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346C050C-2664-4D78-BBEF-97CA9EBFD85E}" xr6:coauthVersionLast="47" xr6:coauthVersionMax="47" xr10:uidLastSave="{00000000-0000-0000-0000-000000000000}"/>
  <bookViews>
    <workbookView xWindow="885" yWindow="390" windowWidth="27240" windowHeight="14550" xr2:uid="{9226D2CC-FAF3-407A-8118-9B55C688CC55}"/>
  </bookViews>
  <sheets>
    <sheet name="BioD Profit per Gallon" sheetId="1" r:id="rId1"/>
    <sheet name="RD Profit per Gallon" sheetId="2" r:id="rId2"/>
    <sheet name="Soybean Oil" sheetId="3" r:id="rId3"/>
    <sheet name="Canola Oil" sheetId="4" r:id="rId4"/>
    <sheet name="BFT" sheetId="5" r:id="rId5"/>
    <sheet name="CWG" sheetId="6" r:id="rId6"/>
    <sheet name="Poultry Fat" sheetId="7" r:id="rId7"/>
    <sheet name="DCO" sheetId="8" r:id="rId8"/>
    <sheet name="UCO" sheetId="9" r:id="rId9"/>
    <sheet name="Yellow Grease" sheetId="10" r:id="rId10"/>
    <sheet name="Fuel Values" sheetId="11" r:id="rId11"/>
    <sheet name="Fixed Credits Value" sheetId="12" r:id="rId12"/>
    <sheet name="LCFS Values" sheetId="13" r:id="rId13"/>
    <sheet name="RIN Values" sheetId="14" r:id="rId14"/>
    <sheet name="Rail Costs" sheetId="15" r:id="rId15"/>
    <sheet name="Feedstock Conversions" sheetId="16" r:id="rId16"/>
    <sheet name="Macro1" sheetId="17" r:id="rId17"/>
  </sheets>
  <externalReferences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6" l="1"/>
  <c r="X331" i="15"/>
  <c r="X330" i="15"/>
  <c r="X329" i="15"/>
  <c r="X328" i="15"/>
  <c r="X327" i="15"/>
  <c r="X326" i="15"/>
  <c r="X325" i="15"/>
  <c r="X324" i="15"/>
  <c r="X323" i="15"/>
  <c r="X322" i="15"/>
  <c r="X321" i="15"/>
  <c r="X320" i="15"/>
  <c r="X319" i="15"/>
  <c r="X318" i="15"/>
  <c r="X317" i="15"/>
  <c r="X316" i="15"/>
  <c r="X315" i="15"/>
  <c r="X314" i="15"/>
  <c r="X313" i="15"/>
  <c r="X312" i="15"/>
  <c r="X311" i="15"/>
  <c r="X310" i="15"/>
  <c r="X309" i="15"/>
  <c r="X308" i="15"/>
  <c r="X307" i="15"/>
  <c r="X306" i="15"/>
  <c r="X305" i="15"/>
  <c r="X304" i="15"/>
  <c r="X303" i="15"/>
  <c r="X302" i="15"/>
  <c r="X301" i="15"/>
  <c r="X300" i="15"/>
  <c r="X299" i="15"/>
  <c r="X298" i="15"/>
  <c r="X297" i="15"/>
  <c r="X296" i="15"/>
  <c r="X295" i="15"/>
  <c r="X294" i="15"/>
  <c r="X293" i="15"/>
  <c r="X292" i="15"/>
  <c r="A292" i="15"/>
  <c r="AF291" i="15"/>
  <c r="AE291" i="15"/>
  <c r="X291" i="15"/>
  <c r="AF290" i="15"/>
  <c r="AE290" i="15"/>
  <c r="X290" i="15"/>
  <c r="AF289" i="15"/>
  <c r="AE289" i="15"/>
  <c r="X289" i="15"/>
  <c r="AF288" i="15"/>
  <c r="AE288" i="15"/>
  <c r="X288" i="15"/>
  <c r="X287" i="15"/>
  <c r="X286" i="15"/>
  <c r="A286" i="15"/>
  <c r="AF285" i="15"/>
  <c r="AE285" i="15"/>
  <c r="X285" i="15"/>
  <c r="AF284" i="15"/>
  <c r="AE284" i="15"/>
  <c r="X284" i="15"/>
  <c r="AF283" i="15"/>
  <c r="AE283" i="15"/>
  <c r="X283" i="15"/>
  <c r="AF282" i="15"/>
  <c r="AE282" i="15"/>
  <c r="X282" i="15"/>
  <c r="AF281" i="15"/>
  <c r="AE281" i="15"/>
  <c r="X281" i="15"/>
  <c r="AF280" i="15"/>
  <c r="AE280" i="15"/>
  <c r="X280" i="15"/>
  <c r="AF279" i="15"/>
  <c r="AE279" i="15"/>
  <c r="X279" i="15"/>
  <c r="AF278" i="15"/>
  <c r="AE278" i="15"/>
  <c r="X278" i="15"/>
  <c r="AF277" i="15"/>
  <c r="AE277" i="15"/>
  <c r="X277" i="15"/>
  <c r="A277" i="15"/>
  <c r="AF276" i="15"/>
  <c r="AE276" i="15"/>
  <c r="X276" i="15"/>
  <c r="AF275" i="15"/>
  <c r="AE275" i="15"/>
  <c r="X275" i="15"/>
  <c r="AF274" i="15"/>
  <c r="AE274" i="15"/>
  <c r="X274" i="15"/>
  <c r="AF273" i="15"/>
  <c r="AE273" i="15"/>
  <c r="X273" i="15"/>
  <c r="AF272" i="15"/>
  <c r="AE272" i="15"/>
  <c r="X272" i="15"/>
  <c r="AF271" i="15"/>
  <c r="AE271" i="15"/>
  <c r="X271" i="15"/>
  <c r="AF270" i="15"/>
  <c r="AE270" i="15"/>
  <c r="X270" i="15"/>
  <c r="AF269" i="15"/>
  <c r="AE269" i="15"/>
  <c r="X269" i="15"/>
  <c r="AF268" i="15"/>
  <c r="AE268" i="15"/>
  <c r="X268" i="15"/>
  <c r="AF267" i="15"/>
  <c r="AE267" i="15"/>
  <c r="X267" i="15"/>
  <c r="AF266" i="15"/>
  <c r="AE266" i="15"/>
  <c r="X266" i="15"/>
  <c r="AF265" i="15"/>
  <c r="AE265" i="15"/>
  <c r="X265" i="15"/>
  <c r="AF264" i="15"/>
  <c r="AE264" i="15"/>
  <c r="X264" i="15"/>
  <c r="AF263" i="15"/>
  <c r="AE263" i="15"/>
  <c r="X263" i="15"/>
  <c r="AF262" i="15"/>
  <c r="AE262" i="15"/>
  <c r="X262" i="15"/>
  <c r="AF261" i="15"/>
  <c r="AE261" i="15"/>
  <c r="X261" i="15"/>
  <c r="AF260" i="15"/>
  <c r="AE260" i="15"/>
  <c r="X260" i="15"/>
  <c r="AF259" i="15"/>
  <c r="AE259" i="15"/>
  <c r="X259" i="15"/>
  <c r="AF258" i="15"/>
  <c r="AE258" i="15"/>
  <c r="X258" i="15"/>
  <c r="AF257" i="15"/>
  <c r="AE257" i="15"/>
  <c r="X257" i="15"/>
  <c r="AF256" i="15"/>
  <c r="AE256" i="15"/>
  <c r="X256" i="15"/>
  <c r="AF255" i="15"/>
  <c r="AE255" i="15"/>
  <c r="X255" i="15"/>
  <c r="AF254" i="15"/>
  <c r="AE254" i="15"/>
  <c r="X254" i="15"/>
  <c r="AF253" i="15"/>
  <c r="AE253" i="15"/>
  <c r="X253" i="15"/>
  <c r="AF252" i="15"/>
  <c r="AE252" i="15"/>
  <c r="X252" i="15"/>
  <c r="AF251" i="15"/>
  <c r="AE251" i="15"/>
  <c r="X251" i="15"/>
  <c r="AF250" i="15"/>
  <c r="AE250" i="15"/>
  <c r="X250" i="15"/>
  <c r="AF249" i="15"/>
  <c r="AE249" i="15"/>
  <c r="X249" i="15"/>
  <c r="AF248" i="15"/>
  <c r="AE248" i="15"/>
  <c r="X248" i="15"/>
  <c r="AF247" i="15"/>
  <c r="AE247" i="15"/>
  <c r="X247" i="15"/>
  <c r="AF246" i="15"/>
  <c r="AE246" i="15"/>
  <c r="X246" i="15"/>
  <c r="AF245" i="15"/>
  <c r="AE245" i="15"/>
  <c r="X245" i="15"/>
  <c r="AF244" i="15"/>
  <c r="AE244" i="15"/>
  <c r="X244" i="15"/>
  <c r="AF243" i="15"/>
  <c r="AE243" i="15"/>
  <c r="X243" i="15"/>
  <c r="AF242" i="15"/>
  <c r="AE242" i="15"/>
  <c r="X242" i="15"/>
  <c r="AF241" i="15"/>
  <c r="AE241" i="15"/>
  <c r="X241" i="15"/>
  <c r="X240" i="15"/>
  <c r="X239" i="15"/>
  <c r="X238" i="15"/>
  <c r="X237" i="15"/>
  <c r="X236" i="15"/>
  <c r="A236" i="15"/>
  <c r="AF235" i="15"/>
  <c r="AE235" i="15"/>
  <c r="X235" i="15"/>
  <c r="A235" i="15"/>
  <c r="AF234" i="15"/>
  <c r="AE234" i="15"/>
  <c r="X234" i="15"/>
  <c r="A234" i="15"/>
  <c r="AF233" i="15"/>
  <c r="AE233" i="15"/>
  <c r="X233" i="15"/>
  <c r="AF232" i="15"/>
  <c r="AE232" i="15"/>
  <c r="X232" i="15"/>
  <c r="AF231" i="15"/>
  <c r="AE231" i="15"/>
  <c r="X231" i="15"/>
  <c r="AF230" i="15"/>
  <c r="AE230" i="15"/>
  <c r="X230" i="15"/>
  <c r="AF229" i="15"/>
  <c r="AE229" i="15"/>
  <c r="X229" i="15"/>
  <c r="AF228" i="15"/>
  <c r="AE228" i="15"/>
  <c r="X228" i="15"/>
  <c r="AF227" i="15"/>
  <c r="AE227" i="15"/>
  <c r="X227" i="15"/>
  <c r="AF226" i="15"/>
  <c r="AE226" i="15"/>
  <c r="X226" i="15"/>
  <c r="AF225" i="15"/>
  <c r="AE225" i="15"/>
  <c r="X225" i="15"/>
  <c r="AF224" i="15"/>
  <c r="AE224" i="15"/>
  <c r="X224" i="15"/>
  <c r="AF223" i="15"/>
  <c r="AE223" i="15"/>
  <c r="X223" i="15"/>
  <c r="AF222" i="15"/>
  <c r="AE222" i="15"/>
  <c r="X222" i="15"/>
  <c r="AF221" i="15"/>
  <c r="AE221" i="15"/>
  <c r="X221" i="15"/>
  <c r="AF220" i="15"/>
  <c r="AE220" i="15"/>
  <c r="X220" i="15"/>
  <c r="AF219" i="15"/>
  <c r="AE219" i="15"/>
  <c r="X219" i="15"/>
  <c r="AF218" i="15"/>
  <c r="AE218" i="15"/>
  <c r="X218" i="15"/>
  <c r="AF217" i="15"/>
  <c r="AE217" i="15"/>
  <c r="X217" i="15"/>
  <c r="AF216" i="15"/>
  <c r="AE216" i="15"/>
  <c r="X216" i="15"/>
  <c r="AF215" i="15"/>
  <c r="AE215" i="15"/>
  <c r="X215" i="15"/>
  <c r="AF214" i="15"/>
  <c r="AE214" i="15"/>
  <c r="X214" i="15"/>
  <c r="AF213" i="15"/>
  <c r="AE213" i="15"/>
  <c r="X213" i="15"/>
  <c r="AF212" i="15"/>
  <c r="AE212" i="15"/>
  <c r="X212" i="15"/>
  <c r="AF211" i="15"/>
  <c r="AE211" i="15"/>
  <c r="X211" i="15"/>
  <c r="AF210" i="15"/>
  <c r="AE210" i="15"/>
  <c r="X210" i="15"/>
  <c r="AF209" i="15"/>
  <c r="AE209" i="15"/>
  <c r="X209" i="15"/>
  <c r="AF208" i="15"/>
  <c r="AE208" i="15"/>
  <c r="X208" i="15"/>
  <c r="AF207" i="15"/>
  <c r="AE207" i="15"/>
  <c r="X207" i="15"/>
  <c r="AF206" i="15"/>
  <c r="AE206" i="15"/>
  <c r="X206" i="15"/>
  <c r="AF205" i="15"/>
  <c r="AE205" i="15"/>
  <c r="X205" i="15"/>
  <c r="AF204" i="15"/>
  <c r="AE204" i="15"/>
  <c r="X204" i="15"/>
  <c r="AF203" i="15"/>
  <c r="AE203" i="15"/>
  <c r="X203" i="15"/>
  <c r="AF202" i="15"/>
  <c r="AE202" i="15"/>
  <c r="X202" i="15"/>
  <c r="AF201" i="15"/>
  <c r="AE201" i="15"/>
  <c r="X201" i="15"/>
  <c r="AF200" i="15"/>
  <c r="AE200" i="15"/>
  <c r="X200" i="15"/>
  <c r="AF199" i="15"/>
  <c r="AE199" i="15"/>
  <c r="X199" i="15"/>
  <c r="AF198" i="15"/>
  <c r="AE198" i="15"/>
  <c r="X198" i="15"/>
  <c r="AF197" i="15"/>
  <c r="AE197" i="15"/>
  <c r="X197" i="15"/>
  <c r="AF196" i="15"/>
  <c r="AE196" i="15"/>
  <c r="X196" i="15"/>
  <c r="AF195" i="15"/>
  <c r="AE195" i="15"/>
  <c r="X195" i="15"/>
  <c r="AF194" i="15"/>
  <c r="AE194" i="15"/>
  <c r="X194" i="15"/>
  <c r="AF193" i="15"/>
  <c r="AE193" i="15"/>
  <c r="X193" i="15"/>
  <c r="AF192" i="15"/>
  <c r="AE192" i="15"/>
  <c r="X192" i="15"/>
  <c r="AF191" i="15"/>
  <c r="AE191" i="15"/>
  <c r="X191" i="15"/>
  <c r="AF190" i="15"/>
  <c r="AE190" i="15"/>
  <c r="X190" i="15"/>
  <c r="AF189" i="15"/>
  <c r="AE189" i="15"/>
  <c r="X189" i="15"/>
  <c r="AF188" i="15"/>
  <c r="AE188" i="15"/>
  <c r="X188" i="15"/>
  <c r="AF187" i="15"/>
  <c r="AE187" i="15"/>
  <c r="X187" i="15"/>
  <c r="AF186" i="15"/>
  <c r="AE186" i="15"/>
  <c r="X186" i="15"/>
  <c r="AF185" i="15"/>
  <c r="AE185" i="15"/>
  <c r="X185" i="15"/>
  <c r="AF184" i="15"/>
  <c r="AE184" i="15"/>
  <c r="X184" i="15"/>
  <c r="AF183" i="15"/>
  <c r="AE183" i="15"/>
  <c r="X183" i="15"/>
  <c r="AF182" i="15"/>
  <c r="AE182" i="15"/>
  <c r="X182" i="15"/>
  <c r="AF181" i="15"/>
  <c r="AE181" i="15"/>
  <c r="X181" i="15"/>
  <c r="AF180" i="15"/>
  <c r="AE180" i="15"/>
  <c r="X180" i="15"/>
  <c r="AF179" i="15"/>
  <c r="AE179" i="15"/>
  <c r="X179" i="15"/>
  <c r="AF178" i="15"/>
  <c r="AE178" i="15"/>
  <c r="X178" i="15"/>
  <c r="AF177" i="15"/>
  <c r="AE177" i="15"/>
  <c r="X177" i="15"/>
  <c r="AF176" i="15"/>
  <c r="AE176" i="15"/>
  <c r="X176" i="15"/>
  <c r="AF175" i="15"/>
  <c r="AE175" i="15"/>
  <c r="X175" i="15"/>
  <c r="AF174" i="15"/>
  <c r="AE174" i="15"/>
  <c r="X174" i="15"/>
  <c r="AF173" i="15"/>
  <c r="AE173" i="15"/>
  <c r="X173" i="15"/>
  <c r="AF172" i="15"/>
  <c r="AE172" i="15"/>
  <c r="X172" i="15"/>
  <c r="AF171" i="15"/>
  <c r="AE171" i="15"/>
  <c r="X171" i="15"/>
  <c r="AF170" i="15"/>
  <c r="AE170" i="15"/>
  <c r="X170" i="15"/>
  <c r="AF169" i="15"/>
  <c r="AE169" i="15"/>
  <c r="X169" i="15"/>
  <c r="AF168" i="15"/>
  <c r="AE168" i="15"/>
  <c r="X168" i="15"/>
  <c r="AF167" i="15"/>
  <c r="AE167" i="15"/>
  <c r="X167" i="15"/>
  <c r="AF166" i="15"/>
  <c r="AE166" i="15"/>
  <c r="X166" i="15"/>
  <c r="AF165" i="15"/>
  <c r="AE165" i="15"/>
  <c r="X165" i="15"/>
  <c r="AF164" i="15"/>
  <c r="AE164" i="15"/>
  <c r="X164" i="15"/>
  <c r="AF163" i="15"/>
  <c r="AE163" i="15"/>
  <c r="X163" i="15"/>
  <c r="AF162" i="15"/>
  <c r="AE162" i="15"/>
  <c r="X162" i="15"/>
  <c r="AF161" i="15"/>
  <c r="AE161" i="15"/>
  <c r="X161" i="15"/>
  <c r="AF160" i="15"/>
  <c r="AE160" i="15"/>
  <c r="X160" i="15"/>
  <c r="AF159" i="15"/>
  <c r="AE159" i="15"/>
  <c r="X159" i="15"/>
  <c r="AF158" i="15"/>
  <c r="AE158" i="15"/>
  <c r="X158" i="15"/>
  <c r="AF157" i="15"/>
  <c r="AE157" i="15"/>
  <c r="X157" i="15"/>
  <c r="AF156" i="15"/>
  <c r="AE156" i="15"/>
  <c r="X156" i="15"/>
  <c r="AF155" i="15"/>
  <c r="AE155" i="15"/>
  <c r="X155" i="15"/>
  <c r="AF154" i="15"/>
  <c r="AE154" i="15"/>
  <c r="X154" i="15"/>
  <c r="AF153" i="15"/>
  <c r="AE153" i="15"/>
  <c r="X153" i="15"/>
  <c r="AF152" i="15"/>
  <c r="AE152" i="15"/>
  <c r="X152" i="15"/>
  <c r="AF151" i="15"/>
  <c r="AE151" i="15"/>
  <c r="X151" i="15"/>
  <c r="AF150" i="15"/>
  <c r="AE150" i="15"/>
  <c r="X150" i="15"/>
  <c r="AF149" i="15"/>
  <c r="AE149" i="15"/>
  <c r="X149" i="15"/>
  <c r="AF148" i="15"/>
  <c r="AE148" i="15"/>
  <c r="X148" i="15"/>
  <c r="AF147" i="15"/>
  <c r="AE147" i="15"/>
  <c r="X147" i="15"/>
  <c r="AF146" i="15"/>
  <c r="AE146" i="15"/>
  <c r="X146" i="15"/>
  <c r="AF145" i="15"/>
  <c r="AE145" i="15"/>
  <c r="X145" i="15"/>
  <c r="AF144" i="15"/>
  <c r="AE144" i="15"/>
  <c r="X144" i="15"/>
  <c r="AF143" i="15"/>
  <c r="AE143" i="15"/>
  <c r="X143" i="15"/>
  <c r="AF142" i="15"/>
  <c r="AE142" i="15"/>
  <c r="X142" i="15"/>
  <c r="AF141" i="15"/>
  <c r="AE141" i="15"/>
  <c r="X141" i="15"/>
  <c r="AF140" i="15"/>
  <c r="AE140" i="15"/>
  <c r="X140" i="15"/>
  <c r="AF139" i="15"/>
  <c r="AE139" i="15"/>
  <c r="X139" i="15"/>
  <c r="AF138" i="15"/>
  <c r="AE138" i="15"/>
  <c r="X138" i="15"/>
  <c r="AF137" i="15"/>
  <c r="AE137" i="15"/>
  <c r="X137" i="15"/>
  <c r="AF136" i="15"/>
  <c r="AE136" i="15"/>
  <c r="X136" i="15"/>
  <c r="AF135" i="15"/>
  <c r="AE135" i="15"/>
  <c r="X135" i="15"/>
  <c r="AF134" i="15"/>
  <c r="AE134" i="15"/>
  <c r="X134" i="15"/>
  <c r="AF133" i="15"/>
  <c r="AE133" i="15"/>
  <c r="X133" i="15"/>
  <c r="AF132" i="15"/>
  <c r="AE132" i="15"/>
  <c r="X132" i="15"/>
  <c r="AF131" i="15"/>
  <c r="AE131" i="15"/>
  <c r="X131" i="15"/>
  <c r="AF130" i="15"/>
  <c r="AE130" i="15"/>
  <c r="X130" i="15"/>
  <c r="AF129" i="15"/>
  <c r="AE129" i="15"/>
  <c r="X129" i="15"/>
  <c r="AF128" i="15"/>
  <c r="AE128" i="15"/>
  <c r="X128" i="15"/>
  <c r="AF127" i="15"/>
  <c r="AE127" i="15"/>
  <c r="X127" i="15"/>
  <c r="AF126" i="15"/>
  <c r="AE126" i="15"/>
  <c r="X126" i="15"/>
  <c r="AF125" i="15"/>
  <c r="AE125" i="15"/>
  <c r="X125" i="15"/>
  <c r="AF124" i="15"/>
  <c r="AE124" i="15"/>
  <c r="X124" i="15"/>
  <c r="AF123" i="15"/>
  <c r="AE123" i="15"/>
  <c r="X123" i="15"/>
  <c r="AF122" i="15"/>
  <c r="AE122" i="15"/>
  <c r="X122" i="15"/>
  <c r="AF121" i="15"/>
  <c r="AE121" i="15"/>
  <c r="X121" i="15"/>
  <c r="AF120" i="15"/>
  <c r="AE120" i="15"/>
  <c r="X120" i="15"/>
  <c r="AF119" i="15"/>
  <c r="AE119" i="15"/>
  <c r="X119" i="15"/>
  <c r="AF118" i="15"/>
  <c r="AE118" i="15"/>
  <c r="X118" i="15"/>
  <c r="AF117" i="15"/>
  <c r="AE117" i="15"/>
  <c r="X117" i="15"/>
  <c r="AF116" i="15"/>
  <c r="AE116" i="15"/>
  <c r="X116" i="15"/>
  <c r="AF115" i="15"/>
  <c r="AE115" i="15"/>
  <c r="X115" i="15"/>
  <c r="AF114" i="15"/>
  <c r="AE114" i="15"/>
  <c r="X114" i="15"/>
  <c r="AF113" i="15"/>
  <c r="AE113" i="15"/>
  <c r="X113" i="15"/>
  <c r="AF112" i="15"/>
  <c r="AE112" i="15"/>
  <c r="X112" i="15"/>
  <c r="AF111" i="15"/>
  <c r="AE111" i="15"/>
  <c r="X111" i="15"/>
  <c r="AF110" i="15"/>
  <c r="AE110" i="15"/>
  <c r="X110" i="15"/>
  <c r="AF109" i="15"/>
  <c r="AE109" i="15"/>
  <c r="X109" i="15"/>
  <c r="AF108" i="15"/>
  <c r="AE108" i="15"/>
  <c r="X108" i="15"/>
  <c r="AF107" i="15"/>
  <c r="AE107" i="15"/>
  <c r="X107" i="15"/>
  <c r="AF106" i="15"/>
  <c r="AE106" i="15"/>
  <c r="X106" i="15"/>
  <c r="AF105" i="15"/>
  <c r="AE105" i="15"/>
  <c r="X105" i="15"/>
  <c r="AF104" i="15"/>
  <c r="AE104" i="15"/>
  <c r="X104" i="15"/>
  <c r="AF103" i="15"/>
  <c r="AE103" i="15"/>
  <c r="X103" i="15"/>
  <c r="AF102" i="15"/>
  <c r="AE102" i="15"/>
  <c r="X102" i="15"/>
  <c r="AF101" i="15"/>
  <c r="AE101" i="15"/>
  <c r="X101" i="15"/>
  <c r="AF100" i="15"/>
  <c r="AE100" i="15"/>
  <c r="X100" i="15"/>
  <c r="AF99" i="15"/>
  <c r="AE99" i="15"/>
  <c r="X99" i="15"/>
  <c r="AF98" i="15"/>
  <c r="AE98" i="15"/>
  <c r="X98" i="15"/>
  <c r="AF97" i="15"/>
  <c r="AE97" i="15"/>
  <c r="X97" i="15"/>
  <c r="AF96" i="15"/>
  <c r="AE96" i="15"/>
  <c r="X96" i="15"/>
  <c r="AF95" i="15"/>
  <c r="AE95" i="15"/>
  <c r="X95" i="15"/>
  <c r="AF94" i="15"/>
  <c r="AE94" i="15"/>
  <c r="X94" i="15"/>
  <c r="AF93" i="15"/>
  <c r="AE93" i="15"/>
  <c r="X93" i="15"/>
  <c r="AF92" i="15"/>
  <c r="AE92" i="15"/>
  <c r="X92" i="15"/>
  <c r="AF91" i="15"/>
  <c r="AE91" i="15"/>
  <c r="X91" i="15"/>
  <c r="AF90" i="15"/>
  <c r="AE90" i="15"/>
  <c r="X90" i="15"/>
  <c r="AF89" i="15"/>
  <c r="AE89" i="15"/>
  <c r="X89" i="15"/>
  <c r="AF88" i="15"/>
  <c r="AE88" i="15"/>
  <c r="X88" i="15"/>
  <c r="AF87" i="15"/>
  <c r="AE87" i="15"/>
  <c r="X87" i="15"/>
  <c r="AF86" i="15"/>
  <c r="AE86" i="15"/>
  <c r="X86" i="15"/>
  <c r="AF85" i="15"/>
  <c r="AE85" i="15"/>
  <c r="X85" i="15"/>
  <c r="AF84" i="15"/>
  <c r="AE84" i="15"/>
  <c r="X84" i="15"/>
  <c r="AF83" i="15"/>
  <c r="AE83" i="15"/>
  <c r="X83" i="15"/>
  <c r="AF82" i="15"/>
  <c r="AE82" i="15"/>
  <c r="X82" i="15"/>
  <c r="AF81" i="15"/>
  <c r="AE81" i="15"/>
  <c r="X81" i="15"/>
  <c r="AF80" i="15"/>
  <c r="AE80" i="15"/>
  <c r="X80" i="15"/>
  <c r="AF79" i="15"/>
  <c r="AE79" i="15"/>
  <c r="X79" i="15"/>
  <c r="AF78" i="15"/>
  <c r="AE78" i="15"/>
  <c r="X78" i="15"/>
  <c r="AF77" i="15"/>
  <c r="AE77" i="15"/>
  <c r="X77" i="15"/>
  <c r="AF76" i="15"/>
  <c r="AE76" i="15"/>
  <c r="X76" i="15"/>
  <c r="AF75" i="15"/>
  <c r="AE75" i="15"/>
  <c r="X75" i="15"/>
  <c r="AF74" i="15"/>
  <c r="AE74" i="15"/>
  <c r="X74" i="15"/>
  <c r="AF73" i="15"/>
  <c r="AE73" i="15"/>
  <c r="X73" i="15"/>
  <c r="AF72" i="15"/>
  <c r="AE72" i="15"/>
  <c r="X72" i="15"/>
  <c r="AF71" i="15"/>
  <c r="AE71" i="15"/>
  <c r="X71" i="15"/>
  <c r="AF70" i="15"/>
  <c r="AE70" i="15"/>
  <c r="X70" i="15"/>
  <c r="AF69" i="15"/>
  <c r="AE69" i="15"/>
  <c r="X69" i="15"/>
  <c r="AF68" i="15"/>
  <c r="AE68" i="15"/>
  <c r="X68" i="15"/>
  <c r="AF67" i="15"/>
  <c r="AE67" i="15"/>
  <c r="X67" i="15"/>
  <c r="AF66" i="15"/>
  <c r="AE66" i="15"/>
  <c r="X66" i="15"/>
  <c r="AF65" i="15"/>
  <c r="AE65" i="15"/>
  <c r="X65" i="15"/>
  <c r="AF64" i="15"/>
  <c r="AE64" i="15"/>
  <c r="X64" i="15"/>
  <c r="AF63" i="15"/>
  <c r="AE63" i="15"/>
  <c r="X63" i="15"/>
  <c r="AF62" i="15"/>
  <c r="AE62" i="15"/>
  <c r="X62" i="15"/>
  <c r="AF61" i="15"/>
  <c r="AE61" i="15"/>
  <c r="X61" i="15"/>
  <c r="AF60" i="15"/>
  <c r="AE60" i="15"/>
  <c r="X60" i="15"/>
  <c r="AF59" i="15"/>
  <c r="AE59" i="15"/>
  <c r="X59" i="15"/>
  <c r="AF58" i="15"/>
  <c r="AE58" i="15"/>
  <c r="X58" i="15"/>
  <c r="AF57" i="15"/>
  <c r="AE57" i="15"/>
  <c r="X57" i="15"/>
  <c r="AF56" i="15"/>
  <c r="AE56" i="15"/>
  <c r="X56" i="15"/>
  <c r="AF55" i="15"/>
  <c r="AE55" i="15"/>
  <c r="X55" i="15"/>
  <c r="AF54" i="15"/>
  <c r="AE54" i="15"/>
  <c r="X54" i="15"/>
  <c r="AF53" i="15"/>
  <c r="AE53" i="15"/>
  <c r="X53" i="15"/>
  <c r="AF52" i="15"/>
  <c r="AE52" i="15"/>
  <c r="X52" i="15"/>
  <c r="AF51" i="15"/>
  <c r="AE51" i="15"/>
  <c r="X51" i="15"/>
  <c r="AF50" i="15"/>
  <c r="AE50" i="15"/>
  <c r="X50" i="15"/>
  <c r="AF49" i="15"/>
  <c r="AE49" i="15"/>
  <c r="X49" i="15"/>
  <c r="AF48" i="15"/>
  <c r="AE48" i="15"/>
  <c r="X48" i="15"/>
  <c r="AF47" i="15"/>
  <c r="AE47" i="15"/>
  <c r="X47" i="15"/>
  <c r="AF46" i="15"/>
  <c r="AE46" i="15"/>
  <c r="X46" i="15"/>
  <c r="AF45" i="15"/>
  <c r="AE45" i="15"/>
  <c r="X45" i="15"/>
  <c r="AF44" i="15"/>
  <c r="AE44" i="15"/>
  <c r="X44" i="15"/>
  <c r="AF43" i="15"/>
  <c r="AE43" i="15"/>
  <c r="X43" i="15"/>
  <c r="AF42" i="15"/>
  <c r="AE42" i="15"/>
  <c r="X42" i="15"/>
  <c r="AF41" i="15"/>
  <c r="AE41" i="15"/>
  <c r="X41" i="15"/>
  <c r="AF40" i="15"/>
  <c r="AE40" i="15"/>
  <c r="X40" i="15"/>
  <c r="AF39" i="15"/>
  <c r="AE39" i="15"/>
  <c r="X39" i="15"/>
  <c r="AF38" i="15"/>
  <c r="AE38" i="15"/>
  <c r="X38" i="15"/>
  <c r="AF37" i="15"/>
  <c r="AE37" i="15"/>
  <c r="X37" i="15"/>
  <c r="AF36" i="15"/>
  <c r="AE36" i="15"/>
  <c r="X36" i="15"/>
  <c r="AF35" i="15"/>
  <c r="AE35" i="15"/>
  <c r="X35" i="15"/>
  <c r="AF34" i="15"/>
  <c r="AE34" i="15"/>
  <c r="X34" i="15"/>
  <c r="AF33" i="15"/>
  <c r="AE33" i="15"/>
  <c r="X33" i="15"/>
  <c r="AF32" i="15"/>
  <c r="AE32" i="15"/>
  <c r="X32" i="15"/>
  <c r="AF31" i="15"/>
  <c r="AE31" i="15"/>
  <c r="X31" i="15"/>
  <c r="AF30" i="15"/>
  <c r="AE30" i="15"/>
  <c r="X30" i="15"/>
  <c r="AF29" i="15"/>
  <c r="AE29" i="15"/>
  <c r="X29" i="15"/>
  <c r="AF28" i="15"/>
  <c r="AE28" i="15"/>
  <c r="X28" i="15"/>
  <c r="E28" i="15"/>
  <c r="AF27" i="15"/>
  <c r="AE27" i="15"/>
  <c r="X27" i="15"/>
  <c r="T27" i="15"/>
  <c r="E27" i="15"/>
  <c r="AF26" i="15"/>
  <c r="AE26" i="15"/>
  <c r="X26" i="15"/>
  <c r="K26" i="15"/>
  <c r="E26" i="15"/>
  <c r="B26" i="15"/>
  <c r="AF25" i="15"/>
  <c r="AE25" i="15"/>
  <c r="X25" i="15"/>
  <c r="E25" i="15"/>
  <c r="AF24" i="15"/>
  <c r="AE24" i="15"/>
  <c r="X24" i="15"/>
  <c r="U24" i="15"/>
  <c r="E24" i="15"/>
  <c r="AF23" i="15"/>
  <c r="AE23" i="15"/>
  <c r="X23" i="15"/>
  <c r="U23" i="15"/>
  <c r="T23" i="15"/>
  <c r="Y23" i="15" s="1"/>
  <c r="S23" i="15"/>
  <c r="R23" i="15"/>
  <c r="Q23" i="15"/>
  <c r="E23" i="15"/>
  <c r="AF22" i="15"/>
  <c r="AE22" i="15"/>
  <c r="X22" i="15"/>
  <c r="E22" i="15"/>
  <c r="AF21" i="15"/>
  <c r="AE21" i="15"/>
  <c r="X21" i="15"/>
  <c r="T21" i="15"/>
  <c r="E21" i="15"/>
  <c r="AF20" i="15"/>
  <c r="AE20" i="15"/>
  <c r="X20" i="15"/>
  <c r="E20" i="15"/>
  <c r="B20" i="15"/>
  <c r="AF19" i="15"/>
  <c r="AE19" i="15"/>
  <c r="X19" i="15"/>
  <c r="U19" i="15"/>
  <c r="E19" i="15"/>
  <c r="AF18" i="15"/>
  <c r="AE18" i="15"/>
  <c r="X18" i="15"/>
  <c r="E18" i="15"/>
  <c r="AF17" i="15"/>
  <c r="AE17" i="15"/>
  <c r="X17" i="15"/>
  <c r="E17" i="15"/>
  <c r="AF16" i="15"/>
  <c r="AE16" i="15"/>
  <c r="X16" i="15"/>
  <c r="E16" i="15"/>
  <c r="B16" i="15"/>
  <c r="AF15" i="15"/>
  <c r="AE15" i="15"/>
  <c r="X15" i="15"/>
  <c r="U15" i="15"/>
  <c r="T15" i="15"/>
  <c r="Q15" i="15" s="1"/>
  <c r="E15" i="15"/>
  <c r="AF14" i="15"/>
  <c r="AE14" i="15"/>
  <c r="X14" i="15"/>
  <c r="U14" i="15"/>
  <c r="T14" i="15"/>
  <c r="Y14" i="15" s="1"/>
  <c r="S14" i="15"/>
  <c r="R14" i="15"/>
  <c r="Q14" i="15"/>
  <c r="P14" i="15"/>
  <c r="O14" i="15"/>
  <c r="E14" i="15"/>
  <c r="B14" i="15"/>
  <c r="N14" i="15" s="1"/>
  <c r="AF13" i="15"/>
  <c r="AE13" i="15"/>
  <c r="X13" i="15"/>
  <c r="U13" i="15"/>
  <c r="T13" i="15"/>
  <c r="S13" i="15"/>
  <c r="R13" i="15"/>
  <c r="Q13" i="15"/>
  <c r="P13" i="15"/>
  <c r="O13" i="15"/>
  <c r="N13" i="15"/>
  <c r="M13" i="15"/>
  <c r="L13" i="15"/>
  <c r="K13" i="15"/>
  <c r="E13" i="15"/>
  <c r="B13" i="15"/>
  <c r="AF12" i="15"/>
  <c r="AE12" i="15"/>
  <c r="Y12" i="15"/>
  <c r="X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E12" i="15"/>
  <c r="B12" i="15"/>
  <c r="AF11" i="15"/>
  <c r="AE11" i="15"/>
  <c r="Y11" i="15"/>
  <c r="X11" i="15"/>
  <c r="V11" i="15"/>
  <c r="U11" i="15"/>
  <c r="R11" i="15" s="1"/>
  <c r="T11" i="15"/>
  <c r="Q11" i="15"/>
  <c r="M11" i="15"/>
  <c r="L11" i="15"/>
  <c r="K11" i="15"/>
  <c r="E11" i="15"/>
  <c r="B11" i="15"/>
  <c r="AF10" i="15"/>
  <c r="AE10" i="15"/>
  <c r="Y10" i="15"/>
  <c r="X10" i="15"/>
  <c r="V10" i="15"/>
  <c r="U10" i="15"/>
  <c r="T10" i="15"/>
  <c r="Q10" i="15" s="1"/>
  <c r="S10" i="15"/>
  <c r="R10" i="15"/>
  <c r="K10" i="15"/>
  <c r="E10" i="15"/>
  <c r="B10" i="15"/>
  <c r="AF9" i="15"/>
  <c r="AE9" i="15"/>
  <c r="X9" i="15"/>
  <c r="U9" i="15"/>
  <c r="S9" i="15" s="1"/>
  <c r="T9" i="15"/>
  <c r="E9" i="15"/>
  <c r="B9" i="15"/>
  <c r="AF8" i="15"/>
  <c r="AE8" i="15"/>
  <c r="Y8" i="15"/>
  <c r="X8" i="15"/>
  <c r="U8" i="15"/>
  <c r="T8" i="15"/>
  <c r="V8" i="15" s="1"/>
  <c r="S8" i="15"/>
  <c r="R8" i="15"/>
  <c r="Q8" i="15"/>
  <c r="P8" i="15"/>
  <c r="O8" i="15"/>
  <c r="N8" i="15"/>
  <c r="M8" i="15"/>
  <c r="L8" i="15"/>
  <c r="E8" i="15"/>
  <c r="B8" i="15"/>
  <c r="K8" i="15" s="1"/>
  <c r="AF7" i="15"/>
  <c r="AE7" i="15"/>
  <c r="X7" i="15"/>
  <c r="U7" i="15"/>
  <c r="S7" i="15" s="1"/>
  <c r="T7" i="15"/>
  <c r="R7" i="15"/>
  <c r="P7" i="15"/>
  <c r="O7" i="15"/>
  <c r="N7" i="15"/>
  <c r="M7" i="15"/>
  <c r="L7" i="15"/>
  <c r="K7" i="15"/>
  <c r="E7" i="15"/>
  <c r="B7" i="15"/>
  <c r="AF6" i="15"/>
  <c r="AE6" i="15"/>
  <c r="X6" i="15"/>
  <c r="U6" i="15"/>
  <c r="T6" i="15"/>
  <c r="Y6" i="15" s="1"/>
  <c r="S6" i="15"/>
  <c r="R6" i="15"/>
  <c r="Q6" i="15"/>
  <c r="P6" i="15"/>
  <c r="L6" i="15"/>
  <c r="K6" i="15"/>
  <c r="E6" i="15"/>
  <c r="B6" i="15"/>
  <c r="AF5" i="15"/>
  <c r="AE5" i="15"/>
  <c r="X5" i="15"/>
  <c r="U5" i="15"/>
  <c r="T5" i="15"/>
  <c r="S5" i="15"/>
  <c r="R5" i="15"/>
  <c r="K5" i="15"/>
  <c r="E5" i="15"/>
  <c r="I3" i="15" s="1"/>
  <c r="T18" i="15" s="1"/>
  <c r="B5" i="15"/>
  <c r="P5" i="15" s="1"/>
  <c r="AF4" i="15"/>
  <c r="AE4" i="15"/>
  <c r="X4" i="15"/>
  <c r="U4" i="15"/>
  <c r="S4" i="15" s="1"/>
  <c r="T4" i="15"/>
  <c r="R4" i="15"/>
  <c r="P4" i="15"/>
  <c r="E4" i="15"/>
  <c r="B4" i="15"/>
  <c r="O4" i="15" s="1"/>
  <c r="AF3" i="15"/>
  <c r="AE3" i="15"/>
  <c r="X3" i="15"/>
  <c r="U3" i="15"/>
  <c r="R3" i="15" s="1"/>
  <c r="T3" i="15"/>
  <c r="Y3" i="15" s="1"/>
  <c r="S3" i="15"/>
  <c r="Q3" i="15"/>
  <c r="O3" i="15"/>
  <c r="N3" i="15"/>
  <c r="M3" i="15"/>
  <c r="L3" i="15"/>
  <c r="K3" i="15"/>
  <c r="B3" i="15"/>
  <c r="P3" i="15" s="1"/>
  <c r="AF2" i="15"/>
  <c r="AE2" i="15"/>
  <c r="X2" i="15"/>
  <c r="U2" i="15"/>
  <c r="S2" i="15" s="1"/>
  <c r="T2" i="15"/>
  <c r="R2" i="15"/>
  <c r="P2" i="15"/>
  <c r="O2" i="15"/>
  <c r="M2" i="15"/>
  <c r="B2" i="15"/>
  <c r="D330" i="14"/>
  <c r="C330" i="14"/>
  <c r="D329" i="14"/>
  <c r="C329" i="14"/>
  <c r="D328" i="14"/>
  <c r="C328" i="14"/>
  <c r="D327" i="14"/>
  <c r="C327" i="14"/>
  <c r="D326" i="14"/>
  <c r="C326" i="14"/>
  <c r="J326" i="10" s="1"/>
  <c r="D325" i="14"/>
  <c r="C325" i="14"/>
  <c r="D324" i="14"/>
  <c r="Q324" i="10" s="1"/>
  <c r="C324" i="14"/>
  <c r="D323" i="14"/>
  <c r="Q323" i="10" s="1"/>
  <c r="C323" i="14"/>
  <c r="D322" i="14"/>
  <c r="C322" i="14"/>
  <c r="D321" i="14"/>
  <c r="C321" i="14"/>
  <c r="D320" i="14"/>
  <c r="C320" i="14"/>
  <c r="D319" i="14"/>
  <c r="C319" i="14"/>
  <c r="D318" i="14"/>
  <c r="C318" i="14"/>
  <c r="D317" i="14"/>
  <c r="C317" i="14"/>
  <c r="D316" i="14"/>
  <c r="C316" i="14"/>
  <c r="D315" i="14"/>
  <c r="C315" i="14"/>
  <c r="A315" i="14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D314" i="14"/>
  <c r="C314" i="14"/>
  <c r="J314" i="10" s="1"/>
  <c r="A314" i="14"/>
  <c r="D313" i="14"/>
  <c r="C313" i="14"/>
  <c r="D312" i="14"/>
  <c r="C312" i="14"/>
  <c r="A312" i="14"/>
  <c r="A313" i="14" s="1"/>
  <c r="D311" i="14"/>
  <c r="C311" i="14"/>
  <c r="D310" i="14"/>
  <c r="C310" i="14"/>
  <c r="D309" i="14"/>
  <c r="C309" i="14"/>
  <c r="D308" i="14"/>
  <c r="C308" i="14"/>
  <c r="D307" i="14"/>
  <c r="C307" i="14"/>
  <c r="D306" i="14"/>
  <c r="C306" i="14"/>
  <c r="A306" i="14"/>
  <c r="A307" i="14" s="1"/>
  <c r="D305" i="14"/>
  <c r="C305" i="14"/>
  <c r="J305" i="10" s="1"/>
  <c r="H305" i="10" s="1"/>
  <c r="D304" i="14"/>
  <c r="C304" i="14"/>
  <c r="D303" i="14"/>
  <c r="C303" i="14"/>
  <c r="D302" i="14"/>
  <c r="C302" i="14"/>
  <c r="D301" i="14"/>
  <c r="C301" i="14"/>
  <c r="D300" i="14"/>
  <c r="C300" i="14"/>
  <c r="D299" i="14"/>
  <c r="C299" i="14"/>
  <c r="D298" i="14"/>
  <c r="C298" i="14"/>
  <c r="A298" i="14"/>
  <c r="A299" i="14" s="1"/>
  <c r="A300" i="14" s="1"/>
  <c r="A301" i="14" s="1"/>
  <c r="A302" i="14" s="1"/>
  <c r="A303" i="14" s="1"/>
  <c r="A304" i="14" s="1"/>
  <c r="A305" i="14" s="1"/>
  <c r="D297" i="14"/>
  <c r="C297" i="14"/>
  <c r="D296" i="14"/>
  <c r="C296" i="14"/>
  <c r="D295" i="14"/>
  <c r="C295" i="14"/>
  <c r="D294" i="14"/>
  <c r="C294" i="14"/>
  <c r="D293" i="14"/>
  <c r="C293" i="14"/>
  <c r="D292" i="14"/>
  <c r="C292" i="14"/>
  <c r="D291" i="14"/>
  <c r="C291" i="14"/>
  <c r="A291" i="14"/>
  <c r="A292" i="14" s="1"/>
  <c r="A293" i="14" s="1"/>
  <c r="A294" i="14" s="1"/>
  <c r="A295" i="14" s="1"/>
  <c r="A296" i="14" s="1"/>
  <c r="A297" i="14" s="1"/>
  <c r="D290" i="14"/>
  <c r="C290" i="14"/>
  <c r="D289" i="14"/>
  <c r="C289" i="14"/>
  <c r="D288" i="14"/>
  <c r="C288" i="14"/>
  <c r="D287" i="14"/>
  <c r="C287" i="14"/>
  <c r="D286" i="14"/>
  <c r="C286" i="14"/>
  <c r="A286" i="14"/>
  <c r="D285" i="14"/>
  <c r="C285" i="14"/>
  <c r="A285" i="14"/>
  <c r="D284" i="14"/>
  <c r="C284" i="14"/>
  <c r="D283" i="14"/>
  <c r="C283" i="14"/>
  <c r="D282" i="14"/>
  <c r="C282" i="14"/>
  <c r="F281" i="14"/>
  <c r="F282" i="14" s="1"/>
  <c r="D281" i="14"/>
  <c r="C281" i="14"/>
  <c r="F280" i="14"/>
  <c r="D280" i="14"/>
  <c r="C280" i="14"/>
  <c r="D279" i="14"/>
  <c r="C279" i="14"/>
  <c r="D278" i="14"/>
  <c r="C278" i="14"/>
  <c r="D277" i="14"/>
  <c r="C277" i="14"/>
  <c r="D276" i="14"/>
  <c r="C276" i="14"/>
  <c r="D275" i="14"/>
  <c r="C275" i="14"/>
  <c r="D274" i="14"/>
  <c r="C274" i="14"/>
  <c r="D273" i="14"/>
  <c r="C273" i="14"/>
  <c r="D272" i="14"/>
  <c r="C272" i="14"/>
  <c r="D271" i="14"/>
  <c r="C271" i="14"/>
  <c r="D270" i="14"/>
  <c r="C270" i="14"/>
  <c r="D269" i="14"/>
  <c r="C269" i="14"/>
  <c r="D268" i="14"/>
  <c r="C268" i="14"/>
  <c r="D267" i="14"/>
  <c r="C267" i="14"/>
  <c r="D266" i="14"/>
  <c r="C266" i="14"/>
  <c r="D265" i="14"/>
  <c r="C265" i="14"/>
  <c r="D264" i="14"/>
  <c r="C264" i="14"/>
  <c r="D263" i="14"/>
  <c r="C263" i="14"/>
  <c r="D262" i="14"/>
  <c r="C262" i="14"/>
  <c r="D261" i="14"/>
  <c r="C261" i="14"/>
  <c r="D260" i="14"/>
  <c r="C260" i="14"/>
  <c r="D259" i="14"/>
  <c r="C259" i="14"/>
  <c r="D258" i="14"/>
  <c r="C258" i="14"/>
  <c r="D257" i="14"/>
  <c r="C257" i="14"/>
  <c r="D256" i="14"/>
  <c r="C256" i="14"/>
  <c r="D255" i="14"/>
  <c r="C255" i="14"/>
  <c r="D254" i="14"/>
  <c r="C254" i="14"/>
  <c r="D253" i="14"/>
  <c r="C253" i="14"/>
  <c r="D252" i="14"/>
  <c r="C252" i="14"/>
  <c r="D251" i="14"/>
  <c r="C251" i="14"/>
  <c r="D250" i="14"/>
  <c r="C250" i="14"/>
  <c r="D249" i="14"/>
  <c r="C249" i="14"/>
  <c r="D248" i="14"/>
  <c r="C248" i="14"/>
  <c r="D247" i="14"/>
  <c r="C247" i="14"/>
  <c r="D246" i="14"/>
  <c r="C246" i="14"/>
  <c r="D245" i="14"/>
  <c r="C245" i="14"/>
  <c r="D244" i="14"/>
  <c r="C244" i="14"/>
  <c r="D243" i="14"/>
  <c r="C243" i="14"/>
  <c r="D242" i="14"/>
  <c r="C242" i="14"/>
  <c r="D241" i="14"/>
  <c r="C241" i="14"/>
  <c r="D240" i="14"/>
  <c r="C240" i="14"/>
  <c r="D239" i="14"/>
  <c r="C239" i="14"/>
  <c r="D238" i="14"/>
  <c r="C238" i="14"/>
  <c r="D237" i="14"/>
  <c r="C237" i="14"/>
  <c r="D236" i="14"/>
  <c r="C236" i="14"/>
  <c r="D235" i="14"/>
  <c r="C235" i="14"/>
  <c r="D234" i="14"/>
  <c r="C234" i="14"/>
  <c r="D233" i="14"/>
  <c r="C233" i="14"/>
  <c r="D232" i="14"/>
  <c r="C232" i="14"/>
  <c r="D231" i="14"/>
  <c r="C231" i="14"/>
  <c r="D230" i="14"/>
  <c r="C230" i="14"/>
  <c r="D229" i="14"/>
  <c r="C229" i="14"/>
  <c r="D228" i="14"/>
  <c r="C228" i="14"/>
  <c r="D227" i="14"/>
  <c r="C227" i="14"/>
  <c r="D226" i="14"/>
  <c r="C226" i="14"/>
  <c r="D225" i="14"/>
  <c r="C225" i="14"/>
  <c r="D224" i="14"/>
  <c r="C224" i="14"/>
  <c r="D223" i="14"/>
  <c r="C223" i="14"/>
  <c r="D222" i="14"/>
  <c r="C222" i="14"/>
  <c r="D221" i="14"/>
  <c r="C221" i="14"/>
  <c r="D220" i="14"/>
  <c r="C220" i="14"/>
  <c r="D219" i="14"/>
  <c r="C219" i="14"/>
  <c r="D218" i="14"/>
  <c r="C218" i="14"/>
  <c r="D217" i="14"/>
  <c r="C217" i="14"/>
  <c r="D216" i="14"/>
  <c r="C216" i="14"/>
  <c r="D215" i="14"/>
  <c r="C215" i="14"/>
  <c r="D214" i="14"/>
  <c r="C214" i="14"/>
  <c r="D213" i="14"/>
  <c r="C213" i="14"/>
  <c r="D212" i="14"/>
  <c r="C212" i="14"/>
  <c r="D211" i="14"/>
  <c r="C211" i="14"/>
  <c r="D210" i="14"/>
  <c r="C210" i="14"/>
  <c r="D209" i="14"/>
  <c r="C209" i="14"/>
  <c r="D208" i="14"/>
  <c r="C208" i="14"/>
  <c r="D207" i="14"/>
  <c r="C207" i="14"/>
  <c r="D206" i="14"/>
  <c r="C206" i="14"/>
  <c r="D205" i="14"/>
  <c r="C205" i="14"/>
  <c r="D204" i="14"/>
  <c r="C204" i="14"/>
  <c r="D203" i="14"/>
  <c r="C203" i="14"/>
  <c r="D202" i="14"/>
  <c r="C202" i="14"/>
  <c r="D201" i="14"/>
  <c r="C201" i="14"/>
  <c r="D200" i="14"/>
  <c r="C200" i="14"/>
  <c r="D199" i="14"/>
  <c r="C199" i="14"/>
  <c r="D198" i="14"/>
  <c r="C198" i="14"/>
  <c r="D197" i="14"/>
  <c r="C197" i="14"/>
  <c r="D196" i="14"/>
  <c r="C196" i="14"/>
  <c r="D195" i="14"/>
  <c r="C195" i="14"/>
  <c r="D194" i="14"/>
  <c r="C194" i="14"/>
  <c r="D193" i="14"/>
  <c r="C193" i="14"/>
  <c r="D192" i="14"/>
  <c r="C192" i="14"/>
  <c r="D191" i="14"/>
  <c r="C191" i="14"/>
  <c r="D190" i="14"/>
  <c r="C190" i="14"/>
  <c r="D189" i="14"/>
  <c r="C189" i="14"/>
  <c r="D188" i="14"/>
  <c r="C188" i="14"/>
  <c r="D187" i="14"/>
  <c r="C187" i="14"/>
  <c r="D186" i="14"/>
  <c r="C186" i="14"/>
  <c r="D185" i="14"/>
  <c r="C185" i="14"/>
  <c r="D184" i="14"/>
  <c r="C184" i="14"/>
  <c r="D183" i="14"/>
  <c r="C183" i="14"/>
  <c r="D182" i="14"/>
  <c r="C182" i="14"/>
  <c r="D181" i="14"/>
  <c r="C181" i="14"/>
  <c r="D180" i="14"/>
  <c r="C180" i="14"/>
  <c r="D179" i="14"/>
  <c r="C179" i="14"/>
  <c r="D178" i="14"/>
  <c r="C178" i="14"/>
  <c r="D177" i="14"/>
  <c r="C177" i="14"/>
  <c r="D176" i="14"/>
  <c r="C176" i="14"/>
  <c r="D175" i="14"/>
  <c r="C175" i="14"/>
  <c r="D174" i="14"/>
  <c r="C174" i="14"/>
  <c r="D173" i="14"/>
  <c r="C173" i="14"/>
  <c r="D172" i="14"/>
  <c r="C172" i="14"/>
  <c r="D171" i="14"/>
  <c r="C171" i="14"/>
  <c r="D170" i="14"/>
  <c r="C170" i="14"/>
  <c r="D169" i="14"/>
  <c r="C169" i="14"/>
  <c r="D168" i="14"/>
  <c r="C168" i="14"/>
  <c r="D167" i="14"/>
  <c r="C167" i="14"/>
  <c r="D166" i="14"/>
  <c r="C166" i="14"/>
  <c r="D165" i="14"/>
  <c r="C165" i="14"/>
  <c r="D164" i="14"/>
  <c r="C164" i="14"/>
  <c r="D163" i="14"/>
  <c r="C163" i="14"/>
  <c r="D162" i="14"/>
  <c r="C162" i="14"/>
  <c r="D161" i="14"/>
  <c r="C161" i="14"/>
  <c r="D160" i="14"/>
  <c r="C160" i="14"/>
  <c r="D159" i="14"/>
  <c r="C159" i="14"/>
  <c r="D158" i="14"/>
  <c r="C158" i="14"/>
  <c r="D157" i="14"/>
  <c r="C157" i="14"/>
  <c r="D156" i="14"/>
  <c r="C156" i="14"/>
  <c r="D155" i="14"/>
  <c r="C155" i="14"/>
  <c r="D154" i="14"/>
  <c r="C154" i="14"/>
  <c r="D153" i="14"/>
  <c r="C153" i="14"/>
  <c r="D152" i="14"/>
  <c r="C152" i="14"/>
  <c r="D151" i="14"/>
  <c r="C151" i="14"/>
  <c r="D150" i="14"/>
  <c r="C150" i="14"/>
  <c r="D149" i="14"/>
  <c r="C149" i="14"/>
  <c r="D148" i="14"/>
  <c r="C148" i="14"/>
  <c r="D147" i="14"/>
  <c r="C147" i="14"/>
  <c r="D146" i="14"/>
  <c r="C146" i="14"/>
  <c r="D145" i="14"/>
  <c r="C145" i="14"/>
  <c r="D144" i="14"/>
  <c r="C144" i="14"/>
  <c r="D143" i="14"/>
  <c r="C143" i="14"/>
  <c r="D142" i="14"/>
  <c r="C142" i="14"/>
  <c r="D141" i="14"/>
  <c r="C141" i="14"/>
  <c r="D140" i="14"/>
  <c r="C140" i="14"/>
  <c r="D139" i="14"/>
  <c r="C139" i="14"/>
  <c r="D138" i="14"/>
  <c r="C138" i="14"/>
  <c r="D137" i="14"/>
  <c r="C137" i="14"/>
  <c r="D136" i="14"/>
  <c r="C136" i="14"/>
  <c r="D135" i="14"/>
  <c r="C135" i="14"/>
  <c r="D134" i="14"/>
  <c r="C134" i="14"/>
  <c r="D133" i="14"/>
  <c r="C133" i="14"/>
  <c r="D132" i="14"/>
  <c r="C132" i="14"/>
  <c r="D131" i="14"/>
  <c r="C131" i="14"/>
  <c r="D130" i="14"/>
  <c r="C130" i="14"/>
  <c r="D129" i="14"/>
  <c r="C129" i="14"/>
  <c r="D128" i="14"/>
  <c r="C128" i="14"/>
  <c r="D127" i="14"/>
  <c r="C127" i="14"/>
  <c r="D126" i="14"/>
  <c r="C126" i="14"/>
  <c r="D125" i="14"/>
  <c r="C125" i="14"/>
  <c r="D124" i="14"/>
  <c r="C124" i="14"/>
  <c r="D123" i="14"/>
  <c r="C123" i="14"/>
  <c r="D122" i="14"/>
  <c r="C122" i="14"/>
  <c r="D121" i="14"/>
  <c r="C121" i="14"/>
  <c r="D120" i="14"/>
  <c r="C120" i="14"/>
  <c r="D119" i="14"/>
  <c r="C119" i="14"/>
  <c r="D118" i="14"/>
  <c r="C118" i="14"/>
  <c r="D117" i="14"/>
  <c r="C117" i="14"/>
  <c r="D116" i="14"/>
  <c r="C116" i="14"/>
  <c r="D115" i="14"/>
  <c r="C115" i="14"/>
  <c r="D114" i="14"/>
  <c r="C114" i="14"/>
  <c r="D113" i="14"/>
  <c r="C113" i="14"/>
  <c r="D112" i="14"/>
  <c r="C112" i="14"/>
  <c r="D111" i="14"/>
  <c r="C111" i="14"/>
  <c r="D110" i="14"/>
  <c r="C110" i="14"/>
  <c r="D109" i="14"/>
  <c r="C109" i="14"/>
  <c r="D108" i="14"/>
  <c r="C108" i="14"/>
  <c r="D107" i="14"/>
  <c r="C107" i="14"/>
  <c r="D106" i="14"/>
  <c r="C106" i="14"/>
  <c r="D105" i="14"/>
  <c r="C105" i="14"/>
  <c r="D104" i="14"/>
  <c r="C104" i="14"/>
  <c r="D103" i="14"/>
  <c r="C103" i="14"/>
  <c r="D102" i="14"/>
  <c r="C102" i="14"/>
  <c r="D101" i="14"/>
  <c r="C101" i="14"/>
  <c r="D100" i="14"/>
  <c r="C100" i="14"/>
  <c r="D99" i="14"/>
  <c r="C99" i="14"/>
  <c r="D98" i="14"/>
  <c r="C98" i="14"/>
  <c r="D97" i="14"/>
  <c r="C97" i="14"/>
  <c r="D96" i="14"/>
  <c r="C96" i="14"/>
  <c r="D95" i="14"/>
  <c r="C95" i="14"/>
  <c r="D94" i="14"/>
  <c r="C94" i="14"/>
  <c r="D93" i="14"/>
  <c r="C93" i="14"/>
  <c r="D92" i="14"/>
  <c r="C92" i="14"/>
  <c r="D91" i="14"/>
  <c r="C91" i="14"/>
  <c r="D90" i="14"/>
  <c r="C90" i="14"/>
  <c r="D89" i="14"/>
  <c r="C89" i="14"/>
  <c r="D88" i="14"/>
  <c r="C88" i="14"/>
  <c r="D87" i="14"/>
  <c r="C87" i="14"/>
  <c r="D86" i="14"/>
  <c r="C86" i="14"/>
  <c r="D85" i="14"/>
  <c r="C85" i="14"/>
  <c r="D84" i="14"/>
  <c r="C84" i="14"/>
  <c r="D83" i="14"/>
  <c r="C83" i="14"/>
  <c r="D82" i="14"/>
  <c r="C82" i="14"/>
  <c r="D81" i="14"/>
  <c r="C81" i="14"/>
  <c r="D80" i="14"/>
  <c r="C80" i="14"/>
  <c r="D79" i="14"/>
  <c r="C79" i="14"/>
  <c r="D78" i="14"/>
  <c r="C78" i="14"/>
  <c r="D77" i="14"/>
  <c r="C77" i="14"/>
  <c r="D76" i="14"/>
  <c r="C76" i="14"/>
  <c r="D75" i="14"/>
  <c r="C75" i="14"/>
  <c r="D74" i="14"/>
  <c r="C74" i="14"/>
  <c r="D73" i="14"/>
  <c r="C73" i="14"/>
  <c r="D72" i="14"/>
  <c r="C72" i="14"/>
  <c r="D71" i="14"/>
  <c r="C71" i="14"/>
  <c r="D70" i="14"/>
  <c r="C70" i="14"/>
  <c r="D69" i="14"/>
  <c r="C69" i="14"/>
  <c r="D68" i="14"/>
  <c r="C68" i="14"/>
  <c r="D67" i="14"/>
  <c r="C67" i="14"/>
  <c r="D66" i="14"/>
  <c r="C66" i="14"/>
  <c r="D65" i="14"/>
  <c r="C65" i="14"/>
  <c r="D64" i="14"/>
  <c r="C64" i="14"/>
  <c r="D63" i="14"/>
  <c r="C63" i="14"/>
  <c r="D62" i="14"/>
  <c r="C62" i="14"/>
  <c r="D61" i="14"/>
  <c r="C61" i="14"/>
  <c r="D60" i="14"/>
  <c r="C60" i="14"/>
  <c r="D59" i="14"/>
  <c r="C59" i="14"/>
  <c r="D58" i="14"/>
  <c r="C58" i="14"/>
  <c r="D57" i="14"/>
  <c r="C57" i="14"/>
  <c r="D56" i="14"/>
  <c r="C56" i="14"/>
  <c r="D55" i="14"/>
  <c r="C55" i="14"/>
  <c r="D54" i="14"/>
  <c r="C54" i="14"/>
  <c r="D53" i="14"/>
  <c r="C53" i="14"/>
  <c r="D52" i="14"/>
  <c r="C52" i="14"/>
  <c r="D51" i="14"/>
  <c r="C51" i="14"/>
  <c r="D50" i="14"/>
  <c r="C50" i="14"/>
  <c r="D49" i="14"/>
  <c r="C49" i="14"/>
  <c r="D48" i="14"/>
  <c r="C48" i="14"/>
  <c r="D47" i="14"/>
  <c r="C47" i="14"/>
  <c r="D46" i="14"/>
  <c r="C46" i="14"/>
  <c r="D45" i="14"/>
  <c r="C45" i="14"/>
  <c r="D44" i="14"/>
  <c r="C44" i="14"/>
  <c r="D43" i="14"/>
  <c r="C43" i="14"/>
  <c r="D42" i="14"/>
  <c r="C42" i="14"/>
  <c r="D41" i="14"/>
  <c r="C41" i="14"/>
  <c r="D40" i="14"/>
  <c r="C40" i="14"/>
  <c r="D39" i="14"/>
  <c r="C39" i="14"/>
  <c r="D38" i="14"/>
  <c r="C38" i="14"/>
  <c r="D37" i="14"/>
  <c r="C37" i="14"/>
  <c r="D36" i="14"/>
  <c r="C36" i="14"/>
  <c r="D35" i="14"/>
  <c r="C35" i="14"/>
  <c r="D34" i="14"/>
  <c r="C34" i="14"/>
  <c r="D33" i="14"/>
  <c r="C33" i="14"/>
  <c r="D32" i="14"/>
  <c r="C32" i="14"/>
  <c r="D31" i="14"/>
  <c r="C31" i="14"/>
  <c r="D30" i="14"/>
  <c r="C30" i="14"/>
  <c r="D29" i="14"/>
  <c r="C29" i="14"/>
  <c r="D28" i="14"/>
  <c r="C28" i="14"/>
  <c r="D27" i="14"/>
  <c r="C27" i="14"/>
  <c r="D26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P328" i="13"/>
  <c r="P326" i="13"/>
  <c r="P320" i="13"/>
  <c r="Q319" i="13"/>
  <c r="P319" i="13"/>
  <c r="A316" i="13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13" i="13"/>
  <c r="A314" i="13" s="1"/>
  <c r="A315" i="13" s="1"/>
  <c r="A297" i="13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293" i="13"/>
  <c r="A294" i="13" s="1"/>
  <c r="A295" i="13" s="1"/>
  <c r="A296" i="13" s="1"/>
  <c r="A292" i="13"/>
  <c r="A291" i="13"/>
  <c r="A285" i="13"/>
  <c r="A286" i="13" s="1"/>
  <c r="E14" i="13"/>
  <c r="F13" i="13"/>
  <c r="F12" i="13"/>
  <c r="F11" i="13"/>
  <c r="F10" i="13"/>
  <c r="F9" i="13"/>
  <c r="F8" i="13"/>
  <c r="F7" i="13"/>
  <c r="F6" i="13"/>
  <c r="F5" i="13"/>
  <c r="F4" i="13"/>
  <c r="F3" i="13"/>
  <c r="S330" i="12"/>
  <c r="R330" i="12"/>
  <c r="Q330" i="12"/>
  <c r="K330" i="12"/>
  <c r="J330" i="12"/>
  <c r="I330" i="12"/>
  <c r="S329" i="12"/>
  <c r="R329" i="12"/>
  <c r="Q329" i="12"/>
  <c r="K329" i="12"/>
  <c r="J329" i="12"/>
  <c r="I329" i="12"/>
  <c r="S328" i="12"/>
  <c r="R328" i="12"/>
  <c r="Q328" i="12"/>
  <c r="K328" i="12"/>
  <c r="J328" i="12"/>
  <c r="I328" i="12"/>
  <c r="S327" i="12"/>
  <c r="R327" i="12"/>
  <c r="Q327" i="12"/>
  <c r="K327" i="12"/>
  <c r="J327" i="12"/>
  <c r="I327" i="12"/>
  <c r="S326" i="12"/>
  <c r="R326" i="12"/>
  <c r="Q326" i="12"/>
  <c r="K326" i="12"/>
  <c r="J326" i="12"/>
  <c r="I326" i="12"/>
  <c r="S325" i="12"/>
  <c r="R325" i="12"/>
  <c r="Q325" i="12"/>
  <c r="K325" i="12"/>
  <c r="K325" i="10" s="1"/>
  <c r="H325" i="10" s="1"/>
  <c r="J325" i="12"/>
  <c r="I325" i="12"/>
  <c r="S324" i="12"/>
  <c r="R324" i="10" s="1"/>
  <c r="T324" i="10" s="1"/>
  <c r="R324" i="12"/>
  <c r="Q324" i="12"/>
  <c r="K324" i="12"/>
  <c r="J324" i="12"/>
  <c r="I324" i="12"/>
  <c r="S323" i="12"/>
  <c r="R323" i="12"/>
  <c r="Q323" i="12"/>
  <c r="K323" i="12"/>
  <c r="J323" i="12"/>
  <c r="I323" i="12"/>
  <c r="S322" i="12"/>
  <c r="R322" i="12"/>
  <c r="Q322" i="12"/>
  <c r="K322" i="12"/>
  <c r="J322" i="12"/>
  <c r="I322" i="12"/>
  <c r="S321" i="12"/>
  <c r="R321" i="12"/>
  <c r="Q321" i="12"/>
  <c r="K321" i="12"/>
  <c r="J321" i="12"/>
  <c r="I321" i="12"/>
  <c r="S320" i="12"/>
  <c r="R320" i="12"/>
  <c r="Q320" i="12"/>
  <c r="K320" i="12"/>
  <c r="J320" i="12"/>
  <c r="I320" i="12"/>
  <c r="S319" i="12"/>
  <c r="R319" i="12"/>
  <c r="Q319" i="12"/>
  <c r="K319" i="12"/>
  <c r="K319" i="10" s="1"/>
  <c r="J319" i="12"/>
  <c r="I319" i="12"/>
  <c r="S318" i="12"/>
  <c r="R318" i="12"/>
  <c r="Q318" i="12"/>
  <c r="K318" i="12"/>
  <c r="J318" i="12"/>
  <c r="I318" i="12"/>
  <c r="S317" i="12"/>
  <c r="R317" i="12"/>
  <c r="Q317" i="12"/>
  <c r="K317" i="12"/>
  <c r="J317" i="12"/>
  <c r="I317" i="12"/>
  <c r="S316" i="12"/>
  <c r="R316" i="12"/>
  <c r="Q316" i="12"/>
  <c r="K316" i="12"/>
  <c r="J316" i="12"/>
  <c r="I316" i="12"/>
  <c r="S315" i="12"/>
  <c r="R315" i="12"/>
  <c r="Q315" i="12"/>
  <c r="K315" i="12"/>
  <c r="J315" i="12"/>
  <c r="I315" i="12"/>
  <c r="A292" i="12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291" i="12"/>
  <c r="A286" i="12"/>
  <c r="A285" i="12"/>
  <c r="A276" i="12"/>
  <c r="A234" i="12"/>
  <c r="A235" i="12" s="1"/>
  <c r="A236" i="12" s="1"/>
  <c r="A237" i="12" s="1"/>
  <c r="A238" i="12" s="1"/>
  <c r="A239" i="12" s="1"/>
  <c r="A240" i="12" s="1"/>
  <c r="Q330" i="11"/>
  <c r="P330" i="11"/>
  <c r="N330" i="11"/>
  <c r="R329" i="11"/>
  <c r="Q329" i="11"/>
  <c r="P329" i="11"/>
  <c r="N329" i="11"/>
  <c r="R328" i="11"/>
  <c r="Q328" i="11"/>
  <c r="P328" i="11"/>
  <c r="N328" i="11"/>
  <c r="P327" i="11"/>
  <c r="R327" i="11" s="1"/>
  <c r="N327" i="11"/>
  <c r="P326" i="11"/>
  <c r="N326" i="11"/>
  <c r="P325" i="11"/>
  <c r="R325" i="11" s="1"/>
  <c r="N325" i="11"/>
  <c r="R324" i="11"/>
  <c r="P324" i="11"/>
  <c r="Q324" i="11" s="1"/>
  <c r="N324" i="11"/>
  <c r="P323" i="11"/>
  <c r="N323" i="11"/>
  <c r="P322" i="11"/>
  <c r="Q323" i="11" s="1"/>
  <c r="N322" i="11"/>
  <c r="Q321" i="11"/>
  <c r="P321" i="11"/>
  <c r="R321" i="11" s="1"/>
  <c r="N321" i="11"/>
  <c r="Q320" i="11"/>
  <c r="P320" i="11"/>
  <c r="N320" i="11"/>
  <c r="R319" i="11"/>
  <c r="Q319" i="11"/>
  <c r="P319" i="11"/>
  <c r="N319" i="11"/>
  <c r="P318" i="11"/>
  <c r="R318" i="11" s="1"/>
  <c r="N318" i="11"/>
  <c r="P317" i="11"/>
  <c r="R317" i="11" s="1"/>
  <c r="N317" i="11"/>
  <c r="R316" i="11"/>
  <c r="Q316" i="11"/>
  <c r="P316" i="11"/>
  <c r="N316" i="11"/>
  <c r="A316" i="1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R315" i="11"/>
  <c r="P315" i="11"/>
  <c r="Q315" i="11" s="1"/>
  <c r="N315" i="11"/>
  <c r="P314" i="11"/>
  <c r="N314" i="11"/>
  <c r="P313" i="11"/>
  <c r="N313" i="11"/>
  <c r="P312" i="11"/>
  <c r="Q313" i="11" s="1"/>
  <c r="N312" i="11"/>
  <c r="R311" i="11"/>
  <c r="P311" i="11"/>
  <c r="Q311" i="11" s="1"/>
  <c r="N311" i="11"/>
  <c r="R310" i="11"/>
  <c r="P310" i="11"/>
  <c r="N310" i="11"/>
  <c r="P309" i="11"/>
  <c r="Q310" i="11" s="1"/>
  <c r="N309" i="11"/>
  <c r="P308" i="11"/>
  <c r="N308" i="11"/>
  <c r="A308" i="11"/>
  <c r="A309" i="11" s="1"/>
  <c r="A310" i="11" s="1"/>
  <c r="A311" i="11" s="1"/>
  <c r="A312" i="11" s="1"/>
  <c r="A313" i="11" s="1"/>
  <c r="A314" i="11" s="1"/>
  <c r="A315" i="11" s="1"/>
  <c r="R307" i="11"/>
  <c r="P307" i="11"/>
  <c r="Q307" i="11" s="1"/>
  <c r="N307" i="11"/>
  <c r="Q306" i="11"/>
  <c r="P306" i="11"/>
  <c r="R306" i="11" s="1"/>
  <c r="N306" i="11"/>
  <c r="P305" i="11"/>
  <c r="R305" i="11" s="1"/>
  <c r="N305" i="11"/>
  <c r="P304" i="11"/>
  <c r="N304" i="11"/>
  <c r="P303" i="11"/>
  <c r="R303" i="11" s="1"/>
  <c r="N303" i="11"/>
  <c r="A303" i="11"/>
  <c r="A304" i="11" s="1"/>
  <c r="A305" i="11" s="1"/>
  <c r="A306" i="11" s="1"/>
  <c r="A307" i="11" s="1"/>
  <c r="Q302" i="11"/>
  <c r="P302" i="11"/>
  <c r="R302" i="11" s="1"/>
  <c r="N302" i="11"/>
  <c r="P301" i="11"/>
  <c r="N301" i="11"/>
  <c r="P300" i="11"/>
  <c r="Q301" i="11" s="1"/>
  <c r="N300" i="11"/>
  <c r="A300" i="11"/>
  <c r="A301" i="11" s="1"/>
  <c r="A302" i="11" s="1"/>
  <c r="P299" i="11"/>
  <c r="R299" i="11" s="1"/>
  <c r="N299" i="11"/>
  <c r="P298" i="11"/>
  <c r="N298" i="11"/>
  <c r="R297" i="11"/>
  <c r="Q297" i="11"/>
  <c r="P297" i="11"/>
  <c r="N297" i="11"/>
  <c r="P296" i="11"/>
  <c r="R296" i="11" s="1"/>
  <c r="N296" i="11"/>
  <c r="R295" i="11"/>
  <c r="P295" i="11"/>
  <c r="N295" i="11"/>
  <c r="P294" i="11"/>
  <c r="R294" i="11" s="1"/>
  <c r="N294" i="11"/>
  <c r="Q293" i="11"/>
  <c r="P293" i="11"/>
  <c r="Q294" i="11" s="1"/>
  <c r="N293" i="11"/>
  <c r="A293" i="11"/>
  <c r="A294" i="11" s="1"/>
  <c r="A295" i="11" s="1"/>
  <c r="A296" i="11" s="1"/>
  <c r="A297" i="11" s="1"/>
  <c r="A298" i="11" s="1"/>
  <c r="P292" i="11"/>
  <c r="Q292" i="11" s="1"/>
  <c r="N292" i="11"/>
  <c r="P291" i="11"/>
  <c r="R291" i="11" s="1"/>
  <c r="N291" i="11"/>
  <c r="A291" i="11"/>
  <c r="A292" i="11" s="1"/>
  <c r="Q290" i="11"/>
  <c r="P290" i="11"/>
  <c r="R290" i="11" s="1"/>
  <c r="N290" i="11"/>
  <c r="R289" i="11"/>
  <c r="P289" i="11"/>
  <c r="N289" i="11"/>
  <c r="Q288" i="11"/>
  <c r="P288" i="11"/>
  <c r="Q289" i="11" s="1"/>
  <c r="N288" i="11"/>
  <c r="P287" i="11"/>
  <c r="Q287" i="11" s="1"/>
  <c r="N287" i="11"/>
  <c r="P286" i="11"/>
  <c r="R286" i="11" s="1"/>
  <c r="N286" i="11"/>
  <c r="P285" i="11"/>
  <c r="N285" i="11"/>
  <c r="A285" i="11"/>
  <c r="A286" i="11" s="1"/>
  <c r="R284" i="11"/>
  <c r="P284" i="11"/>
  <c r="Q284" i="11" s="1"/>
  <c r="N284" i="11"/>
  <c r="P283" i="11"/>
  <c r="R283" i="11" s="1"/>
  <c r="N283" i="11"/>
  <c r="P282" i="11"/>
  <c r="Q282" i="11" s="1"/>
  <c r="N282" i="11"/>
  <c r="P281" i="11"/>
  <c r="N281" i="11"/>
  <c r="P280" i="11"/>
  <c r="Q281" i="11" s="1"/>
  <c r="N280" i="11"/>
  <c r="R279" i="11"/>
  <c r="P279" i="11"/>
  <c r="N279" i="11"/>
  <c r="P278" i="11"/>
  <c r="N278" i="11"/>
  <c r="R277" i="11"/>
  <c r="Q277" i="11"/>
  <c r="P277" i="11"/>
  <c r="N277" i="11"/>
  <c r="P276" i="11"/>
  <c r="R276" i="11" s="1"/>
  <c r="N276" i="11"/>
  <c r="P275" i="11"/>
  <c r="R275" i="11" s="1"/>
  <c r="N275" i="11"/>
  <c r="P274" i="11"/>
  <c r="N274" i="11"/>
  <c r="P273" i="11"/>
  <c r="Q274" i="11" s="1"/>
  <c r="N273" i="11"/>
  <c r="P272" i="11"/>
  <c r="N272" i="11"/>
  <c r="P271" i="11"/>
  <c r="R323" i="11" s="1"/>
  <c r="N271" i="11"/>
  <c r="P270" i="11"/>
  <c r="R270" i="11" s="1"/>
  <c r="N270" i="11"/>
  <c r="P269" i="11"/>
  <c r="Q270" i="11" s="1"/>
  <c r="N269" i="11"/>
  <c r="P268" i="11"/>
  <c r="R320" i="11" s="1"/>
  <c r="N268" i="11"/>
  <c r="R267" i="11"/>
  <c r="Q267" i="11"/>
  <c r="P267" i="11"/>
  <c r="N267" i="11"/>
  <c r="Q266" i="11"/>
  <c r="P266" i="11"/>
  <c r="N266" i="11"/>
  <c r="P265" i="11"/>
  <c r="N265" i="11"/>
  <c r="P264" i="11"/>
  <c r="R264" i="11" s="1"/>
  <c r="N264" i="11"/>
  <c r="P263" i="11"/>
  <c r="N263" i="11"/>
  <c r="P262" i="11"/>
  <c r="R262" i="11" s="1"/>
  <c r="N262" i="11"/>
  <c r="R261" i="11"/>
  <c r="Q261" i="11"/>
  <c r="P261" i="11"/>
  <c r="N261" i="11"/>
  <c r="P260" i="11"/>
  <c r="Q260" i="11" s="1"/>
  <c r="N260" i="11"/>
  <c r="P259" i="11"/>
  <c r="R259" i="11" s="1"/>
  <c r="N259" i="11"/>
  <c r="P258" i="11"/>
  <c r="Q259" i="11" s="1"/>
  <c r="N258" i="11"/>
  <c r="R257" i="11"/>
  <c r="P257" i="11"/>
  <c r="N257" i="11"/>
  <c r="P256" i="11"/>
  <c r="N256" i="11"/>
  <c r="R255" i="11"/>
  <c r="Q255" i="11"/>
  <c r="P255" i="11"/>
  <c r="N255" i="11"/>
  <c r="P254" i="11"/>
  <c r="R254" i="11" s="1"/>
  <c r="N254" i="11"/>
  <c r="P253" i="11"/>
  <c r="R253" i="11" s="1"/>
  <c r="N253" i="11"/>
  <c r="P252" i="11"/>
  <c r="N252" i="11"/>
  <c r="P251" i="11"/>
  <c r="Q252" i="11" s="1"/>
  <c r="N251" i="11"/>
  <c r="P250" i="11"/>
  <c r="N250" i="11"/>
  <c r="P249" i="11"/>
  <c r="R301" i="11" s="1"/>
  <c r="N249" i="11"/>
  <c r="P248" i="11"/>
  <c r="R248" i="11" s="1"/>
  <c r="N248" i="11"/>
  <c r="P247" i="11"/>
  <c r="Q248" i="11" s="1"/>
  <c r="N247" i="11"/>
  <c r="E247" i="11"/>
  <c r="D247" i="11"/>
  <c r="R246" i="11"/>
  <c r="P246" i="11"/>
  <c r="Q246" i="11" s="1"/>
  <c r="N246" i="11"/>
  <c r="P245" i="11"/>
  <c r="R245" i="11" s="1"/>
  <c r="N245" i="11"/>
  <c r="P244" i="11"/>
  <c r="Q244" i="11" s="1"/>
  <c r="N244" i="11"/>
  <c r="P243" i="11"/>
  <c r="N243" i="11"/>
  <c r="P242" i="11"/>
  <c r="Q243" i="11" s="1"/>
  <c r="N242" i="11"/>
  <c r="P241" i="11"/>
  <c r="N241" i="11"/>
  <c r="P240" i="11"/>
  <c r="R292" i="11" s="1"/>
  <c r="N240" i="11"/>
  <c r="R239" i="11"/>
  <c r="Q239" i="11"/>
  <c r="P239" i="11"/>
  <c r="N239" i="11"/>
  <c r="P238" i="11"/>
  <c r="N238" i="11"/>
  <c r="P237" i="11"/>
  <c r="R237" i="11" s="1"/>
  <c r="N237" i="11"/>
  <c r="E237" i="11"/>
  <c r="D237" i="11"/>
  <c r="P236" i="11"/>
  <c r="N236" i="11"/>
  <c r="P235" i="11"/>
  <c r="N235" i="11"/>
  <c r="R234" i="11"/>
  <c r="Q234" i="11"/>
  <c r="P234" i="11"/>
  <c r="N234" i="11"/>
  <c r="P233" i="11"/>
  <c r="R233" i="11" s="1"/>
  <c r="N233" i="11"/>
  <c r="P232" i="11"/>
  <c r="R232" i="11" s="1"/>
  <c r="N232" i="11"/>
  <c r="P231" i="11"/>
  <c r="N231" i="11"/>
  <c r="P230" i="11"/>
  <c r="R282" i="11" s="1"/>
  <c r="N230" i="11"/>
  <c r="R229" i="11"/>
  <c r="Q229" i="11"/>
  <c r="P229" i="11"/>
  <c r="N229" i="11"/>
  <c r="P228" i="11"/>
  <c r="Q228" i="11" s="1"/>
  <c r="N228" i="11"/>
  <c r="P227" i="11"/>
  <c r="R227" i="11" s="1"/>
  <c r="N227" i="11"/>
  <c r="P226" i="11"/>
  <c r="Q227" i="11" s="1"/>
  <c r="N226" i="11"/>
  <c r="R225" i="11"/>
  <c r="Q225" i="11"/>
  <c r="P225" i="11"/>
  <c r="N225" i="11"/>
  <c r="R224" i="11"/>
  <c r="P224" i="11"/>
  <c r="Q224" i="11" s="1"/>
  <c r="N224" i="11"/>
  <c r="E224" i="11"/>
  <c r="D224" i="11"/>
  <c r="P223" i="11"/>
  <c r="Q223" i="11" s="1"/>
  <c r="N223" i="11"/>
  <c r="P222" i="11"/>
  <c r="R222" i="11" s="1"/>
  <c r="N222" i="11"/>
  <c r="P221" i="11"/>
  <c r="Q222" i="11" s="1"/>
  <c r="N221" i="11"/>
  <c r="R220" i="11"/>
  <c r="P220" i="11"/>
  <c r="N220" i="11"/>
  <c r="P219" i="11"/>
  <c r="R271" i="11" s="1"/>
  <c r="N219" i="11"/>
  <c r="R218" i="11"/>
  <c r="Q218" i="11"/>
  <c r="P218" i="11"/>
  <c r="N218" i="11"/>
  <c r="P217" i="11"/>
  <c r="N217" i="11"/>
  <c r="P216" i="11"/>
  <c r="N216" i="11"/>
  <c r="P215" i="11"/>
  <c r="N215" i="11"/>
  <c r="R214" i="11"/>
  <c r="P214" i="11"/>
  <c r="R266" i="11" s="1"/>
  <c r="N214" i="11"/>
  <c r="R213" i="11"/>
  <c r="Q213" i="11"/>
  <c r="P213" i="11"/>
  <c r="N213" i="11"/>
  <c r="P212" i="11"/>
  <c r="N212" i="11"/>
  <c r="P211" i="11"/>
  <c r="Q212" i="11" s="1"/>
  <c r="N211" i="11"/>
  <c r="P210" i="11"/>
  <c r="Q211" i="11" s="1"/>
  <c r="N210" i="11"/>
  <c r="P209" i="11"/>
  <c r="R209" i="11" s="1"/>
  <c r="N209" i="11"/>
  <c r="P208" i="11"/>
  <c r="R260" i="11" s="1"/>
  <c r="N208" i="11"/>
  <c r="R207" i="11"/>
  <c r="Q207" i="11"/>
  <c r="P207" i="11"/>
  <c r="N207" i="11"/>
  <c r="P206" i="11"/>
  <c r="N206" i="11"/>
  <c r="P205" i="11"/>
  <c r="N205" i="11"/>
  <c r="P204" i="11"/>
  <c r="N204" i="11"/>
  <c r="R203" i="11"/>
  <c r="Q203" i="11"/>
  <c r="P203" i="11"/>
  <c r="N203" i="11"/>
  <c r="P202" i="11"/>
  <c r="R202" i="11" s="1"/>
  <c r="N202" i="11"/>
  <c r="P201" i="11"/>
  <c r="Q201" i="11" s="1"/>
  <c r="N201" i="11"/>
  <c r="P200" i="11"/>
  <c r="R200" i="11" s="1"/>
  <c r="N200" i="11"/>
  <c r="P199" i="11"/>
  <c r="Q200" i="11" s="1"/>
  <c r="N199" i="11"/>
  <c r="P198" i="11"/>
  <c r="R198" i="11" s="1"/>
  <c r="N198" i="11"/>
  <c r="P197" i="11"/>
  <c r="N197" i="11"/>
  <c r="R196" i="11"/>
  <c r="Q196" i="11"/>
  <c r="P196" i="11"/>
  <c r="N196" i="11"/>
  <c r="P195" i="11"/>
  <c r="N195" i="11"/>
  <c r="P194" i="11"/>
  <c r="N194" i="11"/>
  <c r="P193" i="11"/>
  <c r="N193" i="11"/>
  <c r="R192" i="11"/>
  <c r="P192" i="11"/>
  <c r="R244" i="11" s="1"/>
  <c r="N192" i="11"/>
  <c r="P191" i="11"/>
  <c r="R191" i="11" s="1"/>
  <c r="N191" i="11"/>
  <c r="P190" i="11"/>
  <c r="Q190" i="11" s="1"/>
  <c r="N190" i="11"/>
  <c r="P189" i="11"/>
  <c r="R189" i="11" s="1"/>
  <c r="N189" i="11"/>
  <c r="P188" i="11"/>
  <c r="Q189" i="11" s="1"/>
  <c r="N188" i="11"/>
  <c r="P187" i="11"/>
  <c r="R187" i="11" s="1"/>
  <c r="N187" i="11"/>
  <c r="P186" i="11"/>
  <c r="R186" i="11" s="1"/>
  <c r="N186" i="11"/>
  <c r="R185" i="11"/>
  <c r="Q185" i="11"/>
  <c r="P185" i="11"/>
  <c r="N185" i="11"/>
  <c r="P184" i="11"/>
  <c r="N184" i="11"/>
  <c r="P183" i="11"/>
  <c r="N183" i="11"/>
  <c r="P182" i="11"/>
  <c r="N182" i="11"/>
  <c r="R181" i="11"/>
  <c r="Q181" i="11"/>
  <c r="P181" i="11"/>
  <c r="N181" i="11"/>
  <c r="P180" i="11"/>
  <c r="R180" i="11" s="1"/>
  <c r="N180" i="11"/>
  <c r="P179" i="11"/>
  <c r="N179" i="11"/>
  <c r="P178" i="11"/>
  <c r="Q179" i="11" s="1"/>
  <c r="N178" i="11"/>
  <c r="P177" i="11"/>
  <c r="Q178" i="11" s="1"/>
  <c r="N177" i="11"/>
  <c r="R176" i="11"/>
  <c r="Q176" i="11"/>
  <c r="P176" i="11"/>
  <c r="R228" i="11" s="1"/>
  <c r="N176" i="11"/>
  <c r="P175" i="11"/>
  <c r="R175" i="11" s="1"/>
  <c r="N175" i="11"/>
  <c r="R174" i="11"/>
  <c r="Q174" i="11"/>
  <c r="P174" i="11"/>
  <c r="N174" i="11"/>
  <c r="P173" i="11"/>
  <c r="N173" i="11"/>
  <c r="P172" i="11"/>
  <c r="N172" i="11"/>
  <c r="P171" i="11"/>
  <c r="N171" i="11"/>
  <c r="R170" i="11"/>
  <c r="P170" i="11"/>
  <c r="Q170" i="11" s="1"/>
  <c r="N170" i="11"/>
  <c r="P169" i="11"/>
  <c r="R169" i="11" s="1"/>
  <c r="N169" i="11"/>
  <c r="P168" i="11"/>
  <c r="Q168" i="11" s="1"/>
  <c r="N168" i="11"/>
  <c r="P167" i="11"/>
  <c r="N167" i="11"/>
  <c r="P166" i="11"/>
  <c r="Q167" i="11" s="1"/>
  <c r="N166" i="11"/>
  <c r="P165" i="11"/>
  <c r="R165" i="11" s="1"/>
  <c r="N165" i="11"/>
  <c r="P164" i="11"/>
  <c r="R164" i="11" s="1"/>
  <c r="N164" i="11"/>
  <c r="R163" i="11"/>
  <c r="Q163" i="11"/>
  <c r="P163" i="11"/>
  <c r="N163" i="11"/>
  <c r="P162" i="11"/>
  <c r="R162" i="11" s="1"/>
  <c r="N162" i="11"/>
  <c r="P161" i="11"/>
  <c r="R161" i="11" s="1"/>
  <c r="N161" i="11"/>
  <c r="P160" i="11"/>
  <c r="N160" i="11"/>
  <c r="R159" i="11"/>
  <c r="Q159" i="11"/>
  <c r="P159" i="11"/>
  <c r="N159" i="11"/>
  <c r="P158" i="11"/>
  <c r="R158" i="11" s="1"/>
  <c r="N158" i="11"/>
  <c r="P157" i="11"/>
  <c r="Q157" i="11" s="1"/>
  <c r="N157" i="11"/>
  <c r="P156" i="11"/>
  <c r="R156" i="11" s="1"/>
  <c r="N156" i="11"/>
  <c r="P155" i="11"/>
  <c r="Q156" i="11" s="1"/>
  <c r="N155" i="11"/>
  <c r="P154" i="11"/>
  <c r="R154" i="11" s="1"/>
  <c r="N154" i="11"/>
  <c r="Q153" i="11"/>
  <c r="P153" i="11"/>
  <c r="R153" i="11" s="1"/>
  <c r="N153" i="11"/>
  <c r="R152" i="11"/>
  <c r="Q152" i="11"/>
  <c r="P152" i="11"/>
  <c r="N152" i="11"/>
  <c r="P151" i="11"/>
  <c r="N151" i="11"/>
  <c r="P150" i="11"/>
  <c r="N150" i="11"/>
  <c r="P149" i="11"/>
  <c r="N149" i="11"/>
  <c r="R148" i="11"/>
  <c r="P148" i="11"/>
  <c r="N148" i="11"/>
  <c r="Q147" i="11"/>
  <c r="P147" i="11"/>
  <c r="R147" i="11" s="1"/>
  <c r="N147" i="11"/>
  <c r="P146" i="11"/>
  <c r="Q146" i="11" s="1"/>
  <c r="N146" i="11"/>
  <c r="P145" i="11"/>
  <c r="R145" i="11" s="1"/>
  <c r="N145" i="11"/>
  <c r="P144" i="11"/>
  <c r="Q145" i="11" s="1"/>
  <c r="N144" i="11"/>
  <c r="P143" i="11"/>
  <c r="R143" i="11" s="1"/>
  <c r="N143" i="11"/>
  <c r="P142" i="11"/>
  <c r="R142" i="11" s="1"/>
  <c r="N142" i="11"/>
  <c r="R141" i="11"/>
  <c r="Q141" i="11"/>
  <c r="P141" i="11"/>
  <c r="N141" i="11"/>
  <c r="P140" i="11"/>
  <c r="R140" i="11" s="1"/>
  <c r="N140" i="11"/>
  <c r="P139" i="11"/>
  <c r="R139" i="11" s="1"/>
  <c r="N139" i="11"/>
  <c r="P138" i="11"/>
  <c r="N138" i="11"/>
  <c r="R137" i="11"/>
  <c r="Q137" i="11"/>
  <c r="P137" i="11"/>
  <c r="N137" i="11"/>
  <c r="P136" i="11"/>
  <c r="R136" i="11" s="1"/>
  <c r="N136" i="11"/>
  <c r="P135" i="11"/>
  <c r="Q135" i="11" s="1"/>
  <c r="N135" i="11"/>
  <c r="P134" i="11"/>
  <c r="R134" i="11" s="1"/>
  <c r="N134" i="11"/>
  <c r="P133" i="11"/>
  <c r="Q134" i="11" s="1"/>
  <c r="N133" i="11"/>
  <c r="P132" i="11"/>
  <c r="R132" i="11" s="1"/>
  <c r="N132" i="11"/>
  <c r="R131" i="11"/>
  <c r="Q131" i="11"/>
  <c r="P131" i="11"/>
  <c r="N131" i="11"/>
  <c r="R130" i="11"/>
  <c r="Q130" i="11"/>
  <c r="P130" i="11"/>
  <c r="N130" i="11"/>
  <c r="P129" i="11"/>
  <c r="N129" i="11"/>
  <c r="P128" i="11"/>
  <c r="N128" i="11"/>
  <c r="P127" i="11"/>
  <c r="N127" i="11"/>
  <c r="R126" i="11"/>
  <c r="P126" i="11"/>
  <c r="N126" i="11"/>
  <c r="Q125" i="11"/>
  <c r="P125" i="11"/>
  <c r="R125" i="11" s="1"/>
  <c r="N125" i="11"/>
  <c r="P124" i="11"/>
  <c r="Q124" i="11" s="1"/>
  <c r="N124" i="11"/>
  <c r="P123" i="11"/>
  <c r="R123" i="11" s="1"/>
  <c r="N123" i="11"/>
  <c r="P122" i="11"/>
  <c r="Q123" i="11" s="1"/>
  <c r="N122" i="11"/>
  <c r="P121" i="11"/>
  <c r="R121" i="11" s="1"/>
  <c r="N121" i="11"/>
  <c r="P120" i="11"/>
  <c r="R120" i="11" s="1"/>
  <c r="N120" i="11"/>
  <c r="R119" i="11"/>
  <c r="Q119" i="11"/>
  <c r="P119" i="11"/>
  <c r="N119" i="11"/>
  <c r="P118" i="11"/>
  <c r="R118" i="11" s="1"/>
  <c r="N118" i="11"/>
  <c r="P117" i="11"/>
  <c r="Q118" i="11" s="1"/>
  <c r="N117" i="11"/>
  <c r="P116" i="11"/>
  <c r="R168" i="11" s="1"/>
  <c r="N116" i="11"/>
  <c r="P115" i="11"/>
  <c r="Q115" i="11" s="1"/>
  <c r="N115" i="11"/>
  <c r="P114" i="11"/>
  <c r="N114" i="11"/>
  <c r="P113" i="11"/>
  <c r="Q114" i="11" s="1"/>
  <c r="N113" i="11"/>
  <c r="Q112" i="11"/>
  <c r="P112" i="11"/>
  <c r="N112" i="11"/>
  <c r="P111" i="11"/>
  <c r="Q111" i="11" s="1"/>
  <c r="N111" i="11"/>
  <c r="Q110" i="11"/>
  <c r="P110" i="11"/>
  <c r="N110" i="11"/>
  <c r="P109" i="11"/>
  <c r="Q109" i="11" s="1"/>
  <c r="N109" i="11"/>
  <c r="Q108" i="11"/>
  <c r="P108" i="11"/>
  <c r="N108" i="11"/>
  <c r="P107" i="11"/>
  <c r="Q107" i="11" s="1"/>
  <c r="N107" i="11"/>
  <c r="P106" i="11"/>
  <c r="N106" i="11"/>
  <c r="P105" i="11"/>
  <c r="R157" i="11" s="1"/>
  <c r="N105" i="11"/>
  <c r="P104" i="11"/>
  <c r="Q104" i="11" s="1"/>
  <c r="N104" i="11"/>
  <c r="P103" i="11"/>
  <c r="Q103" i="11" s="1"/>
  <c r="N103" i="11"/>
  <c r="P102" i="11"/>
  <c r="N102" i="11"/>
  <c r="P101" i="11"/>
  <c r="N101" i="11"/>
  <c r="P100" i="11"/>
  <c r="N100" i="11"/>
  <c r="P99" i="11"/>
  <c r="Q100" i="11" s="1"/>
  <c r="N99" i="11"/>
  <c r="P98" i="11"/>
  <c r="Q98" i="11" s="1"/>
  <c r="N98" i="11"/>
  <c r="Q97" i="11"/>
  <c r="P97" i="11"/>
  <c r="N97" i="11"/>
  <c r="P96" i="11"/>
  <c r="N96" i="11"/>
  <c r="P95" i="11"/>
  <c r="Q96" i="11" s="1"/>
  <c r="N95" i="11"/>
  <c r="P94" i="11"/>
  <c r="R146" i="11" s="1"/>
  <c r="N94" i="11"/>
  <c r="P93" i="11"/>
  <c r="N93" i="11"/>
  <c r="P92" i="11"/>
  <c r="Q92" i="11" s="1"/>
  <c r="N92" i="11"/>
  <c r="Q91" i="11"/>
  <c r="P91" i="11"/>
  <c r="N91" i="11"/>
  <c r="Q90" i="11"/>
  <c r="P90" i="11"/>
  <c r="N90" i="11"/>
  <c r="P89" i="11"/>
  <c r="N89" i="11"/>
  <c r="Q88" i="11"/>
  <c r="P88" i="11"/>
  <c r="Q89" i="11" s="1"/>
  <c r="N88" i="11"/>
  <c r="P87" i="11"/>
  <c r="N87" i="11"/>
  <c r="Q86" i="11"/>
  <c r="P86" i="11"/>
  <c r="N86" i="11"/>
  <c r="P85" i="11"/>
  <c r="N85" i="11"/>
  <c r="P84" i="11"/>
  <c r="N84" i="11"/>
  <c r="P83" i="11"/>
  <c r="R135" i="11" s="1"/>
  <c r="N83" i="11"/>
  <c r="P82" i="11"/>
  <c r="Q82" i="11" s="1"/>
  <c r="N82" i="11"/>
  <c r="P81" i="11"/>
  <c r="Q81" i="11" s="1"/>
  <c r="N81" i="11"/>
  <c r="P80" i="11"/>
  <c r="N80" i="11"/>
  <c r="P79" i="11"/>
  <c r="N79" i="11"/>
  <c r="P78" i="11"/>
  <c r="N78" i="11"/>
  <c r="P77" i="11"/>
  <c r="Q77" i="11" s="1"/>
  <c r="N77" i="11"/>
  <c r="P76" i="11"/>
  <c r="Q76" i="11" s="1"/>
  <c r="N76" i="11"/>
  <c r="Q75" i="11"/>
  <c r="P75" i="11"/>
  <c r="N75" i="11"/>
  <c r="P74" i="11"/>
  <c r="Q74" i="11" s="1"/>
  <c r="N74" i="11"/>
  <c r="P73" i="11"/>
  <c r="Q73" i="11" s="1"/>
  <c r="N73" i="11"/>
  <c r="P72" i="11"/>
  <c r="R124" i="11" s="1"/>
  <c r="N72" i="11"/>
  <c r="P71" i="11"/>
  <c r="Q71" i="11" s="1"/>
  <c r="N71" i="11"/>
  <c r="P70" i="11"/>
  <c r="N70" i="11"/>
  <c r="Q69" i="11"/>
  <c r="P69" i="11"/>
  <c r="Q70" i="11" s="1"/>
  <c r="N69" i="11"/>
  <c r="Q68" i="11"/>
  <c r="P68" i="11"/>
  <c r="N68" i="11"/>
  <c r="P67" i="11"/>
  <c r="Q67" i="11" s="1"/>
  <c r="N67" i="11"/>
  <c r="P66" i="11"/>
  <c r="N66" i="11"/>
  <c r="P65" i="11"/>
  <c r="Q66" i="11" s="1"/>
  <c r="N65" i="11"/>
  <c r="P64" i="11"/>
  <c r="Q64" i="11" s="1"/>
  <c r="N64" i="11"/>
  <c r="P63" i="11"/>
  <c r="N63" i="11"/>
  <c r="P62" i="11"/>
  <c r="Q63" i="11" s="1"/>
  <c r="N62" i="11"/>
  <c r="P61" i="11"/>
  <c r="Q61" i="11" s="1"/>
  <c r="N61" i="11"/>
  <c r="P60" i="11"/>
  <c r="Q60" i="11" s="1"/>
  <c r="N60" i="11"/>
  <c r="P59" i="11"/>
  <c r="Q59" i="11" s="1"/>
  <c r="N59" i="11"/>
  <c r="Q58" i="11"/>
  <c r="P58" i="11"/>
  <c r="N58" i="11"/>
  <c r="P57" i="11"/>
  <c r="N57" i="11"/>
  <c r="Q56" i="11"/>
  <c r="P56" i="11"/>
  <c r="N56" i="11"/>
  <c r="Q55" i="11"/>
  <c r="P55" i="11"/>
  <c r="N55" i="11"/>
  <c r="P54" i="11"/>
  <c r="Q54" i="11" s="1"/>
  <c r="N54" i="11"/>
  <c r="Q53" i="11"/>
  <c r="P53" i="11"/>
  <c r="N53" i="11"/>
  <c r="P52" i="11"/>
  <c r="Q52" i="11" s="1"/>
  <c r="N52" i="11"/>
  <c r="P51" i="11"/>
  <c r="Q51" i="11" s="1"/>
  <c r="N51" i="11"/>
  <c r="P50" i="11"/>
  <c r="N50" i="11"/>
  <c r="P49" i="11"/>
  <c r="N49" i="11"/>
  <c r="P48" i="11"/>
  <c r="Q49" i="11" s="1"/>
  <c r="N48" i="11"/>
  <c r="P47" i="11"/>
  <c r="Q47" i="11" s="1"/>
  <c r="N47" i="11"/>
  <c r="Q46" i="11"/>
  <c r="P46" i="11"/>
  <c r="N46" i="11"/>
  <c r="P45" i="11"/>
  <c r="Q45" i="11" s="1"/>
  <c r="N45" i="11"/>
  <c r="P44" i="11"/>
  <c r="N44" i="11"/>
  <c r="P43" i="11"/>
  <c r="Q44" i="11" s="1"/>
  <c r="N43" i="11"/>
  <c r="P42" i="11"/>
  <c r="Q43" i="11" s="1"/>
  <c r="N42" i="11"/>
  <c r="P41" i="11"/>
  <c r="Q41" i="11" s="1"/>
  <c r="N41" i="11"/>
  <c r="P40" i="11"/>
  <c r="Q40" i="11" s="1"/>
  <c r="N40" i="11"/>
  <c r="P39" i="11"/>
  <c r="Q39" i="11" s="1"/>
  <c r="N39" i="11"/>
  <c r="P38" i="11"/>
  <c r="Q38" i="11" s="1"/>
  <c r="N38" i="11"/>
  <c r="P37" i="11"/>
  <c r="N37" i="11"/>
  <c r="P36" i="11"/>
  <c r="N36" i="11"/>
  <c r="P35" i="11"/>
  <c r="N35" i="11"/>
  <c r="P34" i="11"/>
  <c r="N34" i="11"/>
  <c r="P33" i="11"/>
  <c r="N33" i="11"/>
  <c r="P32" i="11"/>
  <c r="N32" i="11"/>
  <c r="P31" i="11"/>
  <c r="N31" i="11"/>
  <c r="P30" i="11"/>
  <c r="N30" i="11"/>
  <c r="P29" i="11"/>
  <c r="N29" i="11"/>
  <c r="P28" i="11"/>
  <c r="N28" i="11"/>
  <c r="P27" i="11"/>
  <c r="N27" i="11"/>
  <c r="P26" i="11"/>
  <c r="N26" i="11"/>
  <c r="P25" i="11"/>
  <c r="N25" i="11"/>
  <c r="P24" i="11"/>
  <c r="N24" i="11"/>
  <c r="P23" i="11"/>
  <c r="N23" i="11"/>
  <c r="P22" i="11"/>
  <c r="N22" i="11"/>
  <c r="P21" i="11"/>
  <c r="N21" i="11"/>
  <c r="P20" i="11"/>
  <c r="N20" i="11"/>
  <c r="P19" i="11"/>
  <c r="N19" i="11"/>
  <c r="P18" i="11"/>
  <c r="N18" i="11"/>
  <c r="P17" i="11"/>
  <c r="N17" i="11"/>
  <c r="P16" i="11"/>
  <c r="N16" i="11"/>
  <c r="P15" i="11"/>
  <c r="N15" i="11"/>
  <c r="P14" i="11"/>
  <c r="N14" i="11"/>
  <c r="P13" i="11"/>
  <c r="N13" i="11"/>
  <c r="P12" i="11"/>
  <c r="N12" i="11"/>
  <c r="P11" i="11"/>
  <c r="N11" i="11"/>
  <c r="P10" i="11"/>
  <c r="N10" i="11"/>
  <c r="P9" i="11"/>
  <c r="N9" i="11"/>
  <c r="P8" i="11"/>
  <c r="N8" i="11"/>
  <c r="P7" i="11"/>
  <c r="N7" i="11"/>
  <c r="P6" i="11"/>
  <c r="N6" i="11"/>
  <c r="P5" i="11"/>
  <c r="N5" i="11"/>
  <c r="P4" i="11"/>
  <c r="N4" i="11"/>
  <c r="P3" i="11"/>
  <c r="N3" i="11"/>
  <c r="P2" i="11"/>
  <c r="N2" i="11"/>
  <c r="S330" i="10"/>
  <c r="R330" i="10"/>
  <c r="T330" i="10" s="1"/>
  <c r="Q330" i="10"/>
  <c r="P330" i="10"/>
  <c r="Q330" i="13" s="1"/>
  <c r="O330" i="10"/>
  <c r="K330" i="10"/>
  <c r="J330" i="10"/>
  <c r="I330" i="10"/>
  <c r="P330" i="13" s="1"/>
  <c r="F330" i="10"/>
  <c r="E330" i="10"/>
  <c r="C330" i="10"/>
  <c r="T329" i="10"/>
  <c r="S329" i="10"/>
  <c r="R329" i="10"/>
  <c r="Q329" i="10"/>
  <c r="P329" i="10"/>
  <c r="Q329" i="13" s="1"/>
  <c r="O329" i="10"/>
  <c r="K329" i="10"/>
  <c r="H329" i="10" s="1"/>
  <c r="J329" i="10"/>
  <c r="I329" i="10"/>
  <c r="P329" i="13" s="1"/>
  <c r="C329" i="10"/>
  <c r="E329" i="10" s="1"/>
  <c r="S328" i="10"/>
  <c r="R328" i="10"/>
  <c r="Q328" i="10"/>
  <c r="P328" i="10"/>
  <c r="Q328" i="13" s="1"/>
  <c r="O328" i="10"/>
  <c r="K328" i="10"/>
  <c r="J328" i="10"/>
  <c r="I328" i="10"/>
  <c r="H328" i="10" s="1"/>
  <c r="C328" i="10"/>
  <c r="F328" i="10" s="1"/>
  <c r="S327" i="10"/>
  <c r="T327" i="10" s="1"/>
  <c r="R327" i="10"/>
  <c r="Q327" i="10"/>
  <c r="P327" i="10"/>
  <c r="Q327" i="13" s="1"/>
  <c r="O327" i="10"/>
  <c r="K327" i="10"/>
  <c r="J327" i="10"/>
  <c r="I327" i="10"/>
  <c r="P327" i="13" s="1"/>
  <c r="F327" i="10"/>
  <c r="C327" i="10"/>
  <c r="E327" i="10" s="1"/>
  <c r="T326" i="10"/>
  <c r="S326" i="10"/>
  <c r="R326" i="10"/>
  <c r="Q326" i="10"/>
  <c r="P326" i="10"/>
  <c r="Q326" i="13" s="1"/>
  <c r="O326" i="10"/>
  <c r="K326" i="10"/>
  <c r="I326" i="10"/>
  <c r="H326" i="10" s="1"/>
  <c r="E326" i="10"/>
  <c r="C326" i="10"/>
  <c r="F326" i="10" s="1"/>
  <c r="S325" i="10"/>
  <c r="T325" i="10" s="1"/>
  <c r="R325" i="10"/>
  <c r="Q325" i="10"/>
  <c r="P325" i="10"/>
  <c r="Q325" i="13" s="1"/>
  <c r="O325" i="10"/>
  <c r="L325" i="10"/>
  <c r="J325" i="10"/>
  <c r="I325" i="10"/>
  <c r="P325" i="13" s="1"/>
  <c r="C325" i="10"/>
  <c r="F325" i="10" s="1"/>
  <c r="S324" i="10"/>
  <c r="P324" i="10"/>
  <c r="Q324" i="13" s="1"/>
  <c r="O324" i="10"/>
  <c r="K324" i="10"/>
  <c r="J324" i="10"/>
  <c r="I324" i="10"/>
  <c r="P324" i="13" s="1"/>
  <c r="H324" i="10"/>
  <c r="F324" i="10"/>
  <c r="E324" i="10"/>
  <c r="C324" i="10"/>
  <c r="S323" i="10"/>
  <c r="R323" i="10"/>
  <c r="P323" i="10"/>
  <c r="Q323" i="13" s="1"/>
  <c r="O323" i="10"/>
  <c r="K323" i="10"/>
  <c r="J323" i="10"/>
  <c r="I323" i="10"/>
  <c r="C323" i="10"/>
  <c r="F323" i="10" s="1"/>
  <c r="S322" i="10"/>
  <c r="T322" i="10" s="1"/>
  <c r="R322" i="10"/>
  <c r="Q322" i="10"/>
  <c r="P322" i="10"/>
  <c r="Q322" i="13" s="1"/>
  <c r="O322" i="10"/>
  <c r="K322" i="10"/>
  <c r="J322" i="10"/>
  <c r="I322" i="10"/>
  <c r="P322" i="13" s="1"/>
  <c r="F322" i="10"/>
  <c r="E322" i="10"/>
  <c r="C322" i="10"/>
  <c r="S321" i="10"/>
  <c r="R321" i="10"/>
  <c r="T321" i="10" s="1"/>
  <c r="Q321" i="10"/>
  <c r="P321" i="10"/>
  <c r="Q321" i="13" s="1"/>
  <c r="O321" i="10"/>
  <c r="K321" i="10"/>
  <c r="J321" i="10"/>
  <c r="I321" i="10"/>
  <c r="H321" i="10"/>
  <c r="C321" i="10"/>
  <c r="S320" i="10"/>
  <c r="R320" i="10"/>
  <c r="Q320" i="10"/>
  <c r="P320" i="10"/>
  <c r="Q320" i="13" s="1"/>
  <c r="O320" i="10"/>
  <c r="K320" i="10"/>
  <c r="J320" i="10"/>
  <c r="I320" i="10"/>
  <c r="H320" i="10"/>
  <c r="C320" i="10"/>
  <c r="F320" i="10" s="1"/>
  <c r="U319" i="10"/>
  <c r="T319" i="10"/>
  <c r="S319" i="10"/>
  <c r="R319" i="10"/>
  <c r="Q319" i="10"/>
  <c r="P319" i="10"/>
  <c r="O319" i="10"/>
  <c r="J319" i="10"/>
  <c r="I319" i="10"/>
  <c r="E319" i="10"/>
  <c r="C319" i="10"/>
  <c r="F319" i="10" s="1"/>
  <c r="S318" i="10"/>
  <c r="R318" i="10"/>
  <c r="T318" i="10" s="1"/>
  <c r="Q318" i="10"/>
  <c r="P318" i="10"/>
  <c r="Q318" i="13" s="1"/>
  <c r="O318" i="10"/>
  <c r="K318" i="10"/>
  <c r="J318" i="10"/>
  <c r="I318" i="10"/>
  <c r="P318" i="13" s="1"/>
  <c r="F318" i="10"/>
  <c r="E318" i="10"/>
  <c r="C318" i="10"/>
  <c r="T317" i="10"/>
  <c r="S317" i="10"/>
  <c r="R317" i="10"/>
  <c r="Q317" i="10"/>
  <c r="P317" i="10"/>
  <c r="Q317" i="13" s="1"/>
  <c r="O317" i="10"/>
  <c r="K317" i="10"/>
  <c r="J317" i="10"/>
  <c r="I317" i="10"/>
  <c r="P317" i="13" s="1"/>
  <c r="H317" i="10"/>
  <c r="C317" i="10"/>
  <c r="S316" i="10"/>
  <c r="R316" i="10"/>
  <c r="Q316" i="10"/>
  <c r="P316" i="10"/>
  <c r="Q316" i="13" s="1"/>
  <c r="O316" i="10"/>
  <c r="K316" i="10"/>
  <c r="J316" i="10"/>
  <c r="I316" i="10"/>
  <c r="C316" i="10"/>
  <c r="F316" i="10" s="1"/>
  <c r="X315" i="10"/>
  <c r="S315" i="10"/>
  <c r="T315" i="10" s="1"/>
  <c r="R315" i="10"/>
  <c r="Q315" i="10"/>
  <c r="P315" i="10"/>
  <c r="Q315" i="13" s="1"/>
  <c r="O315" i="10"/>
  <c r="K315" i="10"/>
  <c r="J315" i="10"/>
  <c r="I315" i="10"/>
  <c r="P315" i="13" s="1"/>
  <c r="H315" i="10"/>
  <c r="E315" i="10"/>
  <c r="C315" i="10"/>
  <c r="F315" i="10" s="1"/>
  <c r="T314" i="10"/>
  <c r="S314" i="10"/>
  <c r="R314" i="10"/>
  <c r="Q314" i="10"/>
  <c r="P314" i="10"/>
  <c r="Q314" i="13" s="1"/>
  <c r="O314" i="10"/>
  <c r="K314" i="10"/>
  <c r="I314" i="10"/>
  <c r="P314" i="13" s="1"/>
  <c r="C314" i="10"/>
  <c r="S313" i="10"/>
  <c r="T313" i="10" s="1"/>
  <c r="R313" i="10"/>
  <c r="Q313" i="10"/>
  <c r="P313" i="10"/>
  <c r="O313" i="10"/>
  <c r="K313" i="10"/>
  <c r="J313" i="10"/>
  <c r="L313" i="10" s="1"/>
  <c r="I313" i="10"/>
  <c r="H313" i="10" s="1"/>
  <c r="F313" i="10"/>
  <c r="C313" i="10"/>
  <c r="E313" i="10" s="1"/>
  <c r="A313" i="10"/>
  <c r="BJ312" i="10"/>
  <c r="BI312" i="10"/>
  <c r="BH312" i="10"/>
  <c r="X312" i="10"/>
  <c r="S312" i="10"/>
  <c r="T312" i="10" s="1"/>
  <c r="R312" i="10"/>
  <c r="Q312" i="10"/>
  <c r="P312" i="10"/>
  <c r="O312" i="10"/>
  <c r="K312" i="10"/>
  <c r="J312" i="10"/>
  <c r="I312" i="10"/>
  <c r="H312" i="10" s="1"/>
  <c r="F312" i="10"/>
  <c r="C312" i="10"/>
  <c r="E312" i="10" s="1"/>
  <c r="BJ311" i="10"/>
  <c r="BI311" i="10"/>
  <c r="BH311" i="10"/>
  <c r="S311" i="10"/>
  <c r="R311" i="10"/>
  <c r="Q311" i="10"/>
  <c r="T311" i="10" s="1"/>
  <c r="P311" i="10"/>
  <c r="O311" i="10"/>
  <c r="K311" i="10"/>
  <c r="J311" i="10"/>
  <c r="I311" i="10"/>
  <c r="H311" i="10" s="1"/>
  <c r="F311" i="10"/>
  <c r="E311" i="10"/>
  <c r="C311" i="10"/>
  <c r="BJ310" i="10"/>
  <c r="BI310" i="10"/>
  <c r="BH310" i="10"/>
  <c r="U310" i="10"/>
  <c r="T310" i="10"/>
  <c r="S310" i="10"/>
  <c r="R310" i="10"/>
  <c r="Q310" i="10"/>
  <c r="P310" i="10"/>
  <c r="O310" i="10"/>
  <c r="K310" i="10"/>
  <c r="J310" i="10"/>
  <c r="I310" i="10"/>
  <c r="H310" i="10" s="1"/>
  <c r="C310" i="10"/>
  <c r="F310" i="10" s="1"/>
  <c r="X310" i="10" s="1"/>
  <c r="BJ309" i="10"/>
  <c r="BI309" i="10"/>
  <c r="BH309" i="10"/>
  <c r="S309" i="10"/>
  <c r="R309" i="10"/>
  <c r="Q309" i="10"/>
  <c r="P309" i="10"/>
  <c r="O309" i="10"/>
  <c r="K309" i="10"/>
  <c r="J309" i="10"/>
  <c r="I309" i="10"/>
  <c r="E309" i="10"/>
  <c r="C309" i="10"/>
  <c r="F309" i="10" s="1"/>
  <c r="S308" i="10"/>
  <c r="T308" i="10" s="1"/>
  <c r="R308" i="10"/>
  <c r="Q308" i="10"/>
  <c r="P308" i="10"/>
  <c r="O308" i="10"/>
  <c r="K308" i="10"/>
  <c r="J308" i="10"/>
  <c r="I308" i="10"/>
  <c r="F308" i="10"/>
  <c r="X308" i="10" s="1"/>
  <c r="E308" i="10"/>
  <c r="C308" i="10"/>
  <c r="S307" i="10"/>
  <c r="R307" i="10"/>
  <c r="Q307" i="10"/>
  <c r="P307" i="10"/>
  <c r="O307" i="10"/>
  <c r="K307" i="10"/>
  <c r="J307" i="10"/>
  <c r="I307" i="10"/>
  <c r="H307" i="10" s="1"/>
  <c r="L307" i="10" s="1"/>
  <c r="C307" i="10"/>
  <c r="F307" i="10" s="1"/>
  <c r="S306" i="10"/>
  <c r="R306" i="10"/>
  <c r="Q306" i="10"/>
  <c r="P306" i="10"/>
  <c r="O306" i="10"/>
  <c r="K306" i="10"/>
  <c r="L306" i="10" s="1"/>
  <c r="J306" i="10"/>
  <c r="I306" i="10"/>
  <c r="H306" i="10" s="1"/>
  <c r="C306" i="10"/>
  <c r="F306" i="10" s="1"/>
  <c r="S305" i="10"/>
  <c r="R305" i="10"/>
  <c r="T305" i="10" s="1"/>
  <c r="Q305" i="10"/>
  <c r="P305" i="10"/>
  <c r="O305" i="10"/>
  <c r="K305" i="10"/>
  <c r="L305" i="10" s="1"/>
  <c r="I305" i="10"/>
  <c r="F305" i="10"/>
  <c r="E305" i="10"/>
  <c r="C305" i="10"/>
  <c r="S304" i="10"/>
  <c r="R304" i="10"/>
  <c r="Q304" i="10"/>
  <c r="T304" i="10" s="1"/>
  <c r="P304" i="10"/>
  <c r="O304" i="10"/>
  <c r="K304" i="10"/>
  <c r="J304" i="10"/>
  <c r="I304" i="10"/>
  <c r="F304" i="10"/>
  <c r="E304" i="10"/>
  <c r="C304" i="10"/>
  <c r="X303" i="10"/>
  <c r="U303" i="10"/>
  <c r="S303" i="10"/>
  <c r="R303" i="10"/>
  <c r="Q303" i="10"/>
  <c r="P303" i="10"/>
  <c r="T303" i="10" s="1"/>
  <c r="O303" i="10"/>
  <c r="K303" i="10"/>
  <c r="J303" i="10"/>
  <c r="H303" i="10" s="1"/>
  <c r="I303" i="10"/>
  <c r="E303" i="10"/>
  <c r="C303" i="10"/>
  <c r="F303" i="10" s="1"/>
  <c r="U302" i="10"/>
  <c r="T302" i="10"/>
  <c r="S302" i="10"/>
  <c r="R302" i="10"/>
  <c r="Q302" i="10"/>
  <c r="P302" i="10"/>
  <c r="O302" i="10"/>
  <c r="K302" i="10"/>
  <c r="J302" i="10"/>
  <c r="I302" i="10"/>
  <c r="E302" i="10"/>
  <c r="C302" i="10"/>
  <c r="F302" i="10" s="1"/>
  <c r="S301" i="10"/>
  <c r="R301" i="10"/>
  <c r="Q301" i="10"/>
  <c r="P301" i="10"/>
  <c r="O301" i="10"/>
  <c r="K301" i="10"/>
  <c r="J301" i="10"/>
  <c r="I301" i="10"/>
  <c r="H301" i="10" s="1"/>
  <c r="E301" i="10"/>
  <c r="C301" i="10"/>
  <c r="F301" i="10" s="1"/>
  <c r="S300" i="10"/>
  <c r="T300" i="10" s="1"/>
  <c r="R300" i="10"/>
  <c r="Q300" i="10"/>
  <c r="P300" i="10"/>
  <c r="O300" i="10"/>
  <c r="K300" i="10"/>
  <c r="J300" i="10"/>
  <c r="L300" i="10" s="1"/>
  <c r="I300" i="10"/>
  <c r="H300" i="10"/>
  <c r="C300" i="10"/>
  <c r="F300" i="10" s="1"/>
  <c r="S299" i="10"/>
  <c r="T299" i="10" s="1"/>
  <c r="R299" i="10"/>
  <c r="Q299" i="10"/>
  <c r="P299" i="10"/>
  <c r="O299" i="10"/>
  <c r="K299" i="10"/>
  <c r="J299" i="10"/>
  <c r="H299" i="10" s="1"/>
  <c r="L299" i="10" s="1"/>
  <c r="I299" i="10"/>
  <c r="F299" i="10"/>
  <c r="E299" i="10"/>
  <c r="C299" i="10"/>
  <c r="U298" i="10"/>
  <c r="T298" i="10"/>
  <c r="S298" i="10"/>
  <c r="R298" i="10"/>
  <c r="Q298" i="10"/>
  <c r="P298" i="10"/>
  <c r="O298" i="10"/>
  <c r="K298" i="10"/>
  <c r="J298" i="10"/>
  <c r="I298" i="10"/>
  <c r="H298" i="10" s="1"/>
  <c r="C298" i="10"/>
  <c r="F298" i="10" s="1"/>
  <c r="X298" i="10" s="1"/>
  <c r="S297" i="10"/>
  <c r="R297" i="10"/>
  <c r="Q297" i="10"/>
  <c r="P297" i="10"/>
  <c r="O297" i="10"/>
  <c r="K297" i="10"/>
  <c r="J297" i="10"/>
  <c r="I297" i="10"/>
  <c r="C297" i="10"/>
  <c r="F297" i="10" s="1"/>
  <c r="S296" i="10"/>
  <c r="T296" i="10" s="1"/>
  <c r="R296" i="10"/>
  <c r="Q296" i="10"/>
  <c r="P296" i="10"/>
  <c r="O296" i="10"/>
  <c r="K296" i="10"/>
  <c r="J296" i="10"/>
  <c r="I296" i="10"/>
  <c r="H296" i="10" s="1"/>
  <c r="F296" i="10"/>
  <c r="C296" i="10"/>
  <c r="E296" i="10" s="1"/>
  <c r="S295" i="10"/>
  <c r="R295" i="10"/>
  <c r="Q295" i="10"/>
  <c r="P295" i="10"/>
  <c r="O295" i="10"/>
  <c r="K295" i="10"/>
  <c r="L295" i="10" s="1"/>
  <c r="J295" i="10"/>
  <c r="I295" i="10"/>
  <c r="H295" i="10" s="1"/>
  <c r="E295" i="10"/>
  <c r="C295" i="10"/>
  <c r="F295" i="10" s="1"/>
  <c r="S294" i="10"/>
  <c r="T294" i="10" s="1"/>
  <c r="R294" i="10"/>
  <c r="Q294" i="10"/>
  <c r="P294" i="10"/>
  <c r="O294" i="10"/>
  <c r="K294" i="10"/>
  <c r="L294" i="10" s="1"/>
  <c r="J294" i="10"/>
  <c r="I294" i="10"/>
  <c r="H294" i="10"/>
  <c r="E294" i="10"/>
  <c r="C294" i="10"/>
  <c r="F294" i="10" s="1"/>
  <c r="U293" i="10"/>
  <c r="T293" i="10"/>
  <c r="S293" i="10"/>
  <c r="R293" i="10"/>
  <c r="Q293" i="10"/>
  <c r="P293" i="10"/>
  <c r="O293" i="10"/>
  <c r="K293" i="10"/>
  <c r="J293" i="10"/>
  <c r="I293" i="10"/>
  <c r="H293" i="10" s="1"/>
  <c r="C293" i="10"/>
  <c r="S292" i="10"/>
  <c r="R292" i="10"/>
  <c r="T292" i="10" s="1"/>
  <c r="Q292" i="10"/>
  <c r="P292" i="10"/>
  <c r="O292" i="10"/>
  <c r="K292" i="10"/>
  <c r="J292" i="10"/>
  <c r="I292" i="10"/>
  <c r="H292" i="10" s="1"/>
  <c r="E292" i="10"/>
  <c r="C292" i="10"/>
  <c r="F292" i="10" s="1"/>
  <c r="BI291" i="10"/>
  <c r="BH291" i="10"/>
  <c r="S291" i="10"/>
  <c r="R291" i="10"/>
  <c r="Q291" i="10"/>
  <c r="P291" i="10"/>
  <c r="O291" i="10"/>
  <c r="K291" i="10"/>
  <c r="J291" i="10"/>
  <c r="I291" i="10"/>
  <c r="H291" i="10" s="1"/>
  <c r="F291" i="10"/>
  <c r="E291" i="10"/>
  <c r="C291" i="10"/>
  <c r="A291" i="10"/>
  <c r="BJ290" i="10"/>
  <c r="BI290" i="10"/>
  <c r="BH290" i="10"/>
  <c r="W290" i="10"/>
  <c r="S290" i="10"/>
  <c r="T290" i="10" s="1"/>
  <c r="R290" i="10"/>
  <c r="Q290" i="10"/>
  <c r="P290" i="10"/>
  <c r="O290" i="10"/>
  <c r="M290" i="10"/>
  <c r="K290" i="10"/>
  <c r="J290" i="10"/>
  <c r="I290" i="10"/>
  <c r="H290" i="10"/>
  <c r="L290" i="10" s="1"/>
  <c r="E290" i="10"/>
  <c r="C290" i="10"/>
  <c r="F290" i="10" s="1"/>
  <c r="BJ289" i="10"/>
  <c r="BI289" i="10"/>
  <c r="BH289" i="10"/>
  <c r="S289" i="10"/>
  <c r="R289" i="10"/>
  <c r="Q289" i="10"/>
  <c r="P289" i="10"/>
  <c r="O289" i="10"/>
  <c r="K289" i="10"/>
  <c r="J289" i="10"/>
  <c r="I289" i="10"/>
  <c r="H289" i="10" s="1"/>
  <c r="F289" i="10"/>
  <c r="C289" i="10"/>
  <c r="E289" i="10" s="1"/>
  <c r="BJ288" i="10"/>
  <c r="BI288" i="10"/>
  <c r="BH288" i="10"/>
  <c r="S288" i="10"/>
  <c r="R288" i="10"/>
  <c r="T288" i="10" s="1"/>
  <c r="Q288" i="10"/>
  <c r="P288" i="10"/>
  <c r="O288" i="10"/>
  <c r="K288" i="10"/>
  <c r="J288" i="10"/>
  <c r="I288" i="10"/>
  <c r="H288" i="10"/>
  <c r="C288" i="10"/>
  <c r="F288" i="10" s="1"/>
  <c r="BJ287" i="10"/>
  <c r="BI287" i="10"/>
  <c r="BH287" i="10"/>
  <c r="S287" i="10"/>
  <c r="T287" i="10" s="1"/>
  <c r="R287" i="10"/>
  <c r="Q287" i="10"/>
  <c r="P287" i="10"/>
  <c r="O287" i="10"/>
  <c r="K287" i="10"/>
  <c r="L287" i="10" s="1"/>
  <c r="J287" i="10"/>
  <c r="H287" i="10" s="1"/>
  <c r="I287" i="10"/>
  <c r="E287" i="10"/>
  <c r="C287" i="10"/>
  <c r="F287" i="10" s="1"/>
  <c r="S286" i="10"/>
  <c r="T286" i="10" s="1"/>
  <c r="R286" i="10"/>
  <c r="Q286" i="10"/>
  <c r="P286" i="10"/>
  <c r="O286" i="10"/>
  <c r="K286" i="10"/>
  <c r="J286" i="10"/>
  <c r="I286" i="10"/>
  <c r="H286" i="10" s="1"/>
  <c r="C286" i="10"/>
  <c r="F286" i="10" s="1"/>
  <c r="A286" i="10"/>
  <c r="BJ285" i="10"/>
  <c r="BI285" i="10"/>
  <c r="BH285" i="10"/>
  <c r="S285" i="10"/>
  <c r="R285" i="10"/>
  <c r="T285" i="10" s="1"/>
  <c r="Q285" i="10"/>
  <c r="P285" i="10"/>
  <c r="O285" i="10"/>
  <c r="K285" i="10"/>
  <c r="J285" i="10"/>
  <c r="I285" i="10"/>
  <c r="H285" i="10" s="1"/>
  <c r="F285" i="10"/>
  <c r="C285" i="10"/>
  <c r="E285" i="10" s="1"/>
  <c r="A285" i="10"/>
  <c r="BJ284" i="10"/>
  <c r="BI284" i="10"/>
  <c r="BH284" i="10"/>
  <c r="S284" i="10"/>
  <c r="R284" i="10"/>
  <c r="Q284" i="10"/>
  <c r="P284" i="10"/>
  <c r="O284" i="10"/>
  <c r="K284" i="10"/>
  <c r="H284" i="10" s="1"/>
  <c r="J284" i="10"/>
  <c r="I284" i="10"/>
  <c r="C284" i="10"/>
  <c r="F284" i="10" s="1"/>
  <c r="BJ283" i="10"/>
  <c r="BI283" i="10"/>
  <c r="BH283" i="10"/>
  <c r="S283" i="10"/>
  <c r="R283" i="10"/>
  <c r="Q283" i="10"/>
  <c r="T283" i="10" s="1"/>
  <c r="P283" i="10"/>
  <c r="O283" i="10"/>
  <c r="K283" i="10"/>
  <c r="L283" i="10" s="1"/>
  <c r="J283" i="10"/>
  <c r="H283" i="10" s="1"/>
  <c r="I283" i="10"/>
  <c r="E283" i="10"/>
  <c r="C283" i="10"/>
  <c r="F283" i="10" s="1"/>
  <c r="BJ282" i="10"/>
  <c r="BI282" i="10"/>
  <c r="BH282" i="10"/>
  <c r="S282" i="10"/>
  <c r="R282" i="10"/>
  <c r="Q282" i="10"/>
  <c r="P282" i="10"/>
  <c r="O282" i="10"/>
  <c r="K282" i="10"/>
  <c r="J282" i="10"/>
  <c r="L282" i="10" s="1"/>
  <c r="I282" i="10"/>
  <c r="H282" i="10" s="1"/>
  <c r="F282" i="10"/>
  <c r="C282" i="10"/>
  <c r="E282" i="10" s="1"/>
  <c r="BJ281" i="10"/>
  <c r="BI281" i="10"/>
  <c r="BH281" i="10"/>
  <c r="S281" i="10"/>
  <c r="T281" i="10" s="1"/>
  <c r="R281" i="10"/>
  <c r="Q281" i="10"/>
  <c r="P281" i="10"/>
  <c r="O281" i="10"/>
  <c r="K281" i="10"/>
  <c r="J281" i="10"/>
  <c r="I281" i="10"/>
  <c r="H281" i="10"/>
  <c r="L281" i="10" s="1"/>
  <c r="C281" i="10"/>
  <c r="F281" i="10" s="1"/>
  <c r="X281" i="10" s="1"/>
  <c r="BJ280" i="10"/>
  <c r="BI280" i="10"/>
  <c r="BH280" i="10"/>
  <c r="S280" i="10"/>
  <c r="R280" i="10"/>
  <c r="Q280" i="10"/>
  <c r="P280" i="10"/>
  <c r="O280" i="10"/>
  <c r="K280" i="10"/>
  <c r="J280" i="10"/>
  <c r="I280" i="10"/>
  <c r="C280" i="10"/>
  <c r="F280" i="10" s="1"/>
  <c r="BJ279" i="10"/>
  <c r="BI279" i="10"/>
  <c r="BH279" i="10"/>
  <c r="T279" i="10"/>
  <c r="S279" i="10"/>
  <c r="R279" i="10"/>
  <c r="Q279" i="10"/>
  <c r="P279" i="10"/>
  <c r="O279" i="10"/>
  <c r="K279" i="10"/>
  <c r="L279" i="10" s="1"/>
  <c r="J279" i="10"/>
  <c r="I279" i="10"/>
  <c r="H279" i="10"/>
  <c r="C279" i="10"/>
  <c r="F279" i="10" s="1"/>
  <c r="BJ278" i="10"/>
  <c r="BI278" i="10"/>
  <c r="BH278" i="10"/>
  <c r="S278" i="10"/>
  <c r="R278" i="10"/>
  <c r="T278" i="10" s="1"/>
  <c r="Q278" i="10"/>
  <c r="P278" i="10"/>
  <c r="O278" i="10"/>
  <c r="K278" i="10"/>
  <c r="L278" i="10" s="1"/>
  <c r="J278" i="10"/>
  <c r="I278" i="10"/>
  <c r="H278" i="10"/>
  <c r="E278" i="10"/>
  <c r="C278" i="10"/>
  <c r="F278" i="10" s="1"/>
  <c r="BJ277" i="10"/>
  <c r="BI277" i="10"/>
  <c r="BH277" i="10"/>
  <c r="S277" i="10"/>
  <c r="T277" i="10" s="1"/>
  <c r="R277" i="10"/>
  <c r="Q277" i="10"/>
  <c r="P277" i="10"/>
  <c r="O277" i="10"/>
  <c r="K277" i="10"/>
  <c r="J277" i="10"/>
  <c r="I277" i="10"/>
  <c r="H277" i="10" s="1"/>
  <c r="C277" i="10"/>
  <c r="BJ276" i="10"/>
  <c r="BI276" i="10"/>
  <c r="BH276" i="10"/>
  <c r="S276" i="10"/>
  <c r="R276" i="10"/>
  <c r="Q276" i="10"/>
  <c r="P276" i="10"/>
  <c r="O276" i="10"/>
  <c r="L276" i="10"/>
  <c r="K276" i="10"/>
  <c r="J276" i="10"/>
  <c r="I276" i="10"/>
  <c r="H276" i="10" s="1"/>
  <c r="F276" i="10"/>
  <c r="E276" i="10"/>
  <c r="C276" i="10"/>
  <c r="A276" i="10"/>
  <c r="BJ275" i="10"/>
  <c r="BI275" i="10"/>
  <c r="BH275" i="10"/>
  <c r="X275" i="10"/>
  <c r="U275" i="10"/>
  <c r="T275" i="10"/>
  <c r="S275" i="10"/>
  <c r="R275" i="10"/>
  <c r="Q275" i="10"/>
  <c r="P275" i="10"/>
  <c r="O275" i="10"/>
  <c r="K275" i="10"/>
  <c r="J275" i="10"/>
  <c r="I275" i="10"/>
  <c r="F275" i="10"/>
  <c r="E275" i="10"/>
  <c r="C275" i="10"/>
  <c r="BJ274" i="10"/>
  <c r="BI274" i="10"/>
  <c r="BH274" i="10"/>
  <c r="S274" i="10"/>
  <c r="R274" i="10"/>
  <c r="T274" i="10" s="1"/>
  <c r="Q274" i="10"/>
  <c r="P274" i="10"/>
  <c r="O274" i="10"/>
  <c r="K274" i="10"/>
  <c r="J274" i="10"/>
  <c r="I274" i="10"/>
  <c r="C274" i="10"/>
  <c r="BJ273" i="10"/>
  <c r="BI273" i="10"/>
  <c r="BH273" i="10"/>
  <c r="S273" i="10"/>
  <c r="R273" i="10"/>
  <c r="Q273" i="10"/>
  <c r="P273" i="10"/>
  <c r="O273" i="10"/>
  <c r="K273" i="10"/>
  <c r="J273" i="10"/>
  <c r="I273" i="10"/>
  <c r="C273" i="10"/>
  <c r="F273" i="10" s="1"/>
  <c r="BJ272" i="10"/>
  <c r="BI272" i="10"/>
  <c r="BH272" i="10"/>
  <c r="U272" i="10"/>
  <c r="T272" i="10"/>
  <c r="S272" i="10"/>
  <c r="R272" i="10"/>
  <c r="Q272" i="10"/>
  <c r="P272" i="10"/>
  <c r="O272" i="10"/>
  <c r="L272" i="10"/>
  <c r="K272" i="10"/>
  <c r="J272" i="10"/>
  <c r="I272" i="10"/>
  <c r="H272" i="10" s="1"/>
  <c r="C272" i="10"/>
  <c r="BJ271" i="10"/>
  <c r="BI271" i="10"/>
  <c r="BH271" i="10"/>
  <c r="S271" i="10"/>
  <c r="R271" i="10"/>
  <c r="T271" i="10" s="1"/>
  <c r="Q271" i="10"/>
  <c r="P271" i="10"/>
  <c r="O271" i="10"/>
  <c r="K271" i="10"/>
  <c r="J271" i="10"/>
  <c r="I271" i="10"/>
  <c r="H271" i="10"/>
  <c r="L271" i="10" s="1"/>
  <c r="C271" i="10"/>
  <c r="F271" i="10" s="1"/>
  <c r="BJ270" i="10"/>
  <c r="BI270" i="10"/>
  <c r="BH270" i="10"/>
  <c r="S270" i="10"/>
  <c r="T270" i="10" s="1"/>
  <c r="R270" i="10"/>
  <c r="Q270" i="10"/>
  <c r="P270" i="10"/>
  <c r="O270" i="10"/>
  <c r="K270" i="10"/>
  <c r="J270" i="10"/>
  <c r="I270" i="10"/>
  <c r="H270" i="10"/>
  <c r="C270" i="10"/>
  <c r="F270" i="10" s="1"/>
  <c r="BJ269" i="10"/>
  <c r="BI269" i="10"/>
  <c r="BH269" i="10"/>
  <c r="S269" i="10"/>
  <c r="T269" i="10" s="1"/>
  <c r="R269" i="10"/>
  <c r="Q269" i="10"/>
  <c r="P269" i="10"/>
  <c r="O269" i="10"/>
  <c r="K269" i="10"/>
  <c r="J269" i="10"/>
  <c r="I269" i="10"/>
  <c r="H269" i="10" s="1"/>
  <c r="E269" i="10"/>
  <c r="C269" i="10"/>
  <c r="F269" i="10" s="1"/>
  <c r="BJ268" i="10"/>
  <c r="BI268" i="10"/>
  <c r="BH268" i="10"/>
  <c r="S268" i="10"/>
  <c r="R268" i="10"/>
  <c r="T268" i="10" s="1"/>
  <c r="Q268" i="10"/>
  <c r="P268" i="10"/>
  <c r="O268" i="10"/>
  <c r="K268" i="10"/>
  <c r="J268" i="10"/>
  <c r="H268" i="10" s="1"/>
  <c r="I268" i="10"/>
  <c r="F268" i="10"/>
  <c r="E268" i="10"/>
  <c r="C268" i="10"/>
  <c r="BJ267" i="10"/>
  <c r="BI267" i="10"/>
  <c r="BH267" i="10"/>
  <c r="S267" i="10"/>
  <c r="T267" i="10" s="1"/>
  <c r="R267" i="10"/>
  <c r="Q267" i="10"/>
  <c r="P267" i="10"/>
  <c r="O267" i="10"/>
  <c r="K267" i="10"/>
  <c r="J267" i="10"/>
  <c r="I267" i="10"/>
  <c r="H267" i="10" s="1"/>
  <c r="F267" i="10"/>
  <c r="C267" i="10"/>
  <c r="E267" i="10" s="1"/>
  <c r="BJ266" i="10"/>
  <c r="BI266" i="10"/>
  <c r="BH266" i="10"/>
  <c r="T266" i="10"/>
  <c r="S266" i="10"/>
  <c r="R266" i="10"/>
  <c r="Q266" i="10"/>
  <c r="P266" i="10"/>
  <c r="O266" i="10"/>
  <c r="K266" i="10"/>
  <c r="J266" i="10"/>
  <c r="I266" i="10"/>
  <c r="H266" i="10" s="1"/>
  <c r="F266" i="10"/>
  <c r="E266" i="10"/>
  <c r="C266" i="10"/>
  <c r="BJ265" i="10"/>
  <c r="BI265" i="10"/>
  <c r="BH265" i="10"/>
  <c r="W265" i="10"/>
  <c r="S265" i="10"/>
  <c r="T265" i="10" s="1"/>
  <c r="R265" i="10"/>
  <c r="Q265" i="10"/>
  <c r="P265" i="10"/>
  <c r="O265" i="10"/>
  <c r="K265" i="10"/>
  <c r="L265" i="10" s="1"/>
  <c r="J265" i="10"/>
  <c r="I265" i="10"/>
  <c r="H265" i="10"/>
  <c r="F265" i="10"/>
  <c r="E265" i="10"/>
  <c r="C265" i="10"/>
  <c r="BJ264" i="10"/>
  <c r="BI264" i="10"/>
  <c r="BH264" i="10"/>
  <c r="S264" i="10"/>
  <c r="R264" i="10"/>
  <c r="Q264" i="10"/>
  <c r="P264" i="10"/>
  <c r="O264" i="10"/>
  <c r="K264" i="10"/>
  <c r="L264" i="10" s="1"/>
  <c r="J264" i="10"/>
  <c r="I264" i="10"/>
  <c r="H264" i="10" s="1"/>
  <c r="F264" i="10"/>
  <c r="C264" i="10"/>
  <c r="E264" i="10" s="1"/>
  <c r="BJ263" i="10"/>
  <c r="BI263" i="10"/>
  <c r="BH263" i="10"/>
  <c r="S263" i="10"/>
  <c r="T263" i="10" s="1"/>
  <c r="R263" i="10"/>
  <c r="Q263" i="10"/>
  <c r="P263" i="10"/>
  <c r="O263" i="10"/>
  <c r="K263" i="10"/>
  <c r="J263" i="10"/>
  <c r="I263" i="10"/>
  <c r="C263" i="10"/>
  <c r="BJ262" i="10"/>
  <c r="BI262" i="10"/>
  <c r="BH262" i="10"/>
  <c r="S262" i="10"/>
  <c r="R262" i="10"/>
  <c r="Q262" i="10"/>
  <c r="P262" i="10"/>
  <c r="O262" i="10"/>
  <c r="K262" i="10"/>
  <c r="J262" i="10"/>
  <c r="I262" i="10"/>
  <c r="H262" i="10"/>
  <c r="F262" i="10"/>
  <c r="C262" i="10"/>
  <c r="E262" i="10" s="1"/>
  <c r="BJ261" i="10"/>
  <c r="BI261" i="10"/>
  <c r="BH261" i="10"/>
  <c r="S261" i="10"/>
  <c r="R261" i="10"/>
  <c r="Q261" i="10"/>
  <c r="P261" i="10"/>
  <c r="O261" i="10"/>
  <c r="L261" i="10"/>
  <c r="K261" i="10"/>
  <c r="H261" i="10" s="1"/>
  <c r="J261" i="10"/>
  <c r="I261" i="10"/>
  <c r="F261" i="10"/>
  <c r="E261" i="10"/>
  <c r="C261" i="10"/>
  <c r="BJ260" i="10"/>
  <c r="BI260" i="10"/>
  <c r="BH260" i="10"/>
  <c r="S260" i="10"/>
  <c r="T260" i="10" s="1"/>
  <c r="R260" i="10"/>
  <c r="Q260" i="10"/>
  <c r="P260" i="10"/>
  <c r="O260" i="10"/>
  <c r="K260" i="10"/>
  <c r="J260" i="10"/>
  <c r="I260" i="10"/>
  <c r="H260" i="10" s="1"/>
  <c r="F260" i="10"/>
  <c r="C260" i="10"/>
  <c r="E260" i="10" s="1"/>
  <c r="BJ259" i="10"/>
  <c r="BI259" i="10"/>
  <c r="BH259" i="10"/>
  <c r="S259" i="10"/>
  <c r="R259" i="10"/>
  <c r="Q259" i="10"/>
  <c r="P259" i="10"/>
  <c r="O259" i="10"/>
  <c r="K259" i="10"/>
  <c r="L259" i="10" s="1"/>
  <c r="J259" i="10"/>
  <c r="I259" i="10"/>
  <c r="H259" i="10"/>
  <c r="C259" i="10"/>
  <c r="F259" i="10" s="1"/>
  <c r="BJ258" i="10"/>
  <c r="BI258" i="10"/>
  <c r="BH258" i="10"/>
  <c r="S258" i="10"/>
  <c r="R258" i="10"/>
  <c r="T258" i="10" s="1"/>
  <c r="Q258" i="10"/>
  <c r="P258" i="10"/>
  <c r="O258" i="10"/>
  <c r="K258" i="10"/>
  <c r="J258" i="10"/>
  <c r="I258" i="10"/>
  <c r="F258" i="10"/>
  <c r="E258" i="10"/>
  <c r="C258" i="10"/>
  <c r="BJ257" i="10"/>
  <c r="BI257" i="10"/>
  <c r="BH257" i="10"/>
  <c r="S257" i="10"/>
  <c r="R257" i="10"/>
  <c r="Q257" i="10"/>
  <c r="P257" i="10"/>
  <c r="O257" i="10"/>
  <c r="K257" i="10"/>
  <c r="J257" i="10"/>
  <c r="I257" i="10"/>
  <c r="H257" i="10"/>
  <c r="C257" i="10"/>
  <c r="F257" i="10" s="1"/>
  <c r="BJ256" i="10"/>
  <c r="BI256" i="10"/>
  <c r="BH256" i="10"/>
  <c r="S256" i="10"/>
  <c r="R256" i="10"/>
  <c r="T256" i="10" s="1"/>
  <c r="Q256" i="10"/>
  <c r="P256" i="10"/>
  <c r="O256" i="10"/>
  <c r="K256" i="10"/>
  <c r="L256" i="10" s="1"/>
  <c r="J256" i="10"/>
  <c r="I256" i="10"/>
  <c r="H256" i="10"/>
  <c r="E256" i="10"/>
  <c r="C256" i="10"/>
  <c r="F256" i="10" s="1"/>
  <c r="BJ255" i="10"/>
  <c r="BI255" i="10"/>
  <c r="BH255" i="10"/>
  <c r="S255" i="10"/>
  <c r="T255" i="10" s="1"/>
  <c r="R255" i="10"/>
  <c r="Q255" i="10"/>
  <c r="P255" i="10"/>
  <c r="O255" i="10"/>
  <c r="K255" i="10"/>
  <c r="L255" i="10" s="1"/>
  <c r="J255" i="10"/>
  <c r="I255" i="10"/>
  <c r="H255" i="10"/>
  <c r="F255" i="10"/>
  <c r="C255" i="10"/>
  <c r="E255" i="10" s="1"/>
  <c r="BJ254" i="10"/>
  <c r="BI254" i="10"/>
  <c r="BH254" i="10"/>
  <c r="T254" i="10"/>
  <c r="S254" i="10"/>
  <c r="R254" i="10"/>
  <c r="Q254" i="10"/>
  <c r="P254" i="10"/>
  <c r="O254" i="10"/>
  <c r="K254" i="10"/>
  <c r="L254" i="10" s="1"/>
  <c r="J254" i="10"/>
  <c r="I254" i="10"/>
  <c r="H254" i="10"/>
  <c r="C254" i="10"/>
  <c r="BJ253" i="10"/>
  <c r="BI253" i="10"/>
  <c r="BH253" i="10"/>
  <c r="S253" i="10"/>
  <c r="R253" i="10"/>
  <c r="Q253" i="10"/>
  <c r="P253" i="10"/>
  <c r="O253" i="10"/>
  <c r="L253" i="10"/>
  <c r="K253" i="10"/>
  <c r="J253" i="10"/>
  <c r="I253" i="10"/>
  <c r="H253" i="10" s="1"/>
  <c r="F253" i="10"/>
  <c r="E253" i="10"/>
  <c r="C253" i="10"/>
  <c r="BJ252" i="10"/>
  <c r="BI252" i="10"/>
  <c r="BH252" i="10"/>
  <c r="U252" i="10"/>
  <c r="T252" i="10"/>
  <c r="S252" i="10"/>
  <c r="R252" i="10"/>
  <c r="Q252" i="10"/>
  <c r="P252" i="10"/>
  <c r="O252" i="10"/>
  <c r="K252" i="10"/>
  <c r="J252" i="10"/>
  <c r="I252" i="10"/>
  <c r="F252" i="10"/>
  <c r="E252" i="10"/>
  <c r="C252" i="10"/>
  <c r="BJ251" i="10"/>
  <c r="BI251" i="10"/>
  <c r="BH251" i="10"/>
  <c r="X251" i="10"/>
  <c r="T251" i="10"/>
  <c r="S251" i="10"/>
  <c r="R251" i="10"/>
  <c r="Q251" i="10"/>
  <c r="P251" i="10"/>
  <c r="O251" i="10"/>
  <c r="K251" i="10"/>
  <c r="J251" i="10"/>
  <c r="I251" i="10"/>
  <c r="H251" i="10" s="1"/>
  <c r="C251" i="10"/>
  <c r="F251" i="10" s="1"/>
  <c r="BJ250" i="10"/>
  <c r="BI250" i="10"/>
  <c r="BH250" i="10"/>
  <c r="S250" i="10"/>
  <c r="R250" i="10"/>
  <c r="Q250" i="10"/>
  <c r="P250" i="10"/>
  <c r="O250" i="10"/>
  <c r="K250" i="10"/>
  <c r="J250" i="10"/>
  <c r="I250" i="10"/>
  <c r="L250" i="10" s="1"/>
  <c r="H250" i="10"/>
  <c r="E250" i="10"/>
  <c r="C250" i="10"/>
  <c r="F250" i="10" s="1"/>
  <c r="BJ249" i="10"/>
  <c r="BI249" i="10"/>
  <c r="BH249" i="10"/>
  <c r="S249" i="10"/>
  <c r="R249" i="10"/>
  <c r="Q249" i="10"/>
  <c r="P249" i="10"/>
  <c r="O249" i="10"/>
  <c r="K249" i="10"/>
  <c r="J249" i="10"/>
  <c r="I249" i="10"/>
  <c r="C249" i="10"/>
  <c r="F249" i="10" s="1"/>
  <c r="BJ248" i="10"/>
  <c r="BI248" i="10"/>
  <c r="BH248" i="10"/>
  <c r="S248" i="10"/>
  <c r="R248" i="10"/>
  <c r="Q248" i="10"/>
  <c r="P248" i="10"/>
  <c r="O248" i="10"/>
  <c r="K248" i="10"/>
  <c r="J248" i="10"/>
  <c r="I248" i="10"/>
  <c r="C248" i="10"/>
  <c r="BJ247" i="10"/>
  <c r="BI247" i="10"/>
  <c r="BH247" i="10"/>
  <c r="S247" i="10"/>
  <c r="R247" i="10"/>
  <c r="T247" i="10" s="1"/>
  <c r="Q247" i="10"/>
  <c r="P247" i="10"/>
  <c r="O247" i="10"/>
  <c r="K247" i="10"/>
  <c r="J247" i="10"/>
  <c r="I247" i="10"/>
  <c r="F247" i="10"/>
  <c r="E247" i="10"/>
  <c r="C247" i="10"/>
  <c r="BJ246" i="10"/>
  <c r="BI246" i="10"/>
  <c r="BH246" i="10"/>
  <c r="S246" i="10"/>
  <c r="T246" i="10" s="1"/>
  <c r="R246" i="10"/>
  <c r="Q246" i="10"/>
  <c r="P246" i="10"/>
  <c r="O246" i="10"/>
  <c r="K246" i="10"/>
  <c r="J246" i="10"/>
  <c r="H246" i="10" s="1"/>
  <c r="L246" i="10" s="1"/>
  <c r="I246" i="10"/>
  <c r="E246" i="10"/>
  <c r="C246" i="10"/>
  <c r="F246" i="10" s="1"/>
  <c r="BJ245" i="10"/>
  <c r="BI245" i="10"/>
  <c r="BH245" i="10"/>
  <c r="X245" i="10"/>
  <c r="T245" i="10"/>
  <c r="S245" i="10"/>
  <c r="R245" i="10"/>
  <c r="Q245" i="10"/>
  <c r="P245" i="10"/>
  <c r="O245" i="10"/>
  <c r="K245" i="10"/>
  <c r="J245" i="10"/>
  <c r="I245" i="10"/>
  <c r="H245" i="10"/>
  <c r="E245" i="10"/>
  <c r="C245" i="10"/>
  <c r="F245" i="10" s="1"/>
  <c r="BJ244" i="10"/>
  <c r="BI244" i="10"/>
  <c r="BH244" i="10"/>
  <c r="U244" i="10"/>
  <c r="S244" i="10"/>
  <c r="T244" i="10" s="1"/>
  <c r="R244" i="10"/>
  <c r="Q244" i="10"/>
  <c r="P244" i="10"/>
  <c r="O244" i="10"/>
  <c r="K244" i="10"/>
  <c r="J244" i="10"/>
  <c r="I244" i="10"/>
  <c r="F244" i="10"/>
  <c r="C244" i="10"/>
  <c r="E244" i="10" s="1"/>
  <c r="BJ243" i="10"/>
  <c r="BI243" i="10"/>
  <c r="BH243" i="10"/>
  <c r="S243" i="10"/>
  <c r="T243" i="10" s="1"/>
  <c r="R243" i="10"/>
  <c r="Q243" i="10"/>
  <c r="P243" i="10"/>
  <c r="O243" i="10"/>
  <c r="K243" i="10"/>
  <c r="J243" i="10"/>
  <c r="I243" i="10"/>
  <c r="H243" i="10"/>
  <c r="C243" i="10"/>
  <c r="BJ242" i="10"/>
  <c r="BI242" i="10"/>
  <c r="BH242" i="10"/>
  <c r="S242" i="10"/>
  <c r="R242" i="10"/>
  <c r="Q242" i="10"/>
  <c r="P242" i="10"/>
  <c r="O242" i="10"/>
  <c r="K242" i="10"/>
  <c r="J242" i="10"/>
  <c r="I242" i="10"/>
  <c r="H242" i="10"/>
  <c r="F242" i="10"/>
  <c r="E242" i="10"/>
  <c r="C242" i="10"/>
  <c r="BJ241" i="10"/>
  <c r="BI241" i="10"/>
  <c r="BH241" i="10"/>
  <c r="W241" i="10"/>
  <c r="T241" i="10"/>
  <c r="S241" i="10"/>
  <c r="R241" i="10"/>
  <c r="Q241" i="10"/>
  <c r="P241" i="10"/>
  <c r="O241" i="10"/>
  <c r="L241" i="10"/>
  <c r="K241" i="10"/>
  <c r="J241" i="10"/>
  <c r="H241" i="10" s="1"/>
  <c r="I241" i="10"/>
  <c r="F241" i="10"/>
  <c r="E241" i="10"/>
  <c r="C241" i="10"/>
  <c r="BJ240" i="10"/>
  <c r="BI240" i="10"/>
  <c r="BH240" i="10"/>
  <c r="S240" i="10"/>
  <c r="R240" i="10"/>
  <c r="Q240" i="10"/>
  <c r="P240" i="10"/>
  <c r="O240" i="10"/>
  <c r="K240" i="10"/>
  <c r="J240" i="10"/>
  <c r="I240" i="10"/>
  <c r="C240" i="10"/>
  <c r="F240" i="10" s="1"/>
  <c r="BJ239" i="10"/>
  <c r="BI239" i="10"/>
  <c r="BH239" i="10"/>
  <c r="S239" i="10"/>
  <c r="R239" i="10"/>
  <c r="Q239" i="10"/>
  <c r="P239" i="10"/>
  <c r="O239" i="10"/>
  <c r="K239" i="10"/>
  <c r="J239" i="10"/>
  <c r="I239" i="10"/>
  <c r="H239" i="10"/>
  <c r="L239" i="10" s="1"/>
  <c r="C239" i="10"/>
  <c r="F239" i="10" s="1"/>
  <c r="BJ238" i="10"/>
  <c r="BI238" i="10"/>
  <c r="BH238" i="10"/>
  <c r="S238" i="10"/>
  <c r="R238" i="10"/>
  <c r="T238" i="10" s="1"/>
  <c r="Q238" i="10"/>
  <c r="P238" i="10"/>
  <c r="O238" i="10"/>
  <c r="K238" i="10"/>
  <c r="J238" i="10"/>
  <c r="I238" i="10"/>
  <c r="C238" i="10"/>
  <c r="F238" i="10" s="1"/>
  <c r="BJ237" i="10"/>
  <c r="BI237" i="10"/>
  <c r="BH237" i="10"/>
  <c r="S237" i="10"/>
  <c r="R237" i="10"/>
  <c r="Q237" i="10"/>
  <c r="P237" i="10"/>
  <c r="O237" i="10"/>
  <c r="K237" i="10"/>
  <c r="J237" i="10"/>
  <c r="I237" i="10"/>
  <c r="H237" i="10" s="1"/>
  <c r="F237" i="10"/>
  <c r="C237" i="10"/>
  <c r="E237" i="10" s="1"/>
  <c r="BJ236" i="10"/>
  <c r="BI236" i="10"/>
  <c r="BH236" i="10"/>
  <c r="S236" i="10"/>
  <c r="R236" i="10"/>
  <c r="Q236" i="10"/>
  <c r="P236" i="10"/>
  <c r="T236" i="10" s="1"/>
  <c r="O236" i="10"/>
  <c r="K236" i="10"/>
  <c r="J236" i="10"/>
  <c r="I236" i="10"/>
  <c r="F236" i="10"/>
  <c r="E236" i="10"/>
  <c r="C236" i="10"/>
  <c r="BJ235" i="10"/>
  <c r="BI235" i="10"/>
  <c r="BH235" i="10"/>
  <c r="S235" i="10"/>
  <c r="R235" i="10"/>
  <c r="Q235" i="10"/>
  <c r="P235" i="10"/>
  <c r="O235" i="10"/>
  <c r="K235" i="10"/>
  <c r="J235" i="10"/>
  <c r="I235" i="10"/>
  <c r="F235" i="10"/>
  <c r="E235" i="10"/>
  <c r="C235" i="10"/>
  <c r="BJ234" i="10"/>
  <c r="BI234" i="10"/>
  <c r="BH234" i="10"/>
  <c r="S234" i="10"/>
  <c r="T234" i="10" s="1"/>
  <c r="R234" i="10"/>
  <c r="Q234" i="10"/>
  <c r="P234" i="10"/>
  <c r="O234" i="10"/>
  <c r="K234" i="10"/>
  <c r="J234" i="10"/>
  <c r="I234" i="10"/>
  <c r="H234" i="10"/>
  <c r="E234" i="10"/>
  <c r="C234" i="10"/>
  <c r="F234" i="10" s="1"/>
  <c r="BJ233" i="10"/>
  <c r="BI233" i="10"/>
  <c r="BH233" i="10"/>
  <c r="S233" i="10"/>
  <c r="T233" i="10" s="1"/>
  <c r="R233" i="10"/>
  <c r="Q233" i="10"/>
  <c r="P233" i="10"/>
  <c r="O233" i="10"/>
  <c r="K233" i="10"/>
  <c r="J233" i="10"/>
  <c r="I233" i="10"/>
  <c r="F233" i="10"/>
  <c r="C233" i="10"/>
  <c r="E233" i="10" s="1"/>
  <c r="BJ232" i="10"/>
  <c r="BI232" i="10"/>
  <c r="BH232" i="10"/>
  <c r="U232" i="10"/>
  <c r="S232" i="10"/>
  <c r="T232" i="10" s="1"/>
  <c r="R232" i="10"/>
  <c r="Q232" i="10"/>
  <c r="P232" i="10"/>
  <c r="O232" i="10"/>
  <c r="K232" i="10"/>
  <c r="L232" i="10" s="1"/>
  <c r="J232" i="10"/>
  <c r="I232" i="10"/>
  <c r="H232" i="10"/>
  <c r="C232" i="10"/>
  <c r="BJ231" i="10"/>
  <c r="BI231" i="10"/>
  <c r="BH231" i="10"/>
  <c r="S231" i="10"/>
  <c r="R231" i="10"/>
  <c r="Q231" i="10"/>
  <c r="P231" i="10"/>
  <c r="O231" i="10"/>
  <c r="K231" i="10"/>
  <c r="L231" i="10" s="1"/>
  <c r="J231" i="10"/>
  <c r="I231" i="10"/>
  <c r="H231" i="10" s="1"/>
  <c r="F231" i="10"/>
  <c r="E231" i="10"/>
  <c r="C231" i="10"/>
  <c r="BJ230" i="10"/>
  <c r="BI230" i="10"/>
  <c r="BH230" i="10"/>
  <c r="U230" i="10"/>
  <c r="T230" i="10"/>
  <c r="S230" i="10"/>
  <c r="R230" i="10"/>
  <c r="Q230" i="10"/>
  <c r="P230" i="10"/>
  <c r="O230" i="10"/>
  <c r="K230" i="10"/>
  <c r="J230" i="10"/>
  <c r="I230" i="10"/>
  <c r="H230" i="10"/>
  <c r="L230" i="10" s="1"/>
  <c r="C230" i="10"/>
  <c r="F230" i="10" s="1"/>
  <c r="X230" i="10" s="1"/>
  <c r="BJ229" i="10"/>
  <c r="BI229" i="10"/>
  <c r="BH229" i="10"/>
  <c r="S229" i="10"/>
  <c r="R229" i="10"/>
  <c r="Q229" i="10"/>
  <c r="P229" i="10"/>
  <c r="O229" i="10"/>
  <c r="K229" i="10"/>
  <c r="J229" i="10"/>
  <c r="I229" i="10"/>
  <c r="C229" i="10"/>
  <c r="F229" i="10" s="1"/>
  <c r="BJ228" i="10"/>
  <c r="BI228" i="10"/>
  <c r="BH228" i="10"/>
  <c r="S228" i="10"/>
  <c r="R228" i="10"/>
  <c r="Q228" i="10"/>
  <c r="P228" i="10"/>
  <c r="O228" i="10"/>
  <c r="K228" i="10"/>
  <c r="J228" i="10"/>
  <c r="H228" i="10" s="1"/>
  <c r="L228" i="10" s="1"/>
  <c r="I228" i="10"/>
  <c r="F228" i="10"/>
  <c r="C228" i="10"/>
  <c r="E228" i="10" s="1"/>
  <c r="BJ227" i="10"/>
  <c r="BI227" i="10"/>
  <c r="BH227" i="10"/>
  <c r="S227" i="10"/>
  <c r="R227" i="10"/>
  <c r="T227" i="10" s="1"/>
  <c r="Q227" i="10"/>
  <c r="P227" i="10"/>
  <c r="O227" i="10"/>
  <c r="K227" i="10"/>
  <c r="J227" i="10"/>
  <c r="I227" i="10"/>
  <c r="C227" i="10"/>
  <c r="F227" i="10" s="1"/>
  <c r="BJ226" i="10"/>
  <c r="BI226" i="10"/>
  <c r="BH226" i="10"/>
  <c r="S226" i="10"/>
  <c r="R226" i="10"/>
  <c r="Q226" i="10"/>
  <c r="P226" i="10"/>
  <c r="O226" i="10"/>
  <c r="K226" i="10"/>
  <c r="J226" i="10"/>
  <c r="I226" i="10"/>
  <c r="H226" i="10" s="1"/>
  <c r="C226" i="10"/>
  <c r="BJ225" i="10"/>
  <c r="BI225" i="10"/>
  <c r="BH225" i="10"/>
  <c r="T225" i="10"/>
  <c r="S225" i="10"/>
  <c r="R225" i="10"/>
  <c r="Q225" i="10"/>
  <c r="P225" i="10"/>
  <c r="O225" i="10"/>
  <c r="K225" i="10"/>
  <c r="J225" i="10"/>
  <c r="I225" i="10"/>
  <c r="F225" i="10"/>
  <c r="E225" i="10"/>
  <c r="C225" i="10"/>
  <c r="BJ224" i="10"/>
  <c r="BI224" i="10"/>
  <c r="BH224" i="10"/>
  <c r="S224" i="10"/>
  <c r="R224" i="10"/>
  <c r="Q224" i="10"/>
  <c r="P224" i="10"/>
  <c r="O224" i="10"/>
  <c r="K224" i="10"/>
  <c r="J224" i="10"/>
  <c r="I224" i="10"/>
  <c r="H224" i="10"/>
  <c r="F224" i="10"/>
  <c r="E224" i="10"/>
  <c r="C224" i="10"/>
  <c r="BJ223" i="10"/>
  <c r="BI223" i="10"/>
  <c r="BH223" i="10"/>
  <c r="S223" i="10"/>
  <c r="R223" i="10"/>
  <c r="Q223" i="10"/>
  <c r="P223" i="10"/>
  <c r="O223" i="10"/>
  <c r="K223" i="10"/>
  <c r="J223" i="10"/>
  <c r="I223" i="10"/>
  <c r="H223" i="10"/>
  <c r="E223" i="10"/>
  <c r="C223" i="10"/>
  <c r="F223" i="10" s="1"/>
  <c r="BJ222" i="10"/>
  <c r="BI222" i="10"/>
  <c r="BH222" i="10"/>
  <c r="S222" i="10"/>
  <c r="T222" i="10" s="1"/>
  <c r="R222" i="10"/>
  <c r="Q222" i="10"/>
  <c r="P222" i="10"/>
  <c r="O222" i="10"/>
  <c r="L222" i="10"/>
  <c r="K222" i="10"/>
  <c r="J222" i="10"/>
  <c r="I222" i="10"/>
  <c r="H222" i="10"/>
  <c r="F222" i="10"/>
  <c r="C222" i="10"/>
  <c r="E222" i="10" s="1"/>
  <c r="BJ221" i="10"/>
  <c r="BI221" i="10"/>
  <c r="BH221" i="10"/>
  <c r="T221" i="10"/>
  <c r="S221" i="10"/>
  <c r="R221" i="10"/>
  <c r="Q221" i="10"/>
  <c r="P221" i="10"/>
  <c r="O221" i="10"/>
  <c r="K221" i="10"/>
  <c r="J221" i="10"/>
  <c r="I221" i="10"/>
  <c r="H221" i="10"/>
  <c r="E221" i="10"/>
  <c r="C221" i="10"/>
  <c r="F221" i="10" s="1"/>
  <c r="BJ220" i="10"/>
  <c r="BI220" i="10"/>
  <c r="BH220" i="10"/>
  <c r="S220" i="10"/>
  <c r="R220" i="10"/>
  <c r="Q220" i="10"/>
  <c r="P220" i="10"/>
  <c r="O220" i="10"/>
  <c r="K220" i="10"/>
  <c r="L220" i="10" s="1"/>
  <c r="J220" i="10"/>
  <c r="I220" i="10"/>
  <c r="H220" i="10"/>
  <c r="F220" i="10"/>
  <c r="E220" i="10"/>
  <c r="C220" i="10"/>
  <c r="BJ219" i="10"/>
  <c r="BI219" i="10"/>
  <c r="BH219" i="10"/>
  <c r="U219" i="10"/>
  <c r="T219" i="10"/>
  <c r="S219" i="10"/>
  <c r="R219" i="10"/>
  <c r="Q219" i="10"/>
  <c r="P219" i="10"/>
  <c r="O219" i="10"/>
  <c r="K219" i="10"/>
  <c r="J219" i="10"/>
  <c r="L219" i="10" s="1"/>
  <c r="I219" i="10"/>
  <c r="H219" i="10"/>
  <c r="F219" i="10"/>
  <c r="E219" i="10"/>
  <c r="C219" i="10"/>
  <c r="BJ218" i="10"/>
  <c r="BI218" i="10"/>
  <c r="BH218" i="10"/>
  <c r="S218" i="10"/>
  <c r="R218" i="10"/>
  <c r="Q218" i="10"/>
  <c r="P218" i="10"/>
  <c r="O218" i="10"/>
  <c r="K218" i="10"/>
  <c r="J218" i="10"/>
  <c r="I218" i="10"/>
  <c r="C218" i="10"/>
  <c r="F218" i="10" s="1"/>
  <c r="BJ217" i="10"/>
  <c r="BI217" i="10"/>
  <c r="BH217" i="10"/>
  <c r="S217" i="10"/>
  <c r="R217" i="10"/>
  <c r="Q217" i="10"/>
  <c r="P217" i="10"/>
  <c r="O217" i="10"/>
  <c r="K217" i="10"/>
  <c r="J217" i="10"/>
  <c r="L217" i="10" s="1"/>
  <c r="I217" i="10"/>
  <c r="H217" i="10" s="1"/>
  <c r="C217" i="10"/>
  <c r="F217" i="10" s="1"/>
  <c r="BJ216" i="10"/>
  <c r="BI216" i="10"/>
  <c r="BH216" i="10"/>
  <c r="S216" i="10"/>
  <c r="R216" i="10"/>
  <c r="Q216" i="10"/>
  <c r="P216" i="10"/>
  <c r="O216" i="10"/>
  <c r="K216" i="10"/>
  <c r="J216" i="10"/>
  <c r="I216" i="10"/>
  <c r="H216" i="10" s="1"/>
  <c r="L216" i="10" s="1"/>
  <c r="C216" i="10"/>
  <c r="BJ215" i="10"/>
  <c r="BI215" i="10"/>
  <c r="BH215" i="10"/>
  <c r="S215" i="10"/>
  <c r="R215" i="10"/>
  <c r="Q215" i="10"/>
  <c r="P215" i="10"/>
  <c r="O215" i="10"/>
  <c r="K215" i="10"/>
  <c r="J215" i="10"/>
  <c r="L215" i="10" s="1"/>
  <c r="I215" i="10"/>
  <c r="H215" i="10"/>
  <c r="C215" i="10"/>
  <c r="BJ214" i="10"/>
  <c r="BI214" i="10"/>
  <c r="BH214" i="10"/>
  <c r="S214" i="10"/>
  <c r="R214" i="10"/>
  <c r="Q214" i="10"/>
  <c r="P214" i="10"/>
  <c r="O214" i="10"/>
  <c r="K214" i="10"/>
  <c r="J214" i="10"/>
  <c r="I214" i="10"/>
  <c r="F214" i="10"/>
  <c r="E214" i="10"/>
  <c r="C214" i="10"/>
  <c r="BJ213" i="10"/>
  <c r="BI213" i="10"/>
  <c r="BH213" i="10"/>
  <c r="S213" i="10"/>
  <c r="R213" i="10"/>
  <c r="Q213" i="10"/>
  <c r="P213" i="10"/>
  <c r="O213" i="10"/>
  <c r="K213" i="10"/>
  <c r="J213" i="10"/>
  <c r="I213" i="10"/>
  <c r="H213" i="10"/>
  <c r="F213" i="10"/>
  <c r="E213" i="10"/>
  <c r="C213" i="10"/>
  <c r="BJ212" i="10"/>
  <c r="BI212" i="10"/>
  <c r="BH212" i="10"/>
  <c r="S212" i="10"/>
  <c r="R212" i="10"/>
  <c r="T212" i="10" s="1"/>
  <c r="Q212" i="10"/>
  <c r="P212" i="10"/>
  <c r="O212" i="10"/>
  <c r="K212" i="10"/>
  <c r="L212" i="10" s="1"/>
  <c r="J212" i="10"/>
  <c r="I212" i="10"/>
  <c r="H212" i="10" s="1"/>
  <c r="E212" i="10"/>
  <c r="C212" i="10"/>
  <c r="F212" i="10" s="1"/>
  <c r="BJ211" i="10"/>
  <c r="BI211" i="10"/>
  <c r="BH211" i="10"/>
  <c r="S211" i="10"/>
  <c r="R211" i="10"/>
  <c r="Q211" i="10"/>
  <c r="P211" i="10"/>
  <c r="O211" i="10"/>
  <c r="K211" i="10"/>
  <c r="J211" i="10"/>
  <c r="I211" i="10"/>
  <c r="H211" i="10" s="1"/>
  <c r="C211" i="10"/>
  <c r="E211" i="10" s="1"/>
  <c r="BJ210" i="10"/>
  <c r="BI210" i="10"/>
  <c r="BH210" i="10"/>
  <c r="S210" i="10"/>
  <c r="T210" i="10" s="1"/>
  <c r="R210" i="10"/>
  <c r="Q210" i="10"/>
  <c r="P210" i="10"/>
  <c r="O210" i="10"/>
  <c r="K210" i="10"/>
  <c r="J210" i="10"/>
  <c r="I210" i="10"/>
  <c r="C210" i="10"/>
  <c r="F210" i="10" s="1"/>
  <c r="BJ209" i="10"/>
  <c r="BI209" i="10"/>
  <c r="BH209" i="10"/>
  <c r="S209" i="10"/>
  <c r="R209" i="10"/>
  <c r="Q209" i="10"/>
  <c r="P209" i="10"/>
  <c r="O209" i="10"/>
  <c r="K209" i="10"/>
  <c r="L209" i="10" s="1"/>
  <c r="J209" i="10"/>
  <c r="I209" i="10"/>
  <c r="H209" i="10" s="1"/>
  <c r="F209" i="10"/>
  <c r="E209" i="10"/>
  <c r="C209" i="10"/>
  <c r="BJ208" i="10"/>
  <c r="BI208" i="10"/>
  <c r="BH208" i="10"/>
  <c r="T208" i="10"/>
  <c r="S208" i="10"/>
  <c r="R208" i="10"/>
  <c r="Q208" i="10"/>
  <c r="P208" i="10"/>
  <c r="O208" i="10"/>
  <c r="K208" i="10"/>
  <c r="J208" i="10"/>
  <c r="I208" i="10"/>
  <c r="H208" i="10"/>
  <c r="L208" i="10" s="1"/>
  <c r="C208" i="10"/>
  <c r="BJ207" i="10"/>
  <c r="BI207" i="10"/>
  <c r="BH207" i="10"/>
  <c r="T207" i="10"/>
  <c r="S207" i="10"/>
  <c r="R207" i="10"/>
  <c r="Q207" i="10"/>
  <c r="P207" i="10"/>
  <c r="O207" i="10"/>
  <c r="K207" i="10"/>
  <c r="J207" i="10"/>
  <c r="I207" i="10"/>
  <c r="C207" i="10"/>
  <c r="F207" i="10" s="1"/>
  <c r="BJ206" i="10"/>
  <c r="BI206" i="10"/>
  <c r="BH206" i="10"/>
  <c r="S206" i="10"/>
  <c r="R206" i="10"/>
  <c r="Q206" i="10"/>
  <c r="P206" i="10"/>
  <c r="O206" i="10"/>
  <c r="K206" i="10"/>
  <c r="J206" i="10"/>
  <c r="I206" i="10"/>
  <c r="H206" i="10" s="1"/>
  <c r="C206" i="10"/>
  <c r="F206" i="10" s="1"/>
  <c r="BJ205" i="10"/>
  <c r="BI205" i="10"/>
  <c r="BH205" i="10"/>
  <c r="S205" i="10"/>
  <c r="R205" i="10"/>
  <c r="T205" i="10" s="1"/>
  <c r="Q205" i="10"/>
  <c r="P205" i="10"/>
  <c r="O205" i="10"/>
  <c r="K205" i="10"/>
  <c r="J205" i="10"/>
  <c r="I205" i="10"/>
  <c r="H205" i="10" s="1"/>
  <c r="C205" i="10"/>
  <c r="BJ204" i="10"/>
  <c r="BI204" i="10"/>
  <c r="BH204" i="10"/>
  <c r="S204" i="10"/>
  <c r="R204" i="10"/>
  <c r="Q204" i="10"/>
  <c r="P204" i="10"/>
  <c r="O204" i="10"/>
  <c r="K204" i="10"/>
  <c r="L204" i="10" s="1"/>
  <c r="J204" i="10"/>
  <c r="I204" i="10"/>
  <c r="H204" i="10" s="1"/>
  <c r="F204" i="10"/>
  <c r="C204" i="10"/>
  <c r="E204" i="10" s="1"/>
  <c r="BJ203" i="10"/>
  <c r="BI203" i="10"/>
  <c r="BH203" i="10"/>
  <c r="S203" i="10"/>
  <c r="R203" i="10"/>
  <c r="T203" i="10" s="1"/>
  <c r="Q203" i="10"/>
  <c r="P203" i="10"/>
  <c r="O203" i="10"/>
  <c r="K203" i="10"/>
  <c r="J203" i="10"/>
  <c r="I203" i="10"/>
  <c r="F203" i="10"/>
  <c r="E203" i="10"/>
  <c r="C203" i="10"/>
  <c r="BJ202" i="10"/>
  <c r="BI202" i="10"/>
  <c r="BH202" i="10"/>
  <c r="T202" i="10"/>
  <c r="S202" i="10"/>
  <c r="R202" i="10"/>
  <c r="Q202" i="10"/>
  <c r="P202" i="10"/>
  <c r="O202" i="10"/>
  <c r="K202" i="10"/>
  <c r="J202" i="10"/>
  <c r="I202" i="10"/>
  <c r="H202" i="10"/>
  <c r="C202" i="10"/>
  <c r="BJ201" i="10"/>
  <c r="BI201" i="10"/>
  <c r="BH201" i="10"/>
  <c r="S201" i="10"/>
  <c r="R201" i="10"/>
  <c r="T201" i="10" s="1"/>
  <c r="Q201" i="10"/>
  <c r="P201" i="10"/>
  <c r="O201" i="10"/>
  <c r="K201" i="10"/>
  <c r="J201" i="10"/>
  <c r="I201" i="10"/>
  <c r="H201" i="10"/>
  <c r="C201" i="10"/>
  <c r="F201" i="10" s="1"/>
  <c r="BJ200" i="10"/>
  <c r="BI200" i="10"/>
  <c r="BH200" i="10"/>
  <c r="S200" i="10"/>
  <c r="R200" i="10"/>
  <c r="Q200" i="10"/>
  <c r="P200" i="10"/>
  <c r="O200" i="10"/>
  <c r="K200" i="10"/>
  <c r="J200" i="10"/>
  <c r="I200" i="10"/>
  <c r="L200" i="10" s="1"/>
  <c r="H200" i="10"/>
  <c r="F200" i="10"/>
  <c r="E200" i="10"/>
  <c r="C200" i="10"/>
  <c r="BJ199" i="10"/>
  <c r="BI199" i="10"/>
  <c r="BH199" i="10"/>
  <c r="U199" i="10"/>
  <c r="T199" i="10"/>
  <c r="S199" i="10"/>
  <c r="R199" i="10"/>
  <c r="Q199" i="10"/>
  <c r="P199" i="10"/>
  <c r="O199" i="10"/>
  <c r="K199" i="10"/>
  <c r="J199" i="10"/>
  <c r="I199" i="10"/>
  <c r="H199" i="10"/>
  <c r="C199" i="10"/>
  <c r="BJ198" i="10"/>
  <c r="BI198" i="10"/>
  <c r="BH198" i="10"/>
  <c r="X198" i="10"/>
  <c r="T198" i="10"/>
  <c r="S198" i="10"/>
  <c r="R198" i="10"/>
  <c r="Q198" i="10"/>
  <c r="P198" i="10"/>
  <c r="O198" i="10"/>
  <c r="K198" i="10"/>
  <c r="J198" i="10"/>
  <c r="I198" i="10"/>
  <c r="H198" i="10" s="1"/>
  <c r="F198" i="10"/>
  <c r="E198" i="10"/>
  <c r="C198" i="10"/>
  <c r="BJ197" i="10"/>
  <c r="BI197" i="10"/>
  <c r="BH197" i="10"/>
  <c r="X197" i="10"/>
  <c r="U197" i="10"/>
  <c r="T197" i="10"/>
  <c r="S197" i="10"/>
  <c r="R197" i="10"/>
  <c r="Q197" i="10"/>
  <c r="P197" i="10"/>
  <c r="O197" i="10"/>
  <c r="K197" i="10"/>
  <c r="J197" i="10"/>
  <c r="I197" i="10"/>
  <c r="H197" i="10" s="1"/>
  <c r="F197" i="10"/>
  <c r="C197" i="10"/>
  <c r="E197" i="10" s="1"/>
  <c r="BJ196" i="10"/>
  <c r="BI196" i="10"/>
  <c r="BH196" i="10"/>
  <c r="X196" i="10"/>
  <c r="S196" i="10"/>
  <c r="R196" i="10"/>
  <c r="T196" i="10" s="1"/>
  <c r="Q196" i="10"/>
  <c r="P196" i="10"/>
  <c r="O196" i="10"/>
  <c r="K196" i="10"/>
  <c r="L196" i="10" s="1"/>
  <c r="J196" i="10"/>
  <c r="I196" i="10"/>
  <c r="H196" i="10" s="1"/>
  <c r="C196" i="10"/>
  <c r="F196" i="10" s="1"/>
  <c r="BJ195" i="10"/>
  <c r="BI195" i="10"/>
  <c r="BH195" i="10"/>
  <c r="S195" i="10"/>
  <c r="R195" i="10"/>
  <c r="Q195" i="10"/>
  <c r="P195" i="10"/>
  <c r="O195" i="10"/>
  <c r="K195" i="10"/>
  <c r="J195" i="10"/>
  <c r="I195" i="10"/>
  <c r="H195" i="10" s="1"/>
  <c r="C195" i="10"/>
  <c r="F195" i="10" s="1"/>
  <c r="BJ194" i="10"/>
  <c r="BI194" i="10"/>
  <c r="BH194" i="10"/>
  <c r="S194" i="10"/>
  <c r="R194" i="10"/>
  <c r="Q194" i="10"/>
  <c r="P194" i="10"/>
  <c r="O194" i="10"/>
  <c r="K194" i="10"/>
  <c r="J194" i="10"/>
  <c r="I194" i="10"/>
  <c r="C194" i="10"/>
  <c r="BJ193" i="10"/>
  <c r="BI193" i="10"/>
  <c r="BH193" i="10"/>
  <c r="S193" i="10"/>
  <c r="R193" i="10"/>
  <c r="T193" i="10" s="1"/>
  <c r="Q193" i="10"/>
  <c r="P193" i="10"/>
  <c r="O193" i="10"/>
  <c r="K193" i="10"/>
  <c r="L193" i="10" s="1"/>
  <c r="J193" i="10"/>
  <c r="I193" i="10"/>
  <c r="H193" i="10"/>
  <c r="F193" i="10"/>
  <c r="C193" i="10"/>
  <c r="E193" i="10" s="1"/>
  <c r="BJ192" i="10"/>
  <c r="BI192" i="10"/>
  <c r="BH192" i="10"/>
  <c r="S192" i="10"/>
  <c r="T192" i="10" s="1"/>
  <c r="R192" i="10"/>
  <c r="Q192" i="10"/>
  <c r="P192" i="10"/>
  <c r="O192" i="10"/>
  <c r="K192" i="10"/>
  <c r="J192" i="10"/>
  <c r="I192" i="10"/>
  <c r="H192" i="10" s="1"/>
  <c r="F192" i="10"/>
  <c r="E192" i="10"/>
  <c r="C192" i="10"/>
  <c r="BJ191" i="10"/>
  <c r="BI191" i="10"/>
  <c r="BH191" i="10"/>
  <c r="S191" i="10"/>
  <c r="R191" i="10"/>
  <c r="Q191" i="10"/>
  <c r="P191" i="10"/>
  <c r="T191" i="10" s="1"/>
  <c r="O191" i="10"/>
  <c r="K191" i="10"/>
  <c r="J191" i="10"/>
  <c r="L191" i="10" s="1"/>
  <c r="I191" i="10"/>
  <c r="H191" i="10"/>
  <c r="E191" i="10"/>
  <c r="C191" i="10"/>
  <c r="F191" i="10" s="1"/>
  <c r="BJ190" i="10"/>
  <c r="BI190" i="10"/>
  <c r="BH190" i="10"/>
  <c r="S190" i="10"/>
  <c r="R190" i="10"/>
  <c r="Q190" i="10"/>
  <c r="P190" i="10"/>
  <c r="O190" i="10"/>
  <c r="K190" i="10"/>
  <c r="J190" i="10"/>
  <c r="I190" i="10"/>
  <c r="H190" i="10"/>
  <c r="C190" i="10"/>
  <c r="BJ189" i="10"/>
  <c r="BI189" i="10"/>
  <c r="BH189" i="10"/>
  <c r="S189" i="10"/>
  <c r="T189" i="10" s="1"/>
  <c r="R189" i="10"/>
  <c r="Q189" i="10"/>
  <c r="P189" i="10"/>
  <c r="O189" i="10"/>
  <c r="K189" i="10"/>
  <c r="J189" i="10"/>
  <c r="I189" i="10"/>
  <c r="C189" i="10"/>
  <c r="F189" i="10" s="1"/>
  <c r="BJ188" i="10"/>
  <c r="BI188" i="10"/>
  <c r="BH188" i="10"/>
  <c r="U188" i="10"/>
  <c r="T188" i="10"/>
  <c r="S188" i="10"/>
  <c r="R188" i="10"/>
  <c r="Q188" i="10"/>
  <c r="P188" i="10"/>
  <c r="O188" i="10"/>
  <c r="K188" i="10"/>
  <c r="J188" i="10"/>
  <c r="I188" i="10"/>
  <c r="C188" i="10"/>
  <c r="BJ187" i="10"/>
  <c r="BI187" i="10"/>
  <c r="BH187" i="10"/>
  <c r="S187" i="10"/>
  <c r="T187" i="10" s="1"/>
  <c r="R187" i="10"/>
  <c r="Q187" i="10"/>
  <c r="P187" i="10"/>
  <c r="O187" i="10"/>
  <c r="K187" i="10"/>
  <c r="J187" i="10"/>
  <c r="L187" i="10" s="1"/>
  <c r="I187" i="10"/>
  <c r="H187" i="10"/>
  <c r="F187" i="10"/>
  <c r="C187" i="10"/>
  <c r="E187" i="10" s="1"/>
  <c r="BJ186" i="10"/>
  <c r="BI186" i="10"/>
  <c r="BH186" i="10"/>
  <c r="W186" i="10"/>
  <c r="U186" i="10"/>
  <c r="S186" i="10"/>
  <c r="R186" i="10"/>
  <c r="Q186" i="10"/>
  <c r="P186" i="10"/>
  <c r="T186" i="10" s="1"/>
  <c r="O186" i="10"/>
  <c r="K186" i="10"/>
  <c r="J186" i="10"/>
  <c r="L186" i="10" s="1"/>
  <c r="I186" i="10"/>
  <c r="H186" i="10" s="1"/>
  <c r="E186" i="10"/>
  <c r="C186" i="10"/>
  <c r="F186" i="10" s="1"/>
  <c r="BJ185" i="10"/>
  <c r="BI185" i="10"/>
  <c r="BH185" i="10"/>
  <c r="S185" i="10"/>
  <c r="R185" i="10"/>
  <c r="Q185" i="10"/>
  <c r="P185" i="10"/>
  <c r="O185" i="10"/>
  <c r="K185" i="10"/>
  <c r="J185" i="10"/>
  <c r="I185" i="10"/>
  <c r="C185" i="10"/>
  <c r="BJ184" i="10"/>
  <c r="BI184" i="10"/>
  <c r="BH184" i="10"/>
  <c r="S184" i="10"/>
  <c r="R184" i="10"/>
  <c r="Q184" i="10"/>
  <c r="P184" i="10"/>
  <c r="O184" i="10"/>
  <c r="K184" i="10"/>
  <c r="J184" i="10"/>
  <c r="I184" i="10"/>
  <c r="H184" i="10" s="1"/>
  <c r="F184" i="10"/>
  <c r="E184" i="10"/>
  <c r="C184" i="10"/>
  <c r="BJ183" i="10"/>
  <c r="BI183" i="10"/>
  <c r="BH183" i="10"/>
  <c r="S183" i="10"/>
  <c r="T183" i="10" s="1"/>
  <c r="R183" i="10"/>
  <c r="Q183" i="10"/>
  <c r="P183" i="10"/>
  <c r="O183" i="10"/>
  <c r="K183" i="10"/>
  <c r="J183" i="10"/>
  <c r="I183" i="10"/>
  <c r="H183" i="10" s="1"/>
  <c r="L183" i="10" s="1"/>
  <c r="C183" i="10"/>
  <c r="BJ182" i="10"/>
  <c r="BI182" i="10"/>
  <c r="BH182" i="10"/>
  <c r="S182" i="10"/>
  <c r="R182" i="10"/>
  <c r="T182" i="10" s="1"/>
  <c r="Q182" i="10"/>
  <c r="P182" i="10"/>
  <c r="O182" i="10"/>
  <c r="K182" i="10"/>
  <c r="J182" i="10"/>
  <c r="I182" i="10"/>
  <c r="H182" i="10"/>
  <c r="F182" i="10"/>
  <c r="C182" i="10"/>
  <c r="E182" i="10" s="1"/>
  <c r="BJ181" i="10"/>
  <c r="BI181" i="10"/>
  <c r="BH181" i="10"/>
  <c r="S181" i="10"/>
  <c r="R181" i="10"/>
  <c r="Q181" i="10"/>
  <c r="P181" i="10"/>
  <c r="O181" i="10"/>
  <c r="K181" i="10"/>
  <c r="L181" i="10" s="1"/>
  <c r="J181" i="10"/>
  <c r="I181" i="10"/>
  <c r="H181" i="10" s="1"/>
  <c r="F181" i="10"/>
  <c r="E181" i="10"/>
  <c r="C181" i="10"/>
  <c r="BJ180" i="10"/>
  <c r="BI180" i="10"/>
  <c r="BH180" i="10"/>
  <c r="S180" i="10"/>
  <c r="R180" i="10"/>
  <c r="Q180" i="10"/>
  <c r="P180" i="10"/>
  <c r="O180" i="10"/>
  <c r="K180" i="10"/>
  <c r="J180" i="10"/>
  <c r="I180" i="10"/>
  <c r="H180" i="10" s="1"/>
  <c r="C180" i="10"/>
  <c r="BJ179" i="10"/>
  <c r="BI179" i="10"/>
  <c r="BH179" i="10"/>
  <c r="S179" i="10"/>
  <c r="R179" i="10"/>
  <c r="Q179" i="10"/>
  <c r="P179" i="10"/>
  <c r="O179" i="10"/>
  <c r="K179" i="10"/>
  <c r="J179" i="10"/>
  <c r="I179" i="10"/>
  <c r="H179" i="10" s="1"/>
  <c r="C179" i="10"/>
  <c r="BJ178" i="10"/>
  <c r="BI178" i="10"/>
  <c r="BH178" i="10"/>
  <c r="S178" i="10"/>
  <c r="R178" i="10"/>
  <c r="Q178" i="10"/>
  <c r="P178" i="10"/>
  <c r="O178" i="10"/>
  <c r="K178" i="10"/>
  <c r="J178" i="10"/>
  <c r="I178" i="10"/>
  <c r="F178" i="10"/>
  <c r="E178" i="10"/>
  <c r="C178" i="10"/>
  <c r="BJ177" i="10"/>
  <c r="BI177" i="10"/>
  <c r="BH177" i="10"/>
  <c r="S177" i="10"/>
  <c r="T177" i="10" s="1"/>
  <c r="R177" i="10"/>
  <c r="Q177" i="10"/>
  <c r="P177" i="10"/>
  <c r="O177" i="10"/>
  <c r="K177" i="10"/>
  <c r="J177" i="10"/>
  <c r="I177" i="10"/>
  <c r="H177" i="10" s="1"/>
  <c r="C177" i="10"/>
  <c r="E177" i="10" s="1"/>
  <c r="BJ176" i="10"/>
  <c r="BI176" i="10"/>
  <c r="BH176" i="10"/>
  <c r="S176" i="10"/>
  <c r="R176" i="10"/>
  <c r="T176" i="10" s="1"/>
  <c r="Q176" i="10"/>
  <c r="P176" i="10"/>
  <c r="O176" i="10"/>
  <c r="L176" i="10"/>
  <c r="K176" i="10"/>
  <c r="J176" i="10"/>
  <c r="I176" i="10"/>
  <c r="H176" i="10"/>
  <c r="F176" i="10"/>
  <c r="E176" i="10"/>
  <c r="C176" i="10"/>
  <c r="BJ175" i="10"/>
  <c r="BI175" i="10"/>
  <c r="BH175" i="10"/>
  <c r="U175" i="10"/>
  <c r="T175" i="10"/>
  <c r="S175" i="10"/>
  <c r="R175" i="10"/>
  <c r="Q175" i="10"/>
  <c r="P175" i="10"/>
  <c r="O175" i="10"/>
  <c r="K175" i="10"/>
  <c r="J175" i="10"/>
  <c r="I175" i="10"/>
  <c r="H175" i="10" s="1"/>
  <c r="E175" i="10"/>
  <c r="C175" i="10"/>
  <c r="F175" i="10" s="1"/>
  <c r="BJ174" i="10"/>
  <c r="BI174" i="10"/>
  <c r="BH174" i="10"/>
  <c r="S174" i="10"/>
  <c r="T174" i="10" s="1"/>
  <c r="R174" i="10"/>
  <c r="Q174" i="10"/>
  <c r="P174" i="10"/>
  <c r="O174" i="10"/>
  <c r="K174" i="10"/>
  <c r="J174" i="10"/>
  <c r="I174" i="10"/>
  <c r="H174" i="10" s="1"/>
  <c r="C174" i="10"/>
  <c r="BJ173" i="10"/>
  <c r="BI173" i="10"/>
  <c r="BH173" i="10"/>
  <c r="S173" i="10"/>
  <c r="T173" i="10" s="1"/>
  <c r="R173" i="10"/>
  <c r="Q173" i="10"/>
  <c r="P173" i="10"/>
  <c r="O173" i="10"/>
  <c r="K173" i="10"/>
  <c r="L173" i="10" s="1"/>
  <c r="J173" i="10"/>
  <c r="I173" i="10"/>
  <c r="H173" i="10"/>
  <c r="F173" i="10"/>
  <c r="C173" i="10"/>
  <c r="E173" i="10" s="1"/>
  <c r="BJ172" i="10"/>
  <c r="BI172" i="10"/>
  <c r="BH172" i="10"/>
  <c r="S172" i="10"/>
  <c r="R172" i="10"/>
  <c r="T172" i="10" s="1"/>
  <c r="Q172" i="10"/>
  <c r="P172" i="10"/>
  <c r="O172" i="10"/>
  <c r="K172" i="10"/>
  <c r="J172" i="10"/>
  <c r="I172" i="10"/>
  <c r="C172" i="10"/>
  <c r="BJ171" i="10"/>
  <c r="BI171" i="10"/>
  <c r="BH171" i="10"/>
  <c r="S171" i="10"/>
  <c r="R171" i="10"/>
  <c r="Q171" i="10"/>
  <c r="P171" i="10"/>
  <c r="O171" i="10"/>
  <c r="K171" i="10"/>
  <c r="J171" i="10"/>
  <c r="I171" i="10"/>
  <c r="H171" i="10"/>
  <c r="F171" i="10"/>
  <c r="E171" i="10"/>
  <c r="C171" i="10"/>
  <c r="BJ170" i="10"/>
  <c r="BI170" i="10"/>
  <c r="BH170" i="10"/>
  <c r="S170" i="10"/>
  <c r="R170" i="10"/>
  <c r="T170" i="10" s="1"/>
  <c r="Q170" i="10"/>
  <c r="P170" i="10"/>
  <c r="O170" i="10"/>
  <c r="M170" i="10"/>
  <c r="K170" i="10"/>
  <c r="L170" i="10" s="1"/>
  <c r="J170" i="10"/>
  <c r="I170" i="10"/>
  <c r="H170" i="10" s="1"/>
  <c r="F170" i="10"/>
  <c r="E170" i="10"/>
  <c r="C170" i="10"/>
  <c r="BJ169" i="10"/>
  <c r="BI169" i="10"/>
  <c r="BH169" i="10"/>
  <c r="S169" i="10"/>
  <c r="T169" i="10" s="1"/>
  <c r="R169" i="10"/>
  <c r="Q169" i="10"/>
  <c r="P169" i="10"/>
  <c r="O169" i="10"/>
  <c r="K169" i="10"/>
  <c r="J169" i="10"/>
  <c r="I169" i="10"/>
  <c r="H169" i="10" s="1"/>
  <c r="C169" i="10"/>
  <c r="BJ168" i="10"/>
  <c r="BI168" i="10"/>
  <c r="BH168" i="10"/>
  <c r="S168" i="10"/>
  <c r="R168" i="10"/>
  <c r="Q168" i="10"/>
  <c r="P168" i="10"/>
  <c r="O168" i="10"/>
  <c r="K168" i="10"/>
  <c r="L168" i="10" s="1"/>
  <c r="J168" i="10"/>
  <c r="I168" i="10"/>
  <c r="H168" i="10" s="1"/>
  <c r="E168" i="10"/>
  <c r="C168" i="10"/>
  <c r="F168" i="10" s="1"/>
  <c r="BJ167" i="10"/>
  <c r="BI167" i="10"/>
  <c r="BH167" i="10"/>
  <c r="S167" i="10"/>
  <c r="R167" i="10"/>
  <c r="Q167" i="10"/>
  <c r="P167" i="10"/>
  <c r="O167" i="10"/>
  <c r="K167" i="10"/>
  <c r="L167" i="10" s="1"/>
  <c r="J167" i="10"/>
  <c r="I167" i="10"/>
  <c r="H167" i="10"/>
  <c r="F167" i="10"/>
  <c r="E167" i="10"/>
  <c r="C167" i="10"/>
  <c r="BJ166" i="10"/>
  <c r="BI166" i="10"/>
  <c r="BH166" i="10"/>
  <c r="S166" i="10"/>
  <c r="R166" i="10"/>
  <c r="Q166" i="10"/>
  <c r="P166" i="10"/>
  <c r="O166" i="10"/>
  <c r="L166" i="10"/>
  <c r="K166" i="10"/>
  <c r="J166" i="10"/>
  <c r="I166" i="10"/>
  <c r="H166" i="10"/>
  <c r="F166" i="10"/>
  <c r="E166" i="10"/>
  <c r="C166" i="10"/>
  <c r="BJ165" i="10"/>
  <c r="BI165" i="10"/>
  <c r="BH165" i="10"/>
  <c r="U165" i="10"/>
  <c r="T165" i="10"/>
  <c r="S165" i="10"/>
  <c r="R165" i="10"/>
  <c r="Q165" i="10"/>
  <c r="P165" i="10"/>
  <c r="O165" i="10"/>
  <c r="K165" i="10"/>
  <c r="J165" i="10"/>
  <c r="I165" i="10"/>
  <c r="H165" i="10"/>
  <c r="C165" i="10"/>
  <c r="BJ164" i="10"/>
  <c r="BI164" i="10"/>
  <c r="BH164" i="10"/>
  <c r="S164" i="10"/>
  <c r="R164" i="10"/>
  <c r="Q164" i="10"/>
  <c r="P164" i="10"/>
  <c r="O164" i="10"/>
  <c r="K164" i="10"/>
  <c r="J164" i="10"/>
  <c r="I164" i="10"/>
  <c r="H164" i="10"/>
  <c r="F164" i="10"/>
  <c r="C164" i="10"/>
  <c r="E164" i="10" s="1"/>
  <c r="BJ163" i="10"/>
  <c r="BI163" i="10"/>
  <c r="BH163" i="10"/>
  <c r="U163" i="10"/>
  <c r="S163" i="10"/>
  <c r="R163" i="10"/>
  <c r="Q163" i="10"/>
  <c r="P163" i="10"/>
  <c r="T163" i="10" s="1"/>
  <c r="O163" i="10"/>
  <c r="L163" i="10"/>
  <c r="K163" i="10"/>
  <c r="J163" i="10"/>
  <c r="H163" i="10" s="1"/>
  <c r="I163" i="10"/>
  <c r="F163" i="10"/>
  <c r="E163" i="10"/>
  <c r="C163" i="10"/>
  <c r="BJ162" i="10"/>
  <c r="BI162" i="10"/>
  <c r="BH162" i="10"/>
  <c r="U162" i="10"/>
  <c r="S162" i="10"/>
  <c r="T162" i="10" s="1"/>
  <c r="R162" i="10"/>
  <c r="Q162" i="10"/>
  <c r="P162" i="10"/>
  <c r="O162" i="10"/>
  <c r="K162" i="10"/>
  <c r="J162" i="10"/>
  <c r="I162" i="10"/>
  <c r="C162" i="10"/>
  <c r="F162" i="10" s="1"/>
  <c r="BJ161" i="10"/>
  <c r="BI161" i="10"/>
  <c r="BH161" i="10"/>
  <c r="S161" i="10"/>
  <c r="R161" i="10"/>
  <c r="T161" i="10" s="1"/>
  <c r="Q161" i="10"/>
  <c r="P161" i="10"/>
  <c r="O161" i="10"/>
  <c r="K161" i="10"/>
  <c r="J161" i="10"/>
  <c r="I161" i="10"/>
  <c r="H161" i="10" s="1"/>
  <c r="C161" i="10"/>
  <c r="BJ160" i="10"/>
  <c r="BI160" i="10"/>
  <c r="BH160" i="10"/>
  <c r="W160" i="10"/>
  <c r="T160" i="10"/>
  <c r="S160" i="10"/>
  <c r="R160" i="10"/>
  <c r="Q160" i="10"/>
  <c r="P160" i="10"/>
  <c r="O160" i="10"/>
  <c r="K160" i="10"/>
  <c r="J160" i="10"/>
  <c r="I160" i="10"/>
  <c r="H160" i="10" s="1"/>
  <c r="L160" i="10" s="1"/>
  <c r="F160" i="10"/>
  <c r="E160" i="10"/>
  <c r="C160" i="10"/>
  <c r="BJ159" i="10"/>
  <c r="BI159" i="10"/>
  <c r="BH159" i="10"/>
  <c r="S159" i="10"/>
  <c r="R159" i="10"/>
  <c r="Q159" i="10"/>
  <c r="P159" i="10"/>
  <c r="O159" i="10"/>
  <c r="K159" i="10"/>
  <c r="J159" i="10"/>
  <c r="I159" i="10"/>
  <c r="H159" i="10"/>
  <c r="C159" i="10"/>
  <c r="BJ158" i="10"/>
  <c r="BI158" i="10"/>
  <c r="BH158" i="10"/>
  <c r="S158" i="10"/>
  <c r="R158" i="10"/>
  <c r="Q158" i="10"/>
  <c r="P158" i="10"/>
  <c r="O158" i="10"/>
  <c r="K158" i="10"/>
  <c r="J158" i="10"/>
  <c r="I158" i="10"/>
  <c r="H158" i="10" s="1"/>
  <c r="C158" i="10"/>
  <c r="F158" i="10" s="1"/>
  <c r="BJ157" i="10"/>
  <c r="BI157" i="10"/>
  <c r="BH157" i="10"/>
  <c r="S157" i="10"/>
  <c r="R157" i="10"/>
  <c r="Q157" i="10"/>
  <c r="P157" i="10"/>
  <c r="O157" i="10"/>
  <c r="K157" i="10"/>
  <c r="J157" i="10"/>
  <c r="H157" i="10" s="1"/>
  <c r="I157" i="10"/>
  <c r="F157" i="10"/>
  <c r="E157" i="10"/>
  <c r="C157" i="10"/>
  <c r="BJ156" i="10"/>
  <c r="BI156" i="10"/>
  <c r="BH156" i="10"/>
  <c r="W156" i="10"/>
  <c r="S156" i="10"/>
  <c r="T156" i="10" s="1"/>
  <c r="R156" i="10"/>
  <c r="Q156" i="10"/>
  <c r="P156" i="10"/>
  <c r="O156" i="10"/>
  <c r="K156" i="10"/>
  <c r="L156" i="10" s="1"/>
  <c r="J156" i="10"/>
  <c r="I156" i="10"/>
  <c r="H156" i="10"/>
  <c r="F156" i="10"/>
  <c r="E156" i="10"/>
  <c r="C156" i="10"/>
  <c r="BJ155" i="10"/>
  <c r="BI155" i="10"/>
  <c r="BH155" i="10"/>
  <c r="T155" i="10"/>
  <c r="S155" i="10"/>
  <c r="R155" i="10"/>
  <c r="Q155" i="10"/>
  <c r="P155" i="10"/>
  <c r="O155" i="10"/>
  <c r="K155" i="10"/>
  <c r="L155" i="10" s="1"/>
  <c r="J155" i="10"/>
  <c r="I155" i="10"/>
  <c r="H155" i="10" s="1"/>
  <c r="F155" i="10"/>
  <c r="E155" i="10"/>
  <c r="C155" i="10"/>
  <c r="BJ154" i="10"/>
  <c r="BI154" i="10"/>
  <c r="BH154" i="10"/>
  <c r="S154" i="10"/>
  <c r="T154" i="10" s="1"/>
  <c r="R154" i="10"/>
  <c r="Q154" i="10"/>
  <c r="P154" i="10"/>
  <c r="O154" i="10"/>
  <c r="K154" i="10"/>
  <c r="J154" i="10"/>
  <c r="I154" i="10"/>
  <c r="H154" i="10"/>
  <c r="C154" i="10"/>
  <c r="F154" i="10" s="1"/>
  <c r="BJ153" i="10"/>
  <c r="BI153" i="10"/>
  <c r="BH153" i="10"/>
  <c r="S153" i="10"/>
  <c r="R153" i="10"/>
  <c r="Q153" i="10"/>
  <c r="P153" i="10"/>
  <c r="O153" i="10"/>
  <c r="K153" i="10"/>
  <c r="L153" i="10" s="1"/>
  <c r="J153" i="10"/>
  <c r="I153" i="10"/>
  <c r="H153" i="10" s="1"/>
  <c r="F153" i="10"/>
  <c r="C153" i="10"/>
  <c r="E153" i="10" s="1"/>
  <c r="BJ152" i="10"/>
  <c r="BI152" i="10"/>
  <c r="BH152" i="10"/>
  <c r="U152" i="10"/>
  <c r="S152" i="10"/>
  <c r="R152" i="10"/>
  <c r="Q152" i="10"/>
  <c r="P152" i="10"/>
  <c r="T152" i="10" s="1"/>
  <c r="O152" i="10"/>
  <c r="K152" i="10"/>
  <c r="J152" i="10"/>
  <c r="I152" i="10"/>
  <c r="C152" i="10"/>
  <c r="F152" i="10" s="1"/>
  <c r="BJ151" i="10"/>
  <c r="BI151" i="10"/>
  <c r="BH151" i="10"/>
  <c r="S151" i="10"/>
  <c r="R151" i="10"/>
  <c r="Q151" i="10"/>
  <c r="T151" i="10" s="1"/>
  <c r="P151" i="10"/>
  <c r="O151" i="10"/>
  <c r="K151" i="10"/>
  <c r="J151" i="10"/>
  <c r="I151" i="10"/>
  <c r="H151" i="10" s="1"/>
  <c r="L151" i="10" s="1"/>
  <c r="C151" i="10"/>
  <c r="F151" i="10" s="1"/>
  <c r="BJ150" i="10"/>
  <c r="BI150" i="10"/>
  <c r="BH150" i="10"/>
  <c r="S150" i="10"/>
  <c r="T150" i="10" s="1"/>
  <c r="R150" i="10"/>
  <c r="Q150" i="10"/>
  <c r="P150" i="10"/>
  <c r="O150" i="10"/>
  <c r="K150" i="10"/>
  <c r="J150" i="10"/>
  <c r="H150" i="10" s="1"/>
  <c r="I150" i="10"/>
  <c r="C150" i="10"/>
  <c r="BJ149" i="10"/>
  <c r="BI149" i="10"/>
  <c r="BH149" i="10"/>
  <c r="S149" i="10"/>
  <c r="T149" i="10" s="1"/>
  <c r="R149" i="10"/>
  <c r="Q149" i="10"/>
  <c r="P149" i="10"/>
  <c r="O149" i="10"/>
  <c r="K149" i="10"/>
  <c r="J149" i="10"/>
  <c r="I149" i="10"/>
  <c r="H149" i="10" s="1"/>
  <c r="L149" i="10" s="1"/>
  <c r="F149" i="10"/>
  <c r="E149" i="10"/>
  <c r="C149" i="10"/>
  <c r="BJ148" i="10"/>
  <c r="BI148" i="10"/>
  <c r="BH148" i="10"/>
  <c r="S148" i="10"/>
  <c r="R148" i="10"/>
  <c r="Q148" i="10"/>
  <c r="P148" i="10"/>
  <c r="O148" i="10"/>
  <c r="K148" i="10"/>
  <c r="L148" i="10" s="1"/>
  <c r="J148" i="10"/>
  <c r="I148" i="10"/>
  <c r="H148" i="10"/>
  <c r="F148" i="10"/>
  <c r="E148" i="10"/>
  <c r="C148" i="10"/>
  <c r="BJ147" i="10"/>
  <c r="BI147" i="10"/>
  <c r="BH147" i="10"/>
  <c r="S147" i="10"/>
  <c r="R147" i="10"/>
  <c r="Q147" i="10"/>
  <c r="P147" i="10"/>
  <c r="O147" i="10"/>
  <c r="K147" i="10"/>
  <c r="L147" i="10" s="1"/>
  <c r="J147" i="10"/>
  <c r="I147" i="10"/>
  <c r="H147" i="10"/>
  <c r="C147" i="10"/>
  <c r="F147" i="10" s="1"/>
  <c r="BJ146" i="10"/>
  <c r="BI146" i="10"/>
  <c r="BH146" i="10"/>
  <c r="S146" i="10"/>
  <c r="T146" i="10" s="1"/>
  <c r="R146" i="10"/>
  <c r="Q146" i="10"/>
  <c r="P146" i="10"/>
  <c r="O146" i="10"/>
  <c r="K146" i="10"/>
  <c r="J146" i="10"/>
  <c r="I146" i="10"/>
  <c r="C146" i="10"/>
  <c r="F146" i="10" s="1"/>
  <c r="BJ145" i="10"/>
  <c r="BI145" i="10"/>
  <c r="BH145" i="10"/>
  <c r="U145" i="10"/>
  <c r="S145" i="10"/>
  <c r="R145" i="10"/>
  <c r="Q145" i="10"/>
  <c r="T145" i="10" s="1"/>
  <c r="P145" i="10"/>
  <c r="O145" i="10"/>
  <c r="K145" i="10"/>
  <c r="J145" i="10"/>
  <c r="I145" i="10"/>
  <c r="H145" i="10"/>
  <c r="C145" i="10"/>
  <c r="BJ144" i="10"/>
  <c r="BI144" i="10"/>
  <c r="BH144" i="10"/>
  <c r="S144" i="10"/>
  <c r="R144" i="10"/>
  <c r="Q144" i="10"/>
  <c r="T144" i="10" s="1"/>
  <c r="P144" i="10"/>
  <c r="O144" i="10"/>
  <c r="K144" i="10"/>
  <c r="L144" i="10" s="1"/>
  <c r="J144" i="10"/>
  <c r="I144" i="10"/>
  <c r="H144" i="10"/>
  <c r="F144" i="10"/>
  <c r="E144" i="10"/>
  <c r="C144" i="10"/>
  <c r="BJ143" i="10"/>
  <c r="BI143" i="10"/>
  <c r="BH143" i="10"/>
  <c r="S143" i="10"/>
  <c r="T143" i="10" s="1"/>
  <c r="R143" i="10"/>
  <c r="Q143" i="10"/>
  <c r="P143" i="10"/>
  <c r="O143" i="10"/>
  <c r="L143" i="10"/>
  <c r="K143" i="10"/>
  <c r="J143" i="10"/>
  <c r="I143" i="10"/>
  <c r="H143" i="10" s="1"/>
  <c r="F143" i="10"/>
  <c r="E143" i="10"/>
  <c r="C143" i="10"/>
  <c r="BJ142" i="10"/>
  <c r="BI142" i="10"/>
  <c r="BH142" i="10"/>
  <c r="W142" i="10"/>
  <c r="S142" i="10"/>
  <c r="R142" i="10"/>
  <c r="Q142" i="10"/>
  <c r="P142" i="10"/>
  <c r="O142" i="10"/>
  <c r="M142" i="10"/>
  <c r="K142" i="10"/>
  <c r="J142" i="10"/>
  <c r="L142" i="10" s="1"/>
  <c r="I142" i="10"/>
  <c r="H142" i="10"/>
  <c r="F142" i="10"/>
  <c r="C142" i="10"/>
  <c r="E142" i="10" s="1"/>
  <c r="BJ141" i="10"/>
  <c r="BI141" i="10"/>
  <c r="BH141" i="10"/>
  <c r="S141" i="10"/>
  <c r="R141" i="10"/>
  <c r="Q141" i="10"/>
  <c r="P141" i="10"/>
  <c r="O141" i="10"/>
  <c r="K141" i="10"/>
  <c r="H141" i="10" s="1"/>
  <c r="L141" i="10" s="1"/>
  <c r="J141" i="10"/>
  <c r="I141" i="10"/>
  <c r="C141" i="10"/>
  <c r="F141" i="10" s="1"/>
  <c r="BJ140" i="10"/>
  <c r="BI140" i="10"/>
  <c r="BH140" i="10"/>
  <c r="T140" i="10"/>
  <c r="S140" i="10"/>
  <c r="R140" i="10"/>
  <c r="Q140" i="10"/>
  <c r="P140" i="10"/>
  <c r="O140" i="10"/>
  <c r="K140" i="10"/>
  <c r="J140" i="10"/>
  <c r="I140" i="10"/>
  <c r="C140" i="10"/>
  <c r="BJ139" i="10"/>
  <c r="BI139" i="10"/>
  <c r="BH139" i="10"/>
  <c r="S139" i="10"/>
  <c r="R139" i="10"/>
  <c r="Q139" i="10"/>
  <c r="P139" i="10"/>
  <c r="O139" i="10"/>
  <c r="K139" i="10"/>
  <c r="J139" i="10"/>
  <c r="L139" i="10" s="1"/>
  <c r="I139" i="10"/>
  <c r="H139" i="10"/>
  <c r="C139" i="10"/>
  <c r="BJ138" i="10"/>
  <c r="BI138" i="10"/>
  <c r="BH138" i="10"/>
  <c r="S138" i="10"/>
  <c r="T138" i="10" s="1"/>
  <c r="R138" i="10"/>
  <c r="Q138" i="10"/>
  <c r="P138" i="10"/>
  <c r="O138" i="10"/>
  <c r="K138" i="10"/>
  <c r="L138" i="10" s="1"/>
  <c r="J138" i="10"/>
  <c r="I138" i="10"/>
  <c r="H138" i="10" s="1"/>
  <c r="F138" i="10"/>
  <c r="E138" i="10"/>
  <c r="C138" i="10"/>
  <c r="BJ137" i="10"/>
  <c r="BI137" i="10"/>
  <c r="BH137" i="10"/>
  <c r="S137" i="10"/>
  <c r="R137" i="10"/>
  <c r="Q137" i="10"/>
  <c r="T137" i="10" s="1"/>
  <c r="P137" i="10"/>
  <c r="O137" i="10"/>
  <c r="K137" i="10"/>
  <c r="J137" i="10"/>
  <c r="H137" i="10" s="1"/>
  <c r="I137" i="10"/>
  <c r="F137" i="10"/>
  <c r="E137" i="10"/>
  <c r="C137" i="10"/>
  <c r="BJ136" i="10"/>
  <c r="BI136" i="10"/>
  <c r="BH136" i="10"/>
  <c r="S136" i="10"/>
  <c r="R136" i="10"/>
  <c r="Q136" i="10"/>
  <c r="P136" i="10"/>
  <c r="O136" i="10"/>
  <c r="K136" i="10"/>
  <c r="J136" i="10"/>
  <c r="I136" i="10"/>
  <c r="H136" i="10"/>
  <c r="C136" i="10"/>
  <c r="BJ135" i="10"/>
  <c r="BI135" i="10"/>
  <c r="BH135" i="10"/>
  <c r="S135" i="10"/>
  <c r="R135" i="10"/>
  <c r="Q135" i="10"/>
  <c r="P135" i="10"/>
  <c r="O135" i="10"/>
  <c r="K135" i="10"/>
  <c r="L135" i="10" s="1"/>
  <c r="J135" i="10"/>
  <c r="I135" i="10"/>
  <c r="H135" i="10"/>
  <c r="F135" i="10"/>
  <c r="C135" i="10"/>
  <c r="E135" i="10" s="1"/>
  <c r="BJ134" i="10"/>
  <c r="BI134" i="10"/>
  <c r="BH134" i="10"/>
  <c r="U134" i="10"/>
  <c r="S134" i="10"/>
  <c r="T134" i="10" s="1"/>
  <c r="R134" i="10"/>
  <c r="Q134" i="10"/>
  <c r="P134" i="10"/>
  <c r="O134" i="10"/>
  <c r="K134" i="10"/>
  <c r="J134" i="10"/>
  <c r="I134" i="10"/>
  <c r="H134" i="10"/>
  <c r="C134" i="10"/>
  <c r="BJ133" i="10"/>
  <c r="BI133" i="10"/>
  <c r="BH133" i="10"/>
  <c r="S133" i="10"/>
  <c r="R133" i="10"/>
  <c r="Q133" i="10"/>
  <c r="P133" i="10"/>
  <c r="O133" i="10"/>
  <c r="K133" i="10"/>
  <c r="J133" i="10"/>
  <c r="I133" i="10"/>
  <c r="H133" i="10"/>
  <c r="E133" i="10"/>
  <c r="C133" i="10"/>
  <c r="F133" i="10" s="1"/>
  <c r="BJ132" i="10"/>
  <c r="BI132" i="10"/>
  <c r="BH132" i="10"/>
  <c r="T132" i="10"/>
  <c r="S132" i="10"/>
  <c r="R132" i="10"/>
  <c r="Q132" i="10"/>
  <c r="P132" i="10"/>
  <c r="O132" i="10"/>
  <c r="K132" i="10"/>
  <c r="J132" i="10"/>
  <c r="I132" i="10"/>
  <c r="H132" i="10"/>
  <c r="C132" i="10"/>
  <c r="BJ131" i="10"/>
  <c r="BI131" i="10"/>
  <c r="BH131" i="10"/>
  <c r="S131" i="10"/>
  <c r="R131" i="10"/>
  <c r="Q131" i="10"/>
  <c r="P131" i="10"/>
  <c r="O131" i="10"/>
  <c r="K131" i="10"/>
  <c r="J131" i="10"/>
  <c r="I131" i="10"/>
  <c r="F131" i="10"/>
  <c r="C131" i="10"/>
  <c r="E131" i="10" s="1"/>
  <c r="BJ130" i="10"/>
  <c r="BI130" i="10"/>
  <c r="BH130" i="10"/>
  <c r="U130" i="10"/>
  <c r="S130" i="10"/>
  <c r="R130" i="10"/>
  <c r="Q130" i="10"/>
  <c r="P130" i="10"/>
  <c r="T130" i="10" s="1"/>
  <c r="O130" i="10"/>
  <c r="L130" i="10"/>
  <c r="K130" i="10"/>
  <c r="J130" i="10"/>
  <c r="I130" i="10"/>
  <c r="H130" i="10"/>
  <c r="C130" i="10"/>
  <c r="F130" i="10" s="1"/>
  <c r="BJ129" i="10"/>
  <c r="BI129" i="10"/>
  <c r="BH129" i="10"/>
  <c r="S129" i="10"/>
  <c r="R129" i="10"/>
  <c r="Q129" i="10"/>
  <c r="P129" i="10"/>
  <c r="O129" i="10"/>
  <c r="K129" i="10"/>
  <c r="J129" i="10"/>
  <c r="I129" i="10"/>
  <c r="C129" i="10"/>
  <c r="BJ128" i="10"/>
  <c r="BI128" i="10"/>
  <c r="BH128" i="10"/>
  <c r="S128" i="10"/>
  <c r="R128" i="10"/>
  <c r="Q128" i="10"/>
  <c r="P128" i="10"/>
  <c r="O128" i="10"/>
  <c r="L128" i="10"/>
  <c r="K128" i="10"/>
  <c r="J128" i="10"/>
  <c r="I128" i="10"/>
  <c r="H128" i="10"/>
  <c r="C128" i="10"/>
  <c r="E128" i="10" s="1"/>
  <c r="BJ127" i="10"/>
  <c r="BI127" i="10"/>
  <c r="BH127" i="10"/>
  <c r="S127" i="10"/>
  <c r="R127" i="10"/>
  <c r="Q127" i="10"/>
  <c r="P127" i="10"/>
  <c r="O127" i="10"/>
  <c r="K127" i="10"/>
  <c r="J127" i="10"/>
  <c r="I127" i="10"/>
  <c r="F127" i="10"/>
  <c r="E127" i="10"/>
  <c r="C127" i="10"/>
  <c r="BJ126" i="10"/>
  <c r="BI126" i="10"/>
  <c r="BH126" i="10"/>
  <c r="S126" i="10"/>
  <c r="R126" i="10"/>
  <c r="Q126" i="10"/>
  <c r="P126" i="10"/>
  <c r="O126" i="10"/>
  <c r="T126" i="10" s="1"/>
  <c r="K126" i="10"/>
  <c r="J126" i="10"/>
  <c r="I126" i="10"/>
  <c r="H126" i="10"/>
  <c r="F126" i="10"/>
  <c r="E126" i="10"/>
  <c r="C126" i="10"/>
  <c r="BJ125" i="10"/>
  <c r="BI125" i="10"/>
  <c r="BH125" i="10"/>
  <c r="S125" i="10"/>
  <c r="R125" i="10"/>
  <c r="Q125" i="10"/>
  <c r="P125" i="10"/>
  <c r="O125" i="10"/>
  <c r="T125" i="10" s="1"/>
  <c r="K125" i="10"/>
  <c r="J125" i="10"/>
  <c r="I125" i="10"/>
  <c r="H125" i="10"/>
  <c r="C125" i="10"/>
  <c r="BJ124" i="10"/>
  <c r="BI124" i="10"/>
  <c r="BH124" i="10"/>
  <c r="S124" i="10"/>
  <c r="R124" i="10"/>
  <c r="Q124" i="10"/>
  <c r="P124" i="10"/>
  <c r="O124" i="10"/>
  <c r="K124" i="10"/>
  <c r="L124" i="10" s="1"/>
  <c r="J124" i="10"/>
  <c r="I124" i="10"/>
  <c r="H124" i="10" s="1"/>
  <c r="C124" i="10"/>
  <c r="F124" i="10" s="1"/>
  <c r="BJ123" i="10"/>
  <c r="BI123" i="10"/>
  <c r="BH123" i="10"/>
  <c r="S123" i="10"/>
  <c r="R123" i="10"/>
  <c r="Q123" i="10"/>
  <c r="P123" i="10"/>
  <c r="O123" i="10"/>
  <c r="K123" i="10"/>
  <c r="J123" i="10"/>
  <c r="I123" i="10"/>
  <c r="F123" i="10"/>
  <c r="E123" i="10"/>
  <c r="C123" i="10"/>
  <c r="BJ122" i="10"/>
  <c r="BI122" i="10"/>
  <c r="BH122" i="10"/>
  <c r="S122" i="10"/>
  <c r="T122" i="10" s="1"/>
  <c r="R122" i="10"/>
  <c r="Q122" i="10"/>
  <c r="P122" i="10"/>
  <c r="O122" i="10"/>
  <c r="K122" i="10"/>
  <c r="J122" i="10"/>
  <c r="I122" i="10"/>
  <c r="H122" i="10"/>
  <c r="E122" i="10"/>
  <c r="C122" i="10"/>
  <c r="F122" i="10" s="1"/>
  <c r="BJ121" i="10"/>
  <c r="BI121" i="10"/>
  <c r="BH121" i="10"/>
  <c r="S121" i="10"/>
  <c r="R121" i="10"/>
  <c r="T121" i="10" s="1"/>
  <c r="Q121" i="10"/>
  <c r="P121" i="10"/>
  <c r="O121" i="10"/>
  <c r="K121" i="10"/>
  <c r="J121" i="10"/>
  <c r="I121" i="10"/>
  <c r="H121" i="10"/>
  <c r="F121" i="10"/>
  <c r="C121" i="10"/>
  <c r="E121" i="10" s="1"/>
  <c r="BJ120" i="10"/>
  <c r="BI120" i="10"/>
  <c r="BH120" i="10"/>
  <c r="S120" i="10"/>
  <c r="R120" i="10"/>
  <c r="Q120" i="10"/>
  <c r="P120" i="10"/>
  <c r="O120" i="10"/>
  <c r="K120" i="10"/>
  <c r="J120" i="10"/>
  <c r="I120" i="10"/>
  <c r="F120" i="10"/>
  <c r="C120" i="10"/>
  <c r="E120" i="10" s="1"/>
  <c r="BJ119" i="10"/>
  <c r="BI119" i="10"/>
  <c r="BH119" i="10"/>
  <c r="S119" i="10"/>
  <c r="R119" i="10"/>
  <c r="Q119" i="10"/>
  <c r="P119" i="10"/>
  <c r="T119" i="10" s="1"/>
  <c r="O119" i="10"/>
  <c r="K119" i="10"/>
  <c r="J119" i="10"/>
  <c r="I119" i="10"/>
  <c r="H119" i="10" s="1"/>
  <c r="F119" i="10"/>
  <c r="E119" i="10"/>
  <c r="C119" i="10"/>
  <c r="BJ118" i="10"/>
  <c r="BI118" i="10"/>
  <c r="BH118" i="10"/>
  <c r="S118" i="10"/>
  <c r="T118" i="10" s="1"/>
  <c r="R118" i="10"/>
  <c r="Q118" i="10"/>
  <c r="P118" i="10"/>
  <c r="O118" i="10"/>
  <c r="K118" i="10"/>
  <c r="J118" i="10"/>
  <c r="I118" i="10"/>
  <c r="C118" i="10"/>
  <c r="BJ117" i="10"/>
  <c r="BI117" i="10"/>
  <c r="BH117" i="10"/>
  <c r="W117" i="10"/>
  <c r="S117" i="10"/>
  <c r="R117" i="10"/>
  <c r="Q117" i="10"/>
  <c r="P117" i="10"/>
  <c r="O117" i="10"/>
  <c r="M117" i="10"/>
  <c r="L117" i="10"/>
  <c r="K117" i="10"/>
  <c r="J117" i="10"/>
  <c r="I117" i="10"/>
  <c r="H117" i="10"/>
  <c r="F117" i="10"/>
  <c r="C117" i="10"/>
  <c r="E117" i="10" s="1"/>
  <c r="BJ116" i="10"/>
  <c r="BI116" i="10"/>
  <c r="BH116" i="10"/>
  <c r="S116" i="10"/>
  <c r="R116" i="10"/>
  <c r="T116" i="10" s="1"/>
  <c r="Q116" i="10"/>
  <c r="P116" i="10"/>
  <c r="O116" i="10"/>
  <c r="K116" i="10"/>
  <c r="J116" i="10"/>
  <c r="I116" i="10"/>
  <c r="F116" i="10"/>
  <c r="E116" i="10"/>
  <c r="C116" i="10"/>
  <c r="BJ115" i="10"/>
  <c r="BI115" i="10"/>
  <c r="BH115" i="10"/>
  <c r="T115" i="10"/>
  <c r="S115" i="10"/>
  <c r="R115" i="10"/>
  <c r="Q115" i="10"/>
  <c r="P115" i="10"/>
  <c r="O115" i="10"/>
  <c r="K115" i="10"/>
  <c r="J115" i="10"/>
  <c r="I115" i="10"/>
  <c r="H115" i="10" s="1"/>
  <c r="F115" i="10"/>
  <c r="E115" i="10"/>
  <c r="C115" i="10"/>
  <c r="BJ114" i="10"/>
  <c r="BI114" i="10"/>
  <c r="BH114" i="10"/>
  <c r="S114" i="10"/>
  <c r="R114" i="10"/>
  <c r="Q114" i="10"/>
  <c r="P114" i="10"/>
  <c r="O114" i="10"/>
  <c r="K114" i="10"/>
  <c r="J114" i="10"/>
  <c r="I114" i="10"/>
  <c r="H114" i="10"/>
  <c r="C114" i="10"/>
  <c r="BJ113" i="10"/>
  <c r="BI113" i="10"/>
  <c r="BH113" i="10"/>
  <c r="W113" i="10"/>
  <c r="S113" i="10"/>
  <c r="R113" i="10"/>
  <c r="Q113" i="10"/>
  <c r="P113" i="10"/>
  <c r="O113" i="10"/>
  <c r="L113" i="10"/>
  <c r="K113" i="10"/>
  <c r="J113" i="10"/>
  <c r="I113" i="10"/>
  <c r="H113" i="10"/>
  <c r="F113" i="10"/>
  <c r="C113" i="10"/>
  <c r="E113" i="10" s="1"/>
  <c r="BJ112" i="10"/>
  <c r="BI112" i="10"/>
  <c r="BH112" i="10"/>
  <c r="S112" i="10"/>
  <c r="R112" i="10"/>
  <c r="Q112" i="10"/>
  <c r="P112" i="10"/>
  <c r="O112" i="10"/>
  <c r="K112" i="10"/>
  <c r="J112" i="10"/>
  <c r="I112" i="10"/>
  <c r="E112" i="10"/>
  <c r="C112" i="10"/>
  <c r="F112" i="10" s="1"/>
  <c r="BJ111" i="10"/>
  <c r="BI111" i="10"/>
  <c r="BH111" i="10"/>
  <c r="S111" i="10"/>
  <c r="R111" i="10"/>
  <c r="T111" i="10" s="1"/>
  <c r="Q111" i="10"/>
  <c r="P111" i="10"/>
  <c r="O111" i="10"/>
  <c r="K111" i="10"/>
  <c r="J111" i="10"/>
  <c r="L111" i="10" s="1"/>
  <c r="I111" i="10"/>
  <c r="H111" i="10"/>
  <c r="C111" i="10"/>
  <c r="F111" i="10" s="1"/>
  <c r="BJ110" i="10"/>
  <c r="BI110" i="10"/>
  <c r="BH110" i="10"/>
  <c r="S110" i="10"/>
  <c r="R110" i="10"/>
  <c r="T110" i="10" s="1"/>
  <c r="Q110" i="10"/>
  <c r="P110" i="10"/>
  <c r="O110" i="10"/>
  <c r="K110" i="10"/>
  <c r="J110" i="10"/>
  <c r="I110" i="10"/>
  <c r="H110" i="10" s="1"/>
  <c r="F110" i="10"/>
  <c r="C110" i="10"/>
  <c r="E110" i="10" s="1"/>
  <c r="BJ109" i="10"/>
  <c r="BI109" i="10"/>
  <c r="BH109" i="10"/>
  <c r="U109" i="10"/>
  <c r="S109" i="10"/>
  <c r="R109" i="10"/>
  <c r="Q109" i="10"/>
  <c r="P109" i="10"/>
  <c r="O109" i="10"/>
  <c r="T109" i="10" s="1"/>
  <c r="K109" i="10"/>
  <c r="J109" i="10"/>
  <c r="I109" i="10"/>
  <c r="F109" i="10"/>
  <c r="E109" i="10"/>
  <c r="C109" i="10"/>
  <c r="BJ108" i="10"/>
  <c r="BI108" i="10"/>
  <c r="BH108" i="10"/>
  <c r="S108" i="10"/>
  <c r="R108" i="10"/>
  <c r="Q108" i="10"/>
  <c r="P108" i="10"/>
  <c r="O108" i="10"/>
  <c r="K108" i="10"/>
  <c r="J108" i="10"/>
  <c r="I108" i="10"/>
  <c r="E108" i="10"/>
  <c r="C108" i="10"/>
  <c r="F108" i="10" s="1"/>
  <c r="BJ107" i="10"/>
  <c r="BI107" i="10"/>
  <c r="BH107" i="10"/>
  <c r="W107" i="10"/>
  <c r="T107" i="10"/>
  <c r="S107" i="10"/>
  <c r="R107" i="10"/>
  <c r="Q107" i="10"/>
  <c r="P107" i="10"/>
  <c r="O107" i="10"/>
  <c r="M107" i="10"/>
  <c r="L107" i="10"/>
  <c r="K107" i="10"/>
  <c r="J107" i="10"/>
  <c r="I107" i="10"/>
  <c r="H107" i="10"/>
  <c r="F107" i="10"/>
  <c r="C107" i="10"/>
  <c r="E107" i="10" s="1"/>
  <c r="BJ106" i="10"/>
  <c r="BI106" i="10"/>
  <c r="BH106" i="10"/>
  <c r="S106" i="10"/>
  <c r="R106" i="10"/>
  <c r="Q106" i="10"/>
  <c r="P106" i="10"/>
  <c r="O106" i="10"/>
  <c r="T106" i="10" s="1"/>
  <c r="K106" i="10"/>
  <c r="J106" i="10"/>
  <c r="I106" i="10"/>
  <c r="C106" i="10"/>
  <c r="F106" i="10" s="1"/>
  <c r="BJ105" i="10"/>
  <c r="BI105" i="10"/>
  <c r="BH105" i="10"/>
  <c r="S105" i="10"/>
  <c r="R105" i="10"/>
  <c r="Q105" i="10"/>
  <c r="P105" i="10"/>
  <c r="O105" i="10"/>
  <c r="K105" i="10"/>
  <c r="J105" i="10"/>
  <c r="I105" i="10"/>
  <c r="H105" i="10" s="1"/>
  <c r="F105" i="10"/>
  <c r="E105" i="10"/>
  <c r="C105" i="10"/>
  <c r="BJ104" i="10"/>
  <c r="BI104" i="10"/>
  <c r="BH104" i="10"/>
  <c r="S104" i="10"/>
  <c r="R104" i="10"/>
  <c r="Q104" i="10"/>
  <c r="P104" i="10"/>
  <c r="O104" i="10"/>
  <c r="K104" i="10"/>
  <c r="J104" i="10"/>
  <c r="I104" i="10"/>
  <c r="H104" i="10" s="1"/>
  <c r="F104" i="10"/>
  <c r="C104" i="10"/>
  <c r="E104" i="10" s="1"/>
  <c r="BJ103" i="10"/>
  <c r="BI103" i="10"/>
  <c r="BH103" i="10"/>
  <c r="S103" i="10"/>
  <c r="T103" i="10" s="1"/>
  <c r="R103" i="10"/>
  <c r="Q103" i="10"/>
  <c r="P103" i="10"/>
  <c r="O103" i="10"/>
  <c r="K103" i="10"/>
  <c r="J103" i="10"/>
  <c r="I103" i="10"/>
  <c r="H103" i="10" s="1"/>
  <c r="E103" i="10"/>
  <c r="C103" i="10"/>
  <c r="F103" i="10" s="1"/>
  <c r="BJ102" i="10"/>
  <c r="BI102" i="10"/>
  <c r="BH102" i="10"/>
  <c r="S102" i="10"/>
  <c r="T102" i="10" s="1"/>
  <c r="R102" i="10"/>
  <c r="Q102" i="10"/>
  <c r="P102" i="10"/>
  <c r="O102" i="10"/>
  <c r="K102" i="10"/>
  <c r="L102" i="10" s="1"/>
  <c r="J102" i="10"/>
  <c r="I102" i="10"/>
  <c r="H102" i="10"/>
  <c r="F102" i="10"/>
  <c r="E102" i="10"/>
  <c r="C102" i="10"/>
  <c r="BJ101" i="10"/>
  <c r="BI101" i="10"/>
  <c r="BH101" i="10"/>
  <c r="S101" i="10"/>
  <c r="T101" i="10" s="1"/>
  <c r="R101" i="10"/>
  <c r="Q101" i="10"/>
  <c r="P101" i="10"/>
  <c r="O101" i="10"/>
  <c r="K101" i="10"/>
  <c r="J101" i="10"/>
  <c r="I101" i="10"/>
  <c r="C101" i="10"/>
  <c r="BJ100" i="10"/>
  <c r="BI100" i="10"/>
  <c r="BH100" i="10"/>
  <c r="X100" i="10"/>
  <c r="S100" i="10"/>
  <c r="T100" i="10" s="1"/>
  <c r="R100" i="10"/>
  <c r="Q100" i="10"/>
  <c r="P100" i="10"/>
  <c r="O100" i="10"/>
  <c r="K100" i="10"/>
  <c r="H100" i="10" s="1"/>
  <c r="J100" i="10"/>
  <c r="I100" i="10"/>
  <c r="C100" i="10"/>
  <c r="F100" i="10" s="1"/>
  <c r="BJ99" i="10"/>
  <c r="BI99" i="10"/>
  <c r="BH99" i="10"/>
  <c r="S99" i="10"/>
  <c r="R99" i="10"/>
  <c r="Q99" i="10"/>
  <c r="P99" i="10"/>
  <c r="O99" i="10"/>
  <c r="L99" i="10"/>
  <c r="K99" i="10"/>
  <c r="J99" i="10"/>
  <c r="H99" i="10" s="1"/>
  <c r="I99" i="10"/>
  <c r="C99" i="10"/>
  <c r="BJ98" i="10"/>
  <c r="BI98" i="10"/>
  <c r="BH98" i="10"/>
  <c r="T98" i="10"/>
  <c r="S98" i="10"/>
  <c r="R98" i="10"/>
  <c r="Q98" i="10"/>
  <c r="P98" i="10"/>
  <c r="O98" i="10"/>
  <c r="K98" i="10"/>
  <c r="J98" i="10"/>
  <c r="I98" i="10"/>
  <c r="C98" i="10"/>
  <c r="BJ97" i="10"/>
  <c r="BI97" i="10"/>
  <c r="BH97" i="10"/>
  <c r="S97" i="10"/>
  <c r="R97" i="10"/>
  <c r="Q97" i="10"/>
  <c r="P97" i="10"/>
  <c r="O97" i="10"/>
  <c r="K97" i="10"/>
  <c r="J97" i="10"/>
  <c r="I97" i="10"/>
  <c r="H97" i="10"/>
  <c r="E97" i="10"/>
  <c r="C97" i="10"/>
  <c r="F97" i="10" s="1"/>
  <c r="BJ96" i="10"/>
  <c r="BI96" i="10"/>
  <c r="BH96" i="10"/>
  <c r="S96" i="10"/>
  <c r="R96" i="10"/>
  <c r="Q96" i="10"/>
  <c r="P96" i="10"/>
  <c r="O96" i="10"/>
  <c r="L96" i="10"/>
  <c r="K96" i="10"/>
  <c r="J96" i="10"/>
  <c r="I96" i="10"/>
  <c r="H96" i="10"/>
  <c r="C96" i="10"/>
  <c r="BJ95" i="10"/>
  <c r="BI95" i="10"/>
  <c r="BH95" i="10"/>
  <c r="T95" i="10"/>
  <c r="S95" i="10"/>
  <c r="R95" i="10"/>
  <c r="Q95" i="10"/>
  <c r="P95" i="10"/>
  <c r="O95" i="10"/>
  <c r="K95" i="10"/>
  <c r="J95" i="10"/>
  <c r="I95" i="10"/>
  <c r="H95" i="10"/>
  <c r="F95" i="10"/>
  <c r="E95" i="10"/>
  <c r="C95" i="10"/>
  <c r="BJ94" i="10"/>
  <c r="BI94" i="10"/>
  <c r="BH94" i="10"/>
  <c r="S94" i="10"/>
  <c r="R94" i="10"/>
  <c r="Q94" i="10"/>
  <c r="P94" i="10"/>
  <c r="O94" i="10"/>
  <c r="K94" i="10"/>
  <c r="J94" i="10"/>
  <c r="I94" i="10"/>
  <c r="H94" i="10" s="1"/>
  <c r="E94" i="10"/>
  <c r="C94" i="10"/>
  <c r="F94" i="10" s="1"/>
  <c r="BJ93" i="10"/>
  <c r="BI93" i="10"/>
  <c r="BH93" i="10"/>
  <c r="S93" i="10"/>
  <c r="R93" i="10"/>
  <c r="Q93" i="10"/>
  <c r="P93" i="10"/>
  <c r="O93" i="10"/>
  <c r="K93" i="10"/>
  <c r="J93" i="10"/>
  <c r="L93" i="10" s="1"/>
  <c r="I93" i="10"/>
  <c r="H93" i="10"/>
  <c r="C93" i="10"/>
  <c r="BJ92" i="10"/>
  <c r="BI92" i="10"/>
  <c r="BH92" i="10"/>
  <c r="S92" i="10"/>
  <c r="T92" i="10" s="1"/>
  <c r="R92" i="10"/>
  <c r="Q92" i="10"/>
  <c r="P92" i="10"/>
  <c r="O92" i="10"/>
  <c r="K92" i="10"/>
  <c r="J92" i="10"/>
  <c r="I92" i="10"/>
  <c r="H92" i="10"/>
  <c r="F92" i="10"/>
  <c r="E92" i="10"/>
  <c r="C92" i="10"/>
  <c r="BJ91" i="10"/>
  <c r="BI91" i="10"/>
  <c r="BH91" i="10"/>
  <c r="S91" i="10"/>
  <c r="T91" i="10" s="1"/>
  <c r="R91" i="10"/>
  <c r="Q91" i="10"/>
  <c r="P91" i="10"/>
  <c r="O91" i="10"/>
  <c r="K91" i="10"/>
  <c r="J91" i="10"/>
  <c r="H91" i="10" s="1"/>
  <c r="I91" i="10"/>
  <c r="F91" i="10"/>
  <c r="E91" i="10"/>
  <c r="C91" i="10"/>
  <c r="BJ90" i="10"/>
  <c r="BI90" i="10"/>
  <c r="BH90" i="10"/>
  <c r="X90" i="10"/>
  <c r="S90" i="10"/>
  <c r="R90" i="10"/>
  <c r="Q90" i="10"/>
  <c r="P90" i="10"/>
  <c r="O90" i="10"/>
  <c r="T90" i="10" s="1"/>
  <c r="K90" i="10"/>
  <c r="J90" i="10"/>
  <c r="I90" i="10"/>
  <c r="H90" i="10" s="1"/>
  <c r="C90" i="10"/>
  <c r="F90" i="10" s="1"/>
  <c r="BJ89" i="10"/>
  <c r="BI89" i="10"/>
  <c r="BH89" i="10"/>
  <c r="S89" i="10"/>
  <c r="R89" i="10"/>
  <c r="Q89" i="10"/>
  <c r="P89" i="10"/>
  <c r="O89" i="10"/>
  <c r="K89" i="10"/>
  <c r="H89" i="10" s="1"/>
  <c r="L89" i="10" s="1"/>
  <c r="J89" i="10"/>
  <c r="I89" i="10"/>
  <c r="C89" i="10"/>
  <c r="F89" i="10" s="1"/>
  <c r="BJ88" i="10"/>
  <c r="BI88" i="10"/>
  <c r="BH88" i="10"/>
  <c r="S88" i="10"/>
  <c r="R88" i="10"/>
  <c r="Q88" i="10"/>
  <c r="P88" i="10"/>
  <c r="O88" i="10"/>
  <c r="K88" i="10"/>
  <c r="J88" i="10"/>
  <c r="I88" i="10"/>
  <c r="H88" i="10"/>
  <c r="C88" i="10"/>
  <c r="BJ87" i="10"/>
  <c r="BI87" i="10"/>
  <c r="BH87" i="10"/>
  <c r="S87" i="10"/>
  <c r="R87" i="10"/>
  <c r="Q87" i="10"/>
  <c r="P87" i="10"/>
  <c r="O87" i="10"/>
  <c r="K87" i="10"/>
  <c r="J87" i="10"/>
  <c r="I87" i="10"/>
  <c r="C87" i="10"/>
  <c r="BJ86" i="10"/>
  <c r="BI86" i="10"/>
  <c r="BH86" i="10"/>
  <c r="S86" i="10"/>
  <c r="R86" i="10"/>
  <c r="Q86" i="10"/>
  <c r="P86" i="10"/>
  <c r="O86" i="10"/>
  <c r="K86" i="10"/>
  <c r="J86" i="10"/>
  <c r="I86" i="10"/>
  <c r="H86" i="10" s="1"/>
  <c r="C86" i="10"/>
  <c r="F86" i="10" s="1"/>
  <c r="BJ85" i="10"/>
  <c r="BI85" i="10"/>
  <c r="BH85" i="10"/>
  <c r="S85" i="10"/>
  <c r="R85" i="10"/>
  <c r="Q85" i="10"/>
  <c r="P85" i="10"/>
  <c r="O85" i="10"/>
  <c r="M85" i="10"/>
  <c r="L85" i="10"/>
  <c r="K85" i="10"/>
  <c r="J85" i="10"/>
  <c r="I85" i="10"/>
  <c r="H85" i="10"/>
  <c r="C85" i="10"/>
  <c r="BJ84" i="10"/>
  <c r="BI84" i="10"/>
  <c r="BH84" i="10"/>
  <c r="S84" i="10"/>
  <c r="R84" i="10"/>
  <c r="Q84" i="10"/>
  <c r="P84" i="10"/>
  <c r="O84" i="10"/>
  <c r="T84" i="10" s="1"/>
  <c r="K84" i="10"/>
  <c r="J84" i="10"/>
  <c r="I84" i="10"/>
  <c r="L84" i="10" s="1"/>
  <c r="H84" i="10"/>
  <c r="F84" i="10"/>
  <c r="E84" i="10"/>
  <c r="C84" i="10"/>
  <c r="BJ83" i="10"/>
  <c r="BI83" i="10"/>
  <c r="BH83" i="10"/>
  <c r="S83" i="10"/>
  <c r="R83" i="10"/>
  <c r="Q83" i="10"/>
  <c r="P83" i="10"/>
  <c r="O83" i="10"/>
  <c r="K83" i="10"/>
  <c r="J83" i="10"/>
  <c r="I83" i="10"/>
  <c r="H83" i="10" s="1"/>
  <c r="F83" i="10"/>
  <c r="C83" i="10"/>
  <c r="E83" i="10" s="1"/>
  <c r="BJ82" i="10"/>
  <c r="BI82" i="10"/>
  <c r="BH82" i="10"/>
  <c r="S82" i="10"/>
  <c r="R82" i="10"/>
  <c r="Q82" i="10"/>
  <c r="P82" i="10"/>
  <c r="O82" i="10"/>
  <c r="K82" i="10"/>
  <c r="J82" i="10"/>
  <c r="I82" i="10"/>
  <c r="C82" i="10"/>
  <c r="BJ81" i="10"/>
  <c r="BI81" i="10"/>
  <c r="BH81" i="10"/>
  <c r="S81" i="10"/>
  <c r="T81" i="10" s="1"/>
  <c r="R81" i="10"/>
  <c r="Q81" i="10"/>
  <c r="P81" i="10"/>
  <c r="O81" i="10"/>
  <c r="K81" i="10"/>
  <c r="J81" i="10"/>
  <c r="I81" i="10"/>
  <c r="H81" i="10"/>
  <c r="F81" i="10"/>
  <c r="E81" i="10"/>
  <c r="C81" i="10"/>
  <c r="BJ80" i="10"/>
  <c r="BI80" i="10"/>
  <c r="BH80" i="10"/>
  <c r="S80" i="10"/>
  <c r="R80" i="10"/>
  <c r="Q80" i="10"/>
  <c r="P80" i="10"/>
  <c r="O80" i="10"/>
  <c r="K80" i="10"/>
  <c r="J80" i="10"/>
  <c r="I80" i="10"/>
  <c r="H80" i="10"/>
  <c r="F80" i="10"/>
  <c r="E80" i="10"/>
  <c r="C80" i="10"/>
  <c r="BJ79" i="10"/>
  <c r="BI79" i="10"/>
  <c r="BH79" i="10"/>
  <c r="S79" i="10"/>
  <c r="T79" i="10" s="1"/>
  <c r="R79" i="10"/>
  <c r="Q79" i="10"/>
  <c r="P79" i="10"/>
  <c r="O79" i="10"/>
  <c r="K79" i="10"/>
  <c r="J79" i="10"/>
  <c r="I79" i="10"/>
  <c r="H79" i="10" s="1"/>
  <c r="C79" i="10"/>
  <c r="BJ78" i="10"/>
  <c r="BI78" i="10"/>
  <c r="BH78" i="10"/>
  <c r="S78" i="10"/>
  <c r="R78" i="10"/>
  <c r="Q78" i="10"/>
  <c r="P78" i="10"/>
  <c r="O78" i="10"/>
  <c r="M78" i="10"/>
  <c r="K78" i="10"/>
  <c r="L78" i="10" s="1"/>
  <c r="J78" i="10"/>
  <c r="I78" i="10"/>
  <c r="H78" i="10"/>
  <c r="C78" i="10"/>
  <c r="F78" i="10" s="1"/>
  <c r="BJ77" i="10"/>
  <c r="BI77" i="10"/>
  <c r="BH77" i="10"/>
  <c r="S77" i="10"/>
  <c r="R77" i="10"/>
  <c r="Q77" i="10"/>
  <c r="P77" i="10"/>
  <c r="O77" i="10"/>
  <c r="K77" i="10"/>
  <c r="J77" i="10"/>
  <c r="I77" i="10"/>
  <c r="H77" i="10" s="1"/>
  <c r="C77" i="10"/>
  <c r="BJ76" i="10"/>
  <c r="BI76" i="10"/>
  <c r="BH76" i="10"/>
  <c r="S76" i="10"/>
  <c r="R76" i="10"/>
  <c r="Q76" i="10"/>
  <c r="T76" i="10" s="1"/>
  <c r="P76" i="10"/>
  <c r="O76" i="10"/>
  <c r="K76" i="10"/>
  <c r="J76" i="10"/>
  <c r="I76" i="10"/>
  <c r="C76" i="10"/>
  <c r="BJ75" i="10"/>
  <c r="BI75" i="10"/>
  <c r="BH75" i="10"/>
  <c r="S75" i="10"/>
  <c r="R75" i="10"/>
  <c r="Q75" i="10"/>
  <c r="P75" i="10"/>
  <c r="O75" i="10"/>
  <c r="K75" i="10"/>
  <c r="J75" i="10"/>
  <c r="I75" i="10"/>
  <c r="H75" i="10" s="1"/>
  <c r="C75" i="10"/>
  <c r="F75" i="10" s="1"/>
  <c r="BJ74" i="10"/>
  <c r="BI74" i="10"/>
  <c r="BH74" i="10"/>
  <c r="S74" i="10"/>
  <c r="R74" i="10"/>
  <c r="Q74" i="10"/>
  <c r="P74" i="10"/>
  <c r="O74" i="10"/>
  <c r="L74" i="10"/>
  <c r="K74" i="10"/>
  <c r="J74" i="10"/>
  <c r="I74" i="10"/>
  <c r="H74" i="10"/>
  <c r="C74" i="10"/>
  <c r="BJ73" i="10"/>
  <c r="BI73" i="10"/>
  <c r="BH73" i="10"/>
  <c r="S73" i="10"/>
  <c r="R73" i="10"/>
  <c r="T73" i="10" s="1"/>
  <c r="Q73" i="10"/>
  <c r="P73" i="10"/>
  <c r="O73" i="10"/>
  <c r="K73" i="10"/>
  <c r="J73" i="10"/>
  <c r="I73" i="10"/>
  <c r="H73" i="10"/>
  <c r="F73" i="10"/>
  <c r="E73" i="10"/>
  <c r="C73" i="10"/>
  <c r="BJ72" i="10"/>
  <c r="BI72" i="10"/>
  <c r="BH72" i="10"/>
  <c r="S72" i="10"/>
  <c r="T72" i="10" s="1"/>
  <c r="R72" i="10"/>
  <c r="Q72" i="10"/>
  <c r="P72" i="10"/>
  <c r="O72" i="10"/>
  <c r="K72" i="10"/>
  <c r="J72" i="10"/>
  <c r="I72" i="10"/>
  <c r="H72" i="10" s="1"/>
  <c r="E72" i="10"/>
  <c r="C72" i="10"/>
  <c r="F72" i="10" s="1"/>
  <c r="BJ71" i="10"/>
  <c r="BI71" i="10"/>
  <c r="BH71" i="10"/>
  <c r="S71" i="10"/>
  <c r="R71" i="10"/>
  <c r="Q71" i="10"/>
  <c r="P71" i="10"/>
  <c r="O71" i="10"/>
  <c r="K71" i="10"/>
  <c r="L71" i="10" s="1"/>
  <c r="J71" i="10"/>
  <c r="I71" i="10"/>
  <c r="H71" i="10"/>
  <c r="C71" i="10"/>
  <c r="BJ70" i="10"/>
  <c r="BI70" i="10"/>
  <c r="BH70" i="10"/>
  <c r="S70" i="10"/>
  <c r="T70" i="10" s="1"/>
  <c r="R70" i="10"/>
  <c r="Q70" i="10"/>
  <c r="P70" i="10"/>
  <c r="O70" i="10"/>
  <c r="K70" i="10"/>
  <c r="J70" i="10"/>
  <c r="I70" i="10"/>
  <c r="H70" i="10"/>
  <c r="F70" i="10"/>
  <c r="E70" i="10"/>
  <c r="C70" i="10"/>
  <c r="BJ69" i="10"/>
  <c r="BI69" i="10"/>
  <c r="BH69" i="10"/>
  <c r="S69" i="10"/>
  <c r="R69" i="10"/>
  <c r="Q69" i="10"/>
  <c r="P69" i="10"/>
  <c r="O69" i="10"/>
  <c r="K69" i="10"/>
  <c r="J69" i="10"/>
  <c r="I69" i="10"/>
  <c r="H69" i="10"/>
  <c r="F69" i="10"/>
  <c r="E69" i="10"/>
  <c r="C69" i="10"/>
  <c r="BJ68" i="10"/>
  <c r="BI68" i="10"/>
  <c r="BH68" i="10"/>
  <c r="S68" i="10"/>
  <c r="R68" i="10"/>
  <c r="Q68" i="10"/>
  <c r="P68" i="10"/>
  <c r="O68" i="10"/>
  <c r="T68" i="10" s="1"/>
  <c r="K68" i="10"/>
  <c r="J68" i="10"/>
  <c r="I68" i="10"/>
  <c r="H68" i="10" s="1"/>
  <c r="C68" i="10"/>
  <c r="BJ67" i="10"/>
  <c r="BI67" i="10"/>
  <c r="BH67" i="10"/>
  <c r="S67" i="10"/>
  <c r="R67" i="10"/>
  <c r="Q67" i="10"/>
  <c r="P67" i="10"/>
  <c r="O67" i="10"/>
  <c r="K67" i="10"/>
  <c r="J67" i="10"/>
  <c r="I67" i="10"/>
  <c r="H67" i="10"/>
  <c r="C67" i="10"/>
  <c r="F67" i="10" s="1"/>
  <c r="BJ66" i="10"/>
  <c r="BI66" i="10"/>
  <c r="BH66" i="10"/>
  <c r="S66" i="10"/>
  <c r="R66" i="10"/>
  <c r="Q66" i="10"/>
  <c r="P66" i="10"/>
  <c r="O66" i="10"/>
  <c r="K66" i="10"/>
  <c r="J66" i="10"/>
  <c r="H66" i="10" s="1"/>
  <c r="I66" i="10"/>
  <c r="C66" i="10"/>
  <c r="BJ65" i="10"/>
  <c r="BI65" i="10"/>
  <c r="BH65" i="10"/>
  <c r="S65" i="10"/>
  <c r="T65" i="10" s="1"/>
  <c r="R65" i="10"/>
  <c r="Q65" i="10"/>
  <c r="P65" i="10"/>
  <c r="O65" i="10"/>
  <c r="K65" i="10"/>
  <c r="J65" i="10"/>
  <c r="I65" i="10"/>
  <c r="C65" i="10"/>
  <c r="F65" i="10" s="1"/>
  <c r="BJ64" i="10"/>
  <c r="BI64" i="10"/>
  <c r="BH64" i="10"/>
  <c r="S64" i="10"/>
  <c r="R64" i="10"/>
  <c r="Q64" i="10"/>
  <c r="P64" i="10"/>
  <c r="O64" i="10"/>
  <c r="K64" i="10"/>
  <c r="J64" i="10"/>
  <c r="I64" i="10"/>
  <c r="H64" i="10"/>
  <c r="F64" i="10"/>
  <c r="C64" i="10"/>
  <c r="E64" i="10" s="1"/>
  <c r="BJ63" i="10"/>
  <c r="BI63" i="10"/>
  <c r="BH63" i="10"/>
  <c r="S63" i="10"/>
  <c r="R63" i="10"/>
  <c r="Q63" i="10"/>
  <c r="P63" i="10"/>
  <c r="O63" i="10"/>
  <c r="L63" i="10"/>
  <c r="K63" i="10"/>
  <c r="J63" i="10"/>
  <c r="I63" i="10"/>
  <c r="H63" i="10"/>
  <c r="C63" i="10"/>
  <c r="BJ62" i="10"/>
  <c r="BI62" i="10"/>
  <c r="BH62" i="10"/>
  <c r="U62" i="10"/>
  <c r="T62" i="10"/>
  <c r="S62" i="10"/>
  <c r="R62" i="10"/>
  <c r="Q62" i="10"/>
  <c r="P62" i="10"/>
  <c r="O62" i="10"/>
  <c r="K62" i="10"/>
  <c r="J62" i="10"/>
  <c r="I62" i="10"/>
  <c r="H62" i="10"/>
  <c r="F62" i="10"/>
  <c r="E62" i="10"/>
  <c r="C62" i="10"/>
  <c r="BJ61" i="10"/>
  <c r="BI61" i="10"/>
  <c r="BH61" i="10"/>
  <c r="S61" i="10"/>
  <c r="R61" i="10"/>
  <c r="Q61" i="10"/>
  <c r="P61" i="10"/>
  <c r="O61" i="10"/>
  <c r="K61" i="10"/>
  <c r="J61" i="10"/>
  <c r="I61" i="10"/>
  <c r="C61" i="10"/>
  <c r="BJ60" i="10"/>
  <c r="BI60" i="10"/>
  <c r="BH60" i="10"/>
  <c r="S60" i="10"/>
  <c r="R60" i="10"/>
  <c r="Q60" i="10"/>
  <c r="P60" i="10"/>
  <c r="O60" i="10"/>
  <c r="K60" i="10"/>
  <c r="J60" i="10"/>
  <c r="I60" i="10"/>
  <c r="H60" i="10" s="1"/>
  <c r="C60" i="10"/>
  <c r="BJ59" i="10"/>
  <c r="BI59" i="10"/>
  <c r="BH59" i="10"/>
  <c r="T59" i="10"/>
  <c r="S59" i="10"/>
  <c r="R59" i="10"/>
  <c r="Q59" i="10"/>
  <c r="P59" i="10"/>
  <c r="O59" i="10"/>
  <c r="K59" i="10"/>
  <c r="J59" i="10"/>
  <c r="I59" i="10"/>
  <c r="H59" i="10"/>
  <c r="F59" i="10"/>
  <c r="E59" i="10"/>
  <c r="C59" i="10"/>
  <c r="BJ58" i="10"/>
  <c r="BI58" i="10"/>
  <c r="BH58" i="10"/>
  <c r="S58" i="10"/>
  <c r="T58" i="10" s="1"/>
  <c r="R58" i="10"/>
  <c r="Q58" i="10"/>
  <c r="P58" i="10"/>
  <c r="O58" i="10"/>
  <c r="K58" i="10"/>
  <c r="J58" i="10"/>
  <c r="I58" i="10"/>
  <c r="H58" i="10"/>
  <c r="F58" i="10"/>
  <c r="E58" i="10"/>
  <c r="C58" i="10"/>
  <c r="BJ57" i="10"/>
  <c r="BI57" i="10"/>
  <c r="BH57" i="10"/>
  <c r="S57" i="10"/>
  <c r="T57" i="10" s="1"/>
  <c r="R57" i="10"/>
  <c r="Q57" i="10"/>
  <c r="P57" i="10"/>
  <c r="O57" i="10"/>
  <c r="K57" i="10"/>
  <c r="J57" i="10"/>
  <c r="I57" i="10"/>
  <c r="C57" i="10"/>
  <c r="BJ56" i="10"/>
  <c r="BI56" i="10"/>
  <c r="BH56" i="10"/>
  <c r="S56" i="10"/>
  <c r="R56" i="10"/>
  <c r="Q56" i="10"/>
  <c r="P56" i="10"/>
  <c r="O56" i="10"/>
  <c r="K56" i="10"/>
  <c r="H56" i="10" s="1"/>
  <c r="J56" i="10"/>
  <c r="I56" i="10"/>
  <c r="F56" i="10"/>
  <c r="C56" i="10"/>
  <c r="E56" i="10" s="1"/>
  <c r="BJ55" i="10"/>
  <c r="BI55" i="10"/>
  <c r="BH55" i="10"/>
  <c r="S55" i="10"/>
  <c r="R55" i="10"/>
  <c r="Q55" i="10"/>
  <c r="P55" i="10"/>
  <c r="O55" i="10"/>
  <c r="M55" i="10"/>
  <c r="K55" i="10"/>
  <c r="L55" i="10" s="1"/>
  <c r="J55" i="10"/>
  <c r="I55" i="10"/>
  <c r="H55" i="10" s="1"/>
  <c r="C55" i="10"/>
  <c r="F55" i="10" s="1"/>
  <c r="BJ54" i="10"/>
  <c r="BI54" i="10"/>
  <c r="BH54" i="10"/>
  <c r="S54" i="10"/>
  <c r="T54" i="10" s="1"/>
  <c r="R54" i="10"/>
  <c r="Q54" i="10"/>
  <c r="P54" i="10"/>
  <c r="O54" i="10"/>
  <c r="K54" i="10"/>
  <c r="J54" i="10"/>
  <c r="I54" i="10"/>
  <c r="H54" i="10" s="1"/>
  <c r="L54" i="10" s="1"/>
  <c r="C54" i="10"/>
  <c r="F54" i="10" s="1"/>
  <c r="BJ53" i="10"/>
  <c r="BI53" i="10"/>
  <c r="BH53" i="10"/>
  <c r="S53" i="10"/>
  <c r="R53" i="10"/>
  <c r="Q53" i="10"/>
  <c r="P53" i="10"/>
  <c r="O53" i="10"/>
  <c r="K53" i="10"/>
  <c r="J53" i="10"/>
  <c r="I53" i="10"/>
  <c r="H53" i="10"/>
  <c r="C53" i="10"/>
  <c r="F53" i="10" s="1"/>
  <c r="BJ52" i="10"/>
  <c r="BI52" i="10"/>
  <c r="BH52" i="10"/>
  <c r="X52" i="10"/>
  <c r="T52" i="10"/>
  <c r="S52" i="10"/>
  <c r="R52" i="10"/>
  <c r="Q52" i="10"/>
  <c r="P52" i="10"/>
  <c r="O52" i="10"/>
  <c r="L52" i="10"/>
  <c r="K52" i="10"/>
  <c r="J52" i="10"/>
  <c r="I52" i="10"/>
  <c r="H52" i="10"/>
  <c r="F52" i="10"/>
  <c r="C52" i="10"/>
  <c r="E52" i="10" s="1"/>
  <c r="BJ51" i="10"/>
  <c r="BI51" i="10"/>
  <c r="BH51" i="10"/>
  <c r="S51" i="10"/>
  <c r="R51" i="10"/>
  <c r="Q51" i="10"/>
  <c r="P51" i="10"/>
  <c r="T51" i="10" s="1"/>
  <c r="O51" i="10"/>
  <c r="K51" i="10"/>
  <c r="J51" i="10"/>
  <c r="I51" i="10"/>
  <c r="H51" i="10" s="1"/>
  <c r="C51" i="10"/>
  <c r="BJ50" i="10"/>
  <c r="BI50" i="10"/>
  <c r="BH50" i="10"/>
  <c r="S50" i="10"/>
  <c r="R50" i="10"/>
  <c r="Q50" i="10"/>
  <c r="P50" i="10"/>
  <c r="O50" i="10"/>
  <c r="K50" i="10"/>
  <c r="J50" i="10"/>
  <c r="I50" i="10"/>
  <c r="H50" i="10" s="1"/>
  <c r="F50" i="10"/>
  <c r="C50" i="10"/>
  <c r="E50" i="10" s="1"/>
  <c r="BJ49" i="10"/>
  <c r="BI49" i="10"/>
  <c r="BH49" i="10"/>
  <c r="S49" i="10"/>
  <c r="R49" i="10"/>
  <c r="Q49" i="10"/>
  <c r="P49" i="10"/>
  <c r="O49" i="10"/>
  <c r="K49" i="10"/>
  <c r="J49" i="10"/>
  <c r="I49" i="10"/>
  <c r="H49" i="10" s="1"/>
  <c r="E49" i="10"/>
  <c r="C49" i="10"/>
  <c r="F49" i="10" s="1"/>
  <c r="BJ48" i="10"/>
  <c r="BI48" i="10"/>
  <c r="BH48" i="10"/>
  <c r="S48" i="10"/>
  <c r="R48" i="10"/>
  <c r="Q48" i="10"/>
  <c r="T48" i="10" s="1"/>
  <c r="P48" i="10"/>
  <c r="O48" i="10"/>
  <c r="K48" i="10"/>
  <c r="J48" i="10"/>
  <c r="I48" i="10"/>
  <c r="H48" i="10" s="1"/>
  <c r="C48" i="10"/>
  <c r="BJ47" i="10"/>
  <c r="BI47" i="10"/>
  <c r="BH47" i="10"/>
  <c r="S47" i="10"/>
  <c r="R47" i="10"/>
  <c r="Q47" i="10"/>
  <c r="P47" i="10"/>
  <c r="O47" i="10"/>
  <c r="M47" i="10"/>
  <c r="K47" i="10"/>
  <c r="L47" i="10" s="1"/>
  <c r="J47" i="10"/>
  <c r="I47" i="10"/>
  <c r="H47" i="10"/>
  <c r="F47" i="10"/>
  <c r="E47" i="10"/>
  <c r="C47" i="10"/>
  <c r="BJ46" i="10"/>
  <c r="BI46" i="10"/>
  <c r="BH46" i="10"/>
  <c r="W46" i="10"/>
  <c r="S46" i="10"/>
  <c r="R46" i="10"/>
  <c r="Q46" i="10"/>
  <c r="P46" i="10"/>
  <c r="O46" i="10"/>
  <c r="L46" i="10"/>
  <c r="K46" i="10"/>
  <c r="J46" i="10"/>
  <c r="I46" i="10"/>
  <c r="H46" i="10"/>
  <c r="F46" i="10"/>
  <c r="E46" i="10"/>
  <c r="C46" i="10"/>
  <c r="BJ45" i="10"/>
  <c r="BI45" i="10"/>
  <c r="BH45" i="10"/>
  <c r="U45" i="10"/>
  <c r="T45" i="10"/>
  <c r="S45" i="10"/>
  <c r="R45" i="10"/>
  <c r="Q45" i="10"/>
  <c r="P45" i="10"/>
  <c r="O45" i="10"/>
  <c r="K45" i="10"/>
  <c r="J45" i="10"/>
  <c r="I45" i="10"/>
  <c r="F45" i="10"/>
  <c r="E45" i="10"/>
  <c r="C45" i="10"/>
  <c r="BJ44" i="10"/>
  <c r="BI44" i="10"/>
  <c r="BH44" i="10"/>
  <c r="T44" i="10"/>
  <c r="S44" i="10"/>
  <c r="R44" i="10"/>
  <c r="Q44" i="10"/>
  <c r="P44" i="10"/>
  <c r="O44" i="10"/>
  <c r="K44" i="10"/>
  <c r="L44" i="10" s="1"/>
  <c r="J44" i="10"/>
  <c r="I44" i="10"/>
  <c r="H44" i="10"/>
  <c r="C44" i="10"/>
  <c r="BJ43" i="10"/>
  <c r="BI43" i="10"/>
  <c r="BH43" i="10"/>
  <c r="S43" i="10"/>
  <c r="R43" i="10"/>
  <c r="Q43" i="10"/>
  <c r="P43" i="10"/>
  <c r="O43" i="10"/>
  <c r="K43" i="10"/>
  <c r="L43" i="10" s="1"/>
  <c r="J43" i="10"/>
  <c r="I43" i="10"/>
  <c r="H43" i="10"/>
  <c r="C43" i="10"/>
  <c r="BJ42" i="10"/>
  <c r="BI42" i="10"/>
  <c r="BH42" i="10"/>
  <c r="S42" i="10"/>
  <c r="R42" i="10"/>
  <c r="Q42" i="10"/>
  <c r="P42" i="10"/>
  <c r="O42" i="10"/>
  <c r="K42" i="10"/>
  <c r="J42" i="10"/>
  <c r="I42" i="10"/>
  <c r="C42" i="10"/>
  <c r="F42" i="10" s="1"/>
  <c r="BJ41" i="10"/>
  <c r="BI41" i="10"/>
  <c r="BH41" i="10"/>
  <c r="T41" i="10"/>
  <c r="S41" i="10"/>
  <c r="R41" i="10"/>
  <c r="Q41" i="10"/>
  <c r="P41" i="10"/>
  <c r="O41" i="10"/>
  <c r="K41" i="10"/>
  <c r="L41" i="10" s="1"/>
  <c r="J41" i="10"/>
  <c r="H41" i="10" s="1"/>
  <c r="I41" i="10"/>
  <c r="F41" i="10"/>
  <c r="E41" i="10"/>
  <c r="C41" i="10"/>
  <c r="BJ40" i="10"/>
  <c r="BI40" i="10"/>
  <c r="BH40" i="10"/>
  <c r="S40" i="10"/>
  <c r="T40" i="10" s="1"/>
  <c r="R40" i="10"/>
  <c r="Q40" i="10"/>
  <c r="P40" i="10"/>
  <c r="O40" i="10"/>
  <c r="L40" i="10"/>
  <c r="K40" i="10"/>
  <c r="J40" i="10"/>
  <c r="I40" i="10"/>
  <c r="H40" i="10"/>
  <c r="F40" i="10"/>
  <c r="E40" i="10"/>
  <c r="C40" i="10"/>
  <c r="BJ39" i="10"/>
  <c r="BI39" i="10"/>
  <c r="BH39" i="10"/>
  <c r="S39" i="10"/>
  <c r="R39" i="10"/>
  <c r="Q39" i="10"/>
  <c r="P39" i="10"/>
  <c r="O39" i="10"/>
  <c r="M39" i="10"/>
  <c r="L39" i="10"/>
  <c r="K39" i="10"/>
  <c r="J39" i="10"/>
  <c r="I39" i="10"/>
  <c r="H39" i="10"/>
  <c r="F39" i="10"/>
  <c r="C39" i="10"/>
  <c r="E39" i="10" s="1"/>
  <c r="BJ38" i="10"/>
  <c r="BI38" i="10"/>
  <c r="BH38" i="10"/>
  <c r="S38" i="10"/>
  <c r="R38" i="10"/>
  <c r="Q38" i="10"/>
  <c r="P38" i="10"/>
  <c r="O38" i="10"/>
  <c r="K38" i="10"/>
  <c r="J38" i="10"/>
  <c r="I38" i="10"/>
  <c r="C38" i="10"/>
  <c r="F38" i="10" s="1"/>
  <c r="BJ37" i="10"/>
  <c r="BI37" i="10"/>
  <c r="BH37" i="10"/>
  <c r="S37" i="10"/>
  <c r="T37" i="10" s="1"/>
  <c r="R37" i="10"/>
  <c r="Q37" i="10"/>
  <c r="P37" i="10"/>
  <c r="O37" i="10"/>
  <c r="K37" i="10"/>
  <c r="J37" i="10"/>
  <c r="I37" i="10"/>
  <c r="H37" i="10" s="1"/>
  <c r="C37" i="10"/>
  <c r="F37" i="10" s="1"/>
  <c r="BJ36" i="10"/>
  <c r="BI36" i="10"/>
  <c r="BH36" i="10"/>
  <c r="S36" i="10"/>
  <c r="T36" i="10" s="1"/>
  <c r="R36" i="10"/>
  <c r="Q36" i="10"/>
  <c r="P36" i="10"/>
  <c r="O36" i="10"/>
  <c r="K36" i="10"/>
  <c r="J36" i="10"/>
  <c r="H36" i="10" s="1"/>
  <c r="I36" i="10"/>
  <c r="C36" i="10"/>
  <c r="E36" i="10" s="1"/>
  <c r="BJ35" i="10"/>
  <c r="BI35" i="10"/>
  <c r="BH35" i="10"/>
  <c r="S35" i="10"/>
  <c r="R35" i="10"/>
  <c r="Q35" i="10"/>
  <c r="P35" i="10"/>
  <c r="O35" i="10"/>
  <c r="L35" i="10"/>
  <c r="K35" i="10"/>
  <c r="J35" i="10"/>
  <c r="I35" i="10"/>
  <c r="H35" i="10"/>
  <c r="F35" i="10"/>
  <c r="E35" i="10"/>
  <c r="C35" i="10"/>
  <c r="BJ34" i="10"/>
  <c r="BI34" i="10"/>
  <c r="BH34" i="10"/>
  <c r="S34" i="10"/>
  <c r="R34" i="10"/>
  <c r="Q34" i="10"/>
  <c r="P34" i="10"/>
  <c r="O34" i="10"/>
  <c r="K34" i="10"/>
  <c r="J34" i="10"/>
  <c r="I34" i="10"/>
  <c r="H34" i="10" s="1"/>
  <c r="F34" i="10"/>
  <c r="E34" i="10"/>
  <c r="C34" i="10"/>
  <c r="BJ33" i="10"/>
  <c r="BI33" i="10"/>
  <c r="BH33" i="10"/>
  <c r="S33" i="10"/>
  <c r="T33" i="10" s="1"/>
  <c r="R33" i="10"/>
  <c r="Q33" i="10"/>
  <c r="P33" i="10"/>
  <c r="O33" i="10"/>
  <c r="K33" i="10"/>
  <c r="J33" i="10"/>
  <c r="I33" i="10"/>
  <c r="H33" i="10" s="1"/>
  <c r="F33" i="10"/>
  <c r="E33" i="10"/>
  <c r="C33" i="10"/>
  <c r="BJ32" i="10"/>
  <c r="BI32" i="10"/>
  <c r="BH32" i="10"/>
  <c r="S32" i="10"/>
  <c r="R32" i="10"/>
  <c r="Q32" i="10"/>
  <c r="P32" i="10"/>
  <c r="O32" i="10"/>
  <c r="K32" i="10"/>
  <c r="J32" i="10"/>
  <c r="I32" i="10"/>
  <c r="H32" i="10" s="1"/>
  <c r="C32" i="10"/>
  <c r="BJ31" i="10"/>
  <c r="BI31" i="10"/>
  <c r="BH31" i="10"/>
  <c r="S31" i="10"/>
  <c r="R31" i="10"/>
  <c r="Q31" i="10"/>
  <c r="P31" i="10"/>
  <c r="O31" i="10"/>
  <c r="K31" i="10"/>
  <c r="J31" i="10"/>
  <c r="I31" i="10"/>
  <c r="C31" i="10"/>
  <c r="F31" i="10" s="1"/>
  <c r="BJ30" i="10"/>
  <c r="BI30" i="10"/>
  <c r="BH30" i="10"/>
  <c r="S30" i="10"/>
  <c r="R30" i="10"/>
  <c r="Q30" i="10"/>
  <c r="P30" i="10"/>
  <c r="O30" i="10"/>
  <c r="K30" i="10"/>
  <c r="L30" i="10" s="1"/>
  <c r="J30" i="10"/>
  <c r="H30" i="10" s="1"/>
  <c r="I30" i="10"/>
  <c r="F30" i="10"/>
  <c r="E30" i="10"/>
  <c r="C30" i="10"/>
  <c r="BJ29" i="10"/>
  <c r="BI29" i="10"/>
  <c r="BH29" i="10"/>
  <c r="S29" i="10"/>
  <c r="R29" i="10"/>
  <c r="Q29" i="10"/>
  <c r="P29" i="10"/>
  <c r="O29" i="10"/>
  <c r="K29" i="10"/>
  <c r="J29" i="10"/>
  <c r="I29" i="10"/>
  <c r="H29" i="10"/>
  <c r="F29" i="10"/>
  <c r="E29" i="10"/>
  <c r="C29" i="10"/>
  <c r="BJ28" i="10"/>
  <c r="BI28" i="10"/>
  <c r="BH28" i="10"/>
  <c r="S28" i="10"/>
  <c r="T28" i="10" s="1"/>
  <c r="R28" i="10"/>
  <c r="Q28" i="10"/>
  <c r="P28" i="10"/>
  <c r="O28" i="10"/>
  <c r="L28" i="10"/>
  <c r="K28" i="10"/>
  <c r="J28" i="10"/>
  <c r="I28" i="10"/>
  <c r="H28" i="10"/>
  <c r="F28" i="10"/>
  <c r="E28" i="10"/>
  <c r="C28" i="10"/>
  <c r="BJ27" i="10"/>
  <c r="BI27" i="10"/>
  <c r="BH27" i="10"/>
  <c r="U27" i="10"/>
  <c r="S27" i="10"/>
  <c r="R27" i="10"/>
  <c r="Q27" i="10"/>
  <c r="T27" i="10" s="1"/>
  <c r="P27" i="10"/>
  <c r="O27" i="10"/>
  <c r="K27" i="10"/>
  <c r="L27" i="10" s="1"/>
  <c r="J27" i="10"/>
  <c r="I27" i="10"/>
  <c r="H27" i="10"/>
  <c r="F27" i="10"/>
  <c r="C27" i="10"/>
  <c r="E27" i="10" s="1"/>
  <c r="BJ26" i="10"/>
  <c r="BI26" i="10"/>
  <c r="BH26" i="10"/>
  <c r="T26" i="10"/>
  <c r="S26" i="10"/>
  <c r="R26" i="10"/>
  <c r="Q26" i="10"/>
  <c r="P26" i="10"/>
  <c r="O26" i="10"/>
  <c r="K26" i="10"/>
  <c r="J26" i="10"/>
  <c r="I26" i="10"/>
  <c r="C26" i="10"/>
  <c r="BJ25" i="10"/>
  <c r="BI25" i="10"/>
  <c r="BH25" i="10"/>
  <c r="K25" i="10"/>
  <c r="J25" i="10"/>
  <c r="I25" i="10"/>
  <c r="H25" i="10"/>
  <c r="F25" i="10"/>
  <c r="E25" i="10"/>
  <c r="C25" i="10"/>
  <c r="BJ24" i="10"/>
  <c r="BI24" i="10"/>
  <c r="BH24" i="10"/>
  <c r="K24" i="10"/>
  <c r="J24" i="10"/>
  <c r="I24" i="10"/>
  <c r="F24" i="10"/>
  <c r="E24" i="10"/>
  <c r="C24" i="10"/>
  <c r="BJ23" i="10"/>
  <c r="BI23" i="10"/>
  <c r="BH23" i="10"/>
  <c r="K23" i="10"/>
  <c r="J23" i="10"/>
  <c r="I23" i="10"/>
  <c r="H23" i="10" s="1"/>
  <c r="C23" i="10"/>
  <c r="BJ22" i="10"/>
  <c r="BI22" i="10"/>
  <c r="BH22" i="10"/>
  <c r="L22" i="10"/>
  <c r="K22" i="10"/>
  <c r="J22" i="10"/>
  <c r="I22" i="10"/>
  <c r="H22" i="10"/>
  <c r="F22" i="10"/>
  <c r="E22" i="10"/>
  <c r="C22" i="10"/>
  <c r="BJ21" i="10"/>
  <c r="BI21" i="10"/>
  <c r="BH21" i="10"/>
  <c r="K21" i="10"/>
  <c r="J21" i="10"/>
  <c r="I21" i="10"/>
  <c r="C21" i="10"/>
  <c r="F21" i="10" s="1"/>
  <c r="BJ20" i="10"/>
  <c r="BI20" i="10"/>
  <c r="BH20" i="10"/>
  <c r="K20" i="10"/>
  <c r="J20" i="10"/>
  <c r="I20" i="10"/>
  <c r="L20" i="10" s="1"/>
  <c r="H20" i="10"/>
  <c r="F20" i="10"/>
  <c r="C20" i="10"/>
  <c r="E20" i="10" s="1"/>
  <c r="BJ19" i="10"/>
  <c r="BI19" i="10"/>
  <c r="BH19" i="10"/>
  <c r="L19" i="10"/>
  <c r="K19" i="10"/>
  <c r="J19" i="10"/>
  <c r="H19" i="10" s="1"/>
  <c r="I19" i="10"/>
  <c r="F19" i="10"/>
  <c r="E19" i="10"/>
  <c r="C19" i="10"/>
  <c r="BJ18" i="10"/>
  <c r="BI18" i="10"/>
  <c r="BH18" i="10"/>
  <c r="K18" i="10"/>
  <c r="L18" i="10" s="1"/>
  <c r="J18" i="10"/>
  <c r="I18" i="10"/>
  <c r="H18" i="10" s="1"/>
  <c r="F18" i="10"/>
  <c r="E18" i="10"/>
  <c r="C18" i="10"/>
  <c r="BJ17" i="10"/>
  <c r="BI17" i="10"/>
  <c r="BH17" i="10"/>
  <c r="K17" i="10"/>
  <c r="J17" i="10"/>
  <c r="H17" i="10" s="1"/>
  <c r="I17" i="10"/>
  <c r="F17" i="10"/>
  <c r="E17" i="10"/>
  <c r="C17" i="10"/>
  <c r="BJ16" i="10"/>
  <c r="BI16" i="10"/>
  <c r="BH16" i="10"/>
  <c r="M16" i="10"/>
  <c r="K16" i="10"/>
  <c r="L16" i="10" s="1"/>
  <c r="J16" i="10"/>
  <c r="I16" i="10"/>
  <c r="H16" i="10"/>
  <c r="C16" i="10"/>
  <c r="F16" i="10" s="1"/>
  <c r="BJ15" i="10"/>
  <c r="BI15" i="10"/>
  <c r="BH15" i="10"/>
  <c r="K15" i="10"/>
  <c r="J15" i="10"/>
  <c r="I15" i="10"/>
  <c r="C15" i="10"/>
  <c r="F15" i="10" s="1"/>
  <c r="BJ14" i="10"/>
  <c r="BI14" i="10"/>
  <c r="BH14" i="10"/>
  <c r="K14" i="10"/>
  <c r="J14" i="10"/>
  <c r="I14" i="10"/>
  <c r="H14" i="10"/>
  <c r="F14" i="10"/>
  <c r="C14" i="10"/>
  <c r="E14" i="10" s="1"/>
  <c r="BJ13" i="10"/>
  <c r="BI13" i="10"/>
  <c r="BH13" i="10"/>
  <c r="AG13" i="10"/>
  <c r="K13" i="10"/>
  <c r="L13" i="10" s="1"/>
  <c r="J13" i="10"/>
  <c r="H13" i="10" s="1"/>
  <c r="I13" i="10"/>
  <c r="E13" i="10"/>
  <c r="C13" i="10"/>
  <c r="F13" i="10" s="1"/>
  <c r="BJ12" i="10"/>
  <c r="BI12" i="10"/>
  <c r="BH12" i="10"/>
  <c r="AG12" i="10"/>
  <c r="K12" i="10"/>
  <c r="J12" i="10"/>
  <c r="H12" i="10" s="1"/>
  <c r="I12" i="10"/>
  <c r="C12" i="10"/>
  <c r="BJ11" i="10"/>
  <c r="BI11" i="10"/>
  <c r="BH11" i="10"/>
  <c r="AR11" i="10"/>
  <c r="AQ11" i="10"/>
  <c r="AG11" i="10"/>
  <c r="L11" i="10"/>
  <c r="K11" i="10"/>
  <c r="J11" i="10"/>
  <c r="I11" i="10"/>
  <c r="H11" i="10"/>
  <c r="F11" i="10"/>
  <c r="E11" i="10"/>
  <c r="C11" i="10"/>
  <c r="BJ10" i="10"/>
  <c r="BI10" i="10"/>
  <c r="BH10" i="10"/>
  <c r="K10" i="10"/>
  <c r="J10" i="10"/>
  <c r="I10" i="10"/>
  <c r="H10" i="10"/>
  <c r="F10" i="10"/>
  <c r="C10" i="10"/>
  <c r="E10" i="10" s="1"/>
  <c r="BJ9" i="10"/>
  <c r="BI9" i="10"/>
  <c r="BH9" i="10"/>
  <c r="K9" i="10"/>
  <c r="J9" i="10"/>
  <c r="I9" i="10"/>
  <c r="H9" i="10" s="1"/>
  <c r="C9" i="10"/>
  <c r="BJ8" i="10"/>
  <c r="BI8" i="10"/>
  <c r="BH8" i="10"/>
  <c r="AG8" i="10"/>
  <c r="L8" i="10"/>
  <c r="K8" i="10"/>
  <c r="J8" i="10"/>
  <c r="I8" i="10"/>
  <c r="H8" i="10"/>
  <c r="C8" i="10"/>
  <c r="BJ7" i="10"/>
  <c r="BI7" i="10"/>
  <c r="BH7" i="10"/>
  <c r="AG7" i="10"/>
  <c r="K7" i="10"/>
  <c r="J7" i="10"/>
  <c r="I7" i="10"/>
  <c r="C7" i="10"/>
  <c r="F7" i="10" s="1"/>
  <c r="BJ6" i="10"/>
  <c r="BI6" i="10"/>
  <c r="BH6" i="10"/>
  <c r="K6" i="10"/>
  <c r="J6" i="10"/>
  <c r="I6" i="10"/>
  <c r="H6" i="10"/>
  <c r="C6" i="10"/>
  <c r="E6" i="10" s="1"/>
  <c r="BJ5" i="10"/>
  <c r="BI5" i="10"/>
  <c r="BH5" i="10"/>
  <c r="AN5" i="10"/>
  <c r="M5" i="10"/>
  <c r="K5" i="10"/>
  <c r="L5" i="10" s="1"/>
  <c r="J5" i="10"/>
  <c r="I5" i="10"/>
  <c r="H5" i="10" s="1"/>
  <c r="F5" i="10"/>
  <c r="C5" i="10"/>
  <c r="E5" i="10" s="1"/>
  <c r="BJ4" i="10"/>
  <c r="BI4" i="10"/>
  <c r="BH4" i="10"/>
  <c r="K4" i="10"/>
  <c r="J4" i="10"/>
  <c r="I4" i="10"/>
  <c r="H4" i="10" s="1"/>
  <c r="C4" i="10"/>
  <c r="F4" i="10" s="1"/>
  <c r="BJ3" i="10"/>
  <c r="BI3" i="10"/>
  <c r="BH3" i="10"/>
  <c r="AG3" i="10"/>
  <c r="K3" i="10"/>
  <c r="J3" i="10"/>
  <c r="I3" i="10"/>
  <c r="H3" i="10"/>
  <c r="F3" i="10"/>
  <c r="E3" i="10"/>
  <c r="C3" i="10"/>
  <c r="BJ2" i="10"/>
  <c r="BI2" i="10"/>
  <c r="BH2" i="10"/>
  <c r="AQ2" i="10"/>
  <c r="AP2" i="10"/>
  <c r="AN2" i="10"/>
  <c r="AG2" i="10"/>
  <c r="AO2" i="10" s="1"/>
  <c r="K2" i="10"/>
  <c r="L2" i="10" s="1"/>
  <c r="M2" i="10" s="1"/>
  <c r="J2" i="10"/>
  <c r="H2" i="10" s="1"/>
  <c r="I2" i="10"/>
  <c r="C2" i="10"/>
  <c r="F2" i="10" s="1"/>
  <c r="S330" i="9"/>
  <c r="R330" i="9"/>
  <c r="Q330" i="9"/>
  <c r="O330" i="9"/>
  <c r="K330" i="9"/>
  <c r="J330" i="9"/>
  <c r="F330" i="9"/>
  <c r="E330" i="9"/>
  <c r="C330" i="9"/>
  <c r="S329" i="9"/>
  <c r="R329" i="9"/>
  <c r="Q329" i="9"/>
  <c r="O329" i="9"/>
  <c r="K329" i="9"/>
  <c r="J329" i="9"/>
  <c r="E329" i="9"/>
  <c r="C329" i="9"/>
  <c r="F329" i="9" s="1"/>
  <c r="S328" i="9"/>
  <c r="R328" i="9"/>
  <c r="Q328" i="9"/>
  <c r="O328" i="9"/>
  <c r="K328" i="9"/>
  <c r="J328" i="9"/>
  <c r="E328" i="9"/>
  <c r="C328" i="9"/>
  <c r="F328" i="9" s="1"/>
  <c r="S327" i="9"/>
  <c r="R327" i="9"/>
  <c r="Q327" i="9"/>
  <c r="O327" i="9"/>
  <c r="K327" i="9"/>
  <c r="J327" i="9"/>
  <c r="F327" i="9"/>
  <c r="E327" i="9"/>
  <c r="C327" i="9"/>
  <c r="S326" i="9"/>
  <c r="R326" i="9"/>
  <c r="Q326" i="9"/>
  <c r="O326" i="9"/>
  <c r="K326" i="9"/>
  <c r="J326" i="9"/>
  <c r="C326" i="9"/>
  <c r="F326" i="9" s="1"/>
  <c r="S325" i="9"/>
  <c r="R325" i="9"/>
  <c r="Q325" i="9"/>
  <c r="O325" i="9"/>
  <c r="K325" i="9"/>
  <c r="J325" i="9"/>
  <c r="C325" i="9"/>
  <c r="E325" i="9" s="1"/>
  <c r="S324" i="9"/>
  <c r="R324" i="9"/>
  <c r="Q324" i="9"/>
  <c r="O324" i="9"/>
  <c r="K324" i="9"/>
  <c r="J324" i="9"/>
  <c r="C324" i="9"/>
  <c r="F324" i="9" s="1"/>
  <c r="S323" i="9"/>
  <c r="R323" i="9"/>
  <c r="Q323" i="9"/>
  <c r="O323" i="9"/>
  <c r="K323" i="9"/>
  <c r="J323" i="9"/>
  <c r="F323" i="9"/>
  <c r="E323" i="9"/>
  <c r="C323" i="9"/>
  <c r="S322" i="9"/>
  <c r="R322" i="9"/>
  <c r="Q322" i="9"/>
  <c r="O322" i="9"/>
  <c r="K322" i="9"/>
  <c r="J322" i="9"/>
  <c r="C322" i="9"/>
  <c r="F322" i="9" s="1"/>
  <c r="S321" i="9"/>
  <c r="R321" i="9"/>
  <c r="Q321" i="9"/>
  <c r="O321" i="9"/>
  <c r="K321" i="9"/>
  <c r="J321" i="9"/>
  <c r="F321" i="9"/>
  <c r="E321" i="9"/>
  <c r="C321" i="9"/>
  <c r="S320" i="9"/>
  <c r="R320" i="9"/>
  <c r="Q320" i="9"/>
  <c r="O320" i="9"/>
  <c r="K320" i="9"/>
  <c r="J320" i="9"/>
  <c r="F320" i="9"/>
  <c r="C320" i="9"/>
  <c r="E320" i="9" s="1"/>
  <c r="S319" i="9"/>
  <c r="R319" i="9"/>
  <c r="Q319" i="9"/>
  <c r="P319" i="9"/>
  <c r="O319" i="9"/>
  <c r="K319" i="9"/>
  <c r="J319" i="9"/>
  <c r="C319" i="9"/>
  <c r="F319" i="9" s="1"/>
  <c r="S318" i="9"/>
  <c r="R318" i="9"/>
  <c r="Q318" i="9"/>
  <c r="O318" i="9"/>
  <c r="K318" i="9"/>
  <c r="J318" i="9"/>
  <c r="F318" i="9"/>
  <c r="E318" i="9"/>
  <c r="C318" i="9"/>
  <c r="S317" i="9"/>
  <c r="R317" i="9"/>
  <c r="Q317" i="9"/>
  <c r="O317" i="9"/>
  <c r="K317" i="9"/>
  <c r="J317" i="9"/>
  <c r="F317" i="9"/>
  <c r="E317" i="9"/>
  <c r="C317" i="9"/>
  <c r="S316" i="9"/>
  <c r="R316" i="9"/>
  <c r="Q316" i="9"/>
  <c r="O316" i="9"/>
  <c r="K316" i="9"/>
  <c r="J316" i="9"/>
  <c r="F316" i="9"/>
  <c r="E316" i="9"/>
  <c r="C316" i="9"/>
  <c r="S315" i="9"/>
  <c r="R315" i="9"/>
  <c r="Q315" i="9"/>
  <c r="O315" i="9"/>
  <c r="K315" i="9"/>
  <c r="J315" i="9"/>
  <c r="I315" i="9"/>
  <c r="H315" i="9" s="1"/>
  <c r="C315" i="9"/>
  <c r="S314" i="9"/>
  <c r="R314" i="9"/>
  <c r="Q314" i="9"/>
  <c r="O314" i="9"/>
  <c r="K314" i="9"/>
  <c r="J314" i="9"/>
  <c r="C314" i="9"/>
  <c r="F314" i="9" s="1"/>
  <c r="BI313" i="9"/>
  <c r="S313" i="9"/>
  <c r="R313" i="9"/>
  <c r="Q313" i="9"/>
  <c r="O313" i="9"/>
  <c r="K313" i="9"/>
  <c r="J313" i="9"/>
  <c r="E313" i="9"/>
  <c r="C313" i="9"/>
  <c r="F313" i="9" s="1"/>
  <c r="A313" i="9"/>
  <c r="BJ312" i="9"/>
  <c r="BI312" i="9"/>
  <c r="BH312" i="9"/>
  <c r="S312" i="9"/>
  <c r="R312" i="9"/>
  <c r="Q312" i="9"/>
  <c r="O312" i="9"/>
  <c r="K312" i="9"/>
  <c r="J312" i="9"/>
  <c r="F312" i="9"/>
  <c r="E312" i="9"/>
  <c r="C312" i="9"/>
  <c r="BJ311" i="9"/>
  <c r="BI311" i="9"/>
  <c r="BH311" i="9"/>
  <c r="S311" i="9"/>
  <c r="R311" i="9"/>
  <c r="Q311" i="9"/>
  <c r="O311" i="9"/>
  <c r="K311" i="9"/>
  <c r="J311" i="9"/>
  <c r="C311" i="9"/>
  <c r="F311" i="9" s="1"/>
  <c r="BJ310" i="9"/>
  <c r="BI310" i="9"/>
  <c r="BH310" i="9"/>
  <c r="S310" i="9"/>
  <c r="R310" i="9"/>
  <c r="Q310" i="9"/>
  <c r="O310" i="9"/>
  <c r="K310" i="9"/>
  <c r="J310" i="9"/>
  <c r="C310" i="9"/>
  <c r="F310" i="9" s="1"/>
  <c r="BJ309" i="9"/>
  <c r="BI309" i="9"/>
  <c r="BH309" i="9"/>
  <c r="S309" i="9"/>
  <c r="R309" i="9"/>
  <c r="Q309" i="9"/>
  <c r="O309" i="9"/>
  <c r="K309" i="9"/>
  <c r="J309" i="9"/>
  <c r="F309" i="9"/>
  <c r="E309" i="9"/>
  <c r="C309" i="9"/>
  <c r="S308" i="9"/>
  <c r="R308" i="9"/>
  <c r="Q308" i="9"/>
  <c r="O308" i="9"/>
  <c r="K308" i="9"/>
  <c r="J308" i="9"/>
  <c r="C308" i="9"/>
  <c r="F308" i="9" s="1"/>
  <c r="S307" i="9"/>
  <c r="R307" i="9"/>
  <c r="Q307" i="9"/>
  <c r="O307" i="9"/>
  <c r="K307" i="9"/>
  <c r="J307" i="9"/>
  <c r="F307" i="9"/>
  <c r="E307" i="9"/>
  <c r="C307" i="9"/>
  <c r="S306" i="9"/>
  <c r="R306" i="9"/>
  <c r="Q306" i="9"/>
  <c r="O306" i="9"/>
  <c r="K306" i="9"/>
  <c r="J306" i="9"/>
  <c r="C306" i="9"/>
  <c r="E306" i="9" s="1"/>
  <c r="S305" i="9"/>
  <c r="R305" i="9"/>
  <c r="Q305" i="9"/>
  <c r="O305" i="9"/>
  <c r="K305" i="9"/>
  <c r="J305" i="9"/>
  <c r="C305" i="9"/>
  <c r="F305" i="9" s="1"/>
  <c r="S304" i="9"/>
  <c r="R304" i="9"/>
  <c r="Q304" i="9"/>
  <c r="O304" i="9"/>
  <c r="K304" i="9"/>
  <c r="J304" i="9"/>
  <c r="C304" i="9"/>
  <c r="F304" i="9" s="1"/>
  <c r="S303" i="9"/>
  <c r="R303" i="9"/>
  <c r="Q303" i="9"/>
  <c r="O303" i="9"/>
  <c r="K303" i="9"/>
  <c r="J303" i="9"/>
  <c r="F303" i="9"/>
  <c r="E303" i="9"/>
  <c r="C303" i="9"/>
  <c r="S302" i="9"/>
  <c r="R302" i="9"/>
  <c r="Q302" i="9"/>
  <c r="O302" i="9"/>
  <c r="K302" i="9"/>
  <c r="J302" i="9"/>
  <c r="C302" i="9"/>
  <c r="F302" i="9" s="1"/>
  <c r="S301" i="9"/>
  <c r="R301" i="9"/>
  <c r="Q301" i="9"/>
  <c r="O301" i="9"/>
  <c r="K301" i="9"/>
  <c r="J301" i="9"/>
  <c r="C301" i="9"/>
  <c r="F301" i="9" s="1"/>
  <c r="S300" i="9"/>
  <c r="R300" i="9"/>
  <c r="Q300" i="9"/>
  <c r="O300" i="9"/>
  <c r="K300" i="9"/>
  <c r="J300" i="9"/>
  <c r="C300" i="9"/>
  <c r="F300" i="9" s="1"/>
  <c r="S299" i="9"/>
  <c r="R299" i="9"/>
  <c r="Q299" i="9"/>
  <c r="O299" i="9"/>
  <c r="K299" i="9"/>
  <c r="J299" i="9"/>
  <c r="C299" i="9"/>
  <c r="S298" i="9"/>
  <c r="R298" i="9"/>
  <c r="Q298" i="9"/>
  <c r="O298" i="9"/>
  <c r="K298" i="9"/>
  <c r="J298" i="9"/>
  <c r="F298" i="9"/>
  <c r="E298" i="9"/>
  <c r="C298" i="9"/>
  <c r="S297" i="9"/>
  <c r="R297" i="9"/>
  <c r="Q297" i="9"/>
  <c r="O297" i="9"/>
  <c r="K297" i="9"/>
  <c r="J297" i="9"/>
  <c r="F297" i="9"/>
  <c r="C297" i="9"/>
  <c r="E297" i="9" s="1"/>
  <c r="S296" i="9"/>
  <c r="R296" i="9"/>
  <c r="Q296" i="9"/>
  <c r="O296" i="9"/>
  <c r="K296" i="9"/>
  <c r="J296" i="9"/>
  <c r="C296" i="9"/>
  <c r="F296" i="9" s="1"/>
  <c r="S295" i="9"/>
  <c r="R295" i="9"/>
  <c r="Q295" i="9"/>
  <c r="O295" i="9"/>
  <c r="K295" i="9"/>
  <c r="J295" i="9"/>
  <c r="F295" i="9"/>
  <c r="E295" i="9"/>
  <c r="C295" i="9"/>
  <c r="S294" i="9"/>
  <c r="R294" i="9"/>
  <c r="Q294" i="9"/>
  <c r="O294" i="9"/>
  <c r="K294" i="9"/>
  <c r="J294" i="9"/>
  <c r="F294" i="9"/>
  <c r="E294" i="9"/>
  <c r="C294" i="9"/>
  <c r="S293" i="9"/>
  <c r="R293" i="9"/>
  <c r="Q293" i="9"/>
  <c r="O293" i="9"/>
  <c r="K293" i="9"/>
  <c r="J293" i="9"/>
  <c r="F293" i="9"/>
  <c r="E293" i="9"/>
  <c r="C293" i="9"/>
  <c r="S292" i="9"/>
  <c r="R292" i="9"/>
  <c r="Q292" i="9"/>
  <c r="P292" i="9"/>
  <c r="O292" i="9"/>
  <c r="K292" i="9"/>
  <c r="J292" i="9"/>
  <c r="I292" i="9"/>
  <c r="F292" i="9"/>
  <c r="E292" i="9"/>
  <c r="C292" i="9"/>
  <c r="S291" i="9"/>
  <c r="R291" i="9"/>
  <c r="Q291" i="9"/>
  <c r="O291" i="9"/>
  <c r="K291" i="9"/>
  <c r="J291" i="9"/>
  <c r="C291" i="9"/>
  <c r="F291" i="9" s="1"/>
  <c r="A291" i="9"/>
  <c r="BJ290" i="9"/>
  <c r="BI290" i="9"/>
  <c r="BH290" i="9"/>
  <c r="S290" i="9"/>
  <c r="R290" i="9"/>
  <c r="Q290" i="9"/>
  <c r="O290" i="9"/>
  <c r="K290" i="9"/>
  <c r="J290" i="9"/>
  <c r="E290" i="9"/>
  <c r="C290" i="9"/>
  <c r="F290" i="9" s="1"/>
  <c r="BJ289" i="9"/>
  <c r="BI289" i="9"/>
  <c r="BH289" i="9"/>
  <c r="S289" i="9"/>
  <c r="R289" i="9"/>
  <c r="Q289" i="9"/>
  <c r="O289" i="9"/>
  <c r="K289" i="9"/>
  <c r="J289" i="9"/>
  <c r="F289" i="9"/>
  <c r="E289" i="9"/>
  <c r="C289" i="9"/>
  <c r="BJ288" i="9"/>
  <c r="BI288" i="9"/>
  <c r="BH288" i="9"/>
  <c r="S288" i="9"/>
  <c r="R288" i="9"/>
  <c r="Q288" i="9"/>
  <c r="O288" i="9"/>
  <c r="K288" i="9"/>
  <c r="J288" i="9"/>
  <c r="C288" i="9"/>
  <c r="F288" i="9" s="1"/>
  <c r="BJ287" i="9"/>
  <c r="BI287" i="9"/>
  <c r="BH287" i="9"/>
  <c r="S287" i="9"/>
  <c r="R287" i="9"/>
  <c r="Q287" i="9"/>
  <c r="O287" i="9"/>
  <c r="K287" i="9"/>
  <c r="J287" i="9"/>
  <c r="C287" i="9"/>
  <c r="F287" i="9" s="1"/>
  <c r="S286" i="9"/>
  <c r="R286" i="9"/>
  <c r="Q286" i="9"/>
  <c r="O286" i="9"/>
  <c r="K286" i="9"/>
  <c r="J286" i="9"/>
  <c r="C286" i="9"/>
  <c r="F286" i="9" s="1"/>
  <c r="A286" i="9"/>
  <c r="S285" i="9"/>
  <c r="R285" i="9"/>
  <c r="Q285" i="9"/>
  <c r="O285" i="9"/>
  <c r="K285" i="9"/>
  <c r="J285" i="9"/>
  <c r="C285" i="9"/>
  <c r="F285" i="9" s="1"/>
  <c r="A285" i="9"/>
  <c r="BJ284" i="9"/>
  <c r="BI284" i="9"/>
  <c r="BH284" i="9"/>
  <c r="S284" i="9"/>
  <c r="R284" i="9"/>
  <c r="Q284" i="9"/>
  <c r="O284" i="9"/>
  <c r="K284" i="9"/>
  <c r="J284" i="9"/>
  <c r="E284" i="9"/>
  <c r="C284" i="9"/>
  <c r="F284" i="9" s="1"/>
  <c r="BJ283" i="9"/>
  <c r="BI283" i="9"/>
  <c r="BH283" i="9"/>
  <c r="S283" i="9"/>
  <c r="R283" i="9"/>
  <c r="Q283" i="9"/>
  <c r="O283" i="9"/>
  <c r="K283" i="9"/>
  <c r="J283" i="9"/>
  <c r="C283" i="9"/>
  <c r="F283" i="9" s="1"/>
  <c r="BJ282" i="9"/>
  <c r="BI282" i="9"/>
  <c r="BH282" i="9"/>
  <c r="S282" i="9"/>
  <c r="R282" i="9"/>
  <c r="Q282" i="9"/>
  <c r="O282" i="9"/>
  <c r="K282" i="9"/>
  <c r="J282" i="9"/>
  <c r="F282" i="9"/>
  <c r="E282" i="9"/>
  <c r="C282" i="9"/>
  <c r="BJ281" i="9"/>
  <c r="BI281" i="9"/>
  <c r="BH281" i="9"/>
  <c r="S281" i="9"/>
  <c r="R281" i="9"/>
  <c r="Q281" i="9"/>
  <c r="O281" i="9"/>
  <c r="K281" i="9"/>
  <c r="J281" i="9"/>
  <c r="C281" i="9"/>
  <c r="F281" i="9" s="1"/>
  <c r="BJ280" i="9"/>
  <c r="BI280" i="9"/>
  <c r="BH280" i="9"/>
  <c r="S280" i="9"/>
  <c r="R280" i="9"/>
  <c r="Q280" i="9"/>
  <c r="O280" i="9"/>
  <c r="K280" i="9"/>
  <c r="J280" i="9"/>
  <c r="L280" i="9" s="1"/>
  <c r="I280" i="9"/>
  <c r="H280" i="9" s="1"/>
  <c r="E280" i="9"/>
  <c r="C280" i="9"/>
  <c r="F280" i="9" s="1"/>
  <c r="BJ279" i="9"/>
  <c r="BI279" i="9"/>
  <c r="BH279" i="9"/>
  <c r="S279" i="9"/>
  <c r="R279" i="9"/>
  <c r="Q279" i="9"/>
  <c r="O279" i="9"/>
  <c r="K279" i="9"/>
  <c r="J279" i="9"/>
  <c r="I279" i="9"/>
  <c r="H279" i="9" s="1"/>
  <c r="C279" i="9"/>
  <c r="E279" i="9" s="1"/>
  <c r="BJ278" i="9"/>
  <c r="BI278" i="9"/>
  <c r="BH278" i="9"/>
  <c r="S278" i="9"/>
  <c r="R278" i="9"/>
  <c r="Q278" i="9"/>
  <c r="O278" i="9"/>
  <c r="K278" i="9"/>
  <c r="J278" i="9"/>
  <c r="F278" i="9"/>
  <c r="E278" i="9"/>
  <c r="C278" i="9"/>
  <c r="BJ277" i="9"/>
  <c r="BI277" i="9"/>
  <c r="BH277" i="9"/>
  <c r="S277" i="9"/>
  <c r="R277" i="9"/>
  <c r="Q277" i="9"/>
  <c r="O277" i="9"/>
  <c r="K277" i="9"/>
  <c r="J277" i="9"/>
  <c r="F277" i="9"/>
  <c r="E277" i="9"/>
  <c r="C277" i="9"/>
  <c r="BJ276" i="9"/>
  <c r="BI276" i="9"/>
  <c r="BH276" i="9"/>
  <c r="S276" i="9"/>
  <c r="R276" i="9"/>
  <c r="Q276" i="9"/>
  <c r="O276" i="9"/>
  <c r="K276" i="9"/>
  <c r="J276" i="9"/>
  <c r="C276" i="9"/>
  <c r="BJ275" i="9"/>
  <c r="BI275" i="9"/>
  <c r="BH275" i="9"/>
  <c r="S275" i="9"/>
  <c r="R275" i="9"/>
  <c r="Q275" i="9"/>
  <c r="P275" i="9"/>
  <c r="O275" i="9"/>
  <c r="K275" i="9"/>
  <c r="J275" i="9"/>
  <c r="F275" i="9"/>
  <c r="E275" i="9"/>
  <c r="C275" i="9"/>
  <c r="BJ274" i="9"/>
  <c r="BI274" i="9"/>
  <c r="BH274" i="9"/>
  <c r="S274" i="9"/>
  <c r="R274" i="9"/>
  <c r="Q274" i="9"/>
  <c r="P274" i="9"/>
  <c r="O274" i="9"/>
  <c r="K274" i="9"/>
  <c r="L274" i="9" s="1"/>
  <c r="J274" i="9"/>
  <c r="I274" i="9"/>
  <c r="H274" i="9" s="1"/>
  <c r="E274" i="9"/>
  <c r="C274" i="9"/>
  <c r="F274" i="9" s="1"/>
  <c r="BJ273" i="9"/>
  <c r="BI273" i="9"/>
  <c r="BH273" i="9"/>
  <c r="S273" i="9"/>
  <c r="R273" i="9"/>
  <c r="Q273" i="9"/>
  <c r="O273" i="9"/>
  <c r="K273" i="9"/>
  <c r="J273" i="9"/>
  <c r="F273" i="9"/>
  <c r="C273" i="9"/>
  <c r="E273" i="9" s="1"/>
  <c r="BJ272" i="9"/>
  <c r="BI272" i="9"/>
  <c r="BH272" i="9"/>
  <c r="S272" i="9"/>
  <c r="R272" i="9"/>
  <c r="Q272" i="9"/>
  <c r="O272" i="9"/>
  <c r="K272" i="9"/>
  <c r="J272" i="9"/>
  <c r="F272" i="9"/>
  <c r="E272" i="9"/>
  <c r="C272" i="9"/>
  <c r="BJ271" i="9"/>
  <c r="BI271" i="9"/>
  <c r="BH271" i="9"/>
  <c r="S271" i="9"/>
  <c r="R271" i="9"/>
  <c r="Q271" i="9"/>
  <c r="O271" i="9"/>
  <c r="K271" i="9"/>
  <c r="J271" i="9"/>
  <c r="F271" i="9"/>
  <c r="C271" i="9"/>
  <c r="E271" i="9" s="1"/>
  <c r="BJ270" i="9"/>
  <c r="BI270" i="9"/>
  <c r="BH270" i="9"/>
  <c r="S270" i="9"/>
  <c r="R270" i="9"/>
  <c r="Q270" i="9"/>
  <c r="O270" i="9"/>
  <c r="K270" i="9"/>
  <c r="J270" i="9"/>
  <c r="C270" i="9"/>
  <c r="F270" i="9" s="1"/>
  <c r="BJ269" i="9"/>
  <c r="BI269" i="9"/>
  <c r="BH269" i="9"/>
  <c r="S269" i="9"/>
  <c r="R269" i="9"/>
  <c r="Q269" i="9"/>
  <c r="O269" i="9"/>
  <c r="K269" i="9"/>
  <c r="J269" i="9"/>
  <c r="C269" i="9"/>
  <c r="F269" i="9" s="1"/>
  <c r="BJ268" i="9"/>
  <c r="BI268" i="9"/>
  <c r="BH268" i="9"/>
  <c r="S268" i="9"/>
  <c r="R268" i="9"/>
  <c r="Q268" i="9"/>
  <c r="O268" i="9"/>
  <c r="K268" i="9"/>
  <c r="J268" i="9"/>
  <c r="C268" i="9"/>
  <c r="E268" i="9" s="1"/>
  <c r="BJ267" i="9"/>
  <c r="BI267" i="9"/>
  <c r="BH267" i="9"/>
  <c r="S267" i="9"/>
  <c r="R267" i="9"/>
  <c r="Q267" i="9"/>
  <c r="O267" i="9"/>
  <c r="K267" i="9"/>
  <c r="J267" i="9"/>
  <c r="C267" i="9"/>
  <c r="F267" i="9" s="1"/>
  <c r="BJ266" i="9"/>
  <c r="BI266" i="9"/>
  <c r="BH266" i="9"/>
  <c r="S266" i="9"/>
  <c r="R266" i="9"/>
  <c r="Q266" i="9"/>
  <c r="O266" i="9"/>
  <c r="K266" i="9"/>
  <c r="J266" i="9"/>
  <c r="F266" i="9"/>
  <c r="C266" i="9"/>
  <c r="E266" i="9" s="1"/>
  <c r="BJ265" i="9"/>
  <c r="BI265" i="9"/>
  <c r="BH265" i="9"/>
  <c r="S265" i="9"/>
  <c r="R265" i="9"/>
  <c r="Q265" i="9"/>
  <c r="O265" i="9"/>
  <c r="K265" i="9"/>
  <c r="J265" i="9"/>
  <c r="C265" i="9"/>
  <c r="F265" i="9" s="1"/>
  <c r="BJ264" i="9"/>
  <c r="BI264" i="9"/>
  <c r="BH264" i="9"/>
  <c r="S264" i="9"/>
  <c r="R264" i="9"/>
  <c r="Q264" i="9"/>
  <c r="O264" i="9"/>
  <c r="K264" i="9"/>
  <c r="J264" i="9"/>
  <c r="C264" i="9"/>
  <c r="F264" i="9" s="1"/>
  <c r="BJ263" i="9"/>
  <c r="BI263" i="9"/>
  <c r="BH263" i="9"/>
  <c r="S263" i="9"/>
  <c r="R263" i="9"/>
  <c r="Q263" i="9"/>
  <c r="O263" i="9"/>
  <c r="K263" i="9"/>
  <c r="J263" i="9"/>
  <c r="C263" i="9"/>
  <c r="BJ262" i="9"/>
  <c r="BI262" i="9"/>
  <c r="BH262" i="9"/>
  <c r="S262" i="9"/>
  <c r="R262" i="9"/>
  <c r="Q262" i="9"/>
  <c r="O262" i="9"/>
  <c r="K262" i="9"/>
  <c r="J262" i="9"/>
  <c r="C262" i="9"/>
  <c r="F262" i="9" s="1"/>
  <c r="BJ261" i="9"/>
  <c r="BI261" i="9"/>
  <c r="BH261" i="9"/>
  <c r="S261" i="9"/>
  <c r="R261" i="9"/>
  <c r="Q261" i="9"/>
  <c r="O261" i="9"/>
  <c r="K261" i="9"/>
  <c r="J261" i="9"/>
  <c r="F261" i="9"/>
  <c r="C261" i="9"/>
  <c r="E261" i="9" s="1"/>
  <c r="BJ260" i="9"/>
  <c r="BI260" i="9"/>
  <c r="BH260" i="9"/>
  <c r="S260" i="9"/>
  <c r="R260" i="9"/>
  <c r="Q260" i="9"/>
  <c r="O260" i="9"/>
  <c r="K260" i="9"/>
  <c r="J260" i="9"/>
  <c r="F260" i="9"/>
  <c r="C260" i="9"/>
  <c r="E260" i="9" s="1"/>
  <c r="BJ259" i="9"/>
  <c r="BI259" i="9"/>
  <c r="BH259" i="9"/>
  <c r="S259" i="9"/>
  <c r="R259" i="9"/>
  <c r="Q259" i="9"/>
  <c r="O259" i="9"/>
  <c r="K259" i="9"/>
  <c r="J259" i="9"/>
  <c r="C259" i="9"/>
  <c r="F259" i="9" s="1"/>
  <c r="BJ258" i="9"/>
  <c r="BI258" i="9"/>
  <c r="BH258" i="9"/>
  <c r="S258" i="9"/>
  <c r="R258" i="9"/>
  <c r="Q258" i="9"/>
  <c r="O258" i="9"/>
  <c r="K258" i="9"/>
  <c r="J258" i="9"/>
  <c r="C258" i="9"/>
  <c r="F258" i="9" s="1"/>
  <c r="BJ257" i="9"/>
  <c r="BI257" i="9"/>
  <c r="BH257" i="9"/>
  <c r="S257" i="9"/>
  <c r="R257" i="9"/>
  <c r="Q257" i="9"/>
  <c r="P257" i="9"/>
  <c r="O257" i="9"/>
  <c r="K257" i="9"/>
  <c r="J257" i="9"/>
  <c r="C257" i="9"/>
  <c r="E257" i="9" s="1"/>
  <c r="BJ256" i="9"/>
  <c r="BI256" i="9"/>
  <c r="BH256" i="9"/>
  <c r="S256" i="9"/>
  <c r="R256" i="9"/>
  <c r="Q256" i="9"/>
  <c r="P256" i="9"/>
  <c r="T256" i="9" s="1"/>
  <c r="O256" i="9"/>
  <c r="K256" i="9"/>
  <c r="J256" i="9"/>
  <c r="C256" i="9"/>
  <c r="F256" i="9" s="1"/>
  <c r="BJ255" i="9"/>
  <c r="BI255" i="9"/>
  <c r="BH255" i="9"/>
  <c r="S255" i="9"/>
  <c r="R255" i="9"/>
  <c r="Q255" i="9"/>
  <c r="O255" i="9"/>
  <c r="K255" i="9"/>
  <c r="J255" i="9"/>
  <c r="F255" i="9"/>
  <c r="C255" i="9"/>
  <c r="E255" i="9" s="1"/>
  <c r="BJ254" i="9"/>
  <c r="BI254" i="9"/>
  <c r="BH254" i="9"/>
  <c r="S254" i="9"/>
  <c r="R254" i="9"/>
  <c r="Q254" i="9"/>
  <c r="O254" i="9"/>
  <c r="K254" i="9"/>
  <c r="J254" i="9"/>
  <c r="C254" i="9"/>
  <c r="F254" i="9" s="1"/>
  <c r="BJ253" i="9"/>
  <c r="BI253" i="9"/>
  <c r="BH253" i="9"/>
  <c r="S253" i="9"/>
  <c r="R253" i="9"/>
  <c r="Q253" i="9"/>
  <c r="O253" i="9"/>
  <c r="K253" i="9"/>
  <c r="J253" i="9"/>
  <c r="E253" i="9"/>
  <c r="C253" i="9"/>
  <c r="F253" i="9" s="1"/>
  <c r="BJ252" i="9"/>
  <c r="BI252" i="9"/>
  <c r="BH252" i="9"/>
  <c r="S252" i="9"/>
  <c r="R252" i="9"/>
  <c r="Q252" i="9"/>
  <c r="O252" i="9"/>
  <c r="K252" i="9"/>
  <c r="J252" i="9"/>
  <c r="C252" i="9"/>
  <c r="BJ251" i="9"/>
  <c r="BI251" i="9"/>
  <c r="BH251" i="9"/>
  <c r="S251" i="9"/>
  <c r="R251" i="9"/>
  <c r="Q251" i="9"/>
  <c r="O251" i="9"/>
  <c r="K251" i="9"/>
  <c r="J251" i="9"/>
  <c r="C251" i="9"/>
  <c r="F251" i="9" s="1"/>
  <c r="BJ250" i="9"/>
  <c r="BI250" i="9"/>
  <c r="BH250" i="9"/>
  <c r="S250" i="9"/>
  <c r="R250" i="9"/>
  <c r="Q250" i="9"/>
  <c r="O250" i="9"/>
  <c r="K250" i="9"/>
  <c r="J250" i="9"/>
  <c r="F250" i="9"/>
  <c r="C250" i="9"/>
  <c r="E250" i="9" s="1"/>
  <c r="BJ249" i="9"/>
  <c r="BI249" i="9"/>
  <c r="BH249" i="9"/>
  <c r="S249" i="9"/>
  <c r="R249" i="9"/>
  <c r="Q249" i="9"/>
  <c r="O249" i="9"/>
  <c r="K249" i="9"/>
  <c r="J249" i="9"/>
  <c r="F249" i="9"/>
  <c r="E249" i="9"/>
  <c r="C249" i="9"/>
  <c r="BJ248" i="9"/>
  <c r="BI248" i="9"/>
  <c r="BH248" i="9"/>
  <c r="S248" i="9"/>
  <c r="R248" i="9"/>
  <c r="Q248" i="9"/>
  <c r="O248" i="9"/>
  <c r="K248" i="9"/>
  <c r="J248" i="9"/>
  <c r="E248" i="9"/>
  <c r="C248" i="9"/>
  <c r="F248" i="9" s="1"/>
  <c r="BJ247" i="9"/>
  <c r="BI247" i="9"/>
  <c r="BH247" i="9"/>
  <c r="S247" i="9"/>
  <c r="R247" i="9"/>
  <c r="Q247" i="9"/>
  <c r="P247" i="9"/>
  <c r="O247" i="9"/>
  <c r="K247" i="9"/>
  <c r="L247" i="9" s="1"/>
  <c r="J247" i="9"/>
  <c r="I247" i="9"/>
  <c r="H247" i="9" s="1"/>
  <c r="E247" i="9"/>
  <c r="C247" i="9"/>
  <c r="F247" i="9" s="1"/>
  <c r="BJ246" i="9"/>
  <c r="BI246" i="9"/>
  <c r="BH246" i="9"/>
  <c r="S246" i="9"/>
  <c r="R246" i="9"/>
  <c r="Q246" i="9"/>
  <c r="O246" i="9"/>
  <c r="K246" i="9"/>
  <c r="J246" i="9"/>
  <c r="C246" i="9"/>
  <c r="BJ245" i="9"/>
  <c r="BI245" i="9"/>
  <c r="BH245" i="9"/>
  <c r="S245" i="9"/>
  <c r="R245" i="9"/>
  <c r="Q245" i="9"/>
  <c r="O245" i="9"/>
  <c r="K245" i="9"/>
  <c r="J245" i="9"/>
  <c r="F245" i="9"/>
  <c r="C245" i="9"/>
  <c r="E245" i="9" s="1"/>
  <c r="BJ244" i="9"/>
  <c r="BI244" i="9"/>
  <c r="BH244" i="9"/>
  <c r="S244" i="9"/>
  <c r="R244" i="9"/>
  <c r="Q244" i="9"/>
  <c r="P244" i="9"/>
  <c r="T244" i="9" s="1"/>
  <c r="O244" i="9"/>
  <c r="K244" i="9"/>
  <c r="J244" i="9"/>
  <c r="F244" i="9"/>
  <c r="C244" i="9"/>
  <c r="E244" i="9" s="1"/>
  <c r="BJ243" i="9"/>
  <c r="BI243" i="9"/>
  <c r="BH243" i="9"/>
  <c r="S243" i="9"/>
  <c r="R243" i="9"/>
  <c r="Q243" i="9"/>
  <c r="P243" i="9"/>
  <c r="O243" i="9"/>
  <c r="K243" i="9"/>
  <c r="J243" i="9"/>
  <c r="E243" i="9"/>
  <c r="C243" i="9"/>
  <c r="F243" i="9" s="1"/>
  <c r="BJ242" i="9"/>
  <c r="BI242" i="9"/>
  <c r="BH242" i="9"/>
  <c r="S242" i="9"/>
  <c r="R242" i="9"/>
  <c r="Q242" i="9"/>
  <c r="O242" i="9"/>
  <c r="K242" i="9"/>
  <c r="J242" i="9"/>
  <c r="C242" i="9"/>
  <c r="F242" i="9" s="1"/>
  <c r="BJ241" i="9"/>
  <c r="BI241" i="9"/>
  <c r="BH241" i="9"/>
  <c r="S241" i="9"/>
  <c r="R241" i="9"/>
  <c r="Q241" i="9"/>
  <c r="O241" i="9"/>
  <c r="K241" i="9"/>
  <c r="J241" i="9"/>
  <c r="E241" i="9"/>
  <c r="C241" i="9"/>
  <c r="F241" i="9" s="1"/>
  <c r="BJ240" i="9"/>
  <c r="BI240" i="9"/>
  <c r="BH240" i="9"/>
  <c r="S240" i="9"/>
  <c r="R240" i="9"/>
  <c r="Q240" i="9"/>
  <c r="O240" i="9"/>
  <c r="K240" i="9"/>
  <c r="J240" i="9"/>
  <c r="C240" i="9"/>
  <c r="F240" i="9" s="1"/>
  <c r="BJ239" i="9"/>
  <c r="BI239" i="9"/>
  <c r="BH239" i="9"/>
  <c r="S239" i="9"/>
  <c r="R239" i="9"/>
  <c r="Q239" i="9"/>
  <c r="O239" i="9"/>
  <c r="K239" i="9"/>
  <c r="J239" i="9"/>
  <c r="C239" i="9"/>
  <c r="F239" i="9" s="1"/>
  <c r="BJ238" i="9"/>
  <c r="BI238" i="9"/>
  <c r="BH238" i="9"/>
  <c r="S238" i="9"/>
  <c r="R238" i="9"/>
  <c r="Q238" i="9"/>
  <c r="P238" i="9"/>
  <c r="O238" i="9"/>
  <c r="K238" i="9"/>
  <c r="J238" i="9"/>
  <c r="F238" i="9"/>
  <c r="C238" i="9"/>
  <c r="E238" i="9" s="1"/>
  <c r="BJ237" i="9"/>
  <c r="BI237" i="9"/>
  <c r="BH237" i="9"/>
  <c r="S237" i="9"/>
  <c r="R237" i="9"/>
  <c r="Q237" i="9"/>
  <c r="O237" i="9"/>
  <c r="K237" i="9"/>
  <c r="J237" i="9"/>
  <c r="C237" i="9"/>
  <c r="E237" i="9" s="1"/>
  <c r="BJ236" i="9"/>
  <c r="BI236" i="9"/>
  <c r="BH236" i="9"/>
  <c r="S236" i="9"/>
  <c r="R236" i="9"/>
  <c r="Q236" i="9"/>
  <c r="P236" i="9"/>
  <c r="O236" i="9"/>
  <c r="K236" i="9"/>
  <c r="J236" i="9"/>
  <c r="C236" i="9"/>
  <c r="F236" i="9" s="1"/>
  <c r="BJ235" i="9"/>
  <c r="BI235" i="9"/>
  <c r="BH235" i="9"/>
  <c r="S235" i="9"/>
  <c r="R235" i="9"/>
  <c r="Q235" i="9"/>
  <c r="P235" i="9"/>
  <c r="O235" i="9"/>
  <c r="K235" i="9"/>
  <c r="J235" i="9"/>
  <c r="C235" i="9"/>
  <c r="E235" i="9" s="1"/>
  <c r="BJ234" i="9"/>
  <c r="BI234" i="9"/>
  <c r="BH234" i="9"/>
  <c r="S234" i="9"/>
  <c r="R234" i="9"/>
  <c r="Q234" i="9"/>
  <c r="P234" i="9"/>
  <c r="O234" i="9"/>
  <c r="K234" i="9"/>
  <c r="J234" i="9"/>
  <c r="C234" i="9"/>
  <c r="BJ233" i="9"/>
  <c r="BI233" i="9"/>
  <c r="BH233" i="9"/>
  <c r="S233" i="9"/>
  <c r="R233" i="9"/>
  <c r="Q233" i="9"/>
  <c r="O233" i="9"/>
  <c r="K233" i="9"/>
  <c r="J233" i="9"/>
  <c r="F233" i="9"/>
  <c r="C233" i="9"/>
  <c r="E233" i="9" s="1"/>
  <c r="BJ232" i="9"/>
  <c r="BI232" i="9"/>
  <c r="BH232" i="9"/>
  <c r="S232" i="9"/>
  <c r="R232" i="9"/>
  <c r="Q232" i="9"/>
  <c r="O232" i="9"/>
  <c r="K232" i="9"/>
  <c r="J232" i="9"/>
  <c r="F232" i="9"/>
  <c r="E232" i="9"/>
  <c r="C232" i="9"/>
  <c r="BJ231" i="9"/>
  <c r="BI231" i="9"/>
  <c r="BH231" i="9"/>
  <c r="S231" i="9"/>
  <c r="R231" i="9"/>
  <c r="Q231" i="9"/>
  <c r="O231" i="9"/>
  <c r="K231" i="9"/>
  <c r="J231" i="9"/>
  <c r="I231" i="9"/>
  <c r="H231" i="9"/>
  <c r="F231" i="9"/>
  <c r="E231" i="9"/>
  <c r="C231" i="9"/>
  <c r="BJ230" i="9"/>
  <c r="BI230" i="9"/>
  <c r="BH230" i="9"/>
  <c r="S230" i="9"/>
  <c r="R230" i="9"/>
  <c r="Q230" i="9"/>
  <c r="O230" i="9"/>
  <c r="K230" i="9"/>
  <c r="J230" i="9"/>
  <c r="F230" i="9"/>
  <c r="C230" i="9"/>
  <c r="E230" i="9" s="1"/>
  <c r="BJ229" i="9"/>
  <c r="BI229" i="9"/>
  <c r="BH229" i="9"/>
  <c r="S229" i="9"/>
  <c r="R229" i="9"/>
  <c r="Q229" i="9"/>
  <c r="O229" i="9"/>
  <c r="K229" i="9"/>
  <c r="J229" i="9"/>
  <c r="E229" i="9"/>
  <c r="C229" i="9"/>
  <c r="F229" i="9" s="1"/>
  <c r="BJ228" i="9"/>
  <c r="BI228" i="9"/>
  <c r="BH228" i="9"/>
  <c r="S228" i="9"/>
  <c r="R228" i="9"/>
  <c r="Q228" i="9"/>
  <c r="O228" i="9"/>
  <c r="L228" i="9"/>
  <c r="K228" i="9"/>
  <c r="H228" i="9" s="1"/>
  <c r="J228" i="9"/>
  <c r="I228" i="9"/>
  <c r="F228" i="9"/>
  <c r="C228" i="9"/>
  <c r="E228" i="9" s="1"/>
  <c r="BJ227" i="9"/>
  <c r="BI227" i="9"/>
  <c r="BH227" i="9"/>
  <c r="S227" i="9"/>
  <c r="R227" i="9"/>
  <c r="Q227" i="9"/>
  <c r="O227" i="9"/>
  <c r="K227" i="9"/>
  <c r="J227" i="9"/>
  <c r="F227" i="9"/>
  <c r="C227" i="9"/>
  <c r="E227" i="9" s="1"/>
  <c r="BJ226" i="9"/>
  <c r="BI226" i="9"/>
  <c r="BH226" i="9"/>
  <c r="S226" i="9"/>
  <c r="R226" i="9"/>
  <c r="Q226" i="9"/>
  <c r="O226" i="9"/>
  <c r="K226" i="9"/>
  <c r="J226" i="9"/>
  <c r="F226" i="9"/>
  <c r="E226" i="9"/>
  <c r="C226" i="9"/>
  <c r="BJ225" i="9"/>
  <c r="BI225" i="9"/>
  <c r="BH225" i="9"/>
  <c r="S225" i="9"/>
  <c r="R225" i="9"/>
  <c r="Q225" i="9"/>
  <c r="O225" i="9"/>
  <c r="K225" i="9"/>
  <c r="J225" i="9"/>
  <c r="C225" i="9"/>
  <c r="F225" i="9" s="1"/>
  <c r="BJ224" i="9"/>
  <c r="BI224" i="9"/>
  <c r="BH224" i="9"/>
  <c r="S224" i="9"/>
  <c r="R224" i="9"/>
  <c r="Q224" i="9"/>
  <c r="P224" i="9"/>
  <c r="O224" i="9"/>
  <c r="K224" i="9"/>
  <c r="J224" i="9"/>
  <c r="C224" i="9"/>
  <c r="BJ223" i="9"/>
  <c r="BI223" i="9"/>
  <c r="BH223" i="9"/>
  <c r="S223" i="9"/>
  <c r="R223" i="9"/>
  <c r="Q223" i="9"/>
  <c r="P223" i="9"/>
  <c r="O223" i="9"/>
  <c r="K223" i="9"/>
  <c r="J223" i="9"/>
  <c r="C223" i="9"/>
  <c r="F223" i="9" s="1"/>
  <c r="BJ222" i="9"/>
  <c r="BI222" i="9"/>
  <c r="BH222" i="9"/>
  <c r="S222" i="9"/>
  <c r="R222" i="9"/>
  <c r="Q222" i="9"/>
  <c r="O222" i="9"/>
  <c r="K222" i="9"/>
  <c r="J222" i="9"/>
  <c r="I222" i="9"/>
  <c r="H222" i="9" s="1"/>
  <c r="F222" i="9"/>
  <c r="E222" i="9"/>
  <c r="C222" i="9"/>
  <c r="BJ221" i="9"/>
  <c r="BI221" i="9"/>
  <c r="BH221" i="9"/>
  <c r="S221" i="9"/>
  <c r="R221" i="9"/>
  <c r="Q221" i="9"/>
  <c r="P221" i="9"/>
  <c r="O221" i="9"/>
  <c r="K221" i="9"/>
  <c r="J221" i="9"/>
  <c r="C221" i="9"/>
  <c r="F221" i="9" s="1"/>
  <c r="BJ220" i="9"/>
  <c r="BI220" i="9"/>
  <c r="BH220" i="9"/>
  <c r="S220" i="9"/>
  <c r="R220" i="9"/>
  <c r="Q220" i="9"/>
  <c r="P220" i="9"/>
  <c r="O220" i="9"/>
  <c r="K220" i="9"/>
  <c r="J220" i="9"/>
  <c r="C220" i="9"/>
  <c r="BJ219" i="9"/>
  <c r="BI219" i="9"/>
  <c r="BH219" i="9"/>
  <c r="S219" i="9"/>
  <c r="R219" i="9"/>
  <c r="Q219" i="9"/>
  <c r="O219" i="9"/>
  <c r="K219" i="9"/>
  <c r="J219" i="9"/>
  <c r="I219" i="9"/>
  <c r="H219" i="9" s="1"/>
  <c r="F219" i="9"/>
  <c r="C219" i="9"/>
  <c r="E219" i="9" s="1"/>
  <c r="BJ218" i="9"/>
  <c r="BI218" i="9"/>
  <c r="BH218" i="9"/>
  <c r="S218" i="9"/>
  <c r="R218" i="9"/>
  <c r="Q218" i="9"/>
  <c r="O218" i="9"/>
  <c r="K218" i="9"/>
  <c r="J218" i="9"/>
  <c r="E218" i="9"/>
  <c r="C218" i="9"/>
  <c r="F218" i="9" s="1"/>
  <c r="BJ217" i="9"/>
  <c r="BI217" i="9"/>
  <c r="BH217" i="9"/>
  <c r="S217" i="9"/>
  <c r="R217" i="9"/>
  <c r="Q217" i="9"/>
  <c r="O217" i="9"/>
  <c r="K217" i="9"/>
  <c r="J217" i="9"/>
  <c r="C217" i="9"/>
  <c r="F217" i="9" s="1"/>
  <c r="BJ216" i="9"/>
  <c r="BI216" i="9"/>
  <c r="BH216" i="9"/>
  <c r="S216" i="9"/>
  <c r="R216" i="9"/>
  <c r="Q216" i="9"/>
  <c r="O216" i="9"/>
  <c r="K216" i="9"/>
  <c r="J216" i="9"/>
  <c r="C216" i="9"/>
  <c r="F216" i="9" s="1"/>
  <c r="BJ215" i="9"/>
  <c r="BI215" i="9"/>
  <c r="BH215" i="9"/>
  <c r="S215" i="9"/>
  <c r="R215" i="9"/>
  <c r="Q215" i="9"/>
  <c r="P215" i="9"/>
  <c r="O215" i="9"/>
  <c r="K215" i="9"/>
  <c r="J215" i="9"/>
  <c r="I215" i="9"/>
  <c r="H215" i="9"/>
  <c r="F215" i="9"/>
  <c r="E215" i="9"/>
  <c r="C215" i="9"/>
  <c r="BJ214" i="9"/>
  <c r="BI214" i="9"/>
  <c r="BH214" i="9"/>
  <c r="S214" i="9"/>
  <c r="R214" i="9"/>
  <c r="Q214" i="9"/>
  <c r="O214" i="9"/>
  <c r="K214" i="9"/>
  <c r="J214" i="9"/>
  <c r="C214" i="9"/>
  <c r="E214" i="9" s="1"/>
  <c r="BJ213" i="9"/>
  <c r="BI213" i="9"/>
  <c r="BH213" i="9"/>
  <c r="S213" i="9"/>
  <c r="R213" i="9"/>
  <c r="Q213" i="9"/>
  <c r="O213" i="9"/>
  <c r="K213" i="9"/>
  <c r="J213" i="9"/>
  <c r="C213" i="9"/>
  <c r="BJ212" i="9"/>
  <c r="BI212" i="9"/>
  <c r="BH212" i="9"/>
  <c r="S212" i="9"/>
  <c r="T212" i="9" s="1"/>
  <c r="R212" i="9"/>
  <c r="Q212" i="9"/>
  <c r="P212" i="9"/>
  <c r="O212" i="9"/>
  <c r="K212" i="9"/>
  <c r="J212" i="9"/>
  <c r="C212" i="9"/>
  <c r="F212" i="9" s="1"/>
  <c r="BJ211" i="9"/>
  <c r="BI211" i="9"/>
  <c r="BH211" i="9"/>
  <c r="S211" i="9"/>
  <c r="R211" i="9"/>
  <c r="Q211" i="9"/>
  <c r="O211" i="9"/>
  <c r="K211" i="9"/>
  <c r="J211" i="9"/>
  <c r="F211" i="9"/>
  <c r="C211" i="9"/>
  <c r="E211" i="9" s="1"/>
  <c r="BJ210" i="9"/>
  <c r="BI210" i="9"/>
  <c r="BH210" i="9"/>
  <c r="S210" i="9"/>
  <c r="R210" i="9"/>
  <c r="Q210" i="9"/>
  <c r="P210" i="9"/>
  <c r="T210" i="9" s="1"/>
  <c r="O210" i="9"/>
  <c r="K210" i="9"/>
  <c r="J210" i="9"/>
  <c r="C210" i="9"/>
  <c r="F210" i="9" s="1"/>
  <c r="BJ209" i="9"/>
  <c r="BI209" i="9"/>
  <c r="BH209" i="9"/>
  <c r="S209" i="9"/>
  <c r="R209" i="9"/>
  <c r="Q209" i="9"/>
  <c r="P209" i="9"/>
  <c r="O209" i="9"/>
  <c r="K209" i="9"/>
  <c r="J209" i="9"/>
  <c r="C209" i="9"/>
  <c r="F209" i="9" s="1"/>
  <c r="BJ208" i="9"/>
  <c r="BI208" i="9"/>
  <c r="BH208" i="9"/>
  <c r="S208" i="9"/>
  <c r="R208" i="9"/>
  <c r="Q208" i="9"/>
  <c r="O208" i="9"/>
  <c r="K208" i="9"/>
  <c r="J208" i="9"/>
  <c r="C208" i="9"/>
  <c r="BJ207" i="9"/>
  <c r="BI207" i="9"/>
  <c r="BH207" i="9"/>
  <c r="S207" i="9"/>
  <c r="R207" i="9"/>
  <c r="Q207" i="9"/>
  <c r="P207" i="9"/>
  <c r="O207" i="9"/>
  <c r="K207" i="9"/>
  <c r="J207" i="9"/>
  <c r="E207" i="9"/>
  <c r="C207" i="9"/>
  <c r="F207" i="9" s="1"/>
  <c r="BJ206" i="9"/>
  <c r="BI206" i="9"/>
  <c r="BH206" i="9"/>
  <c r="S206" i="9"/>
  <c r="R206" i="9"/>
  <c r="Q206" i="9"/>
  <c r="O206" i="9"/>
  <c r="K206" i="9"/>
  <c r="J206" i="9"/>
  <c r="C206" i="9"/>
  <c r="BJ205" i="9"/>
  <c r="BI205" i="9"/>
  <c r="BH205" i="9"/>
  <c r="S205" i="9"/>
  <c r="R205" i="9"/>
  <c r="Q205" i="9"/>
  <c r="O205" i="9"/>
  <c r="K205" i="9"/>
  <c r="J205" i="9"/>
  <c r="F205" i="9"/>
  <c r="C205" i="9"/>
  <c r="E205" i="9" s="1"/>
  <c r="BJ204" i="9"/>
  <c r="BI204" i="9"/>
  <c r="BH204" i="9"/>
  <c r="S204" i="9"/>
  <c r="R204" i="9"/>
  <c r="Q204" i="9"/>
  <c r="O204" i="9"/>
  <c r="K204" i="9"/>
  <c r="J204" i="9"/>
  <c r="I204" i="9"/>
  <c r="H204" i="9" s="1"/>
  <c r="F204" i="9"/>
  <c r="E204" i="9"/>
  <c r="C204" i="9"/>
  <c r="BJ203" i="9"/>
  <c r="BI203" i="9"/>
  <c r="BH203" i="9"/>
  <c r="S203" i="9"/>
  <c r="R203" i="9"/>
  <c r="Q203" i="9"/>
  <c r="O203" i="9"/>
  <c r="K203" i="9"/>
  <c r="J203" i="9"/>
  <c r="F203" i="9"/>
  <c r="E203" i="9"/>
  <c r="C203" i="9"/>
  <c r="BJ202" i="9"/>
  <c r="BI202" i="9"/>
  <c r="BH202" i="9"/>
  <c r="S202" i="9"/>
  <c r="R202" i="9"/>
  <c r="Q202" i="9"/>
  <c r="P202" i="9"/>
  <c r="O202" i="9"/>
  <c r="K202" i="9"/>
  <c r="J202" i="9"/>
  <c r="E202" i="9"/>
  <c r="C202" i="9"/>
  <c r="F202" i="9" s="1"/>
  <c r="BJ201" i="9"/>
  <c r="BI201" i="9"/>
  <c r="BH201" i="9"/>
  <c r="S201" i="9"/>
  <c r="R201" i="9"/>
  <c r="Q201" i="9"/>
  <c r="O201" i="9"/>
  <c r="K201" i="9"/>
  <c r="J201" i="9"/>
  <c r="C201" i="9"/>
  <c r="F201" i="9" s="1"/>
  <c r="BJ200" i="9"/>
  <c r="BI200" i="9"/>
  <c r="BH200" i="9"/>
  <c r="S200" i="9"/>
  <c r="R200" i="9"/>
  <c r="Q200" i="9"/>
  <c r="O200" i="9"/>
  <c r="K200" i="9"/>
  <c r="J200" i="9"/>
  <c r="F200" i="9"/>
  <c r="E200" i="9"/>
  <c r="C200" i="9"/>
  <c r="BJ199" i="9"/>
  <c r="BI199" i="9"/>
  <c r="BH199" i="9"/>
  <c r="S199" i="9"/>
  <c r="R199" i="9"/>
  <c r="Q199" i="9"/>
  <c r="O199" i="9"/>
  <c r="K199" i="9"/>
  <c r="J199" i="9"/>
  <c r="C199" i="9"/>
  <c r="F199" i="9" s="1"/>
  <c r="BJ198" i="9"/>
  <c r="BI198" i="9"/>
  <c r="BH198" i="9"/>
  <c r="S198" i="9"/>
  <c r="R198" i="9"/>
  <c r="Q198" i="9"/>
  <c r="P198" i="9"/>
  <c r="O198" i="9"/>
  <c r="K198" i="9"/>
  <c r="J198" i="9"/>
  <c r="E198" i="9"/>
  <c r="C198" i="9"/>
  <c r="F198" i="9" s="1"/>
  <c r="BJ197" i="9"/>
  <c r="BI197" i="9"/>
  <c r="BH197" i="9"/>
  <c r="S197" i="9"/>
  <c r="R197" i="9"/>
  <c r="Q197" i="9"/>
  <c r="O197" i="9"/>
  <c r="K197" i="9"/>
  <c r="J197" i="9"/>
  <c r="I197" i="9"/>
  <c r="H197" i="9" s="1"/>
  <c r="E197" i="9"/>
  <c r="C197" i="9"/>
  <c r="F197" i="9" s="1"/>
  <c r="BJ196" i="9"/>
  <c r="BI196" i="9"/>
  <c r="BH196" i="9"/>
  <c r="S196" i="9"/>
  <c r="T196" i="9" s="1"/>
  <c r="R196" i="9"/>
  <c r="Q196" i="9"/>
  <c r="P196" i="9"/>
  <c r="O196" i="9"/>
  <c r="K196" i="9"/>
  <c r="L196" i="9" s="1"/>
  <c r="J196" i="9"/>
  <c r="I196" i="9"/>
  <c r="H196" i="9" s="1"/>
  <c r="E196" i="9"/>
  <c r="C196" i="9"/>
  <c r="F196" i="9" s="1"/>
  <c r="BJ195" i="9"/>
  <c r="BI195" i="9"/>
  <c r="BH195" i="9"/>
  <c r="S195" i="9"/>
  <c r="R195" i="9"/>
  <c r="Q195" i="9"/>
  <c r="O195" i="9"/>
  <c r="K195" i="9"/>
  <c r="J195" i="9"/>
  <c r="F195" i="9"/>
  <c r="E195" i="9"/>
  <c r="C195" i="9"/>
  <c r="BJ194" i="9"/>
  <c r="BI194" i="9"/>
  <c r="BH194" i="9"/>
  <c r="S194" i="9"/>
  <c r="R194" i="9"/>
  <c r="Q194" i="9"/>
  <c r="O194" i="9"/>
  <c r="K194" i="9"/>
  <c r="J194" i="9"/>
  <c r="C194" i="9"/>
  <c r="E194" i="9" s="1"/>
  <c r="BJ193" i="9"/>
  <c r="BI193" i="9"/>
  <c r="BH193" i="9"/>
  <c r="S193" i="9"/>
  <c r="R193" i="9"/>
  <c r="Q193" i="9"/>
  <c r="O193" i="9"/>
  <c r="K193" i="9"/>
  <c r="J193" i="9"/>
  <c r="F193" i="9"/>
  <c r="E193" i="9"/>
  <c r="C193" i="9"/>
  <c r="BJ192" i="9"/>
  <c r="BI192" i="9"/>
  <c r="BH192" i="9"/>
  <c r="S192" i="9"/>
  <c r="R192" i="9"/>
  <c r="Q192" i="9"/>
  <c r="O192" i="9"/>
  <c r="K192" i="9"/>
  <c r="J192" i="9"/>
  <c r="I192" i="9"/>
  <c r="C192" i="9"/>
  <c r="F192" i="9" s="1"/>
  <c r="BJ191" i="9"/>
  <c r="BI191" i="9"/>
  <c r="BH191" i="9"/>
  <c r="S191" i="9"/>
  <c r="R191" i="9"/>
  <c r="Q191" i="9"/>
  <c r="O191" i="9"/>
  <c r="K191" i="9"/>
  <c r="J191" i="9"/>
  <c r="C191" i="9"/>
  <c r="F191" i="9" s="1"/>
  <c r="BJ190" i="9"/>
  <c r="BI190" i="9"/>
  <c r="BH190" i="9"/>
  <c r="S190" i="9"/>
  <c r="R190" i="9"/>
  <c r="Q190" i="9"/>
  <c r="O190" i="9"/>
  <c r="K190" i="9"/>
  <c r="J190" i="9"/>
  <c r="F190" i="9"/>
  <c r="E190" i="9"/>
  <c r="C190" i="9"/>
  <c r="BJ189" i="9"/>
  <c r="BI189" i="9"/>
  <c r="BH189" i="9"/>
  <c r="S189" i="9"/>
  <c r="R189" i="9"/>
  <c r="Q189" i="9"/>
  <c r="O189" i="9"/>
  <c r="K189" i="9"/>
  <c r="J189" i="9"/>
  <c r="F189" i="9"/>
  <c r="C189" i="9"/>
  <c r="E189" i="9" s="1"/>
  <c r="BJ188" i="9"/>
  <c r="BI188" i="9"/>
  <c r="BH188" i="9"/>
  <c r="S188" i="9"/>
  <c r="R188" i="9"/>
  <c r="Q188" i="9"/>
  <c r="O188" i="9"/>
  <c r="K188" i="9"/>
  <c r="J188" i="9"/>
  <c r="C188" i="9"/>
  <c r="F188" i="9" s="1"/>
  <c r="BJ187" i="9"/>
  <c r="BI187" i="9"/>
  <c r="BH187" i="9"/>
  <c r="S187" i="9"/>
  <c r="R187" i="9"/>
  <c r="Q187" i="9"/>
  <c r="P187" i="9"/>
  <c r="O187" i="9"/>
  <c r="K187" i="9"/>
  <c r="J187" i="9"/>
  <c r="C187" i="9"/>
  <c r="BJ186" i="9"/>
  <c r="BI186" i="9"/>
  <c r="BH186" i="9"/>
  <c r="S186" i="9"/>
  <c r="R186" i="9"/>
  <c r="Q186" i="9"/>
  <c r="O186" i="9"/>
  <c r="K186" i="9"/>
  <c r="J186" i="9"/>
  <c r="C186" i="9"/>
  <c r="F186" i="9" s="1"/>
  <c r="BJ185" i="9"/>
  <c r="BI185" i="9"/>
  <c r="BH185" i="9"/>
  <c r="S185" i="9"/>
  <c r="R185" i="9"/>
  <c r="Q185" i="9"/>
  <c r="O185" i="9"/>
  <c r="K185" i="9"/>
  <c r="J185" i="9"/>
  <c r="I185" i="9"/>
  <c r="H185" i="9" s="1"/>
  <c r="E185" i="9"/>
  <c r="C185" i="9"/>
  <c r="F185" i="9" s="1"/>
  <c r="BJ184" i="9"/>
  <c r="BI184" i="9"/>
  <c r="BH184" i="9"/>
  <c r="S184" i="9"/>
  <c r="R184" i="9"/>
  <c r="Q184" i="9"/>
  <c r="O184" i="9"/>
  <c r="K184" i="9"/>
  <c r="J184" i="9"/>
  <c r="C184" i="9"/>
  <c r="F184" i="9" s="1"/>
  <c r="BJ183" i="9"/>
  <c r="BI183" i="9"/>
  <c r="BH183" i="9"/>
  <c r="S183" i="9"/>
  <c r="R183" i="9"/>
  <c r="Q183" i="9"/>
  <c r="O183" i="9"/>
  <c r="L183" i="9"/>
  <c r="K183" i="9"/>
  <c r="J183" i="9"/>
  <c r="I183" i="9"/>
  <c r="H183" i="9"/>
  <c r="C183" i="9"/>
  <c r="F183" i="9" s="1"/>
  <c r="BJ182" i="9"/>
  <c r="BI182" i="9"/>
  <c r="BH182" i="9"/>
  <c r="S182" i="9"/>
  <c r="R182" i="9"/>
  <c r="Q182" i="9"/>
  <c r="O182" i="9"/>
  <c r="K182" i="9"/>
  <c r="J182" i="9"/>
  <c r="I182" i="9"/>
  <c r="H182" i="9" s="1"/>
  <c r="F182" i="9"/>
  <c r="E182" i="9"/>
  <c r="C182" i="9"/>
  <c r="BJ181" i="9"/>
  <c r="BI181" i="9"/>
  <c r="BH181" i="9"/>
  <c r="S181" i="9"/>
  <c r="R181" i="9"/>
  <c r="Q181" i="9"/>
  <c r="O181" i="9"/>
  <c r="K181" i="9"/>
  <c r="J181" i="9"/>
  <c r="F181" i="9"/>
  <c r="E181" i="9"/>
  <c r="C181" i="9"/>
  <c r="BJ180" i="9"/>
  <c r="BI180" i="9"/>
  <c r="BH180" i="9"/>
  <c r="S180" i="9"/>
  <c r="R180" i="9"/>
  <c r="Q180" i="9"/>
  <c r="O180" i="9"/>
  <c r="K180" i="9"/>
  <c r="J180" i="9"/>
  <c r="C180" i="9"/>
  <c r="F180" i="9" s="1"/>
  <c r="BJ179" i="9"/>
  <c r="BI179" i="9"/>
  <c r="BH179" i="9"/>
  <c r="S179" i="9"/>
  <c r="R179" i="9"/>
  <c r="Q179" i="9"/>
  <c r="O179" i="9"/>
  <c r="K179" i="9"/>
  <c r="J179" i="9"/>
  <c r="C179" i="9"/>
  <c r="BJ178" i="9"/>
  <c r="BI178" i="9"/>
  <c r="BH178" i="9"/>
  <c r="S178" i="9"/>
  <c r="R178" i="9"/>
  <c r="Q178" i="9"/>
  <c r="O178" i="9"/>
  <c r="K178" i="9"/>
  <c r="J178" i="9"/>
  <c r="C178" i="9"/>
  <c r="F178" i="9" s="1"/>
  <c r="BJ177" i="9"/>
  <c r="BI177" i="9"/>
  <c r="BH177" i="9"/>
  <c r="S177" i="9"/>
  <c r="R177" i="9"/>
  <c r="Q177" i="9"/>
  <c r="O177" i="9"/>
  <c r="K177" i="9"/>
  <c r="J177" i="9"/>
  <c r="C177" i="9"/>
  <c r="BJ176" i="9"/>
  <c r="BI176" i="9"/>
  <c r="BH176" i="9"/>
  <c r="S176" i="9"/>
  <c r="R176" i="9"/>
  <c r="Q176" i="9"/>
  <c r="O176" i="9"/>
  <c r="K176" i="9"/>
  <c r="J176" i="9"/>
  <c r="C176" i="9"/>
  <c r="BJ175" i="9"/>
  <c r="BI175" i="9"/>
  <c r="BH175" i="9"/>
  <c r="S175" i="9"/>
  <c r="R175" i="9"/>
  <c r="Q175" i="9"/>
  <c r="O175" i="9"/>
  <c r="K175" i="9"/>
  <c r="J175" i="9"/>
  <c r="C175" i="9"/>
  <c r="F175" i="9" s="1"/>
  <c r="BJ174" i="9"/>
  <c r="BI174" i="9"/>
  <c r="BH174" i="9"/>
  <c r="S174" i="9"/>
  <c r="R174" i="9"/>
  <c r="Q174" i="9"/>
  <c r="O174" i="9"/>
  <c r="K174" i="9"/>
  <c r="J174" i="9"/>
  <c r="C174" i="9"/>
  <c r="F174" i="9" s="1"/>
  <c r="BJ173" i="9"/>
  <c r="BI173" i="9"/>
  <c r="BH173" i="9"/>
  <c r="S173" i="9"/>
  <c r="R173" i="9"/>
  <c r="Q173" i="9"/>
  <c r="O173" i="9"/>
  <c r="K173" i="9"/>
  <c r="J173" i="9"/>
  <c r="C173" i="9"/>
  <c r="F173" i="9" s="1"/>
  <c r="BJ172" i="9"/>
  <c r="BI172" i="9"/>
  <c r="BH172" i="9"/>
  <c r="S172" i="9"/>
  <c r="R172" i="9"/>
  <c r="Q172" i="9"/>
  <c r="P172" i="9"/>
  <c r="O172" i="9"/>
  <c r="K172" i="9"/>
  <c r="J172" i="9"/>
  <c r="F172" i="9"/>
  <c r="E172" i="9"/>
  <c r="C172" i="9"/>
  <c r="BJ171" i="9"/>
  <c r="BI171" i="9"/>
  <c r="BH171" i="9"/>
  <c r="AE171" i="9"/>
  <c r="AE170" i="9" s="1"/>
  <c r="AE169" i="9" s="1"/>
  <c r="AE168" i="9" s="1"/>
  <c r="AE167" i="9" s="1"/>
  <c r="AE166" i="9" s="1"/>
  <c r="AE165" i="9" s="1"/>
  <c r="AE164" i="9" s="1"/>
  <c r="AE163" i="9" s="1"/>
  <c r="AE162" i="9" s="1"/>
  <c r="AE161" i="9" s="1"/>
  <c r="AE160" i="9" s="1"/>
  <c r="S171" i="9"/>
  <c r="R171" i="9"/>
  <c r="Q171" i="9"/>
  <c r="O171" i="9"/>
  <c r="K171" i="9"/>
  <c r="J171" i="9"/>
  <c r="E171" i="9"/>
  <c r="C171" i="9"/>
  <c r="F171" i="9" s="1"/>
  <c r="BJ170" i="9"/>
  <c r="BI170" i="9"/>
  <c r="BH170" i="9"/>
  <c r="S170" i="9"/>
  <c r="R170" i="9"/>
  <c r="Q170" i="9"/>
  <c r="O170" i="9"/>
  <c r="K170" i="9"/>
  <c r="J170" i="9"/>
  <c r="C170" i="9"/>
  <c r="F170" i="9" s="1"/>
  <c r="BJ169" i="9"/>
  <c r="BI169" i="9"/>
  <c r="BH169" i="9"/>
  <c r="S169" i="9"/>
  <c r="R169" i="9"/>
  <c r="Q169" i="9"/>
  <c r="O169" i="9"/>
  <c r="K169" i="9"/>
  <c r="J169" i="9"/>
  <c r="F169" i="9"/>
  <c r="E169" i="9"/>
  <c r="C169" i="9"/>
  <c r="BJ168" i="9"/>
  <c r="BI168" i="9"/>
  <c r="BH168" i="9"/>
  <c r="S168" i="9"/>
  <c r="R168" i="9"/>
  <c r="Q168" i="9"/>
  <c r="O168" i="9"/>
  <c r="K168" i="9"/>
  <c r="J168" i="9"/>
  <c r="C168" i="9"/>
  <c r="BJ167" i="9"/>
  <c r="BI167" i="9"/>
  <c r="BH167" i="9"/>
  <c r="S167" i="9"/>
  <c r="R167" i="9"/>
  <c r="Q167" i="9"/>
  <c r="O167" i="9"/>
  <c r="K167" i="9"/>
  <c r="J167" i="9"/>
  <c r="E167" i="9"/>
  <c r="C167" i="9"/>
  <c r="F167" i="9" s="1"/>
  <c r="BJ166" i="9"/>
  <c r="BI166" i="9"/>
  <c r="BH166" i="9"/>
  <c r="S166" i="9"/>
  <c r="R166" i="9"/>
  <c r="Q166" i="9"/>
  <c r="O166" i="9"/>
  <c r="K166" i="9"/>
  <c r="J166" i="9"/>
  <c r="I166" i="9"/>
  <c r="H166" i="9" s="1"/>
  <c r="C166" i="9"/>
  <c r="BJ165" i="9"/>
  <c r="BI165" i="9"/>
  <c r="BH165" i="9"/>
  <c r="S165" i="9"/>
  <c r="R165" i="9"/>
  <c r="Q165" i="9"/>
  <c r="O165" i="9"/>
  <c r="K165" i="9"/>
  <c r="J165" i="9"/>
  <c r="F165" i="9"/>
  <c r="E165" i="9"/>
  <c r="C165" i="9"/>
  <c r="BJ164" i="9"/>
  <c r="BI164" i="9"/>
  <c r="BH164" i="9"/>
  <c r="S164" i="9"/>
  <c r="R164" i="9"/>
  <c r="Q164" i="9"/>
  <c r="O164" i="9"/>
  <c r="K164" i="9"/>
  <c r="J164" i="9"/>
  <c r="C164" i="9"/>
  <c r="BJ163" i="9"/>
  <c r="BI163" i="9"/>
  <c r="BH163" i="9"/>
  <c r="S163" i="9"/>
  <c r="R163" i="9"/>
  <c r="Q163" i="9"/>
  <c r="O163" i="9"/>
  <c r="K163" i="9"/>
  <c r="J163" i="9"/>
  <c r="I163" i="9"/>
  <c r="F163" i="9"/>
  <c r="C163" i="9"/>
  <c r="E163" i="9" s="1"/>
  <c r="BJ162" i="9"/>
  <c r="BI162" i="9"/>
  <c r="BH162" i="9"/>
  <c r="S162" i="9"/>
  <c r="R162" i="9"/>
  <c r="Q162" i="9"/>
  <c r="O162" i="9"/>
  <c r="L162" i="9"/>
  <c r="K162" i="9"/>
  <c r="J162" i="9"/>
  <c r="I162" i="9"/>
  <c r="H162" i="9" s="1"/>
  <c r="C162" i="9"/>
  <c r="F162" i="9" s="1"/>
  <c r="BJ161" i="9"/>
  <c r="BI161" i="9"/>
  <c r="BH161" i="9"/>
  <c r="S161" i="9"/>
  <c r="R161" i="9"/>
  <c r="Q161" i="9"/>
  <c r="O161" i="9"/>
  <c r="K161" i="9"/>
  <c r="J161" i="9"/>
  <c r="E161" i="9"/>
  <c r="C161" i="9"/>
  <c r="F161" i="9" s="1"/>
  <c r="BJ160" i="9"/>
  <c r="BI160" i="9"/>
  <c r="BH160" i="9"/>
  <c r="S160" i="9"/>
  <c r="R160" i="9"/>
  <c r="Q160" i="9"/>
  <c r="P160" i="9"/>
  <c r="O160" i="9"/>
  <c r="K160" i="9"/>
  <c r="J160" i="9"/>
  <c r="I160" i="9"/>
  <c r="F160" i="9"/>
  <c r="E160" i="9"/>
  <c r="C160" i="9"/>
  <c r="BJ159" i="9"/>
  <c r="BI159" i="9"/>
  <c r="BH159" i="9"/>
  <c r="AE159" i="9"/>
  <c r="AE158" i="9" s="1"/>
  <c r="AE157" i="9" s="1"/>
  <c r="AE156" i="9" s="1"/>
  <c r="AE155" i="9" s="1"/>
  <c r="AE154" i="9" s="1"/>
  <c r="AE153" i="9" s="1"/>
  <c r="AE152" i="9" s="1"/>
  <c r="AE151" i="9" s="1"/>
  <c r="AE150" i="9" s="1"/>
  <c r="AE149" i="9" s="1"/>
  <c r="S159" i="9"/>
  <c r="R159" i="9"/>
  <c r="Q159" i="9"/>
  <c r="O159" i="9"/>
  <c r="K159" i="9"/>
  <c r="J159" i="9"/>
  <c r="F159" i="9"/>
  <c r="C159" i="9"/>
  <c r="E159" i="9" s="1"/>
  <c r="BJ158" i="9"/>
  <c r="BI158" i="9"/>
  <c r="BH158" i="9"/>
  <c r="S158" i="9"/>
  <c r="R158" i="9"/>
  <c r="Q158" i="9"/>
  <c r="O158" i="9"/>
  <c r="K158" i="9"/>
  <c r="J158" i="9"/>
  <c r="C158" i="9"/>
  <c r="F158" i="9" s="1"/>
  <c r="BJ157" i="9"/>
  <c r="BI157" i="9"/>
  <c r="BH157" i="9"/>
  <c r="S157" i="9"/>
  <c r="R157" i="9"/>
  <c r="Q157" i="9"/>
  <c r="P157" i="9"/>
  <c r="O157" i="9"/>
  <c r="K157" i="9"/>
  <c r="J157" i="9"/>
  <c r="I157" i="9"/>
  <c r="F157" i="9"/>
  <c r="C157" i="9"/>
  <c r="E157" i="9" s="1"/>
  <c r="BJ156" i="9"/>
  <c r="BI156" i="9"/>
  <c r="BH156" i="9"/>
  <c r="S156" i="9"/>
  <c r="R156" i="9"/>
  <c r="Q156" i="9"/>
  <c r="P156" i="9"/>
  <c r="O156" i="9"/>
  <c r="K156" i="9"/>
  <c r="J156" i="9"/>
  <c r="E156" i="9"/>
  <c r="C156" i="9"/>
  <c r="F156" i="9" s="1"/>
  <c r="BJ155" i="9"/>
  <c r="BI155" i="9"/>
  <c r="BH155" i="9"/>
  <c r="S155" i="9"/>
  <c r="T155" i="9" s="1"/>
  <c r="R155" i="9"/>
  <c r="Q155" i="9"/>
  <c r="P155" i="9"/>
  <c r="O155" i="9"/>
  <c r="K155" i="9"/>
  <c r="J155" i="9"/>
  <c r="C155" i="9"/>
  <c r="F155" i="9" s="1"/>
  <c r="BJ154" i="9"/>
  <c r="BI154" i="9"/>
  <c r="BH154" i="9"/>
  <c r="S154" i="9"/>
  <c r="R154" i="9"/>
  <c r="Q154" i="9"/>
  <c r="P154" i="9"/>
  <c r="O154" i="9"/>
  <c r="K154" i="9"/>
  <c r="J154" i="9"/>
  <c r="I154" i="9"/>
  <c r="C154" i="9"/>
  <c r="F154" i="9" s="1"/>
  <c r="BJ153" i="9"/>
  <c r="BI153" i="9"/>
  <c r="BH153" i="9"/>
  <c r="S153" i="9"/>
  <c r="R153" i="9"/>
  <c r="Q153" i="9"/>
  <c r="P153" i="9"/>
  <c r="O153" i="9"/>
  <c r="K153" i="9"/>
  <c r="J153" i="9"/>
  <c r="F153" i="9"/>
  <c r="C153" i="9"/>
  <c r="E153" i="9" s="1"/>
  <c r="BJ152" i="9"/>
  <c r="BI152" i="9"/>
  <c r="BH152" i="9"/>
  <c r="S152" i="9"/>
  <c r="R152" i="9"/>
  <c r="Q152" i="9"/>
  <c r="O152" i="9"/>
  <c r="K152" i="9"/>
  <c r="J152" i="9"/>
  <c r="I152" i="9"/>
  <c r="H152" i="9" s="1"/>
  <c r="F152" i="9"/>
  <c r="E152" i="9"/>
  <c r="C152" i="9"/>
  <c r="BJ151" i="9"/>
  <c r="BI151" i="9"/>
  <c r="BH151" i="9"/>
  <c r="S151" i="9"/>
  <c r="R151" i="9"/>
  <c r="T151" i="9" s="1"/>
  <c r="Q151" i="9"/>
  <c r="P151" i="9"/>
  <c r="O151" i="9"/>
  <c r="K151" i="9"/>
  <c r="J151" i="9"/>
  <c r="C151" i="9"/>
  <c r="F151" i="9" s="1"/>
  <c r="BJ150" i="9"/>
  <c r="BI150" i="9"/>
  <c r="BH150" i="9"/>
  <c r="S150" i="9"/>
  <c r="R150" i="9"/>
  <c r="T150" i="9" s="1"/>
  <c r="Q150" i="9"/>
  <c r="P150" i="9"/>
  <c r="O150" i="9"/>
  <c r="K150" i="9"/>
  <c r="J150" i="9"/>
  <c r="C150" i="9"/>
  <c r="E150" i="9" s="1"/>
  <c r="BJ149" i="9"/>
  <c r="BI149" i="9"/>
  <c r="BH149" i="9"/>
  <c r="S149" i="9"/>
  <c r="R149" i="9"/>
  <c r="Q149" i="9"/>
  <c r="O149" i="9"/>
  <c r="K149" i="9"/>
  <c r="J149" i="9"/>
  <c r="H149" i="9" s="1"/>
  <c r="I149" i="9"/>
  <c r="C149" i="9"/>
  <c r="F149" i="9" s="1"/>
  <c r="BJ148" i="9"/>
  <c r="BI148" i="9"/>
  <c r="BH148" i="9"/>
  <c r="AE148" i="9"/>
  <c r="AE147" i="9" s="1"/>
  <c r="AE146" i="9" s="1"/>
  <c r="AE145" i="9" s="1"/>
  <c r="AE144" i="9" s="1"/>
  <c r="AE143" i="9" s="1"/>
  <c r="S148" i="9"/>
  <c r="T148" i="9" s="1"/>
  <c r="R148" i="9"/>
  <c r="Q148" i="9"/>
  <c r="P148" i="9"/>
  <c r="O148" i="9"/>
  <c r="K148" i="9"/>
  <c r="J148" i="9"/>
  <c r="C148" i="9"/>
  <c r="F148" i="9" s="1"/>
  <c r="BJ147" i="9"/>
  <c r="BI147" i="9"/>
  <c r="BH147" i="9"/>
  <c r="S147" i="9"/>
  <c r="T147" i="9" s="1"/>
  <c r="R147" i="9"/>
  <c r="Q147" i="9"/>
  <c r="P147" i="9"/>
  <c r="O147" i="9"/>
  <c r="K147" i="9"/>
  <c r="J147" i="9"/>
  <c r="C147" i="9"/>
  <c r="F147" i="9" s="1"/>
  <c r="BJ146" i="9"/>
  <c r="BI146" i="9"/>
  <c r="BH146" i="9"/>
  <c r="S146" i="9"/>
  <c r="R146" i="9"/>
  <c r="Q146" i="9"/>
  <c r="O146" i="9"/>
  <c r="K146" i="9"/>
  <c r="J146" i="9"/>
  <c r="I146" i="9"/>
  <c r="H146" i="9" s="1"/>
  <c r="F146" i="9"/>
  <c r="C146" i="9"/>
  <c r="E146" i="9" s="1"/>
  <c r="BJ145" i="9"/>
  <c r="BI145" i="9"/>
  <c r="BH145" i="9"/>
  <c r="S145" i="9"/>
  <c r="R145" i="9"/>
  <c r="Q145" i="9"/>
  <c r="T145" i="9" s="1"/>
  <c r="P145" i="9"/>
  <c r="O145" i="9"/>
  <c r="K145" i="9"/>
  <c r="J145" i="9"/>
  <c r="E145" i="9"/>
  <c r="C145" i="9"/>
  <c r="F145" i="9" s="1"/>
  <c r="BJ144" i="9"/>
  <c r="BI144" i="9"/>
  <c r="BH144" i="9"/>
  <c r="S144" i="9"/>
  <c r="T144" i="9" s="1"/>
  <c r="R144" i="9"/>
  <c r="Q144" i="9"/>
  <c r="P144" i="9"/>
  <c r="O144" i="9"/>
  <c r="K144" i="9"/>
  <c r="J144" i="9"/>
  <c r="C144" i="9"/>
  <c r="E144" i="9" s="1"/>
  <c r="BJ143" i="9"/>
  <c r="BI143" i="9"/>
  <c r="BH143" i="9"/>
  <c r="S143" i="9"/>
  <c r="R143" i="9"/>
  <c r="Q143" i="9"/>
  <c r="O143" i="9"/>
  <c r="K143" i="9"/>
  <c r="J143" i="9"/>
  <c r="C143" i="9"/>
  <c r="F143" i="9" s="1"/>
  <c r="BJ142" i="9"/>
  <c r="BI142" i="9"/>
  <c r="BH142" i="9"/>
  <c r="AE142" i="9"/>
  <c r="AE141" i="9" s="1"/>
  <c r="AE140" i="9" s="1"/>
  <c r="AE139" i="9" s="1"/>
  <c r="AE138" i="9" s="1"/>
  <c r="AE137" i="9" s="1"/>
  <c r="AE136" i="9" s="1"/>
  <c r="AE135" i="9" s="1"/>
  <c r="AE134" i="9" s="1"/>
  <c r="AE133" i="9" s="1"/>
  <c r="AE132" i="9" s="1"/>
  <c r="AE131" i="9" s="1"/>
  <c r="AE130" i="9" s="1"/>
  <c r="AE129" i="9" s="1"/>
  <c r="AE128" i="9" s="1"/>
  <c r="AE127" i="9" s="1"/>
  <c r="AE126" i="9" s="1"/>
  <c r="AE125" i="9" s="1"/>
  <c r="AE124" i="9" s="1"/>
  <c r="AE123" i="9" s="1"/>
  <c r="AE122" i="9" s="1"/>
  <c r="AE121" i="9" s="1"/>
  <c r="AE120" i="9" s="1"/>
  <c r="AE119" i="9" s="1"/>
  <c r="AE118" i="9" s="1"/>
  <c r="AE117" i="9" s="1"/>
  <c r="AE116" i="9" s="1"/>
  <c r="AE115" i="9" s="1"/>
  <c r="AE114" i="9" s="1"/>
  <c r="AE113" i="9" s="1"/>
  <c r="AE112" i="9" s="1"/>
  <c r="AE111" i="9" s="1"/>
  <c r="AE110" i="9" s="1"/>
  <c r="AE109" i="9" s="1"/>
  <c r="AE108" i="9" s="1"/>
  <c r="AE107" i="9" s="1"/>
  <c r="AE106" i="9" s="1"/>
  <c r="AE105" i="9" s="1"/>
  <c r="AE104" i="9" s="1"/>
  <c r="AE103" i="9" s="1"/>
  <c r="AE102" i="9" s="1"/>
  <c r="AE101" i="9" s="1"/>
  <c r="AE100" i="9" s="1"/>
  <c r="AE99" i="9" s="1"/>
  <c r="AE98" i="9" s="1"/>
  <c r="AE97" i="9" s="1"/>
  <c r="AE96" i="9" s="1"/>
  <c r="AE95" i="9" s="1"/>
  <c r="S142" i="9"/>
  <c r="T142" i="9" s="1"/>
  <c r="R142" i="9"/>
  <c r="Q142" i="9"/>
  <c r="P142" i="9"/>
  <c r="O142" i="9"/>
  <c r="K142" i="9"/>
  <c r="J142" i="9"/>
  <c r="F142" i="9"/>
  <c r="C142" i="9"/>
  <c r="E142" i="9" s="1"/>
  <c r="BJ141" i="9"/>
  <c r="BI141" i="9"/>
  <c r="BH141" i="9"/>
  <c r="S141" i="9"/>
  <c r="R141" i="9"/>
  <c r="Q141" i="9"/>
  <c r="O141" i="9"/>
  <c r="K141" i="9"/>
  <c r="J141" i="9"/>
  <c r="F141" i="9"/>
  <c r="C141" i="9"/>
  <c r="E141" i="9" s="1"/>
  <c r="BJ140" i="9"/>
  <c r="BI140" i="9"/>
  <c r="BH140" i="9"/>
  <c r="S140" i="9"/>
  <c r="R140" i="9"/>
  <c r="Q140" i="9"/>
  <c r="O140" i="9"/>
  <c r="K140" i="9"/>
  <c r="J140" i="9"/>
  <c r="E140" i="9"/>
  <c r="C140" i="9"/>
  <c r="F140" i="9" s="1"/>
  <c r="BJ139" i="9"/>
  <c r="BI139" i="9"/>
  <c r="BH139" i="9"/>
  <c r="S139" i="9"/>
  <c r="R139" i="9"/>
  <c r="Q139" i="9"/>
  <c r="O139" i="9"/>
  <c r="K139" i="9"/>
  <c r="J139" i="9"/>
  <c r="E139" i="9"/>
  <c r="C139" i="9"/>
  <c r="F139" i="9" s="1"/>
  <c r="BJ138" i="9"/>
  <c r="BI138" i="9"/>
  <c r="BH138" i="9"/>
  <c r="S138" i="9"/>
  <c r="R138" i="9"/>
  <c r="Q138" i="9"/>
  <c r="P138" i="9"/>
  <c r="O138" i="9"/>
  <c r="K138" i="9"/>
  <c r="J138" i="9"/>
  <c r="I138" i="9"/>
  <c r="H138" i="9"/>
  <c r="F138" i="9"/>
  <c r="E138" i="9"/>
  <c r="C138" i="9"/>
  <c r="BJ137" i="9"/>
  <c r="BI137" i="9"/>
  <c r="BH137" i="9"/>
  <c r="S137" i="9"/>
  <c r="R137" i="9"/>
  <c r="Q137" i="9"/>
  <c r="O137" i="9"/>
  <c r="K137" i="9"/>
  <c r="J137" i="9"/>
  <c r="I137" i="9"/>
  <c r="H137" i="9"/>
  <c r="E137" i="9"/>
  <c r="C137" i="9"/>
  <c r="F137" i="9" s="1"/>
  <c r="BJ136" i="9"/>
  <c r="BI136" i="9"/>
  <c r="BH136" i="9"/>
  <c r="S136" i="9"/>
  <c r="T136" i="9" s="1"/>
  <c r="R136" i="9"/>
  <c r="Q136" i="9"/>
  <c r="P136" i="9"/>
  <c r="O136" i="9"/>
  <c r="K136" i="9"/>
  <c r="J136" i="9"/>
  <c r="I136" i="9"/>
  <c r="H136" i="9" s="1"/>
  <c r="F136" i="9"/>
  <c r="E136" i="9"/>
  <c r="C136" i="9"/>
  <c r="BJ135" i="9"/>
  <c r="BI135" i="9"/>
  <c r="BH135" i="9"/>
  <c r="S135" i="9"/>
  <c r="T135" i="9" s="1"/>
  <c r="R135" i="9"/>
  <c r="Q135" i="9"/>
  <c r="P135" i="9"/>
  <c r="O135" i="9"/>
  <c r="K135" i="9"/>
  <c r="J135" i="9"/>
  <c r="F135" i="9"/>
  <c r="C135" i="9"/>
  <c r="E135" i="9" s="1"/>
  <c r="BJ134" i="9"/>
  <c r="BI134" i="9"/>
  <c r="BH134" i="9"/>
  <c r="S134" i="9"/>
  <c r="R134" i="9"/>
  <c r="Q134" i="9"/>
  <c r="O134" i="9"/>
  <c r="K134" i="9"/>
  <c r="J134" i="9"/>
  <c r="F134" i="9"/>
  <c r="C134" i="9"/>
  <c r="E134" i="9" s="1"/>
  <c r="BJ133" i="9"/>
  <c r="BI133" i="9"/>
  <c r="BH133" i="9"/>
  <c r="S133" i="9"/>
  <c r="T133" i="9" s="1"/>
  <c r="R133" i="9"/>
  <c r="Q133" i="9"/>
  <c r="P133" i="9"/>
  <c r="O133" i="9"/>
  <c r="K133" i="9"/>
  <c r="J133" i="9"/>
  <c r="E133" i="9"/>
  <c r="C133" i="9"/>
  <c r="F133" i="9" s="1"/>
  <c r="BJ132" i="9"/>
  <c r="BI132" i="9"/>
  <c r="BH132" i="9"/>
  <c r="S132" i="9"/>
  <c r="R132" i="9"/>
  <c r="Q132" i="9"/>
  <c r="O132" i="9"/>
  <c r="K132" i="9"/>
  <c r="J132" i="9"/>
  <c r="C132" i="9"/>
  <c r="F132" i="9" s="1"/>
  <c r="BJ131" i="9"/>
  <c r="BI131" i="9"/>
  <c r="BH131" i="9"/>
  <c r="S131" i="9"/>
  <c r="R131" i="9"/>
  <c r="Q131" i="9"/>
  <c r="P131" i="9"/>
  <c r="O131" i="9"/>
  <c r="K131" i="9"/>
  <c r="J131" i="9"/>
  <c r="C131" i="9"/>
  <c r="BJ130" i="9"/>
  <c r="BI130" i="9"/>
  <c r="BH130" i="9"/>
  <c r="S130" i="9"/>
  <c r="R130" i="9"/>
  <c r="Q130" i="9"/>
  <c r="O130" i="9"/>
  <c r="K130" i="9"/>
  <c r="J130" i="9"/>
  <c r="E130" i="9"/>
  <c r="C130" i="9"/>
  <c r="F130" i="9" s="1"/>
  <c r="BJ129" i="9"/>
  <c r="BI129" i="9"/>
  <c r="BH129" i="9"/>
  <c r="S129" i="9"/>
  <c r="R129" i="9"/>
  <c r="Q129" i="9"/>
  <c r="O129" i="9"/>
  <c r="K129" i="9"/>
  <c r="J129" i="9"/>
  <c r="I129" i="9"/>
  <c r="C129" i="9"/>
  <c r="F129" i="9" s="1"/>
  <c r="BJ128" i="9"/>
  <c r="BI128" i="9"/>
  <c r="BH128" i="9"/>
  <c r="S128" i="9"/>
  <c r="R128" i="9"/>
  <c r="Q128" i="9"/>
  <c r="O128" i="9"/>
  <c r="K128" i="9"/>
  <c r="J128" i="9"/>
  <c r="I128" i="9"/>
  <c r="H128" i="9"/>
  <c r="E128" i="9"/>
  <c r="C128" i="9"/>
  <c r="F128" i="9" s="1"/>
  <c r="BJ127" i="9"/>
  <c r="BI127" i="9"/>
  <c r="BH127" i="9"/>
  <c r="S127" i="9"/>
  <c r="R127" i="9"/>
  <c r="Q127" i="9"/>
  <c r="O127" i="9"/>
  <c r="K127" i="9"/>
  <c r="J127" i="9"/>
  <c r="F127" i="9"/>
  <c r="E127" i="9"/>
  <c r="C127" i="9"/>
  <c r="BJ126" i="9"/>
  <c r="BI126" i="9"/>
  <c r="BH126" i="9"/>
  <c r="S126" i="9"/>
  <c r="R126" i="9"/>
  <c r="Q126" i="9"/>
  <c r="O126" i="9"/>
  <c r="K126" i="9"/>
  <c r="J126" i="9"/>
  <c r="C126" i="9"/>
  <c r="BJ125" i="9"/>
  <c r="BI125" i="9"/>
  <c r="BH125" i="9"/>
  <c r="S125" i="9"/>
  <c r="R125" i="9"/>
  <c r="Q125" i="9"/>
  <c r="O125" i="9"/>
  <c r="K125" i="9"/>
  <c r="J125" i="9"/>
  <c r="C125" i="9"/>
  <c r="F125" i="9" s="1"/>
  <c r="BJ124" i="9"/>
  <c r="BI124" i="9"/>
  <c r="BH124" i="9"/>
  <c r="S124" i="9"/>
  <c r="R124" i="9"/>
  <c r="Q124" i="9"/>
  <c r="O124" i="9"/>
  <c r="K124" i="9"/>
  <c r="J124" i="9"/>
  <c r="I124" i="9"/>
  <c r="H124" i="9" s="1"/>
  <c r="F124" i="9"/>
  <c r="E124" i="9"/>
  <c r="C124" i="9"/>
  <c r="BJ123" i="9"/>
  <c r="BI123" i="9"/>
  <c r="BH123" i="9"/>
  <c r="S123" i="9"/>
  <c r="R123" i="9"/>
  <c r="Q123" i="9"/>
  <c r="P123" i="9"/>
  <c r="O123" i="9"/>
  <c r="K123" i="9"/>
  <c r="J123" i="9"/>
  <c r="E123" i="9"/>
  <c r="C123" i="9"/>
  <c r="F123" i="9" s="1"/>
  <c r="BJ122" i="9"/>
  <c r="BI122" i="9"/>
  <c r="BH122" i="9"/>
  <c r="S122" i="9"/>
  <c r="R122" i="9"/>
  <c r="Q122" i="9"/>
  <c r="P122" i="9"/>
  <c r="O122" i="9"/>
  <c r="K122" i="9"/>
  <c r="J122" i="9"/>
  <c r="C122" i="9"/>
  <c r="BJ121" i="9"/>
  <c r="BI121" i="9"/>
  <c r="BH121" i="9"/>
  <c r="S121" i="9"/>
  <c r="R121" i="9"/>
  <c r="Q121" i="9"/>
  <c r="O121" i="9"/>
  <c r="K121" i="9"/>
  <c r="J121" i="9"/>
  <c r="H121" i="9" s="1"/>
  <c r="I121" i="9"/>
  <c r="F121" i="9"/>
  <c r="E121" i="9"/>
  <c r="C121" i="9"/>
  <c r="BJ120" i="9"/>
  <c r="BI120" i="9"/>
  <c r="BH120" i="9"/>
  <c r="S120" i="9"/>
  <c r="R120" i="9"/>
  <c r="Q120" i="9"/>
  <c r="O120" i="9"/>
  <c r="K120" i="9"/>
  <c r="J120" i="9"/>
  <c r="F120" i="9"/>
  <c r="C120" i="9"/>
  <c r="E120" i="9" s="1"/>
  <c r="BJ119" i="9"/>
  <c r="BI119" i="9"/>
  <c r="BH119" i="9"/>
  <c r="S119" i="9"/>
  <c r="R119" i="9"/>
  <c r="Q119" i="9"/>
  <c r="O119" i="9"/>
  <c r="K119" i="9"/>
  <c r="J119" i="9"/>
  <c r="I119" i="9"/>
  <c r="H119" i="9" s="1"/>
  <c r="F119" i="9"/>
  <c r="C119" i="9"/>
  <c r="E119" i="9" s="1"/>
  <c r="BJ118" i="9"/>
  <c r="BI118" i="9"/>
  <c r="BH118" i="9"/>
  <c r="S118" i="9"/>
  <c r="R118" i="9"/>
  <c r="Q118" i="9"/>
  <c r="P118" i="9"/>
  <c r="O118" i="9"/>
  <c r="L118" i="9"/>
  <c r="K118" i="9"/>
  <c r="J118" i="9"/>
  <c r="I118" i="9"/>
  <c r="H118" i="9" s="1"/>
  <c r="F118" i="9"/>
  <c r="E118" i="9"/>
  <c r="C118" i="9"/>
  <c r="BJ117" i="9"/>
  <c r="BI117" i="9"/>
  <c r="BH117" i="9"/>
  <c r="S117" i="9"/>
  <c r="R117" i="9"/>
  <c r="Q117" i="9"/>
  <c r="O117" i="9"/>
  <c r="K117" i="9"/>
  <c r="J117" i="9"/>
  <c r="E117" i="9"/>
  <c r="C117" i="9"/>
  <c r="F117" i="9" s="1"/>
  <c r="BJ116" i="9"/>
  <c r="BI116" i="9"/>
  <c r="BH116" i="9"/>
  <c r="S116" i="9"/>
  <c r="R116" i="9"/>
  <c r="Q116" i="9"/>
  <c r="O116" i="9"/>
  <c r="K116" i="9"/>
  <c r="J116" i="9"/>
  <c r="F116" i="9"/>
  <c r="E116" i="9"/>
  <c r="C116" i="9"/>
  <c r="BJ115" i="9"/>
  <c r="BI115" i="9"/>
  <c r="BH115" i="9"/>
  <c r="S115" i="9"/>
  <c r="R115" i="9"/>
  <c r="Q115" i="9"/>
  <c r="O115" i="9"/>
  <c r="K115" i="9"/>
  <c r="J115" i="9"/>
  <c r="F115" i="9"/>
  <c r="E115" i="9"/>
  <c r="C115" i="9"/>
  <c r="BJ114" i="9"/>
  <c r="BI114" i="9"/>
  <c r="BH114" i="9"/>
  <c r="S114" i="9"/>
  <c r="R114" i="9"/>
  <c r="Q114" i="9"/>
  <c r="O114" i="9"/>
  <c r="K114" i="9"/>
  <c r="J114" i="9"/>
  <c r="I114" i="9"/>
  <c r="F114" i="9"/>
  <c r="C114" i="9"/>
  <c r="E114" i="9" s="1"/>
  <c r="BJ113" i="9"/>
  <c r="BI113" i="9"/>
  <c r="BH113" i="9"/>
  <c r="S113" i="9"/>
  <c r="R113" i="9"/>
  <c r="Q113" i="9"/>
  <c r="O113" i="9"/>
  <c r="K113" i="9"/>
  <c r="J113" i="9"/>
  <c r="F113" i="9"/>
  <c r="C113" i="9"/>
  <c r="E113" i="9" s="1"/>
  <c r="BJ112" i="9"/>
  <c r="BI112" i="9"/>
  <c r="BH112" i="9"/>
  <c r="S112" i="9"/>
  <c r="R112" i="9"/>
  <c r="Q112" i="9"/>
  <c r="P112" i="9"/>
  <c r="O112" i="9"/>
  <c r="K112" i="9"/>
  <c r="J112" i="9"/>
  <c r="I112" i="9"/>
  <c r="H112" i="9" s="1"/>
  <c r="C112" i="9"/>
  <c r="BJ111" i="9"/>
  <c r="BI111" i="9"/>
  <c r="BH111" i="9"/>
  <c r="T111" i="9"/>
  <c r="S111" i="9"/>
  <c r="R111" i="9"/>
  <c r="Q111" i="9"/>
  <c r="P111" i="9"/>
  <c r="O111" i="9"/>
  <c r="K111" i="9"/>
  <c r="J111" i="9"/>
  <c r="E111" i="9"/>
  <c r="C111" i="9"/>
  <c r="F111" i="9" s="1"/>
  <c r="BJ110" i="9"/>
  <c r="BI110" i="9"/>
  <c r="BH110" i="9"/>
  <c r="S110" i="9"/>
  <c r="R110" i="9"/>
  <c r="Q110" i="9"/>
  <c r="O110" i="9"/>
  <c r="K110" i="9"/>
  <c r="J110" i="9"/>
  <c r="H110" i="9" s="1"/>
  <c r="I110" i="9"/>
  <c r="E110" i="9"/>
  <c r="C110" i="9"/>
  <c r="F110" i="9" s="1"/>
  <c r="BJ109" i="9"/>
  <c r="BI109" i="9"/>
  <c r="BH109" i="9"/>
  <c r="S109" i="9"/>
  <c r="R109" i="9"/>
  <c r="Q109" i="9"/>
  <c r="P109" i="9"/>
  <c r="O109" i="9"/>
  <c r="K109" i="9"/>
  <c r="J109" i="9"/>
  <c r="E109" i="9"/>
  <c r="C109" i="9"/>
  <c r="F109" i="9" s="1"/>
  <c r="BJ108" i="9"/>
  <c r="BI108" i="9"/>
  <c r="BH108" i="9"/>
  <c r="S108" i="9"/>
  <c r="R108" i="9"/>
  <c r="Q108" i="9"/>
  <c r="O108" i="9"/>
  <c r="K108" i="9"/>
  <c r="J108" i="9"/>
  <c r="F108" i="9"/>
  <c r="E108" i="9"/>
  <c r="C108" i="9"/>
  <c r="BJ107" i="9"/>
  <c r="BI107" i="9"/>
  <c r="BH107" i="9"/>
  <c r="S107" i="9"/>
  <c r="R107" i="9"/>
  <c r="Q107" i="9"/>
  <c r="P107" i="9"/>
  <c r="O107" i="9"/>
  <c r="K107" i="9"/>
  <c r="J107" i="9"/>
  <c r="F107" i="9"/>
  <c r="C107" i="9"/>
  <c r="E107" i="9" s="1"/>
  <c r="BJ106" i="9"/>
  <c r="BI106" i="9"/>
  <c r="BH106" i="9"/>
  <c r="S106" i="9"/>
  <c r="R106" i="9"/>
  <c r="Q106" i="9"/>
  <c r="O106" i="9"/>
  <c r="K106" i="9"/>
  <c r="J106" i="9"/>
  <c r="C106" i="9"/>
  <c r="BJ105" i="9"/>
  <c r="BI105" i="9"/>
  <c r="BH105" i="9"/>
  <c r="S105" i="9"/>
  <c r="R105" i="9"/>
  <c r="Q105" i="9"/>
  <c r="O105" i="9"/>
  <c r="K105" i="9"/>
  <c r="J105" i="9"/>
  <c r="E105" i="9"/>
  <c r="C105" i="9"/>
  <c r="F105" i="9" s="1"/>
  <c r="BJ104" i="9"/>
  <c r="BI104" i="9"/>
  <c r="BH104" i="9"/>
  <c r="S104" i="9"/>
  <c r="R104" i="9"/>
  <c r="Q104" i="9"/>
  <c r="O104" i="9"/>
  <c r="K104" i="9"/>
  <c r="J104" i="9"/>
  <c r="C104" i="9"/>
  <c r="F104" i="9" s="1"/>
  <c r="BJ103" i="9"/>
  <c r="BI103" i="9"/>
  <c r="BH103" i="9"/>
  <c r="S103" i="9"/>
  <c r="R103" i="9"/>
  <c r="Q103" i="9"/>
  <c r="P103" i="9"/>
  <c r="O103" i="9"/>
  <c r="K103" i="9"/>
  <c r="J103" i="9"/>
  <c r="F103" i="9"/>
  <c r="E103" i="9"/>
  <c r="C103" i="9"/>
  <c r="BJ102" i="9"/>
  <c r="BI102" i="9"/>
  <c r="BH102" i="9"/>
  <c r="S102" i="9"/>
  <c r="R102" i="9"/>
  <c r="Q102" i="9"/>
  <c r="P102" i="9"/>
  <c r="O102" i="9"/>
  <c r="K102" i="9"/>
  <c r="J102" i="9"/>
  <c r="C102" i="9"/>
  <c r="F102" i="9" s="1"/>
  <c r="BJ101" i="9"/>
  <c r="BI101" i="9"/>
  <c r="BH101" i="9"/>
  <c r="S101" i="9"/>
  <c r="R101" i="9"/>
  <c r="Q101" i="9"/>
  <c r="O101" i="9"/>
  <c r="K101" i="9"/>
  <c r="J101" i="9"/>
  <c r="I101" i="9"/>
  <c r="C101" i="9"/>
  <c r="F101" i="9" s="1"/>
  <c r="BJ100" i="9"/>
  <c r="BI100" i="9"/>
  <c r="BH100" i="9"/>
  <c r="S100" i="9"/>
  <c r="R100" i="9"/>
  <c r="Q100" i="9"/>
  <c r="O100" i="9"/>
  <c r="K100" i="9"/>
  <c r="J100" i="9"/>
  <c r="F100" i="9"/>
  <c r="E100" i="9"/>
  <c r="C100" i="9"/>
  <c r="BJ99" i="9"/>
  <c r="BI99" i="9"/>
  <c r="BH99" i="9"/>
  <c r="S99" i="9"/>
  <c r="T99" i="9" s="1"/>
  <c r="R99" i="9"/>
  <c r="Q99" i="9"/>
  <c r="P99" i="9"/>
  <c r="O99" i="9"/>
  <c r="K99" i="9"/>
  <c r="J99" i="9"/>
  <c r="F99" i="9"/>
  <c r="C99" i="9"/>
  <c r="E99" i="9" s="1"/>
  <c r="BJ98" i="9"/>
  <c r="BI98" i="9"/>
  <c r="BH98" i="9"/>
  <c r="AJ98" i="9"/>
  <c r="AJ97" i="9" s="1"/>
  <c r="AJ96" i="9" s="1"/>
  <c r="S98" i="9"/>
  <c r="R98" i="9"/>
  <c r="Q98" i="9"/>
  <c r="O98" i="9"/>
  <c r="K98" i="9"/>
  <c r="J98" i="9"/>
  <c r="I98" i="9"/>
  <c r="F98" i="9"/>
  <c r="E98" i="9"/>
  <c r="C98" i="9"/>
  <c r="BJ97" i="9"/>
  <c r="BI97" i="9"/>
  <c r="BH97" i="9"/>
  <c r="S97" i="9"/>
  <c r="R97" i="9"/>
  <c r="Q97" i="9"/>
  <c r="T97" i="9" s="1"/>
  <c r="P97" i="9"/>
  <c r="O97" i="9"/>
  <c r="M97" i="9"/>
  <c r="K97" i="9"/>
  <c r="J97" i="9"/>
  <c r="L97" i="9" s="1"/>
  <c r="I97" i="9"/>
  <c r="H97" i="9" s="1"/>
  <c r="C97" i="9"/>
  <c r="F97" i="9" s="1"/>
  <c r="BJ96" i="9"/>
  <c r="BI96" i="9"/>
  <c r="BH96" i="9"/>
  <c r="T96" i="9"/>
  <c r="S96" i="9"/>
  <c r="R96" i="9"/>
  <c r="Q96" i="9"/>
  <c r="P96" i="9"/>
  <c r="O96" i="9"/>
  <c r="K96" i="9"/>
  <c r="J96" i="9"/>
  <c r="F96" i="9"/>
  <c r="E96" i="9"/>
  <c r="C96" i="9"/>
  <c r="BJ95" i="9"/>
  <c r="BI95" i="9"/>
  <c r="BH95" i="9"/>
  <c r="AJ95" i="9"/>
  <c r="AJ94" i="9" s="1"/>
  <c r="AJ93" i="9" s="1"/>
  <c r="S95" i="9"/>
  <c r="R95" i="9"/>
  <c r="Q95" i="9"/>
  <c r="O95" i="9"/>
  <c r="L95" i="9"/>
  <c r="K95" i="9"/>
  <c r="J95" i="9"/>
  <c r="I95" i="9"/>
  <c r="H95" i="9"/>
  <c r="C95" i="9"/>
  <c r="F95" i="9" s="1"/>
  <c r="BJ94" i="9"/>
  <c r="BI94" i="9"/>
  <c r="BH94" i="9"/>
  <c r="S94" i="9"/>
  <c r="R94" i="9"/>
  <c r="Q94" i="9"/>
  <c r="O94" i="9"/>
  <c r="K94" i="9"/>
  <c r="J94" i="9"/>
  <c r="I94" i="9"/>
  <c r="H94" i="9" s="1"/>
  <c r="F94" i="9"/>
  <c r="E94" i="9"/>
  <c r="C94" i="9"/>
  <c r="BJ93" i="9"/>
  <c r="BI93" i="9"/>
  <c r="BH93" i="9"/>
  <c r="T93" i="9"/>
  <c r="S93" i="9"/>
  <c r="R93" i="9"/>
  <c r="Q93" i="9"/>
  <c r="P93" i="9"/>
  <c r="O93" i="9"/>
  <c r="K93" i="9"/>
  <c r="J93" i="9"/>
  <c r="F93" i="9"/>
  <c r="E93" i="9"/>
  <c r="C93" i="9"/>
  <c r="BJ92" i="9"/>
  <c r="BI92" i="9"/>
  <c r="BH92" i="9"/>
  <c r="AJ92" i="9"/>
  <c r="S92" i="9"/>
  <c r="R92" i="9"/>
  <c r="Q92" i="9"/>
  <c r="O92" i="9"/>
  <c r="K92" i="9"/>
  <c r="J92" i="9"/>
  <c r="I92" i="9"/>
  <c r="H92" i="9"/>
  <c r="L92" i="9" s="1"/>
  <c r="F92" i="9"/>
  <c r="C92" i="9"/>
  <c r="E92" i="9" s="1"/>
  <c r="BJ91" i="9"/>
  <c r="BI91" i="9"/>
  <c r="BH91" i="9"/>
  <c r="S91" i="9"/>
  <c r="R91" i="9"/>
  <c r="Q91" i="9"/>
  <c r="O91" i="9"/>
  <c r="K91" i="9"/>
  <c r="J91" i="9"/>
  <c r="I91" i="9"/>
  <c r="H91" i="9" s="1"/>
  <c r="F91" i="9"/>
  <c r="C91" i="9"/>
  <c r="E91" i="9" s="1"/>
  <c r="BJ90" i="9"/>
  <c r="BI90" i="9"/>
  <c r="BH90" i="9"/>
  <c r="S90" i="9"/>
  <c r="R90" i="9"/>
  <c r="Q90" i="9"/>
  <c r="O90" i="9"/>
  <c r="K90" i="9"/>
  <c r="J90" i="9"/>
  <c r="C90" i="9"/>
  <c r="E90" i="9" s="1"/>
  <c r="BJ89" i="9"/>
  <c r="BI89" i="9"/>
  <c r="BH89" i="9"/>
  <c r="S89" i="9"/>
  <c r="R89" i="9"/>
  <c r="Q89" i="9"/>
  <c r="O89" i="9"/>
  <c r="K89" i="9"/>
  <c r="J89" i="9"/>
  <c r="I89" i="9"/>
  <c r="C89" i="9"/>
  <c r="BJ88" i="9"/>
  <c r="BI88" i="9"/>
  <c r="BH88" i="9"/>
  <c r="S88" i="9"/>
  <c r="R88" i="9"/>
  <c r="Q88" i="9"/>
  <c r="P88" i="9"/>
  <c r="O88" i="9"/>
  <c r="M88" i="9"/>
  <c r="L88" i="9"/>
  <c r="K88" i="9"/>
  <c r="J88" i="9"/>
  <c r="I88" i="9"/>
  <c r="H88" i="9"/>
  <c r="C88" i="9"/>
  <c r="F88" i="9" s="1"/>
  <c r="BJ87" i="9"/>
  <c r="BI87" i="9"/>
  <c r="BH87" i="9"/>
  <c r="T87" i="9"/>
  <c r="S87" i="9"/>
  <c r="R87" i="9"/>
  <c r="Q87" i="9"/>
  <c r="P87" i="9"/>
  <c r="O87" i="9"/>
  <c r="K87" i="9"/>
  <c r="J87" i="9"/>
  <c r="C87" i="9"/>
  <c r="BJ86" i="9"/>
  <c r="BI86" i="9"/>
  <c r="BH86" i="9"/>
  <c r="S86" i="9"/>
  <c r="R86" i="9"/>
  <c r="Q86" i="9"/>
  <c r="O86" i="9"/>
  <c r="K86" i="9"/>
  <c r="J86" i="9"/>
  <c r="I86" i="9"/>
  <c r="H86" i="9" s="1"/>
  <c r="C86" i="9"/>
  <c r="F86" i="9" s="1"/>
  <c r="BJ85" i="9"/>
  <c r="BI85" i="9"/>
  <c r="BH85" i="9"/>
  <c r="W85" i="9"/>
  <c r="S85" i="9"/>
  <c r="R85" i="9"/>
  <c r="Q85" i="9"/>
  <c r="T85" i="9" s="1"/>
  <c r="P85" i="9"/>
  <c r="O85" i="9"/>
  <c r="L85" i="9"/>
  <c r="K85" i="9"/>
  <c r="J85" i="9"/>
  <c r="I85" i="9"/>
  <c r="H85" i="9" s="1"/>
  <c r="F85" i="9"/>
  <c r="E85" i="9"/>
  <c r="C85" i="9"/>
  <c r="BJ84" i="9"/>
  <c r="BI84" i="9"/>
  <c r="BH84" i="9"/>
  <c r="S84" i="9"/>
  <c r="R84" i="9"/>
  <c r="Q84" i="9"/>
  <c r="O84" i="9"/>
  <c r="K84" i="9"/>
  <c r="J84" i="9"/>
  <c r="F84" i="9"/>
  <c r="E84" i="9"/>
  <c r="C84" i="9"/>
  <c r="BJ83" i="9"/>
  <c r="BI83" i="9"/>
  <c r="BH83" i="9"/>
  <c r="S83" i="9"/>
  <c r="R83" i="9"/>
  <c r="Q83" i="9"/>
  <c r="O83" i="9"/>
  <c r="K83" i="9"/>
  <c r="J83" i="9"/>
  <c r="I83" i="9"/>
  <c r="H83" i="9" s="1"/>
  <c r="F83" i="9"/>
  <c r="C83" i="9"/>
  <c r="E83" i="9" s="1"/>
  <c r="BJ82" i="9"/>
  <c r="BI82" i="9"/>
  <c r="BH82" i="9"/>
  <c r="S82" i="9"/>
  <c r="T82" i="9" s="1"/>
  <c r="R82" i="9"/>
  <c r="Q82" i="9"/>
  <c r="P82" i="9"/>
  <c r="O82" i="9"/>
  <c r="K82" i="9"/>
  <c r="J82" i="9"/>
  <c r="F82" i="9"/>
  <c r="E82" i="9"/>
  <c r="C82" i="9"/>
  <c r="BJ81" i="9"/>
  <c r="BI81" i="9"/>
  <c r="BH81" i="9"/>
  <c r="S81" i="9"/>
  <c r="R81" i="9"/>
  <c r="Q81" i="9"/>
  <c r="O81" i="9"/>
  <c r="K81" i="9"/>
  <c r="J81" i="9"/>
  <c r="F81" i="9"/>
  <c r="C81" i="9"/>
  <c r="E81" i="9" s="1"/>
  <c r="BJ80" i="9"/>
  <c r="BI80" i="9"/>
  <c r="BH80" i="9"/>
  <c r="S80" i="9"/>
  <c r="R80" i="9"/>
  <c r="Q80" i="9"/>
  <c r="O80" i="9"/>
  <c r="K80" i="9"/>
  <c r="J80" i="9"/>
  <c r="H80" i="9" s="1"/>
  <c r="I80" i="9"/>
  <c r="F80" i="9"/>
  <c r="E80" i="9"/>
  <c r="C80" i="9"/>
  <c r="BJ79" i="9"/>
  <c r="BI79" i="9"/>
  <c r="BH79" i="9"/>
  <c r="S79" i="9"/>
  <c r="T79" i="9" s="1"/>
  <c r="R79" i="9"/>
  <c r="Q79" i="9"/>
  <c r="P79" i="9"/>
  <c r="O79" i="9"/>
  <c r="K79" i="9"/>
  <c r="J79" i="9"/>
  <c r="F79" i="9"/>
  <c r="E79" i="9"/>
  <c r="C79" i="9"/>
  <c r="BJ78" i="9"/>
  <c r="BI78" i="9"/>
  <c r="BH78" i="9"/>
  <c r="S78" i="9"/>
  <c r="R78" i="9"/>
  <c r="Q78" i="9"/>
  <c r="O78" i="9"/>
  <c r="K78" i="9"/>
  <c r="J78" i="9"/>
  <c r="I78" i="9"/>
  <c r="C78" i="9"/>
  <c r="BJ77" i="9"/>
  <c r="BI77" i="9"/>
  <c r="BH77" i="9"/>
  <c r="S77" i="9"/>
  <c r="R77" i="9"/>
  <c r="Q77" i="9"/>
  <c r="O77" i="9"/>
  <c r="K77" i="9"/>
  <c r="H77" i="9" s="1"/>
  <c r="J77" i="9"/>
  <c r="I77" i="9"/>
  <c r="F77" i="9"/>
  <c r="C77" i="9"/>
  <c r="E77" i="9" s="1"/>
  <c r="BJ76" i="9"/>
  <c r="BI76" i="9"/>
  <c r="BH76" i="9"/>
  <c r="T76" i="9"/>
  <c r="S76" i="9"/>
  <c r="R76" i="9"/>
  <c r="Q76" i="9"/>
  <c r="P76" i="9"/>
  <c r="O76" i="9"/>
  <c r="K76" i="9"/>
  <c r="J76" i="9"/>
  <c r="C76" i="9"/>
  <c r="BJ75" i="9"/>
  <c r="BI75" i="9"/>
  <c r="BH75" i="9"/>
  <c r="S75" i="9"/>
  <c r="T75" i="9" s="1"/>
  <c r="R75" i="9"/>
  <c r="Q75" i="9"/>
  <c r="P75" i="9"/>
  <c r="O75" i="9"/>
  <c r="K75" i="9"/>
  <c r="J75" i="9"/>
  <c r="I75" i="9"/>
  <c r="H75" i="9" s="1"/>
  <c r="E75" i="9"/>
  <c r="C75" i="9"/>
  <c r="F75" i="9" s="1"/>
  <c r="BJ74" i="9"/>
  <c r="BI74" i="9"/>
  <c r="BH74" i="9"/>
  <c r="S74" i="9"/>
  <c r="T74" i="9" s="1"/>
  <c r="R74" i="9"/>
  <c r="Q74" i="9"/>
  <c r="P74" i="9"/>
  <c r="O74" i="9"/>
  <c r="K74" i="9"/>
  <c r="J74" i="9"/>
  <c r="I74" i="9"/>
  <c r="F74" i="9"/>
  <c r="E74" i="9"/>
  <c r="C74" i="9"/>
  <c r="BJ73" i="9"/>
  <c r="BI73" i="9"/>
  <c r="BH73" i="9"/>
  <c r="S73" i="9"/>
  <c r="R73" i="9"/>
  <c r="Q73" i="9"/>
  <c r="O73" i="9"/>
  <c r="K73" i="9"/>
  <c r="J73" i="9"/>
  <c r="F73" i="9"/>
  <c r="E73" i="9"/>
  <c r="C73" i="9"/>
  <c r="BJ72" i="9"/>
  <c r="BI72" i="9"/>
  <c r="BH72" i="9"/>
  <c r="S72" i="9"/>
  <c r="R72" i="9"/>
  <c r="Q72" i="9"/>
  <c r="O72" i="9"/>
  <c r="K72" i="9"/>
  <c r="J72" i="9"/>
  <c r="C72" i="9"/>
  <c r="F72" i="9" s="1"/>
  <c r="BJ71" i="9"/>
  <c r="BI71" i="9"/>
  <c r="BH71" i="9"/>
  <c r="S71" i="9"/>
  <c r="R71" i="9"/>
  <c r="Q71" i="9"/>
  <c r="O71" i="9"/>
  <c r="K71" i="9"/>
  <c r="J71" i="9"/>
  <c r="F71" i="9"/>
  <c r="E71" i="9"/>
  <c r="C71" i="9"/>
  <c r="BJ70" i="9"/>
  <c r="BI70" i="9"/>
  <c r="BH70" i="9"/>
  <c r="S70" i="9"/>
  <c r="T70" i="9" s="1"/>
  <c r="R70" i="9"/>
  <c r="Q70" i="9"/>
  <c r="P70" i="9"/>
  <c r="O70" i="9"/>
  <c r="K70" i="9"/>
  <c r="J70" i="9"/>
  <c r="F70" i="9"/>
  <c r="C70" i="9"/>
  <c r="E70" i="9" s="1"/>
  <c r="BJ69" i="9"/>
  <c r="BI69" i="9"/>
  <c r="BH69" i="9"/>
  <c r="S69" i="9"/>
  <c r="R69" i="9"/>
  <c r="Q69" i="9"/>
  <c r="O69" i="9"/>
  <c r="K69" i="9"/>
  <c r="J69" i="9"/>
  <c r="C69" i="9"/>
  <c r="BJ68" i="9"/>
  <c r="BI68" i="9"/>
  <c r="BH68" i="9"/>
  <c r="S68" i="9"/>
  <c r="T68" i="9" s="1"/>
  <c r="R68" i="9"/>
  <c r="Q68" i="9"/>
  <c r="P68" i="9"/>
  <c r="O68" i="9"/>
  <c r="K68" i="9"/>
  <c r="J68" i="9"/>
  <c r="C68" i="9"/>
  <c r="F68" i="9" s="1"/>
  <c r="BJ67" i="9"/>
  <c r="BI67" i="9"/>
  <c r="BH67" i="9"/>
  <c r="S67" i="9"/>
  <c r="R67" i="9"/>
  <c r="Q67" i="9"/>
  <c r="O67" i="9"/>
  <c r="K67" i="9"/>
  <c r="J67" i="9"/>
  <c r="C67" i="9"/>
  <c r="BJ66" i="9"/>
  <c r="BI66" i="9"/>
  <c r="BH66" i="9"/>
  <c r="S66" i="9"/>
  <c r="R66" i="9"/>
  <c r="Q66" i="9"/>
  <c r="P66" i="9"/>
  <c r="O66" i="9"/>
  <c r="K66" i="9"/>
  <c r="J66" i="9"/>
  <c r="I66" i="9"/>
  <c r="H66" i="9" s="1"/>
  <c r="C66" i="9"/>
  <c r="F66" i="9" s="1"/>
  <c r="BJ65" i="9"/>
  <c r="BI65" i="9"/>
  <c r="BH65" i="9"/>
  <c r="S65" i="9"/>
  <c r="R65" i="9"/>
  <c r="Q65" i="9"/>
  <c r="O65" i="9"/>
  <c r="K65" i="9"/>
  <c r="J65" i="9"/>
  <c r="F65" i="9"/>
  <c r="E65" i="9"/>
  <c r="C65" i="9"/>
  <c r="BJ64" i="9"/>
  <c r="BI64" i="9"/>
  <c r="BH64" i="9"/>
  <c r="S64" i="9"/>
  <c r="R64" i="9"/>
  <c r="T64" i="9" s="1"/>
  <c r="Q64" i="9"/>
  <c r="P64" i="9"/>
  <c r="O64" i="9"/>
  <c r="K64" i="9"/>
  <c r="J64" i="9"/>
  <c r="I64" i="9"/>
  <c r="H64" i="9" s="1"/>
  <c r="E64" i="9"/>
  <c r="C64" i="9"/>
  <c r="F64" i="9" s="1"/>
  <c r="BJ63" i="9"/>
  <c r="BI63" i="9"/>
  <c r="BH63" i="9"/>
  <c r="S63" i="9"/>
  <c r="R63" i="9"/>
  <c r="Q63" i="9"/>
  <c r="O63" i="9"/>
  <c r="K63" i="9"/>
  <c r="J63" i="9"/>
  <c r="F63" i="9"/>
  <c r="E63" i="9"/>
  <c r="C63" i="9"/>
  <c r="BJ62" i="9"/>
  <c r="BI62" i="9"/>
  <c r="BH62" i="9"/>
  <c r="S62" i="9"/>
  <c r="R62" i="9"/>
  <c r="Q62" i="9"/>
  <c r="T62" i="9" s="1"/>
  <c r="P62" i="9"/>
  <c r="O62" i="9"/>
  <c r="K62" i="9"/>
  <c r="J62" i="9"/>
  <c r="C62" i="9"/>
  <c r="F62" i="9" s="1"/>
  <c r="BJ61" i="9"/>
  <c r="BI61" i="9"/>
  <c r="BH61" i="9"/>
  <c r="S61" i="9"/>
  <c r="R61" i="9"/>
  <c r="Q61" i="9"/>
  <c r="O61" i="9"/>
  <c r="K61" i="9"/>
  <c r="J61" i="9"/>
  <c r="I61" i="9"/>
  <c r="H61" i="9"/>
  <c r="C61" i="9"/>
  <c r="BJ60" i="9"/>
  <c r="BI60" i="9"/>
  <c r="BH60" i="9"/>
  <c r="T60" i="9"/>
  <c r="S60" i="9"/>
  <c r="R60" i="9"/>
  <c r="Q60" i="9"/>
  <c r="P60" i="9"/>
  <c r="O60" i="9"/>
  <c r="K60" i="9"/>
  <c r="J60" i="9"/>
  <c r="C60" i="9"/>
  <c r="F60" i="9" s="1"/>
  <c r="BJ59" i="9"/>
  <c r="BI59" i="9"/>
  <c r="BH59" i="9"/>
  <c r="S59" i="9"/>
  <c r="R59" i="9"/>
  <c r="Q59" i="9"/>
  <c r="P59" i="9"/>
  <c r="O59" i="9"/>
  <c r="K59" i="9"/>
  <c r="J59" i="9"/>
  <c r="I59" i="9"/>
  <c r="H59" i="9" s="1"/>
  <c r="C59" i="9"/>
  <c r="E59" i="9" s="1"/>
  <c r="BJ58" i="9"/>
  <c r="BI58" i="9"/>
  <c r="BH58" i="9"/>
  <c r="S58" i="9"/>
  <c r="R58" i="9"/>
  <c r="Q58" i="9"/>
  <c r="P58" i="9"/>
  <c r="O58" i="9"/>
  <c r="K58" i="9"/>
  <c r="J58" i="9"/>
  <c r="C58" i="9"/>
  <c r="BJ57" i="9"/>
  <c r="BI57" i="9"/>
  <c r="BH57" i="9"/>
  <c r="S57" i="9"/>
  <c r="T57" i="9" s="1"/>
  <c r="R57" i="9"/>
  <c r="Q57" i="9"/>
  <c r="P57" i="9"/>
  <c r="O57" i="9"/>
  <c r="K57" i="9"/>
  <c r="J57" i="9"/>
  <c r="I57" i="9"/>
  <c r="H57" i="9" s="1"/>
  <c r="C57" i="9"/>
  <c r="F57" i="9" s="1"/>
  <c r="BJ56" i="9"/>
  <c r="BI56" i="9"/>
  <c r="BH56" i="9"/>
  <c r="S56" i="9"/>
  <c r="R56" i="9"/>
  <c r="Q56" i="9"/>
  <c r="O56" i="9"/>
  <c r="K56" i="9"/>
  <c r="J56" i="9"/>
  <c r="I56" i="9"/>
  <c r="E56" i="9"/>
  <c r="C56" i="9"/>
  <c r="F56" i="9" s="1"/>
  <c r="BJ55" i="9"/>
  <c r="BI55" i="9"/>
  <c r="BH55" i="9"/>
  <c r="S55" i="9"/>
  <c r="R55" i="9"/>
  <c r="T55" i="9" s="1"/>
  <c r="Q55" i="9"/>
  <c r="P55" i="9"/>
  <c r="O55" i="9"/>
  <c r="K55" i="9"/>
  <c r="J55" i="9"/>
  <c r="F55" i="9"/>
  <c r="C55" i="9"/>
  <c r="E55" i="9" s="1"/>
  <c r="BJ54" i="9"/>
  <c r="BI54" i="9"/>
  <c r="BH54" i="9"/>
  <c r="S54" i="9"/>
  <c r="T54" i="9" s="1"/>
  <c r="R54" i="9"/>
  <c r="Q54" i="9"/>
  <c r="P54" i="9"/>
  <c r="O54" i="9"/>
  <c r="K54" i="9"/>
  <c r="H54" i="9" s="1"/>
  <c r="J54" i="9"/>
  <c r="I54" i="9"/>
  <c r="F54" i="9"/>
  <c r="C54" i="9"/>
  <c r="E54" i="9" s="1"/>
  <c r="BJ53" i="9"/>
  <c r="BI53" i="9"/>
  <c r="BH53" i="9"/>
  <c r="S53" i="9"/>
  <c r="R53" i="9"/>
  <c r="Q53" i="9"/>
  <c r="O53" i="9"/>
  <c r="K53" i="9"/>
  <c r="J53" i="9"/>
  <c r="F53" i="9"/>
  <c r="E53" i="9"/>
  <c r="C53" i="9"/>
  <c r="BJ52" i="9"/>
  <c r="BI52" i="9"/>
  <c r="BH52" i="9"/>
  <c r="S52" i="9"/>
  <c r="T52" i="9" s="1"/>
  <c r="R52" i="9"/>
  <c r="Q52" i="9"/>
  <c r="P52" i="9"/>
  <c r="O52" i="9"/>
  <c r="K52" i="9"/>
  <c r="J52" i="9"/>
  <c r="I52" i="9"/>
  <c r="H52" i="9" s="1"/>
  <c r="F52" i="9"/>
  <c r="E52" i="9"/>
  <c r="C52" i="9"/>
  <c r="BJ51" i="9"/>
  <c r="BI51" i="9"/>
  <c r="BH51" i="9"/>
  <c r="S51" i="9"/>
  <c r="R51" i="9"/>
  <c r="Q51" i="9"/>
  <c r="O51" i="9"/>
  <c r="K51" i="9"/>
  <c r="J51" i="9"/>
  <c r="I51" i="9"/>
  <c r="H51" i="9"/>
  <c r="C51" i="9"/>
  <c r="F51" i="9" s="1"/>
  <c r="BJ50" i="9"/>
  <c r="BI50" i="9"/>
  <c r="BH50" i="9"/>
  <c r="S50" i="9"/>
  <c r="R50" i="9"/>
  <c r="Q50" i="9"/>
  <c r="O50" i="9"/>
  <c r="K50" i="9"/>
  <c r="J50" i="9"/>
  <c r="F50" i="9"/>
  <c r="E50" i="9"/>
  <c r="C50" i="9"/>
  <c r="BJ49" i="9"/>
  <c r="BI49" i="9"/>
  <c r="BH49" i="9"/>
  <c r="S49" i="9"/>
  <c r="R49" i="9"/>
  <c r="Q49" i="9"/>
  <c r="P49" i="9"/>
  <c r="O49" i="9"/>
  <c r="K49" i="9"/>
  <c r="J49" i="9"/>
  <c r="F49" i="9"/>
  <c r="C49" i="9"/>
  <c r="E49" i="9" s="1"/>
  <c r="BJ48" i="9"/>
  <c r="BI48" i="9"/>
  <c r="BH48" i="9"/>
  <c r="S48" i="9"/>
  <c r="R48" i="9"/>
  <c r="Q48" i="9"/>
  <c r="O48" i="9"/>
  <c r="K48" i="9"/>
  <c r="J48" i="9"/>
  <c r="F48" i="9"/>
  <c r="C48" i="9"/>
  <c r="E48" i="9" s="1"/>
  <c r="BJ47" i="9"/>
  <c r="BI47" i="9"/>
  <c r="BH47" i="9"/>
  <c r="S47" i="9"/>
  <c r="R47" i="9"/>
  <c r="Q47" i="9"/>
  <c r="P47" i="9"/>
  <c r="O47" i="9"/>
  <c r="L47" i="9"/>
  <c r="K47" i="9"/>
  <c r="H47" i="9" s="1"/>
  <c r="J47" i="9"/>
  <c r="I47" i="9"/>
  <c r="C47" i="9"/>
  <c r="F47" i="9" s="1"/>
  <c r="BJ46" i="9"/>
  <c r="BI46" i="9"/>
  <c r="BH46" i="9"/>
  <c r="S46" i="9"/>
  <c r="R46" i="9"/>
  <c r="Q46" i="9"/>
  <c r="O46" i="9"/>
  <c r="K46" i="9"/>
  <c r="L46" i="9" s="1"/>
  <c r="J46" i="9"/>
  <c r="I46" i="9"/>
  <c r="H46" i="9"/>
  <c r="C46" i="9"/>
  <c r="F46" i="9" s="1"/>
  <c r="BJ45" i="9"/>
  <c r="BI45" i="9"/>
  <c r="BH45" i="9"/>
  <c r="S45" i="9"/>
  <c r="T45" i="9" s="1"/>
  <c r="R45" i="9"/>
  <c r="Q45" i="9"/>
  <c r="P45" i="9"/>
  <c r="O45" i="9"/>
  <c r="K45" i="9"/>
  <c r="J45" i="9"/>
  <c r="C45" i="9"/>
  <c r="F45" i="9" s="1"/>
  <c r="BJ44" i="9"/>
  <c r="BI44" i="9"/>
  <c r="BH44" i="9"/>
  <c r="S44" i="9"/>
  <c r="R44" i="9"/>
  <c r="Q44" i="9"/>
  <c r="O44" i="9"/>
  <c r="K44" i="9"/>
  <c r="J44" i="9"/>
  <c r="H44" i="9" s="1"/>
  <c r="I44" i="9"/>
  <c r="F44" i="9"/>
  <c r="E44" i="9"/>
  <c r="C44" i="9"/>
  <c r="BJ43" i="9"/>
  <c r="BI43" i="9"/>
  <c r="BH43" i="9"/>
  <c r="S43" i="9"/>
  <c r="R43" i="9"/>
  <c r="Q43" i="9"/>
  <c r="O43" i="9"/>
  <c r="K43" i="9"/>
  <c r="L43" i="9" s="1"/>
  <c r="J43" i="9"/>
  <c r="I43" i="9"/>
  <c r="H43" i="9"/>
  <c r="C43" i="9"/>
  <c r="BJ42" i="9"/>
  <c r="BI42" i="9"/>
  <c r="BH42" i="9"/>
  <c r="S42" i="9"/>
  <c r="R42" i="9"/>
  <c r="Q42" i="9"/>
  <c r="P42" i="9"/>
  <c r="O42" i="9"/>
  <c r="K42" i="9"/>
  <c r="J42" i="9"/>
  <c r="F42" i="9"/>
  <c r="C42" i="9"/>
  <c r="E42" i="9" s="1"/>
  <c r="BJ41" i="9"/>
  <c r="BI41" i="9"/>
  <c r="BH41" i="9"/>
  <c r="S41" i="9"/>
  <c r="R41" i="9"/>
  <c r="Q41" i="9"/>
  <c r="P41" i="9"/>
  <c r="O41" i="9"/>
  <c r="L41" i="9"/>
  <c r="K41" i="9"/>
  <c r="H41" i="9" s="1"/>
  <c r="J41" i="9"/>
  <c r="I41" i="9"/>
  <c r="F41" i="9"/>
  <c r="E41" i="9"/>
  <c r="C41" i="9"/>
  <c r="BJ40" i="9"/>
  <c r="BI40" i="9"/>
  <c r="BH40" i="9"/>
  <c r="S40" i="9"/>
  <c r="R40" i="9"/>
  <c r="Q40" i="9"/>
  <c r="O40" i="9"/>
  <c r="K40" i="9"/>
  <c r="J40" i="9"/>
  <c r="I40" i="9"/>
  <c r="H40" i="9"/>
  <c r="C40" i="9"/>
  <c r="BJ39" i="9"/>
  <c r="BI39" i="9"/>
  <c r="BH39" i="9"/>
  <c r="U39" i="9"/>
  <c r="S39" i="9"/>
  <c r="T39" i="9" s="1"/>
  <c r="R39" i="9"/>
  <c r="Q39" i="9"/>
  <c r="P39" i="9"/>
  <c r="O39" i="9"/>
  <c r="K39" i="9"/>
  <c r="J39" i="9"/>
  <c r="C39" i="9"/>
  <c r="F39" i="9" s="1"/>
  <c r="BJ38" i="9"/>
  <c r="BI38" i="9"/>
  <c r="BH38" i="9"/>
  <c r="S38" i="9"/>
  <c r="R38" i="9"/>
  <c r="Q38" i="9"/>
  <c r="P38" i="9"/>
  <c r="O38" i="9"/>
  <c r="K38" i="9"/>
  <c r="J38" i="9"/>
  <c r="I38" i="9"/>
  <c r="H38" i="9"/>
  <c r="F38" i="9"/>
  <c r="C38" i="9"/>
  <c r="E38" i="9" s="1"/>
  <c r="BJ37" i="9"/>
  <c r="BI37" i="9"/>
  <c r="BH37" i="9"/>
  <c r="S37" i="9"/>
  <c r="R37" i="9"/>
  <c r="Q37" i="9"/>
  <c r="O37" i="9"/>
  <c r="K37" i="9"/>
  <c r="J37" i="9"/>
  <c r="I37" i="9"/>
  <c r="F37" i="9"/>
  <c r="C37" i="9"/>
  <c r="E37" i="9" s="1"/>
  <c r="BJ36" i="9"/>
  <c r="BI36" i="9"/>
  <c r="BH36" i="9"/>
  <c r="S36" i="9"/>
  <c r="T36" i="9" s="1"/>
  <c r="R36" i="9"/>
  <c r="Q36" i="9"/>
  <c r="P36" i="9"/>
  <c r="O36" i="9"/>
  <c r="K36" i="9"/>
  <c r="J36" i="9"/>
  <c r="C36" i="9"/>
  <c r="F36" i="9" s="1"/>
  <c r="BJ35" i="9"/>
  <c r="BI35" i="9"/>
  <c r="BH35" i="9"/>
  <c r="X35" i="9"/>
  <c r="S35" i="9"/>
  <c r="T35" i="9" s="1"/>
  <c r="R35" i="9"/>
  <c r="Q35" i="9"/>
  <c r="P35" i="9"/>
  <c r="O35" i="9"/>
  <c r="K35" i="9"/>
  <c r="J35" i="9"/>
  <c r="I35" i="9"/>
  <c r="H35" i="9" s="1"/>
  <c r="F35" i="9"/>
  <c r="E35" i="9"/>
  <c r="C35" i="9"/>
  <c r="BJ34" i="9"/>
  <c r="BI34" i="9"/>
  <c r="BH34" i="9"/>
  <c r="S34" i="9"/>
  <c r="R34" i="9"/>
  <c r="Q34" i="9"/>
  <c r="P34" i="9"/>
  <c r="O34" i="9"/>
  <c r="K34" i="9"/>
  <c r="J34" i="9"/>
  <c r="H34" i="9" s="1"/>
  <c r="I34" i="9"/>
  <c r="C34" i="9"/>
  <c r="BJ33" i="9"/>
  <c r="BI33" i="9"/>
  <c r="BH33" i="9"/>
  <c r="S33" i="9"/>
  <c r="R33" i="9"/>
  <c r="Q33" i="9"/>
  <c r="O33" i="9"/>
  <c r="K33" i="9"/>
  <c r="J33" i="9"/>
  <c r="I33" i="9"/>
  <c r="H33" i="9" s="1"/>
  <c r="E33" i="9"/>
  <c r="C33" i="9"/>
  <c r="F33" i="9" s="1"/>
  <c r="BJ32" i="9"/>
  <c r="BI32" i="9"/>
  <c r="BH32" i="9"/>
  <c r="X32" i="9"/>
  <c r="S32" i="9"/>
  <c r="R32" i="9"/>
  <c r="Q32" i="9"/>
  <c r="T32" i="9" s="1"/>
  <c r="P32" i="9"/>
  <c r="O32" i="9"/>
  <c r="K32" i="9"/>
  <c r="J32" i="9"/>
  <c r="F32" i="9"/>
  <c r="E32" i="9"/>
  <c r="C32" i="9"/>
  <c r="BJ31" i="9"/>
  <c r="BI31" i="9"/>
  <c r="BH31" i="9"/>
  <c r="U31" i="9"/>
  <c r="T31" i="9"/>
  <c r="S31" i="9"/>
  <c r="R31" i="9"/>
  <c r="Q31" i="9"/>
  <c r="P31" i="9"/>
  <c r="O31" i="9"/>
  <c r="K31" i="9"/>
  <c r="J31" i="9"/>
  <c r="I31" i="9"/>
  <c r="H31" i="9"/>
  <c r="F31" i="9"/>
  <c r="C31" i="9"/>
  <c r="E31" i="9" s="1"/>
  <c r="BJ30" i="9"/>
  <c r="BI30" i="9"/>
  <c r="BH30" i="9"/>
  <c r="S30" i="9"/>
  <c r="R30" i="9"/>
  <c r="Q30" i="9"/>
  <c r="O30" i="9"/>
  <c r="K30" i="9"/>
  <c r="J30" i="9"/>
  <c r="I30" i="9"/>
  <c r="H30" i="9"/>
  <c r="F30" i="9"/>
  <c r="C30" i="9"/>
  <c r="E30" i="9" s="1"/>
  <c r="BJ29" i="9"/>
  <c r="BI29" i="9"/>
  <c r="BH29" i="9"/>
  <c r="S29" i="9"/>
  <c r="R29" i="9"/>
  <c r="Q29" i="9"/>
  <c r="O29" i="9"/>
  <c r="K29" i="9"/>
  <c r="J29" i="9"/>
  <c r="C29" i="9"/>
  <c r="E29" i="9" s="1"/>
  <c r="BJ28" i="9"/>
  <c r="BI28" i="9"/>
  <c r="BH28" i="9"/>
  <c r="S28" i="9"/>
  <c r="R28" i="9"/>
  <c r="Q28" i="9"/>
  <c r="P28" i="9"/>
  <c r="O28" i="9"/>
  <c r="K28" i="9"/>
  <c r="J28" i="9"/>
  <c r="C28" i="9"/>
  <c r="F28" i="9" s="1"/>
  <c r="BJ27" i="9"/>
  <c r="BI27" i="9"/>
  <c r="BH27" i="9"/>
  <c r="S27" i="9"/>
  <c r="R27" i="9"/>
  <c r="Q27" i="9"/>
  <c r="P27" i="9"/>
  <c r="O27" i="9"/>
  <c r="L27" i="9"/>
  <c r="K27" i="9"/>
  <c r="J27" i="9"/>
  <c r="I27" i="9"/>
  <c r="H27" i="9"/>
  <c r="C27" i="9"/>
  <c r="F27" i="9" s="1"/>
  <c r="BJ26" i="9"/>
  <c r="BI26" i="9"/>
  <c r="BH26" i="9"/>
  <c r="S26" i="9"/>
  <c r="R26" i="9"/>
  <c r="Q26" i="9"/>
  <c r="O26" i="9"/>
  <c r="K26" i="9"/>
  <c r="J26" i="9"/>
  <c r="I26" i="9"/>
  <c r="H26" i="9" s="1"/>
  <c r="E26" i="9"/>
  <c r="C26" i="9"/>
  <c r="F26" i="9" s="1"/>
  <c r="BJ25" i="9"/>
  <c r="BI25" i="9"/>
  <c r="BH25" i="9"/>
  <c r="K25" i="9"/>
  <c r="J25" i="9"/>
  <c r="I25" i="9"/>
  <c r="F25" i="9"/>
  <c r="C25" i="9"/>
  <c r="E25" i="9" s="1"/>
  <c r="BJ24" i="9"/>
  <c r="BI24" i="9"/>
  <c r="BH24" i="9"/>
  <c r="K24" i="9"/>
  <c r="J24" i="9"/>
  <c r="I24" i="9"/>
  <c r="C24" i="9"/>
  <c r="F24" i="9" s="1"/>
  <c r="BJ23" i="9"/>
  <c r="BI23" i="9"/>
  <c r="BH23" i="9"/>
  <c r="K23" i="9"/>
  <c r="J23" i="9"/>
  <c r="I23" i="9"/>
  <c r="H23" i="9"/>
  <c r="F23" i="9"/>
  <c r="E23" i="9"/>
  <c r="C23" i="9"/>
  <c r="BJ22" i="9"/>
  <c r="BI22" i="9"/>
  <c r="BH22" i="9"/>
  <c r="K22" i="9"/>
  <c r="J22" i="9"/>
  <c r="I22" i="9"/>
  <c r="F22" i="9"/>
  <c r="C22" i="9"/>
  <c r="E22" i="9" s="1"/>
  <c r="BJ21" i="9"/>
  <c r="BI21" i="9"/>
  <c r="BH21" i="9"/>
  <c r="K21" i="9"/>
  <c r="L21" i="9" s="1"/>
  <c r="J21" i="9"/>
  <c r="I21" i="9"/>
  <c r="H21" i="9" s="1"/>
  <c r="F21" i="9"/>
  <c r="E21" i="9"/>
  <c r="C21" i="9"/>
  <c r="BJ20" i="9"/>
  <c r="BI20" i="9"/>
  <c r="BH20" i="9"/>
  <c r="K20" i="9"/>
  <c r="J20" i="9"/>
  <c r="C20" i="9"/>
  <c r="F20" i="9" s="1"/>
  <c r="BJ19" i="9"/>
  <c r="BI19" i="9"/>
  <c r="BH19" i="9"/>
  <c r="K19" i="9"/>
  <c r="J19" i="9"/>
  <c r="F19" i="9"/>
  <c r="E19" i="9"/>
  <c r="C19" i="9"/>
  <c r="BJ18" i="9"/>
  <c r="BI18" i="9"/>
  <c r="BH18" i="9"/>
  <c r="K18" i="9"/>
  <c r="J18" i="9"/>
  <c r="E18" i="9"/>
  <c r="C18" i="9"/>
  <c r="F18" i="9" s="1"/>
  <c r="BJ17" i="9"/>
  <c r="BI17" i="9"/>
  <c r="BH17" i="9"/>
  <c r="K17" i="9"/>
  <c r="J17" i="9"/>
  <c r="C17" i="9"/>
  <c r="E17" i="9" s="1"/>
  <c r="BJ16" i="9"/>
  <c r="BI16" i="9"/>
  <c r="BH16" i="9"/>
  <c r="K16" i="9"/>
  <c r="J16" i="9"/>
  <c r="I16" i="9"/>
  <c r="E16" i="9"/>
  <c r="C16" i="9"/>
  <c r="F16" i="9" s="1"/>
  <c r="BJ15" i="9"/>
  <c r="BI15" i="9"/>
  <c r="BH15" i="9"/>
  <c r="K15" i="9"/>
  <c r="J15" i="9"/>
  <c r="I15" i="9"/>
  <c r="H15" i="9"/>
  <c r="L15" i="9" s="1"/>
  <c r="F15" i="9"/>
  <c r="C15" i="9"/>
  <c r="E15" i="9" s="1"/>
  <c r="BJ14" i="9"/>
  <c r="BI14" i="9"/>
  <c r="BH14" i="9"/>
  <c r="AI14" i="9"/>
  <c r="K14" i="9"/>
  <c r="J14" i="9"/>
  <c r="I14" i="9"/>
  <c r="H14" i="9"/>
  <c r="C14" i="9"/>
  <c r="F14" i="9" s="1"/>
  <c r="BJ13" i="9"/>
  <c r="BI13" i="9"/>
  <c r="BH13" i="9"/>
  <c r="AI13" i="9"/>
  <c r="AG13" i="9"/>
  <c r="AF13" i="9"/>
  <c r="K13" i="9"/>
  <c r="J13" i="9"/>
  <c r="I13" i="9"/>
  <c r="H13" i="9"/>
  <c r="E13" i="9"/>
  <c r="C13" i="9"/>
  <c r="F13" i="9" s="1"/>
  <c r="BJ12" i="9"/>
  <c r="BI12" i="9"/>
  <c r="BH12" i="9"/>
  <c r="AI12" i="9"/>
  <c r="AG12" i="9"/>
  <c r="AF12" i="9"/>
  <c r="K12" i="9"/>
  <c r="J12" i="9"/>
  <c r="I12" i="9"/>
  <c r="H12" i="9" s="1"/>
  <c r="E12" i="9"/>
  <c r="C12" i="9"/>
  <c r="F12" i="9" s="1"/>
  <c r="BJ11" i="9"/>
  <c r="BI11" i="9"/>
  <c r="BH11" i="9"/>
  <c r="AG11" i="9"/>
  <c r="AF11" i="9"/>
  <c r="K11" i="9"/>
  <c r="J11" i="9"/>
  <c r="L11" i="9" s="1"/>
  <c r="I11" i="9"/>
  <c r="H11" i="9" s="1"/>
  <c r="F11" i="9"/>
  <c r="C11" i="9"/>
  <c r="E11" i="9" s="1"/>
  <c r="BJ10" i="9"/>
  <c r="BI10" i="9"/>
  <c r="BH10" i="9"/>
  <c r="K10" i="9"/>
  <c r="J10" i="9"/>
  <c r="I10" i="9"/>
  <c r="F10" i="9"/>
  <c r="E10" i="9"/>
  <c r="C10" i="9"/>
  <c r="BJ9" i="9"/>
  <c r="BI9" i="9"/>
  <c r="BH9" i="9"/>
  <c r="K9" i="9"/>
  <c r="J9" i="9"/>
  <c r="E9" i="9"/>
  <c r="C9" i="9"/>
  <c r="F9" i="9" s="1"/>
  <c r="BJ8" i="9"/>
  <c r="BI8" i="9"/>
  <c r="BH8" i="9"/>
  <c r="AI8" i="9"/>
  <c r="AG8" i="9"/>
  <c r="AF8" i="9"/>
  <c r="K8" i="9"/>
  <c r="J8" i="9"/>
  <c r="F8" i="9"/>
  <c r="E8" i="9"/>
  <c r="C8" i="9"/>
  <c r="BJ7" i="9"/>
  <c r="BI7" i="9"/>
  <c r="BH7" i="9"/>
  <c r="AI7" i="9"/>
  <c r="AG7" i="9"/>
  <c r="AF7" i="9"/>
  <c r="K7" i="9"/>
  <c r="J7" i="9"/>
  <c r="C7" i="9"/>
  <c r="F7" i="9" s="1"/>
  <c r="BJ6" i="9"/>
  <c r="BI6" i="9"/>
  <c r="BH6" i="9"/>
  <c r="AF6" i="9"/>
  <c r="K6" i="9"/>
  <c r="J6" i="9"/>
  <c r="C6" i="9"/>
  <c r="BJ5" i="9"/>
  <c r="BI5" i="9"/>
  <c r="BH5" i="9"/>
  <c r="K5" i="9"/>
  <c r="J5" i="9"/>
  <c r="I5" i="9"/>
  <c r="H5" i="9" s="1"/>
  <c r="C5" i="9"/>
  <c r="F5" i="9" s="1"/>
  <c r="BJ4" i="9"/>
  <c r="BI4" i="9"/>
  <c r="BH4" i="9"/>
  <c r="AI4" i="9"/>
  <c r="AB4" i="9"/>
  <c r="P265" i="9" s="1"/>
  <c r="AA4" i="9"/>
  <c r="I237" i="9" s="1"/>
  <c r="H237" i="9" s="1"/>
  <c r="K4" i="9"/>
  <c r="J4" i="9"/>
  <c r="I4" i="9"/>
  <c r="F4" i="9"/>
  <c r="E4" i="9"/>
  <c r="C4" i="9"/>
  <c r="BJ3" i="9"/>
  <c r="BI3" i="9"/>
  <c r="BH3" i="9"/>
  <c r="AI3" i="9"/>
  <c r="AG3" i="9"/>
  <c r="AF3" i="9"/>
  <c r="AB3" i="9"/>
  <c r="AA3" i="9"/>
  <c r="K3" i="9"/>
  <c r="J3" i="9"/>
  <c r="I3" i="9"/>
  <c r="C3" i="9"/>
  <c r="BJ2" i="9"/>
  <c r="BI2" i="9"/>
  <c r="BH2" i="9"/>
  <c r="AI2" i="9"/>
  <c r="AG2" i="9"/>
  <c r="AB2" i="9"/>
  <c r="AA2" i="9"/>
  <c r="K2" i="9"/>
  <c r="J2" i="9"/>
  <c r="L2" i="9" s="1"/>
  <c r="I2" i="9"/>
  <c r="H2" i="9" s="1"/>
  <c r="F2" i="9"/>
  <c r="E2" i="9"/>
  <c r="C2" i="9"/>
  <c r="S330" i="8"/>
  <c r="R330" i="8"/>
  <c r="Q330" i="8"/>
  <c r="O330" i="8"/>
  <c r="K330" i="8"/>
  <c r="J330" i="8"/>
  <c r="S329" i="8"/>
  <c r="R329" i="8"/>
  <c r="Q329" i="8"/>
  <c r="O329" i="8"/>
  <c r="K329" i="8"/>
  <c r="J329" i="8"/>
  <c r="S328" i="8"/>
  <c r="R328" i="8"/>
  <c r="Q328" i="8"/>
  <c r="O328" i="8"/>
  <c r="K328" i="8"/>
  <c r="J328" i="8"/>
  <c r="S327" i="8"/>
  <c r="R327" i="8"/>
  <c r="Q327" i="8"/>
  <c r="O327" i="8"/>
  <c r="K327" i="8"/>
  <c r="J327" i="8"/>
  <c r="S326" i="8"/>
  <c r="R326" i="8"/>
  <c r="Q326" i="8"/>
  <c r="O326" i="8"/>
  <c r="K326" i="8"/>
  <c r="J326" i="8"/>
  <c r="S325" i="8"/>
  <c r="R325" i="8"/>
  <c r="Q325" i="8"/>
  <c r="O325" i="8"/>
  <c r="K325" i="8"/>
  <c r="J325" i="8"/>
  <c r="S324" i="8"/>
  <c r="R324" i="8"/>
  <c r="Q324" i="8"/>
  <c r="O324" i="8"/>
  <c r="K324" i="8"/>
  <c r="J324" i="8"/>
  <c r="S323" i="8"/>
  <c r="R323" i="8"/>
  <c r="Q323" i="8"/>
  <c r="O323" i="8"/>
  <c r="K323" i="8"/>
  <c r="J323" i="8"/>
  <c r="S322" i="8"/>
  <c r="R322" i="8"/>
  <c r="Q322" i="8"/>
  <c r="O322" i="8"/>
  <c r="K322" i="8"/>
  <c r="J322" i="8"/>
  <c r="I322" i="8"/>
  <c r="H322" i="8" s="1"/>
  <c r="S321" i="8"/>
  <c r="R321" i="8"/>
  <c r="Q321" i="8"/>
  <c r="O321" i="8"/>
  <c r="K321" i="8"/>
  <c r="J321" i="8"/>
  <c r="S320" i="8"/>
  <c r="R320" i="8"/>
  <c r="Q320" i="8"/>
  <c r="O320" i="8"/>
  <c r="K320" i="8"/>
  <c r="H320" i="8" s="1"/>
  <c r="J320" i="8"/>
  <c r="I320" i="8"/>
  <c r="S319" i="8"/>
  <c r="R319" i="8"/>
  <c r="Q319" i="8"/>
  <c r="O319" i="8"/>
  <c r="K319" i="8"/>
  <c r="J319" i="8"/>
  <c r="I319" i="8"/>
  <c r="H319" i="8" s="1"/>
  <c r="S318" i="8"/>
  <c r="R318" i="8"/>
  <c r="Q318" i="8"/>
  <c r="O318" i="8"/>
  <c r="K318" i="8"/>
  <c r="J318" i="8"/>
  <c r="S317" i="8"/>
  <c r="R317" i="8"/>
  <c r="Q317" i="8"/>
  <c r="O317" i="8"/>
  <c r="K317" i="8"/>
  <c r="J317" i="8"/>
  <c r="S316" i="8"/>
  <c r="R316" i="8"/>
  <c r="Q316" i="8"/>
  <c r="O316" i="8"/>
  <c r="K316" i="8"/>
  <c r="J316" i="8"/>
  <c r="S315" i="8"/>
  <c r="R315" i="8"/>
  <c r="Q315" i="8"/>
  <c r="O315" i="8"/>
  <c r="K315" i="8"/>
  <c r="J315" i="8"/>
  <c r="S314" i="8"/>
  <c r="R314" i="8"/>
  <c r="Q314" i="8"/>
  <c r="O314" i="8"/>
  <c r="K314" i="8"/>
  <c r="J314" i="8"/>
  <c r="BJ313" i="8"/>
  <c r="S313" i="8"/>
  <c r="R313" i="8"/>
  <c r="Q313" i="8"/>
  <c r="O313" i="8"/>
  <c r="K313" i="8"/>
  <c r="J313" i="8"/>
  <c r="A313" i="8"/>
  <c r="BJ312" i="8"/>
  <c r="BI312" i="8"/>
  <c r="BH312" i="8"/>
  <c r="S312" i="8"/>
  <c r="R312" i="8"/>
  <c r="Q312" i="8"/>
  <c r="O312" i="8"/>
  <c r="K312" i="8"/>
  <c r="J312" i="8"/>
  <c r="BJ311" i="8"/>
  <c r="BI311" i="8"/>
  <c r="BH311" i="8"/>
  <c r="S311" i="8"/>
  <c r="R311" i="8"/>
  <c r="Q311" i="8"/>
  <c r="O311" i="8"/>
  <c r="K311" i="8"/>
  <c r="J311" i="8"/>
  <c r="BJ310" i="8"/>
  <c r="BI310" i="8"/>
  <c r="BH310" i="8"/>
  <c r="S310" i="8"/>
  <c r="R310" i="8"/>
  <c r="Q310" i="8"/>
  <c r="O310" i="8"/>
  <c r="K310" i="8"/>
  <c r="J310" i="8"/>
  <c r="S309" i="8"/>
  <c r="R309" i="8"/>
  <c r="Q309" i="8"/>
  <c r="O309" i="8"/>
  <c r="K309" i="8"/>
  <c r="J309" i="8"/>
  <c r="S308" i="8"/>
  <c r="R308" i="8"/>
  <c r="Q308" i="8"/>
  <c r="O308" i="8"/>
  <c r="K308" i="8"/>
  <c r="J308" i="8"/>
  <c r="I308" i="8"/>
  <c r="H308" i="8"/>
  <c r="S307" i="8"/>
  <c r="R307" i="8"/>
  <c r="Q307" i="8"/>
  <c r="O307" i="8"/>
  <c r="K307" i="8"/>
  <c r="J307" i="8"/>
  <c r="S306" i="8"/>
  <c r="R306" i="8"/>
  <c r="Q306" i="8"/>
  <c r="O306" i="8"/>
  <c r="K306" i="8"/>
  <c r="J306" i="8"/>
  <c r="S305" i="8"/>
  <c r="R305" i="8"/>
  <c r="Q305" i="8"/>
  <c r="O305" i="8"/>
  <c r="K305" i="8"/>
  <c r="J305" i="8"/>
  <c r="S304" i="8"/>
  <c r="R304" i="8"/>
  <c r="Q304" i="8"/>
  <c r="O304" i="8"/>
  <c r="K304" i="8"/>
  <c r="J304" i="8"/>
  <c r="S303" i="8"/>
  <c r="R303" i="8"/>
  <c r="Q303" i="8"/>
  <c r="O303" i="8"/>
  <c r="K303" i="8"/>
  <c r="J303" i="8"/>
  <c r="S302" i="8"/>
  <c r="R302" i="8"/>
  <c r="Q302" i="8"/>
  <c r="O302" i="8"/>
  <c r="K302" i="8"/>
  <c r="J302" i="8"/>
  <c r="S301" i="8"/>
  <c r="R301" i="8"/>
  <c r="Q301" i="8"/>
  <c r="O301" i="8"/>
  <c r="K301" i="8"/>
  <c r="J301" i="8"/>
  <c r="S300" i="8"/>
  <c r="R300" i="8"/>
  <c r="Q300" i="8"/>
  <c r="O300" i="8"/>
  <c r="K300" i="8"/>
  <c r="J300" i="8"/>
  <c r="S299" i="8"/>
  <c r="R299" i="8"/>
  <c r="Q299" i="8"/>
  <c r="O299" i="8"/>
  <c r="K299" i="8"/>
  <c r="J299" i="8"/>
  <c r="S298" i="8"/>
  <c r="R298" i="8"/>
  <c r="Q298" i="8"/>
  <c r="O298" i="8"/>
  <c r="K298" i="8"/>
  <c r="J298" i="8"/>
  <c r="S297" i="8"/>
  <c r="R297" i="8"/>
  <c r="Q297" i="8"/>
  <c r="O297" i="8"/>
  <c r="K297" i="8"/>
  <c r="J297" i="8"/>
  <c r="S296" i="8"/>
  <c r="R296" i="8"/>
  <c r="Q296" i="8"/>
  <c r="O296" i="8"/>
  <c r="K296" i="8"/>
  <c r="J296" i="8"/>
  <c r="S295" i="8"/>
  <c r="R295" i="8"/>
  <c r="Q295" i="8"/>
  <c r="O295" i="8"/>
  <c r="K295" i="8"/>
  <c r="J295" i="8"/>
  <c r="S294" i="8"/>
  <c r="R294" i="8"/>
  <c r="Q294" i="8"/>
  <c r="O294" i="8"/>
  <c r="K294" i="8"/>
  <c r="J294" i="8"/>
  <c r="S293" i="8"/>
  <c r="R293" i="8"/>
  <c r="Q293" i="8"/>
  <c r="O293" i="8"/>
  <c r="K293" i="8"/>
  <c r="J293" i="8"/>
  <c r="S292" i="8"/>
  <c r="R292" i="8"/>
  <c r="Q292" i="8"/>
  <c r="O292" i="8"/>
  <c r="K292" i="8"/>
  <c r="J292" i="8"/>
  <c r="BJ291" i="8"/>
  <c r="BI291" i="8"/>
  <c r="S291" i="8"/>
  <c r="R291" i="8"/>
  <c r="Q291" i="8"/>
  <c r="O291" i="8"/>
  <c r="K291" i="8"/>
  <c r="J291" i="8"/>
  <c r="A291" i="8"/>
  <c r="A292" i="8" s="1"/>
  <c r="BJ290" i="8"/>
  <c r="BI290" i="8"/>
  <c r="BH290" i="8"/>
  <c r="S290" i="8"/>
  <c r="R290" i="8"/>
  <c r="Q290" i="8"/>
  <c r="O290" i="8"/>
  <c r="K290" i="8"/>
  <c r="J290" i="8"/>
  <c r="BJ289" i="8"/>
  <c r="BI289" i="8"/>
  <c r="BH289" i="8"/>
  <c r="S289" i="8"/>
  <c r="R289" i="8"/>
  <c r="Q289" i="8"/>
  <c r="O289" i="8"/>
  <c r="K289" i="8"/>
  <c r="J289" i="8"/>
  <c r="BJ288" i="8"/>
  <c r="BI288" i="8"/>
  <c r="BH288" i="8"/>
  <c r="S288" i="8"/>
  <c r="R288" i="8"/>
  <c r="Q288" i="8"/>
  <c r="O288" i="8"/>
  <c r="K288" i="8"/>
  <c r="J288" i="8"/>
  <c r="I288" i="8"/>
  <c r="BJ287" i="8"/>
  <c r="BI287" i="8"/>
  <c r="BH287" i="8"/>
  <c r="S287" i="8"/>
  <c r="R287" i="8"/>
  <c r="Q287" i="8"/>
  <c r="O287" i="8"/>
  <c r="K287" i="8"/>
  <c r="J287" i="8"/>
  <c r="BI286" i="8"/>
  <c r="BH286" i="8"/>
  <c r="S286" i="8"/>
  <c r="R286" i="8"/>
  <c r="Q286" i="8"/>
  <c r="O286" i="8"/>
  <c r="K286" i="8"/>
  <c r="J286" i="8"/>
  <c r="A286" i="8"/>
  <c r="BJ286" i="8" s="1"/>
  <c r="BI285" i="8"/>
  <c r="BH285" i="8"/>
  <c r="S285" i="8"/>
  <c r="R285" i="8"/>
  <c r="Q285" i="8"/>
  <c r="O285" i="8"/>
  <c r="K285" i="8"/>
  <c r="J285" i="8"/>
  <c r="A285" i="8"/>
  <c r="BJ285" i="8" s="1"/>
  <c r="BJ284" i="8"/>
  <c r="BI284" i="8"/>
  <c r="BH284" i="8"/>
  <c r="S284" i="8"/>
  <c r="R284" i="8"/>
  <c r="Q284" i="8"/>
  <c r="O284" i="8"/>
  <c r="K284" i="8"/>
  <c r="J284" i="8"/>
  <c r="BJ283" i="8"/>
  <c r="BI283" i="8"/>
  <c r="BH283" i="8"/>
  <c r="S283" i="8"/>
  <c r="R283" i="8"/>
  <c r="Q283" i="8"/>
  <c r="O283" i="8"/>
  <c r="K283" i="8"/>
  <c r="J283" i="8"/>
  <c r="BJ282" i="8"/>
  <c r="BI282" i="8"/>
  <c r="BH282" i="8"/>
  <c r="S282" i="8"/>
  <c r="R282" i="8"/>
  <c r="Q282" i="8"/>
  <c r="O282" i="8"/>
  <c r="K282" i="8"/>
  <c r="J282" i="8"/>
  <c r="I282" i="8"/>
  <c r="BJ281" i="8"/>
  <c r="BI281" i="8"/>
  <c r="BH281" i="8"/>
  <c r="S281" i="8"/>
  <c r="R281" i="8"/>
  <c r="Q281" i="8"/>
  <c r="O281" i="8"/>
  <c r="K281" i="8"/>
  <c r="J281" i="8"/>
  <c r="BJ280" i="8"/>
  <c r="BI280" i="8"/>
  <c r="BH280" i="8"/>
  <c r="S280" i="8"/>
  <c r="R280" i="8"/>
  <c r="Q280" i="8"/>
  <c r="O280" i="8"/>
  <c r="K280" i="8"/>
  <c r="J280" i="8"/>
  <c r="BJ279" i="8"/>
  <c r="BI279" i="8"/>
  <c r="BH279" i="8"/>
  <c r="S279" i="8"/>
  <c r="R279" i="8"/>
  <c r="Q279" i="8"/>
  <c r="O279" i="8"/>
  <c r="K279" i="8"/>
  <c r="J279" i="8"/>
  <c r="I279" i="8"/>
  <c r="H279" i="8" s="1"/>
  <c r="BJ278" i="8"/>
  <c r="BI278" i="8"/>
  <c r="BH278" i="8"/>
  <c r="S278" i="8"/>
  <c r="R278" i="8"/>
  <c r="Q278" i="8"/>
  <c r="O278" i="8"/>
  <c r="K278" i="8"/>
  <c r="J278" i="8"/>
  <c r="I278" i="8"/>
  <c r="BJ277" i="8"/>
  <c r="BI277" i="8"/>
  <c r="BH277" i="8"/>
  <c r="S277" i="8"/>
  <c r="R277" i="8"/>
  <c r="Q277" i="8"/>
  <c r="O277" i="8"/>
  <c r="K277" i="8"/>
  <c r="J277" i="8"/>
  <c r="BJ276" i="8"/>
  <c r="BI276" i="8"/>
  <c r="BH276" i="8"/>
  <c r="S276" i="8"/>
  <c r="T276" i="8" s="1"/>
  <c r="R276" i="8"/>
  <c r="Q276" i="8"/>
  <c r="P276" i="8"/>
  <c r="O276" i="8"/>
  <c r="K276" i="8"/>
  <c r="J276" i="8"/>
  <c r="BJ275" i="8"/>
  <c r="BI275" i="8"/>
  <c r="BH275" i="8"/>
  <c r="S275" i="8"/>
  <c r="R275" i="8"/>
  <c r="Q275" i="8"/>
  <c r="O275" i="8"/>
  <c r="K275" i="8"/>
  <c r="J275" i="8"/>
  <c r="I275" i="8"/>
  <c r="H275" i="8" s="1"/>
  <c r="BJ274" i="8"/>
  <c r="BI274" i="8"/>
  <c r="BH274" i="8"/>
  <c r="S274" i="8"/>
  <c r="R274" i="8"/>
  <c r="Q274" i="8"/>
  <c r="O274" i="8"/>
  <c r="K274" i="8"/>
  <c r="J274" i="8"/>
  <c r="BJ273" i="8"/>
  <c r="BI273" i="8"/>
  <c r="BH273" i="8"/>
  <c r="S273" i="8"/>
  <c r="R273" i="8"/>
  <c r="Q273" i="8"/>
  <c r="O273" i="8"/>
  <c r="K273" i="8"/>
  <c r="J273" i="8"/>
  <c r="BJ272" i="8"/>
  <c r="BI272" i="8"/>
  <c r="BH272" i="8"/>
  <c r="S272" i="8"/>
  <c r="R272" i="8"/>
  <c r="Q272" i="8"/>
  <c r="O272" i="8"/>
  <c r="K272" i="8"/>
  <c r="J272" i="8"/>
  <c r="I272" i="8"/>
  <c r="H272" i="8"/>
  <c r="BJ271" i="8"/>
  <c r="BI271" i="8"/>
  <c r="BH271" i="8"/>
  <c r="S271" i="8"/>
  <c r="R271" i="8"/>
  <c r="Q271" i="8"/>
  <c r="O271" i="8"/>
  <c r="K271" i="8"/>
  <c r="J271" i="8"/>
  <c r="BJ270" i="8"/>
  <c r="BI270" i="8"/>
  <c r="BH270" i="8"/>
  <c r="S270" i="8"/>
  <c r="R270" i="8"/>
  <c r="Q270" i="8"/>
  <c r="O270" i="8"/>
  <c r="K270" i="8"/>
  <c r="J270" i="8"/>
  <c r="BJ269" i="8"/>
  <c r="BI269" i="8"/>
  <c r="BH269" i="8"/>
  <c r="S269" i="8"/>
  <c r="R269" i="8"/>
  <c r="Q269" i="8"/>
  <c r="O269" i="8"/>
  <c r="K269" i="8"/>
  <c r="J269" i="8"/>
  <c r="BJ268" i="8"/>
  <c r="BI268" i="8"/>
  <c r="BH268" i="8"/>
  <c r="S268" i="8"/>
  <c r="R268" i="8"/>
  <c r="Q268" i="8"/>
  <c r="O268" i="8"/>
  <c r="K268" i="8"/>
  <c r="J268" i="8"/>
  <c r="BJ267" i="8"/>
  <c r="BI267" i="8"/>
  <c r="BH267" i="8"/>
  <c r="S267" i="8"/>
  <c r="R267" i="8"/>
  <c r="Q267" i="8"/>
  <c r="O267" i="8"/>
  <c r="K267" i="8"/>
  <c r="J267" i="8"/>
  <c r="BJ266" i="8"/>
  <c r="BI266" i="8"/>
  <c r="BH266" i="8"/>
  <c r="S266" i="8"/>
  <c r="R266" i="8"/>
  <c r="Q266" i="8"/>
  <c r="O266" i="8"/>
  <c r="K266" i="8"/>
  <c r="J266" i="8"/>
  <c r="BJ265" i="8"/>
  <c r="BI265" i="8"/>
  <c r="BH265" i="8"/>
  <c r="S265" i="8"/>
  <c r="R265" i="8"/>
  <c r="Q265" i="8"/>
  <c r="P265" i="8"/>
  <c r="O265" i="8"/>
  <c r="K265" i="8"/>
  <c r="J265" i="8"/>
  <c r="BJ264" i="8"/>
  <c r="BI264" i="8"/>
  <c r="BH264" i="8"/>
  <c r="S264" i="8"/>
  <c r="R264" i="8"/>
  <c r="Q264" i="8"/>
  <c r="O264" i="8"/>
  <c r="K264" i="8"/>
  <c r="J264" i="8"/>
  <c r="BJ263" i="8"/>
  <c r="BI263" i="8"/>
  <c r="BH263" i="8"/>
  <c r="S263" i="8"/>
  <c r="R263" i="8"/>
  <c r="Q263" i="8"/>
  <c r="O263" i="8"/>
  <c r="K263" i="8"/>
  <c r="J263" i="8"/>
  <c r="BJ262" i="8"/>
  <c r="BI262" i="8"/>
  <c r="BH262" i="8"/>
  <c r="S262" i="8"/>
  <c r="R262" i="8"/>
  <c r="Q262" i="8"/>
  <c r="O262" i="8"/>
  <c r="K262" i="8"/>
  <c r="J262" i="8"/>
  <c r="BJ261" i="8"/>
  <c r="BI261" i="8"/>
  <c r="BH261" i="8"/>
  <c r="S261" i="8"/>
  <c r="R261" i="8"/>
  <c r="Q261" i="8"/>
  <c r="O261" i="8"/>
  <c r="K261" i="8"/>
  <c r="J261" i="8"/>
  <c r="BJ260" i="8"/>
  <c r="BI260" i="8"/>
  <c r="BH260" i="8"/>
  <c r="S260" i="8"/>
  <c r="R260" i="8"/>
  <c r="Q260" i="8"/>
  <c r="O260" i="8"/>
  <c r="K260" i="8"/>
  <c r="J260" i="8"/>
  <c r="BJ259" i="8"/>
  <c r="BI259" i="8"/>
  <c r="BH259" i="8"/>
  <c r="S259" i="8"/>
  <c r="R259" i="8"/>
  <c r="Q259" i="8"/>
  <c r="O259" i="8"/>
  <c r="K259" i="8"/>
  <c r="J259" i="8"/>
  <c r="BJ258" i="8"/>
  <c r="BI258" i="8"/>
  <c r="BH258" i="8"/>
  <c r="S258" i="8"/>
  <c r="R258" i="8"/>
  <c r="Q258" i="8"/>
  <c r="O258" i="8"/>
  <c r="K258" i="8"/>
  <c r="J258" i="8"/>
  <c r="BJ257" i="8"/>
  <c r="BI257" i="8"/>
  <c r="BH257" i="8"/>
  <c r="S257" i="8"/>
  <c r="R257" i="8"/>
  <c r="Q257" i="8"/>
  <c r="O257" i="8"/>
  <c r="K257" i="8"/>
  <c r="J257" i="8"/>
  <c r="I257" i="8"/>
  <c r="H257" i="8" s="1"/>
  <c r="BJ256" i="8"/>
  <c r="BI256" i="8"/>
  <c r="BH256" i="8"/>
  <c r="S256" i="8"/>
  <c r="R256" i="8"/>
  <c r="Q256" i="8"/>
  <c r="O256" i="8"/>
  <c r="K256" i="8"/>
  <c r="J256" i="8"/>
  <c r="BJ255" i="8"/>
  <c r="BI255" i="8"/>
  <c r="BH255" i="8"/>
  <c r="S255" i="8"/>
  <c r="R255" i="8"/>
  <c r="Q255" i="8"/>
  <c r="O255" i="8"/>
  <c r="K255" i="8"/>
  <c r="J255" i="8"/>
  <c r="BJ254" i="8"/>
  <c r="BI254" i="8"/>
  <c r="BH254" i="8"/>
  <c r="S254" i="8"/>
  <c r="R254" i="8"/>
  <c r="Q254" i="8"/>
  <c r="O254" i="8"/>
  <c r="K254" i="8"/>
  <c r="J254" i="8"/>
  <c r="BJ253" i="8"/>
  <c r="BI253" i="8"/>
  <c r="BH253" i="8"/>
  <c r="S253" i="8"/>
  <c r="R253" i="8"/>
  <c r="Q253" i="8"/>
  <c r="O253" i="8"/>
  <c r="K253" i="8"/>
  <c r="J253" i="8"/>
  <c r="I253" i="8"/>
  <c r="H253" i="8"/>
  <c r="BJ252" i="8"/>
  <c r="BI252" i="8"/>
  <c r="BH252" i="8"/>
  <c r="S252" i="8"/>
  <c r="R252" i="8"/>
  <c r="Q252" i="8"/>
  <c r="O252" i="8"/>
  <c r="K252" i="8"/>
  <c r="J252" i="8"/>
  <c r="BJ251" i="8"/>
  <c r="BI251" i="8"/>
  <c r="BH251" i="8"/>
  <c r="S251" i="8"/>
  <c r="R251" i="8"/>
  <c r="Q251" i="8"/>
  <c r="O251" i="8"/>
  <c r="K251" i="8"/>
  <c r="J251" i="8"/>
  <c r="BJ250" i="8"/>
  <c r="BI250" i="8"/>
  <c r="BH250" i="8"/>
  <c r="S250" i="8"/>
  <c r="R250" i="8"/>
  <c r="Q250" i="8"/>
  <c r="O250" i="8"/>
  <c r="K250" i="8"/>
  <c r="J250" i="8"/>
  <c r="BJ249" i="8"/>
  <c r="BI249" i="8"/>
  <c r="BH249" i="8"/>
  <c r="S249" i="8"/>
  <c r="R249" i="8"/>
  <c r="Q249" i="8"/>
  <c r="O249" i="8"/>
  <c r="K249" i="8"/>
  <c r="J249" i="8"/>
  <c r="BJ248" i="8"/>
  <c r="BI248" i="8"/>
  <c r="BH248" i="8"/>
  <c r="S248" i="8"/>
  <c r="R248" i="8"/>
  <c r="Q248" i="8"/>
  <c r="O248" i="8"/>
  <c r="K248" i="8"/>
  <c r="J248" i="8"/>
  <c r="BJ247" i="8"/>
  <c r="BI247" i="8"/>
  <c r="BH247" i="8"/>
  <c r="S247" i="8"/>
  <c r="R247" i="8"/>
  <c r="Q247" i="8"/>
  <c r="O247" i="8"/>
  <c r="K247" i="8"/>
  <c r="J247" i="8"/>
  <c r="BJ246" i="8"/>
  <c r="BI246" i="8"/>
  <c r="BH246" i="8"/>
  <c r="S246" i="8"/>
  <c r="R246" i="8"/>
  <c r="Q246" i="8"/>
  <c r="O246" i="8"/>
  <c r="K246" i="8"/>
  <c r="J246" i="8"/>
  <c r="I246" i="8"/>
  <c r="H246" i="8"/>
  <c r="BJ245" i="8"/>
  <c r="BI245" i="8"/>
  <c r="BH245" i="8"/>
  <c r="S245" i="8"/>
  <c r="R245" i="8"/>
  <c r="Q245" i="8"/>
  <c r="O245" i="8"/>
  <c r="K245" i="8"/>
  <c r="J245" i="8"/>
  <c r="BJ244" i="8"/>
  <c r="BI244" i="8"/>
  <c r="BH244" i="8"/>
  <c r="S244" i="8"/>
  <c r="R244" i="8"/>
  <c r="Q244" i="8"/>
  <c r="O244" i="8"/>
  <c r="K244" i="8"/>
  <c r="J244" i="8"/>
  <c r="BJ243" i="8"/>
  <c r="BI243" i="8"/>
  <c r="BH243" i="8"/>
  <c r="S243" i="8"/>
  <c r="R243" i="8"/>
  <c r="Q243" i="8"/>
  <c r="O243" i="8"/>
  <c r="K243" i="8"/>
  <c r="J243" i="8"/>
  <c r="BJ242" i="8"/>
  <c r="BI242" i="8"/>
  <c r="BH242" i="8"/>
  <c r="S242" i="8"/>
  <c r="R242" i="8"/>
  <c r="Q242" i="8"/>
  <c r="O242" i="8"/>
  <c r="K242" i="8"/>
  <c r="J242" i="8"/>
  <c r="BJ241" i="8"/>
  <c r="BI241" i="8"/>
  <c r="BH241" i="8"/>
  <c r="S241" i="8"/>
  <c r="R241" i="8"/>
  <c r="Q241" i="8"/>
  <c r="O241" i="8"/>
  <c r="K241" i="8"/>
  <c r="J241" i="8"/>
  <c r="BJ240" i="8"/>
  <c r="BI240" i="8"/>
  <c r="BH240" i="8"/>
  <c r="S240" i="8"/>
  <c r="R240" i="8"/>
  <c r="Q240" i="8"/>
  <c r="O240" i="8"/>
  <c r="K240" i="8"/>
  <c r="J240" i="8"/>
  <c r="BJ239" i="8"/>
  <c r="BI239" i="8"/>
  <c r="BH239" i="8"/>
  <c r="S239" i="8"/>
  <c r="R239" i="8"/>
  <c r="Q239" i="8"/>
  <c r="O239" i="8"/>
  <c r="K239" i="8"/>
  <c r="J239" i="8"/>
  <c r="BJ238" i="8"/>
  <c r="BI238" i="8"/>
  <c r="BH238" i="8"/>
  <c r="S238" i="8"/>
  <c r="R238" i="8"/>
  <c r="Q238" i="8"/>
  <c r="O238" i="8"/>
  <c r="K238" i="8"/>
  <c r="J238" i="8"/>
  <c r="BJ237" i="8"/>
  <c r="BI237" i="8"/>
  <c r="BH237" i="8"/>
  <c r="S237" i="8"/>
  <c r="R237" i="8"/>
  <c r="Q237" i="8"/>
  <c r="O237" i="8"/>
  <c r="K237" i="8"/>
  <c r="J237" i="8"/>
  <c r="BJ236" i="8"/>
  <c r="BI236" i="8"/>
  <c r="BH236" i="8"/>
  <c r="S236" i="8"/>
  <c r="R236" i="8"/>
  <c r="Q236" i="8"/>
  <c r="O236" i="8"/>
  <c r="K236" i="8"/>
  <c r="J236" i="8"/>
  <c r="BJ235" i="8"/>
  <c r="BI235" i="8"/>
  <c r="BH235" i="8"/>
  <c r="S235" i="8"/>
  <c r="R235" i="8"/>
  <c r="Q235" i="8"/>
  <c r="O235" i="8"/>
  <c r="K235" i="8"/>
  <c r="J235" i="8"/>
  <c r="BJ234" i="8"/>
  <c r="BI234" i="8"/>
  <c r="BH234" i="8"/>
  <c r="S234" i="8"/>
  <c r="R234" i="8"/>
  <c r="Q234" i="8"/>
  <c r="O234" i="8"/>
  <c r="K234" i="8"/>
  <c r="J234" i="8"/>
  <c r="BJ233" i="8"/>
  <c r="BI233" i="8"/>
  <c r="BH233" i="8"/>
  <c r="S233" i="8"/>
  <c r="R233" i="8"/>
  <c r="Q233" i="8"/>
  <c r="O233" i="8"/>
  <c r="K233" i="8"/>
  <c r="J233" i="8"/>
  <c r="BJ232" i="8"/>
  <c r="BI232" i="8"/>
  <c r="BH232" i="8"/>
  <c r="S232" i="8"/>
  <c r="R232" i="8"/>
  <c r="Q232" i="8"/>
  <c r="O232" i="8"/>
  <c r="K232" i="8"/>
  <c r="J232" i="8"/>
  <c r="BJ231" i="8"/>
  <c r="BI231" i="8"/>
  <c r="BH231" i="8"/>
  <c r="S231" i="8"/>
  <c r="R231" i="8"/>
  <c r="Q231" i="8"/>
  <c r="O231" i="8"/>
  <c r="K231" i="8"/>
  <c r="J231" i="8"/>
  <c r="BJ230" i="8"/>
  <c r="BI230" i="8"/>
  <c r="BH230" i="8"/>
  <c r="S230" i="8"/>
  <c r="R230" i="8"/>
  <c r="Q230" i="8"/>
  <c r="O230" i="8"/>
  <c r="K230" i="8"/>
  <c r="J230" i="8"/>
  <c r="BJ229" i="8"/>
  <c r="BI229" i="8"/>
  <c r="BH229" i="8"/>
  <c r="S229" i="8"/>
  <c r="R229" i="8"/>
  <c r="Q229" i="8"/>
  <c r="O229" i="8"/>
  <c r="K229" i="8"/>
  <c r="J229" i="8"/>
  <c r="BJ228" i="8"/>
  <c r="BI228" i="8"/>
  <c r="BH228" i="8"/>
  <c r="S228" i="8"/>
  <c r="R228" i="8"/>
  <c r="Q228" i="8"/>
  <c r="O228" i="8"/>
  <c r="K228" i="8"/>
  <c r="J228" i="8"/>
  <c r="BJ227" i="8"/>
  <c r="BI227" i="8"/>
  <c r="BH227" i="8"/>
  <c r="S227" i="8"/>
  <c r="R227" i="8"/>
  <c r="Q227" i="8"/>
  <c r="O227" i="8"/>
  <c r="K227" i="8"/>
  <c r="J227" i="8"/>
  <c r="BJ226" i="8"/>
  <c r="BI226" i="8"/>
  <c r="BH226" i="8"/>
  <c r="S226" i="8"/>
  <c r="R226" i="8"/>
  <c r="Q226" i="8"/>
  <c r="O226" i="8"/>
  <c r="K226" i="8"/>
  <c r="J226" i="8"/>
  <c r="I226" i="8"/>
  <c r="H226" i="8" s="1"/>
  <c r="BJ225" i="8"/>
  <c r="BI225" i="8"/>
  <c r="BH225" i="8"/>
  <c r="S225" i="8"/>
  <c r="R225" i="8"/>
  <c r="Q225" i="8"/>
  <c r="O225" i="8"/>
  <c r="K225" i="8"/>
  <c r="J225" i="8"/>
  <c r="BJ224" i="8"/>
  <c r="BI224" i="8"/>
  <c r="BH224" i="8"/>
  <c r="S224" i="8"/>
  <c r="R224" i="8"/>
  <c r="Q224" i="8"/>
  <c r="O224" i="8"/>
  <c r="K224" i="8"/>
  <c r="J224" i="8"/>
  <c r="BJ223" i="8"/>
  <c r="BI223" i="8"/>
  <c r="BH223" i="8"/>
  <c r="S223" i="8"/>
  <c r="R223" i="8"/>
  <c r="Q223" i="8"/>
  <c r="O223" i="8"/>
  <c r="K223" i="8"/>
  <c r="J223" i="8"/>
  <c r="BJ222" i="8"/>
  <c r="BI222" i="8"/>
  <c r="BH222" i="8"/>
  <c r="S222" i="8"/>
  <c r="R222" i="8"/>
  <c r="Q222" i="8"/>
  <c r="O222" i="8"/>
  <c r="K222" i="8"/>
  <c r="J222" i="8"/>
  <c r="BJ221" i="8"/>
  <c r="BI221" i="8"/>
  <c r="BH221" i="8"/>
  <c r="S221" i="8"/>
  <c r="R221" i="8"/>
  <c r="Q221" i="8"/>
  <c r="O221" i="8"/>
  <c r="K221" i="8"/>
  <c r="J221" i="8"/>
  <c r="I221" i="8"/>
  <c r="H221" i="8"/>
  <c r="BJ220" i="8"/>
  <c r="BI220" i="8"/>
  <c r="BH220" i="8"/>
  <c r="S220" i="8"/>
  <c r="R220" i="8"/>
  <c r="Q220" i="8"/>
  <c r="O220" i="8"/>
  <c r="K220" i="8"/>
  <c r="J220" i="8"/>
  <c r="BJ219" i="8"/>
  <c r="BI219" i="8"/>
  <c r="BH219" i="8"/>
  <c r="S219" i="8"/>
  <c r="R219" i="8"/>
  <c r="Q219" i="8"/>
  <c r="P219" i="8"/>
  <c r="O219" i="8"/>
  <c r="K219" i="8"/>
  <c r="J219" i="8"/>
  <c r="BJ218" i="8"/>
  <c r="BI218" i="8"/>
  <c r="BH218" i="8"/>
  <c r="S218" i="8"/>
  <c r="R218" i="8"/>
  <c r="Q218" i="8"/>
  <c r="O218" i="8"/>
  <c r="K218" i="8"/>
  <c r="J218" i="8"/>
  <c r="BJ217" i="8"/>
  <c r="BI217" i="8"/>
  <c r="BH217" i="8"/>
  <c r="S217" i="8"/>
  <c r="R217" i="8"/>
  <c r="Q217" i="8"/>
  <c r="O217" i="8"/>
  <c r="K217" i="8"/>
  <c r="J217" i="8"/>
  <c r="BJ216" i="8"/>
  <c r="BI216" i="8"/>
  <c r="BH216" i="8"/>
  <c r="S216" i="8"/>
  <c r="R216" i="8"/>
  <c r="Q216" i="8"/>
  <c r="O216" i="8"/>
  <c r="K216" i="8"/>
  <c r="J216" i="8"/>
  <c r="I216" i="8"/>
  <c r="H216" i="8" s="1"/>
  <c r="BJ215" i="8"/>
  <c r="BI215" i="8"/>
  <c r="BH215" i="8"/>
  <c r="S215" i="8"/>
  <c r="R215" i="8"/>
  <c r="Q215" i="8"/>
  <c r="O215" i="8"/>
  <c r="K215" i="8"/>
  <c r="J215" i="8"/>
  <c r="BJ214" i="8"/>
  <c r="BI214" i="8"/>
  <c r="BH214" i="8"/>
  <c r="S214" i="8"/>
  <c r="R214" i="8"/>
  <c r="Q214" i="8"/>
  <c r="O214" i="8"/>
  <c r="K214" i="8"/>
  <c r="J214" i="8"/>
  <c r="I214" i="8"/>
  <c r="H214" i="8" s="1"/>
  <c r="BJ213" i="8"/>
  <c r="BI213" i="8"/>
  <c r="BH213" i="8"/>
  <c r="S213" i="8"/>
  <c r="R213" i="8"/>
  <c r="Q213" i="8"/>
  <c r="O213" i="8"/>
  <c r="K213" i="8"/>
  <c r="J213" i="8"/>
  <c r="BJ212" i="8"/>
  <c r="BI212" i="8"/>
  <c r="BH212" i="8"/>
  <c r="S212" i="8"/>
  <c r="R212" i="8"/>
  <c r="Q212" i="8"/>
  <c r="O212" i="8"/>
  <c r="K212" i="8"/>
  <c r="J212" i="8"/>
  <c r="BJ211" i="8"/>
  <c r="BI211" i="8"/>
  <c r="BH211" i="8"/>
  <c r="S211" i="8"/>
  <c r="R211" i="8"/>
  <c r="Q211" i="8"/>
  <c r="P211" i="8"/>
  <c r="O211" i="8"/>
  <c r="K211" i="8"/>
  <c r="J211" i="8"/>
  <c r="BJ210" i="8"/>
  <c r="BI210" i="8"/>
  <c r="BH210" i="8"/>
  <c r="S210" i="8"/>
  <c r="R210" i="8"/>
  <c r="Q210" i="8"/>
  <c r="O210" i="8"/>
  <c r="K210" i="8"/>
  <c r="J210" i="8"/>
  <c r="BJ209" i="8"/>
  <c r="BI209" i="8"/>
  <c r="BH209" i="8"/>
  <c r="S209" i="8"/>
  <c r="R209" i="8"/>
  <c r="Q209" i="8"/>
  <c r="O209" i="8"/>
  <c r="K209" i="8"/>
  <c r="J209" i="8"/>
  <c r="BJ208" i="8"/>
  <c r="BI208" i="8"/>
  <c r="BH208" i="8"/>
  <c r="S208" i="8"/>
  <c r="R208" i="8"/>
  <c r="Q208" i="8"/>
  <c r="O208" i="8"/>
  <c r="K208" i="8"/>
  <c r="J208" i="8"/>
  <c r="I208" i="8"/>
  <c r="H208" i="8" s="1"/>
  <c r="BJ207" i="8"/>
  <c r="BI207" i="8"/>
  <c r="BH207" i="8"/>
  <c r="S207" i="8"/>
  <c r="R207" i="8"/>
  <c r="Q207" i="8"/>
  <c r="O207" i="8"/>
  <c r="K207" i="8"/>
  <c r="J207" i="8"/>
  <c r="BJ206" i="8"/>
  <c r="BI206" i="8"/>
  <c r="BH206" i="8"/>
  <c r="S206" i="8"/>
  <c r="R206" i="8"/>
  <c r="Q206" i="8"/>
  <c r="O206" i="8"/>
  <c r="K206" i="8"/>
  <c r="J206" i="8"/>
  <c r="BJ205" i="8"/>
  <c r="BI205" i="8"/>
  <c r="BH205" i="8"/>
  <c r="S205" i="8"/>
  <c r="R205" i="8"/>
  <c r="Q205" i="8"/>
  <c r="O205" i="8"/>
  <c r="K205" i="8"/>
  <c r="J205" i="8"/>
  <c r="BJ204" i="8"/>
  <c r="BI204" i="8"/>
  <c r="BH204" i="8"/>
  <c r="S204" i="8"/>
  <c r="R204" i="8"/>
  <c r="Q204" i="8"/>
  <c r="O204" i="8"/>
  <c r="K204" i="8"/>
  <c r="J204" i="8"/>
  <c r="BJ203" i="8"/>
  <c r="BI203" i="8"/>
  <c r="BH203" i="8"/>
  <c r="S203" i="8"/>
  <c r="R203" i="8"/>
  <c r="Q203" i="8"/>
  <c r="O203" i="8"/>
  <c r="K203" i="8"/>
  <c r="J203" i="8"/>
  <c r="BJ202" i="8"/>
  <c r="BI202" i="8"/>
  <c r="BH202" i="8"/>
  <c r="S202" i="8"/>
  <c r="R202" i="8"/>
  <c r="Q202" i="8"/>
  <c r="O202" i="8"/>
  <c r="K202" i="8"/>
  <c r="J202" i="8"/>
  <c r="BJ201" i="8"/>
  <c r="BI201" i="8"/>
  <c r="BH201" i="8"/>
  <c r="S201" i="8"/>
  <c r="R201" i="8"/>
  <c r="Q201" i="8"/>
  <c r="O201" i="8"/>
  <c r="K201" i="8"/>
  <c r="J201" i="8"/>
  <c r="BJ200" i="8"/>
  <c r="BI200" i="8"/>
  <c r="BH200" i="8"/>
  <c r="S200" i="8"/>
  <c r="R200" i="8"/>
  <c r="Q200" i="8"/>
  <c r="P200" i="8"/>
  <c r="O200" i="8"/>
  <c r="K200" i="8"/>
  <c r="J200" i="8"/>
  <c r="BJ199" i="8"/>
  <c r="BI199" i="8"/>
  <c r="BH199" i="8"/>
  <c r="S199" i="8"/>
  <c r="R199" i="8"/>
  <c r="Q199" i="8"/>
  <c r="O199" i="8"/>
  <c r="K199" i="8"/>
  <c r="J199" i="8"/>
  <c r="BJ198" i="8"/>
  <c r="BI198" i="8"/>
  <c r="BH198" i="8"/>
  <c r="S198" i="8"/>
  <c r="R198" i="8"/>
  <c r="Q198" i="8"/>
  <c r="O198" i="8"/>
  <c r="K198" i="8"/>
  <c r="J198" i="8"/>
  <c r="BJ197" i="8"/>
  <c r="BI197" i="8"/>
  <c r="BH197" i="8"/>
  <c r="S197" i="8"/>
  <c r="R197" i="8"/>
  <c r="Q197" i="8"/>
  <c r="O197" i="8"/>
  <c r="K197" i="8"/>
  <c r="J197" i="8"/>
  <c r="BJ196" i="8"/>
  <c r="BI196" i="8"/>
  <c r="BH196" i="8"/>
  <c r="S196" i="8"/>
  <c r="R196" i="8"/>
  <c r="Q196" i="8"/>
  <c r="O196" i="8"/>
  <c r="K196" i="8"/>
  <c r="J196" i="8"/>
  <c r="BJ195" i="8"/>
  <c r="BI195" i="8"/>
  <c r="BH195" i="8"/>
  <c r="S195" i="8"/>
  <c r="R195" i="8"/>
  <c r="Q195" i="8"/>
  <c r="O195" i="8"/>
  <c r="K195" i="8"/>
  <c r="J195" i="8"/>
  <c r="BJ194" i="8"/>
  <c r="BI194" i="8"/>
  <c r="BH194" i="8"/>
  <c r="S194" i="8"/>
  <c r="R194" i="8"/>
  <c r="Q194" i="8"/>
  <c r="O194" i="8"/>
  <c r="K194" i="8"/>
  <c r="J194" i="8"/>
  <c r="BJ193" i="8"/>
  <c r="BI193" i="8"/>
  <c r="BH193" i="8"/>
  <c r="S193" i="8"/>
  <c r="R193" i="8"/>
  <c r="Q193" i="8"/>
  <c r="O193" i="8"/>
  <c r="K193" i="8"/>
  <c r="J193" i="8"/>
  <c r="BJ192" i="8"/>
  <c r="BI192" i="8"/>
  <c r="BH192" i="8"/>
  <c r="S192" i="8"/>
  <c r="R192" i="8"/>
  <c r="Q192" i="8"/>
  <c r="O192" i="8"/>
  <c r="K192" i="8"/>
  <c r="J192" i="8"/>
  <c r="BJ191" i="8"/>
  <c r="BI191" i="8"/>
  <c r="BH191" i="8"/>
  <c r="S191" i="8"/>
  <c r="R191" i="8"/>
  <c r="Q191" i="8"/>
  <c r="O191" i="8"/>
  <c r="K191" i="8"/>
  <c r="J191" i="8"/>
  <c r="I191" i="8"/>
  <c r="H191" i="8"/>
  <c r="BJ190" i="8"/>
  <c r="BI190" i="8"/>
  <c r="BH190" i="8"/>
  <c r="S190" i="8"/>
  <c r="R190" i="8"/>
  <c r="Q190" i="8"/>
  <c r="O190" i="8"/>
  <c r="K190" i="8"/>
  <c r="J190" i="8"/>
  <c r="BJ189" i="8"/>
  <c r="BI189" i="8"/>
  <c r="BH189" i="8"/>
  <c r="S189" i="8"/>
  <c r="R189" i="8"/>
  <c r="Q189" i="8"/>
  <c r="O189" i="8"/>
  <c r="K189" i="8"/>
  <c r="J189" i="8"/>
  <c r="BJ188" i="8"/>
  <c r="BI188" i="8"/>
  <c r="BH188" i="8"/>
  <c r="S188" i="8"/>
  <c r="R188" i="8"/>
  <c r="Q188" i="8"/>
  <c r="O188" i="8"/>
  <c r="K188" i="8"/>
  <c r="J188" i="8"/>
  <c r="BJ187" i="8"/>
  <c r="BI187" i="8"/>
  <c r="BH187" i="8"/>
  <c r="S187" i="8"/>
  <c r="R187" i="8"/>
  <c r="Q187" i="8"/>
  <c r="O187" i="8"/>
  <c r="K187" i="8"/>
  <c r="J187" i="8"/>
  <c r="BJ186" i="8"/>
  <c r="BI186" i="8"/>
  <c r="BH186" i="8"/>
  <c r="S186" i="8"/>
  <c r="R186" i="8"/>
  <c r="Q186" i="8"/>
  <c r="O186" i="8"/>
  <c r="K186" i="8"/>
  <c r="J186" i="8"/>
  <c r="I186" i="8"/>
  <c r="L186" i="8" s="1"/>
  <c r="H186" i="8"/>
  <c r="BJ185" i="8"/>
  <c r="BI185" i="8"/>
  <c r="BH185" i="8"/>
  <c r="S185" i="8"/>
  <c r="R185" i="8"/>
  <c r="Q185" i="8"/>
  <c r="O185" i="8"/>
  <c r="K185" i="8"/>
  <c r="J185" i="8"/>
  <c r="BJ184" i="8"/>
  <c r="BI184" i="8"/>
  <c r="BH184" i="8"/>
  <c r="S184" i="8"/>
  <c r="R184" i="8"/>
  <c r="Q184" i="8"/>
  <c r="O184" i="8"/>
  <c r="K184" i="8"/>
  <c r="J184" i="8"/>
  <c r="BJ183" i="8"/>
  <c r="BI183" i="8"/>
  <c r="BH183" i="8"/>
  <c r="S183" i="8"/>
  <c r="R183" i="8"/>
  <c r="Q183" i="8"/>
  <c r="O183" i="8"/>
  <c r="K183" i="8"/>
  <c r="J183" i="8"/>
  <c r="BJ182" i="8"/>
  <c r="BI182" i="8"/>
  <c r="BH182" i="8"/>
  <c r="S182" i="8"/>
  <c r="R182" i="8"/>
  <c r="Q182" i="8"/>
  <c r="O182" i="8"/>
  <c r="K182" i="8"/>
  <c r="J182" i="8"/>
  <c r="BJ181" i="8"/>
  <c r="BI181" i="8"/>
  <c r="BH181" i="8"/>
  <c r="S181" i="8"/>
  <c r="R181" i="8"/>
  <c r="Q181" i="8"/>
  <c r="O181" i="8"/>
  <c r="K181" i="8"/>
  <c r="J181" i="8"/>
  <c r="I181" i="8"/>
  <c r="BJ180" i="8"/>
  <c r="BI180" i="8"/>
  <c r="BH180" i="8"/>
  <c r="S180" i="8"/>
  <c r="R180" i="8"/>
  <c r="Q180" i="8"/>
  <c r="O180" i="8"/>
  <c r="K180" i="8"/>
  <c r="J180" i="8"/>
  <c r="BJ179" i="8"/>
  <c r="BI179" i="8"/>
  <c r="BH179" i="8"/>
  <c r="S179" i="8"/>
  <c r="R179" i="8"/>
  <c r="Q179" i="8"/>
  <c r="O179" i="8"/>
  <c r="K179" i="8"/>
  <c r="J179" i="8"/>
  <c r="BJ178" i="8"/>
  <c r="BI178" i="8"/>
  <c r="BH178" i="8"/>
  <c r="S178" i="8"/>
  <c r="R178" i="8"/>
  <c r="Q178" i="8"/>
  <c r="O178" i="8"/>
  <c r="K178" i="8"/>
  <c r="J178" i="8"/>
  <c r="I178" i="8"/>
  <c r="H178" i="8" s="1"/>
  <c r="BJ177" i="8"/>
  <c r="BI177" i="8"/>
  <c r="BH177" i="8"/>
  <c r="S177" i="8"/>
  <c r="R177" i="8"/>
  <c r="Q177" i="8"/>
  <c r="O177" i="8"/>
  <c r="K177" i="8"/>
  <c r="J177" i="8"/>
  <c r="BJ176" i="8"/>
  <c r="BI176" i="8"/>
  <c r="BH176" i="8"/>
  <c r="S176" i="8"/>
  <c r="R176" i="8"/>
  <c r="Q176" i="8"/>
  <c r="O176" i="8"/>
  <c r="K176" i="8"/>
  <c r="J176" i="8"/>
  <c r="BJ175" i="8"/>
  <c r="BI175" i="8"/>
  <c r="BH175" i="8"/>
  <c r="S175" i="8"/>
  <c r="R175" i="8"/>
  <c r="Q175" i="8"/>
  <c r="O175" i="8"/>
  <c r="K175" i="8"/>
  <c r="J175" i="8"/>
  <c r="I175" i="8"/>
  <c r="H175" i="8" s="1"/>
  <c r="BJ174" i="8"/>
  <c r="BI174" i="8"/>
  <c r="BH174" i="8"/>
  <c r="S174" i="8"/>
  <c r="R174" i="8"/>
  <c r="Q174" i="8"/>
  <c r="O174" i="8"/>
  <c r="K174" i="8"/>
  <c r="J174" i="8"/>
  <c r="BJ173" i="8"/>
  <c r="BI173" i="8"/>
  <c r="BH173" i="8"/>
  <c r="S173" i="8"/>
  <c r="R173" i="8"/>
  <c r="Q173" i="8"/>
  <c r="O173" i="8"/>
  <c r="K173" i="8"/>
  <c r="J173" i="8"/>
  <c r="BJ172" i="8"/>
  <c r="BI172" i="8"/>
  <c r="BH172" i="8"/>
  <c r="S172" i="8"/>
  <c r="R172" i="8"/>
  <c r="Q172" i="8"/>
  <c r="P172" i="8"/>
  <c r="O172" i="8"/>
  <c r="K172" i="8"/>
  <c r="J172" i="8"/>
  <c r="BJ171" i="8"/>
  <c r="BI171" i="8"/>
  <c r="BH171" i="8"/>
  <c r="S171" i="8"/>
  <c r="R171" i="8"/>
  <c r="Q171" i="8"/>
  <c r="O171" i="8"/>
  <c r="K171" i="8"/>
  <c r="J171" i="8"/>
  <c r="BJ170" i="8"/>
  <c r="BI170" i="8"/>
  <c r="BH170" i="8"/>
  <c r="S170" i="8"/>
  <c r="R170" i="8"/>
  <c r="Q170" i="8"/>
  <c r="O170" i="8"/>
  <c r="K170" i="8"/>
  <c r="J170" i="8"/>
  <c r="BJ169" i="8"/>
  <c r="BI169" i="8"/>
  <c r="BH169" i="8"/>
  <c r="S169" i="8"/>
  <c r="R169" i="8"/>
  <c r="Q169" i="8"/>
  <c r="O169" i="8"/>
  <c r="K169" i="8"/>
  <c r="J169" i="8"/>
  <c r="BJ168" i="8"/>
  <c r="BI168" i="8"/>
  <c r="BH168" i="8"/>
  <c r="S168" i="8"/>
  <c r="R168" i="8"/>
  <c r="Q168" i="8"/>
  <c r="O168" i="8"/>
  <c r="K168" i="8"/>
  <c r="J168" i="8"/>
  <c r="BJ167" i="8"/>
  <c r="BI167" i="8"/>
  <c r="BH167" i="8"/>
  <c r="S167" i="8"/>
  <c r="R167" i="8"/>
  <c r="Q167" i="8"/>
  <c r="O167" i="8"/>
  <c r="K167" i="8"/>
  <c r="J167" i="8"/>
  <c r="I167" i="8"/>
  <c r="BJ166" i="8"/>
  <c r="BI166" i="8"/>
  <c r="BH166" i="8"/>
  <c r="S166" i="8"/>
  <c r="R166" i="8"/>
  <c r="Q166" i="8"/>
  <c r="P166" i="8"/>
  <c r="O166" i="8"/>
  <c r="K166" i="8"/>
  <c r="J166" i="8"/>
  <c r="BJ165" i="8"/>
  <c r="BI165" i="8"/>
  <c r="BH165" i="8"/>
  <c r="S165" i="8"/>
  <c r="R165" i="8"/>
  <c r="Q165" i="8"/>
  <c r="O165" i="8"/>
  <c r="K165" i="8"/>
  <c r="J165" i="8"/>
  <c r="I165" i="8"/>
  <c r="H165" i="8"/>
  <c r="BJ164" i="8"/>
  <c r="BI164" i="8"/>
  <c r="BH164" i="8"/>
  <c r="S164" i="8"/>
  <c r="R164" i="8"/>
  <c r="Q164" i="8"/>
  <c r="O164" i="8"/>
  <c r="K164" i="8"/>
  <c r="J164" i="8"/>
  <c r="I164" i="8"/>
  <c r="H164" i="8"/>
  <c r="BJ163" i="8"/>
  <c r="BI163" i="8"/>
  <c r="BH163" i="8"/>
  <c r="S163" i="8"/>
  <c r="R163" i="8"/>
  <c r="Q163" i="8"/>
  <c r="O163" i="8"/>
  <c r="K163" i="8"/>
  <c r="J163" i="8"/>
  <c r="BJ162" i="8"/>
  <c r="BI162" i="8"/>
  <c r="BH162" i="8"/>
  <c r="S162" i="8"/>
  <c r="R162" i="8"/>
  <c r="Q162" i="8"/>
  <c r="O162" i="8"/>
  <c r="K162" i="8"/>
  <c r="J162" i="8"/>
  <c r="BJ161" i="8"/>
  <c r="BI161" i="8"/>
  <c r="BH161" i="8"/>
  <c r="S161" i="8"/>
  <c r="T161" i="8" s="1"/>
  <c r="R161" i="8"/>
  <c r="Q161" i="8"/>
  <c r="P161" i="8"/>
  <c r="O161" i="8"/>
  <c r="K161" i="8"/>
  <c r="J161" i="8"/>
  <c r="BJ160" i="8"/>
  <c r="BI160" i="8"/>
  <c r="BH160" i="8"/>
  <c r="S160" i="8"/>
  <c r="R160" i="8"/>
  <c r="Q160" i="8"/>
  <c r="O160" i="8"/>
  <c r="K160" i="8"/>
  <c r="J160" i="8"/>
  <c r="BJ159" i="8"/>
  <c r="BI159" i="8"/>
  <c r="BH159" i="8"/>
  <c r="S159" i="8"/>
  <c r="R159" i="8"/>
  <c r="Q159" i="8"/>
  <c r="O159" i="8"/>
  <c r="K159" i="8"/>
  <c r="L159" i="8" s="1"/>
  <c r="J159" i="8"/>
  <c r="I159" i="8"/>
  <c r="H159" i="8"/>
  <c r="BJ158" i="8"/>
  <c r="BI158" i="8"/>
  <c r="BH158" i="8"/>
  <c r="S158" i="8"/>
  <c r="R158" i="8"/>
  <c r="Q158" i="8"/>
  <c r="O158" i="8"/>
  <c r="K158" i="8"/>
  <c r="J158" i="8"/>
  <c r="BJ157" i="8"/>
  <c r="BI157" i="8"/>
  <c r="BH157" i="8"/>
  <c r="S157" i="8"/>
  <c r="R157" i="8"/>
  <c r="Q157" i="8"/>
  <c r="O157" i="8"/>
  <c r="K157" i="8"/>
  <c r="J157" i="8"/>
  <c r="I157" i="8"/>
  <c r="BJ156" i="8"/>
  <c r="BI156" i="8"/>
  <c r="BH156" i="8"/>
  <c r="S156" i="8"/>
  <c r="R156" i="8"/>
  <c r="Q156" i="8"/>
  <c r="O156" i="8"/>
  <c r="K156" i="8"/>
  <c r="J156" i="8"/>
  <c r="BJ155" i="8"/>
  <c r="BI155" i="8"/>
  <c r="BH155" i="8"/>
  <c r="S155" i="8"/>
  <c r="R155" i="8"/>
  <c r="Q155" i="8"/>
  <c r="P155" i="8"/>
  <c r="O155" i="8"/>
  <c r="K155" i="8"/>
  <c r="J155" i="8"/>
  <c r="BJ154" i="8"/>
  <c r="BI154" i="8"/>
  <c r="BH154" i="8"/>
  <c r="S154" i="8"/>
  <c r="R154" i="8"/>
  <c r="Q154" i="8"/>
  <c r="O154" i="8"/>
  <c r="K154" i="8"/>
  <c r="J154" i="8"/>
  <c r="BJ153" i="8"/>
  <c r="BI153" i="8"/>
  <c r="BH153" i="8"/>
  <c r="S153" i="8"/>
  <c r="R153" i="8"/>
  <c r="Q153" i="8"/>
  <c r="O153" i="8"/>
  <c r="K153" i="8"/>
  <c r="J153" i="8"/>
  <c r="I153" i="8"/>
  <c r="BJ152" i="8"/>
  <c r="BI152" i="8"/>
  <c r="BH152" i="8"/>
  <c r="S152" i="8"/>
  <c r="R152" i="8"/>
  <c r="Q152" i="8"/>
  <c r="O152" i="8"/>
  <c r="K152" i="8"/>
  <c r="J152" i="8"/>
  <c r="BJ151" i="8"/>
  <c r="BI151" i="8"/>
  <c r="BH151" i="8"/>
  <c r="S151" i="8"/>
  <c r="R151" i="8"/>
  <c r="Q151" i="8"/>
  <c r="P151" i="8"/>
  <c r="O151" i="8"/>
  <c r="K151" i="8"/>
  <c r="J151" i="8"/>
  <c r="I151" i="8"/>
  <c r="H151" i="8" s="1"/>
  <c r="BJ150" i="8"/>
  <c r="BI150" i="8"/>
  <c r="BH150" i="8"/>
  <c r="S150" i="8"/>
  <c r="R150" i="8"/>
  <c r="Q150" i="8"/>
  <c r="O150" i="8"/>
  <c r="K150" i="8"/>
  <c r="J150" i="8"/>
  <c r="BJ149" i="8"/>
  <c r="BI149" i="8"/>
  <c r="BH149" i="8"/>
  <c r="S149" i="8"/>
  <c r="R149" i="8"/>
  <c r="Q149" i="8"/>
  <c r="O149" i="8"/>
  <c r="K149" i="8"/>
  <c r="J149" i="8"/>
  <c r="BJ148" i="8"/>
  <c r="BI148" i="8"/>
  <c r="BH148" i="8"/>
  <c r="S148" i="8"/>
  <c r="R148" i="8"/>
  <c r="Q148" i="8"/>
  <c r="O148" i="8"/>
  <c r="K148" i="8"/>
  <c r="J148" i="8"/>
  <c r="I148" i="8"/>
  <c r="H148" i="8"/>
  <c r="BJ147" i="8"/>
  <c r="BI147" i="8"/>
  <c r="BH147" i="8"/>
  <c r="S147" i="8"/>
  <c r="R147" i="8"/>
  <c r="Q147" i="8"/>
  <c r="O147" i="8"/>
  <c r="K147" i="8"/>
  <c r="J147" i="8"/>
  <c r="I147" i="8"/>
  <c r="H147" i="8" s="1"/>
  <c r="BJ146" i="8"/>
  <c r="BI146" i="8"/>
  <c r="BH146" i="8"/>
  <c r="S146" i="8"/>
  <c r="R146" i="8"/>
  <c r="Q146" i="8"/>
  <c r="O146" i="8"/>
  <c r="K146" i="8"/>
  <c r="J146" i="8"/>
  <c r="BJ145" i="8"/>
  <c r="BI145" i="8"/>
  <c r="BH145" i="8"/>
  <c r="S145" i="8"/>
  <c r="R145" i="8"/>
  <c r="Q145" i="8"/>
  <c r="O145" i="8"/>
  <c r="K145" i="8"/>
  <c r="J145" i="8"/>
  <c r="I145" i="8"/>
  <c r="H145" i="8" s="1"/>
  <c r="BJ144" i="8"/>
  <c r="BI144" i="8"/>
  <c r="BH144" i="8"/>
  <c r="S144" i="8"/>
  <c r="R144" i="8"/>
  <c r="Q144" i="8"/>
  <c r="O144" i="8"/>
  <c r="K144" i="8"/>
  <c r="J144" i="8"/>
  <c r="I144" i="8"/>
  <c r="H144" i="8"/>
  <c r="BJ143" i="8"/>
  <c r="BI143" i="8"/>
  <c r="BH143" i="8"/>
  <c r="S143" i="8"/>
  <c r="R143" i="8"/>
  <c r="Q143" i="8"/>
  <c r="O143" i="8"/>
  <c r="K143" i="8"/>
  <c r="J143" i="8"/>
  <c r="I143" i="8"/>
  <c r="BJ142" i="8"/>
  <c r="BI142" i="8"/>
  <c r="BH142" i="8"/>
  <c r="S142" i="8"/>
  <c r="R142" i="8"/>
  <c r="Q142" i="8"/>
  <c r="O142" i="8"/>
  <c r="K142" i="8"/>
  <c r="J142" i="8"/>
  <c r="BJ141" i="8"/>
  <c r="BI141" i="8"/>
  <c r="BH141" i="8"/>
  <c r="S141" i="8"/>
  <c r="R141" i="8"/>
  <c r="Q141" i="8"/>
  <c r="O141" i="8"/>
  <c r="K141" i="8"/>
  <c r="J141" i="8"/>
  <c r="BJ140" i="8"/>
  <c r="BI140" i="8"/>
  <c r="BH140" i="8"/>
  <c r="S140" i="8"/>
  <c r="R140" i="8"/>
  <c r="Q140" i="8"/>
  <c r="O140" i="8"/>
  <c r="K140" i="8"/>
  <c r="J140" i="8"/>
  <c r="I140" i="8"/>
  <c r="H140" i="8"/>
  <c r="L140" i="8" s="1"/>
  <c r="BJ139" i="8"/>
  <c r="BI139" i="8"/>
  <c r="BH139" i="8"/>
  <c r="S139" i="8"/>
  <c r="R139" i="8"/>
  <c r="Q139" i="8"/>
  <c r="O139" i="8"/>
  <c r="K139" i="8"/>
  <c r="J139" i="8"/>
  <c r="BJ138" i="8"/>
  <c r="BI138" i="8"/>
  <c r="BH138" i="8"/>
  <c r="S138" i="8"/>
  <c r="R138" i="8"/>
  <c r="Q138" i="8"/>
  <c r="O138" i="8"/>
  <c r="K138" i="8"/>
  <c r="J138" i="8"/>
  <c r="I138" i="8"/>
  <c r="H138" i="8"/>
  <c r="BJ137" i="8"/>
  <c r="BI137" i="8"/>
  <c r="BH137" i="8"/>
  <c r="S137" i="8"/>
  <c r="R137" i="8"/>
  <c r="Q137" i="8"/>
  <c r="O137" i="8"/>
  <c r="K137" i="8"/>
  <c r="J137" i="8"/>
  <c r="L137" i="8" s="1"/>
  <c r="I137" i="8"/>
  <c r="H137" i="8" s="1"/>
  <c r="BJ136" i="8"/>
  <c r="BI136" i="8"/>
  <c r="BH136" i="8"/>
  <c r="S136" i="8"/>
  <c r="R136" i="8"/>
  <c r="Q136" i="8"/>
  <c r="O136" i="8"/>
  <c r="K136" i="8"/>
  <c r="J136" i="8"/>
  <c r="BJ135" i="8"/>
  <c r="BI135" i="8"/>
  <c r="BH135" i="8"/>
  <c r="S135" i="8"/>
  <c r="R135" i="8"/>
  <c r="Q135" i="8"/>
  <c r="O135" i="8"/>
  <c r="K135" i="8"/>
  <c r="J135" i="8"/>
  <c r="I135" i="8"/>
  <c r="H135" i="8" s="1"/>
  <c r="BJ134" i="8"/>
  <c r="BI134" i="8"/>
  <c r="BH134" i="8"/>
  <c r="S134" i="8"/>
  <c r="R134" i="8"/>
  <c r="Q134" i="8"/>
  <c r="O134" i="8"/>
  <c r="K134" i="8"/>
  <c r="J134" i="8"/>
  <c r="BJ133" i="8"/>
  <c r="BI133" i="8"/>
  <c r="BH133" i="8"/>
  <c r="S133" i="8"/>
  <c r="R133" i="8"/>
  <c r="Q133" i="8"/>
  <c r="O133" i="8"/>
  <c r="K133" i="8"/>
  <c r="J133" i="8"/>
  <c r="I133" i="8"/>
  <c r="L133" i="8" s="1"/>
  <c r="H133" i="8"/>
  <c r="BJ132" i="8"/>
  <c r="BI132" i="8"/>
  <c r="BH132" i="8"/>
  <c r="S132" i="8"/>
  <c r="R132" i="8"/>
  <c r="Q132" i="8"/>
  <c r="O132" i="8"/>
  <c r="K132" i="8"/>
  <c r="J132" i="8"/>
  <c r="I132" i="8"/>
  <c r="H132" i="8" s="1"/>
  <c r="BJ131" i="8"/>
  <c r="BI131" i="8"/>
  <c r="BH131" i="8"/>
  <c r="S131" i="8"/>
  <c r="R131" i="8"/>
  <c r="Q131" i="8"/>
  <c r="O131" i="8"/>
  <c r="K131" i="8"/>
  <c r="J131" i="8"/>
  <c r="BJ130" i="8"/>
  <c r="BI130" i="8"/>
  <c r="BH130" i="8"/>
  <c r="S130" i="8"/>
  <c r="R130" i="8"/>
  <c r="Q130" i="8"/>
  <c r="P130" i="8"/>
  <c r="O130" i="8"/>
  <c r="K130" i="8"/>
  <c r="J130" i="8"/>
  <c r="BJ129" i="8"/>
  <c r="BI129" i="8"/>
  <c r="BH129" i="8"/>
  <c r="S129" i="8"/>
  <c r="R129" i="8"/>
  <c r="Q129" i="8"/>
  <c r="O129" i="8"/>
  <c r="L129" i="8"/>
  <c r="K129" i="8"/>
  <c r="J129" i="8"/>
  <c r="I129" i="8"/>
  <c r="H129" i="8" s="1"/>
  <c r="BJ128" i="8"/>
  <c r="BI128" i="8"/>
  <c r="BH128" i="8"/>
  <c r="S128" i="8"/>
  <c r="R128" i="8"/>
  <c r="Q128" i="8"/>
  <c r="O128" i="8"/>
  <c r="K128" i="8"/>
  <c r="J128" i="8"/>
  <c r="BJ127" i="8"/>
  <c r="BI127" i="8"/>
  <c r="BH127" i="8"/>
  <c r="S127" i="8"/>
  <c r="R127" i="8"/>
  <c r="Q127" i="8"/>
  <c r="O127" i="8"/>
  <c r="K127" i="8"/>
  <c r="J127" i="8"/>
  <c r="I127" i="8"/>
  <c r="BJ126" i="8"/>
  <c r="BI126" i="8"/>
  <c r="BH126" i="8"/>
  <c r="S126" i="8"/>
  <c r="R126" i="8"/>
  <c r="Q126" i="8"/>
  <c r="O126" i="8"/>
  <c r="K126" i="8"/>
  <c r="J126" i="8"/>
  <c r="BJ125" i="8"/>
  <c r="BI125" i="8"/>
  <c r="BH125" i="8"/>
  <c r="S125" i="8"/>
  <c r="R125" i="8"/>
  <c r="Q125" i="8"/>
  <c r="O125" i="8"/>
  <c r="K125" i="8"/>
  <c r="J125" i="8"/>
  <c r="I125" i="8"/>
  <c r="H125" i="8" s="1"/>
  <c r="BJ124" i="8"/>
  <c r="BI124" i="8"/>
  <c r="BH124" i="8"/>
  <c r="S124" i="8"/>
  <c r="R124" i="8"/>
  <c r="Q124" i="8"/>
  <c r="O124" i="8"/>
  <c r="K124" i="8"/>
  <c r="J124" i="8"/>
  <c r="I124" i="8"/>
  <c r="BJ123" i="8"/>
  <c r="BI123" i="8"/>
  <c r="BH123" i="8"/>
  <c r="S123" i="8"/>
  <c r="R123" i="8"/>
  <c r="Q123" i="8"/>
  <c r="O123" i="8"/>
  <c r="K123" i="8"/>
  <c r="J123" i="8"/>
  <c r="I123" i="8"/>
  <c r="H123" i="8" s="1"/>
  <c r="BJ122" i="8"/>
  <c r="BI122" i="8"/>
  <c r="BH122" i="8"/>
  <c r="S122" i="8"/>
  <c r="R122" i="8"/>
  <c r="Q122" i="8"/>
  <c r="P122" i="8"/>
  <c r="O122" i="8"/>
  <c r="K122" i="8"/>
  <c r="J122" i="8"/>
  <c r="H122" i="8" s="1"/>
  <c r="I122" i="8"/>
  <c r="BJ121" i="8"/>
  <c r="BI121" i="8"/>
  <c r="BH121" i="8"/>
  <c r="S121" i="8"/>
  <c r="R121" i="8"/>
  <c r="Q121" i="8"/>
  <c r="P121" i="8"/>
  <c r="T121" i="8" s="1"/>
  <c r="O121" i="8"/>
  <c r="K121" i="8"/>
  <c r="J121" i="8"/>
  <c r="BJ120" i="8"/>
  <c r="BI120" i="8"/>
  <c r="BH120" i="8"/>
  <c r="S120" i="8"/>
  <c r="R120" i="8"/>
  <c r="Q120" i="8"/>
  <c r="O120" i="8"/>
  <c r="K120" i="8"/>
  <c r="J120" i="8"/>
  <c r="I120" i="8"/>
  <c r="BJ119" i="8"/>
  <c r="BI119" i="8"/>
  <c r="BH119" i="8"/>
  <c r="S119" i="8"/>
  <c r="R119" i="8"/>
  <c r="Q119" i="8"/>
  <c r="O119" i="8"/>
  <c r="K119" i="8"/>
  <c r="J119" i="8"/>
  <c r="I119" i="8"/>
  <c r="H119" i="8" s="1"/>
  <c r="BJ118" i="8"/>
  <c r="BI118" i="8"/>
  <c r="BH118" i="8"/>
  <c r="S118" i="8"/>
  <c r="R118" i="8"/>
  <c r="Q118" i="8"/>
  <c r="O118" i="8"/>
  <c r="K118" i="8"/>
  <c r="J118" i="8"/>
  <c r="I118" i="8"/>
  <c r="L118" i="8" s="1"/>
  <c r="H118" i="8"/>
  <c r="BJ117" i="8"/>
  <c r="BI117" i="8"/>
  <c r="BH117" i="8"/>
  <c r="S117" i="8"/>
  <c r="R117" i="8"/>
  <c r="Q117" i="8"/>
  <c r="O117" i="8"/>
  <c r="M117" i="8"/>
  <c r="K117" i="8"/>
  <c r="J117" i="8"/>
  <c r="I117" i="8"/>
  <c r="L117" i="8" s="1"/>
  <c r="H117" i="8"/>
  <c r="BJ116" i="8"/>
  <c r="BI116" i="8"/>
  <c r="BH116" i="8"/>
  <c r="S116" i="8"/>
  <c r="T116" i="8" s="1"/>
  <c r="R116" i="8"/>
  <c r="Q116" i="8"/>
  <c r="P116" i="8"/>
  <c r="O116" i="8"/>
  <c r="K116" i="8"/>
  <c r="J116" i="8"/>
  <c r="BJ115" i="8"/>
  <c r="BI115" i="8"/>
  <c r="BH115" i="8"/>
  <c r="S115" i="8"/>
  <c r="R115" i="8"/>
  <c r="Q115" i="8"/>
  <c r="O115" i="8"/>
  <c r="K115" i="8"/>
  <c r="H115" i="8" s="1"/>
  <c r="J115" i="8"/>
  <c r="I115" i="8"/>
  <c r="BJ114" i="8"/>
  <c r="BI114" i="8"/>
  <c r="BH114" i="8"/>
  <c r="S114" i="8"/>
  <c r="R114" i="8"/>
  <c r="Q114" i="8"/>
  <c r="O114" i="8"/>
  <c r="K114" i="8"/>
  <c r="J114" i="8"/>
  <c r="I114" i="8"/>
  <c r="H114" i="8"/>
  <c r="BJ113" i="8"/>
  <c r="BI113" i="8"/>
  <c r="BH113" i="8"/>
  <c r="S113" i="8"/>
  <c r="R113" i="8"/>
  <c r="Q113" i="8"/>
  <c r="O113" i="8"/>
  <c r="K113" i="8"/>
  <c r="J113" i="8"/>
  <c r="I113" i="8"/>
  <c r="H113" i="8"/>
  <c r="L113" i="8" s="1"/>
  <c r="BJ112" i="8"/>
  <c r="BI112" i="8"/>
  <c r="BH112" i="8"/>
  <c r="S112" i="8"/>
  <c r="R112" i="8"/>
  <c r="Q112" i="8"/>
  <c r="O112" i="8"/>
  <c r="K112" i="8"/>
  <c r="J112" i="8"/>
  <c r="BJ111" i="8"/>
  <c r="BI111" i="8"/>
  <c r="BH111" i="8"/>
  <c r="S111" i="8"/>
  <c r="R111" i="8"/>
  <c r="Q111" i="8"/>
  <c r="P111" i="8"/>
  <c r="O111" i="8"/>
  <c r="K111" i="8"/>
  <c r="J111" i="8"/>
  <c r="BJ110" i="8"/>
  <c r="BI110" i="8"/>
  <c r="BH110" i="8"/>
  <c r="S110" i="8"/>
  <c r="R110" i="8"/>
  <c r="Q110" i="8"/>
  <c r="O110" i="8"/>
  <c r="K110" i="8"/>
  <c r="J110" i="8"/>
  <c r="I110" i="8"/>
  <c r="H110" i="8"/>
  <c r="BJ109" i="8"/>
  <c r="BI109" i="8"/>
  <c r="BH109" i="8"/>
  <c r="S109" i="8"/>
  <c r="R109" i="8"/>
  <c r="Q109" i="8"/>
  <c r="O109" i="8"/>
  <c r="K109" i="8"/>
  <c r="J109" i="8"/>
  <c r="BJ108" i="8"/>
  <c r="BI108" i="8"/>
  <c r="BH108" i="8"/>
  <c r="S108" i="8"/>
  <c r="R108" i="8"/>
  <c r="Q108" i="8"/>
  <c r="O108" i="8"/>
  <c r="K108" i="8"/>
  <c r="L108" i="8" s="1"/>
  <c r="J108" i="8"/>
  <c r="I108" i="8"/>
  <c r="H108" i="8"/>
  <c r="BJ107" i="8"/>
  <c r="BI107" i="8"/>
  <c r="BH107" i="8"/>
  <c r="S107" i="8"/>
  <c r="R107" i="8"/>
  <c r="Q107" i="8"/>
  <c r="O107" i="8"/>
  <c r="K107" i="8"/>
  <c r="J107" i="8"/>
  <c r="BJ106" i="8"/>
  <c r="BI106" i="8"/>
  <c r="BH106" i="8"/>
  <c r="S106" i="8"/>
  <c r="R106" i="8"/>
  <c r="Q106" i="8"/>
  <c r="O106" i="8"/>
  <c r="K106" i="8"/>
  <c r="J106" i="8"/>
  <c r="BJ105" i="8"/>
  <c r="BI105" i="8"/>
  <c r="BH105" i="8"/>
  <c r="S105" i="8"/>
  <c r="R105" i="8"/>
  <c r="Q105" i="8"/>
  <c r="P105" i="8"/>
  <c r="O105" i="8"/>
  <c r="K105" i="8"/>
  <c r="J105" i="8"/>
  <c r="I105" i="8"/>
  <c r="H105" i="8" s="1"/>
  <c r="BJ104" i="8"/>
  <c r="BI104" i="8"/>
  <c r="BH104" i="8"/>
  <c r="S104" i="8"/>
  <c r="R104" i="8"/>
  <c r="Q104" i="8"/>
  <c r="P104" i="8"/>
  <c r="O104" i="8"/>
  <c r="K104" i="8"/>
  <c r="J104" i="8"/>
  <c r="BJ103" i="8"/>
  <c r="BI103" i="8"/>
  <c r="BH103" i="8"/>
  <c r="S103" i="8"/>
  <c r="R103" i="8"/>
  <c r="Q103" i="8"/>
  <c r="P103" i="8"/>
  <c r="O103" i="8"/>
  <c r="M103" i="8"/>
  <c r="K103" i="8"/>
  <c r="L103" i="8" s="1"/>
  <c r="J103" i="8"/>
  <c r="I103" i="8"/>
  <c r="H103" i="8" s="1"/>
  <c r="BJ102" i="8"/>
  <c r="BI102" i="8"/>
  <c r="BH102" i="8"/>
  <c r="S102" i="8"/>
  <c r="R102" i="8"/>
  <c r="Q102" i="8"/>
  <c r="O102" i="8"/>
  <c r="K102" i="8"/>
  <c r="J102" i="8"/>
  <c r="I102" i="8"/>
  <c r="BJ101" i="8"/>
  <c r="BI101" i="8"/>
  <c r="BH101" i="8"/>
  <c r="S101" i="8"/>
  <c r="R101" i="8"/>
  <c r="Q101" i="8"/>
  <c r="O101" i="8"/>
  <c r="K101" i="8"/>
  <c r="J101" i="8"/>
  <c r="I101" i="8"/>
  <c r="BJ100" i="8"/>
  <c r="BI100" i="8"/>
  <c r="BH100" i="8"/>
  <c r="S100" i="8"/>
  <c r="R100" i="8"/>
  <c r="Q100" i="8"/>
  <c r="O100" i="8"/>
  <c r="K100" i="8"/>
  <c r="J100" i="8"/>
  <c r="I100" i="8"/>
  <c r="BJ99" i="8"/>
  <c r="BI99" i="8"/>
  <c r="BH99" i="8"/>
  <c r="S99" i="8"/>
  <c r="R99" i="8"/>
  <c r="Q99" i="8"/>
  <c r="P99" i="8"/>
  <c r="T99" i="8" s="1"/>
  <c r="O99" i="8"/>
  <c r="K99" i="8"/>
  <c r="J99" i="8"/>
  <c r="BJ98" i="8"/>
  <c r="BI98" i="8"/>
  <c r="BH98" i="8"/>
  <c r="S98" i="8"/>
  <c r="R98" i="8"/>
  <c r="Q98" i="8"/>
  <c r="O98" i="8"/>
  <c r="K98" i="8"/>
  <c r="J98" i="8"/>
  <c r="L98" i="8" s="1"/>
  <c r="I98" i="8"/>
  <c r="H98" i="8" s="1"/>
  <c r="BJ97" i="8"/>
  <c r="BI97" i="8"/>
  <c r="BH97" i="8"/>
  <c r="S97" i="8"/>
  <c r="R97" i="8"/>
  <c r="Q97" i="8"/>
  <c r="O97" i="8"/>
  <c r="K97" i="8"/>
  <c r="J97" i="8"/>
  <c r="I97" i="8"/>
  <c r="H97" i="8" s="1"/>
  <c r="BJ96" i="8"/>
  <c r="BI96" i="8"/>
  <c r="BH96" i="8"/>
  <c r="S96" i="8"/>
  <c r="R96" i="8"/>
  <c r="Q96" i="8"/>
  <c r="P96" i="8"/>
  <c r="O96" i="8"/>
  <c r="K96" i="8"/>
  <c r="J96" i="8"/>
  <c r="I96" i="8"/>
  <c r="H96" i="8" s="1"/>
  <c r="L96" i="8" s="1"/>
  <c r="BJ95" i="8"/>
  <c r="BI95" i="8"/>
  <c r="BH95" i="8"/>
  <c r="S95" i="8"/>
  <c r="R95" i="8"/>
  <c r="Q95" i="8"/>
  <c r="O95" i="8"/>
  <c r="K95" i="8"/>
  <c r="J95" i="8"/>
  <c r="I95" i="8"/>
  <c r="BJ94" i="8"/>
  <c r="BI94" i="8"/>
  <c r="BH94" i="8"/>
  <c r="S94" i="8"/>
  <c r="R94" i="8"/>
  <c r="Q94" i="8"/>
  <c r="O94" i="8"/>
  <c r="K94" i="8"/>
  <c r="J94" i="8"/>
  <c r="BJ93" i="8"/>
  <c r="BI93" i="8"/>
  <c r="BH93" i="8"/>
  <c r="S93" i="8"/>
  <c r="R93" i="8"/>
  <c r="Q93" i="8"/>
  <c r="O93" i="8"/>
  <c r="K93" i="8"/>
  <c r="J93" i="8"/>
  <c r="I93" i="8"/>
  <c r="H93" i="8" s="1"/>
  <c r="BJ92" i="8"/>
  <c r="BI92" i="8"/>
  <c r="BH92" i="8"/>
  <c r="S92" i="8"/>
  <c r="R92" i="8"/>
  <c r="Q92" i="8"/>
  <c r="O92" i="8"/>
  <c r="K92" i="8"/>
  <c r="J92" i="8"/>
  <c r="I92" i="8"/>
  <c r="H92" i="8" s="1"/>
  <c r="BJ91" i="8"/>
  <c r="BI91" i="8"/>
  <c r="BH91" i="8"/>
  <c r="S91" i="8"/>
  <c r="R91" i="8"/>
  <c r="Q91" i="8"/>
  <c r="P91" i="8"/>
  <c r="O91" i="8"/>
  <c r="K91" i="8"/>
  <c r="J91" i="8"/>
  <c r="I91" i="8"/>
  <c r="BJ90" i="8"/>
  <c r="BI90" i="8"/>
  <c r="BH90" i="8"/>
  <c r="S90" i="8"/>
  <c r="R90" i="8"/>
  <c r="Q90" i="8"/>
  <c r="O90" i="8"/>
  <c r="K90" i="8"/>
  <c r="J90" i="8"/>
  <c r="BJ89" i="8"/>
  <c r="BI89" i="8"/>
  <c r="BH89" i="8"/>
  <c r="S89" i="8"/>
  <c r="R89" i="8"/>
  <c r="Q89" i="8"/>
  <c r="O89" i="8"/>
  <c r="K89" i="8"/>
  <c r="J89" i="8"/>
  <c r="BJ88" i="8"/>
  <c r="BI88" i="8"/>
  <c r="BH88" i="8"/>
  <c r="S88" i="8"/>
  <c r="R88" i="8"/>
  <c r="Q88" i="8"/>
  <c r="O88" i="8"/>
  <c r="K88" i="8"/>
  <c r="J88" i="8"/>
  <c r="I88" i="8"/>
  <c r="H88" i="8"/>
  <c r="L88" i="8" s="1"/>
  <c r="BJ87" i="8"/>
  <c r="BI87" i="8"/>
  <c r="BH87" i="8"/>
  <c r="S87" i="8"/>
  <c r="R87" i="8"/>
  <c r="Q87" i="8"/>
  <c r="O87" i="8"/>
  <c r="K87" i="8"/>
  <c r="J87" i="8"/>
  <c r="BJ86" i="8"/>
  <c r="BI86" i="8"/>
  <c r="BH86" i="8"/>
  <c r="S86" i="8"/>
  <c r="R86" i="8"/>
  <c r="Q86" i="8"/>
  <c r="O86" i="8"/>
  <c r="K86" i="8"/>
  <c r="L86" i="8" s="1"/>
  <c r="J86" i="8"/>
  <c r="H86" i="8" s="1"/>
  <c r="I86" i="8"/>
  <c r="BJ85" i="8"/>
  <c r="BI85" i="8"/>
  <c r="BH85" i="8"/>
  <c r="S85" i="8"/>
  <c r="R85" i="8"/>
  <c r="Q85" i="8"/>
  <c r="O85" i="8"/>
  <c r="K85" i="8"/>
  <c r="J85" i="8"/>
  <c r="BJ84" i="8"/>
  <c r="BI84" i="8"/>
  <c r="BH84" i="8"/>
  <c r="S84" i="8"/>
  <c r="R84" i="8"/>
  <c r="T84" i="8" s="1"/>
  <c r="Q84" i="8"/>
  <c r="P84" i="8"/>
  <c r="O84" i="8"/>
  <c r="K84" i="8"/>
  <c r="J84" i="8"/>
  <c r="BJ83" i="8"/>
  <c r="BI83" i="8"/>
  <c r="BH83" i="8"/>
  <c r="S83" i="8"/>
  <c r="R83" i="8"/>
  <c r="Q83" i="8"/>
  <c r="O83" i="8"/>
  <c r="K83" i="8"/>
  <c r="J83" i="8"/>
  <c r="H83" i="8" s="1"/>
  <c r="I83" i="8"/>
  <c r="BJ82" i="8"/>
  <c r="BI82" i="8"/>
  <c r="BH82" i="8"/>
  <c r="S82" i="8"/>
  <c r="R82" i="8"/>
  <c r="Q82" i="8"/>
  <c r="O82" i="8"/>
  <c r="K82" i="8"/>
  <c r="J82" i="8"/>
  <c r="BJ81" i="8"/>
  <c r="BI81" i="8"/>
  <c r="BH81" i="8"/>
  <c r="S81" i="8"/>
  <c r="R81" i="8"/>
  <c r="Q81" i="8"/>
  <c r="O81" i="8"/>
  <c r="K81" i="8"/>
  <c r="J81" i="8"/>
  <c r="I81" i="8"/>
  <c r="BJ80" i="8"/>
  <c r="BI80" i="8"/>
  <c r="BH80" i="8"/>
  <c r="S80" i="8"/>
  <c r="R80" i="8"/>
  <c r="Q80" i="8"/>
  <c r="O80" i="8"/>
  <c r="K80" i="8"/>
  <c r="J80" i="8"/>
  <c r="I80" i="8"/>
  <c r="BJ79" i="8"/>
  <c r="BI79" i="8"/>
  <c r="BH79" i="8"/>
  <c r="S79" i="8"/>
  <c r="R79" i="8"/>
  <c r="Q79" i="8"/>
  <c r="T79" i="8" s="1"/>
  <c r="P79" i="8"/>
  <c r="O79" i="8"/>
  <c r="K79" i="8"/>
  <c r="J79" i="8"/>
  <c r="I79" i="8"/>
  <c r="H79" i="8" s="1"/>
  <c r="BJ78" i="8"/>
  <c r="BI78" i="8"/>
  <c r="BH78" i="8"/>
  <c r="S78" i="8"/>
  <c r="R78" i="8"/>
  <c r="Q78" i="8"/>
  <c r="O78" i="8"/>
  <c r="K78" i="8"/>
  <c r="J78" i="8"/>
  <c r="H78" i="8" s="1"/>
  <c r="I78" i="8"/>
  <c r="BJ77" i="8"/>
  <c r="BI77" i="8"/>
  <c r="BH77" i="8"/>
  <c r="S77" i="8"/>
  <c r="T77" i="8" s="1"/>
  <c r="R77" i="8"/>
  <c r="Q77" i="8"/>
  <c r="P77" i="8"/>
  <c r="O77" i="8"/>
  <c r="K77" i="8"/>
  <c r="J77" i="8"/>
  <c r="BJ76" i="8"/>
  <c r="BI76" i="8"/>
  <c r="BH76" i="8"/>
  <c r="S76" i="8"/>
  <c r="R76" i="8"/>
  <c r="Q76" i="8"/>
  <c r="O76" i="8"/>
  <c r="K76" i="8"/>
  <c r="L76" i="8" s="1"/>
  <c r="J76" i="8"/>
  <c r="I76" i="8"/>
  <c r="H76" i="8" s="1"/>
  <c r="BJ75" i="8"/>
  <c r="BI75" i="8"/>
  <c r="BH75" i="8"/>
  <c r="S75" i="8"/>
  <c r="R75" i="8"/>
  <c r="Q75" i="8"/>
  <c r="O75" i="8"/>
  <c r="K75" i="8"/>
  <c r="L75" i="8" s="1"/>
  <c r="J75" i="8"/>
  <c r="I75" i="8"/>
  <c r="H75" i="8"/>
  <c r="BJ74" i="8"/>
  <c r="BI74" i="8"/>
  <c r="BH74" i="8"/>
  <c r="S74" i="8"/>
  <c r="R74" i="8"/>
  <c r="Q74" i="8"/>
  <c r="O74" i="8"/>
  <c r="K74" i="8"/>
  <c r="J74" i="8"/>
  <c r="I74" i="8"/>
  <c r="H74" i="8" s="1"/>
  <c r="BJ73" i="8"/>
  <c r="BI73" i="8"/>
  <c r="BH73" i="8"/>
  <c r="S73" i="8"/>
  <c r="R73" i="8"/>
  <c r="Q73" i="8"/>
  <c r="O73" i="8"/>
  <c r="K73" i="8"/>
  <c r="J73" i="8"/>
  <c r="I73" i="8"/>
  <c r="L73" i="8" s="1"/>
  <c r="H73" i="8"/>
  <c r="BJ72" i="8"/>
  <c r="BI72" i="8"/>
  <c r="BH72" i="8"/>
  <c r="S72" i="8"/>
  <c r="T72" i="8" s="1"/>
  <c r="R72" i="8"/>
  <c r="Q72" i="8"/>
  <c r="P72" i="8"/>
  <c r="O72" i="8"/>
  <c r="K72" i="8"/>
  <c r="J72" i="8"/>
  <c r="BJ71" i="8"/>
  <c r="BI71" i="8"/>
  <c r="BH71" i="8"/>
  <c r="S71" i="8"/>
  <c r="R71" i="8"/>
  <c r="Q71" i="8"/>
  <c r="O71" i="8"/>
  <c r="K71" i="8"/>
  <c r="L71" i="8" s="1"/>
  <c r="J71" i="8"/>
  <c r="H71" i="8" s="1"/>
  <c r="I71" i="8"/>
  <c r="BJ70" i="8"/>
  <c r="BI70" i="8"/>
  <c r="BH70" i="8"/>
  <c r="S70" i="8"/>
  <c r="R70" i="8"/>
  <c r="Q70" i="8"/>
  <c r="O70" i="8"/>
  <c r="K70" i="8"/>
  <c r="J70" i="8"/>
  <c r="L70" i="8" s="1"/>
  <c r="I70" i="8"/>
  <c r="H70" i="8"/>
  <c r="BJ69" i="8"/>
  <c r="BI69" i="8"/>
  <c r="BH69" i="8"/>
  <c r="S69" i="8"/>
  <c r="R69" i="8"/>
  <c r="Q69" i="8"/>
  <c r="O69" i="8"/>
  <c r="K69" i="8"/>
  <c r="J69" i="8"/>
  <c r="I69" i="8"/>
  <c r="BJ68" i="8"/>
  <c r="BI68" i="8"/>
  <c r="BH68" i="8"/>
  <c r="S68" i="8"/>
  <c r="R68" i="8"/>
  <c r="Q68" i="8"/>
  <c r="O68" i="8"/>
  <c r="K68" i="8"/>
  <c r="J68" i="8"/>
  <c r="BJ67" i="8"/>
  <c r="BI67" i="8"/>
  <c r="BH67" i="8"/>
  <c r="S67" i="8"/>
  <c r="R67" i="8"/>
  <c r="Q67" i="8"/>
  <c r="O67" i="8"/>
  <c r="K67" i="8"/>
  <c r="J67" i="8"/>
  <c r="BJ66" i="8"/>
  <c r="BI66" i="8"/>
  <c r="BH66" i="8"/>
  <c r="S66" i="8"/>
  <c r="T66" i="8" s="1"/>
  <c r="R66" i="8"/>
  <c r="Q66" i="8"/>
  <c r="P66" i="8"/>
  <c r="O66" i="8"/>
  <c r="K66" i="8"/>
  <c r="J66" i="8"/>
  <c r="I66" i="8"/>
  <c r="BJ65" i="8"/>
  <c r="BI65" i="8"/>
  <c r="BH65" i="8"/>
  <c r="S65" i="8"/>
  <c r="R65" i="8"/>
  <c r="Q65" i="8"/>
  <c r="P65" i="8"/>
  <c r="O65" i="8"/>
  <c r="K65" i="8"/>
  <c r="J65" i="8"/>
  <c r="BJ64" i="8"/>
  <c r="BI64" i="8"/>
  <c r="BH64" i="8"/>
  <c r="S64" i="8"/>
  <c r="R64" i="8"/>
  <c r="Q64" i="8"/>
  <c r="O64" i="8"/>
  <c r="K64" i="8"/>
  <c r="L64" i="8" s="1"/>
  <c r="J64" i="8"/>
  <c r="H64" i="8" s="1"/>
  <c r="I64" i="8"/>
  <c r="BJ63" i="8"/>
  <c r="BI63" i="8"/>
  <c r="BH63" i="8"/>
  <c r="S63" i="8"/>
  <c r="R63" i="8"/>
  <c r="Q63" i="8"/>
  <c r="O63" i="8"/>
  <c r="K63" i="8"/>
  <c r="J63" i="8"/>
  <c r="BJ62" i="8"/>
  <c r="BI62" i="8"/>
  <c r="BH62" i="8"/>
  <c r="S62" i="8"/>
  <c r="R62" i="8"/>
  <c r="Q62" i="8"/>
  <c r="O62" i="8"/>
  <c r="K62" i="8"/>
  <c r="J62" i="8"/>
  <c r="BJ61" i="8"/>
  <c r="BI61" i="8"/>
  <c r="BH61" i="8"/>
  <c r="S61" i="8"/>
  <c r="R61" i="8"/>
  <c r="Q61" i="8"/>
  <c r="O61" i="8"/>
  <c r="K61" i="8"/>
  <c r="J61" i="8"/>
  <c r="I61" i="8"/>
  <c r="BJ60" i="8"/>
  <c r="BI60" i="8"/>
  <c r="BH60" i="8"/>
  <c r="S60" i="8"/>
  <c r="R60" i="8"/>
  <c r="Q60" i="8"/>
  <c r="P60" i="8"/>
  <c r="O60" i="8"/>
  <c r="K60" i="8"/>
  <c r="J60" i="8"/>
  <c r="BJ59" i="8"/>
  <c r="BI59" i="8"/>
  <c r="BH59" i="8"/>
  <c r="S59" i="8"/>
  <c r="T59" i="8" s="1"/>
  <c r="R59" i="8"/>
  <c r="Q59" i="8"/>
  <c r="P59" i="8"/>
  <c r="O59" i="8"/>
  <c r="K59" i="8"/>
  <c r="L59" i="8" s="1"/>
  <c r="J59" i="8"/>
  <c r="H59" i="8" s="1"/>
  <c r="I59" i="8"/>
  <c r="BJ58" i="8"/>
  <c r="BI58" i="8"/>
  <c r="BH58" i="8"/>
  <c r="S58" i="8"/>
  <c r="R58" i="8"/>
  <c r="Q58" i="8"/>
  <c r="O58" i="8"/>
  <c r="K58" i="8"/>
  <c r="J58" i="8"/>
  <c r="I58" i="8"/>
  <c r="H58" i="8" s="1"/>
  <c r="BJ57" i="8"/>
  <c r="BI57" i="8"/>
  <c r="BH57" i="8"/>
  <c r="S57" i="8"/>
  <c r="R57" i="8"/>
  <c r="Q57" i="8"/>
  <c r="O57" i="8"/>
  <c r="K57" i="8"/>
  <c r="J57" i="8"/>
  <c r="I57" i="8"/>
  <c r="BJ56" i="8"/>
  <c r="BI56" i="8"/>
  <c r="BH56" i="8"/>
  <c r="S56" i="8"/>
  <c r="R56" i="8"/>
  <c r="Q56" i="8"/>
  <c r="P56" i="8"/>
  <c r="O56" i="8"/>
  <c r="K56" i="8"/>
  <c r="J56" i="8"/>
  <c r="I56" i="8"/>
  <c r="BJ55" i="8"/>
  <c r="BI55" i="8"/>
  <c r="BH55" i="8"/>
  <c r="S55" i="8"/>
  <c r="R55" i="8"/>
  <c r="Q55" i="8"/>
  <c r="T55" i="8" s="1"/>
  <c r="P55" i="8"/>
  <c r="O55" i="8"/>
  <c r="K55" i="8"/>
  <c r="J55" i="8"/>
  <c r="BJ54" i="8"/>
  <c r="BI54" i="8"/>
  <c r="BH54" i="8"/>
  <c r="S54" i="8"/>
  <c r="R54" i="8"/>
  <c r="Q54" i="8"/>
  <c r="P54" i="8"/>
  <c r="T54" i="8" s="1"/>
  <c r="O54" i="8"/>
  <c r="K54" i="8"/>
  <c r="J54" i="8"/>
  <c r="I54" i="8"/>
  <c r="BJ53" i="8"/>
  <c r="BI53" i="8"/>
  <c r="BH53" i="8"/>
  <c r="S53" i="8"/>
  <c r="R53" i="8"/>
  <c r="Q53" i="8"/>
  <c r="O53" i="8"/>
  <c r="K53" i="8"/>
  <c r="J53" i="8"/>
  <c r="I53" i="8"/>
  <c r="H53" i="8" s="1"/>
  <c r="BJ52" i="8"/>
  <c r="BI52" i="8"/>
  <c r="BH52" i="8"/>
  <c r="S52" i="8"/>
  <c r="R52" i="8"/>
  <c r="Q52" i="8"/>
  <c r="O52" i="8"/>
  <c r="K52" i="8"/>
  <c r="J52" i="8"/>
  <c r="I52" i="8"/>
  <c r="L52" i="8" s="1"/>
  <c r="H52" i="8"/>
  <c r="BJ51" i="8"/>
  <c r="BI51" i="8"/>
  <c r="BH51" i="8"/>
  <c r="S51" i="8"/>
  <c r="R51" i="8"/>
  <c r="Q51" i="8"/>
  <c r="O51" i="8"/>
  <c r="K51" i="8"/>
  <c r="J51" i="8"/>
  <c r="I51" i="8"/>
  <c r="H51" i="8" s="1"/>
  <c r="L51" i="8" s="1"/>
  <c r="BJ50" i="8"/>
  <c r="BI50" i="8"/>
  <c r="BH50" i="8"/>
  <c r="S50" i="8"/>
  <c r="R50" i="8"/>
  <c r="Q50" i="8"/>
  <c r="O50" i="8"/>
  <c r="K50" i="8"/>
  <c r="J50" i="8"/>
  <c r="BJ49" i="8"/>
  <c r="BI49" i="8"/>
  <c r="BH49" i="8"/>
  <c r="S49" i="8"/>
  <c r="R49" i="8"/>
  <c r="Q49" i="8"/>
  <c r="O49" i="8"/>
  <c r="L49" i="8"/>
  <c r="K49" i="8"/>
  <c r="J49" i="8"/>
  <c r="I49" i="8"/>
  <c r="H49" i="8"/>
  <c r="BJ48" i="8"/>
  <c r="BI48" i="8"/>
  <c r="BH48" i="8"/>
  <c r="S48" i="8"/>
  <c r="R48" i="8"/>
  <c r="Q48" i="8"/>
  <c r="O48" i="8"/>
  <c r="K48" i="8"/>
  <c r="J48" i="8"/>
  <c r="I48" i="8"/>
  <c r="H48" i="8" s="1"/>
  <c r="BJ47" i="8"/>
  <c r="BI47" i="8"/>
  <c r="BH47" i="8"/>
  <c r="S47" i="8"/>
  <c r="R47" i="8"/>
  <c r="Q47" i="8"/>
  <c r="P47" i="8"/>
  <c r="O47" i="8"/>
  <c r="L47" i="8"/>
  <c r="K47" i="8"/>
  <c r="H47" i="8" s="1"/>
  <c r="J47" i="8"/>
  <c r="I47" i="8"/>
  <c r="BJ46" i="8"/>
  <c r="BI46" i="8"/>
  <c r="BH46" i="8"/>
  <c r="S46" i="8"/>
  <c r="R46" i="8"/>
  <c r="Q46" i="8"/>
  <c r="O46" i="8"/>
  <c r="K46" i="8"/>
  <c r="L46" i="8" s="1"/>
  <c r="J46" i="8"/>
  <c r="I46" i="8"/>
  <c r="H46" i="8" s="1"/>
  <c r="BJ45" i="8"/>
  <c r="BI45" i="8"/>
  <c r="BH45" i="8"/>
  <c r="S45" i="8"/>
  <c r="R45" i="8"/>
  <c r="Q45" i="8"/>
  <c r="O45" i="8"/>
  <c r="K45" i="8"/>
  <c r="J45" i="8"/>
  <c r="I45" i="8"/>
  <c r="BJ44" i="8"/>
  <c r="BI44" i="8"/>
  <c r="BH44" i="8"/>
  <c r="S44" i="8"/>
  <c r="R44" i="8"/>
  <c r="Q44" i="8"/>
  <c r="P44" i="8"/>
  <c r="O44" i="8"/>
  <c r="K44" i="8"/>
  <c r="L44" i="8" s="1"/>
  <c r="J44" i="8"/>
  <c r="I44" i="8"/>
  <c r="H44" i="8" s="1"/>
  <c r="BJ43" i="8"/>
  <c r="BI43" i="8"/>
  <c r="BH43" i="8"/>
  <c r="U43" i="8"/>
  <c r="S43" i="8"/>
  <c r="T43" i="8" s="1"/>
  <c r="R43" i="8"/>
  <c r="Q43" i="8"/>
  <c r="P43" i="8"/>
  <c r="O43" i="8"/>
  <c r="K43" i="8"/>
  <c r="J43" i="8"/>
  <c r="BJ42" i="8"/>
  <c r="BI42" i="8"/>
  <c r="BH42" i="8"/>
  <c r="S42" i="8"/>
  <c r="R42" i="8"/>
  <c r="Q42" i="8"/>
  <c r="O42" i="8"/>
  <c r="K42" i="8"/>
  <c r="J42" i="8"/>
  <c r="I42" i="8"/>
  <c r="H42" i="8" s="1"/>
  <c r="BJ41" i="8"/>
  <c r="BI41" i="8"/>
  <c r="BH41" i="8"/>
  <c r="S41" i="8"/>
  <c r="R41" i="8"/>
  <c r="Q41" i="8"/>
  <c r="O41" i="8"/>
  <c r="K41" i="8"/>
  <c r="J41" i="8"/>
  <c r="BJ40" i="8"/>
  <c r="BI40" i="8"/>
  <c r="BH40" i="8"/>
  <c r="S40" i="8"/>
  <c r="R40" i="8"/>
  <c r="Q40" i="8"/>
  <c r="P40" i="8"/>
  <c r="O40" i="8"/>
  <c r="K40" i="8"/>
  <c r="J40" i="8"/>
  <c r="BJ39" i="8"/>
  <c r="BI39" i="8"/>
  <c r="BH39" i="8"/>
  <c r="S39" i="8"/>
  <c r="R39" i="8"/>
  <c r="Q39" i="8"/>
  <c r="O39" i="8"/>
  <c r="K39" i="8"/>
  <c r="J39" i="8"/>
  <c r="I39" i="8"/>
  <c r="BJ38" i="8"/>
  <c r="BI38" i="8"/>
  <c r="BH38" i="8"/>
  <c r="S38" i="8"/>
  <c r="R38" i="8"/>
  <c r="Q38" i="8"/>
  <c r="O38" i="8"/>
  <c r="K38" i="8"/>
  <c r="J38" i="8"/>
  <c r="BJ37" i="8"/>
  <c r="BI37" i="8"/>
  <c r="BH37" i="8"/>
  <c r="S37" i="8"/>
  <c r="R37" i="8"/>
  <c r="Q37" i="8"/>
  <c r="O37" i="8"/>
  <c r="K37" i="8"/>
  <c r="L37" i="8" s="1"/>
  <c r="J37" i="8"/>
  <c r="I37" i="8"/>
  <c r="H37" i="8"/>
  <c r="BJ36" i="8"/>
  <c r="BI36" i="8"/>
  <c r="BH36" i="8"/>
  <c r="S36" i="8"/>
  <c r="R36" i="8"/>
  <c r="Q36" i="8"/>
  <c r="O36" i="8"/>
  <c r="K36" i="8"/>
  <c r="J36" i="8"/>
  <c r="I36" i="8"/>
  <c r="BJ35" i="8"/>
  <c r="BI35" i="8"/>
  <c r="BH35" i="8"/>
  <c r="S35" i="8"/>
  <c r="R35" i="8"/>
  <c r="Q35" i="8"/>
  <c r="O35" i="8"/>
  <c r="K35" i="8"/>
  <c r="J35" i="8"/>
  <c r="I35" i="8"/>
  <c r="BJ34" i="8"/>
  <c r="BI34" i="8"/>
  <c r="BH34" i="8"/>
  <c r="S34" i="8"/>
  <c r="R34" i="8"/>
  <c r="Q34" i="8"/>
  <c r="O34" i="8"/>
  <c r="K34" i="8"/>
  <c r="J34" i="8"/>
  <c r="I34" i="8"/>
  <c r="H34" i="8"/>
  <c r="BJ33" i="8"/>
  <c r="BI33" i="8"/>
  <c r="BH33" i="8"/>
  <c r="S33" i="8"/>
  <c r="R33" i="8"/>
  <c r="Q33" i="8"/>
  <c r="O33" i="8"/>
  <c r="K33" i="8"/>
  <c r="J33" i="8"/>
  <c r="BJ32" i="8"/>
  <c r="BI32" i="8"/>
  <c r="BH32" i="8"/>
  <c r="S32" i="8"/>
  <c r="T32" i="8" s="1"/>
  <c r="R32" i="8"/>
  <c r="Q32" i="8"/>
  <c r="P32" i="8"/>
  <c r="O32" i="8"/>
  <c r="L32" i="8"/>
  <c r="K32" i="8"/>
  <c r="J32" i="8"/>
  <c r="I32" i="8"/>
  <c r="H32" i="8" s="1"/>
  <c r="BJ31" i="8"/>
  <c r="BI31" i="8"/>
  <c r="BH31" i="8"/>
  <c r="S31" i="8"/>
  <c r="R31" i="8"/>
  <c r="Q31" i="8"/>
  <c r="O31" i="8"/>
  <c r="K31" i="8"/>
  <c r="J31" i="8"/>
  <c r="I31" i="8"/>
  <c r="H31" i="8"/>
  <c r="BJ30" i="8"/>
  <c r="BI30" i="8"/>
  <c r="BH30" i="8"/>
  <c r="S30" i="8"/>
  <c r="R30" i="8"/>
  <c r="Q30" i="8"/>
  <c r="O30" i="8"/>
  <c r="K30" i="8"/>
  <c r="J30" i="8"/>
  <c r="I30" i="8"/>
  <c r="H30" i="8" s="1"/>
  <c r="BJ29" i="8"/>
  <c r="BI29" i="8"/>
  <c r="BH29" i="8"/>
  <c r="S29" i="8"/>
  <c r="R29" i="8"/>
  <c r="Q29" i="8"/>
  <c r="O29" i="8"/>
  <c r="L29" i="8"/>
  <c r="K29" i="8"/>
  <c r="J29" i="8"/>
  <c r="H29" i="8" s="1"/>
  <c r="I29" i="8"/>
  <c r="BJ28" i="8"/>
  <c r="BI28" i="8"/>
  <c r="BH28" i="8"/>
  <c r="S28" i="8"/>
  <c r="R28" i="8"/>
  <c r="Q28" i="8"/>
  <c r="O28" i="8"/>
  <c r="K28" i="8"/>
  <c r="J28" i="8"/>
  <c r="BJ27" i="8"/>
  <c r="BI27" i="8"/>
  <c r="BH27" i="8"/>
  <c r="S27" i="8"/>
  <c r="R27" i="8"/>
  <c r="Q27" i="8"/>
  <c r="O27" i="8"/>
  <c r="K27" i="8"/>
  <c r="J27" i="8"/>
  <c r="I27" i="8"/>
  <c r="H27" i="8"/>
  <c r="BJ26" i="8"/>
  <c r="BI26" i="8"/>
  <c r="BH26" i="8"/>
  <c r="AE26" i="8"/>
  <c r="S26" i="8"/>
  <c r="R26" i="8"/>
  <c r="Q26" i="8"/>
  <c r="O26" i="8"/>
  <c r="K26" i="8"/>
  <c r="J26" i="8"/>
  <c r="I26" i="8"/>
  <c r="H26" i="8"/>
  <c r="F26" i="8"/>
  <c r="C26" i="8"/>
  <c r="E26" i="8" s="1"/>
  <c r="BJ25" i="8"/>
  <c r="BI25" i="8"/>
  <c r="BH25" i="8"/>
  <c r="K25" i="8"/>
  <c r="J25" i="8"/>
  <c r="BJ24" i="8"/>
  <c r="BI24" i="8"/>
  <c r="BH24" i="8"/>
  <c r="K24" i="8"/>
  <c r="J24" i="8"/>
  <c r="BJ23" i="8"/>
  <c r="BI23" i="8"/>
  <c r="BH23" i="8"/>
  <c r="K23" i="8"/>
  <c r="J23" i="8"/>
  <c r="BJ22" i="8"/>
  <c r="BI22" i="8"/>
  <c r="BH22" i="8"/>
  <c r="K22" i="8"/>
  <c r="J22" i="8"/>
  <c r="BJ21" i="8"/>
  <c r="BI21" i="8"/>
  <c r="BH21" i="8"/>
  <c r="K21" i="8"/>
  <c r="J21" i="8"/>
  <c r="I21" i="8"/>
  <c r="BJ20" i="8"/>
  <c r="BI20" i="8"/>
  <c r="BH20" i="8"/>
  <c r="K20" i="8"/>
  <c r="J20" i="8"/>
  <c r="C20" i="8"/>
  <c r="F20" i="8" s="1"/>
  <c r="BJ19" i="8"/>
  <c r="BI19" i="8"/>
  <c r="BH19" i="8"/>
  <c r="K19" i="8"/>
  <c r="J19" i="8"/>
  <c r="I19" i="8"/>
  <c r="BJ18" i="8"/>
  <c r="BI18" i="8"/>
  <c r="BH18" i="8"/>
  <c r="K18" i="8"/>
  <c r="J18" i="8"/>
  <c r="H18" i="8" s="1"/>
  <c r="I18" i="8"/>
  <c r="BJ17" i="8"/>
  <c r="BI17" i="8"/>
  <c r="BH17" i="8"/>
  <c r="K17" i="8"/>
  <c r="H17" i="8" s="1"/>
  <c r="J17" i="8"/>
  <c r="I17" i="8"/>
  <c r="BJ16" i="8"/>
  <c r="BI16" i="8"/>
  <c r="BH16" i="8"/>
  <c r="K16" i="8"/>
  <c r="J16" i="8"/>
  <c r="I16" i="8"/>
  <c r="H16" i="8" s="1"/>
  <c r="F16" i="8"/>
  <c r="E16" i="8"/>
  <c r="C16" i="8"/>
  <c r="BJ15" i="8"/>
  <c r="BI15" i="8"/>
  <c r="BH15" i="8"/>
  <c r="K15" i="8"/>
  <c r="J15" i="8"/>
  <c r="I15" i="8"/>
  <c r="H15" i="8" s="1"/>
  <c r="BJ14" i="8"/>
  <c r="BI14" i="8"/>
  <c r="BH14" i="8"/>
  <c r="K14" i="8"/>
  <c r="J14" i="8"/>
  <c r="I14" i="8"/>
  <c r="C14" i="8"/>
  <c r="BJ13" i="8"/>
  <c r="BI13" i="8"/>
  <c r="BH13" i="8"/>
  <c r="AG13" i="8"/>
  <c r="AE13" i="8"/>
  <c r="K13" i="8"/>
  <c r="L13" i="8" s="1"/>
  <c r="J13" i="8"/>
  <c r="H13" i="8" s="1"/>
  <c r="I13" i="8"/>
  <c r="F13" i="8"/>
  <c r="C13" i="8"/>
  <c r="E13" i="8" s="1"/>
  <c r="BJ12" i="8"/>
  <c r="BI12" i="8"/>
  <c r="BH12" i="8"/>
  <c r="AG12" i="8"/>
  <c r="AE12" i="8"/>
  <c r="K12" i="8"/>
  <c r="J12" i="8"/>
  <c r="I12" i="8"/>
  <c r="E12" i="8"/>
  <c r="C12" i="8"/>
  <c r="F12" i="8" s="1"/>
  <c r="BJ11" i="8"/>
  <c r="BI11" i="8"/>
  <c r="BH11" i="8"/>
  <c r="AG11" i="8"/>
  <c r="AE11" i="8"/>
  <c r="K11" i="8"/>
  <c r="J11" i="8"/>
  <c r="I11" i="8"/>
  <c r="H11" i="8"/>
  <c r="F11" i="8"/>
  <c r="E11" i="8"/>
  <c r="C11" i="8"/>
  <c r="BJ10" i="8"/>
  <c r="BI10" i="8"/>
  <c r="BH10" i="8"/>
  <c r="AE10" i="8"/>
  <c r="K10" i="8"/>
  <c r="J10" i="8"/>
  <c r="I10" i="8"/>
  <c r="H10" i="8" s="1"/>
  <c r="F10" i="8"/>
  <c r="E10" i="8"/>
  <c r="C10" i="8"/>
  <c r="BJ9" i="8"/>
  <c r="BI9" i="8"/>
  <c r="BH9" i="8"/>
  <c r="AQ9" i="8"/>
  <c r="L9" i="8"/>
  <c r="K9" i="8"/>
  <c r="J9" i="8"/>
  <c r="I9" i="8"/>
  <c r="H9" i="8" s="1"/>
  <c r="F9" i="8"/>
  <c r="E9" i="8"/>
  <c r="C9" i="8"/>
  <c r="BJ8" i="8"/>
  <c r="BI8" i="8"/>
  <c r="BH8" i="8"/>
  <c r="AG8" i="8"/>
  <c r="AE8" i="8"/>
  <c r="K8" i="8"/>
  <c r="J8" i="8"/>
  <c r="I8" i="8"/>
  <c r="H8" i="8"/>
  <c r="C8" i="8"/>
  <c r="F8" i="8" s="1"/>
  <c r="BJ7" i="8"/>
  <c r="BI7" i="8"/>
  <c r="BH7" i="8"/>
  <c r="AG7" i="8"/>
  <c r="AE7" i="8"/>
  <c r="K7" i="8"/>
  <c r="J7" i="8"/>
  <c r="C7" i="8"/>
  <c r="F7" i="8" s="1"/>
  <c r="BJ6" i="8"/>
  <c r="BI6" i="8"/>
  <c r="BH6" i="8"/>
  <c r="AE6" i="8"/>
  <c r="K6" i="8"/>
  <c r="J6" i="8"/>
  <c r="I6" i="8"/>
  <c r="F6" i="8"/>
  <c r="C6" i="8"/>
  <c r="E6" i="8" s="1"/>
  <c r="BJ5" i="8"/>
  <c r="BI5" i="8"/>
  <c r="BH5" i="8"/>
  <c r="AE5" i="8"/>
  <c r="K5" i="8"/>
  <c r="J5" i="8"/>
  <c r="I5" i="8"/>
  <c r="H5" i="8" s="1"/>
  <c r="C5" i="8"/>
  <c r="F5" i="8" s="1"/>
  <c r="BJ4" i="8"/>
  <c r="BI4" i="8"/>
  <c r="BH4" i="8"/>
  <c r="AB4" i="8"/>
  <c r="P83" i="8" s="1"/>
  <c r="AA4" i="8"/>
  <c r="I196" i="8" s="1"/>
  <c r="H196" i="8" s="1"/>
  <c r="K4" i="8"/>
  <c r="J4" i="8"/>
  <c r="I4" i="8"/>
  <c r="C4" i="8"/>
  <c r="BJ3" i="8"/>
  <c r="BI3" i="8"/>
  <c r="BH3" i="8"/>
  <c r="AG3" i="8"/>
  <c r="AE3" i="8"/>
  <c r="AB3" i="8"/>
  <c r="AA3" i="8"/>
  <c r="K3" i="8"/>
  <c r="J3" i="8"/>
  <c r="C3" i="8"/>
  <c r="F3" i="8" s="1"/>
  <c r="BJ2" i="8"/>
  <c r="BI2" i="8"/>
  <c r="BH2" i="8"/>
  <c r="AG2" i="8"/>
  <c r="AB2" i="8"/>
  <c r="AA2" i="8"/>
  <c r="K2" i="8"/>
  <c r="J2" i="8"/>
  <c r="I2" i="8"/>
  <c r="F2" i="8"/>
  <c r="E2" i="8"/>
  <c r="C2" i="8"/>
  <c r="S330" i="7"/>
  <c r="R330" i="7"/>
  <c r="Q330" i="7"/>
  <c r="O330" i="7"/>
  <c r="K330" i="7"/>
  <c r="J330" i="7"/>
  <c r="S329" i="7"/>
  <c r="R329" i="7"/>
  <c r="Q329" i="7"/>
  <c r="O329" i="7"/>
  <c r="K329" i="7"/>
  <c r="J329" i="7"/>
  <c r="S328" i="7"/>
  <c r="R328" i="7"/>
  <c r="Q328" i="7"/>
  <c r="O328" i="7"/>
  <c r="K328" i="7"/>
  <c r="J328" i="7"/>
  <c r="S327" i="7"/>
  <c r="R327" i="7"/>
  <c r="Q327" i="7"/>
  <c r="O327" i="7"/>
  <c r="K327" i="7"/>
  <c r="J327" i="7"/>
  <c r="S326" i="7"/>
  <c r="R326" i="7"/>
  <c r="Q326" i="7"/>
  <c r="O326" i="7"/>
  <c r="K326" i="7"/>
  <c r="J326" i="7"/>
  <c r="S325" i="7"/>
  <c r="R325" i="7"/>
  <c r="Q325" i="7"/>
  <c r="O325" i="7"/>
  <c r="K325" i="7"/>
  <c r="J325" i="7"/>
  <c r="S324" i="7"/>
  <c r="R324" i="7"/>
  <c r="Q324" i="7"/>
  <c r="O324" i="7"/>
  <c r="K324" i="7"/>
  <c r="J324" i="7"/>
  <c r="S323" i="7"/>
  <c r="R323" i="7"/>
  <c r="Q323" i="7"/>
  <c r="O323" i="7"/>
  <c r="K323" i="7"/>
  <c r="J323" i="7"/>
  <c r="S322" i="7"/>
  <c r="R322" i="7"/>
  <c r="Q322" i="7"/>
  <c r="O322" i="7"/>
  <c r="K322" i="7"/>
  <c r="J322" i="7"/>
  <c r="S321" i="7"/>
  <c r="R321" i="7"/>
  <c r="Q321" i="7"/>
  <c r="O321" i="7"/>
  <c r="K321" i="7"/>
  <c r="J321" i="7"/>
  <c r="S320" i="7"/>
  <c r="R320" i="7"/>
  <c r="Q320" i="7"/>
  <c r="O320" i="7"/>
  <c r="K320" i="7"/>
  <c r="J320" i="7"/>
  <c r="S319" i="7"/>
  <c r="R319" i="7"/>
  <c r="Q319" i="7"/>
  <c r="O319" i="7"/>
  <c r="K319" i="7"/>
  <c r="J319" i="7"/>
  <c r="S318" i="7"/>
  <c r="R318" i="7"/>
  <c r="Q318" i="7"/>
  <c r="O318" i="7"/>
  <c r="K318" i="7"/>
  <c r="J318" i="7"/>
  <c r="S317" i="7"/>
  <c r="R317" i="7"/>
  <c r="Q317" i="7"/>
  <c r="O317" i="7"/>
  <c r="K317" i="7"/>
  <c r="J317" i="7"/>
  <c r="S316" i="7"/>
  <c r="R316" i="7"/>
  <c r="Q316" i="7"/>
  <c r="O316" i="7"/>
  <c r="K316" i="7"/>
  <c r="J316" i="7"/>
  <c r="S315" i="7"/>
  <c r="R315" i="7"/>
  <c r="Q315" i="7"/>
  <c r="O315" i="7"/>
  <c r="K315" i="7"/>
  <c r="J315" i="7"/>
  <c r="S314" i="7"/>
  <c r="R314" i="7"/>
  <c r="Q314" i="7"/>
  <c r="O314" i="7"/>
  <c r="K314" i="7"/>
  <c r="J314" i="7"/>
  <c r="A314" i="7"/>
  <c r="BJ313" i="7"/>
  <c r="BI313" i="7"/>
  <c r="BH313" i="7"/>
  <c r="S313" i="7"/>
  <c r="R313" i="7"/>
  <c r="Q313" i="7"/>
  <c r="O313" i="7"/>
  <c r="K313" i="7"/>
  <c r="J313" i="7"/>
  <c r="A313" i="7"/>
  <c r="BJ312" i="7"/>
  <c r="BI312" i="7"/>
  <c r="BH312" i="7"/>
  <c r="S312" i="7"/>
  <c r="R312" i="7"/>
  <c r="Q312" i="7"/>
  <c r="O312" i="7"/>
  <c r="K312" i="7"/>
  <c r="J312" i="7"/>
  <c r="BJ311" i="7"/>
  <c r="BI311" i="7"/>
  <c r="BH311" i="7"/>
  <c r="S311" i="7"/>
  <c r="R311" i="7"/>
  <c r="Q311" i="7"/>
  <c r="O311" i="7"/>
  <c r="K311" i="7"/>
  <c r="J311" i="7"/>
  <c r="BJ310" i="7"/>
  <c r="BI310" i="7"/>
  <c r="BH310" i="7"/>
  <c r="S310" i="7"/>
  <c r="R310" i="7"/>
  <c r="Q310" i="7"/>
  <c r="O310" i="7"/>
  <c r="K310" i="7"/>
  <c r="J310" i="7"/>
  <c r="S309" i="7"/>
  <c r="R309" i="7"/>
  <c r="Q309" i="7"/>
  <c r="O309" i="7"/>
  <c r="K309" i="7"/>
  <c r="J309" i="7"/>
  <c r="S308" i="7"/>
  <c r="R308" i="7"/>
  <c r="Q308" i="7"/>
  <c r="O308" i="7"/>
  <c r="K308" i="7"/>
  <c r="J308" i="7"/>
  <c r="S307" i="7"/>
  <c r="R307" i="7"/>
  <c r="Q307" i="7"/>
  <c r="O307" i="7"/>
  <c r="K307" i="7"/>
  <c r="J307" i="7"/>
  <c r="S306" i="7"/>
  <c r="R306" i="7"/>
  <c r="Q306" i="7"/>
  <c r="O306" i="7"/>
  <c r="K306" i="7"/>
  <c r="J306" i="7"/>
  <c r="S305" i="7"/>
  <c r="R305" i="7"/>
  <c r="Q305" i="7"/>
  <c r="O305" i="7"/>
  <c r="K305" i="7"/>
  <c r="J305" i="7"/>
  <c r="S304" i="7"/>
  <c r="R304" i="7"/>
  <c r="Q304" i="7"/>
  <c r="O304" i="7"/>
  <c r="K304" i="7"/>
  <c r="J304" i="7"/>
  <c r="S303" i="7"/>
  <c r="R303" i="7"/>
  <c r="Q303" i="7"/>
  <c r="O303" i="7"/>
  <c r="K303" i="7"/>
  <c r="J303" i="7"/>
  <c r="S302" i="7"/>
  <c r="R302" i="7"/>
  <c r="Q302" i="7"/>
  <c r="O302" i="7"/>
  <c r="K302" i="7"/>
  <c r="J302" i="7"/>
  <c r="S301" i="7"/>
  <c r="R301" i="7"/>
  <c r="Q301" i="7"/>
  <c r="O301" i="7"/>
  <c r="K301" i="7"/>
  <c r="J301" i="7"/>
  <c r="S300" i="7"/>
  <c r="R300" i="7"/>
  <c r="Q300" i="7"/>
  <c r="O300" i="7"/>
  <c r="K300" i="7"/>
  <c r="J300" i="7"/>
  <c r="S299" i="7"/>
  <c r="R299" i="7"/>
  <c r="Q299" i="7"/>
  <c r="O299" i="7"/>
  <c r="K299" i="7"/>
  <c r="J299" i="7"/>
  <c r="S298" i="7"/>
  <c r="R298" i="7"/>
  <c r="Q298" i="7"/>
  <c r="O298" i="7"/>
  <c r="K298" i="7"/>
  <c r="J298" i="7"/>
  <c r="S297" i="7"/>
  <c r="R297" i="7"/>
  <c r="Q297" i="7"/>
  <c r="O297" i="7"/>
  <c r="K297" i="7"/>
  <c r="J297" i="7"/>
  <c r="S296" i="7"/>
  <c r="R296" i="7"/>
  <c r="Q296" i="7"/>
  <c r="O296" i="7"/>
  <c r="K296" i="7"/>
  <c r="J296" i="7"/>
  <c r="S295" i="7"/>
  <c r="R295" i="7"/>
  <c r="Q295" i="7"/>
  <c r="O295" i="7"/>
  <c r="K295" i="7"/>
  <c r="J295" i="7"/>
  <c r="S294" i="7"/>
  <c r="R294" i="7"/>
  <c r="Q294" i="7"/>
  <c r="O294" i="7"/>
  <c r="K294" i="7"/>
  <c r="J294" i="7"/>
  <c r="S293" i="7"/>
  <c r="R293" i="7"/>
  <c r="Q293" i="7"/>
  <c r="O293" i="7"/>
  <c r="K293" i="7"/>
  <c r="J293" i="7"/>
  <c r="A293" i="7"/>
  <c r="BJ292" i="7"/>
  <c r="BI292" i="7"/>
  <c r="S292" i="7"/>
  <c r="R292" i="7"/>
  <c r="Q292" i="7"/>
  <c r="O292" i="7"/>
  <c r="K292" i="7"/>
  <c r="J292" i="7"/>
  <c r="A292" i="7"/>
  <c r="BH292" i="7" s="1"/>
  <c r="BJ291" i="7"/>
  <c r="BI291" i="7"/>
  <c r="BH291" i="7"/>
  <c r="S291" i="7"/>
  <c r="R291" i="7"/>
  <c r="Q291" i="7"/>
  <c r="O291" i="7"/>
  <c r="K291" i="7"/>
  <c r="J291" i="7"/>
  <c r="A291" i="7"/>
  <c r="BJ290" i="7"/>
  <c r="BI290" i="7"/>
  <c r="BH290" i="7"/>
  <c r="S290" i="7"/>
  <c r="R290" i="7"/>
  <c r="Q290" i="7"/>
  <c r="O290" i="7"/>
  <c r="K290" i="7"/>
  <c r="J290" i="7"/>
  <c r="BJ289" i="7"/>
  <c r="BI289" i="7"/>
  <c r="BH289" i="7"/>
  <c r="S289" i="7"/>
  <c r="R289" i="7"/>
  <c r="Q289" i="7"/>
  <c r="O289" i="7"/>
  <c r="K289" i="7"/>
  <c r="J289" i="7"/>
  <c r="BJ288" i="7"/>
  <c r="BI288" i="7"/>
  <c r="BH288" i="7"/>
  <c r="S288" i="7"/>
  <c r="R288" i="7"/>
  <c r="Q288" i="7"/>
  <c r="O288" i="7"/>
  <c r="K288" i="7"/>
  <c r="J288" i="7"/>
  <c r="BJ287" i="7"/>
  <c r="BI287" i="7"/>
  <c r="BH287" i="7"/>
  <c r="S287" i="7"/>
  <c r="R287" i="7"/>
  <c r="Q287" i="7"/>
  <c r="O287" i="7"/>
  <c r="K287" i="7"/>
  <c r="J287" i="7"/>
  <c r="S286" i="7"/>
  <c r="R286" i="7"/>
  <c r="Q286" i="7"/>
  <c r="O286" i="7"/>
  <c r="K286" i="7"/>
  <c r="J286" i="7"/>
  <c r="A286" i="7"/>
  <c r="BJ285" i="7"/>
  <c r="S285" i="7"/>
  <c r="R285" i="7"/>
  <c r="Q285" i="7"/>
  <c r="O285" i="7"/>
  <c r="K285" i="7"/>
  <c r="J285" i="7"/>
  <c r="A285" i="7"/>
  <c r="BI285" i="7" s="1"/>
  <c r="BJ284" i="7"/>
  <c r="BI284" i="7"/>
  <c r="BH284" i="7"/>
  <c r="S284" i="7"/>
  <c r="R284" i="7"/>
  <c r="Q284" i="7"/>
  <c r="O284" i="7"/>
  <c r="K284" i="7"/>
  <c r="J284" i="7"/>
  <c r="BJ283" i="7"/>
  <c r="BI283" i="7"/>
  <c r="BH283" i="7"/>
  <c r="S283" i="7"/>
  <c r="R283" i="7"/>
  <c r="Q283" i="7"/>
  <c r="O283" i="7"/>
  <c r="K283" i="7"/>
  <c r="J283" i="7"/>
  <c r="BJ282" i="7"/>
  <c r="BI282" i="7"/>
  <c r="BH282" i="7"/>
  <c r="S282" i="7"/>
  <c r="R282" i="7"/>
  <c r="Q282" i="7"/>
  <c r="O282" i="7"/>
  <c r="K282" i="7"/>
  <c r="J282" i="7"/>
  <c r="BJ281" i="7"/>
  <c r="BI281" i="7"/>
  <c r="BH281" i="7"/>
  <c r="S281" i="7"/>
  <c r="R281" i="7"/>
  <c r="Q281" i="7"/>
  <c r="O281" i="7"/>
  <c r="K281" i="7"/>
  <c r="J281" i="7"/>
  <c r="BJ280" i="7"/>
  <c r="BI280" i="7"/>
  <c r="BH280" i="7"/>
  <c r="S280" i="7"/>
  <c r="R280" i="7"/>
  <c r="Q280" i="7"/>
  <c r="O280" i="7"/>
  <c r="K280" i="7"/>
  <c r="J280" i="7"/>
  <c r="BJ279" i="7"/>
  <c r="BI279" i="7"/>
  <c r="BH279" i="7"/>
  <c r="S279" i="7"/>
  <c r="R279" i="7"/>
  <c r="Q279" i="7"/>
  <c r="O279" i="7"/>
  <c r="K279" i="7"/>
  <c r="J279" i="7"/>
  <c r="BJ278" i="7"/>
  <c r="BI278" i="7"/>
  <c r="BH278" i="7"/>
  <c r="S278" i="7"/>
  <c r="R278" i="7"/>
  <c r="Q278" i="7"/>
  <c r="O278" i="7"/>
  <c r="K278" i="7"/>
  <c r="J278" i="7"/>
  <c r="BJ277" i="7"/>
  <c r="BI277" i="7"/>
  <c r="BH277" i="7"/>
  <c r="S277" i="7"/>
  <c r="R277" i="7"/>
  <c r="Q277" i="7"/>
  <c r="O277" i="7"/>
  <c r="K277" i="7"/>
  <c r="J277" i="7"/>
  <c r="BJ276" i="7"/>
  <c r="BI276" i="7"/>
  <c r="BH276" i="7"/>
  <c r="S276" i="7"/>
  <c r="R276" i="7"/>
  <c r="Q276" i="7"/>
  <c r="O276" i="7"/>
  <c r="K276" i="7"/>
  <c r="J276" i="7"/>
  <c r="BJ275" i="7"/>
  <c r="BI275" i="7"/>
  <c r="BH275" i="7"/>
  <c r="S275" i="7"/>
  <c r="R275" i="7"/>
  <c r="Q275" i="7"/>
  <c r="O275" i="7"/>
  <c r="K275" i="7"/>
  <c r="J275" i="7"/>
  <c r="BJ274" i="7"/>
  <c r="BI274" i="7"/>
  <c r="BH274" i="7"/>
  <c r="S274" i="7"/>
  <c r="R274" i="7"/>
  <c r="Q274" i="7"/>
  <c r="O274" i="7"/>
  <c r="K274" i="7"/>
  <c r="J274" i="7"/>
  <c r="BJ273" i="7"/>
  <c r="BI273" i="7"/>
  <c r="BH273" i="7"/>
  <c r="S273" i="7"/>
  <c r="R273" i="7"/>
  <c r="Q273" i="7"/>
  <c r="O273" i="7"/>
  <c r="K273" i="7"/>
  <c r="J273" i="7"/>
  <c r="BJ272" i="7"/>
  <c r="BI272" i="7"/>
  <c r="BH272" i="7"/>
  <c r="S272" i="7"/>
  <c r="R272" i="7"/>
  <c r="Q272" i="7"/>
  <c r="O272" i="7"/>
  <c r="K272" i="7"/>
  <c r="J272" i="7"/>
  <c r="BJ271" i="7"/>
  <c r="BI271" i="7"/>
  <c r="BH271" i="7"/>
  <c r="S271" i="7"/>
  <c r="R271" i="7"/>
  <c r="Q271" i="7"/>
  <c r="O271" i="7"/>
  <c r="K271" i="7"/>
  <c r="J271" i="7"/>
  <c r="BJ270" i="7"/>
  <c r="BI270" i="7"/>
  <c r="BH270" i="7"/>
  <c r="S270" i="7"/>
  <c r="R270" i="7"/>
  <c r="Q270" i="7"/>
  <c r="O270" i="7"/>
  <c r="K270" i="7"/>
  <c r="J270" i="7"/>
  <c r="BJ269" i="7"/>
  <c r="BI269" i="7"/>
  <c r="BH269" i="7"/>
  <c r="S269" i="7"/>
  <c r="R269" i="7"/>
  <c r="Q269" i="7"/>
  <c r="O269" i="7"/>
  <c r="K269" i="7"/>
  <c r="J269" i="7"/>
  <c r="BJ268" i="7"/>
  <c r="BI268" i="7"/>
  <c r="BH268" i="7"/>
  <c r="S268" i="7"/>
  <c r="R268" i="7"/>
  <c r="Q268" i="7"/>
  <c r="O268" i="7"/>
  <c r="K268" i="7"/>
  <c r="J268" i="7"/>
  <c r="BJ267" i="7"/>
  <c r="BI267" i="7"/>
  <c r="BH267" i="7"/>
  <c r="S267" i="7"/>
  <c r="R267" i="7"/>
  <c r="Q267" i="7"/>
  <c r="O267" i="7"/>
  <c r="K267" i="7"/>
  <c r="J267" i="7"/>
  <c r="BJ266" i="7"/>
  <c r="BI266" i="7"/>
  <c r="BH266" i="7"/>
  <c r="S266" i="7"/>
  <c r="R266" i="7"/>
  <c r="Q266" i="7"/>
  <c r="O266" i="7"/>
  <c r="K266" i="7"/>
  <c r="J266" i="7"/>
  <c r="BJ265" i="7"/>
  <c r="BI265" i="7"/>
  <c r="BH265" i="7"/>
  <c r="S265" i="7"/>
  <c r="R265" i="7"/>
  <c r="Q265" i="7"/>
  <c r="O265" i="7"/>
  <c r="K265" i="7"/>
  <c r="J265" i="7"/>
  <c r="BJ264" i="7"/>
  <c r="BI264" i="7"/>
  <c r="BH264" i="7"/>
  <c r="S264" i="7"/>
  <c r="R264" i="7"/>
  <c r="Q264" i="7"/>
  <c r="O264" i="7"/>
  <c r="K264" i="7"/>
  <c r="J264" i="7"/>
  <c r="BJ263" i="7"/>
  <c r="BI263" i="7"/>
  <c r="BH263" i="7"/>
  <c r="S263" i="7"/>
  <c r="R263" i="7"/>
  <c r="Q263" i="7"/>
  <c r="O263" i="7"/>
  <c r="K263" i="7"/>
  <c r="J263" i="7"/>
  <c r="BJ262" i="7"/>
  <c r="BI262" i="7"/>
  <c r="BH262" i="7"/>
  <c r="S262" i="7"/>
  <c r="R262" i="7"/>
  <c r="Q262" i="7"/>
  <c r="O262" i="7"/>
  <c r="K262" i="7"/>
  <c r="J262" i="7"/>
  <c r="BJ261" i="7"/>
  <c r="BI261" i="7"/>
  <c r="BH261" i="7"/>
  <c r="S261" i="7"/>
  <c r="R261" i="7"/>
  <c r="Q261" i="7"/>
  <c r="O261" i="7"/>
  <c r="K261" i="7"/>
  <c r="J261" i="7"/>
  <c r="BJ260" i="7"/>
  <c r="BI260" i="7"/>
  <c r="BH260" i="7"/>
  <c r="S260" i="7"/>
  <c r="R260" i="7"/>
  <c r="Q260" i="7"/>
  <c r="O260" i="7"/>
  <c r="K260" i="7"/>
  <c r="J260" i="7"/>
  <c r="BJ259" i="7"/>
  <c r="BI259" i="7"/>
  <c r="BH259" i="7"/>
  <c r="S259" i="7"/>
  <c r="R259" i="7"/>
  <c r="Q259" i="7"/>
  <c r="O259" i="7"/>
  <c r="K259" i="7"/>
  <c r="J259" i="7"/>
  <c r="BJ258" i="7"/>
  <c r="BI258" i="7"/>
  <c r="BH258" i="7"/>
  <c r="S258" i="7"/>
  <c r="R258" i="7"/>
  <c r="Q258" i="7"/>
  <c r="O258" i="7"/>
  <c r="K258" i="7"/>
  <c r="J258" i="7"/>
  <c r="BJ257" i="7"/>
  <c r="BI257" i="7"/>
  <c r="BH257" i="7"/>
  <c r="S257" i="7"/>
  <c r="R257" i="7"/>
  <c r="Q257" i="7"/>
  <c r="O257" i="7"/>
  <c r="K257" i="7"/>
  <c r="J257" i="7"/>
  <c r="BJ256" i="7"/>
  <c r="BI256" i="7"/>
  <c r="BH256" i="7"/>
  <c r="S256" i="7"/>
  <c r="R256" i="7"/>
  <c r="Q256" i="7"/>
  <c r="O256" i="7"/>
  <c r="K256" i="7"/>
  <c r="J256" i="7"/>
  <c r="BJ255" i="7"/>
  <c r="BI255" i="7"/>
  <c r="BH255" i="7"/>
  <c r="S255" i="7"/>
  <c r="R255" i="7"/>
  <c r="Q255" i="7"/>
  <c r="O255" i="7"/>
  <c r="K255" i="7"/>
  <c r="J255" i="7"/>
  <c r="BJ254" i="7"/>
  <c r="BI254" i="7"/>
  <c r="BH254" i="7"/>
  <c r="S254" i="7"/>
  <c r="R254" i="7"/>
  <c r="Q254" i="7"/>
  <c r="O254" i="7"/>
  <c r="K254" i="7"/>
  <c r="J254" i="7"/>
  <c r="BJ253" i="7"/>
  <c r="BI253" i="7"/>
  <c r="BH253" i="7"/>
  <c r="S253" i="7"/>
  <c r="R253" i="7"/>
  <c r="Q253" i="7"/>
  <c r="O253" i="7"/>
  <c r="K253" i="7"/>
  <c r="J253" i="7"/>
  <c r="BJ252" i="7"/>
  <c r="BI252" i="7"/>
  <c r="BH252" i="7"/>
  <c r="S252" i="7"/>
  <c r="R252" i="7"/>
  <c r="Q252" i="7"/>
  <c r="O252" i="7"/>
  <c r="K252" i="7"/>
  <c r="J252" i="7"/>
  <c r="BJ251" i="7"/>
  <c r="BI251" i="7"/>
  <c r="BH251" i="7"/>
  <c r="S251" i="7"/>
  <c r="R251" i="7"/>
  <c r="Q251" i="7"/>
  <c r="O251" i="7"/>
  <c r="K251" i="7"/>
  <c r="J251" i="7"/>
  <c r="BJ250" i="7"/>
  <c r="BI250" i="7"/>
  <c r="BH250" i="7"/>
  <c r="S250" i="7"/>
  <c r="R250" i="7"/>
  <c r="Q250" i="7"/>
  <c r="O250" i="7"/>
  <c r="K250" i="7"/>
  <c r="J250" i="7"/>
  <c r="BJ249" i="7"/>
  <c r="BI249" i="7"/>
  <c r="BH249" i="7"/>
  <c r="S249" i="7"/>
  <c r="R249" i="7"/>
  <c r="Q249" i="7"/>
  <c r="O249" i="7"/>
  <c r="K249" i="7"/>
  <c r="J249" i="7"/>
  <c r="BJ248" i="7"/>
  <c r="BI248" i="7"/>
  <c r="BH248" i="7"/>
  <c r="S248" i="7"/>
  <c r="R248" i="7"/>
  <c r="Q248" i="7"/>
  <c r="O248" i="7"/>
  <c r="K248" i="7"/>
  <c r="J248" i="7"/>
  <c r="BJ247" i="7"/>
  <c r="BI247" i="7"/>
  <c r="BH247" i="7"/>
  <c r="S247" i="7"/>
  <c r="R247" i="7"/>
  <c r="Q247" i="7"/>
  <c r="O247" i="7"/>
  <c r="K247" i="7"/>
  <c r="J247" i="7"/>
  <c r="BJ246" i="7"/>
  <c r="BI246" i="7"/>
  <c r="BH246" i="7"/>
  <c r="S246" i="7"/>
  <c r="R246" i="7"/>
  <c r="Q246" i="7"/>
  <c r="O246" i="7"/>
  <c r="K246" i="7"/>
  <c r="J246" i="7"/>
  <c r="BJ245" i="7"/>
  <c r="BI245" i="7"/>
  <c r="BH245" i="7"/>
  <c r="S245" i="7"/>
  <c r="R245" i="7"/>
  <c r="Q245" i="7"/>
  <c r="O245" i="7"/>
  <c r="K245" i="7"/>
  <c r="J245" i="7"/>
  <c r="BJ244" i="7"/>
  <c r="BI244" i="7"/>
  <c r="BH244" i="7"/>
  <c r="S244" i="7"/>
  <c r="R244" i="7"/>
  <c r="Q244" i="7"/>
  <c r="O244" i="7"/>
  <c r="K244" i="7"/>
  <c r="J244" i="7"/>
  <c r="BJ243" i="7"/>
  <c r="BI243" i="7"/>
  <c r="BH243" i="7"/>
  <c r="S243" i="7"/>
  <c r="R243" i="7"/>
  <c r="Q243" i="7"/>
  <c r="O243" i="7"/>
  <c r="K243" i="7"/>
  <c r="J243" i="7"/>
  <c r="BJ242" i="7"/>
  <c r="BI242" i="7"/>
  <c r="BH242" i="7"/>
  <c r="S242" i="7"/>
  <c r="R242" i="7"/>
  <c r="Q242" i="7"/>
  <c r="O242" i="7"/>
  <c r="K242" i="7"/>
  <c r="J242" i="7"/>
  <c r="BJ241" i="7"/>
  <c r="BI241" i="7"/>
  <c r="BH241" i="7"/>
  <c r="S241" i="7"/>
  <c r="R241" i="7"/>
  <c r="Q241" i="7"/>
  <c r="O241" i="7"/>
  <c r="K241" i="7"/>
  <c r="J241" i="7"/>
  <c r="BJ240" i="7"/>
  <c r="BI240" i="7"/>
  <c r="BH240" i="7"/>
  <c r="S240" i="7"/>
  <c r="R240" i="7"/>
  <c r="Q240" i="7"/>
  <c r="O240" i="7"/>
  <c r="K240" i="7"/>
  <c r="J240" i="7"/>
  <c r="BJ239" i="7"/>
  <c r="BI239" i="7"/>
  <c r="BH239" i="7"/>
  <c r="S239" i="7"/>
  <c r="R239" i="7"/>
  <c r="Q239" i="7"/>
  <c r="O239" i="7"/>
  <c r="K239" i="7"/>
  <c r="J239" i="7"/>
  <c r="BJ238" i="7"/>
  <c r="BI238" i="7"/>
  <c r="BH238" i="7"/>
  <c r="S238" i="7"/>
  <c r="R238" i="7"/>
  <c r="Q238" i="7"/>
  <c r="O238" i="7"/>
  <c r="K238" i="7"/>
  <c r="J238" i="7"/>
  <c r="BJ237" i="7"/>
  <c r="BI237" i="7"/>
  <c r="BH237" i="7"/>
  <c r="S237" i="7"/>
  <c r="R237" i="7"/>
  <c r="Q237" i="7"/>
  <c r="O237" i="7"/>
  <c r="K237" i="7"/>
  <c r="J237" i="7"/>
  <c r="BJ236" i="7"/>
  <c r="BI236" i="7"/>
  <c r="BH236" i="7"/>
  <c r="S236" i="7"/>
  <c r="R236" i="7"/>
  <c r="Q236" i="7"/>
  <c r="O236" i="7"/>
  <c r="K236" i="7"/>
  <c r="J236" i="7"/>
  <c r="BJ235" i="7"/>
  <c r="BI235" i="7"/>
  <c r="BH235" i="7"/>
  <c r="S235" i="7"/>
  <c r="R235" i="7"/>
  <c r="Q235" i="7"/>
  <c r="O235" i="7"/>
  <c r="K235" i="7"/>
  <c r="J235" i="7"/>
  <c r="BJ234" i="7"/>
  <c r="BI234" i="7"/>
  <c r="BH234" i="7"/>
  <c r="S234" i="7"/>
  <c r="R234" i="7"/>
  <c r="Q234" i="7"/>
  <c r="O234" i="7"/>
  <c r="K234" i="7"/>
  <c r="J234" i="7"/>
  <c r="BJ233" i="7"/>
  <c r="BI233" i="7"/>
  <c r="BH233" i="7"/>
  <c r="S233" i="7"/>
  <c r="R233" i="7"/>
  <c r="Q233" i="7"/>
  <c r="O233" i="7"/>
  <c r="K233" i="7"/>
  <c r="J233" i="7"/>
  <c r="BJ232" i="7"/>
  <c r="BI232" i="7"/>
  <c r="BH232" i="7"/>
  <c r="S232" i="7"/>
  <c r="R232" i="7"/>
  <c r="Q232" i="7"/>
  <c r="O232" i="7"/>
  <c r="K232" i="7"/>
  <c r="J232" i="7"/>
  <c r="BJ231" i="7"/>
  <c r="BI231" i="7"/>
  <c r="BH231" i="7"/>
  <c r="S231" i="7"/>
  <c r="R231" i="7"/>
  <c r="Q231" i="7"/>
  <c r="O231" i="7"/>
  <c r="K231" i="7"/>
  <c r="J231" i="7"/>
  <c r="BJ230" i="7"/>
  <c r="BI230" i="7"/>
  <c r="BH230" i="7"/>
  <c r="S230" i="7"/>
  <c r="R230" i="7"/>
  <c r="Q230" i="7"/>
  <c r="O230" i="7"/>
  <c r="K230" i="7"/>
  <c r="J230" i="7"/>
  <c r="BJ229" i="7"/>
  <c r="BI229" i="7"/>
  <c r="BH229" i="7"/>
  <c r="S229" i="7"/>
  <c r="R229" i="7"/>
  <c r="Q229" i="7"/>
  <c r="O229" i="7"/>
  <c r="K229" i="7"/>
  <c r="J229" i="7"/>
  <c r="BJ228" i="7"/>
  <c r="BI228" i="7"/>
  <c r="BH228" i="7"/>
  <c r="S228" i="7"/>
  <c r="R228" i="7"/>
  <c r="Q228" i="7"/>
  <c r="O228" i="7"/>
  <c r="K228" i="7"/>
  <c r="J228" i="7"/>
  <c r="BJ227" i="7"/>
  <c r="BI227" i="7"/>
  <c r="BH227" i="7"/>
  <c r="S227" i="7"/>
  <c r="R227" i="7"/>
  <c r="Q227" i="7"/>
  <c r="O227" i="7"/>
  <c r="K227" i="7"/>
  <c r="J227" i="7"/>
  <c r="BJ226" i="7"/>
  <c r="BI226" i="7"/>
  <c r="BH226" i="7"/>
  <c r="S226" i="7"/>
  <c r="R226" i="7"/>
  <c r="Q226" i="7"/>
  <c r="O226" i="7"/>
  <c r="K226" i="7"/>
  <c r="J226" i="7"/>
  <c r="BJ225" i="7"/>
  <c r="BI225" i="7"/>
  <c r="BH225" i="7"/>
  <c r="S225" i="7"/>
  <c r="R225" i="7"/>
  <c r="Q225" i="7"/>
  <c r="O225" i="7"/>
  <c r="K225" i="7"/>
  <c r="J225" i="7"/>
  <c r="BJ224" i="7"/>
  <c r="BI224" i="7"/>
  <c r="BH224" i="7"/>
  <c r="S224" i="7"/>
  <c r="R224" i="7"/>
  <c r="Q224" i="7"/>
  <c r="O224" i="7"/>
  <c r="K224" i="7"/>
  <c r="J224" i="7"/>
  <c r="BJ223" i="7"/>
  <c r="BI223" i="7"/>
  <c r="BH223" i="7"/>
  <c r="S223" i="7"/>
  <c r="R223" i="7"/>
  <c r="Q223" i="7"/>
  <c r="O223" i="7"/>
  <c r="K223" i="7"/>
  <c r="J223" i="7"/>
  <c r="BJ222" i="7"/>
  <c r="BI222" i="7"/>
  <c r="BH222" i="7"/>
  <c r="S222" i="7"/>
  <c r="R222" i="7"/>
  <c r="Q222" i="7"/>
  <c r="O222" i="7"/>
  <c r="K222" i="7"/>
  <c r="J222" i="7"/>
  <c r="BJ221" i="7"/>
  <c r="BI221" i="7"/>
  <c r="BH221" i="7"/>
  <c r="S221" i="7"/>
  <c r="R221" i="7"/>
  <c r="Q221" i="7"/>
  <c r="O221" i="7"/>
  <c r="K221" i="7"/>
  <c r="J221" i="7"/>
  <c r="BJ220" i="7"/>
  <c r="BI220" i="7"/>
  <c r="BH220" i="7"/>
  <c r="S220" i="7"/>
  <c r="R220" i="7"/>
  <c r="Q220" i="7"/>
  <c r="O220" i="7"/>
  <c r="K220" i="7"/>
  <c r="J220" i="7"/>
  <c r="BJ219" i="7"/>
  <c r="BI219" i="7"/>
  <c r="BH219" i="7"/>
  <c r="S219" i="7"/>
  <c r="R219" i="7"/>
  <c r="Q219" i="7"/>
  <c r="O219" i="7"/>
  <c r="K219" i="7"/>
  <c r="J219" i="7"/>
  <c r="BJ218" i="7"/>
  <c r="BI218" i="7"/>
  <c r="BH218" i="7"/>
  <c r="S218" i="7"/>
  <c r="R218" i="7"/>
  <c r="Q218" i="7"/>
  <c r="O218" i="7"/>
  <c r="K218" i="7"/>
  <c r="J218" i="7"/>
  <c r="BJ217" i="7"/>
  <c r="BI217" i="7"/>
  <c r="BH217" i="7"/>
  <c r="S217" i="7"/>
  <c r="R217" i="7"/>
  <c r="Q217" i="7"/>
  <c r="O217" i="7"/>
  <c r="K217" i="7"/>
  <c r="J217" i="7"/>
  <c r="BJ216" i="7"/>
  <c r="BI216" i="7"/>
  <c r="BH216" i="7"/>
  <c r="S216" i="7"/>
  <c r="R216" i="7"/>
  <c r="Q216" i="7"/>
  <c r="O216" i="7"/>
  <c r="K216" i="7"/>
  <c r="J216" i="7"/>
  <c r="BJ215" i="7"/>
  <c r="BI215" i="7"/>
  <c r="BH215" i="7"/>
  <c r="S215" i="7"/>
  <c r="R215" i="7"/>
  <c r="Q215" i="7"/>
  <c r="O215" i="7"/>
  <c r="K215" i="7"/>
  <c r="J215" i="7"/>
  <c r="BJ214" i="7"/>
  <c r="BI214" i="7"/>
  <c r="BH214" i="7"/>
  <c r="S214" i="7"/>
  <c r="R214" i="7"/>
  <c r="Q214" i="7"/>
  <c r="O214" i="7"/>
  <c r="K214" i="7"/>
  <c r="J214" i="7"/>
  <c r="BJ213" i="7"/>
  <c r="BI213" i="7"/>
  <c r="BH213" i="7"/>
  <c r="S213" i="7"/>
  <c r="R213" i="7"/>
  <c r="Q213" i="7"/>
  <c r="O213" i="7"/>
  <c r="K213" i="7"/>
  <c r="J213" i="7"/>
  <c r="BJ212" i="7"/>
  <c r="BI212" i="7"/>
  <c r="BH212" i="7"/>
  <c r="S212" i="7"/>
  <c r="R212" i="7"/>
  <c r="Q212" i="7"/>
  <c r="O212" i="7"/>
  <c r="K212" i="7"/>
  <c r="J212" i="7"/>
  <c r="BJ211" i="7"/>
  <c r="BI211" i="7"/>
  <c r="BH211" i="7"/>
  <c r="S211" i="7"/>
  <c r="R211" i="7"/>
  <c r="Q211" i="7"/>
  <c r="O211" i="7"/>
  <c r="K211" i="7"/>
  <c r="J211" i="7"/>
  <c r="BJ210" i="7"/>
  <c r="BI210" i="7"/>
  <c r="BH210" i="7"/>
  <c r="S210" i="7"/>
  <c r="R210" i="7"/>
  <c r="Q210" i="7"/>
  <c r="O210" i="7"/>
  <c r="K210" i="7"/>
  <c r="J210" i="7"/>
  <c r="BJ209" i="7"/>
  <c r="BI209" i="7"/>
  <c r="BH209" i="7"/>
  <c r="S209" i="7"/>
  <c r="R209" i="7"/>
  <c r="Q209" i="7"/>
  <c r="O209" i="7"/>
  <c r="K209" i="7"/>
  <c r="J209" i="7"/>
  <c r="BJ208" i="7"/>
  <c r="BI208" i="7"/>
  <c r="BH208" i="7"/>
  <c r="S208" i="7"/>
  <c r="R208" i="7"/>
  <c r="Q208" i="7"/>
  <c r="O208" i="7"/>
  <c r="K208" i="7"/>
  <c r="J208" i="7"/>
  <c r="BJ207" i="7"/>
  <c r="BI207" i="7"/>
  <c r="BH207" i="7"/>
  <c r="S207" i="7"/>
  <c r="R207" i="7"/>
  <c r="Q207" i="7"/>
  <c r="O207" i="7"/>
  <c r="K207" i="7"/>
  <c r="J207" i="7"/>
  <c r="BJ206" i="7"/>
  <c r="BI206" i="7"/>
  <c r="BH206" i="7"/>
  <c r="S206" i="7"/>
  <c r="R206" i="7"/>
  <c r="Q206" i="7"/>
  <c r="O206" i="7"/>
  <c r="K206" i="7"/>
  <c r="J206" i="7"/>
  <c r="BJ205" i="7"/>
  <c r="BI205" i="7"/>
  <c r="BH205" i="7"/>
  <c r="S205" i="7"/>
  <c r="R205" i="7"/>
  <c r="Q205" i="7"/>
  <c r="O205" i="7"/>
  <c r="K205" i="7"/>
  <c r="J205" i="7"/>
  <c r="BJ204" i="7"/>
  <c r="BI204" i="7"/>
  <c r="BH204" i="7"/>
  <c r="S204" i="7"/>
  <c r="R204" i="7"/>
  <c r="Q204" i="7"/>
  <c r="O204" i="7"/>
  <c r="K204" i="7"/>
  <c r="J204" i="7"/>
  <c r="BJ203" i="7"/>
  <c r="BI203" i="7"/>
  <c r="BH203" i="7"/>
  <c r="S203" i="7"/>
  <c r="R203" i="7"/>
  <c r="Q203" i="7"/>
  <c r="O203" i="7"/>
  <c r="K203" i="7"/>
  <c r="J203" i="7"/>
  <c r="BJ202" i="7"/>
  <c r="BI202" i="7"/>
  <c r="BH202" i="7"/>
  <c r="S202" i="7"/>
  <c r="R202" i="7"/>
  <c r="Q202" i="7"/>
  <c r="O202" i="7"/>
  <c r="K202" i="7"/>
  <c r="J202" i="7"/>
  <c r="BJ201" i="7"/>
  <c r="BI201" i="7"/>
  <c r="BH201" i="7"/>
  <c r="S201" i="7"/>
  <c r="R201" i="7"/>
  <c r="Q201" i="7"/>
  <c r="O201" i="7"/>
  <c r="K201" i="7"/>
  <c r="J201" i="7"/>
  <c r="BJ200" i="7"/>
  <c r="BI200" i="7"/>
  <c r="BH200" i="7"/>
  <c r="S200" i="7"/>
  <c r="R200" i="7"/>
  <c r="Q200" i="7"/>
  <c r="O200" i="7"/>
  <c r="K200" i="7"/>
  <c r="J200" i="7"/>
  <c r="BJ199" i="7"/>
  <c r="BI199" i="7"/>
  <c r="BH199" i="7"/>
  <c r="S199" i="7"/>
  <c r="R199" i="7"/>
  <c r="Q199" i="7"/>
  <c r="O199" i="7"/>
  <c r="K199" i="7"/>
  <c r="J199" i="7"/>
  <c r="BJ198" i="7"/>
  <c r="BI198" i="7"/>
  <c r="BH198" i="7"/>
  <c r="S198" i="7"/>
  <c r="R198" i="7"/>
  <c r="Q198" i="7"/>
  <c r="O198" i="7"/>
  <c r="K198" i="7"/>
  <c r="J198" i="7"/>
  <c r="BJ197" i="7"/>
  <c r="BI197" i="7"/>
  <c r="BH197" i="7"/>
  <c r="S197" i="7"/>
  <c r="R197" i="7"/>
  <c r="Q197" i="7"/>
  <c r="O197" i="7"/>
  <c r="K197" i="7"/>
  <c r="J197" i="7"/>
  <c r="BJ196" i="7"/>
  <c r="BI196" i="7"/>
  <c r="BH196" i="7"/>
  <c r="S196" i="7"/>
  <c r="R196" i="7"/>
  <c r="Q196" i="7"/>
  <c r="O196" i="7"/>
  <c r="K196" i="7"/>
  <c r="J196" i="7"/>
  <c r="BJ195" i="7"/>
  <c r="BI195" i="7"/>
  <c r="BH195" i="7"/>
  <c r="S195" i="7"/>
  <c r="R195" i="7"/>
  <c r="Q195" i="7"/>
  <c r="O195" i="7"/>
  <c r="K195" i="7"/>
  <c r="J195" i="7"/>
  <c r="BJ194" i="7"/>
  <c r="BI194" i="7"/>
  <c r="BH194" i="7"/>
  <c r="S194" i="7"/>
  <c r="R194" i="7"/>
  <c r="Q194" i="7"/>
  <c r="O194" i="7"/>
  <c r="K194" i="7"/>
  <c r="J194" i="7"/>
  <c r="BJ193" i="7"/>
  <c r="BI193" i="7"/>
  <c r="BH193" i="7"/>
  <c r="S193" i="7"/>
  <c r="R193" i="7"/>
  <c r="Q193" i="7"/>
  <c r="O193" i="7"/>
  <c r="K193" i="7"/>
  <c r="J193" i="7"/>
  <c r="BJ192" i="7"/>
  <c r="BI192" i="7"/>
  <c r="BH192" i="7"/>
  <c r="S192" i="7"/>
  <c r="R192" i="7"/>
  <c r="Q192" i="7"/>
  <c r="O192" i="7"/>
  <c r="K192" i="7"/>
  <c r="J192" i="7"/>
  <c r="BJ191" i="7"/>
  <c r="BI191" i="7"/>
  <c r="BH191" i="7"/>
  <c r="S191" i="7"/>
  <c r="R191" i="7"/>
  <c r="Q191" i="7"/>
  <c r="O191" i="7"/>
  <c r="K191" i="7"/>
  <c r="J191" i="7"/>
  <c r="BJ190" i="7"/>
  <c r="BI190" i="7"/>
  <c r="BH190" i="7"/>
  <c r="S190" i="7"/>
  <c r="R190" i="7"/>
  <c r="Q190" i="7"/>
  <c r="O190" i="7"/>
  <c r="K190" i="7"/>
  <c r="J190" i="7"/>
  <c r="BJ189" i="7"/>
  <c r="BI189" i="7"/>
  <c r="BH189" i="7"/>
  <c r="S189" i="7"/>
  <c r="R189" i="7"/>
  <c r="Q189" i="7"/>
  <c r="O189" i="7"/>
  <c r="K189" i="7"/>
  <c r="J189" i="7"/>
  <c r="BJ188" i="7"/>
  <c r="BI188" i="7"/>
  <c r="BH188" i="7"/>
  <c r="S188" i="7"/>
  <c r="R188" i="7"/>
  <c r="Q188" i="7"/>
  <c r="O188" i="7"/>
  <c r="K188" i="7"/>
  <c r="J188" i="7"/>
  <c r="BJ187" i="7"/>
  <c r="BI187" i="7"/>
  <c r="BH187" i="7"/>
  <c r="S187" i="7"/>
  <c r="R187" i="7"/>
  <c r="Q187" i="7"/>
  <c r="O187" i="7"/>
  <c r="K187" i="7"/>
  <c r="J187" i="7"/>
  <c r="BJ186" i="7"/>
  <c r="BI186" i="7"/>
  <c r="BH186" i="7"/>
  <c r="S186" i="7"/>
  <c r="R186" i="7"/>
  <c r="Q186" i="7"/>
  <c r="O186" i="7"/>
  <c r="K186" i="7"/>
  <c r="J186" i="7"/>
  <c r="BJ185" i="7"/>
  <c r="BI185" i="7"/>
  <c r="BH185" i="7"/>
  <c r="S185" i="7"/>
  <c r="R185" i="7"/>
  <c r="Q185" i="7"/>
  <c r="O185" i="7"/>
  <c r="K185" i="7"/>
  <c r="J185" i="7"/>
  <c r="BJ184" i="7"/>
  <c r="BI184" i="7"/>
  <c r="BH184" i="7"/>
  <c r="S184" i="7"/>
  <c r="R184" i="7"/>
  <c r="Q184" i="7"/>
  <c r="O184" i="7"/>
  <c r="K184" i="7"/>
  <c r="J184" i="7"/>
  <c r="BJ183" i="7"/>
  <c r="BI183" i="7"/>
  <c r="BH183" i="7"/>
  <c r="S183" i="7"/>
  <c r="R183" i="7"/>
  <c r="Q183" i="7"/>
  <c r="O183" i="7"/>
  <c r="K183" i="7"/>
  <c r="J183" i="7"/>
  <c r="BJ182" i="7"/>
  <c r="BI182" i="7"/>
  <c r="BH182" i="7"/>
  <c r="S182" i="7"/>
  <c r="R182" i="7"/>
  <c r="Q182" i="7"/>
  <c r="O182" i="7"/>
  <c r="K182" i="7"/>
  <c r="J182" i="7"/>
  <c r="BJ181" i="7"/>
  <c r="BI181" i="7"/>
  <c r="BH181" i="7"/>
  <c r="S181" i="7"/>
  <c r="R181" i="7"/>
  <c r="Q181" i="7"/>
  <c r="O181" i="7"/>
  <c r="K181" i="7"/>
  <c r="J181" i="7"/>
  <c r="BJ180" i="7"/>
  <c r="BI180" i="7"/>
  <c r="BH180" i="7"/>
  <c r="S180" i="7"/>
  <c r="R180" i="7"/>
  <c r="Q180" i="7"/>
  <c r="O180" i="7"/>
  <c r="K180" i="7"/>
  <c r="J180" i="7"/>
  <c r="BJ179" i="7"/>
  <c r="BI179" i="7"/>
  <c r="BH179" i="7"/>
  <c r="S179" i="7"/>
  <c r="R179" i="7"/>
  <c r="Q179" i="7"/>
  <c r="O179" i="7"/>
  <c r="K179" i="7"/>
  <c r="J179" i="7"/>
  <c r="BJ178" i="7"/>
  <c r="BI178" i="7"/>
  <c r="BH178" i="7"/>
  <c r="S178" i="7"/>
  <c r="R178" i="7"/>
  <c r="Q178" i="7"/>
  <c r="O178" i="7"/>
  <c r="K178" i="7"/>
  <c r="J178" i="7"/>
  <c r="BJ177" i="7"/>
  <c r="BI177" i="7"/>
  <c r="BH177" i="7"/>
  <c r="S177" i="7"/>
  <c r="R177" i="7"/>
  <c r="Q177" i="7"/>
  <c r="O177" i="7"/>
  <c r="K177" i="7"/>
  <c r="J177" i="7"/>
  <c r="BJ176" i="7"/>
  <c r="BI176" i="7"/>
  <c r="BH176" i="7"/>
  <c r="S176" i="7"/>
  <c r="R176" i="7"/>
  <c r="Q176" i="7"/>
  <c r="O176" i="7"/>
  <c r="K176" i="7"/>
  <c r="J176" i="7"/>
  <c r="BJ175" i="7"/>
  <c r="BI175" i="7"/>
  <c r="BH175" i="7"/>
  <c r="S175" i="7"/>
  <c r="R175" i="7"/>
  <c r="Q175" i="7"/>
  <c r="O175" i="7"/>
  <c r="K175" i="7"/>
  <c r="J175" i="7"/>
  <c r="BJ174" i="7"/>
  <c r="BI174" i="7"/>
  <c r="BH174" i="7"/>
  <c r="S174" i="7"/>
  <c r="R174" i="7"/>
  <c r="Q174" i="7"/>
  <c r="O174" i="7"/>
  <c r="K174" i="7"/>
  <c r="J174" i="7"/>
  <c r="BJ173" i="7"/>
  <c r="BI173" i="7"/>
  <c r="BH173" i="7"/>
  <c r="S173" i="7"/>
  <c r="R173" i="7"/>
  <c r="Q173" i="7"/>
  <c r="O173" i="7"/>
  <c r="K173" i="7"/>
  <c r="J173" i="7"/>
  <c r="BJ172" i="7"/>
  <c r="BI172" i="7"/>
  <c r="BH172" i="7"/>
  <c r="S172" i="7"/>
  <c r="R172" i="7"/>
  <c r="Q172" i="7"/>
  <c r="O172" i="7"/>
  <c r="K172" i="7"/>
  <c r="J172" i="7"/>
  <c r="BJ171" i="7"/>
  <c r="BI171" i="7"/>
  <c r="BH171" i="7"/>
  <c r="S171" i="7"/>
  <c r="R171" i="7"/>
  <c r="Q171" i="7"/>
  <c r="O171" i="7"/>
  <c r="K171" i="7"/>
  <c r="J171" i="7"/>
  <c r="BJ170" i="7"/>
  <c r="BI170" i="7"/>
  <c r="BH170" i="7"/>
  <c r="S170" i="7"/>
  <c r="R170" i="7"/>
  <c r="Q170" i="7"/>
  <c r="O170" i="7"/>
  <c r="K170" i="7"/>
  <c r="J170" i="7"/>
  <c r="BJ169" i="7"/>
  <c r="BI169" i="7"/>
  <c r="BH169" i="7"/>
  <c r="S169" i="7"/>
  <c r="R169" i="7"/>
  <c r="Q169" i="7"/>
  <c r="O169" i="7"/>
  <c r="K169" i="7"/>
  <c r="J169" i="7"/>
  <c r="BJ168" i="7"/>
  <c r="BI168" i="7"/>
  <c r="BH168" i="7"/>
  <c r="S168" i="7"/>
  <c r="R168" i="7"/>
  <c r="Q168" i="7"/>
  <c r="O168" i="7"/>
  <c r="K168" i="7"/>
  <c r="J168" i="7"/>
  <c r="BJ167" i="7"/>
  <c r="BI167" i="7"/>
  <c r="BH167" i="7"/>
  <c r="S167" i="7"/>
  <c r="R167" i="7"/>
  <c r="Q167" i="7"/>
  <c r="O167" i="7"/>
  <c r="K167" i="7"/>
  <c r="J167" i="7"/>
  <c r="BJ166" i="7"/>
  <c r="BI166" i="7"/>
  <c r="BH166" i="7"/>
  <c r="S166" i="7"/>
  <c r="R166" i="7"/>
  <c r="Q166" i="7"/>
  <c r="O166" i="7"/>
  <c r="K166" i="7"/>
  <c r="J166" i="7"/>
  <c r="BJ165" i="7"/>
  <c r="BI165" i="7"/>
  <c r="BH165" i="7"/>
  <c r="S165" i="7"/>
  <c r="R165" i="7"/>
  <c r="Q165" i="7"/>
  <c r="O165" i="7"/>
  <c r="K165" i="7"/>
  <c r="J165" i="7"/>
  <c r="BJ164" i="7"/>
  <c r="BI164" i="7"/>
  <c r="BH164" i="7"/>
  <c r="S164" i="7"/>
  <c r="R164" i="7"/>
  <c r="Q164" i="7"/>
  <c r="O164" i="7"/>
  <c r="K164" i="7"/>
  <c r="J164" i="7"/>
  <c r="BJ163" i="7"/>
  <c r="BI163" i="7"/>
  <c r="BH163" i="7"/>
  <c r="S163" i="7"/>
  <c r="R163" i="7"/>
  <c r="Q163" i="7"/>
  <c r="O163" i="7"/>
  <c r="K163" i="7"/>
  <c r="J163" i="7"/>
  <c r="BJ162" i="7"/>
  <c r="BI162" i="7"/>
  <c r="BH162" i="7"/>
  <c r="S162" i="7"/>
  <c r="R162" i="7"/>
  <c r="Q162" i="7"/>
  <c r="O162" i="7"/>
  <c r="K162" i="7"/>
  <c r="J162" i="7"/>
  <c r="BJ161" i="7"/>
  <c r="BI161" i="7"/>
  <c r="BH161" i="7"/>
  <c r="S161" i="7"/>
  <c r="R161" i="7"/>
  <c r="Q161" i="7"/>
  <c r="O161" i="7"/>
  <c r="K161" i="7"/>
  <c r="J161" i="7"/>
  <c r="BJ160" i="7"/>
  <c r="BI160" i="7"/>
  <c r="BH160" i="7"/>
  <c r="S160" i="7"/>
  <c r="R160" i="7"/>
  <c r="Q160" i="7"/>
  <c r="O160" i="7"/>
  <c r="K160" i="7"/>
  <c r="J160" i="7"/>
  <c r="BJ159" i="7"/>
  <c r="BI159" i="7"/>
  <c r="BH159" i="7"/>
  <c r="S159" i="7"/>
  <c r="R159" i="7"/>
  <c r="Q159" i="7"/>
  <c r="O159" i="7"/>
  <c r="K159" i="7"/>
  <c r="J159" i="7"/>
  <c r="BJ158" i="7"/>
  <c r="BI158" i="7"/>
  <c r="BH158" i="7"/>
  <c r="S158" i="7"/>
  <c r="R158" i="7"/>
  <c r="Q158" i="7"/>
  <c r="O158" i="7"/>
  <c r="K158" i="7"/>
  <c r="J158" i="7"/>
  <c r="BJ157" i="7"/>
  <c r="BI157" i="7"/>
  <c r="BH157" i="7"/>
  <c r="S157" i="7"/>
  <c r="R157" i="7"/>
  <c r="Q157" i="7"/>
  <c r="O157" i="7"/>
  <c r="K157" i="7"/>
  <c r="J157" i="7"/>
  <c r="BJ156" i="7"/>
  <c r="BI156" i="7"/>
  <c r="BH156" i="7"/>
  <c r="S156" i="7"/>
  <c r="R156" i="7"/>
  <c r="Q156" i="7"/>
  <c r="O156" i="7"/>
  <c r="K156" i="7"/>
  <c r="J156" i="7"/>
  <c r="BJ155" i="7"/>
  <c r="BI155" i="7"/>
  <c r="BH155" i="7"/>
  <c r="S155" i="7"/>
  <c r="R155" i="7"/>
  <c r="Q155" i="7"/>
  <c r="O155" i="7"/>
  <c r="K155" i="7"/>
  <c r="J155" i="7"/>
  <c r="BJ154" i="7"/>
  <c r="BI154" i="7"/>
  <c r="BH154" i="7"/>
  <c r="S154" i="7"/>
  <c r="R154" i="7"/>
  <c r="Q154" i="7"/>
  <c r="O154" i="7"/>
  <c r="K154" i="7"/>
  <c r="J154" i="7"/>
  <c r="BJ153" i="7"/>
  <c r="BI153" i="7"/>
  <c r="BH153" i="7"/>
  <c r="S153" i="7"/>
  <c r="R153" i="7"/>
  <c r="Q153" i="7"/>
  <c r="O153" i="7"/>
  <c r="K153" i="7"/>
  <c r="J153" i="7"/>
  <c r="BJ152" i="7"/>
  <c r="BI152" i="7"/>
  <c r="BH152" i="7"/>
  <c r="S152" i="7"/>
  <c r="R152" i="7"/>
  <c r="Q152" i="7"/>
  <c r="O152" i="7"/>
  <c r="K152" i="7"/>
  <c r="J152" i="7"/>
  <c r="BJ151" i="7"/>
  <c r="BI151" i="7"/>
  <c r="BH151" i="7"/>
  <c r="S151" i="7"/>
  <c r="R151" i="7"/>
  <c r="Q151" i="7"/>
  <c r="O151" i="7"/>
  <c r="K151" i="7"/>
  <c r="J151" i="7"/>
  <c r="BJ150" i="7"/>
  <c r="BI150" i="7"/>
  <c r="BH150" i="7"/>
  <c r="S150" i="7"/>
  <c r="R150" i="7"/>
  <c r="Q150" i="7"/>
  <c r="O150" i="7"/>
  <c r="K150" i="7"/>
  <c r="J150" i="7"/>
  <c r="BJ149" i="7"/>
  <c r="BI149" i="7"/>
  <c r="BH149" i="7"/>
  <c r="S149" i="7"/>
  <c r="R149" i="7"/>
  <c r="Q149" i="7"/>
  <c r="O149" i="7"/>
  <c r="K149" i="7"/>
  <c r="J149" i="7"/>
  <c r="BJ148" i="7"/>
  <c r="BI148" i="7"/>
  <c r="BH148" i="7"/>
  <c r="S148" i="7"/>
  <c r="R148" i="7"/>
  <c r="Q148" i="7"/>
  <c r="O148" i="7"/>
  <c r="K148" i="7"/>
  <c r="J148" i="7"/>
  <c r="BJ147" i="7"/>
  <c r="BI147" i="7"/>
  <c r="BH147" i="7"/>
  <c r="S147" i="7"/>
  <c r="R147" i="7"/>
  <c r="Q147" i="7"/>
  <c r="O147" i="7"/>
  <c r="K147" i="7"/>
  <c r="J147" i="7"/>
  <c r="BJ146" i="7"/>
  <c r="BI146" i="7"/>
  <c r="BH146" i="7"/>
  <c r="S146" i="7"/>
  <c r="R146" i="7"/>
  <c r="Q146" i="7"/>
  <c r="O146" i="7"/>
  <c r="K146" i="7"/>
  <c r="J146" i="7"/>
  <c r="BJ145" i="7"/>
  <c r="BI145" i="7"/>
  <c r="BH145" i="7"/>
  <c r="S145" i="7"/>
  <c r="R145" i="7"/>
  <c r="Q145" i="7"/>
  <c r="O145" i="7"/>
  <c r="K145" i="7"/>
  <c r="J145" i="7"/>
  <c r="BJ144" i="7"/>
  <c r="BI144" i="7"/>
  <c r="BH144" i="7"/>
  <c r="S144" i="7"/>
  <c r="R144" i="7"/>
  <c r="Q144" i="7"/>
  <c r="O144" i="7"/>
  <c r="K144" i="7"/>
  <c r="J144" i="7"/>
  <c r="BJ143" i="7"/>
  <c r="BI143" i="7"/>
  <c r="BH143" i="7"/>
  <c r="S143" i="7"/>
  <c r="R143" i="7"/>
  <c r="Q143" i="7"/>
  <c r="O143" i="7"/>
  <c r="K143" i="7"/>
  <c r="J143" i="7"/>
  <c r="BJ142" i="7"/>
  <c r="BI142" i="7"/>
  <c r="BH142" i="7"/>
  <c r="S142" i="7"/>
  <c r="R142" i="7"/>
  <c r="Q142" i="7"/>
  <c r="O142" i="7"/>
  <c r="K142" i="7"/>
  <c r="J142" i="7"/>
  <c r="BJ141" i="7"/>
  <c r="BI141" i="7"/>
  <c r="BH141" i="7"/>
  <c r="S141" i="7"/>
  <c r="R141" i="7"/>
  <c r="Q141" i="7"/>
  <c r="O141" i="7"/>
  <c r="K141" i="7"/>
  <c r="J141" i="7"/>
  <c r="BJ140" i="7"/>
  <c r="BI140" i="7"/>
  <c r="BH140" i="7"/>
  <c r="S140" i="7"/>
  <c r="R140" i="7"/>
  <c r="Q140" i="7"/>
  <c r="O140" i="7"/>
  <c r="K140" i="7"/>
  <c r="J140" i="7"/>
  <c r="BJ139" i="7"/>
  <c r="BI139" i="7"/>
  <c r="BH139" i="7"/>
  <c r="S139" i="7"/>
  <c r="R139" i="7"/>
  <c r="Q139" i="7"/>
  <c r="O139" i="7"/>
  <c r="K139" i="7"/>
  <c r="J139" i="7"/>
  <c r="BJ138" i="7"/>
  <c r="BI138" i="7"/>
  <c r="BH138" i="7"/>
  <c r="S138" i="7"/>
  <c r="R138" i="7"/>
  <c r="Q138" i="7"/>
  <c r="O138" i="7"/>
  <c r="K138" i="7"/>
  <c r="J138" i="7"/>
  <c r="BJ137" i="7"/>
  <c r="BI137" i="7"/>
  <c r="BH137" i="7"/>
  <c r="S137" i="7"/>
  <c r="R137" i="7"/>
  <c r="Q137" i="7"/>
  <c r="O137" i="7"/>
  <c r="K137" i="7"/>
  <c r="J137" i="7"/>
  <c r="BJ136" i="7"/>
  <c r="BI136" i="7"/>
  <c r="BH136" i="7"/>
  <c r="S136" i="7"/>
  <c r="R136" i="7"/>
  <c r="Q136" i="7"/>
  <c r="O136" i="7"/>
  <c r="K136" i="7"/>
  <c r="J136" i="7"/>
  <c r="BJ135" i="7"/>
  <c r="BI135" i="7"/>
  <c r="BH135" i="7"/>
  <c r="S135" i="7"/>
  <c r="R135" i="7"/>
  <c r="Q135" i="7"/>
  <c r="O135" i="7"/>
  <c r="K135" i="7"/>
  <c r="J135" i="7"/>
  <c r="BJ134" i="7"/>
  <c r="BI134" i="7"/>
  <c r="BH134" i="7"/>
  <c r="S134" i="7"/>
  <c r="R134" i="7"/>
  <c r="Q134" i="7"/>
  <c r="O134" i="7"/>
  <c r="K134" i="7"/>
  <c r="J134" i="7"/>
  <c r="BJ133" i="7"/>
  <c r="BI133" i="7"/>
  <c r="BH133" i="7"/>
  <c r="S133" i="7"/>
  <c r="R133" i="7"/>
  <c r="Q133" i="7"/>
  <c r="O133" i="7"/>
  <c r="K133" i="7"/>
  <c r="J133" i="7"/>
  <c r="BJ132" i="7"/>
  <c r="BI132" i="7"/>
  <c r="BH132" i="7"/>
  <c r="S132" i="7"/>
  <c r="R132" i="7"/>
  <c r="Q132" i="7"/>
  <c r="O132" i="7"/>
  <c r="K132" i="7"/>
  <c r="J132" i="7"/>
  <c r="BJ131" i="7"/>
  <c r="BI131" i="7"/>
  <c r="BH131" i="7"/>
  <c r="S131" i="7"/>
  <c r="R131" i="7"/>
  <c r="Q131" i="7"/>
  <c r="O131" i="7"/>
  <c r="K131" i="7"/>
  <c r="J131" i="7"/>
  <c r="BJ130" i="7"/>
  <c r="BI130" i="7"/>
  <c r="BH130" i="7"/>
  <c r="S130" i="7"/>
  <c r="R130" i="7"/>
  <c r="Q130" i="7"/>
  <c r="O130" i="7"/>
  <c r="K130" i="7"/>
  <c r="J130" i="7"/>
  <c r="BJ129" i="7"/>
  <c r="BI129" i="7"/>
  <c r="BH129" i="7"/>
  <c r="S129" i="7"/>
  <c r="R129" i="7"/>
  <c r="Q129" i="7"/>
  <c r="O129" i="7"/>
  <c r="K129" i="7"/>
  <c r="J129" i="7"/>
  <c r="BJ128" i="7"/>
  <c r="BI128" i="7"/>
  <c r="BH128" i="7"/>
  <c r="S128" i="7"/>
  <c r="R128" i="7"/>
  <c r="Q128" i="7"/>
  <c r="O128" i="7"/>
  <c r="K128" i="7"/>
  <c r="J128" i="7"/>
  <c r="BJ127" i="7"/>
  <c r="BI127" i="7"/>
  <c r="BH127" i="7"/>
  <c r="S127" i="7"/>
  <c r="R127" i="7"/>
  <c r="Q127" i="7"/>
  <c r="O127" i="7"/>
  <c r="K127" i="7"/>
  <c r="J127" i="7"/>
  <c r="BJ126" i="7"/>
  <c r="BI126" i="7"/>
  <c r="BH126" i="7"/>
  <c r="S126" i="7"/>
  <c r="R126" i="7"/>
  <c r="Q126" i="7"/>
  <c r="O126" i="7"/>
  <c r="K126" i="7"/>
  <c r="J126" i="7"/>
  <c r="BJ125" i="7"/>
  <c r="BI125" i="7"/>
  <c r="BH125" i="7"/>
  <c r="S125" i="7"/>
  <c r="R125" i="7"/>
  <c r="Q125" i="7"/>
  <c r="O125" i="7"/>
  <c r="K125" i="7"/>
  <c r="J125" i="7"/>
  <c r="BJ124" i="7"/>
  <c r="BI124" i="7"/>
  <c r="BH124" i="7"/>
  <c r="S124" i="7"/>
  <c r="R124" i="7"/>
  <c r="Q124" i="7"/>
  <c r="O124" i="7"/>
  <c r="K124" i="7"/>
  <c r="J124" i="7"/>
  <c r="BJ123" i="7"/>
  <c r="BI123" i="7"/>
  <c r="BH123" i="7"/>
  <c r="S123" i="7"/>
  <c r="R123" i="7"/>
  <c r="Q123" i="7"/>
  <c r="O123" i="7"/>
  <c r="K123" i="7"/>
  <c r="J123" i="7"/>
  <c r="BJ122" i="7"/>
  <c r="BI122" i="7"/>
  <c r="BH122" i="7"/>
  <c r="S122" i="7"/>
  <c r="R122" i="7"/>
  <c r="Q122" i="7"/>
  <c r="O122" i="7"/>
  <c r="K122" i="7"/>
  <c r="J122" i="7"/>
  <c r="BJ121" i="7"/>
  <c r="BI121" i="7"/>
  <c r="BH121" i="7"/>
  <c r="S121" i="7"/>
  <c r="R121" i="7"/>
  <c r="Q121" i="7"/>
  <c r="O121" i="7"/>
  <c r="K121" i="7"/>
  <c r="J121" i="7"/>
  <c r="BJ120" i="7"/>
  <c r="BI120" i="7"/>
  <c r="BH120" i="7"/>
  <c r="S120" i="7"/>
  <c r="R120" i="7"/>
  <c r="Q120" i="7"/>
  <c r="O120" i="7"/>
  <c r="K120" i="7"/>
  <c r="J120" i="7"/>
  <c r="BJ119" i="7"/>
  <c r="BI119" i="7"/>
  <c r="BH119" i="7"/>
  <c r="S119" i="7"/>
  <c r="R119" i="7"/>
  <c r="Q119" i="7"/>
  <c r="O119" i="7"/>
  <c r="K119" i="7"/>
  <c r="J119" i="7"/>
  <c r="BJ118" i="7"/>
  <c r="BI118" i="7"/>
  <c r="BH118" i="7"/>
  <c r="S118" i="7"/>
  <c r="R118" i="7"/>
  <c r="Q118" i="7"/>
  <c r="O118" i="7"/>
  <c r="K118" i="7"/>
  <c r="J118" i="7"/>
  <c r="BJ117" i="7"/>
  <c r="BI117" i="7"/>
  <c r="BH117" i="7"/>
  <c r="S117" i="7"/>
  <c r="R117" i="7"/>
  <c r="Q117" i="7"/>
  <c r="O117" i="7"/>
  <c r="K117" i="7"/>
  <c r="J117" i="7"/>
  <c r="BJ116" i="7"/>
  <c r="BI116" i="7"/>
  <c r="BH116" i="7"/>
  <c r="S116" i="7"/>
  <c r="R116" i="7"/>
  <c r="Q116" i="7"/>
  <c r="O116" i="7"/>
  <c r="K116" i="7"/>
  <c r="J116" i="7"/>
  <c r="BJ115" i="7"/>
  <c r="BI115" i="7"/>
  <c r="BH115" i="7"/>
  <c r="S115" i="7"/>
  <c r="R115" i="7"/>
  <c r="Q115" i="7"/>
  <c r="O115" i="7"/>
  <c r="K115" i="7"/>
  <c r="J115" i="7"/>
  <c r="BJ114" i="7"/>
  <c r="BI114" i="7"/>
  <c r="BH114" i="7"/>
  <c r="S114" i="7"/>
  <c r="R114" i="7"/>
  <c r="Q114" i="7"/>
  <c r="O114" i="7"/>
  <c r="K114" i="7"/>
  <c r="J114" i="7"/>
  <c r="BJ113" i="7"/>
  <c r="BI113" i="7"/>
  <c r="BH113" i="7"/>
  <c r="S113" i="7"/>
  <c r="R113" i="7"/>
  <c r="Q113" i="7"/>
  <c r="O113" i="7"/>
  <c r="K113" i="7"/>
  <c r="J113" i="7"/>
  <c r="BJ112" i="7"/>
  <c r="BI112" i="7"/>
  <c r="BH112" i="7"/>
  <c r="S112" i="7"/>
  <c r="R112" i="7"/>
  <c r="Q112" i="7"/>
  <c r="O112" i="7"/>
  <c r="K112" i="7"/>
  <c r="J112" i="7"/>
  <c r="BJ111" i="7"/>
  <c r="BI111" i="7"/>
  <c r="BH111" i="7"/>
  <c r="S111" i="7"/>
  <c r="R111" i="7"/>
  <c r="Q111" i="7"/>
  <c r="O111" i="7"/>
  <c r="K111" i="7"/>
  <c r="J111" i="7"/>
  <c r="BJ110" i="7"/>
  <c r="BI110" i="7"/>
  <c r="BH110" i="7"/>
  <c r="S110" i="7"/>
  <c r="R110" i="7"/>
  <c r="Q110" i="7"/>
  <c r="O110" i="7"/>
  <c r="K110" i="7"/>
  <c r="J110" i="7"/>
  <c r="BJ109" i="7"/>
  <c r="BI109" i="7"/>
  <c r="BH109" i="7"/>
  <c r="S109" i="7"/>
  <c r="R109" i="7"/>
  <c r="Q109" i="7"/>
  <c r="O109" i="7"/>
  <c r="K109" i="7"/>
  <c r="J109" i="7"/>
  <c r="BJ108" i="7"/>
  <c r="BI108" i="7"/>
  <c r="BH108" i="7"/>
  <c r="S108" i="7"/>
  <c r="R108" i="7"/>
  <c r="Q108" i="7"/>
  <c r="O108" i="7"/>
  <c r="K108" i="7"/>
  <c r="J108" i="7"/>
  <c r="BJ107" i="7"/>
  <c r="BI107" i="7"/>
  <c r="BH107" i="7"/>
  <c r="S107" i="7"/>
  <c r="R107" i="7"/>
  <c r="Q107" i="7"/>
  <c r="O107" i="7"/>
  <c r="K107" i="7"/>
  <c r="J107" i="7"/>
  <c r="BJ106" i="7"/>
  <c r="BI106" i="7"/>
  <c r="BH106" i="7"/>
  <c r="S106" i="7"/>
  <c r="R106" i="7"/>
  <c r="Q106" i="7"/>
  <c r="O106" i="7"/>
  <c r="K106" i="7"/>
  <c r="J106" i="7"/>
  <c r="BJ105" i="7"/>
  <c r="BI105" i="7"/>
  <c r="BH105" i="7"/>
  <c r="S105" i="7"/>
  <c r="R105" i="7"/>
  <c r="Q105" i="7"/>
  <c r="O105" i="7"/>
  <c r="K105" i="7"/>
  <c r="J105" i="7"/>
  <c r="BJ104" i="7"/>
  <c r="BI104" i="7"/>
  <c r="BH104" i="7"/>
  <c r="S104" i="7"/>
  <c r="R104" i="7"/>
  <c r="Q104" i="7"/>
  <c r="O104" i="7"/>
  <c r="K104" i="7"/>
  <c r="J104" i="7"/>
  <c r="BJ103" i="7"/>
  <c r="BI103" i="7"/>
  <c r="BH103" i="7"/>
  <c r="S103" i="7"/>
  <c r="R103" i="7"/>
  <c r="Q103" i="7"/>
  <c r="O103" i="7"/>
  <c r="K103" i="7"/>
  <c r="J103" i="7"/>
  <c r="BJ102" i="7"/>
  <c r="BI102" i="7"/>
  <c r="BH102" i="7"/>
  <c r="S102" i="7"/>
  <c r="R102" i="7"/>
  <c r="Q102" i="7"/>
  <c r="O102" i="7"/>
  <c r="K102" i="7"/>
  <c r="J102" i="7"/>
  <c r="BJ101" i="7"/>
  <c r="BI101" i="7"/>
  <c r="BH101" i="7"/>
  <c r="S101" i="7"/>
  <c r="R101" i="7"/>
  <c r="Q101" i="7"/>
  <c r="O101" i="7"/>
  <c r="K101" i="7"/>
  <c r="J101" i="7"/>
  <c r="BJ100" i="7"/>
  <c r="BI100" i="7"/>
  <c r="BH100" i="7"/>
  <c r="S100" i="7"/>
  <c r="R100" i="7"/>
  <c r="Q100" i="7"/>
  <c r="O100" i="7"/>
  <c r="K100" i="7"/>
  <c r="J100" i="7"/>
  <c r="BJ99" i="7"/>
  <c r="BI99" i="7"/>
  <c r="BH99" i="7"/>
  <c r="S99" i="7"/>
  <c r="R99" i="7"/>
  <c r="Q99" i="7"/>
  <c r="O99" i="7"/>
  <c r="K99" i="7"/>
  <c r="J99" i="7"/>
  <c r="BJ98" i="7"/>
  <c r="BI98" i="7"/>
  <c r="BH98" i="7"/>
  <c r="S98" i="7"/>
  <c r="R98" i="7"/>
  <c r="Q98" i="7"/>
  <c r="O98" i="7"/>
  <c r="K98" i="7"/>
  <c r="J98" i="7"/>
  <c r="BJ97" i="7"/>
  <c r="BI97" i="7"/>
  <c r="BH97" i="7"/>
  <c r="S97" i="7"/>
  <c r="R97" i="7"/>
  <c r="Q97" i="7"/>
  <c r="O97" i="7"/>
  <c r="K97" i="7"/>
  <c r="J97" i="7"/>
  <c r="BJ96" i="7"/>
  <c r="BI96" i="7"/>
  <c r="BH96" i="7"/>
  <c r="S96" i="7"/>
  <c r="R96" i="7"/>
  <c r="Q96" i="7"/>
  <c r="O96" i="7"/>
  <c r="K96" i="7"/>
  <c r="J96" i="7"/>
  <c r="BJ95" i="7"/>
  <c r="BI95" i="7"/>
  <c r="BH95" i="7"/>
  <c r="S95" i="7"/>
  <c r="R95" i="7"/>
  <c r="Q95" i="7"/>
  <c r="O95" i="7"/>
  <c r="K95" i="7"/>
  <c r="J95" i="7"/>
  <c r="BJ94" i="7"/>
  <c r="BI94" i="7"/>
  <c r="BH94" i="7"/>
  <c r="S94" i="7"/>
  <c r="R94" i="7"/>
  <c r="Q94" i="7"/>
  <c r="O94" i="7"/>
  <c r="K94" i="7"/>
  <c r="J94" i="7"/>
  <c r="BJ93" i="7"/>
  <c r="BI93" i="7"/>
  <c r="BH93" i="7"/>
  <c r="S93" i="7"/>
  <c r="R93" i="7"/>
  <c r="Q93" i="7"/>
  <c r="O93" i="7"/>
  <c r="K93" i="7"/>
  <c r="J93" i="7"/>
  <c r="BJ92" i="7"/>
  <c r="BI92" i="7"/>
  <c r="BH92" i="7"/>
  <c r="S92" i="7"/>
  <c r="R92" i="7"/>
  <c r="Q92" i="7"/>
  <c r="O92" i="7"/>
  <c r="K92" i="7"/>
  <c r="J92" i="7"/>
  <c r="BJ91" i="7"/>
  <c r="BI91" i="7"/>
  <c r="BH91" i="7"/>
  <c r="S91" i="7"/>
  <c r="R91" i="7"/>
  <c r="Q91" i="7"/>
  <c r="O91" i="7"/>
  <c r="K91" i="7"/>
  <c r="J91" i="7"/>
  <c r="BJ90" i="7"/>
  <c r="BI90" i="7"/>
  <c r="BH90" i="7"/>
  <c r="S90" i="7"/>
  <c r="R90" i="7"/>
  <c r="Q90" i="7"/>
  <c r="O90" i="7"/>
  <c r="K90" i="7"/>
  <c r="J90" i="7"/>
  <c r="BJ89" i="7"/>
  <c r="BI89" i="7"/>
  <c r="BH89" i="7"/>
  <c r="S89" i="7"/>
  <c r="R89" i="7"/>
  <c r="Q89" i="7"/>
  <c r="O89" i="7"/>
  <c r="K89" i="7"/>
  <c r="J89" i="7"/>
  <c r="BJ88" i="7"/>
  <c r="BI88" i="7"/>
  <c r="BH88" i="7"/>
  <c r="S88" i="7"/>
  <c r="R88" i="7"/>
  <c r="Q88" i="7"/>
  <c r="O88" i="7"/>
  <c r="K88" i="7"/>
  <c r="J88" i="7"/>
  <c r="BJ87" i="7"/>
  <c r="BI87" i="7"/>
  <c r="BH87" i="7"/>
  <c r="S87" i="7"/>
  <c r="R87" i="7"/>
  <c r="Q87" i="7"/>
  <c r="O87" i="7"/>
  <c r="K87" i="7"/>
  <c r="J87" i="7"/>
  <c r="BJ86" i="7"/>
  <c r="BI86" i="7"/>
  <c r="BH86" i="7"/>
  <c r="S86" i="7"/>
  <c r="R86" i="7"/>
  <c r="Q86" i="7"/>
  <c r="O86" i="7"/>
  <c r="K86" i="7"/>
  <c r="J86" i="7"/>
  <c r="BJ85" i="7"/>
  <c r="BI85" i="7"/>
  <c r="BH85" i="7"/>
  <c r="S85" i="7"/>
  <c r="R85" i="7"/>
  <c r="Q85" i="7"/>
  <c r="O85" i="7"/>
  <c r="K85" i="7"/>
  <c r="J85" i="7"/>
  <c r="BJ84" i="7"/>
  <c r="BI84" i="7"/>
  <c r="BH84" i="7"/>
  <c r="S84" i="7"/>
  <c r="R84" i="7"/>
  <c r="Q84" i="7"/>
  <c r="O84" i="7"/>
  <c r="K84" i="7"/>
  <c r="J84" i="7"/>
  <c r="BJ83" i="7"/>
  <c r="BI83" i="7"/>
  <c r="BH83" i="7"/>
  <c r="S83" i="7"/>
  <c r="R83" i="7"/>
  <c r="Q83" i="7"/>
  <c r="O83" i="7"/>
  <c r="K83" i="7"/>
  <c r="J83" i="7"/>
  <c r="BJ82" i="7"/>
  <c r="BI82" i="7"/>
  <c r="BH82" i="7"/>
  <c r="S82" i="7"/>
  <c r="R82" i="7"/>
  <c r="Q82" i="7"/>
  <c r="P82" i="7"/>
  <c r="O82" i="7"/>
  <c r="K82" i="7"/>
  <c r="J82" i="7"/>
  <c r="BJ81" i="7"/>
  <c r="BI81" i="7"/>
  <c r="BH81" i="7"/>
  <c r="S81" i="7"/>
  <c r="R81" i="7"/>
  <c r="Q81" i="7"/>
  <c r="O81" i="7"/>
  <c r="K81" i="7"/>
  <c r="J81" i="7"/>
  <c r="BJ80" i="7"/>
  <c r="BI80" i="7"/>
  <c r="BH80" i="7"/>
  <c r="S80" i="7"/>
  <c r="R80" i="7"/>
  <c r="Q80" i="7"/>
  <c r="O80" i="7"/>
  <c r="K80" i="7"/>
  <c r="J80" i="7"/>
  <c r="BJ79" i="7"/>
  <c r="BI79" i="7"/>
  <c r="BH79" i="7"/>
  <c r="S79" i="7"/>
  <c r="R79" i="7"/>
  <c r="Q79" i="7"/>
  <c r="O79" i="7"/>
  <c r="K79" i="7"/>
  <c r="J79" i="7"/>
  <c r="BJ78" i="7"/>
  <c r="BI78" i="7"/>
  <c r="BH78" i="7"/>
  <c r="S78" i="7"/>
  <c r="R78" i="7"/>
  <c r="Q78" i="7"/>
  <c r="O78" i="7"/>
  <c r="K78" i="7"/>
  <c r="J78" i="7"/>
  <c r="BJ77" i="7"/>
  <c r="BI77" i="7"/>
  <c r="BH77" i="7"/>
  <c r="S77" i="7"/>
  <c r="R77" i="7"/>
  <c r="Q77" i="7"/>
  <c r="O77" i="7"/>
  <c r="K77" i="7"/>
  <c r="J77" i="7"/>
  <c r="BJ76" i="7"/>
  <c r="BI76" i="7"/>
  <c r="BH76" i="7"/>
  <c r="S76" i="7"/>
  <c r="R76" i="7"/>
  <c r="Q76" i="7"/>
  <c r="O76" i="7"/>
  <c r="K76" i="7"/>
  <c r="J76" i="7"/>
  <c r="BJ75" i="7"/>
  <c r="BI75" i="7"/>
  <c r="BH75" i="7"/>
  <c r="S75" i="7"/>
  <c r="R75" i="7"/>
  <c r="Q75" i="7"/>
  <c r="O75" i="7"/>
  <c r="K75" i="7"/>
  <c r="J75" i="7"/>
  <c r="BJ74" i="7"/>
  <c r="BI74" i="7"/>
  <c r="BH74" i="7"/>
  <c r="S74" i="7"/>
  <c r="R74" i="7"/>
  <c r="Q74" i="7"/>
  <c r="O74" i="7"/>
  <c r="K74" i="7"/>
  <c r="J74" i="7"/>
  <c r="BJ73" i="7"/>
  <c r="BI73" i="7"/>
  <c r="BH73" i="7"/>
  <c r="S73" i="7"/>
  <c r="R73" i="7"/>
  <c r="Q73" i="7"/>
  <c r="O73" i="7"/>
  <c r="K73" i="7"/>
  <c r="J73" i="7"/>
  <c r="BJ72" i="7"/>
  <c r="BI72" i="7"/>
  <c r="BH72" i="7"/>
  <c r="S72" i="7"/>
  <c r="R72" i="7"/>
  <c r="Q72" i="7"/>
  <c r="O72" i="7"/>
  <c r="K72" i="7"/>
  <c r="J72" i="7"/>
  <c r="BJ71" i="7"/>
  <c r="BI71" i="7"/>
  <c r="BH71" i="7"/>
  <c r="S71" i="7"/>
  <c r="R71" i="7"/>
  <c r="Q71" i="7"/>
  <c r="O71" i="7"/>
  <c r="K71" i="7"/>
  <c r="J71" i="7"/>
  <c r="BJ70" i="7"/>
  <c r="BI70" i="7"/>
  <c r="BH70" i="7"/>
  <c r="S70" i="7"/>
  <c r="R70" i="7"/>
  <c r="Q70" i="7"/>
  <c r="O70" i="7"/>
  <c r="K70" i="7"/>
  <c r="J70" i="7"/>
  <c r="BJ69" i="7"/>
  <c r="BI69" i="7"/>
  <c r="BH69" i="7"/>
  <c r="S69" i="7"/>
  <c r="R69" i="7"/>
  <c r="Q69" i="7"/>
  <c r="O69" i="7"/>
  <c r="K69" i="7"/>
  <c r="J69" i="7"/>
  <c r="BJ68" i="7"/>
  <c r="BI68" i="7"/>
  <c r="BH68" i="7"/>
  <c r="S68" i="7"/>
  <c r="R68" i="7"/>
  <c r="Q68" i="7"/>
  <c r="O68" i="7"/>
  <c r="K68" i="7"/>
  <c r="J68" i="7"/>
  <c r="BJ67" i="7"/>
  <c r="BI67" i="7"/>
  <c r="BH67" i="7"/>
  <c r="S67" i="7"/>
  <c r="R67" i="7"/>
  <c r="Q67" i="7"/>
  <c r="O67" i="7"/>
  <c r="K67" i="7"/>
  <c r="J67" i="7"/>
  <c r="BJ66" i="7"/>
  <c r="BI66" i="7"/>
  <c r="BH66" i="7"/>
  <c r="S66" i="7"/>
  <c r="R66" i="7"/>
  <c r="Q66" i="7"/>
  <c r="O66" i="7"/>
  <c r="K66" i="7"/>
  <c r="J66" i="7"/>
  <c r="BJ65" i="7"/>
  <c r="BI65" i="7"/>
  <c r="BH65" i="7"/>
  <c r="S65" i="7"/>
  <c r="R65" i="7"/>
  <c r="Q65" i="7"/>
  <c r="O65" i="7"/>
  <c r="K65" i="7"/>
  <c r="J65" i="7"/>
  <c r="BJ64" i="7"/>
  <c r="BI64" i="7"/>
  <c r="BH64" i="7"/>
  <c r="S64" i="7"/>
  <c r="R64" i="7"/>
  <c r="Q64" i="7"/>
  <c r="O64" i="7"/>
  <c r="K64" i="7"/>
  <c r="J64" i="7"/>
  <c r="BJ63" i="7"/>
  <c r="BI63" i="7"/>
  <c r="BH63" i="7"/>
  <c r="S63" i="7"/>
  <c r="R63" i="7"/>
  <c r="Q63" i="7"/>
  <c r="O63" i="7"/>
  <c r="K63" i="7"/>
  <c r="J63" i="7"/>
  <c r="BJ62" i="7"/>
  <c r="BI62" i="7"/>
  <c r="BH62" i="7"/>
  <c r="S62" i="7"/>
  <c r="R62" i="7"/>
  <c r="Q62" i="7"/>
  <c r="O62" i="7"/>
  <c r="K62" i="7"/>
  <c r="J62" i="7"/>
  <c r="BJ61" i="7"/>
  <c r="BI61" i="7"/>
  <c r="BH61" i="7"/>
  <c r="S61" i="7"/>
  <c r="R61" i="7"/>
  <c r="Q61" i="7"/>
  <c r="P61" i="7"/>
  <c r="O61" i="7"/>
  <c r="K61" i="7"/>
  <c r="J61" i="7"/>
  <c r="BJ60" i="7"/>
  <c r="BI60" i="7"/>
  <c r="BH60" i="7"/>
  <c r="S60" i="7"/>
  <c r="R60" i="7"/>
  <c r="Q60" i="7"/>
  <c r="O60" i="7"/>
  <c r="K60" i="7"/>
  <c r="J60" i="7"/>
  <c r="BJ59" i="7"/>
  <c r="BI59" i="7"/>
  <c r="BH59" i="7"/>
  <c r="S59" i="7"/>
  <c r="R59" i="7"/>
  <c r="Q59" i="7"/>
  <c r="O59" i="7"/>
  <c r="K59" i="7"/>
  <c r="J59" i="7"/>
  <c r="BJ58" i="7"/>
  <c r="BI58" i="7"/>
  <c r="BH58" i="7"/>
  <c r="S58" i="7"/>
  <c r="R58" i="7"/>
  <c r="Q58" i="7"/>
  <c r="O58" i="7"/>
  <c r="K58" i="7"/>
  <c r="J58" i="7"/>
  <c r="BJ57" i="7"/>
  <c r="BI57" i="7"/>
  <c r="BH57" i="7"/>
  <c r="S57" i="7"/>
  <c r="R57" i="7"/>
  <c r="Q57" i="7"/>
  <c r="O57" i="7"/>
  <c r="K57" i="7"/>
  <c r="J57" i="7"/>
  <c r="BJ56" i="7"/>
  <c r="BI56" i="7"/>
  <c r="BH56" i="7"/>
  <c r="S56" i="7"/>
  <c r="R56" i="7"/>
  <c r="Q56" i="7"/>
  <c r="O56" i="7"/>
  <c r="K56" i="7"/>
  <c r="J56" i="7"/>
  <c r="BJ55" i="7"/>
  <c r="BI55" i="7"/>
  <c r="BH55" i="7"/>
  <c r="S55" i="7"/>
  <c r="R55" i="7"/>
  <c r="Q55" i="7"/>
  <c r="O55" i="7"/>
  <c r="K55" i="7"/>
  <c r="J55" i="7"/>
  <c r="BJ54" i="7"/>
  <c r="BI54" i="7"/>
  <c r="BH54" i="7"/>
  <c r="S54" i="7"/>
  <c r="R54" i="7"/>
  <c r="Q54" i="7"/>
  <c r="O54" i="7"/>
  <c r="K54" i="7"/>
  <c r="J54" i="7"/>
  <c r="BJ53" i="7"/>
  <c r="BI53" i="7"/>
  <c r="BH53" i="7"/>
  <c r="S53" i="7"/>
  <c r="R53" i="7"/>
  <c r="Q53" i="7"/>
  <c r="O53" i="7"/>
  <c r="K53" i="7"/>
  <c r="J53" i="7"/>
  <c r="BJ52" i="7"/>
  <c r="BI52" i="7"/>
  <c r="BH52" i="7"/>
  <c r="S52" i="7"/>
  <c r="R52" i="7"/>
  <c r="Q52" i="7"/>
  <c r="O52" i="7"/>
  <c r="K52" i="7"/>
  <c r="J52" i="7"/>
  <c r="BJ51" i="7"/>
  <c r="BI51" i="7"/>
  <c r="BH51" i="7"/>
  <c r="S51" i="7"/>
  <c r="R51" i="7"/>
  <c r="Q51" i="7"/>
  <c r="O51" i="7"/>
  <c r="K51" i="7"/>
  <c r="J51" i="7"/>
  <c r="I51" i="7"/>
  <c r="H51" i="7" s="1"/>
  <c r="BJ50" i="7"/>
  <c r="BI50" i="7"/>
  <c r="BH50" i="7"/>
  <c r="S50" i="7"/>
  <c r="R50" i="7"/>
  <c r="Q50" i="7"/>
  <c r="O50" i="7"/>
  <c r="K50" i="7"/>
  <c r="J50" i="7"/>
  <c r="BJ49" i="7"/>
  <c r="BI49" i="7"/>
  <c r="BH49" i="7"/>
  <c r="S49" i="7"/>
  <c r="R49" i="7"/>
  <c r="Q49" i="7"/>
  <c r="O49" i="7"/>
  <c r="K49" i="7"/>
  <c r="J49" i="7"/>
  <c r="BJ48" i="7"/>
  <c r="BI48" i="7"/>
  <c r="BH48" i="7"/>
  <c r="S48" i="7"/>
  <c r="R48" i="7"/>
  <c r="Q48" i="7"/>
  <c r="O48" i="7"/>
  <c r="K48" i="7"/>
  <c r="J48" i="7"/>
  <c r="BJ47" i="7"/>
  <c r="BI47" i="7"/>
  <c r="BH47" i="7"/>
  <c r="S47" i="7"/>
  <c r="R47" i="7"/>
  <c r="Q47" i="7"/>
  <c r="O47" i="7"/>
  <c r="K47" i="7"/>
  <c r="J47" i="7"/>
  <c r="BJ46" i="7"/>
  <c r="BI46" i="7"/>
  <c r="BH46" i="7"/>
  <c r="S46" i="7"/>
  <c r="R46" i="7"/>
  <c r="Q46" i="7"/>
  <c r="O46" i="7"/>
  <c r="K46" i="7"/>
  <c r="J46" i="7"/>
  <c r="BJ45" i="7"/>
  <c r="BI45" i="7"/>
  <c r="BH45" i="7"/>
  <c r="S45" i="7"/>
  <c r="R45" i="7"/>
  <c r="Q45" i="7"/>
  <c r="O45" i="7"/>
  <c r="K45" i="7"/>
  <c r="J45" i="7"/>
  <c r="BJ44" i="7"/>
  <c r="BI44" i="7"/>
  <c r="BH44" i="7"/>
  <c r="S44" i="7"/>
  <c r="R44" i="7"/>
  <c r="Q44" i="7"/>
  <c r="O44" i="7"/>
  <c r="K44" i="7"/>
  <c r="J44" i="7"/>
  <c r="BJ43" i="7"/>
  <c r="BI43" i="7"/>
  <c r="BH43" i="7"/>
  <c r="S43" i="7"/>
  <c r="R43" i="7"/>
  <c r="Q43" i="7"/>
  <c r="O43" i="7"/>
  <c r="K43" i="7"/>
  <c r="J43" i="7"/>
  <c r="BJ42" i="7"/>
  <c r="BI42" i="7"/>
  <c r="BH42" i="7"/>
  <c r="S42" i="7"/>
  <c r="R42" i="7"/>
  <c r="Q42" i="7"/>
  <c r="O42" i="7"/>
  <c r="K42" i="7"/>
  <c r="J42" i="7"/>
  <c r="BJ41" i="7"/>
  <c r="BI41" i="7"/>
  <c r="BH41" i="7"/>
  <c r="S41" i="7"/>
  <c r="R41" i="7"/>
  <c r="Q41" i="7"/>
  <c r="O41" i="7"/>
  <c r="K41" i="7"/>
  <c r="J41" i="7"/>
  <c r="BJ40" i="7"/>
  <c r="BI40" i="7"/>
  <c r="BH40" i="7"/>
  <c r="S40" i="7"/>
  <c r="R40" i="7"/>
  <c r="Q40" i="7"/>
  <c r="O40" i="7"/>
  <c r="K40" i="7"/>
  <c r="J40" i="7"/>
  <c r="BJ39" i="7"/>
  <c r="BI39" i="7"/>
  <c r="BH39" i="7"/>
  <c r="S39" i="7"/>
  <c r="R39" i="7"/>
  <c r="Q39" i="7"/>
  <c r="O39" i="7"/>
  <c r="K39" i="7"/>
  <c r="J39" i="7"/>
  <c r="BJ38" i="7"/>
  <c r="BI38" i="7"/>
  <c r="BH38" i="7"/>
  <c r="S38" i="7"/>
  <c r="R38" i="7"/>
  <c r="Q38" i="7"/>
  <c r="O38" i="7"/>
  <c r="K38" i="7"/>
  <c r="J38" i="7"/>
  <c r="BJ37" i="7"/>
  <c r="BI37" i="7"/>
  <c r="BH37" i="7"/>
  <c r="S37" i="7"/>
  <c r="R37" i="7"/>
  <c r="Q37" i="7"/>
  <c r="O37" i="7"/>
  <c r="K37" i="7"/>
  <c r="J37" i="7"/>
  <c r="BJ36" i="7"/>
  <c r="BI36" i="7"/>
  <c r="BH36" i="7"/>
  <c r="S36" i="7"/>
  <c r="R36" i="7"/>
  <c r="Q36" i="7"/>
  <c r="O36" i="7"/>
  <c r="K36" i="7"/>
  <c r="J36" i="7"/>
  <c r="BJ35" i="7"/>
  <c r="BI35" i="7"/>
  <c r="BH35" i="7"/>
  <c r="S35" i="7"/>
  <c r="R35" i="7"/>
  <c r="Q35" i="7"/>
  <c r="O35" i="7"/>
  <c r="K35" i="7"/>
  <c r="J35" i="7"/>
  <c r="BJ34" i="7"/>
  <c r="BI34" i="7"/>
  <c r="BH34" i="7"/>
  <c r="S34" i="7"/>
  <c r="R34" i="7"/>
  <c r="Q34" i="7"/>
  <c r="O34" i="7"/>
  <c r="K34" i="7"/>
  <c r="J34" i="7"/>
  <c r="BJ33" i="7"/>
  <c r="BI33" i="7"/>
  <c r="BH33" i="7"/>
  <c r="S33" i="7"/>
  <c r="R33" i="7"/>
  <c r="Q33" i="7"/>
  <c r="O33" i="7"/>
  <c r="K33" i="7"/>
  <c r="J33" i="7"/>
  <c r="BJ32" i="7"/>
  <c r="BI32" i="7"/>
  <c r="BH32" i="7"/>
  <c r="S32" i="7"/>
  <c r="R32" i="7"/>
  <c r="Q32" i="7"/>
  <c r="O32" i="7"/>
  <c r="K32" i="7"/>
  <c r="J32" i="7"/>
  <c r="BJ31" i="7"/>
  <c r="BI31" i="7"/>
  <c r="BH31" i="7"/>
  <c r="S31" i="7"/>
  <c r="R31" i="7"/>
  <c r="Q31" i="7"/>
  <c r="O31" i="7"/>
  <c r="K31" i="7"/>
  <c r="J31" i="7"/>
  <c r="BJ30" i="7"/>
  <c r="BI30" i="7"/>
  <c r="BH30" i="7"/>
  <c r="S30" i="7"/>
  <c r="R30" i="7"/>
  <c r="Q30" i="7"/>
  <c r="O30" i="7"/>
  <c r="K30" i="7"/>
  <c r="J30" i="7"/>
  <c r="BJ29" i="7"/>
  <c r="BI29" i="7"/>
  <c r="BH29" i="7"/>
  <c r="S29" i="7"/>
  <c r="R29" i="7"/>
  <c r="Q29" i="7"/>
  <c r="O29" i="7"/>
  <c r="K29" i="7"/>
  <c r="J29" i="7"/>
  <c r="BJ28" i="7"/>
  <c r="BI28" i="7"/>
  <c r="BH28" i="7"/>
  <c r="S28" i="7"/>
  <c r="R28" i="7"/>
  <c r="Q28" i="7"/>
  <c r="O28" i="7"/>
  <c r="K28" i="7"/>
  <c r="J28" i="7"/>
  <c r="BJ27" i="7"/>
  <c r="BI27" i="7"/>
  <c r="BH27" i="7"/>
  <c r="S27" i="7"/>
  <c r="R27" i="7"/>
  <c r="Q27" i="7"/>
  <c r="O27" i="7"/>
  <c r="K27" i="7"/>
  <c r="J27" i="7"/>
  <c r="BJ26" i="7"/>
  <c r="BI26" i="7"/>
  <c r="BH26" i="7"/>
  <c r="AG26" i="7"/>
  <c r="S26" i="7"/>
  <c r="R26" i="7"/>
  <c r="Q26" i="7"/>
  <c r="O26" i="7"/>
  <c r="K26" i="7"/>
  <c r="J26" i="7"/>
  <c r="C26" i="7"/>
  <c r="F26" i="7" s="1"/>
  <c r="BJ25" i="7"/>
  <c r="BI25" i="7"/>
  <c r="BH25" i="7"/>
  <c r="K25" i="7"/>
  <c r="J25" i="7"/>
  <c r="BJ24" i="7"/>
  <c r="BI24" i="7"/>
  <c r="BH24" i="7"/>
  <c r="K24" i="7"/>
  <c r="J24" i="7"/>
  <c r="BJ23" i="7"/>
  <c r="BI23" i="7"/>
  <c r="BH23" i="7"/>
  <c r="K23" i="7"/>
  <c r="J23" i="7"/>
  <c r="BJ22" i="7"/>
  <c r="BI22" i="7"/>
  <c r="BH22" i="7"/>
  <c r="K22" i="7"/>
  <c r="J22" i="7"/>
  <c r="BJ21" i="7"/>
  <c r="BI21" i="7"/>
  <c r="BH21" i="7"/>
  <c r="K21" i="7"/>
  <c r="J21" i="7"/>
  <c r="BJ20" i="7"/>
  <c r="BI20" i="7"/>
  <c r="BH20" i="7"/>
  <c r="AG20" i="7"/>
  <c r="K20" i="7"/>
  <c r="J20" i="7"/>
  <c r="F20" i="7"/>
  <c r="E20" i="7"/>
  <c r="C20" i="7"/>
  <c r="BJ19" i="7"/>
  <c r="BI19" i="7"/>
  <c r="BH19" i="7"/>
  <c r="K19" i="7"/>
  <c r="J19" i="7"/>
  <c r="BJ18" i="7"/>
  <c r="BI18" i="7"/>
  <c r="BH18" i="7"/>
  <c r="K18" i="7"/>
  <c r="J18" i="7"/>
  <c r="BJ17" i="7"/>
  <c r="BI17" i="7"/>
  <c r="BH17" i="7"/>
  <c r="K17" i="7"/>
  <c r="J17" i="7"/>
  <c r="BJ16" i="7"/>
  <c r="BI16" i="7"/>
  <c r="BH16" i="7"/>
  <c r="AG16" i="7"/>
  <c r="K16" i="7"/>
  <c r="J16" i="7"/>
  <c r="C16" i="7"/>
  <c r="E16" i="7" s="1"/>
  <c r="BJ15" i="7"/>
  <c r="BI15" i="7"/>
  <c r="BH15" i="7"/>
  <c r="K15" i="7"/>
  <c r="J15" i="7"/>
  <c r="BJ14" i="7"/>
  <c r="BI14" i="7"/>
  <c r="BH14" i="7"/>
  <c r="AH14" i="7"/>
  <c r="AG14" i="7"/>
  <c r="K14" i="7"/>
  <c r="J14" i="7"/>
  <c r="E14" i="7"/>
  <c r="C14" i="7"/>
  <c r="F14" i="7" s="1"/>
  <c r="BJ13" i="7"/>
  <c r="BI13" i="7"/>
  <c r="BH13" i="7"/>
  <c r="AI13" i="7"/>
  <c r="AH13" i="7"/>
  <c r="AG13" i="7"/>
  <c r="AF13" i="7"/>
  <c r="K13" i="7"/>
  <c r="J13" i="7"/>
  <c r="E13" i="7"/>
  <c r="C13" i="7"/>
  <c r="F13" i="7" s="1"/>
  <c r="BJ12" i="7"/>
  <c r="BI12" i="7"/>
  <c r="BH12" i="7"/>
  <c r="AI12" i="7"/>
  <c r="AH12" i="7"/>
  <c r="AG12" i="7"/>
  <c r="AF12" i="7"/>
  <c r="K12" i="7"/>
  <c r="J12" i="7"/>
  <c r="F12" i="7"/>
  <c r="C12" i="7"/>
  <c r="E12" i="7" s="1"/>
  <c r="BJ11" i="7"/>
  <c r="BI11" i="7"/>
  <c r="BH11" i="7"/>
  <c r="AI11" i="7"/>
  <c r="AG11" i="7"/>
  <c r="AF11" i="7"/>
  <c r="K11" i="7"/>
  <c r="J11" i="7"/>
  <c r="C11" i="7"/>
  <c r="F11" i="7" s="1"/>
  <c r="BJ10" i="7"/>
  <c r="BI10" i="7"/>
  <c r="BH10" i="7"/>
  <c r="AG10" i="7"/>
  <c r="K10" i="7"/>
  <c r="J10" i="7"/>
  <c r="F10" i="7"/>
  <c r="C10" i="7"/>
  <c r="E10" i="7" s="1"/>
  <c r="BJ9" i="7"/>
  <c r="BI9" i="7"/>
  <c r="BH9" i="7"/>
  <c r="AG9" i="7"/>
  <c r="K9" i="7"/>
  <c r="J9" i="7"/>
  <c r="C9" i="7"/>
  <c r="F9" i="7" s="1"/>
  <c r="BJ8" i="7"/>
  <c r="BI8" i="7"/>
  <c r="BH8" i="7"/>
  <c r="AI8" i="7"/>
  <c r="AH8" i="7"/>
  <c r="AG8" i="7"/>
  <c r="AF8" i="7"/>
  <c r="K8" i="7"/>
  <c r="J8" i="7"/>
  <c r="C8" i="7"/>
  <c r="F8" i="7" s="1"/>
  <c r="BJ7" i="7"/>
  <c r="BI7" i="7"/>
  <c r="BH7" i="7"/>
  <c r="AI7" i="7"/>
  <c r="AH7" i="7"/>
  <c r="AG7" i="7"/>
  <c r="AF7" i="7"/>
  <c r="K7" i="7"/>
  <c r="J7" i="7"/>
  <c r="F7" i="7"/>
  <c r="C7" i="7"/>
  <c r="E7" i="7" s="1"/>
  <c r="BJ6" i="7"/>
  <c r="BI6" i="7"/>
  <c r="BH6" i="7"/>
  <c r="AI6" i="7"/>
  <c r="AH6" i="7"/>
  <c r="AG6" i="7"/>
  <c r="K6" i="7"/>
  <c r="J6" i="7"/>
  <c r="F6" i="7"/>
  <c r="E6" i="7"/>
  <c r="C6" i="7"/>
  <c r="BJ5" i="7"/>
  <c r="BI5" i="7"/>
  <c r="BH5" i="7"/>
  <c r="AH5" i="7"/>
  <c r="AG5" i="7"/>
  <c r="K5" i="7"/>
  <c r="J5" i="7"/>
  <c r="F5" i="7"/>
  <c r="C5" i="7"/>
  <c r="E5" i="7" s="1"/>
  <c r="BJ4" i="7"/>
  <c r="BI4" i="7"/>
  <c r="BH4" i="7"/>
  <c r="AH4" i="7"/>
  <c r="AG4" i="7"/>
  <c r="AB4" i="7"/>
  <c r="P87" i="7" s="1"/>
  <c r="AA4" i="7"/>
  <c r="I15" i="7" s="1"/>
  <c r="K4" i="7"/>
  <c r="J4" i="7"/>
  <c r="F4" i="7"/>
  <c r="E4" i="7"/>
  <c r="C4" i="7"/>
  <c r="BJ3" i="7"/>
  <c r="BI3" i="7"/>
  <c r="BH3" i="7"/>
  <c r="AI3" i="7"/>
  <c r="AH3" i="7"/>
  <c r="AG3" i="7"/>
  <c r="AF3" i="7"/>
  <c r="AB3" i="7"/>
  <c r="AA3" i="7"/>
  <c r="K3" i="7"/>
  <c r="J3" i="7"/>
  <c r="F3" i="7"/>
  <c r="E3" i="7"/>
  <c r="C3" i="7"/>
  <c r="BJ2" i="7"/>
  <c r="BI2" i="7"/>
  <c r="BH2" i="7"/>
  <c r="AH2" i="7"/>
  <c r="AG2" i="7"/>
  <c r="AF2" i="7"/>
  <c r="AB2" i="7"/>
  <c r="AA2" i="7"/>
  <c r="K2" i="7"/>
  <c r="J2" i="7"/>
  <c r="C2" i="7"/>
  <c r="F2" i="7" s="1"/>
  <c r="S330" i="6"/>
  <c r="R330" i="6"/>
  <c r="Q330" i="6"/>
  <c r="O330" i="6"/>
  <c r="K330" i="6"/>
  <c r="J330" i="6"/>
  <c r="S329" i="6"/>
  <c r="R329" i="6"/>
  <c r="Q329" i="6"/>
  <c r="O329" i="6"/>
  <c r="K329" i="6"/>
  <c r="J329" i="6"/>
  <c r="S328" i="6"/>
  <c r="R328" i="6"/>
  <c r="Q328" i="6"/>
  <c r="O328" i="6"/>
  <c r="K328" i="6"/>
  <c r="J328" i="6"/>
  <c r="S327" i="6"/>
  <c r="R327" i="6"/>
  <c r="Q327" i="6"/>
  <c r="O327" i="6"/>
  <c r="K327" i="6"/>
  <c r="J327" i="6"/>
  <c r="S326" i="6"/>
  <c r="R326" i="6"/>
  <c r="Q326" i="6"/>
  <c r="O326" i="6"/>
  <c r="K326" i="6"/>
  <c r="J326" i="6"/>
  <c r="S325" i="6"/>
  <c r="R325" i="6"/>
  <c r="Q325" i="6"/>
  <c r="O325" i="6"/>
  <c r="K325" i="6"/>
  <c r="J325" i="6"/>
  <c r="I325" i="6"/>
  <c r="H325" i="6" s="1"/>
  <c r="L325" i="6" s="1"/>
  <c r="S324" i="6"/>
  <c r="R324" i="6"/>
  <c r="Q324" i="6"/>
  <c r="O324" i="6"/>
  <c r="K324" i="6"/>
  <c r="J324" i="6"/>
  <c r="S323" i="6"/>
  <c r="R323" i="6"/>
  <c r="Q323" i="6"/>
  <c r="O323" i="6"/>
  <c r="K323" i="6"/>
  <c r="J323" i="6"/>
  <c r="S322" i="6"/>
  <c r="R322" i="6"/>
  <c r="Q322" i="6"/>
  <c r="O322" i="6"/>
  <c r="K322" i="6"/>
  <c r="J322" i="6"/>
  <c r="S321" i="6"/>
  <c r="R321" i="6"/>
  <c r="Q321" i="6"/>
  <c r="O321" i="6"/>
  <c r="K321" i="6"/>
  <c r="J321" i="6"/>
  <c r="S320" i="6"/>
  <c r="R320" i="6"/>
  <c r="Q320" i="6"/>
  <c r="O320" i="6"/>
  <c r="K320" i="6"/>
  <c r="J320" i="6"/>
  <c r="S319" i="6"/>
  <c r="R319" i="6"/>
  <c r="Q319" i="6"/>
  <c r="O319" i="6"/>
  <c r="K319" i="6"/>
  <c r="J319" i="6"/>
  <c r="S318" i="6"/>
  <c r="R318" i="6"/>
  <c r="Q318" i="6"/>
  <c r="O318" i="6"/>
  <c r="K318" i="6"/>
  <c r="J318" i="6"/>
  <c r="S317" i="6"/>
  <c r="R317" i="6"/>
  <c r="Q317" i="6"/>
  <c r="O317" i="6"/>
  <c r="K317" i="6"/>
  <c r="J317" i="6"/>
  <c r="S316" i="6"/>
  <c r="R316" i="6"/>
  <c r="Q316" i="6"/>
  <c r="O316" i="6"/>
  <c r="K316" i="6"/>
  <c r="J316" i="6"/>
  <c r="S315" i="6"/>
  <c r="R315" i="6"/>
  <c r="Q315" i="6"/>
  <c r="O315" i="6"/>
  <c r="K315" i="6"/>
  <c r="J315" i="6"/>
  <c r="S314" i="6"/>
  <c r="R314" i="6"/>
  <c r="Q314" i="6"/>
  <c r="O314" i="6"/>
  <c r="K314" i="6"/>
  <c r="J314" i="6"/>
  <c r="S313" i="6"/>
  <c r="R313" i="6"/>
  <c r="Q313" i="6"/>
  <c r="O313" i="6"/>
  <c r="K313" i="6"/>
  <c r="J313" i="6"/>
  <c r="A313" i="6"/>
  <c r="A314" i="6" s="1"/>
  <c r="BJ312" i="6"/>
  <c r="BI312" i="6"/>
  <c r="BH312" i="6"/>
  <c r="S312" i="6"/>
  <c r="R312" i="6"/>
  <c r="Q312" i="6"/>
  <c r="O312" i="6"/>
  <c r="K312" i="6"/>
  <c r="J312" i="6"/>
  <c r="BJ311" i="6"/>
  <c r="BI311" i="6"/>
  <c r="BH311" i="6"/>
  <c r="S311" i="6"/>
  <c r="R311" i="6"/>
  <c r="Q311" i="6"/>
  <c r="O311" i="6"/>
  <c r="K311" i="6"/>
  <c r="J311" i="6"/>
  <c r="BJ310" i="6"/>
  <c r="BI310" i="6"/>
  <c r="BH310" i="6"/>
  <c r="S310" i="6"/>
  <c r="R310" i="6"/>
  <c r="Q310" i="6"/>
  <c r="O310" i="6"/>
  <c r="K310" i="6"/>
  <c r="J310" i="6"/>
  <c r="BJ309" i="6"/>
  <c r="BI309" i="6"/>
  <c r="BH309" i="6"/>
  <c r="S309" i="6"/>
  <c r="R309" i="6"/>
  <c r="Q309" i="6"/>
  <c r="O309" i="6"/>
  <c r="K309" i="6"/>
  <c r="J309" i="6"/>
  <c r="S308" i="6"/>
  <c r="R308" i="6"/>
  <c r="Q308" i="6"/>
  <c r="O308" i="6"/>
  <c r="K308" i="6"/>
  <c r="J308" i="6"/>
  <c r="S307" i="6"/>
  <c r="R307" i="6"/>
  <c r="Q307" i="6"/>
  <c r="O307" i="6"/>
  <c r="K307" i="6"/>
  <c r="J307" i="6"/>
  <c r="S306" i="6"/>
  <c r="R306" i="6"/>
  <c r="Q306" i="6"/>
  <c r="O306" i="6"/>
  <c r="K306" i="6"/>
  <c r="J306" i="6"/>
  <c r="S305" i="6"/>
  <c r="R305" i="6"/>
  <c r="Q305" i="6"/>
  <c r="O305" i="6"/>
  <c r="K305" i="6"/>
  <c r="J305" i="6"/>
  <c r="S304" i="6"/>
  <c r="R304" i="6"/>
  <c r="Q304" i="6"/>
  <c r="O304" i="6"/>
  <c r="K304" i="6"/>
  <c r="J304" i="6"/>
  <c r="S303" i="6"/>
  <c r="R303" i="6"/>
  <c r="Q303" i="6"/>
  <c r="O303" i="6"/>
  <c r="K303" i="6"/>
  <c r="J303" i="6"/>
  <c r="S302" i="6"/>
  <c r="R302" i="6"/>
  <c r="Q302" i="6"/>
  <c r="O302" i="6"/>
  <c r="K302" i="6"/>
  <c r="J302" i="6"/>
  <c r="S301" i="6"/>
  <c r="R301" i="6"/>
  <c r="Q301" i="6"/>
  <c r="O301" i="6"/>
  <c r="K301" i="6"/>
  <c r="J301" i="6"/>
  <c r="S300" i="6"/>
  <c r="R300" i="6"/>
  <c r="Q300" i="6"/>
  <c r="P300" i="6"/>
  <c r="O300" i="6"/>
  <c r="K300" i="6"/>
  <c r="J300" i="6"/>
  <c r="S299" i="6"/>
  <c r="R299" i="6"/>
  <c r="Q299" i="6"/>
  <c r="O299" i="6"/>
  <c r="K299" i="6"/>
  <c r="J299" i="6"/>
  <c r="S298" i="6"/>
  <c r="R298" i="6"/>
  <c r="Q298" i="6"/>
  <c r="O298" i="6"/>
  <c r="K298" i="6"/>
  <c r="J298" i="6"/>
  <c r="S297" i="6"/>
  <c r="R297" i="6"/>
  <c r="Q297" i="6"/>
  <c r="O297" i="6"/>
  <c r="K297" i="6"/>
  <c r="J297" i="6"/>
  <c r="S296" i="6"/>
  <c r="R296" i="6"/>
  <c r="Q296" i="6"/>
  <c r="O296" i="6"/>
  <c r="K296" i="6"/>
  <c r="J296" i="6"/>
  <c r="S295" i="6"/>
  <c r="R295" i="6"/>
  <c r="Q295" i="6"/>
  <c r="P295" i="6"/>
  <c r="O295" i="6"/>
  <c r="K295" i="6"/>
  <c r="J295" i="6"/>
  <c r="S294" i="6"/>
  <c r="R294" i="6"/>
  <c r="Q294" i="6"/>
  <c r="O294" i="6"/>
  <c r="K294" i="6"/>
  <c r="J294" i="6"/>
  <c r="S293" i="6"/>
  <c r="R293" i="6"/>
  <c r="Q293" i="6"/>
  <c r="O293" i="6"/>
  <c r="K293" i="6"/>
  <c r="J293" i="6"/>
  <c r="BH292" i="6"/>
  <c r="S292" i="6"/>
  <c r="R292" i="6"/>
  <c r="Q292" i="6"/>
  <c r="O292" i="6"/>
  <c r="K292" i="6"/>
  <c r="J292" i="6"/>
  <c r="A292" i="6"/>
  <c r="BJ291" i="6"/>
  <c r="BI291" i="6"/>
  <c r="S291" i="6"/>
  <c r="R291" i="6"/>
  <c r="Q291" i="6"/>
  <c r="O291" i="6"/>
  <c r="K291" i="6"/>
  <c r="J291" i="6"/>
  <c r="I291" i="6"/>
  <c r="H291" i="6" s="1"/>
  <c r="L291" i="6" s="1"/>
  <c r="A291" i="6"/>
  <c r="BH291" i="6" s="1"/>
  <c r="BJ290" i="6"/>
  <c r="BI290" i="6"/>
  <c r="BH290" i="6"/>
  <c r="S290" i="6"/>
  <c r="R290" i="6"/>
  <c r="Q290" i="6"/>
  <c r="O290" i="6"/>
  <c r="K290" i="6"/>
  <c r="J290" i="6"/>
  <c r="BJ289" i="6"/>
  <c r="BI289" i="6"/>
  <c r="BH289" i="6"/>
  <c r="S289" i="6"/>
  <c r="R289" i="6"/>
  <c r="Q289" i="6"/>
  <c r="O289" i="6"/>
  <c r="K289" i="6"/>
  <c r="J289" i="6"/>
  <c r="I289" i="6"/>
  <c r="H289" i="6" s="1"/>
  <c r="L289" i="6" s="1"/>
  <c r="BJ288" i="6"/>
  <c r="BI288" i="6"/>
  <c r="BH288" i="6"/>
  <c r="S288" i="6"/>
  <c r="R288" i="6"/>
  <c r="Q288" i="6"/>
  <c r="O288" i="6"/>
  <c r="K288" i="6"/>
  <c r="J288" i="6"/>
  <c r="BJ287" i="6"/>
  <c r="BI287" i="6"/>
  <c r="BH287" i="6"/>
  <c r="S287" i="6"/>
  <c r="R287" i="6"/>
  <c r="Q287" i="6"/>
  <c r="O287" i="6"/>
  <c r="K287" i="6"/>
  <c r="J287" i="6"/>
  <c r="S286" i="6"/>
  <c r="R286" i="6"/>
  <c r="Q286" i="6"/>
  <c r="O286" i="6"/>
  <c r="K286" i="6"/>
  <c r="J286" i="6"/>
  <c r="A286" i="6"/>
  <c r="BJ285" i="6"/>
  <c r="BI285" i="6"/>
  <c r="BH285" i="6"/>
  <c r="S285" i="6"/>
  <c r="R285" i="6"/>
  <c r="Q285" i="6"/>
  <c r="O285" i="6"/>
  <c r="K285" i="6"/>
  <c r="J285" i="6"/>
  <c r="A285" i="6"/>
  <c r="BJ284" i="6"/>
  <c r="BI284" i="6"/>
  <c r="BH284" i="6"/>
  <c r="S284" i="6"/>
  <c r="R284" i="6"/>
  <c r="Q284" i="6"/>
  <c r="O284" i="6"/>
  <c r="K284" i="6"/>
  <c r="J284" i="6"/>
  <c r="BJ283" i="6"/>
  <c r="BI283" i="6"/>
  <c r="BH283" i="6"/>
  <c r="S283" i="6"/>
  <c r="R283" i="6"/>
  <c r="Q283" i="6"/>
  <c r="O283" i="6"/>
  <c r="K283" i="6"/>
  <c r="J283" i="6"/>
  <c r="BJ282" i="6"/>
  <c r="BI282" i="6"/>
  <c r="BH282" i="6"/>
  <c r="S282" i="6"/>
  <c r="R282" i="6"/>
  <c r="Q282" i="6"/>
  <c r="O282" i="6"/>
  <c r="K282" i="6"/>
  <c r="J282" i="6"/>
  <c r="BJ281" i="6"/>
  <c r="BI281" i="6"/>
  <c r="BH281" i="6"/>
  <c r="S281" i="6"/>
  <c r="R281" i="6"/>
  <c r="Q281" i="6"/>
  <c r="O281" i="6"/>
  <c r="K281" i="6"/>
  <c r="J281" i="6"/>
  <c r="BJ280" i="6"/>
  <c r="BI280" i="6"/>
  <c r="BH280" i="6"/>
  <c r="S280" i="6"/>
  <c r="R280" i="6"/>
  <c r="Q280" i="6"/>
  <c r="O280" i="6"/>
  <c r="K280" i="6"/>
  <c r="J280" i="6"/>
  <c r="BJ279" i="6"/>
  <c r="BI279" i="6"/>
  <c r="BH279" i="6"/>
  <c r="S279" i="6"/>
  <c r="R279" i="6"/>
  <c r="Q279" i="6"/>
  <c r="O279" i="6"/>
  <c r="K279" i="6"/>
  <c r="J279" i="6"/>
  <c r="BJ278" i="6"/>
  <c r="BI278" i="6"/>
  <c r="BH278" i="6"/>
  <c r="S278" i="6"/>
  <c r="R278" i="6"/>
  <c r="Q278" i="6"/>
  <c r="O278" i="6"/>
  <c r="K278" i="6"/>
  <c r="J278" i="6"/>
  <c r="BJ277" i="6"/>
  <c r="BI277" i="6"/>
  <c r="BH277" i="6"/>
  <c r="S277" i="6"/>
  <c r="R277" i="6"/>
  <c r="Q277" i="6"/>
  <c r="O277" i="6"/>
  <c r="K277" i="6"/>
  <c r="J277" i="6"/>
  <c r="BJ276" i="6"/>
  <c r="BI276" i="6"/>
  <c r="BH276" i="6"/>
  <c r="S276" i="6"/>
  <c r="R276" i="6"/>
  <c r="Q276" i="6"/>
  <c r="O276" i="6"/>
  <c r="K276" i="6"/>
  <c r="J276" i="6"/>
  <c r="BJ275" i="6"/>
  <c r="BI275" i="6"/>
  <c r="BH275" i="6"/>
  <c r="S275" i="6"/>
  <c r="R275" i="6"/>
  <c r="Q275" i="6"/>
  <c r="O275" i="6"/>
  <c r="K275" i="6"/>
  <c r="J275" i="6"/>
  <c r="I275" i="6"/>
  <c r="H275" i="6" s="1"/>
  <c r="L275" i="6" s="1"/>
  <c r="BJ274" i="6"/>
  <c r="BI274" i="6"/>
  <c r="BH274" i="6"/>
  <c r="S274" i="6"/>
  <c r="R274" i="6"/>
  <c r="Q274" i="6"/>
  <c r="O274" i="6"/>
  <c r="K274" i="6"/>
  <c r="J274" i="6"/>
  <c r="BJ273" i="6"/>
  <c r="BI273" i="6"/>
  <c r="BH273" i="6"/>
  <c r="S273" i="6"/>
  <c r="R273" i="6"/>
  <c r="Q273" i="6"/>
  <c r="O273" i="6"/>
  <c r="K273" i="6"/>
  <c r="J273" i="6"/>
  <c r="BJ272" i="6"/>
  <c r="BI272" i="6"/>
  <c r="BH272" i="6"/>
  <c r="S272" i="6"/>
  <c r="R272" i="6"/>
  <c r="Q272" i="6"/>
  <c r="O272" i="6"/>
  <c r="K272" i="6"/>
  <c r="J272" i="6"/>
  <c r="BJ271" i="6"/>
  <c r="BI271" i="6"/>
  <c r="BH271" i="6"/>
  <c r="S271" i="6"/>
  <c r="R271" i="6"/>
  <c r="Q271" i="6"/>
  <c r="O271" i="6"/>
  <c r="K271" i="6"/>
  <c r="J271" i="6"/>
  <c r="BJ270" i="6"/>
  <c r="BI270" i="6"/>
  <c r="BH270" i="6"/>
  <c r="S270" i="6"/>
  <c r="R270" i="6"/>
  <c r="Q270" i="6"/>
  <c r="O270" i="6"/>
  <c r="K270" i="6"/>
  <c r="J270" i="6"/>
  <c r="BJ269" i="6"/>
  <c r="BI269" i="6"/>
  <c r="BH269" i="6"/>
  <c r="S269" i="6"/>
  <c r="R269" i="6"/>
  <c r="Q269" i="6"/>
  <c r="P269" i="6"/>
  <c r="O269" i="6"/>
  <c r="K269" i="6"/>
  <c r="J269" i="6"/>
  <c r="BJ268" i="6"/>
  <c r="BI268" i="6"/>
  <c r="BH268" i="6"/>
  <c r="S268" i="6"/>
  <c r="R268" i="6"/>
  <c r="Q268" i="6"/>
  <c r="O268" i="6"/>
  <c r="K268" i="6"/>
  <c r="J268" i="6"/>
  <c r="BJ267" i="6"/>
  <c r="BI267" i="6"/>
  <c r="BH267" i="6"/>
  <c r="S267" i="6"/>
  <c r="R267" i="6"/>
  <c r="Q267" i="6"/>
  <c r="O267" i="6"/>
  <c r="K267" i="6"/>
  <c r="J267" i="6"/>
  <c r="BJ266" i="6"/>
  <c r="BI266" i="6"/>
  <c r="BH266" i="6"/>
  <c r="S266" i="6"/>
  <c r="R266" i="6"/>
  <c r="Q266" i="6"/>
  <c r="P266" i="6"/>
  <c r="O266" i="6"/>
  <c r="K266" i="6"/>
  <c r="J266" i="6"/>
  <c r="I266" i="6"/>
  <c r="BJ265" i="6"/>
  <c r="BI265" i="6"/>
  <c r="BH265" i="6"/>
  <c r="S265" i="6"/>
  <c r="R265" i="6"/>
  <c r="Q265" i="6"/>
  <c r="O265" i="6"/>
  <c r="K265" i="6"/>
  <c r="J265" i="6"/>
  <c r="BJ264" i="6"/>
  <c r="BI264" i="6"/>
  <c r="BH264" i="6"/>
  <c r="S264" i="6"/>
  <c r="R264" i="6"/>
  <c r="Q264" i="6"/>
  <c r="O264" i="6"/>
  <c r="K264" i="6"/>
  <c r="J264" i="6"/>
  <c r="BJ263" i="6"/>
  <c r="BI263" i="6"/>
  <c r="BH263" i="6"/>
  <c r="S263" i="6"/>
  <c r="R263" i="6"/>
  <c r="Q263" i="6"/>
  <c r="O263" i="6"/>
  <c r="K263" i="6"/>
  <c r="J263" i="6"/>
  <c r="BJ262" i="6"/>
  <c r="BI262" i="6"/>
  <c r="BH262" i="6"/>
  <c r="S262" i="6"/>
  <c r="R262" i="6"/>
  <c r="Q262" i="6"/>
  <c r="O262" i="6"/>
  <c r="K262" i="6"/>
  <c r="J262" i="6"/>
  <c r="BJ261" i="6"/>
  <c r="BI261" i="6"/>
  <c r="BH261" i="6"/>
  <c r="S261" i="6"/>
  <c r="R261" i="6"/>
  <c r="Q261" i="6"/>
  <c r="P261" i="6"/>
  <c r="O261" i="6"/>
  <c r="K261" i="6"/>
  <c r="J261" i="6"/>
  <c r="BJ260" i="6"/>
  <c r="BI260" i="6"/>
  <c r="BH260" i="6"/>
  <c r="S260" i="6"/>
  <c r="R260" i="6"/>
  <c r="Q260" i="6"/>
  <c r="P260" i="6"/>
  <c r="T260" i="6" s="1"/>
  <c r="O260" i="6"/>
  <c r="K260" i="6"/>
  <c r="J260" i="6"/>
  <c r="I260" i="6"/>
  <c r="H260" i="6" s="1"/>
  <c r="L260" i="6" s="1"/>
  <c r="BJ259" i="6"/>
  <c r="BI259" i="6"/>
  <c r="BH259" i="6"/>
  <c r="S259" i="6"/>
  <c r="R259" i="6"/>
  <c r="Q259" i="6"/>
  <c r="O259" i="6"/>
  <c r="K259" i="6"/>
  <c r="J259" i="6"/>
  <c r="BJ258" i="6"/>
  <c r="BI258" i="6"/>
  <c r="BH258" i="6"/>
  <c r="S258" i="6"/>
  <c r="R258" i="6"/>
  <c r="Q258" i="6"/>
  <c r="O258" i="6"/>
  <c r="K258" i="6"/>
  <c r="J258" i="6"/>
  <c r="BJ257" i="6"/>
  <c r="BI257" i="6"/>
  <c r="BH257" i="6"/>
  <c r="S257" i="6"/>
  <c r="R257" i="6"/>
  <c r="Q257" i="6"/>
  <c r="O257" i="6"/>
  <c r="M257" i="6"/>
  <c r="K257" i="6"/>
  <c r="J257" i="6"/>
  <c r="I257" i="6"/>
  <c r="H257" i="6" s="1"/>
  <c r="L257" i="6" s="1"/>
  <c r="BJ256" i="6"/>
  <c r="BI256" i="6"/>
  <c r="BH256" i="6"/>
  <c r="S256" i="6"/>
  <c r="R256" i="6"/>
  <c r="Q256" i="6"/>
  <c r="P256" i="6"/>
  <c r="O256" i="6"/>
  <c r="K256" i="6"/>
  <c r="J256" i="6"/>
  <c r="BJ255" i="6"/>
  <c r="BI255" i="6"/>
  <c r="BH255" i="6"/>
  <c r="S255" i="6"/>
  <c r="R255" i="6"/>
  <c r="Q255" i="6"/>
  <c r="O255" i="6"/>
  <c r="K255" i="6"/>
  <c r="J255" i="6"/>
  <c r="BJ254" i="6"/>
  <c r="BI254" i="6"/>
  <c r="BH254" i="6"/>
  <c r="S254" i="6"/>
  <c r="R254" i="6"/>
  <c r="Q254" i="6"/>
  <c r="O254" i="6"/>
  <c r="K254" i="6"/>
  <c r="J254" i="6"/>
  <c r="BJ253" i="6"/>
  <c r="BI253" i="6"/>
  <c r="BH253" i="6"/>
  <c r="S253" i="6"/>
  <c r="R253" i="6"/>
  <c r="Q253" i="6"/>
  <c r="O253" i="6"/>
  <c r="K253" i="6"/>
  <c r="J253" i="6"/>
  <c r="BJ252" i="6"/>
  <c r="BI252" i="6"/>
  <c r="BH252" i="6"/>
  <c r="S252" i="6"/>
  <c r="R252" i="6"/>
  <c r="Q252" i="6"/>
  <c r="O252" i="6"/>
  <c r="K252" i="6"/>
  <c r="J252" i="6"/>
  <c r="BJ251" i="6"/>
  <c r="BI251" i="6"/>
  <c r="BH251" i="6"/>
  <c r="S251" i="6"/>
  <c r="R251" i="6"/>
  <c r="Q251" i="6"/>
  <c r="O251" i="6"/>
  <c r="K251" i="6"/>
  <c r="J251" i="6"/>
  <c r="BJ250" i="6"/>
  <c r="BI250" i="6"/>
  <c r="BH250" i="6"/>
  <c r="S250" i="6"/>
  <c r="R250" i="6"/>
  <c r="Q250" i="6"/>
  <c r="P250" i="6"/>
  <c r="O250" i="6"/>
  <c r="K250" i="6"/>
  <c r="J250" i="6"/>
  <c r="BJ249" i="6"/>
  <c r="BI249" i="6"/>
  <c r="BH249" i="6"/>
  <c r="S249" i="6"/>
  <c r="R249" i="6"/>
  <c r="Q249" i="6"/>
  <c r="O249" i="6"/>
  <c r="L249" i="6"/>
  <c r="K249" i="6"/>
  <c r="J249" i="6"/>
  <c r="I249" i="6"/>
  <c r="H249" i="6" s="1"/>
  <c r="BJ248" i="6"/>
  <c r="BI248" i="6"/>
  <c r="BH248" i="6"/>
  <c r="S248" i="6"/>
  <c r="R248" i="6"/>
  <c r="Q248" i="6"/>
  <c r="O248" i="6"/>
  <c r="K248" i="6"/>
  <c r="J248" i="6"/>
  <c r="BJ247" i="6"/>
  <c r="BI247" i="6"/>
  <c r="BH247" i="6"/>
  <c r="S247" i="6"/>
  <c r="R247" i="6"/>
  <c r="Q247" i="6"/>
  <c r="O247" i="6"/>
  <c r="K247" i="6"/>
  <c r="J247" i="6"/>
  <c r="BJ246" i="6"/>
  <c r="BI246" i="6"/>
  <c r="BH246" i="6"/>
  <c r="S246" i="6"/>
  <c r="R246" i="6"/>
  <c r="T246" i="6" s="1"/>
  <c r="Q246" i="6"/>
  <c r="P246" i="6"/>
  <c r="O246" i="6"/>
  <c r="K246" i="6"/>
  <c r="J246" i="6"/>
  <c r="BJ245" i="6"/>
  <c r="BI245" i="6"/>
  <c r="BH245" i="6"/>
  <c r="S245" i="6"/>
  <c r="R245" i="6"/>
  <c r="Q245" i="6"/>
  <c r="O245" i="6"/>
  <c r="K245" i="6"/>
  <c r="J245" i="6"/>
  <c r="BJ244" i="6"/>
  <c r="BI244" i="6"/>
  <c r="BH244" i="6"/>
  <c r="S244" i="6"/>
  <c r="R244" i="6"/>
  <c r="Q244" i="6"/>
  <c r="O244" i="6"/>
  <c r="K244" i="6"/>
  <c r="J244" i="6"/>
  <c r="BJ243" i="6"/>
  <c r="BI243" i="6"/>
  <c r="BH243" i="6"/>
  <c r="S243" i="6"/>
  <c r="R243" i="6"/>
  <c r="Q243" i="6"/>
  <c r="O243" i="6"/>
  <c r="K243" i="6"/>
  <c r="J243" i="6"/>
  <c r="BJ242" i="6"/>
  <c r="BI242" i="6"/>
  <c r="BH242" i="6"/>
  <c r="S242" i="6"/>
  <c r="R242" i="6"/>
  <c r="Q242" i="6"/>
  <c r="O242" i="6"/>
  <c r="K242" i="6"/>
  <c r="J242" i="6"/>
  <c r="BJ241" i="6"/>
  <c r="BI241" i="6"/>
  <c r="BH241" i="6"/>
  <c r="S241" i="6"/>
  <c r="R241" i="6"/>
  <c r="Q241" i="6"/>
  <c r="O241" i="6"/>
  <c r="K241" i="6"/>
  <c r="J241" i="6"/>
  <c r="BJ240" i="6"/>
  <c r="BI240" i="6"/>
  <c r="BH240" i="6"/>
  <c r="S240" i="6"/>
  <c r="R240" i="6"/>
  <c r="Q240" i="6"/>
  <c r="O240" i="6"/>
  <c r="K240" i="6"/>
  <c r="J240" i="6"/>
  <c r="BJ239" i="6"/>
  <c r="BI239" i="6"/>
  <c r="BH239" i="6"/>
  <c r="S239" i="6"/>
  <c r="R239" i="6"/>
  <c r="Q239" i="6"/>
  <c r="O239" i="6"/>
  <c r="K239" i="6"/>
  <c r="J239" i="6"/>
  <c r="BJ238" i="6"/>
  <c r="BI238" i="6"/>
  <c r="BH238" i="6"/>
  <c r="S238" i="6"/>
  <c r="R238" i="6"/>
  <c r="Q238" i="6"/>
  <c r="O238" i="6"/>
  <c r="K238" i="6"/>
  <c r="J238" i="6"/>
  <c r="BJ237" i="6"/>
  <c r="BI237" i="6"/>
  <c r="BH237" i="6"/>
  <c r="S237" i="6"/>
  <c r="R237" i="6"/>
  <c r="Q237" i="6"/>
  <c r="O237" i="6"/>
  <c r="K237" i="6"/>
  <c r="J237" i="6"/>
  <c r="BJ236" i="6"/>
  <c r="BI236" i="6"/>
  <c r="BH236" i="6"/>
  <c r="S236" i="6"/>
  <c r="R236" i="6"/>
  <c r="Q236" i="6"/>
  <c r="P236" i="6"/>
  <c r="T236" i="6" s="1"/>
  <c r="O236" i="6"/>
  <c r="K236" i="6"/>
  <c r="J236" i="6"/>
  <c r="BJ235" i="6"/>
  <c r="BI235" i="6"/>
  <c r="BH235" i="6"/>
  <c r="S235" i="6"/>
  <c r="R235" i="6"/>
  <c r="Q235" i="6"/>
  <c r="P235" i="6"/>
  <c r="O235" i="6"/>
  <c r="L235" i="6"/>
  <c r="K235" i="6"/>
  <c r="J235" i="6"/>
  <c r="I235" i="6"/>
  <c r="H235" i="6"/>
  <c r="BJ234" i="6"/>
  <c r="BI234" i="6"/>
  <c r="BH234" i="6"/>
  <c r="S234" i="6"/>
  <c r="R234" i="6"/>
  <c r="Q234" i="6"/>
  <c r="O234" i="6"/>
  <c r="K234" i="6"/>
  <c r="J234" i="6"/>
  <c r="BJ233" i="6"/>
  <c r="BI233" i="6"/>
  <c r="BH233" i="6"/>
  <c r="T233" i="6"/>
  <c r="S233" i="6"/>
  <c r="R233" i="6"/>
  <c r="Q233" i="6"/>
  <c r="P233" i="6"/>
  <c r="O233" i="6"/>
  <c r="K233" i="6"/>
  <c r="J233" i="6"/>
  <c r="BJ232" i="6"/>
  <c r="BI232" i="6"/>
  <c r="BH232" i="6"/>
  <c r="S232" i="6"/>
  <c r="R232" i="6"/>
  <c r="Q232" i="6"/>
  <c r="O232" i="6"/>
  <c r="K232" i="6"/>
  <c r="J232" i="6"/>
  <c r="BJ231" i="6"/>
  <c r="BI231" i="6"/>
  <c r="BH231" i="6"/>
  <c r="S231" i="6"/>
  <c r="R231" i="6"/>
  <c r="Q231" i="6"/>
  <c r="O231" i="6"/>
  <c r="K231" i="6"/>
  <c r="J231" i="6"/>
  <c r="BJ230" i="6"/>
  <c r="BI230" i="6"/>
  <c r="BH230" i="6"/>
  <c r="S230" i="6"/>
  <c r="R230" i="6"/>
  <c r="Q230" i="6"/>
  <c r="O230" i="6"/>
  <c r="K230" i="6"/>
  <c r="J230" i="6"/>
  <c r="BJ229" i="6"/>
  <c r="BI229" i="6"/>
  <c r="BH229" i="6"/>
  <c r="S229" i="6"/>
  <c r="R229" i="6"/>
  <c r="Q229" i="6"/>
  <c r="O229" i="6"/>
  <c r="K229" i="6"/>
  <c r="J229" i="6"/>
  <c r="BJ228" i="6"/>
  <c r="BI228" i="6"/>
  <c r="BH228" i="6"/>
  <c r="S228" i="6"/>
  <c r="R228" i="6"/>
  <c r="Q228" i="6"/>
  <c r="O228" i="6"/>
  <c r="K228" i="6"/>
  <c r="J228" i="6"/>
  <c r="BJ227" i="6"/>
  <c r="BI227" i="6"/>
  <c r="BH227" i="6"/>
  <c r="S227" i="6"/>
  <c r="R227" i="6"/>
  <c r="Q227" i="6"/>
  <c r="P227" i="6"/>
  <c r="T227" i="6" s="1"/>
  <c r="O227" i="6"/>
  <c r="K227" i="6"/>
  <c r="J227" i="6"/>
  <c r="I227" i="6"/>
  <c r="H227" i="6" s="1"/>
  <c r="L227" i="6" s="1"/>
  <c r="BJ226" i="6"/>
  <c r="BI226" i="6"/>
  <c r="BH226" i="6"/>
  <c r="S226" i="6"/>
  <c r="R226" i="6"/>
  <c r="Q226" i="6"/>
  <c r="O226" i="6"/>
  <c r="K226" i="6"/>
  <c r="J226" i="6"/>
  <c r="BJ225" i="6"/>
  <c r="BI225" i="6"/>
  <c r="BH225" i="6"/>
  <c r="S225" i="6"/>
  <c r="R225" i="6"/>
  <c r="Q225" i="6"/>
  <c r="O225" i="6"/>
  <c r="K225" i="6"/>
  <c r="J225" i="6"/>
  <c r="BJ224" i="6"/>
  <c r="BI224" i="6"/>
  <c r="BH224" i="6"/>
  <c r="S224" i="6"/>
  <c r="R224" i="6"/>
  <c r="Q224" i="6"/>
  <c r="O224" i="6"/>
  <c r="K224" i="6"/>
  <c r="J224" i="6"/>
  <c r="BJ223" i="6"/>
  <c r="BI223" i="6"/>
  <c r="BH223" i="6"/>
  <c r="S223" i="6"/>
  <c r="T223" i="6" s="1"/>
  <c r="R223" i="6"/>
  <c r="Q223" i="6"/>
  <c r="P223" i="6"/>
  <c r="O223" i="6"/>
  <c r="K223" i="6"/>
  <c r="J223" i="6"/>
  <c r="BJ222" i="6"/>
  <c r="BI222" i="6"/>
  <c r="BH222" i="6"/>
  <c r="S222" i="6"/>
  <c r="R222" i="6"/>
  <c r="Q222" i="6"/>
  <c r="O222" i="6"/>
  <c r="K222" i="6"/>
  <c r="J222" i="6"/>
  <c r="BJ221" i="6"/>
  <c r="BI221" i="6"/>
  <c r="BH221" i="6"/>
  <c r="S221" i="6"/>
  <c r="R221" i="6"/>
  <c r="Q221" i="6"/>
  <c r="O221" i="6"/>
  <c r="K221" i="6"/>
  <c r="J221" i="6"/>
  <c r="BJ220" i="6"/>
  <c r="BI220" i="6"/>
  <c r="BH220" i="6"/>
  <c r="S220" i="6"/>
  <c r="R220" i="6"/>
  <c r="Q220" i="6"/>
  <c r="O220" i="6"/>
  <c r="K220" i="6"/>
  <c r="J220" i="6"/>
  <c r="BJ219" i="6"/>
  <c r="BI219" i="6"/>
  <c r="BH219" i="6"/>
  <c r="S219" i="6"/>
  <c r="R219" i="6"/>
  <c r="Q219" i="6"/>
  <c r="O219" i="6"/>
  <c r="K219" i="6"/>
  <c r="J219" i="6"/>
  <c r="BJ218" i="6"/>
  <c r="BI218" i="6"/>
  <c r="BH218" i="6"/>
  <c r="S218" i="6"/>
  <c r="R218" i="6"/>
  <c r="Q218" i="6"/>
  <c r="O218" i="6"/>
  <c r="K218" i="6"/>
  <c r="J218" i="6"/>
  <c r="BJ217" i="6"/>
  <c r="BI217" i="6"/>
  <c r="BH217" i="6"/>
  <c r="S217" i="6"/>
  <c r="R217" i="6"/>
  <c r="Q217" i="6"/>
  <c r="O217" i="6"/>
  <c r="K217" i="6"/>
  <c r="J217" i="6"/>
  <c r="I217" i="6"/>
  <c r="H217" i="6" s="1"/>
  <c r="L217" i="6" s="1"/>
  <c r="BJ216" i="6"/>
  <c r="BI216" i="6"/>
  <c r="BH216" i="6"/>
  <c r="T216" i="6"/>
  <c r="S216" i="6"/>
  <c r="R216" i="6"/>
  <c r="Q216" i="6"/>
  <c r="P216" i="6"/>
  <c r="O216" i="6"/>
  <c r="K216" i="6"/>
  <c r="J216" i="6"/>
  <c r="BJ215" i="6"/>
  <c r="BI215" i="6"/>
  <c r="BH215" i="6"/>
  <c r="S215" i="6"/>
  <c r="R215" i="6"/>
  <c r="Q215" i="6"/>
  <c r="T215" i="6" s="1"/>
  <c r="P215" i="6"/>
  <c r="O215" i="6"/>
  <c r="K215" i="6"/>
  <c r="J215" i="6"/>
  <c r="BJ214" i="6"/>
  <c r="BI214" i="6"/>
  <c r="BH214" i="6"/>
  <c r="S214" i="6"/>
  <c r="R214" i="6"/>
  <c r="Q214" i="6"/>
  <c r="O214" i="6"/>
  <c r="K214" i="6"/>
  <c r="J214" i="6"/>
  <c r="BJ213" i="6"/>
  <c r="BI213" i="6"/>
  <c r="BH213" i="6"/>
  <c r="S213" i="6"/>
  <c r="R213" i="6"/>
  <c r="Q213" i="6"/>
  <c r="O213" i="6"/>
  <c r="K213" i="6"/>
  <c r="J213" i="6"/>
  <c r="BJ212" i="6"/>
  <c r="BI212" i="6"/>
  <c r="BH212" i="6"/>
  <c r="S212" i="6"/>
  <c r="R212" i="6"/>
  <c r="Q212" i="6"/>
  <c r="O212" i="6"/>
  <c r="K212" i="6"/>
  <c r="J212" i="6"/>
  <c r="BJ211" i="6"/>
  <c r="BI211" i="6"/>
  <c r="BH211" i="6"/>
  <c r="S211" i="6"/>
  <c r="R211" i="6"/>
  <c r="Q211" i="6"/>
  <c r="O211" i="6"/>
  <c r="K211" i="6"/>
  <c r="J211" i="6"/>
  <c r="I211" i="6"/>
  <c r="H211" i="6" s="1"/>
  <c r="L211" i="6" s="1"/>
  <c r="BJ210" i="6"/>
  <c r="BI210" i="6"/>
  <c r="BH210" i="6"/>
  <c r="S210" i="6"/>
  <c r="R210" i="6"/>
  <c r="Q210" i="6"/>
  <c r="P210" i="6"/>
  <c r="O210" i="6"/>
  <c r="K210" i="6"/>
  <c r="J210" i="6"/>
  <c r="BJ209" i="6"/>
  <c r="BI209" i="6"/>
  <c r="BH209" i="6"/>
  <c r="S209" i="6"/>
  <c r="R209" i="6"/>
  <c r="Q209" i="6"/>
  <c r="O209" i="6"/>
  <c r="K209" i="6"/>
  <c r="J209" i="6"/>
  <c r="BJ208" i="6"/>
  <c r="BI208" i="6"/>
  <c r="BH208" i="6"/>
  <c r="S208" i="6"/>
  <c r="R208" i="6"/>
  <c r="Q208" i="6"/>
  <c r="O208" i="6"/>
  <c r="K208" i="6"/>
  <c r="J208" i="6"/>
  <c r="BJ207" i="6"/>
  <c r="BI207" i="6"/>
  <c r="BH207" i="6"/>
  <c r="S207" i="6"/>
  <c r="R207" i="6"/>
  <c r="Q207" i="6"/>
  <c r="O207" i="6"/>
  <c r="K207" i="6"/>
  <c r="J207" i="6"/>
  <c r="BJ206" i="6"/>
  <c r="BI206" i="6"/>
  <c r="BH206" i="6"/>
  <c r="S206" i="6"/>
  <c r="R206" i="6"/>
  <c r="Q206" i="6"/>
  <c r="O206" i="6"/>
  <c r="K206" i="6"/>
  <c r="J206" i="6"/>
  <c r="BJ205" i="6"/>
  <c r="BI205" i="6"/>
  <c r="BH205" i="6"/>
  <c r="S205" i="6"/>
  <c r="R205" i="6"/>
  <c r="Q205" i="6"/>
  <c r="O205" i="6"/>
  <c r="K205" i="6"/>
  <c r="J205" i="6"/>
  <c r="I205" i="6"/>
  <c r="BJ204" i="6"/>
  <c r="BI204" i="6"/>
  <c r="BH204" i="6"/>
  <c r="S204" i="6"/>
  <c r="R204" i="6"/>
  <c r="Q204" i="6"/>
  <c r="O204" i="6"/>
  <c r="K204" i="6"/>
  <c r="J204" i="6"/>
  <c r="BJ203" i="6"/>
  <c r="BI203" i="6"/>
  <c r="BH203" i="6"/>
  <c r="S203" i="6"/>
  <c r="R203" i="6"/>
  <c r="Q203" i="6"/>
  <c r="O203" i="6"/>
  <c r="K203" i="6"/>
  <c r="J203" i="6"/>
  <c r="BJ202" i="6"/>
  <c r="BI202" i="6"/>
  <c r="BH202" i="6"/>
  <c r="S202" i="6"/>
  <c r="R202" i="6"/>
  <c r="Q202" i="6"/>
  <c r="O202" i="6"/>
  <c r="K202" i="6"/>
  <c r="J202" i="6"/>
  <c r="BJ201" i="6"/>
  <c r="BI201" i="6"/>
  <c r="BH201" i="6"/>
  <c r="S201" i="6"/>
  <c r="R201" i="6"/>
  <c r="Q201" i="6"/>
  <c r="P201" i="6"/>
  <c r="O201" i="6"/>
  <c r="K201" i="6"/>
  <c r="J201" i="6"/>
  <c r="BJ200" i="6"/>
  <c r="BI200" i="6"/>
  <c r="BH200" i="6"/>
  <c r="S200" i="6"/>
  <c r="R200" i="6"/>
  <c r="Q200" i="6"/>
  <c r="O200" i="6"/>
  <c r="K200" i="6"/>
  <c r="J200" i="6"/>
  <c r="BJ199" i="6"/>
  <c r="BI199" i="6"/>
  <c r="BH199" i="6"/>
  <c r="S199" i="6"/>
  <c r="R199" i="6"/>
  <c r="Q199" i="6"/>
  <c r="O199" i="6"/>
  <c r="K199" i="6"/>
  <c r="J199" i="6"/>
  <c r="BJ198" i="6"/>
  <c r="BI198" i="6"/>
  <c r="BH198" i="6"/>
  <c r="S198" i="6"/>
  <c r="R198" i="6"/>
  <c r="Q198" i="6"/>
  <c r="O198" i="6"/>
  <c r="K198" i="6"/>
  <c r="J198" i="6"/>
  <c r="I198" i="6"/>
  <c r="H198" i="6" s="1"/>
  <c r="L198" i="6" s="1"/>
  <c r="BJ197" i="6"/>
  <c r="BI197" i="6"/>
  <c r="BH197" i="6"/>
  <c r="S197" i="6"/>
  <c r="R197" i="6"/>
  <c r="Q197" i="6"/>
  <c r="O197" i="6"/>
  <c r="K197" i="6"/>
  <c r="J197" i="6"/>
  <c r="BJ196" i="6"/>
  <c r="BI196" i="6"/>
  <c r="BH196" i="6"/>
  <c r="S196" i="6"/>
  <c r="T196" i="6" s="1"/>
  <c r="R196" i="6"/>
  <c r="Q196" i="6"/>
  <c r="P196" i="6"/>
  <c r="O196" i="6"/>
  <c r="K196" i="6"/>
  <c r="J196" i="6"/>
  <c r="BJ195" i="6"/>
  <c r="BI195" i="6"/>
  <c r="BH195" i="6"/>
  <c r="S195" i="6"/>
  <c r="R195" i="6"/>
  <c r="Q195" i="6"/>
  <c r="O195" i="6"/>
  <c r="K195" i="6"/>
  <c r="J195" i="6"/>
  <c r="I195" i="6"/>
  <c r="BJ194" i="6"/>
  <c r="BI194" i="6"/>
  <c r="BH194" i="6"/>
  <c r="S194" i="6"/>
  <c r="R194" i="6"/>
  <c r="Q194" i="6"/>
  <c r="O194" i="6"/>
  <c r="K194" i="6"/>
  <c r="J194" i="6"/>
  <c r="BJ193" i="6"/>
  <c r="BI193" i="6"/>
  <c r="BH193" i="6"/>
  <c r="S193" i="6"/>
  <c r="R193" i="6"/>
  <c r="Q193" i="6"/>
  <c r="O193" i="6"/>
  <c r="K193" i="6"/>
  <c r="J193" i="6"/>
  <c r="BJ192" i="6"/>
  <c r="BI192" i="6"/>
  <c r="BH192" i="6"/>
  <c r="S192" i="6"/>
  <c r="R192" i="6"/>
  <c r="Q192" i="6"/>
  <c r="O192" i="6"/>
  <c r="K192" i="6"/>
  <c r="J192" i="6"/>
  <c r="BJ191" i="6"/>
  <c r="BI191" i="6"/>
  <c r="BH191" i="6"/>
  <c r="S191" i="6"/>
  <c r="R191" i="6"/>
  <c r="Q191" i="6"/>
  <c r="O191" i="6"/>
  <c r="K191" i="6"/>
  <c r="J191" i="6"/>
  <c r="BJ190" i="6"/>
  <c r="BI190" i="6"/>
  <c r="BH190" i="6"/>
  <c r="S190" i="6"/>
  <c r="R190" i="6"/>
  <c r="Q190" i="6"/>
  <c r="P190" i="6"/>
  <c r="O190" i="6"/>
  <c r="K190" i="6"/>
  <c r="J190" i="6"/>
  <c r="I190" i="6"/>
  <c r="H190" i="6" s="1"/>
  <c r="L190" i="6" s="1"/>
  <c r="BJ189" i="6"/>
  <c r="BI189" i="6"/>
  <c r="BH189" i="6"/>
  <c r="S189" i="6"/>
  <c r="R189" i="6"/>
  <c r="Q189" i="6"/>
  <c r="O189" i="6"/>
  <c r="K189" i="6"/>
  <c r="J189" i="6"/>
  <c r="I189" i="6"/>
  <c r="BJ188" i="6"/>
  <c r="BI188" i="6"/>
  <c r="BH188" i="6"/>
  <c r="S188" i="6"/>
  <c r="R188" i="6"/>
  <c r="Q188" i="6"/>
  <c r="O188" i="6"/>
  <c r="K188" i="6"/>
  <c r="J188" i="6"/>
  <c r="BJ187" i="6"/>
  <c r="BI187" i="6"/>
  <c r="BH187" i="6"/>
  <c r="S187" i="6"/>
  <c r="R187" i="6"/>
  <c r="Q187" i="6"/>
  <c r="T187" i="6" s="1"/>
  <c r="P187" i="6"/>
  <c r="O187" i="6"/>
  <c r="K187" i="6"/>
  <c r="J187" i="6"/>
  <c r="BJ186" i="6"/>
  <c r="BI186" i="6"/>
  <c r="BH186" i="6"/>
  <c r="S186" i="6"/>
  <c r="R186" i="6"/>
  <c r="Q186" i="6"/>
  <c r="O186" i="6"/>
  <c r="K186" i="6"/>
  <c r="J186" i="6"/>
  <c r="BJ185" i="6"/>
  <c r="BI185" i="6"/>
  <c r="BH185" i="6"/>
  <c r="S185" i="6"/>
  <c r="R185" i="6"/>
  <c r="Q185" i="6"/>
  <c r="O185" i="6"/>
  <c r="K185" i="6"/>
  <c r="J185" i="6"/>
  <c r="I185" i="6"/>
  <c r="H185" i="6" s="1"/>
  <c r="L185" i="6" s="1"/>
  <c r="BJ184" i="6"/>
  <c r="BI184" i="6"/>
  <c r="BH184" i="6"/>
  <c r="S184" i="6"/>
  <c r="R184" i="6"/>
  <c r="Q184" i="6"/>
  <c r="O184" i="6"/>
  <c r="K184" i="6"/>
  <c r="J184" i="6"/>
  <c r="BJ183" i="6"/>
  <c r="BI183" i="6"/>
  <c r="BH183" i="6"/>
  <c r="S183" i="6"/>
  <c r="R183" i="6"/>
  <c r="Q183" i="6"/>
  <c r="O183" i="6"/>
  <c r="K183" i="6"/>
  <c r="J183" i="6"/>
  <c r="I183" i="6"/>
  <c r="BJ182" i="6"/>
  <c r="BI182" i="6"/>
  <c r="BH182" i="6"/>
  <c r="S182" i="6"/>
  <c r="R182" i="6"/>
  <c r="Q182" i="6"/>
  <c r="O182" i="6"/>
  <c r="K182" i="6"/>
  <c r="J182" i="6"/>
  <c r="BJ181" i="6"/>
  <c r="BI181" i="6"/>
  <c r="BH181" i="6"/>
  <c r="S181" i="6"/>
  <c r="R181" i="6"/>
  <c r="Q181" i="6"/>
  <c r="T181" i="6" s="1"/>
  <c r="P181" i="6"/>
  <c r="O181" i="6"/>
  <c r="K181" i="6"/>
  <c r="J181" i="6"/>
  <c r="BJ180" i="6"/>
  <c r="BI180" i="6"/>
  <c r="BH180" i="6"/>
  <c r="S180" i="6"/>
  <c r="R180" i="6"/>
  <c r="Q180" i="6"/>
  <c r="O180" i="6"/>
  <c r="K180" i="6"/>
  <c r="J180" i="6"/>
  <c r="BJ179" i="6"/>
  <c r="BI179" i="6"/>
  <c r="BH179" i="6"/>
  <c r="S179" i="6"/>
  <c r="R179" i="6"/>
  <c r="Q179" i="6"/>
  <c r="P179" i="6"/>
  <c r="O179" i="6"/>
  <c r="K179" i="6"/>
  <c r="J179" i="6"/>
  <c r="BJ178" i="6"/>
  <c r="BI178" i="6"/>
  <c r="BH178" i="6"/>
  <c r="S178" i="6"/>
  <c r="R178" i="6"/>
  <c r="Q178" i="6"/>
  <c r="O178" i="6"/>
  <c r="K178" i="6"/>
  <c r="J178" i="6"/>
  <c r="I178" i="6"/>
  <c r="H178" i="6"/>
  <c r="L178" i="6" s="1"/>
  <c r="BJ177" i="6"/>
  <c r="BI177" i="6"/>
  <c r="BH177" i="6"/>
  <c r="S177" i="6"/>
  <c r="R177" i="6"/>
  <c r="Q177" i="6"/>
  <c r="O177" i="6"/>
  <c r="K177" i="6"/>
  <c r="J177" i="6"/>
  <c r="BJ176" i="6"/>
  <c r="BI176" i="6"/>
  <c r="BH176" i="6"/>
  <c r="S176" i="6"/>
  <c r="R176" i="6"/>
  <c r="Q176" i="6"/>
  <c r="O176" i="6"/>
  <c r="K176" i="6"/>
  <c r="J176" i="6"/>
  <c r="BJ175" i="6"/>
  <c r="BI175" i="6"/>
  <c r="BH175" i="6"/>
  <c r="S175" i="6"/>
  <c r="R175" i="6"/>
  <c r="Q175" i="6"/>
  <c r="O175" i="6"/>
  <c r="K175" i="6"/>
  <c r="J175" i="6"/>
  <c r="BJ174" i="6"/>
  <c r="BI174" i="6"/>
  <c r="BH174" i="6"/>
  <c r="S174" i="6"/>
  <c r="T174" i="6" s="1"/>
  <c r="R174" i="6"/>
  <c r="Q174" i="6"/>
  <c r="P174" i="6"/>
  <c r="O174" i="6"/>
  <c r="M174" i="6"/>
  <c r="K174" i="6"/>
  <c r="J174" i="6"/>
  <c r="I174" i="6"/>
  <c r="H174" i="6" s="1"/>
  <c r="L174" i="6" s="1"/>
  <c r="BJ173" i="6"/>
  <c r="BI173" i="6"/>
  <c r="BH173" i="6"/>
  <c r="S173" i="6"/>
  <c r="R173" i="6"/>
  <c r="Q173" i="6"/>
  <c r="O173" i="6"/>
  <c r="K173" i="6"/>
  <c r="J173" i="6"/>
  <c r="BJ172" i="6"/>
  <c r="BI172" i="6"/>
  <c r="BH172" i="6"/>
  <c r="S172" i="6"/>
  <c r="R172" i="6"/>
  <c r="Q172" i="6"/>
  <c r="O172" i="6"/>
  <c r="K172" i="6"/>
  <c r="J172" i="6"/>
  <c r="BJ171" i="6"/>
  <c r="BI171" i="6"/>
  <c r="BH171" i="6"/>
  <c r="S171" i="6"/>
  <c r="R171" i="6"/>
  <c r="Q171" i="6"/>
  <c r="O171" i="6"/>
  <c r="K171" i="6"/>
  <c r="J171" i="6"/>
  <c r="BJ170" i="6"/>
  <c r="BI170" i="6"/>
  <c r="BH170" i="6"/>
  <c r="S170" i="6"/>
  <c r="R170" i="6"/>
  <c r="Q170" i="6"/>
  <c r="O170" i="6"/>
  <c r="K170" i="6"/>
  <c r="J170" i="6"/>
  <c r="BJ169" i="6"/>
  <c r="BI169" i="6"/>
  <c r="BH169" i="6"/>
  <c r="S169" i="6"/>
  <c r="R169" i="6"/>
  <c r="Q169" i="6"/>
  <c r="O169" i="6"/>
  <c r="K169" i="6"/>
  <c r="J169" i="6"/>
  <c r="BJ168" i="6"/>
  <c r="BI168" i="6"/>
  <c r="BH168" i="6"/>
  <c r="S168" i="6"/>
  <c r="R168" i="6"/>
  <c r="Q168" i="6"/>
  <c r="O168" i="6"/>
  <c r="K168" i="6"/>
  <c r="J168" i="6"/>
  <c r="I168" i="6"/>
  <c r="BJ167" i="6"/>
  <c r="BI167" i="6"/>
  <c r="BH167" i="6"/>
  <c r="S167" i="6"/>
  <c r="R167" i="6"/>
  <c r="Q167" i="6"/>
  <c r="O167" i="6"/>
  <c r="K167" i="6"/>
  <c r="J167" i="6"/>
  <c r="BJ166" i="6"/>
  <c r="BI166" i="6"/>
  <c r="BH166" i="6"/>
  <c r="S166" i="6"/>
  <c r="R166" i="6"/>
  <c r="Q166" i="6"/>
  <c r="O166" i="6"/>
  <c r="K166" i="6"/>
  <c r="J166" i="6"/>
  <c r="BJ165" i="6"/>
  <c r="BI165" i="6"/>
  <c r="BH165" i="6"/>
  <c r="T165" i="6"/>
  <c r="S165" i="6"/>
  <c r="R165" i="6"/>
  <c r="Q165" i="6"/>
  <c r="P165" i="6"/>
  <c r="O165" i="6"/>
  <c r="K165" i="6"/>
  <c r="J165" i="6"/>
  <c r="BJ164" i="6"/>
  <c r="BI164" i="6"/>
  <c r="BH164" i="6"/>
  <c r="S164" i="6"/>
  <c r="R164" i="6"/>
  <c r="Q164" i="6"/>
  <c r="O164" i="6"/>
  <c r="K164" i="6"/>
  <c r="J164" i="6"/>
  <c r="BJ163" i="6"/>
  <c r="BI163" i="6"/>
  <c r="BH163" i="6"/>
  <c r="S163" i="6"/>
  <c r="R163" i="6"/>
  <c r="Q163" i="6"/>
  <c r="O163" i="6"/>
  <c r="K163" i="6"/>
  <c r="J163" i="6"/>
  <c r="BJ162" i="6"/>
  <c r="BI162" i="6"/>
  <c r="BH162" i="6"/>
  <c r="S162" i="6"/>
  <c r="R162" i="6"/>
  <c r="Q162" i="6"/>
  <c r="O162" i="6"/>
  <c r="K162" i="6"/>
  <c r="J162" i="6"/>
  <c r="I162" i="6"/>
  <c r="H162" i="6"/>
  <c r="L162" i="6" s="1"/>
  <c r="BJ161" i="6"/>
  <c r="BI161" i="6"/>
  <c r="BH161" i="6"/>
  <c r="S161" i="6"/>
  <c r="R161" i="6"/>
  <c r="Q161" i="6"/>
  <c r="O161" i="6"/>
  <c r="K161" i="6"/>
  <c r="J161" i="6"/>
  <c r="BJ160" i="6"/>
  <c r="BI160" i="6"/>
  <c r="BH160" i="6"/>
  <c r="S160" i="6"/>
  <c r="R160" i="6"/>
  <c r="Q160" i="6"/>
  <c r="P160" i="6"/>
  <c r="O160" i="6"/>
  <c r="K160" i="6"/>
  <c r="J160" i="6"/>
  <c r="BJ159" i="6"/>
  <c r="BI159" i="6"/>
  <c r="BH159" i="6"/>
  <c r="S159" i="6"/>
  <c r="R159" i="6"/>
  <c r="Q159" i="6"/>
  <c r="P159" i="6"/>
  <c r="O159" i="6"/>
  <c r="K159" i="6"/>
  <c r="J159" i="6"/>
  <c r="BJ158" i="6"/>
  <c r="BI158" i="6"/>
  <c r="BH158" i="6"/>
  <c r="S158" i="6"/>
  <c r="R158" i="6"/>
  <c r="Q158" i="6"/>
  <c r="O158" i="6"/>
  <c r="K158" i="6"/>
  <c r="J158" i="6"/>
  <c r="BJ157" i="6"/>
  <c r="BI157" i="6"/>
  <c r="BH157" i="6"/>
  <c r="S157" i="6"/>
  <c r="R157" i="6"/>
  <c r="Q157" i="6"/>
  <c r="O157" i="6"/>
  <c r="K157" i="6"/>
  <c r="J157" i="6"/>
  <c r="BJ156" i="6"/>
  <c r="BI156" i="6"/>
  <c r="BH156" i="6"/>
  <c r="S156" i="6"/>
  <c r="R156" i="6"/>
  <c r="Q156" i="6"/>
  <c r="O156" i="6"/>
  <c r="K156" i="6"/>
  <c r="J156" i="6"/>
  <c r="BJ155" i="6"/>
  <c r="BI155" i="6"/>
  <c r="BH155" i="6"/>
  <c r="S155" i="6"/>
  <c r="R155" i="6"/>
  <c r="Q155" i="6"/>
  <c r="O155" i="6"/>
  <c r="K155" i="6"/>
  <c r="J155" i="6"/>
  <c r="BJ154" i="6"/>
  <c r="BI154" i="6"/>
  <c r="BH154" i="6"/>
  <c r="S154" i="6"/>
  <c r="R154" i="6"/>
  <c r="Q154" i="6"/>
  <c r="O154" i="6"/>
  <c r="K154" i="6"/>
  <c r="J154" i="6"/>
  <c r="BJ153" i="6"/>
  <c r="BI153" i="6"/>
  <c r="BH153" i="6"/>
  <c r="S153" i="6"/>
  <c r="R153" i="6"/>
  <c r="Q153" i="6"/>
  <c r="O153" i="6"/>
  <c r="K153" i="6"/>
  <c r="J153" i="6"/>
  <c r="BJ152" i="6"/>
  <c r="BI152" i="6"/>
  <c r="BH152" i="6"/>
  <c r="S152" i="6"/>
  <c r="R152" i="6"/>
  <c r="Q152" i="6"/>
  <c r="O152" i="6"/>
  <c r="K152" i="6"/>
  <c r="J152" i="6"/>
  <c r="BJ151" i="6"/>
  <c r="BI151" i="6"/>
  <c r="BH151" i="6"/>
  <c r="S151" i="6"/>
  <c r="R151" i="6"/>
  <c r="Q151" i="6"/>
  <c r="O151" i="6"/>
  <c r="K151" i="6"/>
  <c r="J151" i="6"/>
  <c r="BJ150" i="6"/>
  <c r="BI150" i="6"/>
  <c r="BH150" i="6"/>
  <c r="S150" i="6"/>
  <c r="R150" i="6"/>
  <c r="Q150" i="6"/>
  <c r="O150" i="6"/>
  <c r="K150" i="6"/>
  <c r="J150" i="6"/>
  <c r="BJ149" i="6"/>
  <c r="BI149" i="6"/>
  <c r="BH149" i="6"/>
  <c r="S149" i="6"/>
  <c r="R149" i="6"/>
  <c r="Q149" i="6"/>
  <c r="O149" i="6"/>
  <c r="K149" i="6"/>
  <c r="J149" i="6"/>
  <c r="BJ148" i="6"/>
  <c r="BI148" i="6"/>
  <c r="BH148" i="6"/>
  <c r="S148" i="6"/>
  <c r="R148" i="6"/>
  <c r="Q148" i="6"/>
  <c r="P148" i="6"/>
  <c r="O148" i="6"/>
  <c r="K148" i="6"/>
  <c r="J148" i="6"/>
  <c r="I148" i="6"/>
  <c r="H148" i="6"/>
  <c r="L148" i="6" s="1"/>
  <c r="BJ147" i="6"/>
  <c r="BI147" i="6"/>
  <c r="BH147" i="6"/>
  <c r="S147" i="6"/>
  <c r="R147" i="6"/>
  <c r="Q147" i="6"/>
  <c r="O147" i="6"/>
  <c r="K147" i="6"/>
  <c r="J147" i="6"/>
  <c r="BJ146" i="6"/>
  <c r="BI146" i="6"/>
  <c r="BH146" i="6"/>
  <c r="S146" i="6"/>
  <c r="R146" i="6"/>
  <c r="Q146" i="6"/>
  <c r="O146" i="6"/>
  <c r="K146" i="6"/>
  <c r="J146" i="6"/>
  <c r="BJ145" i="6"/>
  <c r="BI145" i="6"/>
  <c r="BH145" i="6"/>
  <c r="S145" i="6"/>
  <c r="R145" i="6"/>
  <c r="Q145" i="6"/>
  <c r="O145" i="6"/>
  <c r="K145" i="6"/>
  <c r="J145" i="6"/>
  <c r="BJ144" i="6"/>
  <c r="BI144" i="6"/>
  <c r="BH144" i="6"/>
  <c r="S144" i="6"/>
  <c r="T144" i="6" s="1"/>
  <c r="R144" i="6"/>
  <c r="Q144" i="6"/>
  <c r="P144" i="6"/>
  <c r="O144" i="6"/>
  <c r="K144" i="6"/>
  <c r="J144" i="6"/>
  <c r="BJ143" i="6"/>
  <c r="BI143" i="6"/>
  <c r="BH143" i="6"/>
  <c r="S143" i="6"/>
  <c r="R143" i="6"/>
  <c r="Q143" i="6"/>
  <c r="O143" i="6"/>
  <c r="K143" i="6"/>
  <c r="J143" i="6"/>
  <c r="BJ142" i="6"/>
  <c r="BI142" i="6"/>
  <c r="BH142" i="6"/>
  <c r="S142" i="6"/>
  <c r="R142" i="6"/>
  <c r="Q142" i="6"/>
  <c r="O142" i="6"/>
  <c r="K142" i="6"/>
  <c r="J142" i="6"/>
  <c r="BJ141" i="6"/>
  <c r="BI141" i="6"/>
  <c r="BH141" i="6"/>
  <c r="S141" i="6"/>
  <c r="R141" i="6"/>
  <c r="Q141" i="6"/>
  <c r="O141" i="6"/>
  <c r="K141" i="6"/>
  <c r="J141" i="6"/>
  <c r="I141" i="6"/>
  <c r="H141" i="6" s="1"/>
  <c r="L141" i="6" s="1"/>
  <c r="BJ140" i="6"/>
  <c r="BI140" i="6"/>
  <c r="BH140" i="6"/>
  <c r="S140" i="6"/>
  <c r="R140" i="6"/>
  <c r="Q140" i="6"/>
  <c r="O140" i="6"/>
  <c r="K140" i="6"/>
  <c r="J140" i="6"/>
  <c r="BJ139" i="6"/>
  <c r="BI139" i="6"/>
  <c r="BH139" i="6"/>
  <c r="AK139" i="6"/>
  <c r="S139" i="6"/>
  <c r="R139" i="6"/>
  <c r="Q139" i="6"/>
  <c r="O139" i="6"/>
  <c r="K139" i="6"/>
  <c r="J139" i="6"/>
  <c r="BJ138" i="6"/>
  <c r="BI138" i="6"/>
  <c r="BH138" i="6"/>
  <c r="S138" i="6"/>
  <c r="T138" i="6" s="1"/>
  <c r="R138" i="6"/>
  <c r="Q138" i="6"/>
  <c r="P138" i="6"/>
  <c r="O138" i="6"/>
  <c r="K138" i="6"/>
  <c r="J138" i="6"/>
  <c r="BJ137" i="6"/>
  <c r="BI137" i="6"/>
  <c r="BH137" i="6"/>
  <c r="S137" i="6"/>
  <c r="R137" i="6"/>
  <c r="Q137" i="6"/>
  <c r="O137" i="6"/>
  <c r="K137" i="6"/>
  <c r="J137" i="6"/>
  <c r="BJ136" i="6"/>
  <c r="BI136" i="6"/>
  <c r="BH136" i="6"/>
  <c r="S136" i="6"/>
  <c r="R136" i="6"/>
  <c r="Q136" i="6"/>
  <c r="O136" i="6"/>
  <c r="K136" i="6"/>
  <c r="J136" i="6"/>
  <c r="BJ135" i="6"/>
  <c r="BI135" i="6"/>
  <c r="BH135" i="6"/>
  <c r="S135" i="6"/>
  <c r="R135" i="6"/>
  <c r="Q135" i="6"/>
  <c r="O135" i="6"/>
  <c r="K135" i="6"/>
  <c r="J135" i="6"/>
  <c r="BJ134" i="6"/>
  <c r="BI134" i="6"/>
  <c r="BH134" i="6"/>
  <c r="S134" i="6"/>
  <c r="R134" i="6"/>
  <c r="Q134" i="6"/>
  <c r="O134" i="6"/>
  <c r="K134" i="6"/>
  <c r="J134" i="6"/>
  <c r="BJ133" i="6"/>
  <c r="BI133" i="6"/>
  <c r="BH133" i="6"/>
  <c r="S133" i="6"/>
  <c r="R133" i="6"/>
  <c r="Q133" i="6"/>
  <c r="O133" i="6"/>
  <c r="K133" i="6"/>
  <c r="J133" i="6"/>
  <c r="BJ132" i="6"/>
  <c r="BI132" i="6"/>
  <c r="BH132" i="6"/>
  <c r="S132" i="6"/>
  <c r="R132" i="6"/>
  <c r="Q132" i="6"/>
  <c r="O132" i="6"/>
  <c r="K132" i="6"/>
  <c r="J132" i="6"/>
  <c r="I132" i="6"/>
  <c r="H132" i="6" s="1"/>
  <c r="L132" i="6" s="1"/>
  <c r="BJ131" i="6"/>
  <c r="BI131" i="6"/>
  <c r="BH131" i="6"/>
  <c r="S131" i="6"/>
  <c r="R131" i="6"/>
  <c r="Q131" i="6"/>
  <c r="O131" i="6"/>
  <c r="K131" i="6"/>
  <c r="J131" i="6"/>
  <c r="BJ130" i="6"/>
  <c r="BI130" i="6"/>
  <c r="BH130" i="6"/>
  <c r="S130" i="6"/>
  <c r="R130" i="6"/>
  <c r="Q130" i="6"/>
  <c r="O130" i="6"/>
  <c r="K130" i="6"/>
  <c r="J130" i="6"/>
  <c r="BJ129" i="6"/>
  <c r="BI129" i="6"/>
  <c r="BH129" i="6"/>
  <c r="T129" i="6"/>
  <c r="S129" i="6"/>
  <c r="R129" i="6"/>
  <c r="Q129" i="6"/>
  <c r="P129" i="6"/>
  <c r="O129" i="6"/>
  <c r="K129" i="6"/>
  <c r="J129" i="6"/>
  <c r="BJ128" i="6"/>
  <c r="BI128" i="6"/>
  <c r="BH128" i="6"/>
  <c r="S128" i="6"/>
  <c r="R128" i="6"/>
  <c r="Q128" i="6"/>
  <c r="O128" i="6"/>
  <c r="K128" i="6"/>
  <c r="J128" i="6"/>
  <c r="BJ127" i="6"/>
  <c r="BI127" i="6"/>
  <c r="BH127" i="6"/>
  <c r="S127" i="6"/>
  <c r="R127" i="6"/>
  <c r="Q127" i="6"/>
  <c r="O127" i="6"/>
  <c r="M127" i="6"/>
  <c r="K127" i="6"/>
  <c r="J127" i="6"/>
  <c r="I127" i="6"/>
  <c r="H127" i="6"/>
  <c r="L127" i="6" s="1"/>
  <c r="BJ126" i="6"/>
  <c r="BI126" i="6"/>
  <c r="BH126" i="6"/>
  <c r="S126" i="6"/>
  <c r="R126" i="6"/>
  <c r="Q126" i="6"/>
  <c r="O126" i="6"/>
  <c r="K126" i="6"/>
  <c r="J126" i="6"/>
  <c r="I126" i="6"/>
  <c r="H126" i="6"/>
  <c r="L126" i="6" s="1"/>
  <c r="BJ125" i="6"/>
  <c r="BI125" i="6"/>
  <c r="BH125" i="6"/>
  <c r="S125" i="6"/>
  <c r="R125" i="6"/>
  <c r="Q125" i="6"/>
  <c r="O125" i="6"/>
  <c r="K125" i="6"/>
  <c r="J125" i="6"/>
  <c r="BJ124" i="6"/>
  <c r="BI124" i="6"/>
  <c r="BH124" i="6"/>
  <c r="S124" i="6"/>
  <c r="R124" i="6"/>
  <c r="Q124" i="6"/>
  <c r="O124" i="6"/>
  <c r="K124" i="6"/>
  <c r="J124" i="6"/>
  <c r="BJ123" i="6"/>
  <c r="BI123" i="6"/>
  <c r="BH123" i="6"/>
  <c r="S123" i="6"/>
  <c r="R123" i="6"/>
  <c r="Q123" i="6"/>
  <c r="O123" i="6"/>
  <c r="K123" i="6"/>
  <c r="J123" i="6"/>
  <c r="BJ122" i="6"/>
  <c r="BI122" i="6"/>
  <c r="BH122" i="6"/>
  <c r="S122" i="6"/>
  <c r="R122" i="6"/>
  <c r="Q122" i="6"/>
  <c r="O122" i="6"/>
  <c r="K122" i="6"/>
  <c r="J122" i="6"/>
  <c r="BJ121" i="6"/>
  <c r="BI121" i="6"/>
  <c r="BH121" i="6"/>
  <c r="S121" i="6"/>
  <c r="R121" i="6"/>
  <c r="Q121" i="6"/>
  <c r="T121" i="6" s="1"/>
  <c r="P121" i="6"/>
  <c r="O121" i="6"/>
  <c r="K121" i="6"/>
  <c r="J121" i="6"/>
  <c r="BJ120" i="6"/>
  <c r="BI120" i="6"/>
  <c r="BH120" i="6"/>
  <c r="S120" i="6"/>
  <c r="R120" i="6"/>
  <c r="Q120" i="6"/>
  <c r="O120" i="6"/>
  <c r="K120" i="6"/>
  <c r="J120" i="6"/>
  <c r="BJ119" i="6"/>
  <c r="BI119" i="6"/>
  <c r="BH119" i="6"/>
  <c r="T119" i="6"/>
  <c r="S119" i="6"/>
  <c r="R119" i="6"/>
  <c r="Q119" i="6"/>
  <c r="P119" i="6"/>
  <c r="O119" i="6"/>
  <c r="K119" i="6"/>
  <c r="J119" i="6"/>
  <c r="BJ118" i="6"/>
  <c r="BI118" i="6"/>
  <c r="BH118" i="6"/>
  <c r="S118" i="6"/>
  <c r="R118" i="6"/>
  <c r="Q118" i="6"/>
  <c r="O118" i="6"/>
  <c r="K118" i="6"/>
  <c r="J118" i="6"/>
  <c r="BJ117" i="6"/>
  <c r="BI117" i="6"/>
  <c r="BH117" i="6"/>
  <c r="S117" i="6"/>
  <c r="R117" i="6"/>
  <c r="Q117" i="6"/>
  <c r="O117" i="6"/>
  <c r="K117" i="6"/>
  <c r="J117" i="6"/>
  <c r="BJ116" i="6"/>
  <c r="BI116" i="6"/>
  <c r="BH116" i="6"/>
  <c r="S116" i="6"/>
  <c r="R116" i="6"/>
  <c r="Q116" i="6"/>
  <c r="O116" i="6"/>
  <c r="K116" i="6"/>
  <c r="J116" i="6"/>
  <c r="I116" i="6"/>
  <c r="BJ115" i="6"/>
  <c r="BI115" i="6"/>
  <c r="BH115" i="6"/>
  <c r="S115" i="6"/>
  <c r="R115" i="6"/>
  <c r="Q115" i="6"/>
  <c r="O115" i="6"/>
  <c r="K115" i="6"/>
  <c r="J115" i="6"/>
  <c r="I115" i="6"/>
  <c r="H115" i="6" s="1"/>
  <c r="L115" i="6" s="1"/>
  <c r="BJ114" i="6"/>
  <c r="BI114" i="6"/>
  <c r="BH114" i="6"/>
  <c r="S114" i="6"/>
  <c r="R114" i="6"/>
  <c r="Q114" i="6"/>
  <c r="O114" i="6"/>
  <c r="K114" i="6"/>
  <c r="J114" i="6"/>
  <c r="BJ113" i="6"/>
  <c r="BI113" i="6"/>
  <c r="BH113" i="6"/>
  <c r="AL113" i="6"/>
  <c r="AL114" i="6" s="1"/>
  <c r="AL115" i="6" s="1"/>
  <c r="AL116" i="6" s="1"/>
  <c r="S113" i="6"/>
  <c r="R113" i="6"/>
  <c r="Q113" i="6"/>
  <c r="O113" i="6"/>
  <c r="K113" i="6"/>
  <c r="J113" i="6"/>
  <c r="BJ112" i="6"/>
  <c r="BI112" i="6"/>
  <c r="BH112" i="6"/>
  <c r="AL112" i="6"/>
  <c r="S112" i="6"/>
  <c r="R112" i="6"/>
  <c r="Q112" i="6"/>
  <c r="O112" i="6"/>
  <c r="K112" i="6"/>
  <c r="J112" i="6"/>
  <c r="BJ111" i="6"/>
  <c r="BI111" i="6"/>
  <c r="BH111" i="6"/>
  <c r="S111" i="6"/>
  <c r="T111" i="6" s="1"/>
  <c r="R111" i="6"/>
  <c r="Q111" i="6"/>
  <c r="P111" i="6"/>
  <c r="O111" i="6"/>
  <c r="K111" i="6"/>
  <c r="J111" i="6"/>
  <c r="BJ110" i="6"/>
  <c r="BI110" i="6"/>
  <c r="BH110" i="6"/>
  <c r="S110" i="6"/>
  <c r="R110" i="6"/>
  <c r="Q110" i="6"/>
  <c r="O110" i="6"/>
  <c r="K110" i="6"/>
  <c r="J110" i="6"/>
  <c r="BJ109" i="6"/>
  <c r="BI109" i="6"/>
  <c r="BH109" i="6"/>
  <c r="S109" i="6"/>
  <c r="R109" i="6"/>
  <c r="Q109" i="6"/>
  <c r="O109" i="6"/>
  <c r="K109" i="6"/>
  <c r="J109" i="6"/>
  <c r="BJ108" i="6"/>
  <c r="BI108" i="6"/>
  <c r="BH108" i="6"/>
  <c r="S108" i="6"/>
  <c r="R108" i="6"/>
  <c r="Q108" i="6"/>
  <c r="P108" i="6"/>
  <c r="O108" i="6"/>
  <c r="K108" i="6"/>
  <c r="J108" i="6"/>
  <c r="I108" i="6"/>
  <c r="H108" i="6"/>
  <c r="L108" i="6" s="1"/>
  <c r="BJ107" i="6"/>
  <c r="BI107" i="6"/>
  <c r="BH107" i="6"/>
  <c r="S107" i="6"/>
  <c r="T107" i="6" s="1"/>
  <c r="R107" i="6"/>
  <c r="Q107" i="6"/>
  <c r="P107" i="6"/>
  <c r="O107" i="6"/>
  <c r="K107" i="6"/>
  <c r="J107" i="6"/>
  <c r="BJ106" i="6"/>
  <c r="BI106" i="6"/>
  <c r="BH106" i="6"/>
  <c r="S106" i="6"/>
  <c r="R106" i="6"/>
  <c r="Q106" i="6"/>
  <c r="O106" i="6"/>
  <c r="K106" i="6"/>
  <c r="J106" i="6"/>
  <c r="I106" i="6"/>
  <c r="H106" i="6" s="1"/>
  <c r="L106" i="6" s="1"/>
  <c r="BJ105" i="6"/>
  <c r="BI105" i="6"/>
  <c r="BH105" i="6"/>
  <c r="S105" i="6"/>
  <c r="R105" i="6"/>
  <c r="Q105" i="6"/>
  <c r="O105" i="6"/>
  <c r="K105" i="6"/>
  <c r="J105" i="6"/>
  <c r="BJ104" i="6"/>
  <c r="BI104" i="6"/>
  <c r="BH104" i="6"/>
  <c r="S104" i="6"/>
  <c r="R104" i="6"/>
  <c r="Q104" i="6"/>
  <c r="O104" i="6"/>
  <c r="K104" i="6"/>
  <c r="J104" i="6"/>
  <c r="BJ103" i="6"/>
  <c r="BI103" i="6"/>
  <c r="BH103" i="6"/>
  <c r="S103" i="6"/>
  <c r="R103" i="6"/>
  <c r="Q103" i="6"/>
  <c r="O103" i="6"/>
  <c r="K103" i="6"/>
  <c r="J103" i="6"/>
  <c r="BJ102" i="6"/>
  <c r="BI102" i="6"/>
  <c r="BH102" i="6"/>
  <c r="S102" i="6"/>
  <c r="R102" i="6"/>
  <c r="Q102" i="6"/>
  <c r="O102" i="6"/>
  <c r="K102" i="6"/>
  <c r="J102" i="6"/>
  <c r="BJ101" i="6"/>
  <c r="BI101" i="6"/>
  <c r="BH101" i="6"/>
  <c r="S101" i="6"/>
  <c r="R101" i="6"/>
  <c r="Q101" i="6"/>
  <c r="O101" i="6"/>
  <c r="K101" i="6"/>
  <c r="J101" i="6"/>
  <c r="BJ100" i="6"/>
  <c r="BI100" i="6"/>
  <c r="BH100" i="6"/>
  <c r="S100" i="6"/>
  <c r="R100" i="6"/>
  <c r="Q100" i="6"/>
  <c r="O100" i="6"/>
  <c r="K100" i="6"/>
  <c r="J100" i="6"/>
  <c r="BJ99" i="6"/>
  <c r="BI99" i="6"/>
  <c r="BH99" i="6"/>
  <c r="S99" i="6"/>
  <c r="R99" i="6"/>
  <c r="Q99" i="6"/>
  <c r="P99" i="6"/>
  <c r="O99" i="6"/>
  <c r="K99" i="6"/>
  <c r="J99" i="6"/>
  <c r="BJ98" i="6"/>
  <c r="BI98" i="6"/>
  <c r="BH98" i="6"/>
  <c r="S98" i="6"/>
  <c r="R98" i="6"/>
  <c r="Q98" i="6"/>
  <c r="O98" i="6"/>
  <c r="K98" i="6"/>
  <c r="J98" i="6"/>
  <c r="BJ97" i="6"/>
  <c r="BI97" i="6"/>
  <c r="BH97" i="6"/>
  <c r="T97" i="6"/>
  <c r="S97" i="6"/>
  <c r="R97" i="6"/>
  <c r="Q97" i="6"/>
  <c r="P97" i="6"/>
  <c r="O97" i="6"/>
  <c r="K97" i="6"/>
  <c r="J97" i="6"/>
  <c r="BJ96" i="6"/>
  <c r="BI96" i="6"/>
  <c r="BH96" i="6"/>
  <c r="S96" i="6"/>
  <c r="R96" i="6"/>
  <c r="Q96" i="6"/>
  <c r="O96" i="6"/>
  <c r="K96" i="6"/>
  <c r="J96" i="6"/>
  <c r="BJ95" i="6"/>
  <c r="BI95" i="6"/>
  <c r="BH95" i="6"/>
  <c r="S95" i="6"/>
  <c r="R95" i="6"/>
  <c r="Q95" i="6"/>
  <c r="O95" i="6"/>
  <c r="K95" i="6"/>
  <c r="J95" i="6"/>
  <c r="BJ94" i="6"/>
  <c r="BI94" i="6"/>
  <c r="BH94" i="6"/>
  <c r="S94" i="6"/>
  <c r="R94" i="6"/>
  <c r="Q94" i="6"/>
  <c r="O94" i="6"/>
  <c r="K94" i="6"/>
  <c r="J94" i="6"/>
  <c r="BJ93" i="6"/>
  <c r="BI93" i="6"/>
  <c r="BH93" i="6"/>
  <c r="S93" i="6"/>
  <c r="R93" i="6"/>
  <c r="Q93" i="6"/>
  <c r="O93" i="6"/>
  <c r="K93" i="6"/>
  <c r="J93" i="6"/>
  <c r="BJ92" i="6"/>
  <c r="BI92" i="6"/>
  <c r="BH92" i="6"/>
  <c r="S92" i="6"/>
  <c r="R92" i="6"/>
  <c r="Q92" i="6"/>
  <c r="O92" i="6"/>
  <c r="K92" i="6"/>
  <c r="J92" i="6"/>
  <c r="I92" i="6"/>
  <c r="H92" i="6" s="1"/>
  <c r="L92" i="6" s="1"/>
  <c r="BJ91" i="6"/>
  <c r="BI91" i="6"/>
  <c r="BH91" i="6"/>
  <c r="S91" i="6"/>
  <c r="R91" i="6"/>
  <c r="Q91" i="6"/>
  <c r="O91" i="6"/>
  <c r="K91" i="6"/>
  <c r="J91" i="6"/>
  <c r="BJ90" i="6"/>
  <c r="BI90" i="6"/>
  <c r="BH90" i="6"/>
  <c r="S90" i="6"/>
  <c r="R90" i="6"/>
  <c r="Q90" i="6"/>
  <c r="P90" i="6"/>
  <c r="O90" i="6"/>
  <c r="K90" i="6"/>
  <c r="J90" i="6"/>
  <c r="I90" i="6"/>
  <c r="H90" i="6"/>
  <c r="L90" i="6" s="1"/>
  <c r="BJ89" i="6"/>
  <c r="BI89" i="6"/>
  <c r="BH89" i="6"/>
  <c r="S89" i="6"/>
  <c r="R89" i="6"/>
  <c r="Q89" i="6"/>
  <c r="P89" i="6"/>
  <c r="O89" i="6"/>
  <c r="K89" i="6"/>
  <c r="J89" i="6"/>
  <c r="BJ88" i="6"/>
  <c r="BI88" i="6"/>
  <c r="BH88" i="6"/>
  <c r="S88" i="6"/>
  <c r="R88" i="6"/>
  <c r="Q88" i="6"/>
  <c r="O88" i="6"/>
  <c r="K88" i="6"/>
  <c r="J88" i="6"/>
  <c r="I88" i="6"/>
  <c r="H88" i="6"/>
  <c r="L88" i="6" s="1"/>
  <c r="BJ87" i="6"/>
  <c r="BI87" i="6"/>
  <c r="BH87" i="6"/>
  <c r="S87" i="6"/>
  <c r="R87" i="6"/>
  <c r="Q87" i="6"/>
  <c r="O87" i="6"/>
  <c r="K87" i="6"/>
  <c r="J87" i="6"/>
  <c r="I87" i="6"/>
  <c r="H87" i="6" s="1"/>
  <c r="L87" i="6" s="1"/>
  <c r="BJ86" i="6"/>
  <c r="BI86" i="6"/>
  <c r="BH86" i="6"/>
  <c r="S86" i="6"/>
  <c r="R86" i="6"/>
  <c r="Q86" i="6"/>
  <c r="O86" i="6"/>
  <c r="K86" i="6"/>
  <c r="J86" i="6"/>
  <c r="BJ85" i="6"/>
  <c r="BI85" i="6"/>
  <c r="BH85" i="6"/>
  <c r="S85" i="6"/>
  <c r="R85" i="6"/>
  <c r="Q85" i="6"/>
  <c r="O85" i="6"/>
  <c r="K85" i="6"/>
  <c r="J85" i="6"/>
  <c r="BJ84" i="6"/>
  <c r="BI84" i="6"/>
  <c r="BH84" i="6"/>
  <c r="AK84" i="6"/>
  <c r="S84" i="6"/>
  <c r="R84" i="6"/>
  <c r="Q84" i="6"/>
  <c r="O84" i="6"/>
  <c r="K84" i="6"/>
  <c r="J84" i="6"/>
  <c r="BJ83" i="6"/>
  <c r="BI83" i="6"/>
  <c r="BH83" i="6"/>
  <c r="S83" i="6"/>
  <c r="R83" i="6"/>
  <c r="Q83" i="6"/>
  <c r="O83" i="6"/>
  <c r="K83" i="6"/>
  <c r="J83" i="6"/>
  <c r="I83" i="6"/>
  <c r="H83" i="6" s="1"/>
  <c r="L83" i="6" s="1"/>
  <c r="BJ82" i="6"/>
  <c r="BI82" i="6"/>
  <c r="BH82" i="6"/>
  <c r="S82" i="6"/>
  <c r="R82" i="6"/>
  <c r="Q82" i="6"/>
  <c r="O82" i="6"/>
  <c r="K82" i="6"/>
  <c r="J82" i="6"/>
  <c r="BJ81" i="6"/>
  <c r="BI81" i="6"/>
  <c r="BH81" i="6"/>
  <c r="S81" i="6"/>
  <c r="R81" i="6"/>
  <c r="Q81" i="6"/>
  <c r="O81" i="6"/>
  <c r="K81" i="6"/>
  <c r="J81" i="6"/>
  <c r="BJ80" i="6"/>
  <c r="BI80" i="6"/>
  <c r="BH80" i="6"/>
  <c r="S80" i="6"/>
  <c r="R80" i="6"/>
  <c r="Q80" i="6"/>
  <c r="O80" i="6"/>
  <c r="K80" i="6"/>
  <c r="J80" i="6"/>
  <c r="I80" i="6"/>
  <c r="H80" i="6" s="1"/>
  <c r="L80" i="6" s="1"/>
  <c r="BJ79" i="6"/>
  <c r="BI79" i="6"/>
  <c r="BH79" i="6"/>
  <c r="S79" i="6"/>
  <c r="R79" i="6"/>
  <c r="Q79" i="6"/>
  <c r="O79" i="6"/>
  <c r="K79" i="6"/>
  <c r="J79" i="6"/>
  <c r="BJ78" i="6"/>
  <c r="BI78" i="6"/>
  <c r="BH78" i="6"/>
  <c r="S78" i="6"/>
  <c r="R78" i="6"/>
  <c r="Q78" i="6"/>
  <c r="O78" i="6"/>
  <c r="K78" i="6"/>
  <c r="J78" i="6"/>
  <c r="BJ77" i="6"/>
  <c r="BI77" i="6"/>
  <c r="BH77" i="6"/>
  <c r="S77" i="6"/>
  <c r="R77" i="6"/>
  <c r="Q77" i="6"/>
  <c r="O77" i="6"/>
  <c r="K77" i="6"/>
  <c r="J77" i="6"/>
  <c r="H77" i="6" s="1"/>
  <c r="L77" i="6" s="1"/>
  <c r="I77" i="6"/>
  <c r="BJ76" i="6"/>
  <c r="BI76" i="6"/>
  <c r="BH76" i="6"/>
  <c r="S76" i="6"/>
  <c r="R76" i="6"/>
  <c r="Q76" i="6"/>
  <c r="O76" i="6"/>
  <c r="K76" i="6"/>
  <c r="J76" i="6"/>
  <c r="BJ75" i="6"/>
  <c r="BI75" i="6"/>
  <c r="BH75" i="6"/>
  <c r="S75" i="6"/>
  <c r="R75" i="6"/>
  <c r="Q75" i="6"/>
  <c r="O75" i="6"/>
  <c r="K75" i="6"/>
  <c r="J75" i="6"/>
  <c r="I75" i="6"/>
  <c r="BJ74" i="6"/>
  <c r="BI74" i="6"/>
  <c r="BH74" i="6"/>
  <c r="S74" i="6"/>
  <c r="R74" i="6"/>
  <c r="Q74" i="6"/>
  <c r="O74" i="6"/>
  <c r="M74" i="6"/>
  <c r="K74" i="6"/>
  <c r="J74" i="6"/>
  <c r="I74" i="6"/>
  <c r="H74" i="6"/>
  <c r="L74" i="6" s="1"/>
  <c r="BJ73" i="6"/>
  <c r="BI73" i="6"/>
  <c r="BH73" i="6"/>
  <c r="S73" i="6"/>
  <c r="R73" i="6"/>
  <c r="Q73" i="6"/>
  <c r="P73" i="6"/>
  <c r="O73" i="6"/>
  <c r="K73" i="6"/>
  <c r="J73" i="6"/>
  <c r="BJ72" i="6"/>
  <c r="BI72" i="6"/>
  <c r="BH72" i="6"/>
  <c r="S72" i="6"/>
  <c r="R72" i="6"/>
  <c r="Q72" i="6"/>
  <c r="P72" i="6"/>
  <c r="O72" i="6"/>
  <c r="K72" i="6"/>
  <c r="J72" i="6"/>
  <c r="I72" i="6"/>
  <c r="H72" i="6" s="1"/>
  <c r="L72" i="6" s="1"/>
  <c r="BJ71" i="6"/>
  <c r="BI71" i="6"/>
  <c r="BH71" i="6"/>
  <c r="S71" i="6"/>
  <c r="R71" i="6"/>
  <c r="Q71" i="6"/>
  <c r="O71" i="6"/>
  <c r="K71" i="6"/>
  <c r="J71" i="6"/>
  <c r="BJ70" i="6"/>
  <c r="BI70" i="6"/>
  <c r="BH70" i="6"/>
  <c r="S70" i="6"/>
  <c r="T70" i="6" s="1"/>
  <c r="R70" i="6"/>
  <c r="Q70" i="6"/>
  <c r="P70" i="6"/>
  <c r="O70" i="6"/>
  <c r="K70" i="6"/>
  <c r="J70" i="6"/>
  <c r="BJ69" i="6"/>
  <c r="BI69" i="6"/>
  <c r="BH69" i="6"/>
  <c r="S69" i="6"/>
  <c r="R69" i="6"/>
  <c r="Q69" i="6"/>
  <c r="O69" i="6"/>
  <c r="K69" i="6"/>
  <c r="J69" i="6"/>
  <c r="BJ68" i="6"/>
  <c r="BI68" i="6"/>
  <c r="BH68" i="6"/>
  <c r="S68" i="6"/>
  <c r="R68" i="6"/>
  <c r="Q68" i="6"/>
  <c r="O68" i="6"/>
  <c r="K68" i="6"/>
  <c r="J68" i="6"/>
  <c r="BJ67" i="6"/>
  <c r="BI67" i="6"/>
  <c r="BH67" i="6"/>
  <c r="S67" i="6"/>
  <c r="R67" i="6"/>
  <c r="Q67" i="6"/>
  <c r="O67" i="6"/>
  <c r="K67" i="6"/>
  <c r="J67" i="6"/>
  <c r="BJ66" i="6"/>
  <c r="BI66" i="6"/>
  <c r="BH66" i="6"/>
  <c r="S66" i="6"/>
  <c r="R66" i="6"/>
  <c r="Q66" i="6"/>
  <c r="O66" i="6"/>
  <c r="K66" i="6"/>
  <c r="J66" i="6"/>
  <c r="BJ65" i="6"/>
  <c r="BI65" i="6"/>
  <c r="BH65" i="6"/>
  <c r="S65" i="6"/>
  <c r="R65" i="6"/>
  <c r="Q65" i="6"/>
  <c r="O65" i="6"/>
  <c r="K65" i="6"/>
  <c r="J65" i="6"/>
  <c r="BJ64" i="6"/>
  <c r="BI64" i="6"/>
  <c r="BH64" i="6"/>
  <c r="S64" i="6"/>
  <c r="R64" i="6"/>
  <c r="Q64" i="6"/>
  <c r="O64" i="6"/>
  <c r="K64" i="6"/>
  <c r="J64" i="6"/>
  <c r="I64" i="6"/>
  <c r="H64" i="6" s="1"/>
  <c r="L64" i="6" s="1"/>
  <c r="BJ63" i="6"/>
  <c r="BI63" i="6"/>
  <c r="BH63" i="6"/>
  <c r="S63" i="6"/>
  <c r="R63" i="6"/>
  <c r="Q63" i="6"/>
  <c r="O63" i="6"/>
  <c r="K63" i="6"/>
  <c r="J63" i="6"/>
  <c r="I63" i="6"/>
  <c r="H63" i="6" s="1"/>
  <c r="L63" i="6" s="1"/>
  <c r="BJ62" i="6"/>
  <c r="BI62" i="6"/>
  <c r="BH62" i="6"/>
  <c r="S62" i="6"/>
  <c r="R62" i="6"/>
  <c r="Q62" i="6"/>
  <c r="P62" i="6"/>
  <c r="O62" i="6"/>
  <c r="K62" i="6"/>
  <c r="J62" i="6"/>
  <c r="BJ61" i="6"/>
  <c r="BI61" i="6"/>
  <c r="BH61" i="6"/>
  <c r="S61" i="6"/>
  <c r="R61" i="6"/>
  <c r="Q61" i="6"/>
  <c r="P61" i="6"/>
  <c r="O61" i="6"/>
  <c r="K61" i="6"/>
  <c r="J61" i="6"/>
  <c r="I61" i="6"/>
  <c r="BJ60" i="6"/>
  <c r="BI60" i="6"/>
  <c r="BH60" i="6"/>
  <c r="S60" i="6"/>
  <c r="R60" i="6"/>
  <c r="Q60" i="6"/>
  <c r="O60" i="6"/>
  <c r="K60" i="6"/>
  <c r="J60" i="6"/>
  <c r="BJ59" i="6"/>
  <c r="BI59" i="6"/>
  <c r="BH59" i="6"/>
  <c r="S59" i="6"/>
  <c r="T59" i="6" s="1"/>
  <c r="R59" i="6"/>
  <c r="Q59" i="6"/>
  <c r="P59" i="6"/>
  <c r="O59" i="6"/>
  <c r="K59" i="6"/>
  <c r="J59" i="6"/>
  <c r="BJ58" i="6"/>
  <c r="BI58" i="6"/>
  <c r="BH58" i="6"/>
  <c r="S58" i="6"/>
  <c r="R58" i="6"/>
  <c r="Q58" i="6"/>
  <c r="O58" i="6"/>
  <c r="K58" i="6"/>
  <c r="J58" i="6"/>
  <c r="BJ57" i="6"/>
  <c r="BI57" i="6"/>
  <c r="BH57" i="6"/>
  <c r="S57" i="6"/>
  <c r="R57" i="6"/>
  <c r="Q57" i="6"/>
  <c r="O57" i="6"/>
  <c r="K57" i="6"/>
  <c r="J57" i="6"/>
  <c r="BJ56" i="6"/>
  <c r="BI56" i="6"/>
  <c r="BH56" i="6"/>
  <c r="S56" i="6"/>
  <c r="R56" i="6"/>
  <c r="Q56" i="6"/>
  <c r="O56" i="6"/>
  <c r="K56" i="6"/>
  <c r="J56" i="6"/>
  <c r="BJ55" i="6"/>
  <c r="BI55" i="6"/>
  <c r="BH55" i="6"/>
  <c r="S55" i="6"/>
  <c r="R55" i="6"/>
  <c r="Q55" i="6"/>
  <c r="O55" i="6"/>
  <c r="K55" i="6"/>
  <c r="J55" i="6"/>
  <c r="BJ54" i="6"/>
  <c r="BI54" i="6"/>
  <c r="BH54" i="6"/>
  <c r="S54" i="6"/>
  <c r="R54" i="6"/>
  <c r="Q54" i="6"/>
  <c r="O54" i="6"/>
  <c r="K54" i="6"/>
  <c r="J54" i="6"/>
  <c r="BJ53" i="6"/>
  <c r="BI53" i="6"/>
  <c r="BH53" i="6"/>
  <c r="S53" i="6"/>
  <c r="R53" i="6"/>
  <c r="Q53" i="6"/>
  <c r="O53" i="6"/>
  <c r="K53" i="6"/>
  <c r="J53" i="6"/>
  <c r="BJ52" i="6"/>
  <c r="BI52" i="6"/>
  <c r="BH52" i="6"/>
  <c r="S52" i="6"/>
  <c r="R52" i="6"/>
  <c r="Q52" i="6"/>
  <c r="O52" i="6"/>
  <c r="K52" i="6"/>
  <c r="J52" i="6"/>
  <c r="BJ51" i="6"/>
  <c r="BI51" i="6"/>
  <c r="BH51" i="6"/>
  <c r="S51" i="6"/>
  <c r="R51" i="6"/>
  <c r="Q51" i="6"/>
  <c r="O51" i="6"/>
  <c r="K51" i="6"/>
  <c r="J51" i="6"/>
  <c r="BJ50" i="6"/>
  <c r="BI50" i="6"/>
  <c r="BH50" i="6"/>
  <c r="S50" i="6"/>
  <c r="R50" i="6"/>
  <c r="Q50" i="6"/>
  <c r="O50" i="6"/>
  <c r="K50" i="6"/>
  <c r="J50" i="6"/>
  <c r="I50" i="6"/>
  <c r="BJ49" i="6"/>
  <c r="BI49" i="6"/>
  <c r="BH49" i="6"/>
  <c r="S49" i="6"/>
  <c r="R49" i="6"/>
  <c r="Q49" i="6"/>
  <c r="O49" i="6"/>
  <c r="K49" i="6"/>
  <c r="J49" i="6"/>
  <c r="BJ48" i="6"/>
  <c r="BI48" i="6"/>
  <c r="BH48" i="6"/>
  <c r="T48" i="6"/>
  <c r="S48" i="6"/>
  <c r="R48" i="6"/>
  <c r="Q48" i="6"/>
  <c r="P48" i="6"/>
  <c r="O48" i="6"/>
  <c r="K48" i="6"/>
  <c r="J48" i="6"/>
  <c r="BJ47" i="6"/>
  <c r="BI47" i="6"/>
  <c r="BH47" i="6"/>
  <c r="S47" i="6"/>
  <c r="R47" i="6"/>
  <c r="Q47" i="6"/>
  <c r="O47" i="6"/>
  <c r="K47" i="6"/>
  <c r="J47" i="6"/>
  <c r="I47" i="6"/>
  <c r="H47" i="6" s="1"/>
  <c r="L47" i="6" s="1"/>
  <c r="BJ46" i="6"/>
  <c r="BI46" i="6"/>
  <c r="BH46" i="6"/>
  <c r="S46" i="6"/>
  <c r="R46" i="6"/>
  <c r="Q46" i="6"/>
  <c r="O46" i="6"/>
  <c r="K46" i="6"/>
  <c r="J46" i="6"/>
  <c r="BJ45" i="6"/>
  <c r="BI45" i="6"/>
  <c r="BH45" i="6"/>
  <c r="U45" i="6"/>
  <c r="S45" i="6"/>
  <c r="T45" i="6" s="1"/>
  <c r="R45" i="6"/>
  <c r="Q45" i="6"/>
  <c r="P45" i="6"/>
  <c r="O45" i="6"/>
  <c r="K45" i="6"/>
  <c r="J45" i="6"/>
  <c r="BJ44" i="6"/>
  <c r="BI44" i="6"/>
  <c r="BH44" i="6"/>
  <c r="S44" i="6"/>
  <c r="R44" i="6"/>
  <c r="Q44" i="6"/>
  <c r="P44" i="6"/>
  <c r="O44" i="6"/>
  <c r="K44" i="6"/>
  <c r="J44" i="6"/>
  <c r="BJ43" i="6"/>
  <c r="BI43" i="6"/>
  <c r="BH43" i="6"/>
  <c r="S43" i="6"/>
  <c r="R43" i="6"/>
  <c r="Q43" i="6"/>
  <c r="O43" i="6"/>
  <c r="K43" i="6"/>
  <c r="J43" i="6"/>
  <c r="BJ42" i="6"/>
  <c r="BI42" i="6"/>
  <c r="BH42" i="6"/>
  <c r="S42" i="6"/>
  <c r="R42" i="6"/>
  <c r="Q42" i="6"/>
  <c r="O42" i="6"/>
  <c r="K42" i="6"/>
  <c r="J42" i="6"/>
  <c r="BJ41" i="6"/>
  <c r="BI41" i="6"/>
  <c r="BH41" i="6"/>
  <c r="S41" i="6"/>
  <c r="R41" i="6"/>
  <c r="Q41" i="6"/>
  <c r="O41" i="6"/>
  <c r="K41" i="6"/>
  <c r="J41" i="6"/>
  <c r="BJ40" i="6"/>
  <c r="BI40" i="6"/>
  <c r="BH40" i="6"/>
  <c r="S40" i="6"/>
  <c r="R40" i="6"/>
  <c r="Q40" i="6"/>
  <c r="O40" i="6"/>
  <c r="K40" i="6"/>
  <c r="J40" i="6"/>
  <c r="BJ39" i="6"/>
  <c r="BI39" i="6"/>
  <c r="BH39" i="6"/>
  <c r="S39" i="6"/>
  <c r="R39" i="6"/>
  <c r="Q39" i="6"/>
  <c r="O39" i="6"/>
  <c r="K39" i="6"/>
  <c r="J39" i="6"/>
  <c r="I39" i="6"/>
  <c r="H39" i="6" s="1"/>
  <c r="L39" i="6" s="1"/>
  <c r="BJ38" i="6"/>
  <c r="BI38" i="6"/>
  <c r="BH38" i="6"/>
  <c r="S38" i="6"/>
  <c r="R38" i="6"/>
  <c r="Q38" i="6"/>
  <c r="O38" i="6"/>
  <c r="K38" i="6"/>
  <c r="J38" i="6"/>
  <c r="BJ37" i="6"/>
  <c r="BI37" i="6"/>
  <c r="BH37" i="6"/>
  <c r="S37" i="6"/>
  <c r="R37" i="6"/>
  <c r="Q37" i="6"/>
  <c r="P37" i="6"/>
  <c r="O37" i="6"/>
  <c r="K37" i="6"/>
  <c r="J37" i="6"/>
  <c r="BJ36" i="6"/>
  <c r="BI36" i="6"/>
  <c r="BH36" i="6"/>
  <c r="S36" i="6"/>
  <c r="R36" i="6"/>
  <c r="Q36" i="6"/>
  <c r="O36" i="6"/>
  <c r="L36" i="6"/>
  <c r="K36" i="6"/>
  <c r="J36" i="6"/>
  <c r="I36" i="6"/>
  <c r="H36" i="6"/>
  <c r="BJ35" i="6"/>
  <c r="BI35" i="6"/>
  <c r="BH35" i="6"/>
  <c r="S35" i="6"/>
  <c r="R35" i="6"/>
  <c r="Q35" i="6"/>
  <c r="O35" i="6"/>
  <c r="K35" i="6"/>
  <c r="J35" i="6"/>
  <c r="I35" i="6"/>
  <c r="H35" i="6" s="1"/>
  <c r="L35" i="6" s="1"/>
  <c r="BJ34" i="6"/>
  <c r="BI34" i="6"/>
  <c r="BH34" i="6"/>
  <c r="S34" i="6"/>
  <c r="R34" i="6"/>
  <c r="Q34" i="6"/>
  <c r="P34" i="6"/>
  <c r="O34" i="6"/>
  <c r="K34" i="6"/>
  <c r="J34" i="6"/>
  <c r="BJ33" i="6"/>
  <c r="BI33" i="6"/>
  <c r="BH33" i="6"/>
  <c r="S33" i="6"/>
  <c r="R33" i="6"/>
  <c r="Q33" i="6"/>
  <c r="T33" i="6" s="1"/>
  <c r="P33" i="6"/>
  <c r="O33" i="6"/>
  <c r="K33" i="6"/>
  <c r="J33" i="6"/>
  <c r="BJ32" i="6"/>
  <c r="BI32" i="6"/>
  <c r="BH32" i="6"/>
  <c r="S32" i="6"/>
  <c r="R32" i="6"/>
  <c r="Q32" i="6"/>
  <c r="O32" i="6"/>
  <c r="K32" i="6"/>
  <c r="J32" i="6"/>
  <c r="BJ31" i="6"/>
  <c r="BI31" i="6"/>
  <c r="BH31" i="6"/>
  <c r="S31" i="6"/>
  <c r="R31" i="6"/>
  <c r="Q31" i="6"/>
  <c r="P31" i="6"/>
  <c r="O31" i="6"/>
  <c r="K31" i="6"/>
  <c r="J31" i="6"/>
  <c r="BJ30" i="6"/>
  <c r="BI30" i="6"/>
  <c r="BH30" i="6"/>
  <c r="S30" i="6"/>
  <c r="R30" i="6"/>
  <c r="Q30" i="6"/>
  <c r="O30" i="6"/>
  <c r="K30" i="6"/>
  <c r="J30" i="6"/>
  <c r="BJ29" i="6"/>
  <c r="BI29" i="6"/>
  <c r="BH29" i="6"/>
  <c r="S29" i="6"/>
  <c r="R29" i="6"/>
  <c r="Q29" i="6"/>
  <c r="O29" i="6"/>
  <c r="K29" i="6"/>
  <c r="J29" i="6"/>
  <c r="BJ28" i="6"/>
  <c r="BI28" i="6"/>
  <c r="BH28" i="6"/>
  <c r="S28" i="6"/>
  <c r="R28" i="6"/>
  <c r="Q28" i="6"/>
  <c r="O28" i="6"/>
  <c r="K28" i="6"/>
  <c r="J28" i="6"/>
  <c r="BJ27" i="6"/>
  <c r="BI27" i="6"/>
  <c r="BH27" i="6"/>
  <c r="S27" i="6"/>
  <c r="R27" i="6"/>
  <c r="Q27" i="6"/>
  <c r="O27" i="6"/>
  <c r="K27" i="6"/>
  <c r="J27" i="6"/>
  <c r="BJ26" i="6"/>
  <c r="BI26" i="6"/>
  <c r="BH26" i="6"/>
  <c r="AG26" i="6"/>
  <c r="S26" i="6"/>
  <c r="R26" i="6"/>
  <c r="Q26" i="6"/>
  <c r="P26" i="6"/>
  <c r="T26" i="6" s="1"/>
  <c r="O26" i="6"/>
  <c r="K26" i="6"/>
  <c r="J26" i="6"/>
  <c r="F26" i="6"/>
  <c r="E26" i="6"/>
  <c r="C26" i="6"/>
  <c r="BJ25" i="6"/>
  <c r="BI25" i="6"/>
  <c r="BH25" i="6"/>
  <c r="K25" i="6"/>
  <c r="J25" i="6"/>
  <c r="I25" i="6"/>
  <c r="H25" i="6" s="1"/>
  <c r="L25" i="6" s="1"/>
  <c r="BJ24" i="6"/>
  <c r="BI24" i="6"/>
  <c r="BH24" i="6"/>
  <c r="K24" i="6"/>
  <c r="J24" i="6"/>
  <c r="BJ23" i="6"/>
  <c r="BI23" i="6"/>
  <c r="BH23" i="6"/>
  <c r="K23" i="6"/>
  <c r="J23" i="6"/>
  <c r="BJ22" i="6"/>
  <c r="BI22" i="6"/>
  <c r="BH22" i="6"/>
  <c r="K22" i="6"/>
  <c r="J22" i="6"/>
  <c r="I22" i="6"/>
  <c r="BJ21" i="6"/>
  <c r="BI21" i="6"/>
  <c r="BH21" i="6"/>
  <c r="K21" i="6"/>
  <c r="J21" i="6"/>
  <c r="I21" i="6"/>
  <c r="H21" i="6" s="1"/>
  <c r="L21" i="6" s="1"/>
  <c r="BJ20" i="6"/>
  <c r="BI20" i="6"/>
  <c r="BH20" i="6"/>
  <c r="K20" i="6"/>
  <c r="J20" i="6"/>
  <c r="F20" i="6"/>
  <c r="E20" i="6"/>
  <c r="C20" i="6"/>
  <c r="BJ19" i="6"/>
  <c r="BI19" i="6"/>
  <c r="BH19" i="6"/>
  <c r="K19" i="6"/>
  <c r="J19" i="6"/>
  <c r="BJ18" i="6"/>
  <c r="BI18" i="6"/>
  <c r="BH18" i="6"/>
  <c r="K18" i="6"/>
  <c r="J18" i="6"/>
  <c r="I18" i="6"/>
  <c r="BJ17" i="6"/>
  <c r="BI17" i="6"/>
  <c r="BH17" i="6"/>
  <c r="K17" i="6"/>
  <c r="J17" i="6"/>
  <c r="I17" i="6"/>
  <c r="H17" i="6" s="1"/>
  <c r="L17" i="6" s="1"/>
  <c r="BJ16" i="6"/>
  <c r="BI16" i="6"/>
  <c r="BH16" i="6"/>
  <c r="K16" i="6"/>
  <c r="J16" i="6"/>
  <c r="I16" i="6"/>
  <c r="H16" i="6" s="1"/>
  <c r="L16" i="6" s="1"/>
  <c r="F16" i="6"/>
  <c r="E16" i="6"/>
  <c r="C16" i="6"/>
  <c r="BJ15" i="6"/>
  <c r="BI15" i="6"/>
  <c r="BH15" i="6"/>
  <c r="K15" i="6"/>
  <c r="J15" i="6"/>
  <c r="BJ14" i="6"/>
  <c r="BI14" i="6"/>
  <c r="BH14" i="6"/>
  <c r="AH14" i="6"/>
  <c r="K14" i="6"/>
  <c r="J14" i="6"/>
  <c r="F14" i="6"/>
  <c r="E14" i="6"/>
  <c r="C14" i="6"/>
  <c r="BJ13" i="6"/>
  <c r="BI13" i="6"/>
  <c r="BH13" i="6"/>
  <c r="AH13" i="6"/>
  <c r="AI13" i="6" s="1"/>
  <c r="AG13" i="6"/>
  <c r="K13" i="6"/>
  <c r="J13" i="6"/>
  <c r="F13" i="6"/>
  <c r="E13" i="6"/>
  <c r="C13" i="6"/>
  <c r="BJ12" i="6"/>
  <c r="BI12" i="6"/>
  <c r="BH12" i="6"/>
  <c r="AH12" i="6"/>
  <c r="AI12" i="6" s="1"/>
  <c r="AG12" i="6"/>
  <c r="K12" i="6"/>
  <c r="J12" i="6"/>
  <c r="F12" i="6"/>
  <c r="E12" i="6"/>
  <c r="C12" i="6"/>
  <c r="BJ11" i="6"/>
  <c r="BI11" i="6"/>
  <c r="BH11" i="6"/>
  <c r="AG11" i="6"/>
  <c r="K11" i="6"/>
  <c r="J11" i="6"/>
  <c r="I11" i="6"/>
  <c r="F11" i="6"/>
  <c r="E11" i="6"/>
  <c r="C11" i="6"/>
  <c r="BJ10" i="6"/>
  <c r="BI10" i="6"/>
  <c r="BH10" i="6"/>
  <c r="AG10" i="6"/>
  <c r="K10" i="6"/>
  <c r="J10" i="6"/>
  <c r="I10" i="6"/>
  <c r="F10" i="6"/>
  <c r="E10" i="6"/>
  <c r="C10" i="6"/>
  <c r="BJ9" i="6"/>
  <c r="BI9" i="6"/>
  <c r="BH9" i="6"/>
  <c r="K9" i="6"/>
  <c r="J9" i="6"/>
  <c r="I9" i="6"/>
  <c r="H9" i="6" s="1"/>
  <c r="L9" i="6" s="1"/>
  <c r="F9" i="6"/>
  <c r="E9" i="6"/>
  <c r="C9" i="6"/>
  <c r="BJ8" i="6"/>
  <c r="BI8" i="6"/>
  <c r="BH8" i="6"/>
  <c r="AI8" i="6"/>
  <c r="AH8" i="6"/>
  <c r="AG8" i="6"/>
  <c r="K8" i="6"/>
  <c r="J8" i="6"/>
  <c r="I8" i="6"/>
  <c r="H8" i="6" s="1"/>
  <c r="L8" i="6" s="1"/>
  <c r="F8" i="6"/>
  <c r="E8" i="6"/>
  <c r="C8" i="6"/>
  <c r="BJ7" i="6"/>
  <c r="BI7" i="6"/>
  <c r="BH7" i="6"/>
  <c r="AH7" i="6"/>
  <c r="AI7" i="6" s="1"/>
  <c r="AG7" i="6"/>
  <c r="K7" i="6"/>
  <c r="J7" i="6"/>
  <c r="I7" i="6"/>
  <c r="H7" i="6" s="1"/>
  <c r="L7" i="6" s="1"/>
  <c r="F7" i="6"/>
  <c r="E7" i="6"/>
  <c r="C7" i="6"/>
  <c r="BJ6" i="6"/>
  <c r="BI6" i="6"/>
  <c r="BH6" i="6"/>
  <c r="AS6" i="6"/>
  <c r="AR6" i="6"/>
  <c r="AG6" i="6"/>
  <c r="K6" i="6"/>
  <c r="J6" i="6"/>
  <c r="I6" i="6"/>
  <c r="H6" i="6" s="1"/>
  <c r="L6" i="6" s="1"/>
  <c r="F6" i="6"/>
  <c r="E6" i="6"/>
  <c r="C6" i="6"/>
  <c r="BJ5" i="6"/>
  <c r="BI5" i="6"/>
  <c r="BH5" i="6"/>
  <c r="AG5" i="6"/>
  <c r="K5" i="6"/>
  <c r="J5" i="6"/>
  <c r="F5" i="6"/>
  <c r="E5" i="6"/>
  <c r="C5" i="6"/>
  <c r="BJ4" i="6"/>
  <c r="BI4" i="6"/>
  <c r="BH4" i="6"/>
  <c r="AB4" i="6"/>
  <c r="P182" i="6" s="1"/>
  <c r="T182" i="6" s="1"/>
  <c r="AA4" i="6"/>
  <c r="I212" i="6" s="1"/>
  <c r="H212" i="6" s="1"/>
  <c r="L212" i="6" s="1"/>
  <c r="K4" i="6"/>
  <c r="J4" i="6"/>
  <c r="C4" i="6"/>
  <c r="F4" i="6" s="1"/>
  <c r="BJ3" i="6"/>
  <c r="BI3" i="6"/>
  <c r="BH3" i="6"/>
  <c r="AI3" i="6"/>
  <c r="AH3" i="6"/>
  <c r="AG3" i="6"/>
  <c r="AB3" i="6"/>
  <c r="AA3" i="6"/>
  <c r="K3" i="6"/>
  <c r="J3" i="6"/>
  <c r="C3" i="6"/>
  <c r="F3" i="6" s="1"/>
  <c r="BJ2" i="6"/>
  <c r="BI2" i="6"/>
  <c r="BH2" i="6"/>
  <c r="AS2" i="6"/>
  <c r="AR2" i="6"/>
  <c r="AB2" i="6"/>
  <c r="AA2" i="6"/>
  <c r="K2" i="6"/>
  <c r="J2" i="6"/>
  <c r="I2" i="6"/>
  <c r="H2" i="6"/>
  <c r="L2" i="6" s="1"/>
  <c r="F2" i="6"/>
  <c r="C2" i="6"/>
  <c r="E2" i="6" s="1"/>
  <c r="AJ330" i="5"/>
  <c r="S330" i="5"/>
  <c r="R330" i="5"/>
  <c r="Q330" i="5"/>
  <c r="O330" i="5"/>
  <c r="K330" i="5"/>
  <c r="J330" i="5"/>
  <c r="AJ329" i="5"/>
  <c r="S329" i="5"/>
  <c r="R329" i="5"/>
  <c r="Q329" i="5"/>
  <c r="O329" i="5"/>
  <c r="K329" i="5"/>
  <c r="J329" i="5"/>
  <c r="AJ328" i="5"/>
  <c r="S328" i="5"/>
  <c r="R328" i="5"/>
  <c r="Q328" i="5"/>
  <c r="O328" i="5"/>
  <c r="K328" i="5"/>
  <c r="J328" i="5"/>
  <c r="AJ327" i="5"/>
  <c r="S327" i="5"/>
  <c r="R327" i="5"/>
  <c r="Q327" i="5"/>
  <c r="O327" i="5"/>
  <c r="K327" i="5"/>
  <c r="J327" i="5"/>
  <c r="AJ326" i="5"/>
  <c r="S326" i="5"/>
  <c r="R326" i="5"/>
  <c r="Q326" i="5"/>
  <c r="O326" i="5"/>
  <c r="K326" i="5"/>
  <c r="J326" i="5"/>
  <c r="AJ325" i="5"/>
  <c r="S325" i="5"/>
  <c r="R325" i="5"/>
  <c r="Q325" i="5"/>
  <c r="O325" i="5"/>
  <c r="K325" i="5"/>
  <c r="J325" i="5"/>
  <c r="AJ324" i="5"/>
  <c r="S324" i="5"/>
  <c r="R324" i="5"/>
  <c r="Q324" i="5"/>
  <c r="O324" i="5"/>
  <c r="K324" i="5"/>
  <c r="J324" i="5"/>
  <c r="I324" i="5"/>
  <c r="H324" i="5" s="1"/>
  <c r="AJ323" i="5"/>
  <c r="S323" i="5"/>
  <c r="R323" i="5"/>
  <c r="Q323" i="5"/>
  <c r="O323" i="5"/>
  <c r="K323" i="5"/>
  <c r="J323" i="5"/>
  <c r="AJ322" i="5"/>
  <c r="S322" i="5"/>
  <c r="R322" i="5"/>
  <c r="Q322" i="5"/>
  <c r="O322" i="5"/>
  <c r="K322" i="5"/>
  <c r="J322" i="5"/>
  <c r="AJ321" i="5"/>
  <c r="S321" i="5"/>
  <c r="R321" i="5"/>
  <c r="Q321" i="5"/>
  <c r="O321" i="5"/>
  <c r="K321" i="5"/>
  <c r="J321" i="5"/>
  <c r="AJ320" i="5"/>
  <c r="S320" i="5"/>
  <c r="R320" i="5"/>
  <c r="Q320" i="5"/>
  <c r="O320" i="5"/>
  <c r="K320" i="5"/>
  <c r="J320" i="5"/>
  <c r="AJ319" i="5"/>
  <c r="S319" i="5"/>
  <c r="R319" i="5"/>
  <c r="Q319" i="5"/>
  <c r="O319" i="5"/>
  <c r="K319" i="5"/>
  <c r="J319" i="5"/>
  <c r="I319" i="5"/>
  <c r="H319" i="5" s="1"/>
  <c r="L319" i="5" s="1"/>
  <c r="AJ318" i="5"/>
  <c r="S318" i="5"/>
  <c r="R318" i="5"/>
  <c r="Q318" i="5"/>
  <c r="O318" i="5"/>
  <c r="K318" i="5"/>
  <c r="J318" i="5"/>
  <c r="AJ317" i="5"/>
  <c r="S317" i="5"/>
  <c r="R317" i="5"/>
  <c r="Q317" i="5"/>
  <c r="O317" i="5"/>
  <c r="K317" i="5"/>
  <c r="J317" i="5"/>
  <c r="AJ316" i="5"/>
  <c r="S316" i="5"/>
  <c r="R316" i="5"/>
  <c r="Q316" i="5"/>
  <c r="O316" i="5"/>
  <c r="K316" i="5"/>
  <c r="J316" i="5"/>
  <c r="AJ315" i="5"/>
  <c r="S315" i="5"/>
  <c r="R315" i="5"/>
  <c r="Q315" i="5"/>
  <c r="O315" i="5"/>
  <c r="K315" i="5"/>
  <c r="J315" i="5"/>
  <c r="AJ314" i="5"/>
  <c r="S314" i="5"/>
  <c r="R314" i="5"/>
  <c r="Q314" i="5"/>
  <c r="O314" i="5"/>
  <c r="K314" i="5"/>
  <c r="J314" i="5"/>
  <c r="AJ313" i="5"/>
  <c r="S313" i="5"/>
  <c r="R313" i="5"/>
  <c r="Q313" i="5"/>
  <c r="O313" i="5"/>
  <c r="K313" i="5"/>
  <c r="J313" i="5"/>
  <c r="A313" i="5"/>
  <c r="BJ312" i="5"/>
  <c r="BI312" i="5"/>
  <c r="BH312" i="5"/>
  <c r="AJ312" i="5"/>
  <c r="S312" i="5"/>
  <c r="R312" i="5"/>
  <c r="Q312" i="5"/>
  <c r="O312" i="5"/>
  <c r="K312" i="5"/>
  <c r="J312" i="5"/>
  <c r="BJ311" i="5"/>
  <c r="BI311" i="5"/>
  <c r="BH311" i="5"/>
  <c r="AJ311" i="5"/>
  <c r="S311" i="5"/>
  <c r="R311" i="5"/>
  <c r="Q311" i="5"/>
  <c r="O311" i="5"/>
  <c r="K311" i="5"/>
  <c r="J311" i="5"/>
  <c r="BJ310" i="5"/>
  <c r="BI310" i="5"/>
  <c r="BH310" i="5"/>
  <c r="AJ310" i="5"/>
  <c r="S310" i="5"/>
  <c r="R310" i="5"/>
  <c r="Q310" i="5"/>
  <c r="O310" i="5"/>
  <c r="K310" i="5"/>
  <c r="J310" i="5"/>
  <c r="AJ309" i="5"/>
  <c r="S309" i="5"/>
  <c r="R309" i="5"/>
  <c r="Q309" i="5"/>
  <c r="O309" i="5"/>
  <c r="K309" i="5"/>
  <c r="J309" i="5"/>
  <c r="AJ308" i="5"/>
  <c r="S308" i="5"/>
  <c r="R308" i="5"/>
  <c r="Q308" i="5"/>
  <c r="O308" i="5"/>
  <c r="K308" i="5"/>
  <c r="J308" i="5"/>
  <c r="AJ307" i="5"/>
  <c r="S307" i="5"/>
  <c r="R307" i="5"/>
  <c r="Q307" i="5"/>
  <c r="O307" i="5"/>
  <c r="K307" i="5"/>
  <c r="J307" i="5"/>
  <c r="AJ306" i="5"/>
  <c r="S306" i="5"/>
  <c r="R306" i="5"/>
  <c r="Q306" i="5"/>
  <c r="O306" i="5"/>
  <c r="K306" i="5"/>
  <c r="J306" i="5"/>
  <c r="AJ305" i="5"/>
  <c r="S305" i="5"/>
  <c r="R305" i="5"/>
  <c r="Q305" i="5"/>
  <c r="O305" i="5"/>
  <c r="K305" i="5"/>
  <c r="J305" i="5"/>
  <c r="AJ304" i="5"/>
  <c r="S304" i="5"/>
  <c r="R304" i="5"/>
  <c r="Q304" i="5"/>
  <c r="O304" i="5"/>
  <c r="K304" i="5"/>
  <c r="J304" i="5"/>
  <c r="AJ303" i="5"/>
  <c r="S303" i="5"/>
  <c r="R303" i="5"/>
  <c r="Q303" i="5"/>
  <c r="O303" i="5"/>
  <c r="K303" i="5"/>
  <c r="J303" i="5"/>
  <c r="AJ302" i="5"/>
  <c r="S302" i="5"/>
  <c r="R302" i="5"/>
  <c r="Q302" i="5"/>
  <c r="O302" i="5"/>
  <c r="K302" i="5"/>
  <c r="J302" i="5"/>
  <c r="AJ301" i="5"/>
  <c r="S301" i="5"/>
  <c r="R301" i="5"/>
  <c r="Q301" i="5"/>
  <c r="O301" i="5"/>
  <c r="K301" i="5"/>
  <c r="J301" i="5"/>
  <c r="AJ300" i="5"/>
  <c r="S300" i="5"/>
  <c r="R300" i="5"/>
  <c r="Q300" i="5"/>
  <c r="O300" i="5"/>
  <c r="K300" i="5"/>
  <c r="J300" i="5"/>
  <c r="AJ299" i="5"/>
  <c r="S299" i="5"/>
  <c r="R299" i="5"/>
  <c r="Q299" i="5"/>
  <c r="O299" i="5"/>
  <c r="K299" i="5"/>
  <c r="J299" i="5"/>
  <c r="I299" i="5"/>
  <c r="AJ298" i="5"/>
  <c r="S298" i="5"/>
  <c r="R298" i="5"/>
  <c r="Q298" i="5"/>
  <c r="O298" i="5"/>
  <c r="K298" i="5"/>
  <c r="J298" i="5"/>
  <c r="AJ297" i="5"/>
  <c r="S297" i="5"/>
  <c r="R297" i="5"/>
  <c r="Q297" i="5"/>
  <c r="O297" i="5"/>
  <c r="K297" i="5"/>
  <c r="J297" i="5"/>
  <c r="AJ296" i="5"/>
  <c r="S296" i="5"/>
  <c r="R296" i="5"/>
  <c r="Q296" i="5"/>
  <c r="O296" i="5"/>
  <c r="K296" i="5"/>
  <c r="J296" i="5"/>
  <c r="AJ295" i="5"/>
  <c r="S295" i="5"/>
  <c r="R295" i="5"/>
  <c r="Q295" i="5"/>
  <c r="O295" i="5"/>
  <c r="K295" i="5"/>
  <c r="J295" i="5"/>
  <c r="AJ294" i="5"/>
  <c r="S294" i="5"/>
  <c r="R294" i="5"/>
  <c r="Q294" i="5"/>
  <c r="O294" i="5"/>
  <c r="K294" i="5"/>
  <c r="J294" i="5"/>
  <c r="AJ293" i="5"/>
  <c r="S293" i="5"/>
  <c r="R293" i="5"/>
  <c r="Q293" i="5"/>
  <c r="O293" i="5"/>
  <c r="K293" i="5"/>
  <c r="J293" i="5"/>
  <c r="A293" i="5"/>
  <c r="BJ292" i="5"/>
  <c r="BI292" i="5"/>
  <c r="BH292" i="5"/>
  <c r="AJ292" i="5"/>
  <c r="S292" i="5"/>
  <c r="R292" i="5"/>
  <c r="Q292" i="5"/>
  <c r="O292" i="5"/>
  <c r="K292" i="5"/>
  <c r="J292" i="5"/>
  <c r="A292" i="5"/>
  <c r="BJ291" i="5"/>
  <c r="BI291" i="5"/>
  <c r="BH291" i="5"/>
  <c r="AJ291" i="5"/>
  <c r="S291" i="5"/>
  <c r="R291" i="5"/>
  <c r="Q291" i="5"/>
  <c r="O291" i="5"/>
  <c r="K291" i="5"/>
  <c r="J291" i="5"/>
  <c r="A291" i="5"/>
  <c r="BJ290" i="5"/>
  <c r="BI290" i="5"/>
  <c r="BH290" i="5"/>
  <c r="AJ290" i="5"/>
  <c r="S290" i="5"/>
  <c r="R290" i="5"/>
  <c r="Q290" i="5"/>
  <c r="O290" i="5"/>
  <c r="K290" i="5"/>
  <c r="J290" i="5"/>
  <c r="BJ289" i="5"/>
  <c r="BI289" i="5"/>
  <c r="BH289" i="5"/>
  <c r="AJ289" i="5"/>
  <c r="S289" i="5"/>
  <c r="R289" i="5"/>
  <c r="Q289" i="5"/>
  <c r="O289" i="5"/>
  <c r="K289" i="5"/>
  <c r="J289" i="5"/>
  <c r="BJ288" i="5"/>
  <c r="BI288" i="5"/>
  <c r="BH288" i="5"/>
  <c r="AJ288" i="5"/>
  <c r="S288" i="5"/>
  <c r="R288" i="5"/>
  <c r="Q288" i="5"/>
  <c r="O288" i="5"/>
  <c r="K288" i="5"/>
  <c r="J288" i="5"/>
  <c r="BJ287" i="5"/>
  <c r="BI287" i="5"/>
  <c r="BH287" i="5"/>
  <c r="AJ287" i="5"/>
  <c r="S287" i="5"/>
  <c r="R287" i="5"/>
  <c r="Q287" i="5"/>
  <c r="O287" i="5"/>
  <c r="K287" i="5"/>
  <c r="J287" i="5"/>
  <c r="AJ286" i="5"/>
  <c r="S286" i="5"/>
  <c r="R286" i="5"/>
  <c r="Q286" i="5"/>
  <c r="O286" i="5"/>
  <c r="K286" i="5"/>
  <c r="J286" i="5"/>
  <c r="A286" i="5"/>
  <c r="BJ285" i="5"/>
  <c r="BI285" i="5"/>
  <c r="BH285" i="5"/>
  <c r="AJ285" i="5"/>
  <c r="S285" i="5"/>
  <c r="R285" i="5"/>
  <c r="Q285" i="5"/>
  <c r="O285" i="5"/>
  <c r="K285" i="5"/>
  <c r="J285" i="5"/>
  <c r="A285" i="5"/>
  <c r="BJ284" i="5"/>
  <c r="BI284" i="5"/>
  <c r="BH284" i="5"/>
  <c r="AJ284" i="5"/>
  <c r="S284" i="5"/>
  <c r="R284" i="5"/>
  <c r="Q284" i="5"/>
  <c r="O284" i="5"/>
  <c r="K284" i="5"/>
  <c r="J284" i="5"/>
  <c r="BJ283" i="5"/>
  <c r="BI283" i="5"/>
  <c r="BH283" i="5"/>
  <c r="AJ283" i="5"/>
  <c r="S283" i="5"/>
  <c r="R283" i="5"/>
  <c r="Q283" i="5"/>
  <c r="O283" i="5"/>
  <c r="K283" i="5"/>
  <c r="J283" i="5"/>
  <c r="BJ282" i="5"/>
  <c r="BI282" i="5"/>
  <c r="BH282" i="5"/>
  <c r="AJ282" i="5"/>
  <c r="S282" i="5"/>
  <c r="R282" i="5"/>
  <c r="Q282" i="5"/>
  <c r="O282" i="5"/>
  <c r="K282" i="5"/>
  <c r="J282" i="5"/>
  <c r="BJ281" i="5"/>
  <c r="BI281" i="5"/>
  <c r="BH281" i="5"/>
  <c r="AJ281" i="5"/>
  <c r="S281" i="5"/>
  <c r="R281" i="5"/>
  <c r="Q281" i="5"/>
  <c r="O281" i="5"/>
  <c r="K281" i="5"/>
  <c r="J281" i="5"/>
  <c r="BJ280" i="5"/>
  <c r="BI280" i="5"/>
  <c r="BH280" i="5"/>
  <c r="AJ280" i="5"/>
  <c r="S280" i="5"/>
  <c r="R280" i="5"/>
  <c r="Q280" i="5"/>
  <c r="O280" i="5"/>
  <c r="K280" i="5"/>
  <c r="J280" i="5"/>
  <c r="BJ279" i="5"/>
  <c r="BI279" i="5"/>
  <c r="BH279" i="5"/>
  <c r="AJ279" i="5"/>
  <c r="S279" i="5"/>
  <c r="R279" i="5"/>
  <c r="Q279" i="5"/>
  <c r="O279" i="5"/>
  <c r="K279" i="5"/>
  <c r="J279" i="5"/>
  <c r="BJ278" i="5"/>
  <c r="BI278" i="5"/>
  <c r="BH278" i="5"/>
  <c r="AJ278" i="5"/>
  <c r="S278" i="5"/>
  <c r="R278" i="5"/>
  <c r="Q278" i="5"/>
  <c r="O278" i="5"/>
  <c r="K278" i="5"/>
  <c r="J278" i="5"/>
  <c r="BJ277" i="5"/>
  <c r="BI277" i="5"/>
  <c r="BH277" i="5"/>
  <c r="AJ277" i="5"/>
  <c r="S277" i="5"/>
  <c r="R277" i="5"/>
  <c r="Q277" i="5"/>
  <c r="O277" i="5"/>
  <c r="K277" i="5"/>
  <c r="J277" i="5"/>
  <c r="BJ276" i="5"/>
  <c r="BI276" i="5"/>
  <c r="BH276" i="5"/>
  <c r="AJ276" i="5"/>
  <c r="S276" i="5"/>
  <c r="R276" i="5"/>
  <c r="Q276" i="5"/>
  <c r="O276" i="5"/>
  <c r="K276" i="5"/>
  <c r="J276" i="5"/>
  <c r="BJ275" i="5"/>
  <c r="BI275" i="5"/>
  <c r="BH275" i="5"/>
  <c r="AJ275" i="5"/>
  <c r="S275" i="5"/>
  <c r="R275" i="5"/>
  <c r="Q275" i="5"/>
  <c r="O275" i="5"/>
  <c r="K275" i="5"/>
  <c r="J275" i="5"/>
  <c r="BJ274" i="5"/>
  <c r="BI274" i="5"/>
  <c r="BH274" i="5"/>
  <c r="AJ274" i="5"/>
  <c r="S274" i="5"/>
  <c r="T274" i="5" s="1"/>
  <c r="R274" i="5"/>
  <c r="Q274" i="5"/>
  <c r="P274" i="5"/>
  <c r="O274" i="5"/>
  <c r="K274" i="5"/>
  <c r="J274" i="5"/>
  <c r="BJ273" i="5"/>
  <c r="BI273" i="5"/>
  <c r="BH273" i="5"/>
  <c r="AJ273" i="5"/>
  <c r="S273" i="5"/>
  <c r="R273" i="5"/>
  <c r="Q273" i="5"/>
  <c r="P273" i="5"/>
  <c r="O273" i="5"/>
  <c r="K273" i="5"/>
  <c r="J273" i="5"/>
  <c r="BJ272" i="5"/>
  <c r="BI272" i="5"/>
  <c r="BH272" i="5"/>
  <c r="AJ272" i="5"/>
  <c r="S272" i="5"/>
  <c r="R272" i="5"/>
  <c r="Q272" i="5"/>
  <c r="O272" i="5"/>
  <c r="K272" i="5"/>
  <c r="J272" i="5"/>
  <c r="BJ271" i="5"/>
  <c r="BI271" i="5"/>
  <c r="BH271" i="5"/>
  <c r="AJ271" i="5"/>
  <c r="S271" i="5"/>
  <c r="R271" i="5"/>
  <c r="Q271" i="5"/>
  <c r="O271" i="5"/>
  <c r="K271" i="5"/>
  <c r="J271" i="5"/>
  <c r="BJ270" i="5"/>
  <c r="BI270" i="5"/>
  <c r="BH270" i="5"/>
  <c r="AJ270" i="5"/>
  <c r="S270" i="5"/>
  <c r="R270" i="5"/>
  <c r="Q270" i="5"/>
  <c r="O270" i="5"/>
  <c r="K270" i="5"/>
  <c r="J270" i="5"/>
  <c r="BJ269" i="5"/>
  <c r="BI269" i="5"/>
  <c r="BH269" i="5"/>
  <c r="AJ269" i="5"/>
  <c r="S269" i="5"/>
  <c r="R269" i="5"/>
  <c r="Q269" i="5"/>
  <c r="O269" i="5"/>
  <c r="K269" i="5"/>
  <c r="J269" i="5"/>
  <c r="BJ268" i="5"/>
  <c r="BI268" i="5"/>
  <c r="BH268" i="5"/>
  <c r="AJ268" i="5"/>
  <c r="S268" i="5"/>
  <c r="R268" i="5"/>
  <c r="Q268" i="5"/>
  <c r="O268" i="5"/>
  <c r="K268" i="5"/>
  <c r="J268" i="5"/>
  <c r="BJ267" i="5"/>
  <c r="BI267" i="5"/>
  <c r="BH267" i="5"/>
  <c r="AJ267" i="5"/>
  <c r="S267" i="5"/>
  <c r="R267" i="5"/>
  <c r="Q267" i="5"/>
  <c r="P267" i="5"/>
  <c r="O267" i="5"/>
  <c r="K267" i="5"/>
  <c r="J267" i="5"/>
  <c r="BJ266" i="5"/>
  <c r="BI266" i="5"/>
  <c r="BH266" i="5"/>
  <c r="AJ266" i="5"/>
  <c r="S266" i="5"/>
  <c r="R266" i="5"/>
  <c r="Q266" i="5"/>
  <c r="O266" i="5"/>
  <c r="K266" i="5"/>
  <c r="J266" i="5"/>
  <c r="BJ265" i="5"/>
  <c r="BI265" i="5"/>
  <c r="BH265" i="5"/>
  <c r="AJ265" i="5"/>
  <c r="S265" i="5"/>
  <c r="R265" i="5"/>
  <c r="Q265" i="5"/>
  <c r="O265" i="5"/>
  <c r="K265" i="5"/>
  <c r="J265" i="5"/>
  <c r="BJ264" i="5"/>
  <c r="BI264" i="5"/>
  <c r="BH264" i="5"/>
  <c r="AJ264" i="5"/>
  <c r="S264" i="5"/>
  <c r="R264" i="5"/>
  <c r="Q264" i="5"/>
  <c r="O264" i="5"/>
  <c r="K264" i="5"/>
  <c r="J264" i="5"/>
  <c r="BJ263" i="5"/>
  <c r="BI263" i="5"/>
  <c r="BH263" i="5"/>
  <c r="AJ263" i="5"/>
  <c r="S263" i="5"/>
  <c r="R263" i="5"/>
  <c r="Q263" i="5"/>
  <c r="O263" i="5"/>
  <c r="K263" i="5"/>
  <c r="J263" i="5"/>
  <c r="BJ262" i="5"/>
  <c r="BI262" i="5"/>
  <c r="BH262" i="5"/>
  <c r="AJ262" i="5"/>
  <c r="S262" i="5"/>
  <c r="R262" i="5"/>
  <c r="Q262" i="5"/>
  <c r="O262" i="5"/>
  <c r="K262" i="5"/>
  <c r="J262" i="5"/>
  <c r="BJ261" i="5"/>
  <c r="BI261" i="5"/>
  <c r="BH261" i="5"/>
  <c r="AJ261" i="5"/>
  <c r="S261" i="5"/>
  <c r="R261" i="5"/>
  <c r="Q261" i="5"/>
  <c r="O261" i="5"/>
  <c r="K261" i="5"/>
  <c r="J261" i="5"/>
  <c r="BJ260" i="5"/>
  <c r="BI260" i="5"/>
  <c r="BH260" i="5"/>
  <c r="AJ260" i="5"/>
  <c r="S260" i="5"/>
  <c r="R260" i="5"/>
  <c r="Q260" i="5"/>
  <c r="O260" i="5"/>
  <c r="K260" i="5"/>
  <c r="J260" i="5"/>
  <c r="BJ259" i="5"/>
  <c r="BI259" i="5"/>
  <c r="BH259" i="5"/>
  <c r="AJ259" i="5"/>
  <c r="S259" i="5"/>
  <c r="R259" i="5"/>
  <c r="Q259" i="5"/>
  <c r="O259" i="5"/>
  <c r="K259" i="5"/>
  <c r="J259" i="5"/>
  <c r="BJ258" i="5"/>
  <c r="BI258" i="5"/>
  <c r="BH258" i="5"/>
  <c r="AJ258" i="5"/>
  <c r="S258" i="5"/>
  <c r="R258" i="5"/>
  <c r="Q258" i="5"/>
  <c r="O258" i="5"/>
  <c r="K258" i="5"/>
  <c r="J258" i="5"/>
  <c r="BJ257" i="5"/>
  <c r="BI257" i="5"/>
  <c r="BH257" i="5"/>
  <c r="AJ257" i="5"/>
  <c r="S257" i="5"/>
  <c r="R257" i="5"/>
  <c r="Q257" i="5"/>
  <c r="O257" i="5"/>
  <c r="K257" i="5"/>
  <c r="J257" i="5"/>
  <c r="BJ256" i="5"/>
  <c r="BI256" i="5"/>
  <c r="BH256" i="5"/>
  <c r="AJ256" i="5"/>
  <c r="S256" i="5"/>
  <c r="R256" i="5"/>
  <c r="Q256" i="5"/>
  <c r="P256" i="5"/>
  <c r="O256" i="5"/>
  <c r="K256" i="5"/>
  <c r="J256" i="5"/>
  <c r="BJ255" i="5"/>
  <c r="BI255" i="5"/>
  <c r="BH255" i="5"/>
  <c r="AJ255" i="5"/>
  <c r="S255" i="5"/>
  <c r="R255" i="5"/>
  <c r="Q255" i="5"/>
  <c r="O255" i="5"/>
  <c r="K255" i="5"/>
  <c r="J255" i="5"/>
  <c r="BJ254" i="5"/>
  <c r="BI254" i="5"/>
  <c r="BH254" i="5"/>
  <c r="AJ254" i="5"/>
  <c r="S254" i="5"/>
  <c r="R254" i="5"/>
  <c r="Q254" i="5"/>
  <c r="O254" i="5"/>
  <c r="K254" i="5"/>
  <c r="J254" i="5"/>
  <c r="BJ253" i="5"/>
  <c r="BI253" i="5"/>
  <c r="BH253" i="5"/>
  <c r="AJ253" i="5"/>
  <c r="S253" i="5"/>
  <c r="R253" i="5"/>
  <c r="Q253" i="5"/>
  <c r="O253" i="5"/>
  <c r="K253" i="5"/>
  <c r="J253" i="5"/>
  <c r="BJ252" i="5"/>
  <c r="BI252" i="5"/>
  <c r="BH252" i="5"/>
  <c r="AJ252" i="5"/>
  <c r="S252" i="5"/>
  <c r="R252" i="5"/>
  <c r="Q252" i="5"/>
  <c r="O252" i="5"/>
  <c r="K252" i="5"/>
  <c r="J252" i="5"/>
  <c r="BJ251" i="5"/>
  <c r="BI251" i="5"/>
  <c r="BH251" i="5"/>
  <c r="AJ251" i="5"/>
  <c r="S251" i="5"/>
  <c r="R251" i="5"/>
  <c r="Q251" i="5"/>
  <c r="O251" i="5"/>
  <c r="K251" i="5"/>
  <c r="J251" i="5"/>
  <c r="BJ250" i="5"/>
  <c r="BI250" i="5"/>
  <c r="BH250" i="5"/>
  <c r="AJ250" i="5"/>
  <c r="S250" i="5"/>
  <c r="R250" i="5"/>
  <c r="Q250" i="5"/>
  <c r="O250" i="5"/>
  <c r="K250" i="5"/>
  <c r="J250" i="5"/>
  <c r="I250" i="5"/>
  <c r="H250" i="5"/>
  <c r="BJ249" i="5"/>
  <c r="BI249" i="5"/>
  <c r="BH249" i="5"/>
  <c r="AJ249" i="5"/>
  <c r="S249" i="5"/>
  <c r="R249" i="5"/>
  <c r="Q249" i="5"/>
  <c r="O249" i="5"/>
  <c r="K249" i="5"/>
  <c r="J249" i="5"/>
  <c r="BJ248" i="5"/>
  <c r="BI248" i="5"/>
  <c r="BH248" i="5"/>
  <c r="AJ248" i="5"/>
  <c r="S248" i="5"/>
  <c r="R248" i="5"/>
  <c r="Q248" i="5"/>
  <c r="O248" i="5"/>
  <c r="K248" i="5"/>
  <c r="J248" i="5"/>
  <c r="BJ247" i="5"/>
  <c r="BI247" i="5"/>
  <c r="BH247" i="5"/>
  <c r="AJ247" i="5"/>
  <c r="S247" i="5"/>
  <c r="R247" i="5"/>
  <c r="Q247" i="5"/>
  <c r="P247" i="5"/>
  <c r="O247" i="5"/>
  <c r="K247" i="5"/>
  <c r="J247" i="5"/>
  <c r="I247" i="5"/>
  <c r="H247" i="5" s="1"/>
  <c r="BJ246" i="5"/>
  <c r="BI246" i="5"/>
  <c r="BH246" i="5"/>
  <c r="AJ246" i="5"/>
  <c r="S246" i="5"/>
  <c r="R246" i="5"/>
  <c r="Q246" i="5"/>
  <c r="O246" i="5"/>
  <c r="K246" i="5"/>
  <c r="J246" i="5"/>
  <c r="I246" i="5"/>
  <c r="H246" i="5" s="1"/>
  <c r="BJ245" i="5"/>
  <c r="BI245" i="5"/>
  <c r="BH245" i="5"/>
  <c r="AJ245" i="5"/>
  <c r="S245" i="5"/>
  <c r="R245" i="5"/>
  <c r="Q245" i="5"/>
  <c r="O245" i="5"/>
  <c r="K245" i="5"/>
  <c r="J245" i="5"/>
  <c r="BJ244" i="5"/>
  <c r="BI244" i="5"/>
  <c r="BH244" i="5"/>
  <c r="AJ244" i="5"/>
  <c r="S244" i="5"/>
  <c r="R244" i="5"/>
  <c r="Q244" i="5"/>
  <c r="P244" i="5"/>
  <c r="O244" i="5"/>
  <c r="K244" i="5"/>
  <c r="J244" i="5"/>
  <c r="BJ243" i="5"/>
  <c r="BI243" i="5"/>
  <c r="BH243" i="5"/>
  <c r="AJ243" i="5"/>
  <c r="S243" i="5"/>
  <c r="R243" i="5"/>
  <c r="Q243" i="5"/>
  <c r="O243" i="5"/>
  <c r="K243" i="5"/>
  <c r="J243" i="5"/>
  <c r="BJ242" i="5"/>
  <c r="BI242" i="5"/>
  <c r="BH242" i="5"/>
  <c r="AJ242" i="5"/>
  <c r="S242" i="5"/>
  <c r="R242" i="5"/>
  <c r="Q242" i="5"/>
  <c r="O242" i="5"/>
  <c r="K242" i="5"/>
  <c r="J242" i="5"/>
  <c r="BJ241" i="5"/>
  <c r="BI241" i="5"/>
  <c r="BH241" i="5"/>
  <c r="AJ241" i="5"/>
  <c r="S241" i="5"/>
  <c r="R241" i="5"/>
  <c r="Q241" i="5"/>
  <c r="O241" i="5"/>
  <c r="K241" i="5"/>
  <c r="J241" i="5"/>
  <c r="BJ240" i="5"/>
  <c r="BI240" i="5"/>
  <c r="BH240" i="5"/>
  <c r="AJ240" i="5"/>
  <c r="S240" i="5"/>
  <c r="R240" i="5"/>
  <c r="Q240" i="5"/>
  <c r="O240" i="5"/>
  <c r="K240" i="5"/>
  <c r="J240" i="5"/>
  <c r="BJ239" i="5"/>
  <c r="BI239" i="5"/>
  <c r="BH239" i="5"/>
  <c r="AJ239" i="5"/>
  <c r="S239" i="5"/>
  <c r="R239" i="5"/>
  <c r="Q239" i="5"/>
  <c r="O239" i="5"/>
  <c r="K239" i="5"/>
  <c r="J239" i="5"/>
  <c r="BJ238" i="5"/>
  <c r="BI238" i="5"/>
  <c r="BH238" i="5"/>
  <c r="AJ238" i="5"/>
  <c r="S238" i="5"/>
  <c r="R238" i="5"/>
  <c r="Q238" i="5"/>
  <c r="O238" i="5"/>
  <c r="K238" i="5"/>
  <c r="J238" i="5"/>
  <c r="BJ237" i="5"/>
  <c r="BI237" i="5"/>
  <c r="BH237" i="5"/>
  <c r="AJ237" i="5"/>
  <c r="S237" i="5"/>
  <c r="R237" i="5"/>
  <c r="Q237" i="5"/>
  <c r="O237" i="5"/>
  <c r="K237" i="5"/>
  <c r="J237" i="5"/>
  <c r="BJ236" i="5"/>
  <c r="BI236" i="5"/>
  <c r="BH236" i="5"/>
  <c r="AJ236" i="5"/>
  <c r="S236" i="5"/>
  <c r="R236" i="5"/>
  <c r="Q236" i="5"/>
  <c r="O236" i="5"/>
  <c r="K236" i="5"/>
  <c r="J236" i="5"/>
  <c r="I236" i="5"/>
  <c r="H236" i="5" s="1"/>
  <c r="BJ235" i="5"/>
  <c r="BI235" i="5"/>
  <c r="BH235" i="5"/>
  <c r="AJ235" i="5"/>
  <c r="S235" i="5"/>
  <c r="R235" i="5"/>
  <c r="Q235" i="5"/>
  <c r="O235" i="5"/>
  <c r="K235" i="5"/>
  <c r="J235" i="5"/>
  <c r="BJ234" i="5"/>
  <c r="BI234" i="5"/>
  <c r="BH234" i="5"/>
  <c r="AJ234" i="5"/>
  <c r="S234" i="5"/>
  <c r="R234" i="5"/>
  <c r="Q234" i="5"/>
  <c r="O234" i="5"/>
  <c r="K234" i="5"/>
  <c r="J234" i="5"/>
  <c r="BJ233" i="5"/>
  <c r="BI233" i="5"/>
  <c r="BH233" i="5"/>
  <c r="AJ233" i="5"/>
  <c r="S233" i="5"/>
  <c r="R233" i="5"/>
  <c r="Q233" i="5"/>
  <c r="P233" i="5"/>
  <c r="O233" i="5"/>
  <c r="K233" i="5"/>
  <c r="J233" i="5"/>
  <c r="BJ232" i="5"/>
  <c r="BI232" i="5"/>
  <c r="BH232" i="5"/>
  <c r="AJ232" i="5"/>
  <c r="S232" i="5"/>
  <c r="R232" i="5"/>
  <c r="Q232" i="5"/>
  <c r="O232" i="5"/>
  <c r="K232" i="5"/>
  <c r="J232" i="5"/>
  <c r="BJ231" i="5"/>
  <c r="BI231" i="5"/>
  <c r="BH231" i="5"/>
  <c r="AJ231" i="5"/>
  <c r="S231" i="5"/>
  <c r="R231" i="5"/>
  <c r="Q231" i="5"/>
  <c r="O231" i="5"/>
  <c r="K231" i="5"/>
  <c r="J231" i="5"/>
  <c r="BJ230" i="5"/>
  <c r="BI230" i="5"/>
  <c r="BH230" i="5"/>
  <c r="AJ230" i="5"/>
  <c r="S230" i="5"/>
  <c r="R230" i="5"/>
  <c r="Q230" i="5"/>
  <c r="O230" i="5"/>
  <c r="K230" i="5"/>
  <c r="J230" i="5"/>
  <c r="BJ229" i="5"/>
  <c r="BI229" i="5"/>
  <c r="BH229" i="5"/>
  <c r="AJ229" i="5"/>
  <c r="S229" i="5"/>
  <c r="R229" i="5"/>
  <c r="Q229" i="5"/>
  <c r="O229" i="5"/>
  <c r="K229" i="5"/>
  <c r="J229" i="5"/>
  <c r="BJ228" i="5"/>
  <c r="BI228" i="5"/>
  <c r="BH228" i="5"/>
  <c r="AJ228" i="5"/>
  <c r="S228" i="5"/>
  <c r="R228" i="5"/>
  <c r="Q228" i="5"/>
  <c r="O228" i="5"/>
  <c r="K228" i="5"/>
  <c r="J228" i="5"/>
  <c r="BJ227" i="5"/>
  <c r="BI227" i="5"/>
  <c r="BH227" i="5"/>
  <c r="AJ227" i="5"/>
  <c r="S227" i="5"/>
  <c r="R227" i="5"/>
  <c r="Q227" i="5"/>
  <c r="O227" i="5"/>
  <c r="K227" i="5"/>
  <c r="J227" i="5"/>
  <c r="BJ226" i="5"/>
  <c r="BI226" i="5"/>
  <c r="BH226" i="5"/>
  <c r="AJ226" i="5"/>
  <c r="S226" i="5"/>
  <c r="R226" i="5"/>
  <c r="Q226" i="5"/>
  <c r="O226" i="5"/>
  <c r="K226" i="5"/>
  <c r="J226" i="5"/>
  <c r="BJ225" i="5"/>
  <c r="BI225" i="5"/>
  <c r="BH225" i="5"/>
  <c r="AJ225" i="5"/>
  <c r="S225" i="5"/>
  <c r="R225" i="5"/>
  <c r="Q225" i="5"/>
  <c r="O225" i="5"/>
  <c r="K225" i="5"/>
  <c r="J225" i="5"/>
  <c r="BJ224" i="5"/>
  <c r="BI224" i="5"/>
  <c r="BH224" i="5"/>
  <c r="AJ224" i="5"/>
  <c r="S224" i="5"/>
  <c r="R224" i="5"/>
  <c r="Q224" i="5"/>
  <c r="O224" i="5"/>
  <c r="K224" i="5"/>
  <c r="J224" i="5"/>
  <c r="BJ223" i="5"/>
  <c r="BI223" i="5"/>
  <c r="BH223" i="5"/>
  <c r="AJ223" i="5"/>
  <c r="S223" i="5"/>
  <c r="R223" i="5"/>
  <c r="Q223" i="5"/>
  <c r="O223" i="5"/>
  <c r="K223" i="5"/>
  <c r="J223" i="5"/>
  <c r="BJ222" i="5"/>
  <c r="BI222" i="5"/>
  <c r="BH222" i="5"/>
  <c r="AJ222" i="5"/>
  <c r="S222" i="5"/>
  <c r="T222" i="5" s="1"/>
  <c r="R222" i="5"/>
  <c r="Q222" i="5"/>
  <c r="P222" i="5"/>
  <c r="O222" i="5"/>
  <c r="K222" i="5"/>
  <c r="J222" i="5"/>
  <c r="BJ221" i="5"/>
  <c r="BI221" i="5"/>
  <c r="BH221" i="5"/>
  <c r="AJ221" i="5"/>
  <c r="S221" i="5"/>
  <c r="R221" i="5"/>
  <c r="Q221" i="5"/>
  <c r="O221" i="5"/>
  <c r="K221" i="5"/>
  <c r="J221" i="5"/>
  <c r="BJ220" i="5"/>
  <c r="BI220" i="5"/>
  <c r="BH220" i="5"/>
  <c r="AJ220" i="5"/>
  <c r="S220" i="5"/>
  <c r="R220" i="5"/>
  <c r="Q220" i="5"/>
  <c r="O220" i="5"/>
  <c r="K220" i="5"/>
  <c r="J220" i="5"/>
  <c r="BJ219" i="5"/>
  <c r="BI219" i="5"/>
  <c r="BH219" i="5"/>
  <c r="AJ219" i="5"/>
  <c r="S219" i="5"/>
  <c r="R219" i="5"/>
  <c r="Q219" i="5"/>
  <c r="O219" i="5"/>
  <c r="K219" i="5"/>
  <c r="J219" i="5"/>
  <c r="BJ218" i="5"/>
  <c r="BI218" i="5"/>
  <c r="BH218" i="5"/>
  <c r="AJ218" i="5"/>
  <c r="S218" i="5"/>
  <c r="R218" i="5"/>
  <c r="Q218" i="5"/>
  <c r="O218" i="5"/>
  <c r="K218" i="5"/>
  <c r="J218" i="5"/>
  <c r="BJ217" i="5"/>
  <c r="BI217" i="5"/>
  <c r="BH217" i="5"/>
  <c r="AJ217" i="5"/>
  <c r="S217" i="5"/>
  <c r="R217" i="5"/>
  <c r="Q217" i="5"/>
  <c r="O217" i="5"/>
  <c r="K217" i="5"/>
  <c r="J217" i="5"/>
  <c r="BJ216" i="5"/>
  <c r="BI216" i="5"/>
  <c r="BH216" i="5"/>
  <c r="AJ216" i="5"/>
  <c r="S216" i="5"/>
  <c r="R216" i="5"/>
  <c r="Q216" i="5"/>
  <c r="O216" i="5"/>
  <c r="K216" i="5"/>
  <c r="J216" i="5"/>
  <c r="BJ215" i="5"/>
  <c r="BI215" i="5"/>
  <c r="BH215" i="5"/>
  <c r="AJ215" i="5"/>
  <c r="S215" i="5"/>
  <c r="R215" i="5"/>
  <c r="Q215" i="5"/>
  <c r="O215" i="5"/>
  <c r="K215" i="5"/>
  <c r="J215" i="5"/>
  <c r="BJ214" i="5"/>
  <c r="BI214" i="5"/>
  <c r="BH214" i="5"/>
  <c r="AJ214" i="5"/>
  <c r="S214" i="5"/>
  <c r="R214" i="5"/>
  <c r="Q214" i="5"/>
  <c r="O214" i="5"/>
  <c r="K214" i="5"/>
  <c r="J214" i="5"/>
  <c r="BJ213" i="5"/>
  <c r="BI213" i="5"/>
  <c r="BH213" i="5"/>
  <c r="AJ213" i="5"/>
  <c r="S213" i="5"/>
  <c r="R213" i="5"/>
  <c r="Q213" i="5"/>
  <c r="O213" i="5"/>
  <c r="K213" i="5"/>
  <c r="J213" i="5"/>
  <c r="BJ212" i="5"/>
  <c r="BI212" i="5"/>
  <c r="BH212" i="5"/>
  <c r="AJ212" i="5"/>
  <c r="S212" i="5"/>
  <c r="R212" i="5"/>
  <c r="Q212" i="5"/>
  <c r="O212" i="5"/>
  <c r="K212" i="5"/>
  <c r="J212" i="5"/>
  <c r="BJ211" i="5"/>
  <c r="BI211" i="5"/>
  <c r="BH211" i="5"/>
  <c r="AJ211" i="5"/>
  <c r="S211" i="5"/>
  <c r="R211" i="5"/>
  <c r="Q211" i="5"/>
  <c r="O211" i="5"/>
  <c r="K211" i="5"/>
  <c r="J211" i="5"/>
  <c r="BJ210" i="5"/>
  <c r="BI210" i="5"/>
  <c r="BH210" i="5"/>
  <c r="AJ210" i="5"/>
  <c r="S210" i="5"/>
  <c r="R210" i="5"/>
  <c r="Q210" i="5"/>
  <c r="O210" i="5"/>
  <c r="K210" i="5"/>
  <c r="J210" i="5"/>
  <c r="BJ209" i="5"/>
  <c r="BI209" i="5"/>
  <c r="BH209" i="5"/>
  <c r="AJ209" i="5"/>
  <c r="S209" i="5"/>
  <c r="R209" i="5"/>
  <c r="Q209" i="5"/>
  <c r="O209" i="5"/>
  <c r="K209" i="5"/>
  <c r="J209" i="5"/>
  <c r="BJ208" i="5"/>
  <c r="BI208" i="5"/>
  <c r="BH208" i="5"/>
  <c r="AJ208" i="5"/>
  <c r="S208" i="5"/>
  <c r="R208" i="5"/>
  <c r="Q208" i="5"/>
  <c r="O208" i="5"/>
  <c r="K208" i="5"/>
  <c r="J208" i="5"/>
  <c r="BJ207" i="5"/>
  <c r="BI207" i="5"/>
  <c r="BH207" i="5"/>
  <c r="AJ207" i="5"/>
  <c r="S207" i="5"/>
  <c r="R207" i="5"/>
  <c r="Q207" i="5"/>
  <c r="O207" i="5"/>
  <c r="K207" i="5"/>
  <c r="J207" i="5"/>
  <c r="BJ206" i="5"/>
  <c r="BI206" i="5"/>
  <c r="BH206" i="5"/>
  <c r="AJ206" i="5"/>
  <c r="S206" i="5"/>
  <c r="R206" i="5"/>
  <c r="Q206" i="5"/>
  <c r="O206" i="5"/>
  <c r="K206" i="5"/>
  <c r="J206" i="5"/>
  <c r="BJ205" i="5"/>
  <c r="BI205" i="5"/>
  <c r="BH205" i="5"/>
  <c r="AJ205" i="5"/>
  <c r="S205" i="5"/>
  <c r="R205" i="5"/>
  <c r="Q205" i="5"/>
  <c r="O205" i="5"/>
  <c r="K205" i="5"/>
  <c r="J205" i="5"/>
  <c r="BJ204" i="5"/>
  <c r="BI204" i="5"/>
  <c r="BH204" i="5"/>
  <c r="AJ204" i="5"/>
  <c r="S204" i="5"/>
  <c r="R204" i="5"/>
  <c r="Q204" i="5"/>
  <c r="O204" i="5"/>
  <c r="K204" i="5"/>
  <c r="J204" i="5"/>
  <c r="BJ203" i="5"/>
  <c r="BI203" i="5"/>
  <c r="BH203" i="5"/>
  <c r="AJ203" i="5"/>
  <c r="S203" i="5"/>
  <c r="R203" i="5"/>
  <c r="Q203" i="5"/>
  <c r="O203" i="5"/>
  <c r="K203" i="5"/>
  <c r="J203" i="5"/>
  <c r="BJ202" i="5"/>
  <c r="BI202" i="5"/>
  <c r="BH202" i="5"/>
  <c r="AJ202" i="5"/>
  <c r="S202" i="5"/>
  <c r="R202" i="5"/>
  <c r="Q202" i="5"/>
  <c r="O202" i="5"/>
  <c r="K202" i="5"/>
  <c r="J202" i="5"/>
  <c r="BJ201" i="5"/>
  <c r="BI201" i="5"/>
  <c r="BH201" i="5"/>
  <c r="AJ201" i="5"/>
  <c r="S201" i="5"/>
  <c r="R201" i="5"/>
  <c r="Q201" i="5"/>
  <c r="O201" i="5"/>
  <c r="K201" i="5"/>
  <c r="J201" i="5"/>
  <c r="BJ200" i="5"/>
  <c r="BI200" i="5"/>
  <c r="BH200" i="5"/>
  <c r="AJ200" i="5"/>
  <c r="S200" i="5"/>
  <c r="R200" i="5"/>
  <c r="Q200" i="5"/>
  <c r="O200" i="5"/>
  <c r="K200" i="5"/>
  <c r="J200" i="5"/>
  <c r="BJ199" i="5"/>
  <c r="BI199" i="5"/>
  <c r="BH199" i="5"/>
  <c r="AJ199" i="5"/>
  <c r="S199" i="5"/>
  <c r="R199" i="5"/>
  <c r="Q199" i="5"/>
  <c r="O199" i="5"/>
  <c r="K199" i="5"/>
  <c r="J199" i="5"/>
  <c r="BJ198" i="5"/>
  <c r="BI198" i="5"/>
  <c r="BH198" i="5"/>
  <c r="AJ198" i="5"/>
  <c r="S198" i="5"/>
  <c r="R198" i="5"/>
  <c r="Q198" i="5"/>
  <c r="O198" i="5"/>
  <c r="K198" i="5"/>
  <c r="J198" i="5"/>
  <c r="BJ197" i="5"/>
  <c r="BI197" i="5"/>
  <c r="BH197" i="5"/>
  <c r="AJ197" i="5"/>
  <c r="S197" i="5"/>
  <c r="R197" i="5"/>
  <c r="Q197" i="5"/>
  <c r="O197" i="5"/>
  <c r="K197" i="5"/>
  <c r="J197" i="5"/>
  <c r="BJ196" i="5"/>
  <c r="BI196" i="5"/>
  <c r="BH196" i="5"/>
  <c r="AJ196" i="5"/>
  <c r="S196" i="5"/>
  <c r="R196" i="5"/>
  <c r="Q196" i="5"/>
  <c r="P196" i="5"/>
  <c r="O196" i="5"/>
  <c r="K196" i="5"/>
  <c r="J196" i="5"/>
  <c r="BJ195" i="5"/>
  <c r="BI195" i="5"/>
  <c r="BH195" i="5"/>
  <c r="AJ195" i="5"/>
  <c r="S195" i="5"/>
  <c r="R195" i="5"/>
  <c r="Q195" i="5"/>
  <c r="O195" i="5"/>
  <c r="K195" i="5"/>
  <c r="J195" i="5"/>
  <c r="BJ194" i="5"/>
  <c r="BI194" i="5"/>
  <c r="BH194" i="5"/>
  <c r="AJ194" i="5"/>
  <c r="S194" i="5"/>
  <c r="R194" i="5"/>
  <c r="Q194" i="5"/>
  <c r="O194" i="5"/>
  <c r="K194" i="5"/>
  <c r="J194" i="5"/>
  <c r="BJ193" i="5"/>
  <c r="BI193" i="5"/>
  <c r="BH193" i="5"/>
  <c r="AJ193" i="5"/>
  <c r="S193" i="5"/>
  <c r="R193" i="5"/>
  <c r="Q193" i="5"/>
  <c r="O193" i="5"/>
  <c r="K193" i="5"/>
  <c r="J193" i="5"/>
  <c r="BJ192" i="5"/>
  <c r="BI192" i="5"/>
  <c r="BH192" i="5"/>
  <c r="AJ192" i="5"/>
  <c r="S192" i="5"/>
  <c r="R192" i="5"/>
  <c r="Q192" i="5"/>
  <c r="O192" i="5"/>
  <c r="K192" i="5"/>
  <c r="J192" i="5"/>
  <c r="BJ191" i="5"/>
  <c r="BI191" i="5"/>
  <c r="BH191" i="5"/>
  <c r="AJ191" i="5"/>
  <c r="S191" i="5"/>
  <c r="T191" i="5" s="1"/>
  <c r="R191" i="5"/>
  <c r="Q191" i="5"/>
  <c r="P191" i="5"/>
  <c r="O191" i="5"/>
  <c r="K191" i="5"/>
  <c r="J191" i="5"/>
  <c r="BJ190" i="5"/>
  <c r="BI190" i="5"/>
  <c r="BH190" i="5"/>
  <c r="AJ190" i="5"/>
  <c r="S190" i="5"/>
  <c r="R190" i="5"/>
  <c r="Q190" i="5"/>
  <c r="O190" i="5"/>
  <c r="K190" i="5"/>
  <c r="J190" i="5"/>
  <c r="BJ189" i="5"/>
  <c r="BI189" i="5"/>
  <c r="BH189" i="5"/>
  <c r="AJ189" i="5"/>
  <c r="S189" i="5"/>
  <c r="R189" i="5"/>
  <c r="Q189" i="5"/>
  <c r="O189" i="5"/>
  <c r="K189" i="5"/>
  <c r="J189" i="5"/>
  <c r="BJ188" i="5"/>
  <c r="BI188" i="5"/>
  <c r="BH188" i="5"/>
  <c r="AJ188" i="5"/>
  <c r="S188" i="5"/>
  <c r="R188" i="5"/>
  <c r="Q188" i="5"/>
  <c r="O188" i="5"/>
  <c r="K188" i="5"/>
  <c r="J188" i="5"/>
  <c r="BJ187" i="5"/>
  <c r="BI187" i="5"/>
  <c r="BH187" i="5"/>
  <c r="AJ187" i="5"/>
  <c r="S187" i="5"/>
  <c r="R187" i="5"/>
  <c r="Q187" i="5"/>
  <c r="O187" i="5"/>
  <c r="K187" i="5"/>
  <c r="J187" i="5"/>
  <c r="BJ186" i="5"/>
  <c r="BI186" i="5"/>
  <c r="BH186" i="5"/>
  <c r="AJ186" i="5"/>
  <c r="S186" i="5"/>
  <c r="R186" i="5"/>
  <c r="Q186" i="5"/>
  <c r="O186" i="5"/>
  <c r="K186" i="5"/>
  <c r="J186" i="5"/>
  <c r="BJ185" i="5"/>
  <c r="BI185" i="5"/>
  <c r="BH185" i="5"/>
  <c r="AJ185" i="5"/>
  <c r="S185" i="5"/>
  <c r="R185" i="5"/>
  <c r="Q185" i="5"/>
  <c r="O185" i="5"/>
  <c r="K185" i="5"/>
  <c r="J185" i="5"/>
  <c r="BJ184" i="5"/>
  <c r="BI184" i="5"/>
  <c r="BH184" i="5"/>
  <c r="AJ184" i="5"/>
  <c r="S184" i="5"/>
  <c r="R184" i="5"/>
  <c r="Q184" i="5"/>
  <c r="O184" i="5"/>
  <c r="K184" i="5"/>
  <c r="J184" i="5"/>
  <c r="BJ183" i="5"/>
  <c r="BI183" i="5"/>
  <c r="BH183" i="5"/>
  <c r="AJ183" i="5"/>
  <c r="S183" i="5"/>
  <c r="R183" i="5"/>
  <c r="Q183" i="5"/>
  <c r="O183" i="5"/>
  <c r="K183" i="5"/>
  <c r="J183" i="5"/>
  <c r="BJ182" i="5"/>
  <c r="BI182" i="5"/>
  <c r="BH182" i="5"/>
  <c r="AJ182" i="5"/>
  <c r="S182" i="5"/>
  <c r="R182" i="5"/>
  <c r="Q182" i="5"/>
  <c r="O182" i="5"/>
  <c r="K182" i="5"/>
  <c r="J182" i="5"/>
  <c r="BJ181" i="5"/>
  <c r="BI181" i="5"/>
  <c r="BH181" i="5"/>
  <c r="AJ181" i="5"/>
  <c r="S181" i="5"/>
  <c r="R181" i="5"/>
  <c r="Q181" i="5"/>
  <c r="O181" i="5"/>
  <c r="K181" i="5"/>
  <c r="J181" i="5"/>
  <c r="BJ180" i="5"/>
  <c r="BI180" i="5"/>
  <c r="BH180" i="5"/>
  <c r="AJ180" i="5"/>
  <c r="S180" i="5"/>
  <c r="R180" i="5"/>
  <c r="Q180" i="5"/>
  <c r="O180" i="5"/>
  <c r="K180" i="5"/>
  <c r="J180" i="5"/>
  <c r="BJ179" i="5"/>
  <c r="BI179" i="5"/>
  <c r="BH179" i="5"/>
  <c r="AJ179" i="5"/>
  <c r="S179" i="5"/>
  <c r="R179" i="5"/>
  <c r="Q179" i="5"/>
  <c r="O179" i="5"/>
  <c r="K179" i="5"/>
  <c r="J179" i="5"/>
  <c r="BJ178" i="5"/>
  <c r="BI178" i="5"/>
  <c r="BH178" i="5"/>
  <c r="AJ178" i="5"/>
  <c r="S178" i="5"/>
  <c r="R178" i="5"/>
  <c r="Q178" i="5"/>
  <c r="O178" i="5"/>
  <c r="K178" i="5"/>
  <c r="J178" i="5"/>
  <c r="I178" i="5"/>
  <c r="H178" i="5" s="1"/>
  <c r="BJ177" i="5"/>
  <c r="BI177" i="5"/>
  <c r="BH177" i="5"/>
  <c r="AJ177" i="5"/>
  <c r="S177" i="5"/>
  <c r="R177" i="5"/>
  <c r="Q177" i="5"/>
  <c r="O177" i="5"/>
  <c r="K177" i="5"/>
  <c r="J177" i="5"/>
  <c r="I177" i="5"/>
  <c r="H177" i="5" s="1"/>
  <c r="BJ176" i="5"/>
  <c r="BI176" i="5"/>
  <c r="BH176" i="5"/>
  <c r="AJ176" i="5"/>
  <c r="S176" i="5"/>
  <c r="R176" i="5"/>
  <c r="Q176" i="5"/>
  <c r="O176" i="5"/>
  <c r="K176" i="5"/>
  <c r="J176" i="5"/>
  <c r="BJ175" i="5"/>
  <c r="BI175" i="5"/>
  <c r="BH175" i="5"/>
  <c r="AJ175" i="5"/>
  <c r="S175" i="5"/>
  <c r="R175" i="5"/>
  <c r="Q175" i="5"/>
  <c r="O175" i="5"/>
  <c r="K175" i="5"/>
  <c r="J175" i="5"/>
  <c r="BJ174" i="5"/>
  <c r="BI174" i="5"/>
  <c r="BH174" i="5"/>
  <c r="AJ174" i="5"/>
  <c r="S174" i="5"/>
  <c r="R174" i="5"/>
  <c r="Q174" i="5"/>
  <c r="O174" i="5"/>
  <c r="K174" i="5"/>
  <c r="J174" i="5"/>
  <c r="BJ173" i="5"/>
  <c r="BI173" i="5"/>
  <c r="BH173" i="5"/>
  <c r="AJ173" i="5"/>
  <c r="S173" i="5"/>
  <c r="R173" i="5"/>
  <c r="Q173" i="5"/>
  <c r="P173" i="5"/>
  <c r="O173" i="5"/>
  <c r="K173" i="5"/>
  <c r="J173" i="5"/>
  <c r="BJ172" i="5"/>
  <c r="BI172" i="5"/>
  <c r="BH172" i="5"/>
  <c r="AJ172" i="5"/>
  <c r="S172" i="5"/>
  <c r="R172" i="5"/>
  <c r="Q172" i="5"/>
  <c r="P172" i="5"/>
  <c r="O172" i="5"/>
  <c r="K172" i="5"/>
  <c r="L172" i="5" s="1"/>
  <c r="J172" i="5"/>
  <c r="I172" i="5"/>
  <c r="H172" i="5" s="1"/>
  <c r="BJ171" i="5"/>
  <c r="BI171" i="5"/>
  <c r="BH171" i="5"/>
  <c r="AJ171" i="5"/>
  <c r="S171" i="5"/>
  <c r="R171" i="5"/>
  <c r="Q171" i="5"/>
  <c r="O171" i="5"/>
  <c r="K171" i="5"/>
  <c r="J171" i="5"/>
  <c r="I171" i="5"/>
  <c r="H171" i="5" s="1"/>
  <c r="BJ170" i="5"/>
  <c r="BI170" i="5"/>
  <c r="BH170" i="5"/>
  <c r="AJ170" i="5"/>
  <c r="S170" i="5"/>
  <c r="R170" i="5"/>
  <c r="Q170" i="5"/>
  <c r="O170" i="5"/>
  <c r="K170" i="5"/>
  <c r="J170" i="5"/>
  <c r="BJ169" i="5"/>
  <c r="BI169" i="5"/>
  <c r="BH169" i="5"/>
  <c r="AJ169" i="5"/>
  <c r="S169" i="5"/>
  <c r="R169" i="5"/>
  <c r="Q169" i="5"/>
  <c r="O169" i="5"/>
  <c r="K169" i="5"/>
  <c r="J169" i="5"/>
  <c r="BJ168" i="5"/>
  <c r="BI168" i="5"/>
  <c r="BH168" i="5"/>
  <c r="AJ168" i="5"/>
  <c r="S168" i="5"/>
  <c r="R168" i="5"/>
  <c r="Q168" i="5"/>
  <c r="O168" i="5"/>
  <c r="K168" i="5"/>
  <c r="J168" i="5"/>
  <c r="BJ167" i="5"/>
  <c r="BI167" i="5"/>
  <c r="BH167" i="5"/>
  <c r="AJ167" i="5"/>
  <c r="S167" i="5"/>
  <c r="R167" i="5"/>
  <c r="Q167" i="5"/>
  <c r="O167" i="5"/>
  <c r="K167" i="5"/>
  <c r="J167" i="5"/>
  <c r="BJ166" i="5"/>
  <c r="BI166" i="5"/>
  <c r="BH166" i="5"/>
  <c r="AJ166" i="5"/>
  <c r="S166" i="5"/>
  <c r="R166" i="5"/>
  <c r="Q166" i="5"/>
  <c r="O166" i="5"/>
  <c r="K166" i="5"/>
  <c r="J166" i="5"/>
  <c r="BJ165" i="5"/>
  <c r="BI165" i="5"/>
  <c r="BH165" i="5"/>
  <c r="AJ165" i="5"/>
  <c r="S165" i="5"/>
  <c r="R165" i="5"/>
  <c r="Q165" i="5"/>
  <c r="O165" i="5"/>
  <c r="K165" i="5"/>
  <c r="J165" i="5"/>
  <c r="I165" i="5"/>
  <c r="H165" i="5" s="1"/>
  <c r="BJ164" i="5"/>
  <c r="BI164" i="5"/>
  <c r="BH164" i="5"/>
  <c r="AJ164" i="5"/>
  <c r="S164" i="5"/>
  <c r="R164" i="5"/>
  <c r="Q164" i="5"/>
  <c r="O164" i="5"/>
  <c r="K164" i="5"/>
  <c r="J164" i="5"/>
  <c r="I164" i="5"/>
  <c r="H164" i="5" s="1"/>
  <c r="BJ163" i="5"/>
  <c r="BI163" i="5"/>
  <c r="BH163" i="5"/>
  <c r="AJ163" i="5"/>
  <c r="S163" i="5"/>
  <c r="R163" i="5"/>
  <c r="Q163" i="5"/>
  <c r="O163" i="5"/>
  <c r="K163" i="5"/>
  <c r="J163" i="5"/>
  <c r="I163" i="5"/>
  <c r="H163" i="5" s="1"/>
  <c r="BJ162" i="5"/>
  <c r="BI162" i="5"/>
  <c r="BH162" i="5"/>
  <c r="AJ162" i="5"/>
  <c r="S162" i="5"/>
  <c r="R162" i="5"/>
  <c r="Q162" i="5"/>
  <c r="O162" i="5"/>
  <c r="K162" i="5"/>
  <c r="J162" i="5"/>
  <c r="BJ161" i="5"/>
  <c r="BI161" i="5"/>
  <c r="BH161" i="5"/>
  <c r="AJ161" i="5"/>
  <c r="S161" i="5"/>
  <c r="R161" i="5"/>
  <c r="Q161" i="5"/>
  <c r="P161" i="5"/>
  <c r="O161" i="5"/>
  <c r="K161" i="5"/>
  <c r="J161" i="5"/>
  <c r="BJ160" i="5"/>
  <c r="BI160" i="5"/>
  <c r="BH160" i="5"/>
  <c r="AJ160" i="5"/>
  <c r="S160" i="5"/>
  <c r="R160" i="5"/>
  <c r="Q160" i="5"/>
  <c r="O160" i="5"/>
  <c r="K160" i="5"/>
  <c r="J160" i="5"/>
  <c r="BJ159" i="5"/>
  <c r="BI159" i="5"/>
  <c r="BH159" i="5"/>
  <c r="AJ159" i="5"/>
  <c r="S159" i="5"/>
  <c r="R159" i="5"/>
  <c r="Q159" i="5"/>
  <c r="O159" i="5"/>
  <c r="K159" i="5"/>
  <c r="J159" i="5"/>
  <c r="BJ158" i="5"/>
  <c r="BI158" i="5"/>
  <c r="BH158" i="5"/>
  <c r="AJ158" i="5"/>
  <c r="S158" i="5"/>
  <c r="R158" i="5"/>
  <c r="Q158" i="5"/>
  <c r="O158" i="5"/>
  <c r="K158" i="5"/>
  <c r="J158" i="5"/>
  <c r="BJ157" i="5"/>
  <c r="BI157" i="5"/>
  <c r="BH157" i="5"/>
  <c r="AJ157" i="5"/>
  <c r="S157" i="5"/>
  <c r="R157" i="5"/>
  <c r="Q157" i="5"/>
  <c r="O157" i="5"/>
  <c r="K157" i="5"/>
  <c r="J157" i="5"/>
  <c r="BJ156" i="5"/>
  <c r="BI156" i="5"/>
  <c r="BH156" i="5"/>
  <c r="AJ156" i="5"/>
  <c r="S156" i="5"/>
  <c r="R156" i="5"/>
  <c r="Q156" i="5"/>
  <c r="O156" i="5"/>
  <c r="K156" i="5"/>
  <c r="J156" i="5"/>
  <c r="BJ155" i="5"/>
  <c r="BI155" i="5"/>
  <c r="BH155" i="5"/>
  <c r="AJ155" i="5"/>
  <c r="S155" i="5"/>
  <c r="R155" i="5"/>
  <c r="Q155" i="5"/>
  <c r="O155" i="5"/>
  <c r="K155" i="5"/>
  <c r="J155" i="5"/>
  <c r="BJ154" i="5"/>
  <c r="BI154" i="5"/>
  <c r="BH154" i="5"/>
  <c r="AJ154" i="5"/>
  <c r="S154" i="5"/>
  <c r="R154" i="5"/>
  <c r="Q154" i="5"/>
  <c r="O154" i="5"/>
  <c r="K154" i="5"/>
  <c r="J154" i="5"/>
  <c r="BJ153" i="5"/>
  <c r="BI153" i="5"/>
  <c r="BH153" i="5"/>
  <c r="AJ153" i="5"/>
  <c r="S153" i="5"/>
  <c r="R153" i="5"/>
  <c r="Q153" i="5"/>
  <c r="O153" i="5"/>
  <c r="K153" i="5"/>
  <c r="J153" i="5"/>
  <c r="BJ152" i="5"/>
  <c r="BI152" i="5"/>
  <c r="BH152" i="5"/>
  <c r="AJ152" i="5"/>
  <c r="S152" i="5"/>
  <c r="R152" i="5"/>
  <c r="Q152" i="5"/>
  <c r="O152" i="5"/>
  <c r="K152" i="5"/>
  <c r="J152" i="5"/>
  <c r="I152" i="5"/>
  <c r="H152" i="5" s="1"/>
  <c r="BJ151" i="5"/>
  <c r="BI151" i="5"/>
  <c r="BH151" i="5"/>
  <c r="AJ151" i="5"/>
  <c r="S151" i="5"/>
  <c r="R151" i="5"/>
  <c r="Q151" i="5"/>
  <c r="O151" i="5"/>
  <c r="K151" i="5"/>
  <c r="J151" i="5"/>
  <c r="BJ150" i="5"/>
  <c r="BI150" i="5"/>
  <c r="BH150" i="5"/>
  <c r="AJ150" i="5"/>
  <c r="S150" i="5"/>
  <c r="R150" i="5"/>
  <c r="Q150" i="5"/>
  <c r="P150" i="5"/>
  <c r="O150" i="5"/>
  <c r="K150" i="5"/>
  <c r="J150" i="5"/>
  <c r="BJ149" i="5"/>
  <c r="BI149" i="5"/>
  <c r="BH149" i="5"/>
  <c r="AJ149" i="5"/>
  <c r="S149" i="5"/>
  <c r="R149" i="5"/>
  <c r="Q149" i="5"/>
  <c r="O149" i="5"/>
  <c r="K149" i="5"/>
  <c r="J149" i="5"/>
  <c r="I149" i="5"/>
  <c r="H149" i="5" s="1"/>
  <c r="BJ148" i="5"/>
  <c r="BI148" i="5"/>
  <c r="BH148" i="5"/>
  <c r="AJ148" i="5"/>
  <c r="S148" i="5"/>
  <c r="R148" i="5"/>
  <c r="Q148" i="5"/>
  <c r="O148" i="5"/>
  <c r="K148" i="5"/>
  <c r="J148" i="5"/>
  <c r="BJ147" i="5"/>
  <c r="BI147" i="5"/>
  <c r="BH147" i="5"/>
  <c r="AJ147" i="5"/>
  <c r="S147" i="5"/>
  <c r="R147" i="5"/>
  <c r="Q147" i="5"/>
  <c r="O147" i="5"/>
  <c r="K147" i="5"/>
  <c r="J147" i="5"/>
  <c r="BJ146" i="5"/>
  <c r="BI146" i="5"/>
  <c r="BH146" i="5"/>
  <c r="AJ146" i="5"/>
  <c r="S146" i="5"/>
  <c r="R146" i="5"/>
  <c r="Q146" i="5"/>
  <c r="O146" i="5"/>
  <c r="K146" i="5"/>
  <c r="J146" i="5"/>
  <c r="BJ145" i="5"/>
  <c r="BI145" i="5"/>
  <c r="BH145" i="5"/>
  <c r="AJ145" i="5"/>
  <c r="S145" i="5"/>
  <c r="R145" i="5"/>
  <c r="Q145" i="5"/>
  <c r="O145" i="5"/>
  <c r="K145" i="5"/>
  <c r="J145" i="5"/>
  <c r="BJ144" i="5"/>
  <c r="BI144" i="5"/>
  <c r="BH144" i="5"/>
  <c r="AJ144" i="5"/>
  <c r="S144" i="5"/>
  <c r="R144" i="5"/>
  <c r="Q144" i="5"/>
  <c r="O144" i="5"/>
  <c r="K144" i="5"/>
  <c r="J144" i="5"/>
  <c r="BJ143" i="5"/>
  <c r="BI143" i="5"/>
  <c r="BH143" i="5"/>
  <c r="AJ143" i="5"/>
  <c r="S143" i="5"/>
  <c r="R143" i="5"/>
  <c r="Q143" i="5"/>
  <c r="O143" i="5"/>
  <c r="K143" i="5"/>
  <c r="J143" i="5"/>
  <c r="BJ142" i="5"/>
  <c r="BI142" i="5"/>
  <c r="BH142" i="5"/>
  <c r="AJ142" i="5"/>
  <c r="S142" i="5"/>
  <c r="R142" i="5"/>
  <c r="Q142" i="5"/>
  <c r="P142" i="5"/>
  <c r="O142" i="5"/>
  <c r="K142" i="5"/>
  <c r="J142" i="5"/>
  <c r="BJ141" i="5"/>
  <c r="BI141" i="5"/>
  <c r="BH141" i="5"/>
  <c r="AJ141" i="5"/>
  <c r="S141" i="5"/>
  <c r="R141" i="5"/>
  <c r="Q141" i="5"/>
  <c r="O141" i="5"/>
  <c r="K141" i="5"/>
  <c r="J141" i="5"/>
  <c r="I141" i="5"/>
  <c r="BJ140" i="5"/>
  <c r="BI140" i="5"/>
  <c r="BH140" i="5"/>
  <c r="AJ140" i="5"/>
  <c r="S140" i="5"/>
  <c r="R140" i="5"/>
  <c r="Q140" i="5"/>
  <c r="O140" i="5"/>
  <c r="K140" i="5"/>
  <c r="J140" i="5"/>
  <c r="BJ139" i="5"/>
  <c r="BI139" i="5"/>
  <c r="BH139" i="5"/>
  <c r="AJ139" i="5"/>
  <c r="T139" i="5"/>
  <c r="S139" i="5"/>
  <c r="R139" i="5"/>
  <c r="Q139" i="5"/>
  <c r="P139" i="5"/>
  <c r="O139" i="5"/>
  <c r="K139" i="5"/>
  <c r="J139" i="5"/>
  <c r="BJ138" i="5"/>
  <c r="BI138" i="5"/>
  <c r="BH138" i="5"/>
  <c r="AJ138" i="5"/>
  <c r="S138" i="5"/>
  <c r="R138" i="5"/>
  <c r="Q138" i="5"/>
  <c r="O138" i="5"/>
  <c r="K138" i="5"/>
  <c r="J138" i="5"/>
  <c r="I138" i="5"/>
  <c r="H138" i="5" s="1"/>
  <c r="BJ137" i="5"/>
  <c r="BI137" i="5"/>
  <c r="BH137" i="5"/>
  <c r="AJ137" i="5"/>
  <c r="S137" i="5"/>
  <c r="R137" i="5"/>
  <c r="Q137" i="5"/>
  <c r="O137" i="5"/>
  <c r="K137" i="5"/>
  <c r="J137" i="5"/>
  <c r="BJ136" i="5"/>
  <c r="BI136" i="5"/>
  <c r="BH136" i="5"/>
  <c r="AJ136" i="5"/>
  <c r="S136" i="5"/>
  <c r="R136" i="5"/>
  <c r="Q136" i="5"/>
  <c r="O136" i="5"/>
  <c r="K136" i="5"/>
  <c r="J136" i="5"/>
  <c r="BJ135" i="5"/>
  <c r="BI135" i="5"/>
  <c r="BH135" i="5"/>
  <c r="AJ135" i="5"/>
  <c r="S135" i="5"/>
  <c r="R135" i="5"/>
  <c r="Q135" i="5"/>
  <c r="O135" i="5"/>
  <c r="K135" i="5"/>
  <c r="J135" i="5"/>
  <c r="BJ134" i="5"/>
  <c r="BI134" i="5"/>
  <c r="BH134" i="5"/>
  <c r="AJ134" i="5"/>
  <c r="S134" i="5"/>
  <c r="R134" i="5"/>
  <c r="Q134" i="5"/>
  <c r="O134" i="5"/>
  <c r="K134" i="5"/>
  <c r="J134" i="5"/>
  <c r="BJ133" i="5"/>
  <c r="BI133" i="5"/>
  <c r="BH133" i="5"/>
  <c r="AJ133" i="5"/>
  <c r="S133" i="5"/>
  <c r="R133" i="5"/>
  <c r="Q133" i="5"/>
  <c r="O133" i="5"/>
  <c r="K133" i="5"/>
  <c r="J133" i="5"/>
  <c r="BJ132" i="5"/>
  <c r="BI132" i="5"/>
  <c r="BH132" i="5"/>
  <c r="AJ132" i="5"/>
  <c r="S132" i="5"/>
  <c r="R132" i="5"/>
  <c r="Q132" i="5"/>
  <c r="O132" i="5"/>
  <c r="K132" i="5"/>
  <c r="L132" i="5" s="1"/>
  <c r="J132" i="5"/>
  <c r="I132" i="5"/>
  <c r="H132" i="5" s="1"/>
  <c r="BJ131" i="5"/>
  <c r="BI131" i="5"/>
  <c r="BH131" i="5"/>
  <c r="AJ131" i="5"/>
  <c r="S131" i="5"/>
  <c r="R131" i="5"/>
  <c r="Q131" i="5"/>
  <c r="P131" i="5"/>
  <c r="O131" i="5"/>
  <c r="K131" i="5"/>
  <c r="J131" i="5"/>
  <c r="BJ130" i="5"/>
  <c r="BI130" i="5"/>
  <c r="BH130" i="5"/>
  <c r="AJ130" i="5"/>
  <c r="S130" i="5"/>
  <c r="R130" i="5"/>
  <c r="Q130" i="5"/>
  <c r="O130" i="5"/>
  <c r="K130" i="5"/>
  <c r="J130" i="5"/>
  <c r="BJ129" i="5"/>
  <c r="BI129" i="5"/>
  <c r="BH129" i="5"/>
  <c r="AJ129" i="5"/>
  <c r="S129" i="5"/>
  <c r="T129" i="5" s="1"/>
  <c r="R129" i="5"/>
  <c r="Q129" i="5"/>
  <c r="P129" i="5"/>
  <c r="O129" i="5"/>
  <c r="K129" i="5"/>
  <c r="J129" i="5"/>
  <c r="BJ128" i="5"/>
  <c r="BI128" i="5"/>
  <c r="BH128" i="5"/>
  <c r="AJ128" i="5"/>
  <c r="S128" i="5"/>
  <c r="R128" i="5"/>
  <c r="Q128" i="5"/>
  <c r="P128" i="5"/>
  <c r="O128" i="5"/>
  <c r="K128" i="5"/>
  <c r="J128" i="5"/>
  <c r="BJ127" i="5"/>
  <c r="BI127" i="5"/>
  <c r="BH127" i="5"/>
  <c r="AJ127" i="5"/>
  <c r="S127" i="5"/>
  <c r="R127" i="5"/>
  <c r="Q127" i="5"/>
  <c r="O127" i="5"/>
  <c r="K127" i="5"/>
  <c r="J127" i="5"/>
  <c r="BJ126" i="5"/>
  <c r="BI126" i="5"/>
  <c r="BH126" i="5"/>
  <c r="AJ126" i="5"/>
  <c r="S126" i="5"/>
  <c r="R126" i="5"/>
  <c r="Q126" i="5"/>
  <c r="O126" i="5"/>
  <c r="K126" i="5"/>
  <c r="J126" i="5"/>
  <c r="BJ125" i="5"/>
  <c r="BI125" i="5"/>
  <c r="BH125" i="5"/>
  <c r="AJ125" i="5"/>
  <c r="S125" i="5"/>
  <c r="R125" i="5"/>
  <c r="Q125" i="5"/>
  <c r="O125" i="5"/>
  <c r="K125" i="5"/>
  <c r="J125" i="5"/>
  <c r="BJ124" i="5"/>
  <c r="BI124" i="5"/>
  <c r="BH124" i="5"/>
  <c r="AJ124" i="5"/>
  <c r="S124" i="5"/>
  <c r="R124" i="5"/>
  <c r="Q124" i="5"/>
  <c r="O124" i="5"/>
  <c r="K124" i="5"/>
  <c r="J124" i="5"/>
  <c r="BJ123" i="5"/>
  <c r="BI123" i="5"/>
  <c r="BH123" i="5"/>
  <c r="AJ123" i="5"/>
  <c r="S123" i="5"/>
  <c r="R123" i="5"/>
  <c r="Q123" i="5"/>
  <c r="O123" i="5"/>
  <c r="K123" i="5"/>
  <c r="J123" i="5"/>
  <c r="BJ122" i="5"/>
  <c r="BI122" i="5"/>
  <c r="BH122" i="5"/>
  <c r="AJ122" i="5"/>
  <c r="S122" i="5"/>
  <c r="R122" i="5"/>
  <c r="Q122" i="5"/>
  <c r="O122" i="5"/>
  <c r="K122" i="5"/>
  <c r="J122" i="5"/>
  <c r="BJ121" i="5"/>
  <c r="BI121" i="5"/>
  <c r="BH121" i="5"/>
  <c r="AJ121" i="5"/>
  <c r="S121" i="5"/>
  <c r="R121" i="5"/>
  <c r="Q121" i="5"/>
  <c r="P121" i="5"/>
  <c r="O121" i="5"/>
  <c r="K121" i="5"/>
  <c r="J121" i="5"/>
  <c r="BJ120" i="5"/>
  <c r="BI120" i="5"/>
  <c r="BH120" i="5"/>
  <c r="AJ120" i="5"/>
  <c r="S120" i="5"/>
  <c r="R120" i="5"/>
  <c r="Q120" i="5"/>
  <c r="O120" i="5"/>
  <c r="K120" i="5"/>
  <c r="J120" i="5"/>
  <c r="I120" i="5"/>
  <c r="H120" i="5" s="1"/>
  <c r="BJ119" i="5"/>
  <c r="BI119" i="5"/>
  <c r="BH119" i="5"/>
  <c r="AJ119" i="5"/>
  <c r="S119" i="5"/>
  <c r="R119" i="5"/>
  <c r="Q119" i="5"/>
  <c r="O119" i="5"/>
  <c r="K119" i="5"/>
  <c r="J119" i="5"/>
  <c r="BJ118" i="5"/>
  <c r="BI118" i="5"/>
  <c r="BH118" i="5"/>
  <c r="AJ118" i="5"/>
  <c r="T118" i="5"/>
  <c r="S118" i="5"/>
  <c r="R118" i="5"/>
  <c r="Q118" i="5"/>
  <c r="P118" i="5"/>
  <c r="O118" i="5"/>
  <c r="K118" i="5"/>
  <c r="J118" i="5"/>
  <c r="BJ117" i="5"/>
  <c r="BI117" i="5"/>
  <c r="BH117" i="5"/>
  <c r="AJ117" i="5"/>
  <c r="S117" i="5"/>
  <c r="R117" i="5"/>
  <c r="Q117" i="5"/>
  <c r="P117" i="5"/>
  <c r="O117" i="5"/>
  <c r="K117" i="5"/>
  <c r="J117" i="5"/>
  <c r="I117" i="5"/>
  <c r="BJ116" i="5"/>
  <c r="BI116" i="5"/>
  <c r="BH116" i="5"/>
  <c r="AJ116" i="5"/>
  <c r="S116" i="5"/>
  <c r="R116" i="5"/>
  <c r="Q116" i="5"/>
  <c r="O116" i="5"/>
  <c r="K116" i="5"/>
  <c r="J116" i="5"/>
  <c r="BJ115" i="5"/>
  <c r="BI115" i="5"/>
  <c r="BH115" i="5"/>
  <c r="AJ115" i="5"/>
  <c r="S115" i="5"/>
  <c r="R115" i="5"/>
  <c r="Q115" i="5"/>
  <c r="O115" i="5"/>
  <c r="K115" i="5"/>
  <c r="J115" i="5"/>
  <c r="BJ114" i="5"/>
  <c r="BI114" i="5"/>
  <c r="BH114" i="5"/>
  <c r="AJ114" i="5"/>
  <c r="S114" i="5"/>
  <c r="R114" i="5"/>
  <c r="Q114" i="5"/>
  <c r="O114" i="5"/>
  <c r="K114" i="5"/>
  <c r="J114" i="5"/>
  <c r="BJ113" i="5"/>
  <c r="BI113" i="5"/>
  <c r="BH113" i="5"/>
  <c r="AJ113" i="5"/>
  <c r="S113" i="5"/>
  <c r="R113" i="5"/>
  <c r="Q113" i="5"/>
  <c r="O113" i="5"/>
  <c r="K113" i="5"/>
  <c r="J113" i="5"/>
  <c r="BJ112" i="5"/>
  <c r="BI112" i="5"/>
  <c r="BH112" i="5"/>
  <c r="AJ112" i="5"/>
  <c r="S112" i="5"/>
  <c r="R112" i="5"/>
  <c r="Q112" i="5"/>
  <c r="O112" i="5"/>
  <c r="K112" i="5"/>
  <c r="J112" i="5"/>
  <c r="BJ111" i="5"/>
  <c r="BI111" i="5"/>
  <c r="BH111" i="5"/>
  <c r="AJ111" i="5"/>
  <c r="S111" i="5"/>
  <c r="R111" i="5"/>
  <c r="Q111" i="5"/>
  <c r="O111" i="5"/>
  <c r="K111" i="5"/>
  <c r="J111" i="5"/>
  <c r="BJ110" i="5"/>
  <c r="BI110" i="5"/>
  <c r="BH110" i="5"/>
  <c r="AJ110" i="5"/>
  <c r="S110" i="5"/>
  <c r="R110" i="5"/>
  <c r="Q110" i="5"/>
  <c r="P110" i="5"/>
  <c r="O110" i="5"/>
  <c r="K110" i="5"/>
  <c r="J110" i="5"/>
  <c r="I110" i="5"/>
  <c r="BJ109" i="5"/>
  <c r="BI109" i="5"/>
  <c r="BH109" i="5"/>
  <c r="AJ109" i="5"/>
  <c r="S109" i="5"/>
  <c r="R109" i="5"/>
  <c r="Q109" i="5"/>
  <c r="O109" i="5"/>
  <c r="K109" i="5"/>
  <c r="J109" i="5"/>
  <c r="BJ108" i="5"/>
  <c r="BI108" i="5"/>
  <c r="BH108" i="5"/>
  <c r="AJ108" i="5"/>
  <c r="S108" i="5"/>
  <c r="R108" i="5"/>
  <c r="Q108" i="5"/>
  <c r="O108" i="5"/>
  <c r="K108" i="5"/>
  <c r="J108" i="5"/>
  <c r="BJ107" i="5"/>
  <c r="BI107" i="5"/>
  <c r="BH107" i="5"/>
  <c r="AJ107" i="5"/>
  <c r="S107" i="5"/>
  <c r="R107" i="5"/>
  <c r="Q107" i="5"/>
  <c r="P107" i="5"/>
  <c r="O107" i="5"/>
  <c r="K107" i="5"/>
  <c r="J107" i="5"/>
  <c r="BJ106" i="5"/>
  <c r="BI106" i="5"/>
  <c r="BH106" i="5"/>
  <c r="AJ106" i="5"/>
  <c r="S106" i="5"/>
  <c r="R106" i="5"/>
  <c r="Q106" i="5"/>
  <c r="P106" i="5"/>
  <c r="O106" i="5"/>
  <c r="K106" i="5"/>
  <c r="J106" i="5"/>
  <c r="BJ105" i="5"/>
  <c r="BI105" i="5"/>
  <c r="BH105" i="5"/>
  <c r="AJ105" i="5"/>
  <c r="S105" i="5"/>
  <c r="R105" i="5"/>
  <c r="Q105" i="5"/>
  <c r="O105" i="5"/>
  <c r="K105" i="5"/>
  <c r="J105" i="5"/>
  <c r="BJ104" i="5"/>
  <c r="BI104" i="5"/>
  <c r="BH104" i="5"/>
  <c r="AJ104" i="5"/>
  <c r="S104" i="5"/>
  <c r="R104" i="5"/>
  <c r="Q104" i="5"/>
  <c r="O104" i="5"/>
  <c r="K104" i="5"/>
  <c r="J104" i="5"/>
  <c r="BJ103" i="5"/>
  <c r="BI103" i="5"/>
  <c r="BH103" i="5"/>
  <c r="AJ103" i="5"/>
  <c r="S103" i="5"/>
  <c r="R103" i="5"/>
  <c r="Q103" i="5"/>
  <c r="O103" i="5"/>
  <c r="K103" i="5"/>
  <c r="J103" i="5"/>
  <c r="BJ102" i="5"/>
  <c r="BI102" i="5"/>
  <c r="BH102" i="5"/>
  <c r="AJ102" i="5"/>
  <c r="S102" i="5"/>
  <c r="R102" i="5"/>
  <c r="Q102" i="5"/>
  <c r="O102" i="5"/>
  <c r="K102" i="5"/>
  <c r="J102" i="5"/>
  <c r="BJ101" i="5"/>
  <c r="BI101" i="5"/>
  <c r="BH101" i="5"/>
  <c r="AJ101" i="5"/>
  <c r="S101" i="5"/>
  <c r="R101" i="5"/>
  <c r="Q101" i="5"/>
  <c r="O101" i="5"/>
  <c r="K101" i="5"/>
  <c r="J101" i="5"/>
  <c r="BJ100" i="5"/>
  <c r="BI100" i="5"/>
  <c r="BH100" i="5"/>
  <c r="AJ100" i="5"/>
  <c r="U100" i="5"/>
  <c r="T100" i="5"/>
  <c r="S100" i="5"/>
  <c r="R100" i="5"/>
  <c r="Q100" i="5"/>
  <c r="P100" i="5"/>
  <c r="O100" i="5"/>
  <c r="K100" i="5"/>
  <c r="J100" i="5"/>
  <c r="BJ99" i="5"/>
  <c r="BI99" i="5"/>
  <c r="BH99" i="5"/>
  <c r="AJ99" i="5"/>
  <c r="S99" i="5"/>
  <c r="R99" i="5"/>
  <c r="Q99" i="5"/>
  <c r="P99" i="5"/>
  <c r="N99" i="13" s="1"/>
  <c r="O99" i="5"/>
  <c r="K99" i="5"/>
  <c r="J99" i="5"/>
  <c r="BJ98" i="5"/>
  <c r="BI98" i="5"/>
  <c r="BH98" i="5"/>
  <c r="AJ98" i="5"/>
  <c r="S98" i="5"/>
  <c r="R98" i="5"/>
  <c r="Q98" i="5"/>
  <c r="O98" i="5"/>
  <c r="K98" i="5"/>
  <c r="J98" i="5"/>
  <c r="BJ97" i="5"/>
  <c r="BI97" i="5"/>
  <c r="BH97" i="5"/>
  <c r="AJ97" i="5"/>
  <c r="S97" i="5"/>
  <c r="R97" i="5"/>
  <c r="Q97" i="5"/>
  <c r="O97" i="5"/>
  <c r="K97" i="5"/>
  <c r="J97" i="5"/>
  <c r="BJ96" i="5"/>
  <c r="BI96" i="5"/>
  <c r="BH96" i="5"/>
  <c r="AJ96" i="5"/>
  <c r="S96" i="5"/>
  <c r="R96" i="5"/>
  <c r="Q96" i="5"/>
  <c r="O96" i="5"/>
  <c r="K96" i="5"/>
  <c r="J96" i="5"/>
  <c r="I96" i="5"/>
  <c r="H96" i="5" s="1"/>
  <c r="BJ95" i="5"/>
  <c r="BI95" i="5"/>
  <c r="BH95" i="5"/>
  <c r="AJ95" i="5"/>
  <c r="S95" i="5"/>
  <c r="R95" i="5"/>
  <c r="Q95" i="5"/>
  <c r="O95" i="5"/>
  <c r="K95" i="5"/>
  <c r="J95" i="5"/>
  <c r="I95" i="5"/>
  <c r="BJ94" i="5"/>
  <c r="BI94" i="5"/>
  <c r="BH94" i="5"/>
  <c r="AJ94" i="5"/>
  <c r="S94" i="5"/>
  <c r="R94" i="5"/>
  <c r="Q94" i="5"/>
  <c r="O94" i="5"/>
  <c r="K94" i="5"/>
  <c r="J94" i="5"/>
  <c r="BJ93" i="5"/>
  <c r="BI93" i="5"/>
  <c r="BH93" i="5"/>
  <c r="AJ93" i="5"/>
  <c r="S93" i="5"/>
  <c r="R93" i="5"/>
  <c r="Q93" i="5"/>
  <c r="O93" i="5"/>
  <c r="K93" i="5"/>
  <c r="J93" i="5"/>
  <c r="BJ92" i="5"/>
  <c r="BI92" i="5"/>
  <c r="BH92" i="5"/>
  <c r="AJ92" i="5"/>
  <c r="S92" i="5"/>
  <c r="R92" i="5"/>
  <c r="Q92" i="5"/>
  <c r="T92" i="5" s="1"/>
  <c r="P92" i="5"/>
  <c r="O92" i="5"/>
  <c r="K92" i="5"/>
  <c r="J92" i="5"/>
  <c r="BJ91" i="5"/>
  <c r="BI91" i="5"/>
  <c r="BH91" i="5"/>
  <c r="AJ91" i="5"/>
  <c r="S91" i="5"/>
  <c r="R91" i="5"/>
  <c r="Q91" i="5"/>
  <c r="O91" i="5"/>
  <c r="K91" i="5"/>
  <c r="J91" i="5"/>
  <c r="BJ90" i="5"/>
  <c r="BI90" i="5"/>
  <c r="BH90" i="5"/>
  <c r="AJ90" i="5"/>
  <c r="S90" i="5"/>
  <c r="R90" i="5"/>
  <c r="Q90" i="5"/>
  <c r="O90" i="5"/>
  <c r="K90" i="5"/>
  <c r="J90" i="5"/>
  <c r="BJ89" i="5"/>
  <c r="BI89" i="5"/>
  <c r="BH89" i="5"/>
  <c r="AJ89" i="5"/>
  <c r="S89" i="5"/>
  <c r="R89" i="5"/>
  <c r="Q89" i="5"/>
  <c r="P89" i="5"/>
  <c r="O89" i="5"/>
  <c r="K89" i="5"/>
  <c r="J89" i="5"/>
  <c r="BJ88" i="5"/>
  <c r="BI88" i="5"/>
  <c r="BH88" i="5"/>
  <c r="AJ88" i="5"/>
  <c r="S88" i="5"/>
  <c r="R88" i="5"/>
  <c r="Q88" i="5"/>
  <c r="O88" i="5"/>
  <c r="K88" i="5"/>
  <c r="J88" i="5"/>
  <c r="BJ87" i="5"/>
  <c r="BI87" i="5"/>
  <c r="BH87" i="5"/>
  <c r="AJ87" i="5"/>
  <c r="S87" i="5"/>
  <c r="R87" i="5"/>
  <c r="Q87" i="5"/>
  <c r="O87" i="5"/>
  <c r="K87" i="5"/>
  <c r="J87" i="5"/>
  <c r="BJ86" i="5"/>
  <c r="BI86" i="5"/>
  <c r="BH86" i="5"/>
  <c r="AJ86" i="5"/>
  <c r="S86" i="5"/>
  <c r="R86" i="5"/>
  <c r="Q86" i="5"/>
  <c r="O86" i="5"/>
  <c r="K86" i="5"/>
  <c r="J86" i="5"/>
  <c r="BJ85" i="5"/>
  <c r="BI85" i="5"/>
  <c r="BH85" i="5"/>
  <c r="AJ85" i="5"/>
  <c r="S85" i="5"/>
  <c r="R85" i="5"/>
  <c r="Q85" i="5"/>
  <c r="O85" i="5"/>
  <c r="K85" i="5"/>
  <c r="J85" i="5"/>
  <c r="BJ84" i="5"/>
  <c r="BI84" i="5"/>
  <c r="BH84" i="5"/>
  <c r="AJ84" i="5"/>
  <c r="S84" i="5"/>
  <c r="R84" i="5"/>
  <c r="Q84" i="5"/>
  <c r="O84" i="5"/>
  <c r="K84" i="5"/>
  <c r="J84" i="5"/>
  <c r="BJ83" i="5"/>
  <c r="BI83" i="5"/>
  <c r="BH83" i="5"/>
  <c r="AJ83" i="5"/>
  <c r="S83" i="5"/>
  <c r="R83" i="5"/>
  <c r="Q83" i="5"/>
  <c r="O83" i="5"/>
  <c r="K83" i="5"/>
  <c r="J83" i="5"/>
  <c r="BJ82" i="5"/>
  <c r="BI82" i="5"/>
  <c r="BH82" i="5"/>
  <c r="AJ82" i="5"/>
  <c r="S82" i="5"/>
  <c r="R82" i="5"/>
  <c r="Q82" i="5"/>
  <c r="O82" i="5"/>
  <c r="K82" i="5"/>
  <c r="J82" i="5"/>
  <c r="BJ81" i="5"/>
  <c r="BI81" i="5"/>
  <c r="BH81" i="5"/>
  <c r="AJ81" i="5"/>
  <c r="S81" i="5"/>
  <c r="R81" i="5"/>
  <c r="Q81" i="5"/>
  <c r="O81" i="5"/>
  <c r="K81" i="5"/>
  <c r="J81" i="5"/>
  <c r="BJ80" i="5"/>
  <c r="BI80" i="5"/>
  <c r="BH80" i="5"/>
  <c r="AJ80" i="5"/>
  <c r="S80" i="5"/>
  <c r="R80" i="5"/>
  <c r="Q80" i="5"/>
  <c r="O80" i="5"/>
  <c r="K80" i="5"/>
  <c r="J80" i="5"/>
  <c r="BJ79" i="5"/>
  <c r="BI79" i="5"/>
  <c r="BH79" i="5"/>
  <c r="AJ79" i="5"/>
  <c r="S79" i="5"/>
  <c r="R79" i="5"/>
  <c r="Q79" i="5"/>
  <c r="O79" i="5"/>
  <c r="K79" i="5"/>
  <c r="J79" i="5"/>
  <c r="BJ78" i="5"/>
  <c r="BI78" i="5"/>
  <c r="BH78" i="5"/>
  <c r="AJ78" i="5"/>
  <c r="S78" i="5"/>
  <c r="R78" i="5"/>
  <c r="Q78" i="5"/>
  <c r="O78" i="5"/>
  <c r="K78" i="5"/>
  <c r="J78" i="5"/>
  <c r="BJ77" i="5"/>
  <c r="BI77" i="5"/>
  <c r="BH77" i="5"/>
  <c r="AJ77" i="5"/>
  <c r="S77" i="5"/>
  <c r="R77" i="5"/>
  <c r="Q77" i="5"/>
  <c r="O77" i="5"/>
  <c r="K77" i="5"/>
  <c r="J77" i="5"/>
  <c r="BJ76" i="5"/>
  <c r="BI76" i="5"/>
  <c r="BH76" i="5"/>
  <c r="AJ76" i="5"/>
  <c r="S76" i="5"/>
  <c r="R76" i="5"/>
  <c r="Q76" i="5"/>
  <c r="P76" i="5"/>
  <c r="O76" i="5"/>
  <c r="K76" i="5"/>
  <c r="J76" i="5"/>
  <c r="BJ75" i="5"/>
  <c r="BI75" i="5"/>
  <c r="BH75" i="5"/>
  <c r="AJ75" i="5"/>
  <c r="S75" i="5"/>
  <c r="R75" i="5"/>
  <c r="Q75" i="5"/>
  <c r="P75" i="5"/>
  <c r="O75" i="5"/>
  <c r="K75" i="5"/>
  <c r="J75" i="5"/>
  <c r="BJ74" i="5"/>
  <c r="BI74" i="5"/>
  <c r="BH74" i="5"/>
  <c r="AJ74" i="5"/>
  <c r="S74" i="5"/>
  <c r="T74" i="5" s="1"/>
  <c r="R74" i="5"/>
  <c r="Q74" i="5"/>
  <c r="P74" i="5"/>
  <c r="O74" i="5"/>
  <c r="K74" i="5"/>
  <c r="J74" i="5"/>
  <c r="BJ73" i="5"/>
  <c r="BI73" i="5"/>
  <c r="BH73" i="5"/>
  <c r="AJ73" i="5"/>
  <c r="S73" i="5"/>
  <c r="R73" i="5"/>
  <c r="Q73" i="5"/>
  <c r="P73" i="5"/>
  <c r="O73" i="5"/>
  <c r="K73" i="5"/>
  <c r="J73" i="5"/>
  <c r="BJ72" i="5"/>
  <c r="BI72" i="5"/>
  <c r="BH72" i="5"/>
  <c r="AJ72" i="5"/>
  <c r="S72" i="5"/>
  <c r="R72" i="5"/>
  <c r="Q72" i="5"/>
  <c r="O72" i="5"/>
  <c r="K72" i="5"/>
  <c r="J72" i="5"/>
  <c r="BJ71" i="5"/>
  <c r="BI71" i="5"/>
  <c r="BH71" i="5"/>
  <c r="AJ71" i="5"/>
  <c r="S71" i="5"/>
  <c r="R71" i="5"/>
  <c r="Q71" i="5"/>
  <c r="P71" i="5"/>
  <c r="O71" i="5"/>
  <c r="K71" i="5"/>
  <c r="J71" i="5"/>
  <c r="BJ70" i="5"/>
  <c r="BI70" i="5"/>
  <c r="BH70" i="5"/>
  <c r="AJ70" i="5"/>
  <c r="S70" i="5"/>
  <c r="T70" i="5" s="1"/>
  <c r="R70" i="5"/>
  <c r="Q70" i="5"/>
  <c r="P70" i="5"/>
  <c r="O70" i="5"/>
  <c r="K70" i="5"/>
  <c r="J70" i="5"/>
  <c r="I70" i="5"/>
  <c r="BJ69" i="5"/>
  <c r="BI69" i="5"/>
  <c r="BH69" i="5"/>
  <c r="AJ69" i="5"/>
  <c r="S69" i="5"/>
  <c r="R69" i="5"/>
  <c r="Q69" i="5"/>
  <c r="O69" i="5"/>
  <c r="K69" i="5"/>
  <c r="J69" i="5"/>
  <c r="BJ68" i="5"/>
  <c r="BI68" i="5"/>
  <c r="BH68" i="5"/>
  <c r="AJ68" i="5"/>
  <c r="S68" i="5"/>
  <c r="R68" i="5"/>
  <c r="Q68" i="5"/>
  <c r="O68" i="5"/>
  <c r="K68" i="5"/>
  <c r="J68" i="5"/>
  <c r="BJ67" i="5"/>
  <c r="BI67" i="5"/>
  <c r="BH67" i="5"/>
  <c r="AJ67" i="5"/>
  <c r="S67" i="5"/>
  <c r="R67" i="5"/>
  <c r="Q67" i="5"/>
  <c r="O67" i="5"/>
  <c r="K67" i="5"/>
  <c r="J67" i="5"/>
  <c r="BJ66" i="5"/>
  <c r="BI66" i="5"/>
  <c r="BH66" i="5"/>
  <c r="AJ66" i="5"/>
  <c r="S66" i="5"/>
  <c r="R66" i="5"/>
  <c r="Q66" i="5"/>
  <c r="P66" i="5"/>
  <c r="N66" i="13" s="1"/>
  <c r="O66" i="5"/>
  <c r="K66" i="5"/>
  <c r="J66" i="5"/>
  <c r="I66" i="5"/>
  <c r="BJ65" i="5"/>
  <c r="BI65" i="5"/>
  <c r="BH65" i="5"/>
  <c r="AJ65" i="5"/>
  <c r="S65" i="5"/>
  <c r="R65" i="5"/>
  <c r="Q65" i="5"/>
  <c r="O65" i="5"/>
  <c r="K65" i="5"/>
  <c r="J65" i="5"/>
  <c r="I65" i="5"/>
  <c r="H65" i="5" s="1"/>
  <c r="BJ64" i="5"/>
  <c r="BI64" i="5"/>
  <c r="BH64" i="5"/>
  <c r="AJ64" i="5"/>
  <c r="S64" i="5"/>
  <c r="R64" i="5"/>
  <c r="Q64" i="5"/>
  <c r="O64" i="5"/>
  <c r="K64" i="5"/>
  <c r="J64" i="5"/>
  <c r="BJ63" i="5"/>
  <c r="BI63" i="5"/>
  <c r="BH63" i="5"/>
  <c r="AJ63" i="5"/>
  <c r="S63" i="5"/>
  <c r="R63" i="5"/>
  <c r="Q63" i="5"/>
  <c r="O63" i="5"/>
  <c r="K63" i="5"/>
  <c r="J63" i="5"/>
  <c r="BJ62" i="5"/>
  <c r="BI62" i="5"/>
  <c r="BH62" i="5"/>
  <c r="AJ62" i="5"/>
  <c r="S62" i="5"/>
  <c r="R62" i="5"/>
  <c r="Q62" i="5"/>
  <c r="O62" i="5"/>
  <c r="K62" i="5"/>
  <c r="J62" i="5"/>
  <c r="BJ61" i="5"/>
  <c r="BI61" i="5"/>
  <c r="BH61" i="5"/>
  <c r="AJ61" i="5"/>
  <c r="S61" i="5"/>
  <c r="R61" i="5"/>
  <c r="Q61" i="5"/>
  <c r="O61" i="5"/>
  <c r="K61" i="5"/>
  <c r="J61" i="5"/>
  <c r="I61" i="5"/>
  <c r="H61" i="5" s="1"/>
  <c r="BJ60" i="5"/>
  <c r="BI60" i="5"/>
  <c r="BH60" i="5"/>
  <c r="AJ60" i="5"/>
  <c r="S60" i="5"/>
  <c r="R60" i="5"/>
  <c r="Q60" i="5"/>
  <c r="P60" i="5"/>
  <c r="N60" i="13" s="1"/>
  <c r="O60" i="5"/>
  <c r="K60" i="5"/>
  <c r="J60" i="5"/>
  <c r="BJ59" i="5"/>
  <c r="BI59" i="5"/>
  <c r="BH59" i="5"/>
  <c r="AJ59" i="5"/>
  <c r="S59" i="5"/>
  <c r="R59" i="5"/>
  <c r="Q59" i="5"/>
  <c r="P59" i="5"/>
  <c r="N59" i="13" s="1"/>
  <c r="O59" i="5"/>
  <c r="K59" i="5"/>
  <c r="J59" i="5"/>
  <c r="BJ58" i="5"/>
  <c r="BI58" i="5"/>
  <c r="BH58" i="5"/>
  <c r="AJ58" i="5"/>
  <c r="S58" i="5"/>
  <c r="R58" i="5"/>
  <c r="Q58" i="5"/>
  <c r="O58" i="5"/>
  <c r="K58" i="5"/>
  <c r="J58" i="5"/>
  <c r="BJ57" i="5"/>
  <c r="BI57" i="5"/>
  <c r="BH57" i="5"/>
  <c r="AJ57" i="5"/>
  <c r="S57" i="5"/>
  <c r="R57" i="5"/>
  <c r="Q57" i="5"/>
  <c r="O57" i="5"/>
  <c r="K57" i="5"/>
  <c r="J57" i="5"/>
  <c r="BJ56" i="5"/>
  <c r="BI56" i="5"/>
  <c r="BH56" i="5"/>
  <c r="AJ56" i="5"/>
  <c r="S56" i="5"/>
  <c r="T56" i="5" s="1"/>
  <c r="R56" i="5"/>
  <c r="Q56" i="5"/>
  <c r="P56" i="5"/>
  <c r="O56" i="5"/>
  <c r="K56" i="5"/>
  <c r="J56" i="5"/>
  <c r="BJ55" i="5"/>
  <c r="BI55" i="5"/>
  <c r="BH55" i="5"/>
  <c r="AJ55" i="5"/>
  <c r="S55" i="5"/>
  <c r="R55" i="5"/>
  <c r="Q55" i="5"/>
  <c r="P55" i="5"/>
  <c r="N55" i="13" s="1"/>
  <c r="O55" i="5"/>
  <c r="K55" i="5"/>
  <c r="L55" i="5" s="1"/>
  <c r="J55" i="5"/>
  <c r="I55" i="5"/>
  <c r="H55" i="5" s="1"/>
  <c r="BJ54" i="5"/>
  <c r="BI54" i="5"/>
  <c r="BH54" i="5"/>
  <c r="AJ54" i="5"/>
  <c r="S54" i="5"/>
  <c r="R54" i="5"/>
  <c r="Q54" i="5"/>
  <c r="O54" i="5"/>
  <c r="K54" i="5"/>
  <c r="J54" i="5"/>
  <c r="BJ53" i="5"/>
  <c r="BI53" i="5"/>
  <c r="BH53" i="5"/>
  <c r="AJ53" i="5"/>
  <c r="S53" i="5"/>
  <c r="R53" i="5"/>
  <c r="Q53" i="5"/>
  <c r="O53" i="5"/>
  <c r="K53" i="5"/>
  <c r="J53" i="5"/>
  <c r="BJ52" i="5"/>
  <c r="BI52" i="5"/>
  <c r="BH52" i="5"/>
  <c r="AJ52" i="5"/>
  <c r="S52" i="5"/>
  <c r="R52" i="5"/>
  <c r="Q52" i="5"/>
  <c r="O52" i="5"/>
  <c r="K52" i="5"/>
  <c r="J52" i="5"/>
  <c r="BJ51" i="5"/>
  <c r="BI51" i="5"/>
  <c r="BH51" i="5"/>
  <c r="AJ51" i="5"/>
  <c r="S51" i="5"/>
  <c r="R51" i="5"/>
  <c r="Q51" i="5"/>
  <c r="P51" i="5"/>
  <c r="O51" i="5"/>
  <c r="K51" i="5"/>
  <c r="L51" i="5" s="1"/>
  <c r="J51" i="5"/>
  <c r="I51" i="5"/>
  <c r="H51" i="5" s="1"/>
  <c r="BJ50" i="5"/>
  <c r="BI50" i="5"/>
  <c r="BH50" i="5"/>
  <c r="AJ50" i="5"/>
  <c r="S50" i="5"/>
  <c r="R50" i="5"/>
  <c r="Q50" i="5"/>
  <c r="O50" i="5"/>
  <c r="K50" i="5"/>
  <c r="J50" i="5"/>
  <c r="BJ49" i="5"/>
  <c r="BI49" i="5"/>
  <c r="BH49" i="5"/>
  <c r="AJ49" i="5"/>
  <c r="S49" i="5"/>
  <c r="R49" i="5"/>
  <c r="Q49" i="5"/>
  <c r="O49" i="5"/>
  <c r="K49" i="5"/>
  <c r="J49" i="5"/>
  <c r="BJ48" i="5"/>
  <c r="BI48" i="5"/>
  <c r="BH48" i="5"/>
  <c r="AJ48" i="5"/>
  <c r="S48" i="5"/>
  <c r="R48" i="5"/>
  <c r="Q48" i="5"/>
  <c r="O48" i="5"/>
  <c r="K48" i="5"/>
  <c r="J48" i="5"/>
  <c r="BJ47" i="5"/>
  <c r="BI47" i="5"/>
  <c r="BH47" i="5"/>
  <c r="AJ47" i="5"/>
  <c r="S47" i="5"/>
  <c r="R47" i="5"/>
  <c r="Q47" i="5"/>
  <c r="O47" i="5"/>
  <c r="K47" i="5"/>
  <c r="J47" i="5"/>
  <c r="I47" i="5"/>
  <c r="BJ46" i="5"/>
  <c r="BI46" i="5"/>
  <c r="BH46" i="5"/>
  <c r="AJ46" i="5"/>
  <c r="S46" i="5"/>
  <c r="R46" i="5"/>
  <c r="Q46" i="5"/>
  <c r="O46" i="5"/>
  <c r="K46" i="5"/>
  <c r="J46" i="5"/>
  <c r="BJ45" i="5"/>
  <c r="BI45" i="5"/>
  <c r="BH45" i="5"/>
  <c r="AJ45" i="5"/>
  <c r="S45" i="5"/>
  <c r="R45" i="5"/>
  <c r="T45" i="5" s="1"/>
  <c r="Q45" i="5"/>
  <c r="P45" i="5"/>
  <c r="O45" i="5"/>
  <c r="K45" i="5"/>
  <c r="J45" i="5"/>
  <c r="BJ44" i="5"/>
  <c r="BI44" i="5"/>
  <c r="BH44" i="5"/>
  <c r="AJ44" i="5"/>
  <c r="S44" i="5"/>
  <c r="R44" i="5"/>
  <c r="Q44" i="5"/>
  <c r="P44" i="5"/>
  <c r="O44" i="5"/>
  <c r="K44" i="5"/>
  <c r="J44" i="5"/>
  <c r="BJ43" i="5"/>
  <c r="BI43" i="5"/>
  <c r="BH43" i="5"/>
  <c r="AJ43" i="5"/>
  <c r="S43" i="5"/>
  <c r="R43" i="5"/>
  <c r="Q43" i="5"/>
  <c r="O43" i="5"/>
  <c r="K43" i="5"/>
  <c r="J43" i="5"/>
  <c r="BJ42" i="5"/>
  <c r="BI42" i="5"/>
  <c r="BH42" i="5"/>
  <c r="AJ42" i="5"/>
  <c r="S42" i="5"/>
  <c r="R42" i="5"/>
  <c r="Q42" i="5"/>
  <c r="O42" i="5"/>
  <c r="K42" i="5"/>
  <c r="J42" i="5"/>
  <c r="BJ41" i="5"/>
  <c r="BI41" i="5"/>
  <c r="BH41" i="5"/>
  <c r="AJ41" i="5"/>
  <c r="S41" i="5"/>
  <c r="R41" i="5"/>
  <c r="Q41" i="5"/>
  <c r="P41" i="5"/>
  <c r="O41" i="5"/>
  <c r="K41" i="5"/>
  <c r="J41" i="5"/>
  <c r="BJ40" i="5"/>
  <c r="BI40" i="5"/>
  <c r="BH40" i="5"/>
  <c r="AJ40" i="5"/>
  <c r="S40" i="5"/>
  <c r="T40" i="5" s="1"/>
  <c r="R40" i="5"/>
  <c r="Q40" i="5"/>
  <c r="P40" i="5"/>
  <c r="O40" i="5"/>
  <c r="K40" i="5"/>
  <c r="J40" i="5"/>
  <c r="BJ39" i="5"/>
  <c r="BI39" i="5"/>
  <c r="BH39" i="5"/>
  <c r="AJ39" i="5"/>
  <c r="S39" i="5"/>
  <c r="R39" i="5"/>
  <c r="Q39" i="5"/>
  <c r="O39" i="5"/>
  <c r="K39" i="5"/>
  <c r="J39" i="5"/>
  <c r="BJ38" i="5"/>
  <c r="BI38" i="5"/>
  <c r="BH38" i="5"/>
  <c r="AJ38" i="5"/>
  <c r="S38" i="5"/>
  <c r="R38" i="5"/>
  <c r="Q38" i="5"/>
  <c r="O38" i="5"/>
  <c r="K38" i="5"/>
  <c r="J38" i="5"/>
  <c r="BJ37" i="5"/>
  <c r="BI37" i="5"/>
  <c r="BH37" i="5"/>
  <c r="AJ37" i="5"/>
  <c r="S37" i="5"/>
  <c r="R37" i="5"/>
  <c r="Q37" i="5"/>
  <c r="O37" i="5"/>
  <c r="K37" i="5"/>
  <c r="J37" i="5"/>
  <c r="BJ36" i="5"/>
  <c r="BI36" i="5"/>
  <c r="BH36" i="5"/>
  <c r="AJ36" i="5"/>
  <c r="S36" i="5"/>
  <c r="R36" i="5"/>
  <c r="Q36" i="5"/>
  <c r="O36" i="5"/>
  <c r="K36" i="5"/>
  <c r="J36" i="5"/>
  <c r="BJ35" i="5"/>
  <c r="BI35" i="5"/>
  <c r="BH35" i="5"/>
  <c r="AJ35" i="5"/>
  <c r="S35" i="5"/>
  <c r="R35" i="5"/>
  <c r="Q35" i="5"/>
  <c r="O35" i="5"/>
  <c r="K35" i="5"/>
  <c r="J35" i="5"/>
  <c r="BJ34" i="5"/>
  <c r="BI34" i="5"/>
  <c r="BH34" i="5"/>
  <c r="AJ34" i="5"/>
  <c r="S34" i="5"/>
  <c r="R34" i="5"/>
  <c r="Q34" i="5"/>
  <c r="O34" i="5"/>
  <c r="K34" i="5"/>
  <c r="J34" i="5"/>
  <c r="BJ33" i="5"/>
  <c r="BI33" i="5"/>
  <c r="BH33" i="5"/>
  <c r="AJ33" i="5"/>
  <c r="S33" i="5"/>
  <c r="R33" i="5"/>
  <c r="Q33" i="5"/>
  <c r="P33" i="5"/>
  <c r="O33" i="5"/>
  <c r="K33" i="5"/>
  <c r="J33" i="5"/>
  <c r="BJ32" i="5"/>
  <c r="BI32" i="5"/>
  <c r="BH32" i="5"/>
  <c r="AJ32" i="5"/>
  <c r="S32" i="5"/>
  <c r="R32" i="5"/>
  <c r="Q32" i="5"/>
  <c r="O32" i="5"/>
  <c r="K32" i="5"/>
  <c r="J32" i="5"/>
  <c r="L32" i="5" s="1"/>
  <c r="I32" i="5"/>
  <c r="H32" i="5" s="1"/>
  <c r="BJ31" i="5"/>
  <c r="BI31" i="5"/>
  <c r="BH31" i="5"/>
  <c r="AJ31" i="5"/>
  <c r="S31" i="5"/>
  <c r="R31" i="5"/>
  <c r="Q31" i="5"/>
  <c r="O31" i="5"/>
  <c r="K31" i="5"/>
  <c r="J31" i="5"/>
  <c r="BJ30" i="5"/>
  <c r="BI30" i="5"/>
  <c r="BH30" i="5"/>
  <c r="AJ30" i="5"/>
  <c r="S30" i="5"/>
  <c r="T30" i="5" s="1"/>
  <c r="R30" i="5"/>
  <c r="Q30" i="5"/>
  <c r="P30" i="5"/>
  <c r="O30" i="5"/>
  <c r="K30" i="5"/>
  <c r="J30" i="5"/>
  <c r="BJ29" i="5"/>
  <c r="BI29" i="5"/>
  <c r="BH29" i="5"/>
  <c r="AJ29" i="5"/>
  <c r="S29" i="5"/>
  <c r="R29" i="5"/>
  <c r="Q29" i="5"/>
  <c r="P29" i="5"/>
  <c r="O29" i="5"/>
  <c r="K29" i="5"/>
  <c r="J29" i="5"/>
  <c r="BJ28" i="5"/>
  <c r="BI28" i="5"/>
  <c r="BH28" i="5"/>
  <c r="AJ28" i="5"/>
  <c r="S28" i="5"/>
  <c r="R28" i="5"/>
  <c r="Q28" i="5"/>
  <c r="O28" i="5"/>
  <c r="K28" i="5"/>
  <c r="J28" i="5"/>
  <c r="I28" i="5"/>
  <c r="H28" i="5" s="1"/>
  <c r="BJ27" i="5"/>
  <c r="BI27" i="5"/>
  <c r="BH27" i="5"/>
  <c r="AJ27" i="5"/>
  <c r="S27" i="5"/>
  <c r="R27" i="5"/>
  <c r="Q27" i="5"/>
  <c r="P27" i="5"/>
  <c r="O27" i="5"/>
  <c r="K27" i="5"/>
  <c r="J27" i="5"/>
  <c r="BJ26" i="5"/>
  <c r="BI26" i="5"/>
  <c r="BH26" i="5"/>
  <c r="AJ26" i="5"/>
  <c r="AG26" i="5"/>
  <c r="S26" i="5"/>
  <c r="R26" i="5"/>
  <c r="Q26" i="5"/>
  <c r="P26" i="5"/>
  <c r="O26" i="5"/>
  <c r="K26" i="5"/>
  <c r="J26" i="5"/>
  <c r="I26" i="5"/>
  <c r="F26" i="5"/>
  <c r="E26" i="5"/>
  <c r="M26" i="13" s="1"/>
  <c r="C26" i="5"/>
  <c r="BJ25" i="5"/>
  <c r="BI25" i="5"/>
  <c r="BH25" i="5"/>
  <c r="AJ25" i="5"/>
  <c r="K25" i="5"/>
  <c r="J25" i="5"/>
  <c r="BJ24" i="5"/>
  <c r="BI24" i="5"/>
  <c r="BH24" i="5"/>
  <c r="AJ24" i="5"/>
  <c r="K24" i="5"/>
  <c r="J24" i="5"/>
  <c r="BJ23" i="5"/>
  <c r="BI23" i="5"/>
  <c r="BH23" i="5"/>
  <c r="AJ23" i="5"/>
  <c r="K23" i="5"/>
  <c r="J23" i="5"/>
  <c r="BJ22" i="5"/>
  <c r="BI22" i="5"/>
  <c r="BH22" i="5"/>
  <c r="AJ22" i="5"/>
  <c r="K22" i="5"/>
  <c r="J22" i="5"/>
  <c r="BJ21" i="5"/>
  <c r="BI21" i="5"/>
  <c r="BH21" i="5"/>
  <c r="AJ21" i="5"/>
  <c r="K21" i="5"/>
  <c r="J21" i="5"/>
  <c r="BJ20" i="5"/>
  <c r="BI20" i="5"/>
  <c r="BH20" i="5"/>
  <c r="AJ20" i="5"/>
  <c r="K20" i="5"/>
  <c r="J20" i="5"/>
  <c r="I20" i="5"/>
  <c r="H20" i="5" s="1"/>
  <c r="C20" i="5"/>
  <c r="BJ19" i="5"/>
  <c r="BI19" i="5"/>
  <c r="BH19" i="5"/>
  <c r="AJ19" i="5"/>
  <c r="K19" i="5"/>
  <c r="J19" i="5"/>
  <c r="BJ18" i="5"/>
  <c r="BI18" i="5"/>
  <c r="BH18" i="5"/>
  <c r="AJ18" i="5"/>
  <c r="K18" i="5"/>
  <c r="J18" i="5"/>
  <c r="BJ17" i="5"/>
  <c r="BI17" i="5"/>
  <c r="BH17" i="5"/>
  <c r="AJ17" i="5"/>
  <c r="K17" i="5"/>
  <c r="L17" i="5" s="1"/>
  <c r="J17" i="5"/>
  <c r="H17" i="5" s="1"/>
  <c r="I17" i="5"/>
  <c r="BJ16" i="5"/>
  <c r="BI16" i="5"/>
  <c r="BH16" i="5"/>
  <c r="AJ16" i="5"/>
  <c r="K16" i="5"/>
  <c r="J16" i="5"/>
  <c r="I16" i="5"/>
  <c r="H16" i="5" s="1"/>
  <c r="F16" i="5"/>
  <c r="E16" i="5"/>
  <c r="M16" i="13" s="1"/>
  <c r="C16" i="5"/>
  <c r="BJ15" i="5"/>
  <c r="BI15" i="5"/>
  <c r="BH15" i="5"/>
  <c r="AJ15" i="5"/>
  <c r="K15" i="5"/>
  <c r="J15" i="5"/>
  <c r="BJ14" i="5"/>
  <c r="BI14" i="5"/>
  <c r="BH14" i="5"/>
  <c r="AL14" i="5"/>
  <c r="AK14" i="5"/>
  <c r="AJ14" i="5"/>
  <c r="K14" i="5"/>
  <c r="J14" i="5"/>
  <c r="E14" i="5"/>
  <c r="M14" i="13" s="1"/>
  <c r="C14" i="5"/>
  <c r="F14" i="5" s="1"/>
  <c r="BJ13" i="5"/>
  <c r="BI13" i="5"/>
  <c r="BH13" i="5"/>
  <c r="AL13" i="5"/>
  <c r="AK13" i="5"/>
  <c r="AJ13" i="5"/>
  <c r="AI13" i="5"/>
  <c r="AG13" i="5"/>
  <c r="K13" i="5"/>
  <c r="J13" i="5"/>
  <c r="F13" i="5"/>
  <c r="E13" i="5"/>
  <c r="M13" i="13" s="1"/>
  <c r="C13" i="5"/>
  <c r="BJ12" i="5"/>
  <c r="BI12" i="5"/>
  <c r="BH12" i="5"/>
  <c r="AL12" i="5"/>
  <c r="AK12" i="5"/>
  <c r="AJ12" i="5"/>
  <c r="AI12" i="5"/>
  <c r="AG12" i="5"/>
  <c r="K12" i="5"/>
  <c r="J12" i="5"/>
  <c r="F12" i="5"/>
  <c r="E12" i="5"/>
  <c r="M12" i="13" s="1"/>
  <c r="C12" i="5"/>
  <c r="BJ11" i="5"/>
  <c r="BI11" i="5"/>
  <c r="BH11" i="5"/>
  <c r="AJ11" i="5"/>
  <c r="AI11" i="5"/>
  <c r="AG11" i="5"/>
  <c r="K11" i="5"/>
  <c r="J11" i="5"/>
  <c r="E11" i="5"/>
  <c r="M11" i="13" s="1"/>
  <c r="C11" i="5"/>
  <c r="F11" i="5" s="1"/>
  <c r="BJ10" i="5"/>
  <c r="BI10" i="5"/>
  <c r="BH10" i="5"/>
  <c r="AJ10" i="5"/>
  <c r="AG10" i="5"/>
  <c r="K10" i="5"/>
  <c r="J10" i="5"/>
  <c r="F10" i="5"/>
  <c r="C10" i="5"/>
  <c r="E10" i="5" s="1"/>
  <c r="M10" i="13" s="1"/>
  <c r="BJ9" i="5"/>
  <c r="BI9" i="5"/>
  <c r="BH9" i="5"/>
  <c r="AJ9" i="5"/>
  <c r="K9" i="5"/>
  <c r="J9" i="5"/>
  <c r="E9" i="5"/>
  <c r="C9" i="5"/>
  <c r="F9" i="5" s="1"/>
  <c r="BJ8" i="5"/>
  <c r="BI8" i="5"/>
  <c r="BH8" i="5"/>
  <c r="AL8" i="5"/>
  <c r="AK8" i="5"/>
  <c r="AJ8" i="5"/>
  <c r="AI8" i="5"/>
  <c r="AG8" i="5"/>
  <c r="K8" i="5"/>
  <c r="J8" i="5"/>
  <c r="C8" i="5"/>
  <c r="BJ7" i="5"/>
  <c r="BI7" i="5"/>
  <c r="BH7" i="5"/>
  <c r="AL7" i="5"/>
  <c r="AK7" i="5"/>
  <c r="AJ7" i="5"/>
  <c r="AI7" i="5"/>
  <c r="AG7" i="5"/>
  <c r="K7" i="5"/>
  <c r="J7" i="5"/>
  <c r="F7" i="5"/>
  <c r="E7" i="5"/>
  <c r="C7" i="5"/>
  <c r="BJ6" i="5"/>
  <c r="BI6" i="5"/>
  <c r="BH6" i="5"/>
  <c r="AL6" i="5"/>
  <c r="AJ6" i="5"/>
  <c r="AG6" i="5"/>
  <c r="L6" i="5"/>
  <c r="K6" i="5"/>
  <c r="J6" i="5"/>
  <c r="I6" i="5"/>
  <c r="H6" i="5" s="1"/>
  <c r="C6" i="5"/>
  <c r="F6" i="5" s="1"/>
  <c r="BJ5" i="5"/>
  <c r="BI5" i="5"/>
  <c r="BH5" i="5"/>
  <c r="AL5" i="5"/>
  <c r="AJ5" i="5"/>
  <c r="AG5" i="5"/>
  <c r="K5" i="5"/>
  <c r="J5" i="5"/>
  <c r="I5" i="5"/>
  <c r="H5" i="5"/>
  <c r="F5" i="5"/>
  <c r="E5" i="5"/>
  <c r="M5" i="13" s="1"/>
  <c r="C5" i="5"/>
  <c r="BJ4" i="5"/>
  <c r="BI4" i="5"/>
  <c r="BH4" i="5"/>
  <c r="AL4" i="5"/>
  <c r="AK4" i="5"/>
  <c r="AJ4" i="5"/>
  <c r="AB4" i="5"/>
  <c r="AA4" i="5"/>
  <c r="I139" i="5" s="1"/>
  <c r="H139" i="5" s="1"/>
  <c r="K4" i="5"/>
  <c r="J4" i="5"/>
  <c r="E4" i="5"/>
  <c r="M4" i="13" s="1"/>
  <c r="C4" i="5"/>
  <c r="F4" i="5" s="1"/>
  <c r="BJ3" i="5"/>
  <c r="BI3" i="5"/>
  <c r="BH3" i="5"/>
  <c r="AL3" i="5"/>
  <c r="AK3" i="5"/>
  <c r="AJ3" i="5"/>
  <c r="AI3" i="5"/>
  <c r="AG3" i="5"/>
  <c r="AB3" i="5"/>
  <c r="AA3" i="5"/>
  <c r="K3" i="5"/>
  <c r="J3" i="5"/>
  <c r="F3" i="5"/>
  <c r="E3" i="5"/>
  <c r="C3" i="5"/>
  <c r="BJ2" i="5"/>
  <c r="BI2" i="5"/>
  <c r="BH2" i="5"/>
  <c r="AL2" i="5"/>
  <c r="AK2" i="5"/>
  <c r="AJ2" i="5"/>
  <c r="AI2" i="5"/>
  <c r="AB2" i="5"/>
  <c r="AA2" i="5"/>
  <c r="K2" i="5"/>
  <c r="J2" i="5"/>
  <c r="F2" i="5"/>
  <c r="E2" i="5"/>
  <c r="M2" i="13" s="1"/>
  <c r="C2" i="5"/>
  <c r="AS330" i="4"/>
  <c r="AR330" i="4"/>
  <c r="AQ330" i="4"/>
  <c r="AP330" i="4"/>
  <c r="AO330" i="4"/>
  <c r="AN330" i="4"/>
  <c r="AM330" i="4"/>
  <c r="AL330" i="4"/>
  <c r="AA330" i="4"/>
  <c r="Z330" i="4"/>
  <c r="Y330" i="4"/>
  <c r="X330" i="4"/>
  <c r="W330" i="4"/>
  <c r="V330" i="4"/>
  <c r="N330" i="4"/>
  <c r="I330" i="4"/>
  <c r="D330" i="4"/>
  <c r="AS329" i="4"/>
  <c r="AR329" i="4"/>
  <c r="AQ329" i="4"/>
  <c r="AP329" i="4"/>
  <c r="AO329" i="4"/>
  <c r="AN329" i="4"/>
  <c r="AM329" i="4"/>
  <c r="AL329" i="4"/>
  <c r="N329" i="4"/>
  <c r="I329" i="4"/>
  <c r="G329" i="4"/>
  <c r="D329" i="4"/>
  <c r="AQ328" i="4"/>
  <c r="AP328" i="4"/>
  <c r="AO328" i="4"/>
  <c r="AN328" i="4"/>
  <c r="AM328" i="4"/>
  <c r="AL328" i="4"/>
  <c r="I328" i="4"/>
  <c r="D328" i="4"/>
  <c r="AQ327" i="4"/>
  <c r="AP327" i="4"/>
  <c r="AO327" i="4"/>
  <c r="AN327" i="4"/>
  <c r="AM327" i="4"/>
  <c r="AL327" i="4"/>
  <c r="I327" i="4"/>
  <c r="D327" i="4"/>
  <c r="AQ326" i="4"/>
  <c r="AP326" i="4"/>
  <c r="AO326" i="4"/>
  <c r="AN326" i="4"/>
  <c r="AM326" i="4"/>
  <c r="AL326" i="4"/>
  <c r="I326" i="4"/>
  <c r="D326" i="4"/>
  <c r="AQ325" i="4"/>
  <c r="AP325" i="4"/>
  <c r="AO325" i="4"/>
  <c r="AN325" i="4"/>
  <c r="AM325" i="4"/>
  <c r="AR325" i="4" s="1"/>
  <c r="AL325" i="4"/>
  <c r="I325" i="4"/>
  <c r="D325" i="4"/>
  <c r="AQ324" i="4"/>
  <c r="AP324" i="4"/>
  <c r="AO324" i="4"/>
  <c r="AN324" i="4"/>
  <c r="AM324" i="4"/>
  <c r="AL324" i="4"/>
  <c r="I324" i="4"/>
  <c r="D324" i="4"/>
  <c r="AQ323" i="4"/>
  <c r="AP323" i="4"/>
  <c r="AO323" i="4"/>
  <c r="AN323" i="4"/>
  <c r="AM323" i="4"/>
  <c r="AL323" i="4"/>
  <c r="I323" i="4"/>
  <c r="D323" i="4"/>
  <c r="AS322" i="4"/>
  <c r="AQ322" i="4"/>
  <c r="AR322" i="4" s="1"/>
  <c r="N322" i="4" s="1"/>
  <c r="AP322" i="4"/>
  <c r="AO322" i="4"/>
  <c r="AN322" i="4"/>
  <c r="AM322" i="4"/>
  <c r="AL322" i="4"/>
  <c r="I322" i="4"/>
  <c r="D322" i="4"/>
  <c r="AR321" i="4"/>
  <c r="AS321" i="4" s="1"/>
  <c r="AQ321" i="4"/>
  <c r="AP321" i="4"/>
  <c r="AO321" i="4"/>
  <c r="AN321" i="4"/>
  <c r="AM321" i="4"/>
  <c r="AL321" i="4"/>
  <c r="N321" i="4"/>
  <c r="I321" i="4"/>
  <c r="D321" i="4"/>
  <c r="AQ320" i="4"/>
  <c r="AP320" i="4"/>
  <c r="AO320" i="4"/>
  <c r="AN320" i="4"/>
  <c r="AM320" i="4"/>
  <c r="AL320" i="4"/>
  <c r="I320" i="4"/>
  <c r="G320" i="4"/>
  <c r="D320" i="4"/>
  <c r="AS319" i="4"/>
  <c r="AR319" i="4"/>
  <c r="AQ319" i="4"/>
  <c r="AP319" i="4"/>
  <c r="AO319" i="4"/>
  <c r="AN319" i="4"/>
  <c r="AM319" i="4"/>
  <c r="AL319" i="4"/>
  <c r="N319" i="4"/>
  <c r="I319" i="4"/>
  <c r="D319" i="4"/>
  <c r="AS318" i="4"/>
  <c r="AR318" i="4"/>
  <c r="AQ318" i="4"/>
  <c r="AP318" i="4"/>
  <c r="AO318" i="4"/>
  <c r="AN318" i="4"/>
  <c r="AM318" i="4"/>
  <c r="AL318" i="4"/>
  <c r="N318" i="4"/>
  <c r="I318" i="4"/>
  <c r="D318" i="4"/>
  <c r="AQ317" i="4"/>
  <c r="AP317" i="4"/>
  <c r="AO317" i="4"/>
  <c r="AN317" i="4"/>
  <c r="AM317" i="4"/>
  <c r="AL317" i="4"/>
  <c r="I317" i="4"/>
  <c r="D317" i="4"/>
  <c r="AQ316" i="4"/>
  <c r="AP316" i="4"/>
  <c r="AO316" i="4"/>
  <c r="AN316" i="4"/>
  <c r="AR316" i="4" s="1"/>
  <c r="AM316" i="4"/>
  <c r="AL316" i="4"/>
  <c r="I316" i="4"/>
  <c r="D316" i="4"/>
  <c r="AQ315" i="4"/>
  <c r="AP315" i="4"/>
  <c r="AO315" i="4"/>
  <c r="AN315" i="4"/>
  <c r="AM315" i="4"/>
  <c r="AL315" i="4"/>
  <c r="I315" i="4"/>
  <c r="D315" i="4"/>
  <c r="AQ314" i="4"/>
  <c r="AP314" i="4"/>
  <c r="AO314" i="4"/>
  <c r="AN314" i="4"/>
  <c r="AM314" i="4"/>
  <c r="AR314" i="4" s="1"/>
  <c r="AS314" i="4" s="1"/>
  <c r="AL314" i="4"/>
  <c r="N314" i="4"/>
  <c r="I314" i="4"/>
  <c r="D314" i="4"/>
  <c r="AX313" i="4"/>
  <c r="AW313" i="4"/>
  <c r="AV313" i="4"/>
  <c r="AR313" i="4"/>
  <c r="N313" i="4" s="1"/>
  <c r="AQ313" i="4"/>
  <c r="AP313" i="4"/>
  <c r="AO313" i="4"/>
  <c r="AN313" i="4"/>
  <c r="AM313" i="4"/>
  <c r="AL313" i="4"/>
  <c r="I313" i="4"/>
  <c r="D313" i="4"/>
  <c r="A313" i="4"/>
  <c r="A314" i="4" s="1"/>
  <c r="AX312" i="4"/>
  <c r="AW312" i="4"/>
  <c r="AV312" i="4"/>
  <c r="AQ312" i="4"/>
  <c r="AP312" i="4"/>
  <c r="AO312" i="4"/>
  <c r="AN312" i="4"/>
  <c r="AM312" i="4"/>
  <c r="AL312" i="4"/>
  <c r="I312" i="4"/>
  <c r="D312" i="4"/>
  <c r="AX311" i="4"/>
  <c r="AW311" i="4"/>
  <c r="AV311" i="4"/>
  <c r="AR311" i="4"/>
  <c r="AQ311" i="4"/>
  <c r="AP311" i="4"/>
  <c r="AO311" i="4"/>
  <c r="AN311" i="4"/>
  <c r="AM311" i="4"/>
  <c r="AL311" i="4"/>
  <c r="I311" i="4"/>
  <c r="D311" i="4"/>
  <c r="AX310" i="4"/>
  <c r="AW310" i="4"/>
  <c r="AV310" i="4"/>
  <c r="AQ310" i="4"/>
  <c r="AP310" i="4"/>
  <c r="AO310" i="4"/>
  <c r="AN310" i="4"/>
  <c r="AM310" i="4"/>
  <c r="AL310" i="4"/>
  <c r="I310" i="4"/>
  <c r="C310" i="4"/>
  <c r="D310" i="4" s="1"/>
  <c r="AX309" i="4"/>
  <c r="AW309" i="4"/>
  <c r="AV309" i="4"/>
  <c r="AQ309" i="4"/>
  <c r="AP309" i="4"/>
  <c r="AO309" i="4"/>
  <c r="AN309" i="4"/>
  <c r="AM309" i="4"/>
  <c r="I309" i="4"/>
  <c r="D309" i="4"/>
  <c r="C309" i="4"/>
  <c r="AL309" i="4" s="1"/>
  <c r="AR308" i="4"/>
  <c r="AQ308" i="4"/>
  <c r="AP308" i="4"/>
  <c r="AO308" i="4"/>
  <c r="AN308" i="4"/>
  <c r="AM308" i="4"/>
  <c r="AL308" i="4"/>
  <c r="I308" i="4"/>
  <c r="D308" i="4"/>
  <c r="C308" i="4"/>
  <c r="AQ307" i="4"/>
  <c r="AP307" i="4"/>
  <c r="AO307" i="4"/>
  <c r="AN307" i="4"/>
  <c r="AM307" i="4"/>
  <c r="I307" i="4"/>
  <c r="G307" i="4"/>
  <c r="D307" i="4"/>
  <c r="C307" i="4"/>
  <c r="AL307" i="4" s="1"/>
  <c r="AQ306" i="4"/>
  <c r="AP306" i="4"/>
  <c r="AO306" i="4"/>
  <c r="AN306" i="4"/>
  <c r="AM306" i="4"/>
  <c r="I306" i="4"/>
  <c r="D306" i="4"/>
  <c r="C306" i="4"/>
  <c r="AL306" i="4" s="1"/>
  <c r="AQ305" i="4"/>
  <c r="AP305" i="4"/>
  <c r="AO305" i="4"/>
  <c r="AN305" i="4"/>
  <c r="AR305" i="4" s="1"/>
  <c r="AM305" i="4"/>
  <c r="I305" i="4"/>
  <c r="C305" i="4"/>
  <c r="AQ304" i="4"/>
  <c r="AP304" i="4"/>
  <c r="AO304" i="4"/>
  <c r="AN304" i="4"/>
  <c r="AM304" i="4"/>
  <c r="AL304" i="4"/>
  <c r="I304" i="4"/>
  <c r="D304" i="4"/>
  <c r="C304" i="4"/>
  <c r="AR303" i="4"/>
  <c r="AQ303" i="4"/>
  <c r="AP303" i="4"/>
  <c r="AO303" i="4"/>
  <c r="AN303" i="4"/>
  <c r="AM303" i="4"/>
  <c r="AL303" i="4"/>
  <c r="I303" i="4"/>
  <c r="C303" i="4"/>
  <c r="D303" i="4" s="1"/>
  <c r="AQ302" i="4"/>
  <c r="AP302" i="4"/>
  <c r="AO302" i="4"/>
  <c r="AR302" i="4" s="1"/>
  <c r="AN302" i="4"/>
  <c r="AM302" i="4"/>
  <c r="I302" i="4"/>
  <c r="D302" i="4"/>
  <c r="C302" i="4"/>
  <c r="AL302" i="4" s="1"/>
  <c r="AQ301" i="4"/>
  <c r="AR301" i="4" s="1"/>
  <c r="AS301" i="4" s="1"/>
  <c r="AP301" i="4"/>
  <c r="AO301" i="4"/>
  <c r="AN301" i="4"/>
  <c r="AM301" i="4"/>
  <c r="AL301" i="4"/>
  <c r="I301" i="4"/>
  <c r="G301" i="4"/>
  <c r="D301" i="4"/>
  <c r="N301" i="4" s="1"/>
  <c r="C301" i="4"/>
  <c r="AQ300" i="4"/>
  <c r="AP300" i="4"/>
  <c r="AO300" i="4"/>
  <c r="AN300" i="4"/>
  <c r="AM300" i="4"/>
  <c r="I300" i="4"/>
  <c r="C300" i="4"/>
  <c r="D300" i="4" s="1"/>
  <c r="AQ299" i="4"/>
  <c r="AP299" i="4"/>
  <c r="AR299" i="4" s="1"/>
  <c r="AO299" i="4"/>
  <c r="AN299" i="4"/>
  <c r="AM299" i="4"/>
  <c r="AL299" i="4"/>
  <c r="I299" i="4"/>
  <c r="D299" i="4"/>
  <c r="C299" i="4"/>
  <c r="AR298" i="4"/>
  <c r="AQ298" i="4"/>
  <c r="AP298" i="4"/>
  <c r="AO298" i="4"/>
  <c r="AN298" i="4"/>
  <c r="AM298" i="4"/>
  <c r="I298" i="4"/>
  <c r="G298" i="4"/>
  <c r="D298" i="4"/>
  <c r="C298" i="4"/>
  <c r="AL298" i="4" s="1"/>
  <c r="AQ297" i="4"/>
  <c r="AP297" i="4"/>
  <c r="AO297" i="4"/>
  <c r="AN297" i="4"/>
  <c r="AM297" i="4"/>
  <c r="AL297" i="4"/>
  <c r="I297" i="4"/>
  <c r="D297" i="4"/>
  <c r="C297" i="4"/>
  <c r="AR296" i="4"/>
  <c r="AS296" i="4" s="1"/>
  <c r="AQ296" i="4"/>
  <c r="AP296" i="4"/>
  <c r="AO296" i="4"/>
  <c r="AN296" i="4"/>
  <c r="AM296" i="4"/>
  <c r="AL296" i="4"/>
  <c r="N296" i="4"/>
  <c r="I296" i="4"/>
  <c r="D296" i="4"/>
  <c r="C296" i="4"/>
  <c r="AQ295" i="4"/>
  <c r="AP295" i="4"/>
  <c r="AO295" i="4"/>
  <c r="AN295" i="4"/>
  <c r="AM295" i="4"/>
  <c r="AL295" i="4"/>
  <c r="I295" i="4"/>
  <c r="C295" i="4"/>
  <c r="D295" i="4" s="1"/>
  <c r="AQ294" i="4"/>
  <c r="AP294" i="4"/>
  <c r="AO294" i="4"/>
  <c r="AN294" i="4"/>
  <c r="AM294" i="4"/>
  <c r="AL294" i="4"/>
  <c r="I294" i="4"/>
  <c r="D294" i="4"/>
  <c r="C294" i="4"/>
  <c r="AQ293" i="4"/>
  <c r="AP293" i="4"/>
  <c r="AO293" i="4"/>
  <c r="AN293" i="4"/>
  <c r="AR293" i="4" s="1"/>
  <c r="AS293" i="4" s="1"/>
  <c r="AM293" i="4"/>
  <c r="AL293" i="4"/>
  <c r="N293" i="4"/>
  <c r="I293" i="4"/>
  <c r="C293" i="4"/>
  <c r="D293" i="4" s="1"/>
  <c r="AQ292" i="4"/>
  <c r="AP292" i="4"/>
  <c r="AO292" i="4"/>
  <c r="AN292" i="4"/>
  <c r="AM292" i="4"/>
  <c r="AL292" i="4"/>
  <c r="I292" i="4"/>
  <c r="G292" i="4"/>
  <c r="D292" i="4"/>
  <c r="C292" i="4"/>
  <c r="AW291" i="4"/>
  <c r="AQ291" i="4"/>
  <c r="AP291" i="4"/>
  <c r="AO291" i="4"/>
  <c r="AN291" i="4"/>
  <c r="AM291" i="4"/>
  <c r="I291" i="4"/>
  <c r="D291" i="4"/>
  <c r="C291" i="4"/>
  <c r="AL291" i="4" s="1"/>
  <c r="A291" i="4"/>
  <c r="AX290" i="4"/>
  <c r="AW290" i="4"/>
  <c r="AV290" i="4"/>
  <c r="AQ290" i="4"/>
  <c r="AP290" i="4"/>
  <c r="AO290" i="4"/>
  <c r="AN290" i="4"/>
  <c r="AM290" i="4"/>
  <c r="AR290" i="4" s="1"/>
  <c r="AL290" i="4"/>
  <c r="I290" i="4"/>
  <c r="D290" i="4"/>
  <c r="C290" i="4"/>
  <c r="AX289" i="4"/>
  <c r="AW289" i="4"/>
  <c r="AV289" i="4"/>
  <c r="AQ289" i="4"/>
  <c r="AP289" i="4"/>
  <c r="AO289" i="4"/>
  <c r="AR289" i="4" s="1"/>
  <c r="AN289" i="4"/>
  <c r="AM289" i="4"/>
  <c r="I289" i="4"/>
  <c r="D289" i="4"/>
  <c r="C289" i="4"/>
  <c r="AL289" i="4" s="1"/>
  <c r="AX288" i="4"/>
  <c r="AW288" i="4"/>
  <c r="AV288" i="4"/>
  <c r="AR288" i="4"/>
  <c r="AS288" i="4" s="1"/>
  <c r="AQ288" i="4"/>
  <c r="AP288" i="4"/>
  <c r="AO288" i="4"/>
  <c r="AN288" i="4"/>
  <c r="AM288" i="4"/>
  <c r="AL288" i="4"/>
  <c r="N288" i="4"/>
  <c r="I288" i="4"/>
  <c r="D288" i="4"/>
  <c r="C288" i="4"/>
  <c r="AX287" i="4"/>
  <c r="AW287" i="4"/>
  <c r="AV287" i="4"/>
  <c r="AQ287" i="4"/>
  <c r="AP287" i="4"/>
  <c r="AO287" i="4"/>
  <c r="AN287" i="4"/>
  <c r="AM287" i="4"/>
  <c r="I287" i="4"/>
  <c r="D287" i="4"/>
  <c r="C287" i="4"/>
  <c r="AL287" i="4" s="1"/>
  <c r="AQ286" i="4"/>
  <c r="AP286" i="4"/>
  <c r="AO286" i="4"/>
  <c r="AN286" i="4"/>
  <c r="AM286" i="4"/>
  <c r="AR286" i="4" s="1"/>
  <c r="I286" i="4"/>
  <c r="C286" i="4"/>
  <c r="AL286" i="4" s="1"/>
  <c r="A286" i="4"/>
  <c r="AX285" i="4"/>
  <c r="AW285" i="4"/>
  <c r="AV285" i="4"/>
  <c r="AS285" i="4"/>
  <c r="AR285" i="4"/>
  <c r="AQ285" i="4"/>
  <c r="AP285" i="4"/>
  <c r="AO285" i="4"/>
  <c r="AN285" i="4"/>
  <c r="AM285" i="4"/>
  <c r="AL285" i="4"/>
  <c r="I285" i="4"/>
  <c r="D285" i="4"/>
  <c r="C285" i="4"/>
  <c r="A285" i="4"/>
  <c r="AX284" i="4"/>
  <c r="AW284" i="4"/>
  <c r="AV284" i="4"/>
  <c r="AQ284" i="4"/>
  <c r="AP284" i="4"/>
  <c r="AO284" i="4"/>
  <c r="AN284" i="4"/>
  <c r="AM284" i="4"/>
  <c r="AL284" i="4"/>
  <c r="I284" i="4"/>
  <c r="C284" i="4"/>
  <c r="D284" i="4" s="1"/>
  <c r="AX283" i="4"/>
  <c r="AW283" i="4"/>
  <c r="AV283" i="4"/>
  <c r="AQ283" i="4"/>
  <c r="AP283" i="4"/>
  <c r="AO283" i="4"/>
  <c r="AN283" i="4"/>
  <c r="AM283" i="4"/>
  <c r="I283" i="4"/>
  <c r="D283" i="4"/>
  <c r="C283" i="4"/>
  <c r="AL283" i="4" s="1"/>
  <c r="AX282" i="4"/>
  <c r="AW282" i="4"/>
  <c r="AV282" i="4"/>
  <c r="AR282" i="4"/>
  <c r="AQ282" i="4"/>
  <c r="AP282" i="4"/>
  <c r="AO282" i="4"/>
  <c r="AN282" i="4"/>
  <c r="AM282" i="4"/>
  <c r="I282" i="4"/>
  <c r="G282" i="4"/>
  <c r="D282" i="4"/>
  <c r="C282" i="4"/>
  <c r="AL282" i="4" s="1"/>
  <c r="AX281" i="4"/>
  <c r="AW281" i="4"/>
  <c r="AV281" i="4"/>
  <c r="AQ281" i="4"/>
  <c r="AP281" i="4"/>
  <c r="AO281" i="4"/>
  <c r="AN281" i="4"/>
  <c r="AM281" i="4"/>
  <c r="I281" i="4"/>
  <c r="C281" i="4"/>
  <c r="AX280" i="4"/>
  <c r="AW280" i="4"/>
  <c r="AV280" i="4"/>
  <c r="AQ280" i="4"/>
  <c r="AP280" i="4"/>
  <c r="AO280" i="4"/>
  <c r="AN280" i="4"/>
  <c r="AM280" i="4"/>
  <c r="I280" i="4"/>
  <c r="D280" i="4"/>
  <c r="C280" i="4"/>
  <c r="AL280" i="4" s="1"/>
  <c r="AX279" i="4"/>
  <c r="AW279" i="4"/>
  <c r="AV279" i="4"/>
  <c r="AQ279" i="4"/>
  <c r="AP279" i="4"/>
  <c r="AO279" i="4"/>
  <c r="AN279" i="4"/>
  <c r="AM279" i="4"/>
  <c r="AR279" i="4" s="1"/>
  <c r="I279" i="4"/>
  <c r="C279" i="4"/>
  <c r="AX278" i="4"/>
  <c r="AW278" i="4"/>
  <c r="AV278" i="4"/>
  <c r="AQ278" i="4"/>
  <c r="AP278" i="4"/>
  <c r="AO278" i="4"/>
  <c r="AN278" i="4"/>
  <c r="AM278" i="4"/>
  <c r="I278" i="4"/>
  <c r="D278" i="4"/>
  <c r="C278" i="4"/>
  <c r="AL278" i="4" s="1"/>
  <c r="AX277" i="4"/>
  <c r="AW277" i="4"/>
  <c r="AV277" i="4"/>
  <c r="AQ277" i="4"/>
  <c r="AP277" i="4"/>
  <c r="AO277" i="4"/>
  <c r="AN277" i="4"/>
  <c r="AM277" i="4"/>
  <c r="AL277" i="4"/>
  <c r="I277" i="4"/>
  <c r="G277" i="4"/>
  <c r="D277" i="4"/>
  <c r="C277" i="4"/>
  <c r="AX276" i="4"/>
  <c r="AW276" i="4"/>
  <c r="AV276" i="4"/>
  <c r="AQ276" i="4"/>
  <c r="AP276" i="4"/>
  <c r="AO276" i="4"/>
  <c r="AR276" i="4" s="1"/>
  <c r="AN276" i="4"/>
  <c r="AM276" i="4"/>
  <c r="I276" i="4"/>
  <c r="D276" i="4"/>
  <c r="C276" i="4"/>
  <c r="AL276" i="4" s="1"/>
  <c r="AX275" i="4"/>
  <c r="AW275" i="4"/>
  <c r="AV275" i="4"/>
  <c r="AR275" i="4"/>
  <c r="N275" i="4" s="1"/>
  <c r="AQ275" i="4"/>
  <c r="AP275" i="4"/>
  <c r="AO275" i="4"/>
  <c r="AN275" i="4"/>
  <c r="AM275" i="4"/>
  <c r="I275" i="4"/>
  <c r="C275" i="4"/>
  <c r="D275" i="4" s="1"/>
  <c r="AX274" i="4"/>
  <c r="AW274" i="4"/>
  <c r="AV274" i="4"/>
  <c r="AQ274" i="4"/>
  <c r="AP274" i="4"/>
  <c r="AO274" i="4"/>
  <c r="AN274" i="4"/>
  <c r="AM274" i="4"/>
  <c r="AR274" i="4" s="1"/>
  <c r="AS274" i="4" s="1"/>
  <c r="N274" i="4"/>
  <c r="I274" i="4"/>
  <c r="G274" i="4"/>
  <c r="D274" i="4"/>
  <c r="C274" i="4"/>
  <c r="AL274" i="4" s="1"/>
  <c r="AX273" i="4"/>
  <c r="AW273" i="4"/>
  <c r="AV273" i="4"/>
  <c r="AS273" i="4"/>
  <c r="AR273" i="4"/>
  <c r="AQ273" i="4"/>
  <c r="AP273" i="4"/>
  <c r="AO273" i="4"/>
  <c r="AN273" i="4"/>
  <c r="AM273" i="4"/>
  <c r="I273" i="4"/>
  <c r="G273" i="4"/>
  <c r="D273" i="4"/>
  <c r="C273" i="4"/>
  <c r="AL273" i="4" s="1"/>
  <c r="AX272" i="4"/>
  <c r="AW272" i="4"/>
  <c r="AV272" i="4"/>
  <c r="AQ272" i="4"/>
  <c r="AP272" i="4"/>
  <c r="AO272" i="4"/>
  <c r="AN272" i="4"/>
  <c r="AM272" i="4"/>
  <c r="I272" i="4"/>
  <c r="G272" i="4"/>
  <c r="D272" i="4"/>
  <c r="C272" i="4"/>
  <c r="AL272" i="4" s="1"/>
  <c r="AX271" i="4"/>
  <c r="AW271" i="4"/>
  <c r="AV271" i="4"/>
  <c r="AQ271" i="4"/>
  <c r="AP271" i="4"/>
  <c r="AO271" i="4"/>
  <c r="AN271" i="4"/>
  <c r="AM271" i="4"/>
  <c r="AL271" i="4"/>
  <c r="I271" i="4"/>
  <c r="G271" i="4"/>
  <c r="D271" i="4"/>
  <c r="C271" i="4"/>
  <c r="AX270" i="4"/>
  <c r="AW270" i="4"/>
  <c r="AV270" i="4"/>
  <c r="AS270" i="4"/>
  <c r="AR270" i="4"/>
  <c r="AQ270" i="4"/>
  <c r="AP270" i="4"/>
  <c r="AO270" i="4"/>
  <c r="AN270" i="4"/>
  <c r="AM270" i="4"/>
  <c r="I270" i="4"/>
  <c r="H270" i="4"/>
  <c r="G270" i="4"/>
  <c r="D270" i="4"/>
  <c r="C270" i="4"/>
  <c r="AL270" i="4" s="1"/>
  <c r="AX269" i="4"/>
  <c r="AW269" i="4"/>
  <c r="AV269" i="4"/>
  <c r="AS269" i="4"/>
  <c r="AR269" i="4"/>
  <c r="AQ269" i="4"/>
  <c r="AP269" i="4"/>
  <c r="AO269" i="4"/>
  <c r="AN269" i="4"/>
  <c r="AM269" i="4"/>
  <c r="I269" i="4"/>
  <c r="H269" i="4"/>
  <c r="G269" i="4"/>
  <c r="D269" i="4"/>
  <c r="C269" i="4"/>
  <c r="AL269" i="4" s="1"/>
  <c r="AX268" i="4"/>
  <c r="AW268" i="4"/>
  <c r="AV268" i="4"/>
  <c r="AQ268" i="4"/>
  <c r="AP268" i="4"/>
  <c r="AO268" i="4"/>
  <c r="AN268" i="4"/>
  <c r="AM268" i="4"/>
  <c r="AL268" i="4"/>
  <c r="I268" i="4"/>
  <c r="H268" i="4"/>
  <c r="D268" i="4"/>
  <c r="C268" i="4"/>
  <c r="AX267" i="4"/>
  <c r="AW267" i="4"/>
  <c r="AV267" i="4"/>
  <c r="AQ267" i="4"/>
  <c r="AP267" i="4"/>
  <c r="AO267" i="4"/>
  <c r="AN267" i="4"/>
  <c r="AM267" i="4"/>
  <c r="I267" i="4"/>
  <c r="H267" i="4"/>
  <c r="D267" i="4"/>
  <c r="C267" i="4"/>
  <c r="AL267" i="4" s="1"/>
  <c r="AX266" i="4"/>
  <c r="AW266" i="4"/>
  <c r="AV266" i="4"/>
  <c r="AQ266" i="4"/>
  <c r="AP266" i="4"/>
  <c r="AO266" i="4"/>
  <c r="AN266" i="4"/>
  <c r="AM266" i="4"/>
  <c r="AL266" i="4"/>
  <c r="I266" i="4"/>
  <c r="H266" i="4"/>
  <c r="G266" i="4"/>
  <c r="F266" i="4"/>
  <c r="D266" i="4"/>
  <c r="C266" i="4"/>
  <c r="AX265" i="4"/>
  <c r="AW265" i="4"/>
  <c r="AV265" i="4"/>
  <c r="AQ265" i="4"/>
  <c r="AP265" i="4"/>
  <c r="AO265" i="4"/>
  <c r="AN265" i="4"/>
  <c r="AM265" i="4"/>
  <c r="I265" i="4"/>
  <c r="H265" i="4"/>
  <c r="C265" i="4"/>
  <c r="AX264" i="4"/>
  <c r="AW264" i="4"/>
  <c r="AV264" i="4"/>
  <c r="AQ264" i="4"/>
  <c r="AP264" i="4"/>
  <c r="AO264" i="4"/>
  <c r="AN264" i="4"/>
  <c r="AM264" i="4"/>
  <c r="I264" i="4"/>
  <c r="H264" i="4"/>
  <c r="C264" i="4"/>
  <c r="AX263" i="4"/>
  <c r="AW263" i="4"/>
  <c r="AV263" i="4"/>
  <c r="AQ263" i="4"/>
  <c r="AP263" i="4"/>
  <c r="AO263" i="4"/>
  <c r="AN263" i="4"/>
  <c r="AM263" i="4"/>
  <c r="AL263" i="4"/>
  <c r="I263" i="4"/>
  <c r="H263" i="4"/>
  <c r="D263" i="4"/>
  <c r="C263" i="4"/>
  <c r="AX262" i="4"/>
  <c r="AW262" i="4"/>
  <c r="AV262" i="4"/>
  <c r="AQ262" i="4"/>
  <c r="AP262" i="4"/>
  <c r="AO262" i="4"/>
  <c r="AN262" i="4"/>
  <c r="AM262" i="4"/>
  <c r="I262" i="4"/>
  <c r="H262" i="4"/>
  <c r="C262" i="4"/>
  <c r="AL262" i="4" s="1"/>
  <c r="AX261" i="4"/>
  <c r="AW261" i="4"/>
  <c r="AV261" i="4"/>
  <c r="AQ261" i="4"/>
  <c r="AP261" i="4"/>
  <c r="AO261" i="4"/>
  <c r="AN261" i="4"/>
  <c r="AM261" i="4"/>
  <c r="I261" i="4"/>
  <c r="H261" i="4"/>
  <c r="D261" i="4"/>
  <c r="C261" i="4"/>
  <c r="AL261" i="4" s="1"/>
  <c r="AX260" i="4"/>
  <c r="AW260" i="4"/>
  <c r="AV260" i="4"/>
  <c r="AQ260" i="4"/>
  <c r="AP260" i="4"/>
  <c r="AO260" i="4"/>
  <c r="AN260" i="4"/>
  <c r="AM260" i="4"/>
  <c r="AL260" i="4"/>
  <c r="I260" i="4"/>
  <c r="H260" i="4"/>
  <c r="D260" i="4"/>
  <c r="C260" i="4"/>
  <c r="AX259" i="4"/>
  <c r="AW259" i="4"/>
  <c r="AV259" i="4"/>
  <c r="AQ259" i="4"/>
  <c r="AP259" i="4"/>
  <c r="AO259" i="4"/>
  <c r="AN259" i="4"/>
  <c r="AM259" i="4"/>
  <c r="I259" i="4"/>
  <c r="H259" i="4"/>
  <c r="C259" i="4"/>
  <c r="AL259" i="4" s="1"/>
  <c r="AX258" i="4"/>
  <c r="AW258" i="4"/>
  <c r="AV258" i="4"/>
  <c r="AQ258" i="4"/>
  <c r="AP258" i="4"/>
  <c r="AO258" i="4"/>
  <c r="AN258" i="4"/>
  <c r="AM258" i="4"/>
  <c r="AL258" i="4"/>
  <c r="O258" i="4"/>
  <c r="L258" i="4"/>
  <c r="I258" i="4"/>
  <c r="H258" i="4"/>
  <c r="D258" i="4"/>
  <c r="C258" i="4"/>
  <c r="AX257" i="4"/>
  <c r="AW257" i="4"/>
  <c r="AV257" i="4"/>
  <c r="AQ257" i="4"/>
  <c r="AP257" i="4"/>
  <c r="AO257" i="4"/>
  <c r="AN257" i="4"/>
  <c r="AM257" i="4"/>
  <c r="I257" i="4"/>
  <c r="H257" i="4"/>
  <c r="D257" i="4"/>
  <c r="C257" i="4"/>
  <c r="AL257" i="4" s="1"/>
  <c r="AX256" i="4"/>
  <c r="AW256" i="4"/>
  <c r="AV256" i="4"/>
  <c r="AQ256" i="4"/>
  <c r="AP256" i="4"/>
  <c r="AO256" i="4"/>
  <c r="AN256" i="4"/>
  <c r="AM256" i="4"/>
  <c r="AL256" i="4"/>
  <c r="I256" i="4"/>
  <c r="H256" i="4"/>
  <c r="C256" i="4"/>
  <c r="D256" i="4" s="1"/>
  <c r="AX255" i="4"/>
  <c r="AW255" i="4"/>
  <c r="AV255" i="4"/>
  <c r="AQ255" i="4"/>
  <c r="AP255" i="4"/>
  <c r="AR255" i="4" s="1"/>
  <c r="AO255" i="4"/>
  <c r="AN255" i="4"/>
  <c r="AM255" i="4"/>
  <c r="I255" i="4"/>
  <c r="H255" i="4"/>
  <c r="C255" i="4"/>
  <c r="AX254" i="4"/>
  <c r="AW254" i="4"/>
  <c r="AV254" i="4"/>
  <c r="AQ254" i="4"/>
  <c r="AP254" i="4"/>
  <c r="AO254" i="4"/>
  <c r="AN254" i="4"/>
  <c r="AM254" i="4"/>
  <c r="I254" i="4"/>
  <c r="H254" i="4"/>
  <c r="D254" i="4"/>
  <c r="C254" i="4"/>
  <c r="AL254" i="4" s="1"/>
  <c r="AX253" i="4"/>
  <c r="AW253" i="4"/>
  <c r="AV253" i="4"/>
  <c r="AR253" i="4"/>
  <c r="AQ253" i="4"/>
  <c r="AP253" i="4"/>
  <c r="AO253" i="4"/>
  <c r="AN253" i="4"/>
  <c r="AM253" i="4"/>
  <c r="I253" i="4"/>
  <c r="H253" i="4"/>
  <c r="D253" i="4"/>
  <c r="C253" i="4"/>
  <c r="AL253" i="4" s="1"/>
  <c r="AX252" i="4"/>
  <c r="AW252" i="4"/>
  <c r="AV252" i="4"/>
  <c r="AQ252" i="4"/>
  <c r="AP252" i="4"/>
  <c r="AO252" i="4"/>
  <c r="AN252" i="4"/>
  <c r="AR252" i="4" s="1"/>
  <c r="AM252" i="4"/>
  <c r="AL252" i="4"/>
  <c r="I252" i="4"/>
  <c r="H252" i="4"/>
  <c r="D252" i="4"/>
  <c r="C252" i="4"/>
  <c r="AX251" i="4"/>
  <c r="AW251" i="4"/>
  <c r="AV251" i="4"/>
  <c r="AQ251" i="4"/>
  <c r="AP251" i="4"/>
  <c r="AO251" i="4"/>
  <c r="AN251" i="4"/>
  <c r="AM251" i="4"/>
  <c r="I251" i="4"/>
  <c r="H251" i="4"/>
  <c r="C251" i="4"/>
  <c r="D251" i="4" s="1"/>
  <c r="AX250" i="4"/>
  <c r="AW250" i="4"/>
  <c r="AV250" i="4"/>
  <c r="AQ250" i="4"/>
  <c r="AP250" i="4"/>
  <c r="AO250" i="4"/>
  <c r="AN250" i="4"/>
  <c r="AM250" i="4"/>
  <c r="AL250" i="4"/>
  <c r="I250" i="4"/>
  <c r="H250" i="4"/>
  <c r="D250" i="4"/>
  <c r="C250" i="4"/>
  <c r="AX249" i="4"/>
  <c r="AW249" i="4"/>
  <c r="AV249" i="4"/>
  <c r="AR249" i="4"/>
  <c r="AQ249" i="4"/>
  <c r="AP249" i="4"/>
  <c r="AO249" i="4"/>
  <c r="AN249" i="4"/>
  <c r="AM249" i="4"/>
  <c r="I249" i="4"/>
  <c r="H249" i="4"/>
  <c r="C249" i="4"/>
  <c r="D249" i="4" s="1"/>
  <c r="AX248" i="4"/>
  <c r="AW248" i="4"/>
  <c r="AV248" i="4"/>
  <c r="AQ248" i="4"/>
  <c r="AP248" i="4"/>
  <c r="AO248" i="4"/>
  <c r="AN248" i="4"/>
  <c r="AM248" i="4"/>
  <c r="I248" i="4"/>
  <c r="H248" i="4"/>
  <c r="C248" i="4"/>
  <c r="AX247" i="4"/>
  <c r="AW247" i="4"/>
  <c r="AV247" i="4"/>
  <c r="AQ247" i="4"/>
  <c r="AP247" i="4"/>
  <c r="AO247" i="4"/>
  <c r="AN247" i="4"/>
  <c r="AM247" i="4"/>
  <c r="AR247" i="4" s="1"/>
  <c r="AS247" i="4" s="1"/>
  <c r="R247" i="4"/>
  <c r="I247" i="4"/>
  <c r="H247" i="4"/>
  <c r="D247" i="4"/>
  <c r="N247" i="4" s="1"/>
  <c r="M223" i="2" s="1"/>
  <c r="C247" i="4"/>
  <c r="AL247" i="4" s="1"/>
  <c r="AX246" i="4"/>
  <c r="AW246" i="4"/>
  <c r="AV246" i="4"/>
  <c r="AS246" i="4"/>
  <c r="AR246" i="4"/>
  <c r="AQ246" i="4"/>
  <c r="AP246" i="4"/>
  <c r="AO246" i="4"/>
  <c r="AN246" i="4"/>
  <c r="AM246" i="4"/>
  <c r="N246" i="4"/>
  <c r="I246" i="4"/>
  <c r="H246" i="4"/>
  <c r="G246" i="4"/>
  <c r="D246" i="4"/>
  <c r="C246" i="4"/>
  <c r="AL246" i="4" s="1"/>
  <c r="AX245" i="4"/>
  <c r="AW245" i="4"/>
  <c r="AV245" i="4"/>
  <c r="AQ245" i="4"/>
  <c r="AP245" i="4"/>
  <c r="AO245" i="4"/>
  <c r="AN245" i="4"/>
  <c r="AM245" i="4"/>
  <c r="I245" i="4"/>
  <c r="H245" i="4"/>
  <c r="G245" i="4"/>
  <c r="F245" i="4" s="1"/>
  <c r="D245" i="4"/>
  <c r="C245" i="4"/>
  <c r="AL245" i="4" s="1"/>
  <c r="AX244" i="4"/>
  <c r="AW244" i="4"/>
  <c r="AV244" i="4"/>
  <c r="AS244" i="4"/>
  <c r="AR244" i="4"/>
  <c r="AQ244" i="4"/>
  <c r="AP244" i="4"/>
  <c r="AO244" i="4"/>
  <c r="AN244" i="4"/>
  <c r="AM244" i="4"/>
  <c r="N244" i="4"/>
  <c r="I244" i="4"/>
  <c r="H244" i="4"/>
  <c r="D244" i="4"/>
  <c r="C244" i="4"/>
  <c r="AL244" i="4" s="1"/>
  <c r="AX243" i="4"/>
  <c r="AW243" i="4"/>
  <c r="AV243" i="4"/>
  <c r="AR243" i="4"/>
  <c r="AQ243" i="4"/>
  <c r="AP243" i="4"/>
  <c r="AO243" i="4"/>
  <c r="AN243" i="4"/>
  <c r="AM243" i="4"/>
  <c r="AL243" i="4"/>
  <c r="I243" i="4"/>
  <c r="H243" i="4"/>
  <c r="C243" i="4"/>
  <c r="D243" i="4" s="1"/>
  <c r="AX242" i="4"/>
  <c r="AW242" i="4"/>
  <c r="AV242" i="4"/>
  <c r="AQ242" i="4"/>
  <c r="AP242" i="4"/>
  <c r="AO242" i="4"/>
  <c r="AN242" i="4"/>
  <c r="AM242" i="4"/>
  <c r="AR242" i="4" s="1"/>
  <c r="N242" i="4" s="1"/>
  <c r="I242" i="4"/>
  <c r="H242" i="4"/>
  <c r="G242" i="4"/>
  <c r="F242" i="4" s="1"/>
  <c r="AU242" i="4" s="1"/>
  <c r="D242" i="4"/>
  <c r="C242" i="4"/>
  <c r="AL242" i="4" s="1"/>
  <c r="AX241" i="4"/>
  <c r="AW241" i="4"/>
  <c r="AV241" i="4"/>
  <c r="AU241" i="4"/>
  <c r="AQ241" i="4"/>
  <c r="AP241" i="4"/>
  <c r="AO241" i="4"/>
  <c r="AN241" i="4"/>
  <c r="AM241" i="4"/>
  <c r="AR241" i="4" s="1"/>
  <c r="I241" i="4"/>
  <c r="H241" i="4"/>
  <c r="G241" i="4"/>
  <c r="F241" i="4" s="1"/>
  <c r="D241" i="4"/>
  <c r="C241" i="4"/>
  <c r="AL241" i="4" s="1"/>
  <c r="AX240" i="4"/>
  <c r="AW240" i="4"/>
  <c r="AV240" i="4"/>
  <c r="AQ240" i="4"/>
  <c r="AP240" i="4"/>
  <c r="AO240" i="4"/>
  <c r="AN240" i="4"/>
  <c r="AM240" i="4"/>
  <c r="I240" i="4"/>
  <c r="H240" i="4"/>
  <c r="D240" i="4"/>
  <c r="C240" i="4"/>
  <c r="AL240" i="4" s="1"/>
  <c r="AX239" i="4"/>
  <c r="AW239" i="4"/>
  <c r="AV239" i="4"/>
  <c r="AR239" i="4"/>
  <c r="AQ239" i="4"/>
  <c r="AP239" i="4"/>
  <c r="AO239" i="4"/>
  <c r="AN239" i="4"/>
  <c r="AM239" i="4"/>
  <c r="I239" i="4"/>
  <c r="H239" i="4"/>
  <c r="D239" i="4"/>
  <c r="C239" i="4"/>
  <c r="AL239" i="4" s="1"/>
  <c r="AX238" i="4"/>
  <c r="AW238" i="4"/>
  <c r="AV238" i="4"/>
  <c r="AQ238" i="4"/>
  <c r="AP238" i="4"/>
  <c r="AO238" i="4"/>
  <c r="AN238" i="4"/>
  <c r="AM238" i="4"/>
  <c r="I238" i="4"/>
  <c r="H238" i="4"/>
  <c r="C238" i="4"/>
  <c r="AX237" i="4"/>
  <c r="AW237" i="4"/>
  <c r="AV237" i="4"/>
  <c r="AQ237" i="4"/>
  <c r="AP237" i="4"/>
  <c r="AO237" i="4"/>
  <c r="AN237" i="4"/>
  <c r="AM237" i="4"/>
  <c r="I237" i="4"/>
  <c r="H237" i="4"/>
  <c r="G237" i="4"/>
  <c r="D237" i="4"/>
  <c r="C237" i="4"/>
  <c r="AL237" i="4" s="1"/>
  <c r="AX236" i="4"/>
  <c r="AW236" i="4"/>
  <c r="AV236" i="4"/>
  <c r="AQ236" i="4"/>
  <c r="AP236" i="4"/>
  <c r="AO236" i="4"/>
  <c r="AN236" i="4"/>
  <c r="AM236" i="4"/>
  <c r="AL236" i="4"/>
  <c r="I236" i="4"/>
  <c r="H236" i="4"/>
  <c r="C236" i="4"/>
  <c r="D236" i="4" s="1"/>
  <c r="AX235" i="4"/>
  <c r="AW235" i="4"/>
  <c r="AV235" i="4"/>
  <c r="AQ235" i="4"/>
  <c r="AP235" i="4"/>
  <c r="AO235" i="4"/>
  <c r="AR235" i="4" s="1"/>
  <c r="AN235" i="4"/>
  <c r="AM235" i="4"/>
  <c r="I235" i="4"/>
  <c r="H235" i="4"/>
  <c r="D235" i="4"/>
  <c r="C235" i="4"/>
  <c r="AL235" i="4" s="1"/>
  <c r="AX234" i="4"/>
  <c r="AW234" i="4"/>
  <c r="AV234" i="4"/>
  <c r="AQ234" i="4"/>
  <c r="AP234" i="4"/>
  <c r="AO234" i="4"/>
  <c r="AN234" i="4"/>
  <c r="AM234" i="4"/>
  <c r="AL234" i="4"/>
  <c r="I234" i="4"/>
  <c r="H234" i="4"/>
  <c r="D234" i="4"/>
  <c r="C234" i="4"/>
  <c r="AX233" i="4"/>
  <c r="AW233" i="4"/>
  <c r="AV233" i="4"/>
  <c r="AR233" i="4"/>
  <c r="AQ233" i="4"/>
  <c r="AP233" i="4"/>
  <c r="AO233" i="4"/>
  <c r="AN233" i="4"/>
  <c r="AM233" i="4"/>
  <c r="I233" i="4"/>
  <c r="H233" i="4"/>
  <c r="D233" i="4"/>
  <c r="C233" i="4"/>
  <c r="AL233" i="4" s="1"/>
  <c r="AX232" i="4"/>
  <c r="AW232" i="4"/>
  <c r="AV232" i="4"/>
  <c r="AQ232" i="4"/>
  <c r="AP232" i="4"/>
  <c r="AR232" i="4" s="1"/>
  <c r="AO232" i="4"/>
  <c r="AN232" i="4"/>
  <c r="AM232" i="4"/>
  <c r="I232" i="4"/>
  <c r="H232" i="4"/>
  <c r="D232" i="4"/>
  <c r="C232" i="4"/>
  <c r="AL232" i="4" s="1"/>
  <c r="AX231" i="4"/>
  <c r="AW231" i="4"/>
  <c r="AV231" i="4"/>
  <c r="AQ231" i="4"/>
  <c r="AP231" i="4"/>
  <c r="AO231" i="4"/>
  <c r="AN231" i="4"/>
  <c r="AM231" i="4"/>
  <c r="I231" i="4"/>
  <c r="H231" i="4"/>
  <c r="D231" i="4"/>
  <c r="C231" i="4"/>
  <c r="AL231" i="4" s="1"/>
  <c r="AX230" i="4"/>
  <c r="AW230" i="4"/>
  <c r="AV230" i="4"/>
  <c r="AQ230" i="4"/>
  <c r="AP230" i="4"/>
  <c r="AO230" i="4"/>
  <c r="AN230" i="4"/>
  <c r="AM230" i="4"/>
  <c r="I230" i="4"/>
  <c r="H230" i="4"/>
  <c r="D230" i="4"/>
  <c r="C230" i="4"/>
  <c r="AL230" i="4" s="1"/>
  <c r="AX229" i="4"/>
  <c r="AW229" i="4"/>
  <c r="AV229" i="4"/>
  <c r="AQ229" i="4"/>
  <c r="AP229" i="4"/>
  <c r="AO229" i="4"/>
  <c r="AN229" i="4"/>
  <c r="AM229" i="4"/>
  <c r="I229" i="4"/>
  <c r="H229" i="4"/>
  <c r="D229" i="4"/>
  <c r="C229" i="4"/>
  <c r="AL229" i="4" s="1"/>
  <c r="AX228" i="4"/>
  <c r="AW228" i="4"/>
  <c r="AV228" i="4"/>
  <c r="AQ228" i="4"/>
  <c r="AP228" i="4"/>
  <c r="AO228" i="4"/>
  <c r="AN228" i="4"/>
  <c r="AM228" i="4"/>
  <c r="AL228" i="4"/>
  <c r="I228" i="4"/>
  <c r="H228" i="4"/>
  <c r="C228" i="4"/>
  <c r="D228" i="4" s="1"/>
  <c r="AX227" i="4"/>
  <c r="AW227" i="4"/>
  <c r="AV227" i="4"/>
  <c r="AQ227" i="4"/>
  <c r="AP227" i="4"/>
  <c r="AO227" i="4"/>
  <c r="AN227" i="4"/>
  <c r="AM227" i="4"/>
  <c r="I227" i="4"/>
  <c r="H227" i="4"/>
  <c r="C227" i="4"/>
  <c r="AX226" i="4"/>
  <c r="AW226" i="4"/>
  <c r="AV226" i="4"/>
  <c r="AQ226" i="4"/>
  <c r="AP226" i="4"/>
  <c r="AO226" i="4"/>
  <c r="AN226" i="4"/>
  <c r="AM226" i="4"/>
  <c r="I226" i="4"/>
  <c r="H226" i="4"/>
  <c r="G226" i="4"/>
  <c r="D226" i="4"/>
  <c r="C226" i="4"/>
  <c r="AL226" i="4" s="1"/>
  <c r="AX225" i="4"/>
  <c r="AW225" i="4"/>
  <c r="AV225" i="4"/>
  <c r="AQ225" i="4"/>
  <c r="AP225" i="4"/>
  <c r="AO225" i="4"/>
  <c r="AN225" i="4"/>
  <c r="AM225" i="4"/>
  <c r="I225" i="4"/>
  <c r="H225" i="4"/>
  <c r="C225" i="4"/>
  <c r="AX224" i="4"/>
  <c r="AW224" i="4"/>
  <c r="AV224" i="4"/>
  <c r="AR224" i="4"/>
  <c r="N224" i="4" s="1"/>
  <c r="M200" i="2" s="1"/>
  <c r="AQ224" i="4"/>
  <c r="AP224" i="4"/>
  <c r="AO224" i="4"/>
  <c r="AN224" i="4"/>
  <c r="AM224" i="4"/>
  <c r="I224" i="4"/>
  <c r="H224" i="4"/>
  <c r="D224" i="4"/>
  <c r="C224" i="4"/>
  <c r="AL224" i="4" s="1"/>
  <c r="AX223" i="4"/>
  <c r="AW223" i="4"/>
  <c r="AV223" i="4"/>
  <c r="AQ223" i="4"/>
  <c r="AP223" i="4"/>
  <c r="AO223" i="4"/>
  <c r="AN223" i="4"/>
  <c r="AM223" i="4"/>
  <c r="I223" i="4"/>
  <c r="H223" i="4"/>
  <c r="D223" i="4"/>
  <c r="C223" i="4"/>
  <c r="AL223" i="4" s="1"/>
  <c r="AX222" i="4"/>
  <c r="AW222" i="4"/>
  <c r="AV222" i="4"/>
  <c r="AQ222" i="4"/>
  <c r="AP222" i="4"/>
  <c r="AO222" i="4"/>
  <c r="AN222" i="4"/>
  <c r="AM222" i="4"/>
  <c r="AR222" i="4" s="1"/>
  <c r="AS222" i="4" s="1"/>
  <c r="N222" i="4"/>
  <c r="M198" i="2" s="1"/>
  <c r="C198" i="2" s="1"/>
  <c r="I222" i="4"/>
  <c r="H222" i="4"/>
  <c r="D222" i="4"/>
  <c r="C222" i="4"/>
  <c r="AL222" i="4" s="1"/>
  <c r="AX221" i="4"/>
  <c r="AW221" i="4"/>
  <c r="AV221" i="4"/>
  <c r="AQ221" i="4"/>
  <c r="AP221" i="4"/>
  <c r="AO221" i="4"/>
  <c r="AN221" i="4"/>
  <c r="AR221" i="4" s="1"/>
  <c r="AM221" i="4"/>
  <c r="AL221" i="4"/>
  <c r="I221" i="4"/>
  <c r="H221" i="4"/>
  <c r="G221" i="4"/>
  <c r="D221" i="4"/>
  <c r="C221" i="4"/>
  <c r="AX220" i="4"/>
  <c r="AW220" i="4"/>
  <c r="AV220" i="4"/>
  <c r="AS220" i="4"/>
  <c r="AQ220" i="4"/>
  <c r="AP220" i="4"/>
  <c r="AO220" i="4"/>
  <c r="AN220" i="4"/>
  <c r="AM220" i="4"/>
  <c r="AR220" i="4" s="1"/>
  <c r="N220" i="4"/>
  <c r="M196" i="2" s="1"/>
  <c r="C196" i="2" s="1"/>
  <c r="I220" i="4"/>
  <c r="H220" i="4"/>
  <c r="D220" i="4"/>
  <c r="C220" i="4"/>
  <c r="AL220" i="4" s="1"/>
  <c r="AX219" i="4"/>
  <c r="AW219" i="4"/>
  <c r="AV219" i="4"/>
  <c r="AQ219" i="4"/>
  <c r="AP219" i="4"/>
  <c r="AO219" i="4"/>
  <c r="AN219" i="4"/>
  <c r="AM219" i="4"/>
  <c r="AL219" i="4"/>
  <c r="I219" i="4"/>
  <c r="H219" i="4"/>
  <c r="D219" i="4"/>
  <c r="C219" i="4"/>
  <c r="AX218" i="4"/>
  <c r="AW218" i="4"/>
  <c r="AV218" i="4"/>
  <c r="AQ218" i="4"/>
  <c r="AP218" i="4"/>
  <c r="AO218" i="4"/>
  <c r="AN218" i="4"/>
  <c r="AM218" i="4"/>
  <c r="I218" i="4"/>
  <c r="H218" i="4"/>
  <c r="D218" i="4"/>
  <c r="C218" i="4"/>
  <c r="AL218" i="4" s="1"/>
  <c r="AX217" i="4"/>
  <c r="AW217" i="4"/>
  <c r="AV217" i="4"/>
  <c r="AR217" i="4"/>
  <c r="AQ217" i="4"/>
  <c r="AP217" i="4"/>
  <c r="AO217" i="4"/>
  <c r="AN217" i="4"/>
  <c r="AM217" i="4"/>
  <c r="I217" i="4"/>
  <c r="H217" i="4"/>
  <c r="C217" i="4"/>
  <c r="AL217" i="4" s="1"/>
  <c r="AX216" i="4"/>
  <c r="AW216" i="4"/>
  <c r="AV216" i="4"/>
  <c r="AQ216" i="4"/>
  <c r="AP216" i="4"/>
  <c r="AO216" i="4"/>
  <c r="AN216" i="4"/>
  <c r="AM216" i="4"/>
  <c r="I216" i="4"/>
  <c r="H216" i="4"/>
  <c r="C216" i="4"/>
  <c r="AX215" i="4"/>
  <c r="AW215" i="4"/>
  <c r="AV215" i="4"/>
  <c r="AS215" i="4"/>
  <c r="AR215" i="4"/>
  <c r="N215" i="4" s="1"/>
  <c r="M191" i="2" s="1"/>
  <c r="AQ215" i="4"/>
  <c r="AP215" i="4"/>
  <c r="AO215" i="4"/>
  <c r="AN215" i="4"/>
  <c r="AM215" i="4"/>
  <c r="I215" i="4"/>
  <c r="H215" i="4"/>
  <c r="D215" i="4"/>
  <c r="C215" i="4"/>
  <c r="AL215" i="4" s="1"/>
  <c r="AX214" i="4"/>
  <c r="AW214" i="4"/>
  <c r="AV214" i="4"/>
  <c r="AQ214" i="4"/>
  <c r="AP214" i="4"/>
  <c r="AO214" i="4"/>
  <c r="AN214" i="4"/>
  <c r="AM214" i="4"/>
  <c r="I214" i="4"/>
  <c r="H214" i="4"/>
  <c r="D214" i="4"/>
  <c r="C214" i="4"/>
  <c r="AL214" i="4" s="1"/>
  <c r="AX213" i="4"/>
  <c r="AW213" i="4"/>
  <c r="AV213" i="4"/>
  <c r="AQ213" i="4"/>
  <c r="AP213" i="4"/>
  <c r="AR213" i="4" s="1"/>
  <c r="AO213" i="4"/>
  <c r="AN213" i="4"/>
  <c r="AM213" i="4"/>
  <c r="I213" i="4"/>
  <c r="H213" i="4"/>
  <c r="D213" i="4"/>
  <c r="C213" i="4"/>
  <c r="AL213" i="4" s="1"/>
  <c r="AX212" i="4"/>
  <c r="AW212" i="4"/>
  <c r="AV212" i="4"/>
  <c r="AQ212" i="4"/>
  <c r="AP212" i="4"/>
  <c r="AO212" i="4"/>
  <c r="AN212" i="4"/>
  <c r="AM212" i="4"/>
  <c r="AL212" i="4"/>
  <c r="I212" i="4"/>
  <c r="H212" i="4"/>
  <c r="C212" i="4"/>
  <c r="D212" i="4" s="1"/>
  <c r="AX211" i="4"/>
  <c r="AW211" i="4"/>
  <c r="AV211" i="4"/>
  <c r="AQ211" i="4"/>
  <c r="AP211" i="4"/>
  <c r="AO211" i="4"/>
  <c r="AN211" i="4"/>
  <c r="AM211" i="4"/>
  <c r="I211" i="4"/>
  <c r="H211" i="4"/>
  <c r="D211" i="4"/>
  <c r="C211" i="4"/>
  <c r="AL211" i="4" s="1"/>
  <c r="AX210" i="4"/>
  <c r="AW210" i="4"/>
  <c r="AV210" i="4"/>
  <c r="AQ210" i="4"/>
  <c r="AP210" i="4"/>
  <c r="AO210" i="4"/>
  <c r="AN210" i="4"/>
  <c r="AM210" i="4"/>
  <c r="I210" i="4"/>
  <c r="H210" i="4"/>
  <c r="C210" i="4"/>
  <c r="D210" i="4" s="1"/>
  <c r="AX209" i="4"/>
  <c r="AW209" i="4"/>
  <c r="AV209" i="4"/>
  <c r="AQ209" i="4"/>
  <c r="AP209" i="4"/>
  <c r="AO209" i="4"/>
  <c r="AN209" i="4"/>
  <c r="AM209" i="4"/>
  <c r="I209" i="4"/>
  <c r="H209" i="4"/>
  <c r="G209" i="4"/>
  <c r="F209" i="4" s="1"/>
  <c r="AU209" i="4" s="1"/>
  <c r="D209" i="4"/>
  <c r="C209" i="4"/>
  <c r="AL209" i="4" s="1"/>
  <c r="AX208" i="4"/>
  <c r="AW208" i="4"/>
  <c r="AV208" i="4"/>
  <c r="AQ208" i="4"/>
  <c r="AR208" i="4" s="1"/>
  <c r="AP208" i="4"/>
  <c r="AO208" i="4"/>
  <c r="AN208" i="4"/>
  <c r="AM208" i="4"/>
  <c r="I208" i="4"/>
  <c r="H208" i="4"/>
  <c r="G208" i="4"/>
  <c r="F208" i="4"/>
  <c r="AU208" i="4" s="1"/>
  <c r="C208" i="4"/>
  <c r="AL208" i="4" s="1"/>
  <c r="AX207" i="4"/>
  <c r="AW207" i="4"/>
  <c r="AV207" i="4"/>
  <c r="AQ207" i="4"/>
  <c r="AP207" i="4"/>
  <c r="AO207" i="4"/>
  <c r="AN207" i="4"/>
  <c r="AM207" i="4"/>
  <c r="I207" i="4"/>
  <c r="H207" i="4"/>
  <c r="D207" i="4"/>
  <c r="C207" i="4"/>
  <c r="AL207" i="4" s="1"/>
  <c r="AX206" i="4"/>
  <c r="AW206" i="4"/>
  <c r="AV206" i="4"/>
  <c r="AQ206" i="4"/>
  <c r="AP206" i="4"/>
  <c r="AO206" i="4"/>
  <c r="AN206" i="4"/>
  <c r="AR206" i="4" s="1"/>
  <c r="AM206" i="4"/>
  <c r="AL206" i="4"/>
  <c r="I206" i="4"/>
  <c r="H206" i="4"/>
  <c r="D206" i="4"/>
  <c r="C206" i="4"/>
  <c r="AX205" i="4"/>
  <c r="AW205" i="4"/>
  <c r="AV205" i="4"/>
  <c r="AQ205" i="4"/>
  <c r="AP205" i="4"/>
  <c r="AO205" i="4"/>
  <c r="AN205" i="4"/>
  <c r="AM205" i="4"/>
  <c r="AL205" i="4"/>
  <c r="I205" i="4"/>
  <c r="H205" i="4"/>
  <c r="C205" i="4"/>
  <c r="D205" i="4" s="1"/>
  <c r="AX204" i="4"/>
  <c r="AW204" i="4"/>
  <c r="AV204" i="4"/>
  <c r="AQ204" i="4"/>
  <c r="AP204" i="4"/>
  <c r="AO204" i="4"/>
  <c r="AN204" i="4"/>
  <c r="AR204" i="4" s="1"/>
  <c r="AM204" i="4"/>
  <c r="I204" i="4"/>
  <c r="H204" i="4"/>
  <c r="D204" i="4"/>
  <c r="C204" i="4"/>
  <c r="AL204" i="4" s="1"/>
  <c r="AX203" i="4"/>
  <c r="AW203" i="4"/>
  <c r="AV203" i="4"/>
  <c r="AQ203" i="4"/>
  <c r="AP203" i="4"/>
  <c r="AO203" i="4"/>
  <c r="AN203" i="4"/>
  <c r="AM203" i="4"/>
  <c r="AL203" i="4"/>
  <c r="I203" i="4"/>
  <c r="H203" i="4"/>
  <c r="D203" i="4"/>
  <c r="C203" i="4"/>
  <c r="AX202" i="4"/>
  <c r="AW202" i="4"/>
  <c r="AV202" i="4"/>
  <c r="AQ202" i="4"/>
  <c r="AP202" i="4"/>
  <c r="AO202" i="4"/>
  <c r="AR202" i="4" s="1"/>
  <c r="AN202" i="4"/>
  <c r="AM202" i="4"/>
  <c r="I202" i="4"/>
  <c r="H202" i="4"/>
  <c r="D202" i="4"/>
  <c r="C202" i="4"/>
  <c r="AL202" i="4" s="1"/>
  <c r="AX201" i="4"/>
  <c r="AW201" i="4"/>
  <c r="AV201" i="4"/>
  <c r="AQ201" i="4"/>
  <c r="AP201" i="4"/>
  <c r="AO201" i="4"/>
  <c r="AN201" i="4"/>
  <c r="AM201" i="4"/>
  <c r="I201" i="4"/>
  <c r="H201" i="4"/>
  <c r="C201" i="4"/>
  <c r="AL201" i="4" s="1"/>
  <c r="AX200" i="4"/>
  <c r="AW200" i="4"/>
  <c r="AV200" i="4"/>
  <c r="AR200" i="4"/>
  <c r="AQ200" i="4"/>
  <c r="AP200" i="4"/>
  <c r="AO200" i="4"/>
  <c r="AN200" i="4"/>
  <c r="AM200" i="4"/>
  <c r="I200" i="4"/>
  <c r="H200" i="4"/>
  <c r="D200" i="4"/>
  <c r="C200" i="4"/>
  <c r="AL200" i="4" s="1"/>
  <c r="AX199" i="4"/>
  <c r="AW199" i="4"/>
  <c r="AV199" i="4"/>
  <c r="AR199" i="4"/>
  <c r="AQ199" i="4"/>
  <c r="AP199" i="4"/>
  <c r="AO199" i="4"/>
  <c r="AN199" i="4"/>
  <c r="AM199" i="4"/>
  <c r="I199" i="4"/>
  <c r="H199" i="4"/>
  <c r="G199" i="4"/>
  <c r="F199" i="4"/>
  <c r="D199" i="4"/>
  <c r="C199" i="4"/>
  <c r="AL199" i="4" s="1"/>
  <c r="AX198" i="4"/>
  <c r="AW198" i="4"/>
  <c r="AV198" i="4"/>
  <c r="AQ198" i="4"/>
  <c r="AP198" i="4"/>
  <c r="AO198" i="4"/>
  <c r="AN198" i="4"/>
  <c r="AM198" i="4"/>
  <c r="I198" i="4"/>
  <c r="H198" i="4"/>
  <c r="G198" i="4"/>
  <c r="F198" i="4" s="1"/>
  <c r="AU198" i="4" s="1"/>
  <c r="D198" i="4"/>
  <c r="C198" i="4"/>
  <c r="AL198" i="4" s="1"/>
  <c r="AX197" i="4"/>
  <c r="AW197" i="4"/>
  <c r="AV197" i="4"/>
  <c r="AQ197" i="4"/>
  <c r="AP197" i="4"/>
  <c r="AR197" i="4" s="1"/>
  <c r="AO197" i="4"/>
  <c r="AN197" i="4"/>
  <c r="AM197" i="4"/>
  <c r="AL197" i="4"/>
  <c r="I197" i="4"/>
  <c r="H197" i="4"/>
  <c r="C197" i="4"/>
  <c r="D197" i="4" s="1"/>
  <c r="AX196" i="4"/>
  <c r="AW196" i="4"/>
  <c r="AV196" i="4"/>
  <c r="AQ196" i="4"/>
  <c r="AP196" i="4"/>
  <c r="AO196" i="4"/>
  <c r="AN196" i="4"/>
  <c r="AM196" i="4"/>
  <c r="I196" i="4"/>
  <c r="H196" i="4"/>
  <c r="D196" i="4"/>
  <c r="C196" i="4"/>
  <c r="AL196" i="4" s="1"/>
  <c r="AX195" i="4"/>
  <c r="AW195" i="4"/>
  <c r="AV195" i="4"/>
  <c r="AS195" i="4"/>
  <c r="AR195" i="4"/>
  <c r="N195" i="4" s="1"/>
  <c r="M171" i="2" s="1"/>
  <c r="AQ195" i="4"/>
  <c r="AP195" i="4"/>
  <c r="AO195" i="4"/>
  <c r="AN195" i="4"/>
  <c r="AM195" i="4"/>
  <c r="AL195" i="4"/>
  <c r="I195" i="4"/>
  <c r="H195" i="4"/>
  <c r="C195" i="4"/>
  <c r="D195" i="4" s="1"/>
  <c r="AX194" i="4"/>
  <c r="AW194" i="4"/>
  <c r="AV194" i="4"/>
  <c r="AQ194" i="4"/>
  <c r="AP194" i="4"/>
  <c r="AO194" i="4"/>
  <c r="AN194" i="4"/>
  <c r="AM194" i="4"/>
  <c r="AL194" i="4"/>
  <c r="I194" i="4"/>
  <c r="H194" i="4"/>
  <c r="C194" i="4"/>
  <c r="D194" i="4" s="1"/>
  <c r="AX193" i="4"/>
  <c r="AW193" i="4"/>
  <c r="AV193" i="4"/>
  <c r="AQ193" i="4"/>
  <c r="AP193" i="4"/>
  <c r="AO193" i="4"/>
  <c r="AR193" i="4" s="1"/>
  <c r="AN193" i="4"/>
  <c r="AM193" i="4"/>
  <c r="I193" i="4"/>
  <c r="H193" i="4"/>
  <c r="G193" i="4"/>
  <c r="F193" i="4"/>
  <c r="D193" i="4"/>
  <c r="C193" i="4"/>
  <c r="AL193" i="4" s="1"/>
  <c r="AX192" i="4"/>
  <c r="AW192" i="4"/>
  <c r="AV192" i="4"/>
  <c r="AQ192" i="4"/>
  <c r="AP192" i="4"/>
  <c r="AO192" i="4"/>
  <c r="AN192" i="4"/>
  <c r="AM192" i="4"/>
  <c r="I192" i="4"/>
  <c r="H192" i="4"/>
  <c r="C192" i="4"/>
  <c r="AL192" i="4" s="1"/>
  <c r="AX191" i="4"/>
  <c r="AW191" i="4"/>
  <c r="AV191" i="4"/>
  <c r="AQ191" i="4"/>
  <c r="AP191" i="4"/>
  <c r="AO191" i="4"/>
  <c r="AR191" i="4" s="1"/>
  <c r="AS191" i="4" s="1"/>
  <c r="AN191" i="4"/>
  <c r="AM191" i="4"/>
  <c r="N191" i="4"/>
  <c r="I191" i="4"/>
  <c r="H191" i="4"/>
  <c r="G191" i="4"/>
  <c r="D191" i="4"/>
  <c r="C191" i="4"/>
  <c r="AL191" i="4" s="1"/>
  <c r="AX190" i="4"/>
  <c r="AW190" i="4"/>
  <c r="AV190" i="4"/>
  <c r="AQ190" i="4"/>
  <c r="AP190" i="4"/>
  <c r="AO190" i="4"/>
  <c r="AN190" i="4"/>
  <c r="AM190" i="4"/>
  <c r="I190" i="4"/>
  <c r="H190" i="4"/>
  <c r="G190" i="4"/>
  <c r="F190" i="4"/>
  <c r="D190" i="4"/>
  <c r="C190" i="4"/>
  <c r="AL190" i="4" s="1"/>
  <c r="AX189" i="4"/>
  <c r="AW189" i="4"/>
  <c r="AV189" i="4"/>
  <c r="AQ189" i="4"/>
  <c r="AP189" i="4"/>
  <c r="AO189" i="4"/>
  <c r="AN189" i="4"/>
  <c r="AM189" i="4"/>
  <c r="I189" i="4"/>
  <c r="H189" i="4"/>
  <c r="D189" i="4"/>
  <c r="C189" i="4"/>
  <c r="AL189" i="4" s="1"/>
  <c r="AX188" i="4"/>
  <c r="AW188" i="4"/>
  <c r="AV188" i="4"/>
  <c r="AQ188" i="4"/>
  <c r="AP188" i="4"/>
  <c r="AO188" i="4"/>
  <c r="AN188" i="4"/>
  <c r="AM188" i="4"/>
  <c r="AL188" i="4"/>
  <c r="I188" i="4"/>
  <c r="H188" i="4"/>
  <c r="D188" i="4"/>
  <c r="C188" i="4"/>
  <c r="AX187" i="4"/>
  <c r="AW187" i="4"/>
  <c r="AV187" i="4"/>
  <c r="AQ187" i="4"/>
  <c r="AP187" i="4"/>
  <c r="AO187" i="4"/>
  <c r="AN187" i="4"/>
  <c r="AM187" i="4"/>
  <c r="I187" i="4"/>
  <c r="H187" i="4"/>
  <c r="D187" i="4"/>
  <c r="C187" i="4"/>
  <c r="AL187" i="4" s="1"/>
  <c r="AX186" i="4"/>
  <c r="AW186" i="4"/>
  <c r="AV186" i="4"/>
  <c r="AQ186" i="4"/>
  <c r="AP186" i="4"/>
  <c r="AO186" i="4"/>
  <c r="AN186" i="4"/>
  <c r="AM186" i="4"/>
  <c r="I186" i="4"/>
  <c r="H186" i="4"/>
  <c r="C186" i="4"/>
  <c r="AL186" i="4" s="1"/>
  <c r="AX185" i="4"/>
  <c r="AW185" i="4"/>
  <c r="AV185" i="4"/>
  <c r="AQ185" i="4"/>
  <c r="AP185" i="4"/>
  <c r="AO185" i="4"/>
  <c r="AN185" i="4"/>
  <c r="AM185" i="4"/>
  <c r="I185" i="4"/>
  <c r="H185" i="4"/>
  <c r="D185" i="4"/>
  <c r="C185" i="4"/>
  <c r="AL185" i="4" s="1"/>
  <c r="AX184" i="4"/>
  <c r="AW184" i="4"/>
  <c r="AV184" i="4"/>
  <c r="AS184" i="4"/>
  <c r="AR184" i="4"/>
  <c r="AQ184" i="4"/>
  <c r="AP184" i="4"/>
  <c r="AO184" i="4"/>
  <c r="AN184" i="4"/>
  <c r="AM184" i="4"/>
  <c r="I184" i="4"/>
  <c r="H184" i="4"/>
  <c r="G184" i="4"/>
  <c r="C184" i="4"/>
  <c r="AL184" i="4" s="1"/>
  <c r="AX183" i="4"/>
  <c r="AW183" i="4"/>
  <c r="AV183" i="4"/>
  <c r="AQ183" i="4"/>
  <c r="AP183" i="4"/>
  <c r="AO183" i="4"/>
  <c r="AN183" i="4"/>
  <c r="AM183" i="4"/>
  <c r="I183" i="4"/>
  <c r="H183" i="4"/>
  <c r="C183" i="4"/>
  <c r="AX182" i="4"/>
  <c r="AW182" i="4"/>
  <c r="AV182" i="4"/>
  <c r="AQ182" i="4"/>
  <c r="AP182" i="4"/>
  <c r="AO182" i="4"/>
  <c r="AN182" i="4"/>
  <c r="AM182" i="4"/>
  <c r="I182" i="4"/>
  <c r="H182" i="4"/>
  <c r="G182" i="4"/>
  <c r="D182" i="4"/>
  <c r="C182" i="4"/>
  <c r="AL182" i="4" s="1"/>
  <c r="AX181" i="4"/>
  <c r="AW181" i="4"/>
  <c r="AV181" i="4"/>
  <c r="AQ181" i="4"/>
  <c r="AP181" i="4"/>
  <c r="AO181" i="4"/>
  <c r="AN181" i="4"/>
  <c r="AM181" i="4"/>
  <c r="AL181" i="4"/>
  <c r="I181" i="4"/>
  <c r="H181" i="4"/>
  <c r="C181" i="4"/>
  <c r="D181" i="4" s="1"/>
  <c r="AX180" i="4"/>
  <c r="AW180" i="4"/>
  <c r="AV180" i="4"/>
  <c r="AS180" i="4"/>
  <c r="AQ180" i="4"/>
  <c r="AP180" i="4"/>
  <c r="AO180" i="4"/>
  <c r="AR180" i="4" s="1"/>
  <c r="N180" i="4" s="1"/>
  <c r="AN180" i="4"/>
  <c r="AM180" i="4"/>
  <c r="I180" i="4"/>
  <c r="H180" i="4"/>
  <c r="D180" i="4"/>
  <c r="C180" i="4"/>
  <c r="AL180" i="4" s="1"/>
  <c r="AX179" i="4"/>
  <c r="AW179" i="4"/>
  <c r="AV179" i="4"/>
  <c r="AQ179" i="4"/>
  <c r="AP179" i="4"/>
  <c r="AO179" i="4"/>
  <c r="AN179" i="4"/>
  <c r="AM179" i="4"/>
  <c r="I179" i="4"/>
  <c r="H179" i="4"/>
  <c r="C179" i="4"/>
  <c r="D179" i="4" s="1"/>
  <c r="AX178" i="4"/>
  <c r="AW178" i="4"/>
  <c r="AV178" i="4"/>
  <c r="AQ178" i="4"/>
  <c r="AR178" i="4" s="1"/>
  <c r="AP178" i="4"/>
  <c r="AO178" i="4"/>
  <c r="AN178" i="4"/>
  <c r="AM178" i="4"/>
  <c r="I178" i="4"/>
  <c r="H178" i="4"/>
  <c r="D178" i="4"/>
  <c r="C178" i="4"/>
  <c r="AL178" i="4" s="1"/>
  <c r="AX177" i="4"/>
  <c r="AW177" i="4"/>
  <c r="AV177" i="4"/>
  <c r="AQ177" i="4"/>
  <c r="AP177" i="4"/>
  <c r="AO177" i="4"/>
  <c r="AN177" i="4"/>
  <c r="AM177" i="4"/>
  <c r="I177" i="4"/>
  <c r="H177" i="4"/>
  <c r="G177" i="4"/>
  <c r="D177" i="4"/>
  <c r="C177" i="4"/>
  <c r="AL177" i="4" s="1"/>
  <c r="AX176" i="4"/>
  <c r="AW176" i="4"/>
  <c r="AV176" i="4"/>
  <c r="AQ176" i="4"/>
  <c r="AP176" i="4"/>
  <c r="AO176" i="4"/>
  <c r="AN176" i="4"/>
  <c r="AM176" i="4"/>
  <c r="I176" i="4"/>
  <c r="J176" i="4" s="1"/>
  <c r="H176" i="4"/>
  <c r="G176" i="4"/>
  <c r="F176" i="4" s="1"/>
  <c r="AU176" i="4" s="1"/>
  <c r="D176" i="4"/>
  <c r="C176" i="4"/>
  <c r="AL176" i="4" s="1"/>
  <c r="AX175" i="4"/>
  <c r="AW175" i="4"/>
  <c r="AV175" i="4"/>
  <c r="AQ175" i="4"/>
  <c r="AP175" i="4"/>
  <c r="AO175" i="4"/>
  <c r="AN175" i="4"/>
  <c r="AR175" i="4" s="1"/>
  <c r="AM175" i="4"/>
  <c r="AL175" i="4"/>
  <c r="I175" i="4"/>
  <c r="F175" i="4" s="1"/>
  <c r="H175" i="4"/>
  <c r="G175" i="4"/>
  <c r="D175" i="4"/>
  <c r="C175" i="4"/>
  <c r="AX174" i="4"/>
  <c r="AW174" i="4"/>
  <c r="AV174" i="4"/>
  <c r="AQ174" i="4"/>
  <c r="AP174" i="4"/>
  <c r="AO174" i="4"/>
  <c r="AN174" i="4"/>
  <c r="AM174" i="4"/>
  <c r="I174" i="4"/>
  <c r="H174" i="4"/>
  <c r="D174" i="4"/>
  <c r="C174" i="4"/>
  <c r="AL174" i="4" s="1"/>
  <c r="AX173" i="4"/>
  <c r="AW173" i="4"/>
  <c r="AV173" i="4"/>
  <c r="AQ173" i="4"/>
  <c r="AP173" i="4"/>
  <c r="AO173" i="4"/>
  <c r="AN173" i="4"/>
  <c r="AM173" i="4"/>
  <c r="AL173" i="4"/>
  <c r="I173" i="4"/>
  <c r="H173" i="4"/>
  <c r="D173" i="4"/>
  <c r="C173" i="4"/>
  <c r="AX172" i="4"/>
  <c r="AW172" i="4"/>
  <c r="AV172" i="4"/>
  <c r="AQ172" i="4"/>
  <c r="AP172" i="4"/>
  <c r="AO172" i="4"/>
  <c r="AN172" i="4"/>
  <c r="AM172" i="4"/>
  <c r="AL172" i="4"/>
  <c r="I172" i="4"/>
  <c r="H172" i="4"/>
  <c r="C172" i="4"/>
  <c r="D172" i="4" s="1"/>
  <c r="AX171" i="4"/>
  <c r="AW171" i="4"/>
  <c r="AV171" i="4"/>
  <c r="AQ171" i="4"/>
  <c r="AP171" i="4"/>
  <c r="AO171" i="4"/>
  <c r="AN171" i="4"/>
  <c r="AM171" i="4"/>
  <c r="AR171" i="4" s="1"/>
  <c r="I171" i="4"/>
  <c r="H171" i="4"/>
  <c r="D171" i="4"/>
  <c r="C171" i="4"/>
  <c r="AL171" i="4" s="1"/>
  <c r="AX170" i="4"/>
  <c r="AW170" i="4"/>
  <c r="AV170" i="4"/>
  <c r="AQ170" i="4"/>
  <c r="AP170" i="4"/>
  <c r="AO170" i="4"/>
  <c r="AN170" i="4"/>
  <c r="AM170" i="4"/>
  <c r="AL170" i="4"/>
  <c r="I170" i="4"/>
  <c r="H170" i="4"/>
  <c r="D170" i="4"/>
  <c r="C170" i="4"/>
  <c r="AX169" i="4"/>
  <c r="AW169" i="4"/>
  <c r="AV169" i="4"/>
  <c r="AU169" i="4"/>
  <c r="AQ169" i="4"/>
  <c r="AR169" i="4" s="1"/>
  <c r="AP169" i="4"/>
  <c r="AO169" i="4"/>
  <c r="AN169" i="4"/>
  <c r="AM169" i="4"/>
  <c r="J169" i="4"/>
  <c r="I169" i="4"/>
  <c r="H169" i="4"/>
  <c r="G169" i="4"/>
  <c r="F169" i="4" s="1"/>
  <c r="D169" i="4"/>
  <c r="C169" i="4"/>
  <c r="AL169" i="4" s="1"/>
  <c r="AX168" i="4"/>
  <c r="AW168" i="4"/>
  <c r="AV168" i="4"/>
  <c r="AQ168" i="4"/>
  <c r="AP168" i="4"/>
  <c r="AO168" i="4"/>
  <c r="AN168" i="4"/>
  <c r="AM168" i="4"/>
  <c r="I168" i="4"/>
  <c r="H168" i="4"/>
  <c r="G168" i="4"/>
  <c r="D168" i="4"/>
  <c r="C168" i="4"/>
  <c r="AL168" i="4" s="1"/>
  <c r="AX167" i="4"/>
  <c r="AW167" i="4"/>
  <c r="AV167" i="4"/>
  <c r="AQ167" i="4"/>
  <c r="AP167" i="4"/>
  <c r="AO167" i="4"/>
  <c r="AN167" i="4"/>
  <c r="AM167" i="4"/>
  <c r="I167" i="4"/>
  <c r="H167" i="4"/>
  <c r="D167" i="4"/>
  <c r="C167" i="4"/>
  <c r="AL167" i="4" s="1"/>
  <c r="AX166" i="4"/>
  <c r="AW166" i="4"/>
  <c r="AV166" i="4"/>
  <c r="AQ166" i="4"/>
  <c r="AP166" i="4"/>
  <c r="AO166" i="4"/>
  <c r="AN166" i="4"/>
  <c r="AM166" i="4"/>
  <c r="AL166" i="4"/>
  <c r="J166" i="4"/>
  <c r="I166" i="4"/>
  <c r="H166" i="4"/>
  <c r="F166" i="4" s="1"/>
  <c r="G166" i="4"/>
  <c r="D166" i="4"/>
  <c r="C166" i="4"/>
  <c r="AX165" i="4"/>
  <c r="AW165" i="4"/>
  <c r="AV165" i="4"/>
  <c r="AQ165" i="4"/>
  <c r="AP165" i="4"/>
  <c r="AO165" i="4"/>
  <c r="AN165" i="4"/>
  <c r="AM165" i="4"/>
  <c r="I165" i="4"/>
  <c r="H165" i="4"/>
  <c r="D165" i="4"/>
  <c r="C165" i="4"/>
  <c r="AL165" i="4" s="1"/>
  <c r="AX164" i="4"/>
  <c r="AW164" i="4"/>
  <c r="AV164" i="4"/>
  <c r="AQ164" i="4"/>
  <c r="AP164" i="4"/>
  <c r="AO164" i="4"/>
  <c r="AN164" i="4"/>
  <c r="AM164" i="4"/>
  <c r="I164" i="4"/>
  <c r="H164" i="4"/>
  <c r="C164" i="4"/>
  <c r="AX163" i="4"/>
  <c r="AW163" i="4"/>
  <c r="AV163" i="4"/>
  <c r="AQ163" i="4"/>
  <c r="AP163" i="4"/>
  <c r="AO163" i="4"/>
  <c r="AN163" i="4"/>
  <c r="AM163" i="4"/>
  <c r="I163" i="4"/>
  <c r="H163" i="4"/>
  <c r="D163" i="4"/>
  <c r="C163" i="4"/>
  <c r="AL163" i="4" s="1"/>
  <c r="AX162" i="4"/>
  <c r="AW162" i="4"/>
  <c r="AV162" i="4"/>
  <c r="AQ162" i="4"/>
  <c r="AP162" i="4"/>
  <c r="AO162" i="4"/>
  <c r="AR162" i="4" s="1"/>
  <c r="AN162" i="4"/>
  <c r="AM162" i="4"/>
  <c r="I162" i="4"/>
  <c r="H162" i="4"/>
  <c r="C162" i="4"/>
  <c r="AL162" i="4" s="1"/>
  <c r="AX161" i="4"/>
  <c r="AW161" i="4"/>
  <c r="AV161" i="4"/>
  <c r="AQ161" i="4"/>
  <c r="AP161" i="4"/>
  <c r="AO161" i="4"/>
  <c r="AN161" i="4"/>
  <c r="AM161" i="4"/>
  <c r="I161" i="4"/>
  <c r="H161" i="4"/>
  <c r="C161" i="4"/>
  <c r="AX160" i="4"/>
  <c r="AW160" i="4"/>
  <c r="AV160" i="4"/>
  <c r="AQ160" i="4"/>
  <c r="AP160" i="4"/>
  <c r="AO160" i="4"/>
  <c r="AN160" i="4"/>
  <c r="AM160" i="4"/>
  <c r="AR160" i="4" s="1"/>
  <c r="AS160" i="4" s="1"/>
  <c r="I160" i="4"/>
  <c r="H160" i="4"/>
  <c r="D160" i="4"/>
  <c r="C160" i="4"/>
  <c r="AL160" i="4" s="1"/>
  <c r="AX159" i="4"/>
  <c r="AW159" i="4"/>
  <c r="AV159" i="4"/>
  <c r="AQ159" i="4"/>
  <c r="AP159" i="4"/>
  <c r="AO159" i="4"/>
  <c r="AN159" i="4"/>
  <c r="AM159" i="4"/>
  <c r="AL159" i="4"/>
  <c r="I159" i="4"/>
  <c r="H159" i="4"/>
  <c r="D159" i="4"/>
  <c r="C159" i="4"/>
  <c r="AX158" i="4"/>
  <c r="AW158" i="4"/>
  <c r="AV158" i="4"/>
  <c r="AQ158" i="4"/>
  <c r="AP158" i="4"/>
  <c r="AO158" i="4"/>
  <c r="AR158" i="4" s="1"/>
  <c r="AS158" i="4" s="1"/>
  <c r="AN158" i="4"/>
  <c r="AM158" i="4"/>
  <c r="N158" i="4"/>
  <c r="I158" i="4"/>
  <c r="H158" i="4"/>
  <c r="D158" i="4"/>
  <c r="C158" i="4"/>
  <c r="AL158" i="4" s="1"/>
  <c r="AX157" i="4"/>
  <c r="AW157" i="4"/>
  <c r="AV157" i="4"/>
  <c r="AQ157" i="4"/>
  <c r="AP157" i="4"/>
  <c r="AO157" i="4"/>
  <c r="AN157" i="4"/>
  <c r="AM157" i="4"/>
  <c r="AL157" i="4"/>
  <c r="I157" i="4"/>
  <c r="H157" i="4"/>
  <c r="D157" i="4"/>
  <c r="C157" i="4"/>
  <c r="AX156" i="4"/>
  <c r="AW156" i="4"/>
  <c r="AV156" i="4"/>
  <c r="AQ156" i="4"/>
  <c r="AP156" i="4"/>
  <c r="AO156" i="4"/>
  <c r="AN156" i="4"/>
  <c r="AM156" i="4"/>
  <c r="I156" i="4"/>
  <c r="H156" i="4"/>
  <c r="D156" i="4"/>
  <c r="C156" i="4"/>
  <c r="AL156" i="4" s="1"/>
  <c r="AX155" i="4"/>
  <c r="AW155" i="4"/>
  <c r="AV155" i="4"/>
  <c r="AQ155" i="4"/>
  <c r="AP155" i="4"/>
  <c r="AO155" i="4"/>
  <c r="AN155" i="4"/>
  <c r="AM155" i="4"/>
  <c r="AL155" i="4"/>
  <c r="I155" i="4"/>
  <c r="H155" i="4"/>
  <c r="G155" i="4"/>
  <c r="D155" i="4"/>
  <c r="C155" i="4"/>
  <c r="AX154" i="4"/>
  <c r="AW154" i="4"/>
  <c r="AV154" i="4"/>
  <c r="AU154" i="4"/>
  <c r="AQ154" i="4"/>
  <c r="AP154" i="4"/>
  <c r="AO154" i="4"/>
  <c r="AN154" i="4"/>
  <c r="AM154" i="4"/>
  <c r="I154" i="4"/>
  <c r="H154" i="4"/>
  <c r="G154" i="4"/>
  <c r="F154" i="4" s="1"/>
  <c r="D154" i="4"/>
  <c r="C154" i="4"/>
  <c r="AL154" i="4" s="1"/>
  <c r="AX153" i="4"/>
  <c r="AW153" i="4"/>
  <c r="AV153" i="4"/>
  <c r="AR153" i="4"/>
  <c r="AQ153" i="4"/>
  <c r="AP153" i="4"/>
  <c r="AO153" i="4"/>
  <c r="AN153" i="4"/>
  <c r="AM153" i="4"/>
  <c r="I153" i="4"/>
  <c r="H153" i="4"/>
  <c r="C153" i="4"/>
  <c r="AX152" i="4"/>
  <c r="AW152" i="4"/>
  <c r="AV152" i="4"/>
  <c r="AQ152" i="4"/>
  <c r="AP152" i="4"/>
  <c r="AO152" i="4"/>
  <c r="AN152" i="4"/>
  <c r="AM152" i="4"/>
  <c r="I152" i="4"/>
  <c r="H152" i="4"/>
  <c r="D152" i="4"/>
  <c r="C152" i="4"/>
  <c r="AL152" i="4" s="1"/>
  <c r="AX151" i="4"/>
  <c r="AW151" i="4"/>
  <c r="AV151" i="4"/>
  <c r="AQ151" i="4"/>
  <c r="AP151" i="4"/>
  <c r="AO151" i="4"/>
  <c r="AN151" i="4"/>
  <c r="AM151" i="4"/>
  <c r="AL151" i="4"/>
  <c r="I151" i="4"/>
  <c r="H151" i="4"/>
  <c r="D151" i="4"/>
  <c r="C151" i="4"/>
  <c r="AX150" i="4"/>
  <c r="AW150" i="4"/>
  <c r="AV150" i="4"/>
  <c r="AQ150" i="4"/>
  <c r="AP150" i="4"/>
  <c r="AO150" i="4"/>
  <c r="AN150" i="4"/>
  <c r="AM150" i="4"/>
  <c r="AL150" i="4"/>
  <c r="I150" i="4"/>
  <c r="H150" i="4"/>
  <c r="C150" i="4"/>
  <c r="D150" i="4" s="1"/>
  <c r="AX149" i="4"/>
  <c r="AW149" i="4"/>
  <c r="AV149" i="4"/>
  <c r="AQ149" i="4"/>
  <c r="AP149" i="4"/>
  <c r="AO149" i="4"/>
  <c r="AN149" i="4"/>
  <c r="AR149" i="4" s="1"/>
  <c r="AM149" i="4"/>
  <c r="AL149" i="4"/>
  <c r="I149" i="4"/>
  <c r="H149" i="4"/>
  <c r="D149" i="4"/>
  <c r="C149" i="4"/>
  <c r="AX148" i="4"/>
  <c r="AW148" i="4"/>
  <c r="AV148" i="4"/>
  <c r="AQ148" i="4"/>
  <c r="AP148" i="4"/>
  <c r="AO148" i="4"/>
  <c r="AN148" i="4"/>
  <c r="AM148" i="4"/>
  <c r="AR148" i="4" s="1"/>
  <c r="AL148" i="4"/>
  <c r="I148" i="4"/>
  <c r="H148" i="4"/>
  <c r="C148" i="4"/>
  <c r="D148" i="4" s="1"/>
  <c r="AX147" i="4"/>
  <c r="AW147" i="4"/>
  <c r="AV147" i="4"/>
  <c r="AQ147" i="4"/>
  <c r="AP147" i="4"/>
  <c r="AO147" i="4"/>
  <c r="AN147" i="4"/>
  <c r="AM147" i="4"/>
  <c r="AL147" i="4"/>
  <c r="I147" i="4"/>
  <c r="H147" i="4"/>
  <c r="C147" i="4"/>
  <c r="D147" i="4" s="1"/>
  <c r="AX146" i="4"/>
  <c r="AW146" i="4"/>
  <c r="AV146" i="4"/>
  <c r="AQ146" i="4"/>
  <c r="AP146" i="4"/>
  <c r="AO146" i="4"/>
  <c r="AN146" i="4"/>
  <c r="AM146" i="4"/>
  <c r="AR146" i="4" s="1"/>
  <c r="I146" i="4"/>
  <c r="H146" i="4"/>
  <c r="C146" i="4"/>
  <c r="AL146" i="4" s="1"/>
  <c r="AX145" i="4"/>
  <c r="AW145" i="4"/>
  <c r="AV145" i="4"/>
  <c r="AQ145" i="4"/>
  <c r="AR145" i="4" s="1"/>
  <c r="AP145" i="4"/>
  <c r="AO145" i="4"/>
  <c r="AN145" i="4"/>
  <c r="AM145" i="4"/>
  <c r="I145" i="4"/>
  <c r="H145" i="4"/>
  <c r="C145" i="4"/>
  <c r="AX144" i="4"/>
  <c r="AW144" i="4"/>
  <c r="AV144" i="4"/>
  <c r="AS144" i="4"/>
  <c r="AQ144" i="4"/>
  <c r="AP144" i="4"/>
  <c r="AO144" i="4"/>
  <c r="AN144" i="4"/>
  <c r="AM144" i="4"/>
  <c r="AR144" i="4" s="1"/>
  <c r="I144" i="4"/>
  <c r="H144" i="4"/>
  <c r="D144" i="4"/>
  <c r="C144" i="4"/>
  <c r="AL144" i="4" s="1"/>
  <c r="AX143" i="4"/>
  <c r="AW143" i="4"/>
  <c r="AV143" i="4"/>
  <c r="AQ143" i="4"/>
  <c r="AP143" i="4"/>
  <c r="AO143" i="4"/>
  <c r="AN143" i="4"/>
  <c r="AR143" i="4" s="1"/>
  <c r="AM143" i="4"/>
  <c r="AL143" i="4"/>
  <c r="I143" i="4"/>
  <c r="H143" i="4"/>
  <c r="C143" i="4"/>
  <c r="D143" i="4" s="1"/>
  <c r="AX142" i="4"/>
  <c r="AW142" i="4"/>
  <c r="AV142" i="4"/>
  <c r="AQ142" i="4"/>
  <c r="AP142" i="4"/>
  <c r="AO142" i="4"/>
  <c r="AN142" i="4"/>
  <c r="AM142" i="4"/>
  <c r="AR142" i="4" s="1"/>
  <c r="N142" i="4" s="1"/>
  <c r="AL142" i="4"/>
  <c r="I142" i="4"/>
  <c r="H142" i="4"/>
  <c r="C142" i="4"/>
  <c r="D142" i="4" s="1"/>
  <c r="AX141" i="4"/>
  <c r="AW141" i="4"/>
  <c r="AV141" i="4"/>
  <c r="AQ141" i="4"/>
  <c r="AP141" i="4"/>
  <c r="AO141" i="4"/>
  <c r="AN141" i="4"/>
  <c r="AM141" i="4"/>
  <c r="AR141" i="4" s="1"/>
  <c r="AL141" i="4"/>
  <c r="I141" i="4"/>
  <c r="H141" i="4"/>
  <c r="D141" i="4"/>
  <c r="C141" i="4"/>
  <c r="AX140" i="4"/>
  <c r="AW140" i="4"/>
  <c r="AV140" i="4"/>
  <c r="AQ140" i="4"/>
  <c r="AP140" i="4"/>
  <c r="AO140" i="4"/>
  <c r="AN140" i="4"/>
  <c r="AM140" i="4"/>
  <c r="AR140" i="4" s="1"/>
  <c r="AL140" i="4"/>
  <c r="I140" i="4"/>
  <c r="H140" i="4"/>
  <c r="C140" i="4"/>
  <c r="D140" i="4" s="1"/>
  <c r="AX139" i="4"/>
  <c r="AW139" i="4"/>
  <c r="AV139" i="4"/>
  <c r="AQ139" i="4"/>
  <c r="AP139" i="4"/>
  <c r="AR139" i="4" s="1"/>
  <c r="AO139" i="4"/>
  <c r="AN139" i="4"/>
  <c r="AM139" i="4"/>
  <c r="I139" i="4"/>
  <c r="H139" i="4"/>
  <c r="G139" i="4"/>
  <c r="D139" i="4"/>
  <c r="C139" i="4"/>
  <c r="AL139" i="4" s="1"/>
  <c r="AX138" i="4"/>
  <c r="AW138" i="4"/>
  <c r="AV138" i="4"/>
  <c r="AS138" i="4"/>
  <c r="AQ138" i="4"/>
  <c r="AP138" i="4"/>
  <c r="AO138" i="4"/>
  <c r="AN138" i="4"/>
  <c r="AM138" i="4"/>
  <c r="AR138" i="4" s="1"/>
  <c r="I138" i="4"/>
  <c r="H138" i="4"/>
  <c r="D138" i="4"/>
  <c r="C138" i="4"/>
  <c r="AL138" i="4" s="1"/>
  <c r="AX137" i="4"/>
  <c r="AW137" i="4"/>
  <c r="AV137" i="4"/>
  <c r="AQ137" i="4"/>
  <c r="AP137" i="4"/>
  <c r="AO137" i="4"/>
  <c r="AN137" i="4"/>
  <c r="AR137" i="4" s="1"/>
  <c r="AS137" i="4" s="1"/>
  <c r="AM137" i="4"/>
  <c r="AL137" i="4"/>
  <c r="I137" i="4"/>
  <c r="H137" i="4"/>
  <c r="C137" i="4"/>
  <c r="D137" i="4" s="1"/>
  <c r="N137" i="4" s="1"/>
  <c r="AX136" i="4"/>
  <c r="AW136" i="4"/>
  <c r="AV136" i="4"/>
  <c r="AR136" i="4"/>
  <c r="AQ136" i="4"/>
  <c r="AP136" i="4"/>
  <c r="AO136" i="4"/>
  <c r="AN136" i="4"/>
  <c r="AM136" i="4"/>
  <c r="AL136" i="4"/>
  <c r="I136" i="4"/>
  <c r="H136" i="4"/>
  <c r="D136" i="4"/>
  <c r="C136" i="4"/>
  <c r="AX135" i="4"/>
  <c r="AW135" i="4"/>
  <c r="AV135" i="4"/>
  <c r="AQ135" i="4"/>
  <c r="AP135" i="4"/>
  <c r="AO135" i="4"/>
  <c r="AN135" i="4"/>
  <c r="AM135" i="4"/>
  <c r="AR135" i="4" s="1"/>
  <c r="I135" i="4"/>
  <c r="H135" i="4"/>
  <c r="G135" i="4"/>
  <c r="F135" i="4" s="1"/>
  <c r="D135" i="4"/>
  <c r="C135" i="4"/>
  <c r="AL135" i="4" s="1"/>
  <c r="AX134" i="4"/>
  <c r="AW134" i="4"/>
  <c r="AV134" i="4"/>
  <c r="AR134" i="4"/>
  <c r="AQ134" i="4"/>
  <c r="AP134" i="4"/>
  <c r="AO134" i="4"/>
  <c r="AN134" i="4"/>
  <c r="AM134" i="4"/>
  <c r="I134" i="4"/>
  <c r="H134" i="4"/>
  <c r="D134" i="4"/>
  <c r="C134" i="4"/>
  <c r="AL134" i="4" s="1"/>
  <c r="AX133" i="4"/>
  <c r="AW133" i="4"/>
  <c r="AV133" i="4"/>
  <c r="AQ133" i="4"/>
  <c r="AP133" i="4"/>
  <c r="AO133" i="4"/>
  <c r="AN133" i="4"/>
  <c r="AR133" i="4" s="1"/>
  <c r="AM133" i="4"/>
  <c r="AL133" i="4"/>
  <c r="I133" i="4"/>
  <c r="H133" i="4"/>
  <c r="G133" i="4"/>
  <c r="C133" i="4"/>
  <c r="D133" i="4" s="1"/>
  <c r="AX132" i="4"/>
  <c r="AW132" i="4"/>
  <c r="AV132" i="4"/>
  <c r="AR132" i="4"/>
  <c r="AQ132" i="4"/>
  <c r="AP132" i="4"/>
  <c r="AO132" i="4"/>
  <c r="AN132" i="4"/>
  <c r="AM132" i="4"/>
  <c r="AL132" i="4"/>
  <c r="I132" i="4"/>
  <c r="H132" i="4"/>
  <c r="D132" i="4"/>
  <c r="C132" i="4"/>
  <c r="AX131" i="4"/>
  <c r="AW131" i="4"/>
  <c r="AV131" i="4"/>
  <c r="AQ131" i="4"/>
  <c r="AP131" i="4"/>
  <c r="AO131" i="4"/>
  <c r="AR131" i="4" s="1"/>
  <c r="AN131" i="4"/>
  <c r="AM131" i="4"/>
  <c r="I131" i="4"/>
  <c r="H131" i="4"/>
  <c r="C131" i="4"/>
  <c r="AL131" i="4" s="1"/>
  <c r="AX130" i="4"/>
  <c r="AW130" i="4"/>
  <c r="AV130" i="4"/>
  <c r="AR130" i="4"/>
  <c r="N130" i="4" s="1"/>
  <c r="AQ130" i="4"/>
  <c r="AP130" i="4"/>
  <c r="AO130" i="4"/>
  <c r="AN130" i="4"/>
  <c r="AM130" i="4"/>
  <c r="I130" i="4"/>
  <c r="H130" i="4"/>
  <c r="D130" i="4"/>
  <c r="C130" i="4"/>
  <c r="AL130" i="4" s="1"/>
  <c r="AX129" i="4"/>
  <c r="AW129" i="4"/>
  <c r="AV129" i="4"/>
  <c r="AQ129" i="4"/>
  <c r="AP129" i="4"/>
  <c r="AO129" i="4"/>
  <c r="AN129" i="4"/>
  <c r="AM129" i="4"/>
  <c r="AR129" i="4" s="1"/>
  <c r="AL129" i="4"/>
  <c r="I129" i="4"/>
  <c r="H129" i="4"/>
  <c r="D129" i="4"/>
  <c r="C129" i="4"/>
  <c r="AX128" i="4"/>
  <c r="AW128" i="4"/>
  <c r="AV128" i="4"/>
  <c r="AS128" i="4"/>
  <c r="AR128" i="4"/>
  <c r="AQ128" i="4"/>
  <c r="AP128" i="4"/>
  <c r="AO128" i="4"/>
  <c r="AN128" i="4"/>
  <c r="AM128" i="4"/>
  <c r="AL128" i="4"/>
  <c r="I128" i="4"/>
  <c r="H128" i="4"/>
  <c r="D128" i="4"/>
  <c r="C128" i="4"/>
  <c r="AX127" i="4"/>
  <c r="AW127" i="4"/>
  <c r="AV127" i="4"/>
  <c r="AQ127" i="4"/>
  <c r="AP127" i="4"/>
  <c r="AO127" i="4"/>
  <c r="AN127" i="4"/>
  <c r="AM127" i="4"/>
  <c r="AL127" i="4"/>
  <c r="I127" i="4"/>
  <c r="H127" i="4"/>
  <c r="D127" i="4"/>
  <c r="C127" i="4"/>
  <c r="AX126" i="4"/>
  <c r="AW126" i="4"/>
  <c r="AV126" i="4"/>
  <c r="AQ126" i="4"/>
  <c r="AP126" i="4"/>
  <c r="AO126" i="4"/>
  <c r="AN126" i="4"/>
  <c r="AM126" i="4"/>
  <c r="AR126" i="4" s="1"/>
  <c r="AL126" i="4"/>
  <c r="I126" i="4"/>
  <c r="H126" i="4"/>
  <c r="D126" i="4"/>
  <c r="C126" i="4"/>
  <c r="AX125" i="4"/>
  <c r="AW125" i="4"/>
  <c r="AV125" i="4"/>
  <c r="AR125" i="4"/>
  <c r="AS125" i="4" s="1"/>
  <c r="AQ125" i="4"/>
  <c r="AP125" i="4"/>
  <c r="AO125" i="4"/>
  <c r="AN125" i="4"/>
  <c r="AM125" i="4"/>
  <c r="N125" i="4"/>
  <c r="I125" i="4"/>
  <c r="H125" i="4"/>
  <c r="D125" i="4"/>
  <c r="C125" i="4"/>
  <c r="AL125" i="4" s="1"/>
  <c r="AX124" i="4"/>
  <c r="AW124" i="4"/>
  <c r="AV124" i="4"/>
  <c r="AR124" i="4"/>
  <c r="AQ124" i="4"/>
  <c r="AP124" i="4"/>
  <c r="AO124" i="4"/>
  <c r="AN124" i="4"/>
  <c r="AM124" i="4"/>
  <c r="AL124" i="4"/>
  <c r="I124" i="4"/>
  <c r="H124" i="4"/>
  <c r="C124" i="4"/>
  <c r="D124" i="4" s="1"/>
  <c r="AX123" i="4"/>
  <c r="AW123" i="4"/>
  <c r="AV123" i="4"/>
  <c r="AQ123" i="4"/>
  <c r="AP123" i="4"/>
  <c r="AO123" i="4"/>
  <c r="AN123" i="4"/>
  <c r="AM123" i="4"/>
  <c r="AL123" i="4"/>
  <c r="I123" i="4"/>
  <c r="H123" i="4"/>
  <c r="D123" i="4"/>
  <c r="C123" i="4"/>
  <c r="AX122" i="4"/>
  <c r="AW122" i="4"/>
  <c r="AV122" i="4"/>
  <c r="AQ122" i="4"/>
  <c r="AP122" i="4"/>
  <c r="AO122" i="4"/>
  <c r="AN122" i="4"/>
  <c r="AM122" i="4"/>
  <c r="AR122" i="4" s="1"/>
  <c r="AS122" i="4" s="1"/>
  <c r="AL122" i="4"/>
  <c r="I122" i="4"/>
  <c r="H122" i="4"/>
  <c r="C122" i="4"/>
  <c r="D122" i="4" s="1"/>
  <c r="AX121" i="4"/>
  <c r="AW121" i="4"/>
  <c r="AV121" i="4"/>
  <c r="AQ121" i="4"/>
  <c r="AR121" i="4" s="1"/>
  <c r="AS121" i="4" s="1"/>
  <c r="AP121" i="4"/>
  <c r="AO121" i="4"/>
  <c r="AN121" i="4"/>
  <c r="AM121" i="4"/>
  <c r="N121" i="4"/>
  <c r="I121" i="4"/>
  <c r="H121" i="4"/>
  <c r="D121" i="4"/>
  <c r="C121" i="4"/>
  <c r="AL121" i="4" s="1"/>
  <c r="AX120" i="4"/>
  <c r="AW120" i="4"/>
  <c r="AV120" i="4"/>
  <c r="AQ120" i="4"/>
  <c r="AP120" i="4"/>
  <c r="AO120" i="4"/>
  <c r="AN120" i="4"/>
  <c r="AM120" i="4"/>
  <c r="AR120" i="4" s="1"/>
  <c r="I120" i="4"/>
  <c r="H120" i="4"/>
  <c r="C120" i="4"/>
  <c r="AX119" i="4"/>
  <c r="AW119" i="4"/>
  <c r="AV119" i="4"/>
  <c r="AQ119" i="4"/>
  <c r="AP119" i="4"/>
  <c r="AO119" i="4"/>
  <c r="AN119" i="4"/>
  <c r="AM119" i="4"/>
  <c r="AR119" i="4" s="1"/>
  <c r="AL119" i="4"/>
  <c r="I119" i="4"/>
  <c r="H119" i="4"/>
  <c r="C119" i="4"/>
  <c r="D119" i="4" s="1"/>
  <c r="AX118" i="4"/>
  <c r="AW118" i="4"/>
  <c r="AV118" i="4"/>
  <c r="AQ118" i="4"/>
  <c r="AP118" i="4"/>
  <c r="AO118" i="4"/>
  <c r="AR118" i="4" s="1"/>
  <c r="AN118" i="4"/>
  <c r="AM118" i="4"/>
  <c r="I118" i="4"/>
  <c r="H118" i="4"/>
  <c r="C118" i="4"/>
  <c r="AL118" i="4" s="1"/>
  <c r="AX117" i="4"/>
  <c r="AW117" i="4"/>
  <c r="AV117" i="4"/>
  <c r="AQ117" i="4"/>
  <c r="AP117" i="4"/>
  <c r="AO117" i="4"/>
  <c r="AN117" i="4"/>
  <c r="AM117" i="4"/>
  <c r="AR117" i="4" s="1"/>
  <c r="AS117" i="4" s="1"/>
  <c r="N117" i="4"/>
  <c r="I117" i="4"/>
  <c r="H117" i="4"/>
  <c r="D117" i="4"/>
  <c r="C117" i="4"/>
  <c r="AL117" i="4" s="1"/>
  <c r="AX116" i="4"/>
  <c r="AW116" i="4"/>
  <c r="AV116" i="4"/>
  <c r="AQ116" i="4"/>
  <c r="AP116" i="4"/>
  <c r="AO116" i="4"/>
  <c r="AN116" i="4"/>
  <c r="AM116" i="4"/>
  <c r="AR116" i="4" s="1"/>
  <c r="AL116" i="4"/>
  <c r="I116" i="4"/>
  <c r="H116" i="4"/>
  <c r="D116" i="4"/>
  <c r="C116" i="4"/>
  <c r="AX115" i="4"/>
  <c r="AW115" i="4"/>
  <c r="AV115" i="4"/>
  <c r="AQ115" i="4"/>
  <c r="AP115" i="4"/>
  <c r="AR115" i="4" s="1"/>
  <c r="AO115" i="4"/>
  <c r="AN115" i="4"/>
  <c r="AM115" i="4"/>
  <c r="I115" i="4"/>
  <c r="H115" i="4"/>
  <c r="D115" i="4"/>
  <c r="C115" i="4"/>
  <c r="AL115" i="4" s="1"/>
  <c r="AX114" i="4"/>
  <c r="AW114" i="4"/>
  <c r="AV114" i="4"/>
  <c r="AQ114" i="4"/>
  <c r="AP114" i="4"/>
  <c r="AO114" i="4"/>
  <c r="AN114" i="4"/>
  <c r="AM114" i="4"/>
  <c r="AR114" i="4" s="1"/>
  <c r="I114" i="4"/>
  <c r="H114" i="4"/>
  <c r="C114" i="4"/>
  <c r="AX113" i="4"/>
  <c r="AW113" i="4"/>
  <c r="AV113" i="4"/>
  <c r="AQ113" i="4"/>
  <c r="AP113" i="4"/>
  <c r="AO113" i="4"/>
  <c r="AN113" i="4"/>
  <c r="AM113" i="4"/>
  <c r="AL113" i="4"/>
  <c r="I113" i="4"/>
  <c r="H113" i="4"/>
  <c r="D113" i="4"/>
  <c r="C113" i="4"/>
  <c r="AX112" i="4"/>
  <c r="AW112" i="4"/>
  <c r="AV112" i="4"/>
  <c r="AS112" i="4"/>
  <c r="AR112" i="4"/>
  <c r="AQ112" i="4"/>
  <c r="AP112" i="4"/>
  <c r="AO112" i="4"/>
  <c r="AN112" i="4"/>
  <c r="AM112" i="4"/>
  <c r="N112" i="4"/>
  <c r="I112" i="4"/>
  <c r="H112" i="4"/>
  <c r="D112" i="4"/>
  <c r="C112" i="4"/>
  <c r="AL112" i="4" s="1"/>
  <c r="AX111" i="4"/>
  <c r="AW111" i="4"/>
  <c r="AV111" i="4"/>
  <c r="AQ111" i="4"/>
  <c r="AP111" i="4"/>
  <c r="AO111" i="4"/>
  <c r="AN111" i="4"/>
  <c r="AM111" i="4"/>
  <c r="AL111" i="4"/>
  <c r="I111" i="4"/>
  <c r="H111" i="4"/>
  <c r="C111" i="4"/>
  <c r="D111" i="4" s="1"/>
  <c r="AX110" i="4"/>
  <c r="AW110" i="4"/>
  <c r="AV110" i="4"/>
  <c r="AR110" i="4"/>
  <c r="N110" i="4" s="1"/>
  <c r="AQ110" i="4"/>
  <c r="AP110" i="4"/>
  <c r="AO110" i="4"/>
  <c r="AN110" i="4"/>
  <c r="AM110" i="4"/>
  <c r="I110" i="4"/>
  <c r="H110" i="4"/>
  <c r="C110" i="4"/>
  <c r="D110" i="4" s="1"/>
  <c r="AX109" i="4"/>
  <c r="AW109" i="4"/>
  <c r="AV109" i="4"/>
  <c r="AQ109" i="4"/>
  <c r="AP109" i="4"/>
  <c r="AO109" i="4"/>
  <c r="AN109" i="4"/>
  <c r="AM109" i="4"/>
  <c r="AL109" i="4"/>
  <c r="I109" i="4"/>
  <c r="H109" i="4"/>
  <c r="D109" i="4"/>
  <c r="C109" i="4"/>
  <c r="AX108" i="4"/>
  <c r="AW108" i="4"/>
  <c r="AV108" i="4"/>
  <c r="AQ108" i="4"/>
  <c r="AP108" i="4"/>
  <c r="AO108" i="4"/>
  <c r="AR108" i="4" s="1"/>
  <c r="AN108" i="4"/>
  <c r="AM108" i="4"/>
  <c r="I108" i="4"/>
  <c r="H108" i="4"/>
  <c r="G108" i="4"/>
  <c r="F108" i="4" s="1"/>
  <c r="C108" i="4"/>
  <c r="D108" i="4" s="1"/>
  <c r="AX107" i="4"/>
  <c r="AW107" i="4"/>
  <c r="AV107" i="4"/>
  <c r="AQ107" i="4"/>
  <c r="AP107" i="4"/>
  <c r="AR107" i="4" s="1"/>
  <c r="AO107" i="4"/>
  <c r="AN107" i="4"/>
  <c r="AM107" i="4"/>
  <c r="I107" i="4"/>
  <c r="H107" i="4"/>
  <c r="G107" i="4"/>
  <c r="F107" i="4" s="1"/>
  <c r="D107" i="4"/>
  <c r="C107" i="4"/>
  <c r="AL107" i="4" s="1"/>
  <c r="AX106" i="4"/>
  <c r="AW106" i="4"/>
  <c r="AV106" i="4"/>
  <c r="AQ106" i="4"/>
  <c r="AR106" i="4" s="1"/>
  <c r="AP106" i="4"/>
  <c r="AO106" i="4"/>
  <c r="AN106" i="4"/>
  <c r="AM106" i="4"/>
  <c r="I106" i="4"/>
  <c r="H106" i="4"/>
  <c r="G106" i="4"/>
  <c r="F106" i="4" s="1"/>
  <c r="D106" i="4"/>
  <c r="C106" i="4"/>
  <c r="AL106" i="4" s="1"/>
  <c r="AX105" i="4"/>
  <c r="AW105" i="4"/>
  <c r="AV105" i="4"/>
  <c r="AQ105" i="4"/>
  <c r="AP105" i="4"/>
  <c r="AO105" i="4"/>
  <c r="AN105" i="4"/>
  <c r="AM105" i="4"/>
  <c r="I105" i="4"/>
  <c r="H105" i="4"/>
  <c r="C105" i="4"/>
  <c r="AX104" i="4"/>
  <c r="AW104" i="4"/>
  <c r="AV104" i="4"/>
  <c r="AQ104" i="4"/>
  <c r="AP104" i="4"/>
  <c r="AO104" i="4"/>
  <c r="AN104" i="4"/>
  <c r="AM104" i="4"/>
  <c r="AR104" i="4" s="1"/>
  <c r="AS104" i="4" s="1"/>
  <c r="I104" i="4"/>
  <c r="H104" i="4"/>
  <c r="G104" i="4"/>
  <c r="F104" i="4"/>
  <c r="D104" i="4"/>
  <c r="N104" i="4" s="1"/>
  <c r="C104" i="4"/>
  <c r="AL104" i="4" s="1"/>
  <c r="AX103" i="4"/>
  <c r="AW103" i="4"/>
  <c r="AV103" i="4"/>
  <c r="AQ103" i="4"/>
  <c r="AP103" i="4"/>
  <c r="AO103" i="4"/>
  <c r="AN103" i="4"/>
  <c r="AR103" i="4" s="1"/>
  <c r="AM103" i="4"/>
  <c r="AL103" i="4"/>
  <c r="I103" i="4"/>
  <c r="H103" i="4"/>
  <c r="C103" i="4"/>
  <c r="D103" i="4" s="1"/>
  <c r="AX102" i="4"/>
  <c r="AW102" i="4"/>
  <c r="AV102" i="4"/>
  <c r="AQ102" i="4"/>
  <c r="AP102" i="4"/>
  <c r="AO102" i="4"/>
  <c r="AN102" i="4"/>
  <c r="AM102" i="4"/>
  <c r="AR102" i="4" s="1"/>
  <c r="AL102" i="4"/>
  <c r="I102" i="4"/>
  <c r="H102" i="4"/>
  <c r="D102" i="4"/>
  <c r="C102" i="4"/>
  <c r="AX101" i="4"/>
  <c r="AW101" i="4"/>
  <c r="AV101" i="4"/>
  <c r="AQ101" i="4"/>
  <c r="AP101" i="4"/>
  <c r="AO101" i="4"/>
  <c r="AN101" i="4"/>
  <c r="AR101" i="4" s="1"/>
  <c r="AM101" i="4"/>
  <c r="AL101" i="4"/>
  <c r="I101" i="4"/>
  <c r="H101" i="4"/>
  <c r="C101" i="4"/>
  <c r="D101" i="4" s="1"/>
  <c r="AX100" i="4"/>
  <c r="AW100" i="4"/>
  <c r="AV100" i="4"/>
  <c r="AQ100" i="4"/>
  <c r="AP100" i="4"/>
  <c r="AO100" i="4"/>
  <c r="AN100" i="4"/>
  <c r="AM100" i="4"/>
  <c r="AL100" i="4"/>
  <c r="I100" i="4"/>
  <c r="H100" i="4"/>
  <c r="C100" i="4"/>
  <c r="D100" i="4" s="1"/>
  <c r="AX99" i="4"/>
  <c r="AW99" i="4"/>
  <c r="AV99" i="4"/>
  <c r="AQ99" i="4"/>
  <c r="AP99" i="4"/>
  <c r="AO99" i="4"/>
  <c r="AN99" i="4"/>
  <c r="AM99" i="4"/>
  <c r="AL99" i="4"/>
  <c r="I99" i="4"/>
  <c r="H99" i="4"/>
  <c r="C99" i="4"/>
  <c r="D99" i="4" s="1"/>
  <c r="AX98" i="4"/>
  <c r="AW98" i="4"/>
  <c r="AV98" i="4"/>
  <c r="AQ98" i="4"/>
  <c r="AP98" i="4"/>
  <c r="AO98" i="4"/>
  <c r="AR98" i="4" s="1"/>
  <c r="AN98" i="4"/>
  <c r="AM98" i="4"/>
  <c r="AL98" i="4"/>
  <c r="I98" i="4"/>
  <c r="J98" i="4" s="1"/>
  <c r="H98" i="4"/>
  <c r="G98" i="4"/>
  <c r="F98" i="4"/>
  <c r="C98" i="4"/>
  <c r="D98" i="4" s="1"/>
  <c r="AX97" i="4"/>
  <c r="AW97" i="4"/>
  <c r="AV97" i="4"/>
  <c r="AQ97" i="4"/>
  <c r="AP97" i="4"/>
  <c r="AO97" i="4"/>
  <c r="AN97" i="4"/>
  <c r="AR97" i="4" s="1"/>
  <c r="AM97" i="4"/>
  <c r="I97" i="4"/>
  <c r="H97" i="4"/>
  <c r="C97" i="4"/>
  <c r="AX96" i="4"/>
  <c r="AW96" i="4"/>
  <c r="AV96" i="4"/>
  <c r="AQ96" i="4"/>
  <c r="AR96" i="4" s="1"/>
  <c r="AP96" i="4"/>
  <c r="AO96" i="4"/>
  <c r="AN96" i="4"/>
  <c r="AM96" i="4"/>
  <c r="I96" i="4"/>
  <c r="F96" i="4" s="1"/>
  <c r="H96" i="4"/>
  <c r="G96" i="4"/>
  <c r="C96" i="4"/>
  <c r="AL96" i="4" s="1"/>
  <c r="AX95" i="4"/>
  <c r="AW95" i="4"/>
  <c r="AV95" i="4"/>
  <c r="AQ95" i="4"/>
  <c r="AP95" i="4"/>
  <c r="AO95" i="4"/>
  <c r="AN95" i="4"/>
  <c r="AR95" i="4" s="1"/>
  <c r="AM95" i="4"/>
  <c r="I95" i="4"/>
  <c r="H95" i="4"/>
  <c r="C95" i="4"/>
  <c r="AX94" i="4"/>
  <c r="AW94" i="4"/>
  <c r="AV94" i="4"/>
  <c r="AQ94" i="4"/>
  <c r="AP94" i="4"/>
  <c r="AR94" i="4" s="1"/>
  <c r="AS94" i="4" s="1"/>
  <c r="AO94" i="4"/>
  <c r="AN94" i="4"/>
  <c r="AM94" i="4"/>
  <c r="AL94" i="4"/>
  <c r="N94" i="4"/>
  <c r="I94" i="4"/>
  <c r="H94" i="4"/>
  <c r="G94" i="4"/>
  <c r="C94" i="4"/>
  <c r="D94" i="4" s="1"/>
  <c r="AX93" i="4"/>
  <c r="AW93" i="4"/>
  <c r="AV93" i="4"/>
  <c r="AQ93" i="4"/>
  <c r="AP93" i="4"/>
  <c r="AO93" i="4"/>
  <c r="AN93" i="4"/>
  <c r="AR93" i="4" s="1"/>
  <c r="AM93" i="4"/>
  <c r="AL93" i="4"/>
  <c r="I93" i="4"/>
  <c r="H93" i="4"/>
  <c r="C93" i="4"/>
  <c r="D93" i="4" s="1"/>
  <c r="AX92" i="4"/>
  <c r="AW92" i="4"/>
  <c r="AV92" i="4"/>
  <c r="AQ92" i="4"/>
  <c r="AP92" i="4"/>
  <c r="AO92" i="4"/>
  <c r="AN92" i="4"/>
  <c r="AM92" i="4"/>
  <c r="AL92" i="4"/>
  <c r="I92" i="4"/>
  <c r="H92" i="4"/>
  <c r="D92" i="4"/>
  <c r="C92" i="4"/>
  <c r="AX91" i="4"/>
  <c r="AW91" i="4"/>
  <c r="AV91" i="4"/>
  <c r="AQ91" i="4"/>
  <c r="AP91" i="4"/>
  <c r="AO91" i="4"/>
  <c r="AN91" i="4"/>
  <c r="AR91" i="4" s="1"/>
  <c r="AM91" i="4"/>
  <c r="AL91" i="4"/>
  <c r="I91" i="4"/>
  <c r="H91" i="4"/>
  <c r="C91" i="4"/>
  <c r="D91" i="4" s="1"/>
  <c r="AX90" i="4"/>
  <c r="AW90" i="4"/>
  <c r="AV90" i="4"/>
  <c r="AS90" i="4"/>
  <c r="AR90" i="4"/>
  <c r="N90" i="4" s="1"/>
  <c r="M66" i="2" s="1"/>
  <c r="AQ90" i="4"/>
  <c r="AP90" i="4"/>
  <c r="AO90" i="4"/>
  <c r="AN90" i="4"/>
  <c r="AM90" i="4"/>
  <c r="AL90" i="4"/>
  <c r="I90" i="4"/>
  <c r="H90" i="4"/>
  <c r="C90" i="4"/>
  <c r="D90" i="4" s="1"/>
  <c r="AX89" i="4"/>
  <c r="AW89" i="4"/>
  <c r="AV89" i="4"/>
  <c r="AQ89" i="4"/>
  <c r="AP89" i="4"/>
  <c r="AO89" i="4"/>
  <c r="AN89" i="4"/>
  <c r="AR89" i="4" s="1"/>
  <c r="AM89" i="4"/>
  <c r="AL89" i="4"/>
  <c r="I89" i="4"/>
  <c r="H89" i="4"/>
  <c r="C89" i="4"/>
  <c r="D89" i="4" s="1"/>
  <c r="AX88" i="4"/>
  <c r="AW88" i="4"/>
  <c r="AV88" i="4"/>
  <c r="AR88" i="4"/>
  <c r="AQ88" i="4"/>
  <c r="AP88" i="4"/>
  <c r="AO88" i="4"/>
  <c r="AN88" i="4"/>
  <c r="AM88" i="4"/>
  <c r="I88" i="4"/>
  <c r="H88" i="4"/>
  <c r="G88" i="4"/>
  <c r="F88" i="4"/>
  <c r="C88" i="4"/>
  <c r="AL88" i="4" s="1"/>
  <c r="AX87" i="4"/>
  <c r="AW87" i="4"/>
  <c r="AV87" i="4"/>
  <c r="AQ87" i="4"/>
  <c r="AP87" i="4"/>
  <c r="AO87" i="4"/>
  <c r="AN87" i="4"/>
  <c r="AM87" i="4"/>
  <c r="I87" i="4"/>
  <c r="H87" i="4"/>
  <c r="C87" i="4"/>
  <c r="AX86" i="4"/>
  <c r="AW86" i="4"/>
  <c r="AV86" i="4"/>
  <c r="AQ86" i="4"/>
  <c r="AP86" i="4"/>
  <c r="AO86" i="4"/>
  <c r="AN86" i="4"/>
  <c r="AR86" i="4" s="1"/>
  <c r="AM86" i="4"/>
  <c r="I86" i="4"/>
  <c r="J86" i="4" s="1"/>
  <c r="H86" i="4"/>
  <c r="G86" i="4"/>
  <c r="F86" i="4"/>
  <c r="D86" i="4"/>
  <c r="C86" i="4"/>
  <c r="AL86" i="4" s="1"/>
  <c r="AX85" i="4"/>
  <c r="AW85" i="4"/>
  <c r="AV85" i="4"/>
  <c r="AQ85" i="4"/>
  <c r="AP85" i="4"/>
  <c r="AO85" i="4"/>
  <c r="AN85" i="4"/>
  <c r="AR85" i="4" s="1"/>
  <c r="AM85" i="4"/>
  <c r="I85" i="4"/>
  <c r="H85" i="4"/>
  <c r="C85" i="4"/>
  <c r="D85" i="4" s="1"/>
  <c r="AX84" i="4"/>
  <c r="AW84" i="4"/>
  <c r="AV84" i="4"/>
  <c r="AQ84" i="4"/>
  <c r="AP84" i="4"/>
  <c r="AO84" i="4"/>
  <c r="AN84" i="4"/>
  <c r="AM84" i="4"/>
  <c r="AR84" i="4" s="1"/>
  <c r="AL84" i="4"/>
  <c r="I84" i="4"/>
  <c r="H84" i="4"/>
  <c r="D84" i="4"/>
  <c r="C84" i="4"/>
  <c r="AX83" i="4"/>
  <c r="AW83" i="4"/>
  <c r="AV83" i="4"/>
  <c r="AQ83" i="4"/>
  <c r="AP83" i="4"/>
  <c r="AO83" i="4"/>
  <c r="AN83" i="4"/>
  <c r="AR83" i="4" s="1"/>
  <c r="AM83" i="4"/>
  <c r="AL83" i="4"/>
  <c r="I83" i="4"/>
  <c r="H83" i="4"/>
  <c r="C83" i="4"/>
  <c r="D83" i="4" s="1"/>
  <c r="AX82" i="4"/>
  <c r="AW82" i="4"/>
  <c r="AV82" i="4"/>
  <c r="AQ82" i="4"/>
  <c r="AP82" i="4"/>
  <c r="AO82" i="4"/>
  <c r="AN82" i="4"/>
  <c r="AM82" i="4"/>
  <c r="AR82" i="4" s="1"/>
  <c r="AL82" i="4"/>
  <c r="I82" i="4"/>
  <c r="H82" i="4"/>
  <c r="C82" i="4"/>
  <c r="D82" i="4" s="1"/>
  <c r="AX81" i="4"/>
  <c r="AW81" i="4"/>
  <c r="AV81" i="4"/>
  <c r="AQ81" i="4"/>
  <c r="AP81" i="4"/>
  <c r="AO81" i="4"/>
  <c r="AN81" i="4"/>
  <c r="AM81" i="4"/>
  <c r="I81" i="4"/>
  <c r="H81" i="4"/>
  <c r="C81" i="4"/>
  <c r="AX80" i="4"/>
  <c r="AW80" i="4"/>
  <c r="AV80" i="4"/>
  <c r="AS80" i="4"/>
  <c r="AR80" i="4"/>
  <c r="N80" i="4" s="1"/>
  <c r="AQ80" i="4"/>
  <c r="AP80" i="4"/>
  <c r="AO80" i="4"/>
  <c r="AN80" i="4"/>
  <c r="AM80" i="4"/>
  <c r="I80" i="4"/>
  <c r="H80" i="4"/>
  <c r="G80" i="4"/>
  <c r="F80" i="4" s="1"/>
  <c r="D80" i="4"/>
  <c r="C80" i="4"/>
  <c r="AL80" i="4" s="1"/>
  <c r="AX79" i="4"/>
  <c r="AW79" i="4"/>
  <c r="AV79" i="4"/>
  <c r="AQ79" i="4"/>
  <c r="AP79" i="4"/>
  <c r="AO79" i="4"/>
  <c r="AN79" i="4"/>
  <c r="AR79" i="4" s="1"/>
  <c r="AM79" i="4"/>
  <c r="I79" i="4"/>
  <c r="H79" i="4"/>
  <c r="C79" i="4"/>
  <c r="AX78" i="4"/>
  <c r="AW78" i="4"/>
  <c r="AV78" i="4"/>
  <c r="AR78" i="4"/>
  <c r="AQ78" i="4"/>
  <c r="AP78" i="4"/>
  <c r="AO78" i="4"/>
  <c r="AN78" i="4"/>
  <c r="AM78" i="4"/>
  <c r="I78" i="4"/>
  <c r="H78" i="4"/>
  <c r="G78" i="4"/>
  <c r="C78" i="4"/>
  <c r="AX77" i="4"/>
  <c r="AW77" i="4"/>
  <c r="AV77" i="4"/>
  <c r="AQ77" i="4"/>
  <c r="AP77" i="4"/>
  <c r="AO77" i="4"/>
  <c r="AN77" i="4"/>
  <c r="AM77" i="4"/>
  <c r="I77" i="4"/>
  <c r="H77" i="4"/>
  <c r="C77" i="4"/>
  <c r="AX76" i="4"/>
  <c r="AW76" i="4"/>
  <c r="AV76" i="4"/>
  <c r="AQ76" i="4"/>
  <c r="AP76" i="4"/>
  <c r="AO76" i="4"/>
  <c r="AN76" i="4"/>
  <c r="AM76" i="4"/>
  <c r="AR76" i="4" s="1"/>
  <c r="AS76" i="4" s="1"/>
  <c r="AL76" i="4"/>
  <c r="I76" i="4"/>
  <c r="H76" i="4"/>
  <c r="J76" i="4" s="1"/>
  <c r="G76" i="4"/>
  <c r="F76" i="4" s="1"/>
  <c r="C76" i="4"/>
  <c r="D76" i="4" s="1"/>
  <c r="N76" i="4" s="1"/>
  <c r="M52" i="2" s="1"/>
  <c r="AX75" i="4"/>
  <c r="AW75" i="4"/>
  <c r="AV75" i="4"/>
  <c r="AQ75" i="4"/>
  <c r="AP75" i="4"/>
  <c r="AO75" i="4"/>
  <c r="AN75" i="4"/>
  <c r="AR75" i="4" s="1"/>
  <c r="AM75" i="4"/>
  <c r="AL75" i="4"/>
  <c r="I75" i="4"/>
  <c r="H75" i="4"/>
  <c r="C75" i="4"/>
  <c r="D75" i="4" s="1"/>
  <c r="AX74" i="4"/>
  <c r="AW74" i="4"/>
  <c r="AV74" i="4"/>
  <c r="AQ74" i="4"/>
  <c r="AP74" i="4"/>
  <c r="AO74" i="4"/>
  <c r="AN74" i="4"/>
  <c r="AM74" i="4"/>
  <c r="AL74" i="4"/>
  <c r="I74" i="4"/>
  <c r="H74" i="4"/>
  <c r="D74" i="4"/>
  <c r="C74" i="4"/>
  <c r="AX73" i="4"/>
  <c r="AW73" i="4"/>
  <c r="AV73" i="4"/>
  <c r="AQ73" i="4"/>
  <c r="AP73" i="4"/>
  <c r="AO73" i="4"/>
  <c r="AN73" i="4"/>
  <c r="AM73" i="4"/>
  <c r="AL73" i="4"/>
  <c r="I73" i="4"/>
  <c r="H73" i="4"/>
  <c r="C73" i="4"/>
  <c r="D73" i="4" s="1"/>
  <c r="AX72" i="4"/>
  <c r="AW72" i="4"/>
  <c r="AV72" i="4"/>
  <c r="AQ72" i="4"/>
  <c r="AP72" i="4"/>
  <c r="AO72" i="4"/>
  <c r="AN72" i="4"/>
  <c r="AM72" i="4"/>
  <c r="AR72" i="4" s="1"/>
  <c r="AL72" i="4"/>
  <c r="I72" i="4"/>
  <c r="H72" i="4"/>
  <c r="G72" i="4"/>
  <c r="C72" i="4"/>
  <c r="D72" i="4" s="1"/>
  <c r="AX71" i="4"/>
  <c r="AW71" i="4"/>
  <c r="AV71" i="4"/>
  <c r="AQ71" i="4"/>
  <c r="AP71" i="4"/>
  <c r="AO71" i="4"/>
  <c r="AN71" i="4"/>
  <c r="AM71" i="4"/>
  <c r="I71" i="4"/>
  <c r="H71" i="4"/>
  <c r="C71" i="4"/>
  <c r="D71" i="4" s="1"/>
  <c r="AX70" i="4"/>
  <c r="AW70" i="4"/>
  <c r="AV70" i="4"/>
  <c r="AR70" i="4"/>
  <c r="AQ70" i="4"/>
  <c r="AP70" i="4"/>
  <c r="AO70" i="4"/>
  <c r="AN70" i="4"/>
  <c r="AM70" i="4"/>
  <c r="I70" i="4"/>
  <c r="H70" i="4"/>
  <c r="G70" i="4"/>
  <c r="F70" i="4" s="1"/>
  <c r="C70" i="4"/>
  <c r="AL70" i="4" s="1"/>
  <c r="AX69" i="4"/>
  <c r="AW69" i="4"/>
  <c r="AV69" i="4"/>
  <c r="AQ69" i="4"/>
  <c r="AP69" i="4"/>
  <c r="AO69" i="4"/>
  <c r="AN69" i="4"/>
  <c r="AR69" i="4" s="1"/>
  <c r="AM69" i="4"/>
  <c r="I69" i="4"/>
  <c r="H69" i="4"/>
  <c r="C69" i="4"/>
  <c r="AX68" i="4"/>
  <c r="AW68" i="4"/>
  <c r="AV68" i="4"/>
  <c r="AR68" i="4"/>
  <c r="AS68" i="4" s="1"/>
  <c r="AQ68" i="4"/>
  <c r="AP68" i="4"/>
  <c r="AO68" i="4"/>
  <c r="AN68" i="4"/>
  <c r="AM68" i="4"/>
  <c r="AL68" i="4"/>
  <c r="N68" i="4"/>
  <c r="M44" i="2" s="1"/>
  <c r="I68" i="4"/>
  <c r="H68" i="4"/>
  <c r="G68" i="4"/>
  <c r="F68" i="4" s="1"/>
  <c r="J68" i="4" s="1"/>
  <c r="D68" i="4"/>
  <c r="C68" i="4"/>
  <c r="AX67" i="4"/>
  <c r="AW67" i="4"/>
  <c r="AV67" i="4"/>
  <c r="AQ67" i="4"/>
  <c r="AP67" i="4"/>
  <c r="AO67" i="4"/>
  <c r="AN67" i="4"/>
  <c r="AM67" i="4"/>
  <c r="AL67" i="4"/>
  <c r="I67" i="4"/>
  <c r="H67" i="4"/>
  <c r="C67" i="4"/>
  <c r="D67" i="4" s="1"/>
  <c r="AX66" i="4"/>
  <c r="AW66" i="4"/>
  <c r="AV66" i="4"/>
  <c r="AQ66" i="4"/>
  <c r="AP66" i="4"/>
  <c r="AO66" i="4"/>
  <c r="AN66" i="4"/>
  <c r="AM66" i="4"/>
  <c r="AL66" i="4"/>
  <c r="M66" i="4"/>
  <c r="K66" i="4"/>
  <c r="J66" i="4"/>
  <c r="I66" i="4"/>
  <c r="H66" i="4"/>
  <c r="G66" i="4"/>
  <c r="F66" i="4" s="1"/>
  <c r="C66" i="4"/>
  <c r="D66" i="4" s="1"/>
  <c r="AX65" i="4"/>
  <c r="AW65" i="4"/>
  <c r="AV65" i="4"/>
  <c r="AQ65" i="4"/>
  <c r="AP65" i="4"/>
  <c r="AO65" i="4"/>
  <c r="AN65" i="4"/>
  <c r="AR65" i="4" s="1"/>
  <c r="AM65" i="4"/>
  <c r="AL65" i="4"/>
  <c r="I65" i="4"/>
  <c r="H65" i="4"/>
  <c r="C65" i="4"/>
  <c r="D65" i="4" s="1"/>
  <c r="AX64" i="4"/>
  <c r="AW64" i="4"/>
  <c r="AV64" i="4"/>
  <c r="AQ64" i="4"/>
  <c r="AP64" i="4"/>
  <c r="AO64" i="4"/>
  <c r="AN64" i="4"/>
  <c r="AM64" i="4"/>
  <c r="AR64" i="4" s="1"/>
  <c r="AL64" i="4"/>
  <c r="I64" i="4"/>
  <c r="H64" i="4"/>
  <c r="D64" i="4"/>
  <c r="C64" i="4"/>
  <c r="AX63" i="4"/>
  <c r="AW63" i="4"/>
  <c r="AV63" i="4"/>
  <c r="AQ63" i="4"/>
  <c r="AP63" i="4"/>
  <c r="AO63" i="4"/>
  <c r="AN63" i="4"/>
  <c r="AR63" i="4" s="1"/>
  <c r="AM63" i="4"/>
  <c r="I63" i="4"/>
  <c r="H63" i="4"/>
  <c r="C63" i="4"/>
  <c r="AX62" i="4"/>
  <c r="AW62" i="4"/>
  <c r="AV62" i="4"/>
  <c r="AQ62" i="4"/>
  <c r="AP62" i="4"/>
  <c r="AO62" i="4"/>
  <c r="AN62" i="4"/>
  <c r="AR62" i="4" s="1"/>
  <c r="AM62" i="4"/>
  <c r="I62" i="4"/>
  <c r="H62" i="4"/>
  <c r="G62" i="4"/>
  <c r="F62" i="4"/>
  <c r="D62" i="4"/>
  <c r="C62" i="4"/>
  <c r="AL62" i="4" s="1"/>
  <c r="AX61" i="4"/>
  <c r="AW61" i="4"/>
  <c r="AV61" i="4"/>
  <c r="AQ61" i="4"/>
  <c r="AP61" i="4"/>
  <c r="AO61" i="4"/>
  <c r="AN61" i="4"/>
  <c r="AM61" i="4"/>
  <c r="I61" i="4"/>
  <c r="H61" i="4"/>
  <c r="C61" i="4"/>
  <c r="AX60" i="4"/>
  <c r="AW60" i="4"/>
  <c r="AV60" i="4"/>
  <c r="AQ60" i="4"/>
  <c r="AP60" i="4"/>
  <c r="AO60" i="4"/>
  <c r="AN60" i="4"/>
  <c r="AM60" i="4"/>
  <c r="AR60" i="4" s="1"/>
  <c r="AS60" i="4" s="1"/>
  <c r="I60" i="4"/>
  <c r="H60" i="4"/>
  <c r="G60" i="4"/>
  <c r="C60" i="4"/>
  <c r="AL60" i="4" s="1"/>
  <c r="AX59" i="4"/>
  <c r="AW59" i="4"/>
  <c r="AV59" i="4"/>
  <c r="AQ59" i="4"/>
  <c r="AP59" i="4"/>
  <c r="AO59" i="4"/>
  <c r="AN59" i="4"/>
  <c r="AR59" i="4" s="1"/>
  <c r="AM59" i="4"/>
  <c r="I59" i="4"/>
  <c r="H59" i="4"/>
  <c r="C59" i="4"/>
  <c r="D59" i="4" s="1"/>
  <c r="AX58" i="4"/>
  <c r="AW58" i="4"/>
  <c r="AV58" i="4"/>
  <c r="AQ58" i="4"/>
  <c r="AP58" i="4"/>
  <c r="AO58" i="4"/>
  <c r="AN58" i="4"/>
  <c r="AM58" i="4"/>
  <c r="AR58" i="4" s="1"/>
  <c r="AS58" i="4" s="1"/>
  <c r="AL58" i="4"/>
  <c r="I58" i="4"/>
  <c r="H58" i="4"/>
  <c r="D58" i="4"/>
  <c r="C58" i="4"/>
  <c r="AX57" i="4"/>
  <c r="AW57" i="4"/>
  <c r="AV57" i="4"/>
  <c r="AQ57" i="4"/>
  <c r="AP57" i="4"/>
  <c r="AO57" i="4"/>
  <c r="AN57" i="4"/>
  <c r="AR57" i="4" s="1"/>
  <c r="AM57" i="4"/>
  <c r="AL57" i="4"/>
  <c r="I57" i="4"/>
  <c r="H57" i="4"/>
  <c r="C57" i="4"/>
  <c r="D57" i="4" s="1"/>
  <c r="AX56" i="4"/>
  <c r="AW56" i="4"/>
  <c r="AV56" i="4"/>
  <c r="AQ56" i="4"/>
  <c r="AP56" i="4"/>
  <c r="AO56" i="4"/>
  <c r="AN56" i="4"/>
  <c r="AM56" i="4"/>
  <c r="AL56" i="4"/>
  <c r="I56" i="4"/>
  <c r="H56" i="4"/>
  <c r="C56" i="4"/>
  <c r="D56" i="4" s="1"/>
  <c r="AX55" i="4"/>
  <c r="AW55" i="4"/>
  <c r="AV55" i="4"/>
  <c r="AQ55" i="4"/>
  <c r="AP55" i="4"/>
  <c r="AO55" i="4"/>
  <c r="AN55" i="4"/>
  <c r="AR55" i="4" s="1"/>
  <c r="AM55" i="4"/>
  <c r="AL55" i="4"/>
  <c r="I55" i="4"/>
  <c r="H55" i="4"/>
  <c r="C55" i="4"/>
  <c r="D55" i="4" s="1"/>
  <c r="AX54" i="4"/>
  <c r="AW54" i="4"/>
  <c r="AV54" i="4"/>
  <c r="AQ54" i="4"/>
  <c r="AP54" i="4"/>
  <c r="AO54" i="4"/>
  <c r="AN54" i="4"/>
  <c r="AM54" i="4"/>
  <c r="I54" i="4"/>
  <c r="H54" i="4"/>
  <c r="G54" i="4"/>
  <c r="F54" i="4"/>
  <c r="D54" i="4"/>
  <c r="C54" i="4"/>
  <c r="AL54" i="4" s="1"/>
  <c r="AX53" i="4"/>
  <c r="AW53" i="4"/>
  <c r="AV53" i="4"/>
  <c r="AQ53" i="4"/>
  <c r="AP53" i="4"/>
  <c r="AO53" i="4"/>
  <c r="AN53" i="4"/>
  <c r="AR53" i="4" s="1"/>
  <c r="AM53" i="4"/>
  <c r="I53" i="4"/>
  <c r="H53" i="4"/>
  <c r="C53" i="4"/>
  <c r="AX52" i="4"/>
  <c r="AW52" i="4"/>
  <c r="AV52" i="4"/>
  <c r="AR52" i="4"/>
  <c r="AQ52" i="4"/>
  <c r="AP52" i="4"/>
  <c r="AO52" i="4"/>
  <c r="AN52" i="4"/>
  <c r="AM52" i="4"/>
  <c r="I52" i="4"/>
  <c r="J52" i="4" s="1"/>
  <c r="H52" i="4"/>
  <c r="G52" i="4"/>
  <c r="F52" i="4"/>
  <c r="C52" i="4"/>
  <c r="AL52" i="4" s="1"/>
  <c r="AX51" i="4"/>
  <c r="AW51" i="4"/>
  <c r="AV51" i="4"/>
  <c r="AQ51" i="4"/>
  <c r="AP51" i="4"/>
  <c r="AO51" i="4"/>
  <c r="AN51" i="4"/>
  <c r="AR51" i="4" s="1"/>
  <c r="AM51" i="4"/>
  <c r="I51" i="4"/>
  <c r="H51" i="4"/>
  <c r="C51" i="4"/>
  <c r="AX50" i="4"/>
  <c r="AW50" i="4"/>
  <c r="AV50" i="4"/>
  <c r="AQ50" i="4"/>
  <c r="AP50" i="4"/>
  <c r="AR50" i="4" s="1"/>
  <c r="AS50" i="4" s="1"/>
  <c r="AO50" i="4"/>
  <c r="AN50" i="4"/>
  <c r="AM50" i="4"/>
  <c r="AL50" i="4"/>
  <c r="N50" i="4"/>
  <c r="I50" i="4"/>
  <c r="H50" i="4"/>
  <c r="F50" i="4" s="1"/>
  <c r="G50" i="4"/>
  <c r="C50" i="4"/>
  <c r="D50" i="4" s="1"/>
  <c r="AX49" i="4"/>
  <c r="AW49" i="4"/>
  <c r="AV49" i="4"/>
  <c r="AQ49" i="4"/>
  <c r="AP49" i="4"/>
  <c r="AO49" i="4"/>
  <c r="AN49" i="4"/>
  <c r="AR49" i="4" s="1"/>
  <c r="AM49" i="4"/>
  <c r="AL49" i="4"/>
  <c r="I49" i="4"/>
  <c r="H49" i="4"/>
  <c r="C49" i="4"/>
  <c r="D49" i="4" s="1"/>
  <c r="AX48" i="4"/>
  <c r="AW48" i="4"/>
  <c r="AV48" i="4"/>
  <c r="AQ48" i="4"/>
  <c r="AP48" i="4"/>
  <c r="AO48" i="4"/>
  <c r="AN48" i="4"/>
  <c r="AM48" i="4"/>
  <c r="AR48" i="4" s="1"/>
  <c r="AS48" i="4" s="1"/>
  <c r="AL48" i="4"/>
  <c r="N48" i="4"/>
  <c r="I48" i="4"/>
  <c r="H48" i="4"/>
  <c r="D48" i="4"/>
  <c r="C48" i="4"/>
  <c r="AX47" i="4"/>
  <c r="AW47" i="4"/>
  <c r="AV47" i="4"/>
  <c r="AQ47" i="4"/>
  <c r="AP47" i="4"/>
  <c r="AO47" i="4"/>
  <c r="AN47" i="4"/>
  <c r="AR47" i="4" s="1"/>
  <c r="AM47" i="4"/>
  <c r="AL47" i="4"/>
  <c r="I47" i="4"/>
  <c r="H47" i="4"/>
  <c r="C47" i="4"/>
  <c r="D47" i="4" s="1"/>
  <c r="AX46" i="4"/>
  <c r="AW46" i="4"/>
  <c r="AV46" i="4"/>
  <c r="AQ46" i="4"/>
  <c r="AP46" i="4"/>
  <c r="AO46" i="4"/>
  <c r="AN46" i="4"/>
  <c r="AM46" i="4"/>
  <c r="AR46" i="4" s="1"/>
  <c r="I46" i="4"/>
  <c r="H46" i="4"/>
  <c r="C46" i="4"/>
  <c r="AX45" i="4"/>
  <c r="AW45" i="4"/>
  <c r="AV45" i="4"/>
  <c r="AQ45" i="4"/>
  <c r="AP45" i="4"/>
  <c r="AO45" i="4"/>
  <c r="AN45" i="4"/>
  <c r="AR45" i="4" s="1"/>
  <c r="AM45" i="4"/>
  <c r="I45" i="4"/>
  <c r="H45" i="4"/>
  <c r="C45" i="4"/>
  <c r="D45" i="4" s="1"/>
  <c r="AX44" i="4"/>
  <c r="AW44" i="4"/>
  <c r="AV44" i="4"/>
  <c r="AQ44" i="4"/>
  <c r="AP44" i="4"/>
  <c r="AO44" i="4"/>
  <c r="AR44" i="4" s="1"/>
  <c r="AN44" i="4"/>
  <c r="AM44" i="4"/>
  <c r="I44" i="4"/>
  <c r="H44" i="4"/>
  <c r="F44" i="4" s="1"/>
  <c r="G44" i="4"/>
  <c r="C44" i="4"/>
  <c r="AL44" i="4" s="1"/>
  <c r="AX43" i="4"/>
  <c r="AW43" i="4"/>
  <c r="AV43" i="4"/>
  <c r="AQ43" i="4"/>
  <c r="AP43" i="4"/>
  <c r="AO43" i="4"/>
  <c r="AN43" i="4"/>
  <c r="AM43" i="4"/>
  <c r="I43" i="4"/>
  <c r="H43" i="4"/>
  <c r="C43" i="4"/>
  <c r="AX42" i="4"/>
  <c r="AW42" i="4"/>
  <c r="AV42" i="4"/>
  <c r="AQ42" i="4"/>
  <c r="AP42" i="4"/>
  <c r="AO42" i="4"/>
  <c r="AN42" i="4"/>
  <c r="AR42" i="4" s="1"/>
  <c r="AS42" i="4" s="1"/>
  <c r="AM42" i="4"/>
  <c r="I42" i="4"/>
  <c r="J42" i="4" s="1"/>
  <c r="H42" i="4"/>
  <c r="F42" i="4" s="1"/>
  <c r="G42" i="4"/>
  <c r="C42" i="4"/>
  <c r="AL42" i="4" s="1"/>
  <c r="AX41" i="4"/>
  <c r="AW41" i="4"/>
  <c r="AV41" i="4"/>
  <c r="AQ41" i="4"/>
  <c r="AP41" i="4"/>
  <c r="AO41" i="4"/>
  <c r="AN41" i="4"/>
  <c r="AR41" i="4" s="1"/>
  <c r="AM41" i="4"/>
  <c r="I41" i="4"/>
  <c r="H41" i="4"/>
  <c r="C41" i="4"/>
  <c r="D41" i="4" s="1"/>
  <c r="AX40" i="4"/>
  <c r="AW40" i="4"/>
  <c r="AV40" i="4"/>
  <c r="AQ40" i="4"/>
  <c r="AP40" i="4"/>
  <c r="AO40" i="4"/>
  <c r="AN40" i="4"/>
  <c r="AM40" i="4"/>
  <c r="AR40" i="4" s="1"/>
  <c r="AL40" i="4"/>
  <c r="I40" i="4"/>
  <c r="H40" i="4"/>
  <c r="D40" i="4"/>
  <c r="C40" i="4"/>
  <c r="AX39" i="4"/>
  <c r="AW39" i="4"/>
  <c r="AV39" i="4"/>
  <c r="AQ39" i="4"/>
  <c r="AP39" i="4"/>
  <c r="AO39" i="4"/>
  <c r="AN39" i="4"/>
  <c r="AR39" i="4" s="1"/>
  <c r="AM39" i="4"/>
  <c r="AL39" i="4"/>
  <c r="I39" i="4"/>
  <c r="H39" i="4"/>
  <c r="C39" i="4"/>
  <c r="D39" i="4" s="1"/>
  <c r="AX38" i="4"/>
  <c r="AW38" i="4"/>
  <c r="AV38" i="4"/>
  <c r="AQ38" i="4"/>
  <c r="AP38" i="4"/>
  <c r="AO38" i="4"/>
  <c r="AN38" i="4"/>
  <c r="AM38" i="4"/>
  <c r="AL38" i="4"/>
  <c r="I38" i="4"/>
  <c r="H38" i="4"/>
  <c r="C38" i="4"/>
  <c r="D38" i="4" s="1"/>
  <c r="AX37" i="4"/>
  <c r="AW37" i="4"/>
  <c r="AV37" i="4"/>
  <c r="AQ37" i="4"/>
  <c r="AP37" i="4"/>
  <c r="AO37" i="4"/>
  <c r="AN37" i="4"/>
  <c r="AM37" i="4"/>
  <c r="I37" i="4"/>
  <c r="H37" i="4"/>
  <c r="C37" i="4"/>
  <c r="AX36" i="4"/>
  <c r="AW36" i="4"/>
  <c r="AV36" i="4"/>
  <c r="AS36" i="4"/>
  <c r="AQ36" i="4"/>
  <c r="AP36" i="4"/>
  <c r="AO36" i="4"/>
  <c r="AN36" i="4"/>
  <c r="AM36" i="4"/>
  <c r="AR36" i="4" s="1"/>
  <c r="I36" i="4"/>
  <c r="H36" i="4"/>
  <c r="G36" i="4"/>
  <c r="F36" i="4" s="1"/>
  <c r="C36" i="4"/>
  <c r="AX35" i="4"/>
  <c r="AW35" i="4"/>
  <c r="AV35" i="4"/>
  <c r="AQ35" i="4"/>
  <c r="AP35" i="4"/>
  <c r="AO35" i="4"/>
  <c r="AN35" i="4"/>
  <c r="AM35" i="4"/>
  <c r="I35" i="4"/>
  <c r="H35" i="4"/>
  <c r="C35" i="4"/>
  <c r="AX34" i="4"/>
  <c r="AW34" i="4"/>
  <c r="AV34" i="4"/>
  <c r="AR34" i="4"/>
  <c r="AQ34" i="4"/>
  <c r="AP34" i="4"/>
  <c r="AO34" i="4"/>
  <c r="AN34" i="4"/>
  <c r="AM34" i="4"/>
  <c r="I34" i="4"/>
  <c r="H34" i="4"/>
  <c r="G34" i="4"/>
  <c r="D34" i="4"/>
  <c r="C34" i="4"/>
  <c r="AL34" i="4" s="1"/>
  <c r="AX33" i="4"/>
  <c r="AW33" i="4"/>
  <c r="AV33" i="4"/>
  <c r="AQ33" i="4"/>
  <c r="AP33" i="4"/>
  <c r="AO33" i="4"/>
  <c r="AN33" i="4"/>
  <c r="AM33" i="4"/>
  <c r="I33" i="4"/>
  <c r="H33" i="4"/>
  <c r="C33" i="4"/>
  <c r="AX32" i="4"/>
  <c r="AW32" i="4"/>
  <c r="AV32" i="4"/>
  <c r="AQ32" i="4"/>
  <c r="AP32" i="4"/>
  <c r="AO32" i="4"/>
  <c r="AN32" i="4"/>
  <c r="AM32" i="4"/>
  <c r="AR32" i="4" s="1"/>
  <c r="AS32" i="4" s="1"/>
  <c r="AL32" i="4"/>
  <c r="N32" i="4"/>
  <c r="I32" i="4"/>
  <c r="H32" i="4"/>
  <c r="G32" i="4"/>
  <c r="C32" i="4"/>
  <c r="D32" i="4" s="1"/>
  <c r="AX31" i="4"/>
  <c r="AW31" i="4"/>
  <c r="AV31" i="4"/>
  <c r="AQ31" i="4"/>
  <c r="AP31" i="4"/>
  <c r="AO31" i="4"/>
  <c r="AN31" i="4"/>
  <c r="AR31" i="4" s="1"/>
  <c r="AM31" i="4"/>
  <c r="AL31" i="4"/>
  <c r="I31" i="4"/>
  <c r="H31" i="4"/>
  <c r="C31" i="4"/>
  <c r="D31" i="4" s="1"/>
  <c r="AX30" i="4"/>
  <c r="AW30" i="4"/>
  <c r="AV30" i="4"/>
  <c r="AQ30" i="4"/>
  <c r="AP30" i="4"/>
  <c r="AO30" i="4"/>
  <c r="AN30" i="4"/>
  <c r="AM30" i="4"/>
  <c r="AR30" i="4" s="1"/>
  <c r="AS30" i="4" s="1"/>
  <c r="AL30" i="4"/>
  <c r="I30" i="4"/>
  <c r="H30" i="4"/>
  <c r="D30" i="4"/>
  <c r="C30" i="4"/>
  <c r="AX29" i="4"/>
  <c r="AW29" i="4"/>
  <c r="AV29" i="4"/>
  <c r="AQ29" i="4"/>
  <c r="AP29" i="4"/>
  <c r="AO29" i="4"/>
  <c r="AN29" i="4"/>
  <c r="AM29" i="4"/>
  <c r="AL29" i="4"/>
  <c r="I29" i="4"/>
  <c r="H29" i="4"/>
  <c r="C29" i="4"/>
  <c r="D29" i="4" s="1"/>
  <c r="AX28" i="4"/>
  <c r="AW28" i="4"/>
  <c r="AV28" i="4"/>
  <c r="AQ28" i="4"/>
  <c r="AP28" i="4"/>
  <c r="AO28" i="4"/>
  <c r="AN28" i="4"/>
  <c r="AM28" i="4"/>
  <c r="AL28" i="4"/>
  <c r="I28" i="4"/>
  <c r="H28" i="4"/>
  <c r="G28" i="4"/>
  <c r="C28" i="4"/>
  <c r="D28" i="4" s="1"/>
  <c r="AX27" i="4"/>
  <c r="AW27" i="4"/>
  <c r="AV27" i="4"/>
  <c r="AQ27" i="4"/>
  <c r="AP27" i="4"/>
  <c r="AO27" i="4"/>
  <c r="AN27" i="4"/>
  <c r="AR27" i="4" s="1"/>
  <c r="AM27" i="4"/>
  <c r="Y27" i="4"/>
  <c r="I27" i="4"/>
  <c r="H27" i="4"/>
  <c r="C27" i="4"/>
  <c r="AX26" i="4"/>
  <c r="AW26" i="4"/>
  <c r="AV26" i="4"/>
  <c r="AQ26" i="4"/>
  <c r="AP26" i="4"/>
  <c r="AR26" i="4" s="1"/>
  <c r="AO26" i="4"/>
  <c r="AN26" i="4"/>
  <c r="AM26" i="4"/>
  <c r="I26" i="4"/>
  <c r="H26" i="4"/>
  <c r="G26" i="4"/>
  <c r="F26" i="4"/>
  <c r="C26" i="4"/>
  <c r="AL26" i="4" s="1"/>
  <c r="AX25" i="4"/>
  <c r="AW25" i="4"/>
  <c r="AV25" i="4"/>
  <c r="I25" i="4"/>
  <c r="H25" i="4"/>
  <c r="G25" i="4"/>
  <c r="F25" i="4" s="1"/>
  <c r="D25" i="4"/>
  <c r="C25" i="4"/>
  <c r="AX24" i="4"/>
  <c r="AW24" i="4"/>
  <c r="AV24" i="4"/>
  <c r="Z24" i="4"/>
  <c r="I24" i="4"/>
  <c r="H24" i="4"/>
  <c r="D24" i="4"/>
  <c r="C24" i="4"/>
  <c r="AX23" i="4"/>
  <c r="AW23" i="4"/>
  <c r="AV23" i="4"/>
  <c r="Z23" i="4"/>
  <c r="Y23" i="4"/>
  <c r="X23" i="4"/>
  <c r="W23" i="4"/>
  <c r="V23" i="4"/>
  <c r="I23" i="4"/>
  <c r="H23" i="4"/>
  <c r="D23" i="4"/>
  <c r="C23" i="4"/>
  <c r="AX22" i="4"/>
  <c r="AW22" i="4"/>
  <c r="AV22" i="4"/>
  <c r="I22" i="4"/>
  <c r="H22" i="4"/>
  <c r="D22" i="4"/>
  <c r="C22" i="4"/>
  <c r="AX21" i="4"/>
  <c r="AW21" i="4"/>
  <c r="AV21" i="4"/>
  <c r="Y21" i="4"/>
  <c r="I21" i="4"/>
  <c r="H21" i="4"/>
  <c r="D21" i="4"/>
  <c r="C21" i="4"/>
  <c r="AX20" i="4"/>
  <c r="AW20" i="4"/>
  <c r="AV20" i="4"/>
  <c r="I20" i="4"/>
  <c r="H20" i="4"/>
  <c r="G20" i="4"/>
  <c r="C20" i="4"/>
  <c r="D20" i="4" s="1"/>
  <c r="AX19" i="4"/>
  <c r="AW19" i="4"/>
  <c r="AV19" i="4"/>
  <c r="Z19" i="4"/>
  <c r="I19" i="4"/>
  <c r="H19" i="4"/>
  <c r="G19" i="4"/>
  <c r="D19" i="4"/>
  <c r="C19" i="4"/>
  <c r="AX18" i="4"/>
  <c r="AW18" i="4"/>
  <c r="AV18" i="4"/>
  <c r="Y18" i="4"/>
  <c r="I18" i="4"/>
  <c r="H18" i="4"/>
  <c r="C18" i="4"/>
  <c r="D18" i="4" s="1"/>
  <c r="AX17" i="4"/>
  <c r="AW17" i="4"/>
  <c r="AV17" i="4"/>
  <c r="J17" i="4"/>
  <c r="I17" i="4"/>
  <c r="H17" i="4"/>
  <c r="G17" i="4"/>
  <c r="F17" i="4" s="1"/>
  <c r="C17" i="4"/>
  <c r="D17" i="4" s="1"/>
  <c r="AX16" i="4"/>
  <c r="AW16" i="4"/>
  <c r="AV16" i="4"/>
  <c r="I16" i="4"/>
  <c r="H16" i="4"/>
  <c r="G16" i="4"/>
  <c r="D16" i="4"/>
  <c r="C16" i="4"/>
  <c r="AX15" i="4"/>
  <c r="AW15" i="4"/>
  <c r="AV15" i="4"/>
  <c r="Z15" i="4"/>
  <c r="Y15" i="4"/>
  <c r="V15" i="4"/>
  <c r="I15" i="4"/>
  <c r="H15" i="4"/>
  <c r="G15" i="4"/>
  <c r="F15" i="4" s="1"/>
  <c r="J15" i="4" s="1"/>
  <c r="C15" i="4"/>
  <c r="D15" i="4" s="1"/>
  <c r="AX14" i="4"/>
  <c r="AW14" i="4"/>
  <c r="AV14" i="4"/>
  <c r="Z14" i="4"/>
  <c r="Y14" i="4"/>
  <c r="X14" i="4"/>
  <c r="W14" i="4"/>
  <c r="V14" i="4"/>
  <c r="I14" i="4"/>
  <c r="H14" i="4"/>
  <c r="G14" i="4"/>
  <c r="F14" i="4"/>
  <c r="D14" i="4"/>
  <c r="C14" i="4"/>
  <c r="AX13" i="4"/>
  <c r="AW13" i="4"/>
  <c r="AV13" i="4"/>
  <c r="Z13" i="4"/>
  <c r="Y13" i="4"/>
  <c r="X13" i="4"/>
  <c r="W13" i="4"/>
  <c r="V13" i="4"/>
  <c r="I13" i="4"/>
  <c r="H13" i="4"/>
  <c r="D13" i="4"/>
  <c r="C13" i="4"/>
  <c r="AX12" i="4"/>
  <c r="AW12" i="4"/>
  <c r="AV12" i="4"/>
  <c r="AA12" i="4"/>
  <c r="Z12" i="4"/>
  <c r="Y12" i="4"/>
  <c r="X12" i="4"/>
  <c r="W12" i="4"/>
  <c r="V12" i="4"/>
  <c r="I12" i="4"/>
  <c r="H12" i="4"/>
  <c r="D12" i="4"/>
  <c r="C12" i="4"/>
  <c r="AX11" i="4"/>
  <c r="AW11" i="4"/>
  <c r="AV11" i="4"/>
  <c r="AA11" i="4"/>
  <c r="Z11" i="4"/>
  <c r="Y11" i="4"/>
  <c r="W11" i="4"/>
  <c r="V11" i="4"/>
  <c r="I11" i="4"/>
  <c r="H11" i="4"/>
  <c r="D11" i="4"/>
  <c r="C11" i="4"/>
  <c r="AX10" i="4"/>
  <c r="AW10" i="4"/>
  <c r="AV10" i="4"/>
  <c r="AA10" i="4"/>
  <c r="Z10" i="4"/>
  <c r="Y10" i="4"/>
  <c r="X10" i="4"/>
  <c r="W10" i="4"/>
  <c r="V10" i="4"/>
  <c r="I10" i="4"/>
  <c r="H10" i="4"/>
  <c r="G10" i="4"/>
  <c r="D10" i="4"/>
  <c r="C10" i="4"/>
  <c r="AX9" i="4"/>
  <c r="AW9" i="4"/>
  <c r="AV9" i="4"/>
  <c r="Z9" i="4"/>
  <c r="Y9" i="4"/>
  <c r="X9" i="4"/>
  <c r="I9" i="4"/>
  <c r="H9" i="4"/>
  <c r="G9" i="4"/>
  <c r="D9" i="4"/>
  <c r="C9" i="4"/>
  <c r="AX8" i="4"/>
  <c r="AW8" i="4"/>
  <c r="AV8" i="4"/>
  <c r="AA8" i="4"/>
  <c r="Z8" i="4"/>
  <c r="Y8" i="4"/>
  <c r="X8" i="4"/>
  <c r="W8" i="4"/>
  <c r="V8" i="4"/>
  <c r="I8" i="4"/>
  <c r="H8" i="4"/>
  <c r="G8" i="4"/>
  <c r="F8" i="4" s="1"/>
  <c r="D8" i="4"/>
  <c r="C8" i="4"/>
  <c r="AX7" i="4"/>
  <c r="AW7" i="4"/>
  <c r="AV7" i="4"/>
  <c r="Z7" i="4"/>
  <c r="Y7" i="4"/>
  <c r="X7" i="4"/>
  <c r="W7" i="4"/>
  <c r="I7" i="4"/>
  <c r="H7" i="4"/>
  <c r="G7" i="4"/>
  <c r="C7" i="4"/>
  <c r="D7" i="4" s="1"/>
  <c r="AX6" i="4"/>
  <c r="AW6" i="4"/>
  <c r="AV6" i="4"/>
  <c r="Z6" i="4"/>
  <c r="Y6" i="4"/>
  <c r="X6" i="4"/>
  <c r="W6" i="4"/>
  <c r="V6" i="4"/>
  <c r="I6" i="4"/>
  <c r="J6" i="4" s="1"/>
  <c r="H6" i="4"/>
  <c r="G6" i="4"/>
  <c r="F6" i="4"/>
  <c r="D6" i="4"/>
  <c r="C6" i="4"/>
  <c r="AX5" i="4"/>
  <c r="AW5" i="4"/>
  <c r="AV5" i="4"/>
  <c r="Z5" i="4"/>
  <c r="Y5" i="4"/>
  <c r="X5" i="4"/>
  <c r="W5" i="4"/>
  <c r="I5" i="4"/>
  <c r="H5" i="4"/>
  <c r="G5" i="4"/>
  <c r="F5" i="4"/>
  <c r="C5" i="4"/>
  <c r="D5" i="4" s="1"/>
  <c r="AX4" i="4"/>
  <c r="AW4" i="4"/>
  <c r="AV4" i="4"/>
  <c r="Z4" i="4"/>
  <c r="Y4" i="4"/>
  <c r="X4" i="4"/>
  <c r="W4" i="4"/>
  <c r="R4" i="4"/>
  <c r="G289" i="4" s="1"/>
  <c r="I4" i="4"/>
  <c r="H4" i="4"/>
  <c r="D4" i="4"/>
  <c r="C4" i="4"/>
  <c r="AX3" i="4"/>
  <c r="AW3" i="4"/>
  <c r="AV3" i="4"/>
  <c r="Z3" i="4"/>
  <c r="Y3" i="4"/>
  <c r="X3" i="4"/>
  <c r="W3" i="4"/>
  <c r="V3" i="4"/>
  <c r="S3" i="4"/>
  <c r="R3" i="4"/>
  <c r="I3" i="4"/>
  <c r="H3" i="4"/>
  <c r="D3" i="4"/>
  <c r="C3" i="4"/>
  <c r="AX2" i="4"/>
  <c r="AW2" i="4"/>
  <c r="AV2" i="4"/>
  <c r="Z2" i="4"/>
  <c r="Y2" i="4"/>
  <c r="X2" i="4"/>
  <c r="W2" i="4"/>
  <c r="S2" i="4"/>
  <c r="R2" i="4"/>
  <c r="I2" i="4"/>
  <c r="H2" i="4"/>
  <c r="C2" i="4"/>
  <c r="D2" i="4" s="1"/>
  <c r="S330" i="3"/>
  <c r="R330" i="3"/>
  <c r="Q330" i="3"/>
  <c r="O330" i="3"/>
  <c r="K330" i="3"/>
  <c r="J330" i="3"/>
  <c r="I330" i="3"/>
  <c r="H330" i="3"/>
  <c r="L330" i="3" s="1"/>
  <c r="S329" i="3"/>
  <c r="R329" i="3"/>
  <c r="Q329" i="3"/>
  <c r="O329" i="3"/>
  <c r="K329" i="3"/>
  <c r="J329" i="3"/>
  <c r="S328" i="3"/>
  <c r="R328" i="3"/>
  <c r="Q328" i="3"/>
  <c r="O328" i="3"/>
  <c r="K328" i="3"/>
  <c r="J328" i="3"/>
  <c r="S327" i="3"/>
  <c r="R327" i="3"/>
  <c r="Q327" i="3"/>
  <c r="O327" i="3"/>
  <c r="K327" i="3"/>
  <c r="J327" i="3"/>
  <c r="S326" i="3"/>
  <c r="R326" i="3"/>
  <c r="Q326" i="3"/>
  <c r="O326" i="3"/>
  <c r="K326" i="3"/>
  <c r="J326" i="3"/>
  <c r="S325" i="3"/>
  <c r="R325" i="3"/>
  <c r="Q325" i="3"/>
  <c r="O325" i="3"/>
  <c r="K325" i="3"/>
  <c r="J325" i="3"/>
  <c r="S324" i="3"/>
  <c r="R324" i="3"/>
  <c r="Q324" i="3"/>
  <c r="O324" i="3"/>
  <c r="K324" i="3"/>
  <c r="J324" i="3"/>
  <c r="S323" i="3"/>
  <c r="R323" i="3"/>
  <c r="Q323" i="3"/>
  <c r="O323" i="3"/>
  <c r="K323" i="3"/>
  <c r="J323" i="3"/>
  <c r="S322" i="3"/>
  <c r="R322" i="3"/>
  <c r="Q322" i="3"/>
  <c r="O322" i="3"/>
  <c r="K322" i="3"/>
  <c r="J322" i="3"/>
  <c r="S321" i="3"/>
  <c r="R321" i="3"/>
  <c r="Q321" i="3"/>
  <c r="O321" i="3"/>
  <c r="K321" i="3"/>
  <c r="J321" i="3"/>
  <c r="S320" i="3"/>
  <c r="R320" i="3"/>
  <c r="Q320" i="3"/>
  <c r="O320" i="3"/>
  <c r="K320" i="3"/>
  <c r="J320" i="3"/>
  <c r="S319" i="3"/>
  <c r="R319" i="3"/>
  <c r="Q319" i="3"/>
  <c r="P319" i="3"/>
  <c r="O319" i="3"/>
  <c r="K319" i="3"/>
  <c r="J319" i="3"/>
  <c r="S318" i="3"/>
  <c r="R318" i="3"/>
  <c r="Q318" i="3"/>
  <c r="O318" i="3"/>
  <c r="K318" i="3"/>
  <c r="J318" i="3"/>
  <c r="S317" i="3"/>
  <c r="R317" i="3"/>
  <c r="Q317" i="3"/>
  <c r="O317" i="3"/>
  <c r="K317" i="3"/>
  <c r="J317" i="3"/>
  <c r="A317" i="3"/>
  <c r="S316" i="3"/>
  <c r="R316" i="3"/>
  <c r="Q316" i="3"/>
  <c r="O316" i="3"/>
  <c r="K316" i="3"/>
  <c r="J316" i="3"/>
  <c r="I316" i="3"/>
  <c r="H316" i="3" s="1"/>
  <c r="L316" i="3" s="1"/>
  <c r="A316" i="3"/>
  <c r="S315" i="3"/>
  <c r="R315" i="3"/>
  <c r="Q315" i="3"/>
  <c r="O315" i="3"/>
  <c r="K315" i="3"/>
  <c r="J315" i="3"/>
  <c r="A315" i="3"/>
  <c r="BJ314" i="3"/>
  <c r="BI314" i="3"/>
  <c r="BH314" i="3"/>
  <c r="AK314" i="3" s="1"/>
  <c r="AD314" i="3"/>
  <c r="S314" i="3"/>
  <c r="R314" i="3"/>
  <c r="Q314" i="3"/>
  <c r="O314" i="3"/>
  <c r="K314" i="3"/>
  <c r="J314" i="3"/>
  <c r="A314" i="3"/>
  <c r="BI313" i="3"/>
  <c r="S313" i="3"/>
  <c r="R313" i="3"/>
  <c r="Q313" i="3"/>
  <c r="O313" i="3"/>
  <c r="K313" i="3"/>
  <c r="J313" i="3"/>
  <c r="A313" i="3"/>
  <c r="BJ312" i="3"/>
  <c r="BI312" i="3"/>
  <c r="BH312" i="3"/>
  <c r="AK312" i="3"/>
  <c r="AD312" i="3"/>
  <c r="S312" i="3"/>
  <c r="R312" i="3"/>
  <c r="Q312" i="3"/>
  <c r="O312" i="3"/>
  <c r="K312" i="3"/>
  <c r="J312" i="3"/>
  <c r="BJ311" i="3"/>
  <c r="BI311" i="3"/>
  <c r="BH311" i="3"/>
  <c r="AK311" i="3" s="1"/>
  <c r="AD311" i="3"/>
  <c r="S311" i="3"/>
  <c r="R311" i="3"/>
  <c r="Q311" i="3"/>
  <c r="O311" i="3"/>
  <c r="K311" i="3"/>
  <c r="J311" i="3"/>
  <c r="BJ310" i="3"/>
  <c r="BI310" i="3"/>
  <c r="BH310" i="3"/>
  <c r="AK310" i="3"/>
  <c r="AD310" i="3"/>
  <c r="S310" i="3"/>
  <c r="R310" i="3"/>
  <c r="Q310" i="3"/>
  <c r="O310" i="3"/>
  <c r="K310" i="3"/>
  <c r="J310" i="3"/>
  <c r="BJ309" i="3"/>
  <c r="BI309" i="3"/>
  <c r="BH309" i="3"/>
  <c r="AK309" i="3"/>
  <c r="AD309" i="3"/>
  <c r="S309" i="3"/>
  <c r="R309" i="3"/>
  <c r="Q309" i="3"/>
  <c r="O309" i="3"/>
  <c r="K309" i="3"/>
  <c r="J309" i="3"/>
  <c r="S308" i="3"/>
  <c r="R308" i="3"/>
  <c r="Q308" i="3"/>
  <c r="O308" i="3"/>
  <c r="K308" i="3"/>
  <c r="J308" i="3"/>
  <c r="S307" i="3"/>
  <c r="R307" i="3"/>
  <c r="Q307" i="3"/>
  <c r="O307" i="3"/>
  <c r="K307" i="3"/>
  <c r="J307" i="3"/>
  <c r="S306" i="3"/>
  <c r="R306" i="3"/>
  <c r="Q306" i="3"/>
  <c r="O306" i="3"/>
  <c r="K306" i="3"/>
  <c r="J306" i="3"/>
  <c r="S305" i="3"/>
  <c r="R305" i="3"/>
  <c r="Q305" i="3"/>
  <c r="O305" i="3"/>
  <c r="K305" i="3"/>
  <c r="J305" i="3"/>
  <c r="S304" i="3"/>
  <c r="R304" i="3"/>
  <c r="Q304" i="3"/>
  <c r="O304" i="3"/>
  <c r="K304" i="3"/>
  <c r="J304" i="3"/>
  <c r="S303" i="3"/>
  <c r="R303" i="3"/>
  <c r="Q303" i="3"/>
  <c r="O303" i="3"/>
  <c r="K303" i="3"/>
  <c r="J303" i="3"/>
  <c r="S302" i="3"/>
  <c r="R302" i="3"/>
  <c r="Q302" i="3"/>
  <c r="O302" i="3"/>
  <c r="K302" i="3"/>
  <c r="J302" i="3"/>
  <c r="I302" i="3"/>
  <c r="P302" i="13" s="1"/>
  <c r="H302" i="3"/>
  <c r="L302" i="3" s="1"/>
  <c r="S301" i="3"/>
  <c r="R301" i="3"/>
  <c r="Q301" i="3"/>
  <c r="P301" i="3"/>
  <c r="Q301" i="13" s="1"/>
  <c r="O301" i="3"/>
  <c r="T301" i="3" s="1"/>
  <c r="K301" i="3"/>
  <c r="J301" i="3"/>
  <c r="S300" i="3"/>
  <c r="R300" i="3"/>
  <c r="Q300" i="3"/>
  <c r="O300" i="3"/>
  <c r="K300" i="3"/>
  <c r="J300" i="3"/>
  <c r="S299" i="3"/>
  <c r="R299" i="3"/>
  <c r="Q299" i="3"/>
  <c r="O299" i="3"/>
  <c r="K299" i="3"/>
  <c r="J299" i="3"/>
  <c r="S298" i="3"/>
  <c r="R298" i="3"/>
  <c r="Q298" i="3"/>
  <c r="O298" i="3"/>
  <c r="K298" i="3"/>
  <c r="J298" i="3"/>
  <c r="S297" i="3"/>
  <c r="R297" i="3"/>
  <c r="Q297" i="3"/>
  <c r="O297" i="3"/>
  <c r="K297" i="3"/>
  <c r="J297" i="3"/>
  <c r="S296" i="3"/>
  <c r="R296" i="3"/>
  <c r="Q296" i="3"/>
  <c r="O296" i="3"/>
  <c r="K296" i="3"/>
  <c r="J296" i="3"/>
  <c r="S295" i="3"/>
  <c r="R295" i="3"/>
  <c r="Q295" i="3"/>
  <c r="O295" i="3"/>
  <c r="K295" i="3"/>
  <c r="J295" i="3"/>
  <c r="S294" i="3"/>
  <c r="R294" i="3"/>
  <c r="Q294" i="3"/>
  <c r="O294" i="3"/>
  <c r="K294" i="3"/>
  <c r="J294" i="3"/>
  <c r="S293" i="3"/>
  <c r="R293" i="3"/>
  <c r="Q293" i="3"/>
  <c r="O293" i="3"/>
  <c r="K293" i="3"/>
  <c r="J293" i="3"/>
  <c r="S292" i="3"/>
  <c r="R292" i="3"/>
  <c r="Q292" i="3"/>
  <c r="O292" i="3"/>
  <c r="K292" i="3"/>
  <c r="J292" i="3"/>
  <c r="S291" i="3"/>
  <c r="R291" i="3"/>
  <c r="Q291" i="3"/>
  <c r="O291" i="3"/>
  <c r="K291" i="3"/>
  <c r="J291" i="3"/>
  <c r="A291" i="3"/>
  <c r="BJ290" i="3"/>
  <c r="BI290" i="3"/>
  <c r="BH290" i="3"/>
  <c r="AK290" i="3" s="1"/>
  <c r="AD290" i="3"/>
  <c r="S290" i="3"/>
  <c r="R290" i="3"/>
  <c r="Q290" i="3"/>
  <c r="O290" i="3"/>
  <c r="K290" i="3"/>
  <c r="J290" i="3"/>
  <c r="BJ289" i="3"/>
  <c r="BI289" i="3"/>
  <c r="BH289" i="3"/>
  <c r="AK289" i="3" s="1"/>
  <c r="AD289" i="3"/>
  <c r="S289" i="3"/>
  <c r="R289" i="3"/>
  <c r="Q289" i="3"/>
  <c r="O289" i="3"/>
  <c r="K289" i="3"/>
  <c r="J289" i="3"/>
  <c r="BJ288" i="3"/>
  <c r="BI288" i="3"/>
  <c r="BH288" i="3"/>
  <c r="AK288" i="3"/>
  <c r="AD288" i="3"/>
  <c r="S288" i="3"/>
  <c r="R288" i="3"/>
  <c r="Q288" i="3"/>
  <c r="O288" i="3"/>
  <c r="K288" i="3"/>
  <c r="J288" i="3"/>
  <c r="BJ287" i="3"/>
  <c r="BI287" i="3"/>
  <c r="BH287" i="3"/>
  <c r="AK287" i="3" s="1"/>
  <c r="AD287" i="3"/>
  <c r="S287" i="3"/>
  <c r="R287" i="3"/>
  <c r="Q287" i="3"/>
  <c r="O287" i="3"/>
  <c r="K287" i="3"/>
  <c r="J287" i="3"/>
  <c r="S286" i="3"/>
  <c r="R286" i="3"/>
  <c r="Q286" i="3"/>
  <c r="O286" i="3"/>
  <c r="K286" i="3"/>
  <c r="J286" i="3"/>
  <c r="BJ285" i="3"/>
  <c r="BI285" i="3"/>
  <c r="BH285" i="3"/>
  <c r="AD285" i="3"/>
  <c r="S285" i="3"/>
  <c r="R285" i="3"/>
  <c r="Q285" i="3"/>
  <c r="O285" i="3"/>
  <c r="K285" i="3"/>
  <c r="J285" i="3"/>
  <c r="A285" i="3"/>
  <c r="A286" i="3" s="1"/>
  <c r="BJ284" i="3"/>
  <c r="BI284" i="3"/>
  <c r="BH284" i="3"/>
  <c r="AK284" i="3"/>
  <c r="AD284" i="3"/>
  <c r="S284" i="3"/>
  <c r="R284" i="3"/>
  <c r="Q284" i="3"/>
  <c r="O284" i="3"/>
  <c r="K284" i="3"/>
  <c r="J284" i="3"/>
  <c r="BJ283" i="3"/>
  <c r="BI283" i="3"/>
  <c r="BH283" i="3"/>
  <c r="AK283" i="3" s="1"/>
  <c r="AD283" i="3"/>
  <c r="S283" i="3"/>
  <c r="R283" i="3"/>
  <c r="Q283" i="3"/>
  <c r="O283" i="3"/>
  <c r="K283" i="3"/>
  <c r="J283" i="3"/>
  <c r="BJ282" i="3"/>
  <c r="BI282" i="3"/>
  <c r="AK282" i="3" s="1"/>
  <c r="BH282" i="3"/>
  <c r="AD282" i="3"/>
  <c r="S282" i="3"/>
  <c r="R282" i="3"/>
  <c r="Q282" i="3"/>
  <c r="O282" i="3"/>
  <c r="K282" i="3"/>
  <c r="J282" i="3"/>
  <c r="BJ281" i="3"/>
  <c r="BI281" i="3"/>
  <c r="BH281" i="3"/>
  <c r="AK281" i="3"/>
  <c r="AD281" i="3"/>
  <c r="S281" i="3"/>
  <c r="R281" i="3"/>
  <c r="Q281" i="3"/>
  <c r="O281" i="3"/>
  <c r="K281" i="3"/>
  <c r="J281" i="3"/>
  <c r="BJ280" i="3"/>
  <c r="BI280" i="3"/>
  <c r="BH280" i="3"/>
  <c r="AD280" i="3"/>
  <c r="S280" i="3"/>
  <c r="R280" i="3"/>
  <c r="Q280" i="3"/>
  <c r="O280" i="3"/>
  <c r="K280" i="3"/>
  <c r="J280" i="3"/>
  <c r="BJ279" i="3"/>
  <c r="BI279" i="3"/>
  <c r="BH279" i="3"/>
  <c r="AK279" i="3"/>
  <c r="AD279" i="3"/>
  <c r="S279" i="3"/>
  <c r="R279" i="3"/>
  <c r="Q279" i="3"/>
  <c r="O279" i="3"/>
  <c r="K279" i="3"/>
  <c r="J279" i="3"/>
  <c r="BJ278" i="3"/>
  <c r="BI278" i="3"/>
  <c r="BH278" i="3"/>
  <c r="AK278" i="3"/>
  <c r="AD278" i="3"/>
  <c r="S278" i="3"/>
  <c r="R278" i="3"/>
  <c r="Q278" i="3"/>
  <c r="O278" i="3"/>
  <c r="K278" i="3"/>
  <c r="J278" i="3"/>
  <c r="BJ277" i="3"/>
  <c r="BI277" i="3"/>
  <c r="BH277" i="3"/>
  <c r="AK277" i="3" s="1"/>
  <c r="AD277" i="3"/>
  <c r="S277" i="3"/>
  <c r="R277" i="3"/>
  <c r="Q277" i="3"/>
  <c r="O277" i="3"/>
  <c r="K277" i="3"/>
  <c r="J277" i="3"/>
  <c r="BJ276" i="3"/>
  <c r="BI276" i="3"/>
  <c r="BH276" i="3"/>
  <c r="AK276" i="3"/>
  <c r="AD276" i="3"/>
  <c r="S276" i="3"/>
  <c r="R276" i="3"/>
  <c r="Q276" i="3"/>
  <c r="O276" i="3"/>
  <c r="K276" i="3"/>
  <c r="J276" i="3"/>
  <c r="BJ275" i="3"/>
  <c r="BI275" i="3"/>
  <c r="BH275" i="3"/>
  <c r="AD275" i="3"/>
  <c r="AA275" i="3"/>
  <c r="S275" i="3"/>
  <c r="R275" i="3"/>
  <c r="Q275" i="3"/>
  <c r="O275" i="3"/>
  <c r="K275" i="3"/>
  <c r="J275" i="3"/>
  <c r="BJ274" i="3"/>
  <c r="BI274" i="3"/>
  <c r="BH274" i="3"/>
  <c r="AK274" i="3"/>
  <c r="AD274" i="3"/>
  <c r="S274" i="3"/>
  <c r="R274" i="3"/>
  <c r="Q274" i="3"/>
  <c r="O274" i="3"/>
  <c r="K274" i="3"/>
  <c r="J274" i="3"/>
  <c r="BJ273" i="3"/>
  <c r="BI273" i="3"/>
  <c r="BH273" i="3"/>
  <c r="AK273" i="3" s="1"/>
  <c r="AD273" i="3"/>
  <c r="S273" i="3"/>
  <c r="R273" i="3"/>
  <c r="Q273" i="3"/>
  <c r="O273" i="3"/>
  <c r="K273" i="3"/>
  <c r="J273" i="3"/>
  <c r="BJ272" i="3"/>
  <c r="BI272" i="3"/>
  <c r="BH272" i="3"/>
  <c r="AK272" i="3"/>
  <c r="AD272" i="3"/>
  <c r="S272" i="3"/>
  <c r="R272" i="3"/>
  <c r="Q272" i="3"/>
  <c r="O272" i="3"/>
  <c r="K272" i="3"/>
  <c r="J272" i="3"/>
  <c r="BJ271" i="3"/>
  <c r="BI271" i="3"/>
  <c r="BH271" i="3"/>
  <c r="AK271" i="3"/>
  <c r="AD271" i="3"/>
  <c r="S271" i="3"/>
  <c r="R271" i="3"/>
  <c r="Q271" i="3"/>
  <c r="O271" i="3"/>
  <c r="K271" i="3"/>
  <c r="J271" i="3"/>
  <c r="BJ270" i="3"/>
  <c r="BI270" i="3"/>
  <c r="BH270" i="3"/>
  <c r="AK270" i="3" s="1"/>
  <c r="AD270" i="3"/>
  <c r="S270" i="3"/>
  <c r="R270" i="3"/>
  <c r="Q270" i="3"/>
  <c r="O270" i="3"/>
  <c r="K270" i="3"/>
  <c r="J270" i="3"/>
  <c r="BJ269" i="3"/>
  <c r="BI269" i="3"/>
  <c r="BH269" i="3"/>
  <c r="AK269" i="3"/>
  <c r="AD269" i="3"/>
  <c r="S269" i="3"/>
  <c r="R269" i="3"/>
  <c r="Q269" i="3"/>
  <c r="O269" i="3"/>
  <c r="K269" i="3"/>
  <c r="J269" i="3"/>
  <c r="BJ268" i="3"/>
  <c r="BI268" i="3"/>
  <c r="BH268" i="3"/>
  <c r="AK268" i="3" s="1"/>
  <c r="AD268" i="3"/>
  <c r="S268" i="3"/>
  <c r="R268" i="3"/>
  <c r="Q268" i="3"/>
  <c r="O268" i="3"/>
  <c r="K268" i="3"/>
  <c r="J268" i="3"/>
  <c r="BJ267" i="3"/>
  <c r="BI267" i="3"/>
  <c r="AK267" i="3" s="1"/>
  <c r="BH267" i="3"/>
  <c r="AD267" i="3"/>
  <c r="S267" i="3"/>
  <c r="R267" i="3"/>
  <c r="Q267" i="3"/>
  <c r="O267" i="3"/>
  <c r="K267" i="3"/>
  <c r="J267" i="3"/>
  <c r="BJ266" i="3"/>
  <c r="BI266" i="3"/>
  <c r="BH266" i="3"/>
  <c r="AK266" i="3" s="1"/>
  <c r="AD266" i="3"/>
  <c r="S266" i="3"/>
  <c r="R266" i="3"/>
  <c r="Q266" i="3"/>
  <c r="O266" i="3"/>
  <c r="K266" i="3"/>
  <c r="J266" i="3"/>
  <c r="BJ265" i="3"/>
  <c r="BI265" i="3"/>
  <c r="BH265" i="3"/>
  <c r="AD265" i="3"/>
  <c r="S265" i="3"/>
  <c r="R265" i="3"/>
  <c r="Q265" i="3"/>
  <c r="O265" i="3"/>
  <c r="K265" i="3"/>
  <c r="J265" i="3"/>
  <c r="BJ264" i="3"/>
  <c r="BI264" i="3"/>
  <c r="BH264" i="3"/>
  <c r="AK264" i="3" s="1"/>
  <c r="AD264" i="3"/>
  <c r="S264" i="3"/>
  <c r="R264" i="3"/>
  <c r="Q264" i="3"/>
  <c r="O264" i="3"/>
  <c r="K264" i="3"/>
  <c r="J264" i="3"/>
  <c r="BJ263" i="3"/>
  <c r="BI263" i="3"/>
  <c r="BH263" i="3"/>
  <c r="AK263" i="3"/>
  <c r="AD263" i="3"/>
  <c r="S263" i="3"/>
  <c r="R263" i="3"/>
  <c r="Q263" i="3"/>
  <c r="AC275" i="3" s="1"/>
  <c r="O263" i="3"/>
  <c r="K263" i="3"/>
  <c r="J263" i="3"/>
  <c r="BJ262" i="3"/>
  <c r="BI262" i="3"/>
  <c r="BH262" i="3"/>
  <c r="AK262" i="3" s="1"/>
  <c r="AD262" i="3"/>
  <c r="S262" i="3"/>
  <c r="R262" i="3"/>
  <c r="Q262" i="3"/>
  <c r="O262" i="3"/>
  <c r="K262" i="3"/>
  <c r="J262" i="3"/>
  <c r="BJ261" i="3"/>
  <c r="BI261" i="3"/>
  <c r="BH261" i="3"/>
  <c r="AK261" i="3"/>
  <c r="AD261" i="3"/>
  <c r="S261" i="3"/>
  <c r="R261" i="3"/>
  <c r="Q261" i="3"/>
  <c r="O261" i="3"/>
  <c r="K261" i="3"/>
  <c r="J261" i="3"/>
  <c r="BJ260" i="3"/>
  <c r="BI260" i="3"/>
  <c r="BH260" i="3"/>
  <c r="AK260" i="3"/>
  <c r="AD260" i="3"/>
  <c r="S260" i="3"/>
  <c r="R260" i="3"/>
  <c r="Q260" i="3"/>
  <c r="O260" i="3"/>
  <c r="K260" i="3"/>
  <c r="J260" i="3"/>
  <c r="BJ259" i="3"/>
  <c r="BI259" i="3"/>
  <c r="BH259" i="3"/>
  <c r="AD259" i="3"/>
  <c r="S259" i="3"/>
  <c r="R259" i="3"/>
  <c r="Q259" i="3"/>
  <c r="O259" i="3"/>
  <c r="K259" i="3"/>
  <c r="J259" i="3"/>
  <c r="BJ258" i="3"/>
  <c r="BI258" i="3"/>
  <c r="BH258" i="3"/>
  <c r="AK258" i="3"/>
  <c r="AD258" i="3"/>
  <c r="S258" i="3"/>
  <c r="R258" i="3"/>
  <c r="Q258" i="3"/>
  <c r="O258" i="3"/>
  <c r="K258" i="3"/>
  <c r="J258" i="3"/>
  <c r="BJ257" i="3"/>
  <c r="BI257" i="3"/>
  <c r="BH257" i="3"/>
  <c r="AK257" i="3" s="1"/>
  <c r="AD257" i="3"/>
  <c r="S257" i="3"/>
  <c r="R257" i="3"/>
  <c r="Q257" i="3"/>
  <c r="O257" i="3"/>
  <c r="K257" i="3"/>
  <c r="J257" i="3"/>
  <c r="BJ256" i="3"/>
  <c r="BI256" i="3"/>
  <c r="BH256" i="3"/>
  <c r="AK256" i="3" s="1"/>
  <c r="AD256" i="3"/>
  <c r="S256" i="3"/>
  <c r="R256" i="3"/>
  <c r="Q256" i="3"/>
  <c r="O256" i="3"/>
  <c r="K256" i="3"/>
  <c r="J256" i="3"/>
  <c r="BJ255" i="3"/>
  <c r="BI255" i="3"/>
  <c r="BH255" i="3"/>
  <c r="AK255" i="3"/>
  <c r="AD255" i="3"/>
  <c r="S255" i="3"/>
  <c r="R255" i="3"/>
  <c r="Q255" i="3"/>
  <c r="O255" i="3"/>
  <c r="K255" i="3"/>
  <c r="J255" i="3"/>
  <c r="BJ254" i="3"/>
  <c r="BI254" i="3"/>
  <c r="BH254" i="3"/>
  <c r="AD254" i="3"/>
  <c r="S254" i="3"/>
  <c r="R254" i="3"/>
  <c r="Q254" i="3"/>
  <c r="O254" i="3"/>
  <c r="K254" i="3"/>
  <c r="J254" i="3"/>
  <c r="I254" i="3"/>
  <c r="BJ253" i="3"/>
  <c r="BI253" i="3"/>
  <c r="BH253" i="3"/>
  <c r="AK253" i="3"/>
  <c r="AD253" i="3"/>
  <c r="S253" i="3"/>
  <c r="R253" i="3"/>
  <c r="Q253" i="3"/>
  <c r="O253" i="3"/>
  <c r="K253" i="3"/>
  <c r="J253" i="3"/>
  <c r="BJ252" i="3"/>
  <c r="BI252" i="3"/>
  <c r="BH252" i="3"/>
  <c r="AK252" i="3"/>
  <c r="AD252" i="3"/>
  <c r="S252" i="3"/>
  <c r="R252" i="3"/>
  <c r="Q252" i="3"/>
  <c r="P252" i="3"/>
  <c r="Q252" i="13" s="1"/>
  <c r="O252" i="3"/>
  <c r="K252" i="3"/>
  <c r="J252" i="3"/>
  <c r="BJ251" i="3"/>
  <c r="BI251" i="3"/>
  <c r="BH251" i="3"/>
  <c r="AK251" i="3" s="1"/>
  <c r="AD251" i="3"/>
  <c r="S251" i="3"/>
  <c r="R251" i="3"/>
  <c r="Q251" i="3"/>
  <c r="O251" i="3"/>
  <c r="K251" i="3"/>
  <c r="J251" i="3"/>
  <c r="BJ250" i="3"/>
  <c r="BI250" i="3"/>
  <c r="BH250" i="3"/>
  <c r="AK250" i="3" s="1"/>
  <c r="AD250" i="3"/>
  <c r="S250" i="3"/>
  <c r="R250" i="3"/>
  <c r="Q250" i="3"/>
  <c r="O250" i="3"/>
  <c r="K250" i="3"/>
  <c r="J250" i="3"/>
  <c r="BJ249" i="3"/>
  <c r="BI249" i="3"/>
  <c r="BH249" i="3"/>
  <c r="AK249" i="3"/>
  <c r="AD249" i="3"/>
  <c r="S249" i="3"/>
  <c r="R249" i="3"/>
  <c r="Q249" i="3"/>
  <c r="O249" i="3"/>
  <c r="K249" i="3"/>
  <c r="J249" i="3"/>
  <c r="BJ248" i="3"/>
  <c r="BI248" i="3"/>
  <c r="BH248" i="3"/>
  <c r="AD248" i="3"/>
  <c r="S248" i="3"/>
  <c r="R248" i="3"/>
  <c r="Q248" i="3"/>
  <c r="O248" i="3"/>
  <c r="K248" i="3"/>
  <c r="J248" i="3"/>
  <c r="BJ247" i="3"/>
  <c r="BI247" i="3"/>
  <c r="AK247" i="3" s="1"/>
  <c r="BH247" i="3"/>
  <c r="AD247" i="3"/>
  <c r="S247" i="3"/>
  <c r="R247" i="3"/>
  <c r="Q247" i="3"/>
  <c r="O247" i="3"/>
  <c r="K247" i="3"/>
  <c r="J247" i="3"/>
  <c r="I247" i="3"/>
  <c r="P247" i="13" s="1"/>
  <c r="H247" i="3"/>
  <c r="L247" i="3" s="1"/>
  <c r="BJ246" i="3"/>
  <c r="BI246" i="3"/>
  <c r="BH246" i="3"/>
  <c r="AK246" i="3" s="1"/>
  <c r="AD246" i="3"/>
  <c r="S246" i="3"/>
  <c r="R246" i="3"/>
  <c r="Q246" i="3"/>
  <c r="O246" i="3"/>
  <c r="K246" i="3"/>
  <c r="J246" i="3"/>
  <c r="BJ245" i="3"/>
  <c r="BI245" i="3"/>
  <c r="BH245" i="3"/>
  <c r="AK245" i="3" s="1"/>
  <c r="AD245" i="3"/>
  <c r="S245" i="3"/>
  <c r="R245" i="3"/>
  <c r="Q245" i="3"/>
  <c r="P245" i="3"/>
  <c r="O245" i="3"/>
  <c r="K245" i="3"/>
  <c r="J245" i="3"/>
  <c r="BJ244" i="3"/>
  <c r="BI244" i="3"/>
  <c r="BH244" i="3"/>
  <c r="AK244" i="3" s="1"/>
  <c r="AD244" i="3"/>
  <c r="S244" i="3"/>
  <c r="R244" i="3"/>
  <c r="Q244" i="3"/>
  <c r="O244" i="3"/>
  <c r="K244" i="3"/>
  <c r="J244" i="3"/>
  <c r="BJ243" i="3"/>
  <c r="BI243" i="3"/>
  <c r="BH243" i="3"/>
  <c r="AD243" i="3"/>
  <c r="S243" i="3"/>
  <c r="R243" i="3"/>
  <c r="Q243" i="3"/>
  <c r="O243" i="3"/>
  <c r="K243" i="3"/>
  <c r="J243" i="3"/>
  <c r="BJ242" i="3"/>
  <c r="BI242" i="3"/>
  <c r="BH242" i="3"/>
  <c r="AD242" i="3"/>
  <c r="S242" i="3"/>
  <c r="R242" i="3"/>
  <c r="Q242" i="3"/>
  <c r="O242" i="3"/>
  <c r="K242" i="3"/>
  <c r="J242" i="3"/>
  <c r="BJ241" i="3"/>
  <c r="BI241" i="3"/>
  <c r="BH241" i="3"/>
  <c r="AK241" i="3"/>
  <c r="AD241" i="3"/>
  <c r="S241" i="3"/>
  <c r="R241" i="3"/>
  <c r="Q241" i="3"/>
  <c r="O241" i="3"/>
  <c r="K241" i="3"/>
  <c r="J241" i="3"/>
  <c r="I241" i="3"/>
  <c r="P241" i="13" s="1"/>
  <c r="H241" i="3"/>
  <c r="L241" i="3" s="1"/>
  <c r="BJ240" i="3"/>
  <c r="BI240" i="3"/>
  <c r="BH240" i="3"/>
  <c r="AK240" i="3" s="1"/>
  <c r="AD240" i="3"/>
  <c r="S240" i="3"/>
  <c r="R240" i="3"/>
  <c r="Q240" i="3"/>
  <c r="O240" i="3"/>
  <c r="K240" i="3"/>
  <c r="J240" i="3"/>
  <c r="BJ239" i="3"/>
  <c r="BI239" i="3"/>
  <c r="BH239" i="3"/>
  <c r="AK239" i="3"/>
  <c r="AD239" i="3"/>
  <c r="S239" i="3"/>
  <c r="R239" i="3"/>
  <c r="Q239" i="3"/>
  <c r="O239" i="3"/>
  <c r="K239" i="3"/>
  <c r="J239" i="3"/>
  <c r="BJ238" i="3"/>
  <c r="BI238" i="3"/>
  <c r="BH238" i="3"/>
  <c r="AK238" i="3"/>
  <c r="AD238" i="3"/>
  <c r="S238" i="3"/>
  <c r="R238" i="3"/>
  <c r="Q238" i="3"/>
  <c r="P238" i="3"/>
  <c r="Q238" i="13" s="1"/>
  <c r="O238" i="3"/>
  <c r="K238" i="3"/>
  <c r="J238" i="3"/>
  <c r="BJ237" i="3"/>
  <c r="BI237" i="3"/>
  <c r="BH237" i="3"/>
  <c r="AD237" i="3"/>
  <c r="S237" i="3"/>
  <c r="R237" i="3"/>
  <c r="Q237" i="3"/>
  <c r="O237" i="3"/>
  <c r="K237" i="3"/>
  <c r="J237" i="3"/>
  <c r="BJ236" i="3"/>
  <c r="BI236" i="3"/>
  <c r="BH236" i="3"/>
  <c r="AK236" i="3"/>
  <c r="AD236" i="3"/>
  <c r="S236" i="3"/>
  <c r="R236" i="3"/>
  <c r="Q236" i="3"/>
  <c r="O236" i="3"/>
  <c r="K236" i="3"/>
  <c r="J236" i="3"/>
  <c r="BJ235" i="3"/>
  <c r="BI235" i="3"/>
  <c r="BH235" i="3"/>
  <c r="AK235" i="3" s="1"/>
  <c r="AD235" i="3"/>
  <c r="S235" i="3"/>
  <c r="R235" i="3"/>
  <c r="Q235" i="3"/>
  <c r="O235" i="3"/>
  <c r="K235" i="3"/>
  <c r="J235" i="3"/>
  <c r="BJ234" i="3"/>
  <c r="BI234" i="3"/>
  <c r="BH234" i="3"/>
  <c r="AK234" i="3"/>
  <c r="AD234" i="3"/>
  <c r="S234" i="3"/>
  <c r="R234" i="3"/>
  <c r="Q234" i="3"/>
  <c r="O234" i="3"/>
  <c r="K234" i="3"/>
  <c r="J234" i="3"/>
  <c r="BJ233" i="3"/>
  <c r="BI233" i="3"/>
  <c r="BH233" i="3"/>
  <c r="AK233" i="3"/>
  <c r="AD233" i="3"/>
  <c r="S233" i="3"/>
  <c r="R233" i="3"/>
  <c r="Q233" i="3"/>
  <c r="O233" i="3"/>
  <c r="K233" i="3"/>
  <c r="J233" i="3"/>
  <c r="BJ232" i="3"/>
  <c r="BI232" i="3"/>
  <c r="BH232" i="3"/>
  <c r="AK232" i="3" s="1"/>
  <c r="AD232" i="3"/>
  <c r="S232" i="3"/>
  <c r="R232" i="3"/>
  <c r="Q232" i="3"/>
  <c r="O232" i="3"/>
  <c r="K232" i="3"/>
  <c r="J232" i="3"/>
  <c r="BJ231" i="3"/>
  <c r="BI231" i="3"/>
  <c r="BH231" i="3"/>
  <c r="AK231" i="3"/>
  <c r="AD231" i="3"/>
  <c r="S231" i="3"/>
  <c r="R231" i="3"/>
  <c r="Q231" i="3"/>
  <c r="O231" i="3"/>
  <c r="K231" i="3"/>
  <c r="J231" i="3"/>
  <c r="BJ230" i="3"/>
  <c r="BI230" i="3"/>
  <c r="BH230" i="3"/>
  <c r="AK230" i="3"/>
  <c r="AD230" i="3"/>
  <c r="S230" i="3"/>
  <c r="R230" i="3"/>
  <c r="Q230" i="3"/>
  <c r="P230" i="3"/>
  <c r="Q230" i="13" s="1"/>
  <c r="O230" i="3"/>
  <c r="T230" i="3" s="1"/>
  <c r="K230" i="3"/>
  <c r="J230" i="3"/>
  <c r="BJ229" i="3"/>
  <c r="BI229" i="3"/>
  <c r="BH229" i="3"/>
  <c r="AD229" i="3"/>
  <c r="S229" i="3"/>
  <c r="R229" i="3"/>
  <c r="Q229" i="3"/>
  <c r="O229" i="3"/>
  <c r="K229" i="3"/>
  <c r="J229" i="3"/>
  <c r="BJ228" i="3"/>
  <c r="BI228" i="3"/>
  <c r="BH228" i="3"/>
  <c r="AK228" i="3" s="1"/>
  <c r="AD228" i="3"/>
  <c r="S228" i="3"/>
  <c r="R228" i="3"/>
  <c r="Q228" i="3"/>
  <c r="O228" i="3"/>
  <c r="K228" i="3"/>
  <c r="J228" i="3"/>
  <c r="BJ227" i="3"/>
  <c r="BI227" i="3"/>
  <c r="BH227" i="3"/>
  <c r="AK227" i="3"/>
  <c r="AD227" i="3"/>
  <c r="S227" i="3"/>
  <c r="R227" i="3"/>
  <c r="Q227" i="3"/>
  <c r="O227" i="3"/>
  <c r="K227" i="3"/>
  <c r="J227" i="3"/>
  <c r="BJ226" i="3"/>
  <c r="BI226" i="3"/>
  <c r="BH226" i="3"/>
  <c r="AK226" i="3" s="1"/>
  <c r="AD226" i="3"/>
  <c r="S226" i="3"/>
  <c r="R226" i="3"/>
  <c r="Q226" i="3"/>
  <c r="O226" i="3"/>
  <c r="K226" i="3"/>
  <c r="J226" i="3"/>
  <c r="BJ225" i="3"/>
  <c r="BI225" i="3"/>
  <c r="BH225" i="3"/>
  <c r="AK225" i="3"/>
  <c r="AD225" i="3"/>
  <c r="S225" i="3"/>
  <c r="R225" i="3"/>
  <c r="Q225" i="3"/>
  <c r="O225" i="3"/>
  <c r="K225" i="3"/>
  <c r="J225" i="3"/>
  <c r="BJ224" i="3"/>
  <c r="BI224" i="3"/>
  <c r="BH224" i="3"/>
  <c r="AK224" i="3" s="1"/>
  <c r="AD224" i="3"/>
  <c r="S224" i="3"/>
  <c r="R224" i="3"/>
  <c r="Q224" i="3"/>
  <c r="O224" i="3"/>
  <c r="K224" i="3"/>
  <c r="J224" i="3"/>
  <c r="BJ223" i="3"/>
  <c r="BI223" i="3"/>
  <c r="BH223" i="3"/>
  <c r="AD223" i="3"/>
  <c r="S223" i="3"/>
  <c r="R223" i="3"/>
  <c r="Q223" i="3"/>
  <c r="P223" i="3"/>
  <c r="Q223" i="13" s="1"/>
  <c r="O223" i="3"/>
  <c r="K223" i="3"/>
  <c r="J223" i="3"/>
  <c r="BJ222" i="3"/>
  <c r="BI222" i="3"/>
  <c r="BH222" i="3"/>
  <c r="AK222" i="3"/>
  <c r="S222" i="3"/>
  <c r="R222" i="3"/>
  <c r="Q222" i="3"/>
  <c r="O222" i="3"/>
  <c r="K222" i="3"/>
  <c r="J222" i="3"/>
  <c r="BJ221" i="3"/>
  <c r="BI221" i="3"/>
  <c r="BH221" i="3"/>
  <c r="AK221" i="3"/>
  <c r="S221" i="3"/>
  <c r="R221" i="3"/>
  <c r="Q221" i="3"/>
  <c r="P221" i="3"/>
  <c r="Q221" i="13" s="1"/>
  <c r="O221" i="3"/>
  <c r="K221" i="3"/>
  <c r="J221" i="3"/>
  <c r="BJ220" i="3"/>
  <c r="BI220" i="3"/>
  <c r="BH220" i="3"/>
  <c r="AK220" i="3"/>
  <c r="S220" i="3"/>
  <c r="R220" i="3"/>
  <c r="Q220" i="3"/>
  <c r="O220" i="3"/>
  <c r="K220" i="3"/>
  <c r="J220" i="3"/>
  <c r="BJ219" i="3"/>
  <c r="BI219" i="3"/>
  <c r="BH219" i="3"/>
  <c r="AK219" i="3"/>
  <c r="S219" i="3"/>
  <c r="R219" i="3"/>
  <c r="Q219" i="3"/>
  <c r="O219" i="3"/>
  <c r="K219" i="3"/>
  <c r="J219" i="3"/>
  <c r="BJ218" i="3"/>
  <c r="BI218" i="3"/>
  <c r="BH218" i="3"/>
  <c r="AK218" i="3" s="1"/>
  <c r="S218" i="3"/>
  <c r="R218" i="3"/>
  <c r="Q218" i="3"/>
  <c r="O218" i="3"/>
  <c r="K218" i="3"/>
  <c r="J218" i="3"/>
  <c r="BJ217" i="3"/>
  <c r="BI217" i="3"/>
  <c r="BH217" i="3"/>
  <c r="AK217" i="3" s="1"/>
  <c r="S217" i="3"/>
  <c r="R217" i="3"/>
  <c r="Q217" i="3"/>
  <c r="O217" i="3"/>
  <c r="K217" i="3"/>
  <c r="J217" i="3"/>
  <c r="BJ216" i="3"/>
  <c r="BI216" i="3"/>
  <c r="AK216" i="3" s="1"/>
  <c r="BH216" i="3"/>
  <c r="S216" i="3"/>
  <c r="R216" i="3"/>
  <c r="Q216" i="3"/>
  <c r="O216" i="3"/>
  <c r="K216" i="3"/>
  <c r="J216" i="3"/>
  <c r="BJ215" i="3"/>
  <c r="BI215" i="3"/>
  <c r="AK215" i="3" s="1"/>
  <c r="BH215" i="3"/>
  <c r="S215" i="3"/>
  <c r="R215" i="3"/>
  <c r="Q215" i="3"/>
  <c r="O215" i="3"/>
  <c r="K215" i="3"/>
  <c r="J215" i="3"/>
  <c r="BJ214" i="3"/>
  <c r="BI214" i="3"/>
  <c r="BH214" i="3"/>
  <c r="AK214" i="3" s="1"/>
  <c r="S214" i="3"/>
  <c r="R214" i="3"/>
  <c r="Q214" i="3"/>
  <c r="P214" i="3"/>
  <c r="Q214" i="13" s="1"/>
  <c r="O214" i="3"/>
  <c r="T214" i="3" s="1"/>
  <c r="K214" i="3"/>
  <c r="J214" i="3"/>
  <c r="BJ213" i="3"/>
  <c r="BI213" i="3"/>
  <c r="AK213" i="3" s="1"/>
  <c r="BH213" i="3"/>
  <c r="S213" i="3"/>
  <c r="R213" i="3"/>
  <c r="Q213" i="3"/>
  <c r="O213" i="3"/>
  <c r="K213" i="3"/>
  <c r="J213" i="3"/>
  <c r="BJ212" i="3"/>
  <c r="BI212" i="3"/>
  <c r="AK212" i="3" s="1"/>
  <c r="BH212" i="3"/>
  <c r="S212" i="3"/>
  <c r="R212" i="3"/>
  <c r="Q212" i="3"/>
  <c r="O212" i="3"/>
  <c r="K212" i="3"/>
  <c r="J212" i="3"/>
  <c r="I212" i="3"/>
  <c r="BJ211" i="3"/>
  <c r="BI211" i="3"/>
  <c r="BH211" i="3"/>
  <c r="AK211" i="3"/>
  <c r="S211" i="3"/>
  <c r="R211" i="3"/>
  <c r="Q211" i="3"/>
  <c r="P211" i="3"/>
  <c r="O211" i="3"/>
  <c r="K211" i="3"/>
  <c r="J211" i="3"/>
  <c r="BJ210" i="3"/>
  <c r="BI210" i="3"/>
  <c r="BH210" i="3"/>
  <c r="AK210" i="3" s="1"/>
  <c r="S210" i="3"/>
  <c r="R210" i="3"/>
  <c r="Q210" i="3"/>
  <c r="O210" i="3"/>
  <c r="K210" i="3"/>
  <c r="J210" i="3"/>
  <c r="BJ209" i="3"/>
  <c r="BI209" i="3"/>
  <c r="AK209" i="3" s="1"/>
  <c r="BH209" i="3"/>
  <c r="S209" i="3"/>
  <c r="R209" i="3"/>
  <c r="Q209" i="3"/>
  <c r="O209" i="3"/>
  <c r="K209" i="3"/>
  <c r="J209" i="3"/>
  <c r="BJ208" i="3"/>
  <c r="BI208" i="3"/>
  <c r="BH208" i="3"/>
  <c r="AK208" i="3"/>
  <c r="S208" i="3"/>
  <c r="R208" i="3"/>
  <c r="Q208" i="3"/>
  <c r="O208" i="3"/>
  <c r="K208" i="3"/>
  <c r="J208" i="3"/>
  <c r="I208" i="3"/>
  <c r="P208" i="13" s="1"/>
  <c r="H208" i="3"/>
  <c r="L208" i="3" s="1"/>
  <c r="BJ207" i="3"/>
  <c r="BI207" i="3"/>
  <c r="BH207" i="3"/>
  <c r="AK207" i="3" s="1"/>
  <c r="S207" i="3"/>
  <c r="R207" i="3"/>
  <c r="Q207" i="3"/>
  <c r="O207" i="3"/>
  <c r="K207" i="3"/>
  <c r="J207" i="3"/>
  <c r="BJ206" i="3"/>
  <c r="BI206" i="3"/>
  <c r="BH206" i="3"/>
  <c r="AK206" i="3" s="1"/>
  <c r="S206" i="3"/>
  <c r="R206" i="3"/>
  <c r="Q206" i="3"/>
  <c r="P206" i="3"/>
  <c r="O206" i="3"/>
  <c r="K206" i="3"/>
  <c r="J206" i="3"/>
  <c r="BJ205" i="3"/>
  <c r="BI205" i="3"/>
  <c r="BH205" i="3"/>
  <c r="AK205" i="3"/>
  <c r="S205" i="3"/>
  <c r="R205" i="3"/>
  <c r="Q205" i="3"/>
  <c r="O205" i="3"/>
  <c r="K205" i="3"/>
  <c r="J205" i="3"/>
  <c r="BJ204" i="3"/>
  <c r="BI204" i="3"/>
  <c r="AK204" i="3" s="1"/>
  <c r="BH204" i="3"/>
  <c r="S204" i="3"/>
  <c r="R204" i="3"/>
  <c r="Q204" i="3"/>
  <c r="O204" i="3"/>
  <c r="K204" i="3"/>
  <c r="J204" i="3"/>
  <c r="BJ203" i="3"/>
  <c r="BI203" i="3"/>
  <c r="BH203" i="3"/>
  <c r="S203" i="3"/>
  <c r="R203" i="3"/>
  <c r="Q203" i="3"/>
  <c r="O203" i="3"/>
  <c r="K203" i="3"/>
  <c r="J203" i="3"/>
  <c r="BJ202" i="3"/>
  <c r="BI202" i="3"/>
  <c r="BH202" i="3"/>
  <c r="AK202" i="3" s="1"/>
  <c r="S202" i="3"/>
  <c r="R202" i="3"/>
  <c r="Q202" i="3"/>
  <c r="O202" i="3"/>
  <c r="K202" i="3"/>
  <c r="J202" i="3"/>
  <c r="BJ201" i="3"/>
  <c r="BI201" i="3"/>
  <c r="BH201" i="3"/>
  <c r="AK201" i="3"/>
  <c r="S201" i="3"/>
  <c r="R201" i="3"/>
  <c r="Q201" i="3"/>
  <c r="O201" i="3"/>
  <c r="K201" i="3"/>
  <c r="J201" i="3"/>
  <c r="BJ200" i="3"/>
  <c r="BI200" i="3"/>
  <c r="BH200" i="3"/>
  <c r="AK200" i="3" s="1"/>
  <c r="S200" i="3"/>
  <c r="R200" i="3"/>
  <c r="Q200" i="3"/>
  <c r="O200" i="3"/>
  <c r="K200" i="3"/>
  <c r="J200" i="3"/>
  <c r="BJ199" i="3"/>
  <c r="BI199" i="3"/>
  <c r="BH199" i="3"/>
  <c r="AK199" i="3" s="1"/>
  <c r="S199" i="3"/>
  <c r="R199" i="3"/>
  <c r="Q199" i="3"/>
  <c r="O199" i="3"/>
  <c r="K199" i="3"/>
  <c r="J199" i="3"/>
  <c r="BJ198" i="3"/>
  <c r="BI198" i="3"/>
  <c r="BH198" i="3"/>
  <c r="AK198" i="3"/>
  <c r="S198" i="3"/>
  <c r="R198" i="3"/>
  <c r="Q198" i="3"/>
  <c r="O198" i="3"/>
  <c r="K198" i="3"/>
  <c r="J198" i="3"/>
  <c r="BJ197" i="3"/>
  <c r="BI197" i="3"/>
  <c r="BH197" i="3"/>
  <c r="AK197" i="3"/>
  <c r="S197" i="3"/>
  <c r="R197" i="3"/>
  <c r="Q197" i="3"/>
  <c r="O197" i="3"/>
  <c r="K197" i="3"/>
  <c r="J197" i="3"/>
  <c r="BJ196" i="3"/>
  <c r="BI196" i="3"/>
  <c r="BH196" i="3"/>
  <c r="AK196" i="3" s="1"/>
  <c r="S196" i="3"/>
  <c r="R196" i="3"/>
  <c r="Q196" i="3"/>
  <c r="P196" i="3"/>
  <c r="Q196" i="13" s="1"/>
  <c r="O196" i="3"/>
  <c r="K196" i="3"/>
  <c r="J196" i="3"/>
  <c r="BJ195" i="3"/>
  <c r="BI195" i="3"/>
  <c r="BH195" i="3"/>
  <c r="S195" i="3"/>
  <c r="R195" i="3"/>
  <c r="Q195" i="3"/>
  <c r="O195" i="3"/>
  <c r="K195" i="3"/>
  <c r="J195" i="3"/>
  <c r="BJ194" i="3"/>
  <c r="BI194" i="3"/>
  <c r="BH194" i="3"/>
  <c r="AK194" i="3"/>
  <c r="S194" i="3"/>
  <c r="R194" i="3"/>
  <c r="Q194" i="3"/>
  <c r="O194" i="3"/>
  <c r="K194" i="3"/>
  <c r="J194" i="3"/>
  <c r="BJ193" i="3"/>
  <c r="BI193" i="3"/>
  <c r="BH193" i="3"/>
  <c r="AK193" i="3" s="1"/>
  <c r="S193" i="3"/>
  <c r="R193" i="3"/>
  <c r="Q193" i="3"/>
  <c r="O193" i="3"/>
  <c r="K193" i="3"/>
  <c r="J193" i="3"/>
  <c r="BJ192" i="3"/>
  <c r="BI192" i="3"/>
  <c r="BH192" i="3"/>
  <c r="AK192" i="3" s="1"/>
  <c r="S192" i="3"/>
  <c r="R192" i="3"/>
  <c r="Q192" i="3"/>
  <c r="P192" i="3"/>
  <c r="Q192" i="13" s="1"/>
  <c r="O192" i="3"/>
  <c r="K192" i="3"/>
  <c r="J192" i="3"/>
  <c r="BJ191" i="3"/>
  <c r="BI191" i="3"/>
  <c r="BH191" i="3"/>
  <c r="AK191" i="3"/>
  <c r="S191" i="3"/>
  <c r="R191" i="3"/>
  <c r="Q191" i="3"/>
  <c r="O191" i="3"/>
  <c r="K191" i="3"/>
  <c r="J191" i="3"/>
  <c r="BJ190" i="3"/>
  <c r="BI190" i="3"/>
  <c r="AK190" i="3" s="1"/>
  <c r="BH190" i="3"/>
  <c r="S190" i="3"/>
  <c r="R190" i="3"/>
  <c r="Q190" i="3"/>
  <c r="O190" i="3"/>
  <c r="K190" i="3"/>
  <c r="J190" i="3"/>
  <c r="BJ189" i="3"/>
  <c r="BI189" i="3"/>
  <c r="BH189" i="3"/>
  <c r="AK189" i="3"/>
  <c r="S189" i="3"/>
  <c r="R189" i="3"/>
  <c r="Q189" i="3"/>
  <c r="O189" i="3"/>
  <c r="K189" i="3"/>
  <c r="J189" i="3"/>
  <c r="BJ188" i="3"/>
  <c r="BI188" i="3"/>
  <c r="BH188" i="3"/>
  <c r="AK188" i="3" s="1"/>
  <c r="S188" i="3"/>
  <c r="R188" i="3"/>
  <c r="Q188" i="3"/>
  <c r="O188" i="3"/>
  <c r="K188" i="3"/>
  <c r="J188" i="3"/>
  <c r="BJ187" i="3"/>
  <c r="BI187" i="3"/>
  <c r="BH187" i="3"/>
  <c r="AK187" i="3"/>
  <c r="S187" i="3"/>
  <c r="R187" i="3"/>
  <c r="Q187" i="3"/>
  <c r="O187" i="3"/>
  <c r="K187" i="3"/>
  <c r="J187" i="3"/>
  <c r="BJ186" i="3"/>
  <c r="BI186" i="3"/>
  <c r="BH186" i="3"/>
  <c r="AK186" i="3"/>
  <c r="S186" i="3"/>
  <c r="R186" i="3"/>
  <c r="Q186" i="3"/>
  <c r="P186" i="3"/>
  <c r="Q186" i="13" s="1"/>
  <c r="O186" i="3"/>
  <c r="T186" i="3" s="1"/>
  <c r="K186" i="3"/>
  <c r="J186" i="3"/>
  <c r="BJ185" i="3"/>
  <c r="BI185" i="3"/>
  <c r="BH185" i="3"/>
  <c r="AK185" i="3" s="1"/>
  <c r="S185" i="3"/>
  <c r="R185" i="3"/>
  <c r="Q185" i="3"/>
  <c r="O185" i="3"/>
  <c r="K185" i="3"/>
  <c r="J185" i="3"/>
  <c r="BJ184" i="3"/>
  <c r="BI184" i="3"/>
  <c r="BH184" i="3"/>
  <c r="AK184" i="3" s="1"/>
  <c r="S184" i="3"/>
  <c r="R184" i="3"/>
  <c r="Q184" i="3"/>
  <c r="O184" i="3"/>
  <c r="K184" i="3"/>
  <c r="J184" i="3"/>
  <c r="BJ183" i="3"/>
  <c r="BI183" i="3"/>
  <c r="BH183" i="3"/>
  <c r="AK183" i="3"/>
  <c r="S183" i="3"/>
  <c r="R183" i="3"/>
  <c r="Q183" i="3"/>
  <c r="O183" i="3"/>
  <c r="K183" i="3"/>
  <c r="J183" i="3"/>
  <c r="BJ182" i="3"/>
  <c r="BI182" i="3"/>
  <c r="AK182" i="3" s="1"/>
  <c r="BH182" i="3"/>
  <c r="S182" i="3"/>
  <c r="R182" i="3"/>
  <c r="Q182" i="3"/>
  <c r="O182" i="3"/>
  <c r="K182" i="3"/>
  <c r="J182" i="3"/>
  <c r="BJ181" i="3"/>
  <c r="BI181" i="3"/>
  <c r="BH181" i="3"/>
  <c r="AK181" i="3" s="1"/>
  <c r="S181" i="3"/>
  <c r="R181" i="3"/>
  <c r="Q181" i="3"/>
  <c r="O181" i="3"/>
  <c r="K181" i="3"/>
  <c r="J181" i="3"/>
  <c r="BJ180" i="3"/>
  <c r="BI180" i="3"/>
  <c r="BH180" i="3"/>
  <c r="AK180" i="3" s="1"/>
  <c r="S180" i="3"/>
  <c r="R180" i="3"/>
  <c r="Q180" i="3"/>
  <c r="O180" i="3"/>
  <c r="K180" i="3"/>
  <c r="J180" i="3"/>
  <c r="I180" i="3"/>
  <c r="BJ179" i="3"/>
  <c r="BI179" i="3"/>
  <c r="AK179" i="3" s="1"/>
  <c r="BH179" i="3"/>
  <c r="S179" i="3"/>
  <c r="R179" i="3"/>
  <c r="Q179" i="3"/>
  <c r="O179" i="3"/>
  <c r="K179" i="3"/>
  <c r="J179" i="3"/>
  <c r="BJ178" i="3"/>
  <c r="BI178" i="3"/>
  <c r="BH178" i="3"/>
  <c r="AK178" i="3"/>
  <c r="S178" i="3"/>
  <c r="R178" i="3"/>
  <c r="Q178" i="3"/>
  <c r="O178" i="3"/>
  <c r="K178" i="3"/>
  <c r="J178" i="3"/>
  <c r="BJ177" i="3"/>
  <c r="BI177" i="3"/>
  <c r="BH177" i="3"/>
  <c r="AK177" i="3" s="1"/>
  <c r="S177" i="3"/>
  <c r="R177" i="3"/>
  <c r="Q177" i="3"/>
  <c r="O177" i="3"/>
  <c r="K177" i="3"/>
  <c r="J177" i="3"/>
  <c r="BJ176" i="3"/>
  <c r="BI176" i="3"/>
  <c r="BH176" i="3"/>
  <c r="AK176" i="3"/>
  <c r="S176" i="3"/>
  <c r="R176" i="3"/>
  <c r="Q176" i="3"/>
  <c r="O176" i="3"/>
  <c r="K176" i="3"/>
  <c r="J176" i="3"/>
  <c r="BJ175" i="3"/>
  <c r="BI175" i="3"/>
  <c r="BH175" i="3"/>
  <c r="AK175" i="3"/>
  <c r="S175" i="3"/>
  <c r="R175" i="3"/>
  <c r="Q175" i="3"/>
  <c r="P175" i="3"/>
  <c r="Q175" i="13" s="1"/>
  <c r="O175" i="3"/>
  <c r="K175" i="3"/>
  <c r="J175" i="3"/>
  <c r="BJ174" i="3"/>
  <c r="BI174" i="3"/>
  <c r="BH174" i="3"/>
  <c r="AK174" i="3" s="1"/>
  <c r="S174" i="3"/>
  <c r="R174" i="3"/>
  <c r="Q174" i="3"/>
  <c r="O174" i="3"/>
  <c r="K174" i="3"/>
  <c r="J174" i="3"/>
  <c r="I174" i="3"/>
  <c r="BJ173" i="3"/>
  <c r="BI173" i="3"/>
  <c r="AK173" i="3" s="1"/>
  <c r="BH173" i="3"/>
  <c r="S173" i="3"/>
  <c r="R173" i="3"/>
  <c r="Q173" i="3"/>
  <c r="O173" i="3"/>
  <c r="K173" i="3"/>
  <c r="J173" i="3"/>
  <c r="BJ172" i="3"/>
  <c r="BI172" i="3"/>
  <c r="BH172" i="3"/>
  <c r="AK172" i="3"/>
  <c r="S172" i="3"/>
  <c r="R172" i="3"/>
  <c r="Q172" i="3"/>
  <c r="O172" i="3"/>
  <c r="K172" i="3"/>
  <c r="J172" i="3"/>
  <c r="BJ171" i="3"/>
  <c r="BI171" i="3"/>
  <c r="BH171" i="3"/>
  <c r="AK171" i="3" s="1"/>
  <c r="S171" i="3"/>
  <c r="R171" i="3"/>
  <c r="Q171" i="3"/>
  <c r="O171" i="3"/>
  <c r="K171" i="3"/>
  <c r="J171" i="3"/>
  <c r="I171" i="3"/>
  <c r="P171" i="13" s="1"/>
  <c r="BJ170" i="3"/>
  <c r="BI170" i="3"/>
  <c r="BH170" i="3"/>
  <c r="S170" i="3"/>
  <c r="R170" i="3"/>
  <c r="Q170" i="3"/>
  <c r="O170" i="3"/>
  <c r="K170" i="3"/>
  <c r="J170" i="3"/>
  <c r="BJ169" i="3"/>
  <c r="BI169" i="3"/>
  <c r="BH169" i="3"/>
  <c r="AK169" i="3"/>
  <c r="S169" i="3"/>
  <c r="R169" i="3"/>
  <c r="Q169" i="3"/>
  <c r="O169" i="3"/>
  <c r="K169" i="3"/>
  <c r="J169" i="3"/>
  <c r="BJ168" i="3"/>
  <c r="BI168" i="3"/>
  <c r="BH168" i="3"/>
  <c r="AK168" i="3"/>
  <c r="S168" i="3"/>
  <c r="R168" i="3"/>
  <c r="Q168" i="3"/>
  <c r="P168" i="3"/>
  <c r="Q168" i="13" s="1"/>
  <c r="O168" i="3"/>
  <c r="K168" i="3"/>
  <c r="J168" i="3"/>
  <c r="BJ167" i="3"/>
  <c r="BI167" i="3"/>
  <c r="BH167" i="3"/>
  <c r="AK167" i="3" s="1"/>
  <c r="S167" i="3"/>
  <c r="R167" i="3"/>
  <c r="Q167" i="3"/>
  <c r="O167" i="3"/>
  <c r="K167" i="3"/>
  <c r="J167" i="3"/>
  <c r="BJ166" i="3"/>
  <c r="BI166" i="3"/>
  <c r="BH166" i="3"/>
  <c r="AK166" i="3" s="1"/>
  <c r="S166" i="3"/>
  <c r="R166" i="3"/>
  <c r="Q166" i="3"/>
  <c r="O166" i="3"/>
  <c r="K166" i="3"/>
  <c r="J166" i="3"/>
  <c r="BJ165" i="3"/>
  <c r="BI165" i="3"/>
  <c r="BH165" i="3"/>
  <c r="AK165" i="3" s="1"/>
  <c r="S165" i="3"/>
  <c r="R165" i="3"/>
  <c r="Q165" i="3"/>
  <c r="O165" i="3"/>
  <c r="L165" i="3"/>
  <c r="K165" i="3"/>
  <c r="J165" i="3"/>
  <c r="I165" i="3"/>
  <c r="P165" i="13" s="1"/>
  <c r="H165" i="3"/>
  <c r="BJ164" i="3"/>
  <c r="BI164" i="3"/>
  <c r="BH164" i="3"/>
  <c r="AK164" i="3"/>
  <c r="S164" i="3"/>
  <c r="R164" i="3"/>
  <c r="Q164" i="3"/>
  <c r="O164" i="3"/>
  <c r="K164" i="3"/>
  <c r="J164" i="3"/>
  <c r="BJ163" i="3"/>
  <c r="BI163" i="3"/>
  <c r="BH163" i="3"/>
  <c r="S163" i="3"/>
  <c r="R163" i="3"/>
  <c r="Q163" i="3"/>
  <c r="P163" i="3"/>
  <c r="Q163" i="13" s="1"/>
  <c r="O163" i="3"/>
  <c r="K163" i="3"/>
  <c r="J163" i="3"/>
  <c r="BJ162" i="3"/>
  <c r="BI162" i="3"/>
  <c r="BH162" i="3"/>
  <c r="S162" i="3"/>
  <c r="R162" i="3"/>
  <c r="Q162" i="3"/>
  <c r="O162" i="3"/>
  <c r="K162" i="3"/>
  <c r="J162" i="3"/>
  <c r="BJ161" i="3"/>
  <c r="BI161" i="3"/>
  <c r="BH161" i="3"/>
  <c r="AK161" i="3"/>
  <c r="S161" i="3"/>
  <c r="R161" i="3"/>
  <c r="Q161" i="3"/>
  <c r="O161" i="3"/>
  <c r="K161" i="3"/>
  <c r="J161" i="3"/>
  <c r="BJ160" i="3"/>
  <c r="BI160" i="3"/>
  <c r="BH160" i="3"/>
  <c r="AK160" i="3" s="1"/>
  <c r="S160" i="3"/>
  <c r="R160" i="3"/>
  <c r="Q160" i="3"/>
  <c r="O160" i="3"/>
  <c r="K160" i="3"/>
  <c r="J160" i="3"/>
  <c r="BJ159" i="3"/>
  <c r="BI159" i="3"/>
  <c r="BH159" i="3"/>
  <c r="S159" i="3"/>
  <c r="R159" i="3"/>
  <c r="Q159" i="3"/>
  <c r="O159" i="3"/>
  <c r="K159" i="3"/>
  <c r="J159" i="3"/>
  <c r="BJ158" i="3"/>
  <c r="BI158" i="3"/>
  <c r="AK158" i="3" s="1"/>
  <c r="BH158" i="3"/>
  <c r="S158" i="3"/>
  <c r="R158" i="3"/>
  <c r="Q158" i="3"/>
  <c r="O158" i="3"/>
  <c r="K158" i="3"/>
  <c r="J158" i="3"/>
  <c r="BJ157" i="3"/>
  <c r="BI157" i="3"/>
  <c r="BH157" i="3"/>
  <c r="AK157" i="3"/>
  <c r="S157" i="3"/>
  <c r="R157" i="3"/>
  <c r="Q157" i="3"/>
  <c r="O157" i="3"/>
  <c r="K157" i="3"/>
  <c r="J157" i="3"/>
  <c r="BJ156" i="3"/>
  <c r="BI156" i="3"/>
  <c r="BH156" i="3"/>
  <c r="AK156" i="3"/>
  <c r="S156" i="3"/>
  <c r="R156" i="3"/>
  <c r="Q156" i="3"/>
  <c r="O156" i="3"/>
  <c r="K156" i="3"/>
  <c r="J156" i="3"/>
  <c r="I156" i="3"/>
  <c r="BJ155" i="3"/>
  <c r="BI155" i="3"/>
  <c r="BH155" i="3"/>
  <c r="S155" i="3"/>
  <c r="R155" i="3"/>
  <c r="Q155" i="3"/>
  <c r="O155" i="3"/>
  <c r="K155" i="3"/>
  <c r="J155" i="3"/>
  <c r="BJ154" i="3"/>
  <c r="BI154" i="3"/>
  <c r="BH154" i="3"/>
  <c r="AK154" i="3"/>
  <c r="S154" i="3"/>
  <c r="R154" i="3"/>
  <c r="Q154" i="3"/>
  <c r="O154" i="3"/>
  <c r="K154" i="3"/>
  <c r="J154" i="3"/>
  <c r="BJ153" i="3"/>
  <c r="BI153" i="3"/>
  <c r="BH153" i="3"/>
  <c r="AK153" i="3"/>
  <c r="S153" i="3"/>
  <c r="R153" i="3"/>
  <c r="Q153" i="3"/>
  <c r="P153" i="3"/>
  <c r="Q153" i="13" s="1"/>
  <c r="O153" i="3"/>
  <c r="T153" i="3" s="1"/>
  <c r="K153" i="3"/>
  <c r="J153" i="3"/>
  <c r="BJ152" i="3"/>
  <c r="BI152" i="3"/>
  <c r="BH152" i="3"/>
  <c r="AK152" i="3" s="1"/>
  <c r="S152" i="3"/>
  <c r="R152" i="3"/>
  <c r="Q152" i="3"/>
  <c r="O152" i="3"/>
  <c r="K152" i="3"/>
  <c r="J152" i="3"/>
  <c r="BJ151" i="3"/>
  <c r="BI151" i="3"/>
  <c r="BH151" i="3"/>
  <c r="S151" i="3"/>
  <c r="R151" i="3"/>
  <c r="Q151" i="3"/>
  <c r="O151" i="3"/>
  <c r="K151" i="3"/>
  <c r="J151" i="3"/>
  <c r="BJ150" i="3"/>
  <c r="BI150" i="3"/>
  <c r="BH150" i="3"/>
  <c r="AK150" i="3" s="1"/>
  <c r="S150" i="3"/>
  <c r="R150" i="3"/>
  <c r="Q150" i="3"/>
  <c r="O150" i="3"/>
  <c r="K150" i="3"/>
  <c r="J150" i="3"/>
  <c r="I150" i="3"/>
  <c r="P150" i="13" s="1"/>
  <c r="BJ149" i="3"/>
  <c r="BI149" i="3"/>
  <c r="BH149" i="3"/>
  <c r="AK149" i="3"/>
  <c r="S149" i="3"/>
  <c r="R149" i="3"/>
  <c r="Q149" i="3"/>
  <c r="O149" i="3"/>
  <c r="K149" i="3"/>
  <c r="J149" i="3"/>
  <c r="BJ148" i="3"/>
  <c r="BI148" i="3"/>
  <c r="BH148" i="3"/>
  <c r="S148" i="3"/>
  <c r="R148" i="3"/>
  <c r="T148" i="3" s="1"/>
  <c r="Q148" i="3"/>
  <c r="P148" i="3"/>
  <c r="Q148" i="13" s="1"/>
  <c r="O148" i="3"/>
  <c r="K148" i="3"/>
  <c r="J148" i="3"/>
  <c r="BJ147" i="3"/>
  <c r="BI147" i="3"/>
  <c r="BH147" i="3"/>
  <c r="AK147" i="3" s="1"/>
  <c r="S147" i="3"/>
  <c r="R147" i="3"/>
  <c r="Q147" i="3"/>
  <c r="O147" i="3"/>
  <c r="K147" i="3"/>
  <c r="J147" i="3"/>
  <c r="BJ146" i="3"/>
  <c r="BI146" i="3"/>
  <c r="BH146" i="3"/>
  <c r="AK146" i="3"/>
  <c r="S146" i="3"/>
  <c r="R146" i="3"/>
  <c r="Q146" i="3"/>
  <c r="O146" i="3"/>
  <c r="K146" i="3"/>
  <c r="J146" i="3"/>
  <c r="BJ145" i="3"/>
  <c r="BI145" i="3"/>
  <c r="AK145" i="3" s="1"/>
  <c r="BH145" i="3"/>
  <c r="S145" i="3"/>
  <c r="R145" i="3"/>
  <c r="Q145" i="3"/>
  <c r="O145" i="3"/>
  <c r="K145" i="3"/>
  <c r="J145" i="3"/>
  <c r="BJ144" i="3"/>
  <c r="BI144" i="3"/>
  <c r="BH144" i="3"/>
  <c r="AK144" i="3" s="1"/>
  <c r="S144" i="3"/>
  <c r="R144" i="3"/>
  <c r="Q144" i="3"/>
  <c r="O144" i="3"/>
  <c r="K144" i="3"/>
  <c r="J144" i="3"/>
  <c r="BJ143" i="3"/>
  <c r="BI143" i="3"/>
  <c r="BH143" i="3"/>
  <c r="AK143" i="3" s="1"/>
  <c r="S143" i="3"/>
  <c r="R143" i="3"/>
  <c r="Q143" i="3"/>
  <c r="O143" i="3"/>
  <c r="K143" i="3"/>
  <c r="J143" i="3"/>
  <c r="BJ142" i="3"/>
  <c r="BI142" i="3"/>
  <c r="AK142" i="3" s="1"/>
  <c r="BH142" i="3"/>
  <c r="S142" i="3"/>
  <c r="R142" i="3"/>
  <c r="Q142" i="3"/>
  <c r="O142" i="3"/>
  <c r="K142" i="3"/>
  <c r="J142" i="3"/>
  <c r="BJ141" i="3"/>
  <c r="BI141" i="3"/>
  <c r="BH141" i="3"/>
  <c r="AK141" i="3"/>
  <c r="S141" i="3"/>
  <c r="R141" i="3"/>
  <c r="Q141" i="3"/>
  <c r="O141" i="3"/>
  <c r="K141" i="3"/>
  <c r="J141" i="3"/>
  <c r="BJ140" i="3"/>
  <c r="BI140" i="3"/>
  <c r="BH140" i="3"/>
  <c r="S140" i="3"/>
  <c r="R140" i="3"/>
  <c r="Q140" i="3"/>
  <c r="O140" i="3"/>
  <c r="K140" i="3"/>
  <c r="J140" i="3"/>
  <c r="BJ139" i="3"/>
  <c r="BI139" i="3"/>
  <c r="BH139" i="3"/>
  <c r="AK139" i="3"/>
  <c r="S139" i="3"/>
  <c r="R139" i="3"/>
  <c r="Q139" i="3"/>
  <c r="O139" i="3"/>
  <c r="K139" i="3"/>
  <c r="J139" i="3"/>
  <c r="BJ138" i="3"/>
  <c r="BI138" i="3"/>
  <c r="BH138" i="3"/>
  <c r="AK138" i="3"/>
  <c r="S138" i="3"/>
  <c r="R138" i="3"/>
  <c r="Q138" i="3"/>
  <c r="O138" i="3"/>
  <c r="K138" i="3"/>
  <c r="J138" i="3"/>
  <c r="BJ137" i="3"/>
  <c r="BI137" i="3"/>
  <c r="BH137" i="3"/>
  <c r="S137" i="3"/>
  <c r="R137" i="3"/>
  <c r="Q137" i="3"/>
  <c r="O137" i="3"/>
  <c r="K137" i="3"/>
  <c r="J137" i="3"/>
  <c r="BJ136" i="3"/>
  <c r="BI136" i="3"/>
  <c r="BH136" i="3"/>
  <c r="AK136" i="3" s="1"/>
  <c r="S136" i="3"/>
  <c r="R136" i="3"/>
  <c r="Q136" i="3"/>
  <c r="O136" i="3"/>
  <c r="K136" i="3"/>
  <c r="J136" i="3"/>
  <c r="BJ135" i="3"/>
  <c r="BI135" i="3"/>
  <c r="BH135" i="3"/>
  <c r="AK135" i="3"/>
  <c r="S135" i="3"/>
  <c r="R135" i="3"/>
  <c r="Q135" i="3"/>
  <c r="O135" i="3"/>
  <c r="K135" i="3"/>
  <c r="J135" i="3"/>
  <c r="BJ134" i="3"/>
  <c r="BI134" i="3"/>
  <c r="BH134" i="3"/>
  <c r="AK134" i="3" s="1"/>
  <c r="S134" i="3"/>
  <c r="R134" i="3"/>
  <c r="Q134" i="3"/>
  <c r="O134" i="3"/>
  <c r="K134" i="3"/>
  <c r="J134" i="3"/>
  <c r="BJ133" i="3"/>
  <c r="BI133" i="3"/>
  <c r="BH133" i="3"/>
  <c r="AK133" i="3" s="1"/>
  <c r="S133" i="3"/>
  <c r="R133" i="3"/>
  <c r="Q133" i="3"/>
  <c r="P133" i="3"/>
  <c r="Q133" i="13" s="1"/>
  <c r="O133" i="3"/>
  <c r="K133" i="3"/>
  <c r="J133" i="3"/>
  <c r="BJ132" i="3"/>
  <c r="BI132" i="3"/>
  <c r="BH132" i="3"/>
  <c r="AK132" i="3"/>
  <c r="S132" i="3"/>
  <c r="R132" i="3"/>
  <c r="Q132" i="3"/>
  <c r="O132" i="3"/>
  <c r="K132" i="3"/>
  <c r="J132" i="3"/>
  <c r="BJ131" i="3"/>
  <c r="BI131" i="3"/>
  <c r="BH131" i="3"/>
  <c r="AK131" i="3"/>
  <c r="S131" i="3"/>
  <c r="R131" i="3"/>
  <c r="Q131" i="3"/>
  <c r="O131" i="3"/>
  <c r="K131" i="3"/>
  <c r="J131" i="3"/>
  <c r="BJ130" i="3"/>
  <c r="BI130" i="3"/>
  <c r="BH130" i="3"/>
  <c r="AK130" i="3" s="1"/>
  <c r="S130" i="3"/>
  <c r="R130" i="3"/>
  <c r="Q130" i="3"/>
  <c r="P130" i="3"/>
  <c r="Q130" i="13" s="1"/>
  <c r="O130" i="3"/>
  <c r="T130" i="3" s="1"/>
  <c r="K130" i="3"/>
  <c r="J130" i="3"/>
  <c r="BJ129" i="3"/>
  <c r="BI129" i="3"/>
  <c r="BH129" i="3"/>
  <c r="S129" i="3"/>
  <c r="R129" i="3"/>
  <c r="Q129" i="3"/>
  <c r="O129" i="3"/>
  <c r="K129" i="3"/>
  <c r="J129" i="3"/>
  <c r="BJ128" i="3"/>
  <c r="BI128" i="3"/>
  <c r="BH128" i="3"/>
  <c r="AK128" i="3" s="1"/>
  <c r="S128" i="3"/>
  <c r="R128" i="3"/>
  <c r="Q128" i="3"/>
  <c r="O128" i="3"/>
  <c r="K128" i="3"/>
  <c r="J128" i="3"/>
  <c r="BJ127" i="3"/>
  <c r="BI127" i="3"/>
  <c r="BH127" i="3"/>
  <c r="AK127" i="3"/>
  <c r="S127" i="3"/>
  <c r="R127" i="3"/>
  <c r="Q127" i="3"/>
  <c r="O127" i="3"/>
  <c r="K127" i="3"/>
  <c r="J127" i="3"/>
  <c r="BJ126" i="3"/>
  <c r="BI126" i="3"/>
  <c r="BH126" i="3"/>
  <c r="AK126" i="3" s="1"/>
  <c r="S126" i="3"/>
  <c r="R126" i="3"/>
  <c r="Q126" i="3"/>
  <c r="P126" i="3"/>
  <c r="Q126" i="13" s="1"/>
  <c r="O126" i="3"/>
  <c r="K126" i="3"/>
  <c r="J126" i="3"/>
  <c r="BJ125" i="3"/>
  <c r="BI125" i="3"/>
  <c r="BH125" i="3"/>
  <c r="AK125" i="3"/>
  <c r="S125" i="3"/>
  <c r="R125" i="3"/>
  <c r="Q125" i="3"/>
  <c r="O125" i="3"/>
  <c r="K125" i="3"/>
  <c r="J125" i="3"/>
  <c r="BJ124" i="3"/>
  <c r="BI124" i="3"/>
  <c r="BH124" i="3"/>
  <c r="AK124" i="3"/>
  <c r="S124" i="3"/>
  <c r="R124" i="3"/>
  <c r="Q124" i="3"/>
  <c r="O124" i="3"/>
  <c r="K124" i="3"/>
  <c r="J124" i="3"/>
  <c r="BJ123" i="3"/>
  <c r="BI123" i="3"/>
  <c r="BH123" i="3"/>
  <c r="AK123" i="3" s="1"/>
  <c r="S123" i="3"/>
  <c r="R123" i="3"/>
  <c r="Q123" i="3"/>
  <c r="P123" i="3"/>
  <c r="Q123" i="13" s="1"/>
  <c r="O123" i="3"/>
  <c r="K123" i="3"/>
  <c r="J123" i="3"/>
  <c r="BJ122" i="3"/>
  <c r="BI122" i="3"/>
  <c r="BH122" i="3"/>
  <c r="AK122" i="3" s="1"/>
  <c r="S122" i="3"/>
  <c r="R122" i="3"/>
  <c r="Q122" i="3"/>
  <c r="O122" i="3"/>
  <c r="K122" i="3"/>
  <c r="J122" i="3"/>
  <c r="BJ121" i="3"/>
  <c r="BI121" i="3"/>
  <c r="BH121" i="3"/>
  <c r="AK121" i="3" s="1"/>
  <c r="S121" i="3"/>
  <c r="R121" i="3"/>
  <c r="Q121" i="3"/>
  <c r="O121" i="3"/>
  <c r="K121" i="3"/>
  <c r="J121" i="3"/>
  <c r="BJ120" i="3"/>
  <c r="BI120" i="3"/>
  <c r="AK120" i="3" s="1"/>
  <c r="BH120" i="3"/>
  <c r="S120" i="3"/>
  <c r="R120" i="3"/>
  <c r="Q120" i="3"/>
  <c r="P120" i="3"/>
  <c r="Q120" i="13" s="1"/>
  <c r="O120" i="3"/>
  <c r="T120" i="3" s="1"/>
  <c r="K120" i="3"/>
  <c r="J120" i="3"/>
  <c r="BJ119" i="3"/>
  <c r="BI119" i="3"/>
  <c r="BH119" i="3"/>
  <c r="AK119" i="3"/>
  <c r="S119" i="3"/>
  <c r="R119" i="3"/>
  <c r="Q119" i="3"/>
  <c r="O119" i="3"/>
  <c r="K119" i="3"/>
  <c r="J119" i="3"/>
  <c r="BJ118" i="3"/>
  <c r="BI118" i="3"/>
  <c r="BH118" i="3"/>
  <c r="AK118" i="3" s="1"/>
  <c r="S118" i="3"/>
  <c r="R118" i="3"/>
  <c r="Q118" i="3"/>
  <c r="O118" i="3"/>
  <c r="K118" i="3"/>
  <c r="J118" i="3"/>
  <c r="BJ117" i="3"/>
  <c r="BI117" i="3"/>
  <c r="BH117" i="3"/>
  <c r="AK117" i="3"/>
  <c r="S117" i="3"/>
  <c r="R117" i="3"/>
  <c r="Q117" i="3"/>
  <c r="O117" i="3"/>
  <c r="K117" i="3"/>
  <c r="J117" i="3"/>
  <c r="BJ116" i="3"/>
  <c r="BI116" i="3"/>
  <c r="BH116" i="3"/>
  <c r="AK116" i="3"/>
  <c r="S116" i="3"/>
  <c r="R116" i="3"/>
  <c r="Q116" i="3"/>
  <c r="O116" i="3"/>
  <c r="K116" i="3"/>
  <c r="J116" i="3"/>
  <c r="BJ115" i="3"/>
  <c r="BI115" i="3"/>
  <c r="BH115" i="3"/>
  <c r="AK115" i="3" s="1"/>
  <c r="S115" i="3"/>
  <c r="R115" i="3"/>
  <c r="Q115" i="3"/>
  <c r="O115" i="3"/>
  <c r="K115" i="3"/>
  <c r="J115" i="3"/>
  <c r="BJ114" i="3"/>
  <c r="BI114" i="3"/>
  <c r="BH114" i="3"/>
  <c r="AK114" i="3"/>
  <c r="S114" i="3"/>
  <c r="R114" i="3"/>
  <c r="Q114" i="3"/>
  <c r="O114" i="3"/>
  <c r="K114" i="3"/>
  <c r="J114" i="3"/>
  <c r="BJ113" i="3"/>
  <c r="BI113" i="3"/>
  <c r="BH113" i="3"/>
  <c r="AK113" i="3"/>
  <c r="S113" i="3"/>
  <c r="R113" i="3"/>
  <c r="Q113" i="3"/>
  <c r="O113" i="3"/>
  <c r="K113" i="3"/>
  <c r="J113" i="3"/>
  <c r="BJ112" i="3"/>
  <c r="BI112" i="3"/>
  <c r="BH112" i="3"/>
  <c r="AK112" i="3" s="1"/>
  <c r="S112" i="3"/>
  <c r="R112" i="3"/>
  <c r="Q112" i="3"/>
  <c r="O112" i="3"/>
  <c r="K112" i="3"/>
  <c r="J112" i="3"/>
  <c r="BJ111" i="3"/>
  <c r="BI111" i="3"/>
  <c r="BH111" i="3"/>
  <c r="S111" i="3"/>
  <c r="R111" i="3"/>
  <c r="Q111" i="3"/>
  <c r="O111" i="3"/>
  <c r="K111" i="3"/>
  <c r="J111" i="3"/>
  <c r="BJ110" i="3"/>
  <c r="BI110" i="3"/>
  <c r="AK110" i="3" s="1"/>
  <c r="BH110" i="3"/>
  <c r="S110" i="3"/>
  <c r="R110" i="3"/>
  <c r="Q110" i="3"/>
  <c r="O110" i="3"/>
  <c r="K110" i="3"/>
  <c r="J110" i="3"/>
  <c r="BJ109" i="3"/>
  <c r="BI109" i="3"/>
  <c r="BH109" i="3"/>
  <c r="AK109" i="3"/>
  <c r="S109" i="3"/>
  <c r="R109" i="3"/>
  <c r="Q109" i="3"/>
  <c r="O109" i="3"/>
  <c r="K109" i="3"/>
  <c r="J109" i="3"/>
  <c r="BJ108" i="3"/>
  <c r="BI108" i="3"/>
  <c r="BH108" i="3"/>
  <c r="AK108" i="3" s="1"/>
  <c r="S108" i="3"/>
  <c r="R108" i="3"/>
  <c r="Q108" i="3"/>
  <c r="O108" i="3"/>
  <c r="K108" i="3"/>
  <c r="J108" i="3"/>
  <c r="BJ107" i="3"/>
  <c r="BI107" i="3"/>
  <c r="BH107" i="3"/>
  <c r="AK107" i="3" s="1"/>
  <c r="S107" i="3"/>
  <c r="R107" i="3"/>
  <c r="Q107" i="3"/>
  <c r="O107" i="3"/>
  <c r="K107" i="3"/>
  <c r="J107" i="3"/>
  <c r="BJ106" i="3"/>
  <c r="BI106" i="3"/>
  <c r="AK106" i="3" s="1"/>
  <c r="BH106" i="3"/>
  <c r="S106" i="3"/>
  <c r="R106" i="3"/>
  <c r="Q106" i="3"/>
  <c r="O106" i="3"/>
  <c r="K106" i="3"/>
  <c r="J106" i="3"/>
  <c r="BJ105" i="3"/>
  <c r="BI105" i="3"/>
  <c r="AK105" i="3" s="1"/>
  <c r="BH105" i="3"/>
  <c r="S105" i="3"/>
  <c r="R105" i="3"/>
  <c r="Q105" i="3"/>
  <c r="O105" i="3"/>
  <c r="K105" i="3"/>
  <c r="J105" i="3"/>
  <c r="BJ104" i="3"/>
  <c r="BI104" i="3"/>
  <c r="BH104" i="3"/>
  <c r="AK104" i="3"/>
  <c r="S104" i="3"/>
  <c r="R104" i="3"/>
  <c r="Q104" i="3"/>
  <c r="O104" i="3"/>
  <c r="K104" i="3"/>
  <c r="J104" i="3"/>
  <c r="BJ103" i="3"/>
  <c r="BI103" i="3"/>
  <c r="BH103" i="3"/>
  <c r="S103" i="3"/>
  <c r="R103" i="3"/>
  <c r="Q103" i="3"/>
  <c r="O103" i="3"/>
  <c r="K103" i="3"/>
  <c r="J103" i="3"/>
  <c r="BJ102" i="3"/>
  <c r="BI102" i="3"/>
  <c r="BH102" i="3"/>
  <c r="AK102" i="3"/>
  <c r="S102" i="3"/>
  <c r="R102" i="3"/>
  <c r="Q102" i="3"/>
  <c r="O102" i="3"/>
  <c r="K102" i="3"/>
  <c r="J102" i="3"/>
  <c r="BJ101" i="3"/>
  <c r="BI101" i="3"/>
  <c r="BH101" i="3"/>
  <c r="AK101" i="3"/>
  <c r="S101" i="3"/>
  <c r="R101" i="3"/>
  <c r="Q101" i="3"/>
  <c r="O101" i="3"/>
  <c r="K101" i="3"/>
  <c r="J101" i="3"/>
  <c r="BJ100" i="3"/>
  <c r="BI100" i="3"/>
  <c r="BH100" i="3"/>
  <c r="AK100" i="3" s="1"/>
  <c r="S100" i="3"/>
  <c r="R100" i="3"/>
  <c r="Q100" i="3"/>
  <c r="O100" i="3"/>
  <c r="K100" i="3"/>
  <c r="J100" i="3"/>
  <c r="BJ99" i="3"/>
  <c r="BI99" i="3"/>
  <c r="AK99" i="3" s="1"/>
  <c r="BH99" i="3"/>
  <c r="S99" i="3"/>
  <c r="R99" i="3"/>
  <c r="Q99" i="3"/>
  <c r="O99" i="3"/>
  <c r="K99" i="3"/>
  <c r="J99" i="3"/>
  <c r="BJ98" i="3"/>
  <c r="BI98" i="3"/>
  <c r="BH98" i="3"/>
  <c r="AK98" i="3"/>
  <c r="S98" i="3"/>
  <c r="R98" i="3"/>
  <c r="Q98" i="3"/>
  <c r="O98" i="3"/>
  <c r="K98" i="3"/>
  <c r="J98" i="3"/>
  <c r="BJ97" i="3"/>
  <c r="BI97" i="3"/>
  <c r="BH97" i="3"/>
  <c r="AK97" i="3" s="1"/>
  <c r="S97" i="3"/>
  <c r="R97" i="3"/>
  <c r="Q97" i="3"/>
  <c r="O97" i="3"/>
  <c r="K97" i="3"/>
  <c r="J97" i="3"/>
  <c r="BJ96" i="3"/>
  <c r="BI96" i="3"/>
  <c r="BH96" i="3"/>
  <c r="AK96" i="3" s="1"/>
  <c r="S96" i="3"/>
  <c r="R96" i="3"/>
  <c r="Q96" i="3"/>
  <c r="O96" i="3"/>
  <c r="K96" i="3"/>
  <c r="J96" i="3"/>
  <c r="BJ95" i="3"/>
  <c r="BI95" i="3"/>
  <c r="BH95" i="3"/>
  <c r="AK95" i="3"/>
  <c r="S95" i="3"/>
  <c r="R95" i="3"/>
  <c r="Q95" i="3"/>
  <c r="O95" i="3"/>
  <c r="K95" i="3"/>
  <c r="J95" i="3"/>
  <c r="BJ94" i="3"/>
  <c r="BI94" i="3"/>
  <c r="BH94" i="3"/>
  <c r="AK94" i="3"/>
  <c r="S94" i="3"/>
  <c r="R94" i="3"/>
  <c r="Q94" i="3"/>
  <c r="O94" i="3"/>
  <c r="K94" i="3"/>
  <c r="J94" i="3"/>
  <c r="BJ93" i="3"/>
  <c r="BI93" i="3"/>
  <c r="BH93" i="3"/>
  <c r="AK93" i="3" s="1"/>
  <c r="S93" i="3"/>
  <c r="R93" i="3"/>
  <c r="Q93" i="3"/>
  <c r="O93" i="3"/>
  <c r="K93" i="3"/>
  <c r="J93" i="3"/>
  <c r="BJ92" i="3"/>
  <c r="BI92" i="3"/>
  <c r="BH92" i="3"/>
  <c r="S92" i="3"/>
  <c r="R92" i="3"/>
  <c r="Q92" i="3"/>
  <c r="O92" i="3"/>
  <c r="K92" i="3"/>
  <c r="J92" i="3"/>
  <c r="BJ91" i="3"/>
  <c r="BI91" i="3"/>
  <c r="BH91" i="3"/>
  <c r="AK91" i="3" s="1"/>
  <c r="S91" i="3"/>
  <c r="R91" i="3"/>
  <c r="Q91" i="3"/>
  <c r="P91" i="3"/>
  <c r="O91" i="3"/>
  <c r="K91" i="3"/>
  <c r="J91" i="3"/>
  <c r="BJ90" i="3"/>
  <c r="BI90" i="3"/>
  <c r="BH90" i="3"/>
  <c r="AK90" i="3"/>
  <c r="S90" i="3"/>
  <c r="R90" i="3"/>
  <c r="Q90" i="3"/>
  <c r="O90" i="3"/>
  <c r="K90" i="3"/>
  <c r="J90" i="3"/>
  <c r="BJ89" i="3"/>
  <c r="BI89" i="3"/>
  <c r="BH89" i="3"/>
  <c r="AK89" i="3"/>
  <c r="S89" i="3"/>
  <c r="R89" i="3"/>
  <c r="Q89" i="3"/>
  <c r="O89" i="3"/>
  <c r="K89" i="3"/>
  <c r="J89" i="3"/>
  <c r="BJ88" i="3"/>
  <c r="BI88" i="3"/>
  <c r="BH88" i="3"/>
  <c r="AK88" i="3" s="1"/>
  <c r="S88" i="3"/>
  <c r="R88" i="3"/>
  <c r="Q88" i="3"/>
  <c r="O88" i="3"/>
  <c r="K88" i="3"/>
  <c r="J88" i="3"/>
  <c r="BJ87" i="3"/>
  <c r="BI87" i="3"/>
  <c r="BH87" i="3"/>
  <c r="S87" i="3"/>
  <c r="R87" i="3"/>
  <c r="Q87" i="3"/>
  <c r="O87" i="3"/>
  <c r="K87" i="3"/>
  <c r="J87" i="3"/>
  <c r="BJ86" i="3"/>
  <c r="BI86" i="3"/>
  <c r="BH86" i="3"/>
  <c r="AK86" i="3"/>
  <c r="S86" i="3"/>
  <c r="R86" i="3"/>
  <c r="Q86" i="3"/>
  <c r="O86" i="3"/>
  <c r="K86" i="3"/>
  <c r="J86" i="3"/>
  <c r="BJ85" i="3"/>
  <c r="BI85" i="3"/>
  <c r="BH85" i="3"/>
  <c r="AK85" i="3"/>
  <c r="S85" i="3"/>
  <c r="R85" i="3"/>
  <c r="Q85" i="3"/>
  <c r="O85" i="3"/>
  <c r="K85" i="3"/>
  <c r="J85" i="3"/>
  <c r="BJ84" i="3"/>
  <c r="BI84" i="3"/>
  <c r="BH84" i="3"/>
  <c r="AK84" i="3"/>
  <c r="S84" i="3"/>
  <c r="R84" i="3"/>
  <c r="Q84" i="3"/>
  <c r="O84" i="3"/>
  <c r="K84" i="3"/>
  <c r="J84" i="3"/>
  <c r="BJ83" i="3"/>
  <c r="BI83" i="3"/>
  <c r="BH83" i="3"/>
  <c r="S83" i="3"/>
  <c r="R83" i="3"/>
  <c r="Q83" i="3"/>
  <c r="O83" i="3"/>
  <c r="K83" i="3"/>
  <c r="J83" i="3"/>
  <c r="BJ82" i="3"/>
  <c r="BI82" i="3"/>
  <c r="BH82" i="3"/>
  <c r="AK82" i="3" s="1"/>
  <c r="S82" i="3"/>
  <c r="R82" i="3"/>
  <c r="Q82" i="3"/>
  <c r="O82" i="3"/>
  <c r="K82" i="3"/>
  <c r="J82" i="3"/>
  <c r="BJ81" i="3"/>
  <c r="BI81" i="3"/>
  <c r="BH81" i="3"/>
  <c r="AK81" i="3"/>
  <c r="S81" i="3"/>
  <c r="R81" i="3"/>
  <c r="Q81" i="3"/>
  <c r="O81" i="3"/>
  <c r="K81" i="3"/>
  <c r="J81" i="3"/>
  <c r="BJ80" i="3"/>
  <c r="BI80" i="3"/>
  <c r="BH80" i="3"/>
  <c r="AK80" i="3"/>
  <c r="S80" i="3"/>
  <c r="R80" i="3"/>
  <c r="Q80" i="3"/>
  <c r="O80" i="3"/>
  <c r="K80" i="3"/>
  <c r="J80" i="3"/>
  <c r="BJ79" i="3"/>
  <c r="BI79" i="3"/>
  <c r="BH79" i="3"/>
  <c r="AK79" i="3" s="1"/>
  <c r="S79" i="3"/>
  <c r="R79" i="3"/>
  <c r="Q79" i="3"/>
  <c r="O79" i="3"/>
  <c r="K79" i="3"/>
  <c r="J79" i="3"/>
  <c r="BJ78" i="3"/>
  <c r="BI78" i="3"/>
  <c r="BH78" i="3"/>
  <c r="AK78" i="3"/>
  <c r="S78" i="3"/>
  <c r="R78" i="3"/>
  <c r="Q78" i="3"/>
  <c r="O78" i="3"/>
  <c r="K78" i="3"/>
  <c r="J78" i="3"/>
  <c r="BJ77" i="3"/>
  <c r="BI77" i="3"/>
  <c r="BH77" i="3"/>
  <c r="AK77" i="3" s="1"/>
  <c r="S77" i="3"/>
  <c r="R77" i="3"/>
  <c r="Q77" i="3"/>
  <c r="O77" i="3"/>
  <c r="K77" i="3"/>
  <c r="J77" i="3"/>
  <c r="BJ76" i="3"/>
  <c r="BI76" i="3"/>
  <c r="BH76" i="3"/>
  <c r="AK76" i="3"/>
  <c r="S76" i="3"/>
  <c r="R76" i="3"/>
  <c r="Q76" i="3"/>
  <c r="O76" i="3"/>
  <c r="K76" i="3"/>
  <c r="J76" i="3"/>
  <c r="I76" i="3"/>
  <c r="BJ75" i="3"/>
  <c r="BI75" i="3"/>
  <c r="BH75" i="3"/>
  <c r="AK75" i="3"/>
  <c r="S75" i="3"/>
  <c r="R75" i="3"/>
  <c r="Q75" i="3"/>
  <c r="O75" i="3"/>
  <c r="K75" i="3"/>
  <c r="J75" i="3"/>
  <c r="BJ74" i="3"/>
  <c r="BI74" i="3"/>
  <c r="BH74" i="3"/>
  <c r="S74" i="3"/>
  <c r="R74" i="3"/>
  <c r="Q74" i="3"/>
  <c r="O74" i="3"/>
  <c r="K74" i="3"/>
  <c r="J74" i="3"/>
  <c r="I74" i="3"/>
  <c r="P74" i="13" s="1"/>
  <c r="H74" i="3"/>
  <c r="L74" i="3" s="1"/>
  <c r="BJ73" i="3"/>
  <c r="BI73" i="3"/>
  <c r="BH73" i="3"/>
  <c r="AK73" i="3" s="1"/>
  <c r="S73" i="3"/>
  <c r="R73" i="3"/>
  <c r="Q73" i="3"/>
  <c r="O73" i="3"/>
  <c r="K73" i="3"/>
  <c r="J73" i="3"/>
  <c r="BJ72" i="3"/>
  <c r="BI72" i="3"/>
  <c r="BH72" i="3"/>
  <c r="S72" i="3"/>
  <c r="R72" i="3"/>
  <c r="Q72" i="3"/>
  <c r="O72" i="3"/>
  <c r="K72" i="3"/>
  <c r="J72" i="3"/>
  <c r="BJ71" i="3"/>
  <c r="BI71" i="3"/>
  <c r="BH71" i="3"/>
  <c r="AK71" i="3"/>
  <c r="S71" i="3"/>
  <c r="R71" i="3"/>
  <c r="Q71" i="3"/>
  <c r="O71" i="3"/>
  <c r="K71" i="3"/>
  <c r="J71" i="3"/>
  <c r="BJ70" i="3"/>
  <c r="BI70" i="3"/>
  <c r="BH70" i="3"/>
  <c r="AK70" i="3"/>
  <c r="S70" i="3"/>
  <c r="R70" i="3"/>
  <c r="Q70" i="3"/>
  <c r="O70" i="3"/>
  <c r="K70" i="3"/>
  <c r="J70" i="3"/>
  <c r="BJ69" i="3"/>
  <c r="BI69" i="3"/>
  <c r="BH69" i="3"/>
  <c r="AK69" i="3" s="1"/>
  <c r="S69" i="3"/>
  <c r="R69" i="3"/>
  <c r="Q69" i="3"/>
  <c r="O69" i="3"/>
  <c r="K69" i="3"/>
  <c r="J69" i="3"/>
  <c r="BJ68" i="3"/>
  <c r="BI68" i="3"/>
  <c r="BH68" i="3"/>
  <c r="AK68" i="3" s="1"/>
  <c r="S68" i="3"/>
  <c r="R68" i="3"/>
  <c r="Q68" i="3"/>
  <c r="O68" i="3"/>
  <c r="K68" i="3"/>
  <c r="J68" i="3"/>
  <c r="BJ67" i="3"/>
  <c r="BI67" i="3"/>
  <c r="BH67" i="3"/>
  <c r="AK67" i="3" s="1"/>
  <c r="S67" i="3"/>
  <c r="R67" i="3"/>
  <c r="Q67" i="3"/>
  <c r="O67" i="3"/>
  <c r="K67" i="3"/>
  <c r="J67" i="3"/>
  <c r="BJ66" i="3"/>
  <c r="BI66" i="3"/>
  <c r="BH66" i="3"/>
  <c r="AK66" i="3"/>
  <c r="S66" i="3"/>
  <c r="R66" i="3"/>
  <c r="Q66" i="3"/>
  <c r="O66" i="3"/>
  <c r="K66" i="3"/>
  <c r="J66" i="3"/>
  <c r="BJ65" i="3"/>
  <c r="BI65" i="3"/>
  <c r="BH65" i="3"/>
  <c r="AK65" i="3"/>
  <c r="S65" i="3"/>
  <c r="R65" i="3"/>
  <c r="Q65" i="3"/>
  <c r="O65" i="3"/>
  <c r="K65" i="3"/>
  <c r="J65" i="3"/>
  <c r="I65" i="3"/>
  <c r="P65" i="13" s="1"/>
  <c r="H65" i="3"/>
  <c r="L65" i="3" s="1"/>
  <c r="BJ64" i="3"/>
  <c r="BI64" i="3"/>
  <c r="BH64" i="3"/>
  <c r="AK64" i="3" s="1"/>
  <c r="S64" i="3"/>
  <c r="R64" i="3"/>
  <c r="Q64" i="3"/>
  <c r="O64" i="3"/>
  <c r="K64" i="3"/>
  <c r="J64" i="3"/>
  <c r="BJ63" i="3"/>
  <c r="BI63" i="3"/>
  <c r="BH63" i="3"/>
  <c r="AK63" i="3" s="1"/>
  <c r="S63" i="3"/>
  <c r="R63" i="3"/>
  <c r="Q63" i="3"/>
  <c r="O63" i="3"/>
  <c r="K63" i="3"/>
  <c r="J63" i="3"/>
  <c r="BJ62" i="3"/>
  <c r="BI62" i="3"/>
  <c r="BH62" i="3"/>
  <c r="AK62" i="3"/>
  <c r="S62" i="3"/>
  <c r="R62" i="3"/>
  <c r="Q62" i="3"/>
  <c r="O62" i="3"/>
  <c r="K62" i="3"/>
  <c r="J62" i="3"/>
  <c r="BJ61" i="3"/>
  <c r="BI61" i="3"/>
  <c r="BH61" i="3"/>
  <c r="AK61" i="3"/>
  <c r="S61" i="3"/>
  <c r="R61" i="3"/>
  <c r="Q61" i="3"/>
  <c r="O61" i="3"/>
  <c r="K61" i="3"/>
  <c r="J61" i="3"/>
  <c r="BJ60" i="3"/>
  <c r="BI60" i="3"/>
  <c r="BH60" i="3"/>
  <c r="AK60" i="3"/>
  <c r="S60" i="3"/>
  <c r="R60" i="3"/>
  <c r="Q60" i="3"/>
  <c r="O60" i="3"/>
  <c r="K60" i="3"/>
  <c r="J60" i="3"/>
  <c r="BJ59" i="3"/>
  <c r="BI59" i="3"/>
  <c r="BH59" i="3"/>
  <c r="S59" i="3"/>
  <c r="R59" i="3"/>
  <c r="Q59" i="3"/>
  <c r="O59" i="3"/>
  <c r="K59" i="3"/>
  <c r="J59" i="3"/>
  <c r="BJ58" i="3"/>
  <c r="BI58" i="3"/>
  <c r="BH58" i="3"/>
  <c r="AK58" i="3" s="1"/>
  <c r="S58" i="3"/>
  <c r="R58" i="3"/>
  <c r="Q58" i="3"/>
  <c r="O58" i="3"/>
  <c r="K58" i="3"/>
  <c r="J58" i="3"/>
  <c r="BJ57" i="3"/>
  <c r="BI57" i="3"/>
  <c r="BH57" i="3"/>
  <c r="AK57" i="3"/>
  <c r="S57" i="3"/>
  <c r="R57" i="3"/>
  <c r="Q57" i="3"/>
  <c r="O57" i="3"/>
  <c r="K57" i="3"/>
  <c r="J57" i="3"/>
  <c r="BJ56" i="3"/>
  <c r="BI56" i="3"/>
  <c r="BH56" i="3"/>
  <c r="AK56" i="3"/>
  <c r="S56" i="3"/>
  <c r="R56" i="3"/>
  <c r="Q56" i="3"/>
  <c r="O56" i="3"/>
  <c r="K56" i="3"/>
  <c r="J56" i="3"/>
  <c r="I56" i="3"/>
  <c r="BJ55" i="3"/>
  <c r="BI55" i="3"/>
  <c r="BH55" i="3"/>
  <c r="AK55" i="3" s="1"/>
  <c r="S55" i="3"/>
  <c r="R55" i="3"/>
  <c r="Q55" i="3"/>
  <c r="O55" i="3"/>
  <c r="K55" i="3"/>
  <c r="J55" i="3"/>
  <c r="BJ54" i="3"/>
  <c r="BI54" i="3"/>
  <c r="BH54" i="3"/>
  <c r="S54" i="3"/>
  <c r="R54" i="3"/>
  <c r="Q54" i="3"/>
  <c r="O54" i="3"/>
  <c r="K54" i="3"/>
  <c r="J54" i="3"/>
  <c r="BJ53" i="3"/>
  <c r="BI53" i="3"/>
  <c r="BH53" i="3"/>
  <c r="AK53" i="3"/>
  <c r="S53" i="3"/>
  <c r="R53" i="3"/>
  <c r="Q53" i="3"/>
  <c r="O53" i="3"/>
  <c r="K53" i="3"/>
  <c r="J53" i="3"/>
  <c r="BJ52" i="3"/>
  <c r="BI52" i="3"/>
  <c r="BH52" i="3"/>
  <c r="AK52" i="3"/>
  <c r="S52" i="3"/>
  <c r="R52" i="3"/>
  <c r="Q52" i="3"/>
  <c r="P52" i="3"/>
  <c r="Q52" i="13" s="1"/>
  <c r="O52" i="3"/>
  <c r="K52" i="3"/>
  <c r="J52" i="3"/>
  <c r="BJ51" i="3"/>
  <c r="BI51" i="3"/>
  <c r="BH51" i="3"/>
  <c r="AK51" i="3" s="1"/>
  <c r="S51" i="3"/>
  <c r="R51" i="3"/>
  <c r="Q51" i="3"/>
  <c r="P51" i="3"/>
  <c r="Q51" i="13" s="1"/>
  <c r="O51" i="3"/>
  <c r="K51" i="3"/>
  <c r="J51" i="3"/>
  <c r="BJ50" i="3"/>
  <c r="BI50" i="3"/>
  <c r="BH50" i="3"/>
  <c r="S50" i="3"/>
  <c r="R50" i="3"/>
  <c r="Q50" i="3"/>
  <c r="O50" i="3"/>
  <c r="K50" i="3"/>
  <c r="J50" i="3"/>
  <c r="BJ49" i="3"/>
  <c r="BI49" i="3"/>
  <c r="BH49" i="3"/>
  <c r="AK49" i="3" s="1"/>
  <c r="S49" i="3"/>
  <c r="R49" i="3"/>
  <c r="Q49" i="3"/>
  <c r="O49" i="3"/>
  <c r="K49" i="3"/>
  <c r="J49" i="3"/>
  <c r="BJ48" i="3"/>
  <c r="BI48" i="3"/>
  <c r="BH48" i="3"/>
  <c r="AK48" i="3"/>
  <c r="S48" i="3"/>
  <c r="R48" i="3"/>
  <c r="Q48" i="3"/>
  <c r="O48" i="3"/>
  <c r="K48" i="3"/>
  <c r="J48" i="3"/>
  <c r="BJ47" i="3"/>
  <c r="BI47" i="3"/>
  <c r="BH47" i="3"/>
  <c r="AK47" i="3" s="1"/>
  <c r="S47" i="3"/>
  <c r="R47" i="3"/>
  <c r="Q47" i="3"/>
  <c r="O47" i="3"/>
  <c r="K47" i="3"/>
  <c r="J47" i="3"/>
  <c r="BJ46" i="3"/>
  <c r="BI46" i="3"/>
  <c r="BH46" i="3"/>
  <c r="AK46" i="3" s="1"/>
  <c r="S46" i="3"/>
  <c r="R46" i="3"/>
  <c r="Q46" i="3"/>
  <c r="O46" i="3"/>
  <c r="K46" i="3"/>
  <c r="J46" i="3"/>
  <c r="BJ45" i="3"/>
  <c r="BI45" i="3"/>
  <c r="BH45" i="3"/>
  <c r="AK45" i="3" s="1"/>
  <c r="S45" i="3"/>
  <c r="R45" i="3"/>
  <c r="Q45" i="3"/>
  <c r="O45" i="3"/>
  <c r="K45" i="3"/>
  <c r="J45" i="3"/>
  <c r="BJ44" i="3"/>
  <c r="BI44" i="3"/>
  <c r="BH44" i="3"/>
  <c r="AK44" i="3"/>
  <c r="S44" i="3"/>
  <c r="R44" i="3"/>
  <c r="Q44" i="3"/>
  <c r="O44" i="3"/>
  <c r="K44" i="3"/>
  <c r="J44" i="3"/>
  <c r="BJ43" i="3"/>
  <c r="BI43" i="3"/>
  <c r="BH43" i="3"/>
  <c r="AK43" i="3"/>
  <c r="S43" i="3"/>
  <c r="R43" i="3"/>
  <c r="Q43" i="3"/>
  <c r="P43" i="3"/>
  <c r="Q43" i="13" s="1"/>
  <c r="O43" i="3"/>
  <c r="K43" i="3"/>
  <c r="J43" i="3"/>
  <c r="BJ42" i="3"/>
  <c r="BI42" i="3"/>
  <c r="BH42" i="3"/>
  <c r="AK42" i="3" s="1"/>
  <c r="S42" i="3"/>
  <c r="R42" i="3"/>
  <c r="Q42" i="3"/>
  <c r="P42" i="3"/>
  <c r="Q42" i="13" s="1"/>
  <c r="O42" i="3"/>
  <c r="T42" i="3" s="1"/>
  <c r="K42" i="3"/>
  <c r="J42" i="3"/>
  <c r="BJ41" i="3"/>
  <c r="BI41" i="3"/>
  <c r="BH41" i="3"/>
  <c r="S41" i="3"/>
  <c r="R41" i="3"/>
  <c r="Q41" i="3"/>
  <c r="O41" i="3"/>
  <c r="K41" i="3"/>
  <c r="J41" i="3"/>
  <c r="BJ40" i="3"/>
  <c r="BI40" i="3"/>
  <c r="BH40" i="3"/>
  <c r="S40" i="3"/>
  <c r="R40" i="3"/>
  <c r="Q40" i="3"/>
  <c r="O40" i="3"/>
  <c r="K40" i="3"/>
  <c r="J40" i="3"/>
  <c r="BJ39" i="3"/>
  <c r="BI39" i="3"/>
  <c r="BH39" i="3"/>
  <c r="AK39" i="3"/>
  <c r="S39" i="3"/>
  <c r="R39" i="3"/>
  <c r="Q39" i="3"/>
  <c r="O39" i="3"/>
  <c r="K39" i="3"/>
  <c r="J39" i="3"/>
  <c r="I39" i="3"/>
  <c r="BJ38" i="3"/>
  <c r="BI38" i="3"/>
  <c r="BH38" i="3"/>
  <c r="AK38" i="3"/>
  <c r="S38" i="3"/>
  <c r="R38" i="3"/>
  <c r="Q38" i="3"/>
  <c r="O38" i="3"/>
  <c r="K38" i="3"/>
  <c r="J38" i="3"/>
  <c r="BJ37" i="3"/>
  <c r="BI37" i="3"/>
  <c r="BH37" i="3"/>
  <c r="AK37" i="3" s="1"/>
  <c r="S37" i="3"/>
  <c r="R37" i="3"/>
  <c r="Q37" i="3"/>
  <c r="O37" i="3"/>
  <c r="K37" i="3"/>
  <c r="J37" i="3"/>
  <c r="BJ36" i="3"/>
  <c r="BI36" i="3"/>
  <c r="BH36" i="3"/>
  <c r="AK36" i="3" s="1"/>
  <c r="S36" i="3"/>
  <c r="R36" i="3"/>
  <c r="Q36" i="3"/>
  <c r="O36" i="3"/>
  <c r="K36" i="3"/>
  <c r="J36" i="3"/>
  <c r="BJ35" i="3"/>
  <c r="BI35" i="3"/>
  <c r="BH35" i="3"/>
  <c r="AK35" i="3"/>
  <c r="S35" i="3"/>
  <c r="R35" i="3"/>
  <c r="Q35" i="3"/>
  <c r="O35" i="3"/>
  <c r="K35" i="3"/>
  <c r="J35" i="3"/>
  <c r="BJ34" i="3"/>
  <c r="BI34" i="3"/>
  <c r="BH34" i="3"/>
  <c r="AK34" i="3"/>
  <c r="S34" i="3"/>
  <c r="R34" i="3"/>
  <c r="Q34" i="3"/>
  <c r="O34" i="3"/>
  <c r="K34" i="3"/>
  <c r="J34" i="3"/>
  <c r="BJ33" i="3"/>
  <c r="BI33" i="3"/>
  <c r="BH33" i="3"/>
  <c r="AK33" i="3" s="1"/>
  <c r="S33" i="3"/>
  <c r="R33" i="3"/>
  <c r="Q33" i="3"/>
  <c r="P33" i="3"/>
  <c r="Q33" i="13" s="1"/>
  <c r="O33" i="3"/>
  <c r="K33" i="3"/>
  <c r="J33" i="3"/>
  <c r="BJ32" i="3"/>
  <c r="BI32" i="3"/>
  <c r="BH32" i="3"/>
  <c r="AK32" i="3" s="1"/>
  <c r="S32" i="3"/>
  <c r="R32" i="3"/>
  <c r="Q32" i="3"/>
  <c r="O32" i="3"/>
  <c r="K32" i="3"/>
  <c r="J32" i="3"/>
  <c r="BJ31" i="3"/>
  <c r="BI31" i="3"/>
  <c r="BH31" i="3"/>
  <c r="AK31" i="3" s="1"/>
  <c r="S31" i="3"/>
  <c r="R31" i="3"/>
  <c r="Q31" i="3"/>
  <c r="O31" i="3"/>
  <c r="K31" i="3"/>
  <c r="J31" i="3"/>
  <c r="BJ30" i="3"/>
  <c r="BI30" i="3"/>
  <c r="BH30" i="3"/>
  <c r="AK30" i="3"/>
  <c r="S30" i="3"/>
  <c r="R30" i="3"/>
  <c r="Q30" i="3"/>
  <c r="O30" i="3"/>
  <c r="K30" i="3"/>
  <c r="J30" i="3"/>
  <c r="I30" i="3"/>
  <c r="P30" i="13" s="1"/>
  <c r="H30" i="3"/>
  <c r="L30" i="3" s="1"/>
  <c r="BJ29" i="3"/>
  <c r="BI29" i="3"/>
  <c r="BH29" i="3"/>
  <c r="AK29" i="3" s="1"/>
  <c r="S29" i="3"/>
  <c r="R29" i="3"/>
  <c r="Q29" i="3"/>
  <c r="O29" i="3"/>
  <c r="K29" i="3"/>
  <c r="J29" i="3"/>
  <c r="BJ28" i="3"/>
  <c r="BI28" i="3"/>
  <c r="BH28" i="3"/>
  <c r="AK28" i="3" s="1"/>
  <c r="S28" i="3"/>
  <c r="R28" i="3"/>
  <c r="Q28" i="3"/>
  <c r="O28" i="3"/>
  <c r="K28" i="3"/>
  <c r="J28" i="3"/>
  <c r="BJ27" i="3"/>
  <c r="BI27" i="3"/>
  <c r="BH27" i="3"/>
  <c r="AK27" i="3"/>
  <c r="S27" i="3"/>
  <c r="R27" i="3"/>
  <c r="Q27" i="3"/>
  <c r="O27" i="3"/>
  <c r="K27" i="3"/>
  <c r="J27" i="3"/>
  <c r="BJ26" i="3"/>
  <c r="BI26" i="3"/>
  <c r="BH26" i="3"/>
  <c r="AK26" i="3"/>
  <c r="AE26" i="3"/>
  <c r="S26" i="3"/>
  <c r="R26" i="3"/>
  <c r="Q26" i="3"/>
  <c r="O26" i="3"/>
  <c r="K26" i="3"/>
  <c r="J26" i="3"/>
  <c r="C26" i="3"/>
  <c r="F26" i="3" s="1"/>
  <c r="BJ25" i="3"/>
  <c r="BI25" i="3"/>
  <c r="BH25" i="3"/>
  <c r="AK25" i="3"/>
  <c r="K25" i="3"/>
  <c r="J25" i="3"/>
  <c r="BJ24" i="3"/>
  <c r="BI24" i="3"/>
  <c r="BH24" i="3"/>
  <c r="AK24" i="3" s="1"/>
  <c r="K24" i="3"/>
  <c r="J24" i="3"/>
  <c r="I24" i="3"/>
  <c r="BJ23" i="3"/>
  <c r="BI23" i="3"/>
  <c r="BH23" i="3"/>
  <c r="AK23" i="3"/>
  <c r="K23" i="3"/>
  <c r="J23" i="3"/>
  <c r="BJ22" i="3"/>
  <c r="BI22" i="3"/>
  <c r="BH22" i="3"/>
  <c r="K22" i="3"/>
  <c r="J22" i="3"/>
  <c r="I22" i="3"/>
  <c r="P22" i="13" s="1"/>
  <c r="H22" i="3"/>
  <c r="L22" i="3" s="1"/>
  <c r="BJ21" i="3"/>
  <c r="BI21" i="3"/>
  <c r="BH21" i="3"/>
  <c r="AK21" i="3"/>
  <c r="K21" i="3"/>
  <c r="J21" i="3"/>
  <c r="BJ20" i="3"/>
  <c r="BI20" i="3"/>
  <c r="BH20" i="3"/>
  <c r="K20" i="3"/>
  <c r="J20" i="3"/>
  <c r="I20" i="3"/>
  <c r="C20" i="3"/>
  <c r="E20" i="3" s="1"/>
  <c r="BM20" i="3" s="1"/>
  <c r="BJ19" i="3"/>
  <c r="BI19" i="3"/>
  <c r="BH19" i="3"/>
  <c r="AK19" i="3"/>
  <c r="K19" i="3"/>
  <c r="J19" i="3"/>
  <c r="BJ18" i="3"/>
  <c r="BI18" i="3"/>
  <c r="BH18" i="3"/>
  <c r="AK18" i="3" s="1"/>
  <c r="K18" i="3"/>
  <c r="J18" i="3"/>
  <c r="BJ17" i="3"/>
  <c r="BI17" i="3"/>
  <c r="BH17" i="3"/>
  <c r="AK17" i="3"/>
  <c r="K17" i="3"/>
  <c r="J17" i="3"/>
  <c r="BJ16" i="3"/>
  <c r="BI16" i="3"/>
  <c r="BH16" i="3"/>
  <c r="K16" i="3"/>
  <c r="J16" i="3"/>
  <c r="E16" i="3"/>
  <c r="BM16" i="3" s="1"/>
  <c r="C16" i="3"/>
  <c r="BJ15" i="3"/>
  <c r="BI15" i="3"/>
  <c r="BH15" i="3"/>
  <c r="AK15" i="3"/>
  <c r="K15" i="3"/>
  <c r="J15" i="3"/>
  <c r="BP14" i="3"/>
  <c r="BO14" i="3"/>
  <c r="BN14" i="3"/>
  <c r="BJ14" i="3"/>
  <c r="BI14" i="3"/>
  <c r="BH14" i="3"/>
  <c r="AK14" i="3" s="1"/>
  <c r="AJ14" i="3"/>
  <c r="AI14" i="3"/>
  <c r="AH14" i="3"/>
  <c r="K14" i="3"/>
  <c r="J14" i="3"/>
  <c r="C14" i="3"/>
  <c r="E14" i="3" s="1"/>
  <c r="BM14" i="3" s="1"/>
  <c r="BR13" i="3"/>
  <c r="BJ13" i="3"/>
  <c r="BI13" i="3"/>
  <c r="BH13" i="3"/>
  <c r="AK13" i="3"/>
  <c r="AJ13" i="3"/>
  <c r="BN13" i="3" s="1"/>
  <c r="AI13" i="3"/>
  <c r="BO13" i="3" s="1"/>
  <c r="AH13" i="3"/>
  <c r="BP13" i="3" s="1"/>
  <c r="AG13" i="3"/>
  <c r="AF13" i="3"/>
  <c r="BQ13" i="3" s="1"/>
  <c r="AE13" i="3"/>
  <c r="K13" i="3"/>
  <c r="J13" i="3"/>
  <c r="C13" i="3"/>
  <c r="E13" i="3" s="1"/>
  <c r="BM13" i="3" s="1"/>
  <c r="BR12" i="3"/>
  <c r="BQ12" i="3"/>
  <c r="BP12" i="3"/>
  <c r="BO12" i="3"/>
  <c r="BN12" i="3"/>
  <c r="BJ12" i="3"/>
  <c r="BI12" i="3"/>
  <c r="BH12" i="3"/>
  <c r="AK12" i="3" s="1"/>
  <c r="AJ12" i="3"/>
  <c r="AI12" i="3"/>
  <c r="AH12" i="3"/>
  <c r="AG12" i="3"/>
  <c r="AF12" i="3"/>
  <c r="AE12" i="3"/>
  <c r="K12" i="3"/>
  <c r="J12" i="3"/>
  <c r="C12" i="3"/>
  <c r="E12" i="3" s="1"/>
  <c r="BM12" i="3" s="1"/>
  <c r="BM11" i="3"/>
  <c r="BJ11" i="3"/>
  <c r="BI11" i="3"/>
  <c r="BH11" i="3"/>
  <c r="AK11" i="3"/>
  <c r="AG11" i="3"/>
  <c r="BR11" i="3" s="1"/>
  <c r="AF11" i="3"/>
  <c r="BQ11" i="3" s="1"/>
  <c r="AE11" i="3"/>
  <c r="K11" i="3"/>
  <c r="J11" i="3"/>
  <c r="E11" i="3"/>
  <c r="C11" i="3"/>
  <c r="BJ10" i="3"/>
  <c r="BI10" i="3"/>
  <c r="BH10" i="3"/>
  <c r="AE10" i="3"/>
  <c r="K10" i="3"/>
  <c r="J10" i="3"/>
  <c r="C10" i="3"/>
  <c r="E10" i="3" s="1"/>
  <c r="BM10" i="3" s="1"/>
  <c r="BM9" i="3"/>
  <c r="BJ9" i="3"/>
  <c r="BI9" i="3"/>
  <c r="BH9" i="3"/>
  <c r="AK9" i="3"/>
  <c r="K9" i="3"/>
  <c r="J9" i="3"/>
  <c r="E9" i="3"/>
  <c r="C9" i="3"/>
  <c r="BR8" i="3"/>
  <c r="BQ8" i="3"/>
  <c r="BP8" i="3"/>
  <c r="BO8" i="3"/>
  <c r="BN8" i="3"/>
  <c r="BJ8" i="3"/>
  <c r="BI8" i="3"/>
  <c r="BH8" i="3"/>
  <c r="AJ8" i="3"/>
  <c r="AI8" i="3"/>
  <c r="AH8" i="3"/>
  <c r="AG8" i="3"/>
  <c r="AF8" i="3"/>
  <c r="AE8" i="3"/>
  <c r="K8" i="3"/>
  <c r="J8" i="3"/>
  <c r="E8" i="3"/>
  <c r="BM8" i="3" s="1"/>
  <c r="C8" i="3"/>
  <c r="BM7" i="3"/>
  <c r="BJ7" i="3"/>
  <c r="BI7" i="3"/>
  <c r="BH7" i="3"/>
  <c r="AK7" i="3"/>
  <c r="AJ7" i="3"/>
  <c r="BN7" i="3" s="1"/>
  <c r="AI7" i="3"/>
  <c r="BO7" i="3" s="1"/>
  <c r="AH7" i="3"/>
  <c r="BP7" i="3" s="1"/>
  <c r="AG7" i="3"/>
  <c r="BR7" i="3" s="1"/>
  <c r="AF7" i="3"/>
  <c r="BQ7" i="3" s="1"/>
  <c r="AE7" i="3"/>
  <c r="K7" i="3"/>
  <c r="J7" i="3"/>
  <c r="E7" i="3"/>
  <c r="C7" i="3"/>
  <c r="BQ6" i="3"/>
  <c r="BN6" i="3"/>
  <c r="BM6" i="3"/>
  <c r="BJ6" i="3"/>
  <c r="BI6" i="3"/>
  <c r="BH6" i="3"/>
  <c r="AK6" i="3" s="1"/>
  <c r="AJ6" i="3"/>
  <c r="AF6" i="3"/>
  <c r="AE6" i="3"/>
  <c r="K6" i="3"/>
  <c r="J6" i="3"/>
  <c r="I6" i="3"/>
  <c r="P6" i="13" s="1"/>
  <c r="E6" i="3"/>
  <c r="C6" i="3"/>
  <c r="BM5" i="3"/>
  <c r="BJ5" i="3"/>
  <c r="BI5" i="3"/>
  <c r="BH5" i="3"/>
  <c r="AK5" i="3"/>
  <c r="AJ5" i="3"/>
  <c r="BN5" i="3" s="1"/>
  <c r="AE5" i="3"/>
  <c r="K5" i="3"/>
  <c r="J5" i="3"/>
  <c r="E5" i="3"/>
  <c r="C5" i="3"/>
  <c r="BO4" i="3"/>
  <c r="BN4" i="3"/>
  <c r="BM4" i="3"/>
  <c r="BJ4" i="3"/>
  <c r="BI4" i="3"/>
  <c r="BH4" i="3"/>
  <c r="AK4" i="3" s="1"/>
  <c r="AJ4" i="3"/>
  <c r="AI4" i="3"/>
  <c r="AB4" i="3"/>
  <c r="P207" i="3" s="1"/>
  <c r="Q207" i="13" s="1"/>
  <c r="AA4" i="3"/>
  <c r="I8" i="3" s="1"/>
  <c r="K4" i="3"/>
  <c r="J4" i="3"/>
  <c r="E4" i="3"/>
  <c r="C4" i="3"/>
  <c r="BJ3" i="3"/>
  <c r="BI3" i="3"/>
  <c r="BH3" i="3"/>
  <c r="AK3" i="3"/>
  <c r="AJ3" i="3"/>
  <c r="BN3" i="3" s="1"/>
  <c r="AI3" i="3"/>
  <c r="BO3" i="3" s="1"/>
  <c r="AH3" i="3"/>
  <c r="BP3" i="3" s="1"/>
  <c r="AG3" i="3"/>
  <c r="BR3" i="3" s="1"/>
  <c r="AF3" i="3"/>
  <c r="BQ3" i="3" s="1"/>
  <c r="AE3" i="3"/>
  <c r="AB3" i="3"/>
  <c r="AA3" i="3"/>
  <c r="K3" i="3"/>
  <c r="J3" i="3"/>
  <c r="E3" i="3"/>
  <c r="BM3" i="3" s="1"/>
  <c r="C3" i="3"/>
  <c r="BO2" i="3"/>
  <c r="BN2" i="3"/>
  <c r="BM2" i="3"/>
  <c r="BJ2" i="3"/>
  <c r="BI2" i="3"/>
  <c r="BH2" i="3"/>
  <c r="AK2" i="3" s="1"/>
  <c r="AJ2" i="3"/>
  <c r="AI2" i="3"/>
  <c r="AG2" i="3"/>
  <c r="BR2" i="3" s="1"/>
  <c r="AB2" i="3"/>
  <c r="AA2" i="3"/>
  <c r="K2" i="3"/>
  <c r="J2" i="3"/>
  <c r="E2" i="3"/>
  <c r="C2" i="3"/>
  <c r="M306" i="2"/>
  <c r="C306" i="2" s="1"/>
  <c r="M305" i="2"/>
  <c r="C305" i="2" s="1"/>
  <c r="M298" i="2"/>
  <c r="C298" i="2" s="1"/>
  <c r="M297" i="2"/>
  <c r="C297" i="2" s="1"/>
  <c r="M295" i="2"/>
  <c r="C295" i="2"/>
  <c r="M294" i="2"/>
  <c r="C294" i="2"/>
  <c r="S291" i="2"/>
  <c r="I291" i="2"/>
  <c r="M290" i="2"/>
  <c r="C290" i="2" s="1"/>
  <c r="M289" i="2"/>
  <c r="C289" i="2"/>
  <c r="S288" i="2"/>
  <c r="I288" i="2"/>
  <c r="S286" i="2"/>
  <c r="I286" i="2"/>
  <c r="S284" i="2"/>
  <c r="I284" i="2"/>
  <c r="S279" i="2"/>
  <c r="I279" i="2"/>
  <c r="S274" i="2"/>
  <c r="I274" i="2"/>
  <c r="M272" i="2"/>
  <c r="C272" i="2"/>
  <c r="M269" i="2"/>
  <c r="C269" i="2" s="1"/>
  <c r="M264" i="2"/>
  <c r="C264" i="2"/>
  <c r="S257" i="2"/>
  <c r="I257" i="2"/>
  <c r="S251" i="2"/>
  <c r="M251" i="2"/>
  <c r="I251" i="2"/>
  <c r="C251" i="2"/>
  <c r="M250" i="2"/>
  <c r="C250" i="2"/>
  <c r="S227" i="2"/>
  <c r="I227" i="2"/>
  <c r="A224" i="2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C223" i="2"/>
  <c r="M222" i="2"/>
  <c r="C222" i="2"/>
  <c r="S221" i="2"/>
  <c r="I221" i="2"/>
  <c r="M220" i="2"/>
  <c r="C220" i="2" s="1"/>
  <c r="M218" i="2"/>
  <c r="C218" i="2" s="1"/>
  <c r="A211" i="2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10" i="2"/>
  <c r="A208" i="2"/>
  <c r="A207" i="2"/>
  <c r="S206" i="2"/>
  <c r="I206" i="2"/>
  <c r="A206" i="2"/>
  <c r="A205" i="2"/>
  <c r="A204" i="2"/>
  <c r="A203" i="2"/>
  <c r="A202" i="2"/>
  <c r="A201" i="2"/>
  <c r="C200" i="2"/>
  <c r="A200" i="2"/>
  <c r="A199" i="2"/>
  <c r="A198" i="2"/>
  <c r="A197" i="2"/>
  <c r="A196" i="2"/>
  <c r="A195" i="2"/>
  <c r="A194" i="2"/>
  <c r="A193" i="2"/>
  <c r="A192" i="2"/>
  <c r="C191" i="2"/>
  <c r="A191" i="2"/>
  <c r="S174" i="2"/>
  <c r="I174" i="2"/>
  <c r="S173" i="2"/>
  <c r="I173" i="2"/>
  <c r="S172" i="2"/>
  <c r="I172" i="2"/>
  <c r="C171" i="2"/>
  <c r="M167" i="2"/>
  <c r="C167" i="2"/>
  <c r="M156" i="2"/>
  <c r="C156" i="2"/>
  <c r="M134" i="2"/>
  <c r="C134" i="2"/>
  <c r="M118" i="2"/>
  <c r="M113" i="2"/>
  <c r="M106" i="2"/>
  <c r="M101" i="2"/>
  <c r="M97" i="2"/>
  <c r="M93" i="2"/>
  <c r="M88" i="2"/>
  <c r="M86" i="2"/>
  <c r="M80" i="2"/>
  <c r="S76" i="2"/>
  <c r="I76" i="2"/>
  <c r="M70" i="2"/>
  <c r="S66" i="2"/>
  <c r="I66" i="2"/>
  <c r="M56" i="2"/>
  <c r="S28" i="2"/>
  <c r="I28" i="2"/>
  <c r="M26" i="2"/>
  <c r="M24" i="2"/>
  <c r="R11" i="2"/>
  <c r="H11" i="2"/>
  <c r="R8" i="2"/>
  <c r="M8" i="2"/>
  <c r="H8" i="2"/>
  <c r="T290" i="1"/>
  <c r="S290" i="1"/>
  <c r="I290" i="1"/>
  <c r="I265" i="1"/>
  <c r="I241" i="1"/>
  <c r="A241" i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240" i="1"/>
  <c r="A239" i="1"/>
  <c r="A238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I186" i="1"/>
  <c r="T186" i="1" s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I160" i="1"/>
  <c r="A160" i="1"/>
  <c r="A159" i="1"/>
  <c r="A158" i="1"/>
  <c r="A157" i="1"/>
  <c r="T156" i="1"/>
  <c r="S156" i="1"/>
  <c r="I156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I142" i="1"/>
  <c r="T142" i="1" s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T117" i="1"/>
  <c r="S117" i="1"/>
  <c r="I117" i="1"/>
  <c r="A117" i="1"/>
  <c r="A116" i="1"/>
  <c r="A115" i="1"/>
  <c r="A114" i="1"/>
  <c r="T113" i="1"/>
  <c r="S113" i="1"/>
  <c r="I113" i="1"/>
  <c r="A113" i="1"/>
  <c r="A112" i="1"/>
  <c r="A111" i="1"/>
  <c r="A110" i="1"/>
  <c r="A109" i="1"/>
  <c r="A108" i="1"/>
  <c r="T107" i="1"/>
  <c r="S107" i="1"/>
  <c r="I107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H85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N66" i="1"/>
  <c r="C66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T46" i="1"/>
  <c r="S46" i="1"/>
  <c r="I46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U148" i="3" l="1"/>
  <c r="AR297" i="4"/>
  <c r="U230" i="3"/>
  <c r="J270" i="4"/>
  <c r="Q206" i="13"/>
  <c r="T206" i="3"/>
  <c r="P56" i="13"/>
  <c r="H56" i="3"/>
  <c r="L56" i="3" s="1"/>
  <c r="T126" i="3"/>
  <c r="T221" i="3"/>
  <c r="N89" i="4"/>
  <c r="M65" i="2" s="1"/>
  <c r="AS89" i="4"/>
  <c r="X81" i="10"/>
  <c r="U81" i="10"/>
  <c r="N52" i="4"/>
  <c r="M28" i="2" s="1"/>
  <c r="AS52" i="4"/>
  <c r="J44" i="4"/>
  <c r="N72" i="4"/>
  <c r="M48" i="2" s="1"/>
  <c r="AS72" i="4"/>
  <c r="M172" i="5"/>
  <c r="AS84" i="4"/>
  <c r="N84" i="4"/>
  <c r="M60" i="2" s="1"/>
  <c r="U42" i="3"/>
  <c r="H6" i="3"/>
  <c r="L6" i="3" s="1"/>
  <c r="P76" i="13"/>
  <c r="H76" i="3"/>
  <c r="L76" i="3" s="1"/>
  <c r="T207" i="3"/>
  <c r="AS46" i="4"/>
  <c r="M74" i="3"/>
  <c r="P156" i="13"/>
  <c r="H156" i="3"/>
  <c r="L156" i="3" s="1"/>
  <c r="N308" i="4"/>
  <c r="AS308" i="4"/>
  <c r="P39" i="13"/>
  <c r="H39" i="3"/>
  <c r="L39" i="3" s="1"/>
  <c r="U120" i="3"/>
  <c r="H150" i="3"/>
  <c r="L150" i="3" s="1"/>
  <c r="P8" i="13"/>
  <c r="H8" i="3"/>
  <c r="L8" i="3" s="1"/>
  <c r="H171" i="3"/>
  <c r="L171" i="3" s="1"/>
  <c r="P212" i="13"/>
  <c r="H212" i="3"/>
  <c r="L212" i="3" s="1"/>
  <c r="T175" i="3"/>
  <c r="J19" i="4"/>
  <c r="F19" i="4"/>
  <c r="M208" i="3"/>
  <c r="U130" i="3"/>
  <c r="M165" i="3"/>
  <c r="T133" i="3"/>
  <c r="T160" i="1"/>
  <c r="S160" i="1"/>
  <c r="AS26" i="4"/>
  <c r="AS96" i="4"/>
  <c r="AR261" i="4"/>
  <c r="M44" i="8"/>
  <c r="AK40" i="3"/>
  <c r="T51" i="3"/>
  <c r="M76" i="4"/>
  <c r="C76" i="1" s="1"/>
  <c r="N76" i="1" s="1"/>
  <c r="K76" i="4"/>
  <c r="N107" i="4"/>
  <c r="M83" i="2" s="1"/>
  <c r="AS107" i="4"/>
  <c r="AS204" i="4"/>
  <c r="N204" i="4"/>
  <c r="M180" i="2" s="1"/>
  <c r="C180" i="2" s="1"/>
  <c r="P174" i="13"/>
  <c r="H174" i="3"/>
  <c r="L174" i="3" s="1"/>
  <c r="P180" i="13"/>
  <c r="H180" i="3"/>
  <c r="L180" i="3" s="1"/>
  <c r="U186" i="3"/>
  <c r="M241" i="3"/>
  <c r="U301" i="3"/>
  <c r="M316" i="3"/>
  <c r="M22" i="3"/>
  <c r="M65" i="3"/>
  <c r="T192" i="3"/>
  <c r="T319" i="3"/>
  <c r="AF6" i="4"/>
  <c r="AE6" i="4"/>
  <c r="AD6" i="4"/>
  <c r="M6" i="4"/>
  <c r="C6" i="1" s="1"/>
  <c r="N6" i="1" s="1"/>
  <c r="AH6" i="4"/>
  <c r="AG6" i="4"/>
  <c r="K6" i="4"/>
  <c r="J59" i="4"/>
  <c r="T48" i="3"/>
  <c r="T123" i="3"/>
  <c r="T180" i="3"/>
  <c r="N232" i="4"/>
  <c r="M208" i="2" s="1"/>
  <c r="C208" i="2" s="1"/>
  <c r="AS232" i="4"/>
  <c r="AR258" i="4"/>
  <c r="T265" i="1"/>
  <c r="S265" i="1"/>
  <c r="Q91" i="13"/>
  <c r="T91" i="3"/>
  <c r="U274" i="5"/>
  <c r="U153" i="3"/>
  <c r="M330" i="3"/>
  <c r="M17" i="4"/>
  <c r="C17" i="1" s="1"/>
  <c r="N17" i="1" s="1"/>
  <c r="K17" i="4"/>
  <c r="K52" i="4"/>
  <c r="AS145" i="4"/>
  <c r="J175" i="4"/>
  <c r="T197" i="5"/>
  <c r="T157" i="3"/>
  <c r="M68" i="4"/>
  <c r="C68" i="1" s="1"/>
  <c r="N68" i="1" s="1"/>
  <c r="K68" i="4"/>
  <c r="P20" i="13"/>
  <c r="H20" i="3"/>
  <c r="L20" i="3" s="1"/>
  <c r="M30" i="3"/>
  <c r="T33" i="3"/>
  <c r="M247" i="3"/>
  <c r="N197" i="4"/>
  <c r="M173" i="2" s="1"/>
  <c r="C173" i="2" s="1"/>
  <c r="AS197" i="4"/>
  <c r="P73" i="3"/>
  <c r="Q73" i="13" s="1"/>
  <c r="T122" i="3"/>
  <c r="I164" i="3"/>
  <c r="P182" i="3"/>
  <c r="Q182" i="13" s="1"/>
  <c r="T194" i="3"/>
  <c r="I232" i="3"/>
  <c r="AK242" i="3"/>
  <c r="I266" i="3"/>
  <c r="I10" i="3"/>
  <c r="I216" i="3"/>
  <c r="I244" i="3"/>
  <c r="F34" i="4"/>
  <c r="J34" i="4" s="1"/>
  <c r="AL71" i="4"/>
  <c r="J106" i="4"/>
  <c r="F191" i="4"/>
  <c r="AU191" i="4" s="1"/>
  <c r="L81" i="5"/>
  <c r="U139" i="5"/>
  <c r="U214" i="3"/>
  <c r="I4" i="3"/>
  <c r="I14" i="3"/>
  <c r="P29" i="3"/>
  <c r="P30" i="3"/>
  <c r="Q30" i="13" s="1"/>
  <c r="I69" i="3"/>
  <c r="P79" i="3"/>
  <c r="T167" i="3"/>
  <c r="I179" i="3"/>
  <c r="I204" i="3"/>
  <c r="T254" i="3"/>
  <c r="T297" i="3"/>
  <c r="J186" i="4"/>
  <c r="D208" i="4"/>
  <c r="P55" i="3"/>
  <c r="P64" i="3"/>
  <c r="P167" i="3"/>
  <c r="Q167" i="13" s="1"/>
  <c r="T223" i="3"/>
  <c r="T247" i="3"/>
  <c r="P254" i="3"/>
  <c r="Q254" i="13" s="1"/>
  <c r="T70" i="3"/>
  <c r="T115" i="3"/>
  <c r="T152" i="3"/>
  <c r="P155" i="3"/>
  <c r="Q155" i="13" s="1"/>
  <c r="P158" i="3"/>
  <c r="AK162" i="3"/>
  <c r="P170" i="3"/>
  <c r="P173" i="3"/>
  <c r="I305" i="3"/>
  <c r="I52" i="3"/>
  <c r="I61" i="3"/>
  <c r="I62" i="3"/>
  <c r="P125" i="3"/>
  <c r="P152" i="3"/>
  <c r="Q152" i="13" s="1"/>
  <c r="P313" i="3"/>
  <c r="N116" i="4"/>
  <c r="M92" i="2" s="1"/>
  <c r="AS116" i="4"/>
  <c r="N131" i="4"/>
  <c r="M107" i="2" s="1"/>
  <c r="AS131" i="4"/>
  <c r="J133" i="4"/>
  <c r="J252" i="4"/>
  <c r="P254" i="13"/>
  <c r="H254" i="3"/>
  <c r="L254" i="3" s="1"/>
  <c r="S142" i="1"/>
  <c r="S186" i="1"/>
  <c r="S241" i="1"/>
  <c r="T26" i="3"/>
  <c r="I43" i="3"/>
  <c r="I172" i="3"/>
  <c r="T190" i="3"/>
  <c r="I225" i="3"/>
  <c r="I228" i="3"/>
  <c r="P232" i="3"/>
  <c r="Q232" i="13" s="1"/>
  <c r="AK237" i="3"/>
  <c r="N106" i="4"/>
  <c r="M82" i="2" s="1"/>
  <c r="AS106" i="4"/>
  <c r="M55" i="5"/>
  <c r="F77" i="10"/>
  <c r="E77" i="10"/>
  <c r="Q211" i="13"/>
  <c r="T211" i="3"/>
  <c r="T119" i="3"/>
  <c r="AL78" i="4"/>
  <c r="D78" i="4"/>
  <c r="N78" i="4" s="1"/>
  <c r="M54" i="2" s="1"/>
  <c r="T241" i="1"/>
  <c r="P145" i="3"/>
  <c r="P204" i="3"/>
  <c r="Q204" i="13" s="1"/>
  <c r="F16" i="4"/>
  <c r="J16" i="4" s="1"/>
  <c r="J113" i="4"/>
  <c r="M277" i="2"/>
  <c r="C277" i="2" s="1"/>
  <c r="M17" i="5"/>
  <c r="AS44" i="4"/>
  <c r="T74" i="3"/>
  <c r="I309" i="3"/>
  <c r="I293" i="3"/>
  <c r="I329" i="3"/>
  <c r="H329" i="3" s="1"/>
  <c r="L329" i="3" s="1"/>
  <c r="I327" i="3"/>
  <c r="H327" i="3" s="1"/>
  <c r="L327" i="3" s="1"/>
  <c r="I325" i="3"/>
  <c r="H325" i="3" s="1"/>
  <c r="L325" i="3" s="1"/>
  <c r="I323" i="3"/>
  <c r="H323" i="3" s="1"/>
  <c r="L323" i="3" s="1"/>
  <c r="I321" i="3"/>
  <c r="H321" i="3" s="1"/>
  <c r="L321" i="3" s="1"/>
  <c r="I319" i="3"/>
  <c r="H319" i="3" s="1"/>
  <c r="L319" i="3" s="1"/>
  <c r="I317" i="3"/>
  <c r="H317" i="3" s="1"/>
  <c r="L317" i="3" s="1"/>
  <c r="I315" i="3"/>
  <c r="H315" i="3" s="1"/>
  <c r="L315" i="3" s="1"/>
  <c r="I313" i="3"/>
  <c r="I283" i="3"/>
  <c r="I268" i="3"/>
  <c r="I257" i="3"/>
  <c r="I246" i="3"/>
  <c r="I235" i="3"/>
  <c r="I224" i="3"/>
  <c r="I221" i="3"/>
  <c r="I211" i="3"/>
  <c r="I200" i="3"/>
  <c r="I189" i="3"/>
  <c r="I178" i="3"/>
  <c r="I167" i="3"/>
  <c r="I152" i="3"/>
  <c r="I141" i="3"/>
  <c r="I130" i="3"/>
  <c r="I119" i="3"/>
  <c r="I108" i="3"/>
  <c r="I104" i="3"/>
  <c r="I75" i="3"/>
  <c r="I297" i="3"/>
  <c r="I88" i="3"/>
  <c r="I296" i="3"/>
  <c r="I290" i="3"/>
  <c r="I280" i="3"/>
  <c r="I314" i="3"/>
  <c r="H314" i="3" s="1"/>
  <c r="L314" i="3" s="1"/>
  <c r="I92" i="3"/>
  <c r="I324" i="3"/>
  <c r="H324" i="3" s="1"/>
  <c r="L324" i="3" s="1"/>
  <c r="I273" i="3"/>
  <c r="I262" i="3"/>
  <c r="I251" i="3"/>
  <c r="I240" i="3"/>
  <c r="I229" i="3"/>
  <c r="I214" i="3"/>
  <c r="I203" i="3"/>
  <c r="I192" i="3"/>
  <c r="I181" i="3"/>
  <c r="I170" i="3"/>
  <c r="I159" i="3"/>
  <c r="I155" i="3"/>
  <c r="I144" i="3"/>
  <c r="I133" i="3"/>
  <c r="I122" i="3"/>
  <c r="I111" i="3"/>
  <c r="I96" i="3"/>
  <c r="I83" i="3"/>
  <c r="I295" i="3"/>
  <c r="I294" i="3"/>
  <c r="I285" i="3"/>
  <c r="I270" i="3"/>
  <c r="I259" i="3"/>
  <c r="I248" i="3"/>
  <c r="I237" i="3"/>
  <c r="I226" i="3"/>
  <c r="I217" i="3"/>
  <c r="I210" i="3"/>
  <c r="I199" i="3"/>
  <c r="I188" i="3"/>
  <c r="I177" i="3"/>
  <c r="I166" i="3"/>
  <c r="I151" i="3"/>
  <c r="I140" i="3"/>
  <c r="I129" i="3"/>
  <c r="I118" i="3"/>
  <c r="I107" i="3"/>
  <c r="I103" i="3"/>
  <c r="I87" i="3"/>
  <c r="I328" i="3"/>
  <c r="H328" i="3" s="1"/>
  <c r="L328" i="3" s="1"/>
  <c r="I220" i="3"/>
  <c r="I78" i="3"/>
  <c r="I320" i="3"/>
  <c r="H320" i="3" s="1"/>
  <c r="L320" i="3" s="1"/>
  <c r="I287" i="3"/>
  <c r="I282" i="3"/>
  <c r="I277" i="3"/>
  <c r="I267" i="3"/>
  <c r="I256" i="3"/>
  <c r="I245" i="3"/>
  <c r="I234" i="3"/>
  <c r="I223" i="3"/>
  <c r="I206" i="3"/>
  <c r="I195" i="3"/>
  <c r="I184" i="3"/>
  <c r="I173" i="3"/>
  <c r="I162" i="3"/>
  <c r="I158" i="3"/>
  <c r="I147" i="3"/>
  <c r="I136" i="3"/>
  <c r="I125" i="3"/>
  <c r="I114" i="3"/>
  <c r="I99" i="3"/>
  <c r="I91" i="3"/>
  <c r="I289" i="3"/>
  <c r="I279" i="3"/>
  <c r="I275" i="3"/>
  <c r="I264" i="3"/>
  <c r="I253" i="3"/>
  <c r="I242" i="3"/>
  <c r="I231" i="3"/>
  <c r="I213" i="3"/>
  <c r="I202" i="3"/>
  <c r="I191" i="3"/>
  <c r="I182" i="3"/>
  <c r="I143" i="3"/>
  <c r="I113" i="3"/>
  <c r="I84" i="3"/>
  <c r="I73" i="3"/>
  <c r="I51" i="3"/>
  <c r="I29" i="3"/>
  <c r="I269" i="3"/>
  <c r="I175" i="3"/>
  <c r="I145" i="3"/>
  <c r="I101" i="3"/>
  <c r="I64" i="3"/>
  <c r="I42" i="3"/>
  <c r="I304" i="3"/>
  <c r="I252" i="3"/>
  <c r="I250" i="3"/>
  <c r="I233" i="3"/>
  <c r="I219" i="3"/>
  <c r="I209" i="3"/>
  <c r="I160" i="3"/>
  <c r="I148" i="3"/>
  <c r="I138" i="3"/>
  <c r="I121" i="3"/>
  <c r="I55" i="3"/>
  <c r="I33" i="3"/>
  <c r="I300" i="3"/>
  <c r="I292" i="3"/>
  <c r="I163" i="3"/>
  <c r="I123" i="3"/>
  <c r="I89" i="3"/>
  <c r="I77" i="3"/>
  <c r="I68" i="3"/>
  <c r="I46" i="3"/>
  <c r="I312" i="3"/>
  <c r="I308" i="3"/>
  <c r="I284" i="3"/>
  <c r="I271" i="3"/>
  <c r="I187" i="3"/>
  <c r="I153" i="3"/>
  <c r="I126" i="3"/>
  <c r="I116" i="3"/>
  <c r="I59" i="3"/>
  <c r="I37" i="3"/>
  <c r="I286" i="3"/>
  <c r="I238" i="3"/>
  <c r="I207" i="3"/>
  <c r="I201" i="3"/>
  <c r="I168" i="3"/>
  <c r="I94" i="3"/>
  <c r="I72" i="3"/>
  <c r="I50" i="3"/>
  <c r="I28" i="3"/>
  <c r="I25" i="3"/>
  <c r="I23" i="3"/>
  <c r="I21" i="3"/>
  <c r="I19" i="3"/>
  <c r="I17" i="3"/>
  <c r="I15" i="3"/>
  <c r="I13" i="3"/>
  <c r="I11" i="3"/>
  <c r="I9" i="3"/>
  <c r="I7" i="3"/>
  <c r="I5" i="3"/>
  <c r="I255" i="3"/>
  <c r="I236" i="3"/>
  <c r="I205" i="3"/>
  <c r="I197" i="3"/>
  <c r="I131" i="3"/>
  <c r="I80" i="3"/>
  <c r="I63" i="3"/>
  <c r="I41" i="3"/>
  <c r="I288" i="3"/>
  <c r="I215" i="3"/>
  <c r="I185" i="3"/>
  <c r="I85" i="3"/>
  <c r="I54" i="3"/>
  <c r="I32" i="3"/>
  <c r="I303" i="3"/>
  <c r="I243" i="3"/>
  <c r="I183" i="3"/>
  <c r="I176" i="3"/>
  <c r="I146" i="3"/>
  <c r="I109" i="3"/>
  <c r="I102" i="3"/>
  <c r="I67" i="3"/>
  <c r="I45" i="3"/>
  <c r="I299" i="3"/>
  <c r="I278" i="3"/>
  <c r="I260" i="3"/>
  <c r="I193" i="3"/>
  <c r="I161" i="3"/>
  <c r="I139" i="3"/>
  <c r="I58" i="3"/>
  <c r="I36" i="3"/>
  <c r="I3" i="3"/>
  <c r="I311" i="3"/>
  <c r="I307" i="3"/>
  <c r="I258" i="3"/>
  <c r="I154" i="3"/>
  <c r="I124" i="3"/>
  <c r="I71" i="3"/>
  <c r="I49" i="3"/>
  <c r="I27" i="3"/>
  <c r="I298" i="3"/>
  <c r="I322" i="3"/>
  <c r="H322" i="3" s="1"/>
  <c r="L322" i="3" s="1"/>
  <c r="I281" i="3"/>
  <c r="I272" i="3"/>
  <c r="I326" i="3"/>
  <c r="H326" i="3" s="1"/>
  <c r="L326" i="3" s="1"/>
  <c r="I276" i="3"/>
  <c r="I261" i="3"/>
  <c r="I263" i="3"/>
  <c r="I301" i="3"/>
  <c r="I230" i="3"/>
  <c r="I222" i="3"/>
  <c r="I190" i="3"/>
  <c r="I149" i="3"/>
  <c r="I142" i="3"/>
  <c r="I132" i="3"/>
  <c r="I120" i="3"/>
  <c r="I117" i="3"/>
  <c r="I227" i="3"/>
  <c r="I127" i="3"/>
  <c r="I70" i="3"/>
  <c r="I291" i="3"/>
  <c r="I128" i="3"/>
  <c r="I48" i="3"/>
  <c r="I2" i="3"/>
  <c r="I218" i="3"/>
  <c r="I194" i="3"/>
  <c r="I137" i="3"/>
  <c r="I110" i="3"/>
  <c r="I95" i="3"/>
  <c r="I86" i="3"/>
  <c r="I81" i="3"/>
  <c r="I57" i="3"/>
  <c r="I18" i="3"/>
  <c r="I198" i="3"/>
  <c r="I135" i="3"/>
  <c r="I134" i="3"/>
  <c r="I115" i="3"/>
  <c r="I105" i="3"/>
  <c r="I82" i="3"/>
  <c r="I66" i="3"/>
  <c r="I35" i="3"/>
  <c r="I26" i="3"/>
  <c r="I249" i="3"/>
  <c r="I196" i="3"/>
  <c r="I100" i="3"/>
  <c r="I98" i="3"/>
  <c r="I90" i="3"/>
  <c r="I79" i="3"/>
  <c r="I44" i="3"/>
  <c r="I106" i="3"/>
  <c r="I97" i="3"/>
  <c r="I93" i="3"/>
  <c r="I60" i="3"/>
  <c r="I53" i="3"/>
  <c r="I112" i="3"/>
  <c r="I38" i="3"/>
  <c r="I31" i="3"/>
  <c r="I318" i="3"/>
  <c r="H318" i="3" s="1"/>
  <c r="L318" i="3" s="1"/>
  <c r="I274" i="3"/>
  <c r="I265" i="3"/>
  <c r="I47" i="3"/>
  <c r="I40" i="3"/>
  <c r="I306" i="3"/>
  <c r="I239" i="3"/>
  <c r="I12" i="3"/>
  <c r="I34" i="3"/>
  <c r="T68" i="3"/>
  <c r="I157" i="3"/>
  <c r="T305" i="3"/>
  <c r="N55" i="4"/>
  <c r="M31" i="2" s="1"/>
  <c r="AS55" i="4"/>
  <c r="K176" i="4"/>
  <c r="M302" i="3"/>
  <c r="P294" i="3"/>
  <c r="P270" i="3"/>
  <c r="P259" i="3"/>
  <c r="P248" i="3"/>
  <c r="P237" i="3"/>
  <c r="P226" i="3"/>
  <c r="P217" i="3"/>
  <c r="P210" i="3"/>
  <c r="P199" i="3"/>
  <c r="P188" i="3"/>
  <c r="P177" i="3"/>
  <c r="P166" i="3"/>
  <c r="P151" i="3"/>
  <c r="P140" i="3"/>
  <c r="P129" i="3"/>
  <c r="P118" i="3"/>
  <c r="P107" i="3"/>
  <c r="P103" i="3"/>
  <c r="P87" i="3"/>
  <c r="P328" i="3"/>
  <c r="T328" i="3" s="1"/>
  <c r="P220" i="3"/>
  <c r="P320" i="3"/>
  <c r="T320" i="3" s="1"/>
  <c r="P293" i="3"/>
  <c r="P287" i="3"/>
  <c r="P282" i="3"/>
  <c r="P277" i="3"/>
  <c r="P315" i="3"/>
  <c r="T315" i="3" s="1"/>
  <c r="P275" i="3"/>
  <c r="P82" i="3"/>
  <c r="P292" i="3"/>
  <c r="Q292" i="13" s="1"/>
  <c r="P289" i="3"/>
  <c r="Q289" i="13" s="1"/>
  <c r="P279" i="3"/>
  <c r="P264" i="3"/>
  <c r="Q264" i="13" s="1"/>
  <c r="P253" i="3"/>
  <c r="Q253" i="13" s="1"/>
  <c r="P242" i="3"/>
  <c r="Q242" i="13" s="1"/>
  <c r="P231" i="3"/>
  <c r="Q231" i="13" s="1"/>
  <c r="P213" i="3"/>
  <c r="Q213" i="13" s="1"/>
  <c r="P202" i="3"/>
  <c r="Q202" i="13" s="1"/>
  <c r="P191" i="3"/>
  <c r="Q191" i="13" s="1"/>
  <c r="P180" i="3"/>
  <c r="Q180" i="13" s="1"/>
  <c r="P169" i="3"/>
  <c r="Q169" i="13" s="1"/>
  <c r="P154" i="3"/>
  <c r="Q154" i="13" s="1"/>
  <c r="P143" i="3"/>
  <c r="Q143" i="13" s="1"/>
  <c r="P132" i="3"/>
  <c r="Q132" i="13" s="1"/>
  <c r="P121" i="3"/>
  <c r="Q121" i="13" s="1"/>
  <c r="P110" i="3"/>
  <c r="Q110" i="13" s="1"/>
  <c r="P106" i="3"/>
  <c r="Q106" i="13" s="1"/>
  <c r="P95" i="3"/>
  <c r="Q95" i="13" s="1"/>
  <c r="P325" i="3"/>
  <c r="T325" i="3" s="1"/>
  <c r="P86" i="3"/>
  <c r="P316" i="3"/>
  <c r="T316" i="3" s="1"/>
  <c r="P272" i="3"/>
  <c r="P261" i="3"/>
  <c r="P250" i="3"/>
  <c r="P239" i="3"/>
  <c r="P228" i="3"/>
  <c r="P209" i="3"/>
  <c r="P198" i="3"/>
  <c r="P187" i="3"/>
  <c r="P176" i="3"/>
  <c r="P165" i="3"/>
  <c r="P150" i="3"/>
  <c r="P139" i="3"/>
  <c r="P128" i="3"/>
  <c r="P117" i="3"/>
  <c r="P102" i="3"/>
  <c r="P77" i="3"/>
  <c r="P216" i="3"/>
  <c r="P90" i="3"/>
  <c r="P321" i="3"/>
  <c r="P308" i="3"/>
  <c r="P307" i="3"/>
  <c r="Q307" i="13" s="1"/>
  <c r="P306" i="3"/>
  <c r="Q306" i="13" s="1"/>
  <c r="P305" i="3"/>
  <c r="Q305" i="13" s="1"/>
  <c r="P304" i="3"/>
  <c r="Q304" i="13" s="1"/>
  <c r="P303" i="3"/>
  <c r="P302" i="3"/>
  <c r="P284" i="3"/>
  <c r="P269" i="3"/>
  <c r="Q269" i="13" s="1"/>
  <c r="P258" i="3"/>
  <c r="Q258" i="13" s="1"/>
  <c r="P247" i="3"/>
  <c r="Q247" i="13" s="1"/>
  <c r="P236" i="3"/>
  <c r="Q236" i="13" s="1"/>
  <c r="P225" i="3"/>
  <c r="Q225" i="13" s="1"/>
  <c r="P219" i="3"/>
  <c r="Q219" i="13" s="1"/>
  <c r="P205" i="3"/>
  <c r="Q205" i="13" s="1"/>
  <c r="P194" i="3"/>
  <c r="Q194" i="13" s="1"/>
  <c r="P183" i="3"/>
  <c r="Q183" i="13" s="1"/>
  <c r="P172" i="3"/>
  <c r="Q172" i="13" s="1"/>
  <c r="P161" i="3"/>
  <c r="P157" i="3"/>
  <c r="Q157" i="13" s="1"/>
  <c r="P146" i="3"/>
  <c r="Q146" i="13" s="1"/>
  <c r="P135" i="3"/>
  <c r="Q135" i="13" s="1"/>
  <c r="P124" i="3"/>
  <c r="P113" i="3"/>
  <c r="P98" i="3"/>
  <c r="P81" i="3"/>
  <c r="Q81" i="13" s="1"/>
  <c r="P329" i="3"/>
  <c r="P310" i="3"/>
  <c r="P309" i="3"/>
  <c r="P326" i="3"/>
  <c r="T326" i="3" s="1"/>
  <c r="P281" i="3"/>
  <c r="Q281" i="13" s="1"/>
  <c r="P266" i="3"/>
  <c r="Q266" i="13" s="1"/>
  <c r="P255" i="3"/>
  <c r="Q255" i="13" s="1"/>
  <c r="P244" i="3"/>
  <c r="Q244" i="13" s="1"/>
  <c r="P233" i="3"/>
  <c r="Q233" i="13" s="1"/>
  <c r="P212" i="3"/>
  <c r="Q212" i="13" s="1"/>
  <c r="P201" i="3"/>
  <c r="Q201" i="13" s="1"/>
  <c r="P190" i="3"/>
  <c r="Q190" i="13" s="1"/>
  <c r="P295" i="3"/>
  <c r="P290" i="3"/>
  <c r="P262" i="3"/>
  <c r="P197" i="3"/>
  <c r="Q197" i="13" s="1"/>
  <c r="P136" i="3"/>
  <c r="P131" i="3"/>
  <c r="Q131" i="13" s="1"/>
  <c r="P80" i="3"/>
  <c r="P63" i="3"/>
  <c r="P41" i="3"/>
  <c r="P288" i="3"/>
  <c r="Q288" i="13" s="1"/>
  <c r="P267" i="3"/>
  <c r="P215" i="3"/>
  <c r="P203" i="3"/>
  <c r="P195" i="3"/>
  <c r="P189" i="3"/>
  <c r="P185" i="3"/>
  <c r="P178" i="3"/>
  <c r="P104" i="3"/>
  <c r="P85" i="3"/>
  <c r="Q85" i="13" s="1"/>
  <c r="P54" i="3"/>
  <c r="P32" i="3"/>
  <c r="P280" i="3"/>
  <c r="P243" i="3"/>
  <c r="P141" i="3"/>
  <c r="P114" i="3"/>
  <c r="P109" i="3"/>
  <c r="Q109" i="13" s="1"/>
  <c r="P92" i="3"/>
  <c r="P67" i="3"/>
  <c r="P45" i="3"/>
  <c r="P299" i="3"/>
  <c r="P278" i="3"/>
  <c r="P260" i="3"/>
  <c r="Q260" i="13" s="1"/>
  <c r="P224" i="3"/>
  <c r="P193" i="3"/>
  <c r="P58" i="3"/>
  <c r="P36" i="3"/>
  <c r="P311" i="3"/>
  <c r="Q311" i="13" s="1"/>
  <c r="P119" i="3"/>
  <c r="Q119" i="13" s="1"/>
  <c r="P71" i="3"/>
  <c r="Q71" i="13" s="1"/>
  <c r="P49" i="3"/>
  <c r="Q49" i="13" s="1"/>
  <c r="P27" i="3"/>
  <c r="Q27" i="13" s="1"/>
  <c r="P276" i="3"/>
  <c r="Q276" i="13" s="1"/>
  <c r="P241" i="3"/>
  <c r="Q241" i="13" s="1"/>
  <c r="P229" i="3"/>
  <c r="P156" i="3"/>
  <c r="P83" i="3"/>
  <c r="P78" i="3"/>
  <c r="P62" i="3"/>
  <c r="P40" i="3"/>
  <c r="P322" i="3"/>
  <c r="T322" i="3" s="1"/>
  <c r="P265" i="3"/>
  <c r="P234" i="3"/>
  <c r="P222" i="3"/>
  <c r="P181" i="3"/>
  <c r="P171" i="3"/>
  <c r="P149" i="3"/>
  <c r="Q149" i="13" s="1"/>
  <c r="P97" i="3"/>
  <c r="Q97" i="13" s="1"/>
  <c r="P53" i="3"/>
  <c r="P31" i="3"/>
  <c r="Q31" i="13" s="1"/>
  <c r="P298" i="3"/>
  <c r="Q298" i="13" s="1"/>
  <c r="P246" i="3"/>
  <c r="Q246" i="13" s="1"/>
  <c r="P174" i="3"/>
  <c r="Q174" i="13" s="1"/>
  <c r="P164" i="3"/>
  <c r="Q164" i="13" s="1"/>
  <c r="P144" i="3"/>
  <c r="Q144" i="13" s="1"/>
  <c r="P134" i="3"/>
  <c r="Q134" i="13" s="1"/>
  <c r="P100" i="3"/>
  <c r="Q100" i="13" s="1"/>
  <c r="P66" i="3"/>
  <c r="Q66" i="13" s="1"/>
  <c r="P44" i="3"/>
  <c r="Q44" i="13" s="1"/>
  <c r="P330" i="3"/>
  <c r="T330" i="3" s="1"/>
  <c r="P291" i="3"/>
  <c r="Q291" i="13" s="1"/>
  <c r="P227" i="3"/>
  <c r="Q227" i="13" s="1"/>
  <c r="P159" i="3"/>
  <c r="P137" i="3"/>
  <c r="P127" i="3"/>
  <c r="P57" i="3"/>
  <c r="P35" i="3"/>
  <c r="P327" i="3"/>
  <c r="T327" i="3" s="1"/>
  <c r="P323" i="3"/>
  <c r="P263" i="3"/>
  <c r="Q263" i="13" s="1"/>
  <c r="P251" i="3"/>
  <c r="Q251" i="13" s="1"/>
  <c r="P179" i="3"/>
  <c r="Q179" i="13" s="1"/>
  <c r="P122" i="3"/>
  <c r="Q122" i="13" s="1"/>
  <c r="P112" i="3"/>
  <c r="Q112" i="13" s="1"/>
  <c r="P105" i="3"/>
  <c r="Q105" i="13" s="1"/>
  <c r="P88" i="3"/>
  <c r="Q88" i="13" s="1"/>
  <c r="P70" i="3"/>
  <c r="Q70" i="13" s="1"/>
  <c r="P48" i="3"/>
  <c r="Q48" i="13" s="1"/>
  <c r="P26" i="3"/>
  <c r="Q26" i="13" s="1"/>
  <c r="P324" i="3"/>
  <c r="T324" i="3" s="1"/>
  <c r="P317" i="3"/>
  <c r="P285" i="3"/>
  <c r="P274" i="3"/>
  <c r="Q274" i="13" s="1"/>
  <c r="P256" i="3"/>
  <c r="P218" i="3"/>
  <c r="Q218" i="13" s="1"/>
  <c r="P208" i="3"/>
  <c r="Q208" i="13" s="1"/>
  <c r="P147" i="3"/>
  <c r="P142" i="3"/>
  <c r="P115" i="3"/>
  <c r="Q115" i="13" s="1"/>
  <c r="P61" i="3"/>
  <c r="Q61" i="13" s="1"/>
  <c r="P39" i="3"/>
  <c r="P286" i="3"/>
  <c r="P235" i="3"/>
  <c r="P314" i="3"/>
  <c r="T314" i="3" s="1"/>
  <c r="P273" i="3"/>
  <c r="P271" i="3"/>
  <c r="Q271" i="13" s="1"/>
  <c r="P268" i="3"/>
  <c r="Q268" i="13" s="1"/>
  <c r="P300" i="3"/>
  <c r="Q300" i="13" s="1"/>
  <c r="P296" i="3"/>
  <c r="Q296" i="13" s="1"/>
  <c r="P312" i="3"/>
  <c r="P297" i="3"/>
  <c r="Q297" i="13" s="1"/>
  <c r="P116" i="3"/>
  <c r="Q116" i="13" s="1"/>
  <c r="P101" i="3"/>
  <c r="Q101" i="13" s="1"/>
  <c r="P96" i="3"/>
  <c r="P93" i="3"/>
  <c r="Q93" i="13" s="1"/>
  <c r="P60" i="3"/>
  <c r="P108" i="3"/>
  <c r="P84" i="3"/>
  <c r="P72" i="3"/>
  <c r="P38" i="3"/>
  <c r="P99" i="3"/>
  <c r="P76" i="3"/>
  <c r="Q76" i="13" s="1"/>
  <c r="P69" i="3"/>
  <c r="P50" i="3"/>
  <c r="P200" i="3"/>
  <c r="P111" i="3"/>
  <c r="P89" i="3"/>
  <c r="Q89" i="13" s="1"/>
  <c r="P47" i="3"/>
  <c r="Q47" i="13" s="1"/>
  <c r="P28" i="3"/>
  <c r="P318" i="3"/>
  <c r="T318" i="3" s="1"/>
  <c r="P257" i="3"/>
  <c r="Q257" i="13" s="1"/>
  <c r="P94" i="3"/>
  <c r="Q94" i="13" s="1"/>
  <c r="P283" i="3"/>
  <c r="Q283" i="13" s="1"/>
  <c r="P75" i="3"/>
  <c r="Q75" i="13" s="1"/>
  <c r="P59" i="3"/>
  <c r="Q59" i="13" s="1"/>
  <c r="P56" i="3"/>
  <c r="P37" i="3"/>
  <c r="P34" i="3"/>
  <c r="Q34" i="13" s="1"/>
  <c r="P240" i="3"/>
  <c r="Q240" i="13" s="1"/>
  <c r="P65" i="3"/>
  <c r="Q65" i="13" s="1"/>
  <c r="P162" i="3"/>
  <c r="P46" i="3"/>
  <c r="P74" i="3"/>
  <c r="Q74" i="13" s="1"/>
  <c r="P68" i="3"/>
  <c r="Q68" i="13" s="1"/>
  <c r="P138" i="3"/>
  <c r="T160" i="3"/>
  <c r="I169" i="3"/>
  <c r="P184" i="3"/>
  <c r="I186" i="3"/>
  <c r="P249" i="3"/>
  <c r="Q249" i="13" s="1"/>
  <c r="I310" i="3"/>
  <c r="N62" i="4"/>
  <c r="M38" i="2" s="1"/>
  <c r="AS62" i="4"/>
  <c r="AS118" i="4"/>
  <c r="AS169" i="4"/>
  <c r="N169" i="4"/>
  <c r="M145" i="2" s="1"/>
  <c r="C145" i="2" s="1"/>
  <c r="M176" i="4"/>
  <c r="C176" i="1" s="1"/>
  <c r="N176" i="1" s="1"/>
  <c r="AR186" i="4"/>
  <c r="M106" i="6"/>
  <c r="T233" i="3"/>
  <c r="Q245" i="13"/>
  <c r="T245" i="3"/>
  <c r="P24" i="13"/>
  <c r="H24" i="3"/>
  <c r="L24" i="3" s="1"/>
  <c r="I16" i="3"/>
  <c r="T52" i="3"/>
  <c r="P160" i="3"/>
  <c r="Q160" i="13" s="1"/>
  <c r="T163" i="3"/>
  <c r="T218" i="3"/>
  <c r="T225" i="3"/>
  <c r="AR113" i="4"/>
  <c r="T27" i="3"/>
  <c r="T172" i="3"/>
  <c r="J54" i="4"/>
  <c r="AR109" i="4"/>
  <c r="N253" i="4"/>
  <c r="M229" i="2" s="1"/>
  <c r="C229" i="2" s="1"/>
  <c r="AS253" i="4"/>
  <c r="AR257" i="4"/>
  <c r="AK16" i="3"/>
  <c r="T43" i="3"/>
  <c r="AK59" i="3"/>
  <c r="AK103" i="3"/>
  <c r="T252" i="3"/>
  <c r="N39" i="4"/>
  <c r="M15" i="2" s="1"/>
  <c r="AS39" i="4"/>
  <c r="D43" i="4"/>
  <c r="AL43" i="4"/>
  <c r="J103" i="4"/>
  <c r="L88" i="5"/>
  <c r="T34" i="3"/>
  <c r="T242" i="3"/>
  <c r="T306" i="3"/>
  <c r="AH15" i="4"/>
  <c r="AG15" i="4"/>
  <c r="AD15" i="4"/>
  <c r="M15" i="4"/>
  <c r="C15" i="1" s="1"/>
  <c r="N15" i="1" s="1"/>
  <c r="K15" i="4"/>
  <c r="AR28" i="4"/>
  <c r="D33" i="4"/>
  <c r="AL33" i="4"/>
  <c r="F20" i="5"/>
  <c r="E20" i="5"/>
  <c r="U129" i="5"/>
  <c r="E26" i="3"/>
  <c r="BM26" i="3" s="1"/>
  <c r="AK50" i="3"/>
  <c r="T75" i="3"/>
  <c r="AK140" i="3"/>
  <c r="AK148" i="3"/>
  <c r="AK223" i="3"/>
  <c r="F7" i="4"/>
  <c r="J7" i="4" s="1"/>
  <c r="J30" i="4"/>
  <c r="M86" i="4"/>
  <c r="C86" i="1" s="1"/>
  <c r="N86" i="1" s="1"/>
  <c r="K86" i="4"/>
  <c r="D88" i="4"/>
  <c r="N88" i="4" s="1"/>
  <c r="M64" i="2" s="1"/>
  <c r="D105" i="4"/>
  <c r="AL105" i="4"/>
  <c r="N122" i="4"/>
  <c r="M98" i="2" s="1"/>
  <c r="L26" i="5"/>
  <c r="H66" i="5"/>
  <c r="L66" i="5" s="1"/>
  <c r="AK10" i="3"/>
  <c r="AK22" i="3"/>
  <c r="AK72" i="3"/>
  <c r="AK155" i="3"/>
  <c r="T202" i="3"/>
  <c r="T251" i="3"/>
  <c r="BJ291" i="3"/>
  <c r="BI291" i="3"/>
  <c r="BH291" i="3"/>
  <c r="AK291" i="3" s="1"/>
  <c r="AD291" i="3"/>
  <c r="A292" i="3"/>
  <c r="J58" i="4"/>
  <c r="M32" i="5"/>
  <c r="L52" i="5"/>
  <c r="AK8" i="3"/>
  <c r="AK41" i="3"/>
  <c r="T47" i="3"/>
  <c r="T89" i="3"/>
  <c r="AK254" i="3"/>
  <c r="M98" i="4"/>
  <c r="C98" i="1" s="1"/>
  <c r="N98" i="1" s="1"/>
  <c r="K98" i="4"/>
  <c r="J246" i="4"/>
  <c r="T88" i="3"/>
  <c r="D27" i="4"/>
  <c r="AL27" i="4"/>
  <c r="J50" i="4"/>
  <c r="T97" i="3"/>
  <c r="T106" i="3"/>
  <c r="T112" i="3"/>
  <c r="F9" i="4"/>
  <c r="J9" i="4" s="1"/>
  <c r="J108" i="4"/>
  <c r="J137" i="4"/>
  <c r="N276" i="4"/>
  <c r="M252" i="2" s="1"/>
  <c r="C252" i="2" s="1"/>
  <c r="AS276" i="4"/>
  <c r="AK54" i="3"/>
  <c r="T100" i="3"/>
  <c r="T101" i="3"/>
  <c r="T116" i="3"/>
  <c r="AK163" i="3"/>
  <c r="AK170" i="3"/>
  <c r="T219" i="3"/>
  <c r="F60" i="4"/>
  <c r="J60" i="4" s="1"/>
  <c r="N83" i="4"/>
  <c r="M59" i="2" s="1"/>
  <c r="AS83" i="4"/>
  <c r="AR127" i="4"/>
  <c r="J159" i="4"/>
  <c r="AL225" i="4"/>
  <c r="D225" i="4"/>
  <c r="T66" i="3"/>
  <c r="T134" i="3"/>
  <c r="AK259" i="3"/>
  <c r="D37" i="4"/>
  <c r="AL37" i="4"/>
  <c r="AR38" i="4"/>
  <c r="F94" i="4"/>
  <c r="J94" i="4" s="1"/>
  <c r="N98" i="4"/>
  <c r="M74" i="2" s="1"/>
  <c r="AS98" i="4"/>
  <c r="AR100" i="4"/>
  <c r="M166" i="4"/>
  <c r="C166" i="1" s="1"/>
  <c r="N166" i="1" s="1"/>
  <c r="K166" i="4"/>
  <c r="N202" i="4"/>
  <c r="M178" i="2" s="1"/>
  <c r="C178" i="2" s="1"/>
  <c r="AS202" i="4"/>
  <c r="D248" i="4"/>
  <c r="AL248" i="4"/>
  <c r="AK20" i="3"/>
  <c r="T110" i="3"/>
  <c r="T143" i="3"/>
  <c r="T196" i="3"/>
  <c r="T249" i="3"/>
  <c r="AK275" i="3"/>
  <c r="D227" i="4"/>
  <c r="AL227" i="4"/>
  <c r="AR278" i="4"/>
  <c r="AR35" i="4"/>
  <c r="AR54" i="4"/>
  <c r="J115" i="4"/>
  <c r="F139" i="4"/>
  <c r="J139" i="4" s="1"/>
  <c r="AR147" i="4"/>
  <c r="AU193" i="4"/>
  <c r="J193" i="4"/>
  <c r="F270" i="4"/>
  <c r="N316" i="4"/>
  <c r="AS316" i="4"/>
  <c r="L5" i="5"/>
  <c r="U222" i="5"/>
  <c r="T40" i="8"/>
  <c r="U276" i="8"/>
  <c r="D53" i="4"/>
  <c r="N53" i="4" s="1"/>
  <c r="M29" i="2" s="1"/>
  <c r="AL53" i="4"/>
  <c r="D61" i="4"/>
  <c r="AL61" i="4"/>
  <c r="N82" i="4"/>
  <c r="M58" i="2" s="1"/>
  <c r="AS82" i="4"/>
  <c r="N108" i="4"/>
  <c r="M84" i="2" s="1"/>
  <c r="AS108" i="4"/>
  <c r="AS149" i="4"/>
  <c r="N149" i="4"/>
  <c r="M125" i="2" s="1"/>
  <c r="AS206" i="4"/>
  <c r="N206" i="4"/>
  <c r="M182" i="2" s="1"/>
  <c r="C182" i="2" s="1"/>
  <c r="AL264" i="4"/>
  <c r="D264" i="4"/>
  <c r="L59" i="5"/>
  <c r="L122" i="5"/>
  <c r="M132" i="5"/>
  <c r="AK285" i="3"/>
  <c r="J25" i="4"/>
  <c r="J33" i="4"/>
  <c r="F78" i="4"/>
  <c r="J78" i="4" s="1"/>
  <c r="AS86" i="4"/>
  <c r="N86" i="4"/>
  <c r="M62" i="2" s="1"/>
  <c r="AS102" i="4"/>
  <c r="N102" i="4"/>
  <c r="M78" i="2" s="1"/>
  <c r="AS142" i="4"/>
  <c r="D146" i="4"/>
  <c r="N160" i="4"/>
  <c r="M136" i="2" s="1"/>
  <c r="C136" i="2" s="1"/>
  <c r="F168" i="4"/>
  <c r="AR262" i="4"/>
  <c r="N289" i="4"/>
  <c r="AS289" i="4"/>
  <c r="L120" i="5"/>
  <c r="U191" i="5"/>
  <c r="T300" i="3"/>
  <c r="BJ317" i="3"/>
  <c r="BH317" i="3"/>
  <c r="AK317" i="3" s="1"/>
  <c r="AD317" i="3"/>
  <c r="A318" i="3"/>
  <c r="BI317" i="3"/>
  <c r="N45" i="4"/>
  <c r="M21" i="2" s="1"/>
  <c r="AS45" i="4"/>
  <c r="J61" i="4"/>
  <c r="J64" i="4"/>
  <c r="J70" i="4"/>
  <c r="AS79" i="4"/>
  <c r="D81" i="4"/>
  <c r="AL81" i="4"/>
  <c r="N178" i="4"/>
  <c r="M154" i="2" s="1"/>
  <c r="C154" i="2" s="1"/>
  <c r="AS178" i="4"/>
  <c r="J245" i="4"/>
  <c r="L280" i="5"/>
  <c r="T264" i="3"/>
  <c r="T269" i="3"/>
  <c r="AL36" i="4"/>
  <c r="D36" i="4"/>
  <c r="D42" i="4"/>
  <c r="AR66" i="4"/>
  <c r="AR73" i="4"/>
  <c r="J88" i="4"/>
  <c r="J104" i="4"/>
  <c r="AS115" i="4"/>
  <c r="N115" i="4"/>
  <c r="M91" i="2" s="1"/>
  <c r="F182" i="4"/>
  <c r="J182" i="4" s="1"/>
  <c r="AR203" i="4"/>
  <c r="T59" i="5"/>
  <c r="L61" i="5"/>
  <c r="T161" i="5"/>
  <c r="M126" i="6"/>
  <c r="T323" i="3"/>
  <c r="AS40" i="4"/>
  <c r="N40" i="4"/>
  <c r="M16" i="2" s="1"/>
  <c r="N132" i="4"/>
  <c r="M108" i="2" s="1"/>
  <c r="AS132" i="4"/>
  <c r="N139" i="4"/>
  <c r="M115" i="2" s="1"/>
  <c r="AS139" i="4"/>
  <c r="F177" i="4"/>
  <c r="J177" i="4" s="1"/>
  <c r="N239" i="4"/>
  <c r="M215" i="2" s="1"/>
  <c r="C215" i="2" s="1"/>
  <c r="AS239" i="4"/>
  <c r="N241" i="4"/>
  <c r="M217" i="2" s="1"/>
  <c r="C217" i="2" s="1"/>
  <c r="AS241" i="4"/>
  <c r="AR248" i="4"/>
  <c r="L308" i="5"/>
  <c r="A314" i="5"/>
  <c r="BJ313" i="5"/>
  <c r="BI313" i="5"/>
  <c r="BH313" i="5"/>
  <c r="M319" i="5"/>
  <c r="T266" i="3"/>
  <c r="T271" i="3"/>
  <c r="BJ286" i="3"/>
  <c r="BI286" i="3"/>
  <c r="BH286" i="3"/>
  <c r="AD286" i="3"/>
  <c r="N27" i="4"/>
  <c r="M3" i="2" s="1"/>
  <c r="AS27" i="4"/>
  <c r="F32" i="4"/>
  <c r="J32" i="4" s="1"/>
  <c r="N65" i="4"/>
  <c r="M41" i="2" s="1"/>
  <c r="AS65" i="4"/>
  <c r="J96" i="4"/>
  <c r="J119" i="4"/>
  <c r="N141" i="4"/>
  <c r="M117" i="2" s="1"/>
  <c r="AS141" i="4"/>
  <c r="AL153" i="4"/>
  <c r="D153" i="4"/>
  <c r="N153" i="4" s="1"/>
  <c r="M129" i="2" s="1"/>
  <c r="J223" i="4"/>
  <c r="AS224" i="4"/>
  <c r="J266" i="4"/>
  <c r="AR307" i="4"/>
  <c r="M42" i="4"/>
  <c r="C42" i="1" s="1"/>
  <c r="N42" i="1" s="1"/>
  <c r="K42" i="4"/>
  <c r="N126" i="4"/>
  <c r="M102" i="2" s="1"/>
  <c r="AS126" i="4"/>
  <c r="AS129" i="4"/>
  <c r="N129" i="4"/>
  <c r="M105" i="2" s="1"/>
  <c r="AU210" i="4"/>
  <c r="AR210" i="4"/>
  <c r="AS302" i="4"/>
  <c r="N302" i="4"/>
  <c r="U118" i="5"/>
  <c r="T274" i="3"/>
  <c r="AD316" i="3"/>
  <c r="BJ316" i="3"/>
  <c r="BI316" i="3"/>
  <c r="BH316" i="3"/>
  <c r="T317" i="3"/>
  <c r="D26" i="4"/>
  <c r="N26" i="4" s="1"/>
  <c r="M2" i="2" s="1"/>
  <c r="N36" i="4"/>
  <c r="M12" i="2" s="1"/>
  <c r="D44" i="4"/>
  <c r="N44" i="4" s="1"/>
  <c r="M20" i="2" s="1"/>
  <c r="D60" i="4"/>
  <c r="N60" i="4" s="1"/>
  <c r="M36" i="2" s="1"/>
  <c r="N64" i="4"/>
  <c r="M40" i="2" s="1"/>
  <c r="AS64" i="4"/>
  <c r="D77" i="4"/>
  <c r="AL77" i="4"/>
  <c r="J95" i="4"/>
  <c r="AR99" i="4"/>
  <c r="AS110" i="4"/>
  <c r="AS114" i="4"/>
  <c r="AR151" i="4"/>
  <c r="AS162" i="4"/>
  <c r="D184" i="4"/>
  <c r="N184" i="4" s="1"/>
  <c r="M160" i="2" s="1"/>
  <c r="C160" i="2" s="1"/>
  <c r="M108" i="6"/>
  <c r="D87" i="4"/>
  <c r="AL87" i="4"/>
  <c r="J109" i="4"/>
  <c r="N134" i="4"/>
  <c r="M110" i="2" s="1"/>
  <c r="N148" i="4"/>
  <c r="M124" i="2" s="1"/>
  <c r="AS148" i="4"/>
  <c r="N171" i="4"/>
  <c r="M147" i="2" s="1"/>
  <c r="C147" i="2" s="1"/>
  <c r="AS171" i="4"/>
  <c r="AS305" i="4"/>
  <c r="N305" i="4"/>
  <c r="U40" i="5"/>
  <c r="H117" i="5"/>
  <c r="L117" i="5" s="1"/>
  <c r="L149" i="5"/>
  <c r="M115" i="6"/>
  <c r="T283" i="3"/>
  <c r="J14" i="4"/>
  <c r="J26" i="4"/>
  <c r="D46" i="4"/>
  <c r="N46" i="4" s="1"/>
  <c r="M22" i="2" s="1"/>
  <c r="AL46" i="4"/>
  <c r="D63" i="4"/>
  <c r="AL63" i="4"/>
  <c r="AS70" i="4"/>
  <c r="AR123" i="4"/>
  <c r="F133" i="4"/>
  <c r="AS134" i="4"/>
  <c r="AR177" i="4"/>
  <c r="F221" i="4"/>
  <c r="J221" i="4" s="1"/>
  <c r="AS235" i="4"/>
  <c r="N235" i="4"/>
  <c r="M211" i="2" s="1"/>
  <c r="C211" i="2" s="1"/>
  <c r="D255" i="4"/>
  <c r="N255" i="4" s="1"/>
  <c r="M231" i="2" s="1"/>
  <c r="C231" i="2" s="1"/>
  <c r="AL255" i="4"/>
  <c r="T105" i="3"/>
  <c r="T179" i="3"/>
  <c r="T212" i="3"/>
  <c r="T244" i="3"/>
  <c r="T263" i="3"/>
  <c r="N30" i="4"/>
  <c r="M6" i="2" s="1"/>
  <c r="AR157" i="4"/>
  <c r="F184" i="4"/>
  <c r="AU184" i="4" s="1"/>
  <c r="J199" i="4"/>
  <c r="J208" i="4"/>
  <c r="J233" i="4"/>
  <c r="D265" i="4"/>
  <c r="AL265" i="4"/>
  <c r="U30" i="5"/>
  <c r="L96" i="5"/>
  <c r="L138" i="5"/>
  <c r="T159" i="5"/>
  <c r="L236" i="5"/>
  <c r="T132" i="3"/>
  <c r="AK137" i="3"/>
  <c r="AK159" i="3"/>
  <c r="T227" i="3"/>
  <c r="T291" i="3"/>
  <c r="T321" i="3"/>
  <c r="F20" i="4"/>
  <c r="J20" i="4" s="1"/>
  <c r="AR37" i="4"/>
  <c r="J53" i="4"/>
  <c r="D70" i="4"/>
  <c r="N70" i="4" s="1"/>
  <c r="M46" i="2" s="1"/>
  <c r="AR71" i="4"/>
  <c r="J74" i="4"/>
  <c r="AR111" i="4"/>
  <c r="AS153" i="4"/>
  <c r="F155" i="4"/>
  <c r="AU155" i="4" s="1"/>
  <c r="AR156" i="4"/>
  <c r="D164" i="4"/>
  <c r="AL164" i="4"/>
  <c r="AS213" i="4"/>
  <c r="N213" i="4"/>
  <c r="M189" i="2" s="1"/>
  <c r="C189" i="2" s="1"/>
  <c r="AU233" i="4"/>
  <c r="H26" i="5"/>
  <c r="T169" i="5"/>
  <c r="T164" i="3"/>
  <c r="T169" i="3"/>
  <c r="T298" i="3"/>
  <c r="T329" i="3"/>
  <c r="N34" i="4"/>
  <c r="M10" i="2" s="1"/>
  <c r="N47" i="4"/>
  <c r="M23" i="2" s="1"/>
  <c r="AS47" i="4"/>
  <c r="N58" i="4"/>
  <c r="M34" i="2" s="1"/>
  <c r="AR92" i="4"/>
  <c r="D97" i="4"/>
  <c r="N97" i="4" s="1"/>
  <c r="M73" i="2" s="1"/>
  <c r="AL97" i="4"/>
  <c r="AU212" i="4"/>
  <c r="AR212" i="4"/>
  <c r="AR230" i="4"/>
  <c r="F246" i="4"/>
  <c r="AU246" i="4" s="1"/>
  <c r="N252" i="4"/>
  <c r="M228" i="2" s="1"/>
  <c r="C228" i="2" s="1"/>
  <c r="AS252" i="4"/>
  <c r="AS255" i="4"/>
  <c r="AW286" i="4"/>
  <c r="AX286" i="4"/>
  <c r="AV286" i="4"/>
  <c r="T81" i="5"/>
  <c r="L154" i="5"/>
  <c r="T149" i="3"/>
  <c r="T154" i="3"/>
  <c r="AS34" i="4"/>
  <c r="AS133" i="4"/>
  <c r="N133" i="4"/>
  <c r="M109" i="2" s="1"/>
  <c r="AR219" i="4"/>
  <c r="AU260" i="4"/>
  <c r="AR260" i="4"/>
  <c r="AL279" i="4"/>
  <c r="D279" i="4"/>
  <c r="U56" i="5"/>
  <c r="U48" i="6"/>
  <c r="AK74" i="3"/>
  <c r="AK83" i="3"/>
  <c r="AK229" i="3"/>
  <c r="T241" i="3"/>
  <c r="T253" i="3"/>
  <c r="T258" i="3"/>
  <c r="AK265" i="3"/>
  <c r="T276" i="3"/>
  <c r="T307" i="3"/>
  <c r="J5" i="4"/>
  <c r="J8" i="4"/>
  <c r="J36" i="4"/>
  <c r="D52" i="4"/>
  <c r="M52" i="4" s="1"/>
  <c r="C52" i="1" s="1"/>
  <c r="N52" i="1" s="1"/>
  <c r="AR81" i="4"/>
  <c r="AS88" i="4"/>
  <c r="AS120" i="4"/>
  <c r="D183" i="4"/>
  <c r="AL183" i="4"/>
  <c r="D201" i="4"/>
  <c r="F237" i="4"/>
  <c r="N269" i="4"/>
  <c r="M245" i="2" s="1"/>
  <c r="C245" i="2" s="1"/>
  <c r="AS275" i="4"/>
  <c r="AR277" i="4"/>
  <c r="D286" i="4"/>
  <c r="F8" i="5"/>
  <c r="E8" i="5"/>
  <c r="M8" i="13" s="1"/>
  <c r="T34" i="5"/>
  <c r="T173" i="5"/>
  <c r="AK129" i="3"/>
  <c r="AS53" i="4"/>
  <c r="D69" i="4"/>
  <c r="N69" i="4" s="1"/>
  <c r="M45" i="2" s="1"/>
  <c r="AL69" i="4"/>
  <c r="N91" i="4"/>
  <c r="M67" i="2" s="1"/>
  <c r="AS91" i="4"/>
  <c r="N119" i="4"/>
  <c r="M95" i="2" s="1"/>
  <c r="AS119" i="4"/>
  <c r="J143" i="4"/>
  <c r="AU196" i="4"/>
  <c r="N208" i="4"/>
  <c r="M184" i="2" s="1"/>
  <c r="C184" i="2" s="1"/>
  <c r="L36" i="5"/>
  <c r="L76" i="5"/>
  <c r="L265" i="5"/>
  <c r="T183" i="3"/>
  <c r="N63" i="4"/>
  <c r="M39" i="2" s="1"/>
  <c r="AS63" i="4"/>
  <c r="AS78" i="4"/>
  <c r="D192" i="4"/>
  <c r="N199" i="4"/>
  <c r="M175" i="2" s="1"/>
  <c r="C175" i="2" s="1"/>
  <c r="AS199" i="4"/>
  <c r="AS208" i="4"/>
  <c r="J210" i="4"/>
  <c r="AR228" i="4"/>
  <c r="AR315" i="4"/>
  <c r="AK92" i="3"/>
  <c r="T109" i="3"/>
  <c r="T146" i="3"/>
  <c r="AK151" i="3"/>
  <c r="AK195" i="3"/>
  <c r="AK203" i="3"/>
  <c r="AK248" i="3"/>
  <c r="AK280" i="3"/>
  <c r="D35" i="4"/>
  <c r="AL35" i="4"/>
  <c r="N42" i="4"/>
  <c r="M18" i="2" s="1"/>
  <c r="D51" i="4"/>
  <c r="N51" i="4" s="1"/>
  <c r="M27" i="2" s="1"/>
  <c r="AL51" i="4"/>
  <c r="J69" i="4"/>
  <c r="J80" i="4"/>
  <c r="D96" i="4"/>
  <c r="N96" i="4" s="1"/>
  <c r="M72" i="2" s="1"/>
  <c r="AL145" i="4"/>
  <c r="D145" i="4"/>
  <c r="N145" i="4" s="1"/>
  <c r="M121" i="2" s="1"/>
  <c r="AR170" i="4"/>
  <c r="N193" i="4"/>
  <c r="M169" i="2" s="1"/>
  <c r="C169" i="2" s="1"/>
  <c r="AS193" i="4"/>
  <c r="AR211" i="4"/>
  <c r="AS313" i="4"/>
  <c r="N76" i="13"/>
  <c r="T159" i="6"/>
  <c r="T85" i="3"/>
  <c r="T205" i="3"/>
  <c r="T231" i="3"/>
  <c r="T236" i="3"/>
  <c r="AK243" i="3"/>
  <c r="T288" i="3"/>
  <c r="J62" i="4"/>
  <c r="AS97" i="4"/>
  <c r="J107" i="4"/>
  <c r="N135" i="4"/>
  <c r="M111" i="2" s="1"/>
  <c r="AS135" i="4"/>
  <c r="AS143" i="4"/>
  <c r="N143" i="4"/>
  <c r="M119" i="2" s="1"/>
  <c r="J151" i="4"/>
  <c r="J226" i="4"/>
  <c r="F226" i="4"/>
  <c r="AU226" i="4" s="1"/>
  <c r="U70" i="5"/>
  <c r="M198" i="6"/>
  <c r="T191" i="3"/>
  <c r="T197" i="3"/>
  <c r="T255" i="3"/>
  <c r="J38" i="4"/>
  <c r="J51" i="4"/>
  <c r="AR74" i="4"/>
  <c r="N140" i="4"/>
  <c r="M116" i="2" s="1"/>
  <c r="AS140" i="4"/>
  <c r="M169" i="4"/>
  <c r="C169" i="1" s="1"/>
  <c r="N169" i="1" s="1"/>
  <c r="J192" i="4"/>
  <c r="D217" i="4"/>
  <c r="AR259" i="4"/>
  <c r="AR310" i="4"/>
  <c r="N325" i="4"/>
  <c r="AS325" i="4"/>
  <c r="H95" i="5"/>
  <c r="L95" i="5" s="1"/>
  <c r="U129" i="6"/>
  <c r="AK87" i="3"/>
  <c r="T94" i="3"/>
  <c r="AK111" i="3"/>
  <c r="T168" i="3"/>
  <c r="T201" i="3"/>
  <c r="T238" i="3"/>
  <c r="AR29" i="4"/>
  <c r="AL45" i="4"/>
  <c r="AR56" i="4"/>
  <c r="J72" i="4"/>
  <c r="D79" i="4"/>
  <c r="N79" i="4" s="1"/>
  <c r="M55" i="2" s="1"/>
  <c r="AL79" i="4"/>
  <c r="D95" i="4"/>
  <c r="AL95" i="4"/>
  <c r="AS130" i="4"/>
  <c r="K169" i="4"/>
  <c r="AR201" i="4"/>
  <c r="AL210" i="4"/>
  <c r="AR250" i="4"/>
  <c r="AR294" i="4"/>
  <c r="T26" i="5"/>
  <c r="U74" i="5"/>
  <c r="T76" i="5"/>
  <c r="T263" i="5"/>
  <c r="F28" i="4"/>
  <c r="J28" i="4" s="1"/>
  <c r="N57" i="4"/>
  <c r="M33" i="2" s="1"/>
  <c r="AS57" i="4"/>
  <c r="F72" i="4"/>
  <c r="N101" i="4"/>
  <c r="M77" i="2" s="1"/>
  <c r="AS101" i="4"/>
  <c r="J190" i="4"/>
  <c r="J198" i="4"/>
  <c r="N221" i="4"/>
  <c r="M197" i="2" s="1"/>
  <c r="C197" i="2" s="1"/>
  <c r="AS221" i="4"/>
  <c r="AR237" i="4"/>
  <c r="N249" i="4"/>
  <c r="M225" i="2" s="1"/>
  <c r="C225" i="2" s="1"/>
  <c r="AS249" i="4"/>
  <c r="AU256" i="4"/>
  <c r="AR256" i="4"/>
  <c r="F269" i="4"/>
  <c r="D281" i="4"/>
  <c r="AL281" i="4"/>
  <c r="H70" i="5"/>
  <c r="L70" i="5" s="1"/>
  <c r="T71" i="5"/>
  <c r="T223" i="5"/>
  <c r="M217" i="6"/>
  <c r="T192" i="7"/>
  <c r="BJ315" i="3"/>
  <c r="BH315" i="3"/>
  <c r="AK315" i="3" s="1"/>
  <c r="AD315" i="3"/>
  <c r="N31" i="4"/>
  <c r="M7" i="2" s="1"/>
  <c r="AS31" i="4"/>
  <c r="N75" i="4"/>
  <c r="M51" i="2" s="1"/>
  <c r="AS75" i="4"/>
  <c r="J135" i="4"/>
  <c r="AU164" i="4"/>
  <c r="AU236" i="4"/>
  <c r="AR236" i="4"/>
  <c r="N279" i="4"/>
  <c r="M255" i="2" s="1"/>
  <c r="C255" i="2" s="1"/>
  <c r="N282" i="4"/>
  <c r="M258" i="2" s="1"/>
  <c r="C258" i="2" s="1"/>
  <c r="AR304" i="4"/>
  <c r="A315" i="4"/>
  <c r="AV314" i="4"/>
  <c r="M9" i="13"/>
  <c r="L18" i="5"/>
  <c r="G18" i="4"/>
  <c r="F18" i="4" s="1"/>
  <c r="AL41" i="4"/>
  <c r="G46" i="4"/>
  <c r="N49" i="4"/>
  <c r="M25" i="2" s="1"/>
  <c r="AS49" i="4"/>
  <c r="J55" i="4"/>
  <c r="AL85" i="4"/>
  <c r="G90" i="4"/>
  <c r="N93" i="4"/>
  <c r="M69" i="2" s="1"/>
  <c r="AS93" i="4"/>
  <c r="D131" i="4"/>
  <c r="G145" i="4"/>
  <c r="G153" i="4"/>
  <c r="J154" i="4"/>
  <c r="AR167" i="4"/>
  <c r="J207" i="4"/>
  <c r="D216" i="4"/>
  <c r="AL216" i="4"/>
  <c r="AR234" i="4"/>
  <c r="J241" i="4"/>
  <c r="G264" i="4"/>
  <c r="AS282" i="4"/>
  <c r="T61" i="5"/>
  <c r="L247" i="5"/>
  <c r="M47" i="6"/>
  <c r="U144" i="6"/>
  <c r="T180" i="6"/>
  <c r="M235" i="6"/>
  <c r="G4" i="4"/>
  <c r="F4" i="4" s="1"/>
  <c r="AL59" i="4"/>
  <c r="G64" i="4"/>
  <c r="F64" i="4" s="1"/>
  <c r="AR67" i="4"/>
  <c r="G131" i="4"/>
  <c r="F131" i="4" s="1"/>
  <c r="D162" i="4"/>
  <c r="N162" i="4" s="1"/>
  <c r="M138" i="2" s="1"/>
  <c r="C138" i="2" s="1"/>
  <c r="AR165" i="4"/>
  <c r="AU166" i="4"/>
  <c r="AR166" i="4"/>
  <c r="AR173" i="4"/>
  <c r="G206" i="4"/>
  <c r="AR209" i="4"/>
  <c r="D262" i="4"/>
  <c r="H271" i="4"/>
  <c r="G300" i="4"/>
  <c r="G313" i="4"/>
  <c r="G324" i="4"/>
  <c r="H47" i="5"/>
  <c r="L47" i="5" s="1"/>
  <c r="T55" i="5"/>
  <c r="T73" i="5"/>
  <c r="T75" i="5"/>
  <c r="L97" i="5"/>
  <c r="L111" i="5"/>
  <c r="T212" i="5"/>
  <c r="L326" i="5"/>
  <c r="T51" i="6"/>
  <c r="J18" i="4"/>
  <c r="G38" i="4"/>
  <c r="F38" i="4" s="1"/>
  <c r="N41" i="4"/>
  <c r="M17" i="2" s="1"/>
  <c r="AS41" i="4"/>
  <c r="J47" i="4"/>
  <c r="G82" i="4"/>
  <c r="F82" i="4" s="1"/>
  <c r="N85" i="4"/>
  <c r="M61" i="2" s="1"/>
  <c r="AS85" i="4"/>
  <c r="J91" i="4"/>
  <c r="G111" i="4"/>
  <c r="F111" i="4" s="1"/>
  <c r="G151" i="4"/>
  <c r="F151" i="4" s="1"/>
  <c r="AU151" i="4" s="1"/>
  <c r="AU175" i="4"/>
  <c r="G224" i="4"/>
  <c r="F224" i="4" s="1"/>
  <c r="AU224" i="4" s="1"/>
  <c r="L54" i="5"/>
  <c r="L60" i="5"/>
  <c r="T107" i="5"/>
  <c r="H141" i="5"/>
  <c r="L141" i="5" s="1"/>
  <c r="T254" i="5"/>
  <c r="T292" i="3"/>
  <c r="G56" i="4"/>
  <c r="N59" i="4"/>
  <c r="M35" i="2" s="1"/>
  <c r="AS59" i="4"/>
  <c r="G100" i="4"/>
  <c r="N103" i="4"/>
  <c r="M79" i="2" s="1"/>
  <c r="AS103" i="4"/>
  <c r="D114" i="4"/>
  <c r="N114" i="4" s="1"/>
  <c r="M90" i="2" s="1"/>
  <c r="AL114" i="4"/>
  <c r="G127" i="4"/>
  <c r="N146" i="4"/>
  <c r="M122" i="2" s="1"/>
  <c r="G162" i="4"/>
  <c r="N175" i="4"/>
  <c r="M151" i="2" s="1"/>
  <c r="C151" i="2" s="1"/>
  <c r="AS175" i="4"/>
  <c r="G215" i="4"/>
  <c r="G261" i="4"/>
  <c r="F261" i="4" s="1"/>
  <c r="AU261" i="4" s="1"/>
  <c r="G262" i="4"/>
  <c r="F262" i="4" s="1"/>
  <c r="AU262" i="4" s="1"/>
  <c r="J268" i="4"/>
  <c r="N298" i="4"/>
  <c r="AW314" i="4"/>
  <c r="T41" i="5"/>
  <c r="L44" i="5"/>
  <c r="U45" i="5"/>
  <c r="T135" i="5"/>
  <c r="L139" i="5"/>
  <c r="U233" i="6"/>
  <c r="G30" i="4"/>
  <c r="F30" i="4" s="1"/>
  <c r="AR33" i="4"/>
  <c r="J39" i="4"/>
  <c r="G74" i="4"/>
  <c r="F74" i="4" s="1"/>
  <c r="AR77" i="4"/>
  <c r="J83" i="4"/>
  <c r="AR105" i="4"/>
  <c r="J111" i="4"/>
  <c r="G129" i="4"/>
  <c r="F129" i="4" s="1"/>
  <c r="G141" i="4"/>
  <c r="AR154" i="4"/>
  <c r="D161" i="4"/>
  <c r="AL161" i="4"/>
  <c r="AR164" i="4"/>
  <c r="AU182" i="4"/>
  <c r="D186" i="4"/>
  <c r="AR226" i="4"/>
  <c r="G252" i="4"/>
  <c r="F252" i="4" s="1"/>
  <c r="AU252" i="4" s="1"/>
  <c r="G254" i="4"/>
  <c r="N270" i="4"/>
  <c r="M246" i="2" s="1"/>
  <c r="C246" i="2" s="1"/>
  <c r="AS279" i="4"/>
  <c r="AR295" i="4"/>
  <c r="AS298" i="4"/>
  <c r="AL305" i="4"/>
  <c r="D305" i="4"/>
  <c r="AX314" i="4"/>
  <c r="AR326" i="4"/>
  <c r="M51" i="5"/>
  <c r="T162" i="5"/>
  <c r="L294" i="5"/>
  <c r="M72" i="6"/>
  <c r="J11" i="4"/>
  <c r="G48" i="4"/>
  <c r="F48" i="4" s="1"/>
  <c r="AS51" i="4"/>
  <c r="J57" i="4"/>
  <c r="G92" i="4"/>
  <c r="F92" i="4" s="1"/>
  <c r="N95" i="4"/>
  <c r="M71" i="2" s="1"/>
  <c r="AS95" i="4"/>
  <c r="J101" i="4"/>
  <c r="D120" i="4"/>
  <c r="N120" i="4" s="1"/>
  <c r="M96" i="2" s="1"/>
  <c r="AL120" i="4"/>
  <c r="AR155" i="4"/>
  <c r="J212" i="4"/>
  <c r="AU225" i="4"/>
  <c r="AR225" i="4"/>
  <c r="G231" i="4"/>
  <c r="F231" i="4" s="1"/>
  <c r="AU231" i="4" s="1"/>
  <c r="J261" i="4"/>
  <c r="J262" i="4"/>
  <c r="N273" i="4"/>
  <c r="M249" i="2" s="1"/>
  <c r="C249" i="2" s="1"/>
  <c r="AR324" i="4"/>
  <c r="T196" i="5"/>
  <c r="L228" i="5"/>
  <c r="F10" i="4"/>
  <c r="J10" i="4" s="1"/>
  <c r="AS69" i="4"/>
  <c r="J75" i="4"/>
  <c r="N136" i="4"/>
  <c r="M112" i="2" s="1"/>
  <c r="AS136" i="4"/>
  <c r="AU190" i="4"/>
  <c r="AR190" i="4"/>
  <c r="N200" i="4"/>
  <c r="M176" i="2" s="1"/>
  <c r="C176" i="2" s="1"/>
  <c r="N217" i="4"/>
  <c r="M193" i="2" s="1"/>
  <c r="C193" i="2" s="1"/>
  <c r="N233" i="4"/>
  <c r="M209" i="2" s="1"/>
  <c r="C209" i="2" s="1"/>
  <c r="D238" i="4"/>
  <c r="AL238" i="4"/>
  <c r="J240" i="4"/>
  <c r="N243" i="4"/>
  <c r="M219" i="2" s="1"/>
  <c r="C219" i="2" s="1"/>
  <c r="AS243" i="4"/>
  <c r="AS311" i="4"/>
  <c r="N311" i="4"/>
  <c r="AR6" i="5"/>
  <c r="AP6" i="5"/>
  <c r="AO6" i="5"/>
  <c r="T82" i="5"/>
  <c r="U92" i="5"/>
  <c r="T99" i="5"/>
  <c r="T150" i="5"/>
  <c r="H299" i="5"/>
  <c r="G305" i="4"/>
  <c r="G330" i="4"/>
  <c r="G319" i="4"/>
  <c r="G302" i="4"/>
  <c r="G311" i="4"/>
  <c r="G299" i="4"/>
  <c r="G285" i="4"/>
  <c r="G322" i="4"/>
  <c r="G293" i="4"/>
  <c r="G325" i="4"/>
  <c r="G314" i="4"/>
  <c r="G290" i="4"/>
  <c r="G283" i="4"/>
  <c r="G328" i="4"/>
  <c r="G317" i="4"/>
  <c r="G309" i="4"/>
  <c r="G306" i="4"/>
  <c r="G288" i="4"/>
  <c r="G281" i="4"/>
  <c r="G303" i="4"/>
  <c r="G318" i="4"/>
  <c r="G296" i="4"/>
  <c r="G278" i="4"/>
  <c r="G255" i="4"/>
  <c r="F255" i="4" s="1"/>
  <c r="AU255" i="4" s="1"/>
  <c r="G326" i="4"/>
  <c r="G291" i="4"/>
  <c r="G244" i="4"/>
  <c r="G233" i="4"/>
  <c r="F233" i="4" s="1"/>
  <c r="G222" i="4"/>
  <c r="G211" i="4"/>
  <c r="G200" i="4"/>
  <c r="G189" i="4"/>
  <c r="G178" i="4"/>
  <c r="G167" i="4"/>
  <c r="G156" i="4"/>
  <c r="G304" i="4"/>
  <c r="G263" i="4"/>
  <c r="G253" i="4"/>
  <c r="G327" i="4"/>
  <c r="G295" i="4"/>
  <c r="G284" i="4"/>
  <c r="G251" i="4"/>
  <c r="F251" i="4" s="1"/>
  <c r="AU251" i="4" s="1"/>
  <c r="G294" i="4"/>
  <c r="G287" i="4"/>
  <c r="G268" i="4"/>
  <c r="F268" i="4" s="1"/>
  <c r="G240" i="4"/>
  <c r="F240" i="4" s="1"/>
  <c r="AU240" i="4" s="1"/>
  <c r="G229" i="4"/>
  <c r="G218" i="4"/>
  <c r="G207" i="4"/>
  <c r="F207" i="4" s="1"/>
  <c r="AU207" i="4" s="1"/>
  <c r="G196" i="4"/>
  <c r="F196" i="4" s="1"/>
  <c r="G185" i="4"/>
  <c r="G174" i="4"/>
  <c r="G163" i="4"/>
  <c r="F163" i="4" s="1"/>
  <c r="AU163" i="4" s="1"/>
  <c r="G152" i="4"/>
  <c r="G315" i="4"/>
  <c r="G249" i="4"/>
  <c r="G280" i="4"/>
  <c r="G238" i="4"/>
  <c r="G227" i="4"/>
  <c r="G216" i="4"/>
  <c r="G205" i="4"/>
  <c r="G194" i="4"/>
  <c r="G183" i="4"/>
  <c r="G172" i="4"/>
  <c r="G161" i="4"/>
  <c r="G150" i="4"/>
  <c r="G148" i="4"/>
  <c r="G146" i="4"/>
  <c r="G144" i="4"/>
  <c r="G142" i="4"/>
  <c r="G140" i="4"/>
  <c r="G138" i="4"/>
  <c r="G136" i="4"/>
  <c r="G134" i="4"/>
  <c r="G132" i="4"/>
  <c r="G130" i="4"/>
  <c r="G128" i="4"/>
  <c r="G126" i="4"/>
  <c r="G124" i="4"/>
  <c r="G122" i="4"/>
  <c r="G323" i="4"/>
  <c r="G265" i="4"/>
  <c r="G258" i="4"/>
  <c r="F258" i="4" s="1"/>
  <c r="AU258" i="4" s="1"/>
  <c r="G316" i="4"/>
  <c r="G286" i="4"/>
  <c r="G260" i="4"/>
  <c r="F260" i="4" s="1"/>
  <c r="G256" i="4"/>
  <c r="F256" i="4" s="1"/>
  <c r="G247" i="4"/>
  <c r="F247" i="4" s="1"/>
  <c r="AU247" i="4" s="1"/>
  <c r="G236" i="4"/>
  <c r="F236" i="4" s="1"/>
  <c r="G225" i="4"/>
  <c r="F225" i="4" s="1"/>
  <c r="G214" i="4"/>
  <c r="G203" i="4"/>
  <c r="G192" i="4"/>
  <c r="F192" i="4" s="1"/>
  <c r="G181" i="4"/>
  <c r="F181" i="4" s="1"/>
  <c r="G170" i="4"/>
  <c r="G159" i="4"/>
  <c r="F159" i="4" s="1"/>
  <c r="G321" i="4"/>
  <c r="G308" i="4"/>
  <c r="G259" i="4"/>
  <c r="G143" i="4"/>
  <c r="F143" i="4" s="1"/>
  <c r="G110" i="4"/>
  <c r="G243" i="4"/>
  <c r="G228" i="4"/>
  <c r="G213" i="4"/>
  <c r="G212" i="4"/>
  <c r="F212" i="4" s="1"/>
  <c r="G197" i="4"/>
  <c r="G137" i="4"/>
  <c r="F137" i="4" s="1"/>
  <c r="G24" i="4"/>
  <c r="F24" i="4" s="1"/>
  <c r="G13" i="4"/>
  <c r="F13" i="4" s="1"/>
  <c r="G250" i="4"/>
  <c r="G188" i="4"/>
  <c r="G173" i="4"/>
  <c r="G158" i="4"/>
  <c r="G157" i="4"/>
  <c r="F157" i="4" s="1"/>
  <c r="AU157" i="4" s="1"/>
  <c r="G117" i="4"/>
  <c r="G112" i="4"/>
  <c r="G3" i="4"/>
  <c r="G297" i="4"/>
  <c r="G220" i="4"/>
  <c r="G204" i="4"/>
  <c r="G149" i="4"/>
  <c r="G23" i="4"/>
  <c r="G12" i="4"/>
  <c r="G165" i="4"/>
  <c r="F165" i="4" s="1"/>
  <c r="AU165" i="4" s="1"/>
  <c r="G257" i="4"/>
  <c r="G235" i="4"/>
  <c r="F235" i="4" s="1"/>
  <c r="AU235" i="4" s="1"/>
  <c r="G234" i="4"/>
  <c r="F234" i="4" s="1"/>
  <c r="AU234" i="4" s="1"/>
  <c r="G219" i="4"/>
  <c r="F219" i="4" s="1"/>
  <c r="AU219" i="4" s="1"/>
  <c r="G123" i="4"/>
  <c r="F123" i="4" s="1"/>
  <c r="G120" i="4"/>
  <c r="G22" i="4"/>
  <c r="F22" i="4" s="1"/>
  <c r="G11" i="4"/>
  <c r="F11" i="4" s="1"/>
  <c r="G279" i="4"/>
  <c r="G210" i="4"/>
  <c r="F210" i="4" s="1"/>
  <c r="G195" i="4"/>
  <c r="G180" i="4"/>
  <c r="G179" i="4"/>
  <c r="F179" i="4" s="1"/>
  <c r="AU179" i="4" s="1"/>
  <c r="G164" i="4"/>
  <c r="F164" i="4" s="1"/>
  <c r="G114" i="4"/>
  <c r="G2" i="4"/>
  <c r="G312" i="4"/>
  <c r="G310" i="4"/>
  <c r="G276" i="4"/>
  <c r="G275" i="4"/>
  <c r="G248" i="4"/>
  <c r="F248" i="4" s="1"/>
  <c r="AU248" i="4" s="1"/>
  <c r="G187" i="4"/>
  <c r="G171" i="4"/>
  <c r="G147" i="4"/>
  <c r="F147" i="4" s="1"/>
  <c r="G105" i="4"/>
  <c r="F105" i="4" s="1"/>
  <c r="G103" i="4"/>
  <c r="F103" i="4" s="1"/>
  <c r="G101" i="4"/>
  <c r="F101" i="4" s="1"/>
  <c r="G99" i="4"/>
  <c r="F99" i="4" s="1"/>
  <c r="G97" i="4"/>
  <c r="F97" i="4" s="1"/>
  <c r="G95" i="4"/>
  <c r="F95" i="4" s="1"/>
  <c r="G93" i="4"/>
  <c r="F93" i="4" s="1"/>
  <c r="G91" i="4"/>
  <c r="F91" i="4" s="1"/>
  <c r="G89" i="4"/>
  <c r="F89" i="4" s="1"/>
  <c r="G87" i="4"/>
  <c r="F87" i="4" s="1"/>
  <c r="G85" i="4"/>
  <c r="F85" i="4" s="1"/>
  <c r="G83" i="4"/>
  <c r="F83" i="4" s="1"/>
  <c r="G81" i="4"/>
  <c r="G79" i="4"/>
  <c r="G77" i="4"/>
  <c r="G75" i="4"/>
  <c r="F75" i="4" s="1"/>
  <c r="G73" i="4"/>
  <c r="G71" i="4"/>
  <c r="F71" i="4" s="1"/>
  <c r="G69" i="4"/>
  <c r="F69" i="4" s="1"/>
  <c r="G67" i="4"/>
  <c r="G65" i="4"/>
  <c r="G63" i="4"/>
  <c r="F63" i="4" s="1"/>
  <c r="G61" i="4"/>
  <c r="F61" i="4" s="1"/>
  <c r="G59" i="4"/>
  <c r="F59" i="4" s="1"/>
  <c r="G57" i="4"/>
  <c r="F57" i="4" s="1"/>
  <c r="G55" i="4"/>
  <c r="F55" i="4" s="1"/>
  <c r="G53" i="4"/>
  <c r="F53" i="4" s="1"/>
  <c r="G51" i="4"/>
  <c r="F51" i="4" s="1"/>
  <c r="G49" i="4"/>
  <c r="F49" i="4" s="1"/>
  <c r="G47" i="4"/>
  <c r="F47" i="4" s="1"/>
  <c r="G45" i="4"/>
  <c r="F45" i="4" s="1"/>
  <c r="G43" i="4"/>
  <c r="G41" i="4"/>
  <c r="F41" i="4" s="1"/>
  <c r="G39" i="4"/>
  <c r="F39" i="4" s="1"/>
  <c r="G37" i="4"/>
  <c r="G35" i="4"/>
  <c r="G33" i="4"/>
  <c r="F33" i="4" s="1"/>
  <c r="G31" i="4"/>
  <c r="G29" i="4"/>
  <c r="G27" i="4"/>
  <c r="F27" i="4" s="1"/>
  <c r="G232" i="4"/>
  <c r="G217" i="4"/>
  <c r="G202" i="4"/>
  <c r="G201" i="4"/>
  <c r="F201" i="4" s="1"/>
  <c r="AU201" i="4" s="1"/>
  <c r="G186" i="4"/>
  <c r="F186" i="4" s="1"/>
  <c r="AU186" i="4" s="1"/>
  <c r="G119" i="4"/>
  <c r="F119" i="4" s="1"/>
  <c r="G109" i="4"/>
  <c r="F109" i="4" s="1"/>
  <c r="G21" i="4"/>
  <c r="G40" i="4"/>
  <c r="AR43" i="4"/>
  <c r="J49" i="4"/>
  <c r="G84" i="4"/>
  <c r="AR87" i="4"/>
  <c r="J93" i="4"/>
  <c r="G113" i="4"/>
  <c r="F113" i="4" s="1"/>
  <c r="G115" i="4"/>
  <c r="F115" i="4" s="1"/>
  <c r="G116" i="4"/>
  <c r="D118" i="4"/>
  <c r="N118" i="4" s="1"/>
  <c r="M94" i="2" s="1"/>
  <c r="J123" i="4"/>
  <c r="G125" i="4"/>
  <c r="AL179" i="4"/>
  <c r="AR188" i="4"/>
  <c r="AR189" i="4"/>
  <c r="AS200" i="4"/>
  <c r="AS217" i="4"/>
  <c r="J231" i="4"/>
  <c r="AS233" i="4"/>
  <c r="M6" i="5"/>
  <c r="N27" i="13"/>
  <c r="T54" i="5"/>
  <c r="L152" i="5"/>
  <c r="L164" i="5"/>
  <c r="N191" i="13"/>
  <c r="T201" i="5"/>
  <c r="L299" i="5"/>
  <c r="L324" i="5"/>
  <c r="BJ313" i="3"/>
  <c r="BH313" i="3"/>
  <c r="AK313" i="3" s="1"/>
  <c r="AD313" i="3"/>
  <c r="BI315" i="3"/>
  <c r="G58" i="4"/>
  <c r="F58" i="4" s="1"/>
  <c r="AR61" i="4"/>
  <c r="G102" i="4"/>
  <c r="G118" i="4"/>
  <c r="G121" i="4"/>
  <c r="F121" i="4" s="1"/>
  <c r="AS146" i="4"/>
  <c r="G160" i="4"/>
  <c r="AR179" i="4"/>
  <c r="AR187" i="4"/>
  <c r="G223" i="4"/>
  <c r="F223" i="4" s="1"/>
  <c r="AU223" i="4" s="1"/>
  <c r="G230" i="4"/>
  <c r="G239" i="4"/>
  <c r="AS242" i="4"/>
  <c r="G267" i="4"/>
  <c r="AL275" i="4"/>
  <c r="N285" i="4"/>
  <c r="N290" i="4"/>
  <c r="AS290" i="4"/>
  <c r="T27" i="5"/>
  <c r="T60" i="5"/>
  <c r="H110" i="5"/>
  <c r="L110" i="5" s="1"/>
  <c r="L178" i="5"/>
  <c r="AU181" i="4"/>
  <c r="AR181" i="4"/>
  <c r="J209" i="4"/>
  <c r="I37" i="5"/>
  <c r="T53" i="5"/>
  <c r="I72" i="5"/>
  <c r="L92" i="5"/>
  <c r="N107" i="13"/>
  <c r="T114" i="5"/>
  <c r="N172" i="13"/>
  <c r="T172" i="5"/>
  <c r="T194" i="5"/>
  <c r="I225" i="5"/>
  <c r="H225" i="5" s="1"/>
  <c r="M227" i="6"/>
  <c r="J163" i="4"/>
  <c r="J201" i="4"/>
  <c r="J225" i="4"/>
  <c r="AR251" i="4"/>
  <c r="AR287" i="4"/>
  <c r="AR292" i="4"/>
  <c r="T113" i="5"/>
  <c r="T117" i="5"/>
  <c r="I131" i="5"/>
  <c r="H131" i="5" s="1"/>
  <c r="I160" i="5"/>
  <c r="T256" i="5"/>
  <c r="I279" i="5"/>
  <c r="H279" i="5" s="1"/>
  <c r="I293" i="5"/>
  <c r="H293" i="5" s="1"/>
  <c r="T297" i="5"/>
  <c r="L127" i="7"/>
  <c r="L89" i="5"/>
  <c r="T267" i="5"/>
  <c r="T311" i="5"/>
  <c r="M132" i="6"/>
  <c r="AU159" i="4"/>
  <c r="AR159" i="4"/>
  <c r="AR198" i="4"/>
  <c r="AU245" i="4"/>
  <c r="AR245" i="4"/>
  <c r="J256" i="4"/>
  <c r="I36" i="5"/>
  <c r="H36" i="5" s="1"/>
  <c r="T38" i="5"/>
  <c r="L43" i="5"/>
  <c r="L50" i="5"/>
  <c r="I128" i="5"/>
  <c r="H128" i="5" s="1"/>
  <c r="L131" i="5"/>
  <c r="I142" i="5"/>
  <c r="H142" i="5" s="1"/>
  <c r="T327" i="5"/>
  <c r="L15" i="7"/>
  <c r="H15" i="7"/>
  <c r="N128" i="4"/>
  <c r="M104" i="2" s="1"/>
  <c r="N144" i="4"/>
  <c r="M120" i="2" s="1"/>
  <c r="AR182" i="4"/>
  <c r="AR214" i="4"/>
  <c r="J242" i="4"/>
  <c r="AR284" i="4"/>
  <c r="L16" i="5"/>
  <c r="T98" i="5"/>
  <c r="T122" i="5"/>
  <c r="L165" i="5"/>
  <c r="L171" i="5"/>
  <c r="L177" i="5"/>
  <c r="T244" i="5"/>
  <c r="I276" i="5"/>
  <c r="H276" i="5" s="1"/>
  <c r="X26" i="6"/>
  <c r="U26" i="6"/>
  <c r="M88" i="6"/>
  <c r="M90" i="6"/>
  <c r="M249" i="6"/>
  <c r="N138" i="4"/>
  <c r="M114" i="2" s="1"/>
  <c r="J179" i="4"/>
  <c r="AU199" i="4"/>
  <c r="J258" i="4"/>
  <c r="AR265" i="4"/>
  <c r="AU266" i="4"/>
  <c r="AR266" i="4"/>
  <c r="AU270" i="4"/>
  <c r="AS286" i="4"/>
  <c r="N286" i="4"/>
  <c r="AR327" i="4"/>
  <c r="L20" i="5"/>
  <c r="L65" i="5"/>
  <c r="I109" i="5"/>
  <c r="H109" i="5" s="1"/>
  <c r="I121" i="5"/>
  <c r="H121" i="5" s="1"/>
  <c r="L142" i="5"/>
  <c r="T151" i="5"/>
  <c r="T329" i="5"/>
  <c r="U182" i="6"/>
  <c r="M63" i="6"/>
  <c r="M77" i="6"/>
  <c r="M92" i="6"/>
  <c r="AL110" i="4"/>
  <c r="N124" i="4"/>
  <c r="M100" i="2" s="1"/>
  <c r="AR168" i="4"/>
  <c r="J196" i="4"/>
  <c r="J234" i="4"/>
  <c r="AR268" i="4"/>
  <c r="AU268" i="4"/>
  <c r="I325" i="5"/>
  <c r="H325" i="5" s="1"/>
  <c r="I308" i="5"/>
  <c r="H308" i="5" s="1"/>
  <c r="I322" i="5"/>
  <c r="I305" i="5"/>
  <c r="H305" i="5" s="1"/>
  <c r="I297" i="5"/>
  <c r="I281" i="5"/>
  <c r="H281" i="5" s="1"/>
  <c r="I270" i="5"/>
  <c r="H270" i="5" s="1"/>
  <c r="I259" i="5"/>
  <c r="H259" i="5" s="1"/>
  <c r="I248" i="5"/>
  <c r="I237" i="5"/>
  <c r="H237" i="5" s="1"/>
  <c r="I226" i="5"/>
  <c r="I215" i="5"/>
  <c r="H215" i="5" s="1"/>
  <c r="I204" i="5"/>
  <c r="H204" i="5" s="1"/>
  <c r="I311" i="5"/>
  <c r="I300" i="5"/>
  <c r="I285" i="5"/>
  <c r="I327" i="5"/>
  <c r="H327" i="5" s="1"/>
  <c r="I314" i="5"/>
  <c r="H314" i="5" s="1"/>
  <c r="I303" i="5"/>
  <c r="H303" i="5" s="1"/>
  <c r="I289" i="5"/>
  <c r="H289" i="5" s="1"/>
  <c r="I274" i="5"/>
  <c r="I263" i="5"/>
  <c r="I252" i="5"/>
  <c r="H252" i="5" s="1"/>
  <c r="I241" i="5"/>
  <c r="H241" i="5" s="1"/>
  <c r="I230" i="5"/>
  <c r="H230" i="5" s="1"/>
  <c r="I219" i="5"/>
  <c r="H219" i="5" s="1"/>
  <c r="I208" i="5"/>
  <c r="H208" i="5" s="1"/>
  <c r="I306" i="5"/>
  <c r="I329" i="5"/>
  <c r="I317" i="5"/>
  <c r="H317" i="5" s="1"/>
  <c r="I292" i="5"/>
  <c r="H292" i="5" s="1"/>
  <c r="I278" i="5"/>
  <c r="H278" i="5" s="1"/>
  <c r="I267" i="5"/>
  <c r="H267" i="5" s="1"/>
  <c r="I256" i="5"/>
  <c r="H256" i="5" s="1"/>
  <c r="I245" i="5"/>
  <c r="I234" i="5"/>
  <c r="H234" i="5" s="1"/>
  <c r="I223" i="5"/>
  <c r="I212" i="5"/>
  <c r="H212" i="5" s="1"/>
  <c r="I320" i="5"/>
  <c r="H320" i="5" s="1"/>
  <c r="I323" i="5"/>
  <c r="H323" i="5" s="1"/>
  <c r="I309" i="5"/>
  <c r="H309" i="5" s="1"/>
  <c r="I295" i="5"/>
  <c r="H295" i="5" s="1"/>
  <c r="I286" i="5"/>
  <c r="I282" i="5"/>
  <c r="H282" i="5" s="1"/>
  <c r="I271" i="5"/>
  <c r="H271" i="5" s="1"/>
  <c r="I260" i="5"/>
  <c r="H260" i="5" s="1"/>
  <c r="I249" i="5"/>
  <c r="I238" i="5"/>
  <c r="H238" i="5" s="1"/>
  <c r="I227" i="5"/>
  <c r="H227" i="5" s="1"/>
  <c r="I216" i="5"/>
  <c r="I205" i="5"/>
  <c r="H205" i="5" s="1"/>
  <c r="I194" i="5"/>
  <c r="H194" i="5" s="1"/>
  <c r="I298" i="5"/>
  <c r="I275" i="5"/>
  <c r="I264" i="5"/>
  <c r="I253" i="5"/>
  <c r="I242" i="5"/>
  <c r="I231" i="5"/>
  <c r="I220" i="5"/>
  <c r="I209" i="5"/>
  <c r="I312" i="5"/>
  <c r="I301" i="5"/>
  <c r="I243" i="5"/>
  <c r="H243" i="5" s="1"/>
  <c r="I233" i="5"/>
  <c r="I189" i="5"/>
  <c r="I181" i="5"/>
  <c r="I232" i="5"/>
  <c r="H232" i="5" s="1"/>
  <c r="I222" i="5"/>
  <c r="I213" i="5"/>
  <c r="H213" i="5" s="1"/>
  <c r="I206" i="5"/>
  <c r="I169" i="5"/>
  <c r="H169" i="5" s="1"/>
  <c r="I158" i="5"/>
  <c r="I147" i="5"/>
  <c r="I136" i="5"/>
  <c r="I125" i="5"/>
  <c r="H125" i="5" s="1"/>
  <c r="I114" i="5"/>
  <c r="I103" i="5"/>
  <c r="I92" i="5"/>
  <c r="H92" i="5" s="1"/>
  <c r="I81" i="5"/>
  <c r="H81" i="5" s="1"/>
  <c r="I221" i="5"/>
  <c r="I184" i="5"/>
  <c r="I176" i="5"/>
  <c r="I326" i="5"/>
  <c r="H326" i="5" s="1"/>
  <c r="I203" i="5"/>
  <c r="H203" i="5" s="1"/>
  <c r="I173" i="5"/>
  <c r="H173" i="5" s="1"/>
  <c r="I162" i="5"/>
  <c r="H162" i="5" s="1"/>
  <c r="I151" i="5"/>
  <c r="I140" i="5"/>
  <c r="I129" i="5"/>
  <c r="H129" i="5" s="1"/>
  <c r="I118" i="5"/>
  <c r="H118" i="5" s="1"/>
  <c r="I107" i="5"/>
  <c r="I284" i="5"/>
  <c r="H284" i="5" s="1"/>
  <c r="I283" i="5"/>
  <c r="H283" i="5" s="1"/>
  <c r="I273" i="5"/>
  <c r="I196" i="5"/>
  <c r="H196" i="5" s="1"/>
  <c r="I179" i="5"/>
  <c r="H179" i="5" s="1"/>
  <c r="I166" i="5"/>
  <c r="H166" i="5" s="1"/>
  <c r="I155" i="5"/>
  <c r="I144" i="5"/>
  <c r="H144" i="5" s="1"/>
  <c r="I133" i="5"/>
  <c r="H133" i="5" s="1"/>
  <c r="I122" i="5"/>
  <c r="H122" i="5" s="1"/>
  <c r="I111" i="5"/>
  <c r="H111" i="5" s="1"/>
  <c r="I100" i="5"/>
  <c r="H100" i="5" s="1"/>
  <c r="I89" i="5"/>
  <c r="H89" i="5" s="1"/>
  <c r="I78" i="5"/>
  <c r="H78" i="5" s="1"/>
  <c r="I272" i="5"/>
  <c r="H272" i="5" s="1"/>
  <c r="I262" i="5"/>
  <c r="I198" i="5"/>
  <c r="I187" i="5"/>
  <c r="I328" i="5"/>
  <c r="H328" i="5" s="1"/>
  <c r="I261" i="5"/>
  <c r="H261" i="5" s="1"/>
  <c r="I251" i="5"/>
  <c r="H251" i="5" s="1"/>
  <c r="I211" i="5"/>
  <c r="I200" i="5"/>
  <c r="H200" i="5" s="1"/>
  <c r="I192" i="5"/>
  <c r="H192" i="5" s="1"/>
  <c r="I182" i="5"/>
  <c r="H182" i="5" s="1"/>
  <c r="I170" i="5"/>
  <c r="I159" i="5"/>
  <c r="H159" i="5" s="1"/>
  <c r="I148" i="5"/>
  <c r="I137" i="5"/>
  <c r="I126" i="5"/>
  <c r="I115" i="5"/>
  <c r="H115" i="5" s="1"/>
  <c r="I104" i="5"/>
  <c r="H104" i="5" s="1"/>
  <c r="I93" i="5"/>
  <c r="H93" i="5" s="1"/>
  <c r="I82" i="5"/>
  <c r="I291" i="5"/>
  <c r="H291" i="5" s="1"/>
  <c r="I228" i="5"/>
  <c r="H228" i="5" s="1"/>
  <c r="I218" i="5"/>
  <c r="H218" i="5" s="1"/>
  <c r="I190" i="5"/>
  <c r="H190" i="5" s="1"/>
  <c r="I330" i="5"/>
  <c r="H330" i="5" s="1"/>
  <c r="I313" i="5"/>
  <c r="I304" i="5"/>
  <c r="H304" i="5" s="1"/>
  <c r="I280" i="5"/>
  <c r="H280" i="5" s="1"/>
  <c r="I217" i="5"/>
  <c r="H217" i="5" s="1"/>
  <c r="I202" i="5"/>
  <c r="H202" i="5" s="1"/>
  <c r="I185" i="5"/>
  <c r="I167" i="5"/>
  <c r="I156" i="5"/>
  <c r="H156" i="5" s="1"/>
  <c r="I145" i="5"/>
  <c r="I134" i="5"/>
  <c r="H134" i="5" s="1"/>
  <c r="I123" i="5"/>
  <c r="I112" i="5"/>
  <c r="I101" i="5"/>
  <c r="I90" i="5"/>
  <c r="H90" i="5" s="1"/>
  <c r="I79" i="5"/>
  <c r="H79" i="5" s="1"/>
  <c r="I315" i="5"/>
  <c r="H315" i="5" s="1"/>
  <c r="I296" i="5"/>
  <c r="I290" i="5"/>
  <c r="H290" i="5" s="1"/>
  <c r="I269" i="5"/>
  <c r="I294" i="5"/>
  <c r="H294" i="5" s="1"/>
  <c r="I207" i="5"/>
  <c r="H207" i="5" s="1"/>
  <c r="I127" i="5"/>
  <c r="H127" i="5" s="1"/>
  <c r="I106" i="5"/>
  <c r="I87" i="5"/>
  <c r="I63" i="5"/>
  <c r="H63" i="5" s="1"/>
  <c r="I52" i="5"/>
  <c r="H52" i="5" s="1"/>
  <c r="I41" i="5"/>
  <c r="I30" i="5"/>
  <c r="I25" i="5"/>
  <c r="I14" i="5"/>
  <c r="I4" i="5"/>
  <c r="I257" i="5"/>
  <c r="H257" i="5" s="1"/>
  <c r="I193" i="5"/>
  <c r="I188" i="5"/>
  <c r="H188" i="5" s="1"/>
  <c r="I168" i="5"/>
  <c r="H168" i="5" s="1"/>
  <c r="I116" i="5"/>
  <c r="H116" i="5" s="1"/>
  <c r="I80" i="5"/>
  <c r="H80" i="5" s="1"/>
  <c r="I74" i="5"/>
  <c r="H74" i="5" s="1"/>
  <c r="I318" i="5"/>
  <c r="H318" i="5" s="1"/>
  <c r="I287" i="5"/>
  <c r="H287" i="5" s="1"/>
  <c r="I195" i="5"/>
  <c r="I191" i="5"/>
  <c r="H191" i="5" s="1"/>
  <c r="I157" i="5"/>
  <c r="I67" i="5"/>
  <c r="I56" i="5"/>
  <c r="I45" i="5"/>
  <c r="I34" i="5"/>
  <c r="I24" i="5"/>
  <c r="I13" i="5"/>
  <c r="I146" i="5"/>
  <c r="I105" i="5"/>
  <c r="I268" i="5"/>
  <c r="H268" i="5" s="1"/>
  <c r="I254" i="5"/>
  <c r="I199" i="5"/>
  <c r="I135" i="5"/>
  <c r="I99" i="5"/>
  <c r="H99" i="5" s="1"/>
  <c r="I73" i="5"/>
  <c r="I71" i="5"/>
  <c r="H71" i="5" s="1"/>
  <c r="I60" i="5"/>
  <c r="H60" i="5" s="1"/>
  <c r="I49" i="5"/>
  <c r="H49" i="5" s="1"/>
  <c r="I38" i="5"/>
  <c r="H38" i="5" s="1"/>
  <c r="I27" i="5"/>
  <c r="H27" i="5" s="1"/>
  <c r="I23" i="5"/>
  <c r="H23" i="5" s="1"/>
  <c r="I12" i="5"/>
  <c r="H12" i="5" s="1"/>
  <c r="I3" i="5"/>
  <c r="H3" i="5" s="1"/>
  <c r="I258" i="5"/>
  <c r="H258" i="5" s="1"/>
  <c r="I244" i="5"/>
  <c r="I239" i="5"/>
  <c r="H239" i="5" s="1"/>
  <c r="I197" i="5"/>
  <c r="H197" i="5" s="1"/>
  <c r="I186" i="5"/>
  <c r="H186" i="5" s="1"/>
  <c r="I183" i="5"/>
  <c r="I124" i="5"/>
  <c r="I86" i="5"/>
  <c r="H86" i="5" s="1"/>
  <c r="I214" i="5"/>
  <c r="I201" i="5"/>
  <c r="I180" i="5"/>
  <c r="H180" i="5" s="1"/>
  <c r="I113" i="5"/>
  <c r="I98" i="5"/>
  <c r="H98" i="5" s="1"/>
  <c r="I64" i="5"/>
  <c r="H64" i="5" s="1"/>
  <c r="I53" i="5"/>
  <c r="H53" i="5" s="1"/>
  <c r="I42" i="5"/>
  <c r="I31" i="5"/>
  <c r="I22" i="5"/>
  <c r="I11" i="5"/>
  <c r="I240" i="5"/>
  <c r="H240" i="5" s="1"/>
  <c r="I235" i="5"/>
  <c r="H235" i="5" s="1"/>
  <c r="I91" i="5"/>
  <c r="I85" i="5"/>
  <c r="H85" i="5" s="1"/>
  <c r="I321" i="5"/>
  <c r="I302" i="5"/>
  <c r="H302" i="5" s="1"/>
  <c r="I265" i="5"/>
  <c r="H265" i="5" s="1"/>
  <c r="I68" i="5"/>
  <c r="I57" i="5"/>
  <c r="I46" i="5"/>
  <c r="I35" i="5"/>
  <c r="I21" i="5"/>
  <c r="I10" i="5"/>
  <c r="I2" i="5"/>
  <c r="I161" i="5"/>
  <c r="I154" i="5"/>
  <c r="H154" i="5" s="1"/>
  <c r="I150" i="5"/>
  <c r="I143" i="5"/>
  <c r="H143" i="5" s="1"/>
  <c r="I75" i="5"/>
  <c r="H75" i="5" s="1"/>
  <c r="I50" i="5"/>
  <c r="H50" i="5" s="1"/>
  <c r="I40" i="5"/>
  <c r="I18" i="5"/>
  <c r="H18" i="5" s="1"/>
  <c r="I277" i="5"/>
  <c r="H277" i="5" s="1"/>
  <c r="I83" i="5"/>
  <c r="H83" i="5" s="1"/>
  <c r="I76" i="5"/>
  <c r="H76" i="5" s="1"/>
  <c r="I307" i="5"/>
  <c r="H307" i="5" s="1"/>
  <c r="I288" i="5"/>
  <c r="H288" i="5" s="1"/>
  <c r="I69" i="5"/>
  <c r="I84" i="5"/>
  <c r="H84" i="5" s="1"/>
  <c r="I59" i="5"/>
  <c r="H59" i="5" s="1"/>
  <c r="I54" i="5"/>
  <c r="H54" i="5" s="1"/>
  <c r="I44" i="5"/>
  <c r="H44" i="5" s="1"/>
  <c r="I7" i="5"/>
  <c r="I316" i="5"/>
  <c r="H316" i="5" s="1"/>
  <c r="I94" i="5"/>
  <c r="I39" i="5"/>
  <c r="H39" i="5" s="1"/>
  <c r="I29" i="5"/>
  <c r="H29" i="5" s="1"/>
  <c r="I174" i="5"/>
  <c r="H174" i="5" s="1"/>
  <c r="I19" i="5"/>
  <c r="I8" i="5"/>
  <c r="I108" i="5"/>
  <c r="H108" i="5" s="1"/>
  <c r="I102" i="5"/>
  <c r="I77" i="5"/>
  <c r="I58" i="5"/>
  <c r="I266" i="5"/>
  <c r="H266" i="5" s="1"/>
  <c r="I119" i="5"/>
  <c r="H119" i="5" s="1"/>
  <c r="I48" i="5"/>
  <c r="H48" i="5" s="1"/>
  <c r="I15" i="5"/>
  <c r="H15" i="5" s="1"/>
  <c r="I9" i="5"/>
  <c r="H9" i="5" s="1"/>
  <c r="I229" i="5"/>
  <c r="I210" i="5"/>
  <c r="H210" i="5" s="1"/>
  <c r="I175" i="5"/>
  <c r="H175" i="5" s="1"/>
  <c r="I130" i="5"/>
  <c r="I43" i="5"/>
  <c r="H43" i="5" s="1"/>
  <c r="I33" i="5"/>
  <c r="T44" i="5"/>
  <c r="L74" i="5"/>
  <c r="T89" i="5"/>
  <c r="L116" i="5"/>
  <c r="L251" i="5"/>
  <c r="M190" i="6"/>
  <c r="AL108" i="4"/>
  <c r="AS124" i="4"/>
  <c r="J165" i="4"/>
  <c r="AR176" i="4"/>
  <c r="AR223" i="4"/>
  <c r="AR267" i="4"/>
  <c r="L3" i="5"/>
  <c r="L27" i="5"/>
  <c r="T29" i="5"/>
  <c r="I153" i="5"/>
  <c r="T157" i="5"/>
  <c r="T190" i="5"/>
  <c r="I255" i="5"/>
  <c r="H255" i="5" s="1"/>
  <c r="I310" i="5"/>
  <c r="T73" i="6"/>
  <c r="AU192" i="4"/>
  <c r="AR192" i="4"/>
  <c r="AR231" i="4"/>
  <c r="J251" i="4"/>
  <c r="D259" i="4"/>
  <c r="AR264" i="4"/>
  <c r="N299" i="4"/>
  <c r="AS299" i="4"/>
  <c r="AR323" i="4"/>
  <c r="T50" i="5"/>
  <c r="I62" i="5"/>
  <c r="I88" i="5"/>
  <c r="H88" i="5" s="1"/>
  <c r="I97" i="5"/>
  <c r="H97" i="5" s="1"/>
  <c r="U111" i="6"/>
  <c r="J157" i="4"/>
  <c r="J181" i="4"/>
  <c r="AR254" i="4"/>
  <c r="AR280" i="4"/>
  <c r="L48" i="5"/>
  <c r="T65" i="5"/>
  <c r="N74" i="13"/>
  <c r="T106" i="5"/>
  <c r="N128" i="13"/>
  <c r="T128" i="5"/>
  <c r="T206" i="5"/>
  <c r="I224" i="5"/>
  <c r="H224" i="5" s="1"/>
  <c r="L266" i="5"/>
  <c r="U107" i="6"/>
  <c r="H195" i="6"/>
  <c r="L195" i="6" s="1"/>
  <c r="L90" i="7"/>
  <c r="AL249" i="4"/>
  <c r="AS303" i="4"/>
  <c r="N303" i="4"/>
  <c r="P313" i="5"/>
  <c r="P296" i="5"/>
  <c r="P327" i="5"/>
  <c r="P293" i="5"/>
  <c r="T293" i="5" s="1"/>
  <c r="P325" i="5"/>
  <c r="T325" i="5" s="1"/>
  <c r="P320" i="5"/>
  <c r="P317" i="5"/>
  <c r="T317" i="5" s="1"/>
  <c r="P323" i="5"/>
  <c r="P309" i="5"/>
  <c r="P295" i="5"/>
  <c r="T295" i="5" s="1"/>
  <c r="P286" i="5"/>
  <c r="P282" i="5"/>
  <c r="P271" i="5"/>
  <c r="P260" i="5"/>
  <c r="P249" i="5"/>
  <c r="P238" i="5"/>
  <c r="P227" i="5"/>
  <c r="P216" i="5"/>
  <c r="P205" i="5"/>
  <c r="P298" i="5"/>
  <c r="P275" i="5"/>
  <c r="P264" i="5"/>
  <c r="P253" i="5"/>
  <c r="P242" i="5"/>
  <c r="P231" i="5"/>
  <c r="P220" i="5"/>
  <c r="P209" i="5"/>
  <c r="P312" i="5"/>
  <c r="P301" i="5"/>
  <c r="P304" i="5"/>
  <c r="P290" i="5"/>
  <c r="P279" i="5"/>
  <c r="T279" i="5" s="1"/>
  <c r="P268" i="5"/>
  <c r="P257" i="5"/>
  <c r="P246" i="5"/>
  <c r="P235" i="5"/>
  <c r="P224" i="5"/>
  <c r="P213" i="5"/>
  <c r="P315" i="5"/>
  <c r="P307" i="5"/>
  <c r="P318" i="5"/>
  <c r="P287" i="5"/>
  <c r="P283" i="5"/>
  <c r="P272" i="5"/>
  <c r="P261" i="5"/>
  <c r="P250" i="5"/>
  <c r="P239" i="5"/>
  <c r="P228" i="5"/>
  <c r="P217" i="5"/>
  <c r="P206" i="5"/>
  <c r="P195" i="5"/>
  <c r="T195" i="5" s="1"/>
  <c r="P321" i="5"/>
  <c r="P324" i="5"/>
  <c r="P276" i="5"/>
  <c r="P265" i="5"/>
  <c r="N265" i="13" s="1"/>
  <c r="P254" i="5"/>
  <c r="P243" i="5"/>
  <c r="P232" i="5"/>
  <c r="P221" i="5"/>
  <c r="P210" i="5"/>
  <c r="P328" i="5"/>
  <c r="P326" i="5"/>
  <c r="P310" i="5"/>
  <c r="P299" i="5"/>
  <c r="P262" i="5"/>
  <c r="P252" i="5"/>
  <c r="P198" i="5"/>
  <c r="P194" i="5"/>
  <c r="P187" i="5"/>
  <c r="P251" i="5"/>
  <c r="P241" i="5"/>
  <c r="P212" i="5"/>
  <c r="P211" i="5"/>
  <c r="P200" i="5"/>
  <c r="P192" i="5"/>
  <c r="P182" i="5"/>
  <c r="P170" i="5"/>
  <c r="P159" i="5"/>
  <c r="P148" i="5"/>
  <c r="P137" i="5"/>
  <c r="P126" i="5"/>
  <c r="P115" i="5"/>
  <c r="P104" i="5"/>
  <c r="P93" i="5"/>
  <c r="P82" i="5"/>
  <c r="P240" i="5"/>
  <c r="P230" i="5"/>
  <c r="P281" i="5"/>
  <c r="P229" i="5"/>
  <c r="P219" i="5"/>
  <c r="P177" i="5"/>
  <c r="P174" i="5"/>
  <c r="P163" i="5"/>
  <c r="P152" i="5"/>
  <c r="P141" i="5"/>
  <c r="P130" i="5"/>
  <c r="P119" i="5"/>
  <c r="P108" i="5"/>
  <c r="P270" i="5"/>
  <c r="P218" i="5"/>
  <c r="P190" i="5"/>
  <c r="P329" i="5"/>
  <c r="P291" i="5"/>
  <c r="P280" i="5"/>
  <c r="P259" i="5"/>
  <c r="P185" i="5"/>
  <c r="P167" i="5"/>
  <c r="T167" i="5" s="1"/>
  <c r="P156" i="5"/>
  <c r="P145" i="5"/>
  <c r="N145" i="13" s="1"/>
  <c r="P134" i="5"/>
  <c r="N134" i="13" s="1"/>
  <c r="P123" i="5"/>
  <c r="P112" i="5"/>
  <c r="P101" i="5"/>
  <c r="P90" i="5"/>
  <c r="T90" i="5" s="1"/>
  <c r="P79" i="5"/>
  <c r="N79" i="13" s="1"/>
  <c r="P330" i="5"/>
  <c r="P269" i="5"/>
  <c r="P248" i="5"/>
  <c r="P305" i="5"/>
  <c r="P302" i="5"/>
  <c r="P294" i="5"/>
  <c r="P292" i="5"/>
  <c r="P258" i="5"/>
  <c r="P237" i="5"/>
  <c r="P202" i="5"/>
  <c r="P188" i="5"/>
  <c r="P171" i="5"/>
  <c r="P160" i="5"/>
  <c r="P149" i="5"/>
  <c r="P138" i="5"/>
  <c r="P127" i="5"/>
  <c r="P116" i="5"/>
  <c r="P105" i="5"/>
  <c r="P94" i="5"/>
  <c r="P83" i="5"/>
  <c r="P72" i="5"/>
  <c r="P306" i="5"/>
  <c r="P289" i="5"/>
  <c r="T289" i="5" s="1"/>
  <c r="P225" i="5"/>
  <c r="T225" i="5" s="1"/>
  <c r="P215" i="5"/>
  <c r="N215" i="13" s="1"/>
  <c r="P199" i="5"/>
  <c r="P193" i="5"/>
  <c r="P183" i="5"/>
  <c r="P319" i="5"/>
  <c r="P311" i="5"/>
  <c r="P308" i="5"/>
  <c r="P300" i="5"/>
  <c r="P297" i="5"/>
  <c r="P288" i="5"/>
  <c r="P175" i="5"/>
  <c r="P168" i="5"/>
  <c r="T168" i="5" s="1"/>
  <c r="P157" i="5"/>
  <c r="N157" i="13" s="1"/>
  <c r="P146" i="5"/>
  <c r="N146" i="13" s="1"/>
  <c r="P135" i="5"/>
  <c r="P124" i="5"/>
  <c r="P113" i="5"/>
  <c r="P102" i="5"/>
  <c r="T102" i="5" s="1"/>
  <c r="P91" i="5"/>
  <c r="T91" i="5" s="1"/>
  <c r="P80" i="5"/>
  <c r="P277" i="5"/>
  <c r="T277" i="5" s="1"/>
  <c r="P197" i="5"/>
  <c r="P178" i="5"/>
  <c r="N178" i="13" s="1"/>
  <c r="P214" i="5"/>
  <c r="P186" i="5"/>
  <c r="P114" i="5"/>
  <c r="P64" i="5"/>
  <c r="P53" i="5"/>
  <c r="P42" i="5"/>
  <c r="N42" i="13" s="1"/>
  <c r="P31" i="5"/>
  <c r="P278" i="5"/>
  <c r="P208" i="5"/>
  <c r="P201" i="5"/>
  <c r="P184" i="5"/>
  <c r="P181" i="5"/>
  <c r="P86" i="5"/>
  <c r="P284" i="5"/>
  <c r="P180" i="5"/>
  <c r="P98" i="5"/>
  <c r="P85" i="5"/>
  <c r="P68" i="5"/>
  <c r="P57" i="5"/>
  <c r="P46" i="5"/>
  <c r="T46" i="5" s="1"/>
  <c r="P35" i="5"/>
  <c r="P166" i="5"/>
  <c r="P223" i="5"/>
  <c r="P179" i="5"/>
  <c r="P155" i="5"/>
  <c r="P84" i="5"/>
  <c r="P61" i="5"/>
  <c r="P50" i="5"/>
  <c r="P39" i="5"/>
  <c r="P28" i="5"/>
  <c r="P285" i="5"/>
  <c r="P255" i="5"/>
  <c r="P165" i="5"/>
  <c r="P144" i="5"/>
  <c r="P103" i="5"/>
  <c r="P78" i="5"/>
  <c r="T78" i="5" s="1"/>
  <c r="P176" i="5"/>
  <c r="P154" i="5"/>
  <c r="P133" i="5"/>
  <c r="T133" i="5" s="1"/>
  <c r="P65" i="5"/>
  <c r="P54" i="5"/>
  <c r="N54" i="13" s="1"/>
  <c r="P43" i="5"/>
  <c r="P32" i="5"/>
  <c r="N32" i="13" s="1"/>
  <c r="P316" i="5"/>
  <c r="N316" i="13" s="1"/>
  <c r="P203" i="5"/>
  <c r="P164" i="5"/>
  <c r="P143" i="5"/>
  <c r="P122" i="5"/>
  <c r="N122" i="13" s="1"/>
  <c r="P97" i="5"/>
  <c r="P245" i="5"/>
  <c r="P236" i="5"/>
  <c r="P153" i="5"/>
  <c r="P132" i="5"/>
  <c r="P111" i="5"/>
  <c r="P96" i="5"/>
  <c r="P77" i="5"/>
  <c r="P69" i="5"/>
  <c r="P58" i="5"/>
  <c r="P47" i="5"/>
  <c r="P36" i="5"/>
  <c r="L28" i="5"/>
  <c r="L38" i="5"/>
  <c r="P81" i="5"/>
  <c r="L224" i="5"/>
  <c r="L255" i="5"/>
  <c r="T273" i="5"/>
  <c r="L289" i="5"/>
  <c r="T269" i="6"/>
  <c r="AR291" i="4"/>
  <c r="L23" i="5"/>
  <c r="T51" i="5"/>
  <c r="L79" i="5"/>
  <c r="L109" i="5"/>
  <c r="P120" i="5"/>
  <c r="L163" i="5"/>
  <c r="L204" i="5"/>
  <c r="P207" i="5"/>
  <c r="T233" i="5"/>
  <c r="L246" i="5"/>
  <c r="L257" i="5"/>
  <c r="T34" i="6"/>
  <c r="AL251" i="4"/>
  <c r="M7" i="13"/>
  <c r="L9" i="5"/>
  <c r="T32" i="5"/>
  <c r="P37" i="5"/>
  <c r="P52" i="5"/>
  <c r="T66" i="5"/>
  <c r="P67" i="5"/>
  <c r="T72" i="5"/>
  <c r="P88" i="5"/>
  <c r="P189" i="5"/>
  <c r="T189" i="5" s="1"/>
  <c r="L210" i="5"/>
  <c r="L281" i="5"/>
  <c r="L320" i="5"/>
  <c r="U227" i="6"/>
  <c r="T285" i="6"/>
  <c r="T45" i="7"/>
  <c r="AR263" i="4"/>
  <c r="AL300" i="4"/>
  <c r="P38" i="5"/>
  <c r="L53" i="5"/>
  <c r="P62" i="5"/>
  <c r="P109" i="5"/>
  <c r="T120" i="5"/>
  <c r="L188" i="5"/>
  <c r="P204" i="5"/>
  <c r="P263" i="5"/>
  <c r="P314" i="5"/>
  <c r="M148" i="6"/>
  <c r="T229" i="6"/>
  <c r="AX291" i="4"/>
  <c r="AV291" i="4"/>
  <c r="AR300" i="4"/>
  <c r="P87" i="5"/>
  <c r="L108" i="5"/>
  <c r="L125" i="5"/>
  <c r="P136" i="5"/>
  <c r="T136" i="5" s="1"/>
  <c r="H50" i="6"/>
  <c r="L50" i="6" s="1"/>
  <c r="U223" i="6"/>
  <c r="U246" i="6"/>
  <c r="AR150" i="4"/>
  <c r="AR161" i="4"/>
  <c r="AR172" i="4"/>
  <c r="AR183" i="4"/>
  <c r="AR194" i="4"/>
  <c r="AR205" i="4"/>
  <c r="AR216" i="4"/>
  <c r="AR227" i="4"/>
  <c r="AR238" i="4"/>
  <c r="AR271" i="4"/>
  <c r="AR312" i="4"/>
  <c r="L39" i="5"/>
  <c r="L49" i="5"/>
  <c r="T79" i="5"/>
  <c r="T88" i="5"/>
  <c r="P95" i="5"/>
  <c r="P147" i="5"/>
  <c r="T147" i="5" s="1"/>
  <c r="P158" i="5"/>
  <c r="T158" i="5" s="1"/>
  <c r="L174" i="5"/>
  <c r="T199" i="5"/>
  <c r="L215" i="5"/>
  <c r="L232" i="5"/>
  <c r="P303" i="5"/>
  <c r="T314" i="5"/>
  <c r="L316" i="5"/>
  <c r="P322" i="5"/>
  <c r="N322" i="13" s="1"/>
  <c r="AR25" i="6"/>
  <c r="M25" i="6"/>
  <c r="U59" i="6"/>
  <c r="U187" i="6"/>
  <c r="T250" i="6"/>
  <c r="AR320" i="4"/>
  <c r="N33" i="13"/>
  <c r="T62" i="5"/>
  <c r="T80" i="5"/>
  <c r="P125" i="5"/>
  <c r="L162" i="5"/>
  <c r="L217" i="5"/>
  <c r="P226" i="5"/>
  <c r="T226" i="5" s="1"/>
  <c r="BJ286" i="5"/>
  <c r="BI286" i="5"/>
  <c r="BH286" i="5"/>
  <c r="T320" i="5"/>
  <c r="AR152" i="4"/>
  <c r="AR163" i="4"/>
  <c r="AR174" i="4"/>
  <c r="AR185" i="4"/>
  <c r="AR196" i="4"/>
  <c r="AR207" i="4"/>
  <c r="AR218" i="4"/>
  <c r="AR229" i="4"/>
  <c r="AR240" i="4"/>
  <c r="AR281" i="4"/>
  <c r="A292" i="4"/>
  <c r="E6" i="5"/>
  <c r="M6" i="13" s="1"/>
  <c r="T43" i="5"/>
  <c r="P48" i="5"/>
  <c r="P63" i="5"/>
  <c r="L84" i="5"/>
  <c r="T87" i="5"/>
  <c r="L156" i="5"/>
  <c r="P169" i="5"/>
  <c r="L237" i="5"/>
  <c r="P266" i="5"/>
  <c r="L309" i="5"/>
  <c r="U97" i="6"/>
  <c r="T99" i="6"/>
  <c r="AR272" i="4"/>
  <c r="P49" i="5"/>
  <c r="L64" i="5"/>
  <c r="L93" i="5"/>
  <c r="P151" i="5"/>
  <c r="N151" i="13" s="1"/>
  <c r="L288" i="5"/>
  <c r="T322" i="5"/>
  <c r="M17" i="6"/>
  <c r="T33" i="5"/>
  <c r="P34" i="5"/>
  <c r="L118" i="5"/>
  <c r="L129" i="5"/>
  <c r="L134" i="5"/>
  <c r="P140" i="5"/>
  <c r="P162" i="5"/>
  <c r="L173" i="5"/>
  <c r="L192" i="5"/>
  <c r="T193" i="5"/>
  <c r="P234" i="5"/>
  <c r="T243" i="5"/>
  <c r="A294" i="5"/>
  <c r="BJ293" i="5"/>
  <c r="BI293" i="5"/>
  <c r="BH293" i="5"/>
  <c r="H75" i="6"/>
  <c r="L75" i="6" s="1"/>
  <c r="U121" i="6"/>
  <c r="U215" i="6"/>
  <c r="T245" i="6"/>
  <c r="T253" i="6"/>
  <c r="T261" i="6"/>
  <c r="T110" i="5"/>
  <c r="T131" i="5"/>
  <c r="L175" i="5"/>
  <c r="L270" i="5"/>
  <c r="T271" i="5"/>
  <c r="L292" i="5"/>
  <c r="T303" i="5"/>
  <c r="L328" i="5"/>
  <c r="M83" i="6"/>
  <c r="L78" i="5"/>
  <c r="T121" i="5"/>
  <c r="T142" i="5"/>
  <c r="L144" i="5"/>
  <c r="T204" i="5"/>
  <c r="T224" i="5"/>
  <c r="T251" i="5"/>
  <c r="U70" i="6"/>
  <c r="T188" i="6"/>
  <c r="T132" i="5"/>
  <c r="T153" i="5"/>
  <c r="L240" i="5"/>
  <c r="L302" i="5"/>
  <c r="L323" i="5"/>
  <c r="AS7" i="6"/>
  <c r="AR7" i="6"/>
  <c r="AQ7" i="6"/>
  <c r="AP7" i="6"/>
  <c r="W7" i="6"/>
  <c r="E7" i="1" s="1"/>
  <c r="P7" i="1" s="1"/>
  <c r="M7" i="6"/>
  <c r="M39" i="6"/>
  <c r="T90" i="6"/>
  <c r="L85" i="5"/>
  <c r="L104" i="5"/>
  <c r="T143" i="5"/>
  <c r="T164" i="5"/>
  <c r="L166" i="5"/>
  <c r="T203" i="5"/>
  <c r="L235" i="5"/>
  <c r="T309" i="5"/>
  <c r="T72" i="6"/>
  <c r="T112" i="6"/>
  <c r="U119" i="6"/>
  <c r="T169" i="6"/>
  <c r="T278" i="6"/>
  <c r="L98" i="5"/>
  <c r="T112" i="5"/>
  <c r="T154" i="5"/>
  <c r="L208" i="5"/>
  <c r="T215" i="5"/>
  <c r="T270" i="5"/>
  <c r="L291" i="5"/>
  <c r="T312" i="5"/>
  <c r="AS9" i="6"/>
  <c r="AR9" i="6"/>
  <c r="W9" i="6"/>
  <c r="E9" i="1" s="1"/>
  <c r="P9" i="1" s="1"/>
  <c r="L86" i="5"/>
  <c r="T165" i="5"/>
  <c r="L182" i="5"/>
  <c r="L186" i="5"/>
  <c r="L197" i="5"/>
  <c r="L258" i="5"/>
  <c r="L278" i="5"/>
  <c r="T306" i="5"/>
  <c r="U196" i="6"/>
  <c r="U216" i="6"/>
  <c r="T228" i="6"/>
  <c r="AR283" i="4"/>
  <c r="AR306" i="4"/>
  <c r="AR309" i="4"/>
  <c r="AR317" i="4"/>
  <c r="AR328" i="4"/>
  <c r="T134" i="5"/>
  <c r="L200" i="5"/>
  <c r="T255" i="5"/>
  <c r="T259" i="5"/>
  <c r="L268" i="5"/>
  <c r="T288" i="5"/>
  <c r="AR21" i="6"/>
  <c r="M21" i="6"/>
  <c r="H61" i="6"/>
  <c r="L61" i="6" s="1"/>
  <c r="U138" i="6"/>
  <c r="U236" i="6"/>
  <c r="M325" i="6"/>
  <c r="L115" i="5"/>
  <c r="L190" i="5"/>
  <c r="L196" i="5"/>
  <c r="L234" i="5"/>
  <c r="T240" i="5"/>
  <c r="L305" i="5"/>
  <c r="L318" i="5"/>
  <c r="AT7" i="6"/>
  <c r="M9" i="6"/>
  <c r="T69" i="6"/>
  <c r="M87" i="6"/>
  <c r="T317" i="6"/>
  <c r="T135" i="7"/>
  <c r="L191" i="5"/>
  <c r="L287" i="5"/>
  <c r="T315" i="5"/>
  <c r="L330" i="5"/>
  <c r="M212" i="6"/>
  <c r="T44" i="6"/>
  <c r="H189" i="6"/>
  <c r="L189" i="6" s="1"/>
  <c r="T133" i="7"/>
  <c r="L195" i="7"/>
  <c r="T265" i="5"/>
  <c r="L279" i="5"/>
  <c r="L303" i="5"/>
  <c r="H11" i="6"/>
  <c r="L11" i="6" s="1"/>
  <c r="T62" i="6"/>
  <c r="M141" i="6"/>
  <c r="I61" i="7"/>
  <c r="H61" i="7" s="1"/>
  <c r="L180" i="5"/>
  <c r="T214" i="5"/>
  <c r="T246" i="5"/>
  <c r="L295" i="5"/>
  <c r="L307" i="5"/>
  <c r="T321" i="5"/>
  <c r="T31" i="6"/>
  <c r="T42" i="6"/>
  <c r="T47" i="6"/>
  <c r="T54" i="6"/>
  <c r="T82" i="6"/>
  <c r="T118" i="6"/>
  <c r="H168" i="6"/>
  <c r="L168" i="6" s="1"/>
  <c r="T49" i="7"/>
  <c r="L253" i="8"/>
  <c r="L227" i="5"/>
  <c r="L290" i="5"/>
  <c r="L304" i="5"/>
  <c r="L315" i="5"/>
  <c r="T78" i="6"/>
  <c r="T95" i="6"/>
  <c r="T133" i="6"/>
  <c r="L61" i="7"/>
  <c r="I241" i="7"/>
  <c r="H241" i="7" s="1"/>
  <c r="T307" i="7"/>
  <c r="T236" i="5"/>
  <c r="L239" i="5"/>
  <c r="L260" i="5"/>
  <c r="L293" i="5"/>
  <c r="AT8" i="6"/>
  <c r="AS8" i="6"/>
  <c r="AR8" i="6"/>
  <c r="AQ8" i="6"/>
  <c r="AP8" i="6"/>
  <c r="AO8" i="6"/>
  <c r="W8" i="6"/>
  <c r="E8" i="1" s="1"/>
  <c r="P8" i="1" s="1"/>
  <c r="T37" i="6"/>
  <c r="M64" i="6"/>
  <c r="M275" i="6"/>
  <c r="T304" i="7"/>
  <c r="H69" i="8"/>
  <c r="L69" i="8" s="1"/>
  <c r="M71" i="8"/>
  <c r="T217" i="5"/>
  <c r="L219" i="5"/>
  <c r="T247" i="5"/>
  <c r="L250" i="5"/>
  <c r="T258" i="5"/>
  <c r="L271" i="5"/>
  <c r="T290" i="5"/>
  <c r="T108" i="6"/>
  <c r="T151" i="6"/>
  <c r="M260" i="6"/>
  <c r="T80" i="7"/>
  <c r="T82" i="7"/>
  <c r="L205" i="5"/>
  <c r="T228" i="5"/>
  <c r="L261" i="5"/>
  <c r="T269" i="5"/>
  <c r="L282" i="5"/>
  <c r="T296" i="5"/>
  <c r="T304" i="5"/>
  <c r="H18" i="6"/>
  <c r="L18" i="6" s="1"/>
  <c r="I298" i="7"/>
  <c r="H298" i="7" s="1"/>
  <c r="U161" i="8"/>
  <c r="T239" i="5"/>
  <c r="L241" i="5"/>
  <c r="L272" i="5"/>
  <c r="T280" i="5"/>
  <c r="T305" i="5"/>
  <c r="M8" i="6"/>
  <c r="H10" i="6"/>
  <c r="L10" i="6" s="1"/>
  <c r="T61" i="6"/>
  <c r="M80" i="6"/>
  <c r="U181" i="6"/>
  <c r="H183" i="6"/>
  <c r="L183" i="6" s="1"/>
  <c r="H266" i="6"/>
  <c r="L266" i="6" s="1"/>
  <c r="L194" i="5"/>
  <c r="L212" i="5"/>
  <c r="T250" i="5"/>
  <c r="L252" i="5"/>
  <c r="L283" i="5"/>
  <c r="T313" i="5"/>
  <c r="U33" i="6"/>
  <c r="U174" i="6"/>
  <c r="M185" i="6"/>
  <c r="M289" i="6"/>
  <c r="M291" i="6"/>
  <c r="T261" i="5"/>
  <c r="T291" i="5"/>
  <c r="M36" i="6"/>
  <c r="H116" i="6"/>
  <c r="L116" i="6" s="1"/>
  <c r="M211" i="6"/>
  <c r="U260" i="6"/>
  <c r="T210" i="5"/>
  <c r="T218" i="5"/>
  <c r="H22" i="6"/>
  <c r="L22" i="6" s="1"/>
  <c r="M35" i="6"/>
  <c r="M162" i="6"/>
  <c r="M178" i="6"/>
  <c r="I320" i="7"/>
  <c r="I300" i="7"/>
  <c r="H300" i="7" s="1"/>
  <c r="I286" i="7"/>
  <c r="H286" i="7" s="1"/>
  <c r="I318" i="7"/>
  <c r="H318" i="7" s="1"/>
  <c r="I328" i="7"/>
  <c r="I294" i="7"/>
  <c r="H294" i="7" s="1"/>
  <c r="I282" i="7"/>
  <c r="I264" i="7"/>
  <c r="H264" i="7" s="1"/>
  <c r="I242" i="7"/>
  <c r="H242" i="7" s="1"/>
  <c r="I220" i="7"/>
  <c r="I198" i="7"/>
  <c r="H198" i="7" s="1"/>
  <c r="I176" i="7"/>
  <c r="H176" i="7" s="1"/>
  <c r="I154" i="7"/>
  <c r="I313" i="7"/>
  <c r="H313" i="7" s="1"/>
  <c r="I309" i="7"/>
  <c r="I299" i="7"/>
  <c r="H299" i="7" s="1"/>
  <c r="I289" i="7"/>
  <c r="I261" i="7"/>
  <c r="H261" i="7" s="1"/>
  <c r="I239" i="7"/>
  <c r="I217" i="7"/>
  <c r="H217" i="7" s="1"/>
  <c r="I195" i="7"/>
  <c r="H195" i="7" s="1"/>
  <c r="I173" i="7"/>
  <c r="I151" i="7"/>
  <c r="H151" i="7" s="1"/>
  <c r="I315" i="7"/>
  <c r="I311" i="7"/>
  <c r="I304" i="7"/>
  <c r="I280" i="7"/>
  <c r="I258" i="7"/>
  <c r="I236" i="7"/>
  <c r="I214" i="7"/>
  <c r="I192" i="7"/>
  <c r="I170" i="7"/>
  <c r="I148" i="7"/>
  <c r="I277" i="7"/>
  <c r="H277" i="7" s="1"/>
  <c r="I255" i="7"/>
  <c r="H255" i="7" s="1"/>
  <c r="I233" i="7"/>
  <c r="I211" i="7"/>
  <c r="I189" i="7"/>
  <c r="H189" i="7" s="1"/>
  <c r="I167" i="7"/>
  <c r="H167" i="7" s="1"/>
  <c r="I145" i="7"/>
  <c r="I329" i="7"/>
  <c r="H329" i="7" s="1"/>
  <c r="I317" i="7"/>
  <c r="H317" i="7" s="1"/>
  <c r="I297" i="7"/>
  <c r="H297" i="7" s="1"/>
  <c r="I287" i="7"/>
  <c r="H287" i="7" s="1"/>
  <c r="I274" i="7"/>
  <c r="H274" i="7" s="1"/>
  <c r="I252" i="7"/>
  <c r="H252" i="7" s="1"/>
  <c r="I230" i="7"/>
  <c r="H230" i="7" s="1"/>
  <c r="I208" i="7"/>
  <c r="H208" i="7" s="1"/>
  <c r="I186" i="7"/>
  <c r="H186" i="7" s="1"/>
  <c r="I164" i="7"/>
  <c r="H164" i="7" s="1"/>
  <c r="I142" i="7"/>
  <c r="H142" i="7" s="1"/>
  <c r="I325" i="7"/>
  <c r="H325" i="7" s="1"/>
  <c r="I271" i="7"/>
  <c r="H271" i="7" s="1"/>
  <c r="I249" i="7"/>
  <c r="H249" i="7" s="1"/>
  <c r="I227" i="7"/>
  <c r="H227" i="7" s="1"/>
  <c r="I205" i="7"/>
  <c r="H205" i="7" s="1"/>
  <c r="I183" i="7"/>
  <c r="H183" i="7" s="1"/>
  <c r="I161" i="7"/>
  <c r="I139" i="7"/>
  <c r="H139" i="7" s="1"/>
  <c r="I307" i="7"/>
  <c r="I302" i="7"/>
  <c r="H302" i="7" s="1"/>
  <c r="I292" i="7"/>
  <c r="H292" i="7" s="1"/>
  <c r="I268" i="7"/>
  <c r="I246" i="7"/>
  <c r="H246" i="7" s="1"/>
  <c r="I224" i="7"/>
  <c r="H224" i="7" s="1"/>
  <c r="I202" i="7"/>
  <c r="H202" i="7" s="1"/>
  <c r="I180" i="7"/>
  <c r="H180" i="7" s="1"/>
  <c r="I158" i="7"/>
  <c r="H158" i="7" s="1"/>
  <c r="I322" i="7"/>
  <c r="H322" i="7" s="1"/>
  <c r="I285" i="7"/>
  <c r="H285" i="7" s="1"/>
  <c r="I265" i="7"/>
  <c r="H265" i="7" s="1"/>
  <c r="I243" i="7"/>
  <c r="H243" i="7" s="1"/>
  <c r="I221" i="7"/>
  <c r="H221" i="7" s="1"/>
  <c r="I199" i="7"/>
  <c r="H199" i="7" s="1"/>
  <c r="I177" i="7"/>
  <c r="H177" i="7" s="1"/>
  <c r="I155" i="7"/>
  <c r="H155" i="7" s="1"/>
  <c r="I319" i="7"/>
  <c r="I262" i="7"/>
  <c r="I240" i="7"/>
  <c r="I218" i="7"/>
  <c r="I196" i="7"/>
  <c r="I174" i="7"/>
  <c r="I152" i="7"/>
  <c r="I305" i="7"/>
  <c r="H305" i="7" s="1"/>
  <c r="I290" i="7"/>
  <c r="H290" i="7" s="1"/>
  <c r="I278" i="7"/>
  <c r="H278" i="7" s="1"/>
  <c r="I256" i="7"/>
  <c r="H256" i="7" s="1"/>
  <c r="I234" i="7"/>
  <c r="H234" i="7" s="1"/>
  <c r="I212" i="7"/>
  <c r="H212" i="7" s="1"/>
  <c r="I190" i="7"/>
  <c r="H190" i="7" s="1"/>
  <c r="I168" i="7"/>
  <c r="H168" i="7" s="1"/>
  <c r="I146" i="7"/>
  <c r="H146" i="7" s="1"/>
  <c r="I281" i="7"/>
  <c r="H281" i="7" s="1"/>
  <c r="I275" i="7"/>
  <c r="I253" i="7"/>
  <c r="H253" i="7" s="1"/>
  <c r="I231" i="7"/>
  <c r="I209" i="7"/>
  <c r="H209" i="7" s="1"/>
  <c r="I187" i="7"/>
  <c r="I165" i="7"/>
  <c r="H165" i="7" s="1"/>
  <c r="I143" i="7"/>
  <c r="H143" i="7" s="1"/>
  <c r="I303" i="7"/>
  <c r="I279" i="7"/>
  <c r="I257" i="7"/>
  <c r="H257" i="7" s="1"/>
  <c r="I235" i="7"/>
  <c r="I213" i="7"/>
  <c r="H213" i="7" s="1"/>
  <c r="I191" i="7"/>
  <c r="H191" i="7" s="1"/>
  <c r="I169" i="7"/>
  <c r="H169" i="7" s="1"/>
  <c r="I147" i="7"/>
  <c r="H147" i="7" s="1"/>
  <c r="I130" i="7"/>
  <c r="H130" i="7" s="1"/>
  <c r="I108" i="7"/>
  <c r="I86" i="7"/>
  <c r="H86" i="7" s="1"/>
  <c r="I64" i="7"/>
  <c r="H64" i="7" s="1"/>
  <c r="I42" i="7"/>
  <c r="I24" i="7"/>
  <c r="I4" i="7"/>
  <c r="H4" i="7" s="1"/>
  <c r="I127" i="7"/>
  <c r="H127" i="7" s="1"/>
  <c r="I105" i="7"/>
  <c r="I121" i="7"/>
  <c r="H121" i="7" s="1"/>
  <c r="I99" i="7"/>
  <c r="H99" i="7" s="1"/>
  <c r="I77" i="7"/>
  <c r="H77" i="7" s="1"/>
  <c r="I55" i="7"/>
  <c r="H55" i="7" s="1"/>
  <c r="I33" i="7"/>
  <c r="H33" i="7" s="1"/>
  <c r="I21" i="7"/>
  <c r="H21" i="7" s="1"/>
  <c r="I323" i="7"/>
  <c r="I306" i="7"/>
  <c r="H306" i="7" s="1"/>
  <c r="I276" i="7"/>
  <c r="H276" i="7" s="1"/>
  <c r="I254" i="7"/>
  <c r="H254" i="7" s="1"/>
  <c r="I232" i="7"/>
  <c r="I210" i="7"/>
  <c r="H210" i="7" s="1"/>
  <c r="I188" i="7"/>
  <c r="H188" i="7" s="1"/>
  <c r="I166" i="7"/>
  <c r="H166" i="7" s="1"/>
  <c r="I144" i="7"/>
  <c r="H144" i="7" s="1"/>
  <c r="I118" i="7"/>
  <c r="I96" i="7"/>
  <c r="H96" i="7" s="1"/>
  <c r="I74" i="7"/>
  <c r="I308" i="7"/>
  <c r="I293" i="7"/>
  <c r="H293" i="7" s="1"/>
  <c r="I291" i="7"/>
  <c r="I137" i="7"/>
  <c r="I115" i="7"/>
  <c r="I93" i="7"/>
  <c r="I71" i="7"/>
  <c r="I49" i="7"/>
  <c r="I324" i="7"/>
  <c r="I134" i="7"/>
  <c r="H134" i="7" s="1"/>
  <c r="I112" i="7"/>
  <c r="H112" i="7" s="1"/>
  <c r="I90" i="7"/>
  <c r="H90" i="7" s="1"/>
  <c r="I68" i="7"/>
  <c r="H68" i="7" s="1"/>
  <c r="I46" i="7"/>
  <c r="H46" i="7" s="1"/>
  <c r="I288" i="7"/>
  <c r="H288" i="7" s="1"/>
  <c r="I131" i="7"/>
  <c r="I109" i="7"/>
  <c r="I87" i="7"/>
  <c r="I65" i="7"/>
  <c r="I43" i="7"/>
  <c r="I17" i="7"/>
  <c r="I273" i="7"/>
  <c r="H273" i="7" s="1"/>
  <c r="I251" i="7"/>
  <c r="H251" i="7" s="1"/>
  <c r="I229" i="7"/>
  <c r="H229" i="7" s="1"/>
  <c r="I207" i="7"/>
  <c r="H207" i="7" s="1"/>
  <c r="I185" i="7"/>
  <c r="H185" i="7" s="1"/>
  <c r="I163" i="7"/>
  <c r="H163" i="7" s="1"/>
  <c r="I128" i="7"/>
  <c r="I106" i="7"/>
  <c r="H106" i="7" s="1"/>
  <c r="I84" i="7"/>
  <c r="I62" i="7"/>
  <c r="I40" i="7"/>
  <c r="I16" i="7"/>
  <c r="I310" i="7"/>
  <c r="H310" i="7" s="1"/>
  <c r="I295" i="7"/>
  <c r="I272" i="7"/>
  <c r="I250" i="7"/>
  <c r="I228" i="7"/>
  <c r="I206" i="7"/>
  <c r="I184" i="7"/>
  <c r="I162" i="7"/>
  <c r="I141" i="7"/>
  <c r="H141" i="7" s="1"/>
  <c r="I122" i="7"/>
  <c r="I100" i="7"/>
  <c r="H100" i="7" s="1"/>
  <c r="I312" i="7"/>
  <c r="H312" i="7" s="1"/>
  <c r="I296" i="7"/>
  <c r="H296" i="7" s="1"/>
  <c r="I119" i="7"/>
  <c r="H119" i="7" s="1"/>
  <c r="I97" i="7"/>
  <c r="I75" i="7"/>
  <c r="H75" i="7" s="1"/>
  <c r="I53" i="7"/>
  <c r="H53" i="7" s="1"/>
  <c r="I31" i="7"/>
  <c r="I13" i="7"/>
  <c r="H13" i="7" s="1"/>
  <c r="I201" i="7"/>
  <c r="I181" i="7"/>
  <c r="H181" i="7" s="1"/>
  <c r="I76" i="7"/>
  <c r="I36" i="7"/>
  <c r="H36" i="7" s="1"/>
  <c r="I248" i="7"/>
  <c r="H248" i="7" s="1"/>
  <c r="I178" i="7"/>
  <c r="H178" i="7" s="1"/>
  <c r="I39" i="7"/>
  <c r="I29" i="7"/>
  <c r="I7" i="7"/>
  <c r="I2" i="7"/>
  <c r="I301" i="7"/>
  <c r="I135" i="7"/>
  <c r="H135" i="7" s="1"/>
  <c r="I125" i="7"/>
  <c r="I95" i="7"/>
  <c r="I85" i="7"/>
  <c r="I81" i="7"/>
  <c r="I32" i="7"/>
  <c r="H32" i="7" s="1"/>
  <c r="I26" i="7"/>
  <c r="I9" i="7"/>
  <c r="I8" i="7"/>
  <c r="H8" i="7" s="1"/>
  <c r="I215" i="7"/>
  <c r="H215" i="7" s="1"/>
  <c r="I175" i="7"/>
  <c r="H175" i="7" s="1"/>
  <c r="I57" i="7"/>
  <c r="H57" i="7" s="1"/>
  <c r="I245" i="7"/>
  <c r="I225" i="7"/>
  <c r="H225" i="7" s="1"/>
  <c r="I172" i="7"/>
  <c r="I104" i="7"/>
  <c r="H104" i="7" s="1"/>
  <c r="I67" i="7"/>
  <c r="H67" i="7" s="1"/>
  <c r="I18" i="7"/>
  <c r="H18" i="7" s="1"/>
  <c r="I10" i="7"/>
  <c r="I222" i="7"/>
  <c r="H222" i="7" s="1"/>
  <c r="I124" i="7"/>
  <c r="I114" i="7"/>
  <c r="H114" i="7" s="1"/>
  <c r="I94" i="7"/>
  <c r="I89" i="7"/>
  <c r="H89" i="7" s="1"/>
  <c r="I35" i="7"/>
  <c r="H35" i="7" s="1"/>
  <c r="I182" i="7"/>
  <c r="H182" i="7" s="1"/>
  <c r="I133" i="7"/>
  <c r="I123" i="7"/>
  <c r="I45" i="7"/>
  <c r="I11" i="7"/>
  <c r="I259" i="7"/>
  <c r="H259" i="7" s="1"/>
  <c r="I219" i="7"/>
  <c r="I132" i="7"/>
  <c r="H132" i="7" s="1"/>
  <c r="I63" i="7"/>
  <c r="H63" i="7" s="1"/>
  <c r="I60" i="7"/>
  <c r="H60" i="7" s="1"/>
  <c r="I20" i="7"/>
  <c r="I19" i="7"/>
  <c r="H19" i="7" s="1"/>
  <c r="I269" i="7"/>
  <c r="H269" i="7" s="1"/>
  <c r="I216" i="7"/>
  <c r="H216" i="7" s="1"/>
  <c r="I149" i="7"/>
  <c r="H149" i="7" s="1"/>
  <c r="I140" i="7"/>
  <c r="I113" i="7"/>
  <c r="H113" i="7" s="1"/>
  <c r="I103" i="7"/>
  <c r="I80" i="7"/>
  <c r="H80" i="7" s="1"/>
  <c r="I70" i="7"/>
  <c r="H70" i="7" s="1"/>
  <c r="I52" i="7"/>
  <c r="H52" i="7" s="1"/>
  <c r="I28" i="7"/>
  <c r="H28" i="7" s="1"/>
  <c r="I12" i="7"/>
  <c r="I327" i="7"/>
  <c r="H327" i="7" s="1"/>
  <c r="I266" i="7"/>
  <c r="H266" i="7" s="1"/>
  <c r="I179" i="7"/>
  <c r="I159" i="7"/>
  <c r="I56" i="7"/>
  <c r="I41" i="7"/>
  <c r="I316" i="7"/>
  <c r="H316" i="7" s="1"/>
  <c r="I226" i="7"/>
  <c r="H226" i="7" s="1"/>
  <c r="I156" i="7"/>
  <c r="H156" i="7" s="1"/>
  <c r="I88" i="7"/>
  <c r="H88" i="7" s="1"/>
  <c r="I321" i="7"/>
  <c r="H321" i="7" s="1"/>
  <c r="I117" i="7"/>
  <c r="I314" i="7"/>
  <c r="H314" i="7" s="1"/>
  <c r="I150" i="7"/>
  <c r="I82" i="7"/>
  <c r="I3" i="7"/>
  <c r="H3" i="7" s="1"/>
  <c r="I22" i="7"/>
  <c r="I223" i="7"/>
  <c r="H223" i="7" s="1"/>
  <c r="I129" i="7"/>
  <c r="H129" i="7" s="1"/>
  <c r="I101" i="7"/>
  <c r="I126" i="7"/>
  <c r="I98" i="7"/>
  <c r="I72" i="7"/>
  <c r="I283" i="7"/>
  <c r="I247" i="7"/>
  <c r="H247" i="7" s="1"/>
  <c r="I204" i="7"/>
  <c r="H204" i="7" s="1"/>
  <c r="I197" i="7"/>
  <c r="I83" i="7"/>
  <c r="H83" i="7" s="1"/>
  <c r="I37" i="7"/>
  <c r="I138" i="7"/>
  <c r="H138" i="7" s="1"/>
  <c r="I330" i="7"/>
  <c r="I200" i="7"/>
  <c r="H200" i="7" s="1"/>
  <c r="I110" i="7"/>
  <c r="H110" i="7" s="1"/>
  <c r="I107" i="7"/>
  <c r="I136" i="7"/>
  <c r="H136" i="7" s="1"/>
  <c r="I58" i="7"/>
  <c r="I50" i="7"/>
  <c r="H50" i="7" s="1"/>
  <c r="I23" i="7"/>
  <c r="I193" i="7"/>
  <c r="H193" i="7" s="1"/>
  <c r="I6" i="7"/>
  <c r="I238" i="7"/>
  <c r="H238" i="7" s="1"/>
  <c r="I91" i="7"/>
  <c r="H91" i="7" s="1"/>
  <c r="I244" i="7"/>
  <c r="I160" i="7"/>
  <c r="I69" i="7"/>
  <c r="I30" i="7"/>
  <c r="I25" i="7"/>
  <c r="H25" i="7" s="1"/>
  <c r="I14" i="7"/>
  <c r="H14" i="7" s="1"/>
  <c r="I260" i="7"/>
  <c r="H260" i="7" s="1"/>
  <c r="I116" i="7"/>
  <c r="I27" i="7"/>
  <c r="I284" i="7"/>
  <c r="I270" i="7"/>
  <c r="H270" i="7" s="1"/>
  <c r="I194" i="7"/>
  <c r="H194" i="7" s="1"/>
  <c r="I78" i="7"/>
  <c r="H78" i="7" s="1"/>
  <c r="I59" i="7"/>
  <c r="I111" i="7"/>
  <c r="H111" i="7" s="1"/>
  <c r="I73" i="7"/>
  <c r="I237" i="7"/>
  <c r="H237" i="7" s="1"/>
  <c r="I153" i="7"/>
  <c r="H153" i="7" s="1"/>
  <c r="I92" i="7"/>
  <c r="H92" i="7" s="1"/>
  <c r="I5" i="7"/>
  <c r="H5" i="7" s="1"/>
  <c r="I263" i="7"/>
  <c r="H263" i="7" s="1"/>
  <c r="I157" i="7"/>
  <c r="I47" i="7"/>
  <c r="H47" i="7" s="1"/>
  <c r="I203" i="7"/>
  <c r="H203" i="7" s="1"/>
  <c r="I326" i="7"/>
  <c r="H326" i="7" s="1"/>
  <c r="I48" i="7"/>
  <c r="H48" i="7" s="1"/>
  <c r="I66" i="7"/>
  <c r="H66" i="7" s="1"/>
  <c r="I120" i="7"/>
  <c r="H120" i="7" s="1"/>
  <c r="I79" i="7"/>
  <c r="H79" i="7" s="1"/>
  <c r="I38" i="7"/>
  <c r="I34" i="7"/>
  <c r="H34" i="7" s="1"/>
  <c r="I171" i="7"/>
  <c r="H171" i="7" s="1"/>
  <c r="I44" i="7"/>
  <c r="H44" i="7" s="1"/>
  <c r="I102" i="7"/>
  <c r="I54" i="7"/>
  <c r="I267" i="7"/>
  <c r="H267" i="7" s="1"/>
  <c r="T282" i="7"/>
  <c r="T229" i="5"/>
  <c r="L325" i="5"/>
  <c r="AR16" i="6"/>
  <c r="W16" i="6"/>
  <c r="E16" i="1" s="1"/>
  <c r="P16" i="1" s="1"/>
  <c r="M16" i="6"/>
  <c r="T160" i="6"/>
  <c r="U165" i="6"/>
  <c r="T201" i="6"/>
  <c r="H205" i="6"/>
  <c r="L205" i="6" s="1"/>
  <c r="P328" i="7"/>
  <c r="P283" i="7"/>
  <c r="P321" i="7"/>
  <c r="P301" i="7"/>
  <c r="P290" i="7"/>
  <c r="P326" i="7"/>
  <c r="T326" i="7" s="1"/>
  <c r="P312" i="7"/>
  <c r="P307" i="7"/>
  <c r="P302" i="7"/>
  <c r="P292" i="7"/>
  <c r="T292" i="7" s="1"/>
  <c r="P268" i="7"/>
  <c r="P246" i="7"/>
  <c r="P224" i="7"/>
  <c r="T224" i="7" s="1"/>
  <c r="P202" i="7"/>
  <c r="T202" i="7" s="1"/>
  <c r="P180" i="7"/>
  <c r="T180" i="7" s="1"/>
  <c r="P158" i="7"/>
  <c r="T158" i="7" s="1"/>
  <c r="P322" i="7"/>
  <c r="T322" i="7" s="1"/>
  <c r="P285" i="7"/>
  <c r="T285" i="7" s="1"/>
  <c r="P265" i="7"/>
  <c r="P243" i="7"/>
  <c r="T243" i="7" s="1"/>
  <c r="P221" i="7"/>
  <c r="T221" i="7" s="1"/>
  <c r="P199" i="7"/>
  <c r="P177" i="7"/>
  <c r="P155" i="7"/>
  <c r="P319" i="7"/>
  <c r="P262" i="7"/>
  <c r="T262" i="7" s="1"/>
  <c r="P240" i="7"/>
  <c r="T240" i="7" s="1"/>
  <c r="P218" i="7"/>
  <c r="T218" i="7" s="1"/>
  <c r="P196" i="7"/>
  <c r="T196" i="7" s="1"/>
  <c r="P174" i="7"/>
  <c r="T174" i="7" s="1"/>
  <c r="P152" i="7"/>
  <c r="T152" i="7" s="1"/>
  <c r="P295" i="7"/>
  <c r="T295" i="7" s="1"/>
  <c r="P259" i="7"/>
  <c r="T259" i="7" s="1"/>
  <c r="P237" i="7"/>
  <c r="T237" i="7" s="1"/>
  <c r="P215" i="7"/>
  <c r="T215" i="7" s="1"/>
  <c r="P193" i="7"/>
  <c r="T193" i="7" s="1"/>
  <c r="P171" i="7"/>
  <c r="T171" i="7" s="1"/>
  <c r="P149" i="7"/>
  <c r="T149" i="7" s="1"/>
  <c r="P305" i="7"/>
  <c r="T305" i="7" s="1"/>
  <c r="P278" i="7"/>
  <c r="T278" i="7" s="1"/>
  <c r="P256" i="7"/>
  <c r="T256" i="7" s="1"/>
  <c r="P234" i="7"/>
  <c r="P212" i="7"/>
  <c r="P190" i="7"/>
  <c r="P168" i="7"/>
  <c r="P146" i="7"/>
  <c r="P300" i="7"/>
  <c r="P281" i="7"/>
  <c r="P275" i="7"/>
  <c r="P253" i="7"/>
  <c r="T253" i="7" s="1"/>
  <c r="P231" i="7"/>
  <c r="P209" i="7"/>
  <c r="P187" i="7"/>
  <c r="P165" i="7"/>
  <c r="P143" i="7"/>
  <c r="P324" i="7"/>
  <c r="T324" i="7" s="1"/>
  <c r="P272" i="7"/>
  <c r="P250" i="7"/>
  <c r="T250" i="7" s="1"/>
  <c r="P228" i="7"/>
  <c r="P206" i="7"/>
  <c r="T206" i="7" s="1"/>
  <c r="P184" i="7"/>
  <c r="T184" i="7" s="1"/>
  <c r="P162" i="7"/>
  <c r="T162" i="7" s="1"/>
  <c r="P140" i="7"/>
  <c r="P316" i="7"/>
  <c r="P310" i="7"/>
  <c r="P298" i="7"/>
  <c r="P288" i="7"/>
  <c r="P269" i="7"/>
  <c r="P247" i="7"/>
  <c r="P225" i="7"/>
  <c r="P203" i="7"/>
  <c r="P181" i="7"/>
  <c r="T181" i="7" s="1"/>
  <c r="P159" i="7"/>
  <c r="P137" i="7"/>
  <c r="P327" i="7"/>
  <c r="P314" i="7"/>
  <c r="P293" i="7"/>
  <c r="P266" i="7"/>
  <c r="T266" i="7" s="1"/>
  <c r="P244" i="7"/>
  <c r="T244" i="7" s="1"/>
  <c r="P222" i="7"/>
  <c r="T222" i="7" s="1"/>
  <c r="P200" i="7"/>
  <c r="T200" i="7" s="1"/>
  <c r="P178" i="7"/>
  <c r="T178" i="7" s="1"/>
  <c r="P156" i="7"/>
  <c r="T156" i="7" s="1"/>
  <c r="P303" i="7"/>
  <c r="T303" i="7" s="1"/>
  <c r="P260" i="7"/>
  <c r="P238" i="7"/>
  <c r="P216" i="7"/>
  <c r="T216" i="7" s="1"/>
  <c r="P194" i="7"/>
  <c r="P172" i="7"/>
  <c r="P150" i="7"/>
  <c r="P318" i="7"/>
  <c r="P286" i="7"/>
  <c r="P279" i="7"/>
  <c r="P257" i="7"/>
  <c r="P235" i="7"/>
  <c r="P213" i="7"/>
  <c r="P191" i="7"/>
  <c r="P169" i="7"/>
  <c r="P147" i="7"/>
  <c r="P134" i="7"/>
  <c r="T134" i="7" s="1"/>
  <c r="P112" i="7"/>
  <c r="T112" i="7" s="1"/>
  <c r="P90" i="7"/>
  <c r="T90" i="7" s="1"/>
  <c r="P68" i="7"/>
  <c r="T68" i="7" s="1"/>
  <c r="P46" i="7"/>
  <c r="P308" i="7"/>
  <c r="T308" i="7" s="1"/>
  <c r="P131" i="7"/>
  <c r="T131" i="7" s="1"/>
  <c r="P109" i="7"/>
  <c r="P309" i="7"/>
  <c r="P287" i="7"/>
  <c r="P274" i="7"/>
  <c r="T274" i="7" s="1"/>
  <c r="P252" i="7"/>
  <c r="P230" i="7"/>
  <c r="T230" i="7" s="1"/>
  <c r="P208" i="7"/>
  <c r="P186" i="7"/>
  <c r="T186" i="7" s="1"/>
  <c r="P164" i="7"/>
  <c r="T164" i="7" s="1"/>
  <c r="P125" i="7"/>
  <c r="T125" i="7" s="1"/>
  <c r="P103" i="7"/>
  <c r="T103" i="7" s="1"/>
  <c r="P81" i="7"/>
  <c r="P59" i="7"/>
  <c r="T59" i="7" s="1"/>
  <c r="P37" i="7"/>
  <c r="P329" i="7"/>
  <c r="P294" i="7"/>
  <c r="T294" i="7" s="1"/>
  <c r="P141" i="7"/>
  <c r="P122" i="7"/>
  <c r="T122" i="7" s="1"/>
  <c r="P100" i="7"/>
  <c r="T100" i="7" s="1"/>
  <c r="P78" i="7"/>
  <c r="T78" i="7" s="1"/>
  <c r="P313" i="7"/>
  <c r="T313" i="7" s="1"/>
  <c r="P311" i="7"/>
  <c r="T311" i="7" s="1"/>
  <c r="P296" i="7"/>
  <c r="P142" i="7"/>
  <c r="P119" i="7"/>
  <c r="P97" i="7"/>
  <c r="P75" i="7"/>
  <c r="P53" i="7"/>
  <c r="P325" i="7"/>
  <c r="T325" i="7" s="1"/>
  <c r="P116" i="7"/>
  <c r="T116" i="7" s="1"/>
  <c r="P94" i="7"/>
  <c r="T94" i="7" s="1"/>
  <c r="P72" i="7"/>
  <c r="T72" i="7" s="1"/>
  <c r="P50" i="7"/>
  <c r="P28" i="7"/>
  <c r="T28" i="7" s="1"/>
  <c r="P320" i="7"/>
  <c r="T320" i="7" s="1"/>
  <c r="P270" i="7"/>
  <c r="P248" i="7"/>
  <c r="P226" i="7"/>
  <c r="T226" i="7" s="1"/>
  <c r="P204" i="7"/>
  <c r="T204" i="7" s="1"/>
  <c r="P182" i="7"/>
  <c r="T182" i="7" s="1"/>
  <c r="P160" i="7"/>
  <c r="T160" i="7" s="1"/>
  <c r="P135" i="7"/>
  <c r="P113" i="7"/>
  <c r="T113" i="7" s="1"/>
  <c r="P91" i="7"/>
  <c r="T91" i="7" s="1"/>
  <c r="P69" i="7"/>
  <c r="P47" i="7"/>
  <c r="T47" i="7" s="1"/>
  <c r="P271" i="7"/>
  <c r="P249" i="7"/>
  <c r="P227" i="7"/>
  <c r="P205" i="7"/>
  <c r="P183" i="7"/>
  <c r="P161" i="7"/>
  <c r="T161" i="7" s="1"/>
  <c r="P132" i="7"/>
  <c r="T132" i="7" s="1"/>
  <c r="P110" i="7"/>
  <c r="T110" i="7" s="1"/>
  <c r="P88" i="7"/>
  <c r="T88" i="7" s="1"/>
  <c r="P66" i="7"/>
  <c r="T66" i="7" s="1"/>
  <c r="P44" i="7"/>
  <c r="T44" i="7" s="1"/>
  <c r="P330" i="7"/>
  <c r="P299" i="7"/>
  <c r="P263" i="7"/>
  <c r="T263" i="7" s="1"/>
  <c r="P241" i="7"/>
  <c r="T241" i="7" s="1"/>
  <c r="P219" i="7"/>
  <c r="T219" i="7" s="1"/>
  <c r="P197" i="7"/>
  <c r="T197" i="7" s="1"/>
  <c r="P175" i="7"/>
  <c r="T175" i="7" s="1"/>
  <c r="P153" i="7"/>
  <c r="T153" i="7" s="1"/>
  <c r="P126" i="7"/>
  <c r="T126" i="7" s="1"/>
  <c r="P104" i="7"/>
  <c r="P123" i="7"/>
  <c r="P101" i="7"/>
  <c r="P79" i="7"/>
  <c r="P57" i="7"/>
  <c r="P35" i="7"/>
  <c r="T35" i="7" s="1"/>
  <c r="P282" i="7"/>
  <c r="P273" i="7"/>
  <c r="T273" i="7" s="1"/>
  <c r="P242" i="7"/>
  <c r="P192" i="7"/>
  <c r="P133" i="7"/>
  <c r="P45" i="7"/>
  <c r="P239" i="7"/>
  <c r="P188" i="7"/>
  <c r="P163" i="7"/>
  <c r="T163" i="7" s="1"/>
  <c r="P60" i="7"/>
  <c r="P291" i="7"/>
  <c r="T291" i="7" s="1"/>
  <c r="P255" i="7"/>
  <c r="T255" i="7" s="1"/>
  <c r="P80" i="7"/>
  <c r="P70" i="7"/>
  <c r="T70" i="7" s="1"/>
  <c r="P63" i="7"/>
  <c r="T63" i="7" s="1"/>
  <c r="P145" i="7"/>
  <c r="T145" i="7" s="1"/>
  <c r="P52" i="7"/>
  <c r="T52" i="7" s="1"/>
  <c r="P38" i="7"/>
  <c r="P306" i="7"/>
  <c r="T306" i="7" s="1"/>
  <c r="P236" i="7"/>
  <c r="P179" i="7"/>
  <c r="T179" i="7" s="1"/>
  <c r="P130" i="7"/>
  <c r="P93" i="7"/>
  <c r="P84" i="7"/>
  <c r="P74" i="7"/>
  <c r="P48" i="7"/>
  <c r="T48" i="7" s="1"/>
  <c r="P41" i="7"/>
  <c r="T41" i="7" s="1"/>
  <c r="P232" i="7"/>
  <c r="P207" i="7"/>
  <c r="T207" i="7" s="1"/>
  <c r="P176" i="7"/>
  <c r="P102" i="7"/>
  <c r="T102" i="7" s="1"/>
  <c r="P56" i="7"/>
  <c r="T56" i="7" s="1"/>
  <c r="P31" i="7"/>
  <c r="T31" i="7" s="1"/>
  <c r="P173" i="7"/>
  <c r="T173" i="7" s="1"/>
  <c r="P121" i="7"/>
  <c r="T121" i="7" s="1"/>
  <c r="P120" i="7"/>
  <c r="T120" i="7" s="1"/>
  <c r="P111" i="7"/>
  <c r="T111" i="7" s="1"/>
  <c r="P92" i="7"/>
  <c r="T92" i="7" s="1"/>
  <c r="P73" i="7"/>
  <c r="P189" i="7"/>
  <c r="T189" i="7" s="1"/>
  <c r="P129" i="7"/>
  <c r="P83" i="7"/>
  <c r="T83" i="7" s="1"/>
  <c r="P51" i="7"/>
  <c r="T51" i="7" s="1"/>
  <c r="P34" i="7"/>
  <c r="P304" i="7"/>
  <c r="P280" i="7"/>
  <c r="T280" i="7" s="1"/>
  <c r="P223" i="7"/>
  <c r="P276" i="7"/>
  <c r="T276" i="7" s="1"/>
  <c r="P251" i="7"/>
  <c r="T251" i="7" s="1"/>
  <c r="P220" i="7"/>
  <c r="P170" i="7"/>
  <c r="T170" i="7" s="1"/>
  <c r="P284" i="7"/>
  <c r="P217" i="7"/>
  <c r="P166" i="7"/>
  <c r="P108" i="7"/>
  <c r="T108" i="7" s="1"/>
  <c r="P264" i="7"/>
  <c r="T264" i="7" s="1"/>
  <c r="P138" i="7"/>
  <c r="T138" i="7" s="1"/>
  <c r="P64" i="7"/>
  <c r="T64" i="7" s="1"/>
  <c r="P254" i="7"/>
  <c r="T254" i="7" s="1"/>
  <c r="P167" i="7"/>
  <c r="T167" i="7" s="1"/>
  <c r="P157" i="7"/>
  <c r="T157" i="7" s="1"/>
  <c r="P114" i="7"/>
  <c r="P106" i="7"/>
  <c r="T106" i="7" s="1"/>
  <c r="P95" i="7"/>
  <c r="T95" i="7" s="1"/>
  <c r="P89" i="7"/>
  <c r="P323" i="7"/>
  <c r="P148" i="7"/>
  <c r="T148" i="7" s="1"/>
  <c r="P118" i="7"/>
  <c r="P39" i="7"/>
  <c r="T39" i="7" s="1"/>
  <c r="P195" i="7"/>
  <c r="T195" i="7" s="1"/>
  <c r="P136" i="7"/>
  <c r="P107" i="7"/>
  <c r="P58" i="7"/>
  <c r="T58" i="7" s="1"/>
  <c r="P65" i="7"/>
  <c r="P49" i="7"/>
  <c r="P245" i="7"/>
  <c r="T245" i="7" s="1"/>
  <c r="P210" i="7"/>
  <c r="T210" i="7" s="1"/>
  <c r="P96" i="7"/>
  <c r="T96" i="7" s="1"/>
  <c r="P86" i="7"/>
  <c r="T86" i="7" s="1"/>
  <c r="P67" i="7"/>
  <c r="T67" i="7" s="1"/>
  <c r="P26" i="7"/>
  <c r="T26" i="7" s="1"/>
  <c r="P277" i="7"/>
  <c r="T277" i="7" s="1"/>
  <c r="P258" i="7"/>
  <c r="P76" i="7"/>
  <c r="P30" i="7"/>
  <c r="P27" i="7"/>
  <c r="P315" i="7"/>
  <c r="T315" i="7" s="1"/>
  <c r="P198" i="7"/>
  <c r="P139" i="7"/>
  <c r="P33" i="7"/>
  <c r="T33" i="7" s="1"/>
  <c r="P289" i="7"/>
  <c r="T289" i="7" s="1"/>
  <c r="P40" i="7"/>
  <c r="T40" i="7" s="1"/>
  <c r="P297" i="7"/>
  <c r="P144" i="7"/>
  <c r="P55" i="7"/>
  <c r="T55" i="7" s="1"/>
  <c r="P43" i="7"/>
  <c r="T43" i="7" s="1"/>
  <c r="P233" i="7"/>
  <c r="P124" i="7"/>
  <c r="T124" i="7" s="1"/>
  <c r="P99" i="7"/>
  <c r="T99" i="7" s="1"/>
  <c r="P117" i="7"/>
  <c r="T117" i="7" s="1"/>
  <c r="P62" i="7"/>
  <c r="T62" i="7" s="1"/>
  <c r="P151" i="7"/>
  <c r="T151" i="7" s="1"/>
  <c r="P211" i="7"/>
  <c r="T211" i="7" s="1"/>
  <c r="P32" i="7"/>
  <c r="T32" i="7" s="1"/>
  <c r="P29" i="7"/>
  <c r="P267" i="7"/>
  <c r="P185" i="7"/>
  <c r="T185" i="7" s="1"/>
  <c r="P115" i="7"/>
  <c r="P105" i="7"/>
  <c r="P71" i="7"/>
  <c r="P201" i="7"/>
  <c r="P154" i="7"/>
  <c r="P128" i="7"/>
  <c r="P229" i="7"/>
  <c r="T229" i="7" s="1"/>
  <c r="P85" i="7"/>
  <c r="T85" i="7" s="1"/>
  <c r="P42" i="7"/>
  <c r="T42" i="7" s="1"/>
  <c r="P36" i="7"/>
  <c r="T36" i="7" s="1"/>
  <c r="P261" i="7"/>
  <c r="P77" i="7"/>
  <c r="P54" i="7"/>
  <c r="T54" i="7" s="1"/>
  <c r="P317" i="7"/>
  <c r="P214" i="7"/>
  <c r="T214" i="7" s="1"/>
  <c r="P98" i="7"/>
  <c r="T98" i="7" s="1"/>
  <c r="P127" i="7"/>
  <c r="T127" i="7" s="1"/>
  <c r="L8" i="7"/>
  <c r="L110" i="7"/>
  <c r="I52" i="6"/>
  <c r="H52" i="6" s="1"/>
  <c r="L52" i="6" s="1"/>
  <c r="P84" i="6"/>
  <c r="T84" i="6" s="1"/>
  <c r="P125" i="6"/>
  <c r="T125" i="6" s="1"/>
  <c r="P183" i="6"/>
  <c r="T183" i="6" s="1"/>
  <c r="P226" i="6"/>
  <c r="I259" i="6"/>
  <c r="H259" i="6" s="1"/>
  <c r="L259" i="6" s="1"/>
  <c r="I268" i="6"/>
  <c r="H268" i="6" s="1"/>
  <c r="L268" i="6" s="1"/>
  <c r="P281" i="6"/>
  <c r="T281" i="6" s="1"/>
  <c r="L175" i="7"/>
  <c r="E3" i="6"/>
  <c r="E4" i="6"/>
  <c r="I28" i="6"/>
  <c r="H28" i="6" s="1"/>
  <c r="L28" i="6" s="1"/>
  <c r="P50" i="6"/>
  <c r="T50" i="6" s="1"/>
  <c r="I53" i="6"/>
  <c r="H53" i="6" s="1"/>
  <c r="L53" i="6" s="1"/>
  <c r="I66" i="6"/>
  <c r="H66" i="6" s="1"/>
  <c r="L66" i="6" s="1"/>
  <c r="P75" i="6"/>
  <c r="T75" i="6" s="1"/>
  <c r="P85" i="6"/>
  <c r="P116" i="6"/>
  <c r="T116" i="6" s="1"/>
  <c r="P118" i="6"/>
  <c r="I131" i="6"/>
  <c r="H131" i="6" s="1"/>
  <c r="L131" i="6" s="1"/>
  <c r="I146" i="6"/>
  <c r="H146" i="6" s="1"/>
  <c r="L146" i="6" s="1"/>
  <c r="T153" i="6"/>
  <c r="I161" i="6"/>
  <c r="H161" i="6" s="1"/>
  <c r="L161" i="6" s="1"/>
  <c r="T179" i="6"/>
  <c r="T210" i="6"/>
  <c r="I225" i="6"/>
  <c r="H225" i="6" s="1"/>
  <c r="L225" i="6" s="1"/>
  <c r="T226" i="6"/>
  <c r="T235" i="6"/>
  <c r="T256" i="6"/>
  <c r="I4" i="6"/>
  <c r="H4" i="6" s="1"/>
  <c r="L4" i="6" s="1"/>
  <c r="I5" i="6"/>
  <c r="H5" i="6" s="1"/>
  <c r="L5" i="6" s="1"/>
  <c r="I15" i="6"/>
  <c r="H15" i="6" s="1"/>
  <c r="L15" i="6" s="1"/>
  <c r="T36" i="6"/>
  <c r="P51" i="6"/>
  <c r="P82" i="6"/>
  <c r="T85" i="6"/>
  <c r="T89" i="6"/>
  <c r="I123" i="6"/>
  <c r="H123" i="6" s="1"/>
  <c r="L123" i="6" s="1"/>
  <c r="P126" i="6"/>
  <c r="P141" i="6"/>
  <c r="I167" i="6"/>
  <c r="H167" i="6" s="1"/>
  <c r="L167" i="6" s="1"/>
  <c r="I237" i="6"/>
  <c r="H237" i="6" s="1"/>
  <c r="L237" i="6" s="1"/>
  <c r="L166" i="7"/>
  <c r="M6" i="6"/>
  <c r="I20" i="6"/>
  <c r="H20" i="6" s="1"/>
  <c r="L20" i="6" s="1"/>
  <c r="I41" i="6"/>
  <c r="H41" i="6" s="1"/>
  <c r="L41" i="6" s="1"/>
  <c r="I68" i="6"/>
  <c r="H68" i="6" s="1"/>
  <c r="L68" i="6" s="1"/>
  <c r="P77" i="6"/>
  <c r="T77" i="6" s="1"/>
  <c r="P152" i="6"/>
  <c r="T152" i="6" s="1"/>
  <c r="P231" i="6"/>
  <c r="T231" i="6" s="1"/>
  <c r="P252" i="6"/>
  <c r="L210" i="7"/>
  <c r="T324" i="5"/>
  <c r="W2" i="6"/>
  <c r="E2" i="1" s="1"/>
  <c r="P2" i="1" s="1"/>
  <c r="W6" i="6"/>
  <c r="E6" i="1" s="1"/>
  <c r="P6" i="1" s="1"/>
  <c r="P39" i="6"/>
  <c r="T39" i="6" s="1"/>
  <c r="I42" i="6"/>
  <c r="H42" i="6" s="1"/>
  <c r="L42" i="6" s="1"/>
  <c r="I55" i="6"/>
  <c r="H55" i="6" s="1"/>
  <c r="L55" i="6" s="1"/>
  <c r="P64" i="6"/>
  <c r="T64" i="6" s="1"/>
  <c r="P78" i="6"/>
  <c r="P114" i="6"/>
  <c r="T157" i="6"/>
  <c r="I192" i="6"/>
  <c r="H192" i="6" s="1"/>
  <c r="L192" i="6" s="1"/>
  <c r="I203" i="6"/>
  <c r="H203" i="6" s="1"/>
  <c r="L203" i="6" s="1"/>
  <c r="P209" i="6"/>
  <c r="T209" i="6" s="1"/>
  <c r="I241" i="6"/>
  <c r="H241" i="6" s="1"/>
  <c r="L241" i="6" s="1"/>
  <c r="I251" i="6"/>
  <c r="H251" i="6" s="1"/>
  <c r="L251" i="6" s="1"/>
  <c r="T252" i="6"/>
  <c r="I262" i="6"/>
  <c r="H262" i="6" s="1"/>
  <c r="L262" i="6" s="1"/>
  <c r="L317" i="7"/>
  <c r="I24" i="6"/>
  <c r="H24" i="6" s="1"/>
  <c r="L24" i="6" s="1"/>
  <c r="T27" i="6"/>
  <c r="P40" i="6"/>
  <c r="T40" i="6" s="1"/>
  <c r="T79" i="6"/>
  <c r="T87" i="6"/>
  <c r="I102" i="6"/>
  <c r="H102" i="6" s="1"/>
  <c r="L102" i="6" s="1"/>
  <c r="P115" i="6"/>
  <c r="T115" i="6" s="1"/>
  <c r="I140" i="6"/>
  <c r="H140" i="6" s="1"/>
  <c r="L140" i="6" s="1"/>
  <c r="T141" i="6"/>
  <c r="P161" i="6"/>
  <c r="T161" i="6" s="1"/>
  <c r="I176" i="6"/>
  <c r="H176" i="6" s="1"/>
  <c r="L176" i="6" s="1"/>
  <c r="T204" i="6"/>
  <c r="I218" i="6"/>
  <c r="H218" i="6" s="1"/>
  <c r="L218" i="6" s="1"/>
  <c r="I14" i="6"/>
  <c r="H14" i="6" s="1"/>
  <c r="L14" i="6" s="1"/>
  <c r="I19" i="6"/>
  <c r="H19" i="6" s="1"/>
  <c r="L19" i="6" s="1"/>
  <c r="I30" i="6"/>
  <c r="H30" i="6" s="1"/>
  <c r="L30" i="6" s="1"/>
  <c r="I57" i="6"/>
  <c r="H57" i="6" s="1"/>
  <c r="L57" i="6" s="1"/>
  <c r="P66" i="6"/>
  <c r="P104" i="6"/>
  <c r="T105" i="6"/>
  <c r="I112" i="6"/>
  <c r="H112" i="6" s="1"/>
  <c r="L112" i="6" s="1"/>
  <c r="I150" i="6"/>
  <c r="H150" i="6" s="1"/>
  <c r="L150" i="6" s="1"/>
  <c r="P188" i="6"/>
  <c r="P225" i="6"/>
  <c r="T225" i="6" s="1"/>
  <c r="P247" i="6"/>
  <c r="P312" i="6"/>
  <c r="T312" i="6" s="1"/>
  <c r="T258" i="7"/>
  <c r="X55" i="8"/>
  <c r="U55" i="8"/>
  <c r="I327" i="6"/>
  <c r="H327" i="6" s="1"/>
  <c r="L327" i="6" s="1"/>
  <c r="I324" i="6"/>
  <c r="H324" i="6" s="1"/>
  <c r="L324" i="6" s="1"/>
  <c r="I321" i="6"/>
  <c r="H321" i="6" s="1"/>
  <c r="L321" i="6" s="1"/>
  <c r="I318" i="6"/>
  <c r="H318" i="6" s="1"/>
  <c r="L318" i="6" s="1"/>
  <c r="I309" i="6"/>
  <c r="H309" i="6" s="1"/>
  <c r="L309" i="6" s="1"/>
  <c r="I306" i="6"/>
  <c r="H306" i="6" s="1"/>
  <c r="L306" i="6" s="1"/>
  <c r="I279" i="6"/>
  <c r="H279" i="6" s="1"/>
  <c r="L279" i="6" s="1"/>
  <c r="I315" i="6"/>
  <c r="H315" i="6" s="1"/>
  <c r="L315" i="6" s="1"/>
  <c r="I303" i="6"/>
  <c r="H303" i="6" s="1"/>
  <c r="L303" i="6" s="1"/>
  <c r="I312" i="6"/>
  <c r="H312" i="6" s="1"/>
  <c r="L312" i="6" s="1"/>
  <c r="I300" i="6"/>
  <c r="H300" i="6" s="1"/>
  <c r="L300" i="6" s="1"/>
  <c r="I297" i="6"/>
  <c r="H297" i="6" s="1"/>
  <c r="L297" i="6" s="1"/>
  <c r="I285" i="6"/>
  <c r="H285" i="6" s="1"/>
  <c r="L285" i="6" s="1"/>
  <c r="I294" i="6"/>
  <c r="H294" i="6" s="1"/>
  <c r="L294" i="6" s="1"/>
  <c r="I288" i="6"/>
  <c r="H288" i="6" s="1"/>
  <c r="L288" i="6" s="1"/>
  <c r="I330" i="6"/>
  <c r="H330" i="6" s="1"/>
  <c r="L330" i="6" s="1"/>
  <c r="I317" i="6"/>
  <c r="H317" i="6" s="1"/>
  <c r="L317" i="6" s="1"/>
  <c r="I307" i="6"/>
  <c r="H307" i="6" s="1"/>
  <c r="L307" i="6" s="1"/>
  <c r="I329" i="6"/>
  <c r="H329" i="6" s="1"/>
  <c r="L329" i="6" s="1"/>
  <c r="I328" i="6"/>
  <c r="H328" i="6" s="1"/>
  <c r="L328" i="6" s="1"/>
  <c r="I322" i="6"/>
  <c r="H322" i="6" s="1"/>
  <c r="L322" i="6" s="1"/>
  <c r="I316" i="6"/>
  <c r="H316" i="6" s="1"/>
  <c r="L316" i="6" s="1"/>
  <c r="I280" i="6"/>
  <c r="H280" i="6" s="1"/>
  <c r="L280" i="6" s="1"/>
  <c r="I272" i="6"/>
  <c r="H272" i="6" s="1"/>
  <c r="L272" i="6" s="1"/>
  <c r="I261" i="6"/>
  <c r="H261" i="6" s="1"/>
  <c r="L261" i="6" s="1"/>
  <c r="I250" i="6"/>
  <c r="H250" i="6" s="1"/>
  <c r="L250" i="6" s="1"/>
  <c r="I239" i="6"/>
  <c r="H239" i="6" s="1"/>
  <c r="L239" i="6" s="1"/>
  <c r="I311" i="6"/>
  <c r="H311" i="6" s="1"/>
  <c r="L311" i="6" s="1"/>
  <c r="I293" i="6"/>
  <c r="H293" i="6" s="1"/>
  <c r="L293" i="6" s="1"/>
  <c r="I290" i="6"/>
  <c r="H290" i="6" s="1"/>
  <c r="L290" i="6" s="1"/>
  <c r="I264" i="6"/>
  <c r="H264" i="6" s="1"/>
  <c r="L264" i="6" s="1"/>
  <c r="I287" i="6"/>
  <c r="H287" i="6" s="1"/>
  <c r="L287" i="6" s="1"/>
  <c r="I282" i="6"/>
  <c r="H282" i="6" s="1"/>
  <c r="L282" i="6" s="1"/>
  <c r="I310" i="6"/>
  <c r="H310" i="6" s="1"/>
  <c r="L310" i="6" s="1"/>
  <c r="I292" i="6"/>
  <c r="H292" i="6" s="1"/>
  <c r="L292" i="6" s="1"/>
  <c r="I320" i="6"/>
  <c r="H320" i="6" s="1"/>
  <c r="L320" i="6" s="1"/>
  <c r="I314" i="6"/>
  <c r="H314" i="6" s="1"/>
  <c r="L314" i="6" s="1"/>
  <c r="I305" i="6"/>
  <c r="H305" i="6" s="1"/>
  <c r="L305" i="6" s="1"/>
  <c r="I301" i="6"/>
  <c r="H301" i="6" s="1"/>
  <c r="L301" i="6" s="1"/>
  <c r="I295" i="6"/>
  <c r="H295" i="6" s="1"/>
  <c r="L295" i="6" s="1"/>
  <c r="I286" i="6"/>
  <c r="H286" i="6" s="1"/>
  <c r="L286" i="6" s="1"/>
  <c r="I284" i="6"/>
  <c r="H284" i="6" s="1"/>
  <c r="L284" i="6" s="1"/>
  <c r="I252" i="6"/>
  <c r="H252" i="6" s="1"/>
  <c r="L252" i="6" s="1"/>
  <c r="I233" i="6"/>
  <c r="H233" i="6" s="1"/>
  <c r="L233" i="6" s="1"/>
  <c r="I231" i="6"/>
  <c r="H231" i="6" s="1"/>
  <c r="L231" i="6" s="1"/>
  <c r="I135" i="6"/>
  <c r="H135" i="6" s="1"/>
  <c r="L135" i="6" s="1"/>
  <c r="I124" i="6"/>
  <c r="H124" i="6" s="1"/>
  <c r="L124" i="6" s="1"/>
  <c r="I82" i="6"/>
  <c r="H82" i="6" s="1"/>
  <c r="L82" i="6" s="1"/>
  <c r="I326" i="6"/>
  <c r="H326" i="6" s="1"/>
  <c r="L326" i="6" s="1"/>
  <c r="I313" i="6"/>
  <c r="H313" i="6" s="1"/>
  <c r="L313" i="6" s="1"/>
  <c r="I256" i="6"/>
  <c r="H256" i="6" s="1"/>
  <c r="L256" i="6" s="1"/>
  <c r="I226" i="6"/>
  <c r="H226" i="6" s="1"/>
  <c r="L226" i="6" s="1"/>
  <c r="I215" i="6"/>
  <c r="H215" i="6" s="1"/>
  <c r="L215" i="6" s="1"/>
  <c r="I204" i="6"/>
  <c r="H204" i="6" s="1"/>
  <c r="L204" i="6" s="1"/>
  <c r="I193" i="6"/>
  <c r="H193" i="6" s="1"/>
  <c r="L193" i="6" s="1"/>
  <c r="I182" i="6"/>
  <c r="H182" i="6" s="1"/>
  <c r="L182" i="6" s="1"/>
  <c r="I171" i="6"/>
  <c r="H171" i="6" s="1"/>
  <c r="L171" i="6" s="1"/>
  <c r="I160" i="6"/>
  <c r="H160" i="6" s="1"/>
  <c r="L160" i="6" s="1"/>
  <c r="I149" i="6"/>
  <c r="H149" i="6" s="1"/>
  <c r="L149" i="6" s="1"/>
  <c r="I107" i="6"/>
  <c r="H107" i="6" s="1"/>
  <c r="L107" i="6" s="1"/>
  <c r="I96" i="6"/>
  <c r="H96" i="6" s="1"/>
  <c r="L96" i="6" s="1"/>
  <c r="I85" i="6"/>
  <c r="H85" i="6" s="1"/>
  <c r="L85" i="6" s="1"/>
  <c r="I296" i="6"/>
  <c r="H296" i="6" s="1"/>
  <c r="L296" i="6" s="1"/>
  <c r="I283" i="6"/>
  <c r="H283" i="6" s="1"/>
  <c r="L283" i="6" s="1"/>
  <c r="I248" i="6"/>
  <c r="H248" i="6" s="1"/>
  <c r="L248" i="6" s="1"/>
  <c r="I138" i="6"/>
  <c r="H138" i="6" s="1"/>
  <c r="L138" i="6" s="1"/>
  <c r="I302" i="6"/>
  <c r="H302" i="6" s="1"/>
  <c r="L302" i="6" s="1"/>
  <c r="I281" i="6"/>
  <c r="H281" i="6" s="1"/>
  <c r="L281" i="6" s="1"/>
  <c r="I273" i="6"/>
  <c r="H273" i="6" s="1"/>
  <c r="L273" i="6" s="1"/>
  <c r="I269" i="6"/>
  <c r="H269" i="6" s="1"/>
  <c r="L269" i="6" s="1"/>
  <c r="I263" i="6"/>
  <c r="H263" i="6" s="1"/>
  <c r="L263" i="6" s="1"/>
  <c r="I130" i="6"/>
  <c r="H130" i="6" s="1"/>
  <c r="L130" i="6" s="1"/>
  <c r="I119" i="6"/>
  <c r="H119" i="6" s="1"/>
  <c r="L119" i="6" s="1"/>
  <c r="I113" i="6"/>
  <c r="H113" i="6" s="1"/>
  <c r="L113" i="6" s="1"/>
  <c r="I258" i="6"/>
  <c r="H258" i="6" s="1"/>
  <c r="L258" i="6" s="1"/>
  <c r="I244" i="6"/>
  <c r="H244" i="6" s="1"/>
  <c r="L244" i="6" s="1"/>
  <c r="I242" i="6"/>
  <c r="H242" i="6" s="1"/>
  <c r="L242" i="6" s="1"/>
  <c r="I221" i="6"/>
  <c r="H221" i="6" s="1"/>
  <c r="L221" i="6" s="1"/>
  <c r="I210" i="6"/>
  <c r="H210" i="6" s="1"/>
  <c r="L210" i="6" s="1"/>
  <c r="I199" i="6"/>
  <c r="H199" i="6" s="1"/>
  <c r="L199" i="6" s="1"/>
  <c r="I188" i="6"/>
  <c r="H188" i="6" s="1"/>
  <c r="L188" i="6" s="1"/>
  <c r="I177" i="6"/>
  <c r="H177" i="6" s="1"/>
  <c r="L177" i="6" s="1"/>
  <c r="I166" i="6"/>
  <c r="H166" i="6" s="1"/>
  <c r="L166" i="6" s="1"/>
  <c r="I155" i="6"/>
  <c r="H155" i="6" s="1"/>
  <c r="L155" i="6" s="1"/>
  <c r="I144" i="6"/>
  <c r="H144" i="6" s="1"/>
  <c r="L144" i="6" s="1"/>
  <c r="I308" i="6"/>
  <c r="H308" i="6" s="1"/>
  <c r="L308" i="6" s="1"/>
  <c r="I265" i="6"/>
  <c r="H265" i="6" s="1"/>
  <c r="L265" i="6" s="1"/>
  <c r="I133" i="6"/>
  <c r="H133" i="6" s="1"/>
  <c r="L133" i="6" s="1"/>
  <c r="I122" i="6"/>
  <c r="H122" i="6" s="1"/>
  <c r="L122" i="6" s="1"/>
  <c r="I278" i="6"/>
  <c r="H278" i="6" s="1"/>
  <c r="L278" i="6" s="1"/>
  <c r="I240" i="6"/>
  <c r="H240" i="6" s="1"/>
  <c r="L240" i="6" s="1"/>
  <c r="I238" i="6"/>
  <c r="H238" i="6" s="1"/>
  <c r="L238" i="6" s="1"/>
  <c r="I224" i="6"/>
  <c r="H224" i="6" s="1"/>
  <c r="L224" i="6" s="1"/>
  <c r="I213" i="6"/>
  <c r="H213" i="6" s="1"/>
  <c r="L213" i="6" s="1"/>
  <c r="I202" i="6"/>
  <c r="H202" i="6" s="1"/>
  <c r="L202" i="6" s="1"/>
  <c r="I191" i="6"/>
  <c r="H191" i="6" s="1"/>
  <c r="L191" i="6" s="1"/>
  <c r="I180" i="6"/>
  <c r="H180" i="6" s="1"/>
  <c r="L180" i="6" s="1"/>
  <c r="I169" i="6"/>
  <c r="H169" i="6" s="1"/>
  <c r="L169" i="6" s="1"/>
  <c r="I158" i="6"/>
  <c r="H158" i="6" s="1"/>
  <c r="L158" i="6" s="1"/>
  <c r="I147" i="6"/>
  <c r="H147" i="6" s="1"/>
  <c r="L147" i="6" s="1"/>
  <c r="I105" i="6"/>
  <c r="H105" i="6" s="1"/>
  <c r="L105" i="6" s="1"/>
  <c r="I94" i="6"/>
  <c r="H94" i="6" s="1"/>
  <c r="L94" i="6" s="1"/>
  <c r="I323" i="6"/>
  <c r="H323" i="6" s="1"/>
  <c r="L323" i="6" s="1"/>
  <c r="I319" i="6"/>
  <c r="H319" i="6" s="1"/>
  <c r="L319" i="6" s="1"/>
  <c r="I298" i="6"/>
  <c r="H298" i="6" s="1"/>
  <c r="L298" i="6" s="1"/>
  <c r="I277" i="6"/>
  <c r="H277" i="6" s="1"/>
  <c r="L277" i="6" s="1"/>
  <c r="I255" i="6"/>
  <c r="H255" i="6" s="1"/>
  <c r="L255" i="6" s="1"/>
  <c r="I253" i="6"/>
  <c r="H253" i="6" s="1"/>
  <c r="L253" i="6" s="1"/>
  <c r="I234" i="6"/>
  <c r="H234" i="6" s="1"/>
  <c r="L234" i="6" s="1"/>
  <c r="I232" i="6"/>
  <c r="H232" i="6" s="1"/>
  <c r="L232" i="6" s="1"/>
  <c r="I139" i="6"/>
  <c r="H139" i="6" s="1"/>
  <c r="L139" i="6" s="1"/>
  <c r="I304" i="6"/>
  <c r="H304" i="6" s="1"/>
  <c r="L304" i="6" s="1"/>
  <c r="I219" i="6"/>
  <c r="H219" i="6" s="1"/>
  <c r="L219" i="6" s="1"/>
  <c r="I208" i="6"/>
  <c r="H208" i="6" s="1"/>
  <c r="L208" i="6" s="1"/>
  <c r="I197" i="6"/>
  <c r="H197" i="6" s="1"/>
  <c r="L197" i="6" s="1"/>
  <c r="I186" i="6"/>
  <c r="H186" i="6" s="1"/>
  <c r="L186" i="6" s="1"/>
  <c r="I175" i="6"/>
  <c r="H175" i="6" s="1"/>
  <c r="L175" i="6" s="1"/>
  <c r="I164" i="6"/>
  <c r="H164" i="6" s="1"/>
  <c r="L164" i="6" s="1"/>
  <c r="I153" i="6"/>
  <c r="H153" i="6" s="1"/>
  <c r="L153" i="6" s="1"/>
  <c r="I142" i="6"/>
  <c r="H142" i="6" s="1"/>
  <c r="L142" i="6" s="1"/>
  <c r="I114" i="6"/>
  <c r="H114" i="6" s="1"/>
  <c r="L114" i="6" s="1"/>
  <c r="I111" i="6"/>
  <c r="H111" i="6" s="1"/>
  <c r="L111" i="6" s="1"/>
  <c r="I100" i="6"/>
  <c r="H100" i="6" s="1"/>
  <c r="L100" i="6" s="1"/>
  <c r="I89" i="6"/>
  <c r="H89" i="6" s="1"/>
  <c r="L89" i="6" s="1"/>
  <c r="I173" i="6"/>
  <c r="H173" i="6" s="1"/>
  <c r="L173" i="6" s="1"/>
  <c r="I145" i="6"/>
  <c r="H145" i="6" s="1"/>
  <c r="L145" i="6" s="1"/>
  <c r="I299" i="6"/>
  <c r="H299" i="6" s="1"/>
  <c r="L299" i="6" s="1"/>
  <c r="I223" i="6"/>
  <c r="H223" i="6" s="1"/>
  <c r="L223" i="6" s="1"/>
  <c r="I209" i="6"/>
  <c r="H209" i="6" s="1"/>
  <c r="L209" i="6" s="1"/>
  <c r="I159" i="6"/>
  <c r="H159" i="6" s="1"/>
  <c r="L159" i="6" s="1"/>
  <c r="I152" i="6"/>
  <c r="H152" i="6" s="1"/>
  <c r="L152" i="6" s="1"/>
  <c r="I137" i="6"/>
  <c r="H137" i="6" s="1"/>
  <c r="L137" i="6" s="1"/>
  <c r="I118" i="6"/>
  <c r="H118" i="6" s="1"/>
  <c r="L118" i="6" s="1"/>
  <c r="I78" i="6"/>
  <c r="H78" i="6" s="1"/>
  <c r="L78" i="6" s="1"/>
  <c r="I67" i="6"/>
  <c r="H67" i="6" s="1"/>
  <c r="L67" i="6" s="1"/>
  <c r="I56" i="6"/>
  <c r="H56" i="6" s="1"/>
  <c r="L56" i="6" s="1"/>
  <c r="I45" i="6"/>
  <c r="H45" i="6" s="1"/>
  <c r="L45" i="6" s="1"/>
  <c r="I34" i="6"/>
  <c r="H34" i="6" s="1"/>
  <c r="L34" i="6" s="1"/>
  <c r="I270" i="6"/>
  <c r="H270" i="6" s="1"/>
  <c r="L270" i="6" s="1"/>
  <c r="I247" i="6"/>
  <c r="H247" i="6" s="1"/>
  <c r="L247" i="6" s="1"/>
  <c r="I230" i="6"/>
  <c r="H230" i="6" s="1"/>
  <c r="L230" i="6" s="1"/>
  <c r="I216" i="6"/>
  <c r="H216" i="6" s="1"/>
  <c r="L216" i="6" s="1"/>
  <c r="I151" i="6"/>
  <c r="H151" i="6" s="1"/>
  <c r="L151" i="6" s="1"/>
  <c r="I246" i="6"/>
  <c r="H246" i="6" s="1"/>
  <c r="L246" i="6" s="1"/>
  <c r="I245" i="6"/>
  <c r="H245" i="6" s="1"/>
  <c r="L245" i="6" s="1"/>
  <c r="I201" i="6"/>
  <c r="H201" i="6" s="1"/>
  <c r="L201" i="6" s="1"/>
  <c r="I187" i="6"/>
  <c r="H187" i="6" s="1"/>
  <c r="L187" i="6" s="1"/>
  <c r="I129" i="6"/>
  <c r="H129" i="6" s="1"/>
  <c r="L129" i="6" s="1"/>
  <c r="I125" i="6"/>
  <c r="H125" i="6" s="1"/>
  <c r="L125" i="6" s="1"/>
  <c r="I104" i="6"/>
  <c r="H104" i="6" s="1"/>
  <c r="L104" i="6" s="1"/>
  <c r="I70" i="6"/>
  <c r="H70" i="6" s="1"/>
  <c r="L70" i="6" s="1"/>
  <c r="I59" i="6"/>
  <c r="H59" i="6" s="1"/>
  <c r="L59" i="6" s="1"/>
  <c r="I48" i="6"/>
  <c r="H48" i="6" s="1"/>
  <c r="L48" i="6" s="1"/>
  <c r="I37" i="6"/>
  <c r="H37" i="6" s="1"/>
  <c r="L37" i="6" s="1"/>
  <c r="I26" i="6"/>
  <c r="H26" i="6" s="1"/>
  <c r="L26" i="6" s="1"/>
  <c r="I222" i="6"/>
  <c r="H222" i="6" s="1"/>
  <c r="L222" i="6" s="1"/>
  <c r="I194" i="6"/>
  <c r="H194" i="6" s="1"/>
  <c r="L194" i="6" s="1"/>
  <c r="I84" i="6"/>
  <c r="H84" i="6" s="1"/>
  <c r="L84" i="6" s="1"/>
  <c r="I271" i="6"/>
  <c r="H271" i="6" s="1"/>
  <c r="L271" i="6" s="1"/>
  <c r="I243" i="6"/>
  <c r="H243" i="6" s="1"/>
  <c r="L243" i="6" s="1"/>
  <c r="I229" i="6"/>
  <c r="H229" i="6" s="1"/>
  <c r="L229" i="6" s="1"/>
  <c r="I179" i="6"/>
  <c r="H179" i="6" s="1"/>
  <c r="L179" i="6" s="1"/>
  <c r="I165" i="6"/>
  <c r="H165" i="6" s="1"/>
  <c r="L165" i="6" s="1"/>
  <c r="I136" i="6"/>
  <c r="H136" i="6" s="1"/>
  <c r="L136" i="6" s="1"/>
  <c r="I121" i="6"/>
  <c r="H121" i="6" s="1"/>
  <c r="L121" i="6" s="1"/>
  <c r="I91" i="6"/>
  <c r="H91" i="6" s="1"/>
  <c r="L91" i="6" s="1"/>
  <c r="I73" i="6"/>
  <c r="H73" i="6" s="1"/>
  <c r="L73" i="6" s="1"/>
  <c r="I62" i="6"/>
  <c r="H62" i="6" s="1"/>
  <c r="L62" i="6" s="1"/>
  <c r="I51" i="6"/>
  <c r="H51" i="6" s="1"/>
  <c r="L51" i="6" s="1"/>
  <c r="I40" i="6"/>
  <c r="H40" i="6" s="1"/>
  <c r="L40" i="6" s="1"/>
  <c r="I29" i="6"/>
  <c r="H29" i="6" s="1"/>
  <c r="L29" i="6" s="1"/>
  <c r="I228" i="6"/>
  <c r="H228" i="6" s="1"/>
  <c r="L228" i="6" s="1"/>
  <c r="I200" i="6"/>
  <c r="H200" i="6" s="1"/>
  <c r="L200" i="6" s="1"/>
  <c r="I172" i="6"/>
  <c r="H172" i="6" s="1"/>
  <c r="L172" i="6" s="1"/>
  <c r="I117" i="6"/>
  <c r="H117" i="6" s="1"/>
  <c r="L117" i="6" s="1"/>
  <c r="I101" i="6"/>
  <c r="H101" i="6" s="1"/>
  <c r="L101" i="6" s="1"/>
  <c r="I86" i="6"/>
  <c r="H86" i="6" s="1"/>
  <c r="L86" i="6" s="1"/>
  <c r="I214" i="6"/>
  <c r="H214" i="6" s="1"/>
  <c r="L214" i="6" s="1"/>
  <c r="I207" i="6"/>
  <c r="H207" i="6" s="1"/>
  <c r="L207" i="6" s="1"/>
  <c r="I157" i="6"/>
  <c r="H157" i="6" s="1"/>
  <c r="L157" i="6" s="1"/>
  <c r="I143" i="6"/>
  <c r="H143" i="6" s="1"/>
  <c r="L143" i="6" s="1"/>
  <c r="I128" i="6"/>
  <c r="H128" i="6" s="1"/>
  <c r="L128" i="6" s="1"/>
  <c r="I110" i="6"/>
  <c r="H110" i="6" s="1"/>
  <c r="L110" i="6" s="1"/>
  <c r="I98" i="6"/>
  <c r="H98" i="6" s="1"/>
  <c r="L98" i="6" s="1"/>
  <c r="I76" i="6"/>
  <c r="H76" i="6" s="1"/>
  <c r="L76" i="6" s="1"/>
  <c r="I65" i="6"/>
  <c r="H65" i="6" s="1"/>
  <c r="L65" i="6" s="1"/>
  <c r="I54" i="6"/>
  <c r="H54" i="6" s="1"/>
  <c r="L54" i="6" s="1"/>
  <c r="I43" i="6"/>
  <c r="H43" i="6" s="1"/>
  <c r="L43" i="6" s="1"/>
  <c r="I32" i="6"/>
  <c r="H32" i="6" s="1"/>
  <c r="L32" i="6" s="1"/>
  <c r="I3" i="6"/>
  <c r="H3" i="6" s="1"/>
  <c r="L3" i="6" s="1"/>
  <c r="I274" i="6"/>
  <c r="H274" i="6" s="1"/>
  <c r="L274" i="6" s="1"/>
  <c r="I184" i="6"/>
  <c r="H184" i="6" s="1"/>
  <c r="L184" i="6" s="1"/>
  <c r="I156" i="6"/>
  <c r="H156" i="6" s="1"/>
  <c r="L156" i="6" s="1"/>
  <c r="I134" i="6"/>
  <c r="H134" i="6" s="1"/>
  <c r="L134" i="6" s="1"/>
  <c r="I103" i="6"/>
  <c r="H103" i="6" s="1"/>
  <c r="L103" i="6" s="1"/>
  <c r="I79" i="6"/>
  <c r="H79" i="6" s="1"/>
  <c r="L79" i="6" s="1"/>
  <c r="I220" i="6"/>
  <c r="H220" i="6" s="1"/>
  <c r="L220" i="6" s="1"/>
  <c r="I170" i="6"/>
  <c r="H170" i="6" s="1"/>
  <c r="L170" i="6" s="1"/>
  <c r="I163" i="6"/>
  <c r="H163" i="6" s="1"/>
  <c r="L163" i="6" s="1"/>
  <c r="I120" i="6"/>
  <c r="H120" i="6" s="1"/>
  <c r="L120" i="6" s="1"/>
  <c r="I109" i="6"/>
  <c r="H109" i="6" s="1"/>
  <c r="L109" i="6" s="1"/>
  <c r="I93" i="6"/>
  <c r="H93" i="6" s="1"/>
  <c r="L93" i="6" s="1"/>
  <c r="I81" i="6"/>
  <c r="H81" i="6" s="1"/>
  <c r="L81" i="6" s="1"/>
  <c r="I71" i="6"/>
  <c r="H71" i="6" s="1"/>
  <c r="L71" i="6" s="1"/>
  <c r="I60" i="6"/>
  <c r="H60" i="6" s="1"/>
  <c r="L60" i="6" s="1"/>
  <c r="I49" i="6"/>
  <c r="H49" i="6" s="1"/>
  <c r="L49" i="6" s="1"/>
  <c r="I38" i="6"/>
  <c r="H38" i="6" s="1"/>
  <c r="L38" i="6" s="1"/>
  <c r="I27" i="6"/>
  <c r="H27" i="6" s="1"/>
  <c r="L27" i="6" s="1"/>
  <c r="P28" i="6"/>
  <c r="T28" i="6" s="1"/>
  <c r="I31" i="6"/>
  <c r="H31" i="6" s="1"/>
  <c r="L31" i="6" s="1"/>
  <c r="I44" i="6"/>
  <c r="H44" i="6" s="1"/>
  <c r="L44" i="6" s="1"/>
  <c r="P53" i="6"/>
  <c r="T53" i="6" s="1"/>
  <c r="T66" i="6"/>
  <c r="P67" i="6"/>
  <c r="T67" i="6" s="1"/>
  <c r="I69" i="6"/>
  <c r="H69" i="6" s="1"/>
  <c r="L69" i="6" s="1"/>
  <c r="T114" i="6"/>
  <c r="P146" i="6"/>
  <c r="I254" i="6"/>
  <c r="H254" i="6" s="1"/>
  <c r="L254" i="6" s="1"/>
  <c r="I276" i="6"/>
  <c r="H276" i="6" s="1"/>
  <c r="L276" i="6" s="1"/>
  <c r="M2" i="6"/>
  <c r="P328" i="6"/>
  <c r="T328" i="6" s="1"/>
  <c r="P329" i="6"/>
  <c r="T329" i="6" s="1"/>
  <c r="P294" i="6"/>
  <c r="P325" i="6"/>
  <c r="T325" i="6" s="1"/>
  <c r="P330" i="6"/>
  <c r="T330" i="6" s="1"/>
  <c r="P322" i="6"/>
  <c r="T322" i="6" s="1"/>
  <c r="P277" i="6"/>
  <c r="P319" i="6"/>
  <c r="T319" i="6" s="1"/>
  <c r="P307" i="6"/>
  <c r="T307" i="6" s="1"/>
  <c r="P316" i="6"/>
  <c r="T316" i="6" s="1"/>
  <c r="P310" i="6"/>
  <c r="T310" i="6" s="1"/>
  <c r="P304" i="6"/>
  <c r="P313" i="6"/>
  <c r="T313" i="6" s="1"/>
  <c r="P301" i="6"/>
  <c r="T301" i="6" s="1"/>
  <c r="P298" i="6"/>
  <c r="P286" i="6"/>
  <c r="P283" i="6"/>
  <c r="P287" i="6"/>
  <c r="T287" i="6" s="1"/>
  <c r="P282" i="6"/>
  <c r="T282" i="6" s="1"/>
  <c r="P296" i="6"/>
  <c r="T296" i="6" s="1"/>
  <c r="P327" i="6"/>
  <c r="T327" i="6" s="1"/>
  <c r="P306" i="6"/>
  <c r="T306" i="6" s="1"/>
  <c r="P299" i="6"/>
  <c r="T299" i="6" s="1"/>
  <c r="P284" i="6"/>
  <c r="T284" i="6" s="1"/>
  <c r="P326" i="6"/>
  <c r="P302" i="6"/>
  <c r="T302" i="6" s="1"/>
  <c r="P275" i="6"/>
  <c r="T275" i="6" s="1"/>
  <c r="P270" i="6"/>
  <c r="T270" i="6" s="1"/>
  <c r="P259" i="6"/>
  <c r="P248" i="6"/>
  <c r="T248" i="6" s="1"/>
  <c r="P237" i="6"/>
  <c r="T237" i="6" s="1"/>
  <c r="P321" i="6"/>
  <c r="P315" i="6"/>
  <c r="T315" i="6" s="1"/>
  <c r="P292" i="6"/>
  <c r="T292" i="6" s="1"/>
  <c r="P320" i="6"/>
  <c r="P314" i="6"/>
  <c r="T314" i="6" s="1"/>
  <c r="P273" i="6"/>
  <c r="T273" i="6" s="1"/>
  <c r="P262" i="6"/>
  <c r="P305" i="6"/>
  <c r="P309" i="6"/>
  <c r="P308" i="6"/>
  <c r="T308" i="6" s="1"/>
  <c r="P133" i="6"/>
  <c r="P122" i="6"/>
  <c r="T122" i="6" s="1"/>
  <c r="P80" i="6"/>
  <c r="T80" i="6" s="1"/>
  <c r="P288" i="6"/>
  <c r="T288" i="6" s="1"/>
  <c r="P278" i="6"/>
  <c r="P265" i="6"/>
  <c r="P240" i="6"/>
  <c r="T240" i="6" s="1"/>
  <c r="P238" i="6"/>
  <c r="T238" i="6" s="1"/>
  <c r="P224" i="6"/>
  <c r="T224" i="6" s="1"/>
  <c r="P213" i="6"/>
  <c r="T213" i="6" s="1"/>
  <c r="P202" i="6"/>
  <c r="T202" i="6" s="1"/>
  <c r="P191" i="6"/>
  <c r="T191" i="6" s="1"/>
  <c r="P180" i="6"/>
  <c r="P169" i="6"/>
  <c r="P158" i="6"/>
  <c r="T158" i="6" s="1"/>
  <c r="P147" i="6"/>
  <c r="T147" i="6" s="1"/>
  <c r="P105" i="6"/>
  <c r="P94" i="6"/>
  <c r="T94" i="6" s="1"/>
  <c r="P323" i="6"/>
  <c r="P318" i="6"/>
  <c r="P280" i="6"/>
  <c r="T280" i="6" s="1"/>
  <c r="P279" i="6"/>
  <c r="T279" i="6" s="1"/>
  <c r="P268" i="6"/>
  <c r="T268" i="6" s="1"/>
  <c r="P136" i="6"/>
  <c r="T136" i="6" s="1"/>
  <c r="P303" i="6"/>
  <c r="T303" i="6" s="1"/>
  <c r="P291" i="6"/>
  <c r="T291" i="6" s="1"/>
  <c r="P255" i="6"/>
  <c r="T255" i="6" s="1"/>
  <c r="P253" i="6"/>
  <c r="P232" i="6"/>
  <c r="T232" i="6" s="1"/>
  <c r="P139" i="6"/>
  <c r="T139" i="6" s="1"/>
  <c r="P128" i="6"/>
  <c r="P117" i="6"/>
  <c r="P272" i="6"/>
  <c r="T272" i="6" s="1"/>
  <c r="P234" i="6"/>
  <c r="T234" i="6" s="1"/>
  <c r="P219" i="6"/>
  <c r="P208" i="6"/>
  <c r="P197" i="6"/>
  <c r="T197" i="6" s="1"/>
  <c r="P186" i="6"/>
  <c r="T186" i="6" s="1"/>
  <c r="P175" i="6"/>
  <c r="T175" i="6" s="1"/>
  <c r="P164" i="6"/>
  <c r="P153" i="6"/>
  <c r="P142" i="6"/>
  <c r="P290" i="6"/>
  <c r="P251" i="6"/>
  <c r="T251" i="6" s="1"/>
  <c r="P249" i="6"/>
  <c r="T249" i="6" s="1"/>
  <c r="P230" i="6"/>
  <c r="P131" i="6"/>
  <c r="T131" i="6" s="1"/>
  <c r="P120" i="6"/>
  <c r="T120" i="6" s="1"/>
  <c r="P276" i="6"/>
  <c r="T276" i="6" s="1"/>
  <c r="P257" i="6"/>
  <c r="P222" i="6"/>
  <c r="T222" i="6" s="1"/>
  <c r="P211" i="6"/>
  <c r="T211" i="6" s="1"/>
  <c r="P200" i="6"/>
  <c r="T200" i="6" s="1"/>
  <c r="P189" i="6"/>
  <c r="T189" i="6" s="1"/>
  <c r="P178" i="6"/>
  <c r="T178" i="6" s="1"/>
  <c r="P167" i="6"/>
  <c r="T167" i="6" s="1"/>
  <c r="P156" i="6"/>
  <c r="T156" i="6" s="1"/>
  <c r="P145" i="6"/>
  <c r="T145" i="6" s="1"/>
  <c r="P103" i="6"/>
  <c r="T103" i="6" s="1"/>
  <c r="P92" i="6"/>
  <c r="T92" i="6" s="1"/>
  <c r="P324" i="6"/>
  <c r="T324" i="6" s="1"/>
  <c r="P293" i="6"/>
  <c r="P267" i="6"/>
  <c r="P264" i="6"/>
  <c r="T264" i="6" s="1"/>
  <c r="P245" i="6"/>
  <c r="P137" i="6"/>
  <c r="T137" i="6" s="1"/>
  <c r="P241" i="6"/>
  <c r="T241" i="6" s="1"/>
  <c r="P228" i="6"/>
  <c r="P217" i="6"/>
  <c r="T217" i="6" s="1"/>
  <c r="P206" i="6"/>
  <c r="T206" i="6" s="1"/>
  <c r="P195" i="6"/>
  <c r="T195" i="6" s="1"/>
  <c r="P184" i="6"/>
  <c r="P173" i="6"/>
  <c r="T173" i="6" s="1"/>
  <c r="P162" i="6"/>
  <c r="T162" i="6" s="1"/>
  <c r="P151" i="6"/>
  <c r="P140" i="6"/>
  <c r="P109" i="6"/>
  <c r="T109" i="6" s="1"/>
  <c r="P98" i="6"/>
  <c r="T98" i="6" s="1"/>
  <c r="P87" i="6"/>
  <c r="P243" i="6"/>
  <c r="P229" i="6"/>
  <c r="P194" i="6"/>
  <c r="T194" i="6" s="1"/>
  <c r="P101" i="6"/>
  <c r="T101" i="6" s="1"/>
  <c r="P96" i="6"/>
  <c r="T96" i="6" s="1"/>
  <c r="P91" i="6"/>
  <c r="T91" i="6" s="1"/>
  <c r="P86" i="6"/>
  <c r="T86" i="6" s="1"/>
  <c r="P271" i="6"/>
  <c r="T271" i="6" s="1"/>
  <c r="P244" i="6"/>
  <c r="T244" i="6" s="1"/>
  <c r="P193" i="6"/>
  <c r="T193" i="6" s="1"/>
  <c r="P157" i="6"/>
  <c r="P143" i="6"/>
  <c r="T143" i="6" s="1"/>
  <c r="P76" i="6"/>
  <c r="T76" i="6" s="1"/>
  <c r="P65" i="6"/>
  <c r="T65" i="6" s="1"/>
  <c r="P54" i="6"/>
  <c r="P43" i="6"/>
  <c r="T43" i="6" s="1"/>
  <c r="P32" i="6"/>
  <c r="T32" i="6" s="1"/>
  <c r="P214" i="6"/>
  <c r="P207" i="6"/>
  <c r="T207" i="6" s="1"/>
  <c r="P172" i="6"/>
  <c r="T172" i="6" s="1"/>
  <c r="P135" i="6"/>
  <c r="T135" i="6" s="1"/>
  <c r="P110" i="6"/>
  <c r="T110" i="6" s="1"/>
  <c r="P311" i="6"/>
  <c r="T311" i="6" s="1"/>
  <c r="P242" i="6"/>
  <c r="T242" i="6" s="1"/>
  <c r="P221" i="6"/>
  <c r="T221" i="6" s="1"/>
  <c r="P171" i="6"/>
  <c r="T171" i="6" s="1"/>
  <c r="P124" i="6"/>
  <c r="T124" i="6" s="1"/>
  <c r="P88" i="6"/>
  <c r="T88" i="6" s="1"/>
  <c r="P68" i="6"/>
  <c r="T68" i="6" s="1"/>
  <c r="P57" i="6"/>
  <c r="T57" i="6" s="1"/>
  <c r="P46" i="6"/>
  <c r="T46" i="6" s="1"/>
  <c r="P35" i="6"/>
  <c r="T35" i="6" s="1"/>
  <c r="P285" i="6"/>
  <c r="P192" i="6"/>
  <c r="P185" i="6"/>
  <c r="T185" i="6" s="1"/>
  <c r="P150" i="6"/>
  <c r="T150" i="6" s="1"/>
  <c r="P79" i="6"/>
  <c r="P220" i="6"/>
  <c r="T220" i="6" s="1"/>
  <c r="P199" i="6"/>
  <c r="T199" i="6" s="1"/>
  <c r="P149" i="6"/>
  <c r="T149" i="6" s="1"/>
  <c r="P93" i="6"/>
  <c r="P71" i="6"/>
  <c r="T71" i="6" s="1"/>
  <c r="P60" i="6"/>
  <c r="T60" i="6" s="1"/>
  <c r="P49" i="6"/>
  <c r="T49" i="6" s="1"/>
  <c r="P38" i="6"/>
  <c r="T38" i="6" s="1"/>
  <c r="P27" i="6"/>
  <c r="P297" i="6"/>
  <c r="T297" i="6" s="1"/>
  <c r="P274" i="6"/>
  <c r="T274" i="6" s="1"/>
  <c r="P170" i="6"/>
  <c r="T170" i="6" s="1"/>
  <c r="P163" i="6"/>
  <c r="T163" i="6" s="1"/>
  <c r="P134" i="6"/>
  <c r="P113" i="6"/>
  <c r="P81" i="6"/>
  <c r="T81" i="6" s="1"/>
  <c r="P254" i="6"/>
  <c r="P239" i="6"/>
  <c r="T239" i="6" s="1"/>
  <c r="P212" i="6"/>
  <c r="T212" i="6" s="1"/>
  <c r="P198" i="6"/>
  <c r="T198" i="6" s="1"/>
  <c r="P177" i="6"/>
  <c r="T177" i="6" s="1"/>
  <c r="P127" i="6"/>
  <c r="T127" i="6" s="1"/>
  <c r="P106" i="6"/>
  <c r="T106" i="6" s="1"/>
  <c r="P74" i="6"/>
  <c r="T74" i="6" s="1"/>
  <c r="P63" i="6"/>
  <c r="T63" i="6" s="1"/>
  <c r="P52" i="6"/>
  <c r="T52" i="6" s="1"/>
  <c r="P41" i="6"/>
  <c r="T41" i="6" s="1"/>
  <c r="P30" i="6"/>
  <c r="T30" i="6" s="1"/>
  <c r="P289" i="6"/>
  <c r="T289" i="6" s="1"/>
  <c r="P263" i="6"/>
  <c r="T263" i="6" s="1"/>
  <c r="P205" i="6"/>
  <c r="T205" i="6" s="1"/>
  <c r="P132" i="6"/>
  <c r="T132" i="6" s="1"/>
  <c r="P123" i="6"/>
  <c r="P95" i="6"/>
  <c r="P83" i="6"/>
  <c r="T83" i="6" s="1"/>
  <c r="P317" i="6"/>
  <c r="P204" i="6"/>
  <c r="P168" i="6"/>
  <c r="T168" i="6" s="1"/>
  <c r="P154" i="6"/>
  <c r="T154" i="6" s="1"/>
  <c r="P112" i="6"/>
  <c r="P69" i="6"/>
  <c r="P58" i="6"/>
  <c r="T58" i="6" s="1"/>
  <c r="P47" i="6"/>
  <c r="P36" i="6"/>
  <c r="AO6" i="6"/>
  <c r="I13" i="6"/>
  <c r="H13" i="6" s="1"/>
  <c r="L13" i="6" s="1"/>
  <c r="P29" i="6"/>
  <c r="T29" i="6" s="1"/>
  <c r="I97" i="6"/>
  <c r="H97" i="6" s="1"/>
  <c r="L97" i="6" s="1"/>
  <c r="I99" i="6"/>
  <c r="H99" i="6" s="1"/>
  <c r="L99" i="6" s="1"/>
  <c r="I181" i="6"/>
  <c r="H181" i="6" s="1"/>
  <c r="L181" i="6" s="1"/>
  <c r="I196" i="6"/>
  <c r="H196" i="6" s="1"/>
  <c r="L196" i="6" s="1"/>
  <c r="T208" i="6"/>
  <c r="I267" i="6"/>
  <c r="H267" i="6" s="1"/>
  <c r="L267" i="6" s="1"/>
  <c r="L36" i="7"/>
  <c r="L92" i="7"/>
  <c r="L327" i="5"/>
  <c r="I46" i="6"/>
  <c r="H46" i="6" s="1"/>
  <c r="L46" i="6" s="1"/>
  <c r="P55" i="6"/>
  <c r="T104" i="6"/>
  <c r="T113" i="6"/>
  <c r="P130" i="6"/>
  <c r="T130" i="6" s="1"/>
  <c r="P155" i="6"/>
  <c r="P203" i="6"/>
  <c r="I206" i="6"/>
  <c r="H206" i="6" s="1"/>
  <c r="L206" i="6" s="1"/>
  <c r="I236" i="6"/>
  <c r="H236" i="6" s="1"/>
  <c r="L236" i="6" s="1"/>
  <c r="T247" i="6"/>
  <c r="P258" i="6"/>
  <c r="T294" i="6"/>
  <c r="T208" i="7"/>
  <c r="L217" i="7"/>
  <c r="I12" i="6"/>
  <c r="H12" i="6" s="1"/>
  <c r="L12" i="6" s="1"/>
  <c r="I23" i="6"/>
  <c r="H23" i="6" s="1"/>
  <c r="L23" i="6" s="1"/>
  <c r="I33" i="6"/>
  <c r="H33" i="6" s="1"/>
  <c r="L33" i="6" s="1"/>
  <c r="P42" i="6"/>
  <c r="T55" i="6"/>
  <c r="P56" i="6"/>
  <c r="T56" i="6" s="1"/>
  <c r="I58" i="6"/>
  <c r="H58" i="6" s="1"/>
  <c r="L58" i="6" s="1"/>
  <c r="I95" i="6"/>
  <c r="H95" i="6" s="1"/>
  <c r="L95" i="6" s="1"/>
  <c r="P100" i="6"/>
  <c r="T100" i="6" s="1"/>
  <c r="P102" i="6"/>
  <c r="T102" i="6" s="1"/>
  <c r="I154" i="6"/>
  <c r="H154" i="6" s="1"/>
  <c r="L154" i="6" s="1"/>
  <c r="T155" i="6"/>
  <c r="P166" i="6"/>
  <c r="T166" i="6" s="1"/>
  <c r="P176" i="6"/>
  <c r="T176" i="6" s="1"/>
  <c r="T203" i="6"/>
  <c r="P218" i="6"/>
  <c r="T218" i="6" s="1"/>
  <c r="T230" i="6"/>
  <c r="T258" i="6"/>
  <c r="T267" i="6"/>
  <c r="T290" i="6"/>
  <c r="L3" i="7"/>
  <c r="L32" i="7"/>
  <c r="T61" i="7"/>
  <c r="L18" i="8"/>
  <c r="T126" i="6"/>
  <c r="T146" i="6"/>
  <c r="T30" i="7"/>
  <c r="T123" i="7"/>
  <c r="L136" i="7"/>
  <c r="L180" i="7"/>
  <c r="L277" i="7"/>
  <c r="T42" i="8"/>
  <c r="T123" i="6"/>
  <c r="T148" i="6"/>
  <c r="T219" i="6"/>
  <c r="T265" i="6"/>
  <c r="L51" i="7"/>
  <c r="T71" i="7"/>
  <c r="T81" i="7"/>
  <c r="L229" i="7"/>
  <c r="T140" i="6"/>
  <c r="T190" i="6"/>
  <c r="T259" i="6"/>
  <c r="T262" i="6"/>
  <c r="T266" i="6"/>
  <c r="A293" i="6"/>
  <c r="BJ292" i="6"/>
  <c r="BI292" i="6"/>
  <c r="T293" i="6"/>
  <c r="T300" i="6"/>
  <c r="T321" i="6"/>
  <c r="L44" i="7"/>
  <c r="L60" i="7"/>
  <c r="T77" i="7"/>
  <c r="T268" i="7"/>
  <c r="L120" i="7"/>
  <c r="T309" i="6"/>
  <c r="L68" i="7"/>
  <c r="T75" i="7"/>
  <c r="T134" i="6"/>
  <c r="T142" i="6"/>
  <c r="T192" i="6"/>
  <c r="BJ314" i="6"/>
  <c r="BI314" i="6"/>
  <c r="BH314" i="6"/>
  <c r="A315" i="6"/>
  <c r="T93" i="6"/>
  <c r="T184" i="6"/>
  <c r="T93" i="7"/>
  <c r="L216" i="7"/>
  <c r="T242" i="7"/>
  <c r="L161" i="8"/>
  <c r="T128" i="6"/>
  <c r="T164" i="6"/>
  <c r="T214" i="6"/>
  <c r="E11" i="7"/>
  <c r="T27" i="7"/>
  <c r="L35" i="7"/>
  <c r="T46" i="7"/>
  <c r="T117" i="6"/>
  <c r="L48" i="7"/>
  <c r="T128" i="7"/>
  <c r="T254" i="6"/>
  <c r="L294" i="7"/>
  <c r="L326" i="7"/>
  <c r="T87" i="7"/>
  <c r="T139" i="7"/>
  <c r="T249" i="7"/>
  <c r="T317" i="7"/>
  <c r="M75" i="8"/>
  <c r="M96" i="8"/>
  <c r="L34" i="7"/>
  <c r="T53" i="7"/>
  <c r="T105" i="7"/>
  <c r="T115" i="7"/>
  <c r="U77" i="8"/>
  <c r="U64" i="9"/>
  <c r="X64" i="9"/>
  <c r="T305" i="6"/>
  <c r="T29" i="7"/>
  <c r="T137" i="7"/>
  <c r="L171" i="7"/>
  <c r="M88" i="8"/>
  <c r="U121" i="8"/>
  <c r="T243" i="6"/>
  <c r="BJ313" i="6"/>
  <c r="BI313" i="6"/>
  <c r="BH313" i="6"/>
  <c r="L104" i="7"/>
  <c r="L111" i="7"/>
  <c r="L200" i="7"/>
  <c r="L302" i="7"/>
  <c r="L67" i="8"/>
  <c r="F3" i="9"/>
  <c r="E3" i="9"/>
  <c r="BJ286" i="6"/>
  <c r="BI286" i="6"/>
  <c r="BH286" i="6"/>
  <c r="T298" i="6"/>
  <c r="L78" i="7"/>
  <c r="T257" i="6"/>
  <c r="T277" i="6"/>
  <c r="L270" i="7"/>
  <c r="T89" i="7"/>
  <c r="T97" i="7"/>
  <c r="T109" i="7"/>
  <c r="L35" i="8"/>
  <c r="T117" i="8"/>
  <c r="L67" i="7"/>
  <c r="T169" i="7"/>
  <c r="L224" i="7"/>
  <c r="T235" i="7"/>
  <c r="M59" i="8"/>
  <c r="L10" i="9"/>
  <c r="T27" i="9"/>
  <c r="L4" i="7"/>
  <c r="T50" i="7"/>
  <c r="L138" i="7"/>
  <c r="T198" i="7"/>
  <c r="T302" i="7"/>
  <c r="T130" i="8"/>
  <c r="T318" i="6"/>
  <c r="L14" i="7"/>
  <c r="L33" i="7"/>
  <c r="T76" i="7"/>
  <c r="T233" i="7"/>
  <c r="L264" i="7"/>
  <c r="T65" i="8"/>
  <c r="T323" i="6"/>
  <c r="L79" i="7"/>
  <c r="T104" i="7"/>
  <c r="L119" i="7"/>
  <c r="T144" i="7"/>
  <c r="T154" i="7"/>
  <c r="T261" i="7"/>
  <c r="AR13" i="8"/>
  <c r="AQ13" i="8"/>
  <c r="AP13" i="8"/>
  <c r="AO13" i="8"/>
  <c r="AN13" i="8"/>
  <c r="AM13" i="8"/>
  <c r="W13" i="8"/>
  <c r="F13" i="1" s="1"/>
  <c r="Q13" i="1" s="1"/>
  <c r="M13" i="8"/>
  <c r="L132" i="8"/>
  <c r="T304" i="6"/>
  <c r="T168" i="7"/>
  <c r="L193" i="7"/>
  <c r="T239" i="7"/>
  <c r="M86" i="8"/>
  <c r="L130" i="8"/>
  <c r="X111" i="9"/>
  <c r="U111" i="9"/>
  <c r="T283" i="6"/>
  <c r="L181" i="7"/>
  <c r="T205" i="7"/>
  <c r="L213" i="7"/>
  <c r="T265" i="7"/>
  <c r="AP9" i="8"/>
  <c r="W9" i="8"/>
  <c r="F9" i="1" s="1"/>
  <c r="Q9" i="1" s="1"/>
  <c r="M9" i="8"/>
  <c r="H56" i="8"/>
  <c r="L56" i="8" s="1"/>
  <c r="L110" i="8"/>
  <c r="T191" i="7"/>
  <c r="L260" i="7"/>
  <c r="L281" i="7"/>
  <c r="T286" i="7"/>
  <c r="T76" i="8"/>
  <c r="T106" i="8"/>
  <c r="L122" i="8"/>
  <c r="L57" i="7"/>
  <c r="L130" i="7"/>
  <c r="L153" i="7"/>
  <c r="T234" i="7"/>
  <c r="U72" i="8"/>
  <c r="L305" i="8"/>
  <c r="T286" i="6"/>
  <c r="F16" i="7"/>
  <c r="T74" i="7"/>
  <c r="L299" i="7"/>
  <c r="U54" i="8"/>
  <c r="T295" i="6"/>
  <c r="L46" i="7"/>
  <c r="T84" i="7"/>
  <c r="L106" i="7"/>
  <c r="L114" i="7"/>
  <c r="L167" i="7"/>
  <c r="L204" i="7"/>
  <c r="T271" i="7"/>
  <c r="T279" i="7"/>
  <c r="T294" i="8"/>
  <c r="T65" i="7"/>
  <c r="L83" i="7"/>
  <c r="T136" i="7"/>
  <c r="T155" i="7"/>
  <c r="L221" i="7"/>
  <c r="L247" i="7"/>
  <c r="L254" i="7"/>
  <c r="T281" i="7"/>
  <c r="A315" i="7"/>
  <c r="BJ314" i="7"/>
  <c r="BH314" i="7"/>
  <c r="BI314" i="7"/>
  <c r="M47" i="8"/>
  <c r="H91" i="8"/>
  <c r="L91" i="8" s="1"/>
  <c r="T320" i="6"/>
  <c r="T326" i="6"/>
  <c r="L19" i="7"/>
  <c r="L55" i="7"/>
  <c r="T57" i="7"/>
  <c r="L63" i="7"/>
  <c r="T73" i="7"/>
  <c r="T130" i="7"/>
  <c r="T188" i="7"/>
  <c r="T236" i="7"/>
  <c r="L242" i="7"/>
  <c r="M49" i="8"/>
  <c r="L101" i="8"/>
  <c r="L77" i="7"/>
  <c r="L176" i="7"/>
  <c r="L178" i="7"/>
  <c r="L185" i="7"/>
  <c r="X62" i="9"/>
  <c r="U62" i="9"/>
  <c r="L13" i="7"/>
  <c r="T37" i="7"/>
  <c r="T114" i="7"/>
  <c r="T118" i="7"/>
  <c r="T252" i="7"/>
  <c r="L276" i="7"/>
  <c r="L314" i="7"/>
  <c r="T328" i="7"/>
  <c r="H21" i="8"/>
  <c r="L21" i="8" s="1"/>
  <c r="L42" i="8"/>
  <c r="M73" i="8"/>
  <c r="T107" i="7"/>
  <c r="T142" i="7"/>
  <c r="T177" i="7"/>
  <c r="T190" i="7"/>
  <c r="T297" i="7"/>
  <c r="T323" i="7"/>
  <c r="H19" i="8"/>
  <c r="L19" i="8"/>
  <c r="L27" i="8"/>
  <c r="M159" i="8"/>
  <c r="L165" i="8"/>
  <c r="L206" i="8"/>
  <c r="W15" i="9"/>
  <c r="H15" i="1" s="1"/>
  <c r="M15" i="9"/>
  <c r="AP15" i="9"/>
  <c r="X82" i="9"/>
  <c r="U82" i="9"/>
  <c r="L121" i="7"/>
  <c r="T147" i="7"/>
  <c r="L189" i="7"/>
  <c r="L226" i="7"/>
  <c r="L243" i="7"/>
  <c r="L16" i="8"/>
  <c r="L79" i="8"/>
  <c r="L21" i="7"/>
  <c r="L66" i="7"/>
  <c r="L88" i="7"/>
  <c r="T119" i="7"/>
  <c r="L156" i="7"/>
  <c r="T227" i="7"/>
  <c r="L246" i="7"/>
  <c r="T293" i="7"/>
  <c r="L296" i="7"/>
  <c r="L316" i="7"/>
  <c r="E8" i="8"/>
  <c r="T69" i="7"/>
  <c r="L113" i="7"/>
  <c r="T141" i="7"/>
  <c r="T166" i="7"/>
  <c r="L207" i="7"/>
  <c r="T217" i="7"/>
  <c r="T257" i="7"/>
  <c r="L266" i="7"/>
  <c r="L327" i="7"/>
  <c r="F14" i="8"/>
  <c r="E14" i="8"/>
  <c r="M29" i="8"/>
  <c r="H288" i="8"/>
  <c r="L288" i="8" s="1"/>
  <c r="AP21" i="9"/>
  <c r="W21" i="9"/>
  <c r="H21" i="1" s="1"/>
  <c r="M21" i="9"/>
  <c r="X55" i="9"/>
  <c r="U55" i="9"/>
  <c r="T263" i="9"/>
  <c r="T146" i="7"/>
  <c r="L149" i="7"/>
  <c r="T220" i="7"/>
  <c r="L259" i="7"/>
  <c r="L269" i="7"/>
  <c r="L306" i="7"/>
  <c r="T318" i="7"/>
  <c r="F4" i="8"/>
  <c r="E4" i="8"/>
  <c r="H14" i="8"/>
  <c r="L14" i="8" s="1"/>
  <c r="W41" i="9"/>
  <c r="H41" i="1" s="1"/>
  <c r="M41" i="9"/>
  <c r="W247" i="9"/>
  <c r="H247" i="1" s="1"/>
  <c r="M247" i="9"/>
  <c r="E8" i="7"/>
  <c r="E9" i="7"/>
  <c r="T101" i="7"/>
  <c r="L132" i="7"/>
  <c r="L199" i="7"/>
  <c r="T283" i="7"/>
  <c r="H2" i="8"/>
  <c r="L2" i="8" s="1"/>
  <c r="T60" i="8"/>
  <c r="M64" i="8"/>
  <c r="M140" i="8"/>
  <c r="X210" i="9"/>
  <c r="U210" i="9"/>
  <c r="E26" i="7"/>
  <c r="T34" i="7"/>
  <c r="T79" i="7"/>
  <c r="T129" i="7"/>
  <c r="T183" i="7"/>
  <c r="L202" i="7"/>
  <c r="T246" i="7"/>
  <c r="T296" i="7"/>
  <c r="L125" i="8"/>
  <c r="T155" i="8"/>
  <c r="L134" i="7"/>
  <c r="L163" i="7"/>
  <c r="L188" i="7"/>
  <c r="T212" i="7"/>
  <c r="T213" i="7"/>
  <c r="L222" i="7"/>
  <c r="T327" i="7"/>
  <c r="T329" i="7"/>
  <c r="L6" i="8"/>
  <c r="L8" i="8"/>
  <c r="T57" i="8"/>
  <c r="T94" i="8"/>
  <c r="M98" i="8"/>
  <c r="E2" i="7"/>
  <c r="T38" i="7"/>
  <c r="L75" i="7"/>
  <c r="T176" i="7"/>
  <c r="L225" i="7"/>
  <c r="T232" i="7"/>
  <c r="X32" i="8"/>
  <c r="U32" i="8"/>
  <c r="U116" i="8"/>
  <c r="L139" i="7"/>
  <c r="L155" i="7"/>
  <c r="T199" i="7"/>
  <c r="L215" i="7"/>
  <c r="T299" i="7"/>
  <c r="H61" i="8"/>
  <c r="L61" i="8" s="1"/>
  <c r="U66" i="8"/>
  <c r="M76" i="8"/>
  <c r="M129" i="8"/>
  <c r="L9" i="9"/>
  <c r="L53" i="7"/>
  <c r="T60" i="7"/>
  <c r="L158" i="7"/>
  <c r="L248" i="7"/>
  <c r="L265" i="7"/>
  <c r="T194" i="7"/>
  <c r="T238" i="7"/>
  <c r="T260" i="7"/>
  <c r="L297" i="7"/>
  <c r="T301" i="7"/>
  <c r="H12" i="8"/>
  <c r="L12" i="8" s="1"/>
  <c r="U79" i="8"/>
  <c r="X79" i="8"/>
  <c r="H81" i="8"/>
  <c r="L81" i="8" s="1"/>
  <c r="H100" i="8"/>
  <c r="T111" i="8"/>
  <c r="T134" i="8"/>
  <c r="T150" i="7"/>
  <c r="T172" i="7"/>
  <c r="L183" i="7"/>
  <c r="L227" i="7"/>
  <c r="L249" i="7"/>
  <c r="L271" i="7"/>
  <c r="A294" i="7"/>
  <c r="BJ293" i="7"/>
  <c r="BI293" i="7"/>
  <c r="BH293" i="7"/>
  <c r="T300" i="7"/>
  <c r="T321" i="7"/>
  <c r="L26" i="8"/>
  <c r="H66" i="8"/>
  <c r="L66" i="8" s="1"/>
  <c r="T103" i="8"/>
  <c r="H124" i="8"/>
  <c r="F34" i="9"/>
  <c r="E34" i="9"/>
  <c r="L310" i="7"/>
  <c r="L325" i="7"/>
  <c r="T44" i="8"/>
  <c r="T87" i="8"/>
  <c r="T122" i="8"/>
  <c r="L124" i="8"/>
  <c r="L147" i="8"/>
  <c r="L221" i="8"/>
  <c r="L245" i="8"/>
  <c r="T249" i="8"/>
  <c r="H278" i="8"/>
  <c r="L278" i="8" s="1"/>
  <c r="L26" i="9"/>
  <c r="T47" i="9"/>
  <c r="L142" i="7"/>
  <c r="T159" i="7"/>
  <c r="T203" i="7"/>
  <c r="T225" i="7"/>
  <c r="T247" i="7"/>
  <c r="T269" i="7"/>
  <c r="BI286" i="7"/>
  <c r="BH286" i="7"/>
  <c r="BJ286" i="7"/>
  <c r="T314" i="7"/>
  <c r="T330" i="7"/>
  <c r="M52" i="8"/>
  <c r="X59" i="8"/>
  <c r="U59" i="8"/>
  <c r="T64" i="8"/>
  <c r="L202" i="8"/>
  <c r="U37" i="10"/>
  <c r="X37" i="10"/>
  <c r="L42" i="10"/>
  <c r="T140" i="7"/>
  <c r="T201" i="7"/>
  <c r="T223" i="7"/>
  <c r="T267" i="7"/>
  <c r="T312" i="7"/>
  <c r="M46" i="8"/>
  <c r="L55" i="8"/>
  <c r="M133" i="8"/>
  <c r="L143" i="7"/>
  <c r="L164" i="7"/>
  <c r="L186" i="7"/>
  <c r="L208" i="7"/>
  <c r="L5" i="8"/>
  <c r="L17" i="8"/>
  <c r="M118" i="8"/>
  <c r="T137" i="8"/>
  <c r="W162" i="9"/>
  <c r="H162" i="1" s="1"/>
  <c r="M162" i="9"/>
  <c r="F166" i="9"/>
  <c r="E166" i="9"/>
  <c r="L165" i="7"/>
  <c r="L209" i="7"/>
  <c r="T248" i="7"/>
  <c r="L253" i="7"/>
  <c r="T270" i="7"/>
  <c r="L293" i="7"/>
  <c r="T310" i="7"/>
  <c r="T160" i="8"/>
  <c r="T219" i="8"/>
  <c r="T263" i="8"/>
  <c r="T282" i="8"/>
  <c r="U76" i="9"/>
  <c r="X147" i="9"/>
  <c r="U147" i="9"/>
  <c r="W280" i="9"/>
  <c r="H280" i="1" s="1"/>
  <c r="M280" i="9"/>
  <c r="T228" i="7"/>
  <c r="L255" i="7"/>
  <c r="T272" i="7"/>
  <c r="T290" i="7"/>
  <c r="M37" i="8"/>
  <c r="H80" i="8"/>
  <c r="T327" i="8"/>
  <c r="T143" i="7"/>
  <c r="L256" i="7"/>
  <c r="L278" i="7"/>
  <c r="T288" i="7"/>
  <c r="T319" i="7"/>
  <c r="M51" i="8"/>
  <c r="L80" i="8"/>
  <c r="U84" i="8"/>
  <c r="L144" i="8"/>
  <c r="T166" i="8"/>
  <c r="T274" i="8"/>
  <c r="W118" i="9"/>
  <c r="H118" i="1" s="1"/>
  <c r="T165" i="7"/>
  <c r="T187" i="7"/>
  <c r="T209" i="7"/>
  <c r="T231" i="7"/>
  <c r="T275" i="7"/>
  <c r="T287" i="7"/>
  <c r="T309" i="7"/>
  <c r="L48" i="8"/>
  <c r="L115" i="8"/>
  <c r="L151" i="8"/>
  <c r="H153" i="8"/>
  <c r="L153" i="8" s="1"/>
  <c r="L55" i="9"/>
  <c r="U85" i="9"/>
  <c r="X85" i="9"/>
  <c r="M118" i="9"/>
  <c r="T284" i="7"/>
  <c r="L11" i="8"/>
  <c r="H45" i="8"/>
  <c r="L45" i="8" s="1"/>
  <c r="T75" i="8"/>
  <c r="M113" i="8"/>
  <c r="L168" i="8"/>
  <c r="M186" i="8"/>
  <c r="T200" i="8"/>
  <c r="T286" i="8"/>
  <c r="L110" i="9"/>
  <c r="P33" i="8"/>
  <c r="T33" i="8" s="1"/>
  <c r="L53" i="8"/>
  <c r="L74" i="8"/>
  <c r="L84" i="8"/>
  <c r="X84" i="8" s="1"/>
  <c r="T96" i="8"/>
  <c r="P110" i="8"/>
  <c r="N110" i="13" s="1"/>
  <c r="M137" i="8"/>
  <c r="H24" i="9"/>
  <c r="L24" i="9"/>
  <c r="F43" i="9"/>
  <c r="E43" i="9"/>
  <c r="F58" i="9"/>
  <c r="E58" i="9"/>
  <c r="X70" i="9"/>
  <c r="U70" i="9"/>
  <c r="L295" i="9"/>
  <c r="L93" i="8"/>
  <c r="U99" i="8"/>
  <c r="T132" i="8"/>
  <c r="P160" i="8"/>
  <c r="L216" i="8"/>
  <c r="T231" i="8"/>
  <c r="P256" i="8"/>
  <c r="N256" i="13" s="1"/>
  <c r="T288" i="8"/>
  <c r="U32" i="9"/>
  <c r="F40" i="9"/>
  <c r="E40" i="9"/>
  <c r="L139" i="9"/>
  <c r="E7" i="8"/>
  <c r="M32" i="8"/>
  <c r="L104" i="8"/>
  <c r="T150" i="8"/>
  <c r="H157" i="8"/>
  <c r="L157" i="8" s="1"/>
  <c r="T195" i="8"/>
  <c r="T268" i="8"/>
  <c r="P314" i="8"/>
  <c r="U142" i="9"/>
  <c r="L309" i="9"/>
  <c r="H4" i="8"/>
  <c r="L4" i="8" s="1"/>
  <c r="T47" i="8"/>
  <c r="P109" i="8"/>
  <c r="T109" i="8" s="1"/>
  <c r="T214" i="8"/>
  <c r="P258" i="8"/>
  <c r="T258" i="8" s="1"/>
  <c r="P296" i="8"/>
  <c r="H37" i="9"/>
  <c r="L37" i="9" s="1"/>
  <c r="M43" i="9"/>
  <c r="W43" i="9"/>
  <c r="H43" i="1" s="1"/>
  <c r="F67" i="9"/>
  <c r="E67" i="9"/>
  <c r="X99" i="9"/>
  <c r="U99" i="9"/>
  <c r="X142" i="9"/>
  <c r="H192" i="9"/>
  <c r="T53" i="8"/>
  <c r="L123" i="8"/>
  <c r="P128" i="8"/>
  <c r="T128" i="8" s="1"/>
  <c r="H181" i="8"/>
  <c r="L181" i="8" s="1"/>
  <c r="L246" i="8"/>
  <c r="T256" i="8"/>
  <c r="P307" i="8"/>
  <c r="AE94" i="9"/>
  <c r="AE93" i="9" s="1"/>
  <c r="AE92" i="9" s="1"/>
  <c r="AE91" i="9" s="1"/>
  <c r="AE90" i="9" s="1"/>
  <c r="AE89" i="9" s="1"/>
  <c r="AE88" i="9" s="1"/>
  <c r="AE87" i="9" s="1"/>
  <c r="AE86" i="9" s="1"/>
  <c r="AE85" i="9" s="1"/>
  <c r="AE84" i="9" s="1"/>
  <c r="AE83" i="9" s="1"/>
  <c r="AE82" i="9" s="1"/>
  <c r="AE81" i="9" s="1"/>
  <c r="AE80" i="9" s="1"/>
  <c r="AE79" i="9" s="1"/>
  <c r="AE78" i="9" s="1"/>
  <c r="AE77" i="9" s="1"/>
  <c r="AE76" i="9" s="1"/>
  <c r="AE75" i="9" s="1"/>
  <c r="AE74" i="9" s="1"/>
  <c r="AE73" i="9" s="1"/>
  <c r="AE72" i="9" s="1"/>
  <c r="AE71" i="9" s="1"/>
  <c r="AE70" i="9" s="1"/>
  <c r="AE69" i="9" s="1"/>
  <c r="AE68" i="9" s="1"/>
  <c r="AE67" i="9" s="1"/>
  <c r="AE66" i="9" s="1"/>
  <c r="AE65" i="9" s="1"/>
  <c r="AE64" i="9" s="1"/>
  <c r="AE63" i="9" s="1"/>
  <c r="AE62" i="9" s="1"/>
  <c r="AE61" i="9" s="1"/>
  <c r="AE60" i="9" s="1"/>
  <c r="AE59" i="9" s="1"/>
  <c r="AE58" i="9" s="1"/>
  <c r="AE57" i="9" s="1"/>
  <c r="AE56" i="9" s="1"/>
  <c r="AE55" i="9" s="1"/>
  <c r="AE54" i="9" s="1"/>
  <c r="AE53" i="9" s="1"/>
  <c r="AE52" i="9" s="1"/>
  <c r="AE51" i="9" s="1"/>
  <c r="AE50" i="9" s="1"/>
  <c r="AE49" i="9" s="1"/>
  <c r="AE48" i="9" s="1"/>
  <c r="AE47" i="9" s="1"/>
  <c r="AE46" i="9" s="1"/>
  <c r="L192" i="9"/>
  <c r="T309" i="9"/>
  <c r="T298" i="7"/>
  <c r="T316" i="7"/>
  <c r="H57" i="8"/>
  <c r="L78" i="8"/>
  <c r="P152" i="8"/>
  <c r="T152" i="8" s="1"/>
  <c r="L224" i="8"/>
  <c r="F194" i="9"/>
  <c r="L239" i="9"/>
  <c r="L30" i="8"/>
  <c r="P67" i="8"/>
  <c r="T67" i="8" s="1"/>
  <c r="L107" i="8"/>
  <c r="M108" i="8"/>
  <c r="T296" i="8"/>
  <c r="X150" i="9"/>
  <c r="U150" i="9"/>
  <c r="L197" i="9"/>
  <c r="E3" i="8"/>
  <c r="P305" i="8"/>
  <c r="T305" i="8" s="1"/>
  <c r="P324" i="8"/>
  <c r="T324" i="8" s="1"/>
  <c r="P313" i="8"/>
  <c r="T313" i="8" s="1"/>
  <c r="P269" i="8"/>
  <c r="T269" i="8" s="1"/>
  <c r="P247" i="8"/>
  <c r="P308" i="8"/>
  <c r="P297" i="8"/>
  <c r="T297" i="8" s="1"/>
  <c r="P274" i="8"/>
  <c r="N274" i="13" s="1"/>
  <c r="P252" i="8"/>
  <c r="P316" i="8"/>
  <c r="T316" i="8" s="1"/>
  <c r="P289" i="8"/>
  <c r="T289" i="8" s="1"/>
  <c r="P279" i="8"/>
  <c r="P257" i="8"/>
  <c r="P235" i="8"/>
  <c r="T235" i="8" s="1"/>
  <c r="P327" i="8"/>
  <c r="P300" i="8"/>
  <c r="T300" i="8" s="1"/>
  <c r="P284" i="8"/>
  <c r="T284" i="8" s="1"/>
  <c r="P262" i="8"/>
  <c r="T262" i="8" s="1"/>
  <c r="P240" i="8"/>
  <c r="T240" i="8" s="1"/>
  <c r="P319" i="8"/>
  <c r="T319" i="8" s="1"/>
  <c r="P267" i="8"/>
  <c r="P245" i="8"/>
  <c r="T245" i="8" s="1"/>
  <c r="P330" i="8"/>
  <c r="T330" i="8" s="1"/>
  <c r="P311" i="8"/>
  <c r="T311" i="8" s="1"/>
  <c r="P303" i="8"/>
  <c r="T303" i="8" s="1"/>
  <c r="P292" i="8"/>
  <c r="T292" i="8" s="1"/>
  <c r="P272" i="8"/>
  <c r="T272" i="8" s="1"/>
  <c r="P250" i="8"/>
  <c r="P322" i="8"/>
  <c r="P287" i="8"/>
  <c r="P277" i="8"/>
  <c r="P255" i="8"/>
  <c r="P309" i="8"/>
  <c r="P298" i="8"/>
  <c r="P270" i="8"/>
  <c r="T270" i="8" s="1"/>
  <c r="P248" i="8"/>
  <c r="P285" i="8"/>
  <c r="T285" i="8" s="1"/>
  <c r="P233" i="8"/>
  <c r="P215" i="8"/>
  <c r="P193" i="8"/>
  <c r="T193" i="8" s="1"/>
  <c r="P171" i="8"/>
  <c r="P149" i="8"/>
  <c r="T149" i="8" s="1"/>
  <c r="P312" i="8"/>
  <c r="P273" i="8"/>
  <c r="N273" i="13" s="1"/>
  <c r="P261" i="8"/>
  <c r="T261" i="8" s="1"/>
  <c r="P249" i="8"/>
  <c r="P229" i="8"/>
  <c r="T229" i="8" s="1"/>
  <c r="P220" i="8"/>
  <c r="T220" i="8" s="1"/>
  <c r="P198" i="8"/>
  <c r="T198" i="8" s="1"/>
  <c r="P176" i="8"/>
  <c r="P291" i="8"/>
  <c r="P237" i="8"/>
  <c r="T237" i="8" s="1"/>
  <c r="P203" i="8"/>
  <c r="T203" i="8" s="1"/>
  <c r="P181" i="8"/>
  <c r="T181" i="8" s="1"/>
  <c r="P323" i="8"/>
  <c r="T323" i="8" s="1"/>
  <c r="P299" i="8"/>
  <c r="T299" i="8" s="1"/>
  <c r="P242" i="8"/>
  <c r="T242" i="8" s="1"/>
  <c r="P227" i="8"/>
  <c r="T227" i="8" s="1"/>
  <c r="P208" i="8"/>
  <c r="T208" i="8" s="1"/>
  <c r="P186" i="8"/>
  <c r="T186" i="8" s="1"/>
  <c r="P290" i="8"/>
  <c r="P260" i="8"/>
  <c r="T260" i="8" s="1"/>
  <c r="P254" i="8"/>
  <c r="T254" i="8" s="1"/>
  <c r="P241" i="8"/>
  <c r="P225" i="8"/>
  <c r="T225" i="8" s="1"/>
  <c r="P213" i="8"/>
  <c r="T213" i="8" s="1"/>
  <c r="P191" i="8"/>
  <c r="T191" i="8" s="1"/>
  <c r="P169" i="8"/>
  <c r="T169" i="8" s="1"/>
  <c r="P147" i="8"/>
  <c r="P253" i="8"/>
  <c r="T253" i="8" s="1"/>
  <c r="P236" i="8"/>
  <c r="T236" i="8" s="1"/>
  <c r="P218" i="8"/>
  <c r="P196" i="8"/>
  <c r="N196" i="13" s="1"/>
  <c r="P174" i="8"/>
  <c r="P278" i="8"/>
  <c r="P266" i="8"/>
  <c r="T266" i="8" s="1"/>
  <c r="P223" i="8"/>
  <c r="P201" i="8"/>
  <c r="P321" i="8"/>
  <c r="P320" i="8"/>
  <c r="P206" i="8"/>
  <c r="P184" i="8"/>
  <c r="P315" i="8"/>
  <c r="P306" i="8"/>
  <c r="T306" i="8" s="1"/>
  <c r="P259" i="8"/>
  <c r="P238" i="8"/>
  <c r="T238" i="8" s="1"/>
  <c r="P205" i="8"/>
  <c r="T205" i="8" s="1"/>
  <c r="P179" i="8"/>
  <c r="T179" i="8" s="1"/>
  <c r="P251" i="8"/>
  <c r="T251" i="8" s="1"/>
  <c r="P217" i="8"/>
  <c r="T217" i="8" s="1"/>
  <c r="P139" i="8"/>
  <c r="P239" i="8"/>
  <c r="T239" i="8" s="1"/>
  <c r="P188" i="8"/>
  <c r="T188" i="8" s="1"/>
  <c r="P175" i="8"/>
  <c r="T175" i="8" s="1"/>
  <c r="P165" i="8"/>
  <c r="T165" i="8" s="1"/>
  <c r="P145" i="8"/>
  <c r="P143" i="8"/>
  <c r="T143" i="8" s="1"/>
  <c r="P141" i="8"/>
  <c r="P328" i="8"/>
  <c r="T328" i="8" s="1"/>
  <c r="P310" i="8"/>
  <c r="P216" i="8"/>
  <c r="P192" i="8"/>
  <c r="T192" i="8" s="1"/>
  <c r="P162" i="8"/>
  <c r="T162" i="8" s="1"/>
  <c r="P293" i="8"/>
  <c r="P286" i="8"/>
  <c r="P263" i="8"/>
  <c r="P210" i="8"/>
  <c r="T210" i="8" s="1"/>
  <c r="P209" i="8"/>
  <c r="T209" i="8" s="1"/>
  <c r="P197" i="8"/>
  <c r="T197" i="8" s="1"/>
  <c r="P187" i="8"/>
  <c r="P183" i="8"/>
  <c r="T183" i="8" s="1"/>
  <c r="P135" i="8"/>
  <c r="T135" i="8" s="1"/>
  <c r="P325" i="8"/>
  <c r="T325" i="8" s="1"/>
  <c r="P271" i="8"/>
  <c r="T271" i="8" s="1"/>
  <c r="P228" i="8"/>
  <c r="T228" i="8" s="1"/>
  <c r="P182" i="8"/>
  <c r="P280" i="8"/>
  <c r="P222" i="8"/>
  <c r="T222" i="8" s="1"/>
  <c r="P221" i="8"/>
  <c r="P304" i="8"/>
  <c r="P178" i="8"/>
  <c r="T178" i="8" s="1"/>
  <c r="P157" i="8"/>
  <c r="P301" i="8"/>
  <c r="P281" i="8"/>
  <c r="P243" i="8"/>
  <c r="P294" i="8"/>
  <c r="P282" i="8"/>
  <c r="P264" i="8"/>
  <c r="P244" i="8"/>
  <c r="T244" i="8" s="1"/>
  <c r="P177" i="8"/>
  <c r="P202" i="8"/>
  <c r="T202" i="8" s="1"/>
  <c r="P154" i="8"/>
  <c r="T154" i="8" s="1"/>
  <c r="P138" i="8"/>
  <c r="T138" i="8" s="1"/>
  <c r="P114" i="8"/>
  <c r="T114" i="8" s="1"/>
  <c r="P92" i="8"/>
  <c r="N92" i="13" s="1"/>
  <c r="P70" i="8"/>
  <c r="T70" i="8" s="1"/>
  <c r="P48" i="8"/>
  <c r="T48" i="8" s="1"/>
  <c r="P26" i="8"/>
  <c r="T26" i="8" s="1"/>
  <c r="P302" i="8"/>
  <c r="T302" i="8" s="1"/>
  <c r="P231" i="8"/>
  <c r="P214" i="8"/>
  <c r="P119" i="8"/>
  <c r="T119" i="8" s="1"/>
  <c r="P97" i="8"/>
  <c r="T97" i="8" s="1"/>
  <c r="P75" i="8"/>
  <c r="N75" i="13" s="1"/>
  <c r="P53" i="8"/>
  <c r="P326" i="8"/>
  <c r="T326" i="8" s="1"/>
  <c r="P226" i="8"/>
  <c r="T226" i="8" s="1"/>
  <c r="P167" i="8"/>
  <c r="P159" i="8"/>
  <c r="P124" i="8"/>
  <c r="T124" i="8" s="1"/>
  <c r="P102" i="8"/>
  <c r="T102" i="8" s="1"/>
  <c r="P80" i="8"/>
  <c r="T80" i="8" s="1"/>
  <c r="P58" i="8"/>
  <c r="T58" i="8" s="1"/>
  <c r="P36" i="8"/>
  <c r="T36" i="8" s="1"/>
  <c r="P317" i="8"/>
  <c r="P283" i="8"/>
  <c r="P232" i="8"/>
  <c r="T232" i="8" s="1"/>
  <c r="P168" i="8"/>
  <c r="T168" i="8" s="1"/>
  <c r="P153" i="8"/>
  <c r="T153" i="8" s="1"/>
  <c r="P107" i="8"/>
  <c r="T107" i="8" s="1"/>
  <c r="P85" i="8"/>
  <c r="T85" i="8" s="1"/>
  <c r="P63" i="8"/>
  <c r="T63" i="8" s="1"/>
  <c r="P41" i="8"/>
  <c r="T41" i="8" s="1"/>
  <c r="P185" i="8"/>
  <c r="T185" i="8" s="1"/>
  <c r="P131" i="8"/>
  <c r="N131" i="13" s="1"/>
  <c r="P112" i="8"/>
  <c r="P90" i="8"/>
  <c r="T90" i="8" s="1"/>
  <c r="P68" i="8"/>
  <c r="P46" i="8"/>
  <c r="P148" i="8"/>
  <c r="P133" i="8"/>
  <c r="P129" i="8"/>
  <c r="P117" i="8"/>
  <c r="P95" i="8"/>
  <c r="T95" i="8" s="1"/>
  <c r="P73" i="8"/>
  <c r="N73" i="13" s="1"/>
  <c r="P51" i="8"/>
  <c r="T51" i="8" s="1"/>
  <c r="P29" i="8"/>
  <c r="P115" i="8"/>
  <c r="T115" i="8" s="1"/>
  <c r="P93" i="8"/>
  <c r="T93" i="8" s="1"/>
  <c r="P71" i="8"/>
  <c r="N71" i="13" s="1"/>
  <c r="P49" i="8"/>
  <c r="T49" i="8" s="1"/>
  <c r="P27" i="8"/>
  <c r="P194" i="8"/>
  <c r="T194" i="8" s="1"/>
  <c r="P164" i="8"/>
  <c r="T164" i="8" s="1"/>
  <c r="P137" i="8"/>
  <c r="P120" i="8"/>
  <c r="T120" i="8" s="1"/>
  <c r="P98" i="8"/>
  <c r="T98" i="8" s="1"/>
  <c r="P76" i="8"/>
  <c r="P288" i="8"/>
  <c r="P246" i="8"/>
  <c r="P268" i="8"/>
  <c r="P126" i="8"/>
  <c r="T126" i="8" s="1"/>
  <c r="P64" i="8"/>
  <c r="P39" i="8"/>
  <c r="T39" i="8" s="1"/>
  <c r="P101" i="8"/>
  <c r="T101" i="8" s="1"/>
  <c r="P35" i="8"/>
  <c r="T35" i="8" s="1"/>
  <c r="P28" i="8"/>
  <c r="T28" i="8" s="1"/>
  <c r="P329" i="8"/>
  <c r="T329" i="8" s="1"/>
  <c r="P156" i="8"/>
  <c r="T156" i="8" s="1"/>
  <c r="P140" i="8"/>
  <c r="T140" i="8" s="1"/>
  <c r="P113" i="8"/>
  <c r="T113" i="8" s="1"/>
  <c r="P89" i="8"/>
  <c r="P82" i="8"/>
  <c r="T82" i="8" s="1"/>
  <c r="P189" i="8"/>
  <c r="P136" i="8"/>
  <c r="T136" i="8" s="1"/>
  <c r="P125" i="8"/>
  <c r="T125" i="8" s="1"/>
  <c r="P88" i="8"/>
  <c r="P50" i="8"/>
  <c r="T50" i="8" s="1"/>
  <c r="P318" i="8"/>
  <c r="T318" i="8" s="1"/>
  <c r="P195" i="8"/>
  <c r="P134" i="8"/>
  <c r="P69" i="8"/>
  <c r="P42" i="8"/>
  <c r="P31" i="8"/>
  <c r="T31" i="8" s="1"/>
  <c r="P275" i="8"/>
  <c r="P212" i="8"/>
  <c r="T212" i="8" s="1"/>
  <c r="P170" i="8"/>
  <c r="T170" i="8" s="1"/>
  <c r="P142" i="8"/>
  <c r="T142" i="8" s="1"/>
  <c r="P100" i="8"/>
  <c r="N100" i="13" s="1"/>
  <c r="P81" i="8"/>
  <c r="T81" i="8" s="1"/>
  <c r="P295" i="8"/>
  <c r="P234" i="8"/>
  <c r="T234" i="8" s="1"/>
  <c r="P163" i="8"/>
  <c r="T163" i="8" s="1"/>
  <c r="P144" i="8"/>
  <c r="T144" i="8" s="1"/>
  <c r="P118" i="8"/>
  <c r="N118" i="13" s="1"/>
  <c r="P94" i="8"/>
  <c r="P38" i="8"/>
  <c r="T38" i="8" s="1"/>
  <c r="P204" i="8"/>
  <c r="P150" i="8"/>
  <c r="N150" i="13" s="1"/>
  <c r="P106" i="8"/>
  <c r="P87" i="8"/>
  <c r="P199" i="8"/>
  <c r="P158" i="8"/>
  <c r="P146" i="8"/>
  <c r="T146" i="8" s="1"/>
  <c r="P132" i="8"/>
  <c r="P74" i="8"/>
  <c r="P57" i="8"/>
  <c r="P34" i="8"/>
  <c r="T34" i="8" s="1"/>
  <c r="P30" i="8"/>
  <c r="T30" i="8" s="1"/>
  <c r="P86" i="8"/>
  <c r="T86" i="8" s="1"/>
  <c r="P52" i="8"/>
  <c r="T52" i="8" s="1"/>
  <c r="P45" i="8"/>
  <c r="N45" i="13" s="1"/>
  <c r="P190" i="8"/>
  <c r="T190" i="8" s="1"/>
  <c r="P180" i="8"/>
  <c r="T180" i="8" s="1"/>
  <c r="P123" i="8"/>
  <c r="P61" i="8"/>
  <c r="T61" i="8" s="1"/>
  <c r="P37" i="8"/>
  <c r="T37" i="8" s="1"/>
  <c r="L15" i="8"/>
  <c r="L57" i="8"/>
  <c r="L87" i="8"/>
  <c r="L92" i="8"/>
  <c r="T104" i="8"/>
  <c r="L127" i="8"/>
  <c r="H127" i="8"/>
  <c r="L148" i="8"/>
  <c r="T167" i="8"/>
  <c r="P173" i="8"/>
  <c r="T173" i="8" s="1"/>
  <c r="P207" i="8"/>
  <c r="T207" i="8" s="1"/>
  <c r="P230" i="8"/>
  <c r="T230" i="8" s="1"/>
  <c r="T252" i="8"/>
  <c r="L281" i="8"/>
  <c r="AP11" i="9"/>
  <c r="AO11" i="9"/>
  <c r="AN11" i="9"/>
  <c r="W11" i="9"/>
  <c r="H11" i="1" s="1"/>
  <c r="M11" i="9"/>
  <c r="U93" i="9"/>
  <c r="U96" i="9"/>
  <c r="T269" i="9"/>
  <c r="BH285" i="7"/>
  <c r="L20" i="8"/>
  <c r="P62" i="8"/>
  <c r="T62" i="8" s="1"/>
  <c r="P78" i="8"/>
  <c r="T78" i="8" s="1"/>
  <c r="T83" i="8"/>
  <c r="P108" i="8"/>
  <c r="T108" i="8" s="1"/>
  <c r="T123" i="8"/>
  <c r="T218" i="8"/>
  <c r="P224" i="8"/>
  <c r="T224" i="8" s="1"/>
  <c r="U74" i="9"/>
  <c r="X74" i="9"/>
  <c r="AJ91" i="9"/>
  <c r="AJ90" i="9" s="1"/>
  <c r="AJ89" i="9" s="1"/>
  <c r="AJ88" i="9" s="1"/>
  <c r="AJ87" i="9" s="1"/>
  <c r="AJ86" i="9" s="1"/>
  <c r="AJ85" i="9" s="1"/>
  <c r="AJ84" i="9" s="1"/>
  <c r="AJ83" i="9" s="1"/>
  <c r="AJ82" i="9" s="1"/>
  <c r="AJ81" i="9" s="1"/>
  <c r="AJ80" i="9" s="1"/>
  <c r="AJ79" i="9" s="1"/>
  <c r="AJ78" i="9" s="1"/>
  <c r="AJ77" i="9" s="1"/>
  <c r="AJ76" i="9" s="1"/>
  <c r="AJ75" i="9" s="1"/>
  <c r="AJ74" i="9" s="1"/>
  <c r="AJ73" i="9" s="1"/>
  <c r="AJ72" i="9" s="1"/>
  <c r="AJ71" i="9" s="1"/>
  <c r="AJ70" i="9" s="1"/>
  <c r="AJ69" i="9" s="1"/>
  <c r="AJ68" i="9" s="1"/>
  <c r="AJ67" i="9" s="1"/>
  <c r="AJ66" i="9" s="1"/>
  <c r="AJ65" i="9" s="1"/>
  <c r="AJ64" i="9" s="1"/>
  <c r="AJ63" i="9" s="1"/>
  <c r="AJ62" i="9" s="1"/>
  <c r="AJ61" i="9" s="1"/>
  <c r="AJ60" i="9" s="1"/>
  <c r="AJ59" i="9" s="1"/>
  <c r="AJ58" i="9" s="1"/>
  <c r="AJ57" i="9" s="1"/>
  <c r="AJ56" i="9" s="1"/>
  <c r="AJ55" i="9" s="1"/>
  <c r="AJ54" i="9" s="1"/>
  <c r="AJ53" i="9" s="1"/>
  <c r="AJ52" i="9" s="1"/>
  <c r="AJ51" i="9" s="1"/>
  <c r="AJ50" i="9" s="1"/>
  <c r="AJ49" i="9" s="1"/>
  <c r="AJ48" i="9" s="1"/>
  <c r="AJ47" i="9" s="1"/>
  <c r="AJ46" i="9" s="1"/>
  <c r="AJ45" i="9" s="1"/>
  <c r="AJ44" i="9" s="1"/>
  <c r="AJ43" i="9" s="1"/>
  <c r="AJ42" i="9" s="1"/>
  <c r="AJ41" i="9" s="1"/>
  <c r="X96" i="9"/>
  <c r="L36" i="8"/>
  <c r="T73" i="8"/>
  <c r="L97" i="8"/>
  <c r="P127" i="8"/>
  <c r="T127" i="8" s="1"/>
  <c r="L164" i="8"/>
  <c r="L226" i="8"/>
  <c r="E7" i="9"/>
  <c r="E57" i="9"/>
  <c r="X93" i="9"/>
  <c r="X136" i="9"/>
  <c r="U136" i="9"/>
  <c r="L34" i="8"/>
  <c r="T56" i="8"/>
  <c r="T91" i="8"/>
  <c r="L105" i="8"/>
  <c r="L145" i="8"/>
  <c r="T172" i="8"/>
  <c r="L187" i="8"/>
  <c r="T196" i="8"/>
  <c r="T312" i="8"/>
  <c r="X68" i="9"/>
  <c r="U68" i="9"/>
  <c r="L138" i="9"/>
  <c r="F220" i="9"/>
  <c r="E220" i="9"/>
  <c r="U72" i="10"/>
  <c r="X72" i="10"/>
  <c r="T68" i="8"/>
  <c r="H143" i="8"/>
  <c r="L143" i="8" s="1"/>
  <c r="T171" i="8"/>
  <c r="T290" i="8"/>
  <c r="T314" i="8"/>
  <c r="X52" i="9"/>
  <c r="U52" i="9"/>
  <c r="F112" i="9"/>
  <c r="E112" i="9"/>
  <c r="T56" i="10"/>
  <c r="H95" i="8"/>
  <c r="L95" i="8" s="1"/>
  <c r="L100" i="8"/>
  <c r="T131" i="8"/>
  <c r="T159" i="8"/>
  <c r="L51" i="9"/>
  <c r="X60" i="9"/>
  <c r="U60" i="9"/>
  <c r="U155" i="9"/>
  <c r="X155" i="9"/>
  <c r="H35" i="8"/>
  <c r="L58" i="8"/>
  <c r="H101" i="8"/>
  <c r="T105" i="8"/>
  <c r="L119" i="8"/>
  <c r="L170" i="8"/>
  <c r="L175" i="8"/>
  <c r="T187" i="8"/>
  <c r="L275" i="8"/>
  <c r="AQ2" i="9"/>
  <c r="AP2" i="9"/>
  <c r="AO2" i="9"/>
  <c r="W2" i="9"/>
  <c r="H2" i="1" s="1"/>
  <c r="M2" i="9"/>
  <c r="X75" i="9"/>
  <c r="U75" i="9"/>
  <c r="H114" i="9"/>
  <c r="L114" i="9" s="1"/>
  <c r="L31" i="8"/>
  <c r="H39" i="8"/>
  <c r="L39" i="8" s="1"/>
  <c r="H54" i="8"/>
  <c r="L54" i="8" s="1"/>
  <c r="T112" i="8"/>
  <c r="H120" i="8"/>
  <c r="L120" i="8" s="1"/>
  <c r="L136" i="8"/>
  <c r="L138" i="8"/>
  <c r="T199" i="8"/>
  <c r="H282" i="8"/>
  <c r="L282" i="8" s="1"/>
  <c r="T315" i="8"/>
  <c r="L59" i="9"/>
  <c r="L182" i="9"/>
  <c r="M70" i="8"/>
  <c r="T74" i="8"/>
  <c r="L135" i="8"/>
  <c r="T148" i="8"/>
  <c r="L156" i="8"/>
  <c r="T158" i="8"/>
  <c r="T223" i="8"/>
  <c r="T257" i="8"/>
  <c r="T264" i="8"/>
  <c r="T280" i="8"/>
  <c r="T301" i="8"/>
  <c r="U54" i="9"/>
  <c r="X54" i="9"/>
  <c r="F69" i="9"/>
  <c r="E69" i="9"/>
  <c r="X97" i="9"/>
  <c r="U97" i="9"/>
  <c r="H6" i="8"/>
  <c r="H102" i="8"/>
  <c r="H167" i="8"/>
  <c r="L287" i="8"/>
  <c r="U45" i="9"/>
  <c r="F61" i="9"/>
  <c r="E61" i="9"/>
  <c r="T83" i="9"/>
  <c r="L109" i="9"/>
  <c r="X133" i="9"/>
  <c r="U133" i="9"/>
  <c r="U256" i="9"/>
  <c r="X256" i="9"/>
  <c r="L114" i="8"/>
  <c r="T141" i="8"/>
  <c r="T176" i="8"/>
  <c r="L203" i="8"/>
  <c r="L241" i="8"/>
  <c r="H4" i="9"/>
  <c r="L4" i="9" s="1"/>
  <c r="L74" i="9"/>
  <c r="U135" i="9"/>
  <c r="X135" i="9"/>
  <c r="U145" i="9"/>
  <c r="X145" i="9"/>
  <c r="F213" i="9"/>
  <c r="E213" i="9"/>
  <c r="T272" i="9"/>
  <c r="W41" i="10"/>
  <c r="I41" i="1" s="1"/>
  <c r="M41" i="10"/>
  <c r="T27" i="8"/>
  <c r="L102" i="8"/>
  <c r="L167" i="8"/>
  <c r="L214" i="8"/>
  <c r="L320" i="8"/>
  <c r="X45" i="9"/>
  <c r="L149" i="9"/>
  <c r="L154" i="9"/>
  <c r="T174" i="9"/>
  <c r="L184" i="9"/>
  <c r="AR13" i="10"/>
  <c r="AO13" i="10"/>
  <c r="AM13" i="10"/>
  <c r="W13" i="10"/>
  <c r="I13" i="1" s="1"/>
  <c r="AQ13" i="10"/>
  <c r="AP13" i="10"/>
  <c r="AN13" i="10"/>
  <c r="H36" i="8"/>
  <c r="T46" i="8"/>
  <c r="T69" i="8"/>
  <c r="L83" i="8"/>
  <c r="T206" i="8"/>
  <c r="L208" i="8"/>
  <c r="L222" i="8"/>
  <c r="L296" i="8"/>
  <c r="L44" i="9"/>
  <c r="T176" i="9"/>
  <c r="T319" i="9"/>
  <c r="M13" i="10"/>
  <c r="E5" i="8"/>
  <c r="L10" i="8"/>
  <c r="T88" i="8"/>
  <c r="T189" i="8"/>
  <c r="L219" i="8"/>
  <c r="L272" i="8"/>
  <c r="T291" i="8"/>
  <c r="L307" i="8"/>
  <c r="X31" i="9"/>
  <c r="U36" i="9"/>
  <c r="X36" i="9"/>
  <c r="T42" i="9"/>
  <c r="E104" i="9"/>
  <c r="L121" i="9"/>
  <c r="W228" i="9"/>
  <c r="H228" i="1" s="1"/>
  <c r="M228" i="9"/>
  <c r="T243" i="9"/>
  <c r="T255" i="8"/>
  <c r="L257" i="8"/>
  <c r="L270" i="8"/>
  <c r="I295" i="8"/>
  <c r="T307" i="8"/>
  <c r="T103" i="9"/>
  <c r="M44" i="10"/>
  <c r="I68" i="8"/>
  <c r="H68" i="8" s="1"/>
  <c r="I90" i="8"/>
  <c r="H90" i="8" s="1"/>
  <c r="I112" i="8"/>
  <c r="H112" i="8" s="1"/>
  <c r="I131" i="8"/>
  <c r="I192" i="8"/>
  <c r="H192" i="8" s="1"/>
  <c r="L243" i="8"/>
  <c r="L252" i="8"/>
  <c r="L264" i="8"/>
  <c r="T320" i="8"/>
  <c r="L13" i="9"/>
  <c r="E51" i="9"/>
  <c r="L166" i="9"/>
  <c r="E179" i="9"/>
  <c r="F179" i="9"/>
  <c r="W274" i="9"/>
  <c r="H274" i="1" s="1"/>
  <c r="U111" i="10"/>
  <c r="X111" i="10"/>
  <c r="I3" i="8"/>
  <c r="M3" i="13" s="1"/>
  <c r="I7" i="8"/>
  <c r="H7" i="8" s="1"/>
  <c r="I41" i="8"/>
  <c r="H41" i="8" s="1"/>
  <c r="I63" i="8"/>
  <c r="I85" i="8"/>
  <c r="I107" i="8"/>
  <c r="H107" i="8" s="1"/>
  <c r="T151" i="8"/>
  <c r="T157" i="8"/>
  <c r="I177" i="8"/>
  <c r="H177" i="8" s="1"/>
  <c r="T211" i="8"/>
  <c r="T233" i="8"/>
  <c r="I245" i="8"/>
  <c r="H245" i="8" s="1"/>
  <c r="T273" i="8"/>
  <c r="I317" i="8"/>
  <c r="H317" i="8" s="1"/>
  <c r="H10" i="9"/>
  <c r="F17" i="9"/>
  <c r="L34" i="9"/>
  <c r="L215" i="9"/>
  <c r="M274" i="9"/>
  <c r="W22" i="10"/>
  <c r="I22" i="1" s="1"/>
  <c r="M22" i="10"/>
  <c r="I25" i="8"/>
  <c r="H25" i="8" s="1"/>
  <c r="I43" i="8"/>
  <c r="I65" i="8"/>
  <c r="H65" i="8" s="1"/>
  <c r="I87" i="8"/>
  <c r="H87" i="8" s="1"/>
  <c r="I109" i="8"/>
  <c r="I142" i="8"/>
  <c r="I149" i="8"/>
  <c r="H149" i="8" s="1"/>
  <c r="I202" i="8"/>
  <c r="H202" i="8" s="1"/>
  <c r="T275" i="8"/>
  <c r="L308" i="8"/>
  <c r="H25" i="9"/>
  <c r="L25" i="9" s="1"/>
  <c r="U35" i="9"/>
  <c r="X79" i="9"/>
  <c r="U79" i="9"/>
  <c r="L81" i="9"/>
  <c r="T156" i="9"/>
  <c r="L207" i="9"/>
  <c r="T217" i="9"/>
  <c r="L307" i="9"/>
  <c r="F9" i="10"/>
  <c r="E9" i="10"/>
  <c r="U28" i="10"/>
  <c r="X28" i="10"/>
  <c r="W287" i="10"/>
  <c r="I287" i="1" s="1"/>
  <c r="M287" i="10"/>
  <c r="I24" i="8"/>
  <c r="I38" i="8"/>
  <c r="I60" i="8"/>
  <c r="H60" i="8" s="1"/>
  <c r="I82" i="8"/>
  <c r="H82" i="8" s="1"/>
  <c r="I104" i="8"/>
  <c r="H104" i="8" s="1"/>
  <c r="I126" i="8"/>
  <c r="H126" i="8" s="1"/>
  <c r="L149" i="8"/>
  <c r="I170" i="8"/>
  <c r="H170" i="8" s="1"/>
  <c r="I174" i="8"/>
  <c r="H174" i="8" s="1"/>
  <c r="L191" i="8"/>
  <c r="T204" i="8"/>
  <c r="T215" i="8"/>
  <c r="I219" i="8"/>
  <c r="H219" i="8" s="1"/>
  <c r="T281" i="8"/>
  <c r="I304" i="8"/>
  <c r="H304" i="8" s="1"/>
  <c r="L319" i="8"/>
  <c r="H3" i="9"/>
  <c r="L3" i="9" s="1"/>
  <c r="L54" i="9"/>
  <c r="L66" i="9"/>
  <c r="U144" i="9"/>
  <c r="X151" i="9"/>
  <c r="U151" i="9"/>
  <c r="E158" i="9"/>
  <c r="H163" i="9"/>
  <c r="L163" i="9" s="1"/>
  <c r="T274" i="9"/>
  <c r="E20" i="8"/>
  <c r="I23" i="8"/>
  <c r="I33" i="8"/>
  <c r="H33" i="8" s="1"/>
  <c r="I55" i="8"/>
  <c r="H55" i="8" s="1"/>
  <c r="I77" i="8"/>
  <c r="H77" i="8" s="1"/>
  <c r="I99" i="8"/>
  <c r="H99" i="8" s="1"/>
  <c r="I121" i="8"/>
  <c r="I136" i="8"/>
  <c r="H136" i="8" s="1"/>
  <c r="L154" i="8"/>
  <c r="T28" i="9"/>
  <c r="I307" i="8"/>
  <c r="H307" i="8" s="1"/>
  <c r="I296" i="8"/>
  <c r="H296" i="8" s="1"/>
  <c r="I326" i="8"/>
  <c r="H326" i="8" s="1"/>
  <c r="I315" i="8"/>
  <c r="I283" i="8"/>
  <c r="H283" i="8" s="1"/>
  <c r="I261" i="8"/>
  <c r="H261" i="8" s="1"/>
  <c r="I239" i="8"/>
  <c r="I299" i="8"/>
  <c r="I266" i="8"/>
  <c r="I244" i="8"/>
  <c r="I318" i="8"/>
  <c r="H318" i="8" s="1"/>
  <c r="I310" i="8"/>
  <c r="I271" i="8"/>
  <c r="I249" i="8"/>
  <c r="I227" i="8"/>
  <c r="I329" i="8"/>
  <c r="H329" i="8" s="1"/>
  <c r="I302" i="8"/>
  <c r="I291" i="8"/>
  <c r="H291" i="8" s="1"/>
  <c r="I286" i="8"/>
  <c r="H286" i="8" s="1"/>
  <c r="I276" i="8"/>
  <c r="I254" i="8"/>
  <c r="H254" i="8" s="1"/>
  <c r="I321" i="8"/>
  <c r="I281" i="8"/>
  <c r="H281" i="8" s="1"/>
  <c r="I259" i="8"/>
  <c r="H259" i="8" s="1"/>
  <c r="I237" i="8"/>
  <c r="H237" i="8" s="1"/>
  <c r="I305" i="8"/>
  <c r="H305" i="8" s="1"/>
  <c r="I294" i="8"/>
  <c r="I264" i="8"/>
  <c r="H264" i="8" s="1"/>
  <c r="I242" i="8"/>
  <c r="H242" i="8" s="1"/>
  <c r="I324" i="8"/>
  <c r="H324" i="8" s="1"/>
  <c r="I313" i="8"/>
  <c r="H313" i="8" s="1"/>
  <c r="I269" i="8"/>
  <c r="H269" i="8" s="1"/>
  <c r="I247" i="8"/>
  <c r="H247" i="8" s="1"/>
  <c r="I327" i="8"/>
  <c r="H327" i="8" s="1"/>
  <c r="I300" i="8"/>
  <c r="H300" i="8" s="1"/>
  <c r="I284" i="8"/>
  <c r="H284" i="8" s="1"/>
  <c r="I262" i="8"/>
  <c r="H262" i="8" s="1"/>
  <c r="I240" i="8"/>
  <c r="H240" i="8" s="1"/>
  <c r="I328" i="8"/>
  <c r="I303" i="8"/>
  <c r="I287" i="8"/>
  <c r="H287" i="8" s="1"/>
  <c r="I207" i="8"/>
  <c r="H207" i="8" s="1"/>
  <c r="I185" i="8"/>
  <c r="H185" i="8" s="1"/>
  <c r="I163" i="8"/>
  <c r="H163" i="8" s="1"/>
  <c r="I141" i="8"/>
  <c r="I234" i="8"/>
  <c r="I212" i="8"/>
  <c r="I190" i="8"/>
  <c r="I168" i="8"/>
  <c r="H168" i="8" s="1"/>
  <c r="I314" i="8"/>
  <c r="I292" i="8"/>
  <c r="I268" i="8"/>
  <c r="I256" i="8"/>
  <c r="I250" i="8"/>
  <c r="I238" i="8"/>
  <c r="I217" i="8"/>
  <c r="I195" i="8"/>
  <c r="I173" i="8"/>
  <c r="I280" i="8"/>
  <c r="H280" i="8" s="1"/>
  <c r="I274" i="8"/>
  <c r="H274" i="8" s="1"/>
  <c r="I222" i="8"/>
  <c r="H222" i="8" s="1"/>
  <c r="I200" i="8"/>
  <c r="H200" i="8" s="1"/>
  <c r="I325" i="8"/>
  <c r="I301" i="8"/>
  <c r="H301" i="8" s="1"/>
  <c r="I243" i="8"/>
  <c r="H243" i="8" s="1"/>
  <c r="I205" i="8"/>
  <c r="H205" i="8" s="1"/>
  <c r="I183" i="8"/>
  <c r="H183" i="8" s="1"/>
  <c r="I161" i="8"/>
  <c r="H161" i="8" s="1"/>
  <c r="I139" i="8"/>
  <c r="H139" i="8" s="1"/>
  <c r="I255" i="8"/>
  <c r="H255" i="8" s="1"/>
  <c r="I233" i="8"/>
  <c r="H233" i="8" s="1"/>
  <c r="I231" i="8"/>
  <c r="H231" i="8" s="1"/>
  <c r="I210" i="8"/>
  <c r="H210" i="8" s="1"/>
  <c r="I188" i="8"/>
  <c r="H188" i="8" s="1"/>
  <c r="I166" i="8"/>
  <c r="H166" i="8" s="1"/>
  <c r="I285" i="8"/>
  <c r="I215" i="8"/>
  <c r="I312" i="8"/>
  <c r="H312" i="8" s="1"/>
  <c r="I273" i="8"/>
  <c r="H273" i="8" s="1"/>
  <c r="I267" i="8"/>
  <c r="I229" i="8"/>
  <c r="H229" i="8" s="1"/>
  <c r="I220" i="8"/>
  <c r="H220" i="8" s="1"/>
  <c r="I198" i="8"/>
  <c r="H198" i="8" s="1"/>
  <c r="I176" i="8"/>
  <c r="H176" i="8" s="1"/>
  <c r="I311" i="8"/>
  <c r="H311" i="8" s="1"/>
  <c r="I290" i="8"/>
  <c r="I232" i="8"/>
  <c r="I194" i="8"/>
  <c r="I154" i="8"/>
  <c r="H154" i="8" s="1"/>
  <c r="I152" i="8"/>
  <c r="H152" i="8" s="1"/>
  <c r="I330" i="8"/>
  <c r="I258" i="8"/>
  <c r="I235" i="8"/>
  <c r="I206" i="8"/>
  <c r="H206" i="8" s="1"/>
  <c r="I180" i="8"/>
  <c r="H180" i="8" s="1"/>
  <c r="I156" i="8"/>
  <c r="H156" i="8" s="1"/>
  <c r="I134" i="8"/>
  <c r="I309" i="8"/>
  <c r="I248" i="8"/>
  <c r="H248" i="8" s="1"/>
  <c r="I236" i="8"/>
  <c r="I218" i="8"/>
  <c r="I199" i="8"/>
  <c r="I189" i="8"/>
  <c r="I160" i="8"/>
  <c r="I158" i="8"/>
  <c r="I323" i="8"/>
  <c r="H323" i="8" s="1"/>
  <c r="I224" i="8"/>
  <c r="H224" i="8" s="1"/>
  <c r="I172" i="8"/>
  <c r="H172" i="8" s="1"/>
  <c r="I297" i="8"/>
  <c r="H297" i="8" s="1"/>
  <c r="I277" i="8"/>
  <c r="H277" i="8" s="1"/>
  <c r="I270" i="8"/>
  <c r="H270" i="8" s="1"/>
  <c r="I230" i="8"/>
  <c r="H230" i="8" s="1"/>
  <c r="I193" i="8"/>
  <c r="I184" i="8"/>
  <c r="H184" i="8" s="1"/>
  <c r="I169" i="8"/>
  <c r="H169" i="8" s="1"/>
  <c r="I306" i="8"/>
  <c r="I211" i="8"/>
  <c r="H211" i="8" s="1"/>
  <c r="I204" i="8"/>
  <c r="H204" i="8" s="1"/>
  <c r="I298" i="8"/>
  <c r="H298" i="8" s="1"/>
  <c r="I260" i="8"/>
  <c r="H260" i="8" s="1"/>
  <c r="I179" i="8"/>
  <c r="H179" i="8" s="1"/>
  <c r="I251" i="8"/>
  <c r="H251" i="8" s="1"/>
  <c r="I223" i="8"/>
  <c r="I293" i="8"/>
  <c r="H293" i="8" s="1"/>
  <c r="I263" i="8"/>
  <c r="H263" i="8" s="1"/>
  <c r="I241" i="8"/>
  <c r="H241" i="8" s="1"/>
  <c r="I209" i="8"/>
  <c r="I203" i="8"/>
  <c r="H203" i="8" s="1"/>
  <c r="I197" i="8"/>
  <c r="I187" i="8"/>
  <c r="H187" i="8" s="1"/>
  <c r="I316" i="8"/>
  <c r="H316" i="8" s="1"/>
  <c r="I252" i="8"/>
  <c r="H252" i="8" s="1"/>
  <c r="I228" i="8"/>
  <c r="I182" i="8"/>
  <c r="I22" i="8"/>
  <c r="H22" i="8" s="1"/>
  <c r="I28" i="8"/>
  <c r="I50" i="8"/>
  <c r="H50" i="8" s="1"/>
  <c r="I72" i="8"/>
  <c r="I94" i="8"/>
  <c r="I116" i="8"/>
  <c r="T133" i="8"/>
  <c r="I146" i="8"/>
  <c r="I171" i="8"/>
  <c r="L174" i="8"/>
  <c r="T177" i="8"/>
  <c r="I225" i="8"/>
  <c r="H225" i="8" s="1"/>
  <c r="T277" i="8"/>
  <c r="I289" i="8"/>
  <c r="H289" i="8" s="1"/>
  <c r="L23" i="9"/>
  <c r="I67" i="8"/>
  <c r="H67" i="8" s="1"/>
  <c r="I89" i="8"/>
  <c r="I111" i="8"/>
  <c r="T145" i="8"/>
  <c r="L172" i="8"/>
  <c r="T184" i="8"/>
  <c r="L196" i="8"/>
  <c r="L247" i="8"/>
  <c r="I265" i="8"/>
  <c r="T308" i="8"/>
  <c r="E14" i="9"/>
  <c r="AP27" i="9"/>
  <c r="M47" i="9"/>
  <c r="W97" i="9"/>
  <c r="H97" i="1" s="1"/>
  <c r="T122" i="9"/>
  <c r="L134" i="9"/>
  <c r="T188" i="9"/>
  <c r="I20" i="8"/>
  <c r="H20" i="8" s="1"/>
  <c r="I40" i="8"/>
  <c r="H40" i="8" s="1"/>
  <c r="I62" i="8"/>
  <c r="H62" i="8" s="1"/>
  <c r="I84" i="8"/>
  <c r="H84" i="8" s="1"/>
  <c r="I106" i="8"/>
  <c r="I128" i="8"/>
  <c r="I130" i="8"/>
  <c r="H130" i="8" s="1"/>
  <c r="I150" i="8"/>
  <c r="H150" i="8" s="1"/>
  <c r="I155" i="8"/>
  <c r="I162" i="8"/>
  <c r="H162" i="8" s="1"/>
  <c r="I201" i="8"/>
  <c r="I213" i="8"/>
  <c r="H213" i="8" s="1"/>
  <c r="T259" i="8"/>
  <c r="T283" i="8"/>
  <c r="T317" i="8"/>
  <c r="T321" i="8"/>
  <c r="M27" i="9"/>
  <c r="F59" i="9"/>
  <c r="H160" i="9"/>
  <c r="L160" i="9" s="1"/>
  <c r="T201" i="8"/>
  <c r="L80" i="9"/>
  <c r="F106" i="9"/>
  <c r="E106" i="9"/>
  <c r="T107" i="9"/>
  <c r="L143" i="9"/>
  <c r="U244" i="9"/>
  <c r="X244" i="9"/>
  <c r="U132" i="10"/>
  <c r="X140" i="10"/>
  <c r="U140" i="10"/>
  <c r="X143" i="10"/>
  <c r="U143" i="10"/>
  <c r="L178" i="8"/>
  <c r="L311" i="8"/>
  <c r="L316" i="8"/>
  <c r="E6" i="9"/>
  <c r="F6" i="9"/>
  <c r="L12" i="9"/>
  <c r="L38" i="9"/>
  <c r="L112" i="9"/>
  <c r="L181" i="9"/>
  <c r="T207" i="9"/>
  <c r="F234" i="9"/>
  <c r="E234" i="9"/>
  <c r="M71" i="10"/>
  <c r="X175" i="10"/>
  <c r="M250" i="10"/>
  <c r="W250" i="10"/>
  <c r="I250" i="1" s="1"/>
  <c r="T174" i="8"/>
  <c r="L240" i="8"/>
  <c r="T243" i="8"/>
  <c r="BH291" i="8"/>
  <c r="X39" i="9"/>
  <c r="T50" i="9"/>
  <c r="L57" i="9"/>
  <c r="H154" i="9"/>
  <c r="L191" i="9"/>
  <c r="T224" i="9"/>
  <c r="F125" i="10"/>
  <c r="E125" i="10"/>
  <c r="T167" i="10"/>
  <c r="L183" i="8"/>
  <c r="L210" i="8"/>
  <c r="L49" i="9"/>
  <c r="F206" i="9"/>
  <c r="E206" i="9"/>
  <c r="L271" i="9"/>
  <c r="T241" i="8"/>
  <c r="L260" i="8"/>
  <c r="L261" i="8"/>
  <c r="L31" i="9"/>
  <c r="L33" i="9"/>
  <c r="L56" i="9"/>
  <c r="H56" i="9"/>
  <c r="F131" i="9"/>
  <c r="E131" i="9"/>
  <c r="L157" i="9"/>
  <c r="M183" i="9"/>
  <c r="W183" i="9"/>
  <c r="H183" i="1" s="1"/>
  <c r="W196" i="9"/>
  <c r="H196" i="1" s="1"/>
  <c r="M196" i="9"/>
  <c r="E285" i="9"/>
  <c r="M30" i="10"/>
  <c r="W30" i="10"/>
  <c r="I30" i="1" s="1"/>
  <c r="F32" i="10"/>
  <c r="E32" i="10"/>
  <c r="L188" i="8"/>
  <c r="L198" i="8"/>
  <c r="T221" i="8"/>
  <c r="T287" i="8"/>
  <c r="L298" i="8"/>
  <c r="T304" i="8"/>
  <c r="E24" i="9"/>
  <c r="F29" i="9"/>
  <c r="E46" i="9"/>
  <c r="W46" i="9" s="1"/>
  <c r="H46" i="1" s="1"/>
  <c r="L65" i="9"/>
  <c r="U87" i="9"/>
  <c r="T88" i="9"/>
  <c r="M95" i="9"/>
  <c r="L137" i="9"/>
  <c r="E216" i="9"/>
  <c r="E223" i="9"/>
  <c r="T234" i="9"/>
  <c r="L301" i="9"/>
  <c r="L205" i="8"/>
  <c r="L259" i="8"/>
  <c r="T279" i="8"/>
  <c r="L14" i="9"/>
  <c r="L22" i="9"/>
  <c r="T102" i="9"/>
  <c r="T118" i="9"/>
  <c r="E168" i="9"/>
  <c r="F168" i="9"/>
  <c r="L185" i="9"/>
  <c r="X212" i="9"/>
  <c r="U212" i="9"/>
  <c r="L259" i="9"/>
  <c r="L318" i="9"/>
  <c r="W102" i="10"/>
  <c r="I102" i="1" s="1"/>
  <c r="M102" i="10"/>
  <c r="T182" i="8"/>
  <c r="L277" i="8"/>
  <c r="A293" i="8"/>
  <c r="BJ292" i="8"/>
  <c r="BI292" i="8"/>
  <c r="BH292" i="8"/>
  <c r="L297" i="8"/>
  <c r="L323" i="8"/>
  <c r="L8" i="9"/>
  <c r="T41" i="9"/>
  <c r="L48" i="9"/>
  <c r="X57" i="9"/>
  <c r="U57" i="9"/>
  <c r="W92" i="9"/>
  <c r="H92" i="1" s="1"/>
  <c r="M92" i="9"/>
  <c r="F187" i="9"/>
  <c r="E187" i="9"/>
  <c r="T221" i="9"/>
  <c r="T236" i="9"/>
  <c r="L110" i="10"/>
  <c r="T147" i="8"/>
  <c r="L269" i="8"/>
  <c r="T278" i="8"/>
  <c r="T293" i="8"/>
  <c r="M85" i="9"/>
  <c r="W99" i="10"/>
  <c r="I99" i="1" s="1"/>
  <c r="L176" i="8"/>
  <c r="T216" i="8"/>
  <c r="L248" i="8"/>
  <c r="T250" i="8"/>
  <c r="T310" i="8"/>
  <c r="L5" i="9"/>
  <c r="M46" i="9"/>
  <c r="L64" i="9"/>
  <c r="L77" i="9"/>
  <c r="U148" i="9"/>
  <c r="X148" i="9"/>
  <c r="L159" i="9"/>
  <c r="X196" i="9"/>
  <c r="U196" i="9"/>
  <c r="M93" i="10"/>
  <c r="M99" i="10"/>
  <c r="L30" i="9"/>
  <c r="T49" i="9"/>
  <c r="T67" i="9"/>
  <c r="L105" i="9"/>
  <c r="T109" i="9"/>
  <c r="L144" i="9"/>
  <c r="L153" i="9"/>
  <c r="L158" i="9"/>
  <c r="T289" i="9"/>
  <c r="T96" i="10"/>
  <c r="H129" i="9"/>
  <c r="L129" i="9"/>
  <c r="T138" i="9"/>
  <c r="T273" i="9"/>
  <c r="X313" i="10"/>
  <c r="U313" i="10"/>
  <c r="L254" i="8"/>
  <c r="L279" i="8"/>
  <c r="BI313" i="8"/>
  <c r="BH313" i="8"/>
  <c r="A314" i="8"/>
  <c r="H22" i="9"/>
  <c r="T66" i="9"/>
  <c r="L104" i="9"/>
  <c r="H157" i="9"/>
  <c r="F208" i="9"/>
  <c r="E208" i="9"/>
  <c r="E246" i="9"/>
  <c r="F246" i="9"/>
  <c r="T63" i="10"/>
  <c r="T295" i="8"/>
  <c r="L322" i="8"/>
  <c r="T154" i="9"/>
  <c r="T238" i="9"/>
  <c r="AP18" i="10"/>
  <c r="W18" i="10"/>
  <c r="I18" i="1" s="1"/>
  <c r="W74" i="10"/>
  <c r="I74" i="1" s="1"/>
  <c r="M74" i="10"/>
  <c r="W231" i="10"/>
  <c r="I231" i="1" s="1"/>
  <c r="M231" i="10"/>
  <c r="T246" i="8"/>
  <c r="T265" i="8"/>
  <c r="L291" i="8"/>
  <c r="T309" i="8"/>
  <c r="E27" i="9"/>
  <c r="W27" i="9" s="1"/>
  <c r="H27" i="1" s="1"/>
  <c r="E88" i="9"/>
  <c r="W88" i="9" s="1"/>
  <c r="H88" i="1" s="1"/>
  <c r="F89" i="9"/>
  <c r="E89" i="9"/>
  <c r="E95" i="9"/>
  <c r="W95" i="9" s="1"/>
  <c r="H95" i="1" s="1"/>
  <c r="E101" i="9"/>
  <c r="L152" i="9"/>
  <c r="T153" i="9"/>
  <c r="E183" i="9"/>
  <c r="L199" i="9"/>
  <c r="F237" i="9"/>
  <c r="H292" i="9"/>
  <c r="L292" i="9" s="1"/>
  <c r="M18" i="10"/>
  <c r="L25" i="10"/>
  <c r="H16" i="9"/>
  <c r="T34" i="9"/>
  <c r="T38" i="9"/>
  <c r="T51" i="9"/>
  <c r="E86" i="9"/>
  <c r="F87" i="9"/>
  <c r="X87" i="9" s="1"/>
  <c r="E87" i="9"/>
  <c r="H89" i="9"/>
  <c r="L89" i="9" s="1"/>
  <c r="H101" i="9"/>
  <c r="L101" i="9" s="1"/>
  <c r="T131" i="9"/>
  <c r="L136" i="9"/>
  <c r="L141" i="9"/>
  <c r="E147" i="9"/>
  <c r="F164" i="9"/>
  <c r="E164" i="9"/>
  <c r="E225" i="9"/>
  <c r="L279" i="9"/>
  <c r="L315" i="9"/>
  <c r="L233" i="8"/>
  <c r="L255" i="8"/>
  <c r="L16" i="9"/>
  <c r="L35" i="9"/>
  <c r="L40" i="9"/>
  <c r="L52" i="9"/>
  <c r="T58" i="9"/>
  <c r="L61" i="9"/>
  <c r="T71" i="9"/>
  <c r="L73" i="9"/>
  <c r="F76" i="9"/>
  <c r="X76" i="9" s="1"/>
  <c r="E76" i="9"/>
  <c r="L128" i="9"/>
  <c r="L147" i="9"/>
  <c r="L248" i="9"/>
  <c r="F118" i="10"/>
  <c r="E118" i="10"/>
  <c r="W124" i="10"/>
  <c r="I124" i="1" s="1"/>
  <c r="M124" i="10"/>
  <c r="M143" i="10"/>
  <c r="W143" i="10"/>
  <c r="I143" i="1" s="1"/>
  <c r="L286" i="8"/>
  <c r="E36" i="9"/>
  <c r="H78" i="9"/>
  <c r="L78" i="9"/>
  <c r="L86" i="9"/>
  <c r="L156" i="9"/>
  <c r="T202" i="9"/>
  <c r="T235" i="9"/>
  <c r="L237" i="9"/>
  <c r="L243" i="9"/>
  <c r="E251" i="9"/>
  <c r="A314" i="9"/>
  <c r="BJ313" i="9"/>
  <c r="BH313" i="9"/>
  <c r="T317" i="9"/>
  <c r="T248" i="8"/>
  <c r="L274" i="8"/>
  <c r="T298" i="8"/>
  <c r="T322" i="8"/>
  <c r="E5" i="9"/>
  <c r="H74" i="9"/>
  <c r="L75" i="9"/>
  <c r="L83" i="9"/>
  <c r="L91" i="9"/>
  <c r="E97" i="9"/>
  <c r="H98" i="9"/>
  <c r="L98" i="9" s="1"/>
  <c r="L119" i="9"/>
  <c r="T152" i="9"/>
  <c r="T190" i="9"/>
  <c r="E192" i="9"/>
  <c r="T199" i="9"/>
  <c r="F214" i="9"/>
  <c r="T286" i="9"/>
  <c r="F36" i="10"/>
  <c r="T46" i="10"/>
  <c r="T59" i="9"/>
  <c r="L94" i="9"/>
  <c r="F122" i="9"/>
  <c r="E122" i="9"/>
  <c r="T123" i="9"/>
  <c r="F126" i="9"/>
  <c r="E126" i="9"/>
  <c r="L135" i="9"/>
  <c r="T164" i="9"/>
  <c r="T193" i="9"/>
  <c r="E304" i="9"/>
  <c r="T34" i="10"/>
  <c r="L118" i="10"/>
  <c r="P44" i="9"/>
  <c r="N44" i="13" s="1"/>
  <c r="I63" i="9"/>
  <c r="I65" i="9"/>
  <c r="H65" i="9" s="1"/>
  <c r="I67" i="9"/>
  <c r="H67" i="9" s="1"/>
  <c r="I69" i="9"/>
  <c r="H69" i="9" s="1"/>
  <c r="I73" i="9"/>
  <c r="H73" i="9" s="1"/>
  <c r="P77" i="9"/>
  <c r="T77" i="9" s="1"/>
  <c r="F78" i="9"/>
  <c r="E78" i="9"/>
  <c r="P100" i="9"/>
  <c r="T100" i="9" s="1"/>
  <c r="P120" i="9"/>
  <c r="T120" i="9" s="1"/>
  <c r="L127" i="9"/>
  <c r="T157" i="9"/>
  <c r="T160" i="9"/>
  <c r="T161" i="9"/>
  <c r="I165" i="9"/>
  <c r="H165" i="9" s="1"/>
  <c r="T197" i="9"/>
  <c r="I200" i="9"/>
  <c r="H200" i="9" s="1"/>
  <c r="T209" i="9"/>
  <c r="L214" i="9"/>
  <c r="I218" i="9"/>
  <c r="H218" i="9" s="1"/>
  <c r="T223" i="9"/>
  <c r="T287" i="9"/>
  <c r="P321" i="9"/>
  <c r="L323" i="9"/>
  <c r="X62" i="10"/>
  <c r="I328" i="9"/>
  <c r="H328" i="9" s="1"/>
  <c r="I325" i="9"/>
  <c r="I311" i="9"/>
  <c r="H311" i="9" s="1"/>
  <c r="I302" i="9"/>
  <c r="I281" i="9"/>
  <c r="H281" i="9" s="1"/>
  <c r="I324" i="9"/>
  <c r="I314" i="9"/>
  <c r="H314" i="9" s="1"/>
  <c r="I299" i="9"/>
  <c r="H299" i="9" s="1"/>
  <c r="I296" i="9"/>
  <c r="I287" i="9"/>
  <c r="I284" i="9"/>
  <c r="I273" i="9"/>
  <c r="I293" i="9"/>
  <c r="H293" i="9" s="1"/>
  <c r="I290" i="9"/>
  <c r="H290" i="9" s="1"/>
  <c r="I329" i="9"/>
  <c r="H329" i="9" s="1"/>
  <c r="I322" i="9"/>
  <c r="I317" i="9"/>
  <c r="H317" i="9" s="1"/>
  <c r="I300" i="9"/>
  <c r="H300" i="9" s="1"/>
  <c r="I326" i="9"/>
  <c r="H326" i="9" s="1"/>
  <c r="I297" i="9"/>
  <c r="H297" i="9" s="1"/>
  <c r="I266" i="9"/>
  <c r="H266" i="9" s="1"/>
  <c r="I255" i="9"/>
  <c r="H255" i="9" s="1"/>
  <c r="I244" i="9"/>
  <c r="H244" i="9" s="1"/>
  <c r="I233" i="9"/>
  <c r="H233" i="9" s="1"/>
  <c r="I289" i="9"/>
  <c r="I276" i="9"/>
  <c r="H276" i="9" s="1"/>
  <c r="I330" i="9"/>
  <c r="H330" i="9" s="1"/>
  <c r="I294" i="9"/>
  <c r="H294" i="9" s="1"/>
  <c r="I272" i="9"/>
  <c r="H272" i="9" s="1"/>
  <c r="I321" i="9"/>
  <c r="H321" i="9" s="1"/>
  <c r="I305" i="9"/>
  <c r="H305" i="9" s="1"/>
  <c r="I278" i="9"/>
  <c r="H278" i="9" s="1"/>
  <c r="I261" i="9"/>
  <c r="H261" i="9" s="1"/>
  <c r="I250" i="9"/>
  <c r="H250" i="9" s="1"/>
  <c r="I239" i="9"/>
  <c r="H239" i="9" s="1"/>
  <c r="I313" i="9"/>
  <c r="H313" i="9" s="1"/>
  <c r="I291" i="9"/>
  <c r="H291" i="9" s="1"/>
  <c r="I323" i="9"/>
  <c r="H323" i="9" s="1"/>
  <c r="I288" i="9"/>
  <c r="I265" i="9"/>
  <c r="I259" i="9"/>
  <c r="H259" i="9" s="1"/>
  <c r="I256" i="9"/>
  <c r="I221" i="9"/>
  <c r="I210" i="9"/>
  <c r="H210" i="9" s="1"/>
  <c r="I199" i="9"/>
  <c r="H199" i="9" s="1"/>
  <c r="I188" i="9"/>
  <c r="H188" i="9" s="1"/>
  <c r="I309" i="9"/>
  <c r="H309" i="9" s="1"/>
  <c r="I262" i="9"/>
  <c r="H262" i="9" s="1"/>
  <c r="I310" i="9"/>
  <c r="I286" i="9"/>
  <c r="I268" i="9"/>
  <c r="I238" i="9"/>
  <c r="I235" i="9"/>
  <c r="I224" i="9"/>
  <c r="I213" i="9"/>
  <c r="I202" i="9"/>
  <c r="I191" i="9"/>
  <c r="H191" i="9" s="1"/>
  <c r="I180" i="9"/>
  <c r="I327" i="9"/>
  <c r="H327" i="9" s="1"/>
  <c r="I308" i="9"/>
  <c r="H308" i="9" s="1"/>
  <c r="I243" i="9"/>
  <c r="H243" i="9" s="1"/>
  <c r="I285" i="9"/>
  <c r="I246" i="9"/>
  <c r="I227" i="9"/>
  <c r="I216" i="9"/>
  <c r="I205" i="9"/>
  <c r="I194" i="9"/>
  <c r="I307" i="9"/>
  <c r="H307" i="9" s="1"/>
  <c r="I306" i="9"/>
  <c r="H306" i="9" s="1"/>
  <c r="I304" i="9"/>
  <c r="H304" i="9" s="1"/>
  <c r="I303" i="9"/>
  <c r="H303" i="9" s="1"/>
  <c r="I249" i="9"/>
  <c r="H249" i="9" s="1"/>
  <c r="I312" i="9"/>
  <c r="H312" i="9" s="1"/>
  <c r="I277" i="9"/>
  <c r="H277" i="9" s="1"/>
  <c r="I271" i="9"/>
  <c r="H271" i="9" s="1"/>
  <c r="I270" i="9"/>
  <c r="H270" i="9" s="1"/>
  <c r="I269" i="9"/>
  <c r="H269" i="9" s="1"/>
  <c r="I242" i="9"/>
  <c r="H242" i="9" s="1"/>
  <c r="I209" i="9"/>
  <c r="H209" i="9" s="1"/>
  <c r="I201" i="9"/>
  <c r="I186" i="9"/>
  <c r="H186" i="9" s="1"/>
  <c r="I184" i="9"/>
  <c r="H184" i="9" s="1"/>
  <c r="I301" i="9"/>
  <c r="H301" i="9" s="1"/>
  <c r="I253" i="9"/>
  <c r="H253" i="9" s="1"/>
  <c r="I173" i="9"/>
  <c r="H173" i="9" s="1"/>
  <c r="I170" i="9"/>
  <c r="H170" i="9" s="1"/>
  <c r="I148" i="9"/>
  <c r="H148" i="9" s="1"/>
  <c r="I126" i="9"/>
  <c r="I104" i="9"/>
  <c r="H104" i="9" s="1"/>
  <c r="I198" i="9"/>
  <c r="I167" i="9"/>
  <c r="H167" i="9" s="1"/>
  <c r="I145" i="9"/>
  <c r="I123" i="9"/>
  <c r="H123" i="9" s="1"/>
  <c r="I319" i="9"/>
  <c r="H319" i="9" s="1"/>
  <c r="I316" i="9"/>
  <c r="H316" i="9" s="1"/>
  <c r="I241" i="9"/>
  <c r="H241" i="9" s="1"/>
  <c r="I234" i="9"/>
  <c r="H234" i="9" s="1"/>
  <c r="I220" i="9"/>
  <c r="H220" i="9" s="1"/>
  <c r="I206" i="9"/>
  <c r="H206" i="9" s="1"/>
  <c r="I176" i="9"/>
  <c r="I164" i="9"/>
  <c r="I142" i="9"/>
  <c r="I120" i="9"/>
  <c r="I267" i="9"/>
  <c r="H267" i="9" s="1"/>
  <c r="I217" i="9"/>
  <c r="H217" i="9" s="1"/>
  <c r="I193" i="9"/>
  <c r="H193" i="9" s="1"/>
  <c r="I161" i="9"/>
  <c r="H161" i="9" s="1"/>
  <c r="I139" i="9"/>
  <c r="H139" i="9" s="1"/>
  <c r="I117" i="9"/>
  <c r="H117" i="9" s="1"/>
  <c r="I282" i="9"/>
  <c r="H282" i="9" s="1"/>
  <c r="I252" i="9"/>
  <c r="H252" i="9" s="1"/>
  <c r="I229" i="9"/>
  <c r="H229" i="9" s="1"/>
  <c r="I226" i="9"/>
  <c r="H226" i="9" s="1"/>
  <c r="I223" i="9"/>
  <c r="H223" i="9" s="1"/>
  <c r="I158" i="9"/>
  <c r="H158" i="9" s="1"/>
  <c r="I264" i="9"/>
  <c r="H264" i="9" s="1"/>
  <c r="I214" i="9"/>
  <c r="H214" i="9" s="1"/>
  <c r="I208" i="9"/>
  <c r="H208" i="9" s="1"/>
  <c r="I155" i="9"/>
  <c r="H155" i="9" s="1"/>
  <c r="I133" i="9"/>
  <c r="H133" i="9" s="1"/>
  <c r="I111" i="9"/>
  <c r="H111" i="9" s="1"/>
  <c r="I151" i="9"/>
  <c r="H151" i="9" s="1"/>
  <c r="I125" i="9"/>
  <c r="I248" i="9"/>
  <c r="H248" i="9" s="1"/>
  <c r="I140" i="9"/>
  <c r="I130" i="9"/>
  <c r="H130" i="9" s="1"/>
  <c r="I109" i="9"/>
  <c r="H109" i="9" s="1"/>
  <c r="I103" i="9"/>
  <c r="I100" i="9"/>
  <c r="I275" i="9"/>
  <c r="H275" i="9" s="1"/>
  <c r="I211" i="9"/>
  <c r="H211" i="9" s="1"/>
  <c r="I159" i="9"/>
  <c r="H159" i="9" s="1"/>
  <c r="I135" i="9"/>
  <c r="H135" i="9" s="1"/>
  <c r="I93" i="9"/>
  <c r="H93" i="9" s="1"/>
  <c r="I82" i="9"/>
  <c r="H82" i="9" s="1"/>
  <c r="I71" i="9"/>
  <c r="H71" i="9" s="1"/>
  <c r="I60" i="9"/>
  <c r="H60" i="9" s="1"/>
  <c r="I49" i="9"/>
  <c r="H49" i="9" s="1"/>
  <c r="I187" i="9"/>
  <c r="I177" i="9"/>
  <c r="I122" i="9"/>
  <c r="I113" i="9"/>
  <c r="I283" i="9"/>
  <c r="H283" i="9" s="1"/>
  <c r="I258" i="9"/>
  <c r="H258" i="9" s="1"/>
  <c r="I156" i="9"/>
  <c r="H156" i="9" s="1"/>
  <c r="I147" i="9"/>
  <c r="H147" i="9" s="1"/>
  <c r="I230" i="9"/>
  <c r="H230" i="9" s="1"/>
  <c r="I195" i="9"/>
  <c r="H195" i="9" s="1"/>
  <c r="I181" i="9"/>
  <c r="H181" i="9" s="1"/>
  <c r="I127" i="9"/>
  <c r="H127" i="9" s="1"/>
  <c r="I115" i="9"/>
  <c r="H115" i="9" s="1"/>
  <c r="I320" i="9"/>
  <c r="H320" i="9" s="1"/>
  <c r="I207" i="9"/>
  <c r="H207" i="9" s="1"/>
  <c r="I153" i="9"/>
  <c r="H153" i="9" s="1"/>
  <c r="I150" i="9"/>
  <c r="H150" i="9" s="1"/>
  <c r="I144" i="9"/>
  <c r="H144" i="9" s="1"/>
  <c r="I90" i="9"/>
  <c r="H90" i="9" s="1"/>
  <c r="I79" i="9"/>
  <c r="H79" i="9" s="1"/>
  <c r="I68" i="9"/>
  <c r="I254" i="9"/>
  <c r="H254" i="9" s="1"/>
  <c r="I251" i="9"/>
  <c r="H251" i="9" s="1"/>
  <c r="I108" i="9"/>
  <c r="H108" i="9" s="1"/>
  <c r="I6" i="9"/>
  <c r="H6" i="9" s="1"/>
  <c r="I17" i="9"/>
  <c r="H17" i="9" s="1"/>
  <c r="I29" i="9"/>
  <c r="H29" i="9" s="1"/>
  <c r="P30" i="9"/>
  <c r="T30" i="9" s="1"/>
  <c r="I48" i="9"/>
  <c r="H48" i="9" s="1"/>
  <c r="T80" i="9"/>
  <c r="I81" i="9"/>
  <c r="H81" i="9" s="1"/>
  <c r="P86" i="9"/>
  <c r="T86" i="9" s="1"/>
  <c r="I105" i="9"/>
  <c r="H105" i="9" s="1"/>
  <c r="I141" i="9"/>
  <c r="H141" i="9" s="1"/>
  <c r="I179" i="9"/>
  <c r="H179" i="9" s="1"/>
  <c r="T215" i="9"/>
  <c r="L222" i="9"/>
  <c r="T279" i="9"/>
  <c r="A292" i="9"/>
  <c r="BJ291" i="9"/>
  <c r="BI291" i="9"/>
  <c r="BH291" i="9"/>
  <c r="L312" i="9"/>
  <c r="T321" i="9"/>
  <c r="L67" i="10"/>
  <c r="U107" i="10"/>
  <c r="X107" i="10"/>
  <c r="P329" i="9"/>
  <c r="P309" i="9"/>
  <c r="P306" i="9"/>
  <c r="T306" i="9" s="1"/>
  <c r="P279" i="9"/>
  <c r="P327" i="9"/>
  <c r="T327" i="9" s="1"/>
  <c r="P303" i="9"/>
  <c r="T303" i="9" s="1"/>
  <c r="P320" i="9"/>
  <c r="T320" i="9" s="1"/>
  <c r="P312" i="9"/>
  <c r="T312" i="9" s="1"/>
  <c r="P300" i="9"/>
  <c r="T300" i="9" s="1"/>
  <c r="P282" i="9"/>
  <c r="T282" i="9" s="1"/>
  <c r="P297" i="9"/>
  <c r="T297" i="9" s="1"/>
  <c r="P285" i="9"/>
  <c r="T285" i="9" s="1"/>
  <c r="P315" i="9"/>
  <c r="T315" i="9" s="1"/>
  <c r="P294" i="9"/>
  <c r="T294" i="9" s="1"/>
  <c r="P288" i="9"/>
  <c r="P325" i="9"/>
  <c r="P330" i="9"/>
  <c r="P276" i="9"/>
  <c r="T276" i="9" s="1"/>
  <c r="P272" i="9"/>
  <c r="P302" i="9"/>
  <c r="P286" i="9"/>
  <c r="P317" i="9"/>
  <c r="P264" i="9"/>
  <c r="P253" i="9"/>
  <c r="T253" i="9" s="1"/>
  <c r="P242" i="9"/>
  <c r="T242" i="9" s="1"/>
  <c r="P231" i="9"/>
  <c r="P313" i="9"/>
  <c r="T313" i="9" s="1"/>
  <c r="P299" i="9"/>
  <c r="P291" i="9"/>
  <c r="T291" i="9" s="1"/>
  <c r="P310" i="9"/>
  <c r="T310" i="9" s="1"/>
  <c r="P307" i="9"/>
  <c r="T307" i="9" s="1"/>
  <c r="P280" i="9"/>
  <c r="P304" i="9"/>
  <c r="T304" i="9" s="1"/>
  <c r="P296" i="9"/>
  <c r="P270" i="9"/>
  <c r="T270" i="9" s="1"/>
  <c r="P259" i="9"/>
  <c r="T259" i="9" s="1"/>
  <c r="P248" i="9"/>
  <c r="P237" i="9"/>
  <c r="P328" i="9"/>
  <c r="P298" i="9"/>
  <c r="P293" i="9"/>
  <c r="P277" i="9"/>
  <c r="P252" i="9"/>
  <c r="T252" i="9" s="1"/>
  <c r="P230" i="9"/>
  <c r="T230" i="9" s="1"/>
  <c r="P219" i="9"/>
  <c r="P208" i="9"/>
  <c r="T208" i="9" s="1"/>
  <c r="P197" i="9"/>
  <c r="P186" i="9"/>
  <c r="T186" i="9" s="1"/>
  <c r="P271" i="9"/>
  <c r="T271" i="9" s="1"/>
  <c r="P240" i="9"/>
  <c r="T240" i="9" s="1"/>
  <c r="P305" i="9"/>
  <c r="P258" i="9"/>
  <c r="T258" i="9" s="1"/>
  <c r="P255" i="9"/>
  <c r="T255" i="9" s="1"/>
  <c r="P232" i="9"/>
  <c r="T232" i="9" s="1"/>
  <c r="P222" i="9"/>
  <c r="T222" i="9" s="1"/>
  <c r="P211" i="9"/>
  <c r="T211" i="9" s="1"/>
  <c r="P200" i="9"/>
  <c r="T200" i="9" s="1"/>
  <c r="P189" i="9"/>
  <c r="T189" i="9" s="1"/>
  <c r="P178" i="9"/>
  <c r="T178" i="9" s="1"/>
  <c r="P301" i="9"/>
  <c r="P284" i="9"/>
  <c r="P261" i="9"/>
  <c r="P225" i="9"/>
  <c r="P214" i="9"/>
  <c r="T214" i="9" s="1"/>
  <c r="P203" i="9"/>
  <c r="P192" i="9"/>
  <c r="P295" i="9"/>
  <c r="P267" i="9"/>
  <c r="T267" i="9" s="1"/>
  <c r="P266" i="9"/>
  <c r="T266" i="9" s="1"/>
  <c r="P233" i="9"/>
  <c r="P188" i="9"/>
  <c r="P152" i="9"/>
  <c r="P130" i="9"/>
  <c r="T130" i="9" s="1"/>
  <c r="P108" i="9"/>
  <c r="T108" i="9" s="1"/>
  <c r="P263" i="9"/>
  <c r="P251" i="9"/>
  <c r="T251" i="9" s="1"/>
  <c r="P195" i="9"/>
  <c r="T195" i="9" s="1"/>
  <c r="P171" i="9"/>
  <c r="T171" i="9" s="1"/>
  <c r="P149" i="9"/>
  <c r="T149" i="9" s="1"/>
  <c r="P127" i="9"/>
  <c r="T127" i="9" s="1"/>
  <c r="P262" i="9"/>
  <c r="T262" i="9" s="1"/>
  <c r="P174" i="9"/>
  <c r="P168" i="9"/>
  <c r="T168" i="9" s="1"/>
  <c r="P146" i="9"/>
  <c r="T146" i="9" s="1"/>
  <c r="P124" i="9"/>
  <c r="T124" i="9" s="1"/>
  <c r="P283" i="9"/>
  <c r="T283" i="9" s="1"/>
  <c r="P190" i="9"/>
  <c r="P179" i="9"/>
  <c r="P165" i="9"/>
  <c r="T165" i="9" s="1"/>
  <c r="P143" i="9"/>
  <c r="T143" i="9" s="1"/>
  <c r="P121" i="9"/>
  <c r="P324" i="9"/>
  <c r="P260" i="9"/>
  <c r="T260" i="9" s="1"/>
  <c r="P250" i="9"/>
  <c r="T250" i="9" s="1"/>
  <c r="P239" i="9"/>
  <c r="T239" i="9" s="1"/>
  <c r="P185" i="9"/>
  <c r="T185" i="9" s="1"/>
  <c r="P183" i="9"/>
  <c r="P177" i="9"/>
  <c r="T177" i="9" s="1"/>
  <c r="P162" i="9"/>
  <c r="T162" i="9" s="1"/>
  <c r="P216" i="9"/>
  <c r="T216" i="9" s="1"/>
  <c r="P205" i="9"/>
  <c r="T205" i="9" s="1"/>
  <c r="P181" i="9"/>
  <c r="T181" i="9" s="1"/>
  <c r="P159" i="9"/>
  <c r="T159" i="9" s="1"/>
  <c r="P137" i="9"/>
  <c r="P115" i="9"/>
  <c r="T115" i="9" s="1"/>
  <c r="P268" i="9"/>
  <c r="T268" i="9" s="1"/>
  <c r="P167" i="9"/>
  <c r="T167" i="9" s="1"/>
  <c r="P311" i="9"/>
  <c r="T311" i="9" s="1"/>
  <c r="P290" i="9"/>
  <c r="T290" i="9" s="1"/>
  <c r="P322" i="9"/>
  <c r="T322" i="9" s="1"/>
  <c r="P269" i="9"/>
  <c r="P249" i="9"/>
  <c r="P164" i="9"/>
  <c r="P132" i="9"/>
  <c r="T132" i="9" s="1"/>
  <c r="P308" i="9"/>
  <c r="T308" i="9" s="1"/>
  <c r="P245" i="9"/>
  <c r="T245" i="9" s="1"/>
  <c r="P204" i="9"/>
  <c r="T204" i="9" s="1"/>
  <c r="P194" i="9"/>
  <c r="T194" i="9" s="1"/>
  <c r="P173" i="9"/>
  <c r="T173" i="9" s="1"/>
  <c r="P119" i="9"/>
  <c r="T119" i="9" s="1"/>
  <c r="P117" i="9"/>
  <c r="T117" i="9" s="1"/>
  <c r="P106" i="9"/>
  <c r="T106" i="9" s="1"/>
  <c r="P101" i="9"/>
  <c r="T101" i="9" s="1"/>
  <c r="P94" i="9"/>
  <c r="T94" i="9" s="1"/>
  <c r="P83" i="9"/>
  <c r="P72" i="9"/>
  <c r="T72" i="9" s="1"/>
  <c r="P61" i="9"/>
  <c r="T61" i="9" s="1"/>
  <c r="P50" i="9"/>
  <c r="P254" i="9"/>
  <c r="P206" i="9"/>
  <c r="T206" i="9" s="1"/>
  <c r="P180" i="9"/>
  <c r="P161" i="9"/>
  <c r="N161" i="13" s="1"/>
  <c r="P318" i="9"/>
  <c r="T318" i="9" s="1"/>
  <c r="P229" i="9"/>
  <c r="T229" i="9" s="1"/>
  <c r="P228" i="9"/>
  <c r="P104" i="9"/>
  <c r="T104" i="9" s="1"/>
  <c r="P287" i="9"/>
  <c r="P278" i="9"/>
  <c r="T278" i="9" s="1"/>
  <c r="P193" i="9"/>
  <c r="P176" i="9"/>
  <c r="P169" i="9"/>
  <c r="T169" i="9" s="1"/>
  <c r="P166" i="9"/>
  <c r="T166" i="9" s="1"/>
  <c r="P158" i="9"/>
  <c r="T158" i="9" s="1"/>
  <c r="P141" i="9"/>
  <c r="T141" i="9" s="1"/>
  <c r="P139" i="9"/>
  <c r="T139" i="9" s="1"/>
  <c r="P129" i="9"/>
  <c r="P323" i="9"/>
  <c r="P227" i="9"/>
  <c r="P184" i="9"/>
  <c r="P163" i="9"/>
  <c r="P134" i="9"/>
  <c r="P110" i="9"/>
  <c r="T110" i="9" s="1"/>
  <c r="P91" i="9"/>
  <c r="T91" i="9" s="1"/>
  <c r="P80" i="9"/>
  <c r="P69" i="9"/>
  <c r="P201" i="9"/>
  <c r="T201" i="9" s="1"/>
  <c r="P191" i="9"/>
  <c r="P175" i="9"/>
  <c r="T175" i="9" s="1"/>
  <c r="P126" i="9"/>
  <c r="P116" i="9"/>
  <c r="T116" i="9" s="1"/>
  <c r="P46" i="9"/>
  <c r="T46" i="9" s="1"/>
  <c r="I53" i="9"/>
  <c r="H53" i="9" s="1"/>
  <c r="P71" i="9"/>
  <c r="I84" i="9"/>
  <c r="H84" i="9" s="1"/>
  <c r="P92" i="9"/>
  <c r="T92" i="9" s="1"/>
  <c r="T163" i="9"/>
  <c r="I169" i="9"/>
  <c r="H169" i="9" s="1"/>
  <c r="I203" i="9"/>
  <c r="H203" i="9" s="1"/>
  <c r="L204" i="9"/>
  <c r="T227" i="9"/>
  <c r="I298" i="9"/>
  <c r="H298" i="9" s="1"/>
  <c r="I318" i="9"/>
  <c r="H318" i="9" s="1"/>
  <c r="T30" i="10"/>
  <c r="W84" i="10"/>
  <c r="I84" i="1" s="1"/>
  <c r="X106" i="10"/>
  <c r="U106" i="10"/>
  <c r="U156" i="10"/>
  <c r="F188" i="10"/>
  <c r="X188" i="10" s="1"/>
  <c r="E188" i="10"/>
  <c r="X189" i="10"/>
  <c r="U189" i="10"/>
  <c r="I7" i="9"/>
  <c r="H7" i="9" s="1"/>
  <c r="I18" i="9"/>
  <c r="P26" i="9"/>
  <c r="T26" i="9" s="1"/>
  <c r="I36" i="9"/>
  <c r="P37" i="9"/>
  <c r="T37" i="9" s="1"/>
  <c r="E45" i="9"/>
  <c r="P51" i="9"/>
  <c r="I58" i="9"/>
  <c r="H58" i="9" s="1"/>
  <c r="E60" i="9"/>
  <c r="P65" i="9"/>
  <c r="T65" i="9" s="1"/>
  <c r="P89" i="9"/>
  <c r="T89" i="9" s="1"/>
  <c r="F90" i="9"/>
  <c r="P95" i="9"/>
  <c r="T95" i="9" s="1"/>
  <c r="E102" i="9"/>
  <c r="I106" i="9"/>
  <c r="H106" i="9" s="1"/>
  <c r="P113" i="9"/>
  <c r="T113" i="9" s="1"/>
  <c r="L115" i="9"/>
  <c r="P140" i="9"/>
  <c r="T140" i="9" s="1"/>
  <c r="I168" i="9"/>
  <c r="H168" i="9" s="1"/>
  <c r="E175" i="9"/>
  <c r="F176" i="9"/>
  <c r="E176" i="9"/>
  <c r="E217" i="9"/>
  <c r="P218" i="9"/>
  <c r="I225" i="9"/>
  <c r="H225" i="9" s="1"/>
  <c r="P226" i="9"/>
  <c r="T226" i="9" s="1"/>
  <c r="E236" i="9"/>
  <c r="I257" i="9"/>
  <c r="P289" i="9"/>
  <c r="E291" i="9"/>
  <c r="AR8" i="10"/>
  <c r="AQ8" i="10"/>
  <c r="AO8" i="10"/>
  <c r="AP8" i="10"/>
  <c r="AN8" i="10"/>
  <c r="AM8" i="10"/>
  <c r="X65" i="10"/>
  <c r="U65" i="10"/>
  <c r="E158" i="10"/>
  <c r="F161" i="10"/>
  <c r="X161" i="10" s="1"/>
  <c r="E161" i="10"/>
  <c r="E20" i="9"/>
  <c r="E28" i="9"/>
  <c r="E39" i="9"/>
  <c r="P63" i="9"/>
  <c r="T63" i="9" s="1"/>
  <c r="P67" i="9"/>
  <c r="P73" i="9"/>
  <c r="T73" i="9" s="1"/>
  <c r="I76" i="9"/>
  <c r="H76" i="9" s="1"/>
  <c r="I87" i="9"/>
  <c r="P98" i="9"/>
  <c r="T98" i="9" s="1"/>
  <c r="L106" i="9"/>
  <c r="I116" i="9"/>
  <c r="H116" i="9" s="1"/>
  <c r="P125" i="9"/>
  <c r="T126" i="9"/>
  <c r="I131" i="9"/>
  <c r="H131" i="9" s="1"/>
  <c r="E143" i="9"/>
  <c r="L167" i="9"/>
  <c r="F177" i="9"/>
  <c r="E177" i="9"/>
  <c r="I178" i="9"/>
  <c r="H178" i="9" s="1"/>
  <c r="I190" i="9"/>
  <c r="H190" i="9" s="1"/>
  <c r="L203" i="9"/>
  <c r="I236" i="9"/>
  <c r="H236" i="9" s="1"/>
  <c r="T265" i="9"/>
  <c r="P273" i="9"/>
  <c r="P281" i="9"/>
  <c r="L298" i="9"/>
  <c r="L300" i="9"/>
  <c r="F306" i="9"/>
  <c r="M8" i="10"/>
  <c r="L23" i="10"/>
  <c r="M89" i="10"/>
  <c r="W89" i="10"/>
  <c r="I89" i="1" s="1"/>
  <c r="X156" i="10"/>
  <c r="X212" i="10"/>
  <c r="U212" i="10"/>
  <c r="I8" i="9"/>
  <c r="H8" i="9" s="1"/>
  <c r="I19" i="9"/>
  <c r="H19" i="9" s="1"/>
  <c r="I32" i="9"/>
  <c r="P33" i="9"/>
  <c r="T33" i="9" s="1"/>
  <c r="I45" i="9"/>
  <c r="H45" i="9" s="1"/>
  <c r="I50" i="9"/>
  <c r="H50" i="9" s="1"/>
  <c r="P56" i="9"/>
  <c r="E62" i="9"/>
  <c r="E72" i="9"/>
  <c r="P78" i="9"/>
  <c r="T78" i="9" s="1"/>
  <c r="P114" i="9"/>
  <c r="L168" i="9"/>
  <c r="I172" i="9"/>
  <c r="H172" i="9" s="1"/>
  <c r="T180" i="9"/>
  <c r="P182" i="9"/>
  <c r="T182" i="9" s="1"/>
  <c r="I212" i="9"/>
  <c r="H212" i="9" s="1"/>
  <c r="P213" i="9"/>
  <c r="T213" i="9" s="1"/>
  <c r="I232" i="9"/>
  <c r="H232" i="9" s="1"/>
  <c r="I240" i="9"/>
  <c r="H240" i="9" s="1"/>
  <c r="P246" i="9"/>
  <c r="P316" i="9"/>
  <c r="H15" i="10"/>
  <c r="L29" i="10"/>
  <c r="W78" i="10"/>
  <c r="I78" i="1" s="1"/>
  <c r="M84" i="10"/>
  <c r="L178" i="10"/>
  <c r="F180" i="10"/>
  <c r="E180" i="10"/>
  <c r="P40" i="9"/>
  <c r="T40" i="9" s="1"/>
  <c r="P43" i="9"/>
  <c r="T43" i="9" s="1"/>
  <c r="T69" i="9"/>
  <c r="I96" i="9"/>
  <c r="I102" i="9"/>
  <c r="I107" i="9"/>
  <c r="P128" i="9"/>
  <c r="T128" i="9" s="1"/>
  <c r="I132" i="9"/>
  <c r="L170" i="9"/>
  <c r="I174" i="9"/>
  <c r="H174" i="9" s="1"/>
  <c r="I175" i="9"/>
  <c r="T191" i="9"/>
  <c r="L236" i="9"/>
  <c r="T246" i="9"/>
  <c r="I263" i="9"/>
  <c r="T302" i="9"/>
  <c r="P314" i="9"/>
  <c r="T314" i="9" s="1"/>
  <c r="X58" i="10"/>
  <c r="U58" i="10"/>
  <c r="X73" i="10"/>
  <c r="U73" i="10"/>
  <c r="X84" i="10"/>
  <c r="U84" i="10"/>
  <c r="X155" i="10"/>
  <c r="U155" i="10"/>
  <c r="L158" i="10"/>
  <c r="I9" i="9"/>
  <c r="H9" i="9" s="1"/>
  <c r="I20" i="9"/>
  <c r="I28" i="9"/>
  <c r="H28" i="9" s="1"/>
  <c r="P29" i="9"/>
  <c r="T29" i="9" s="1"/>
  <c r="I39" i="9"/>
  <c r="H39" i="9" s="1"/>
  <c r="E47" i="9"/>
  <c r="W47" i="9" s="1"/>
  <c r="H47" i="1" s="1"/>
  <c r="P48" i="9"/>
  <c r="T48" i="9" s="1"/>
  <c r="L60" i="9"/>
  <c r="E66" i="9"/>
  <c r="E68" i="9"/>
  <c r="P81" i="9"/>
  <c r="T81" i="9" s="1"/>
  <c r="P105" i="9"/>
  <c r="T105" i="9" s="1"/>
  <c r="T125" i="9"/>
  <c r="T129" i="9"/>
  <c r="I143" i="9"/>
  <c r="H143" i="9" s="1"/>
  <c r="F144" i="9"/>
  <c r="X144" i="9" s="1"/>
  <c r="E149" i="9"/>
  <c r="F150" i="9"/>
  <c r="E155" i="9"/>
  <c r="I171" i="9"/>
  <c r="H171" i="9" s="1"/>
  <c r="L173" i="9"/>
  <c r="I189" i="9"/>
  <c r="P199" i="9"/>
  <c r="P217" i="9"/>
  <c r="L232" i="9"/>
  <c r="T233" i="9"/>
  <c r="P241" i="9"/>
  <c r="T241" i="9" s="1"/>
  <c r="T249" i="9"/>
  <c r="I260" i="9"/>
  <c r="H260" i="9" s="1"/>
  <c r="T281" i="9"/>
  <c r="E283" i="9"/>
  <c r="L291" i="9"/>
  <c r="L15" i="10"/>
  <c r="AQ19" i="10"/>
  <c r="W19" i="10"/>
  <c r="I19" i="1" s="1"/>
  <c r="M19" i="10"/>
  <c r="T55" i="10"/>
  <c r="F66" i="10"/>
  <c r="E66" i="10"/>
  <c r="T133" i="10"/>
  <c r="F169" i="10"/>
  <c r="E169" i="10"/>
  <c r="I42" i="9"/>
  <c r="H42" i="9" s="1"/>
  <c r="P53" i="9"/>
  <c r="T53" i="9" s="1"/>
  <c r="I55" i="9"/>
  <c r="H55" i="9" s="1"/>
  <c r="I62" i="9"/>
  <c r="I70" i="9"/>
  <c r="I72" i="9"/>
  <c r="H72" i="9" s="1"/>
  <c r="P84" i="9"/>
  <c r="T84" i="9" s="1"/>
  <c r="P90" i="9"/>
  <c r="T90" i="9" s="1"/>
  <c r="I99" i="9"/>
  <c r="T114" i="9"/>
  <c r="I134" i="9"/>
  <c r="H134" i="9" s="1"/>
  <c r="P170" i="9"/>
  <c r="T170" i="9" s="1"/>
  <c r="L171" i="9"/>
  <c r="T203" i="9"/>
  <c r="I245" i="9"/>
  <c r="I295" i="9"/>
  <c r="H295" i="9" s="1"/>
  <c r="T316" i="9"/>
  <c r="P326" i="9"/>
  <c r="T326" i="9" s="1"/>
  <c r="H146" i="10"/>
  <c r="L146" i="10" s="1"/>
  <c r="L146" i="9"/>
  <c r="T183" i="9"/>
  <c r="T198" i="9"/>
  <c r="L226" i="9"/>
  <c r="T247" i="9"/>
  <c r="W5" i="10"/>
  <c r="I5" i="1" s="1"/>
  <c r="AQ5" i="10"/>
  <c r="AP5" i="10"/>
  <c r="L7" i="10"/>
  <c r="H7" i="10"/>
  <c r="T71" i="10"/>
  <c r="L226" i="10"/>
  <c r="T112" i="9"/>
  <c r="L124" i="9"/>
  <c r="L161" i="9"/>
  <c r="T179" i="9"/>
  <c r="T219" i="9"/>
  <c r="L229" i="9"/>
  <c r="L253" i="9"/>
  <c r="L297" i="9"/>
  <c r="L60" i="10"/>
  <c r="U101" i="10"/>
  <c r="L123" i="10"/>
  <c r="H123" i="10"/>
  <c r="X151" i="10"/>
  <c r="U151" i="10"/>
  <c r="M228" i="10"/>
  <c r="W228" i="10"/>
  <c r="I228" i="1" s="1"/>
  <c r="T172" i="9"/>
  <c r="T220" i="9"/>
  <c r="L231" i="9"/>
  <c r="E258" i="9"/>
  <c r="E267" i="9"/>
  <c r="L293" i="9"/>
  <c r="T323" i="9"/>
  <c r="F43" i="10"/>
  <c r="E43" i="10"/>
  <c r="F88" i="10"/>
  <c r="E88" i="10"/>
  <c r="X92" i="10"/>
  <c r="U92" i="10"/>
  <c r="W153" i="10"/>
  <c r="I153" i="1" s="1"/>
  <c r="M153" i="10"/>
  <c r="W209" i="10"/>
  <c r="I209" i="1" s="1"/>
  <c r="M209" i="10"/>
  <c r="F211" i="10"/>
  <c r="T134" i="9"/>
  <c r="L195" i="9"/>
  <c r="T218" i="9"/>
  <c r="T225" i="9"/>
  <c r="E162" i="9"/>
  <c r="E174" i="9"/>
  <c r="T184" i="9"/>
  <c r="T192" i="9"/>
  <c r="L230" i="9"/>
  <c r="E240" i="9"/>
  <c r="L244" i="9"/>
  <c r="L249" i="9"/>
  <c r="L267" i="9"/>
  <c r="T305" i="9"/>
  <c r="L91" i="10"/>
  <c r="U98" i="10"/>
  <c r="E125" i="9"/>
  <c r="L186" i="9"/>
  <c r="E239" i="9"/>
  <c r="F257" i="9"/>
  <c r="E264" i="9"/>
  <c r="T277" i="9"/>
  <c r="E296" i="9"/>
  <c r="L311" i="9"/>
  <c r="L34" i="10"/>
  <c r="W47" i="10"/>
  <c r="I47" i="1" s="1"/>
  <c r="L119" i="10"/>
  <c r="T142" i="10"/>
  <c r="L211" i="9"/>
  <c r="T231" i="9"/>
  <c r="W20" i="10"/>
  <c r="I20" i="1" s="1"/>
  <c r="M20" i="10"/>
  <c r="L189" i="10"/>
  <c r="W208" i="10"/>
  <c r="I208" i="1" s="1"/>
  <c r="M208" i="10"/>
  <c r="L10" i="10"/>
  <c r="M141" i="10"/>
  <c r="L130" i="9"/>
  <c r="T137" i="9"/>
  <c r="L188" i="9"/>
  <c r="F263" i="9"/>
  <c r="E263" i="9"/>
  <c r="L12" i="10"/>
  <c r="U76" i="10"/>
  <c r="X162" i="10"/>
  <c r="H106" i="10"/>
  <c r="L106" i="10" s="1"/>
  <c r="F136" i="10"/>
  <c r="E136" i="10"/>
  <c r="F145" i="10"/>
  <c r="X145" i="10" s="1"/>
  <c r="E145" i="10"/>
  <c r="T104" i="10"/>
  <c r="X176" i="10"/>
  <c r="U176" i="10"/>
  <c r="H178" i="10"/>
  <c r="X317" i="10"/>
  <c r="U317" i="10"/>
  <c r="L219" i="9"/>
  <c r="T228" i="9"/>
  <c r="F252" i="9"/>
  <c r="E252" i="9"/>
  <c r="T257" i="9"/>
  <c r="T292" i="9"/>
  <c r="L320" i="9"/>
  <c r="L14" i="10"/>
  <c r="U33" i="10"/>
  <c r="X33" i="10"/>
  <c r="W43" i="10"/>
  <c r="I43" i="1" s="1"/>
  <c r="U44" i="10"/>
  <c r="T47" i="10"/>
  <c r="X70" i="10"/>
  <c r="U70" i="10"/>
  <c r="F185" i="10"/>
  <c r="E185" i="10"/>
  <c r="H235" i="10"/>
  <c r="L235" i="10" s="1"/>
  <c r="X238" i="10"/>
  <c r="U238" i="10"/>
  <c r="X241" i="10"/>
  <c r="U241" i="10"/>
  <c r="M307" i="10"/>
  <c r="T187" i="9"/>
  <c r="L240" i="9"/>
  <c r="L329" i="9"/>
  <c r="L38" i="10"/>
  <c r="M43" i="10"/>
  <c r="L49" i="10"/>
  <c r="U203" i="10"/>
  <c r="X203" i="10"/>
  <c r="E257" i="10"/>
  <c r="E148" i="9"/>
  <c r="E170" i="9"/>
  <c r="E173" i="9"/>
  <c r="L233" i="9"/>
  <c r="T261" i="9"/>
  <c r="L264" i="9"/>
  <c r="T284" i="9"/>
  <c r="E301" i="9"/>
  <c r="X54" i="10"/>
  <c r="U54" i="10"/>
  <c r="U57" i="10"/>
  <c r="L66" i="10"/>
  <c r="L69" i="10"/>
  <c r="L126" i="10"/>
  <c r="E129" i="9"/>
  <c r="E151" i="9"/>
  <c r="E184" i="9"/>
  <c r="E186" i="9"/>
  <c r="E191" i="9"/>
  <c r="E201" i="9"/>
  <c r="E209" i="9"/>
  <c r="E242" i="9"/>
  <c r="L252" i="9"/>
  <c r="E270" i="9"/>
  <c r="T39" i="10"/>
  <c r="F79" i="10"/>
  <c r="E79" i="10"/>
  <c r="T112" i="10"/>
  <c r="U174" i="10"/>
  <c r="X227" i="10"/>
  <c r="U227" i="10"/>
  <c r="X255" i="10"/>
  <c r="U255" i="10"/>
  <c r="U258" i="10"/>
  <c r="X258" i="10"/>
  <c r="E132" i="9"/>
  <c r="E154" i="9"/>
  <c r="E178" i="9"/>
  <c r="E180" i="9"/>
  <c r="E212" i="9"/>
  <c r="E254" i="9"/>
  <c r="T324" i="9"/>
  <c r="L328" i="9"/>
  <c r="F26" i="10"/>
  <c r="E26" i="10"/>
  <c r="W35" i="10"/>
  <c r="I35" i="1" s="1"/>
  <c r="M35" i="10"/>
  <c r="T38" i="10"/>
  <c r="L59" i="10"/>
  <c r="U103" i="10"/>
  <c r="X103" i="10"/>
  <c r="F224" i="9"/>
  <c r="E224" i="9"/>
  <c r="T264" i="9"/>
  <c r="E269" i="9"/>
  <c r="F276" i="9"/>
  <c r="E276" i="9"/>
  <c r="L281" i="9"/>
  <c r="L290" i="9"/>
  <c r="L313" i="9"/>
  <c r="AP27" i="10"/>
  <c r="W27" i="10"/>
  <c r="I27" i="1" s="1"/>
  <c r="F48" i="10"/>
  <c r="E48" i="10"/>
  <c r="M96" i="10"/>
  <c r="T129" i="10"/>
  <c r="T166" i="10"/>
  <c r="E315" i="9"/>
  <c r="F315" i="9"/>
  <c r="M27" i="10"/>
  <c r="H31" i="10"/>
  <c r="L31" i="10" s="1"/>
  <c r="U100" i="10"/>
  <c r="M217" i="10"/>
  <c r="F226" i="10"/>
  <c r="E226" i="10"/>
  <c r="L257" i="10"/>
  <c r="BJ286" i="9"/>
  <c r="BH286" i="9"/>
  <c r="T293" i="9"/>
  <c r="L9" i="10"/>
  <c r="L32" i="10"/>
  <c r="L36" i="10"/>
  <c r="W40" i="10"/>
  <c r="I40" i="1" s="1"/>
  <c r="M40" i="10"/>
  <c r="T42" i="10"/>
  <c r="X118" i="10"/>
  <c r="U118" i="10"/>
  <c r="M130" i="10"/>
  <c r="W130" i="10"/>
  <c r="I130" i="1" s="1"/>
  <c r="T131" i="10"/>
  <c r="X268" i="10"/>
  <c r="U268" i="10"/>
  <c r="T248" i="9"/>
  <c r="E310" i="9"/>
  <c r="E4" i="10"/>
  <c r="W28" i="10"/>
  <c r="I28" i="1" s="1"/>
  <c r="F68" i="10"/>
  <c r="X68" i="10" s="1"/>
  <c r="E68" i="10"/>
  <c r="F150" i="10"/>
  <c r="X150" i="10" s="1"/>
  <c r="E150" i="10"/>
  <c r="W173" i="10"/>
  <c r="I173" i="1" s="1"/>
  <c r="M173" i="10"/>
  <c r="W222" i="10"/>
  <c r="I222" i="1" s="1"/>
  <c r="F235" i="9"/>
  <c r="E262" i="9"/>
  <c r="F268" i="9"/>
  <c r="E286" i="9"/>
  <c r="BI286" i="9"/>
  <c r="T296" i="9"/>
  <c r="T330" i="9"/>
  <c r="F6" i="10"/>
  <c r="X27" i="10"/>
  <c r="AW27" i="10"/>
  <c r="AT27" i="10"/>
  <c r="M28" i="10"/>
  <c r="L51" i="10"/>
  <c r="X91" i="10"/>
  <c r="U91" i="10"/>
  <c r="T99" i="10"/>
  <c r="L127" i="10"/>
  <c r="M138" i="10"/>
  <c r="W138" i="10"/>
  <c r="I138" i="1" s="1"/>
  <c r="W144" i="10"/>
  <c r="I144" i="1" s="1"/>
  <c r="M144" i="10"/>
  <c r="M147" i="10"/>
  <c r="W147" i="10"/>
  <c r="I147" i="1" s="1"/>
  <c r="T158" i="10"/>
  <c r="F205" i="10"/>
  <c r="E205" i="10"/>
  <c r="M222" i="10"/>
  <c r="T273" i="10"/>
  <c r="E188" i="9"/>
  <c r="E199" i="9"/>
  <c r="E210" i="9"/>
  <c r="E221" i="9"/>
  <c r="T254" i="9"/>
  <c r="E256" i="9"/>
  <c r="E259" i="9"/>
  <c r="E265" i="9"/>
  <c r="T275" i="9"/>
  <c r="E288" i="9"/>
  <c r="T299" i="9"/>
  <c r="L303" i="9"/>
  <c r="L304" i="9"/>
  <c r="L306" i="9"/>
  <c r="F325" i="9"/>
  <c r="T329" i="9"/>
  <c r="H21" i="10"/>
  <c r="L21" i="10" s="1"/>
  <c r="W39" i="10"/>
  <c r="I39" i="1" s="1"/>
  <c r="L58" i="10"/>
  <c r="F61" i="10"/>
  <c r="E61" i="10"/>
  <c r="E86" i="10"/>
  <c r="X95" i="10"/>
  <c r="U95" i="10"/>
  <c r="W264" i="10"/>
  <c r="I264" i="1" s="1"/>
  <c r="M264" i="10"/>
  <c r="W283" i="10"/>
  <c r="I283" i="1" s="1"/>
  <c r="M283" i="10"/>
  <c r="M305" i="10"/>
  <c r="W305" i="10"/>
  <c r="I305" i="1" s="1"/>
  <c r="T295" i="9"/>
  <c r="F8" i="10"/>
  <c r="E8" i="10"/>
  <c r="W8" i="10" s="1"/>
  <c r="I8" i="1" s="1"/>
  <c r="W16" i="10"/>
  <c r="I16" i="1" s="1"/>
  <c r="F44" i="10"/>
  <c r="X44" i="10" s="1"/>
  <c r="E44" i="10"/>
  <c r="W44" i="10" s="1"/>
  <c r="I44" i="1" s="1"/>
  <c r="H45" i="10"/>
  <c r="L45" i="10" s="1"/>
  <c r="U51" i="10"/>
  <c r="F76" i="10"/>
  <c r="X76" i="10" s="1"/>
  <c r="E76" i="10"/>
  <c r="W187" i="10"/>
  <c r="I187" i="1" s="1"/>
  <c r="M187" i="10"/>
  <c r="T237" i="9"/>
  <c r="T298" i="9"/>
  <c r="L308" i="9"/>
  <c r="L326" i="9"/>
  <c r="L327" i="9"/>
  <c r="AP11" i="10"/>
  <c r="AN11" i="10"/>
  <c r="AM11" i="10"/>
  <c r="W11" i="10"/>
  <c r="I11" i="1" s="1"/>
  <c r="X26" i="10"/>
  <c r="U36" i="10"/>
  <c r="H38" i="10"/>
  <c r="U40" i="10"/>
  <c r="X40" i="10"/>
  <c r="U41" i="10"/>
  <c r="U68" i="10"/>
  <c r="U90" i="10"/>
  <c r="F101" i="10"/>
  <c r="X101" i="10" s="1"/>
  <c r="E101" i="10"/>
  <c r="F114" i="10"/>
  <c r="E114" i="10"/>
  <c r="W135" i="10"/>
  <c r="I135" i="1" s="1"/>
  <c r="M135" i="10"/>
  <c r="X144" i="10"/>
  <c r="U144" i="10"/>
  <c r="M167" i="10"/>
  <c r="W167" i="10"/>
  <c r="I167" i="1" s="1"/>
  <c r="X270" i="10"/>
  <c r="U270" i="10"/>
  <c r="L278" i="9"/>
  <c r="F279" i="9"/>
  <c r="T301" i="9"/>
  <c r="T328" i="9"/>
  <c r="L4" i="10"/>
  <c r="L6" i="10"/>
  <c r="M11" i="10"/>
  <c r="U26" i="10"/>
  <c r="T32" i="10"/>
  <c r="X36" i="10"/>
  <c r="X41" i="10"/>
  <c r="U52" i="10"/>
  <c r="F57" i="10"/>
  <c r="X57" i="10" s="1"/>
  <c r="E57" i="10"/>
  <c r="H101" i="10"/>
  <c r="L101" i="10" s="1"/>
  <c r="T127" i="10"/>
  <c r="X283" i="10"/>
  <c r="U283" i="10"/>
  <c r="F299" i="9"/>
  <c r="E299" i="9"/>
  <c r="T29" i="10"/>
  <c r="H57" i="10"/>
  <c r="L57" i="10" s="1"/>
  <c r="X59" i="10"/>
  <c r="U59" i="10"/>
  <c r="T74" i="10"/>
  <c r="H82" i="10"/>
  <c r="L82" i="10" s="1"/>
  <c r="F87" i="10"/>
  <c r="E87" i="10"/>
  <c r="L88" i="10"/>
  <c r="T94" i="10"/>
  <c r="X126" i="10"/>
  <c r="U126" i="10"/>
  <c r="W149" i="10"/>
  <c r="I149" i="1" s="1"/>
  <c r="M149" i="10"/>
  <c r="U161" i="10"/>
  <c r="X199" i="10"/>
  <c r="X246" i="10"/>
  <c r="U246" i="10"/>
  <c r="U251" i="10"/>
  <c r="T288" i="9"/>
  <c r="T31" i="10"/>
  <c r="T35" i="10"/>
  <c r="L48" i="10"/>
  <c r="L77" i="10"/>
  <c r="L80" i="10"/>
  <c r="T83" i="10"/>
  <c r="T93" i="10"/>
  <c r="L105" i="10"/>
  <c r="L121" i="10"/>
  <c r="M163" i="10"/>
  <c r="W163" i="10"/>
  <c r="I163" i="1" s="1"/>
  <c r="L185" i="10"/>
  <c r="U322" i="10"/>
  <c r="X322" i="10"/>
  <c r="L3" i="10"/>
  <c r="H24" i="10"/>
  <c r="L24" i="10" s="1"/>
  <c r="E53" i="10"/>
  <c r="H109" i="10"/>
  <c r="X110" i="10"/>
  <c r="U110" i="10"/>
  <c r="U170" i="10"/>
  <c r="X170" i="10"/>
  <c r="U173" i="10"/>
  <c r="X173" i="10"/>
  <c r="X177" i="10"/>
  <c r="U177" i="10"/>
  <c r="L197" i="10"/>
  <c r="W215" i="10"/>
  <c r="I215" i="1" s="1"/>
  <c r="M215" i="10"/>
  <c r="T218" i="10"/>
  <c r="X102" i="10"/>
  <c r="U102" i="10"/>
  <c r="L109" i="10"/>
  <c r="W128" i="10"/>
  <c r="I128" i="1" s="1"/>
  <c r="F12" i="10"/>
  <c r="E12" i="10"/>
  <c r="L17" i="10"/>
  <c r="X48" i="10"/>
  <c r="U48" i="10"/>
  <c r="M54" i="10"/>
  <c r="L86" i="10"/>
  <c r="M128" i="10"/>
  <c r="X192" i="10"/>
  <c r="U192" i="10"/>
  <c r="X254" i="10"/>
  <c r="U254" i="10"/>
  <c r="Q154" i="11"/>
  <c r="T280" i="9"/>
  <c r="E300" i="9"/>
  <c r="E322" i="9"/>
  <c r="E2" i="10"/>
  <c r="W2" i="10" s="1"/>
  <c r="I2" i="1" s="1"/>
  <c r="E16" i="10"/>
  <c r="H26" i="10"/>
  <c r="F51" i="10"/>
  <c r="X51" i="10" s="1"/>
  <c r="E51" i="10"/>
  <c r="L56" i="10"/>
  <c r="U79" i="10"/>
  <c r="E85" i="10"/>
  <c r="W85" i="10" s="1"/>
  <c r="I85" i="1" s="1"/>
  <c r="F85" i="10"/>
  <c r="L100" i="10"/>
  <c r="T105" i="10"/>
  <c r="X115" i="10"/>
  <c r="U115" i="10"/>
  <c r="U122" i="10"/>
  <c r="X125" i="10"/>
  <c r="U125" i="10"/>
  <c r="U138" i="10"/>
  <c r="X138" i="10"/>
  <c r="W148" i="10"/>
  <c r="I148" i="1" s="1"/>
  <c r="M148" i="10"/>
  <c r="M212" i="10"/>
  <c r="W212" i="10"/>
  <c r="I212" i="1" s="1"/>
  <c r="X271" i="10"/>
  <c r="U271" i="10"/>
  <c r="Q99" i="11"/>
  <c r="E287" i="9"/>
  <c r="L53" i="10"/>
  <c r="W55" i="10"/>
  <c r="I55" i="1" s="1"/>
  <c r="T80" i="10"/>
  <c r="T82" i="10"/>
  <c r="X109" i="10"/>
  <c r="M113" i="10"/>
  <c r="T114" i="10"/>
  <c r="U116" i="10"/>
  <c r="X122" i="10"/>
  <c r="E124" i="10"/>
  <c r="F23" i="10"/>
  <c r="E23" i="10"/>
  <c r="L26" i="10"/>
  <c r="F60" i="10"/>
  <c r="E60" i="10"/>
  <c r="X79" i="10"/>
  <c r="T87" i="10"/>
  <c r="L104" i="10"/>
  <c r="H108" i="10"/>
  <c r="L108" i="10" s="1"/>
  <c r="T117" i="10"/>
  <c r="X121" i="10"/>
  <c r="U121" i="10"/>
  <c r="W181" i="10"/>
  <c r="I181" i="1" s="1"/>
  <c r="X233" i="10"/>
  <c r="U233" i="10"/>
  <c r="W253" i="10"/>
  <c r="I253" i="1" s="1"/>
  <c r="M253" i="10"/>
  <c r="BJ285" i="9"/>
  <c r="BI285" i="9"/>
  <c r="BH285" i="9"/>
  <c r="T325" i="9"/>
  <c r="X45" i="10"/>
  <c r="M46" i="10"/>
  <c r="W52" i="10"/>
  <c r="I52" i="1" s="1"/>
  <c r="M52" i="10"/>
  <c r="L75" i="10"/>
  <c r="H112" i="10"/>
  <c r="L112" i="10" s="1"/>
  <c r="X116" i="10"/>
  <c r="L137" i="10"/>
  <c r="M181" i="10"/>
  <c r="L206" i="10"/>
  <c r="L229" i="10"/>
  <c r="T43" i="10"/>
  <c r="L50" i="10"/>
  <c r="H61" i="10"/>
  <c r="L61" i="10" s="1"/>
  <c r="X137" i="10"/>
  <c r="U137" i="10"/>
  <c r="T139" i="10"/>
  <c r="W193" i="10"/>
  <c r="I193" i="1" s="1"/>
  <c r="M193" i="10"/>
  <c r="L211" i="10"/>
  <c r="M219" i="10"/>
  <c r="W219" i="10"/>
  <c r="I219" i="1" s="1"/>
  <c r="M230" i="10"/>
  <c r="X319" i="10"/>
  <c r="U321" i="10"/>
  <c r="L62" i="10"/>
  <c r="L70" i="10"/>
  <c r="T108" i="10"/>
  <c r="H118" i="10"/>
  <c r="L157" i="10"/>
  <c r="W200" i="10"/>
  <c r="I200" i="1" s="1"/>
  <c r="M216" i="10"/>
  <c r="T240" i="10"/>
  <c r="L249" i="10"/>
  <c r="E54" i="10"/>
  <c r="W54" i="10" s="1"/>
  <c r="I54" i="1" s="1"/>
  <c r="E63" i="10"/>
  <c r="W63" i="10" s="1"/>
  <c r="I63" i="1" s="1"/>
  <c r="F63" i="10"/>
  <c r="T67" i="10"/>
  <c r="F71" i="10"/>
  <c r="E71" i="10"/>
  <c r="W71" i="10" s="1"/>
  <c r="I71" i="1" s="1"/>
  <c r="T85" i="10"/>
  <c r="F132" i="10"/>
  <c r="X132" i="10" s="1"/>
  <c r="E132" i="10"/>
  <c r="F134" i="10"/>
  <c r="X134" i="10" s="1"/>
  <c r="E134" i="10"/>
  <c r="F159" i="10"/>
  <c r="E159" i="10"/>
  <c r="T178" i="10"/>
  <c r="L180" i="10"/>
  <c r="M239" i="10"/>
  <c r="X269" i="10"/>
  <c r="U269" i="10"/>
  <c r="X119" i="10"/>
  <c r="X146" i="10"/>
  <c r="U146" i="10"/>
  <c r="U150" i="10"/>
  <c r="W168" i="10"/>
  <c r="I168" i="1" s="1"/>
  <c r="M168" i="10"/>
  <c r="U172" i="10"/>
  <c r="X193" i="10"/>
  <c r="U193" i="10"/>
  <c r="W204" i="10"/>
  <c r="I204" i="1" s="1"/>
  <c r="M204" i="10"/>
  <c r="T231" i="10"/>
  <c r="X247" i="10"/>
  <c r="U247" i="10"/>
  <c r="T50" i="10"/>
  <c r="L92" i="10"/>
  <c r="F93" i="10"/>
  <c r="E93" i="10"/>
  <c r="W93" i="10" s="1"/>
  <c r="I93" i="1" s="1"/>
  <c r="E130" i="10"/>
  <c r="T136" i="10"/>
  <c r="E154" i="10"/>
  <c r="M200" i="10"/>
  <c r="U221" i="10"/>
  <c r="U300" i="10"/>
  <c r="X300" i="10"/>
  <c r="E314" i="9"/>
  <c r="E324" i="9"/>
  <c r="L33" i="10"/>
  <c r="E55" i="10"/>
  <c r="E96" i="10"/>
  <c r="W96" i="10" s="1"/>
  <c r="I96" i="1" s="1"/>
  <c r="F96" i="10"/>
  <c r="L115" i="10"/>
  <c r="T120" i="10"/>
  <c r="T123" i="10"/>
  <c r="L132" i="10"/>
  <c r="E195" i="10"/>
  <c r="E210" i="10"/>
  <c r="L213" i="10"/>
  <c r="X221" i="10"/>
  <c r="L224" i="10"/>
  <c r="L262" i="10"/>
  <c r="X278" i="10"/>
  <c r="U278" i="10"/>
  <c r="E281" i="9"/>
  <c r="E302" i="9"/>
  <c r="E311" i="9"/>
  <c r="E37" i="10"/>
  <c r="E42" i="10"/>
  <c r="T49" i="10"/>
  <c r="T60" i="10"/>
  <c r="T61" i="10"/>
  <c r="L64" i="10"/>
  <c r="T69" i="10"/>
  <c r="L95" i="10"/>
  <c r="E106" i="10"/>
  <c r="L134" i="10"/>
  <c r="W155" i="10"/>
  <c r="I155" i="1" s="1"/>
  <c r="M155" i="10"/>
  <c r="L159" i="10"/>
  <c r="X234" i="10"/>
  <c r="U234" i="10"/>
  <c r="W246" i="10"/>
  <c r="I246" i="1" s="1"/>
  <c r="M246" i="10"/>
  <c r="L268" i="10"/>
  <c r="F277" i="10"/>
  <c r="E277" i="10"/>
  <c r="X296" i="10"/>
  <c r="U296" i="10"/>
  <c r="E305" i="9"/>
  <c r="E319" i="9"/>
  <c r="E15" i="10"/>
  <c r="E21" i="10"/>
  <c r="E38" i="10"/>
  <c r="L73" i="10"/>
  <c r="L81" i="10"/>
  <c r="L97" i="10"/>
  <c r="F98" i="10"/>
  <c r="X98" i="10" s="1"/>
  <c r="E98" i="10"/>
  <c r="F99" i="10"/>
  <c r="E99" i="10"/>
  <c r="U119" i="10"/>
  <c r="E141" i="10"/>
  <c r="W141" i="10" s="1"/>
  <c r="I141" i="1" s="1"/>
  <c r="U149" i="10"/>
  <c r="X160" i="10"/>
  <c r="L171" i="10"/>
  <c r="W176" i="10"/>
  <c r="I176" i="1" s="1"/>
  <c r="F179" i="10"/>
  <c r="E179" i="10"/>
  <c r="T204" i="10"/>
  <c r="E206" i="10"/>
  <c r="L236" i="10"/>
  <c r="L291" i="10"/>
  <c r="X294" i="10"/>
  <c r="U294" i="10"/>
  <c r="E308" i="9"/>
  <c r="E326" i="9"/>
  <c r="E7" i="10"/>
  <c r="E31" i="10"/>
  <c r="H42" i="10"/>
  <c r="M63" i="10"/>
  <c r="E65" i="10"/>
  <c r="E74" i="10"/>
  <c r="F74" i="10"/>
  <c r="E75" i="10"/>
  <c r="T78" i="10"/>
  <c r="F82" i="10"/>
  <c r="E82" i="10"/>
  <c r="T89" i="10"/>
  <c r="F129" i="10"/>
  <c r="E129" i="10"/>
  <c r="E147" i="10"/>
  <c r="X149" i="10"/>
  <c r="U160" i="10"/>
  <c r="M176" i="10"/>
  <c r="L182" i="10"/>
  <c r="H210" i="10"/>
  <c r="L210" i="10" s="1"/>
  <c r="F215" i="10"/>
  <c r="E215" i="10"/>
  <c r="F248" i="10"/>
  <c r="E248" i="10"/>
  <c r="W313" i="10"/>
  <c r="I313" i="1" s="1"/>
  <c r="M313" i="10"/>
  <c r="L37" i="10"/>
  <c r="H129" i="10"/>
  <c r="L129" i="10" s="1"/>
  <c r="X186" i="10"/>
  <c r="H248" i="10"/>
  <c r="L248" i="10" s="1"/>
  <c r="X252" i="10"/>
  <c r="T66" i="10"/>
  <c r="L72" i="10"/>
  <c r="T77" i="10"/>
  <c r="L83" i="10"/>
  <c r="T88" i="10"/>
  <c r="L94" i="10"/>
  <c r="T128" i="10"/>
  <c r="T147" i="10"/>
  <c r="F165" i="10"/>
  <c r="X165" i="10" s="1"/>
  <c r="E165" i="10"/>
  <c r="L169" i="10"/>
  <c r="E183" i="10"/>
  <c r="F183" i="10"/>
  <c r="X183" i="10" s="1"/>
  <c r="L184" i="10"/>
  <c r="X187" i="10"/>
  <c r="U187" i="10"/>
  <c r="F194" i="10"/>
  <c r="E194" i="10"/>
  <c r="H233" i="10"/>
  <c r="L233" i="10" s="1"/>
  <c r="T253" i="10"/>
  <c r="X265" i="10"/>
  <c r="U265" i="10"/>
  <c r="H120" i="10"/>
  <c r="L120" i="10" s="1"/>
  <c r="H131" i="10"/>
  <c r="L131" i="10" s="1"/>
  <c r="T180" i="10"/>
  <c r="M183" i="10"/>
  <c r="W183" i="10"/>
  <c r="I183" i="1" s="1"/>
  <c r="U196" i="10"/>
  <c r="U198" i="10"/>
  <c r="X318" i="10"/>
  <c r="U318" i="10"/>
  <c r="L103" i="10"/>
  <c r="M156" i="10"/>
  <c r="T200" i="10"/>
  <c r="M259" i="10"/>
  <c r="X287" i="10"/>
  <c r="U287" i="10"/>
  <c r="H65" i="10"/>
  <c r="L65" i="10" s="1"/>
  <c r="H76" i="10"/>
  <c r="L76" i="10" s="1"/>
  <c r="H87" i="10"/>
  <c r="L87" i="10" s="1"/>
  <c r="E90" i="10"/>
  <c r="H98" i="10"/>
  <c r="L98" i="10" s="1"/>
  <c r="E111" i="10"/>
  <c r="W111" i="10" s="1"/>
  <c r="I111" i="1" s="1"/>
  <c r="H116" i="10"/>
  <c r="L116" i="10" s="1"/>
  <c r="F139" i="10"/>
  <c r="E139" i="10"/>
  <c r="W139" i="10" s="1"/>
  <c r="I139" i="1" s="1"/>
  <c r="F140" i="10"/>
  <c r="E140" i="10"/>
  <c r="L179" i="10"/>
  <c r="U243" i="10"/>
  <c r="T249" i="10"/>
  <c r="X260" i="10"/>
  <c r="U260" i="10"/>
  <c r="L284" i="10"/>
  <c r="R212" i="11"/>
  <c r="Q161" i="11"/>
  <c r="R160" i="11"/>
  <c r="Q169" i="11"/>
  <c r="Y4" i="15"/>
  <c r="V4" i="15"/>
  <c r="AA4" i="4" s="1"/>
  <c r="Q4" i="15"/>
  <c r="V4" i="4" s="1"/>
  <c r="P26" i="15"/>
  <c r="O26" i="15"/>
  <c r="N26" i="15"/>
  <c r="M26" i="15"/>
  <c r="L26" i="15"/>
  <c r="T53" i="10"/>
  <c r="X130" i="10"/>
  <c r="H140" i="10"/>
  <c r="L140" i="10" s="1"/>
  <c r="H152" i="10"/>
  <c r="L152" i="10" s="1"/>
  <c r="L164" i="10"/>
  <c r="X169" i="10"/>
  <c r="U169" i="10"/>
  <c r="L205" i="10"/>
  <c r="T229" i="10"/>
  <c r="U245" i="10"/>
  <c r="X302" i="10"/>
  <c r="Q160" i="11"/>
  <c r="T64" i="10"/>
  <c r="T75" i="10"/>
  <c r="T86" i="10"/>
  <c r="T97" i="10"/>
  <c r="H127" i="10"/>
  <c r="L150" i="10"/>
  <c r="X154" i="10"/>
  <c r="U154" i="10"/>
  <c r="F190" i="10"/>
  <c r="E190" i="10"/>
  <c r="M191" i="10"/>
  <c r="W191" i="10"/>
  <c r="I191" i="1" s="1"/>
  <c r="X256" i="10"/>
  <c r="U256" i="10"/>
  <c r="X305" i="10"/>
  <c r="U305" i="10"/>
  <c r="S19" i="15"/>
  <c r="X19" i="4" s="1"/>
  <c r="R19" i="15"/>
  <c r="W19" i="4" s="1"/>
  <c r="U183" i="10"/>
  <c r="F202" i="10"/>
  <c r="E202" i="10"/>
  <c r="F208" i="10"/>
  <c r="E208" i="10"/>
  <c r="X222" i="10"/>
  <c r="U222" i="10"/>
  <c r="M241" i="10"/>
  <c r="X267" i="10"/>
  <c r="U267" i="10"/>
  <c r="L297" i="10"/>
  <c r="W299" i="10"/>
  <c r="I299" i="1" s="1"/>
  <c r="M299" i="10"/>
  <c r="R249" i="11"/>
  <c r="Q198" i="11"/>
  <c r="R197" i="11"/>
  <c r="Q197" i="11"/>
  <c r="H314" i="10"/>
  <c r="L314" i="10" s="1"/>
  <c r="L68" i="10"/>
  <c r="L79" i="10"/>
  <c r="L90" i="10"/>
  <c r="M111" i="10"/>
  <c r="M139" i="10"/>
  <c r="M151" i="10"/>
  <c r="X152" i="10"/>
  <c r="T157" i="10"/>
  <c r="W166" i="10"/>
  <c r="I166" i="1" s="1"/>
  <c r="T179" i="10"/>
  <c r="X205" i="10"/>
  <c r="U205" i="10"/>
  <c r="T216" i="10"/>
  <c r="T220" i="10"/>
  <c r="W255" i="10"/>
  <c r="I255" i="1" s="1"/>
  <c r="M255" i="10"/>
  <c r="L258" i="10"/>
  <c r="L286" i="10"/>
  <c r="M295" i="10"/>
  <c r="W295" i="10"/>
  <c r="I295" i="1" s="1"/>
  <c r="U314" i="10"/>
  <c r="L122" i="10"/>
  <c r="F128" i="10"/>
  <c r="L133" i="10"/>
  <c r="M160" i="10"/>
  <c r="L161" i="10"/>
  <c r="X163" i="10"/>
  <c r="M166" i="10"/>
  <c r="E172" i="10"/>
  <c r="F172" i="10"/>
  <c r="X172" i="10" s="1"/>
  <c r="L266" i="10"/>
  <c r="H280" i="10"/>
  <c r="L280" i="10" s="1"/>
  <c r="X290" i="10"/>
  <c r="U290" i="10"/>
  <c r="L154" i="10"/>
  <c r="H185" i="10"/>
  <c r="H194" i="10"/>
  <c r="L194" i="10" s="1"/>
  <c r="T217" i="10"/>
  <c r="L247" i="10"/>
  <c r="T307" i="10"/>
  <c r="L195" i="10"/>
  <c r="T239" i="10"/>
  <c r="M256" i="10"/>
  <c r="W256" i="10"/>
  <c r="I256" i="1" s="1"/>
  <c r="X277" i="10"/>
  <c r="U277" i="10"/>
  <c r="X279" i="10"/>
  <c r="W282" i="10"/>
  <c r="I282" i="1" s="1"/>
  <c r="M282" i="10"/>
  <c r="X286" i="10"/>
  <c r="U286" i="10"/>
  <c r="T148" i="10"/>
  <c r="F174" i="10"/>
  <c r="X174" i="10" s="1"/>
  <c r="E174" i="10"/>
  <c r="H188" i="10"/>
  <c r="L188" i="10" s="1"/>
  <c r="E201" i="10"/>
  <c r="T214" i="10"/>
  <c r="T226" i="10"/>
  <c r="T228" i="10"/>
  <c r="F243" i="10"/>
  <c r="X243" i="10" s="1"/>
  <c r="E243" i="10"/>
  <c r="U279" i="10"/>
  <c r="U312" i="10"/>
  <c r="L330" i="10"/>
  <c r="L165" i="10"/>
  <c r="X182" i="10"/>
  <c r="U182" i="10"/>
  <c r="M186" i="10"/>
  <c r="M196" i="10"/>
  <c r="F199" i="10"/>
  <c r="E199" i="10"/>
  <c r="L202" i="10"/>
  <c r="W276" i="10"/>
  <c r="I276" i="1" s="1"/>
  <c r="T295" i="10"/>
  <c r="L304" i="10"/>
  <c r="U326" i="10"/>
  <c r="X324" i="10"/>
  <c r="U324" i="10"/>
  <c r="T141" i="10"/>
  <c r="T168" i="10"/>
  <c r="T181" i="10"/>
  <c r="H189" i="10"/>
  <c r="L190" i="10"/>
  <c r="X210" i="10"/>
  <c r="U210" i="10"/>
  <c r="T211" i="10"/>
  <c r="E230" i="10"/>
  <c r="W230" i="10" s="1"/>
  <c r="I230" i="1" s="1"/>
  <c r="U236" i="10"/>
  <c r="U263" i="10"/>
  <c r="X266" i="10"/>
  <c r="U266" i="10"/>
  <c r="M276" i="10"/>
  <c r="E281" i="10"/>
  <c r="L285" i="10"/>
  <c r="X326" i="10"/>
  <c r="T153" i="10"/>
  <c r="T159" i="10"/>
  <c r="L174" i="10"/>
  <c r="X191" i="10"/>
  <c r="U191" i="10"/>
  <c r="L198" i="10"/>
  <c r="T213" i="10"/>
  <c r="L223" i="10"/>
  <c r="U274" i="10"/>
  <c r="W281" i="10"/>
  <c r="I281" i="1" s="1"/>
  <c r="M281" i="10"/>
  <c r="T289" i="10"/>
  <c r="W306" i="10"/>
  <c r="I306" i="1" s="1"/>
  <c r="M306" i="10"/>
  <c r="L311" i="10"/>
  <c r="L125" i="10"/>
  <c r="T171" i="10"/>
  <c r="L175" i="10"/>
  <c r="L201" i="10"/>
  <c r="U207" i="10"/>
  <c r="U225" i="10"/>
  <c r="L234" i="10"/>
  <c r="X236" i="10"/>
  <c r="L243" i="10"/>
  <c r="E259" i="10"/>
  <c r="W259" i="10" s="1"/>
  <c r="I259" i="1" s="1"/>
  <c r="W271" i="10"/>
  <c r="I271" i="1" s="1"/>
  <c r="E284" i="10"/>
  <c r="X288" i="10"/>
  <c r="U288" i="10"/>
  <c r="F293" i="10"/>
  <c r="X293" i="10" s="1"/>
  <c r="E293" i="10"/>
  <c r="E298" i="10"/>
  <c r="X299" i="10"/>
  <c r="U299" i="10"/>
  <c r="H308" i="10"/>
  <c r="L308" i="10" s="1"/>
  <c r="Q309" i="11"/>
  <c r="R308" i="11"/>
  <c r="Q308" i="11"/>
  <c r="L136" i="10"/>
  <c r="E146" i="10"/>
  <c r="F177" i="10"/>
  <c r="T185" i="10"/>
  <c r="X207" i="10"/>
  <c r="L251" i="10"/>
  <c r="T276" i="10"/>
  <c r="W294" i="10"/>
  <c r="I294" i="1" s="1"/>
  <c r="M294" i="10"/>
  <c r="E310" i="10"/>
  <c r="F329" i="10"/>
  <c r="X329" i="10" s="1"/>
  <c r="E67" i="10"/>
  <c r="E78" i="10"/>
  <c r="E89" i="10"/>
  <c r="E100" i="10"/>
  <c r="T113" i="10"/>
  <c r="L114" i="10"/>
  <c r="T124" i="10"/>
  <c r="T135" i="10"/>
  <c r="L145" i="10"/>
  <c r="E152" i="10"/>
  <c r="T164" i="10"/>
  <c r="T194" i="10"/>
  <c r="U208" i="10"/>
  <c r="X225" i="10"/>
  <c r="M254" i="10"/>
  <c r="E280" i="10"/>
  <c r="L296" i="10"/>
  <c r="X304" i="10"/>
  <c r="U304" i="10"/>
  <c r="X311" i="10"/>
  <c r="U311" i="10"/>
  <c r="T190" i="10"/>
  <c r="H218" i="10"/>
  <c r="L218" i="10" s="1"/>
  <c r="L242" i="10"/>
  <c r="X244" i="10"/>
  <c r="X285" i="10"/>
  <c r="U285" i="10"/>
  <c r="L298" i="10"/>
  <c r="L322" i="10"/>
  <c r="Q205" i="11"/>
  <c r="R204" i="11"/>
  <c r="H162" i="10"/>
  <c r="L162" i="10" s="1"/>
  <c r="W170" i="10"/>
  <c r="I170" i="1" s="1"/>
  <c r="X201" i="10"/>
  <c r="U201" i="10"/>
  <c r="X202" i="10"/>
  <c r="U202" i="10"/>
  <c r="X208" i="10"/>
  <c r="W220" i="10"/>
  <c r="I220" i="1" s="1"/>
  <c r="M220" i="10"/>
  <c r="T223" i="10"/>
  <c r="H229" i="10"/>
  <c r="H249" i="10"/>
  <c r="M271" i="10"/>
  <c r="T306" i="10"/>
  <c r="L310" i="10"/>
  <c r="M325" i="10"/>
  <c r="L327" i="10"/>
  <c r="Q204" i="11"/>
  <c r="Y9" i="15"/>
  <c r="V9" i="15"/>
  <c r="AT9" i="6" s="1"/>
  <c r="Q9" i="15"/>
  <c r="V9" i="4" s="1"/>
  <c r="T184" i="10"/>
  <c r="T248" i="10"/>
  <c r="L260" i="10"/>
  <c r="H297" i="10"/>
  <c r="R293" i="11"/>
  <c r="R241" i="11"/>
  <c r="Q251" i="11"/>
  <c r="R250" i="11"/>
  <c r="Q250" i="11"/>
  <c r="H207" i="10"/>
  <c r="L207" i="10" s="1"/>
  <c r="L225" i="10"/>
  <c r="H244" i="10"/>
  <c r="L244" i="10" s="1"/>
  <c r="H309" i="10"/>
  <c r="L309" i="10" s="1"/>
  <c r="U325" i="10"/>
  <c r="X325" i="10"/>
  <c r="Q83" i="11"/>
  <c r="R190" i="11"/>
  <c r="Q139" i="11"/>
  <c r="R138" i="11"/>
  <c r="Q138" i="11"/>
  <c r="Q241" i="11"/>
  <c r="T257" i="10"/>
  <c r="L263" i="10"/>
  <c r="F274" i="10"/>
  <c r="X274" i="10" s="1"/>
  <c r="E274" i="10"/>
  <c r="L292" i="10"/>
  <c r="Q102" i="11"/>
  <c r="Q101" i="11"/>
  <c r="H172" i="10"/>
  <c r="L172" i="10" s="1"/>
  <c r="T209" i="10"/>
  <c r="F216" i="10"/>
  <c r="E216" i="10"/>
  <c r="W216" i="10" s="1"/>
  <c r="I216" i="1" s="1"/>
  <c r="E239" i="10"/>
  <c r="W239" i="10" s="1"/>
  <c r="I239" i="1" s="1"/>
  <c r="H252" i="10"/>
  <c r="L252" i="10" s="1"/>
  <c r="M261" i="10"/>
  <c r="E271" i="10"/>
  <c r="H274" i="10"/>
  <c r="L274" i="10" s="1"/>
  <c r="T282" i="10"/>
  <c r="E288" i="10"/>
  <c r="E300" i="10"/>
  <c r="Q268" i="11"/>
  <c r="L177" i="10"/>
  <c r="T206" i="10"/>
  <c r="T235" i="10"/>
  <c r="L237" i="10"/>
  <c r="H238" i="10"/>
  <c r="L238" i="10" s="1"/>
  <c r="E272" i="10"/>
  <c r="W272" i="10" s="1"/>
  <c r="I272" i="1" s="1"/>
  <c r="F272" i="10"/>
  <c r="X272" i="10" s="1"/>
  <c r="U281" i="10"/>
  <c r="T316" i="10"/>
  <c r="T320" i="10"/>
  <c r="Q84" i="11"/>
  <c r="R268" i="11"/>
  <c r="Q279" i="11"/>
  <c r="R330" i="11"/>
  <c r="R278" i="11"/>
  <c r="Q278" i="11"/>
  <c r="T224" i="10"/>
  <c r="F232" i="10"/>
  <c r="X232" i="10" s="1"/>
  <c r="E232" i="10"/>
  <c r="W232" i="10" s="1"/>
  <c r="I232" i="1" s="1"/>
  <c r="T242" i="10"/>
  <c r="T250" i="10"/>
  <c r="L269" i="10"/>
  <c r="L277" i="10"/>
  <c r="M279" i="10"/>
  <c r="Q93" i="11"/>
  <c r="Q219" i="11"/>
  <c r="R287" i="11"/>
  <c r="R235" i="11"/>
  <c r="Q303" i="11"/>
  <c r="L319" i="10"/>
  <c r="E151" i="10"/>
  <c r="W151" i="10" s="1"/>
  <c r="I151" i="1" s="1"/>
  <c r="E162" i="10"/>
  <c r="E189" i="10"/>
  <c r="E217" i="10"/>
  <c r="W217" i="10" s="1"/>
  <c r="I217" i="1" s="1"/>
  <c r="F254" i="10"/>
  <c r="E254" i="10"/>
  <c r="W254" i="10" s="1"/>
  <c r="I254" i="1" s="1"/>
  <c r="T259" i="10"/>
  <c r="T264" i="10"/>
  <c r="M265" i="10"/>
  <c r="L289" i="10"/>
  <c r="U292" i="10"/>
  <c r="X292" i="10"/>
  <c r="A314" i="10"/>
  <c r="BI313" i="10"/>
  <c r="BH313" i="10"/>
  <c r="BJ313" i="10"/>
  <c r="Q85" i="11"/>
  <c r="R219" i="11"/>
  <c r="Q235" i="11"/>
  <c r="X219" i="10"/>
  <c r="W278" i="10"/>
  <c r="I278" i="1" s="1"/>
  <c r="M278" i="10"/>
  <c r="L192" i="10"/>
  <c r="T195" i="10"/>
  <c r="L199" i="10"/>
  <c r="T215" i="10"/>
  <c r="L221" i="10"/>
  <c r="H227" i="10"/>
  <c r="L227" i="10" s="1"/>
  <c r="T237" i="10"/>
  <c r="L245" i="10"/>
  <c r="T261" i="10"/>
  <c r="L267" i="10"/>
  <c r="H273" i="10"/>
  <c r="L273" i="10" s="1"/>
  <c r="T297" i="10"/>
  <c r="Q237" i="11"/>
  <c r="R236" i="11"/>
  <c r="Q236" i="11"/>
  <c r="Q262" i="11"/>
  <c r="M232" i="10"/>
  <c r="H240" i="10"/>
  <c r="L240" i="10" s="1"/>
  <c r="W261" i="10"/>
  <c r="I261" i="1" s="1"/>
  <c r="U315" i="10"/>
  <c r="Q220" i="11"/>
  <c r="H275" i="10"/>
  <c r="L275" i="10" s="1"/>
  <c r="L288" i="10"/>
  <c r="T291" i="10"/>
  <c r="U308" i="10"/>
  <c r="R205" i="11"/>
  <c r="M300" i="10"/>
  <c r="L312" i="10"/>
  <c r="P323" i="13"/>
  <c r="H323" i="10"/>
  <c r="L328" i="10"/>
  <c r="X330" i="10"/>
  <c r="Q48" i="11"/>
  <c r="Q57" i="11"/>
  <c r="Q264" i="11"/>
  <c r="R263" i="11"/>
  <c r="Q263" i="11"/>
  <c r="T309" i="10"/>
  <c r="Q148" i="11"/>
  <c r="R206" i="11"/>
  <c r="Q273" i="11"/>
  <c r="R272" i="11"/>
  <c r="Q272" i="11"/>
  <c r="O20" i="15"/>
  <c r="N20" i="15"/>
  <c r="M20" i="15"/>
  <c r="P20" i="15"/>
  <c r="K20" i="15"/>
  <c r="T280" i="10"/>
  <c r="T284" i="10"/>
  <c r="H302" i="10"/>
  <c r="L302" i="10" s="1"/>
  <c r="F314" i="10"/>
  <c r="X314" i="10" s="1"/>
  <c r="E314" i="10"/>
  <c r="H322" i="10"/>
  <c r="L323" i="10"/>
  <c r="H327" i="10"/>
  <c r="U330" i="10"/>
  <c r="L293" i="10"/>
  <c r="L301" i="10"/>
  <c r="F317" i="10"/>
  <c r="E317" i="10"/>
  <c r="Q78" i="11"/>
  <c r="Q257" i="11"/>
  <c r="R256" i="11"/>
  <c r="Q256" i="11"/>
  <c r="L20" i="15"/>
  <c r="F263" i="10"/>
  <c r="X263" i="10" s="1"/>
  <c r="E263" i="10"/>
  <c r="E270" i="10"/>
  <c r="M272" i="10"/>
  <c r="P316" i="13"/>
  <c r="H316" i="10"/>
  <c r="L316" i="10" s="1"/>
  <c r="E320" i="10"/>
  <c r="F321" i="10"/>
  <c r="X321" i="10" s="1"/>
  <c r="E321" i="10"/>
  <c r="T328" i="10"/>
  <c r="Q183" i="11"/>
  <c r="R182" i="11"/>
  <c r="Q191" i="11"/>
  <c r="H203" i="10"/>
  <c r="L203" i="10" s="1"/>
  <c r="H214" i="10"/>
  <c r="L214" i="10" s="1"/>
  <c r="H225" i="10"/>
  <c r="E227" i="10"/>
  <c r="H236" i="10"/>
  <c r="E238" i="10"/>
  <c r="H247" i="10"/>
  <c r="E249" i="10"/>
  <c r="H258" i="10"/>
  <c r="H263" i="10"/>
  <c r="E273" i="10"/>
  <c r="BJ286" i="10"/>
  <c r="BI286" i="10"/>
  <c r="BH286" i="10"/>
  <c r="H304" i="10"/>
  <c r="H318" i="10"/>
  <c r="Q50" i="11"/>
  <c r="Q132" i="11"/>
  <c r="Q182" i="11"/>
  <c r="Q283" i="11"/>
  <c r="Q299" i="11"/>
  <c r="R298" i="11"/>
  <c r="Q298" i="11"/>
  <c r="L303" i="10"/>
  <c r="E196" i="10"/>
  <c r="W196" i="10" s="1"/>
  <c r="I196" i="1" s="1"/>
  <c r="E207" i="10"/>
  <c r="E218" i="10"/>
  <c r="E229" i="10"/>
  <c r="E240" i="10"/>
  <c r="E251" i="10"/>
  <c r="T262" i="10"/>
  <c r="E279" i="10"/>
  <c r="W279" i="10" s="1"/>
  <c r="I279" i="1" s="1"/>
  <c r="E286" i="10"/>
  <c r="T301" i="10"/>
  <c r="E306" i="10"/>
  <c r="L315" i="10"/>
  <c r="L317" i="10"/>
  <c r="T323" i="10"/>
  <c r="R167" i="11"/>
  <c r="Q175" i="11"/>
  <c r="R183" i="11"/>
  <c r="Q240" i="11"/>
  <c r="A292" i="10"/>
  <c r="BJ291" i="10"/>
  <c r="H319" i="10"/>
  <c r="R240" i="11"/>
  <c r="L270" i="10"/>
  <c r="W300" i="10"/>
  <c r="I300" i="1" s="1"/>
  <c r="L318" i="10"/>
  <c r="L320" i="10"/>
  <c r="Q126" i="11"/>
  <c r="R184" i="11"/>
  <c r="Q286" i="11"/>
  <c r="R285" i="11"/>
  <c r="Q285" i="11"/>
  <c r="Q304" i="11"/>
  <c r="R9" i="15"/>
  <c r="Q42" i="11"/>
  <c r="Q192" i="11"/>
  <c r="Q214" i="11"/>
  <c r="Y2" i="15"/>
  <c r="V2" i="15"/>
  <c r="Q2" i="15"/>
  <c r="L329" i="10"/>
  <c r="H330" i="10"/>
  <c r="X327" i="10"/>
  <c r="U327" i="10"/>
  <c r="R179" i="11"/>
  <c r="Q128" i="11"/>
  <c r="R127" i="11"/>
  <c r="R201" i="11"/>
  <c r="Q150" i="11"/>
  <c r="R149" i="11"/>
  <c r="R223" i="11"/>
  <c r="Q172" i="11"/>
  <c r="R171" i="11"/>
  <c r="Q194" i="11"/>
  <c r="R193" i="11"/>
  <c r="Q216" i="11"/>
  <c r="R215" i="11"/>
  <c r="R243" i="11"/>
  <c r="R265" i="11"/>
  <c r="Q120" i="11"/>
  <c r="Q127" i="11"/>
  <c r="Q142" i="11"/>
  <c r="Q149" i="11"/>
  <c r="Q164" i="11"/>
  <c r="Q171" i="11"/>
  <c r="Q186" i="11"/>
  <c r="Q193" i="11"/>
  <c r="Q208" i="11"/>
  <c r="Q215" i="11"/>
  <c r="E307" i="10"/>
  <c r="W307" i="10" s="1"/>
  <c r="I307" i="1" s="1"/>
  <c r="L324" i="10"/>
  <c r="E325" i="10"/>
  <c r="W325" i="10" s="1"/>
  <c r="I325" i="1" s="1"/>
  <c r="Q87" i="11"/>
  <c r="R208" i="11"/>
  <c r="Q230" i="11"/>
  <c r="Q312" i="11"/>
  <c r="Q325" i="11"/>
  <c r="R128" i="11"/>
  <c r="R150" i="11"/>
  <c r="R172" i="11"/>
  <c r="R194" i="11"/>
  <c r="R216" i="11"/>
  <c r="R230" i="11"/>
  <c r="R312" i="11"/>
  <c r="E297" i="10"/>
  <c r="P321" i="13"/>
  <c r="L321" i="10"/>
  <c r="Q62" i="11"/>
  <c r="Q80" i="11"/>
  <c r="Q79" i="11"/>
  <c r="Q105" i="11"/>
  <c r="Q113" i="11"/>
  <c r="Q136" i="11"/>
  <c r="Q158" i="11"/>
  <c r="Q180" i="11"/>
  <c r="Q202" i="11"/>
  <c r="R251" i="11"/>
  <c r="R273" i="11"/>
  <c r="R288" i="11"/>
  <c r="L326" i="10"/>
  <c r="E316" i="10"/>
  <c r="Q37" i="11"/>
  <c r="Q121" i="11"/>
  <c r="R129" i="11"/>
  <c r="Q143" i="11"/>
  <c r="R151" i="11"/>
  <c r="Q165" i="11"/>
  <c r="R173" i="11"/>
  <c r="Q187" i="11"/>
  <c r="R195" i="11"/>
  <c r="Q209" i="11"/>
  <c r="R217" i="11"/>
  <c r="Q232" i="11"/>
  <c r="R231" i="11"/>
  <c r="Q245" i="11"/>
  <c r="R281" i="11"/>
  <c r="R313" i="11"/>
  <c r="U329" i="10"/>
  <c r="Q231" i="11"/>
  <c r="R238" i="11"/>
  <c r="R304" i="11"/>
  <c r="Q253" i="11"/>
  <c r="R252" i="11"/>
  <c r="Q275" i="11"/>
  <c r="R274" i="11"/>
  <c r="R326" i="11"/>
  <c r="Q18" i="15"/>
  <c r="V18" i="4" s="1"/>
  <c r="Y18" i="15"/>
  <c r="V18" i="15"/>
  <c r="AA18" i="4" s="1"/>
  <c r="Q106" i="11"/>
  <c r="Q295" i="11"/>
  <c r="R314" i="11"/>
  <c r="E16" i="13"/>
  <c r="F16" i="13" s="1"/>
  <c r="Q72" i="11"/>
  <c r="Q94" i="11"/>
  <c r="Q116" i="11"/>
  <c r="Q122" i="11"/>
  <c r="Q133" i="11"/>
  <c r="Q144" i="11"/>
  <c r="Q155" i="11"/>
  <c r="Q166" i="11"/>
  <c r="Q177" i="11"/>
  <c r="Q188" i="11"/>
  <c r="Q199" i="11"/>
  <c r="Q210" i="11"/>
  <c r="Q221" i="11"/>
  <c r="Q226" i="11"/>
  <c r="Q242" i="11"/>
  <c r="Q247" i="11"/>
  <c r="Q258" i="11"/>
  <c r="Q269" i="11"/>
  <c r="Q280" i="11"/>
  <c r="Q317" i="11"/>
  <c r="Q326" i="11"/>
  <c r="F14" i="13"/>
  <c r="Q65" i="11"/>
  <c r="R122" i="11"/>
  <c r="R133" i="11"/>
  <c r="R144" i="11"/>
  <c r="R155" i="11"/>
  <c r="R166" i="11"/>
  <c r="R177" i="11"/>
  <c r="R188" i="11"/>
  <c r="R199" i="11"/>
  <c r="R210" i="11"/>
  <c r="R221" i="11"/>
  <c r="R226" i="11"/>
  <c r="R242" i="11"/>
  <c r="R247" i="11"/>
  <c r="R258" i="11"/>
  <c r="R269" i="11"/>
  <c r="R280" i="11"/>
  <c r="V23" i="15"/>
  <c r="AA23" i="4" s="1"/>
  <c r="Q95" i="11"/>
  <c r="Q117" i="11"/>
  <c r="Q291" i="11"/>
  <c r="Q300" i="11"/>
  <c r="Q322" i="11"/>
  <c r="E15" i="13"/>
  <c r="R300" i="11"/>
  <c r="R322" i="11"/>
  <c r="R178" i="11"/>
  <c r="R211" i="11"/>
  <c r="R309" i="11"/>
  <c r="Q318" i="11"/>
  <c r="Q327" i="11"/>
  <c r="Y21" i="15"/>
  <c r="V21" i="15"/>
  <c r="AA21" i="4" s="1"/>
  <c r="Q21" i="15"/>
  <c r="V21" i="4" s="1"/>
  <c r="E328" i="10"/>
  <c r="Q129" i="11"/>
  <c r="Q140" i="11"/>
  <c r="Q151" i="11"/>
  <c r="Q162" i="11"/>
  <c r="Q173" i="11"/>
  <c r="Q184" i="11"/>
  <c r="Q195" i="11"/>
  <c r="Q206" i="11"/>
  <c r="Q217" i="11"/>
  <c r="Q233" i="11"/>
  <c r="Q238" i="11"/>
  <c r="Q254" i="11"/>
  <c r="Q265" i="11"/>
  <c r="Q276" i="11"/>
  <c r="Q296" i="11"/>
  <c r="Q305" i="11"/>
  <c r="S15" i="15"/>
  <c r="X15" i="4" s="1"/>
  <c r="AF15" i="4" s="1"/>
  <c r="R15" i="15"/>
  <c r="W15" i="4" s="1"/>
  <c r="AE15" i="4" s="1"/>
  <c r="Y27" i="15"/>
  <c r="V27" i="15"/>
  <c r="Q27" i="15"/>
  <c r="A287" i="15"/>
  <c r="AE286" i="15"/>
  <c r="AF286" i="15"/>
  <c r="E323" i="10"/>
  <c r="Q314" i="11"/>
  <c r="O6" i="15"/>
  <c r="N6" i="15"/>
  <c r="M6" i="15"/>
  <c r="V15" i="15"/>
  <c r="AA15" i="4" s="1"/>
  <c r="AI15" i="4" s="1"/>
  <c r="Q249" i="11"/>
  <c r="Q271" i="11"/>
  <c r="Y7" i="15"/>
  <c r="V7" i="15"/>
  <c r="AA7" i="4" s="1"/>
  <c r="Q7" i="15"/>
  <c r="V7" i="4" s="1"/>
  <c r="Y13" i="15"/>
  <c r="V13" i="15"/>
  <c r="AA13" i="4" s="1"/>
  <c r="P11" i="15"/>
  <c r="O11" i="15"/>
  <c r="N11" i="15"/>
  <c r="Y15" i="15"/>
  <c r="M16" i="15"/>
  <c r="K16" i="15"/>
  <c r="P16" i="15"/>
  <c r="O16" i="15"/>
  <c r="N16" i="15"/>
  <c r="S24" i="15"/>
  <c r="X24" i="4" s="1"/>
  <c r="R24" i="15"/>
  <c r="W24" i="4" s="1"/>
  <c r="L16" i="15"/>
  <c r="U26" i="15"/>
  <c r="AX26" i="10" s="1"/>
  <c r="T26" i="15"/>
  <c r="T19" i="15"/>
  <c r="B15" i="15"/>
  <c r="U27" i="15"/>
  <c r="AX27" i="10" s="1"/>
  <c r="T24" i="15"/>
  <c r="B22" i="15"/>
  <c r="U20" i="15"/>
  <c r="B23" i="15"/>
  <c r="T20" i="15"/>
  <c r="B18" i="15"/>
  <c r="U16" i="15"/>
  <c r="U25" i="15"/>
  <c r="T16" i="15"/>
  <c r="I4" i="15"/>
  <c r="B27" i="15"/>
  <c r="T25" i="15"/>
  <c r="U21" i="15"/>
  <c r="B24" i="15"/>
  <c r="U22" i="15"/>
  <c r="AQ22" i="10" s="1"/>
  <c r="B19" i="15"/>
  <c r="U17" i="15"/>
  <c r="T22" i="15"/>
  <c r="AP22" i="10" s="1"/>
  <c r="T17" i="15"/>
  <c r="U18" i="15"/>
  <c r="B21" i="15"/>
  <c r="B25" i="15"/>
  <c r="Y5" i="15"/>
  <c r="V5" i="15"/>
  <c r="AA5" i="4" s="1"/>
  <c r="Q5" i="15"/>
  <c r="B17" i="15"/>
  <c r="V3" i="15"/>
  <c r="AA3" i="4" s="1"/>
  <c r="V14" i="15"/>
  <c r="AA14" i="4" s="1"/>
  <c r="N2" i="15"/>
  <c r="L2" i="15"/>
  <c r="K2" i="15"/>
  <c r="O10" i="15"/>
  <c r="N10" i="15"/>
  <c r="L5" i="15"/>
  <c r="L10" i="15"/>
  <c r="S11" i="15"/>
  <c r="X11" i="4" s="1"/>
  <c r="M5" i="15"/>
  <c r="M10" i="15"/>
  <c r="N5" i="15"/>
  <c r="N9" i="15"/>
  <c r="L9" i="15"/>
  <c r="K9" i="15"/>
  <c r="P10" i="15"/>
  <c r="K4" i="15"/>
  <c r="O5" i="15"/>
  <c r="L4" i="15"/>
  <c r="K14" i="15"/>
  <c r="AI14" i="6" s="1"/>
  <c r="M4" i="15"/>
  <c r="V6" i="15"/>
  <c r="M9" i="15"/>
  <c r="L14" i="15"/>
  <c r="N4" i="15"/>
  <c r="O9" i="15"/>
  <c r="M14" i="15"/>
  <c r="P9" i="15"/>
  <c r="A237" i="15"/>
  <c r="AF236" i="15"/>
  <c r="AE236" i="15"/>
  <c r="AE292" i="15"/>
  <c r="AF292" i="15"/>
  <c r="A293" i="15"/>
  <c r="X259" i="9" l="1"/>
  <c r="U259" i="9"/>
  <c r="X149" i="8"/>
  <c r="U149" i="8"/>
  <c r="M316" i="10"/>
  <c r="W316" i="10"/>
  <c r="I316" i="1" s="1"/>
  <c r="AQ4" i="9"/>
  <c r="AP4" i="9"/>
  <c r="W4" i="9"/>
  <c r="H4" i="1" s="1"/>
  <c r="M4" i="9"/>
  <c r="U56" i="6"/>
  <c r="M210" i="10"/>
  <c r="W210" i="10"/>
  <c r="I210" i="1" s="1"/>
  <c r="X158" i="9"/>
  <c r="U158" i="9"/>
  <c r="M278" i="8"/>
  <c r="X277" i="7"/>
  <c r="U277" i="7"/>
  <c r="U303" i="7"/>
  <c r="X111" i="7"/>
  <c r="U111" i="7"/>
  <c r="S44" i="2"/>
  <c r="I44" i="2"/>
  <c r="X307" i="9"/>
  <c r="U307" i="9"/>
  <c r="U173" i="8"/>
  <c r="X67" i="8"/>
  <c r="U67" i="8"/>
  <c r="U234" i="6"/>
  <c r="X127" i="7"/>
  <c r="U127" i="7"/>
  <c r="X67" i="7"/>
  <c r="U67" i="7"/>
  <c r="X178" i="7"/>
  <c r="U178" i="7"/>
  <c r="T151" i="1"/>
  <c r="S151" i="1"/>
  <c r="W82" i="10"/>
  <c r="I82" i="1" s="1"/>
  <c r="M82" i="10"/>
  <c r="W235" i="10"/>
  <c r="I235" i="1" s="1"/>
  <c r="M235" i="10"/>
  <c r="X182" i="9"/>
  <c r="U182" i="9"/>
  <c r="X73" i="9"/>
  <c r="U73" i="9"/>
  <c r="X194" i="9"/>
  <c r="U194" i="9"/>
  <c r="U185" i="9"/>
  <c r="X185" i="9"/>
  <c r="X108" i="9"/>
  <c r="U108" i="9"/>
  <c r="X258" i="9"/>
  <c r="U258" i="9"/>
  <c r="X310" i="9"/>
  <c r="U310" i="9"/>
  <c r="U224" i="8"/>
  <c r="X224" i="8"/>
  <c r="U109" i="6"/>
  <c r="U272" i="6"/>
  <c r="U98" i="7"/>
  <c r="U62" i="7"/>
  <c r="U86" i="7"/>
  <c r="U121" i="7"/>
  <c r="X121" i="7"/>
  <c r="U160" i="7"/>
  <c r="X100" i="7"/>
  <c r="U100" i="7"/>
  <c r="X180" i="7"/>
  <c r="U180" i="7"/>
  <c r="U136" i="5"/>
  <c r="M188" i="10"/>
  <c r="W188" i="10"/>
  <c r="I188" i="1" s="1"/>
  <c r="U205" i="9"/>
  <c r="X205" i="9"/>
  <c r="U244" i="8"/>
  <c r="I20" i="2"/>
  <c r="S20" i="2"/>
  <c r="U158" i="6"/>
  <c r="U311" i="6"/>
  <c r="U32" i="7"/>
  <c r="X32" i="7"/>
  <c r="X278" i="7"/>
  <c r="U278" i="7"/>
  <c r="X254" i="7"/>
  <c r="U254" i="7"/>
  <c r="M172" i="10"/>
  <c r="W172" i="10"/>
  <c r="I172" i="1" s="1"/>
  <c r="X226" i="9"/>
  <c r="U226" i="9"/>
  <c r="X169" i="9"/>
  <c r="U169" i="9"/>
  <c r="X255" i="9"/>
  <c r="U255" i="9"/>
  <c r="M98" i="9"/>
  <c r="W98" i="9"/>
  <c r="H98" i="1" s="1"/>
  <c r="W163" i="9"/>
  <c r="H163" i="1" s="1"/>
  <c r="M163" i="9"/>
  <c r="U30" i="6"/>
  <c r="AZ30" i="6"/>
  <c r="AY30" i="6"/>
  <c r="U151" i="7"/>
  <c r="U64" i="7"/>
  <c r="X78" i="7"/>
  <c r="U78" i="7"/>
  <c r="U206" i="7"/>
  <c r="X158" i="7"/>
  <c r="U158" i="7"/>
  <c r="M275" i="10"/>
  <c r="W275" i="10"/>
  <c r="I275" i="1" s="1"/>
  <c r="W108" i="10"/>
  <c r="I108" i="1" s="1"/>
  <c r="M108" i="10"/>
  <c r="X29" i="9"/>
  <c r="U29" i="9"/>
  <c r="X239" i="9"/>
  <c r="U239" i="9"/>
  <c r="U130" i="9"/>
  <c r="X130" i="9"/>
  <c r="U291" i="9"/>
  <c r="X291" i="9"/>
  <c r="X320" i="9"/>
  <c r="U320" i="9"/>
  <c r="X86" i="9"/>
  <c r="U86" i="9"/>
  <c r="W160" i="9"/>
  <c r="H160" i="1" s="1"/>
  <c r="M160" i="9"/>
  <c r="X270" i="8"/>
  <c r="U270" i="8"/>
  <c r="U116" i="6"/>
  <c r="U214" i="7"/>
  <c r="U117" i="7"/>
  <c r="U96" i="7"/>
  <c r="U264" i="7"/>
  <c r="X264" i="7"/>
  <c r="U173" i="7"/>
  <c r="X255" i="7"/>
  <c r="U255" i="7"/>
  <c r="U182" i="7"/>
  <c r="X90" i="7"/>
  <c r="U90" i="7"/>
  <c r="X202" i="7"/>
  <c r="U202" i="7"/>
  <c r="M177" i="4"/>
  <c r="C177" i="1" s="1"/>
  <c r="N177" i="1" s="1"/>
  <c r="K177" i="4"/>
  <c r="U180" i="8"/>
  <c r="X115" i="8"/>
  <c r="U115" i="8"/>
  <c r="W274" i="10"/>
  <c r="I274" i="1" s="1"/>
  <c r="M274" i="10"/>
  <c r="X61" i="9"/>
  <c r="U61" i="9"/>
  <c r="X168" i="9"/>
  <c r="U168" i="9"/>
  <c r="U156" i="8"/>
  <c r="X156" i="8"/>
  <c r="AR21" i="8"/>
  <c r="AQ21" i="8"/>
  <c r="AP21" i="8"/>
  <c r="M21" i="8"/>
  <c r="U225" i="6"/>
  <c r="AP24" i="10"/>
  <c r="AN24" i="10"/>
  <c r="W24" i="10"/>
  <c r="I24" i="1" s="1"/>
  <c r="AQ24" i="10"/>
  <c r="M24" i="10"/>
  <c r="AP21" i="10"/>
  <c r="AR21" i="10"/>
  <c r="AQ21" i="10"/>
  <c r="AM21" i="10"/>
  <c r="M21" i="10"/>
  <c r="W21" i="10"/>
  <c r="I21" i="1" s="1"/>
  <c r="X314" i="9"/>
  <c r="U314" i="9"/>
  <c r="X127" i="8"/>
  <c r="U127" i="8"/>
  <c r="X81" i="8"/>
  <c r="U81" i="8"/>
  <c r="U213" i="8"/>
  <c r="U100" i="6"/>
  <c r="I297" i="2"/>
  <c r="S297" i="2"/>
  <c r="X105" i="9"/>
  <c r="U105" i="9"/>
  <c r="U65" i="9"/>
  <c r="X65" i="9"/>
  <c r="X178" i="9"/>
  <c r="U178" i="9"/>
  <c r="U225" i="8"/>
  <c r="M252" i="10"/>
  <c r="W252" i="10"/>
  <c r="I252" i="1" s="1"/>
  <c r="W280" i="10"/>
  <c r="I280" i="1" s="1"/>
  <c r="M280" i="10"/>
  <c r="X189" i="9"/>
  <c r="U189" i="9"/>
  <c r="M120" i="8"/>
  <c r="X35" i="8"/>
  <c r="U35" i="8"/>
  <c r="U238" i="8"/>
  <c r="U128" i="8"/>
  <c r="U175" i="6"/>
  <c r="S150" i="2"/>
  <c r="I150" i="2"/>
  <c r="U315" i="9"/>
  <c r="X315" i="9"/>
  <c r="X260" i="8"/>
  <c r="U260" i="8"/>
  <c r="U263" i="6"/>
  <c r="U311" i="7"/>
  <c r="T8" i="1"/>
  <c r="S8" i="1"/>
  <c r="X213" i="9"/>
  <c r="U213" i="9"/>
  <c r="X177" i="9"/>
  <c r="U177" i="9"/>
  <c r="U49" i="6"/>
  <c r="U305" i="7"/>
  <c r="X128" i="9"/>
  <c r="U128" i="9"/>
  <c r="U250" i="9"/>
  <c r="X250" i="9"/>
  <c r="U108" i="7"/>
  <c r="X204" i="7"/>
  <c r="U204" i="7"/>
  <c r="U226" i="5"/>
  <c r="M31" i="10"/>
  <c r="W31" i="10"/>
  <c r="I31" i="1" s="1"/>
  <c r="S121" i="2"/>
  <c r="I121" i="2"/>
  <c r="X260" i="9"/>
  <c r="U260" i="9"/>
  <c r="U271" i="9"/>
  <c r="X271" i="9"/>
  <c r="X313" i="9"/>
  <c r="U313" i="9"/>
  <c r="X98" i="8"/>
  <c r="U98" i="8"/>
  <c r="X178" i="8"/>
  <c r="U178" i="8"/>
  <c r="M61" i="8"/>
  <c r="U162" i="6"/>
  <c r="U139" i="6"/>
  <c r="U75" i="6"/>
  <c r="U54" i="7"/>
  <c r="U245" i="7"/>
  <c r="U56" i="7"/>
  <c r="X226" i="7"/>
  <c r="U226" i="7"/>
  <c r="X266" i="7"/>
  <c r="U266" i="7"/>
  <c r="U324" i="7"/>
  <c r="M282" i="8"/>
  <c r="I108" i="2"/>
  <c r="S108" i="2"/>
  <c r="U264" i="6"/>
  <c r="M181" i="8"/>
  <c r="T259" i="1"/>
  <c r="S259" i="1"/>
  <c r="U324" i="6"/>
  <c r="S159" i="2"/>
  <c r="I159" i="2"/>
  <c r="T44" i="1"/>
  <c r="S44" i="1"/>
  <c r="X149" i="9"/>
  <c r="U149" i="9"/>
  <c r="M157" i="8"/>
  <c r="X141" i="9"/>
  <c r="U141" i="9"/>
  <c r="S217" i="1"/>
  <c r="T217" i="1"/>
  <c r="X92" i="9"/>
  <c r="U92" i="9"/>
  <c r="M39" i="8"/>
  <c r="AQ39" i="8"/>
  <c r="AP39" i="8"/>
  <c r="U91" i="7"/>
  <c r="U291" i="7"/>
  <c r="X175" i="9"/>
  <c r="U175" i="9"/>
  <c r="X132" i="9"/>
  <c r="U132" i="9"/>
  <c r="X120" i="8"/>
  <c r="U120" i="8"/>
  <c r="U266" i="8"/>
  <c r="X181" i="8"/>
  <c r="U181" i="8"/>
  <c r="U173" i="6"/>
  <c r="U232" i="6"/>
  <c r="U325" i="6"/>
  <c r="U64" i="6"/>
  <c r="X183" i="8"/>
  <c r="U183" i="8"/>
  <c r="U274" i="6"/>
  <c r="T96" i="1"/>
  <c r="S96" i="1"/>
  <c r="X171" i="9"/>
  <c r="U171" i="9"/>
  <c r="U306" i="8"/>
  <c r="X195" i="9"/>
  <c r="U195" i="9"/>
  <c r="U230" i="8"/>
  <c r="U131" i="7"/>
  <c r="X166" i="9"/>
  <c r="U166" i="9"/>
  <c r="X244" i="7"/>
  <c r="U244" i="7"/>
  <c r="X242" i="9"/>
  <c r="U242" i="9"/>
  <c r="X30" i="9"/>
  <c r="U30" i="9"/>
  <c r="U78" i="8"/>
  <c r="X78" i="8"/>
  <c r="M37" i="9"/>
  <c r="W37" i="9"/>
  <c r="H37" i="1" s="1"/>
  <c r="AW33" i="8"/>
  <c r="AX33" i="8"/>
  <c r="U33" i="8"/>
  <c r="S52" i="2"/>
  <c r="I52" i="2"/>
  <c r="X154" i="8"/>
  <c r="U154" i="8"/>
  <c r="T325" i="1"/>
  <c r="S325" i="1"/>
  <c r="M238" i="10"/>
  <c r="W238" i="10"/>
  <c r="I238" i="1" s="1"/>
  <c r="S250" i="2"/>
  <c r="I250" i="2"/>
  <c r="W162" i="10"/>
  <c r="I162" i="1" s="1"/>
  <c r="M162" i="10"/>
  <c r="M314" i="10"/>
  <c r="W314" i="10"/>
  <c r="I314" i="1" s="1"/>
  <c r="M57" i="10"/>
  <c r="W57" i="10"/>
  <c r="I57" i="1" s="1"/>
  <c r="T307" i="1"/>
  <c r="S307" i="1"/>
  <c r="S230" i="1"/>
  <c r="T230" i="1"/>
  <c r="M112" i="10"/>
  <c r="W112" i="10"/>
  <c r="I112" i="1" s="1"/>
  <c r="W308" i="10"/>
  <c r="I308" i="1" s="1"/>
  <c r="M308" i="10"/>
  <c r="M131" i="10"/>
  <c r="W131" i="10"/>
  <c r="I131" i="1" s="1"/>
  <c r="W106" i="10"/>
  <c r="I106" i="1" s="1"/>
  <c r="M106" i="10"/>
  <c r="X201" i="9"/>
  <c r="U201" i="9"/>
  <c r="AQ3" i="9"/>
  <c r="AP3" i="9"/>
  <c r="AO3" i="9"/>
  <c r="AN3" i="9"/>
  <c r="W3" i="9"/>
  <c r="H3" i="1" s="1"/>
  <c r="M3" i="9"/>
  <c r="U222" i="8"/>
  <c r="X222" i="8"/>
  <c r="U237" i="8"/>
  <c r="U65" i="6"/>
  <c r="U195" i="6"/>
  <c r="U255" i="6"/>
  <c r="X55" i="7"/>
  <c r="U55" i="7"/>
  <c r="U170" i="7"/>
  <c r="X320" i="7"/>
  <c r="U320" i="7"/>
  <c r="U59" i="7"/>
  <c r="U279" i="5"/>
  <c r="U295" i="5"/>
  <c r="X305" i="8"/>
  <c r="U305" i="8"/>
  <c r="W302" i="10"/>
  <c r="I302" i="1" s="1"/>
  <c r="M302" i="10"/>
  <c r="T239" i="1"/>
  <c r="S239" i="1"/>
  <c r="X139" i="9"/>
  <c r="U139" i="9"/>
  <c r="T216" i="1"/>
  <c r="S216" i="1"/>
  <c r="S148" i="2"/>
  <c r="I148" i="2"/>
  <c r="U211" i="9"/>
  <c r="X211" i="9"/>
  <c r="U212" i="8"/>
  <c r="M61" i="10"/>
  <c r="W61" i="10"/>
  <c r="I61" i="1" s="1"/>
  <c r="I126" i="2"/>
  <c r="S126" i="2"/>
  <c r="X162" i="9"/>
  <c r="U162" i="9"/>
  <c r="U162" i="7"/>
  <c r="X251" i="9"/>
  <c r="U251" i="9"/>
  <c r="U313" i="7"/>
  <c r="X116" i="9"/>
  <c r="U116" i="9"/>
  <c r="M120" i="10"/>
  <c r="W120" i="10"/>
  <c r="I120" i="1" s="1"/>
  <c r="T93" i="1"/>
  <c r="S93" i="1"/>
  <c r="U43" i="9"/>
  <c r="X43" i="9"/>
  <c r="S137" i="2"/>
  <c r="I137" i="2"/>
  <c r="U140" i="9"/>
  <c r="X140" i="9"/>
  <c r="X318" i="9"/>
  <c r="U318" i="9"/>
  <c r="U38" i="8"/>
  <c r="U194" i="8"/>
  <c r="X165" i="8"/>
  <c r="U165" i="8"/>
  <c r="U258" i="8"/>
  <c r="M81" i="8"/>
  <c r="U185" i="6"/>
  <c r="U120" i="6"/>
  <c r="U39" i="6"/>
  <c r="U42" i="7"/>
  <c r="U276" i="9"/>
  <c r="X276" i="9"/>
  <c r="U179" i="8"/>
  <c r="X127" i="9"/>
  <c r="U127" i="9"/>
  <c r="X170" i="9"/>
  <c r="U170" i="9"/>
  <c r="X270" i="9"/>
  <c r="U270" i="9"/>
  <c r="U101" i="8"/>
  <c r="X101" i="8"/>
  <c r="M54" i="8"/>
  <c r="X54" i="8"/>
  <c r="U193" i="8"/>
  <c r="X304" i="9"/>
  <c r="U304" i="9"/>
  <c r="U126" i="7"/>
  <c r="U119" i="9"/>
  <c r="X119" i="9"/>
  <c r="X156" i="7"/>
  <c r="U156" i="7"/>
  <c r="U230" i="9"/>
  <c r="X230" i="9"/>
  <c r="AX26" i="8"/>
  <c r="AW26" i="8"/>
  <c r="U26" i="8"/>
  <c r="X26" i="8"/>
  <c r="U212" i="6"/>
  <c r="U131" i="6"/>
  <c r="U80" i="6"/>
  <c r="X290" i="9"/>
  <c r="U290" i="9"/>
  <c r="U252" i="9"/>
  <c r="X252" i="9"/>
  <c r="X37" i="8"/>
  <c r="U37" i="8"/>
  <c r="AX37" i="8"/>
  <c r="AW37" i="8"/>
  <c r="X49" i="8"/>
  <c r="U49" i="8"/>
  <c r="U153" i="8"/>
  <c r="X153" i="8"/>
  <c r="X48" i="8"/>
  <c r="U48" i="8"/>
  <c r="X188" i="8"/>
  <c r="U188" i="8"/>
  <c r="U236" i="8"/>
  <c r="U40" i="7"/>
  <c r="X276" i="7"/>
  <c r="U276" i="7"/>
  <c r="X48" i="7"/>
  <c r="U48" i="7"/>
  <c r="U253" i="7"/>
  <c r="X253" i="7"/>
  <c r="M89" i="9"/>
  <c r="W89" i="9"/>
  <c r="H89" i="1" s="1"/>
  <c r="U234" i="8"/>
  <c r="U311" i="8"/>
  <c r="X311" i="8"/>
  <c r="U40" i="6"/>
  <c r="S208" i="2"/>
  <c r="I208" i="2"/>
  <c r="S33" i="2"/>
  <c r="I33" i="2"/>
  <c r="AR14" i="8"/>
  <c r="AQ14" i="8"/>
  <c r="AP14" i="8"/>
  <c r="W14" i="8"/>
  <c r="F14" i="1" s="1"/>
  <c r="Q14" i="1" s="1"/>
  <c r="M14" i="8"/>
  <c r="AO14" i="8"/>
  <c r="AN14" i="8"/>
  <c r="U231" i="6"/>
  <c r="S74" i="2"/>
  <c r="I74" i="2"/>
  <c r="X77" i="9"/>
  <c r="U77" i="9"/>
  <c r="U329" i="8"/>
  <c r="W309" i="10"/>
  <c r="I309" i="1" s="1"/>
  <c r="M309" i="10"/>
  <c r="S77" i="2"/>
  <c r="I77" i="2"/>
  <c r="U159" i="9"/>
  <c r="X159" i="9"/>
  <c r="AP25" i="9"/>
  <c r="W25" i="9"/>
  <c r="H25" i="1" s="1"/>
  <c r="M25" i="9"/>
  <c r="U52" i="8"/>
  <c r="X52" i="8"/>
  <c r="U197" i="8"/>
  <c r="U96" i="6"/>
  <c r="W244" i="10"/>
  <c r="I244" i="1" s="1"/>
  <c r="M244" i="10"/>
  <c r="W45" i="10"/>
  <c r="I45" i="1" s="1"/>
  <c r="M45" i="10"/>
  <c r="X81" i="9"/>
  <c r="U81" i="9"/>
  <c r="X181" i="9"/>
  <c r="U181" i="9"/>
  <c r="X294" i="9"/>
  <c r="U294" i="9"/>
  <c r="X86" i="8"/>
  <c r="U86" i="8"/>
  <c r="U95" i="8"/>
  <c r="X95" i="8"/>
  <c r="U209" i="8"/>
  <c r="U53" i="6"/>
  <c r="U78" i="5"/>
  <c r="X102" i="8"/>
  <c r="U102" i="8"/>
  <c r="W207" i="10"/>
  <c r="I207" i="1" s="1"/>
  <c r="M207" i="10"/>
  <c r="S27" i="2"/>
  <c r="I27" i="2"/>
  <c r="U232" i="9"/>
  <c r="X232" i="9"/>
  <c r="U207" i="8"/>
  <c r="M153" i="8"/>
  <c r="U289" i="6"/>
  <c r="X113" i="7"/>
  <c r="U113" i="7"/>
  <c r="U184" i="7"/>
  <c r="X63" i="9"/>
  <c r="U63" i="9"/>
  <c r="X303" i="9"/>
  <c r="U303" i="9"/>
  <c r="M95" i="8"/>
  <c r="F60" i="2"/>
  <c r="P60" i="2"/>
  <c r="U99" i="7"/>
  <c r="X224" i="7"/>
  <c r="U224" i="7"/>
  <c r="X110" i="9"/>
  <c r="U110" i="9"/>
  <c r="X311" i="9"/>
  <c r="U311" i="9"/>
  <c r="X120" i="9"/>
  <c r="U120" i="9"/>
  <c r="X61" i="8"/>
  <c r="U61" i="8"/>
  <c r="X144" i="8"/>
  <c r="U144" i="8"/>
  <c r="U168" i="8"/>
  <c r="X168" i="8"/>
  <c r="U271" i="8"/>
  <c r="U239" i="8"/>
  <c r="X253" i="8"/>
  <c r="U253" i="8"/>
  <c r="U292" i="8"/>
  <c r="U166" i="6"/>
  <c r="X191" i="8"/>
  <c r="U191" i="8"/>
  <c r="U216" i="9"/>
  <c r="X216" i="9"/>
  <c r="W214" i="10"/>
  <c r="I214" i="1" s="1"/>
  <c r="M214" i="10"/>
  <c r="M203" i="10"/>
  <c r="W203" i="10"/>
  <c r="I203" i="1" s="1"/>
  <c r="T111" i="1"/>
  <c r="S111" i="1"/>
  <c r="W248" i="10"/>
  <c r="I248" i="1" s="1"/>
  <c r="M248" i="10"/>
  <c r="S141" i="1"/>
  <c r="T141" i="1"/>
  <c r="S219" i="2"/>
  <c r="I219" i="2"/>
  <c r="W146" i="10"/>
  <c r="I146" i="1" s="1"/>
  <c r="M146" i="10"/>
  <c r="U206" i="9"/>
  <c r="X206" i="9"/>
  <c r="X214" i="9"/>
  <c r="U214" i="9"/>
  <c r="W233" i="10"/>
  <c r="I233" i="1" s="1"/>
  <c r="M233" i="10"/>
  <c r="S110" i="2"/>
  <c r="I110" i="2"/>
  <c r="M101" i="10"/>
  <c r="W101" i="10"/>
  <c r="I101" i="1" s="1"/>
  <c r="X326" i="9"/>
  <c r="U326" i="9"/>
  <c r="X100" i="9"/>
  <c r="U100" i="9"/>
  <c r="M101" i="9"/>
  <c r="W101" i="9"/>
  <c r="H101" i="1" s="1"/>
  <c r="U163" i="8"/>
  <c r="X113" i="8"/>
  <c r="U113" i="8"/>
  <c r="X93" i="8"/>
  <c r="U93" i="8"/>
  <c r="U232" i="8"/>
  <c r="U325" i="8"/>
  <c r="U229" i="8"/>
  <c r="W4" i="8"/>
  <c r="F4" i="1" s="1"/>
  <c r="Q4" i="1" s="1"/>
  <c r="M4" i="8"/>
  <c r="AQ4" i="8"/>
  <c r="AN4" i="8"/>
  <c r="AR4" i="8"/>
  <c r="AP4" i="8"/>
  <c r="U168" i="6"/>
  <c r="U137" i="6"/>
  <c r="U279" i="6"/>
  <c r="U308" i="6"/>
  <c r="U312" i="6"/>
  <c r="S18" i="15"/>
  <c r="X18" i="4" s="1"/>
  <c r="R18" i="15"/>
  <c r="Z18" i="4"/>
  <c r="S232" i="2"/>
  <c r="I232" i="2"/>
  <c r="I102" i="2"/>
  <c r="S102" i="2"/>
  <c r="X295" i="9"/>
  <c r="U295" i="9"/>
  <c r="W36" i="10"/>
  <c r="I36" i="1" s="1"/>
  <c r="M36" i="10"/>
  <c r="U317" i="9"/>
  <c r="X317" i="9"/>
  <c r="W74" i="9"/>
  <c r="H74" i="1" s="1"/>
  <c r="M74" i="9"/>
  <c r="U82" i="8"/>
  <c r="U201" i="7"/>
  <c r="U167" i="6"/>
  <c r="M114" i="6"/>
  <c r="M110" i="7"/>
  <c r="U215" i="5"/>
  <c r="N130" i="13"/>
  <c r="T130" i="5"/>
  <c r="F229" i="4"/>
  <c r="AU229" i="4" s="1"/>
  <c r="J229" i="4"/>
  <c r="M137" i="4"/>
  <c r="C137" i="1" s="1"/>
  <c r="N137" i="1" s="1"/>
  <c r="K137" i="4"/>
  <c r="M293" i="10"/>
  <c r="W293" i="10"/>
  <c r="I293" i="1" s="1"/>
  <c r="T200" i="1"/>
  <c r="S200" i="1"/>
  <c r="U26" i="9"/>
  <c r="X26" i="9"/>
  <c r="M205" i="8"/>
  <c r="L173" i="8"/>
  <c r="H173" i="8"/>
  <c r="X70" i="8"/>
  <c r="U70" i="8"/>
  <c r="M186" i="7"/>
  <c r="U146" i="7"/>
  <c r="U252" i="7"/>
  <c r="M204" i="7"/>
  <c r="X42" i="8"/>
  <c r="U42" i="8"/>
  <c r="M65" i="6"/>
  <c r="M146" i="6"/>
  <c r="H74" i="7"/>
  <c r="L74" i="7" s="1"/>
  <c r="M260" i="5"/>
  <c r="M255" i="5"/>
  <c r="U51" i="6"/>
  <c r="N177" i="4"/>
  <c r="M153" i="2" s="1"/>
  <c r="C153" i="2" s="1"/>
  <c r="AS177" i="4"/>
  <c r="M219" i="9"/>
  <c r="W219" i="9"/>
  <c r="H219" i="1" s="1"/>
  <c r="X223" i="9"/>
  <c r="U223" i="9"/>
  <c r="U310" i="8"/>
  <c r="W301" i="9"/>
  <c r="H301" i="1" s="1"/>
  <c r="M301" i="9"/>
  <c r="H121" i="8"/>
  <c r="L121" i="8"/>
  <c r="M175" i="8"/>
  <c r="U303" i="8"/>
  <c r="U288" i="7"/>
  <c r="U218" i="6"/>
  <c r="K74" i="4"/>
  <c r="M74" i="4"/>
  <c r="C74" i="1" s="1"/>
  <c r="N74" i="1" s="1"/>
  <c r="M9" i="4"/>
  <c r="C9" i="1" s="1"/>
  <c r="N9" i="1" s="1"/>
  <c r="K9" i="4"/>
  <c r="AH9" i="4"/>
  <c r="AG9" i="4"/>
  <c r="AF9" i="4"/>
  <c r="AD9" i="4"/>
  <c r="AF16" i="9"/>
  <c r="AI16" i="7"/>
  <c r="AF16" i="3"/>
  <c r="BQ16" i="3" s="1"/>
  <c r="U239" i="10"/>
  <c r="X239" i="10"/>
  <c r="M103" i="10"/>
  <c r="W103" i="10"/>
  <c r="I103" i="1" s="1"/>
  <c r="X284" i="9"/>
  <c r="U284" i="9"/>
  <c r="M249" i="9"/>
  <c r="W249" i="9"/>
  <c r="H249" i="1" s="1"/>
  <c r="H263" i="9"/>
  <c r="L263" i="9" s="1"/>
  <c r="M312" i="9"/>
  <c r="W312" i="9"/>
  <c r="H312" i="1" s="1"/>
  <c r="X114" i="8"/>
  <c r="U114" i="8"/>
  <c r="M180" i="7"/>
  <c r="X138" i="7"/>
  <c r="U138" i="7"/>
  <c r="X171" i="7"/>
  <c r="U171" i="7"/>
  <c r="H94" i="7"/>
  <c r="L94" i="7" s="1"/>
  <c r="H118" i="7"/>
  <c r="L118" i="7" s="1"/>
  <c r="H320" i="7"/>
  <c r="L320" i="7"/>
  <c r="N71" i="4"/>
  <c r="M47" i="2" s="1"/>
  <c r="AS71" i="4"/>
  <c r="U134" i="6"/>
  <c r="M229" i="6"/>
  <c r="H301" i="7"/>
  <c r="L301" i="7" s="1"/>
  <c r="U307" i="7"/>
  <c r="U243" i="5"/>
  <c r="Q77" i="13"/>
  <c r="T77" i="3"/>
  <c r="W320" i="10"/>
  <c r="I320" i="1" s="1"/>
  <c r="M320" i="10"/>
  <c r="W322" i="10"/>
  <c r="I322" i="1" s="1"/>
  <c r="M322" i="10"/>
  <c r="X261" i="9"/>
  <c r="U261" i="9"/>
  <c r="W236" i="9"/>
  <c r="H236" i="1" s="1"/>
  <c r="M236" i="9"/>
  <c r="U173" i="9"/>
  <c r="X173" i="9"/>
  <c r="H268" i="9"/>
  <c r="L268" i="9" s="1"/>
  <c r="M156" i="8"/>
  <c r="M147" i="8"/>
  <c r="M106" i="7"/>
  <c r="U220" i="6"/>
  <c r="M311" i="6"/>
  <c r="M210" i="8"/>
  <c r="M114" i="9"/>
  <c r="W114" i="9"/>
  <c r="H114" i="1" s="1"/>
  <c r="U62" i="8"/>
  <c r="X202" i="8"/>
  <c r="U202" i="8"/>
  <c r="U190" i="7"/>
  <c r="U263" i="7"/>
  <c r="AS306" i="4"/>
  <c r="N306" i="4"/>
  <c r="M50" i="4"/>
  <c r="C50" i="1" s="1"/>
  <c r="N50" i="1" s="1"/>
  <c r="K50" i="4"/>
  <c r="U172" i="3"/>
  <c r="P276" i="13"/>
  <c r="H276" i="3"/>
  <c r="L276" i="3" s="1"/>
  <c r="P236" i="13"/>
  <c r="H236" i="3"/>
  <c r="L236" i="3" s="1"/>
  <c r="P214" i="13"/>
  <c r="H214" i="3"/>
  <c r="L214" i="3" s="1"/>
  <c r="T178" i="5"/>
  <c r="M233" i="9"/>
  <c r="W233" i="9"/>
  <c r="H233" i="1" s="1"/>
  <c r="H201" i="8"/>
  <c r="L201" i="8"/>
  <c r="L330" i="9"/>
  <c r="U141" i="8"/>
  <c r="M20" i="8"/>
  <c r="AP20" i="8"/>
  <c r="W20" i="8"/>
  <c r="F20" i="1" s="1"/>
  <c r="Q20" i="1" s="1"/>
  <c r="AQ20" i="8"/>
  <c r="M318" i="6"/>
  <c r="H10" i="7"/>
  <c r="L10" i="7"/>
  <c r="P255" i="13"/>
  <c r="H255" i="3"/>
  <c r="L255" i="3" s="1"/>
  <c r="P245" i="13"/>
  <c r="H245" i="3"/>
  <c r="L245" i="3" s="1"/>
  <c r="X184" i="9"/>
  <c r="U184" i="9"/>
  <c r="H175" i="9"/>
  <c r="L175" i="9"/>
  <c r="L212" i="9"/>
  <c r="H292" i="8"/>
  <c r="L292" i="8"/>
  <c r="U113" i="6"/>
  <c r="M207" i="6"/>
  <c r="M262" i="6"/>
  <c r="H150" i="7"/>
  <c r="L150" i="7"/>
  <c r="H145" i="7"/>
  <c r="L145" i="7"/>
  <c r="N58" i="13"/>
  <c r="T58" i="5"/>
  <c r="AH26" i="6"/>
  <c r="AH26" i="3"/>
  <c r="BP26" i="3" s="1"/>
  <c r="T204" i="1"/>
  <c r="S204" i="1"/>
  <c r="L294" i="9"/>
  <c r="I9" i="2"/>
  <c r="S9" i="2"/>
  <c r="L206" i="9"/>
  <c r="U233" i="9"/>
  <c r="X233" i="9"/>
  <c r="M115" i="9"/>
  <c r="W115" i="9"/>
  <c r="H115" i="1" s="1"/>
  <c r="U327" i="9"/>
  <c r="X327" i="9"/>
  <c r="W135" i="9"/>
  <c r="H135" i="1" s="1"/>
  <c r="M135" i="9"/>
  <c r="W156" i="9"/>
  <c r="H156" i="1" s="1"/>
  <c r="M156" i="9"/>
  <c r="X38" i="9"/>
  <c r="U38" i="9"/>
  <c r="H124" i="2"/>
  <c r="R124" i="2"/>
  <c r="T30" i="1"/>
  <c r="S30" i="1"/>
  <c r="H155" i="8"/>
  <c r="L155" i="8"/>
  <c r="X274" i="9"/>
  <c r="U274" i="9"/>
  <c r="R55" i="2"/>
  <c r="H55" i="2"/>
  <c r="M320" i="8"/>
  <c r="T118" i="8"/>
  <c r="R131" i="2"/>
  <c r="H131" i="2"/>
  <c r="U56" i="10"/>
  <c r="X56" i="10"/>
  <c r="X91" i="8"/>
  <c r="U91" i="8"/>
  <c r="X269" i="9"/>
  <c r="U269" i="9"/>
  <c r="AW34" i="8"/>
  <c r="X34" i="8"/>
  <c r="U34" i="8"/>
  <c r="X39" i="8"/>
  <c r="U39" i="8"/>
  <c r="AW39" i="8"/>
  <c r="X124" i="8"/>
  <c r="U124" i="8"/>
  <c r="L168" i="7"/>
  <c r="M293" i="7"/>
  <c r="X314" i="7"/>
  <c r="U314" i="7"/>
  <c r="U44" i="8"/>
  <c r="X44" i="8"/>
  <c r="AQ12" i="8"/>
  <c r="AP12" i="8"/>
  <c r="AO12" i="8"/>
  <c r="AN12" i="8"/>
  <c r="W12" i="8"/>
  <c r="F12" i="1" s="1"/>
  <c r="Q12" i="1" s="1"/>
  <c r="AR12" i="8"/>
  <c r="AM12" i="8"/>
  <c r="M12" i="8"/>
  <c r="L322" i="7"/>
  <c r="U60" i="8"/>
  <c r="M243" i="7"/>
  <c r="M46" i="7"/>
  <c r="M56" i="8"/>
  <c r="U261" i="7"/>
  <c r="L80" i="7"/>
  <c r="U89" i="7"/>
  <c r="U259" i="6"/>
  <c r="U217" i="6"/>
  <c r="M120" i="6"/>
  <c r="M222" i="6"/>
  <c r="M304" i="6"/>
  <c r="M281" i="6"/>
  <c r="M272" i="6"/>
  <c r="M57" i="6"/>
  <c r="U252" i="6"/>
  <c r="U50" i="6"/>
  <c r="X207" i="7"/>
  <c r="U207" i="7"/>
  <c r="U152" i="7"/>
  <c r="U313" i="5"/>
  <c r="U246" i="5"/>
  <c r="U245" i="6"/>
  <c r="M215" i="5"/>
  <c r="N103" i="13"/>
  <c r="T103" i="5"/>
  <c r="N86" i="13"/>
  <c r="T86" i="5"/>
  <c r="N262" i="13"/>
  <c r="T262" i="5"/>
  <c r="N275" i="13"/>
  <c r="T275" i="5"/>
  <c r="K251" i="4"/>
  <c r="M251" i="4"/>
  <c r="C251" i="1" s="1"/>
  <c r="N251" i="1" s="1"/>
  <c r="L19" i="5"/>
  <c r="H19" i="5"/>
  <c r="H150" i="5"/>
  <c r="L150" i="5"/>
  <c r="H73" i="5"/>
  <c r="L73" i="5" s="1"/>
  <c r="H101" i="5"/>
  <c r="L101" i="5"/>
  <c r="L264" i="5"/>
  <c r="H264" i="5"/>
  <c r="H226" i="5"/>
  <c r="L226" i="5"/>
  <c r="H72" i="5"/>
  <c r="L72" i="5" s="1"/>
  <c r="M101" i="4"/>
  <c r="C101" i="1" s="1"/>
  <c r="N101" i="1" s="1"/>
  <c r="K101" i="4"/>
  <c r="M28" i="4"/>
  <c r="C28" i="1" s="1"/>
  <c r="N28" i="1" s="1"/>
  <c r="K28" i="4"/>
  <c r="U85" i="3"/>
  <c r="X40" i="8"/>
  <c r="AW40" i="8"/>
  <c r="U40" i="8"/>
  <c r="U306" i="3"/>
  <c r="AG14" i="10"/>
  <c r="AG14" i="9"/>
  <c r="AG14" i="8"/>
  <c r="AF14" i="7"/>
  <c r="AI14" i="5"/>
  <c r="AG14" i="3"/>
  <c r="BR14" i="3" s="1"/>
  <c r="AI10" i="9"/>
  <c r="AK10" i="5"/>
  <c r="AI10" i="3"/>
  <c r="BO10" i="3" s="1"/>
  <c r="U31" i="15"/>
  <c r="U40" i="15"/>
  <c r="AX40" i="8" s="1"/>
  <c r="T31" i="15"/>
  <c r="B29" i="15"/>
  <c r="T40" i="15"/>
  <c r="B38" i="15"/>
  <c r="U36" i="15"/>
  <c r="AQ36" i="10" s="1"/>
  <c r="U28" i="15"/>
  <c r="U37" i="15"/>
  <c r="U34" i="15"/>
  <c r="B30" i="15"/>
  <c r="T28" i="15"/>
  <c r="T37" i="15"/>
  <c r="AP37" i="9" s="1"/>
  <c r="T34" i="15"/>
  <c r="B39" i="15"/>
  <c r="B33" i="15"/>
  <c r="B36" i="15"/>
  <c r="U29" i="15"/>
  <c r="U38" i="15"/>
  <c r="T32" i="15"/>
  <c r="I5" i="15"/>
  <c r="T38" i="15"/>
  <c r="U35" i="15"/>
  <c r="B31" i="15"/>
  <c r="T35" i="15"/>
  <c r="B35" i="15"/>
  <c r="B40" i="15"/>
  <c r="B37" i="15"/>
  <c r="T29" i="15"/>
  <c r="B34" i="15"/>
  <c r="U39" i="15"/>
  <c r="AX39" i="8" s="1"/>
  <c r="B32" i="15"/>
  <c r="T39" i="15"/>
  <c r="T36" i="15"/>
  <c r="AP36" i="10" s="1"/>
  <c r="U33" i="15"/>
  <c r="U30" i="15"/>
  <c r="T30" i="15"/>
  <c r="T33" i="15"/>
  <c r="B28" i="15"/>
  <c r="U32" i="15"/>
  <c r="AG16" i="10"/>
  <c r="AG16" i="9"/>
  <c r="AG16" i="8"/>
  <c r="AF16" i="7"/>
  <c r="AI16" i="5"/>
  <c r="AG16" i="3"/>
  <c r="BR16" i="3" s="1"/>
  <c r="AM27" i="10"/>
  <c r="V27" i="4"/>
  <c r="I303" i="2"/>
  <c r="S303" i="2"/>
  <c r="U284" i="10"/>
  <c r="X284" i="10"/>
  <c r="M234" i="10"/>
  <c r="W234" i="10"/>
  <c r="I234" i="1" s="1"/>
  <c r="X148" i="10"/>
  <c r="U148" i="10"/>
  <c r="AI26" i="9"/>
  <c r="AK26" i="5"/>
  <c r="AI26" i="3"/>
  <c r="BO26" i="3" s="1"/>
  <c r="T176" i="1"/>
  <c r="S176" i="1"/>
  <c r="K176" i="1"/>
  <c r="I245" i="2"/>
  <c r="S245" i="2"/>
  <c r="U108" i="10"/>
  <c r="X108" i="10"/>
  <c r="W229" i="10"/>
  <c r="I229" i="1" s="1"/>
  <c r="M229" i="10"/>
  <c r="T55" i="1"/>
  <c r="S55" i="1"/>
  <c r="T85" i="1"/>
  <c r="S85" i="1"/>
  <c r="T283" i="1"/>
  <c r="S283" i="1"/>
  <c r="S71" i="2"/>
  <c r="I71" i="2"/>
  <c r="S144" i="1"/>
  <c r="T144" i="1"/>
  <c r="S67" i="2"/>
  <c r="I67" i="2"/>
  <c r="X166" i="10"/>
  <c r="U166" i="10"/>
  <c r="X112" i="10"/>
  <c r="U112" i="10"/>
  <c r="L299" i="9"/>
  <c r="X179" i="9"/>
  <c r="U179" i="9"/>
  <c r="U316" i="9"/>
  <c r="X316" i="9"/>
  <c r="M232" i="9"/>
  <c r="W232" i="9"/>
  <c r="H232" i="1" s="1"/>
  <c r="M170" i="9"/>
  <c r="W170" i="9"/>
  <c r="H170" i="1" s="1"/>
  <c r="T56" i="9"/>
  <c r="N56" i="13"/>
  <c r="U113" i="9"/>
  <c r="X113" i="9"/>
  <c r="U104" i="9"/>
  <c r="X104" i="9"/>
  <c r="U186" i="9"/>
  <c r="X186" i="9"/>
  <c r="X215" i="9"/>
  <c r="U215" i="9"/>
  <c r="H198" i="9"/>
  <c r="L198" i="9" s="1"/>
  <c r="H325" i="9"/>
  <c r="L325" i="9"/>
  <c r="X160" i="9"/>
  <c r="U160" i="9"/>
  <c r="W83" i="9"/>
  <c r="H83" i="1" s="1"/>
  <c r="M83" i="9"/>
  <c r="L300" i="8"/>
  <c r="X34" i="9"/>
  <c r="U34" i="9"/>
  <c r="L6" i="9"/>
  <c r="X49" i="9"/>
  <c r="U49" i="9"/>
  <c r="R188" i="2"/>
  <c r="H188" i="2"/>
  <c r="H235" i="8"/>
  <c r="L235" i="8"/>
  <c r="H294" i="8"/>
  <c r="L294" i="8" s="1"/>
  <c r="L192" i="8"/>
  <c r="R7" i="2"/>
  <c r="H7" i="2"/>
  <c r="L230" i="8"/>
  <c r="M214" i="8"/>
  <c r="M114" i="8"/>
  <c r="L329" i="8"/>
  <c r="L133" i="9"/>
  <c r="U56" i="8"/>
  <c r="X56" i="8"/>
  <c r="L218" i="9"/>
  <c r="M148" i="8"/>
  <c r="U284" i="8"/>
  <c r="M115" i="8"/>
  <c r="U143" i="7"/>
  <c r="X143" i="7"/>
  <c r="L292" i="7"/>
  <c r="M325" i="7"/>
  <c r="M249" i="7"/>
  <c r="U301" i="7"/>
  <c r="M215" i="7"/>
  <c r="L273" i="7"/>
  <c r="X213" i="7"/>
  <c r="U213" i="7"/>
  <c r="W2" i="8"/>
  <c r="F2" i="1" s="1"/>
  <c r="Q2" i="1" s="1"/>
  <c r="AQ2" i="8"/>
  <c r="AP2" i="8"/>
  <c r="AN2" i="8"/>
  <c r="AR2" i="8"/>
  <c r="AO2" i="8"/>
  <c r="M2" i="8"/>
  <c r="L90" i="8"/>
  <c r="M226" i="7"/>
  <c r="L283" i="8"/>
  <c r="R38" i="2"/>
  <c r="H38" i="2"/>
  <c r="U57" i="7"/>
  <c r="X57" i="7"/>
  <c r="U281" i="7"/>
  <c r="X281" i="7"/>
  <c r="U168" i="7"/>
  <c r="M111" i="7"/>
  <c r="M171" i="7"/>
  <c r="L47" i="7"/>
  <c r="U242" i="7"/>
  <c r="X242" i="7"/>
  <c r="L40" i="8"/>
  <c r="M95" i="6"/>
  <c r="U122" i="6"/>
  <c r="M30" i="6"/>
  <c r="AS30" i="6"/>
  <c r="AR30" i="6"/>
  <c r="M251" i="6"/>
  <c r="AO5" i="6"/>
  <c r="W5" i="6"/>
  <c r="E5" i="1" s="1"/>
  <c r="P5" i="1" s="1"/>
  <c r="M5" i="6"/>
  <c r="AT5" i="6"/>
  <c r="AS5" i="6"/>
  <c r="AR5" i="6"/>
  <c r="U66" i="7"/>
  <c r="X66" i="7"/>
  <c r="U28" i="7"/>
  <c r="X174" i="7"/>
  <c r="U174" i="7"/>
  <c r="L59" i="7"/>
  <c r="H59" i="7"/>
  <c r="H107" i="7"/>
  <c r="L107" i="7" s="1"/>
  <c r="H117" i="7"/>
  <c r="L117" i="7" s="1"/>
  <c r="H295" i="7"/>
  <c r="L295" i="7"/>
  <c r="H235" i="7"/>
  <c r="L235" i="7"/>
  <c r="L174" i="7"/>
  <c r="H174" i="7"/>
  <c r="L307" i="7"/>
  <c r="X307" i="7" s="1"/>
  <c r="H307" i="7"/>
  <c r="M283" i="5"/>
  <c r="U290" i="5"/>
  <c r="U78" i="6"/>
  <c r="U214" i="5"/>
  <c r="M305" i="5"/>
  <c r="AO7" i="6"/>
  <c r="M78" i="5"/>
  <c r="N162" i="13"/>
  <c r="U199" i="5"/>
  <c r="M320" i="5"/>
  <c r="N77" i="13"/>
  <c r="T77" i="5"/>
  <c r="N144" i="13"/>
  <c r="N181" i="13"/>
  <c r="T181" i="5"/>
  <c r="N138" i="13"/>
  <c r="T138" i="5"/>
  <c r="N156" i="13"/>
  <c r="T156" i="5"/>
  <c r="N240" i="13"/>
  <c r="N299" i="13"/>
  <c r="T299" i="5"/>
  <c r="N287" i="13"/>
  <c r="T287" i="5"/>
  <c r="N298" i="13"/>
  <c r="T298" i="5"/>
  <c r="M116" i="5"/>
  <c r="H112" i="5"/>
  <c r="L112" i="5"/>
  <c r="H137" i="5"/>
  <c r="L137" i="5" s="1"/>
  <c r="H155" i="5"/>
  <c r="L155" i="5"/>
  <c r="H114" i="5"/>
  <c r="L114" i="5" s="1"/>
  <c r="H275" i="5"/>
  <c r="L275" i="5" s="1"/>
  <c r="AS198" i="4"/>
  <c r="N198" i="4"/>
  <c r="M174" i="2" s="1"/>
  <c r="C174" i="2" s="1"/>
  <c r="U53" i="5"/>
  <c r="F202" i="4"/>
  <c r="AU202" i="4" s="1"/>
  <c r="J202" i="4"/>
  <c r="F65" i="4"/>
  <c r="J65" i="4"/>
  <c r="F171" i="4"/>
  <c r="AU171" i="4" s="1"/>
  <c r="F257" i="4"/>
  <c r="AU257" i="4" s="1"/>
  <c r="J257" i="4"/>
  <c r="F228" i="4"/>
  <c r="AU228" i="4" s="1"/>
  <c r="J228" i="4"/>
  <c r="J227" i="4"/>
  <c r="F227" i="4"/>
  <c r="AU227" i="4" s="1"/>
  <c r="F263" i="4"/>
  <c r="AU263" i="4" s="1"/>
  <c r="M75" i="4"/>
  <c r="C75" i="1" s="1"/>
  <c r="N75" i="1" s="1"/>
  <c r="K75" i="4"/>
  <c r="F215" i="4"/>
  <c r="AU215" i="4" s="1"/>
  <c r="M95" i="5"/>
  <c r="U159" i="6"/>
  <c r="M76" i="5"/>
  <c r="U164" i="3"/>
  <c r="M26" i="4"/>
  <c r="C26" i="1" s="1"/>
  <c r="N26" i="1" s="1"/>
  <c r="K26" i="4"/>
  <c r="U264" i="3"/>
  <c r="U242" i="3"/>
  <c r="U218" i="3"/>
  <c r="Q313" i="13"/>
  <c r="T313" i="3"/>
  <c r="W301" i="10"/>
  <c r="I301" i="1" s="1"/>
  <c r="M301" i="10"/>
  <c r="U250" i="10"/>
  <c r="X250" i="10"/>
  <c r="X211" i="10"/>
  <c r="U211" i="10"/>
  <c r="W95" i="10"/>
  <c r="I95" i="1" s="1"/>
  <c r="M95" i="10"/>
  <c r="X280" i="9"/>
  <c r="U280" i="9"/>
  <c r="X296" i="9"/>
  <c r="U296" i="9"/>
  <c r="S234" i="2"/>
  <c r="I234" i="2"/>
  <c r="I34" i="2"/>
  <c r="S34" i="2"/>
  <c r="H202" i="9"/>
  <c r="L202" i="9" s="1"/>
  <c r="M152" i="9"/>
  <c r="W152" i="9"/>
  <c r="H152" i="1" s="1"/>
  <c r="M259" i="8"/>
  <c r="S87" i="2"/>
  <c r="I87" i="2"/>
  <c r="U123" i="6"/>
  <c r="M158" i="6"/>
  <c r="X167" i="7"/>
  <c r="U167" i="7"/>
  <c r="U303" i="5"/>
  <c r="N248" i="13"/>
  <c r="T248" i="5"/>
  <c r="F158" i="4"/>
  <c r="AU158" i="4" s="1"/>
  <c r="AS260" i="4"/>
  <c r="N260" i="4"/>
  <c r="M236" i="2" s="1"/>
  <c r="C236" i="2" s="1"/>
  <c r="S270" i="2"/>
  <c r="I270" i="2"/>
  <c r="AX31" i="10"/>
  <c r="U31" i="10"/>
  <c r="X31" i="10"/>
  <c r="X125" i="9"/>
  <c r="U125" i="9"/>
  <c r="U71" i="9"/>
  <c r="X71" i="9"/>
  <c r="U290" i="8"/>
  <c r="U230" i="6"/>
  <c r="M244" i="6"/>
  <c r="U308" i="7"/>
  <c r="H126" i="7"/>
  <c r="L126" i="7" s="1"/>
  <c r="H311" i="7"/>
  <c r="L311" i="7"/>
  <c r="A293" i="4"/>
  <c r="AW292" i="4"/>
  <c r="AV292" i="4"/>
  <c r="AX292" i="4"/>
  <c r="U317" i="5"/>
  <c r="M69" i="4"/>
  <c r="C69" i="1" s="1"/>
  <c r="N69" i="1" s="1"/>
  <c r="K69" i="4"/>
  <c r="AS278" i="4"/>
  <c r="N278" i="4"/>
  <c r="M254" i="2" s="1"/>
  <c r="C254" i="2" s="1"/>
  <c r="AH9" i="6"/>
  <c r="AH9" i="3"/>
  <c r="BP9" i="3" s="1"/>
  <c r="W64" i="10"/>
  <c r="I64" i="1" s="1"/>
  <c r="M64" i="10"/>
  <c r="W9" i="10"/>
  <c r="I9" i="1" s="1"/>
  <c r="M9" i="10"/>
  <c r="AR9" i="10"/>
  <c r="AQ9" i="10"/>
  <c r="AP9" i="10"/>
  <c r="AN9" i="10"/>
  <c r="AM9" i="10"/>
  <c r="U118" i="7"/>
  <c r="U192" i="6"/>
  <c r="H315" i="7"/>
  <c r="L315" i="7"/>
  <c r="U289" i="5"/>
  <c r="X231" i="10"/>
  <c r="U231" i="10"/>
  <c r="X84" i="9"/>
  <c r="U84" i="9"/>
  <c r="U287" i="8"/>
  <c r="X287" i="8"/>
  <c r="L225" i="8"/>
  <c r="U217" i="8"/>
  <c r="M309" i="9"/>
  <c r="W309" i="9"/>
  <c r="H309" i="1" s="1"/>
  <c r="U300" i="7"/>
  <c r="U286" i="7"/>
  <c r="U197" i="7"/>
  <c r="U50" i="5"/>
  <c r="T294" i="1"/>
  <c r="S294" i="1"/>
  <c r="S247" i="2"/>
  <c r="I247" i="2"/>
  <c r="W304" i="9"/>
  <c r="H304" i="1" s="1"/>
  <c r="M304" i="9"/>
  <c r="X221" i="9"/>
  <c r="U221" i="9"/>
  <c r="U217" i="9"/>
  <c r="X217" i="9"/>
  <c r="X272" i="9"/>
  <c r="U272" i="9"/>
  <c r="T110" i="8"/>
  <c r="T29" i="8"/>
  <c r="N29" i="13"/>
  <c r="M107" i="8"/>
  <c r="U214" i="6"/>
  <c r="U74" i="6"/>
  <c r="M110" i="6"/>
  <c r="U250" i="7"/>
  <c r="N205" i="4"/>
  <c r="M181" i="2" s="1"/>
  <c r="C181" i="2" s="1"/>
  <c r="AS205" i="4"/>
  <c r="M111" i="5"/>
  <c r="Q293" i="13"/>
  <c r="T293" i="3"/>
  <c r="W266" i="10"/>
  <c r="I266" i="1" s="1"/>
  <c r="M266" i="10"/>
  <c r="M169" i="10"/>
  <c r="W169" i="10"/>
  <c r="I169" i="1" s="1"/>
  <c r="S130" i="1"/>
  <c r="T130" i="1"/>
  <c r="L229" i="8"/>
  <c r="U273" i="8"/>
  <c r="AH16" i="6"/>
  <c r="AH16" i="3"/>
  <c r="BP16" i="3" s="1"/>
  <c r="W315" i="10"/>
  <c r="I315" i="1" s="1"/>
  <c r="M315" i="10"/>
  <c r="W247" i="10"/>
  <c r="I247" i="1" s="1"/>
  <c r="M247" i="10"/>
  <c r="U237" i="7"/>
  <c r="M268" i="4"/>
  <c r="C268" i="1" s="1"/>
  <c r="N268" i="1" s="1"/>
  <c r="K268" i="4"/>
  <c r="M53" i="4"/>
  <c r="C53" i="1" s="1"/>
  <c r="N53" i="1" s="1"/>
  <c r="K53" i="4"/>
  <c r="N40" i="13"/>
  <c r="K30" i="4"/>
  <c r="M30" i="4"/>
  <c r="C30" i="1" s="1"/>
  <c r="N30" i="1" s="1"/>
  <c r="P299" i="13"/>
  <c r="H299" i="3"/>
  <c r="L299" i="3" s="1"/>
  <c r="P37" i="13"/>
  <c r="H37" i="3"/>
  <c r="L37" i="3" s="1"/>
  <c r="P202" i="13"/>
  <c r="H202" i="3"/>
  <c r="L202" i="3" s="1"/>
  <c r="P234" i="13"/>
  <c r="H234" i="3"/>
  <c r="L234" i="3" s="1"/>
  <c r="P210" i="13"/>
  <c r="H210" i="3"/>
  <c r="L210" i="3" s="1"/>
  <c r="P178" i="13"/>
  <c r="H178" i="3"/>
  <c r="L178" i="3" s="1"/>
  <c r="S21" i="15"/>
  <c r="X21" i="4" s="1"/>
  <c r="R21" i="15"/>
  <c r="Z21" i="4"/>
  <c r="M267" i="10"/>
  <c r="W267" i="10"/>
  <c r="I267" i="1" s="1"/>
  <c r="T281" i="1"/>
  <c r="S281" i="1"/>
  <c r="T71" i="1"/>
  <c r="S71" i="1"/>
  <c r="S78" i="1"/>
  <c r="T78" i="1"/>
  <c r="K78" i="1"/>
  <c r="M183" i="8"/>
  <c r="L129" i="7"/>
  <c r="M82" i="6"/>
  <c r="L131" i="7"/>
  <c r="H131" i="7"/>
  <c r="AD7" i="4"/>
  <c r="M7" i="4"/>
  <c r="C7" i="1" s="1"/>
  <c r="N7" i="1" s="1"/>
  <c r="AI7" i="4"/>
  <c r="AH7" i="4"/>
  <c r="AG7" i="4"/>
  <c r="AF7" i="4"/>
  <c r="AE7" i="4"/>
  <c r="K7" i="4"/>
  <c r="P160" i="13"/>
  <c r="H160" i="3"/>
  <c r="L160" i="3" s="1"/>
  <c r="X301" i="10"/>
  <c r="U301" i="10"/>
  <c r="S20" i="1"/>
  <c r="T20" i="1"/>
  <c r="X241" i="9"/>
  <c r="U241" i="9"/>
  <c r="H302" i="9"/>
  <c r="L302" i="9" s="1"/>
  <c r="W159" i="9"/>
  <c r="H159" i="1" s="1"/>
  <c r="M159" i="9"/>
  <c r="S116" i="2"/>
  <c r="I116" i="2"/>
  <c r="U254" i="8"/>
  <c r="X254" i="8"/>
  <c r="M246" i="8"/>
  <c r="X137" i="8"/>
  <c r="U137" i="8"/>
  <c r="U330" i="7"/>
  <c r="X327" i="7"/>
  <c r="U327" i="7"/>
  <c r="AQ16" i="8"/>
  <c r="AP16" i="8"/>
  <c r="M16" i="8"/>
  <c r="W16" i="8"/>
  <c r="F16" i="1" s="1"/>
  <c r="Q16" i="1" s="1"/>
  <c r="U97" i="7"/>
  <c r="U146" i="6"/>
  <c r="M273" i="6"/>
  <c r="L250" i="7"/>
  <c r="H250" i="7"/>
  <c r="M192" i="5"/>
  <c r="AH9" i="7"/>
  <c r="AL9" i="5"/>
  <c r="AJ9" i="3"/>
  <c r="BN9" i="3" s="1"/>
  <c r="T222" i="1"/>
  <c r="S222" i="1"/>
  <c r="M311" i="9"/>
  <c r="W311" i="9"/>
  <c r="H311" i="1" s="1"/>
  <c r="X308" i="9"/>
  <c r="U308" i="9"/>
  <c r="M222" i="9"/>
  <c r="W222" i="9"/>
  <c r="H222" i="1" s="1"/>
  <c r="H289" i="9"/>
  <c r="L289" i="9" s="1"/>
  <c r="X161" i="9"/>
  <c r="U161" i="9"/>
  <c r="L84" i="9"/>
  <c r="X67" i="9"/>
  <c r="U67" i="9"/>
  <c r="S151" i="2"/>
  <c r="I151" i="2"/>
  <c r="W54" i="9"/>
  <c r="H54" i="1" s="1"/>
  <c r="M54" i="9"/>
  <c r="L204" i="8"/>
  <c r="M296" i="8"/>
  <c r="U74" i="8"/>
  <c r="X74" i="8"/>
  <c r="R72" i="2"/>
  <c r="H72" i="2"/>
  <c r="X167" i="8"/>
  <c r="U167" i="8"/>
  <c r="N129" i="13"/>
  <c r="U262" i="8"/>
  <c r="M239" i="9"/>
  <c r="W239" i="9"/>
  <c r="H239" i="1" s="1"/>
  <c r="X288" i="8"/>
  <c r="U288" i="8"/>
  <c r="M271" i="7"/>
  <c r="X299" i="7"/>
  <c r="U299" i="7"/>
  <c r="M222" i="7"/>
  <c r="U107" i="7"/>
  <c r="M63" i="7"/>
  <c r="BH315" i="7"/>
  <c r="A316" i="7"/>
  <c r="BI315" i="7"/>
  <c r="BJ315" i="7"/>
  <c r="L169" i="7"/>
  <c r="U105" i="7"/>
  <c r="U87" i="7"/>
  <c r="U309" i="6"/>
  <c r="U126" i="6"/>
  <c r="U104" i="6"/>
  <c r="U143" i="6"/>
  <c r="U303" i="6"/>
  <c r="U306" i="6"/>
  <c r="M214" i="6"/>
  <c r="M78" i="6"/>
  <c r="M278" i="6"/>
  <c r="M135" i="6"/>
  <c r="M324" i="6"/>
  <c r="AT15" i="6"/>
  <c r="M15" i="6"/>
  <c r="AS15" i="6"/>
  <c r="AR15" i="6"/>
  <c r="X36" i="7"/>
  <c r="U36" i="7"/>
  <c r="U58" i="7"/>
  <c r="U44" i="7"/>
  <c r="X44" i="7"/>
  <c r="U282" i="7"/>
  <c r="U61" i="6"/>
  <c r="U95" i="6"/>
  <c r="M318" i="5"/>
  <c r="U121" i="5"/>
  <c r="U99" i="6"/>
  <c r="N69" i="13"/>
  <c r="T69" i="5"/>
  <c r="N127" i="13"/>
  <c r="T127" i="5"/>
  <c r="N230" i="13"/>
  <c r="T230" i="5"/>
  <c r="N283" i="13"/>
  <c r="T283" i="5"/>
  <c r="M279" i="2"/>
  <c r="C279" i="2" s="1"/>
  <c r="M251" i="5"/>
  <c r="H126" i="5"/>
  <c r="L126" i="5" s="1"/>
  <c r="H103" i="5"/>
  <c r="L103" i="5" s="1"/>
  <c r="M242" i="4"/>
  <c r="C242" i="1" s="1"/>
  <c r="N242" i="1" s="1"/>
  <c r="K242" i="4"/>
  <c r="M47" i="5"/>
  <c r="AS277" i="4"/>
  <c r="N277" i="4"/>
  <c r="M253" i="2" s="1"/>
  <c r="C253" i="2" s="1"/>
  <c r="U169" i="3"/>
  <c r="U321" i="3"/>
  <c r="M266" i="4"/>
  <c r="C266" i="1" s="1"/>
  <c r="N266" i="1" s="1"/>
  <c r="K266" i="4"/>
  <c r="U269" i="3"/>
  <c r="M59" i="5"/>
  <c r="U88" i="3"/>
  <c r="U305" i="3"/>
  <c r="X237" i="10"/>
  <c r="U237" i="10"/>
  <c r="I275" i="2"/>
  <c r="S275" i="2"/>
  <c r="X141" i="10"/>
  <c r="U141" i="10"/>
  <c r="S278" i="2"/>
  <c r="I278" i="2"/>
  <c r="AI9" i="9"/>
  <c r="AQ9" i="9" s="1"/>
  <c r="AK9" i="5"/>
  <c r="AI9" i="3"/>
  <c r="BO9" i="3" s="1"/>
  <c r="AE2" i="8"/>
  <c r="AM2" i="8" s="1"/>
  <c r="AG2" i="6"/>
  <c r="AO2" i="6" s="1"/>
  <c r="AG2" i="5"/>
  <c r="AE2" i="3"/>
  <c r="Y16" i="15"/>
  <c r="V16" i="15"/>
  <c r="Q16" i="15"/>
  <c r="AP16" i="10"/>
  <c r="Y16" i="4"/>
  <c r="AR27" i="10"/>
  <c r="AA27" i="4"/>
  <c r="M270" i="10"/>
  <c r="W270" i="10"/>
  <c r="I270" i="1" s="1"/>
  <c r="X280" i="10"/>
  <c r="U280" i="10"/>
  <c r="M312" i="10"/>
  <c r="W312" i="10"/>
  <c r="I312" i="1" s="1"/>
  <c r="W227" i="10"/>
  <c r="I227" i="1" s="1"/>
  <c r="M227" i="10"/>
  <c r="X320" i="10"/>
  <c r="U320" i="10"/>
  <c r="X282" i="10"/>
  <c r="U282" i="10"/>
  <c r="M145" i="10"/>
  <c r="W145" i="10"/>
  <c r="I145" i="1" s="1"/>
  <c r="W251" i="10"/>
  <c r="I251" i="1" s="1"/>
  <c r="M251" i="10"/>
  <c r="S181" i="2"/>
  <c r="I181" i="2"/>
  <c r="AH26" i="7"/>
  <c r="AL26" i="5"/>
  <c r="AJ26" i="3"/>
  <c r="BN26" i="3" s="1"/>
  <c r="S294" i="2"/>
  <c r="I294" i="2"/>
  <c r="S241" i="2"/>
  <c r="I241" i="2"/>
  <c r="S272" i="2"/>
  <c r="I272" i="2"/>
  <c r="W159" i="10"/>
  <c r="I159" i="1" s="1"/>
  <c r="M159" i="10"/>
  <c r="X136" i="10"/>
  <c r="U136" i="10"/>
  <c r="S63" i="1"/>
  <c r="T63" i="1"/>
  <c r="M70" i="10"/>
  <c r="W70" i="10"/>
  <c r="I70" i="1" s="1"/>
  <c r="M206" i="10"/>
  <c r="W206" i="10"/>
  <c r="I206" i="1" s="1"/>
  <c r="T253" i="1"/>
  <c r="S253" i="1"/>
  <c r="I86" i="2"/>
  <c r="S86" i="2"/>
  <c r="T149" i="1"/>
  <c r="S149" i="1"/>
  <c r="S167" i="1"/>
  <c r="T167" i="1"/>
  <c r="T11" i="1"/>
  <c r="S11" i="1"/>
  <c r="W51" i="10"/>
  <c r="I51" i="1" s="1"/>
  <c r="M51" i="10"/>
  <c r="S94" i="2"/>
  <c r="I94" i="2"/>
  <c r="X129" i="10"/>
  <c r="U129" i="10"/>
  <c r="S46" i="2"/>
  <c r="I46" i="2"/>
  <c r="S138" i="2"/>
  <c r="I138" i="2"/>
  <c r="X231" i="9"/>
  <c r="U231" i="9"/>
  <c r="X323" i="9"/>
  <c r="U323" i="9"/>
  <c r="M161" i="9"/>
  <c r="W161" i="9"/>
  <c r="H161" i="1" s="1"/>
  <c r="W106" i="9"/>
  <c r="H106" i="1" s="1"/>
  <c r="M106" i="9"/>
  <c r="S165" i="2"/>
  <c r="I165" i="2"/>
  <c r="T121" i="9"/>
  <c r="N121" i="13"/>
  <c r="X266" i="9"/>
  <c r="U266" i="9"/>
  <c r="X306" i="9"/>
  <c r="U306" i="9"/>
  <c r="H194" i="9"/>
  <c r="L194" i="9" s="1"/>
  <c r="X157" i="9"/>
  <c r="U157" i="9"/>
  <c r="L76" i="9"/>
  <c r="W86" i="9"/>
  <c r="H86" i="1" s="1"/>
  <c r="M86" i="9"/>
  <c r="M255" i="8"/>
  <c r="L324" i="8"/>
  <c r="L165" i="9"/>
  <c r="X273" i="9"/>
  <c r="U273" i="9"/>
  <c r="W30" i="9"/>
  <c r="H30" i="1" s="1"/>
  <c r="M30" i="9"/>
  <c r="BI293" i="8"/>
  <c r="BH293" i="8"/>
  <c r="A294" i="8"/>
  <c r="BJ293" i="8"/>
  <c r="W185" i="9"/>
  <c r="H185" i="1" s="1"/>
  <c r="M185" i="9"/>
  <c r="X224" i="9"/>
  <c r="U224" i="9"/>
  <c r="L50" i="9"/>
  <c r="H28" i="8"/>
  <c r="L28" i="8"/>
  <c r="H258" i="8"/>
  <c r="L258" i="8" s="1"/>
  <c r="H190" i="8"/>
  <c r="L190" i="8"/>
  <c r="H315" i="8"/>
  <c r="L315" i="8"/>
  <c r="L209" i="9"/>
  <c r="L326" i="8"/>
  <c r="T287" i="1"/>
  <c r="S287" i="1"/>
  <c r="T22" i="1"/>
  <c r="S22" i="1"/>
  <c r="L327" i="8"/>
  <c r="R232" i="2"/>
  <c r="H232" i="2"/>
  <c r="M287" i="8"/>
  <c r="H51" i="2"/>
  <c r="R51" i="2"/>
  <c r="M34" i="8"/>
  <c r="AP34" i="8"/>
  <c r="AQ34" i="8"/>
  <c r="AJ40" i="9"/>
  <c r="X31" i="8"/>
  <c r="U31" i="8"/>
  <c r="N233" i="13"/>
  <c r="U268" i="8"/>
  <c r="M310" i="7"/>
  <c r="M227" i="7"/>
  <c r="X199" i="7"/>
  <c r="U199" i="7"/>
  <c r="U232" i="7"/>
  <c r="U212" i="7"/>
  <c r="U283" i="7"/>
  <c r="L41" i="8"/>
  <c r="M189" i="7"/>
  <c r="M55" i="7"/>
  <c r="M254" i="7"/>
  <c r="U295" i="6"/>
  <c r="U154" i="7"/>
  <c r="L52" i="7"/>
  <c r="T71" i="8"/>
  <c r="M104" i="7"/>
  <c r="U137" i="7"/>
  <c r="U53" i="7"/>
  <c r="X53" i="7"/>
  <c r="M326" i="7"/>
  <c r="L238" i="7"/>
  <c r="AP18" i="8"/>
  <c r="AN18" i="8"/>
  <c r="M18" i="8"/>
  <c r="AQ18" i="8"/>
  <c r="AR18" i="8"/>
  <c r="M46" i="6"/>
  <c r="U154" i="6"/>
  <c r="AZ35" i="6"/>
  <c r="U35" i="6"/>
  <c r="U193" i="6"/>
  <c r="U241" i="6"/>
  <c r="U249" i="6"/>
  <c r="U268" i="6"/>
  <c r="U296" i="6"/>
  <c r="M19" i="6"/>
  <c r="AS19" i="6"/>
  <c r="AR19" i="6"/>
  <c r="M241" i="6"/>
  <c r="W4" i="6"/>
  <c r="E4" i="1" s="1"/>
  <c r="P4" i="1" s="1"/>
  <c r="M4" i="6"/>
  <c r="AS4" i="6"/>
  <c r="AR4" i="6"/>
  <c r="AT4" i="6"/>
  <c r="M252" i="5"/>
  <c r="AT10" i="6"/>
  <c r="AS10" i="6"/>
  <c r="AR10" i="6"/>
  <c r="AO10" i="6"/>
  <c r="W10" i="6"/>
  <c r="E10" i="1" s="1"/>
  <c r="P10" i="1" s="1"/>
  <c r="M10" i="6"/>
  <c r="M271" i="5"/>
  <c r="U240" i="5"/>
  <c r="N140" i="13"/>
  <c r="T140" i="5"/>
  <c r="M309" i="5"/>
  <c r="M174" i="5"/>
  <c r="M281" i="5"/>
  <c r="U168" i="5"/>
  <c r="U167" i="5"/>
  <c r="AS192" i="4"/>
  <c r="N192" i="4"/>
  <c r="M168" i="2" s="1"/>
  <c r="C168" i="2" s="1"/>
  <c r="U89" i="5"/>
  <c r="H161" i="5"/>
  <c r="L161" i="5"/>
  <c r="H113" i="5"/>
  <c r="L113" i="5"/>
  <c r="H135" i="5"/>
  <c r="L135" i="5"/>
  <c r="H193" i="5"/>
  <c r="L193" i="5" s="1"/>
  <c r="H123" i="5"/>
  <c r="L123" i="5" s="1"/>
  <c r="H148" i="5"/>
  <c r="L148" i="5"/>
  <c r="H298" i="5"/>
  <c r="L298" i="5" s="1"/>
  <c r="H248" i="5"/>
  <c r="L248" i="5"/>
  <c r="H37" i="5"/>
  <c r="L37" i="5"/>
  <c r="AS189" i="4"/>
  <c r="N189" i="4"/>
  <c r="M165" i="2" s="1"/>
  <c r="C165" i="2" s="1"/>
  <c r="F217" i="4"/>
  <c r="AU217" i="4" s="1"/>
  <c r="F67" i="4"/>
  <c r="J67" i="4"/>
  <c r="F187" i="4"/>
  <c r="AU187" i="4" s="1"/>
  <c r="J187" i="4"/>
  <c r="F243" i="4"/>
  <c r="AU243" i="4" s="1"/>
  <c r="J243" i="4"/>
  <c r="F122" i="4"/>
  <c r="J122" i="4" s="1"/>
  <c r="J238" i="4"/>
  <c r="F238" i="4"/>
  <c r="AU238" i="4" s="1"/>
  <c r="N173" i="13"/>
  <c r="J87" i="4"/>
  <c r="AI14" i="4"/>
  <c r="AH14" i="4"/>
  <c r="AG14" i="4"/>
  <c r="AE14" i="4"/>
  <c r="AD14" i="4"/>
  <c r="M14" i="4"/>
  <c r="C14" i="1" s="1"/>
  <c r="N14" i="1" s="1"/>
  <c r="K14" i="4"/>
  <c r="AF14" i="4"/>
  <c r="T42" i="5"/>
  <c r="M223" i="4"/>
  <c r="C223" i="1" s="1"/>
  <c r="N223" i="1" s="1"/>
  <c r="K223" i="4"/>
  <c r="U251" i="3"/>
  <c r="U68" i="3"/>
  <c r="P100" i="13"/>
  <c r="H100" i="3"/>
  <c r="L100" i="3" s="1"/>
  <c r="P48" i="13"/>
  <c r="H48" i="3"/>
  <c r="L48" i="3" s="1"/>
  <c r="P298" i="13"/>
  <c r="H298" i="3"/>
  <c r="L298" i="3" s="1"/>
  <c r="P146" i="13"/>
  <c r="H146" i="3"/>
  <c r="L146" i="3" s="1"/>
  <c r="P11" i="13"/>
  <c r="H11" i="3"/>
  <c r="L11" i="3" s="1"/>
  <c r="P187" i="13"/>
  <c r="H187" i="3"/>
  <c r="L187" i="3" s="1"/>
  <c r="P250" i="13"/>
  <c r="H250" i="3"/>
  <c r="L250" i="3" s="1"/>
  <c r="P264" i="13"/>
  <c r="H264" i="3"/>
  <c r="L264" i="3" s="1"/>
  <c r="P282" i="13"/>
  <c r="H282" i="3"/>
  <c r="L282" i="3" s="1"/>
  <c r="P259" i="13"/>
  <c r="H259" i="3"/>
  <c r="L259" i="3" s="1"/>
  <c r="P273" i="13"/>
  <c r="H273" i="3"/>
  <c r="L273" i="3" s="1"/>
  <c r="P224" i="13"/>
  <c r="H224" i="3"/>
  <c r="L224" i="3" s="1"/>
  <c r="U297" i="3"/>
  <c r="M34" i="4"/>
  <c r="C34" i="1" s="1"/>
  <c r="N34" i="1" s="1"/>
  <c r="K34" i="4"/>
  <c r="H189" i="8"/>
  <c r="L189" i="8"/>
  <c r="M154" i="8"/>
  <c r="M264" i="8"/>
  <c r="U187" i="7"/>
  <c r="M69" i="8"/>
  <c r="N226" i="13"/>
  <c r="M3" i="5"/>
  <c r="AT3" i="5"/>
  <c r="AR3" i="5"/>
  <c r="AQ3" i="5"/>
  <c r="AP3" i="5"/>
  <c r="AO3" i="5"/>
  <c r="W3" i="5"/>
  <c r="D3" i="1" s="1"/>
  <c r="O3" i="1" s="1"/>
  <c r="AS3" i="5"/>
  <c r="F195" i="4"/>
  <c r="AU195" i="4" s="1"/>
  <c r="J195" i="4"/>
  <c r="U135" i="5"/>
  <c r="M80" i="4"/>
  <c r="C80" i="1" s="1"/>
  <c r="N80" i="1" s="1"/>
  <c r="K80" i="4"/>
  <c r="Q265" i="13"/>
  <c r="T265" i="3"/>
  <c r="Q308" i="13"/>
  <c r="T308" i="3"/>
  <c r="AF9" i="9"/>
  <c r="AI9" i="7"/>
  <c r="AF9" i="3"/>
  <c r="BQ9" i="3" s="1"/>
  <c r="X190" i="10"/>
  <c r="U190" i="10"/>
  <c r="S95" i="2"/>
  <c r="I95" i="2"/>
  <c r="X329" i="9"/>
  <c r="U329" i="9"/>
  <c r="M127" i="10"/>
  <c r="W127" i="10"/>
  <c r="I127" i="1" s="1"/>
  <c r="W110" i="10"/>
  <c r="I110" i="1" s="1"/>
  <c r="M110" i="10"/>
  <c r="W318" i="9"/>
  <c r="H318" i="1" s="1"/>
  <c r="M318" i="9"/>
  <c r="M271" i="9"/>
  <c r="W271" i="9"/>
  <c r="H271" i="1" s="1"/>
  <c r="W134" i="9"/>
  <c r="H134" i="1" s="1"/>
  <c r="M134" i="9"/>
  <c r="X275" i="8"/>
  <c r="U275" i="8"/>
  <c r="X187" i="8"/>
  <c r="U187" i="8"/>
  <c r="U123" i="8"/>
  <c r="X123" i="8"/>
  <c r="T89" i="8"/>
  <c r="N89" i="13"/>
  <c r="M26" i="8"/>
  <c r="AP26" i="8"/>
  <c r="W26" i="8"/>
  <c r="F26" i="1" s="1"/>
  <c r="Q26" i="1" s="1"/>
  <c r="AQ26" i="8"/>
  <c r="X227" i="7"/>
  <c r="U227" i="7"/>
  <c r="M224" i="7"/>
  <c r="U41" i="6"/>
  <c r="U319" i="6"/>
  <c r="M42" i="6"/>
  <c r="U317" i="6"/>
  <c r="U115" i="3"/>
  <c r="T220" i="1"/>
  <c r="S220" i="1"/>
  <c r="X157" i="10"/>
  <c r="U157" i="10"/>
  <c r="W164" i="10"/>
  <c r="I164" i="1" s="1"/>
  <c r="M164" i="10"/>
  <c r="W291" i="10"/>
  <c r="I291" i="1" s="1"/>
  <c r="M291" i="10"/>
  <c r="S209" i="2"/>
  <c r="I209" i="2"/>
  <c r="M278" i="9"/>
  <c r="W278" i="9"/>
  <c r="H278" i="1" s="1"/>
  <c r="T43" i="1"/>
  <c r="S43" i="1"/>
  <c r="AR12" i="10"/>
  <c r="AQ12" i="10"/>
  <c r="AP12" i="10"/>
  <c r="AO12" i="10"/>
  <c r="AN12" i="10"/>
  <c r="AM12" i="10"/>
  <c r="W12" i="10"/>
  <c r="I12" i="1" s="1"/>
  <c r="M12" i="10"/>
  <c r="X283" i="8"/>
  <c r="U283" i="8"/>
  <c r="M270" i="8"/>
  <c r="X257" i="8"/>
  <c r="U257" i="8"/>
  <c r="AS263" i="4"/>
  <c r="N263" i="4"/>
  <c r="M239" i="2" s="1"/>
  <c r="C239" i="2" s="1"/>
  <c r="U329" i="5"/>
  <c r="M44" i="5"/>
  <c r="M78" i="4"/>
  <c r="C78" i="1" s="1"/>
  <c r="N78" i="1" s="1"/>
  <c r="K78" i="4"/>
  <c r="A294" i="15"/>
  <c r="AF293" i="15"/>
  <c r="AE293" i="15"/>
  <c r="T282" i="1"/>
  <c r="S282" i="1"/>
  <c r="W98" i="10"/>
  <c r="I98" i="1" s="1"/>
  <c r="M98" i="10"/>
  <c r="U61" i="10"/>
  <c r="X61" i="10"/>
  <c r="S230" i="2"/>
  <c r="I230" i="2"/>
  <c r="M306" i="9"/>
  <c r="W306" i="9"/>
  <c r="H306" i="1" s="1"/>
  <c r="X222" i="9"/>
  <c r="U222" i="9"/>
  <c r="X58" i="9"/>
  <c r="U58" i="9"/>
  <c r="M170" i="8"/>
  <c r="U169" i="8"/>
  <c r="W192" i="9"/>
  <c r="H192" i="1" s="1"/>
  <c r="M192" i="9"/>
  <c r="W55" i="9"/>
  <c r="H55" i="1" s="1"/>
  <c r="M55" i="9"/>
  <c r="U254" i="5"/>
  <c r="U276" i="3"/>
  <c r="M33" i="4"/>
  <c r="C33" i="1" s="1"/>
  <c r="N33" i="1" s="1"/>
  <c r="K33" i="4"/>
  <c r="X153" i="10"/>
  <c r="U153" i="10"/>
  <c r="W104" i="10"/>
  <c r="I104" i="1" s="1"/>
  <c r="M104" i="10"/>
  <c r="M244" i="9"/>
  <c r="W244" i="9"/>
  <c r="H244" i="1" s="1"/>
  <c r="X259" i="8"/>
  <c r="U259" i="8"/>
  <c r="M281" i="8"/>
  <c r="L298" i="7"/>
  <c r="X79" i="7"/>
  <c r="U79" i="7"/>
  <c r="U236" i="7"/>
  <c r="M256" i="6"/>
  <c r="M98" i="5"/>
  <c r="M93" i="5"/>
  <c r="U91" i="5"/>
  <c r="U38" i="5"/>
  <c r="M111" i="4"/>
  <c r="C111" i="1" s="1"/>
  <c r="N111" i="1" s="1"/>
  <c r="K111" i="4"/>
  <c r="M241" i="4"/>
  <c r="C241" i="1" s="1"/>
  <c r="K241" i="4"/>
  <c r="M252" i="4"/>
  <c r="C252" i="1" s="1"/>
  <c r="N252" i="1" s="1"/>
  <c r="K252" i="4"/>
  <c r="W87" i="10"/>
  <c r="I87" i="1" s="1"/>
  <c r="M87" i="10"/>
  <c r="X204" i="10"/>
  <c r="U204" i="10"/>
  <c r="X281" i="9"/>
  <c r="U281" i="9"/>
  <c r="T44" i="9"/>
  <c r="X216" i="8"/>
  <c r="U216" i="8"/>
  <c r="U68" i="8"/>
  <c r="AX36" i="8"/>
  <c r="AW36" i="8"/>
  <c r="X36" i="8"/>
  <c r="U36" i="8"/>
  <c r="X34" i="7"/>
  <c r="U34" i="7"/>
  <c r="U43" i="6"/>
  <c r="M313" i="6"/>
  <c r="L241" i="7"/>
  <c r="M64" i="5"/>
  <c r="M165" i="4"/>
  <c r="C165" i="1" s="1"/>
  <c r="N165" i="1" s="1"/>
  <c r="K165" i="4"/>
  <c r="U97" i="3"/>
  <c r="M273" i="10"/>
  <c r="W273" i="10"/>
  <c r="I273" i="1" s="1"/>
  <c r="M165" i="10"/>
  <c r="W165" i="10"/>
  <c r="I165" i="1" s="1"/>
  <c r="X299" i="9"/>
  <c r="U299" i="9"/>
  <c r="M230" i="9"/>
  <c r="W230" i="9"/>
  <c r="H230" i="1" s="1"/>
  <c r="M253" i="9"/>
  <c r="W253" i="9"/>
  <c r="H253" i="1" s="1"/>
  <c r="X312" i="9"/>
  <c r="U312" i="9"/>
  <c r="H286" i="9"/>
  <c r="L286" i="9"/>
  <c r="M144" i="9"/>
  <c r="W144" i="9"/>
  <c r="H144" i="1" s="1"/>
  <c r="U107" i="9"/>
  <c r="X107" i="9"/>
  <c r="H256" i="8"/>
  <c r="L256" i="8" s="1"/>
  <c r="W44" i="9"/>
  <c r="H44" i="1" s="1"/>
  <c r="M44" i="9"/>
  <c r="AW28" i="8"/>
  <c r="AX28" i="8"/>
  <c r="X28" i="8"/>
  <c r="U28" i="8"/>
  <c r="X302" i="7"/>
  <c r="U302" i="7"/>
  <c r="U128" i="6"/>
  <c r="U105" i="6"/>
  <c r="M210" i="7"/>
  <c r="U124" i="7"/>
  <c r="M61" i="7"/>
  <c r="U278" i="6"/>
  <c r="U110" i="5"/>
  <c r="U229" i="6"/>
  <c r="H160" i="5"/>
  <c r="L160" i="5"/>
  <c r="N190" i="4"/>
  <c r="M166" i="2" s="1"/>
  <c r="C166" i="2" s="1"/>
  <c r="AS190" i="4"/>
  <c r="U253" i="3"/>
  <c r="P106" i="13"/>
  <c r="H106" i="3"/>
  <c r="L106" i="3" s="1"/>
  <c r="S306" i="2"/>
  <c r="I306" i="2"/>
  <c r="M298" i="10"/>
  <c r="W298" i="10"/>
  <c r="I298" i="1" s="1"/>
  <c r="W330" i="10"/>
  <c r="I330" i="1" s="1"/>
  <c r="M330" i="10"/>
  <c r="T191" i="1"/>
  <c r="S191" i="1"/>
  <c r="M229" i="9"/>
  <c r="W229" i="9"/>
  <c r="H229" i="1" s="1"/>
  <c r="L108" i="9"/>
  <c r="H121" i="2"/>
  <c r="R121" i="2"/>
  <c r="U142" i="8"/>
  <c r="W295" i="9"/>
  <c r="H295" i="1" s="1"/>
  <c r="M295" i="9"/>
  <c r="L68" i="8"/>
  <c r="U30" i="7"/>
  <c r="M84" i="6"/>
  <c r="U169" i="6"/>
  <c r="AS320" i="4"/>
  <c r="N320" i="4"/>
  <c r="M109" i="4"/>
  <c r="C109" i="1" s="1"/>
  <c r="N109" i="1" s="1"/>
  <c r="K109" i="4"/>
  <c r="U74" i="3"/>
  <c r="I290" i="2"/>
  <c r="S290" i="2"/>
  <c r="M225" i="10"/>
  <c r="W225" i="10"/>
  <c r="I225" i="1" s="1"/>
  <c r="S162" i="2"/>
  <c r="I162" i="2"/>
  <c r="M100" i="10"/>
  <c r="W100" i="10"/>
  <c r="I100" i="1" s="1"/>
  <c r="U245" i="9"/>
  <c r="X245" i="9"/>
  <c r="U51" i="9"/>
  <c r="X51" i="9"/>
  <c r="H111" i="8"/>
  <c r="L111" i="8"/>
  <c r="U211" i="8"/>
  <c r="L126" i="8"/>
  <c r="U30" i="8"/>
  <c r="X30" i="8"/>
  <c r="AX30" i="8"/>
  <c r="AW30" i="8"/>
  <c r="X310" i="7"/>
  <c r="U310" i="7"/>
  <c r="A295" i="7"/>
  <c r="BH294" i="7"/>
  <c r="BJ294" i="7"/>
  <c r="BI294" i="7"/>
  <c r="F8" i="2"/>
  <c r="P8" i="2"/>
  <c r="X139" i="7"/>
  <c r="U139" i="7"/>
  <c r="U328" i="6"/>
  <c r="U36" i="6"/>
  <c r="AZ36" i="6"/>
  <c r="AY36" i="6"/>
  <c r="M295" i="5"/>
  <c r="AS185" i="4"/>
  <c r="N185" i="4"/>
  <c r="M161" i="2" s="1"/>
  <c r="C161" i="2" s="1"/>
  <c r="N116" i="13"/>
  <c r="T116" i="5"/>
  <c r="U65" i="5"/>
  <c r="M92" i="5"/>
  <c r="U180" i="6"/>
  <c r="U300" i="3"/>
  <c r="AE16" i="8"/>
  <c r="AM16" i="8" s="1"/>
  <c r="AG16" i="6"/>
  <c r="AO16" i="6" s="1"/>
  <c r="AG16" i="5"/>
  <c r="AE16" i="3"/>
  <c r="I261" i="2"/>
  <c r="S261" i="2"/>
  <c r="AH4" i="6"/>
  <c r="AI4" i="6" s="1"/>
  <c r="AQ4" i="6" s="1"/>
  <c r="AH4" i="3"/>
  <c r="BP4" i="3" s="1"/>
  <c r="H126" i="9"/>
  <c r="L126" i="9"/>
  <c r="M127" i="9"/>
  <c r="W127" i="9"/>
  <c r="H127" i="1" s="1"/>
  <c r="AR25" i="10"/>
  <c r="AQ25" i="10"/>
  <c r="AP25" i="10"/>
  <c r="W25" i="10"/>
  <c r="I25" i="1" s="1"/>
  <c r="M25" i="10"/>
  <c r="L284" i="8"/>
  <c r="X284" i="8" s="1"/>
  <c r="M222" i="8"/>
  <c r="M34" i="7"/>
  <c r="U244" i="6"/>
  <c r="M117" i="6"/>
  <c r="F31" i="2"/>
  <c r="P31" i="2"/>
  <c r="H16" i="7"/>
  <c r="L16" i="7" s="1"/>
  <c r="M61" i="6"/>
  <c r="N93" i="13"/>
  <c r="T93" i="5"/>
  <c r="M209" i="4"/>
  <c r="C209" i="1" s="1"/>
  <c r="N209" i="1" s="1"/>
  <c r="K209" i="4"/>
  <c r="P34" i="13"/>
  <c r="H34" i="3"/>
  <c r="L34" i="3" s="1"/>
  <c r="P128" i="13"/>
  <c r="H128" i="3"/>
  <c r="L128" i="3" s="1"/>
  <c r="P27" i="13"/>
  <c r="H27" i="3"/>
  <c r="L27" i="3" s="1"/>
  <c r="P176" i="13"/>
  <c r="H176" i="3"/>
  <c r="L176" i="3" s="1"/>
  <c r="P13" i="13"/>
  <c r="H13" i="3"/>
  <c r="L13" i="3" s="1"/>
  <c r="P270" i="13"/>
  <c r="H270" i="3"/>
  <c r="L270" i="3" s="1"/>
  <c r="J92" i="4"/>
  <c r="AF14" i="9"/>
  <c r="AI14" i="7"/>
  <c r="AF14" i="3"/>
  <c r="BQ14" i="3" s="1"/>
  <c r="AI11" i="9"/>
  <c r="AQ11" i="9" s="1"/>
  <c r="AK11" i="5"/>
  <c r="AI11" i="3"/>
  <c r="BO11" i="3" s="1"/>
  <c r="AM2" i="10"/>
  <c r="V2" i="4"/>
  <c r="W297" i="10"/>
  <c r="I297" i="1" s="1"/>
  <c r="M297" i="10"/>
  <c r="I281" i="2"/>
  <c r="S281" i="2"/>
  <c r="W249" i="10"/>
  <c r="I249" i="1" s="1"/>
  <c r="M249" i="10"/>
  <c r="W137" i="10"/>
  <c r="I137" i="1" s="1"/>
  <c r="M137" i="10"/>
  <c r="U324" i="9"/>
  <c r="X324" i="9"/>
  <c r="S179" i="2"/>
  <c r="I179" i="2"/>
  <c r="U277" i="9"/>
  <c r="X277" i="9"/>
  <c r="X112" i="9"/>
  <c r="U112" i="9"/>
  <c r="L245" i="9"/>
  <c r="H245" i="9"/>
  <c r="H132" i="9"/>
  <c r="L132" i="9" s="1"/>
  <c r="U33" i="9"/>
  <c r="X33" i="9"/>
  <c r="H87" i="9"/>
  <c r="L87" i="9" s="1"/>
  <c r="X95" i="9"/>
  <c r="U95" i="9"/>
  <c r="S164" i="2"/>
  <c r="I164" i="2"/>
  <c r="T84" i="1"/>
  <c r="S84" i="1"/>
  <c r="X165" i="9"/>
  <c r="U165" i="9"/>
  <c r="L216" i="9"/>
  <c r="H216" i="9"/>
  <c r="H221" i="9"/>
  <c r="L221" i="9" s="1"/>
  <c r="W315" i="9"/>
  <c r="H315" i="1" s="1"/>
  <c r="M315" i="9"/>
  <c r="M291" i="8"/>
  <c r="AM18" i="10"/>
  <c r="X138" i="9"/>
  <c r="U138" i="9"/>
  <c r="M277" i="8"/>
  <c r="L148" i="9"/>
  <c r="W38" i="9"/>
  <c r="H38" i="1" s="1"/>
  <c r="M38" i="9"/>
  <c r="U201" i="8"/>
  <c r="X201" i="8"/>
  <c r="H182" i="8"/>
  <c r="L182" i="8"/>
  <c r="H234" i="8"/>
  <c r="L234" i="8"/>
  <c r="L166" i="8"/>
  <c r="U291" i="8"/>
  <c r="X291" i="8"/>
  <c r="M208" i="8"/>
  <c r="M167" i="8"/>
  <c r="R30" i="2"/>
  <c r="H30" i="2"/>
  <c r="L67" i="9"/>
  <c r="U146" i="8"/>
  <c r="X326" i="8"/>
  <c r="U326" i="8"/>
  <c r="X192" i="8"/>
  <c r="U192" i="8"/>
  <c r="U227" i="8"/>
  <c r="X235" i="8"/>
  <c r="U235" i="8"/>
  <c r="L207" i="8"/>
  <c r="X207" i="8" s="1"/>
  <c r="M123" i="8"/>
  <c r="M216" i="8"/>
  <c r="R46" i="2"/>
  <c r="H46" i="2"/>
  <c r="M45" i="8"/>
  <c r="X248" i="7"/>
  <c r="U248" i="7"/>
  <c r="M202" i="8"/>
  <c r="X269" i="7"/>
  <c r="U269" i="7"/>
  <c r="U172" i="7"/>
  <c r="X238" i="7"/>
  <c r="U238" i="7"/>
  <c r="M139" i="7"/>
  <c r="U176" i="7"/>
  <c r="X176" i="7"/>
  <c r="L182" i="7"/>
  <c r="U147" i="7"/>
  <c r="M165" i="8"/>
  <c r="M185" i="7"/>
  <c r="U326" i="6"/>
  <c r="M221" i="7"/>
  <c r="M153" i="7"/>
  <c r="M119" i="7"/>
  <c r="AP4" i="7"/>
  <c r="AO4" i="7"/>
  <c r="AM4" i="7"/>
  <c r="W4" i="7"/>
  <c r="M4" i="7"/>
  <c r="M270" i="7"/>
  <c r="U29" i="7"/>
  <c r="L5" i="7"/>
  <c r="L141" i="7"/>
  <c r="L163" i="8"/>
  <c r="X61" i="7"/>
  <c r="U61" i="7"/>
  <c r="U55" i="6"/>
  <c r="M327" i="5"/>
  <c r="U57" i="6"/>
  <c r="U271" i="6"/>
  <c r="U280" i="6"/>
  <c r="U287" i="6"/>
  <c r="M79" i="6"/>
  <c r="M172" i="6"/>
  <c r="M59" i="6"/>
  <c r="M159" i="6"/>
  <c r="M253" i="6"/>
  <c r="M308" i="6"/>
  <c r="M283" i="6"/>
  <c r="M284" i="6"/>
  <c r="M328" i="6"/>
  <c r="M203" i="6"/>
  <c r="U77" i="6"/>
  <c r="L100" i="7"/>
  <c r="M175" i="7"/>
  <c r="M212" i="5"/>
  <c r="M250" i="5"/>
  <c r="M290" i="5"/>
  <c r="L213" i="5"/>
  <c r="U112" i="6"/>
  <c r="M129" i="5"/>
  <c r="M237" i="5"/>
  <c r="U147" i="5"/>
  <c r="U189" i="5"/>
  <c r="M79" i="5"/>
  <c r="N132" i="13"/>
  <c r="N285" i="13"/>
  <c r="N208" i="13"/>
  <c r="T208" i="5"/>
  <c r="N288" i="13"/>
  <c r="N171" i="13"/>
  <c r="T171" i="5"/>
  <c r="N259" i="13"/>
  <c r="N104" i="13"/>
  <c r="T104" i="5"/>
  <c r="N328" i="13"/>
  <c r="T328" i="5"/>
  <c r="N315" i="13"/>
  <c r="N227" i="13"/>
  <c r="T227" i="5"/>
  <c r="M90" i="7"/>
  <c r="AU177" i="4"/>
  <c r="N51" i="13"/>
  <c r="H94" i="5"/>
  <c r="L94" i="5" s="1"/>
  <c r="H10" i="5"/>
  <c r="L10" i="5" s="1"/>
  <c r="H201" i="5"/>
  <c r="L201" i="5"/>
  <c r="H254" i="5"/>
  <c r="L254" i="5"/>
  <c r="H4" i="5"/>
  <c r="L4" i="5"/>
  <c r="H145" i="5"/>
  <c r="L145" i="5"/>
  <c r="H170" i="5"/>
  <c r="L170" i="5" s="1"/>
  <c r="H147" i="5"/>
  <c r="L147" i="5" s="1"/>
  <c r="L329" i="5"/>
  <c r="H329" i="5"/>
  <c r="AS182" i="4"/>
  <c r="N182" i="4"/>
  <c r="M158" i="2" s="1"/>
  <c r="C158" i="2" s="1"/>
  <c r="N188" i="4"/>
  <c r="M164" i="2" s="1"/>
  <c r="C164" i="2" s="1"/>
  <c r="AS188" i="4"/>
  <c r="U82" i="5"/>
  <c r="M228" i="5"/>
  <c r="M57" i="4"/>
  <c r="C57" i="1" s="1"/>
  <c r="N57" i="1" s="1"/>
  <c r="K57" i="4"/>
  <c r="F162" i="4"/>
  <c r="AU162" i="4" s="1"/>
  <c r="J162" i="4"/>
  <c r="M70" i="5"/>
  <c r="J237" i="4"/>
  <c r="AU237" i="4"/>
  <c r="L267" i="5"/>
  <c r="U263" i="3"/>
  <c r="L238" i="5"/>
  <c r="U219" i="3"/>
  <c r="M103" i="4"/>
  <c r="C103" i="1" s="1"/>
  <c r="N103" i="1" s="1"/>
  <c r="K103" i="4"/>
  <c r="P12" i="13"/>
  <c r="H12" i="3"/>
  <c r="L12" i="3" s="1"/>
  <c r="P249" i="13"/>
  <c r="H249" i="3"/>
  <c r="L249" i="3" s="1"/>
  <c r="P291" i="13"/>
  <c r="H291" i="3"/>
  <c r="L291" i="3" s="1"/>
  <c r="P49" i="13"/>
  <c r="H49" i="3"/>
  <c r="L49" i="3" s="1"/>
  <c r="P183" i="13"/>
  <c r="H183" i="3"/>
  <c r="L183" i="3" s="1"/>
  <c r="P15" i="13"/>
  <c r="H15" i="3"/>
  <c r="L15" i="3" s="1"/>
  <c r="P284" i="13"/>
  <c r="H284" i="3"/>
  <c r="L284" i="3" s="1"/>
  <c r="P304" i="13"/>
  <c r="H304" i="3"/>
  <c r="L304" i="3" s="1"/>
  <c r="P279" i="13"/>
  <c r="H279" i="3"/>
  <c r="L279" i="3" s="1"/>
  <c r="M320" i="3"/>
  <c r="P285" i="13"/>
  <c r="H285" i="3"/>
  <c r="L285" i="3" s="1"/>
  <c r="P92" i="13"/>
  <c r="H92" i="3"/>
  <c r="L92" i="3" s="1"/>
  <c r="P246" i="13"/>
  <c r="H246" i="3"/>
  <c r="L246" i="3" s="1"/>
  <c r="T208" i="3"/>
  <c r="U175" i="3"/>
  <c r="AO6" i="3"/>
  <c r="AN6" i="3"/>
  <c r="AM6" i="3"/>
  <c r="AR6" i="3"/>
  <c r="M6" i="3"/>
  <c r="W6" i="3"/>
  <c r="AS6" i="3"/>
  <c r="AE9" i="8"/>
  <c r="AM9" i="8" s="1"/>
  <c r="AG9" i="6"/>
  <c r="AO9" i="6" s="1"/>
  <c r="AG9" i="5"/>
  <c r="AE9" i="3"/>
  <c r="W218" i="10"/>
  <c r="I218" i="1" s="1"/>
  <c r="M218" i="10"/>
  <c r="M136" i="10"/>
  <c r="W136" i="10"/>
  <c r="I136" i="1" s="1"/>
  <c r="S163" i="2"/>
  <c r="I163" i="2"/>
  <c r="W213" i="10"/>
  <c r="I213" i="1" s="1"/>
  <c r="M213" i="10"/>
  <c r="X225" i="9"/>
  <c r="U225" i="9"/>
  <c r="X129" i="9"/>
  <c r="U129" i="9"/>
  <c r="L36" i="9"/>
  <c r="H36" i="9"/>
  <c r="H265" i="8"/>
  <c r="L265" i="8"/>
  <c r="H227" i="8"/>
  <c r="L227" i="8" s="1"/>
  <c r="N247" i="13"/>
  <c r="T247" i="8"/>
  <c r="U272" i="7"/>
  <c r="M276" i="7"/>
  <c r="U294" i="6"/>
  <c r="U191" i="6"/>
  <c r="M151" i="6"/>
  <c r="H160" i="7"/>
  <c r="L160" i="7"/>
  <c r="H85" i="7"/>
  <c r="L85" i="7" s="1"/>
  <c r="H304" i="7"/>
  <c r="L304" i="7" s="1"/>
  <c r="U118" i="6"/>
  <c r="U188" i="6"/>
  <c r="Q84" i="13"/>
  <c r="T84" i="3"/>
  <c r="M39" i="3"/>
  <c r="W237" i="10"/>
  <c r="I237" i="1" s="1"/>
  <c r="M237" i="10"/>
  <c r="S167" i="2"/>
  <c r="I167" i="2"/>
  <c r="X69" i="10"/>
  <c r="U69" i="10"/>
  <c r="T305" i="1"/>
  <c r="S305" i="1"/>
  <c r="U228" i="9"/>
  <c r="X228" i="9"/>
  <c r="H99" i="9"/>
  <c r="L99" i="9"/>
  <c r="L242" i="9"/>
  <c r="M136" i="9"/>
  <c r="W136" i="9"/>
  <c r="H136" i="1" s="1"/>
  <c r="M48" i="9"/>
  <c r="W48" i="9"/>
  <c r="H48" i="1" s="1"/>
  <c r="H199" i="8"/>
  <c r="L199" i="8" s="1"/>
  <c r="H295" i="8"/>
  <c r="L295" i="8" s="1"/>
  <c r="M93" i="8"/>
  <c r="X76" i="7"/>
  <c r="U76" i="7"/>
  <c r="U321" i="6"/>
  <c r="U178" i="6"/>
  <c r="M216" i="6"/>
  <c r="H244" i="7"/>
  <c r="L244" i="7"/>
  <c r="AT11" i="6"/>
  <c r="AS11" i="6"/>
  <c r="AR11" i="6"/>
  <c r="AO11" i="6"/>
  <c r="W11" i="6"/>
  <c r="E11" i="1" s="1"/>
  <c r="P11" i="1" s="1"/>
  <c r="M11" i="6"/>
  <c r="U89" i="10"/>
  <c r="X89" i="10"/>
  <c r="L18" i="9"/>
  <c r="H18" i="9"/>
  <c r="X321" i="9"/>
  <c r="U321" i="9"/>
  <c r="X122" i="9"/>
  <c r="U122" i="9"/>
  <c r="H195" i="8"/>
  <c r="L195" i="8" s="1"/>
  <c r="U171" i="8"/>
  <c r="X263" i="9"/>
  <c r="U263" i="9"/>
  <c r="U247" i="6"/>
  <c r="X175" i="7"/>
  <c r="U175" i="7"/>
  <c r="H125" i="7"/>
  <c r="L125" i="7" s="1"/>
  <c r="H122" i="7"/>
  <c r="L122" i="7" s="1"/>
  <c r="M224" i="5"/>
  <c r="M164" i="5"/>
  <c r="W327" i="10"/>
  <c r="I327" i="1" s="1"/>
  <c r="M327" i="10"/>
  <c r="X131" i="10"/>
  <c r="U131" i="10"/>
  <c r="X104" i="10"/>
  <c r="U104" i="10"/>
  <c r="W60" i="10"/>
  <c r="I60" i="1" s="1"/>
  <c r="M60" i="10"/>
  <c r="X180" i="9"/>
  <c r="U180" i="9"/>
  <c r="U297" i="9"/>
  <c r="X297" i="9"/>
  <c r="AQ8" i="9"/>
  <c r="AP8" i="9"/>
  <c r="AO8" i="9"/>
  <c r="AN8" i="9"/>
  <c r="W8" i="9"/>
  <c r="H8" i="1" s="1"/>
  <c r="M8" i="9"/>
  <c r="X176" i="9"/>
  <c r="U176" i="9"/>
  <c r="U223" i="8"/>
  <c r="M221" i="8"/>
  <c r="U119" i="7"/>
  <c r="X119" i="7"/>
  <c r="U293" i="6"/>
  <c r="X282" i="9"/>
  <c r="U282" i="9"/>
  <c r="M196" i="8"/>
  <c r="X83" i="8"/>
  <c r="U83" i="8"/>
  <c r="M278" i="7"/>
  <c r="X57" i="8"/>
  <c r="U57" i="8"/>
  <c r="M136" i="7"/>
  <c r="U238" i="6"/>
  <c r="M202" i="6"/>
  <c r="X193" i="7"/>
  <c r="U193" i="7"/>
  <c r="H6" i="7"/>
  <c r="L6" i="7" s="1"/>
  <c r="U42" i="6"/>
  <c r="U172" i="5"/>
  <c r="Q285" i="13"/>
  <c r="T285" i="3"/>
  <c r="AG5" i="10"/>
  <c r="AO5" i="10" s="1"/>
  <c r="AG5" i="9"/>
  <c r="AG5" i="8"/>
  <c r="AF5" i="7"/>
  <c r="AI5" i="5"/>
  <c r="AG5" i="3"/>
  <c r="BR5" i="3" s="1"/>
  <c r="U291" i="10"/>
  <c r="X291" i="10"/>
  <c r="U78" i="10"/>
  <c r="X78" i="10"/>
  <c r="M303" i="9"/>
  <c r="W303" i="9"/>
  <c r="H303" i="1" s="1"/>
  <c r="X209" i="9"/>
  <c r="U209" i="9"/>
  <c r="M243" i="9"/>
  <c r="W243" i="9"/>
  <c r="H243" i="1" s="1"/>
  <c r="W153" i="9"/>
  <c r="H153" i="1" s="1"/>
  <c r="M153" i="9"/>
  <c r="U73" i="8"/>
  <c r="X73" i="8"/>
  <c r="M260" i="7"/>
  <c r="M112" i="6"/>
  <c r="U107" i="5"/>
  <c r="U258" i="3"/>
  <c r="O24" i="15"/>
  <c r="M24" i="15"/>
  <c r="L24" i="15"/>
  <c r="P24" i="15"/>
  <c r="N24" i="15"/>
  <c r="K24" i="15"/>
  <c r="C24" i="8"/>
  <c r="C24" i="7"/>
  <c r="AG24" i="7"/>
  <c r="C24" i="6"/>
  <c r="C24" i="5"/>
  <c r="C24" i="3"/>
  <c r="E24" i="3" s="1"/>
  <c r="BM24" i="3" s="1"/>
  <c r="S113" i="2"/>
  <c r="I113" i="2"/>
  <c r="L318" i="8"/>
  <c r="M172" i="8"/>
  <c r="M197" i="9"/>
  <c r="W197" i="9"/>
  <c r="H197" i="1" s="1"/>
  <c r="N49" i="13"/>
  <c r="T49" i="5"/>
  <c r="U236" i="3"/>
  <c r="M319" i="10"/>
  <c r="W319" i="10"/>
  <c r="I319" i="1" s="1"/>
  <c r="W65" i="10"/>
  <c r="I65" i="1" s="1"/>
  <c r="M65" i="10"/>
  <c r="T99" i="1"/>
  <c r="S99" i="1"/>
  <c r="L123" i="9"/>
  <c r="U122" i="8"/>
  <c r="X122" i="8"/>
  <c r="U109" i="7"/>
  <c r="U266" i="6"/>
  <c r="M238" i="6"/>
  <c r="H82" i="7"/>
  <c r="L82" i="7"/>
  <c r="H268" i="7"/>
  <c r="L268" i="7"/>
  <c r="M256" i="4"/>
  <c r="C256" i="1" s="1"/>
  <c r="N256" i="1" s="1"/>
  <c r="K256" i="4"/>
  <c r="M54" i="5"/>
  <c r="P213" i="13"/>
  <c r="H213" i="3"/>
  <c r="L213" i="3" s="1"/>
  <c r="W328" i="10"/>
  <c r="I328" i="1" s="1"/>
  <c r="M328" i="10"/>
  <c r="S184" i="2"/>
  <c r="I184" i="2"/>
  <c r="AP34" i="10"/>
  <c r="W34" i="10"/>
  <c r="I34" i="1" s="1"/>
  <c r="AQ34" i="10"/>
  <c r="M34" i="10"/>
  <c r="X240" i="9"/>
  <c r="U240" i="9"/>
  <c r="X202" i="9"/>
  <c r="U202" i="9"/>
  <c r="H94" i="8"/>
  <c r="L94" i="8" s="1"/>
  <c r="W66" i="9"/>
  <c r="H66" i="1" s="1"/>
  <c r="M66" i="9"/>
  <c r="H43" i="8"/>
  <c r="L43" i="8"/>
  <c r="U288" i="6"/>
  <c r="M321" i="6"/>
  <c r="H73" i="7"/>
  <c r="L73" i="7" s="1"/>
  <c r="U142" i="5"/>
  <c r="P194" i="13"/>
  <c r="H194" i="3"/>
  <c r="L194" i="3" s="1"/>
  <c r="P67" i="13"/>
  <c r="H67" i="3"/>
  <c r="L67" i="3" s="1"/>
  <c r="P256" i="13"/>
  <c r="H256" i="3"/>
  <c r="L256" i="3" s="1"/>
  <c r="P240" i="13"/>
  <c r="H240" i="3"/>
  <c r="L240" i="3" s="1"/>
  <c r="AH10" i="6"/>
  <c r="AH10" i="3"/>
  <c r="BP10" i="3" s="1"/>
  <c r="AH11" i="6"/>
  <c r="AH11" i="3"/>
  <c r="BP11" i="3" s="1"/>
  <c r="M329" i="10"/>
  <c r="W329" i="10"/>
  <c r="I329" i="1" s="1"/>
  <c r="M310" i="10"/>
  <c r="W310" i="10"/>
  <c r="I310" i="1" s="1"/>
  <c r="I253" i="2"/>
  <c r="S253" i="2"/>
  <c r="W293" i="9"/>
  <c r="H293" i="1" s="1"/>
  <c r="M293" i="9"/>
  <c r="L191" i="7"/>
  <c r="M322" i="6"/>
  <c r="X229" i="7"/>
  <c r="U229" i="7"/>
  <c r="H76" i="7"/>
  <c r="L76" i="7" s="1"/>
  <c r="H279" i="7"/>
  <c r="L279" i="7" s="1"/>
  <c r="M304" i="5"/>
  <c r="U158" i="5"/>
  <c r="N201" i="13"/>
  <c r="F12" i="4"/>
  <c r="J12" i="4"/>
  <c r="U169" i="5"/>
  <c r="P271" i="13"/>
  <c r="H271" i="3"/>
  <c r="L271" i="3" s="1"/>
  <c r="AH20" i="7"/>
  <c r="AL20" i="5"/>
  <c r="AJ20" i="3"/>
  <c r="BN20" i="3" s="1"/>
  <c r="X215" i="10"/>
  <c r="U215" i="10"/>
  <c r="X257" i="10"/>
  <c r="U257" i="10"/>
  <c r="X306" i="10"/>
  <c r="U306" i="10"/>
  <c r="X124" i="10"/>
  <c r="U124" i="10"/>
  <c r="M201" i="10"/>
  <c r="W201" i="10"/>
  <c r="I201" i="1" s="1"/>
  <c r="W194" i="10"/>
  <c r="I194" i="1" s="1"/>
  <c r="M194" i="10"/>
  <c r="M79" i="10"/>
  <c r="W79" i="10"/>
  <c r="I79" i="1" s="1"/>
  <c r="M26" i="10"/>
  <c r="AP26" i="10"/>
  <c r="AQ26" i="10"/>
  <c r="W26" i="10"/>
  <c r="I26" i="1" s="1"/>
  <c r="U29" i="10"/>
  <c r="X29" i="10"/>
  <c r="AX29" i="10"/>
  <c r="AW29" i="10"/>
  <c r="AG9" i="10"/>
  <c r="AO9" i="10" s="1"/>
  <c r="AG9" i="9"/>
  <c r="AG9" i="8"/>
  <c r="AO9" i="8" s="1"/>
  <c r="AF9" i="7"/>
  <c r="AI9" i="5"/>
  <c r="AG9" i="3"/>
  <c r="BR9" i="3" s="1"/>
  <c r="P18" i="15"/>
  <c r="L18" i="15"/>
  <c r="K18" i="15"/>
  <c r="O18" i="15"/>
  <c r="N18" i="15"/>
  <c r="M18" i="15"/>
  <c r="C18" i="8"/>
  <c r="C18" i="7"/>
  <c r="C18" i="6"/>
  <c r="AG18" i="7"/>
  <c r="C18" i="5"/>
  <c r="C18" i="3"/>
  <c r="E18" i="3" s="1"/>
  <c r="BM18" i="3" s="1"/>
  <c r="AH11" i="7"/>
  <c r="AL11" i="5"/>
  <c r="AJ11" i="3"/>
  <c r="BN11" i="3" s="1"/>
  <c r="AR2" i="10"/>
  <c r="AT2" i="6"/>
  <c r="AA2" i="4"/>
  <c r="I239" i="2"/>
  <c r="S239" i="2"/>
  <c r="AG20" i="10"/>
  <c r="AG20" i="9"/>
  <c r="AG20" i="8"/>
  <c r="AF20" i="7"/>
  <c r="AI20" i="5"/>
  <c r="AG20" i="3"/>
  <c r="BR20" i="3" s="1"/>
  <c r="M199" i="10"/>
  <c r="W199" i="10"/>
  <c r="I199" i="1" s="1"/>
  <c r="S177" i="2"/>
  <c r="I177" i="2"/>
  <c r="S280" i="2"/>
  <c r="I280" i="2"/>
  <c r="M114" i="10"/>
  <c r="W114" i="10"/>
  <c r="I114" i="1" s="1"/>
  <c r="M175" i="10"/>
  <c r="W175" i="10"/>
  <c r="I175" i="1" s="1"/>
  <c r="M68" i="10"/>
  <c r="W68" i="10"/>
  <c r="I68" i="1" s="1"/>
  <c r="S198" i="2"/>
  <c r="I198" i="2"/>
  <c r="S130" i="2"/>
  <c r="I130" i="2"/>
  <c r="M94" i="10"/>
  <c r="W94" i="10"/>
  <c r="I94" i="1" s="1"/>
  <c r="W97" i="10"/>
  <c r="I97" i="1" s="1"/>
  <c r="M97" i="10"/>
  <c r="M268" i="10"/>
  <c r="W268" i="10"/>
  <c r="I268" i="1" s="1"/>
  <c r="T155" i="1"/>
  <c r="S155" i="1"/>
  <c r="U240" i="10"/>
  <c r="X240" i="10"/>
  <c r="T219" i="1"/>
  <c r="S219" i="1"/>
  <c r="W53" i="10"/>
  <c r="I53" i="1" s="1"/>
  <c r="M53" i="10"/>
  <c r="S24" i="2"/>
  <c r="I24" i="2"/>
  <c r="S78" i="2"/>
  <c r="I78" i="2"/>
  <c r="W121" i="10"/>
  <c r="I121" i="1" s="1"/>
  <c r="M121" i="10"/>
  <c r="S12" i="2"/>
  <c r="I12" i="2"/>
  <c r="AO11" i="10"/>
  <c r="M58" i="10"/>
  <c r="W58" i="10"/>
  <c r="I58" i="1" s="1"/>
  <c r="L258" i="9"/>
  <c r="AW39" i="10"/>
  <c r="X39" i="10"/>
  <c r="AX39" i="10"/>
  <c r="U39" i="10"/>
  <c r="I217" i="2"/>
  <c r="S217" i="2"/>
  <c r="T153" i="1"/>
  <c r="S153" i="1"/>
  <c r="W226" i="10"/>
  <c r="I226" i="1" s="1"/>
  <c r="M226" i="10"/>
  <c r="X203" i="9"/>
  <c r="U203" i="9"/>
  <c r="H189" i="9"/>
  <c r="L189" i="9"/>
  <c r="M158" i="10"/>
  <c r="W158" i="10"/>
  <c r="I158" i="1" s="1"/>
  <c r="S49" i="2"/>
  <c r="I49" i="2"/>
  <c r="H32" i="9"/>
  <c r="L32" i="9" s="1"/>
  <c r="AX30" i="10"/>
  <c r="AW30" i="10"/>
  <c r="X30" i="10"/>
  <c r="U30" i="10"/>
  <c r="X322" i="9"/>
  <c r="U322" i="9"/>
  <c r="H227" i="9"/>
  <c r="L227" i="9" s="1"/>
  <c r="H256" i="9"/>
  <c r="L256" i="9"/>
  <c r="L53" i="9"/>
  <c r="L317" i="9"/>
  <c r="U265" i="8"/>
  <c r="M104" i="9"/>
  <c r="W104" i="9"/>
  <c r="H104" i="1" s="1"/>
  <c r="W129" i="9"/>
  <c r="H129" i="1" s="1"/>
  <c r="M129" i="9"/>
  <c r="L223" i="9"/>
  <c r="L150" i="9"/>
  <c r="L79" i="9"/>
  <c r="AQ12" i="9"/>
  <c r="AP12" i="9"/>
  <c r="AO12" i="9"/>
  <c r="AN12" i="9"/>
  <c r="W12" i="9"/>
  <c r="H12" i="1" s="1"/>
  <c r="M12" i="9"/>
  <c r="H128" i="8"/>
  <c r="L128" i="8" s="1"/>
  <c r="H228" i="8"/>
  <c r="L228" i="8" s="1"/>
  <c r="H141" i="8"/>
  <c r="L141" i="8" s="1"/>
  <c r="X281" i="8"/>
  <c r="U281" i="8"/>
  <c r="X157" i="8"/>
  <c r="U157" i="8"/>
  <c r="M121" i="9"/>
  <c r="W121" i="9"/>
  <c r="H121" i="1" s="1"/>
  <c r="M272" i="8"/>
  <c r="X206" i="8"/>
  <c r="U206" i="8"/>
  <c r="M102" i="8"/>
  <c r="R111" i="2"/>
  <c r="H111" i="2"/>
  <c r="W59" i="9"/>
  <c r="H59" i="1" s="1"/>
  <c r="M59" i="9"/>
  <c r="X90" i="8"/>
  <c r="U90" i="8"/>
  <c r="U242" i="8"/>
  <c r="L112" i="8"/>
  <c r="L162" i="8"/>
  <c r="L28" i="9"/>
  <c r="AR11" i="8"/>
  <c r="AP11" i="8"/>
  <c r="AO11" i="8"/>
  <c r="AN11" i="8"/>
  <c r="AM11" i="8"/>
  <c r="M11" i="8"/>
  <c r="AQ11" i="8"/>
  <c r="W11" i="8"/>
  <c r="F11" i="1" s="1"/>
  <c r="Q11" i="1" s="1"/>
  <c r="U309" i="7"/>
  <c r="L22" i="8"/>
  <c r="X247" i="7"/>
  <c r="U247" i="7"/>
  <c r="X150" i="7"/>
  <c r="U150" i="7"/>
  <c r="X194" i="7"/>
  <c r="U194" i="7"/>
  <c r="L135" i="7"/>
  <c r="M75" i="7"/>
  <c r="M163" i="7"/>
  <c r="M132" i="7"/>
  <c r="M121" i="7"/>
  <c r="M178" i="7"/>
  <c r="U320" i="6"/>
  <c r="X155" i="7"/>
  <c r="U155" i="7"/>
  <c r="X265" i="7"/>
  <c r="U265" i="7"/>
  <c r="M132" i="8"/>
  <c r="U93" i="7"/>
  <c r="M120" i="7"/>
  <c r="U81" i="7"/>
  <c r="M32" i="7"/>
  <c r="U68" i="6"/>
  <c r="U86" i="6"/>
  <c r="U114" i="6"/>
  <c r="M103" i="6"/>
  <c r="M200" i="6"/>
  <c r="M70" i="6"/>
  <c r="M209" i="6"/>
  <c r="M255" i="6"/>
  <c r="M144" i="6"/>
  <c r="M296" i="6"/>
  <c r="M286" i="6"/>
  <c r="M329" i="6"/>
  <c r="M192" i="6"/>
  <c r="M68" i="6"/>
  <c r="U281" i="6"/>
  <c r="X33" i="7"/>
  <c r="U33" i="7"/>
  <c r="U280" i="7"/>
  <c r="X273" i="7"/>
  <c r="U273" i="7"/>
  <c r="U161" i="7"/>
  <c r="U116" i="7"/>
  <c r="X116" i="7"/>
  <c r="X186" i="7"/>
  <c r="U186" i="7"/>
  <c r="U262" i="7"/>
  <c r="M194" i="5"/>
  <c r="U280" i="5"/>
  <c r="T316" i="5"/>
  <c r="U247" i="5"/>
  <c r="AZ37" i="6"/>
  <c r="AY37" i="6"/>
  <c r="U37" i="6"/>
  <c r="M227" i="5"/>
  <c r="M196" i="5"/>
  <c r="M118" i="5"/>
  <c r="N95" i="13"/>
  <c r="T95" i="5"/>
  <c r="N314" i="13"/>
  <c r="U51" i="5"/>
  <c r="N153" i="13"/>
  <c r="N28" i="13"/>
  <c r="T28" i="5"/>
  <c r="N278" i="13"/>
  <c r="T278" i="5"/>
  <c r="N297" i="13"/>
  <c r="N188" i="13"/>
  <c r="T188" i="5"/>
  <c r="N280" i="13"/>
  <c r="N115" i="13"/>
  <c r="T115" i="5"/>
  <c r="N210" i="13"/>
  <c r="N213" i="13"/>
  <c r="T213" i="5"/>
  <c r="N238" i="13"/>
  <c r="T238" i="5"/>
  <c r="M195" i="6"/>
  <c r="M157" i="4"/>
  <c r="C157" i="1" s="1"/>
  <c r="N157" i="1" s="1"/>
  <c r="K157" i="4"/>
  <c r="U44" i="5"/>
  <c r="L21" i="5"/>
  <c r="H21" i="5"/>
  <c r="H214" i="5"/>
  <c r="L214" i="5" s="1"/>
  <c r="H14" i="5"/>
  <c r="L14" i="5"/>
  <c r="H273" i="5"/>
  <c r="L273" i="5"/>
  <c r="H158" i="5"/>
  <c r="L158" i="5"/>
  <c r="H216" i="5"/>
  <c r="L216" i="5"/>
  <c r="H306" i="5"/>
  <c r="L306" i="5" s="1"/>
  <c r="AS251" i="4"/>
  <c r="N251" i="4"/>
  <c r="M227" i="2" s="1"/>
  <c r="C227" i="2" s="1"/>
  <c r="F29" i="4"/>
  <c r="J29" i="4"/>
  <c r="F73" i="4"/>
  <c r="J73" i="4" s="1"/>
  <c r="F149" i="4"/>
  <c r="J149" i="4" s="1"/>
  <c r="F259" i="4"/>
  <c r="F128" i="4"/>
  <c r="J128" i="4" s="1"/>
  <c r="F178" i="4"/>
  <c r="U196" i="5"/>
  <c r="H272" i="4"/>
  <c r="T144" i="5"/>
  <c r="M245" i="4"/>
  <c r="C245" i="1" s="1"/>
  <c r="N245" i="1" s="1"/>
  <c r="K245" i="4"/>
  <c r="N262" i="4"/>
  <c r="M238" i="2" s="1"/>
  <c r="C238" i="2" s="1"/>
  <c r="AS262" i="4"/>
  <c r="AS261" i="4"/>
  <c r="N261" i="4"/>
  <c r="M237" i="2" s="1"/>
  <c r="C237" i="2" s="1"/>
  <c r="M212" i="3"/>
  <c r="V19" i="15"/>
  <c r="Q19" i="15"/>
  <c r="Y19" i="15"/>
  <c r="Y19" i="4"/>
  <c r="AG19" i="4" s="1"/>
  <c r="X309" i="10"/>
  <c r="U309" i="10"/>
  <c r="M281" i="9"/>
  <c r="W281" i="9"/>
  <c r="H281" i="1" s="1"/>
  <c r="W91" i="10"/>
  <c r="I91" i="1" s="1"/>
  <c r="M91" i="10"/>
  <c r="X114" i="9"/>
  <c r="U114" i="9"/>
  <c r="M203" i="9"/>
  <c r="W203" i="9"/>
  <c r="H203" i="1" s="1"/>
  <c r="W73" i="9"/>
  <c r="H73" i="1" s="1"/>
  <c r="M73" i="9"/>
  <c r="S119" i="2"/>
  <c r="I119" i="2"/>
  <c r="T13" i="1"/>
  <c r="S13" i="1"/>
  <c r="M136" i="8"/>
  <c r="M164" i="8"/>
  <c r="U316" i="7"/>
  <c r="X316" i="7"/>
  <c r="M66" i="8"/>
  <c r="X66" i="8"/>
  <c r="X246" i="7"/>
  <c r="U246" i="7"/>
  <c r="AQ19" i="8"/>
  <c r="M19" i="8"/>
  <c r="AP19" i="8"/>
  <c r="AN19" i="8"/>
  <c r="U46" i="7"/>
  <c r="X46" i="7"/>
  <c r="U60" i="6"/>
  <c r="M54" i="6"/>
  <c r="M300" i="6"/>
  <c r="X145" i="7"/>
  <c r="U145" i="7"/>
  <c r="X285" i="7"/>
  <c r="U285" i="7"/>
  <c r="H24" i="7"/>
  <c r="L24" i="7"/>
  <c r="M293" i="5"/>
  <c r="U255" i="5"/>
  <c r="N271" i="4"/>
  <c r="M247" i="2" s="1"/>
  <c r="C247" i="2" s="1"/>
  <c r="AS271" i="4"/>
  <c r="U273" i="5"/>
  <c r="U201" i="5"/>
  <c r="U162" i="5"/>
  <c r="M210" i="4"/>
  <c r="C210" i="1" s="1"/>
  <c r="N210" i="1" s="1"/>
  <c r="K210" i="4"/>
  <c r="S91" i="2"/>
  <c r="I91" i="2"/>
  <c r="U94" i="10"/>
  <c r="X94" i="10"/>
  <c r="X218" i="9"/>
  <c r="U218" i="9"/>
  <c r="U101" i="9"/>
  <c r="X101" i="9"/>
  <c r="M254" i="8"/>
  <c r="H267" i="8"/>
  <c r="L267" i="8" s="1"/>
  <c r="X60" i="7"/>
  <c r="U60" i="7"/>
  <c r="M35" i="7"/>
  <c r="U202" i="6"/>
  <c r="M312" i="6"/>
  <c r="H95" i="7"/>
  <c r="L95" i="7" s="1"/>
  <c r="X82" i="7"/>
  <c r="U82" i="7"/>
  <c r="M200" i="5"/>
  <c r="U322" i="5"/>
  <c r="U225" i="5"/>
  <c r="AS74" i="4"/>
  <c r="N74" i="4"/>
  <c r="M50" i="2" s="1"/>
  <c r="U119" i="3"/>
  <c r="T255" i="1"/>
  <c r="S255" i="1"/>
  <c r="S210" i="2"/>
  <c r="I210" i="2"/>
  <c r="T215" i="1"/>
  <c r="S215" i="1"/>
  <c r="X41" i="9"/>
  <c r="U41" i="9"/>
  <c r="M247" i="8"/>
  <c r="U228" i="7"/>
  <c r="F55" i="2"/>
  <c r="P55" i="2"/>
  <c r="X183" i="7"/>
  <c r="U183" i="7"/>
  <c r="M167" i="7"/>
  <c r="U70" i="7"/>
  <c r="U80" i="7"/>
  <c r="U143" i="5"/>
  <c r="U70" i="3"/>
  <c r="AH5" i="6"/>
  <c r="AH5" i="3"/>
  <c r="BP5" i="3" s="1"/>
  <c r="W292" i="10"/>
  <c r="I292" i="1" s="1"/>
  <c r="M292" i="10"/>
  <c r="X159" i="10"/>
  <c r="U159" i="10"/>
  <c r="W197" i="10"/>
  <c r="I197" i="1" s="1"/>
  <c r="M197" i="10"/>
  <c r="W178" i="10"/>
  <c r="I178" i="1" s="1"/>
  <c r="M178" i="10"/>
  <c r="H122" i="9"/>
  <c r="L122" i="9" s="1"/>
  <c r="U295" i="8"/>
  <c r="H236" i="8"/>
  <c r="L236" i="8" s="1"/>
  <c r="W307" i="9"/>
  <c r="H307" i="1" s="1"/>
  <c r="M307" i="9"/>
  <c r="L286" i="7"/>
  <c r="X282" i="8"/>
  <c r="U282" i="8"/>
  <c r="U94" i="8"/>
  <c r="M207" i="7"/>
  <c r="M242" i="7"/>
  <c r="X200" i="7"/>
  <c r="U200" i="7"/>
  <c r="M279" i="5"/>
  <c r="U325" i="5"/>
  <c r="P19" i="15"/>
  <c r="O19" i="15"/>
  <c r="N19" i="15"/>
  <c r="M19" i="15"/>
  <c r="L19" i="15"/>
  <c r="K19" i="15"/>
  <c r="C19" i="8"/>
  <c r="AG19" i="7"/>
  <c r="C19" i="7"/>
  <c r="C19" i="6"/>
  <c r="C19" i="5"/>
  <c r="C19" i="3"/>
  <c r="E19" i="3" s="1"/>
  <c r="BM19" i="3" s="1"/>
  <c r="X293" i="9"/>
  <c r="U293" i="9"/>
  <c r="X246" i="9"/>
  <c r="U246" i="9"/>
  <c r="M158" i="9"/>
  <c r="W158" i="9"/>
  <c r="H158" i="1" s="1"/>
  <c r="M248" i="8"/>
  <c r="X221" i="8"/>
  <c r="U221" i="8"/>
  <c r="L215" i="8"/>
  <c r="H215" i="8"/>
  <c r="R73" i="2"/>
  <c r="H73" i="2"/>
  <c r="L99" i="8"/>
  <c r="AO9" i="9"/>
  <c r="AP9" i="9"/>
  <c r="AN9" i="9"/>
  <c r="M9" i="9"/>
  <c r="W9" i="9"/>
  <c r="H9" i="1" s="1"/>
  <c r="X166" i="7"/>
  <c r="U166" i="7"/>
  <c r="U117" i="8"/>
  <c r="X117" i="8"/>
  <c r="M206" i="6"/>
  <c r="U275" i="6"/>
  <c r="M150" i="6"/>
  <c r="U219" i="7"/>
  <c r="M85" i="5"/>
  <c r="AZ34" i="6"/>
  <c r="AY34" i="6"/>
  <c r="U34" i="6"/>
  <c r="U54" i="5"/>
  <c r="U255" i="3"/>
  <c r="Q56" i="13"/>
  <c r="T56" i="3"/>
  <c r="Q114" i="13"/>
  <c r="T114" i="3"/>
  <c r="M156" i="3"/>
  <c r="X328" i="10"/>
  <c r="U328" i="10"/>
  <c r="T276" i="1"/>
  <c r="S276" i="1"/>
  <c r="U86" i="10"/>
  <c r="X86" i="10"/>
  <c r="U325" i="9"/>
  <c r="X325" i="9"/>
  <c r="H38" i="8"/>
  <c r="L38" i="8" s="1"/>
  <c r="U302" i="6"/>
  <c r="T271" i="1"/>
  <c r="S271" i="1"/>
  <c r="U53" i="10"/>
  <c r="X53" i="10"/>
  <c r="S168" i="1"/>
  <c r="T168" i="1"/>
  <c r="S55" i="2"/>
  <c r="I55" i="2"/>
  <c r="S163" i="1"/>
  <c r="T163" i="1"/>
  <c r="M60" i="9"/>
  <c r="W60" i="9"/>
  <c r="H60" i="1" s="1"/>
  <c r="X193" i="9"/>
  <c r="U193" i="9"/>
  <c r="W40" i="9"/>
  <c r="H40" i="1" s="1"/>
  <c r="M40" i="9"/>
  <c r="AP40" i="9"/>
  <c r="AW40" i="9" s="1"/>
  <c r="W154" i="9"/>
  <c r="H154" i="1" s="1"/>
  <c r="M154" i="9"/>
  <c r="U148" i="8"/>
  <c r="X148" i="8"/>
  <c r="U58" i="8"/>
  <c r="X58" i="8"/>
  <c r="T267" i="8"/>
  <c r="N267" i="13"/>
  <c r="M113" i="7"/>
  <c r="M130" i="8"/>
  <c r="L91" i="7"/>
  <c r="U154" i="3"/>
  <c r="T209" i="1"/>
  <c r="S209" i="1"/>
  <c r="K209" i="1"/>
  <c r="H310" i="9"/>
  <c r="L310" i="9" s="1"/>
  <c r="L220" i="9"/>
  <c r="M297" i="8"/>
  <c r="H299" i="8"/>
  <c r="L299" i="8" s="1"/>
  <c r="U256" i="8"/>
  <c r="M74" i="8"/>
  <c r="M79" i="8"/>
  <c r="M302" i="7"/>
  <c r="U177" i="6"/>
  <c r="U329" i="6"/>
  <c r="M269" i="6"/>
  <c r="U133" i="7"/>
  <c r="P59" i="13"/>
  <c r="H59" i="3"/>
  <c r="L59" i="3" s="1"/>
  <c r="U275" i="9"/>
  <c r="X275" i="9"/>
  <c r="I79" i="2"/>
  <c r="S79" i="2"/>
  <c r="X164" i="9"/>
  <c r="U164" i="9"/>
  <c r="I289" i="2"/>
  <c r="S289" i="2"/>
  <c r="R21" i="2"/>
  <c r="H21" i="2"/>
  <c r="M36" i="8"/>
  <c r="AQ36" i="8"/>
  <c r="AP36" i="8"/>
  <c r="L190" i="7"/>
  <c r="U58" i="6"/>
  <c r="M261" i="6"/>
  <c r="N272" i="13"/>
  <c r="T272" i="5"/>
  <c r="M124" i="9"/>
  <c r="W124" i="9"/>
  <c r="H124" i="1" s="1"/>
  <c r="AM23" i="10"/>
  <c r="W23" i="10"/>
  <c r="I23" i="1" s="1"/>
  <c r="M23" i="10"/>
  <c r="AR23" i="10"/>
  <c r="AQ23" i="10"/>
  <c r="AN23" i="10"/>
  <c r="AP23" i="10"/>
  <c r="X123" i="9"/>
  <c r="U123" i="9"/>
  <c r="T18" i="1"/>
  <c r="S18" i="1"/>
  <c r="L7" i="9"/>
  <c r="X88" i="9"/>
  <c r="U88" i="9"/>
  <c r="X195" i="8"/>
  <c r="U195" i="8"/>
  <c r="U50" i="7"/>
  <c r="X181" i="7"/>
  <c r="U181" i="7"/>
  <c r="U218" i="7"/>
  <c r="M134" i="5"/>
  <c r="N326" i="13"/>
  <c r="T326" i="5"/>
  <c r="AR36" i="5"/>
  <c r="M36" i="5"/>
  <c r="U283" i="3"/>
  <c r="M60" i="4"/>
  <c r="C60" i="1" s="1"/>
  <c r="N60" i="1" s="1"/>
  <c r="K60" i="4"/>
  <c r="P275" i="13"/>
  <c r="H275" i="3"/>
  <c r="U262" i="10"/>
  <c r="X262" i="10"/>
  <c r="I269" i="2"/>
  <c r="S269" i="2"/>
  <c r="S139" i="2"/>
  <c r="I139" i="2"/>
  <c r="AT6" i="6"/>
  <c r="AA6" i="4"/>
  <c r="AI6" i="4" s="1"/>
  <c r="AT6" i="5"/>
  <c r="V20" i="15"/>
  <c r="Y20" i="15"/>
  <c r="Q20" i="15"/>
  <c r="AP20" i="10"/>
  <c r="Y20" i="4"/>
  <c r="AF20" i="9"/>
  <c r="AI20" i="7"/>
  <c r="AF20" i="3"/>
  <c r="BQ20" i="3" s="1"/>
  <c r="AH20" i="6"/>
  <c r="AI20" i="6" s="1"/>
  <c r="AH20" i="3"/>
  <c r="BP20" i="3" s="1"/>
  <c r="U195" i="10"/>
  <c r="X195" i="10"/>
  <c r="X113" i="10"/>
  <c r="U113" i="10"/>
  <c r="X171" i="10"/>
  <c r="U171" i="10"/>
  <c r="M154" i="10"/>
  <c r="W154" i="10"/>
  <c r="I154" i="1" s="1"/>
  <c r="S243" i="2"/>
  <c r="I243" i="2"/>
  <c r="U88" i="10"/>
  <c r="X88" i="10"/>
  <c r="M81" i="10"/>
  <c r="W81" i="10"/>
  <c r="I81" i="1" s="1"/>
  <c r="I276" i="2"/>
  <c r="S276" i="2"/>
  <c r="M92" i="10"/>
  <c r="W92" i="10"/>
  <c r="I92" i="1" s="1"/>
  <c r="S169" i="2"/>
  <c r="I169" i="2"/>
  <c r="S92" i="2"/>
  <c r="I92" i="2"/>
  <c r="M105" i="10"/>
  <c r="W105" i="10"/>
  <c r="I105" i="1" s="1"/>
  <c r="S222" i="2"/>
  <c r="I222" i="2"/>
  <c r="X32" i="10"/>
  <c r="U32" i="10"/>
  <c r="AX32" i="10"/>
  <c r="AW32" i="10"/>
  <c r="T39" i="1"/>
  <c r="S39" i="1"/>
  <c r="T138" i="1"/>
  <c r="S138" i="1"/>
  <c r="T173" i="1"/>
  <c r="S173" i="1"/>
  <c r="L255" i="9"/>
  <c r="S231" i="2"/>
  <c r="I231" i="2"/>
  <c r="X142" i="10"/>
  <c r="U142" i="10"/>
  <c r="L250" i="9"/>
  <c r="U71" i="10"/>
  <c r="X71" i="10"/>
  <c r="U55" i="10"/>
  <c r="X55" i="10"/>
  <c r="M173" i="9"/>
  <c r="W173" i="9"/>
  <c r="H173" i="1" s="1"/>
  <c r="H107" i="9"/>
  <c r="L107" i="9"/>
  <c r="M300" i="9"/>
  <c r="W300" i="9"/>
  <c r="H300" i="1" s="1"/>
  <c r="X89" i="9"/>
  <c r="U89" i="9"/>
  <c r="X91" i="9"/>
  <c r="U91" i="9"/>
  <c r="I83" i="2"/>
  <c r="S83" i="2"/>
  <c r="H100" i="9"/>
  <c r="L100" i="9"/>
  <c r="L246" i="9"/>
  <c r="H246" i="9"/>
  <c r="M94" i="9"/>
  <c r="W94" i="9"/>
  <c r="H94" i="1" s="1"/>
  <c r="X322" i="8"/>
  <c r="U322" i="8"/>
  <c r="L270" i="9"/>
  <c r="M279" i="9"/>
  <c r="W279" i="9"/>
  <c r="H279" i="1" s="1"/>
  <c r="W292" i="9"/>
  <c r="H292" i="1" s="1"/>
  <c r="M292" i="9"/>
  <c r="X246" i="8"/>
  <c r="U246" i="8"/>
  <c r="AQ18" i="10"/>
  <c r="L71" i="9"/>
  <c r="X182" i="8"/>
  <c r="U182" i="8"/>
  <c r="L131" i="9"/>
  <c r="H106" i="8"/>
  <c r="L106" i="8" s="1"/>
  <c r="H194" i="8"/>
  <c r="L194" i="8"/>
  <c r="H321" i="8"/>
  <c r="L321" i="8" s="1"/>
  <c r="S4" i="2"/>
  <c r="I4" i="2"/>
  <c r="X151" i="8"/>
  <c r="U151" i="8"/>
  <c r="T100" i="8"/>
  <c r="L82" i="8"/>
  <c r="X315" i="8"/>
  <c r="U315" i="8"/>
  <c r="X104" i="8"/>
  <c r="U104" i="8"/>
  <c r="U152" i="8"/>
  <c r="X53" i="8"/>
  <c r="U53" i="8"/>
  <c r="L17" i="9"/>
  <c r="U150" i="8"/>
  <c r="L19" i="9"/>
  <c r="U284" i="7"/>
  <c r="L305" i="7"/>
  <c r="M209" i="7"/>
  <c r="AQ17" i="8"/>
  <c r="AP17" i="8"/>
  <c r="M17" i="8"/>
  <c r="X225" i="7"/>
  <c r="U225" i="7"/>
  <c r="M134" i="7"/>
  <c r="L213" i="8"/>
  <c r="U101" i="7"/>
  <c r="M288" i="8"/>
  <c r="L112" i="7"/>
  <c r="M176" i="7"/>
  <c r="X136" i="7"/>
  <c r="U136" i="7"/>
  <c r="M130" i="7"/>
  <c r="M213" i="7"/>
  <c r="X104" i="7"/>
  <c r="U104" i="7"/>
  <c r="X27" i="9"/>
  <c r="U27" i="9"/>
  <c r="AW27" i="9"/>
  <c r="L144" i="7"/>
  <c r="U305" i="6"/>
  <c r="U254" i="6"/>
  <c r="L25" i="7"/>
  <c r="U71" i="7"/>
  <c r="AQ3" i="7"/>
  <c r="AP3" i="7"/>
  <c r="AO3" i="7"/>
  <c r="AN3" i="7"/>
  <c r="AM3" i="7"/>
  <c r="M3" i="7"/>
  <c r="W3" i="7"/>
  <c r="M92" i="7"/>
  <c r="U83" i="6"/>
  <c r="U163" i="6"/>
  <c r="U88" i="6"/>
  <c r="U91" i="6"/>
  <c r="M69" i="6"/>
  <c r="M134" i="6"/>
  <c r="M228" i="6"/>
  <c r="M104" i="6"/>
  <c r="M223" i="6"/>
  <c r="M277" i="6"/>
  <c r="M155" i="6"/>
  <c r="M85" i="6"/>
  <c r="M295" i="6"/>
  <c r="M307" i="6"/>
  <c r="U157" i="6"/>
  <c r="M41" i="6"/>
  <c r="U256" i="6"/>
  <c r="M272" i="5"/>
  <c r="U304" i="5"/>
  <c r="M219" i="5"/>
  <c r="M323" i="5"/>
  <c r="M156" i="5"/>
  <c r="N236" i="13"/>
  <c r="N39" i="13"/>
  <c r="T39" i="5"/>
  <c r="N31" i="13"/>
  <c r="T31" i="5"/>
  <c r="N300" i="13"/>
  <c r="T300" i="5"/>
  <c r="N202" i="13"/>
  <c r="T202" i="5"/>
  <c r="N291" i="13"/>
  <c r="N126" i="13"/>
  <c r="T126" i="5"/>
  <c r="N221" i="13"/>
  <c r="T221" i="5"/>
  <c r="N224" i="13"/>
  <c r="N249" i="13"/>
  <c r="T249" i="5"/>
  <c r="H33" i="5"/>
  <c r="L33" i="5"/>
  <c r="H7" i="5"/>
  <c r="L7" i="5" s="1"/>
  <c r="L35" i="5"/>
  <c r="H35" i="5"/>
  <c r="H105" i="5"/>
  <c r="L105" i="5" s="1"/>
  <c r="H25" i="5"/>
  <c r="L25" i="5"/>
  <c r="H167" i="5"/>
  <c r="L167" i="5" s="1"/>
  <c r="H297" i="5"/>
  <c r="L297" i="5"/>
  <c r="F125" i="4"/>
  <c r="J125" i="4"/>
  <c r="F31" i="4"/>
  <c r="J31" i="4"/>
  <c r="F204" i="4"/>
  <c r="AU204" i="4" s="1"/>
  <c r="F130" i="4"/>
  <c r="J130" i="4" s="1"/>
  <c r="F152" i="4"/>
  <c r="AU152" i="4" s="1"/>
  <c r="F189" i="4"/>
  <c r="AU189" i="4" s="1"/>
  <c r="J189" i="4"/>
  <c r="L169" i="5"/>
  <c r="F254" i="4"/>
  <c r="U212" i="3"/>
  <c r="P169" i="13"/>
  <c r="H169" i="3"/>
  <c r="L169" i="3" s="1"/>
  <c r="Q200" i="13"/>
  <c r="T200" i="3"/>
  <c r="Q235" i="13"/>
  <c r="T235" i="3"/>
  <c r="Q53" i="13"/>
  <c r="T53" i="3"/>
  <c r="Q36" i="13"/>
  <c r="T36" i="3"/>
  <c r="Q195" i="13"/>
  <c r="T195" i="3"/>
  <c r="U326" i="3"/>
  <c r="Q284" i="13"/>
  <c r="T284" i="3"/>
  <c r="Q228" i="13"/>
  <c r="T228" i="3"/>
  <c r="Q166" i="13"/>
  <c r="T166" i="3"/>
  <c r="K113" i="4"/>
  <c r="M113" i="4"/>
  <c r="C113" i="1" s="1"/>
  <c r="P266" i="13"/>
  <c r="H266" i="3"/>
  <c r="L266" i="3" s="1"/>
  <c r="T208" i="1"/>
  <c r="S208" i="1"/>
  <c r="T5" i="1"/>
  <c r="S5" i="1"/>
  <c r="X40" i="9"/>
  <c r="U40" i="9"/>
  <c r="H273" i="9"/>
  <c r="L273" i="9" s="1"/>
  <c r="X199" i="9"/>
  <c r="U199" i="9"/>
  <c r="X238" i="9"/>
  <c r="U238" i="9"/>
  <c r="U147" i="8"/>
  <c r="X147" i="8"/>
  <c r="U174" i="8"/>
  <c r="X174" i="8"/>
  <c r="W34" i="9"/>
  <c r="H34" i="1" s="1"/>
  <c r="M34" i="9"/>
  <c r="AP34" i="9"/>
  <c r="AW34" i="9" s="1"/>
  <c r="M275" i="8"/>
  <c r="U106" i="8"/>
  <c r="M181" i="6"/>
  <c r="U307" i="6"/>
  <c r="M242" i="6"/>
  <c r="H308" i="7"/>
  <c r="L308" i="7" s="1"/>
  <c r="M205" i="5"/>
  <c r="N87" i="4"/>
  <c r="M63" i="2" s="1"/>
  <c r="AS87" i="4"/>
  <c r="F214" i="4"/>
  <c r="AU214" i="4" s="1"/>
  <c r="J214" i="4"/>
  <c r="M8" i="4"/>
  <c r="C8" i="1" s="1"/>
  <c r="AI8" i="4"/>
  <c r="AH8" i="4"/>
  <c r="AG8" i="4"/>
  <c r="AF8" i="4"/>
  <c r="AE8" i="4"/>
  <c r="AD8" i="4"/>
  <c r="K8" i="4"/>
  <c r="Q80" i="13"/>
  <c r="T80" i="3"/>
  <c r="Q237" i="13"/>
  <c r="T237" i="3"/>
  <c r="P4" i="13"/>
  <c r="H4" i="3"/>
  <c r="L4" i="3" s="1"/>
  <c r="M38" i="10"/>
  <c r="AQ38" i="10"/>
  <c r="W38" i="10"/>
  <c r="I38" i="1" s="1"/>
  <c r="U165" i="7"/>
  <c r="X165" i="7"/>
  <c r="U172" i="6"/>
  <c r="M142" i="6"/>
  <c r="U211" i="7"/>
  <c r="M292" i="5"/>
  <c r="M127" i="7"/>
  <c r="N70" i="13"/>
  <c r="AG6" i="10"/>
  <c r="AG6" i="9"/>
  <c r="AG6" i="8"/>
  <c r="AF6" i="7"/>
  <c r="AI6" i="5"/>
  <c r="AQ6" i="5" s="1"/>
  <c r="AG6" i="3"/>
  <c r="BR6" i="3" s="1"/>
  <c r="W118" i="10"/>
  <c r="I118" i="1" s="1"/>
  <c r="M118" i="10"/>
  <c r="X131" i="9"/>
  <c r="U131" i="9"/>
  <c r="H223" i="8"/>
  <c r="L223" i="8" s="1"/>
  <c r="M243" i="8"/>
  <c r="M245" i="8"/>
  <c r="M277" i="7"/>
  <c r="H157" i="7"/>
  <c r="L157" i="7"/>
  <c r="U271" i="5"/>
  <c r="U307" i="3"/>
  <c r="X140" i="8"/>
  <c r="U140" i="8"/>
  <c r="U79" i="6"/>
  <c r="U165" i="5"/>
  <c r="J264" i="4"/>
  <c r="F264" i="4"/>
  <c r="S158" i="2"/>
  <c r="I158" i="2"/>
  <c r="W133" i="10"/>
  <c r="I133" i="1" s="1"/>
  <c r="M133" i="10"/>
  <c r="U97" i="10"/>
  <c r="X97" i="10"/>
  <c r="S293" i="2"/>
  <c r="I293" i="2"/>
  <c r="W297" i="9"/>
  <c r="H297" i="1" s="1"/>
  <c r="M297" i="9"/>
  <c r="H177" i="9"/>
  <c r="L177" i="9"/>
  <c r="W184" i="9"/>
  <c r="H184" i="1" s="1"/>
  <c r="M184" i="9"/>
  <c r="M97" i="8"/>
  <c r="M279" i="6"/>
  <c r="U98" i="5"/>
  <c r="U192" i="7"/>
  <c r="U247" i="3"/>
  <c r="L155" i="9"/>
  <c r="H187" i="9"/>
  <c r="L187" i="9" s="1"/>
  <c r="M323" i="8"/>
  <c r="M143" i="9"/>
  <c r="W143" i="9"/>
  <c r="H143" i="1" s="1"/>
  <c r="W207" i="9"/>
  <c r="H207" i="1" s="1"/>
  <c r="M207" i="9"/>
  <c r="W109" i="9"/>
  <c r="H109" i="1" s="1"/>
  <c r="M109" i="9"/>
  <c r="X252" i="8"/>
  <c r="U252" i="8"/>
  <c r="X141" i="7"/>
  <c r="U141" i="7"/>
  <c r="U106" i="6"/>
  <c r="M213" i="6"/>
  <c r="X241" i="7"/>
  <c r="U241" i="7"/>
  <c r="AS309" i="4"/>
  <c r="N309" i="4"/>
  <c r="U131" i="5"/>
  <c r="U133" i="5"/>
  <c r="U256" i="5"/>
  <c r="U271" i="3"/>
  <c r="U206" i="10"/>
  <c r="X206" i="10"/>
  <c r="X249" i="10"/>
  <c r="U249" i="10"/>
  <c r="M188" i="9"/>
  <c r="W188" i="9"/>
  <c r="H188" i="1" s="1"/>
  <c r="T250" i="1"/>
  <c r="S250" i="1"/>
  <c r="H266" i="8"/>
  <c r="L266" i="8"/>
  <c r="X83" i="9"/>
  <c r="U83" i="9"/>
  <c r="L234" i="7"/>
  <c r="M124" i="8"/>
  <c r="AM21" i="7"/>
  <c r="M21" i="7"/>
  <c r="U155" i="6"/>
  <c r="U204" i="5"/>
  <c r="M177" i="10"/>
  <c r="W177" i="10"/>
  <c r="I177" i="1" s="1"/>
  <c r="U64" i="10"/>
  <c r="X64" i="10"/>
  <c r="X192" i="9"/>
  <c r="U192" i="9"/>
  <c r="X78" i="9"/>
  <c r="U78" i="9"/>
  <c r="A293" i="9"/>
  <c r="BJ292" i="9"/>
  <c r="BI292" i="9"/>
  <c r="BH292" i="9"/>
  <c r="U197" i="9"/>
  <c r="X197" i="9"/>
  <c r="W112" i="9"/>
  <c r="H112" i="1" s="1"/>
  <c r="M112" i="9"/>
  <c r="M145" i="8"/>
  <c r="U150" i="6"/>
  <c r="M144" i="5"/>
  <c r="U27" i="3"/>
  <c r="BA27" i="3"/>
  <c r="P44" i="13"/>
  <c r="H44" i="3"/>
  <c r="L44" i="3" s="1"/>
  <c r="P189" i="13"/>
  <c r="H189" i="3"/>
  <c r="L189" i="3" s="1"/>
  <c r="Y25" i="15"/>
  <c r="V25" i="15"/>
  <c r="Q25" i="15"/>
  <c r="Y25" i="4"/>
  <c r="S287" i="2"/>
  <c r="I287" i="2"/>
  <c r="X181" i="10"/>
  <c r="U181" i="10"/>
  <c r="W115" i="10"/>
  <c r="I115" i="1" s="1"/>
  <c r="M115" i="10"/>
  <c r="M50" i="10"/>
  <c r="W50" i="10"/>
  <c r="I50" i="1" s="1"/>
  <c r="L208" i="9"/>
  <c r="M91" i="9"/>
  <c r="W91" i="9"/>
  <c r="H91" i="1" s="1"/>
  <c r="H239" i="8"/>
  <c r="L239" i="8"/>
  <c r="M105" i="8"/>
  <c r="X240" i="8"/>
  <c r="U240" i="8"/>
  <c r="M138" i="7"/>
  <c r="U262" i="6"/>
  <c r="U206" i="6"/>
  <c r="M67" i="6"/>
  <c r="N281" i="13"/>
  <c r="T281" i="5"/>
  <c r="N179" i="4"/>
  <c r="M155" i="2" s="1"/>
  <c r="C155" i="2" s="1"/>
  <c r="AS179" i="4"/>
  <c r="P116" i="13"/>
  <c r="H116" i="3"/>
  <c r="L116" i="3" s="1"/>
  <c r="U51" i="3"/>
  <c r="AF287" i="15"/>
  <c r="AE287" i="15"/>
  <c r="X80" i="10"/>
  <c r="U80" i="10"/>
  <c r="AE20" i="8"/>
  <c r="AM20" i="8" s="1"/>
  <c r="AG20" i="6"/>
  <c r="AG20" i="5"/>
  <c r="AE20" i="3"/>
  <c r="S242" i="2"/>
  <c r="I242" i="2"/>
  <c r="M33" i="10"/>
  <c r="AP33" i="10"/>
  <c r="W33" i="10"/>
  <c r="I33" i="1" s="1"/>
  <c r="AQ33" i="10"/>
  <c r="S168" i="2"/>
  <c r="I168" i="2"/>
  <c r="M211" i="9"/>
  <c r="W211" i="9"/>
  <c r="H211" i="1" s="1"/>
  <c r="U253" i="9"/>
  <c r="X253" i="9"/>
  <c r="M78" i="9"/>
  <c r="W78" i="9"/>
  <c r="H78" i="1" s="1"/>
  <c r="H330" i="8"/>
  <c r="L330" i="8" s="1"/>
  <c r="X75" i="8"/>
  <c r="U75" i="8"/>
  <c r="X260" i="7"/>
  <c r="U260" i="7"/>
  <c r="M225" i="7"/>
  <c r="M206" i="8"/>
  <c r="M294" i="7"/>
  <c r="U251" i="6"/>
  <c r="M234" i="6"/>
  <c r="U209" i="6"/>
  <c r="X195" i="7"/>
  <c r="U195" i="7"/>
  <c r="H102" i="7"/>
  <c r="L102" i="7" s="1"/>
  <c r="H218" i="7"/>
  <c r="L218" i="7" s="1"/>
  <c r="X218" i="7" s="1"/>
  <c r="M234" i="5"/>
  <c r="N111" i="13"/>
  <c r="T111" i="5"/>
  <c r="N185" i="13"/>
  <c r="T185" i="5"/>
  <c r="F156" i="4"/>
  <c r="AU156" i="4" s="1"/>
  <c r="U76" i="5"/>
  <c r="M280" i="5"/>
  <c r="M19" i="4"/>
  <c r="C19" i="1" s="1"/>
  <c r="N19" i="1" s="1"/>
  <c r="AH19" i="4"/>
  <c r="AF19" i="4"/>
  <c r="AE19" i="4"/>
  <c r="K19" i="4"/>
  <c r="AH2" i="6"/>
  <c r="AH2" i="3"/>
  <c r="BP2" i="3" s="1"/>
  <c r="AG4" i="10"/>
  <c r="AO4" i="10" s="1"/>
  <c r="AG4" i="9"/>
  <c r="AO4" i="9" s="1"/>
  <c r="AG4" i="8"/>
  <c r="AO4" i="8" s="1"/>
  <c r="AI4" i="5"/>
  <c r="AF4" i="7"/>
  <c r="AN4" i="7" s="1"/>
  <c r="AG4" i="3"/>
  <c r="BR4" i="3" s="1"/>
  <c r="AI20" i="9"/>
  <c r="AK20" i="5"/>
  <c r="AI20" i="3"/>
  <c r="BO20" i="3" s="1"/>
  <c r="K261" i="1"/>
  <c r="T261" i="1"/>
  <c r="S261" i="1"/>
  <c r="M192" i="10"/>
  <c r="W192" i="10"/>
  <c r="I192" i="1" s="1"/>
  <c r="W296" i="10"/>
  <c r="I296" i="1" s="1"/>
  <c r="M296" i="10"/>
  <c r="S264" i="2"/>
  <c r="I264" i="2"/>
  <c r="M125" i="10"/>
  <c r="W125" i="10"/>
  <c r="I125" i="1" s="1"/>
  <c r="W161" i="10"/>
  <c r="I161" i="1" s="1"/>
  <c r="M161" i="10"/>
  <c r="X229" i="10"/>
  <c r="U229" i="10"/>
  <c r="M83" i="10"/>
  <c r="W83" i="10"/>
  <c r="I83" i="1" s="1"/>
  <c r="W129" i="10"/>
  <c r="I129" i="1" s="1"/>
  <c r="M129" i="10"/>
  <c r="W182" i="10"/>
  <c r="I182" i="1" s="1"/>
  <c r="M182" i="10"/>
  <c r="W171" i="10"/>
  <c r="I171" i="1" s="1"/>
  <c r="M171" i="10"/>
  <c r="W73" i="10"/>
  <c r="I73" i="1" s="1"/>
  <c r="M73" i="10"/>
  <c r="U50" i="10"/>
  <c r="X50" i="10"/>
  <c r="X218" i="10"/>
  <c r="U218" i="10"/>
  <c r="U93" i="10"/>
  <c r="X93" i="10"/>
  <c r="S175" i="2"/>
  <c r="I175" i="2"/>
  <c r="M327" i="9"/>
  <c r="W327" i="9"/>
  <c r="H327" i="1" s="1"/>
  <c r="AY27" i="10"/>
  <c r="X248" i="9"/>
  <c r="U248" i="9"/>
  <c r="T27" i="1"/>
  <c r="S27" i="1"/>
  <c r="L266" i="9"/>
  <c r="M119" i="10"/>
  <c r="W119" i="10"/>
  <c r="I119" i="1" s="1"/>
  <c r="W231" i="9"/>
  <c r="H231" i="1" s="1"/>
  <c r="M231" i="9"/>
  <c r="M123" i="10"/>
  <c r="W123" i="10"/>
  <c r="I123" i="1" s="1"/>
  <c r="L174" i="9"/>
  <c r="H102" i="9"/>
  <c r="L102" i="9"/>
  <c r="W298" i="9"/>
  <c r="H298" i="1" s="1"/>
  <c r="M298" i="9"/>
  <c r="L314" i="9"/>
  <c r="X283" i="9"/>
  <c r="U283" i="9"/>
  <c r="H103" i="9"/>
  <c r="L103" i="9" s="1"/>
  <c r="H285" i="9"/>
  <c r="L285" i="9" s="1"/>
  <c r="H265" i="9"/>
  <c r="L265" i="9"/>
  <c r="X59" i="9"/>
  <c r="U59" i="9"/>
  <c r="X298" i="8"/>
  <c r="U298" i="8"/>
  <c r="L313" i="8"/>
  <c r="W248" i="9"/>
  <c r="H248" i="1" s="1"/>
  <c r="M248" i="9"/>
  <c r="L242" i="8"/>
  <c r="AR18" i="10"/>
  <c r="U66" i="9"/>
  <c r="X66" i="9"/>
  <c r="X118" i="9"/>
  <c r="U118" i="9"/>
  <c r="X50" i="9"/>
  <c r="U50" i="9"/>
  <c r="H232" i="8"/>
  <c r="L232" i="8" s="1"/>
  <c r="U215" i="8"/>
  <c r="L39" i="9"/>
  <c r="L272" i="9"/>
  <c r="M219" i="8"/>
  <c r="U69" i="8"/>
  <c r="X69" i="8"/>
  <c r="L77" i="8"/>
  <c r="R112" i="2"/>
  <c r="H112" i="2"/>
  <c r="M92" i="8"/>
  <c r="X318" i="8"/>
  <c r="U318" i="8"/>
  <c r="X97" i="8"/>
  <c r="U97" i="8"/>
  <c r="U328" i="8"/>
  <c r="U323" i="8"/>
  <c r="X323" i="8"/>
  <c r="U289" i="8"/>
  <c r="X132" i="8"/>
  <c r="U132" i="8"/>
  <c r="U287" i="7"/>
  <c r="M80" i="8"/>
  <c r="W5" i="8"/>
  <c r="F5" i="1" s="1"/>
  <c r="Q5" i="1" s="1"/>
  <c r="M5" i="8"/>
  <c r="AR5" i="8"/>
  <c r="AQ5" i="8"/>
  <c r="AP5" i="8"/>
  <c r="AO5" i="8"/>
  <c r="AN5" i="8"/>
  <c r="AM5" i="8"/>
  <c r="L329" i="7"/>
  <c r="U203" i="7"/>
  <c r="L317" i="8"/>
  <c r="U38" i="7"/>
  <c r="U318" i="7"/>
  <c r="M83" i="7"/>
  <c r="M57" i="7"/>
  <c r="U205" i="7"/>
  <c r="L96" i="7"/>
  <c r="AQ10" i="9"/>
  <c r="AP10" i="9"/>
  <c r="W10" i="9"/>
  <c r="H10" i="1" s="1"/>
  <c r="M10" i="9"/>
  <c r="U243" i="6"/>
  <c r="H40" i="2"/>
  <c r="R40" i="2"/>
  <c r="U128" i="7"/>
  <c r="M51" i="7"/>
  <c r="U290" i="6"/>
  <c r="M33" i="6"/>
  <c r="AS33" i="6"/>
  <c r="AR33" i="6"/>
  <c r="L86" i="7"/>
  <c r="U170" i="6"/>
  <c r="U124" i="6"/>
  <c r="U94" i="6"/>
  <c r="U273" i="6"/>
  <c r="U67" i="6"/>
  <c r="M156" i="6"/>
  <c r="M29" i="6"/>
  <c r="AS29" i="6"/>
  <c r="AR29" i="6"/>
  <c r="M125" i="6"/>
  <c r="M299" i="6"/>
  <c r="M298" i="6"/>
  <c r="M166" i="6"/>
  <c r="M96" i="6"/>
  <c r="M301" i="6"/>
  <c r="M317" i="6"/>
  <c r="M218" i="6"/>
  <c r="W20" i="6"/>
  <c r="E20" i="1" s="1"/>
  <c r="P20" i="1" s="1"/>
  <c r="M20" i="6"/>
  <c r="AS20" i="6"/>
  <c r="AR20" i="6"/>
  <c r="AO20" i="6"/>
  <c r="U235" i="6"/>
  <c r="U35" i="7"/>
  <c r="X35" i="7"/>
  <c r="L38" i="7"/>
  <c r="X38" i="7" s="1"/>
  <c r="H38" i="7"/>
  <c r="H116" i="7"/>
  <c r="L116" i="7"/>
  <c r="H41" i="7"/>
  <c r="L41" i="7" s="1"/>
  <c r="H219" i="7"/>
  <c r="L219" i="7" s="1"/>
  <c r="H31" i="7"/>
  <c r="L31" i="7"/>
  <c r="H71" i="7"/>
  <c r="L71" i="7" s="1"/>
  <c r="H187" i="7"/>
  <c r="L187" i="7" s="1"/>
  <c r="H170" i="7"/>
  <c r="L170" i="7"/>
  <c r="H220" i="7"/>
  <c r="L220" i="7" s="1"/>
  <c r="M266" i="6"/>
  <c r="U296" i="5"/>
  <c r="U217" i="5"/>
  <c r="U49" i="7"/>
  <c r="T145" i="5"/>
  <c r="M302" i="5"/>
  <c r="U33" i="5"/>
  <c r="AY33" i="5"/>
  <c r="U87" i="5"/>
  <c r="U79" i="5"/>
  <c r="N67" i="13"/>
  <c r="T67" i="5"/>
  <c r="AS291" i="4"/>
  <c r="N291" i="4"/>
  <c r="N245" i="13"/>
  <c r="N50" i="13"/>
  <c r="N308" i="13"/>
  <c r="T308" i="5"/>
  <c r="N237" i="13"/>
  <c r="T237" i="5"/>
  <c r="N329" i="13"/>
  <c r="N137" i="13"/>
  <c r="T137" i="5"/>
  <c r="N232" i="13"/>
  <c r="N235" i="13"/>
  <c r="T235" i="5"/>
  <c r="N260" i="13"/>
  <c r="T260" i="5"/>
  <c r="H46" i="5"/>
  <c r="L46" i="5" s="1"/>
  <c r="H124" i="5"/>
  <c r="L124" i="5" s="1"/>
  <c r="H146" i="5"/>
  <c r="L146" i="5" s="1"/>
  <c r="H30" i="5"/>
  <c r="L30" i="5" s="1"/>
  <c r="H185" i="5"/>
  <c r="L185" i="5"/>
  <c r="H206" i="5"/>
  <c r="L206" i="5" s="1"/>
  <c r="N244" i="13"/>
  <c r="AU221" i="4"/>
  <c r="M123" i="4"/>
  <c r="C123" i="1" s="1"/>
  <c r="N123" i="1" s="1"/>
  <c r="K123" i="4"/>
  <c r="F77" i="4"/>
  <c r="J77" i="4" s="1"/>
  <c r="F220" i="4"/>
  <c r="AU220" i="4" s="1"/>
  <c r="J220" i="4"/>
  <c r="F132" i="4"/>
  <c r="J132" i="4" s="1"/>
  <c r="F200" i="4"/>
  <c r="AU200" i="4" s="1"/>
  <c r="J90" i="4"/>
  <c r="F90" i="4"/>
  <c r="AS315" i="4"/>
  <c r="N315" i="4"/>
  <c r="M143" i="4"/>
  <c r="C143" i="1" s="1"/>
  <c r="N143" i="1" s="1"/>
  <c r="K143" i="4"/>
  <c r="U159" i="5"/>
  <c r="U179" i="3"/>
  <c r="AU168" i="4"/>
  <c r="J168" i="4"/>
  <c r="K193" i="4"/>
  <c r="M193" i="4"/>
  <c r="C193" i="1" s="1"/>
  <c r="N193" i="1" s="1"/>
  <c r="U160" i="3"/>
  <c r="Q50" i="13"/>
  <c r="T50" i="3"/>
  <c r="Q286" i="13"/>
  <c r="T286" i="3"/>
  <c r="Q58" i="13"/>
  <c r="T58" i="3"/>
  <c r="Q203" i="13"/>
  <c r="T203" i="3"/>
  <c r="Q309" i="13"/>
  <c r="T309" i="3"/>
  <c r="Q302" i="13"/>
  <c r="T302" i="3"/>
  <c r="Q239" i="13"/>
  <c r="T239" i="3"/>
  <c r="Q177" i="13"/>
  <c r="T177" i="3"/>
  <c r="AH16" i="4"/>
  <c r="AG16" i="4"/>
  <c r="M16" i="4"/>
  <c r="C16" i="1" s="1"/>
  <c r="N16" i="1" s="1"/>
  <c r="K16" i="4"/>
  <c r="U167" i="3"/>
  <c r="I122" i="2"/>
  <c r="S122" i="2"/>
  <c r="X321" i="8"/>
  <c r="U321" i="8"/>
  <c r="T41" i="1"/>
  <c r="S41" i="1"/>
  <c r="M208" i="7"/>
  <c r="X92" i="7"/>
  <c r="U92" i="7"/>
  <c r="M125" i="5"/>
  <c r="M240" i="4"/>
  <c r="C240" i="1" s="1"/>
  <c r="N240" i="1" s="1"/>
  <c r="K240" i="4"/>
  <c r="M116" i="10"/>
  <c r="W116" i="10"/>
  <c r="I116" i="1" s="1"/>
  <c r="S68" i="2"/>
  <c r="I68" i="2"/>
  <c r="U96" i="10"/>
  <c r="X96" i="10"/>
  <c r="L263" i="8"/>
  <c r="U220" i="8"/>
  <c r="U249" i="8"/>
  <c r="U257" i="7"/>
  <c r="X76" i="8"/>
  <c r="U76" i="8"/>
  <c r="U71" i="6"/>
  <c r="M169" i="6"/>
  <c r="X153" i="7"/>
  <c r="U153" i="7"/>
  <c r="H42" i="7"/>
  <c r="L42" i="7" s="1"/>
  <c r="T232" i="1"/>
  <c r="S232" i="1"/>
  <c r="U139" i="10"/>
  <c r="X139" i="10"/>
  <c r="X288" i="9"/>
  <c r="U288" i="9"/>
  <c r="X38" i="10"/>
  <c r="AX38" i="10"/>
  <c r="U38" i="10"/>
  <c r="M329" i="9"/>
  <c r="W329" i="9"/>
  <c r="H329" i="1" s="1"/>
  <c r="U90" i="9"/>
  <c r="X90" i="9"/>
  <c r="M322" i="8"/>
  <c r="M241" i="8"/>
  <c r="W51" i="9"/>
  <c r="H51" i="1" s="1"/>
  <c r="M51" i="9"/>
  <c r="T139" i="8"/>
  <c r="N139" i="13"/>
  <c r="U300" i="6"/>
  <c r="X149" i="7"/>
  <c r="U149" i="7"/>
  <c r="H17" i="7"/>
  <c r="L17" i="7" s="1"/>
  <c r="H62" i="5"/>
  <c r="L62" i="5" s="1"/>
  <c r="M152" i="10"/>
  <c r="W152" i="10"/>
  <c r="I152" i="1" s="1"/>
  <c r="W240" i="9"/>
  <c r="H240" i="1" s="1"/>
  <c r="M240" i="9"/>
  <c r="U250" i="8"/>
  <c r="L171" i="8"/>
  <c r="H171" i="8"/>
  <c r="H310" i="8"/>
  <c r="L310" i="8"/>
  <c r="X310" i="8" s="1"/>
  <c r="M203" i="8"/>
  <c r="M143" i="7"/>
  <c r="U129" i="7"/>
  <c r="X129" i="7"/>
  <c r="L318" i="7"/>
  <c r="AM14" i="7"/>
  <c r="AQ14" i="7"/>
  <c r="AP14" i="7"/>
  <c r="AO14" i="7"/>
  <c r="AN14" i="7"/>
  <c r="W14" i="7"/>
  <c r="M14" i="7"/>
  <c r="M104" i="5"/>
  <c r="U45" i="7"/>
  <c r="U122" i="5"/>
  <c r="X224" i="10"/>
  <c r="U224" i="10"/>
  <c r="X295" i="10"/>
  <c r="U295" i="10"/>
  <c r="W86" i="10"/>
  <c r="I86" i="1" s="1"/>
  <c r="M86" i="10"/>
  <c r="U264" i="9"/>
  <c r="X264" i="9"/>
  <c r="W119" i="9"/>
  <c r="H119" i="1" s="1"/>
  <c r="M119" i="9"/>
  <c r="L131" i="8"/>
  <c r="H131" i="8"/>
  <c r="U176" i="8"/>
  <c r="X176" i="8"/>
  <c r="U196" i="8"/>
  <c r="X196" i="8"/>
  <c r="U190" i="8"/>
  <c r="X190" i="8"/>
  <c r="U330" i="8"/>
  <c r="X330" i="8"/>
  <c r="U297" i="7"/>
  <c r="X297" i="7"/>
  <c r="U318" i="6"/>
  <c r="U199" i="6"/>
  <c r="M293" i="6"/>
  <c r="X222" i="7"/>
  <c r="U222" i="7"/>
  <c r="H108" i="7"/>
  <c r="L108" i="7"/>
  <c r="AS229" i="4"/>
  <c r="N229" i="4"/>
  <c r="M205" i="2" s="1"/>
  <c r="C205" i="2" s="1"/>
  <c r="U293" i="5"/>
  <c r="M142" i="5"/>
  <c r="W323" i="10"/>
  <c r="I323" i="1" s="1"/>
  <c r="M323" i="10"/>
  <c r="W132" i="10"/>
  <c r="I132" i="1" s="1"/>
  <c r="M132" i="10"/>
  <c r="M189" i="10"/>
  <c r="W189" i="10"/>
  <c r="I189" i="1" s="1"/>
  <c r="M167" i="9"/>
  <c r="W167" i="9"/>
  <c r="H167" i="1" s="1"/>
  <c r="M187" i="8"/>
  <c r="U51" i="8"/>
  <c r="X51" i="8"/>
  <c r="X245" i="8"/>
  <c r="U245" i="8"/>
  <c r="AN13" i="7"/>
  <c r="M13" i="7"/>
  <c r="AP13" i="7"/>
  <c r="AO13" i="7"/>
  <c r="AM13" i="7"/>
  <c r="W13" i="7"/>
  <c r="AQ13" i="7"/>
  <c r="U123" i="7"/>
  <c r="U222" i="6"/>
  <c r="M128" i="6"/>
  <c r="U27" i="6"/>
  <c r="BA27" i="6"/>
  <c r="AZ27" i="6"/>
  <c r="AY27" i="6"/>
  <c r="N194" i="4"/>
  <c r="M170" i="2" s="1"/>
  <c r="C170" i="2" s="1"/>
  <c r="AS194" i="4"/>
  <c r="AY34" i="5"/>
  <c r="U34" i="5"/>
  <c r="W122" i="10"/>
  <c r="I122" i="1" s="1"/>
  <c r="M122" i="10"/>
  <c r="S89" i="1"/>
  <c r="T89" i="1"/>
  <c r="L178" i="9"/>
  <c r="X274" i="8"/>
  <c r="U274" i="8"/>
  <c r="M67" i="8"/>
  <c r="W109" i="10"/>
  <c r="I109" i="1" s="1"/>
  <c r="M109" i="10"/>
  <c r="M100" i="8"/>
  <c r="X80" i="8"/>
  <c r="U80" i="8"/>
  <c r="M168" i="8"/>
  <c r="M161" i="8"/>
  <c r="M208" i="6"/>
  <c r="L228" i="7"/>
  <c r="H228" i="7"/>
  <c r="A316" i="4"/>
  <c r="AX315" i="4"/>
  <c r="AW315" i="4"/>
  <c r="AV315" i="4"/>
  <c r="U329" i="3"/>
  <c r="P137" i="13"/>
  <c r="H137" i="3"/>
  <c r="L137" i="3" s="1"/>
  <c r="P217" i="13"/>
  <c r="H217" i="3"/>
  <c r="L217" i="3" s="1"/>
  <c r="X194" i="10"/>
  <c r="U194" i="10"/>
  <c r="AG26" i="10"/>
  <c r="AG26" i="9"/>
  <c r="AG26" i="8"/>
  <c r="AF26" i="7"/>
  <c r="AI26" i="5"/>
  <c r="AG26" i="3"/>
  <c r="BR26" i="3" s="1"/>
  <c r="M66" i="10"/>
  <c r="W66" i="10"/>
  <c r="I66" i="1" s="1"/>
  <c r="M105" i="9"/>
  <c r="W105" i="9"/>
  <c r="H105" i="1" s="1"/>
  <c r="X167" i="10"/>
  <c r="U167" i="10"/>
  <c r="U170" i="8"/>
  <c r="X170" i="8"/>
  <c r="M53" i="8"/>
  <c r="U102" i="6"/>
  <c r="M109" i="6"/>
  <c r="M240" i="6"/>
  <c r="H232" i="7"/>
  <c r="L232" i="7" s="1"/>
  <c r="M245" i="10"/>
  <c r="W245" i="10"/>
  <c r="I245" i="1" s="1"/>
  <c r="U164" i="10"/>
  <c r="X164" i="10"/>
  <c r="U67" i="10"/>
  <c r="X67" i="10"/>
  <c r="S178" i="2"/>
  <c r="I178" i="2"/>
  <c r="L283" i="9"/>
  <c r="U208" i="9"/>
  <c r="X208" i="9"/>
  <c r="U304" i="6"/>
  <c r="X144" i="7"/>
  <c r="U144" i="7"/>
  <c r="M216" i="7"/>
  <c r="U81" i="6"/>
  <c r="M48" i="6"/>
  <c r="M248" i="6"/>
  <c r="L237" i="7"/>
  <c r="X125" i="7"/>
  <c r="U125" i="7"/>
  <c r="H233" i="7"/>
  <c r="L233" i="7" s="1"/>
  <c r="U258" i="5"/>
  <c r="M109" i="5"/>
  <c r="N307" i="13"/>
  <c r="T307" i="5"/>
  <c r="P252" i="13"/>
  <c r="H252" i="3"/>
  <c r="L252" i="3" s="1"/>
  <c r="S16" i="15"/>
  <c r="X16" i="4" s="1"/>
  <c r="AF16" i="4" s="1"/>
  <c r="R16" i="15"/>
  <c r="AQ16" i="10"/>
  <c r="AS16" i="6"/>
  <c r="Z16" i="4"/>
  <c r="P17" i="15"/>
  <c r="N17" i="15"/>
  <c r="M17" i="15"/>
  <c r="K17" i="15"/>
  <c r="O17" i="15"/>
  <c r="L17" i="15"/>
  <c r="C17" i="8"/>
  <c r="AG17" i="7"/>
  <c r="C17" i="7"/>
  <c r="C17" i="6"/>
  <c r="C17" i="5"/>
  <c r="C17" i="3"/>
  <c r="E17" i="3" s="1"/>
  <c r="BM17" i="3" s="1"/>
  <c r="L23" i="15"/>
  <c r="N23" i="15"/>
  <c r="M23" i="15"/>
  <c r="K23" i="15"/>
  <c r="P23" i="15"/>
  <c r="O23" i="15"/>
  <c r="C23" i="8"/>
  <c r="AG23" i="7"/>
  <c r="C23" i="6"/>
  <c r="C23" i="5"/>
  <c r="C23" i="7"/>
  <c r="C23" i="3"/>
  <c r="E23" i="3" s="1"/>
  <c r="BM23" i="3" s="1"/>
  <c r="AE14" i="8"/>
  <c r="AM14" i="8" s="1"/>
  <c r="AG14" i="6"/>
  <c r="AG14" i="5"/>
  <c r="AE14" i="3"/>
  <c r="AM5" i="10"/>
  <c r="V5" i="4"/>
  <c r="S20" i="15"/>
  <c r="R20" i="15"/>
  <c r="AP20" i="6" s="1"/>
  <c r="AQ20" i="10"/>
  <c r="Z20" i="4"/>
  <c r="W240" i="10"/>
  <c r="I240" i="1" s="1"/>
  <c r="M240" i="10"/>
  <c r="W260" i="10"/>
  <c r="I260" i="1" s="1"/>
  <c r="M260" i="10"/>
  <c r="W311" i="10"/>
  <c r="I311" i="1" s="1"/>
  <c r="M311" i="10"/>
  <c r="M223" i="10"/>
  <c r="W223" i="10"/>
  <c r="I223" i="1" s="1"/>
  <c r="K256" i="1"/>
  <c r="T256" i="1"/>
  <c r="S256" i="1"/>
  <c r="M286" i="10"/>
  <c r="W286" i="10"/>
  <c r="I286" i="1" s="1"/>
  <c r="X179" i="10"/>
  <c r="U179" i="10"/>
  <c r="W205" i="10"/>
  <c r="I205" i="1" s="1"/>
  <c r="M205" i="10"/>
  <c r="X253" i="10"/>
  <c r="U253" i="10"/>
  <c r="U77" i="10"/>
  <c r="X77" i="10"/>
  <c r="S136" i="2"/>
  <c r="I136" i="2"/>
  <c r="M211" i="10"/>
  <c r="W211" i="10"/>
  <c r="I211" i="1" s="1"/>
  <c r="W75" i="10"/>
  <c r="I75" i="1" s="1"/>
  <c r="M75" i="10"/>
  <c r="L276" i="9"/>
  <c r="T2" i="1"/>
  <c r="S2" i="1"/>
  <c r="W3" i="10"/>
  <c r="I3" i="1" s="1"/>
  <c r="M3" i="10"/>
  <c r="AO3" i="10"/>
  <c r="AM3" i="10"/>
  <c r="AR3" i="10"/>
  <c r="AQ3" i="10"/>
  <c r="AP3" i="10"/>
  <c r="AN3" i="10"/>
  <c r="U83" i="10"/>
  <c r="X83" i="10"/>
  <c r="I259" i="2"/>
  <c r="S259" i="2"/>
  <c r="S16" i="2"/>
  <c r="I16" i="2"/>
  <c r="M326" i="9"/>
  <c r="W326" i="9"/>
  <c r="H326" i="1" s="1"/>
  <c r="I203" i="2"/>
  <c r="S203" i="2"/>
  <c r="M252" i="9"/>
  <c r="W252" i="9"/>
  <c r="H252" i="1" s="1"/>
  <c r="AQ14" i="10"/>
  <c r="AP14" i="10"/>
  <c r="AO14" i="10"/>
  <c r="AM14" i="10"/>
  <c r="AR14" i="10"/>
  <c r="AN14" i="10"/>
  <c r="W14" i="10"/>
  <c r="I14" i="1" s="1"/>
  <c r="M14" i="10"/>
  <c r="S152" i="2"/>
  <c r="I152" i="2"/>
  <c r="AN10" i="10"/>
  <c r="AM10" i="10"/>
  <c r="W10" i="10"/>
  <c r="I10" i="1" s="1"/>
  <c r="M10" i="10"/>
  <c r="AQ10" i="10"/>
  <c r="AP10" i="10"/>
  <c r="AR10" i="10"/>
  <c r="X220" i="9"/>
  <c r="U220" i="9"/>
  <c r="AP7" i="10"/>
  <c r="AO7" i="10"/>
  <c r="AR7" i="10"/>
  <c r="AQ7" i="10"/>
  <c r="AM7" i="10"/>
  <c r="AN7" i="10"/>
  <c r="W7" i="10"/>
  <c r="I7" i="1" s="1"/>
  <c r="M7" i="10"/>
  <c r="M171" i="9"/>
  <c r="W171" i="9"/>
  <c r="H171" i="1" s="1"/>
  <c r="K19" i="1"/>
  <c r="T19" i="1"/>
  <c r="S19" i="1"/>
  <c r="H96" i="9"/>
  <c r="L96" i="9"/>
  <c r="L261" i="9"/>
  <c r="X167" i="9"/>
  <c r="U167" i="9"/>
  <c r="U124" i="9"/>
  <c r="X124" i="9"/>
  <c r="H288" i="9"/>
  <c r="L288" i="9" s="1"/>
  <c r="X46" i="10"/>
  <c r="U46" i="10"/>
  <c r="M274" i="8"/>
  <c r="M286" i="8"/>
  <c r="W147" i="9"/>
  <c r="H147" i="1" s="1"/>
  <c r="M147" i="9"/>
  <c r="L193" i="9"/>
  <c r="W199" i="9"/>
  <c r="H199" i="1" s="1"/>
  <c r="M199" i="9"/>
  <c r="L237" i="8"/>
  <c r="L45" i="9"/>
  <c r="W77" i="9"/>
  <c r="H77" i="1" s="1"/>
  <c r="M77" i="9"/>
  <c r="X102" i="9"/>
  <c r="U102" i="9"/>
  <c r="M56" i="9"/>
  <c r="W56" i="9"/>
  <c r="H56" i="1" s="1"/>
  <c r="R15" i="2"/>
  <c r="H15" i="2"/>
  <c r="M316" i="8"/>
  <c r="AP23" i="9"/>
  <c r="W23" i="9"/>
  <c r="H23" i="1" s="1"/>
  <c r="M23" i="9"/>
  <c r="H290" i="8"/>
  <c r="L290" i="8"/>
  <c r="L276" i="8"/>
  <c r="H276" i="8"/>
  <c r="H127" i="2"/>
  <c r="R127" i="2"/>
  <c r="X204" i="8"/>
  <c r="U204" i="8"/>
  <c r="H85" i="8"/>
  <c r="L85" i="8"/>
  <c r="W166" i="9"/>
  <c r="H166" i="1" s="1"/>
  <c r="M166" i="9"/>
  <c r="L82" i="9"/>
  <c r="L211" i="8"/>
  <c r="U46" i="8"/>
  <c r="X46" i="8"/>
  <c r="X27" i="8"/>
  <c r="U27" i="8"/>
  <c r="AY27" i="8"/>
  <c r="AX27" i="8"/>
  <c r="AW27" i="8"/>
  <c r="W138" i="9"/>
  <c r="H138" i="1" s="1"/>
  <c r="M138" i="9"/>
  <c r="M87" i="8"/>
  <c r="N106" i="13"/>
  <c r="U50" i="8"/>
  <c r="X50" i="8"/>
  <c r="X185" i="8"/>
  <c r="U185" i="8"/>
  <c r="U119" i="8"/>
  <c r="X119" i="8"/>
  <c r="X316" i="8"/>
  <c r="U316" i="8"/>
  <c r="X296" i="8"/>
  <c r="U296" i="8"/>
  <c r="M78" i="8"/>
  <c r="R118" i="2"/>
  <c r="H118" i="2"/>
  <c r="M104" i="8"/>
  <c r="T129" i="8"/>
  <c r="X286" i="8"/>
  <c r="U286" i="8"/>
  <c r="L285" i="7"/>
  <c r="L288" i="7"/>
  <c r="U312" i="7"/>
  <c r="X64" i="8"/>
  <c r="U64" i="8"/>
  <c r="U134" i="8"/>
  <c r="L18" i="7"/>
  <c r="U155" i="8"/>
  <c r="X155" i="8"/>
  <c r="M306" i="7"/>
  <c r="M42" i="8"/>
  <c r="M77" i="7"/>
  <c r="U65" i="7"/>
  <c r="M181" i="7"/>
  <c r="M79" i="7"/>
  <c r="U257" i="6"/>
  <c r="M48" i="7"/>
  <c r="U184" i="6"/>
  <c r="U265" i="6"/>
  <c r="U267" i="6"/>
  <c r="AT23" i="6"/>
  <c r="AS23" i="6"/>
  <c r="AR23" i="6"/>
  <c r="M23" i="6"/>
  <c r="U171" i="6"/>
  <c r="U101" i="6"/>
  <c r="U314" i="6"/>
  <c r="U301" i="6"/>
  <c r="U66" i="6"/>
  <c r="M184" i="6"/>
  <c r="M40" i="6"/>
  <c r="AS40" i="6"/>
  <c r="AR40" i="6"/>
  <c r="M129" i="6"/>
  <c r="M145" i="6"/>
  <c r="M319" i="6"/>
  <c r="M177" i="6"/>
  <c r="M107" i="6"/>
  <c r="M305" i="6"/>
  <c r="M330" i="6"/>
  <c r="U204" i="6"/>
  <c r="U226" i="6"/>
  <c r="U179" i="7"/>
  <c r="H197" i="7"/>
  <c r="L197" i="7" s="1"/>
  <c r="H56" i="7"/>
  <c r="L56" i="7" s="1"/>
  <c r="H128" i="7"/>
  <c r="L128" i="7"/>
  <c r="X128" i="7" s="1"/>
  <c r="H93" i="7"/>
  <c r="L93" i="7"/>
  <c r="X93" i="7" s="1"/>
  <c r="H192" i="7"/>
  <c r="L192" i="7"/>
  <c r="M116" i="6"/>
  <c r="M183" i="6"/>
  <c r="U239" i="5"/>
  <c r="M282" i="5"/>
  <c r="M115" i="5"/>
  <c r="AS21" i="6"/>
  <c r="U306" i="5"/>
  <c r="U309" i="5"/>
  <c r="M240" i="5"/>
  <c r="M84" i="5"/>
  <c r="M49" i="5"/>
  <c r="M188" i="5"/>
  <c r="U66" i="5"/>
  <c r="U157" i="5"/>
  <c r="H130" i="5"/>
  <c r="L130" i="5" s="1"/>
  <c r="L57" i="5"/>
  <c r="H57" i="5"/>
  <c r="H183" i="5"/>
  <c r="L183" i="5"/>
  <c r="H13" i="5"/>
  <c r="L13" i="5" s="1"/>
  <c r="H41" i="5"/>
  <c r="L41" i="5"/>
  <c r="H211" i="5"/>
  <c r="L211" i="5" s="1"/>
  <c r="H107" i="5"/>
  <c r="L107" i="5" s="1"/>
  <c r="H249" i="5"/>
  <c r="L249" i="5" s="1"/>
  <c r="H322" i="5"/>
  <c r="L322" i="5" s="1"/>
  <c r="AS266" i="4"/>
  <c r="N266" i="4"/>
  <c r="M242" i="2" s="1"/>
  <c r="C242" i="2" s="1"/>
  <c r="O2" i="2"/>
  <c r="E2" i="2"/>
  <c r="L168" i="5"/>
  <c r="M201" i="4"/>
  <c r="C201" i="1" s="1"/>
  <c r="N201" i="1" s="1"/>
  <c r="K201" i="4"/>
  <c r="F35" i="4"/>
  <c r="J35" i="4" s="1"/>
  <c r="F79" i="4"/>
  <c r="J79" i="4"/>
  <c r="J2" i="4"/>
  <c r="F2" i="4"/>
  <c r="F134" i="4"/>
  <c r="J134" i="4" s="1"/>
  <c r="F174" i="4"/>
  <c r="AU174" i="4" s="1"/>
  <c r="F211" i="4"/>
  <c r="AU211" i="4" s="1"/>
  <c r="N324" i="4"/>
  <c r="AS324" i="4"/>
  <c r="K11" i="4"/>
  <c r="AI11" i="4"/>
  <c r="M11" i="4"/>
  <c r="C11" i="1" s="1"/>
  <c r="AG11" i="4"/>
  <c r="AF11" i="4"/>
  <c r="AH11" i="4"/>
  <c r="AE11" i="4"/>
  <c r="AD11" i="4"/>
  <c r="N226" i="4"/>
  <c r="M202" i="2" s="1"/>
  <c r="C202" i="2" s="1"/>
  <c r="AS226" i="4"/>
  <c r="AS209" i="4"/>
  <c r="N209" i="4"/>
  <c r="M185" i="2" s="1"/>
  <c r="C185" i="2" s="1"/>
  <c r="AS256" i="4"/>
  <c r="N256" i="4"/>
  <c r="M232" i="2" s="1"/>
  <c r="C232" i="2" s="1"/>
  <c r="M226" i="4"/>
  <c r="C226" i="1" s="1"/>
  <c r="N226" i="1" s="1"/>
  <c r="K226" i="4"/>
  <c r="J129" i="4"/>
  <c r="M138" i="5"/>
  <c r="U105" i="3"/>
  <c r="U161" i="5"/>
  <c r="U101" i="3"/>
  <c r="J82" i="4"/>
  <c r="M66" i="5"/>
  <c r="Q138" i="13"/>
  <c r="T138" i="3"/>
  <c r="Q69" i="13"/>
  <c r="T69" i="3"/>
  <c r="Q39" i="13"/>
  <c r="T39" i="3"/>
  <c r="Q193" i="13"/>
  <c r="T193" i="3"/>
  <c r="Q215" i="13"/>
  <c r="T215" i="3"/>
  <c r="Q310" i="13"/>
  <c r="T310" i="3"/>
  <c r="Q303" i="13"/>
  <c r="T303" i="3"/>
  <c r="Q250" i="13"/>
  <c r="T250" i="3"/>
  <c r="Q279" i="13"/>
  <c r="T279" i="3"/>
  <c r="Q188" i="13"/>
  <c r="T188" i="3"/>
  <c r="P47" i="13"/>
  <c r="H47" i="3"/>
  <c r="L47" i="3" s="1"/>
  <c r="P82" i="13"/>
  <c r="H82" i="3"/>
  <c r="L82" i="3" s="1"/>
  <c r="P117" i="13"/>
  <c r="H117" i="3"/>
  <c r="L117" i="3" s="1"/>
  <c r="P258" i="13"/>
  <c r="H258" i="3"/>
  <c r="L258" i="3" s="1"/>
  <c r="P54" i="13"/>
  <c r="H54" i="3"/>
  <c r="L54" i="3" s="1"/>
  <c r="P23" i="13"/>
  <c r="H23" i="3"/>
  <c r="L23" i="3" s="1"/>
  <c r="P68" i="13"/>
  <c r="H68" i="3"/>
  <c r="L68" i="3" s="1"/>
  <c r="P145" i="13"/>
  <c r="H145" i="3"/>
  <c r="L145" i="3" s="1"/>
  <c r="P114" i="13"/>
  <c r="H114" i="3"/>
  <c r="L114" i="3" s="1"/>
  <c r="P87" i="13"/>
  <c r="H87" i="3"/>
  <c r="L87" i="3" s="1"/>
  <c r="P96" i="13"/>
  <c r="H96" i="3"/>
  <c r="L96" i="3" s="1"/>
  <c r="P296" i="13"/>
  <c r="H296" i="3"/>
  <c r="L296" i="3" s="1"/>
  <c r="P313" i="13"/>
  <c r="H313" i="3"/>
  <c r="L313" i="3" s="1"/>
  <c r="U190" i="3"/>
  <c r="Q173" i="13"/>
  <c r="T173" i="3"/>
  <c r="Q79" i="13"/>
  <c r="T79" i="3"/>
  <c r="P232" i="13"/>
  <c r="H232" i="3"/>
  <c r="L232" i="3" s="1"/>
  <c r="U157" i="3"/>
  <c r="T73" i="3"/>
  <c r="M44" i="7"/>
  <c r="U237" i="6"/>
  <c r="M282" i="6"/>
  <c r="U62" i="6"/>
  <c r="M262" i="4"/>
  <c r="C262" i="1" s="1"/>
  <c r="N262" i="1" s="1"/>
  <c r="K262" i="4"/>
  <c r="M221" i="4"/>
  <c r="C221" i="1" s="1"/>
  <c r="N221" i="1" s="1"/>
  <c r="K221" i="4"/>
  <c r="M61" i="4"/>
  <c r="C61" i="1" s="1"/>
  <c r="N61" i="1" s="1"/>
  <c r="K61" i="4"/>
  <c r="N35" i="4"/>
  <c r="M11" i="2" s="1"/>
  <c r="AS35" i="4"/>
  <c r="Q137" i="13"/>
  <c r="T137" i="3"/>
  <c r="U315" i="3"/>
  <c r="S145" i="2"/>
  <c r="I145" i="2"/>
  <c r="T193" i="1"/>
  <c r="S193" i="1"/>
  <c r="T147" i="1"/>
  <c r="S147" i="1"/>
  <c r="X247" i="9"/>
  <c r="U247" i="9"/>
  <c r="W67" i="10"/>
  <c r="I67" i="1" s="1"/>
  <c r="M67" i="10"/>
  <c r="H284" i="9"/>
  <c r="L284" i="9"/>
  <c r="L111" i="9"/>
  <c r="U177" i="8"/>
  <c r="X177" i="8"/>
  <c r="X264" i="8"/>
  <c r="U264" i="8"/>
  <c r="X298" i="7"/>
  <c r="U298" i="7"/>
  <c r="U140" i="7"/>
  <c r="M202" i="7"/>
  <c r="M136" i="6"/>
  <c r="X26" i="7"/>
  <c r="AX26" i="7"/>
  <c r="AW26" i="7"/>
  <c r="U26" i="7"/>
  <c r="U82" i="6"/>
  <c r="N238" i="4"/>
  <c r="M214" i="2" s="1"/>
  <c r="C214" i="2" s="1"/>
  <c r="AS238" i="4"/>
  <c r="S26" i="15"/>
  <c r="R26" i="15"/>
  <c r="Z26" i="4"/>
  <c r="AH26" i="4" s="1"/>
  <c r="AZ26" i="6"/>
  <c r="W174" i="10"/>
  <c r="I174" i="1" s="1"/>
  <c r="M174" i="10"/>
  <c r="W150" i="10"/>
  <c r="I150" i="1" s="1"/>
  <c r="M150" i="10"/>
  <c r="W88" i="10"/>
  <c r="I88" i="1" s="1"/>
  <c r="M88" i="10"/>
  <c r="W195" i="9"/>
  <c r="H195" i="1" s="1"/>
  <c r="M195" i="9"/>
  <c r="X163" i="9"/>
  <c r="U163" i="9"/>
  <c r="H224" i="9"/>
  <c r="L224" i="9"/>
  <c r="M174" i="8"/>
  <c r="X108" i="8"/>
  <c r="U108" i="8"/>
  <c r="U309" i="9"/>
  <c r="X309" i="9"/>
  <c r="M42" i="10"/>
  <c r="W42" i="10"/>
  <c r="I42" i="1" s="1"/>
  <c r="U321" i="7"/>
  <c r="M156" i="7"/>
  <c r="AT27" i="7"/>
  <c r="U27" i="7"/>
  <c r="M131" i="6"/>
  <c r="AS22" i="6"/>
  <c r="AR22" i="6"/>
  <c r="M22" i="6"/>
  <c r="U54" i="6"/>
  <c r="M182" i="5"/>
  <c r="M162" i="5"/>
  <c r="U292" i="3"/>
  <c r="M198" i="4"/>
  <c r="C198" i="1" s="1"/>
  <c r="N198" i="1" s="1"/>
  <c r="K198" i="4"/>
  <c r="AS92" i="4"/>
  <c r="N92" i="4"/>
  <c r="M68" i="2" s="1"/>
  <c r="M44" i="4"/>
  <c r="C44" i="1" s="1"/>
  <c r="K44" i="4"/>
  <c r="X34" i="10"/>
  <c r="AX34" i="10"/>
  <c r="AW34" i="10"/>
  <c r="U34" i="10"/>
  <c r="U234" i="9"/>
  <c r="X234" i="9"/>
  <c r="H217" i="8"/>
  <c r="L217" i="8" s="1"/>
  <c r="M143" i="8"/>
  <c r="M67" i="7"/>
  <c r="U149" i="6"/>
  <c r="M123" i="6"/>
  <c r="X68" i="7"/>
  <c r="U68" i="7"/>
  <c r="H43" i="7"/>
  <c r="L43" i="7" s="1"/>
  <c r="U112" i="5"/>
  <c r="U194" i="5"/>
  <c r="U41" i="5"/>
  <c r="M264" i="9"/>
  <c r="W264" i="9"/>
  <c r="H264" i="1" s="1"/>
  <c r="U183" i="9"/>
  <c r="X183" i="9"/>
  <c r="H238" i="8"/>
  <c r="L238" i="8" s="1"/>
  <c r="U158" i="8"/>
  <c r="M281" i="7"/>
  <c r="AT13" i="6"/>
  <c r="AS13" i="6"/>
  <c r="AR13" i="6"/>
  <c r="W13" i="6"/>
  <c r="E13" i="1" s="1"/>
  <c r="P13" i="1" s="1"/>
  <c r="M13" i="6"/>
  <c r="AQ13" i="6"/>
  <c r="AP13" i="6"/>
  <c r="AO13" i="6"/>
  <c r="U211" i="6"/>
  <c r="U330" i="6"/>
  <c r="M270" i="6"/>
  <c r="U89" i="6"/>
  <c r="L162" i="7"/>
  <c r="H162" i="7"/>
  <c r="U210" i="5"/>
  <c r="U265" i="5"/>
  <c r="U251" i="5"/>
  <c r="U285" i="6"/>
  <c r="U90" i="5"/>
  <c r="AS323" i="4"/>
  <c r="N323" i="4"/>
  <c r="F239" i="4"/>
  <c r="AU239" i="4" s="1"/>
  <c r="M141" i="5"/>
  <c r="Q262" i="13"/>
  <c r="T262" i="3"/>
  <c r="S22" i="15"/>
  <c r="X22" i="4" s="1"/>
  <c r="R22" i="15"/>
  <c r="Z22" i="4"/>
  <c r="U297" i="10"/>
  <c r="X297" i="10"/>
  <c r="X87" i="10"/>
  <c r="U87" i="10"/>
  <c r="L277" i="9"/>
  <c r="W181" i="9"/>
  <c r="H181" i="1" s="1"/>
  <c r="M181" i="9"/>
  <c r="H109" i="8"/>
  <c r="L109" i="8"/>
  <c r="X243" i="9"/>
  <c r="U243" i="9"/>
  <c r="X174" i="9"/>
  <c r="U174" i="9"/>
  <c r="X105" i="8"/>
  <c r="U105" i="8"/>
  <c r="U96" i="8"/>
  <c r="X96" i="8"/>
  <c r="AO8" i="8"/>
  <c r="AM8" i="8"/>
  <c r="W8" i="8"/>
  <c r="F8" i="1" s="1"/>
  <c r="Q8" i="1" s="1"/>
  <c r="AR8" i="8"/>
  <c r="AP8" i="8"/>
  <c r="AN8" i="8"/>
  <c r="AQ8" i="8"/>
  <c r="M8" i="8"/>
  <c r="M66" i="7"/>
  <c r="X130" i="8"/>
  <c r="U130" i="8"/>
  <c r="X317" i="7"/>
  <c r="U317" i="7"/>
  <c r="U240" i="6"/>
  <c r="M243" i="6"/>
  <c r="M306" i="6"/>
  <c r="X210" i="7"/>
  <c r="U210" i="7"/>
  <c r="X215" i="7"/>
  <c r="U215" i="7"/>
  <c r="U224" i="5"/>
  <c r="U102" i="5"/>
  <c r="N234" i="4"/>
  <c r="M210" i="2" s="1"/>
  <c r="C210" i="2" s="1"/>
  <c r="AS234" i="4"/>
  <c r="U197" i="3"/>
  <c r="U317" i="3"/>
  <c r="U249" i="3"/>
  <c r="W318" i="10"/>
  <c r="I318" i="1" s="1"/>
  <c r="M318" i="10"/>
  <c r="M288" i="10"/>
  <c r="W288" i="10"/>
  <c r="I288" i="1" s="1"/>
  <c r="W76" i="10"/>
  <c r="I76" i="1" s="1"/>
  <c r="M76" i="10"/>
  <c r="T135" i="1"/>
  <c r="S135" i="1"/>
  <c r="H62" i="9"/>
  <c r="L62" i="9" s="1"/>
  <c r="W237" i="9"/>
  <c r="H237" i="1" s="1"/>
  <c r="M237" i="9"/>
  <c r="M176" i="8"/>
  <c r="AM6" i="8"/>
  <c r="W6" i="8"/>
  <c r="F6" i="1" s="1"/>
  <c r="Q6" i="1" s="1"/>
  <c r="M6" i="8"/>
  <c r="AR6" i="8"/>
  <c r="AQ6" i="8"/>
  <c r="AO6" i="8"/>
  <c r="AN6" i="8"/>
  <c r="AP6" i="8"/>
  <c r="U130" i="7"/>
  <c r="X130" i="7"/>
  <c r="AP35" i="8"/>
  <c r="M35" i="8"/>
  <c r="AQ35" i="8"/>
  <c r="A294" i="6"/>
  <c r="BJ293" i="6"/>
  <c r="BI293" i="6"/>
  <c r="BH293" i="6"/>
  <c r="U69" i="6"/>
  <c r="AS207" i="4"/>
  <c r="N207" i="4"/>
  <c r="M183" i="2" s="1"/>
  <c r="C183" i="2" s="1"/>
  <c r="M275" i="2"/>
  <c r="C275" i="2" s="1"/>
  <c r="U114" i="5"/>
  <c r="M60" i="5"/>
  <c r="A293" i="3"/>
  <c r="BJ292" i="3"/>
  <c r="BI292" i="3"/>
  <c r="BH292" i="3"/>
  <c r="AD292" i="3"/>
  <c r="P110" i="13"/>
  <c r="H110" i="3"/>
  <c r="L110" i="3" s="1"/>
  <c r="P148" i="13"/>
  <c r="H148" i="3"/>
  <c r="L148" i="3" s="1"/>
  <c r="AF26" i="9"/>
  <c r="AN26" i="9" s="1"/>
  <c r="AU26" i="9" s="1"/>
  <c r="AI26" i="7"/>
  <c r="AF26" i="3"/>
  <c r="BQ26" i="3" s="1"/>
  <c r="U137" i="9"/>
  <c r="X137" i="9"/>
  <c r="H68" i="9"/>
  <c r="L68" i="9" s="1"/>
  <c r="X109" i="9"/>
  <c r="U109" i="9"/>
  <c r="M149" i="9"/>
  <c r="W149" i="9"/>
  <c r="H149" i="1" s="1"/>
  <c r="I48" i="2"/>
  <c r="S48" i="2"/>
  <c r="U319" i="8"/>
  <c r="X319" i="8"/>
  <c r="L212" i="7"/>
  <c r="X69" i="7"/>
  <c r="U69" i="7"/>
  <c r="U177" i="7"/>
  <c r="L89" i="7"/>
  <c r="U75" i="7"/>
  <c r="X75" i="7"/>
  <c r="U276" i="6"/>
  <c r="M56" i="6"/>
  <c r="L203" i="7"/>
  <c r="H140" i="7"/>
  <c r="L140" i="7" s="1"/>
  <c r="H239" i="7"/>
  <c r="L239" i="7"/>
  <c r="U133" i="6"/>
  <c r="U193" i="5"/>
  <c r="U233" i="5"/>
  <c r="AS264" i="4"/>
  <c r="N264" i="4"/>
  <c r="M240" i="2" s="1"/>
  <c r="C240" i="2" s="1"/>
  <c r="N187" i="4"/>
  <c r="M163" i="2" s="1"/>
  <c r="C163" i="2" s="1"/>
  <c r="AS187" i="4"/>
  <c r="U149" i="3"/>
  <c r="M326" i="3"/>
  <c r="P229" i="13"/>
  <c r="H229" i="3"/>
  <c r="L229" i="3" s="1"/>
  <c r="AH16" i="7"/>
  <c r="AL16" i="5"/>
  <c r="AJ16" i="3"/>
  <c r="BN16" i="3" s="1"/>
  <c r="S300" i="1"/>
  <c r="T300" i="1"/>
  <c r="X261" i="10"/>
  <c r="U261" i="10"/>
  <c r="X276" i="10"/>
  <c r="U276" i="10"/>
  <c r="S35" i="2"/>
  <c r="I35" i="2"/>
  <c r="X53" i="9"/>
  <c r="U53" i="9"/>
  <c r="X278" i="9"/>
  <c r="U278" i="9"/>
  <c r="W16" i="9"/>
  <c r="H16" i="1" s="1"/>
  <c r="M16" i="9"/>
  <c r="AQ16" i="9"/>
  <c r="AP16" i="9"/>
  <c r="AO16" i="9"/>
  <c r="AN16" i="9"/>
  <c r="U142" i="7"/>
  <c r="X142" i="7"/>
  <c r="M200" i="7"/>
  <c r="U76" i="6"/>
  <c r="M53" i="6"/>
  <c r="H39" i="7"/>
  <c r="L39" i="7"/>
  <c r="N272" i="4"/>
  <c r="M248" i="2" s="1"/>
  <c r="C248" i="2" s="1"/>
  <c r="AS272" i="4"/>
  <c r="N252" i="13"/>
  <c r="T252" i="5"/>
  <c r="P79" i="13"/>
  <c r="H79" i="3"/>
  <c r="L79" i="3" s="1"/>
  <c r="N27" i="15"/>
  <c r="M27" i="15"/>
  <c r="L27" i="15"/>
  <c r="K27" i="15"/>
  <c r="P27" i="15"/>
  <c r="O27" i="15"/>
  <c r="C27" i="8"/>
  <c r="AG27" i="7"/>
  <c r="C27" i="6"/>
  <c r="C27" i="7"/>
  <c r="C27" i="5"/>
  <c r="C27" i="3"/>
  <c r="I268" i="2"/>
  <c r="S268" i="2"/>
  <c r="S212" i="2"/>
  <c r="I212" i="2"/>
  <c r="T295" i="1"/>
  <c r="S295" i="1"/>
  <c r="U43" i="10"/>
  <c r="X43" i="10"/>
  <c r="W289" i="10"/>
  <c r="I289" i="1" s="1"/>
  <c r="M289" i="10"/>
  <c r="M90" i="10"/>
  <c r="W90" i="10"/>
  <c r="I90" i="1" s="1"/>
  <c r="W29" i="10"/>
  <c r="I29" i="1" s="1"/>
  <c r="M29" i="10"/>
  <c r="AQ29" i="10"/>
  <c r="AP29" i="10"/>
  <c r="M233" i="8"/>
  <c r="W191" i="9"/>
  <c r="H191" i="1" s="1"/>
  <c r="M191" i="9"/>
  <c r="M307" i="8"/>
  <c r="X327" i="8"/>
  <c r="U327" i="8"/>
  <c r="M183" i="7"/>
  <c r="L70" i="7"/>
  <c r="M252" i="6"/>
  <c r="N175" i="13"/>
  <c r="T175" i="5"/>
  <c r="M10" i="4"/>
  <c r="C10" i="1" s="1"/>
  <c r="N10" i="1" s="1"/>
  <c r="K10" i="4"/>
  <c r="AI10" i="4"/>
  <c r="AH10" i="4"/>
  <c r="AG10" i="4"/>
  <c r="AE10" i="4"/>
  <c r="AF10" i="4"/>
  <c r="AD10" i="4"/>
  <c r="P287" i="13"/>
  <c r="H287" i="3"/>
  <c r="L287" i="3" s="1"/>
  <c r="U254" i="3"/>
  <c r="X264" i="10"/>
  <c r="U264" i="10"/>
  <c r="X248" i="10"/>
  <c r="U248" i="10"/>
  <c r="S183" i="2"/>
  <c r="I183" i="2"/>
  <c r="I266" i="2"/>
  <c r="S266" i="2"/>
  <c r="S254" i="2"/>
  <c r="I254" i="2"/>
  <c r="S223" i="2"/>
  <c r="I223" i="2"/>
  <c r="AN17" i="10"/>
  <c r="W17" i="10"/>
  <c r="I17" i="1" s="1"/>
  <c r="M17" i="10"/>
  <c r="AQ17" i="10"/>
  <c r="AP17" i="10"/>
  <c r="M80" i="10"/>
  <c r="W80" i="10"/>
  <c r="I80" i="1" s="1"/>
  <c r="M308" i="9"/>
  <c r="W308" i="9"/>
  <c r="H308" i="1" s="1"/>
  <c r="U273" i="10"/>
  <c r="X273" i="10"/>
  <c r="I3" i="2"/>
  <c r="S3" i="2"/>
  <c r="X42" i="10"/>
  <c r="U42" i="10"/>
  <c r="L319" i="9"/>
  <c r="S30" i="2"/>
  <c r="I30" i="2"/>
  <c r="X47" i="10"/>
  <c r="U47" i="10"/>
  <c r="M320" i="9"/>
  <c r="W320" i="9"/>
  <c r="H320" i="1" s="1"/>
  <c r="M186" i="9"/>
  <c r="W186" i="9"/>
  <c r="H186" i="1" s="1"/>
  <c r="X172" i="9"/>
  <c r="U172" i="9"/>
  <c r="L93" i="9"/>
  <c r="S188" i="2"/>
  <c r="I188" i="2"/>
  <c r="X268" i="9"/>
  <c r="U268" i="9"/>
  <c r="X146" i="9"/>
  <c r="U146" i="9"/>
  <c r="L322" i="9"/>
  <c r="H322" i="9"/>
  <c r="L262" i="8"/>
  <c r="W128" i="9"/>
  <c r="H128" i="1" s="1"/>
  <c r="M128" i="9"/>
  <c r="L190" i="9"/>
  <c r="W64" i="9"/>
  <c r="H64" i="1" s="1"/>
  <c r="M64" i="9"/>
  <c r="L29" i="9"/>
  <c r="T102" i="1"/>
  <c r="S102" i="1"/>
  <c r="M33" i="9"/>
  <c r="AP33" i="9"/>
  <c r="AW33" i="9" s="1"/>
  <c r="W33" i="9"/>
  <c r="H33" i="1" s="1"/>
  <c r="M311" i="8"/>
  <c r="L251" i="9"/>
  <c r="L116" i="9"/>
  <c r="L304" i="8"/>
  <c r="H197" i="8"/>
  <c r="L197" i="8"/>
  <c r="H325" i="8"/>
  <c r="L325" i="8" s="1"/>
  <c r="M191" i="8"/>
  <c r="H63" i="8"/>
  <c r="L63" i="8" s="1"/>
  <c r="L200" i="8"/>
  <c r="L262" i="9"/>
  <c r="X199" i="8"/>
  <c r="U199" i="8"/>
  <c r="L72" i="9"/>
  <c r="R69" i="2"/>
  <c r="H69" i="2"/>
  <c r="M57" i="8"/>
  <c r="X41" i="8"/>
  <c r="U41" i="8"/>
  <c r="X143" i="8"/>
  <c r="U143" i="8"/>
  <c r="X203" i="8"/>
  <c r="U203" i="8"/>
  <c r="L220" i="8"/>
  <c r="U275" i="7"/>
  <c r="H123" i="2"/>
  <c r="R123" i="2"/>
  <c r="M165" i="7"/>
  <c r="L287" i="7"/>
  <c r="L290" i="7"/>
  <c r="M142" i="7"/>
  <c r="L312" i="7"/>
  <c r="X312" i="7" s="1"/>
  <c r="M299" i="7"/>
  <c r="L177" i="7"/>
  <c r="U323" i="6"/>
  <c r="L65" i="8"/>
  <c r="X268" i="7"/>
  <c r="U268" i="7"/>
  <c r="AT12" i="6"/>
  <c r="AS12" i="6"/>
  <c r="AP12" i="6"/>
  <c r="AO12" i="6"/>
  <c r="AR12" i="6"/>
  <c r="AQ12" i="6"/>
  <c r="W12" i="6"/>
  <c r="E12" i="1" s="1"/>
  <c r="P12" i="1" s="1"/>
  <c r="M12" i="6"/>
  <c r="M36" i="7"/>
  <c r="U132" i="6"/>
  <c r="U297" i="6"/>
  <c r="U221" i="6"/>
  <c r="U194" i="6"/>
  <c r="U92" i="6"/>
  <c r="U186" i="6"/>
  <c r="U147" i="6"/>
  <c r="U313" i="6"/>
  <c r="M274" i="6"/>
  <c r="M51" i="6"/>
  <c r="M187" i="6"/>
  <c r="M173" i="6"/>
  <c r="M323" i="6"/>
  <c r="M188" i="6"/>
  <c r="M149" i="6"/>
  <c r="M314" i="6"/>
  <c r="M288" i="6"/>
  <c r="M176" i="6"/>
  <c r="L267" i="7"/>
  <c r="M225" i="6"/>
  <c r="U183" i="6"/>
  <c r="X95" i="7"/>
  <c r="U95" i="7"/>
  <c r="X83" i="7"/>
  <c r="U83" i="7"/>
  <c r="U274" i="7"/>
  <c r="M205" i="6"/>
  <c r="H159" i="7"/>
  <c r="L159" i="7" s="1"/>
  <c r="H11" i="7"/>
  <c r="L11" i="7" s="1"/>
  <c r="H9" i="7"/>
  <c r="L9" i="7" s="1"/>
  <c r="H115" i="7"/>
  <c r="L115" i="7" s="1"/>
  <c r="X115" i="7" s="1"/>
  <c r="H231" i="7"/>
  <c r="L231" i="7" s="1"/>
  <c r="X231" i="7" s="1"/>
  <c r="H214" i="7"/>
  <c r="L214" i="7"/>
  <c r="X161" i="8"/>
  <c r="U269" i="5"/>
  <c r="M330" i="5"/>
  <c r="AT21" i="6"/>
  <c r="L284" i="5"/>
  <c r="L202" i="5"/>
  <c r="U320" i="5"/>
  <c r="M39" i="5"/>
  <c r="AR39" i="5"/>
  <c r="U120" i="5"/>
  <c r="N52" i="13"/>
  <c r="T52" i="5"/>
  <c r="H153" i="5"/>
  <c r="L153" i="5"/>
  <c r="T146" i="5"/>
  <c r="F116" i="4"/>
  <c r="J116" i="4"/>
  <c r="F37" i="4"/>
  <c r="J37" i="4"/>
  <c r="F81" i="4"/>
  <c r="J81" i="4"/>
  <c r="F114" i="4"/>
  <c r="J114" i="4" s="1"/>
  <c r="F3" i="4"/>
  <c r="J3" i="4"/>
  <c r="F170" i="4"/>
  <c r="AU170" i="4" s="1"/>
  <c r="F136" i="4"/>
  <c r="J136" i="4"/>
  <c r="F185" i="4"/>
  <c r="AU185" i="4" s="1"/>
  <c r="F222" i="4"/>
  <c r="M47" i="4"/>
  <c r="C47" i="1" s="1"/>
  <c r="N47" i="1" s="1"/>
  <c r="K47" i="4"/>
  <c r="F206" i="4"/>
  <c r="AU206" i="4" s="1"/>
  <c r="J206" i="4"/>
  <c r="N29" i="4"/>
  <c r="M5" i="2" s="1"/>
  <c r="AS29" i="4"/>
  <c r="M151" i="4"/>
  <c r="C151" i="1" s="1"/>
  <c r="K151" i="4"/>
  <c r="N147" i="4"/>
  <c r="M123" i="2" s="1"/>
  <c r="AS147" i="4"/>
  <c r="U252" i="3"/>
  <c r="U327" i="3"/>
  <c r="Q145" i="13"/>
  <c r="T145" i="3"/>
  <c r="Q170" i="13"/>
  <c r="T170" i="3"/>
  <c r="P69" i="13"/>
  <c r="H69" i="3"/>
  <c r="L69" i="3" s="1"/>
  <c r="M266" i="7"/>
  <c r="U258" i="6"/>
  <c r="M121" i="6"/>
  <c r="Q45" i="13"/>
  <c r="T45" i="3"/>
  <c r="U325" i="3"/>
  <c r="U152" i="3"/>
  <c r="Y26" i="15"/>
  <c r="V26" i="15"/>
  <c r="Q26" i="15"/>
  <c r="AW26" i="10"/>
  <c r="Y26" i="4"/>
  <c r="AG26" i="4" s="1"/>
  <c r="AY26" i="6"/>
  <c r="M204" i="6"/>
  <c r="AP8" i="7"/>
  <c r="AO8" i="7"/>
  <c r="AN8" i="7"/>
  <c r="AM8" i="7"/>
  <c r="AQ8" i="7"/>
  <c r="W8" i="7"/>
  <c r="M8" i="7"/>
  <c r="X322" i="7"/>
  <c r="U322" i="7"/>
  <c r="U164" i="5"/>
  <c r="M261" i="4"/>
  <c r="C261" i="1" s="1"/>
  <c r="N261" i="1" s="1"/>
  <c r="K261" i="4"/>
  <c r="AS257" i="4"/>
  <c r="N257" i="4"/>
  <c r="M233" i="2" s="1"/>
  <c r="C233" i="2" s="1"/>
  <c r="S186" i="2"/>
  <c r="I186" i="2"/>
  <c r="I214" i="2"/>
  <c r="S214" i="2"/>
  <c r="M267" i="9"/>
  <c r="W267" i="9"/>
  <c r="H267" i="1" s="1"/>
  <c r="M15" i="10"/>
  <c r="AP15" i="10"/>
  <c r="AR15" i="10"/>
  <c r="AQ15" i="10"/>
  <c r="AM15" i="10"/>
  <c r="W15" i="10"/>
  <c r="I15" i="1" s="1"/>
  <c r="AN15" i="10"/>
  <c r="U285" i="9"/>
  <c r="X285" i="9"/>
  <c r="H113" i="9"/>
  <c r="L113" i="9" s="1"/>
  <c r="H287" i="9"/>
  <c r="L287" i="9" s="1"/>
  <c r="W61" i="9"/>
  <c r="H61" i="1" s="1"/>
  <c r="M61" i="9"/>
  <c r="W259" i="9"/>
  <c r="H259" i="1" s="1"/>
  <c r="M259" i="9"/>
  <c r="H218" i="8"/>
  <c r="L218" i="8"/>
  <c r="M33" i="7"/>
  <c r="M239" i="5"/>
  <c r="M288" i="5"/>
  <c r="U46" i="5"/>
  <c r="N267" i="4"/>
  <c r="M243" i="2" s="1"/>
  <c r="C243" i="2" s="1"/>
  <c r="AS267" i="4"/>
  <c r="F267" i="4"/>
  <c r="S17" i="15"/>
  <c r="X17" i="4" s="1"/>
  <c r="AF17" i="4" s="1"/>
  <c r="R17" i="15"/>
  <c r="Z17" i="4"/>
  <c r="AH17" i="4" s="1"/>
  <c r="AS17" i="6"/>
  <c r="M324" i="10"/>
  <c r="W324" i="10"/>
  <c r="I324" i="1" s="1"/>
  <c r="U134" i="9"/>
  <c r="X134" i="9"/>
  <c r="I41" i="2"/>
  <c r="S41" i="2"/>
  <c r="H296" i="9"/>
  <c r="L296" i="9" s="1"/>
  <c r="X152" i="9"/>
  <c r="U152" i="9"/>
  <c r="A315" i="9"/>
  <c r="BJ314" i="9"/>
  <c r="BI314" i="9"/>
  <c r="BH314" i="9"/>
  <c r="L273" i="8"/>
  <c r="X135" i="8"/>
  <c r="U135" i="8"/>
  <c r="L169" i="9"/>
  <c r="X114" i="7"/>
  <c r="U114" i="7"/>
  <c r="U236" i="5"/>
  <c r="M270" i="5"/>
  <c r="M43" i="5"/>
  <c r="S255" i="2"/>
  <c r="I255" i="2"/>
  <c r="I246" i="2"/>
  <c r="S246" i="2"/>
  <c r="T28" i="1"/>
  <c r="S28" i="1"/>
  <c r="K28" i="1"/>
  <c r="U187" i="9"/>
  <c r="X187" i="9"/>
  <c r="M52" i="9"/>
  <c r="W52" i="9"/>
  <c r="H52" i="1" s="1"/>
  <c r="H142" i="8"/>
  <c r="L142" i="8"/>
  <c r="U255" i="8"/>
  <c r="X255" i="8"/>
  <c r="M119" i="8"/>
  <c r="U251" i="8"/>
  <c r="X263" i="8"/>
  <c r="U263" i="8"/>
  <c r="R31" i="2"/>
  <c r="H31" i="2"/>
  <c r="X37" i="7"/>
  <c r="U37" i="7"/>
  <c r="AZ32" i="6"/>
  <c r="AY32" i="6"/>
  <c r="U32" i="6"/>
  <c r="M119" i="6"/>
  <c r="X122" i="7"/>
  <c r="U122" i="7"/>
  <c r="H173" i="7"/>
  <c r="L173" i="7"/>
  <c r="U80" i="5"/>
  <c r="T313" i="1"/>
  <c r="S313" i="1"/>
  <c r="K212" i="1"/>
  <c r="S212" i="1"/>
  <c r="T212" i="1"/>
  <c r="S153" i="2"/>
  <c r="I153" i="2"/>
  <c r="K74" i="1"/>
  <c r="T74" i="1"/>
  <c r="S74" i="1"/>
  <c r="M198" i="8"/>
  <c r="M31" i="8"/>
  <c r="AQ31" i="8"/>
  <c r="AP31" i="8"/>
  <c r="M151" i="8"/>
  <c r="X219" i="8"/>
  <c r="U219" i="8"/>
  <c r="M186" i="6"/>
  <c r="U90" i="6"/>
  <c r="M257" i="5"/>
  <c r="U75" i="10"/>
  <c r="X75" i="10"/>
  <c r="U85" i="10"/>
  <c r="X85" i="10"/>
  <c r="I60" i="2"/>
  <c r="S60" i="2"/>
  <c r="H63" i="2"/>
  <c r="R63" i="2"/>
  <c r="X133" i="8"/>
  <c r="U133" i="8"/>
  <c r="U160" i="8"/>
  <c r="U294" i="7"/>
  <c r="X294" i="7"/>
  <c r="AF10" i="9"/>
  <c r="AN10" i="9" s="1"/>
  <c r="AI10" i="7"/>
  <c r="AF10" i="3"/>
  <c r="BQ10" i="3" s="1"/>
  <c r="X191" i="9"/>
  <c r="U191" i="9"/>
  <c r="U46" i="9"/>
  <c r="X46" i="9"/>
  <c r="H116" i="8"/>
  <c r="L116" i="8"/>
  <c r="U198" i="7"/>
  <c r="U284" i="6"/>
  <c r="N172" i="4"/>
  <c r="M148" i="2" s="1"/>
  <c r="C148" i="2" s="1"/>
  <c r="AS172" i="4"/>
  <c r="AS326" i="4"/>
  <c r="N326" i="4"/>
  <c r="M302" i="2" s="1"/>
  <c r="C302" i="2" s="1"/>
  <c r="J89" i="4"/>
  <c r="M81" i="5"/>
  <c r="AF237" i="15"/>
  <c r="AE237" i="15"/>
  <c r="A238" i="15"/>
  <c r="T299" i="1"/>
  <c r="S299" i="1"/>
  <c r="W157" i="10"/>
  <c r="I157" i="1" s="1"/>
  <c r="M157" i="10"/>
  <c r="U82" i="10"/>
  <c r="X82" i="10"/>
  <c r="I127" i="2"/>
  <c r="S127" i="2"/>
  <c r="U115" i="7"/>
  <c r="U198" i="6"/>
  <c r="U299" i="6"/>
  <c r="M219" i="6"/>
  <c r="U228" i="6"/>
  <c r="N78" i="13"/>
  <c r="N264" i="13"/>
  <c r="T264" i="5"/>
  <c r="U205" i="3"/>
  <c r="M154" i="5"/>
  <c r="M159" i="4"/>
  <c r="C159" i="1" s="1"/>
  <c r="N159" i="1" s="1"/>
  <c r="K159" i="4"/>
  <c r="P5" i="13"/>
  <c r="H5" i="3"/>
  <c r="L5" i="3" s="1"/>
  <c r="M321" i="10"/>
  <c r="W321" i="10"/>
  <c r="I321" i="1" s="1"/>
  <c r="X168" i="10"/>
  <c r="U168" i="10"/>
  <c r="R25" i="15"/>
  <c r="S25" i="15"/>
  <c r="X25" i="4" s="1"/>
  <c r="Z25" i="4"/>
  <c r="AH25" i="4" s="1"/>
  <c r="T279" i="1"/>
  <c r="S279" i="1"/>
  <c r="S300" i="2"/>
  <c r="I300" i="2"/>
  <c r="U217" i="10"/>
  <c r="X217" i="10"/>
  <c r="S263" i="2"/>
  <c r="I263" i="2"/>
  <c r="T54" i="1"/>
  <c r="S54" i="1"/>
  <c r="S149" i="2"/>
  <c r="I149" i="2"/>
  <c r="S17" i="2"/>
  <c r="I17" i="2"/>
  <c r="H20" i="9"/>
  <c r="L20" i="9" s="1"/>
  <c r="U98" i="9"/>
  <c r="X98" i="9"/>
  <c r="X143" i="9"/>
  <c r="U143" i="9"/>
  <c r="L205" i="9"/>
  <c r="H205" i="9"/>
  <c r="W157" i="9"/>
  <c r="H157" i="1" s="1"/>
  <c r="M157" i="9"/>
  <c r="M182" i="9"/>
  <c r="W182" i="9"/>
  <c r="H182" i="1" s="1"/>
  <c r="R50" i="2"/>
  <c r="H50" i="2"/>
  <c r="H126" i="2"/>
  <c r="R126" i="2"/>
  <c r="U231" i="8"/>
  <c r="M48" i="8"/>
  <c r="M155" i="7"/>
  <c r="L33" i="8"/>
  <c r="M229" i="7"/>
  <c r="U282" i="6"/>
  <c r="M152" i="6"/>
  <c r="M265" i="6"/>
  <c r="W14" i="6"/>
  <c r="E14" i="1" s="1"/>
  <c r="P14" i="1" s="1"/>
  <c r="M14" i="6"/>
  <c r="AQ14" i="6"/>
  <c r="AP14" i="6"/>
  <c r="AO14" i="6"/>
  <c r="AT14" i="6"/>
  <c r="AS14" i="6"/>
  <c r="AR14" i="6"/>
  <c r="X110" i="7"/>
  <c r="U110" i="7"/>
  <c r="X326" i="7"/>
  <c r="U326" i="7"/>
  <c r="H323" i="7"/>
  <c r="L323" i="7" s="1"/>
  <c r="U250" i="5"/>
  <c r="M210" i="5"/>
  <c r="N216" i="13"/>
  <c r="T216" i="5"/>
  <c r="F110" i="4"/>
  <c r="J110" i="4"/>
  <c r="J248" i="4"/>
  <c r="P235" i="13"/>
  <c r="H235" i="3"/>
  <c r="L235" i="3" s="1"/>
  <c r="M326" i="10"/>
  <c r="W326" i="10"/>
  <c r="I326" i="1" s="1"/>
  <c r="X213" i="10"/>
  <c r="U213" i="10"/>
  <c r="M179" i="10"/>
  <c r="W179" i="10"/>
  <c r="I179" i="1" s="1"/>
  <c r="M72" i="10"/>
  <c r="W72" i="10"/>
  <c r="I72" i="1" s="1"/>
  <c r="AI5" i="9"/>
  <c r="AQ5" i="9" s="1"/>
  <c r="AK5" i="5"/>
  <c r="AS5" i="5" s="1"/>
  <c r="AI5" i="3"/>
  <c r="BO5" i="3" s="1"/>
  <c r="Q24" i="15"/>
  <c r="Y24" i="15"/>
  <c r="AS24" i="3" s="1"/>
  <c r="V24" i="15"/>
  <c r="Y24" i="4"/>
  <c r="W9" i="4"/>
  <c r="AE9" i="4" s="1"/>
  <c r="AN9" i="8"/>
  <c r="S196" i="1"/>
  <c r="T196" i="1"/>
  <c r="X259" i="10"/>
  <c r="U259" i="10"/>
  <c r="U185" i="10"/>
  <c r="X185" i="10"/>
  <c r="U228" i="10"/>
  <c r="X228" i="10"/>
  <c r="T166" i="1"/>
  <c r="S166" i="1"/>
  <c r="K166" i="1"/>
  <c r="X200" i="10"/>
  <c r="U200" i="10"/>
  <c r="U66" i="10"/>
  <c r="X66" i="10"/>
  <c r="I125" i="2"/>
  <c r="S125" i="2"/>
  <c r="W262" i="10"/>
  <c r="I262" i="1" s="1"/>
  <c r="M262" i="10"/>
  <c r="K52" i="1"/>
  <c r="S52" i="1"/>
  <c r="T52" i="1"/>
  <c r="S98" i="2"/>
  <c r="I98" i="2"/>
  <c r="T148" i="1"/>
  <c r="S148" i="1"/>
  <c r="W77" i="10"/>
  <c r="I77" i="1" s="1"/>
  <c r="M77" i="10"/>
  <c r="AN6" i="10"/>
  <c r="AM6" i="10"/>
  <c r="AO6" i="10"/>
  <c r="W6" i="10"/>
  <c r="I6" i="1" s="1"/>
  <c r="M6" i="10"/>
  <c r="AR6" i="10"/>
  <c r="AQ6" i="10"/>
  <c r="AP6" i="10"/>
  <c r="X298" i="9"/>
  <c r="U298" i="9"/>
  <c r="T16" i="1"/>
  <c r="S16" i="1"/>
  <c r="K16" i="1"/>
  <c r="L316" i="9"/>
  <c r="X292" i="9"/>
  <c r="U292" i="9"/>
  <c r="L117" i="9"/>
  <c r="AN19" i="10"/>
  <c r="L90" i="9"/>
  <c r="X265" i="9"/>
  <c r="U265" i="9"/>
  <c r="X227" i="9"/>
  <c r="U227" i="9"/>
  <c r="U115" i="9"/>
  <c r="X115" i="9"/>
  <c r="X80" i="9"/>
  <c r="U80" i="9"/>
  <c r="H140" i="9"/>
  <c r="L140" i="9" s="1"/>
  <c r="H120" i="9"/>
  <c r="L120" i="9"/>
  <c r="S38" i="2"/>
  <c r="I38" i="2"/>
  <c r="X286" i="9"/>
  <c r="U286" i="9"/>
  <c r="T143" i="1"/>
  <c r="S143" i="1"/>
  <c r="L321" i="9"/>
  <c r="A315" i="8"/>
  <c r="BJ314" i="8"/>
  <c r="BI314" i="8"/>
  <c r="BH314" i="8"/>
  <c r="X293" i="8"/>
  <c r="U293" i="8"/>
  <c r="AP22" i="9"/>
  <c r="W22" i="9"/>
  <c r="H22" i="1" s="1"/>
  <c r="M22" i="9"/>
  <c r="M65" i="9"/>
  <c r="W65" i="9"/>
  <c r="H65" i="1" s="1"/>
  <c r="W31" i="9"/>
  <c r="H31" i="1" s="1"/>
  <c r="M31" i="9"/>
  <c r="AP31" i="9"/>
  <c r="AW31" i="9" s="1"/>
  <c r="M178" i="8"/>
  <c r="R220" i="2"/>
  <c r="H220" i="2"/>
  <c r="X308" i="8"/>
  <c r="U308" i="8"/>
  <c r="H303" i="8"/>
  <c r="L303" i="8"/>
  <c r="X28" i="9"/>
  <c r="U28" i="9"/>
  <c r="W215" i="9"/>
  <c r="H215" i="1" s="1"/>
  <c r="M215" i="9"/>
  <c r="AQ13" i="9"/>
  <c r="AP13" i="9"/>
  <c r="AO13" i="9"/>
  <c r="AN13" i="9"/>
  <c r="W13" i="9"/>
  <c r="H13" i="1" s="1"/>
  <c r="M13" i="9"/>
  <c r="R12" i="2"/>
  <c r="H12" i="2"/>
  <c r="X189" i="8"/>
  <c r="U189" i="8"/>
  <c r="L179" i="8"/>
  <c r="H36" i="2"/>
  <c r="R36" i="2"/>
  <c r="L50" i="8"/>
  <c r="X125" i="8"/>
  <c r="U125" i="8"/>
  <c r="U164" i="8"/>
  <c r="X164" i="8"/>
  <c r="U63" i="8"/>
  <c r="N222" i="13"/>
  <c r="X214" i="8"/>
  <c r="U214" i="8"/>
  <c r="AP24" i="9"/>
  <c r="W24" i="9"/>
  <c r="H24" i="1" s="1"/>
  <c r="M24" i="9"/>
  <c r="X200" i="8"/>
  <c r="U200" i="8"/>
  <c r="L274" i="7"/>
  <c r="X267" i="7"/>
  <c r="U267" i="7"/>
  <c r="L151" i="9"/>
  <c r="X111" i="8"/>
  <c r="U111" i="8"/>
  <c r="M265" i="7"/>
  <c r="T92" i="8"/>
  <c r="M269" i="7"/>
  <c r="M316" i="7"/>
  <c r="M101" i="8"/>
  <c r="X294" i="8"/>
  <c r="U294" i="8"/>
  <c r="L99" i="7"/>
  <c r="X65" i="8"/>
  <c r="U65" i="8"/>
  <c r="L194" i="7"/>
  <c r="X77" i="7"/>
  <c r="U77" i="7"/>
  <c r="L263" i="7"/>
  <c r="M267" i="6"/>
  <c r="U205" i="6"/>
  <c r="U242" i="6"/>
  <c r="U103" i="6"/>
  <c r="U197" i="6"/>
  <c r="U292" i="6"/>
  <c r="W3" i="6"/>
  <c r="E3" i="1" s="1"/>
  <c r="P3" i="1" s="1"/>
  <c r="M3" i="6"/>
  <c r="AT3" i="6"/>
  <c r="AS3" i="6"/>
  <c r="AR3" i="6"/>
  <c r="AQ3" i="6"/>
  <c r="AP3" i="6"/>
  <c r="AO3" i="6"/>
  <c r="M62" i="6"/>
  <c r="M201" i="6"/>
  <c r="M89" i="6"/>
  <c r="M94" i="6"/>
  <c r="M199" i="6"/>
  <c r="M160" i="6"/>
  <c r="M320" i="6"/>
  <c r="M294" i="6"/>
  <c r="U258" i="7"/>
  <c r="U161" i="6"/>
  <c r="M166" i="7"/>
  <c r="U125" i="6"/>
  <c r="X185" i="7"/>
  <c r="U185" i="7"/>
  <c r="X106" i="7"/>
  <c r="U106" i="7"/>
  <c r="X306" i="7"/>
  <c r="U306" i="7"/>
  <c r="X216" i="7"/>
  <c r="U216" i="7"/>
  <c r="X221" i="7"/>
  <c r="U221" i="7"/>
  <c r="U201" i="6"/>
  <c r="H179" i="7"/>
  <c r="L179" i="7"/>
  <c r="X179" i="7" s="1"/>
  <c r="H45" i="7"/>
  <c r="L45" i="7" s="1"/>
  <c r="H26" i="7"/>
  <c r="L26" i="7"/>
  <c r="H97" i="7"/>
  <c r="L97" i="7"/>
  <c r="H137" i="7"/>
  <c r="L137" i="7"/>
  <c r="H105" i="7"/>
  <c r="L105" i="7" s="1"/>
  <c r="H236" i="7"/>
  <c r="L236" i="7"/>
  <c r="H282" i="7"/>
  <c r="L282" i="7" s="1"/>
  <c r="U291" i="5"/>
  <c r="M261" i="5"/>
  <c r="U315" i="5"/>
  <c r="U288" i="5"/>
  <c r="M278" i="5"/>
  <c r="U312" i="5"/>
  <c r="T245" i="5"/>
  <c r="U153" i="5"/>
  <c r="AS25" i="6"/>
  <c r="N109" i="13"/>
  <c r="T109" i="5"/>
  <c r="L261" i="7"/>
  <c r="N143" i="13"/>
  <c r="N155" i="13"/>
  <c r="T155" i="5"/>
  <c r="N114" i="13"/>
  <c r="N183" i="13"/>
  <c r="T183" i="5"/>
  <c r="N294" i="13"/>
  <c r="T294" i="5"/>
  <c r="N270" i="13"/>
  <c r="N170" i="13"/>
  <c r="T170" i="5"/>
  <c r="N268" i="13"/>
  <c r="T268" i="5"/>
  <c r="N286" i="13"/>
  <c r="T286" i="5"/>
  <c r="N142" i="13"/>
  <c r="U327" i="5"/>
  <c r="M163" i="4"/>
  <c r="C163" i="1" s="1"/>
  <c r="K163" i="4"/>
  <c r="W6" i="5"/>
  <c r="D6" i="1" s="1"/>
  <c r="O6" i="1" s="1"/>
  <c r="L99" i="5"/>
  <c r="M149" i="5"/>
  <c r="U59" i="5"/>
  <c r="K139" i="4"/>
  <c r="M139" i="4"/>
  <c r="C139" i="1" s="1"/>
  <c r="N139" i="1" s="1"/>
  <c r="U233" i="3"/>
  <c r="T121" i="3"/>
  <c r="S195" i="2"/>
  <c r="I195" i="2"/>
  <c r="X223" i="10"/>
  <c r="U223" i="10"/>
  <c r="T306" i="1"/>
  <c r="S306" i="1"/>
  <c r="AW35" i="10"/>
  <c r="X35" i="10"/>
  <c r="U35" i="10"/>
  <c r="AX35" i="10"/>
  <c r="M59" i="10"/>
  <c r="W59" i="10"/>
  <c r="I59" i="1" s="1"/>
  <c r="H176" i="9"/>
  <c r="L176" i="9"/>
  <c r="H63" i="9"/>
  <c r="L63" i="9" s="1"/>
  <c r="W141" i="9"/>
  <c r="H141" i="1" s="1"/>
  <c r="M141" i="9"/>
  <c r="M149" i="8"/>
  <c r="X307" i="8"/>
  <c r="U307" i="8"/>
  <c r="U280" i="8"/>
  <c r="U272" i="8"/>
  <c r="X272" i="8"/>
  <c r="W139" i="9"/>
  <c r="H139" i="1" s="1"/>
  <c r="M139" i="9"/>
  <c r="M158" i="7"/>
  <c r="X235" i="7"/>
  <c r="U235" i="7"/>
  <c r="U98" i="6"/>
  <c r="M167" i="6"/>
  <c r="M166" i="5"/>
  <c r="N166" i="13"/>
  <c r="T166" i="5"/>
  <c r="AD18" i="4"/>
  <c r="M18" i="4"/>
  <c r="C18" i="1" s="1"/>
  <c r="AG18" i="4"/>
  <c r="AF18" i="4"/>
  <c r="K18" i="4"/>
  <c r="AI18" i="4"/>
  <c r="AH18" i="4"/>
  <c r="Q124" i="13"/>
  <c r="T124" i="3"/>
  <c r="Y17" i="15"/>
  <c r="V17" i="15"/>
  <c r="Q17" i="15"/>
  <c r="V17" i="4" s="1"/>
  <c r="AD17" i="4" s="1"/>
  <c r="Y17" i="4"/>
  <c r="AG17" i="4" s="1"/>
  <c r="AR17" i="5"/>
  <c r="U117" i="10"/>
  <c r="X117" i="10"/>
  <c r="AQ32" i="10"/>
  <c r="W32" i="10"/>
  <c r="I32" i="1" s="1"/>
  <c r="AP32" i="10"/>
  <c r="M32" i="10"/>
  <c r="X154" i="9"/>
  <c r="U154" i="9"/>
  <c r="R87" i="2"/>
  <c r="H87" i="2"/>
  <c r="M99" i="6"/>
  <c r="U248" i="6"/>
  <c r="M287" i="6"/>
  <c r="X63" i="7"/>
  <c r="U63" i="7"/>
  <c r="M208" i="5"/>
  <c r="M217" i="5"/>
  <c r="U106" i="5"/>
  <c r="F56" i="4"/>
  <c r="J56" i="4" s="1"/>
  <c r="Y22" i="15"/>
  <c r="AS22" i="3" s="1"/>
  <c r="V22" i="15"/>
  <c r="AT22" i="6" s="1"/>
  <c r="Q22" i="15"/>
  <c r="Y22" i="4"/>
  <c r="X235" i="10"/>
  <c r="U235" i="10"/>
  <c r="X289" i="10"/>
  <c r="U289" i="10"/>
  <c r="M184" i="10"/>
  <c r="W184" i="10"/>
  <c r="I184" i="1" s="1"/>
  <c r="T187" i="1"/>
  <c r="S187" i="1"/>
  <c r="U302" i="9"/>
  <c r="X302" i="9"/>
  <c r="U106" i="9"/>
  <c r="X106" i="9"/>
  <c r="X289" i="9"/>
  <c r="U289" i="9"/>
  <c r="H271" i="8"/>
  <c r="L271" i="8"/>
  <c r="X319" i="9"/>
  <c r="U319" i="9"/>
  <c r="X112" i="8"/>
  <c r="U112" i="8"/>
  <c r="U312" i="8"/>
  <c r="X312" i="8"/>
  <c r="X313" i="8"/>
  <c r="U313" i="8"/>
  <c r="M53" i="7"/>
  <c r="M305" i="8"/>
  <c r="U87" i="6"/>
  <c r="X120" i="7"/>
  <c r="U120" i="7"/>
  <c r="U154" i="5"/>
  <c r="AS281" i="4"/>
  <c r="N281" i="4"/>
  <c r="M257" i="2" s="1"/>
  <c r="C257" i="2" s="1"/>
  <c r="U277" i="5"/>
  <c r="U297" i="5"/>
  <c r="M326" i="5"/>
  <c r="AH6" i="6"/>
  <c r="AH6" i="3"/>
  <c r="W304" i="10"/>
  <c r="I304" i="1" s="1"/>
  <c r="M304" i="10"/>
  <c r="K47" i="1"/>
  <c r="S47" i="1"/>
  <c r="T47" i="1"/>
  <c r="W291" i="9"/>
  <c r="H291" i="1" s="1"/>
  <c r="M291" i="9"/>
  <c r="H235" i="9"/>
  <c r="L235" i="9" s="1"/>
  <c r="M257" i="8"/>
  <c r="X324" i="8"/>
  <c r="U324" i="8"/>
  <c r="U142" i="6"/>
  <c r="U47" i="6"/>
  <c r="N223" i="4"/>
  <c r="M199" i="2" s="1"/>
  <c r="C199" i="2" s="1"/>
  <c r="AS223" i="4"/>
  <c r="U212" i="5"/>
  <c r="AI6" i="9"/>
  <c r="AK6" i="5"/>
  <c r="AS6" i="5" s="1"/>
  <c r="AI6" i="3"/>
  <c r="X323" i="10"/>
  <c r="U323" i="10"/>
  <c r="M195" i="10"/>
  <c r="W195" i="10"/>
  <c r="I195" i="1" s="1"/>
  <c r="H238" i="9"/>
  <c r="L238" i="9"/>
  <c r="M214" i="9"/>
  <c r="W214" i="9"/>
  <c r="H214" i="1" s="1"/>
  <c r="W49" i="9"/>
  <c r="H49" i="1" s="1"/>
  <c r="M49" i="9"/>
  <c r="L293" i="8"/>
  <c r="X138" i="8"/>
  <c r="U138" i="8"/>
  <c r="M88" i="7"/>
  <c r="M175" i="6"/>
  <c r="U330" i="3"/>
  <c r="M317" i="10"/>
  <c r="W317" i="10"/>
  <c r="I317" i="1" s="1"/>
  <c r="S302" i="2"/>
  <c r="I302" i="2"/>
  <c r="I106" i="2"/>
  <c r="S106" i="2"/>
  <c r="W185" i="10"/>
  <c r="I185" i="1" s="1"/>
  <c r="M185" i="10"/>
  <c r="M168" i="9"/>
  <c r="W168" i="9"/>
  <c r="H168" i="1" s="1"/>
  <c r="U300" i="9"/>
  <c r="X300" i="9"/>
  <c r="M71" i="6"/>
  <c r="M130" i="6"/>
  <c r="U85" i="6"/>
  <c r="X112" i="7"/>
  <c r="U112" i="7"/>
  <c r="U31" i="6"/>
  <c r="AZ31" i="6"/>
  <c r="AY31" i="6"/>
  <c r="F230" i="4"/>
  <c r="AU230" i="4" s="1"/>
  <c r="M97" i="5"/>
  <c r="AS66" i="4"/>
  <c r="N66" i="4"/>
  <c r="M42" i="2" s="1"/>
  <c r="M54" i="4"/>
  <c r="C54" i="1" s="1"/>
  <c r="N54" i="1" s="1"/>
  <c r="K54" i="4"/>
  <c r="M133" i="4"/>
  <c r="C133" i="1" s="1"/>
  <c r="N133" i="1" s="1"/>
  <c r="K133" i="4"/>
  <c r="M263" i="10"/>
  <c r="W263" i="10"/>
  <c r="I263" i="1" s="1"/>
  <c r="M190" i="10"/>
  <c r="W190" i="10"/>
  <c r="I190" i="1" s="1"/>
  <c r="I2" i="2"/>
  <c r="S2" i="2"/>
  <c r="M146" i="9"/>
  <c r="W146" i="9"/>
  <c r="H146" i="1" s="1"/>
  <c r="I82" i="2"/>
  <c r="S82" i="2"/>
  <c r="M137" i="9"/>
  <c r="W137" i="9"/>
  <c r="H137" i="1" s="1"/>
  <c r="X172" i="8"/>
  <c r="U172" i="8"/>
  <c r="M84" i="8"/>
  <c r="X191" i="7"/>
  <c r="U191" i="7"/>
  <c r="X249" i="7"/>
  <c r="U249" i="7"/>
  <c r="X134" i="7"/>
  <c r="U134" i="7"/>
  <c r="U314" i="5"/>
  <c r="U123" i="3"/>
  <c r="S141" i="2"/>
  <c r="I141" i="2"/>
  <c r="X105" i="10"/>
  <c r="U105" i="10"/>
  <c r="W257" i="10"/>
  <c r="I257" i="1" s="1"/>
  <c r="M257" i="10"/>
  <c r="X249" i="9"/>
  <c r="U249" i="9"/>
  <c r="T124" i="1"/>
  <c r="S124" i="1"/>
  <c r="U145" i="8"/>
  <c r="X145" i="8"/>
  <c r="H268" i="8"/>
  <c r="L268" i="8" s="1"/>
  <c r="H23" i="8"/>
  <c r="L23" i="8"/>
  <c r="U233" i="8"/>
  <c r="X233" i="8"/>
  <c r="M58" i="8"/>
  <c r="U130" i="6"/>
  <c r="M157" i="6"/>
  <c r="M66" i="6"/>
  <c r="M307" i="5"/>
  <c r="U261" i="6"/>
  <c r="U231" i="3"/>
  <c r="U48" i="3"/>
  <c r="AF5" i="9"/>
  <c r="AI5" i="7"/>
  <c r="AF5" i="3"/>
  <c r="BQ5" i="3" s="1"/>
  <c r="A315" i="10"/>
  <c r="BJ314" i="10"/>
  <c r="BI314" i="10"/>
  <c r="BH314" i="10"/>
  <c r="X216" i="10"/>
  <c r="U216" i="10"/>
  <c r="X126" i="9"/>
  <c r="U126" i="9"/>
  <c r="X279" i="9"/>
  <c r="U279" i="9"/>
  <c r="N117" i="13"/>
  <c r="M144" i="8"/>
  <c r="X87" i="8"/>
  <c r="U87" i="8"/>
  <c r="M124" i="6"/>
  <c r="N284" i="13"/>
  <c r="T284" i="5"/>
  <c r="N245" i="4"/>
  <c r="M221" i="2" s="1"/>
  <c r="C221" i="2" s="1"/>
  <c r="AS245" i="4"/>
  <c r="M207" i="4"/>
  <c r="C207" i="1" s="1"/>
  <c r="N207" i="1" s="1"/>
  <c r="K207" i="4"/>
  <c r="U298" i="3"/>
  <c r="U323" i="3"/>
  <c r="M122" i="5"/>
  <c r="P272" i="13"/>
  <c r="H272" i="3"/>
  <c r="L272" i="3" s="1"/>
  <c r="P209" i="13"/>
  <c r="H209" i="3"/>
  <c r="L209" i="3" s="1"/>
  <c r="P231" i="13"/>
  <c r="H231" i="3"/>
  <c r="L231" i="3" s="1"/>
  <c r="P226" i="13"/>
  <c r="H226" i="3"/>
  <c r="L226" i="3" s="1"/>
  <c r="P200" i="13"/>
  <c r="H200" i="3"/>
  <c r="L200" i="3" s="1"/>
  <c r="M59" i="4"/>
  <c r="C59" i="1" s="1"/>
  <c r="N59" i="1" s="1"/>
  <c r="K59" i="4"/>
  <c r="I101" i="2"/>
  <c r="S101" i="2"/>
  <c r="M221" i="10"/>
  <c r="W221" i="10"/>
  <c r="I221" i="1" s="1"/>
  <c r="X135" i="10"/>
  <c r="U135" i="10"/>
  <c r="W202" i="10"/>
  <c r="I202" i="1" s="1"/>
  <c r="M202" i="10"/>
  <c r="S262" i="2"/>
  <c r="I262" i="2"/>
  <c r="U128" i="10"/>
  <c r="X128" i="10"/>
  <c r="X254" i="9"/>
  <c r="U254" i="9"/>
  <c r="L254" i="9"/>
  <c r="U267" i="9"/>
  <c r="X267" i="9"/>
  <c r="W75" i="9"/>
  <c r="H75" i="1" s="1"/>
  <c r="M75" i="9"/>
  <c r="U309" i="8"/>
  <c r="L312" i="8"/>
  <c r="M319" i="8"/>
  <c r="L260" i="9"/>
  <c r="M253" i="7"/>
  <c r="M188" i="7"/>
  <c r="L223" i="7"/>
  <c r="M19" i="7"/>
  <c r="AO19" i="7"/>
  <c r="AM19" i="7"/>
  <c r="M247" i="7"/>
  <c r="U234" i="7"/>
  <c r="L28" i="7"/>
  <c r="M220" i="6"/>
  <c r="U152" i="6"/>
  <c r="U72" i="7"/>
  <c r="H20" i="7"/>
  <c r="L20" i="7"/>
  <c r="N255" i="13"/>
  <c r="M181" i="4"/>
  <c r="C181" i="1" s="1"/>
  <c r="N181" i="1" s="1"/>
  <c r="K181" i="4"/>
  <c r="F124" i="4"/>
  <c r="J124" i="4" s="1"/>
  <c r="M301" i="2"/>
  <c r="C301" i="2" s="1"/>
  <c r="M324" i="3"/>
  <c r="P22" i="15"/>
  <c r="O22" i="15"/>
  <c r="N22" i="15"/>
  <c r="M22" i="15"/>
  <c r="L22" i="15"/>
  <c r="K22" i="15"/>
  <c r="C22" i="8"/>
  <c r="AG22" i="7"/>
  <c r="C22" i="7"/>
  <c r="C22" i="6"/>
  <c r="C22" i="5"/>
  <c r="C22" i="3"/>
  <c r="E22" i="3" s="1"/>
  <c r="E17" i="13"/>
  <c r="A293" i="10"/>
  <c r="BJ292" i="10"/>
  <c r="BI292" i="10"/>
  <c r="BH292" i="10"/>
  <c r="S254" i="1"/>
  <c r="T254" i="1"/>
  <c r="M277" i="10"/>
  <c r="W277" i="10"/>
  <c r="I277" i="1" s="1"/>
  <c r="S301" i="2"/>
  <c r="I301" i="2"/>
  <c r="S220" i="2"/>
  <c r="I220" i="2"/>
  <c r="M134" i="10"/>
  <c r="W134" i="10"/>
  <c r="I134" i="1" s="1"/>
  <c r="M180" i="10"/>
  <c r="W180" i="10"/>
  <c r="I180" i="1" s="1"/>
  <c r="X237" i="9"/>
  <c r="U237" i="9"/>
  <c r="X257" i="9"/>
  <c r="U257" i="9"/>
  <c r="L269" i="9"/>
  <c r="S228" i="1"/>
  <c r="T228" i="1"/>
  <c r="R120" i="2"/>
  <c r="H120" i="2"/>
  <c r="S131" i="2"/>
  <c r="I131" i="2"/>
  <c r="X69" i="9"/>
  <c r="U69" i="9"/>
  <c r="L225" i="9"/>
  <c r="L241" i="9"/>
  <c r="H257" i="9"/>
  <c r="L257" i="9"/>
  <c r="X72" i="9"/>
  <c r="U72" i="9"/>
  <c r="H142" i="9"/>
  <c r="L142" i="9"/>
  <c r="H201" i="9"/>
  <c r="L201" i="9"/>
  <c r="H180" i="9"/>
  <c r="L180" i="9"/>
  <c r="W323" i="9"/>
  <c r="H323" i="1" s="1"/>
  <c r="M323" i="9"/>
  <c r="X248" i="8"/>
  <c r="U248" i="8"/>
  <c r="L179" i="9"/>
  <c r="T231" i="1"/>
  <c r="S231" i="1"/>
  <c r="L275" i="9"/>
  <c r="X278" i="8"/>
  <c r="U278" i="8"/>
  <c r="R33" i="2"/>
  <c r="H33" i="2"/>
  <c r="AO14" i="9"/>
  <c r="AN14" i="9"/>
  <c r="AQ14" i="9"/>
  <c r="AP14" i="9"/>
  <c r="M14" i="9"/>
  <c r="W14" i="9"/>
  <c r="H14" i="1" s="1"/>
  <c r="M261" i="8"/>
  <c r="X243" i="8"/>
  <c r="U243" i="8"/>
  <c r="L42" i="9"/>
  <c r="L289" i="8"/>
  <c r="U277" i="8"/>
  <c r="X277" i="8"/>
  <c r="H209" i="8"/>
  <c r="L209" i="8"/>
  <c r="H158" i="8"/>
  <c r="L158" i="8" s="1"/>
  <c r="H328" i="8"/>
  <c r="L328" i="8"/>
  <c r="H302" i="8"/>
  <c r="L302" i="8" s="1"/>
  <c r="X320" i="8"/>
  <c r="U320" i="8"/>
  <c r="X103" i="9"/>
  <c r="U103" i="9"/>
  <c r="X88" i="8"/>
  <c r="U88" i="8"/>
  <c r="U218" i="8"/>
  <c r="X218" i="8"/>
  <c r="L25" i="8"/>
  <c r="U136" i="8"/>
  <c r="X136" i="8"/>
  <c r="X85" i="8"/>
  <c r="U85" i="8"/>
  <c r="X302" i="8"/>
  <c r="U302" i="8"/>
  <c r="X297" i="8"/>
  <c r="U297" i="8"/>
  <c r="L185" i="8"/>
  <c r="L7" i="8"/>
  <c r="L177" i="8"/>
  <c r="U231" i="7"/>
  <c r="L234" i="9"/>
  <c r="L252" i="7"/>
  <c r="X47" i="9"/>
  <c r="U47" i="9"/>
  <c r="M248" i="7"/>
  <c r="L313" i="7"/>
  <c r="M259" i="7"/>
  <c r="M296" i="7"/>
  <c r="H58" i="2"/>
  <c r="R58" i="2"/>
  <c r="L60" i="8"/>
  <c r="U328" i="7"/>
  <c r="X74" i="7"/>
  <c r="U74" i="7"/>
  <c r="M122" i="8"/>
  <c r="M78" i="7"/>
  <c r="U117" i="6"/>
  <c r="BI315" i="6"/>
  <c r="BH315" i="6"/>
  <c r="A316" i="6"/>
  <c r="BJ315" i="6"/>
  <c r="L64" i="7"/>
  <c r="U219" i="6"/>
  <c r="M217" i="7"/>
  <c r="U208" i="6"/>
  <c r="U38" i="6"/>
  <c r="AZ38" i="6"/>
  <c r="AY38" i="6"/>
  <c r="U145" i="6"/>
  <c r="U315" i="6"/>
  <c r="U310" i="6"/>
  <c r="M44" i="6"/>
  <c r="M32" i="6"/>
  <c r="AS32" i="6"/>
  <c r="AR32" i="6"/>
  <c r="M73" i="6"/>
  <c r="M245" i="6"/>
  <c r="M100" i="6"/>
  <c r="M105" i="6"/>
  <c r="M210" i="6"/>
  <c r="M171" i="6"/>
  <c r="M292" i="6"/>
  <c r="M285" i="6"/>
  <c r="L146" i="7"/>
  <c r="U141" i="6"/>
  <c r="M237" i="6"/>
  <c r="U84" i="6"/>
  <c r="X189" i="7"/>
  <c r="U189" i="7"/>
  <c r="X47" i="7"/>
  <c r="U47" i="7"/>
  <c r="X243" i="7"/>
  <c r="U243" i="7"/>
  <c r="H30" i="7"/>
  <c r="L30" i="7"/>
  <c r="H283" i="7"/>
  <c r="L283" i="7"/>
  <c r="H123" i="7"/>
  <c r="L123" i="7" s="1"/>
  <c r="H291" i="7"/>
  <c r="L291" i="7"/>
  <c r="H275" i="7"/>
  <c r="L275" i="7"/>
  <c r="H258" i="7"/>
  <c r="L258" i="7"/>
  <c r="L230" i="5"/>
  <c r="M287" i="5"/>
  <c r="M268" i="5"/>
  <c r="M258" i="5"/>
  <c r="M235" i="5"/>
  <c r="U132" i="5"/>
  <c r="N48" i="13"/>
  <c r="T48" i="5"/>
  <c r="AS312" i="4"/>
  <c r="N312" i="4"/>
  <c r="U32" i="5"/>
  <c r="AY32" i="5"/>
  <c r="U269" i="6"/>
  <c r="N164" i="13"/>
  <c r="N179" i="13"/>
  <c r="T179" i="5"/>
  <c r="N186" i="13"/>
  <c r="T186" i="5"/>
  <c r="N193" i="13"/>
  <c r="N302" i="13"/>
  <c r="T302" i="5"/>
  <c r="N108" i="13"/>
  <c r="T108" i="5"/>
  <c r="N182" i="13"/>
  <c r="T182" i="5"/>
  <c r="N276" i="13"/>
  <c r="T276" i="5"/>
  <c r="N279" i="13"/>
  <c r="N295" i="13"/>
  <c r="H229" i="5"/>
  <c r="L229" i="5" s="1"/>
  <c r="H69" i="5"/>
  <c r="L69" i="5" s="1"/>
  <c r="H45" i="5"/>
  <c r="L45" i="5" s="1"/>
  <c r="H87" i="5"/>
  <c r="L87" i="5" s="1"/>
  <c r="H140" i="5"/>
  <c r="L140" i="5"/>
  <c r="H181" i="5"/>
  <c r="L181" i="5"/>
  <c r="H263" i="5"/>
  <c r="L263" i="5"/>
  <c r="M258" i="4"/>
  <c r="C258" i="1" s="1"/>
  <c r="N258" i="1" s="1"/>
  <c r="K258" i="4"/>
  <c r="N30" i="13"/>
  <c r="M324" i="5"/>
  <c r="M294" i="5"/>
  <c r="N164" i="4"/>
  <c r="M140" i="2" s="1"/>
  <c r="C140" i="2" s="1"/>
  <c r="AS164" i="4"/>
  <c r="T285" i="5"/>
  <c r="N166" i="4"/>
  <c r="M142" i="2" s="1"/>
  <c r="C142" i="2" s="1"/>
  <c r="AS166" i="4"/>
  <c r="U61" i="5"/>
  <c r="AS294" i="4"/>
  <c r="N294" i="4"/>
  <c r="AS228" i="4"/>
  <c r="N228" i="4"/>
  <c r="M204" i="2" s="1"/>
  <c r="C204" i="2" s="1"/>
  <c r="M117" i="5"/>
  <c r="K32" i="4"/>
  <c r="M32" i="4"/>
  <c r="C32" i="1" s="1"/>
  <c r="N32" i="1" s="1"/>
  <c r="U47" i="3"/>
  <c r="T65" i="3"/>
  <c r="Q46" i="13"/>
  <c r="T46" i="3"/>
  <c r="Q38" i="13"/>
  <c r="T38" i="3"/>
  <c r="Q142" i="13"/>
  <c r="T142" i="3"/>
  <c r="Q57" i="13"/>
  <c r="T57" i="3"/>
  <c r="Q222" i="13"/>
  <c r="T222" i="3"/>
  <c r="Q278" i="13"/>
  <c r="T278" i="3"/>
  <c r="Q41" i="13"/>
  <c r="T41" i="3"/>
  <c r="Q98" i="13"/>
  <c r="T98" i="3"/>
  <c r="U316" i="3"/>
  <c r="Q82" i="13"/>
  <c r="T82" i="3"/>
  <c r="Q217" i="13"/>
  <c r="T217" i="3"/>
  <c r="P164" i="13"/>
  <c r="H164" i="3"/>
  <c r="L164" i="3" s="1"/>
  <c r="U197" i="5"/>
  <c r="M180" i="3"/>
  <c r="AA9" i="4"/>
  <c r="AI9" i="4" s="1"/>
  <c r="AR9" i="8"/>
  <c r="T128" i="1"/>
  <c r="S128" i="1"/>
  <c r="X301" i="9"/>
  <c r="U301" i="9"/>
  <c r="X158" i="10"/>
  <c r="U158" i="10"/>
  <c r="U94" i="9"/>
  <c r="X94" i="9"/>
  <c r="X287" i="9"/>
  <c r="U287" i="9"/>
  <c r="M279" i="8"/>
  <c r="X241" i="8"/>
  <c r="U241" i="8"/>
  <c r="X188" i="9"/>
  <c r="U188" i="9"/>
  <c r="M308" i="8"/>
  <c r="U314" i="8"/>
  <c r="X228" i="8"/>
  <c r="U228" i="8"/>
  <c r="X198" i="8"/>
  <c r="U198" i="8"/>
  <c r="X109" i="8"/>
  <c r="U109" i="8"/>
  <c r="M149" i="7"/>
  <c r="X271" i="7"/>
  <c r="U271" i="7"/>
  <c r="U298" i="6"/>
  <c r="U135" i="6"/>
  <c r="U28" i="6"/>
  <c r="AZ28" i="6"/>
  <c r="AY28" i="6"/>
  <c r="M193" i="6"/>
  <c r="U153" i="6"/>
  <c r="H98" i="7"/>
  <c r="L98" i="7" s="1"/>
  <c r="H12" i="7"/>
  <c r="L12" i="7" s="1"/>
  <c r="X135" i="7"/>
  <c r="U135" i="7"/>
  <c r="M177" i="5"/>
  <c r="J144" i="4"/>
  <c r="F144" i="4"/>
  <c r="M174" i="3"/>
  <c r="X242" i="10"/>
  <c r="U242" i="10"/>
  <c r="I298" i="2"/>
  <c r="S298" i="2"/>
  <c r="U305" i="9"/>
  <c r="X305" i="9"/>
  <c r="U200" i="9"/>
  <c r="X200" i="9"/>
  <c r="H213" i="9"/>
  <c r="L213" i="9" s="1"/>
  <c r="W5" i="9"/>
  <c r="H5" i="1" s="1"/>
  <c r="M5" i="9"/>
  <c r="AP5" i="9"/>
  <c r="AN5" i="9"/>
  <c r="AO5" i="9"/>
  <c r="X304" i="8"/>
  <c r="U304" i="8"/>
  <c r="X317" i="8"/>
  <c r="U317" i="8"/>
  <c r="H249" i="8"/>
  <c r="L249" i="8" s="1"/>
  <c r="M252" i="8"/>
  <c r="X269" i="8"/>
  <c r="U269" i="8"/>
  <c r="M255" i="7"/>
  <c r="U286" i="6"/>
  <c r="M27" i="6"/>
  <c r="AT27" i="6"/>
  <c r="AS27" i="6"/>
  <c r="AR27" i="6"/>
  <c r="M102" i="6"/>
  <c r="U304" i="7"/>
  <c r="M186" i="5"/>
  <c r="M108" i="5"/>
  <c r="U195" i="5"/>
  <c r="M108" i="4"/>
  <c r="C108" i="1" s="1"/>
  <c r="N108" i="1" s="1"/>
  <c r="K108" i="4"/>
  <c r="I85" i="2"/>
  <c r="S85" i="2"/>
  <c r="X127" i="10"/>
  <c r="U127" i="10"/>
  <c r="M226" i="9"/>
  <c r="W226" i="9"/>
  <c r="H226" i="1" s="1"/>
  <c r="X190" i="9"/>
  <c r="U190" i="9"/>
  <c r="M298" i="8"/>
  <c r="M164" i="7"/>
  <c r="U323" i="7"/>
  <c r="H101" i="7"/>
  <c r="L101" i="7" s="1"/>
  <c r="U134" i="5"/>
  <c r="M51" i="4"/>
  <c r="C51" i="1" s="1"/>
  <c r="N51" i="1" s="1"/>
  <c r="K51" i="4"/>
  <c r="I128" i="2"/>
  <c r="S128" i="2"/>
  <c r="S183" i="1"/>
  <c r="T183" i="1"/>
  <c r="M236" i="10"/>
  <c r="W236" i="10"/>
  <c r="I236" i="1" s="1"/>
  <c r="T181" i="1"/>
  <c r="S181" i="1"/>
  <c r="U99" i="10"/>
  <c r="X99" i="10"/>
  <c r="U198" i="9"/>
  <c r="X198" i="9"/>
  <c r="S132" i="2"/>
  <c r="I132" i="2"/>
  <c r="U117" i="9"/>
  <c r="X117" i="9"/>
  <c r="X236" i="9"/>
  <c r="U236" i="9"/>
  <c r="L280" i="8"/>
  <c r="U203" i="6"/>
  <c r="AS240" i="4"/>
  <c r="N240" i="4"/>
  <c r="M216" i="2" s="1"/>
  <c r="C216" i="2" s="1"/>
  <c r="U151" i="5"/>
  <c r="M38" i="4"/>
  <c r="C38" i="1" s="1"/>
  <c r="N38" i="1" s="1"/>
  <c r="K38" i="4"/>
  <c r="AG10" i="10"/>
  <c r="AO10" i="10" s="1"/>
  <c r="AG10" i="9"/>
  <c r="AO10" i="9" s="1"/>
  <c r="AG10" i="8"/>
  <c r="AO10" i="8" s="1"/>
  <c r="AF10" i="7"/>
  <c r="AI10" i="5"/>
  <c r="AG10" i="3"/>
  <c r="BR10" i="3" s="1"/>
  <c r="W140" i="10"/>
  <c r="I140" i="1" s="1"/>
  <c r="M140" i="10"/>
  <c r="U60" i="10"/>
  <c r="X60" i="10"/>
  <c r="S21" i="2"/>
  <c r="I21" i="2"/>
  <c r="X207" i="9"/>
  <c r="U207" i="9"/>
  <c r="X261" i="8"/>
  <c r="U261" i="8"/>
  <c r="M114" i="7"/>
  <c r="U176" i="6"/>
  <c r="M60" i="6"/>
  <c r="H65" i="7"/>
  <c r="L65" i="7"/>
  <c r="M86" i="5"/>
  <c r="J45" i="4"/>
  <c r="Q96" i="13"/>
  <c r="T96" i="3"/>
  <c r="Q78" i="13"/>
  <c r="T78" i="3"/>
  <c r="Q161" i="13"/>
  <c r="T161" i="3"/>
  <c r="Q294" i="13"/>
  <c r="T294" i="3"/>
  <c r="X307" i="10"/>
  <c r="U307" i="10"/>
  <c r="I236" i="2"/>
  <c r="S236" i="2"/>
  <c r="U49" i="10"/>
  <c r="X49" i="10"/>
  <c r="H70" i="9"/>
  <c r="L70" i="9"/>
  <c r="X159" i="8"/>
  <c r="U159" i="8"/>
  <c r="X188" i="7"/>
  <c r="U188" i="7"/>
  <c r="U164" i="6"/>
  <c r="AS34" i="6"/>
  <c r="AR34" i="6"/>
  <c r="M34" i="6"/>
  <c r="U31" i="7"/>
  <c r="X31" i="7"/>
  <c r="M316" i="5"/>
  <c r="S201" i="2"/>
  <c r="I201" i="2"/>
  <c r="M285" i="10"/>
  <c r="W285" i="10"/>
  <c r="I285" i="1" s="1"/>
  <c r="X123" i="10"/>
  <c r="U123" i="10"/>
  <c r="U74" i="10"/>
  <c r="X74" i="10"/>
  <c r="W126" i="10"/>
  <c r="I126" i="1" s="1"/>
  <c r="M126" i="10"/>
  <c r="H324" i="9"/>
  <c r="L324" i="9"/>
  <c r="R172" i="2"/>
  <c r="H172" i="2"/>
  <c r="M188" i="8"/>
  <c r="H134" i="8"/>
  <c r="L134" i="8" s="1"/>
  <c r="X131" i="8"/>
  <c r="U131" i="8"/>
  <c r="X205" i="8"/>
  <c r="U205" i="8"/>
  <c r="T45" i="8"/>
  <c r="L300" i="7"/>
  <c r="AI16" i="9"/>
  <c r="AK16" i="5"/>
  <c r="AI16" i="3"/>
  <c r="BO16" i="3" s="1"/>
  <c r="U220" i="10"/>
  <c r="X220" i="10"/>
  <c r="X180" i="10"/>
  <c r="U180" i="10"/>
  <c r="X120" i="10"/>
  <c r="U120" i="10"/>
  <c r="T35" i="1"/>
  <c r="S35" i="1"/>
  <c r="M69" i="10"/>
  <c r="W69" i="10"/>
  <c r="I69" i="1" s="1"/>
  <c r="X48" i="9"/>
  <c r="U48" i="9"/>
  <c r="X204" i="9"/>
  <c r="U204" i="9"/>
  <c r="L172" i="9"/>
  <c r="X235" i="9"/>
  <c r="U235" i="9"/>
  <c r="M35" i="9"/>
  <c r="AP35" i="9"/>
  <c r="AW35" i="9" s="1"/>
  <c r="W35" i="9"/>
  <c r="H35" i="1" s="1"/>
  <c r="W81" i="9"/>
  <c r="H81" i="1" s="1"/>
  <c r="M81" i="9"/>
  <c r="U329" i="7"/>
  <c r="X329" i="7"/>
  <c r="L151" i="7"/>
  <c r="M93" i="6"/>
  <c r="M250" i="6"/>
  <c r="H29" i="7"/>
  <c r="L29" i="7"/>
  <c r="P45" i="13"/>
  <c r="H45" i="3"/>
  <c r="L45" i="3" s="1"/>
  <c r="M243" i="10"/>
  <c r="W243" i="10"/>
  <c r="I243" i="1" s="1"/>
  <c r="U147" i="10"/>
  <c r="X147" i="10"/>
  <c r="M130" i="9"/>
  <c r="W130" i="9"/>
  <c r="H130" i="1" s="1"/>
  <c r="U219" i="9"/>
  <c r="X219" i="9"/>
  <c r="H145" i="9"/>
  <c r="L145" i="9" s="1"/>
  <c r="X210" i="8"/>
  <c r="U210" i="8"/>
  <c r="L180" i="8"/>
  <c r="X73" i="7"/>
  <c r="U73" i="7"/>
  <c r="U84" i="7"/>
  <c r="X239" i="7"/>
  <c r="U239" i="7"/>
  <c r="M68" i="7"/>
  <c r="U291" i="6"/>
  <c r="M194" i="6"/>
  <c r="L50" i="7"/>
  <c r="U229" i="5"/>
  <c r="H58" i="7"/>
  <c r="L58" i="7" s="1"/>
  <c r="N135" i="13"/>
  <c r="M20" i="4"/>
  <c r="C20" i="1" s="1"/>
  <c r="K20" i="4"/>
  <c r="AH20" i="4"/>
  <c r="AG20" i="4"/>
  <c r="AF2" i="9"/>
  <c r="AN2" i="9" s="1"/>
  <c r="AI2" i="7"/>
  <c r="AF2" i="3"/>
  <c r="BQ2" i="3" s="1"/>
  <c r="X316" i="10"/>
  <c r="U316" i="10"/>
  <c r="W62" i="10"/>
  <c r="I62" i="1" s="1"/>
  <c r="M62" i="10"/>
  <c r="M56" i="10"/>
  <c r="W56" i="10"/>
  <c r="I56" i="1" s="1"/>
  <c r="W328" i="9"/>
  <c r="H328" i="1" s="1"/>
  <c r="M328" i="9"/>
  <c r="X133" i="10"/>
  <c r="U133" i="10"/>
  <c r="U229" i="9"/>
  <c r="X229" i="9"/>
  <c r="L139" i="8"/>
  <c r="H193" i="8"/>
  <c r="L193" i="8" s="1"/>
  <c r="H212" i="8"/>
  <c r="L212" i="8" s="1"/>
  <c r="M224" i="8"/>
  <c r="M199" i="7"/>
  <c r="U46" i="6"/>
  <c r="H161" i="7"/>
  <c r="L161" i="7" s="1"/>
  <c r="N160" i="13"/>
  <c r="T160" i="5"/>
  <c r="J232" i="4"/>
  <c r="F232" i="4"/>
  <c r="AU232" i="4" s="1"/>
  <c r="P196" i="13"/>
  <c r="H196" i="3"/>
  <c r="L196" i="3" s="1"/>
  <c r="AF4" i="9"/>
  <c r="AN4" i="9" s="1"/>
  <c r="AI4" i="7"/>
  <c r="AQ4" i="7" s="1"/>
  <c r="AF4" i="3"/>
  <c r="BQ4" i="3" s="1"/>
  <c r="S278" i="1"/>
  <c r="T278" i="1"/>
  <c r="AE4" i="8"/>
  <c r="AM4" i="8" s="1"/>
  <c r="AG4" i="6"/>
  <c r="AO4" i="6" s="1"/>
  <c r="AG4" i="5"/>
  <c r="AE4" i="3"/>
  <c r="P25" i="15"/>
  <c r="O25" i="15"/>
  <c r="N25" i="15"/>
  <c r="M25" i="15"/>
  <c r="L25" i="15"/>
  <c r="K25" i="15"/>
  <c r="C25" i="8"/>
  <c r="C25" i="7"/>
  <c r="AG25" i="7"/>
  <c r="C25" i="6"/>
  <c r="C25" i="5"/>
  <c r="C25" i="3"/>
  <c r="E25" i="3" s="1"/>
  <c r="BM25" i="3" s="1"/>
  <c r="S27" i="15"/>
  <c r="X27" i="4" s="1"/>
  <c r="R27" i="15"/>
  <c r="AQ27" i="10"/>
  <c r="Z27" i="4"/>
  <c r="S248" i="2"/>
  <c r="I248" i="2"/>
  <c r="U184" i="10"/>
  <c r="X184" i="10"/>
  <c r="T170" i="1"/>
  <c r="S170" i="1"/>
  <c r="I305" i="2"/>
  <c r="S305" i="2"/>
  <c r="W198" i="10"/>
  <c r="I198" i="1" s="1"/>
  <c r="M198" i="10"/>
  <c r="X226" i="10"/>
  <c r="U226" i="10"/>
  <c r="W258" i="10"/>
  <c r="I258" i="1" s="1"/>
  <c r="M258" i="10"/>
  <c r="W284" i="10"/>
  <c r="I284" i="1" s="1"/>
  <c r="M284" i="10"/>
  <c r="W224" i="10"/>
  <c r="I224" i="1" s="1"/>
  <c r="M224" i="10"/>
  <c r="S114" i="2"/>
  <c r="I114" i="2"/>
  <c r="S146" i="2"/>
  <c r="I146" i="2"/>
  <c r="M4" i="10"/>
  <c r="AP4" i="10"/>
  <c r="AN4" i="10"/>
  <c r="AM4" i="10"/>
  <c r="W4" i="10"/>
  <c r="I4" i="1" s="1"/>
  <c r="AR4" i="10"/>
  <c r="AQ4" i="10"/>
  <c r="S120" i="2"/>
  <c r="I120" i="2"/>
  <c r="X330" i="9"/>
  <c r="U330" i="9"/>
  <c r="W313" i="9"/>
  <c r="H313" i="1" s="1"/>
  <c r="M313" i="9"/>
  <c r="AH10" i="7"/>
  <c r="AL10" i="5"/>
  <c r="AJ10" i="3"/>
  <c r="BN10" i="3" s="1"/>
  <c r="O21" i="15"/>
  <c r="N21" i="15"/>
  <c r="M21" i="15"/>
  <c r="L21" i="15"/>
  <c r="K21" i="15"/>
  <c r="P21" i="15"/>
  <c r="C21" i="8"/>
  <c r="C21" i="7"/>
  <c r="AG21" i="7"/>
  <c r="AO21" i="7" s="1"/>
  <c r="C21" i="6"/>
  <c r="C21" i="5"/>
  <c r="C21" i="3"/>
  <c r="E21" i="3" s="1"/>
  <c r="BM21" i="3" s="1"/>
  <c r="P15" i="15"/>
  <c r="O15" i="15"/>
  <c r="N15" i="15"/>
  <c r="M15" i="15"/>
  <c r="L15" i="15"/>
  <c r="K15" i="15"/>
  <c r="C15" i="8"/>
  <c r="AG15" i="7"/>
  <c r="C15" i="7"/>
  <c r="C15" i="6"/>
  <c r="C15" i="5"/>
  <c r="C15" i="3"/>
  <c r="E15" i="3" s="1"/>
  <c r="BM15" i="3" s="1"/>
  <c r="F15" i="13"/>
  <c r="E18" i="13"/>
  <c r="M303" i="10"/>
  <c r="W303" i="10"/>
  <c r="I303" i="1" s="1"/>
  <c r="M269" i="10"/>
  <c r="W269" i="10"/>
  <c r="I269" i="1" s="1"/>
  <c r="S272" i="1"/>
  <c r="T272" i="1"/>
  <c r="X209" i="10"/>
  <c r="U209" i="10"/>
  <c r="W242" i="10"/>
  <c r="I242" i="1" s="1"/>
  <c r="M242" i="10"/>
  <c r="X214" i="10"/>
  <c r="U214" i="10"/>
  <c r="T139" i="1"/>
  <c r="S139" i="1"/>
  <c r="K139" i="1"/>
  <c r="I228" i="2"/>
  <c r="S228" i="2"/>
  <c r="M37" i="10"/>
  <c r="AP37" i="10"/>
  <c r="AQ37" i="10"/>
  <c r="W37" i="10"/>
  <c r="I37" i="1" s="1"/>
  <c r="T246" i="1"/>
  <c r="S246" i="1"/>
  <c r="S197" i="2"/>
  <c r="I197" i="2"/>
  <c r="X178" i="10"/>
  <c r="U178" i="10"/>
  <c r="I295" i="2"/>
  <c r="S295" i="2"/>
  <c r="S97" i="2"/>
  <c r="I97" i="2"/>
  <c r="X114" i="10"/>
  <c r="U114" i="10"/>
  <c r="M48" i="10"/>
  <c r="W48" i="10"/>
  <c r="I48" i="1" s="1"/>
  <c r="X328" i="9"/>
  <c r="U328" i="9"/>
  <c r="T264" i="1"/>
  <c r="S264" i="1"/>
  <c r="L305" i="9"/>
  <c r="I244" i="2"/>
  <c r="S244" i="2"/>
  <c r="T40" i="1"/>
  <c r="S40" i="1"/>
  <c r="M290" i="9"/>
  <c r="W290" i="9"/>
  <c r="H290" i="1" s="1"/>
  <c r="W49" i="10"/>
  <c r="I49" i="1" s="1"/>
  <c r="M49" i="10"/>
  <c r="AR5" i="10"/>
  <c r="AP19" i="10"/>
  <c r="L217" i="9"/>
  <c r="U37" i="9"/>
  <c r="AW37" i="9"/>
  <c r="X37" i="9"/>
  <c r="W204" i="9"/>
  <c r="H204" i="1" s="1"/>
  <c r="M204" i="9"/>
  <c r="X262" i="9"/>
  <c r="U262" i="9"/>
  <c r="H125" i="9"/>
  <c r="L125" i="9"/>
  <c r="H164" i="9"/>
  <c r="L164" i="9"/>
  <c r="L210" i="9"/>
  <c r="R52" i="2"/>
  <c r="H52" i="2"/>
  <c r="X153" i="9"/>
  <c r="U153" i="9"/>
  <c r="M269" i="8"/>
  <c r="U279" i="8"/>
  <c r="X279" i="8"/>
  <c r="M260" i="8"/>
  <c r="M240" i="8"/>
  <c r="L200" i="9"/>
  <c r="L251" i="8"/>
  <c r="H160" i="8"/>
  <c r="L160" i="8"/>
  <c r="L184" i="8"/>
  <c r="L169" i="8"/>
  <c r="L69" i="9"/>
  <c r="H3" i="8"/>
  <c r="L3" i="8"/>
  <c r="L301" i="8"/>
  <c r="L58" i="9"/>
  <c r="AQ10" i="8"/>
  <c r="AN10" i="8"/>
  <c r="AM10" i="8"/>
  <c r="AP10" i="8"/>
  <c r="W10" i="8"/>
  <c r="F10" i="1" s="1"/>
  <c r="Q10" i="1" s="1"/>
  <c r="M10" i="8"/>
  <c r="AR10" i="8"/>
  <c r="R109" i="2"/>
  <c r="H109" i="2"/>
  <c r="X301" i="8"/>
  <c r="U301" i="8"/>
  <c r="M138" i="8"/>
  <c r="M226" i="8"/>
  <c r="AR15" i="8"/>
  <c r="AQ15" i="8"/>
  <c r="AP15" i="8"/>
  <c r="AN15" i="8"/>
  <c r="M15" i="8"/>
  <c r="U107" i="8"/>
  <c r="X107" i="8"/>
  <c r="N26" i="13"/>
  <c r="X175" i="8"/>
  <c r="U175" i="8"/>
  <c r="L152" i="8"/>
  <c r="L282" i="9"/>
  <c r="H61" i="2"/>
  <c r="R61" i="2"/>
  <c r="U209" i="7"/>
  <c r="X209" i="7"/>
  <c r="U290" i="7"/>
  <c r="L230" i="7"/>
  <c r="U223" i="7"/>
  <c r="M26" i="9"/>
  <c r="AQ26" i="9"/>
  <c r="AX26" i="9" s="1"/>
  <c r="W26" i="9"/>
  <c r="H26" i="1" s="1"/>
  <c r="AP26" i="9"/>
  <c r="AW26" i="9" s="1"/>
  <c r="AO26" i="9"/>
  <c r="AV26" i="9" s="1"/>
  <c r="X103" i="8"/>
  <c r="U103" i="8"/>
  <c r="X296" i="7"/>
  <c r="U296" i="7"/>
  <c r="U220" i="7"/>
  <c r="M327" i="7"/>
  <c r="M27" i="8"/>
  <c r="AR27" i="8"/>
  <c r="AQ27" i="8"/>
  <c r="AN27" i="8"/>
  <c r="AP27" i="8"/>
  <c r="M314" i="7"/>
  <c r="X279" i="7"/>
  <c r="U279" i="7"/>
  <c r="U283" i="6"/>
  <c r="M264" i="7"/>
  <c r="L251" i="7"/>
  <c r="M60" i="7"/>
  <c r="U148" i="6"/>
  <c r="L62" i="8"/>
  <c r="X208" i="7"/>
  <c r="U208" i="7"/>
  <c r="M196" i="6"/>
  <c r="U110" i="6"/>
  <c r="U156" i="6"/>
  <c r="U316" i="6"/>
  <c r="AS31" i="6"/>
  <c r="AR31" i="6"/>
  <c r="M31" i="6"/>
  <c r="M43" i="6"/>
  <c r="M91" i="6"/>
  <c r="M246" i="6"/>
  <c r="M111" i="6"/>
  <c r="M147" i="6"/>
  <c r="M221" i="6"/>
  <c r="M182" i="6"/>
  <c r="M310" i="6"/>
  <c r="M297" i="6"/>
  <c r="M161" i="6"/>
  <c r="M52" i="6"/>
  <c r="X157" i="7"/>
  <c r="U157" i="7"/>
  <c r="X52" i="7"/>
  <c r="U52" i="7"/>
  <c r="X256" i="7"/>
  <c r="U256" i="7"/>
  <c r="U160" i="6"/>
  <c r="H69" i="7"/>
  <c r="L69" i="7" s="1"/>
  <c r="H72" i="7"/>
  <c r="L72" i="7" s="1"/>
  <c r="H133" i="7"/>
  <c r="L133" i="7" s="1"/>
  <c r="H81" i="7"/>
  <c r="L81" i="7" s="1"/>
  <c r="H280" i="7"/>
  <c r="L280" i="7"/>
  <c r="H328" i="7"/>
  <c r="L328" i="7"/>
  <c r="U228" i="5"/>
  <c r="M168" i="6"/>
  <c r="M191" i="5"/>
  <c r="U259" i="5"/>
  <c r="T232" i="5"/>
  <c r="U270" i="5"/>
  <c r="U203" i="5"/>
  <c r="M328" i="5"/>
  <c r="M75" i="6"/>
  <c r="AR17" i="6"/>
  <c r="U43" i="5"/>
  <c r="N136" i="13"/>
  <c r="W9" i="5"/>
  <c r="D9" i="1" s="1"/>
  <c r="O9" i="1" s="1"/>
  <c r="M9" i="5"/>
  <c r="AS9" i="5"/>
  <c r="AR9" i="5"/>
  <c r="AQ9" i="5"/>
  <c r="AP9" i="5"/>
  <c r="AO9" i="5"/>
  <c r="AT9" i="5"/>
  <c r="U128" i="5"/>
  <c r="M27" i="5"/>
  <c r="AR27" i="5"/>
  <c r="AP27" i="5"/>
  <c r="H321" i="5"/>
  <c r="L321" i="5"/>
  <c r="H244" i="5"/>
  <c r="L244" i="5"/>
  <c r="H56" i="5"/>
  <c r="L56" i="5"/>
  <c r="H106" i="5"/>
  <c r="L106" i="5" s="1"/>
  <c r="H313" i="5"/>
  <c r="L313" i="5"/>
  <c r="H187" i="5"/>
  <c r="L187" i="5" s="1"/>
  <c r="H151" i="5"/>
  <c r="L151" i="5"/>
  <c r="H189" i="5"/>
  <c r="L189" i="5"/>
  <c r="H286" i="5"/>
  <c r="L286" i="5" s="1"/>
  <c r="H274" i="5"/>
  <c r="L274" i="5"/>
  <c r="N268" i="4"/>
  <c r="M244" i="2" s="1"/>
  <c r="C244" i="2" s="1"/>
  <c r="AS268" i="4"/>
  <c r="U244" i="5"/>
  <c r="L29" i="5"/>
  <c r="M266" i="2"/>
  <c r="C266" i="2" s="1"/>
  <c r="P293" i="4"/>
  <c r="M299" i="5"/>
  <c r="M93" i="4"/>
  <c r="C93" i="1" s="1"/>
  <c r="K93" i="4"/>
  <c r="F43" i="4"/>
  <c r="J43" i="4"/>
  <c r="F180" i="4"/>
  <c r="AU180" i="4" s="1"/>
  <c r="F203" i="4"/>
  <c r="AU203" i="4" s="1"/>
  <c r="J203" i="4"/>
  <c r="F142" i="4"/>
  <c r="J142" i="4" s="1"/>
  <c r="F218" i="4"/>
  <c r="AU218" i="4" s="1"/>
  <c r="J218" i="4"/>
  <c r="L276" i="5"/>
  <c r="M139" i="5"/>
  <c r="N41" i="13"/>
  <c r="J46" i="4"/>
  <c r="F46" i="4"/>
  <c r="AS237" i="4"/>
  <c r="N237" i="4"/>
  <c r="M213" i="2" s="1"/>
  <c r="C213" i="2" s="1"/>
  <c r="M36" i="4"/>
  <c r="C36" i="1" s="1"/>
  <c r="N36" i="1" s="1"/>
  <c r="K36" i="4"/>
  <c r="J155" i="4"/>
  <c r="N54" i="4"/>
  <c r="M30" i="2" s="1"/>
  <c r="AS54" i="4"/>
  <c r="Q162" i="13"/>
  <c r="T162" i="3"/>
  <c r="Q72" i="13"/>
  <c r="T72" i="3"/>
  <c r="Q147" i="13"/>
  <c r="T147" i="3"/>
  <c r="Q127" i="13"/>
  <c r="T127" i="3"/>
  <c r="Q234" i="13"/>
  <c r="T234" i="3"/>
  <c r="Q299" i="13"/>
  <c r="T299" i="3"/>
  <c r="Q63" i="13"/>
  <c r="T63" i="3"/>
  <c r="Q113" i="13"/>
  <c r="T113" i="3"/>
  <c r="Q86" i="13"/>
  <c r="T86" i="3"/>
  <c r="Q275" i="13"/>
  <c r="AB275" i="3"/>
  <c r="T275" i="3"/>
  <c r="Q226" i="13"/>
  <c r="T226" i="3"/>
  <c r="U122" i="3"/>
  <c r="N234" i="13"/>
  <c r="T234" i="5"/>
  <c r="U62" i="5"/>
  <c r="U88" i="5"/>
  <c r="U72" i="5"/>
  <c r="N120" i="13"/>
  <c r="N47" i="13"/>
  <c r="T47" i="5"/>
  <c r="N176" i="13"/>
  <c r="N180" i="13"/>
  <c r="N124" i="13"/>
  <c r="N105" i="13"/>
  <c r="T105" i="5"/>
  <c r="N123" i="13"/>
  <c r="N229" i="13"/>
  <c r="N198" i="13"/>
  <c r="T198" i="5"/>
  <c r="N261" i="13"/>
  <c r="N253" i="13"/>
  <c r="T253" i="5"/>
  <c r="N313" i="13"/>
  <c r="H8" i="5"/>
  <c r="L8" i="5" s="1"/>
  <c r="H253" i="5"/>
  <c r="L253" i="5" s="1"/>
  <c r="AS327" i="4"/>
  <c r="N327" i="4"/>
  <c r="M303" i="2" s="1"/>
  <c r="C303" i="2" s="1"/>
  <c r="AS284" i="4"/>
  <c r="N284" i="4"/>
  <c r="M260" i="2" s="1"/>
  <c r="C260" i="2" s="1"/>
  <c r="M50" i="5"/>
  <c r="U267" i="5"/>
  <c r="AS287" i="4"/>
  <c r="N287" i="4"/>
  <c r="AW27" i="5"/>
  <c r="U27" i="5"/>
  <c r="AY27" i="5"/>
  <c r="F213" i="4"/>
  <c r="AU213" i="4" s="1"/>
  <c r="J213" i="4"/>
  <c r="F265" i="4"/>
  <c r="J265" i="4"/>
  <c r="F216" i="4"/>
  <c r="F253" i="4"/>
  <c r="AU253" i="4" s="1"/>
  <c r="U99" i="5"/>
  <c r="N155" i="4"/>
  <c r="M131" i="2" s="1"/>
  <c r="C131" i="2" s="1"/>
  <c r="AS155" i="4"/>
  <c r="AR18" i="5"/>
  <c r="AP18" i="5"/>
  <c r="M18" i="5"/>
  <c r="U71" i="5"/>
  <c r="U263" i="5"/>
  <c r="U288" i="3"/>
  <c r="M265" i="5"/>
  <c r="U173" i="5"/>
  <c r="N81" i="4"/>
  <c r="M57" i="2" s="1"/>
  <c r="AS81" i="4"/>
  <c r="M236" i="5"/>
  <c r="M281" i="2"/>
  <c r="C281" i="2" s="1"/>
  <c r="M95" i="4"/>
  <c r="C95" i="1" s="1"/>
  <c r="N95" i="1" s="1"/>
  <c r="K95" i="4"/>
  <c r="N210" i="4"/>
  <c r="M186" i="2" s="1"/>
  <c r="C186" i="2" s="1"/>
  <c r="AS210" i="4"/>
  <c r="AK286" i="3"/>
  <c r="N73" i="4"/>
  <c r="M49" i="2" s="1"/>
  <c r="AS73" i="4"/>
  <c r="M64" i="4"/>
  <c r="C64" i="1" s="1"/>
  <c r="N64" i="1" s="1"/>
  <c r="K64" i="4"/>
  <c r="M265" i="2"/>
  <c r="C265" i="2" s="1"/>
  <c r="Q184" i="13"/>
  <c r="T184" i="3"/>
  <c r="Q111" i="13"/>
  <c r="T111" i="3"/>
  <c r="U314" i="3"/>
  <c r="Q189" i="13"/>
  <c r="T189" i="3"/>
  <c r="Q209" i="13"/>
  <c r="T209" i="3"/>
  <c r="Q151" i="13"/>
  <c r="T151" i="3"/>
  <c r="P97" i="13"/>
  <c r="H97" i="3"/>
  <c r="L97" i="3" s="1"/>
  <c r="P95" i="13"/>
  <c r="H95" i="3"/>
  <c r="L95" i="3" s="1"/>
  <c r="P261" i="13"/>
  <c r="H261" i="3"/>
  <c r="L261" i="3" s="1"/>
  <c r="P278" i="13"/>
  <c r="H278" i="3"/>
  <c r="L278" i="3" s="1"/>
  <c r="P205" i="13"/>
  <c r="H205" i="3"/>
  <c r="L205" i="3" s="1"/>
  <c r="P286" i="13"/>
  <c r="H286" i="3"/>
  <c r="L286" i="3" s="1"/>
  <c r="P138" i="13"/>
  <c r="H138" i="3"/>
  <c r="L138" i="3" s="1"/>
  <c r="P191" i="13"/>
  <c r="H191" i="3"/>
  <c r="L191" i="3" s="1"/>
  <c r="P223" i="13"/>
  <c r="H223" i="3"/>
  <c r="L223" i="3" s="1"/>
  <c r="P199" i="13"/>
  <c r="H199" i="3"/>
  <c r="L199" i="3" s="1"/>
  <c r="P203" i="13"/>
  <c r="H203" i="3"/>
  <c r="L203" i="3" s="1"/>
  <c r="P167" i="13"/>
  <c r="H167" i="3"/>
  <c r="L167" i="3" s="1"/>
  <c r="P309" i="13"/>
  <c r="H309" i="3"/>
  <c r="L309" i="3" s="1"/>
  <c r="M254" i="3"/>
  <c r="P305" i="13"/>
  <c r="H305" i="3"/>
  <c r="L305" i="3" s="1"/>
  <c r="M186" i="4"/>
  <c r="C186" i="1" s="1"/>
  <c r="K186" i="4"/>
  <c r="U180" i="3"/>
  <c r="M270" i="4"/>
  <c r="C270" i="1" s="1"/>
  <c r="N270" i="1" s="1"/>
  <c r="K270" i="4"/>
  <c r="M173" i="5"/>
  <c r="N63" i="13"/>
  <c r="T63" i="5"/>
  <c r="U250" i="6"/>
  <c r="N37" i="13"/>
  <c r="T37" i="5"/>
  <c r="M23" i="5"/>
  <c r="AR23" i="5"/>
  <c r="AP23" i="5"/>
  <c r="N96" i="13"/>
  <c r="T96" i="5"/>
  <c r="N165" i="13"/>
  <c r="N184" i="13"/>
  <c r="N168" i="13"/>
  <c r="N149" i="13"/>
  <c r="T149" i="5"/>
  <c r="N167" i="13"/>
  <c r="N82" i="13"/>
  <c r="N310" i="13"/>
  <c r="T310" i="5"/>
  <c r="N318" i="13"/>
  <c r="N205" i="13"/>
  <c r="T205" i="5"/>
  <c r="U29" i="5"/>
  <c r="AY29" i="5"/>
  <c r="M74" i="5"/>
  <c r="H2" i="5"/>
  <c r="L2" i="5" s="1"/>
  <c r="H199" i="5"/>
  <c r="L199" i="5" s="1"/>
  <c r="H136" i="5"/>
  <c r="L136" i="5"/>
  <c r="P291" i="4"/>
  <c r="M262" i="2"/>
  <c r="C262" i="2" s="1"/>
  <c r="AS214" i="4"/>
  <c r="N214" i="4"/>
  <c r="M190" i="2" s="1"/>
  <c r="C190" i="2" s="1"/>
  <c r="M89" i="5"/>
  <c r="M225" i="4"/>
  <c r="C225" i="1" s="1"/>
  <c r="N225" i="1" s="1"/>
  <c r="K225" i="4"/>
  <c r="P290" i="4"/>
  <c r="M261" i="2"/>
  <c r="C261" i="2" s="1"/>
  <c r="F23" i="4"/>
  <c r="J23" i="4" s="1"/>
  <c r="F126" i="4"/>
  <c r="J126" i="4" s="1"/>
  <c r="F249" i="4"/>
  <c r="AU249" i="4" s="1"/>
  <c r="J249" i="4"/>
  <c r="F167" i="4"/>
  <c r="AU167" i="4" s="1"/>
  <c r="J167" i="4"/>
  <c r="M274" i="2"/>
  <c r="C274" i="2" s="1"/>
  <c r="M55" i="4"/>
  <c r="C55" i="1" s="1"/>
  <c r="K55" i="4"/>
  <c r="AS304" i="4"/>
  <c r="N304" i="4"/>
  <c r="AU269" i="4"/>
  <c r="M72" i="4"/>
  <c r="C72" i="1" s="1"/>
  <c r="N72" i="1" s="1"/>
  <c r="K72" i="4"/>
  <c r="AH5" i="4"/>
  <c r="AG5" i="4"/>
  <c r="AF5" i="4"/>
  <c r="AE5" i="4"/>
  <c r="AD5" i="4"/>
  <c r="M5" i="4"/>
  <c r="C5" i="1" s="1"/>
  <c r="K5" i="4"/>
  <c r="AI5" i="4"/>
  <c r="U81" i="5"/>
  <c r="N111" i="4"/>
  <c r="M87" i="2" s="1"/>
  <c r="AS111" i="4"/>
  <c r="M96" i="5"/>
  <c r="U244" i="3"/>
  <c r="AS307" i="4"/>
  <c r="N307" i="4"/>
  <c r="U266" i="3"/>
  <c r="N127" i="4"/>
  <c r="M103" i="2" s="1"/>
  <c r="AS127" i="4"/>
  <c r="U112" i="3"/>
  <c r="U34" i="3"/>
  <c r="Q171" i="13"/>
  <c r="T171" i="3"/>
  <c r="Q224" i="13"/>
  <c r="T224" i="3"/>
  <c r="Q267" i="13"/>
  <c r="T267" i="3"/>
  <c r="Q261" i="13"/>
  <c r="T261" i="3"/>
  <c r="Q199" i="13"/>
  <c r="T199" i="3"/>
  <c r="P157" i="13"/>
  <c r="H157" i="3"/>
  <c r="L157" i="3" s="1"/>
  <c r="P90" i="13"/>
  <c r="H90" i="3"/>
  <c r="L90" i="3" s="1"/>
  <c r="P218" i="13"/>
  <c r="H218" i="3"/>
  <c r="L218" i="3" s="1"/>
  <c r="P281" i="13"/>
  <c r="H281" i="3"/>
  <c r="L281" i="3" s="1"/>
  <c r="P102" i="13"/>
  <c r="H102" i="3"/>
  <c r="L102" i="3" s="1"/>
  <c r="P7" i="13"/>
  <c r="H7" i="3"/>
  <c r="L7" i="3" s="1"/>
  <c r="P126" i="13"/>
  <c r="H126" i="3"/>
  <c r="L126" i="3" s="1"/>
  <c r="P219" i="13"/>
  <c r="H219" i="3"/>
  <c r="L219" i="3" s="1"/>
  <c r="P242" i="13"/>
  <c r="H242" i="3"/>
  <c r="L242" i="3" s="1"/>
  <c r="P267" i="13"/>
  <c r="H267" i="3"/>
  <c r="L267" i="3" s="1"/>
  <c r="P237" i="13"/>
  <c r="H237" i="3"/>
  <c r="L237" i="3" s="1"/>
  <c r="P251" i="13"/>
  <c r="H251" i="3"/>
  <c r="L251" i="3" s="1"/>
  <c r="P211" i="13"/>
  <c r="H211" i="3"/>
  <c r="L211" i="3" s="1"/>
  <c r="Q158" i="13"/>
  <c r="T158" i="3"/>
  <c r="P204" i="13"/>
  <c r="H204" i="3"/>
  <c r="L204" i="3" s="1"/>
  <c r="U194" i="3"/>
  <c r="T155" i="3"/>
  <c r="A319" i="3"/>
  <c r="AD318" i="3"/>
  <c r="BI318" i="3"/>
  <c r="BH318" i="3"/>
  <c r="AK318" i="3" s="1"/>
  <c r="BJ318" i="3"/>
  <c r="M115" i="4"/>
  <c r="C115" i="1" s="1"/>
  <c r="N115" i="1" s="1"/>
  <c r="K115" i="4"/>
  <c r="U106" i="3"/>
  <c r="M58" i="4"/>
  <c r="C58" i="1" s="1"/>
  <c r="N58" i="1" s="1"/>
  <c r="K58" i="4"/>
  <c r="M88" i="5"/>
  <c r="N109" i="4"/>
  <c r="M85" i="2" s="1"/>
  <c r="AS109" i="4"/>
  <c r="Q99" i="13"/>
  <c r="T99" i="3"/>
  <c r="Q35" i="13"/>
  <c r="T35" i="3"/>
  <c r="Q181" i="13"/>
  <c r="T181" i="3"/>
  <c r="Q272" i="13"/>
  <c r="T272" i="3"/>
  <c r="Q210" i="13"/>
  <c r="T210" i="3"/>
  <c r="P98" i="13"/>
  <c r="H98" i="3"/>
  <c r="L98" i="3" s="1"/>
  <c r="P2" i="13"/>
  <c r="H2" i="3"/>
  <c r="L2" i="3" s="1"/>
  <c r="M322" i="3"/>
  <c r="P109" i="13"/>
  <c r="H109" i="3"/>
  <c r="L109" i="3" s="1"/>
  <c r="P9" i="13"/>
  <c r="H9" i="3"/>
  <c r="L9" i="3" s="1"/>
  <c r="P153" i="13"/>
  <c r="H153" i="3"/>
  <c r="L153" i="3" s="1"/>
  <c r="P233" i="13"/>
  <c r="H233" i="3"/>
  <c r="L233" i="3" s="1"/>
  <c r="P253" i="13"/>
  <c r="H253" i="3"/>
  <c r="L253" i="3" s="1"/>
  <c r="P277" i="13"/>
  <c r="H277" i="3"/>
  <c r="L277" i="3" s="1"/>
  <c r="P248" i="13"/>
  <c r="H248" i="3"/>
  <c r="L248" i="3" s="1"/>
  <c r="P262" i="13"/>
  <c r="H262" i="3"/>
  <c r="L262" i="3" s="1"/>
  <c r="P221" i="13"/>
  <c r="H221" i="3"/>
  <c r="L221" i="3" s="1"/>
  <c r="P179" i="13"/>
  <c r="H179" i="3"/>
  <c r="L179" i="3" s="1"/>
  <c r="U33" i="3"/>
  <c r="M284" i="2"/>
  <c r="C284" i="2" s="1"/>
  <c r="I57" i="2"/>
  <c r="S57" i="2"/>
  <c r="M20" i="13"/>
  <c r="N113" i="4"/>
  <c r="M89" i="2" s="1"/>
  <c r="AS113" i="4"/>
  <c r="Q108" i="13"/>
  <c r="T108" i="3"/>
  <c r="Q159" i="13"/>
  <c r="T159" i="3"/>
  <c r="U322" i="3"/>
  <c r="Q67" i="13"/>
  <c r="T67" i="3"/>
  <c r="Q277" i="13"/>
  <c r="T277" i="3"/>
  <c r="Q248" i="13"/>
  <c r="T248" i="3"/>
  <c r="P239" i="13"/>
  <c r="H239" i="3"/>
  <c r="L239" i="3" s="1"/>
  <c r="P26" i="13"/>
  <c r="H26" i="3"/>
  <c r="L26" i="3" s="1"/>
  <c r="P70" i="13"/>
  <c r="H70" i="3"/>
  <c r="L70" i="3" s="1"/>
  <c r="P71" i="13"/>
  <c r="H71" i="3"/>
  <c r="L71" i="3" s="1"/>
  <c r="P243" i="13"/>
  <c r="H243" i="3"/>
  <c r="L243" i="3" s="1"/>
  <c r="P17" i="13"/>
  <c r="H17" i="3"/>
  <c r="L17" i="3" s="1"/>
  <c r="P308" i="13"/>
  <c r="H308" i="3"/>
  <c r="L308" i="3" s="1"/>
  <c r="P42" i="13"/>
  <c r="H42" i="3"/>
  <c r="L42" i="3" s="1"/>
  <c r="P289" i="13"/>
  <c r="H289" i="3"/>
  <c r="L289" i="3" s="1"/>
  <c r="P78" i="13"/>
  <c r="H78" i="3"/>
  <c r="L78" i="3" s="1"/>
  <c r="P294" i="13"/>
  <c r="H294" i="3"/>
  <c r="L294" i="3" s="1"/>
  <c r="M314" i="3"/>
  <c r="P257" i="13"/>
  <c r="H257" i="3"/>
  <c r="L257" i="3" s="1"/>
  <c r="T240" i="3"/>
  <c r="T281" i="3"/>
  <c r="U63" i="10"/>
  <c r="X63" i="10"/>
  <c r="L231" i="8"/>
  <c r="X231" i="8" s="1"/>
  <c r="M57" i="9"/>
  <c r="W57" i="9"/>
  <c r="H57" i="1" s="1"/>
  <c r="W80" i="9"/>
  <c r="H80" i="1" s="1"/>
  <c r="M80" i="9"/>
  <c r="U184" i="8"/>
  <c r="H146" i="8"/>
  <c r="L146" i="8"/>
  <c r="H309" i="8"/>
  <c r="L309" i="8"/>
  <c r="L285" i="8"/>
  <c r="H285" i="8"/>
  <c r="H250" i="8"/>
  <c r="L250" i="8" s="1"/>
  <c r="H244" i="8"/>
  <c r="L244" i="8" s="1"/>
  <c r="X42" i="9"/>
  <c r="U42" i="9"/>
  <c r="M83" i="8"/>
  <c r="M135" i="8"/>
  <c r="U126" i="8"/>
  <c r="X126" i="8"/>
  <c r="X186" i="8"/>
  <c r="U186" i="8"/>
  <c r="X300" i="8"/>
  <c r="U300" i="8"/>
  <c r="AE45" i="9"/>
  <c r="AE44" i="9" s="1"/>
  <c r="R75" i="2"/>
  <c r="H75" i="2"/>
  <c r="X47" i="8"/>
  <c r="U47" i="8"/>
  <c r="W110" i="9"/>
  <c r="H110" i="1" s="1"/>
  <c r="M110" i="9"/>
  <c r="X293" i="7"/>
  <c r="U293" i="7"/>
  <c r="X233" i="7"/>
  <c r="U233" i="7"/>
  <c r="L321" i="7"/>
  <c r="U190" i="6"/>
  <c r="M97" i="6"/>
  <c r="U52" i="6"/>
  <c r="U207" i="6"/>
  <c r="U189" i="6"/>
  <c r="U213" i="6"/>
  <c r="M38" i="6"/>
  <c r="AS38" i="6"/>
  <c r="AR38" i="6"/>
  <c r="M76" i="6"/>
  <c r="M165" i="6"/>
  <c r="M230" i="6"/>
  <c r="M153" i="6"/>
  <c r="M180" i="6"/>
  <c r="M258" i="6"/>
  <c r="M215" i="6"/>
  <c r="M264" i="6"/>
  <c r="M303" i="6"/>
  <c r="M140" i="6"/>
  <c r="U102" i="7"/>
  <c r="X163" i="7"/>
  <c r="U163" i="7"/>
  <c r="X259" i="7"/>
  <c r="U259" i="7"/>
  <c r="M325" i="5"/>
  <c r="H22" i="7"/>
  <c r="L22" i="7"/>
  <c r="H103" i="7"/>
  <c r="L103" i="7" s="1"/>
  <c r="H124" i="7"/>
  <c r="L124" i="7"/>
  <c r="H2" i="7"/>
  <c r="L2" i="7"/>
  <c r="H184" i="7"/>
  <c r="L184" i="7" s="1"/>
  <c r="L87" i="7"/>
  <c r="H87" i="7"/>
  <c r="U305" i="5"/>
  <c r="U321" i="5"/>
  <c r="M190" i="5"/>
  <c r="AS328" i="4"/>
  <c r="N328" i="4"/>
  <c r="M304" i="2" s="1"/>
  <c r="C304" i="2" s="1"/>
  <c r="L179" i="5"/>
  <c r="M175" i="5"/>
  <c r="N303" i="13"/>
  <c r="N227" i="4"/>
  <c r="M203" i="2" s="1"/>
  <c r="C203" i="2" s="1"/>
  <c r="AS227" i="4"/>
  <c r="M50" i="6"/>
  <c r="N263" i="13"/>
  <c r="N97" i="13"/>
  <c r="T97" i="5"/>
  <c r="N61" i="13"/>
  <c r="N53" i="13"/>
  <c r="N311" i="13"/>
  <c r="N258" i="13"/>
  <c r="N190" i="13"/>
  <c r="N148" i="13"/>
  <c r="N243" i="13"/>
  <c r="N246" i="13"/>
  <c r="N271" i="13"/>
  <c r="AS231" i="4"/>
  <c r="N231" i="4"/>
  <c r="M207" i="2" s="1"/>
  <c r="C207" i="2" s="1"/>
  <c r="H68" i="5"/>
  <c r="L68" i="5" s="1"/>
  <c r="H24" i="5"/>
  <c r="L24" i="5"/>
  <c r="H222" i="5"/>
  <c r="L222" i="5" s="1"/>
  <c r="N265" i="4"/>
  <c r="M241" i="2" s="1"/>
  <c r="C241" i="2" s="1"/>
  <c r="AS265" i="4"/>
  <c r="M171" i="5"/>
  <c r="M152" i="5"/>
  <c r="F112" i="4"/>
  <c r="J112" i="4"/>
  <c r="F138" i="4"/>
  <c r="J138" i="4" s="1"/>
  <c r="N154" i="4"/>
  <c r="M130" i="2" s="1"/>
  <c r="AS154" i="4"/>
  <c r="AS173" i="4"/>
  <c r="N173" i="4"/>
  <c r="M149" i="2" s="1"/>
  <c r="C149" i="2" s="1"/>
  <c r="J235" i="4"/>
  <c r="J236" i="4"/>
  <c r="U241" i="3"/>
  <c r="T95" i="3"/>
  <c r="J41" i="4"/>
  <c r="AK316" i="3"/>
  <c r="T124" i="5"/>
  <c r="AS100" i="4"/>
  <c r="N100" i="4"/>
  <c r="M76" i="2" s="1"/>
  <c r="T246" i="3"/>
  <c r="Q60" i="13"/>
  <c r="T60" i="3"/>
  <c r="Q256" i="13"/>
  <c r="T256" i="3"/>
  <c r="Q40" i="13"/>
  <c r="T40" i="3"/>
  <c r="Q92" i="13"/>
  <c r="T92" i="3"/>
  <c r="Q136" i="13"/>
  <c r="T136" i="3"/>
  <c r="Q90" i="13"/>
  <c r="T90" i="3"/>
  <c r="Q282" i="13"/>
  <c r="T282" i="3"/>
  <c r="Q259" i="13"/>
  <c r="T259" i="3"/>
  <c r="P306" i="13"/>
  <c r="H306" i="3"/>
  <c r="L306" i="3" s="1"/>
  <c r="P35" i="13"/>
  <c r="H35" i="3"/>
  <c r="L35" i="3" s="1"/>
  <c r="P127" i="13"/>
  <c r="H127" i="3"/>
  <c r="L127" i="3" s="1"/>
  <c r="P124" i="13"/>
  <c r="H124" i="3"/>
  <c r="L124" i="3" s="1"/>
  <c r="P303" i="13"/>
  <c r="H303" i="3"/>
  <c r="L303" i="3" s="1"/>
  <c r="P19" i="13"/>
  <c r="H19" i="3"/>
  <c r="L19" i="3" s="1"/>
  <c r="P312" i="13"/>
  <c r="H312" i="3"/>
  <c r="L312" i="3" s="1"/>
  <c r="P64" i="13"/>
  <c r="H64" i="3"/>
  <c r="L64" i="3" s="1"/>
  <c r="P91" i="13"/>
  <c r="H91" i="3"/>
  <c r="L91" i="3" s="1"/>
  <c r="P220" i="13"/>
  <c r="H220" i="3"/>
  <c r="L220" i="3" s="1"/>
  <c r="P295" i="13"/>
  <c r="H295" i="3"/>
  <c r="L295" i="3" s="1"/>
  <c r="P280" i="13"/>
  <c r="H280" i="3"/>
  <c r="L280" i="3" s="1"/>
  <c r="P268" i="13"/>
  <c r="H268" i="3"/>
  <c r="L268" i="3" s="1"/>
  <c r="P228" i="13"/>
  <c r="H228" i="3"/>
  <c r="L228" i="3" s="1"/>
  <c r="T232" i="3"/>
  <c r="Q29" i="13"/>
  <c r="T29" i="3"/>
  <c r="M106" i="4"/>
  <c r="C106" i="1" s="1"/>
  <c r="N106" i="1" s="1"/>
  <c r="K106" i="4"/>
  <c r="M171" i="3"/>
  <c r="H28" i="2"/>
  <c r="R28" i="2"/>
  <c r="R44" i="2"/>
  <c r="H44" i="2"/>
  <c r="M127" i="8"/>
  <c r="X226" i="8"/>
  <c r="U226" i="8"/>
  <c r="X162" i="8"/>
  <c r="U162" i="8"/>
  <c r="X208" i="8"/>
  <c r="U208" i="8"/>
  <c r="U285" i="8"/>
  <c r="AQ30" i="8"/>
  <c r="AP30" i="8"/>
  <c r="M30" i="8"/>
  <c r="X270" i="7"/>
  <c r="U270" i="7"/>
  <c r="U159" i="7"/>
  <c r="L205" i="7"/>
  <c r="R186" i="2"/>
  <c r="H186" i="2"/>
  <c r="X217" i="7"/>
  <c r="U217" i="7"/>
  <c r="M246" i="7"/>
  <c r="M91" i="8"/>
  <c r="M110" i="8"/>
  <c r="U277" i="6"/>
  <c r="U140" i="6"/>
  <c r="M236" i="6"/>
  <c r="AZ29" i="6"/>
  <c r="AY29" i="6"/>
  <c r="U29" i="6"/>
  <c r="U63" i="6"/>
  <c r="U200" i="6"/>
  <c r="U224" i="6"/>
  <c r="U270" i="6"/>
  <c r="U322" i="6"/>
  <c r="M49" i="6"/>
  <c r="M98" i="6"/>
  <c r="M179" i="6"/>
  <c r="M247" i="6"/>
  <c r="M164" i="6"/>
  <c r="M191" i="6"/>
  <c r="M113" i="6"/>
  <c r="M226" i="6"/>
  <c r="M290" i="6"/>
  <c r="M315" i="6"/>
  <c r="U115" i="6"/>
  <c r="M28" i="6"/>
  <c r="AS28" i="6"/>
  <c r="AR28" i="6"/>
  <c r="U43" i="7"/>
  <c r="X295" i="7"/>
  <c r="U295" i="7"/>
  <c r="X292" i="7"/>
  <c r="U292" i="7"/>
  <c r="H23" i="7"/>
  <c r="L23" i="7" s="1"/>
  <c r="H7" i="7"/>
  <c r="L7" i="7" s="1"/>
  <c r="L206" i="7"/>
  <c r="H206" i="7"/>
  <c r="L109" i="7"/>
  <c r="H109" i="7"/>
  <c r="M315" i="5"/>
  <c r="L314" i="5"/>
  <c r="M303" i="5"/>
  <c r="AS317" i="4"/>
  <c r="N317" i="4"/>
  <c r="M197" i="5"/>
  <c r="L133" i="5"/>
  <c r="N34" i="13"/>
  <c r="M232" i="5"/>
  <c r="N216" i="4"/>
  <c r="M192" i="2" s="1"/>
  <c r="C192" i="2" s="1"/>
  <c r="AS216" i="4"/>
  <c r="N204" i="13"/>
  <c r="M289" i="5"/>
  <c r="N84" i="13"/>
  <c r="T84" i="5"/>
  <c r="N64" i="13"/>
  <c r="T64" i="5"/>
  <c r="N319" i="13"/>
  <c r="N292" i="13"/>
  <c r="T292" i="5"/>
  <c r="N218" i="13"/>
  <c r="N159" i="13"/>
  <c r="N254" i="13"/>
  <c r="N257" i="13"/>
  <c r="N282" i="13"/>
  <c r="L83" i="5"/>
  <c r="AS176" i="4"/>
  <c r="N176" i="4"/>
  <c r="M152" i="2" s="1"/>
  <c r="C152" i="2" s="1"/>
  <c r="H34" i="5"/>
  <c r="L34" i="5"/>
  <c r="M165" i="5"/>
  <c r="AO15" i="7"/>
  <c r="AM15" i="7"/>
  <c r="M15" i="7"/>
  <c r="AS159" i="4"/>
  <c r="N159" i="4"/>
  <c r="M135" i="2" s="1"/>
  <c r="C135" i="2" s="1"/>
  <c r="F117" i="4"/>
  <c r="J117" i="4" s="1"/>
  <c r="J140" i="4"/>
  <c r="F140" i="4"/>
  <c r="F244" i="4"/>
  <c r="AU244" i="4" s="1"/>
  <c r="J22" i="4"/>
  <c r="F141" i="4"/>
  <c r="J141" i="4" s="1"/>
  <c r="L128" i="5"/>
  <c r="AS236" i="4"/>
  <c r="N236" i="4"/>
  <c r="M212" i="2" s="1"/>
  <c r="C212" i="2" s="1"/>
  <c r="X26" i="5"/>
  <c r="AW26" i="5"/>
  <c r="AV26" i="5"/>
  <c r="U26" i="5"/>
  <c r="BA26" i="5"/>
  <c r="AZ26" i="5"/>
  <c r="AY26" i="5"/>
  <c r="AX26" i="5"/>
  <c r="AS56" i="4"/>
  <c r="N56" i="4"/>
  <c r="M32" i="2" s="1"/>
  <c r="J224" i="4"/>
  <c r="N37" i="4"/>
  <c r="M13" i="2" s="1"/>
  <c r="AS37" i="4"/>
  <c r="M61" i="5"/>
  <c r="U116" i="3"/>
  <c r="U89" i="3"/>
  <c r="T257" i="3"/>
  <c r="J13" i="4"/>
  <c r="U225" i="3"/>
  <c r="N186" i="4"/>
  <c r="M162" i="2" s="1"/>
  <c r="C162" i="2" s="1"/>
  <c r="AS186" i="4"/>
  <c r="Q37" i="13"/>
  <c r="T37" i="3"/>
  <c r="Q62" i="13"/>
  <c r="T62" i="3"/>
  <c r="Q216" i="13"/>
  <c r="T216" i="3"/>
  <c r="Q287" i="13"/>
  <c r="T287" i="3"/>
  <c r="Q270" i="13"/>
  <c r="T270" i="3"/>
  <c r="P40" i="13"/>
  <c r="H40" i="3"/>
  <c r="L40" i="3" s="1"/>
  <c r="P66" i="13"/>
  <c r="H66" i="3"/>
  <c r="L66" i="3" s="1"/>
  <c r="P227" i="13"/>
  <c r="H227" i="3"/>
  <c r="L227" i="3" s="1"/>
  <c r="P154" i="13"/>
  <c r="H154" i="3"/>
  <c r="L154" i="3" s="1"/>
  <c r="P32" i="13"/>
  <c r="H32" i="3"/>
  <c r="L32" i="3" s="1"/>
  <c r="P21" i="13"/>
  <c r="H21" i="3"/>
  <c r="L21" i="3" s="1"/>
  <c r="P46" i="13"/>
  <c r="H46" i="3"/>
  <c r="L46" i="3" s="1"/>
  <c r="P101" i="13"/>
  <c r="H101" i="3"/>
  <c r="L101" i="3" s="1"/>
  <c r="P99" i="13"/>
  <c r="H99" i="3"/>
  <c r="L99" i="3" s="1"/>
  <c r="M328" i="3"/>
  <c r="P83" i="13"/>
  <c r="H83" i="3"/>
  <c r="L83" i="3" s="1"/>
  <c r="P290" i="13"/>
  <c r="H290" i="3"/>
  <c r="L290" i="3" s="1"/>
  <c r="P283" i="13"/>
  <c r="H283" i="3"/>
  <c r="L283" i="3" s="1"/>
  <c r="T182" i="3"/>
  <c r="P225" i="13"/>
  <c r="H225" i="3"/>
  <c r="L225" i="3" s="1"/>
  <c r="T213" i="3"/>
  <c r="P14" i="13"/>
  <c r="H14" i="3"/>
  <c r="L14" i="3" s="1"/>
  <c r="M175" i="4"/>
  <c r="C175" i="1" s="1"/>
  <c r="N175" i="1" s="1"/>
  <c r="K175" i="4"/>
  <c r="AP8" i="3"/>
  <c r="AO8" i="3"/>
  <c r="AN8" i="3"/>
  <c r="AM8" i="3"/>
  <c r="AS8" i="3"/>
  <c r="AR8" i="3"/>
  <c r="AQ8" i="3"/>
  <c r="W8" i="3"/>
  <c r="M8" i="3"/>
  <c r="AS297" i="4"/>
  <c r="N297" i="4"/>
  <c r="M119" i="4"/>
  <c r="C119" i="1" s="1"/>
  <c r="N119" i="1" s="1"/>
  <c r="K119" i="4"/>
  <c r="T304" i="3"/>
  <c r="J269" i="4"/>
  <c r="AG25" i="4"/>
  <c r="M25" i="4"/>
  <c r="C25" i="1" s="1"/>
  <c r="N25" i="1" s="1"/>
  <c r="K25" i="4"/>
  <c r="AF25" i="4"/>
  <c r="U196" i="3"/>
  <c r="M94" i="4"/>
  <c r="C94" i="1" s="1"/>
  <c r="N94" i="1" s="1"/>
  <c r="K94" i="4"/>
  <c r="U100" i="3"/>
  <c r="T76" i="3"/>
  <c r="U202" i="3"/>
  <c r="T204" i="3"/>
  <c r="U163" i="3"/>
  <c r="Q83" i="13"/>
  <c r="T83" i="3"/>
  <c r="Q141" i="13"/>
  <c r="T141" i="3"/>
  <c r="Q290" i="13"/>
  <c r="T290" i="3"/>
  <c r="Q102" i="13"/>
  <c r="T102" i="3"/>
  <c r="U320" i="3"/>
  <c r="P265" i="13"/>
  <c r="H265" i="3"/>
  <c r="L265" i="3" s="1"/>
  <c r="P105" i="13"/>
  <c r="H105" i="3"/>
  <c r="L105" i="3" s="1"/>
  <c r="P120" i="13"/>
  <c r="H120" i="3"/>
  <c r="L120" i="3" s="1"/>
  <c r="P307" i="13"/>
  <c r="H307" i="3"/>
  <c r="L307" i="3" s="1"/>
  <c r="P85" i="13"/>
  <c r="H85" i="3"/>
  <c r="L85" i="3" s="1"/>
  <c r="P25" i="13"/>
  <c r="H25" i="3"/>
  <c r="L25" i="3" s="1"/>
  <c r="P77" i="13"/>
  <c r="H77" i="3"/>
  <c r="L77" i="3" s="1"/>
  <c r="P175" i="13"/>
  <c r="H175" i="3"/>
  <c r="L175" i="3" s="1"/>
  <c r="P125" i="13"/>
  <c r="H125" i="3"/>
  <c r="L125" i="3" s="1"/>
  <c r="P103" i="13"/>
  <c r="H103" i="3"/>
  <c r="L103" i="3" s="1"/>
  <c r="P111" i="13"/>
  <c r="H111" i="3"/>
  <c r="L111" i="3" s="1"/>
  <c r="P88" i="13"/>
  <c r="H88" i="3"/>
  <c r="L88" i="3" s="1"/>
  <c r="M315" i="3"/>
  <c r="U211" i="3"/>
  <c r="P172" i="13"/>
  <c r="H172" i="3"/>
  <c r="L172" i="3" s="1"/>
  <c r="Q125" i="13"/>
  <c r="T125" i="3"/>
  <c r="U223" i="3"/>
  <c r="P244" i="13"/>
  <c r="H244" i="3"/>
  <c r="L244" i="3" s="1"/>
  <c r="J71" i="4"/>
  <c r="U91" i="3"/>
  <c r="M150" i="3"/>
  <c r="H89" i="8"/>
  <c r="L89" i="8"/>
  <c r="H72" i="8"/>
  <c r="L72" i="8"/>
  <c r="H306" i="8"/>
  <c r="L306" i="8" s="1"/>
  <c r="H314" i="8"/>
  <c r="L314" i="8"/>
  <c r="H24" i="8"/>
  <c r="L24" i="8"/>
  <c r="U156" i="9"/>
  <c r="X156" i="9"/>
  <c r="U299" i="8"/>
  <c r="X299" i="8"/>
  <c r="U319" i="7"/>
  <c r="I13" i="2"/>
  <c r="S13" i="2"/>
  <c r="P35" i="2"/>
  <c r="F35" i="2"/>
  <c r="M297" i="7"/>
  <c r="M125" i="8"/>
  <c r="L150" i="8"/>
  <c r="U93" i="6"/>
  <c r="M154" i="6"/>
  <c r="U127" i="6"/>
  <c r="M81" i="6"/>
  <c r="M143" i="6"/>
  <c r="M271" i="6"/>
  <c r="M45" i="6"/>
  <c r="M197" i="6"/>
  <c r="M224" i="6"/>
  <c r="M263" i="6"/>
  <c r="M326" i="6"/>
  <c r="M239" i="6"/>
  <c r="M309" i="6"/>
  <c r="M55" i="6"/>
  <c r="L198" i="7"/>
  <c r="U85" i="7"/>
  <c r="X85" i="7"/>
  <c r="X251" i="7"/>
  <c r="U251" i="7"/>
  <c r="U41" i="7"/>
  <c r="X41" i="7"/>
  <c r="U88" i="7"/>
  <c r="X88" i="7"/>
  <c r="U103" i="7"/>
  <c r="U196" i="7"/>
  <c r="H272" i="7"/>
  <c r="L272" i="7" s="1"/>
  <c r="H152" i="7"/>
  <c r="L152" i="7" s="1"/>
  <c r="H289" i="7"/>
  <c r="L289" i="7"/>
  <c r="M241" i="5"/>
  <c r="T257" i="5"/>
  <c r="N283" i="4"/>
  <c r="M259" i="2" s="1"/>
  <c r="C259" i="2" s="1"/>
  <c r="AS283" i="4"/>
  <c r="T319" i="5"/>
  <c r="T318" i="5"/>
  <c r="AS218" i="4"/>
  <c r="N218" i="4"/>
  <c r="M194" i="2" s="1"/>
  <c r="C194" i="2" s="1"/>
  <c r="L203" i="5"/>
  <c r="N183" i="4"/>
  <c r="M159" i="2" s="1"/>
  <c r="C159" i="2" s="1"/>
  <c r="AS183" i="4"/>
  <c r="L119" i="5"/>
  <c r="M246" i="5"/>
  <c r="N203" i="13"/>
  <c r="N223" i="13"/>
  <c r="N214" i="13"/>
  <c r="N199" i="13"/>
  <c r="N305" i="13"/>
  <c r="N119" i="13"/>
  <c r="T119" i="5"/>
  <c r="N192" i="13"/>
  <c r="T192" i="5"/>
  <c r="N324" i="13"/>
  <c r="N290" i="13"/>
  <c r="N309" i="13"/>
  <c r="L63" i="5"/>
  <c r="H67" i="5"/>
  <c r="L67" i="5"/>
  <c r="H198" i="5"/>
  <c r="L198" i="5" s="1"/>
  <c r="H233" i="5"/>
  <c r="L233" i="5"/>
  <c r="M234" i="4"/>
  <c r="C234" i="1" s="1"/>
  <c r="N234" i="1" s="1"/>
  <c r="K234" i="4"/>
  <c r="AS181" i="4"/>
  <c r="N181" i="4"/>
  <c r="M157" i="2" s="1"/>
  <c r="C157" i="2" s="1"/>
  <c r="F84" i="4"/>
  <c r="J84" i="4"/>
  <c r="F173" i="4"/>
  <c r="AU173" i="4" s="1"/>
  <c r="J173" i="4"/>
  <c r="F146" i="4"/>
  <c r="J146" i="4" s="1"/>
  <c r="J260" i="4"/>
  <c r="N105" i="4"/>
  <c r="M81" i="2" s="1"/>
  <c r="AS105" i="4"/>
  <c r="J131" i="4"/>
  <c r="U75" i="5"/>
  <c r="AS165" i="4"/>
  <c r="N165" i="4"/>
  <c r="M141" i="2" s="1"/>
  <c r="C141" i="2" s="1"/>
  <c r="AS167" i="4"/>
  <c r="N167" i="4"/>
  <c r="M143" i="2" s="1"/>
  <c r="C143" i="2" s="1"/>
  <c r="M190" i="4"/>
  <c r="C190" i="1" s="1"/>
  <c r="N190" i="1" s="1"/>
  <c r="K190" i="4"/>
  <c r="N250" i="4"/>
  <c r="M226" i="2" s="1"/>
  <c r="C226" i="2" s="1"/>
  <c r="AS250" i="4"/>
  <c r="U191" i="3"/>
  <c r="N211" i="4"/>
  <c r="M187" i="2" s="1"/>
  <c r="C187" i="2" s="1"/>
  <c r="AS211" i="4"/>
  <c r="N219" i="4"/>
  <c r="M195" i="2" s="1"/>
  <c r="C195" i="2" s="1"/>
  <c r="AS219" i="4"/>
  <c r="J247" i="4"/>
  <c r="L121" i="5"/>
  <c r="U274" i="3"/>
  <c r="M96" i="4"/>
  <c r="C96" i="1" s="1"/>
  <c r="K96" i="4"/>
  <c r="T289" i="3"/>
  <c r="AS203" i="4"/>
  <c r="N203" i="4"/>
  <c r="M179" i="2" s="1"/>
  <c r="C179" i="2" s="1"/>
  <c r="T296" i="3"/>
  <c r="T144" i="3"/>
  <c r="N38" i="4"/>
  <c r="M14" i="2" s="1"/>
  <c r="AS38" i="4"/>
  <c r="T93" i="3"/>
  <c r="T31" i="3"/>
  <c r="N28" i="4"/>
  <c r="M4" i="2" s="1"/>
  <c r="AS28" i="4"/>
  <c r="U324" i="3"/>
  <c r="Q156" i="13"/>
  <c r="T156" i="3"/>
  <c r="Q243" i="13"/>
  <c r="T243" i="3"/>
  <c r="Q295" i="13"/>
  <c r="T295" i="3"/>
  <c r="Q117" i="13"/>
  <c r="T117" i="3"/>
  <c r="Q220" i="13"/>
  <c r="T220" i="3"/>
  <c r="P274" i="13"/>
  <c r="H274" i="3"/>
  <c r="L274" i="3" s="1"/>
  <c r="P115" i="13"/>
  <c r="H115" i="3"/>
  <c r="L115" i="3" s="1"/>
  <c r="P132" i="13"/>
  <c r="H132" i="3"/>
  <c r="L132" i="3" s="1"/>
  <c r="P311" i="13"/>
  <c r="H311" i="3"/>
  <c r="L311" i="3" s="1"/>
  <c r="P185" i="13"/>
  <c r="H185" i="3"/>
  <c r="L185" i="3" s="1"/>
  <c r="P28" i="13"/>
  <c r="H28" i="3"/>
  <c r="L28" i="3" s="1"/>
  <c r="P89" i="13"/>
  <c r="H89" i="3"/>
  <c r="L89" i="3" s="1"/>
  <c r="P269" i="13"/>
  <c r="H269" i="3"/>
  <c r="L269" i="3" s="1"/>
  <c r="P136" i="13"/>
  <c r="H136" i="3"/>
  <c r="L136" i="3" s="1"/>
  <c r="P107" i="13"/>
  <c r="H107" i="3"/>
  <c r="L107" i="3" s="1"/>
  <c r="P122" i="13"/>
  <c r="H122" i="3"/>
  <c r="L122" i="3" s="1"/>
  <c r="P297" i="13"/>
  <c r="H297" i="3"/>
  <c r="L297" i="3" s="1"/>
  <c r="M317" i="3"/>
  <c r="P62" i="13"/>
  <c r="H62" i="3"/>
  <c r="L62" i="3" s="1"/>
  <c r="P216" i="13"/>
  <c r="H216" i="3"/>
  <c r="L216" i="3" s="1"/>
  <c r="U319" i="3"/>
  <c r="T59" i="3"/>
  <c r="N200" i="13"/>
  <c r="N321" i="13"/>
  <c r="N304" i="13"/>
  <c r="N323" i="13"/>
  <c r="T323" i="5"/>
  <c r="L91" i="5"/>
  <c r="H91" i="5"/>
  <c r="H157" i="5"/>
  <c r="L157" i="5"/>
  <c r="H262" i="5"/>
  <c r="L262" i="5" s="1"/>
  <c r="F160" i="4"/>
  <c r="AU160" i="4" s="1"/>
  <c r="J160" i="4"/>
  <c r="M49" i="4"/>
  <c r="C49" i="1" s="1"/>
  <c r="N49" i="1" s="1"/>
  <c r="K49" i="4"/>
  <c r="F188" i="4"/>
  <c r="AU188" i="4" s="1"/>
  <c r="J188" i="4"/>
  <c r="F148" i="4"/>
  <c r="J148" i="4" s="1"/>
  <c r="M83" i="4"/>
  <c r="C83" i="1" s="1"/>
  <c r="N83" i="1" s="1"/>
  <c r="K83" i="4"/>
  <c r="F127" i="4"/>
  <c r="J127" i="4" s="1"/>
  <c r="L243" i="5"/>
  <c r="AS310" i="4"/>
  <c r="N310" i="4"/>
  <c r="P313" i="4" s="1"/>
  <c r="T131" i="3"/>
  <c r="J164" i="4"/>
  <c r="U291" i="3"/>
  <c r="L143" i="5"/>
  <c r="T268" i="3"/>
  <c r="U143" i="3"/>
  <c r="J24" i="4"/>
  <c r="T61" i="3"/>
  <c r="Q229" i="13"/>
  <c r="T229" i="3"/>
  <c r="Q280" i="13"/>
  <c r="T280" i="3"/>
  <c r="Q128" i="13"/>
  <c r="T128" i="3"/>
  <c r="U328" i="3"/>
  <c r="M318" i="3"/>
  <c r="P134" i="13"/>
  <c r="H134" i="3"/>
  <c r="L134" i="3" s="1"/>
  <c r="P142" i="13"/>
  <c r="H142" i="3"/>
  <c r="L142" i="3" s="1"/>
  <c r="P3" i="13"/>
  <c r="H3" i="3"/>
  <c r="L3" i="3" s="1"/>
  <c r="P215" i="13"/>
  <c r="H215" i="3"/>
  <c r="L215" i="3" s="1"/>
  <c r="P50" i="13"/>
  <c r="H50" i="3"/>
  <c r="L50" i="3" s="1"/>
  <c r="P123" i="13"/>
  <c r="H123" i="3"/>
  <c r="L123" i="3" s="1"/>
  <c r="P29" i="13"/>
  <c r="H29" i="3"/>
  <c r="L29" i="3" s="1"/>
  <c r="P147" i="13"/>
  <c r="H147" i="3"/>
  <c r="L147" i="3" s="1"/>
  <c r="P118" i="13"/>
  <c r="H118" i="3"/>
  <c r="L118" i="3" s="1"/>
  <c r="P133" i="13"/>
  <c r="H133" i="3"/>
  <c r="L133" i="3" s="1"/>
  <c r="P75" i="13"/>
  <c r="H75" i="3"/>
  <c r="L75" i="3" s="1"/>
  <c r="M319" i="3"/>
  <c r="T71" i="3"/>
  <c r="P61" i="13"/>
  <c r="H61" i="3"/>
  <c r="L61" i="3" s="1"/>
  <c r="T30" i="3"/>
  <c r="AP20" i="3"/>
  <c r="AO20" i="3"/>
  <c r="AN20" i="3"/>
  <c r="AM20" i="3"/>
  <c r="AS20" i="3"/>
  <c r="AR20" i="3"/>
  <c r="AQ20" i="3"/>
  <c r="W20" i="3"/>
  <c r="M20" i="3"/>
  <c r="U192" i="3"/>
  <c r="U221" i="3"/>
  <c r="X289" i="7"/>
  <c r="U289" i="7"/>
  <c r="X39" i="7"/>
  <c r="U39" i="7"/>
  <c r="X132" i="7"/>
  <c r="U132" i="7"/>
  <c r="U94" i="7"/>
  <c r="X94" i="7"/>
  <c r="U164" i="7"/>
  <c r="X164" i="7"/>
  <c r="X240" i="7"/>
  <c r="U240" i="7"/>
  <c r="H54" i="7"/>
  <c r="L54" i="7" s="1"/>
  <c r="H172" i="7"/>
  <c r="L172" i="7" s="1"/>
  <c r="L196" i="7"/>
  <c r="H196" i="7"/>
  <c r="H211" i="7"/>
  <c r="L211" i="7" s="1"/>
  <c r="H309" i="7"/>
  <c r="L309" i="7"/>
  <c r="X309" i="7" s="1"/>
  <c r="M253" i="8"/>
  <c r="M195" i="7"/>
  <c r="T123" i="5"/>
  <c r="M291" i="5"/>
  <c r="U72" i="6"/>
  <c r="U253" i="6"/>
  <c r="N266" i="13"/>
  <c r="T266" i="5"/>
  <c r="AS196" i="4"/>
  <c r="N196" i="4"/>
  <c r="M172" i="2" s="1"/>
  <c r="C172" i="2" s="1"/>
  <c r="N158" i="13"/>
  <c r="N161" i="4"/>
  <c r="M137" i="2" s="1"/>
  <c r="C137" i="2" s="1"/>
  <c r="AS161" i="4"/>
  <c r="N87" i="13"/>
  <c r="N62" i="13"/>
  <c r="N189" i="13"/>
  <c r="N35" i="13"/>
  <c r="T35" i="5"/>
  <c r="N197" i="13"/>
  <c r="N225" i="13"/>
  <c r="N269" i="13"/>
  <c r="N141" i="13"/>
  <c r="T141" i="5"/>
  <c r="N211" i="13"/>
  <c r="N195" i="13"/>
  <c r="N301" i="13"/>
  <c r="N317" i="13"/>
  <c r="M48" i="5"/>
  <c r="U73" i="6"/>
  <c r="H301" i="5"/>
  <c r="L301" i="5" s="1"/>
  <c r="M196" i="4"/>
  <c r="C196" i="1" s="1"/>
  <c r="K196" i="4"/>
  <c r="M179" i="4"/>
  <c r="C179" i="1" s="1"/>
  <c r="N179" i="1" s="1"/>
  <c r="K179" i="4"/>
  <c r="AT16" i="5"/>
  <c r="AS16" i="5"/>
  <c r="AR16" i="5"/>
  <c r="AP16" i="5"/>
  <c r="AO16" i="5"/>
  <c r="W16" i="5"/>
  <c r="D16" i="1" s="1"/>
  <c r="O16" i="1" s="1"/>
  <c r="M16" i="5"/>
  <c r="U117" i="5"/>
  <c r="N43" i="4"/>
  <c r="M19" i="2" s="1"/>
  <c r="AS43" i="4"/>
  <c r="F250" i="4"/>
  <c r="J250" i="4" s="1"/>
  <c r="J150" i="4"/>
  <c r="F150" i="4"/>
  <c r="AU150" i="4" s="1"/>
  <c r="AS225" i="4"/>
  <c r="N225" i="4"/>
  <c r="M201" i="2" s="1"/>
  <c r="C201" i="2" s="1"/>
  <c r="N77" i="4"/>
  <c r="M53" i="2" s="1"/>
  <c r="AS77" i="4"/>
  <c r="U73" i="5"/>
  <c r="U223" i="5"/>
  <c r="U238" i="3"/>
  <c r="U146" i="3"/>
  <c r="N230" i="4"/>
  <c r="M206" i="2" s="1"/>
  <c r="C206" i="2" s="1"/>
  <c r="AS230" i="4"/>
  <c r="U227" i="3"/>
  <c r="M233" i="4"/>
  <c r="C233" i="1" s="1"/>
  <c r="N233" i="1" s="1"/>
  <c r="K233" i="4"/>
  <c r="AS123" i="4"/>
  <c r="N123" i="4"/>
  <c r="M99" i="2" s="1"/>
  <c r="AS151" i="4"/>
  <c r="N151" i="4"/>
  <c r="M127" i="2" s="1"/>
  <c r="BJ314" i="5"/>
  <c r="A315" i="5"/>
  <c r="BH314" i="5"/>
  <c r="BI314" i="5"/>
  <c r="M182" i="4"/>
  <c r="C182" i="1" s="1"/>
  <c r="N182" i="1" s="1"/>
  <c r="K182" i="4"/>
  <c r="U110" i="3"/>
  <c r="T44" i="3"/>
  <c r="T49" i="3"/>
  <c r="U52" i="3"/>
  <c r="Q312" i="13"/>
  <c r="T312" i="3"/>
  <c r="Q32" i="13"/>
  <c r="T32" i="3"/>
  <c r="Q139" i="13"/>
  <c r="T139" i="3"/>
  <c r="Q87" i="13"/>
  <c r="T87" i="3"/>
  <c r="P31" i="13"/>
  <c r="H31" i="3"/>
  <c r="L31" i="3" s="1"/>
  <c r="P135" i="13"/>
  <c r="H135" i="3"/>
  <c r="L135" i="3" s="1"/>
  <c r="P149" i="13"/>
  <c r="H149" i="3"/>
  <c r="L149" i="3" s="1"/>
  <c r="P36" i="13"/>
  <c r="H36" i="3"/>
  <c r="L36" i="3" s="1"/>
  <c r="P288" i="13"/>
  <c r="H288" i="3"/>
  <c r="L288" i="3" s="1"/>
  <c r="P72" i="13"/>
  <c r="H72" i="3"/>
  <c r="L72" i="3" s="1"/>
  <c r="P163" i="13"/>
  <c r="H163" i="3"/>
  <c r="L163" i="3" s="1"/>
  <c r="P51" i="13"/>
  <c r="H51" i="3"/>
  <c r="L51" i="3" s="1"/>
  <c r="P158" i="13"/>
  <c r="H158" i="3"/>
  <c r="L158" i="3" s="1"/>
  <c r="P129" i="13"/>
  <c r="H129" i="3"/>
  <c r="L129" i="3" s="1"/>
  <c r="P144" i="13"/>
  <c r="H144" i="3"/>
  <c r="L144" i="3" s="1"/>
  <c r="P104" i="13"/>
  <c r="H104" i="3"/>
  <c r="L104" i="3" s="1"/>
  <c r="M321" i="3"/>
  <c r="P43" i="13"/>
  <c r="H43" i="3"/>
  <c r="L43" i="3" s="1"/>
  <c r="P52" i="13"/>
  <c r="H52" i="3"/>
  <c r="L52" i="3" s="1"/>
  <c r="P10" i="13"/>
  <c r="H10" i="3"/>
  <c r="L10" i="3" s="1"/>
  <c r="J191" i="4"/>
  <c r="N150" i="4"/>
  <c r="M126" i="2" s="1"/>
  <c r="AS150" i="4"/>
  <c r="AS300" i="4"/>
  <c r="N300" i="4"/>
  <c r="M53" i="5"/>
  <c r="N207" i="13"/>
  <c r="N43" i="13"/>
  <c r="N46" i="13"/>
  <c r="N277" i="13"/>
  <c r="N289" i="13"/>
  <c r="N330" i="13"/>
  <c r="N152" i="13"/>
  <c r="T152" i="5"/>
  <c r="N212" i="13"/>
  <c r="N206" i="13"/>
  <c r="N312" i="13"/>
  <c r="N320" i="13"/>
  <c r="M266" i="5"/>
  <c r="N280" i="4"/>
  <c r="M256" i="2" s="1"/>
  <c r="C256" i="2" s="1"/>
  <c r="AS280" i="4"/>
  <c r="H195" i="5"/>
  <c r="L195" i="5"/>
  <c r="H269" i="5"/>
  <c r="L269" i="5" s="1"/>
  <c r="H312" i="5"/>
  <c r="L312" i="5" s="1"/>
  <c r="N168" i="4"/>
  <c r="M144" i="2" s="1"/>
  <c r="C144" i="2" s="1"/>
  <c r="AS168" i="4"/>
  <c r="L12" i="5"/>
  <c r="L317" i="5"/>
  <c r="T184" i="5"/>
  <c r="F40" i="4"/>
  <c r="J40" i="4"/>
  <c r="J161" i="4"/>
  <c r="F161" i="4"/>
  <c r="AU161" i="4" s="1"/>
  <c r="M287" i="2"/>
  <c r="C287" i="2" s="1"/>
  <c r="K154" i="4"/>
  <c r="M154" i="4"/>
  <c r="C154" i="1" s="1"/>
  <c r="N154" i="1" s="1"/>
  <c r="M135" i="4"/>
  <c r="C135" i="1" s="1"/>
  <c r="K135" i="4"/>
  <c r="N201" i="4"/>
  <c r="M177" i="2" s="1"/>
  <c r="C177" i="2" s="1"/>
  <c r="AS201" i="4"/>
  <c r="U201" i="3"/>
  <c r="AS259" i="4"/>
  <c r="N259" i="4"/>
  <c r="M235" i="2" s="1"/>
  <c r="C235" i="2" s="1"/>
  <c r="U109" i="3"/>
  <c r="K208" i="4"/>
  <c r="M208" i="4"/>
  <c r="C208" i="1" s="1"/>
  <c r="T282" i="5"/>
  <c r="M308" i="5"/>
  <c r="L15" i="5"/>
  <c r="M52" i="5"/>
  <c r="U43" i="3"/>
  <c r="P16" i="13"/>
  <c r="H16" i="3"/>
  <c r="L16" i="3" s="1"/>
  <c r="Q54" i="13"/>
  <c r="T54" i="3"/>
  <c r="Q150" i="13"/>
  <c r="T150" i="3"/>
  <c r="Q103" i="13"/>
  <c r="T103" i="3"/>
  <c r="P38" i="13"/>
  <c r="H38" i="3"/>
  <c r="L38" i="3" s="1"/>
  <c r="P198" i="13"/>
  <c r="H198" i="3"/>
  <c r="L198" i="3" s="1"/>
  <c r="P190" i="13"/>
  <c r="H190" i="3"/>
  <c r="L190" i="3" s="1"/>
  <c r="P58" i="13"/>
  <c r="H58" i="3"/>
  <c r="L58" i="3" s="1"/>
  <c r="P41" i="13"/>
  <c r="H41" i="3"/>
  <c r="L41" i="3" s="1"/>
  <c r="P94" i="13"/>
  <c r="H94" i="3"/>
  <c r="L94" i="3" s="1"/>
  <c r="P292" i="13"/>
  <c r="H292" i="3"/>
  <c r="L292" i="3" s="1"/>
  <c r="P73" i="13"/>
  <c r="H73" i="3"/>
  <c r="L73" i="3" s="1"/>
  <c r="P162" i="13"/>
  <c r="H162" i="3"/>
  <c r="L162" i="3" s="1"/>
  <c r="P140" i="13"/>
  <c r="H140" i="3"/>
  <c r="L140" i="3" s="1"/>
  <c r="P155" i="13"/>
  <c r="H155" i="3"/>
  <c r="L155" i="3" s="1"/>
  <c r="P108" i="13"/>
  <c r="H108" i="3"/>
  <c r="L108" i="3" s="1"/>
  <c r="M323" i="3"/>
  <c r="X26" i="3"/>
  <c r="BA26" i="3"/>
  <c r="AZ26" i="3"/>
  <c r="U26" i="3"/>
  <c r="AY26" i="3"/>
  <c r="AX26" i="3"/>
  <c r="AW26" i="3"/>
  <c r="AU26" i="3"/>
  <c r="T135" i="3"/>
  <c r="J255" i="4"/>
  <c r="X166" i="8"/>
  <c r="U166" i="8"/>
  <c r="M256" i="7"/>
  <c r="M55" i="8"/>
  <c r="M193" i="7"/>
  <c r="X169" i="7"/>
  <c r="U169" i="7"/>
  <c r="M58" i="6"/>
  <c r="U239" i="6"/>
  <c r="U136" i="6"/>
  <c r="U327" i="6"/>
  <c r="M276" i="6"/>
  <c r="M163" i="6"/>
  <c r="M86" i="6"/>
  <c r="AT26" i="6"/>
  <c r="AS26" i="6"/>
  <c r="AR26" i="6"/>
  <c r="AP26" i="6"/>
  <c r="AO26" i="6"/>
  <c r="W26" i="6"/>
  <c r="E26" i="1" s="1"/>
  <c r="P26" i="1" s="1"/>
  <c r="M26" i="6"/>
  <c r="M118" i="6"/>
  <c r="M139" i="6"/>
  <c r="M122" i="6"/>
  <c r="M302" i="6"/>
  <c r="M231" i="6"/>
  <c r="M280" i="6"/>
  <c r="M327" i="6"/>
  <c r="AT24" i="6"/>
  <c r="M24" i="6"/>
  <c r="AS24" i="6"/>
  <c r="AR24" i="6"/>
  <c r="U210" i="6"/>
  <c r="M268" i="6"/>
  <c r="U148" i="7"/>
  <c r="U325" i="7"/>
  <c r="X325" i="7"/>
  <c r="H330" i="7"/>
  <c r="L330" i="7"/>
  <c r="H245" i="7"/>
  <c r="L245" i="7"/>
  <c r="L40" i="7"/>
  <c r="H40" i="7"/>
  <c r="H303" i="7"/>
  <c r="L303" i="7" s="1"/>
  <c r="L240" i="7"/>
  <c r="H240" i="7"/>
  <c r="H154" i="7"/>
  <c r="L154" i="7" s="1"/>
  <c r="T207" i="5"/>
  <c r="M189" i="6"/>
  <c r="L257" i="7"/>
  <c r="AS174" i="4"/>
  <c r="N174" i="4"/>
  <c r="M150" i="2" s="1"/>
  <c r="C150" i="2" s="1"/>
  <c r="N125" i="13"/>
  <c r="T125" i="5"/>
  <c r="N147" i="13"/>
  <c r="N38" i="13"/>
  <c r="M204" i="5"/>
  <c r="N81" i="13"/>
  <c r="N57" i="13"/>
  <c r="T57" i="5"/>
  <c r="N80" i="13"/>
  <c r="N306" i="13"/>
  <c r="N163" i="13"/>
  <c r="T163" i="5"/>
  <c r="N241" i="13"/>
  <c r="T241" i="5"/>
  <c r="N217" i="13"/>
  <c r="N209" i="13"/>
  <c r="T209" i="5"/>
  <c r="N325" i="13"/>
  <c r="H310" i="5"/>
  <c r="L310" i="5"/>
  <c r="H58" i="5"/>
  <c r="L58" i="5" s="1"/>
  <c r="H11" i="5"/>
  <c r="L11" i="5" s="1"/>
  <c r="H176" i="5"/>
  <c r="L176" i="5" s="1"/>
  <c r="H209" i="5"/>
  <c r="L209" i="5" s="1"/>
  <c r="H285" i="5"/>
  <c r="L285" i="5"/>
  <c r="U113" i="5"/>
  <c r="M178" i="5"/>
  <c r="F118" i="4"/>
  <c r="J118" i="4" s="1"/>
  <c r="F21" i="4"/>
  <c r="J21" i="4" s="1"/>
  <c r="F120" i="4"/>
  <c r="J120" i="4"/>
  <c r="F172" i="4"/>
  <c r="AU172" i="4" s="1"/>
  <c r="L259" i="5"/>
  <c r="M39" i="4"/>
  <c r="C39" i="1" s="1"/>
  <c r="K39" i="4"/>
  <c r="U55" i="5"/>
  <c r="N67" i="4"/>
  <c r="M43" i="2" s="1"/>
  <c r="AS67" i="4"/>
  <c r="J153" i="4"/>
  <c r="F153" i="4"/>
  <c r="AU153" i="4" s="1"/>
  <c r="T200" i="5"/>
  <c r="J63" i="4"/>
  <c r="U168" i="3"/>
  <c r="M107" i="4"/>
  <c r="C107" i="1" s="1"/>
  <c r="K107" i="4"/>
  <c r="T260" i="3"/>
  <c r="N212" i="4"/>
  <c r="M188" i="2" s="1"/>
  <c r="C188" i="2" s="1"/>
  <c r="AS212" i="4"/>
  <c r="M199" i="4"/>
  <c r="C199" i="1" s="1"/>
  <c r="N199" i="1" s="1"/>
  <c r="K199" i="4"/>
  <c r="L90" i="5"/>
  <c r="L159" i="5"/>
  <c r="AT5" i="5"/>
  <c r="AR5" i="5"/>
  <c r="AQ5" i="5"/>
  <c r="AP5" i="5"/>
  <c r="AO5" i="5"/>
  <c r="W5" i="5"/>
  <c r="D5" i="1" s="1"/>
  <c r="O5" i="1" s="1"/>
  <c r="M5" i="5"/>
  <c r="J4" i="4"/>
  <c r="L225" i="5"/>
  <c r="U75" i="3"/>
  <c r="W24" i="3"/>
  <c r="M24" i="3"/>
  <c r="U318" i="3"/>
  <c r="Q165" i="13"/>
  <c r="T165" i="3"/>
  <c r="Q107" i="13"/>
  <c r="T107" i="3"/>
  <c r="P112" i="13"/>
  <c r="H112" i="3"/>
  <c r="L112" i="3" s="1"/>
  <c r="P18" i="13"/>
  <c r="H18" i="3"/>
  <c r="L18" i="3" s="1"/>
  <c r="P222" i="13"/>
  <c r="H222" i="3"/>
  <c r="L222" i="3" s="1"/>
  <c r="P139" i="13"/>
  <c r="H139" i="3"/>
  <c r="L139" i="3" s="1"/>
  <c r="P63" i="13"/>
  <c r="H63" i="3"/>
  <c r="L63" i="3" s="1"/>
  <c r="P168" i="13"/>
  <c r="H168" i="3"/>
  <c r="L168" i="3" s="1"/>
  <c r="P300" i="13"/>
  <c r="H300" i="3"/>
  <c r="L300" i="3" s="1"/>
  <c r="P84" i="13"/>
  <c r="H84" i="3"/>
  <c r="L84" i="3" s="1"/>
  <c r="P173" i="13"/>
  <c r="H173" i="3"/>
  <c r="L173" i="3" s="1"/>
  <c r="P151" i="13"/>
  <c r="H151" i="3"/>
  <c r="L151" i="3" s="1"/>
  <c r="P159" i="13"/>
  <c r="H159" i="3"/>
  <c r="L159" i="3" s="1"/>
  <c r="P119" i="13"/>
  <c r="H119" i="3"/>
  <c r="L119" i="3" s="1"/>
  <c r="M325" i="3"/>
  <c r="Q64" i="13"/>
  <c r="T64" i="3"/>
  <c r="L256" i="5"/>
  <c r="U126" i="3"/>
  <c r="M254" i="6"/>
  <c r="M170" i="6"/>
  <c r="M101" i="6"/>
  <c r="AS37" i="6"/>
  <c r="AR37" i="6"/>
  <c r="M37" i="6"/>
  <c r="M137" i="6"/>
  <c r="M232" i="6"/>
  <c r="M133" i="6"/>
  <c r="M138" i="6"/>
  <c r="M233" i="6"/>
  <c r="M316" i="6"/>
  <c r="M317" i="7"/>
  <c r="U324" i="5"/>
  <c r="M259" i="6"/>
  <c r="X230" i="7"/>
  <c r="U230" i="7"/>
  <c r="H284" i="7"/>
  <c r="L284" i="7"/>
  <c r="H201" i="7"/>
  <c r="L201" i="7" s="1"/>
  <c r="L62" i="7"/>
  <c r="H62" i="7"/>
  <c r="L324" i="7"/>
  <c r="H324" i="7"/>
  <c r="L262" i="7"/>
  <c r="H262" i="7"/>
  <c r="U261" i="5"/>
  <c r="AT18" i="6"/>
  <c r="AS18" i="6"/>
  <c r="AR18" i="6"/>
  <c r="M18" i="6"/>
  <c r="U151" i="6"/>
  <c r="M180" i="5"/>
  <c r="U44" i="6"/>
  <c r="BJ294" i="5"/>
  <c r="A295" i="5"/>
  <c r="BI294" i="5"/>
  <c r="BH294" i="5"/>
  <c r="AS163" i="4"/>
  <c r="N163" i="4"/>
  <c r="M139" i="2" s="1"/>
  <c r="C139" i="2" s="1"/>
  <c r="M38" i="5"/>
  <c r="AR38" i="5"/>
  <c r="N65" i="13"/>
  <c r="N68" i="13"/>
  <c r="T68" i="5"/>
  <c r="N91" i="13"/>
  <c r="N72" i="13"/>
  <c r="N90" i="13"/>
  <c r="N174" i="13"/>
  <c r="T174" i="5"/>
  <c r="N251" i="13"/>
  <c r="N228" i="13"/>
  <c r="N220" i="13"/>
  <c r="T220" i="5"/>
  <c r="N293" i="13"/>
  <c r="U206" i="5"/>
  <c r="H77" i="5"/>
  <c r="L77" i="5"/>
  <c r="H40" i="5"/>
  <c r="L40" i="5"/>
  <c r="H22" i="5"/>
  <c r="L22" i="5" s="1"/>
  <c r="H296" i="5"/>
  <c r="L296" i="5"/>
  <c r="H82" i="5"/>
  <c r="L82" i="5" s="1"/>
  <c r="H184" i="5"/>
  <c r="L184" i="5" s="1"/>
  <c r="H220" i="5"/>
  <c r="L220" i="5" s="1"/>
  <c r="H223" i="5"/>
  <c r="L223" i="5" s="1"/>
  <c r="H300" i="5"/>
  <c r="L300" i="5"/>
  <c r="L71" i="5"/>
  <c r="M131" i="5"/>
  <c r="M110" i="5"/>
  <c r="F102" i="4"/>
  <c r="J102" i="4" s="1"/>
  <c r="K231" i="4"/>
  <c r="M231" i="4"/>
  <c r="C231" i="1" s="1"/>
  <c r="F183" i="4"/>
  <c r="AU183" i="4" s="1"/>
  <c r="U150" i="5"/>
  <c r="M212" i="4"/>
  <c r="C212" i="1" s="1"/>
  <c r="N212" i="1" s="1"/>
  <c r="K212" i="4"/>
  <c r="AS295" i="4"/>
  <c r="N295" i="4"/>
  <c r="N33" i="4"/>
  <c r="M9" i="2" s="1"/>
  <c r="AS33" i="4"/>
  <c r="J145" i="4"/>
  <c r="F145" i="4"/>
  <c r="M192" i="4"/>
  <c r="C192" i="1" s="1"/>
  <c r="N192" i="1" s="1"/>
  <c r="K192" i="4"/>
  <c r="AS170" i="4"/>
  <c r="N170" i="4"/>
  <c r="M146" i="2" s="1"/>
  <c r="C146" i="2" s="1"/>
  <c r="T311" i="3"/>
  <c r="J97" i="4"/>
  <c r="U132" i="3"/>
  <c r="P307" i="4"/>
  <c r="M278" i="2"/>
  <c r="C278" i="2" s="1"/>
  <c r="M120" i="5"/>
  <c r="M246" i="4"/>
  <c r="C246" i="1" s="1"/>
  <c r="N246" i="1" s="1"/>
  <c r="K246" i="4"/>
  <c r="AP26" i="5"/>
  <c r="AO26" i="5"/>
  <c r="W26" i="5"/>
  <c r="D26" i="1" s="1"/>
  <c r="O26" i="1" s="1"/>
  <c r="AT26" i="5"/>
  <c r="AS26" i="5"/>
  <c r="AR26" i="5"/>
  <c r="AQ26" i="5"/>
  <c r="M26" i="5"/>
  <c r="L277" i="5"/>
  <c r="P310" i="13"/>
  <c r="H310" i="3"/>
  <c r="L310" i="3" s="1"/>
  <c r="Q28" i="13"/>
  <c r="T28" i="3"/>
  <c r="Q104" i="13"/>
  <c r="T104" i="3"/>
  <c r="Q176" i="13"/>
  <c r="T176" i="3"/>
  <c r="Q118" i="13"/>
  <c r="T118" i="3"/>
  <c r="P53" i="13"/>
  <c r="H53" i="3"/>
  <c r="L53" i="3" s="1"/>
  <c r="P57" i="13"/>
  <c r="H57" i="3"/>
  <c r="L57" i="3" s="1"/>
  <c r="P230" i="13"/>
  <c r="H230" i="3"/>
  <c r="L230" i="3" s="1"/>
  <c r="P161" i="13"/>
  <c r="H161" i="3"/>
  <c r="L161" i="3" s="1"/>
  <c r="P80" i="13"/>
  <c r="H80" i="3"/>
  <c r="L80" i="3" s="1"/>
  <c r="P201" i="13"/>
  <c r="H201" i="3"/>
  <c r="L201" i="3" s="1"/>
  <c r="P33" i="13"/>
  <c r="H33" i="3"/>
  <c r="L33" i="3" s="1"/>
  <c r="P113" i="13"/>
  <c r="H113" i="3"/>
  <c r="L113" i="3" s="1"/>
  <c r="P184" i="13"/>
  <c r="H184" i="3"/>
  <c r="L184" i="3" s="1"/>
  <c r="P166" i="13"/>
  <c r="H166" i="3"/>
  <c r="L166" i="3" s="1"/>
  <c r="P170" i="13"/>
  <c r="H170" i="3"/>
  <c r="L170" i="3" s="1"/>
  <c r="P130" i="13"/>
  <c r="H130" i="3"/>
  <c r="L130" i="3" s="1"/>
  <c r="M327" i="3"/>
  <c r="Q55" i="13"/>
  <c r="T55" i="3"/>
  <c r="J184" i="4"/>
  <c r="N258" i="4"/>
  <c r="M234" i="2" s="1"/>
  <c r="C234" i="2" s="1"/>
  <c r="AS258" i="4"/>
  <c r="U133" i="3"/>
  <c r="M56" i="3"/>
  <c r="U179" i="6"/>
  <c r="X315" i="7"/>
  <c r="U315" i="7"/>
  <c r="X51" i="7"/>
  <c r="U51" i="7"/>
  <c r="H27" i="7"/>
  <c r="L27" i="7" s="1"/>
  <c r="L37" i="7"/>
  <c r="H37" i="7"/>
  <c r="L84" i="7"/>
  <c r="H84" i="7"/>
  <c r="H49" i="7"/>
  <c r="L49" i="7" s="1"/>
  <c r="L319" i="7"/>
  <c r="X319" i="7" s="1"/>
  <c r="H319" i="7"/>
  <c r="H148" i="7"/>
  <c r="L148" i="7"/>
  <c r="U218" i="5"/>
  <c r="T330" i="5"/>
  <c r="U108" i="6"/>
  <c r="L147" i="7"/>
  <c r="L218" i="5"/>
  <c r="N169" i="13"/>
  <c r="AS152" i="4"/>
  <c r="N152" i="4"/>
  <c r="M128" i="2" s="1"/>
  <c r="N88" i="13"/>
  <c r="T176" i="5"/>
  <c r="M28" i="5"/>
  <c r="AR28" i="5"/>
  <c r="N133" i="13"/>
  <c r="N85" i="13"/>
  <c r="T85" i="5"/>
  <c r="N102" i="13"/>
  <c r="N83" i="13"/>
  <c r="T83" i="5"/>
  <c r="N101" i="13"/>
  <c r="N177" i="13"/>
  <c r="T177" i="5"/>
  <c r="N187" i="13"/>
  <c r="T187" i="5"/>
  <c r="N239" i="13"/>
  <c r="N231" i="13"/>
  <c r="T231" i="5"/>
  <c r="N327" i="13"/>
  <c r="N254" i="4"/>
  <c r="M230" i="2" s="1"/>
  <c r="C230" i="2" s="1"/>
  <c r="AS254" i="4"/>
  <c r="U190" i="5"/>
  <c r="H102" i="5"/>
  <c r="L102" i="5" s="1"/>
  <c r="H31" i="5"/>
  <c r="L31" i="5" s="1"/>
  <c r="H221" i="5"/>
  <c r="L221" i="5"/>
  <c r="H231" i="5"/>
  <c r="L231" i="5" s="1"/>
  <c r="H311" i="5"/>
  <c r="L311" i="5"/>
  <c r="M65" i="5"/>
  <c r="F197" i="4"/>
  <c r="AU197" i="4" s="1"/>
  <c r="J197" i="4"/>
  <c r="F194" i="4"/>
  <c r="AU194" i="4" s="1"/>
  <c r="F100" i="4"/>
  <c r="J100" i="4" s="1"/>
  <c r="M91" i="4"/>
  <c r="C91" i="1" s="1"/>
  <c r="N91" i="1" s="1"/>
  <c r="K91" i="4"/>
  <c r="M247" i="5"/>
  <c r="L80" i="5"/>
  <c r="U94" i="3"/>
  <c r="U183" i="3"/>
  <c r="N157" i="4"/>
  <c r="M133" i="2" s="1"/>
  <c r="C133" i="2" s="1"/>
  <c r="AS157" i="4"/>
  <c r="M104" i="4"/>
  <c r="C104" i="1" s="1"/>
  <c r="N104" i="1" s="1"/>
  <c r="K104" i="4"/>
  <c r="J27" i="4"/>
  <c r="P321" i="4"/>
  <c r="M292" i="2"/>
  <c r="C292" i="2" s="1"/>
  <c r="U134" i="3"/>
  <c r="J219" i="4"/>
  <c r="T211" i="5"/>
  <c r="T101" i="5"/>
  <c r="Q178" i="13"/>
  <c r="T178" i="3"/>
  <c r="Q187" i="13"/>
  <c r="T187" i="3"/>
  <c r="Q129" i="13"/>
  <c r="T129" i="3"/>
  <c r="P60" i="13"/>
  <c r="H60" i="3"/>
  <c r="L60" i="3" s="1"/>
  <c r="P81" i="13"/>
  <c r="H81" i="3"/>
  <c r="L81" i="3" s="1"/>
  <c r="P301" i="13"/>
  <c r="H301" i="3"/>
  <c r="L301" i="3" s="1"/>
  <c r="P193" i="13"/>
  <c r="H193" i="3"/>
  <c r="L193" i="3" s="1"/>
  <c r="P131" i="13"/>
  <c r="H131" i="3"/>
  <c r="L131" i="3" s="1"/>
  <c r="P207" i="13"/>
  <c r="H207" i="3"/>
  <c r="L207" i="3" s="1"/>
  <c r="P55" i="13"/>
  <c r="H55" i="3"/>
  <c r="L55" i="3" s="1"/>
  <c r="P143" i="13"/>
  <c r="H143" i="3"/>
  <c r="L143" i="3" s="1"/>
  <c r="P195" i="13"/>
  <c r="H195" i="3"/>
  <c r="L195" i="3" s="1"/>
  <c r="P177" i="13"/>
  <c r="H177" i="3"/>
  <c r="L177" i="3" s="1"/>
  <c r="P181" i="13"/>
  <c r="H181" i="3"/>
  <c r="L181" i="3" s="1"/>
  <c r="P141" i="13"/>
  <c r="H141" i="3"/>
  <c r="L141" i="3" s="1"/>
  <c r="M329" i="3"/>
  <c r="J121" i="4"/>
  <c r="U207" i="3"/>
  <c r="M163" i="5"/>
  <c r="N36" i="13"/>
  <c r="T36" i="5"/>
  <c r="N154" i="13"/>
  <c r="N98" i="13"/>
  <c r="N113" i="13"/>
  <c r="N94" i="13"/>
  <c r="T94" i="5"/>
  <c r="N112" i="13"/>
  <c r="N219" i="13"/>
  <c r="T219" i="5"/>
  <c r="N194" i="13"/>
  <c r="N250" i="13"/>
  <c r="N242" i="13"/>
  <c r="T242" i="5"/>
  <c r="N296" i="13"/>
  <c r="T180" i="5"/>
  <c r="L42" i="5"/>
  <c r="H42" i="5"/>
  <c r="L242" i="5"/>
  <c r="H242" i="5"/>
  <c r="H245" i="5"/>
  <c r="L245" i="5" s="1"/>
  <c r="W20" i="5"/>
  <c r="D20" i="1" s="1"/>
  <c r="O20" i="1" s="1"/>
  <c r="M20" i="5"/>
  <c r="AT20" i="5"/>
  <c r="AS20" i="5"/>
  <c r="AR20" i="5"/>
  <c r="AQ20" i="5"/>
  <c r="AP20" i="5"/>
  <c r="AO20" i="5"/>
  <c r="L100" i="5"/>
  <c r="U311" i="5"/>
  <c r="AS292" i="4"/>
  <c r="N292" i="4"/>
  <c r="P295" i="4" s="1"/>
  <c r="U60" i="5"/>
  <c r="N61" i="4"/>
  <c r="M37" i="2" s="1"/>
  <c r="AS61" i="4"/>
  <c r="F205" i="4"/>
  <c r="AU205" i="4" s="1"/>
  <c r="T148" i="5"/>
  <c r="T301" i="5"/>
  <c r="J99" i="4"/>
  <c r="L75" i="5"/>
  <c r="M62" i="4"/>
  <c r="C62" i="1" s="1"/>
  <c r="N62" i="1" s="1"/>
  <c r="K62" i="4"/>
  <c r="L127" i="5"/>
  <c r="J85" i="4"/>
  <c r="N156" i="4"/>
  <c r="M132" i="2" s="1"/>
  <c r="C132" i="2" s="1"/>
  <c r="AS156" i="4"/>
  <c r="T81" i="3"/>
  <c r="N99" i="4"/>
  <c r="M75" i="2" s="1"/>
  <c r="AS99" i="4"/>
  <c r="N248" i="4"/>
  <c r="M224" i="2" s="1"/>
  <c r="C224" i="2" s="1"/>
  <c r="AS248" i="4"/>
  <c r="M88" i="4"/>
  <c r="C88" i="1" s="1"/>
  <c r="N88" i="1" s="1"/>
  <c r="K88" i="4"/>
  <c r="M70" i="4"/>
  <c r="C70" i="1" s="1"/>
  <c r="N70" i="1" s="1"/>
  <c r="K70" i="4"/>
  <c r="U66" i="3"/>
  <c r="J105" i="4"/>
  <c r="J147" i="4"/>
  <c r="L207" i="5"/>
  <c r="U245" i="3"/>
  <c r="P186" i="13"/>
  <c r="H186" i="3"/>
  <c r="L186" i="3" s="1"/>
  <c r="Q273" i="13"/>
  <c r="T273" i="3"/>
  <c r="Q185" i="13"/>
  <c r="T185" i="3"/>
  <c r="Q198" i="13"/>
  <c r="T198" i="3"/>
  <c r="Q140" i="13"/>
  <c r="T140" i="3"/>
  <c r="P93" i="13"/>
  <c r="H93" i="3"/>
  <c r="L93" i="3" s="1"/>
  <c r="P86" i="13"/>
  <c r="H86" i="3"/>
  <c r="L86" i="3" s="1"/>
  <c r="P263" i="13"/>
  <c r="H263" i="3"/>
  <c r="L263" i="3" s="1"/>
  <c r="P260" i="13"/>
  <c r="H260" i="3"/>
  <c r="L260" i="3" s="1"/>
  <c r="P197" i="13"/>
  <c r="H197" i="3"/>
  <c r="L197" i="3" s="1"/>
  <c r="P238" i="13"/>
  <c r="H238" i="3"/>
  <c r="L238" i="3" s="1"/>
  <c r="P121" i="13"/>
  <c r="H121" i="3"/>
  <c r="L121" i="3" s="1"/>
  <c r="P182" i="13"/>
  <c r="H182" i="3"/>
  <c r="L182" i="3" s="1"/>
  <c r="P206" i="13"/>
  <c r="H206" i="3"/>
  <c r="L206" i="3" s="1"/>
  <c r="P188" i="13"/>
  <c r="H188" i="3"/>
  <c r="L188" i="3" s="1"/>
  <c r="P192" i="13"/>
  <c r="H192" i="3"/>
  <c r="L192" i="3" s="1"/>
  <c r="P152" i="13"/>
  <c r="H152" i="3"/>
  <c r="L152" i="3" s="1"/>
  <c r="P293" i="13"/>
  <c r="H293" i="3"/>
  <c r="L293" i="3" s="1"/>
  <c r="J48" i="4"/>
  <c r="T174" i="3"/>
  <c r="M76" i="3"/>
  <c r="U206" i="3"/>
  <c r="M184" i="7" l="1"/>
  <c r="X184" i="7"/>
  <c r="M152" i="7"/>
  <c r="X152" i="7"/>
  <c r="M272" i="7"/>
  <c r="X272" i="7"/>
  <c r="M198" i="5"/>
  <c r="M146" i="4"/>
  <c r="C146" i="1" s="1"/>
  <c r="N146" i="1" s="1"/>
  <c r="K146" i="4"/>
  <c r="W22" i="5"/>
  <c r="D22" i="1" s="1"/>
  <c r="O22" i="1" s="1"/>
  <c r="M22" i="5"/>
  <c r="AS22" i="5"/>
  <c r="AR22" i="5"/>
  <c r="AP22" i="5"/>
  <c r="M68" i="5"/>
  <c r="M193" i="8"/>
  <c r="X193" i="8"/>
  <c r="M126" i="4"/>
  <c r="C126" i="1" s="1"/>
  <c r="N126" i="1" s="1"/>
  <c r="K126" i="4"/>
  <c r="M211" i="7"/>
  <c r="X211" i="7"/>
  <c r="AI23" i="4"/>
  <c r="AG23" i="4"/>
  <c r="M23" i="4"/>
  <c r="C23" i="1" s="1"/>
  <c r="K23" i="4"/>
  <c r="AH23" i="4"/>
  <c r="AF23" i="4"/>
  <c r="AE23" i="4"/>
  <c r="AD23" i="4"/>
  <c r="M172" i="7"/>
  <c r="X172" i="7"/>
  <c r="M248" i="3"/>
  <c r="S160" i="2"/>
  <c r="I160" i="2"/>
  <c r="M121" i="3"/>
  <c r="M108" i="3"/>
  <c r="F18" i="13"/>
  <c r="M148" i="4"/>
  <c r="C148" i="1" s="1"/>
  <c r="K148" i="4"/>
  <c r="AO23" i="7"/>
  <c r="AM23" i="7"/>
  <c r="M23" i="7"/>
  <c r="U147" i="3"/>
  <c r="AG21" i="6"/>
  <c r="AO21" i="6" s="1"/>
  <c r="AG21" i="5"/>
  <c r="AE21" i="8"/>
  <c r="AM21" i="8" s="1"/>
  <c r="AE21" i="3"/>
  <c r="R277" i="2"/>
  <c r="H277" i="2"/>
  <c r="M155" i="3"/>
  <c r="M69" i="5"/>
  <c r="M102" i="4"/>
  <c r="C102" i="1" s="1"/>
  <c r="K102" i="4"/>
  <c r="W11" i="5"/>
  <c r="D11" i="1" s="1"/>
  <c r="O11" i="1" s="1"/>
  <c r="M11" i="5"/>
  <c r="AT11" i="5"/>
  <c r="AS11" i="5"/>
  <c r="AR11" i="5"/>
  <c r="AQ11" i="5"/>
  <c r="AP11" i="5"/>
  <c r="AO11" i="5"/>
  <c r="M12" i="5"/>
  <c r="AT12" i="5"/>
  <c r="AS12" i="5"/>
  <c r="W12" i="5"/>
  <c r="D12" i="1" s="1"/>
  <c r="O12" i="1" s="1"/>
  <c r="AR12" i="5"/>
  <c r="AQ12" i="5"/>
  <c r="AP12" i="5"/>
  <c r="AO12" i="5"/>
  <c r="U229" i="3"/>
  <c r="M289" i="7"/>
  <c r="M198" i="7"/>
  <c r="X198" i="7"/>
  <c r="G268" i="2"/>
  <c r="Q268" i="2"/>
  <c r="M41" i="4"/>
  <c r="C41" i="1" s="1"/>
  <c r="K41" i="4"/>
  <c r="M250" i="8"/>
  <c r="X250" i="8"/>
  <c r="M223" i="3"/>
  <c r="U189" i="3"/>
  <c r="U72" i="3"/>
  <c r="U232" i="5"/>
  <c r="M69" i="7"/>
  <c r="U57" i="3"/>
  <c r="M229" i="5"/>
  <c r="P317" i="4"/>
  <c r="M288" i="2"/>
  <c r="C288" i="2" s="1"/>
  <c r="P316" i="4"/>
  <c r="R241" i="2"/>
  <c r="H241" i="2"/>
  <c r="M322" i="9"/>
  <c r="W322" i="9"/>
  <c r="H322" i="1" s="1"/>
  <c r="F81" i="2"/>
  <c r="P81" i="2"/>
  <c r="P40" i="2"/>
  <c r="F40" i="2"/>
  <c r="H13" i="2"/>
  <c r="R13" i="2"/>
  <c r="R24" i="2"/>
  <c r="H24" i="2"/>
  <c r="F255" i="2"/>
  <c r="J255" i="2" s="1"/>
  <c r="P255" i="2"/>
  <c r="M17" i="7"/>
  <c r="AO17" i="7"/>
  <c r="AN17" i="7"/>
  <c r="AM17" i="7"/>
  <c r="M182" i="3"/>
  <c r="M159" i="3"/>
  <c r="M143" i="3"/>
  <c r="U198" i="5"/>
  <c r="M102" i="5"/>
  <c r="AQ7" i="7"/>
  <c r="AM7" i="7"/>
  <c r="AP7" i="7"/>
  <c r="AO7" i="7"/>
  <c r="W7" i="7"/>
  <c r="M7" i="7"/>
  <c r="AN7" i="7"/>
  <c r="U280" i="3"/>
  <c r="M260" i="4"/>
  <c r="C260" i="1" s="1"/>
  <c r="N260" i="1" s="1"/>
  <c r="K260" i="4"/>
  <c r="M142" i="4"/>
  <c r="C142" i="1" s="1"/>
  <c r="K142" i="4"/>
  <c r="W210" i="9"/>
  <c r="H210" i="1" s="1"/>
  <c r="M210" i="9"/>
  <c r="AF21" i="9"/>
  <c r="AN21" i="9" s="1"/>
  <c r="AI21" i="7"/>
  <c r="AQ21" i="7" s="1"/>
  <c r="AF21" i="3"/>
  <c r="BQ21" i="3" s="1"/>
  <c r="P293" i="2"/>
  <c r="F293" i="2"/>
  <c r="M63" i="8"/>
  <c r="X63" i="8"/>
  <c r="M77" i="5"/>
  <c r="M245" i="5"/>
  <c r="Q295" i="2"/>
  <c r="G295" i="2"/>
  <c r="M58" i="5"/>
  <c r="M105" i="3"/>
  <c r="M290" i="3"/>
  <c r="M295" i="3"/>
  <c r="U259" i="3"/>
  <c r="U95" i="3"/>
  <c r="M103" i="7"/>
  <c r="X103" i="7"/>
  <c r="W69" i="9"/>
  <c r="H69" i="1" s="1"/>
  <c r="M69" i="9"/>
  <c r="M280" i="8"/>
  <c r="X280" i="8"/>
  <c r="W225" i="9"/>
  <c r="H225" i="1" s="1"/>
  <c r="M225" i="9"/>
  <c r="M90" i="9"/>
  <c r="W90" i="9"/>
  <c r="H90" i="1" s="1"/>
  <c r="M325" i="8"/>
  <c r="X325" i="8"/>
  <c r="M68" i="9"/>
  <c r="W68" i="9"/>
  <c r="H68" i="1" s="1"/>
  <c r="M245" i="7"/>
  <c r="X245" i="7"/>
  <c r="M46" i="4"/>
  <c r="C46" i="1" s="1"/>
  <c r="K46" i="4"/>
  <c r="M62" i="5"/>
  <c r="M206" i="3"/>
  <c r="U68" i="5"/>
  <c r="S93" i="2"/>
  <c r="I93" i="2"/>
  <c r="M43" i="7"/>
  <c r="X43" i="7"/>
  <c r="H304" i="2"/>
  <c r="R304" i="2"/>
  <c r="M87" i="7"/>
  <c r="X87" i="7"/>
  <c r="P312" i="4"/>
  <c r="M283" i="2"/>
  <c r="C283" i="2" s="1"/>
  <c r="P310" i="4"/>
  <c r="T303" i="1"/>
  <c r="S303" i="1"/>
  <c r="M113" i="9"/>
  <c r="W113" i="9"/>
  <c r="H113" i="1" s="1"/>
  <c r="S53" i="2"/>
  <c r="I53" i="2"/>
  <c r="U101" i="5"/>
  <c r="M40" i="4"/>
  <c r="C40" i="1" s="1"/>
  <c r="K40" i="4"/>
  <c r="K69" i="1"/>
  <c r="T69" i="1"/>
  <c r="S69" i="1"/>
  <c r="M38" i="3"/>
  <c r="M81" i="7"/>
  <c r="X81" i="7"/>
  <c r="M306" i="8"/>
  <c r="X306" i="8"/>
  <c r="U209" i="3"/>
  <c r="E19" i="13"/>
  <c r="F19" i="13" s="1"/>
  <c r="U125" i="5"/>
  <c r="U32" i="3"/>
  <c r="M283" i="3"/>
  <c r="E20" i="13"/>
  <c r="M134" i="8"/>
  <c r="X134" i="8"/>
  <c r="U285" i="5"/>
  <c r="M23" i="8"/>
  <c r="AQ23" i="8"/>
  <c r="AP23" i="8"/>
  <c r="AO23" i="8"/>
  <c r="AN23" i="8"/>
  <c r="AM23" i="8"/>
  <c r="W23" i="8"/>
  <c r="F23" i="1" s="1"/>
  <c r="Q23" i="1" s="1"/>
  <c r="AR23" i="8"/>
  <c r="T317" i="1"/>
  <c r="S317" i="1"/>
  <c r="M114" i="4"/>
  <c r="C114" i="1" s="1"/>
  <c r="N114" i="1" s="1"/>
  <c r="K114" i="4"/>
  <c r="I252" i="2"/>
  <c r="S252" i="2"/>
  <c r="M38" i="8"/>
  <c r="AQ38" i="8"/>
  <c r="AP38" i="8"/>
  <c r="X38" i="8"/>
  <c r="Q265" i="2"/>
  <c r="G265" i="2"/>
  <c r="AU216" i="4"/>
  <c r="J216" i="4"/>
  <c r="U185" i="3"/>
  <c r="U330" i="5"/>
  <c r="M112" i="3"/>
  <c r="U131" i="3"/>
  <c r="G17" i="2"/>
  <c r="Q17" i="2"/>
  <c r="AP8" i="5"/>
  <c r="AO8" i="5"/>
  <c r="W8" i="5"/>
  <c r="D8" i="1" s="1"/>
  <c r="O8" i="1" s="1"/>
  <c r="M8" i="5"/>
  <c r="AT8" i="5"/>
  <c r="AS8" i="5"/>
  <c r="AR8" i="5"/>
  <c r="AQ8" i="5"/>
  <c r="R306" i="2"/>
  <c r="H306" i="2"/>
  <c r="M263" i="5"/>
  <c r="U303" i="3"/>
  <c r="M252" i="3"/>
  <c r="Q133" i="2"/>
  <c r="G133" i="2"/>
  <c r="M79" i="4"/>
  <c r="C79" i="1" s="1"/>
  <c r="N79" i="1" s="1"/>
  <c r="K79" i="4"/>
  <c r="F22" i="5"/>
  <c r="E22" i="5"/>
  <c r="M22" i="13" s="1"/>
  <c r="U73" i="3"/>
  <c r="M161" i="4"/>
  <c r="C161" i="1" s="1"/>
  <c r="N161" i="1" s="1"/>
  <c r="K161" i="4"/>
  <c r="U159" i="3"/>
  <c r="F21" i="7"/>
  <c r="E21" i="7"/>
  <c r="W21" i="7" s="1"/>
  <c r="S292" i="2"/>
  <c r="I292" i="2"/>
  <c r="J292" i="2" s="1"/>
  <c r="E22" i="6"/>
  <c r="W22" i="6" s="1"/>
  <c r="E22" i="1" s="1"/>
  <c r="P22" i="1" s="1"/>
  <c r="F22" i="6"/>
  <c r="M227" i="3"/>
  <c r="F207" i="2"/>
  <c r="P207" i="2"/>
  <c r="F21" i="8"/>
  <c r="E21" i="8"/>
  <c r="W21" i="8" s="1"/>
  <c r="F21" i="1" s="1"/>
  <c r="Q21" i="1" s="1"/>
  <c r="I99" i="2"/>
  <c r="S99" i="2"/>
  <c r="M146" i="7"/>
  <c r="X146" i="7"/>
  <c r="M45" i="7"/>
  <c r="X45" i="7"/>
  <c r="AY26" i="7"/>
  <c r="G2" i="2"/>
  <c r="Q2" i="2"/>
  <c r="M55" i="3"/>
  <c r="M268" i="3"/>
  <c r="M87" i="5"/>
  <c r="T221" i="1"/>
  <c r="S221" i="1"/>
  <c r="K221" i="1"/>
  <c r="AR40" i="5"/>
  <c r="M40" i="5"/>
  <c r="BS20" i="3"/>
  <c r="B20" i="1"/>
  <c r="M20" i="1" s="1"/>
  <c r="M199" i="3"/>
  <c r="M133" i="7"/>
  <c r="X133" i="7"/>
  <c r="M158" i="8"/>
  <c r="X158" i="8"/>
  <c r="F22" i="8"/>
  <c r="E22" i="8"/>
  <c r="M280" i="3"/>
  <c r="W3" i="8"/>
  <c r="F3" i="1" s="1"/>
  <c r="Q3" i="1" s="1"/>
  <c r="M3" i="8"/>
  <c r="AR3" i="8"/>
  <c r="AP3" i="8"/>
  <c r="AO3" i="8"/>
  <c r="AM3" i="8"/>
  <c r="AN3" i="8"/>
  <c r="AQ3" i="8"/>
  <c r="M100" i="4"/>
  <c r="C100" i="1" s="1"/>
  <c r="N100" i="1" s="1"/>
  <c r="K100" i="4"/>
  <c r="M49" i="7"/>
  <c r="X49" i="7"/>
  <c r="M310" i="5"/>
  <c r="M285" i="8"/>
  <c r="X285" i="8"/>
  <c r="M312" i="5"/>
  <c r="P305" i="4"/>
  <c r="M276" i="2"/>
  <c r="C276" i="2" s="1"/>
  <c r="P303" i="4"/>
  <c r="P304" i="4"/>
  <c r="U123" i="5"/>
  <c r="AG24" i="4"/>
  <c r="AE24" i="4"/>
  <c r="M24" i="4"/>
  <c r="C24" i="1" s="1"/>
  <c r="N24" i="1" s="1"/>
  <c r="K24" i="4"/>
  <c r="AH24" i="4"/>
  <c r="AF24" i="4"/>
  <c r="AD24" i="4"/>
  <c r="U31" i="3"/>
  <c r="M88" i="3"/>
  <c r="M265" i="3"/>
  <c r="M83" i="3"/>
  <c r="M309" i="8"/>
  <c r="X309" i="8"/>
  <c r="M199" i="5"/>
  <c r="M184" i="8"/>
  <c r="X184" i="8"/>
  <c r="F253" i="2"/>
  <c r="J253" i="2" s="1"/>
  <c r="P253" i="2"/>
  <c r="F289" i="2"/>
  <c r="J289" i="2" s="1"/>
  <c r="P289" i="2"/>
  <c r="M276" i="8"/>
  <c r="X276" i="8"/>
  <c r="P286" i="2"/>
  <c r="F286" i="2"/>
  <c r="J286" i="2" s="1"/>
  <c r="M206" i="5"/>
  <c r="M223" i="5"/>
  <c r="Q45" i="2"/>
  <c r="G45" i="2"/>
  <c r="X45" i="8"/>
  <c r="U45" i="8"/>
  <c r="W96" i="9"/>
  <c r="H96" i="1" s="1"/>
  <c r="M96" i="9"/>
  <c r="AH23" i="6"/>
  <c r="AH23" i="3"/>
  <c r="BP23" i="3" s="1"/>
  <c r="M198" i="3"/>
  <c r="U103" i="3"/>
  <c r="T243" i="1"/>
  <c r="S243" i="1"/>
  <c r="K243" i="1"/>
  <c r="M201" i="7"/>
  <c r="X201" i="7"/>
  <c r="M269" i="5"/>
  <c r="U93" i="3"/>
  <c r="M321" i="7"/>
  <c r="X321" i="7"/>
  <c r="M70" i="3"/>
  <c r="M102" i="3"/>
  <c r="W2" i="5"/>
  <c r="D2" i="1" s="1"/>
  <c r="O2" i="1" s="1"/>
  <c r="M2" i="5"/>
  <c r="AR2" i="5"/>
  <c r="AQ2" i="5"/>
  <c r="AP2" i="5"/>
  <c r="AO2" i="5"/>
  <c r="AS2" i="5"/>
  <c r="AT2" i="5"/>
  <c r="M160" i="8"/>
  <c r="X160" i="8"/>
  <c r="M161" i="7"/>
  <c r="X161" i="7"/>
  <c r="M58" i="7"/>
  <c r="X58" i="7"/>
  <c r="AR25" i="8"/>
  <c r="AQ25" i="8"/>
  <c r="AP25" i="8"/>
  <c r="AO25" i="8"/>
  <c r="AN25" i="8"/>
  <c r="M25" i="8"/>
  <c r="M268" i="8"/>
  <c r="X268" i="8"/>
  <c r="M238" i="8"/>
  <c r="X238" i="8"/>
  <c r="M249" i="5"/>
  <c r="M164" i="4"/>
  <c r="C164" i="1" s="1"/>
  <c r="N164" i="1" s="1"/>
  <c r="K164" i="4"/>
  <c r="M253" i="5"/>
  <c r="H276" i="2"/>
  <c r="R276" i="2"/>
  <c r="M63" i="9"/>
  <c r="W63" i="9"/>
  <c r="H63" i="1" s="1"/>
  <c r="M212" i="8"/>
  <c r="X212" i="8"/>
  <c r="U94" i="5"/>
  <c r="P23" i="2"/>
  <c r="F23" i="2"/>
  <c r="U211" i="5"/>
  <c r="H205" i="2"/>
  <c r="R205" i="2"/>
  <c r="AT24" i="5"/>
  <c r="AR24" i="5"/>
  <c r="AQ24" i="5"/>
  <c r="AP24" i="5"/>
  <c r="M24" i="5"/>
  <c r="M62" i="8"/>
  <c r="X62" i="8"/>
  <c r="M176" i="5"/>
  <c r="M317" i="5"/>
  <c r="M306" i="3"/>
  <c r="M124" i="7"/>
  <c r="X124" i="7"/>
  <c r="M72" i="7"/>
  <c r="X72" i="7"/>
  <c r="M45" i="4"/>
  <c r="C45" i="1" s="1"/>
  <c r="N45" i="1" s="1"/>
  <c r="K45" i="4"/>
  <c r="U61" i="3"/>
  <c r="M169" i="8"/>
  <c r="X169" i="8"/>
  <c r="U209" i="5"/>
  <c r="M111" i="3"/>
  <c r="BS8" i="3"/>
  <c r="B8" i="1"/>
  <c r="M8" i="1" s="1"/>
  <c r="M146" i="8"/>
  <c r="X146" i="8"/>
  <c r="N186" i="1"/>
  <c r="K186" i="1"/>
  <c r="M187" i="5"/>
  <c r="M289" i="8"/>
  <c r="X289" i="8"/>
  <c r="P153" i="2"/>
  <c r="F153" i="2"/>
  <c r="M107" i="5"/>
  <c r="M184" i="5"/>
  <c r="M330" i="7"/>
  <c r="X330" i="7"/>
  <c r="U87" i="3"/>
  <c r="R129" i="2"/>
  <c r="H129" i="2"/>
  <c r="S218" i="2"/>
  <c r="I218" i="2"/>
  <c r="M219" i="4"/>
  <c r="C219" i="1" s="1"/>
  <c r="K219" i="4"/>
  <c r="U139" i="3"/>
  <c r="M222" i="5"/>
  <c r="R183" i="2"/>
  <c r="H183" i="2"/>
  <c r="W235" i="9"/>
  <c r="H235" i="1" s="1"/>
  <c r="M235" i="9"/>
  <c r="U124" i="5"/>
  <c r="M141" i="4"/>
  <c r="C141" i="1" s="1"/>
  <c r="K141" i="4"/>
  <c r="U142" i="3"/>
  <c r="M284" i="7"/>
  <c r="X284" i="7"/>
  <c r="M80" i="3"/>
  <c r="J205" i="4"/>
  <c r="M121" i="4"/>
  <c r="C121" i="1" s="1"/>
  <c r="N121" i="1" s="1"/>
  <c r="K121" i="4"/>
  <c r="M154" i="7"/>
  <c r="X154" i="7"/>
  <c r="K255" i="4"/>
  <c r="M255" i="4"/>
  <c r="C255" i="1" s="1"/>
  <c r="Q285" i="2"/>
  <c r="G285" i="2"/>
  <c r="U292" i="5"/>
  <c r="Q209" i="2"/>
  <c r="G209" i="2"/>
  <c r="P162" i="2"/>
  <c r="F162" i="2"/>
  <c r="W26" i="3"/>
  <c r="AS26" i="3"/>
  <c r="M26" i="3"/>
  <c r="AR26" i="3"/>
  <c r="AQ26" i="3"/>
  <c r="AP26" i="3"/>
  <c r="AN26" i="3"/>
  <c r="AM26" i="3"/>
  <c r="AO26" i="3"/>
  <c r="M204" i="3"/>
  <c r="M281" i="3"/>
  <c r="F283" i="2"/>
  <c r="P283" i="2"/>
  <c r="AO20" i="9"/>
  <c r="AQ20" i="9"/>
  <c r="AP20" i="9"/>
  <c r="AN20" i="9"/>
  <c r="W20" i="9"/>
  <c r="H20" i="1" s="1"/>
  <c r="M20" i="9"/>
  <c r="M211" i="5"/>
  <c r="M171" i="8"/>
  <c r="X171" i="8"/>
  <c r="U107" i="3"/>
  <c r="M154" i="3"/>
  <c r="M275" i="7"/>
  <c r="X275" i="7"/>
  <c r="W238" i="9"/>
  <c r="H238" i="1" s="1"/>
  <c r="M238" i="9"/>
  <c r="M205" i="7"/>
  <c r="X205" i="7"/>
  <c r="U59" i="3"/>
  <c r="H164" i="2"/>
  <c r="R164" i="2"/>
  <c r="M209" i="5"/>
  <c r="M45" i="5"/>
  <c r="M115" i="3"/>
  <c r="M117" i="4"/>
  <c r="C117" i="1" s="1"/>
  <c r="K117" i="4"/>
  <c r="M249" i="4"/>
  <c r="C249" i="1" s="1"/>
  <c r="N249" i="1" s="1"/>
  <c r="K249" i="4"/>
  <c r="M282" i="9"/>
  <c r="W282" i="9"/>
  <c r="H282" i="1" s="1"/>
  <c r="W213" i="9"/>
  <c r="H213" i="1" s="1"/>
  <c r="M213" i="9"/>
  <c r="M124" i="4"/>
  <c r="C124" i="1" s="1"/>
  <c r="K124" i="4"/>
  <c r="I104" i="2"/>
  <c r="S104" i="2"/>
  <c r="M231" i="3"/>
  <c r="G207" i="2"/>
  <c r="Q207" i="2"/>
  <c r="M111" i="9"/>
  <c r="W111" i="9"/>
  <c r="H111" i="1" s="1"/>
  <c r="M41" i="5"/>
  <c r="M314" i="5"/>
  <c r="M56" i="4"/>
  <c r="C56" i="1" s="1"/>
  <c r="K56" i="4"/>
  <c r="M133" i="3"/>
  <c r="U253" i="5"/>
  <c r="M159" i="5"/>
  <c r="M186" i="3"/>
  <c r="U108" i="3"/>
  <c r="AH21" i="7"/>
  <c r="AP21" i="7" s="1"/>
  <c r="AL21" i="5"/>
  <c r="AT21" i="5" s="1"/>
  <c r="AJ21" i="3"/>
  <c r="BN21" i="3" s="1"/>
  <c r="S11" i="2"/>
  <c r="I11" i="2"/>
  <c r="S170" i="2"/>
  <c r="I170" i="2"/>
  <c r="U184" i="5"/>
  <c r="M188" i="4"/>
  <c r="C188" i="1" s="1"/>
  <c r="N188" i="1" s="1"/>
  <c r="K188" i="4"/>
  <c r="M250" i="4"/>
  <c r="C250" i="1" s="1"/>
  <c r="K250" i="4"/>
  <c r="AP10" i="3"/>
  <c r="AO10" i="3"/>
  <c r="AN10" i="3"/>
  <c r="AM10" i="3"/>
  <c r="AS10" i="3"/>
  <c r="AR10" i="3"/>
  <c r="W10" i="3"/>
  <c r="AQ10" i="3"/>
  <c r="M10" i="3"/>
  <c r="M239" i="3"/>
  <c r="M221" i="3"/>
  <c r="U158" i="3"/>
  <c r="M218" i="3"/>
  <c r="M106" i="5"/>
  <c r="M152" i="8"/>
  <c r="X152" i="8"/>
  <c r="AH25" i="6"/>
  <c r="AH25" i="3"/>
  <c r="BP25" i="3" s="1"/>
  <c r="S56" i="1"/>
  <c r="T56" i="1"/>
  <c r="R174" i="2"/>
  <c r="H174" i="2"/>
  <c r="Q111" i="2"/>
  <c r="G111" i="2"/>
  <c r="AQ33" i="8"/>
  <c r="AP33" i="8"/>
  <c r="AN33" i="8"/>
  <c r="M33" i="8"/>
  <c r="X33" i="8"/>
  <c r="Q91" i="2"/>
  <c r="G91" i="2"/>
  <c r="G27" i="2"/>
  <c r="Q27" i="2"/>
  <c r="M220" i="5"/>
  <c r="M119" i="3"/>
  <c r="U266" i="5"/>
  <c r="M75" i="3"/>
  <c r="M321" i="5"/>
  <c r="F245" i="2"/>
  <c r="P245" i="2"/>
  <c r="M145" i="3"/>
  <c r="AH23" i="7"/>
  <c r="AP23" i="7" s="1"/>
  <c r="AL23" i="5"/>
  <c r="AT23" i="5" s="1"/>
  <c r="AJ23" i="3"/>
  <c r="M54" i="7"/>
  <c r="X54" i="7"/>
  <c r="M67" i="5"/>
  <c r="M258" i="7"/>
  <c r="U273" i="3"/>
  <c r="M231" i="5"/>
  <c r="M151" i="7"/>
  <c r="X151" i="7"/>
  <c r="M68" i="3"/>
  <c r="T48" i="1"/>
  <c r="S48" i="1"/>
  <c r="G59" i="2"/>
  <c r="Q59" i="2"/>
  <c r="M220" i="7"/>
  <c r="X220" i="7"/>
  <c r="U125" i="3"/>
  <c r="M139" i="8"/>
  <c r="M35" i="4"/>
  <c r="C35" i="1" s="1"/>
  <c r="K35" i="4"/>
  <c r="AG35" i="4"/>
  <c r="M31" i="5"/>
  <c r="AR31" i="5"/>
  <c r="M203" i="3"/>
  <c r="U127" i="3"/>
  <c r="M291" i="7"/>
  <c r="X291" i="7"/>
  <c r="X258" i="7"/>
  <c r="J183" i="4"/>
  <c r="AQ2" i="7"/>
  <c r="AP2" i="7"/>
  <c r="AN2" i="7"/>
  <c r="AM2" i="7"/>
  <c r="AO2" i="7"/>
  <c r="W2" i="7"/>
  <c r="M2" i="7"/>
  <c r="Q155" i="2"/>
  <c r="G155" i="2"/>
  <c r="N231" i="1"/>
  <c r="K231" i="1"/>
  <c r="M274" i="5"/>
  <c r="U222" i="3"/>
  <c r="M123" i="7"/>
  <c r="X123" i="7"/>
  <c r="W257" i="9"/>
  <c r="H257" i="1" s="1"/>
  <c r="M257" i="9"/>
  <c r="S189" i="2"/>
  <c r="I189" i="2"/>
  <c r="M207" i="3"/>
  <c r="M158" i="3"/>
  <c r="M244" i="8"/>
  <c r="X244" i="8"/>
  <c r="M287" i="7"/>
  <c r="X287" i="7"/>
  <c r="AP27" i="7"/>
  <c r="AO27" i="7"/>
  <c r="AM27" i="7"/>
  <c r="M27" i="7"/>
  <c r="X27" i="7"/>
  <c r="U135" i="3"/>
  <c r="G206" i="2"/>
  <c r="Q206" i="2"/>
  <c r="M21" i="4"/>
  <c r="C21" i="1" s="1"/>
  <c r="N21" i="1" s="1"/>
  <c r="K21" i="4"/>
  <c r="AI21" i="4"/>
  <c r="AH21" i="4"/>
  <c r="AG21" i="4"/>
  <c r="AF21" i="4"/>
  <c r="AD21" i="4"/>
  <c r="M303" i="7"/>
  <c r="X303" i="7"/>
  <c r="M262" i="5"/>
  <c r="M297" i="3"/>
  <c r="M274" i="3"/>
  <c r="Q64" i="2"/>
  <c r="G64" i="2"/>
  <c r="U64" i="5"/>
  <c r="M138" i="4"/>
  <c r="C138" i="1" s="1"/>
  <c r="K138" i="4"/>
  <c r="AS2" i="3"/>
  <c r="AR2" i="3"/>
  <c r="AQ2" i="3"/>
  <c r="AP2" i="3"/>
  <c r="AO2" i="3"/>
  <c r="AN2" i="3"/>
  <c r="AM2" i="3"/>
  <c r="W2" i="3"/>
  <c r="B2" i="1" s="1"/>
  <c r="M2" i="1" s="1"/>
  <c r="M2" i="3"/>
  <c r="S185" i="2"/>
  <c r="I185" i="2"/>
  <c r="AI25" i="9"/>
  <c r="AQ25" i="9" s="1"/>
  <c r="AK25" i="5"/>
  <c r="AI25" i="3"/>
  <c r="G7" i="2"/>
  <c r="Q7" i="2"/>
  <c r="AO12" i="7"/>
  <c r="W12" i="7"/>
  <c r="M12" i="7"/>
  <c r="AQ12" i="7"/>
  <c r="AP12" i="7"/>
  <c r="AN12" i="7"/>
  <c r="AM12" i="7"/>
  <c r="U217" i="3"/>
  <c r="U302" i="5"/>
  <c r="Q165" i="2"/>
  <c r="G165" i="2"/>
  <c r="M223" i="7"/>
  <c r="X223" i="7"/>
  <c r="M209" i="3"/>
  <c r="S211" i="2"/>
  <c r="I211" i="2"/>
  <c r="AA24" i="4"/>
  <c r="AI24" i="4" s="1"/>
  <c r="AR24" i="10"/>
  <c r="A316" i="9"/>
  <c r="BJ315" i="9"/>
  <c r="BI315" i="9"/>
  <c r="BH315" i="9"/>
  <c r="AT13" i="5"/>
  <c r="AS13" i="5"/>
  <c r="W13" i="5"/>
  <c r="D13" i="1" s="1"/>
  <c r="O13" i="1" s="1"/>
  <c r="M13" i="5"/>
  <c r="AR13" i="5"/>
  <c r="AQ13" i="5"/>
  <c r="AP13" i="5"/>
  <c r="AO13" i="5"/>
  <c r="M288" i="9"/>
  <c r="W288" i="9"/>
  <c r="H288" i="1" s="1"/>
  <c r="M102" i="7"/>
  <c r="X102" i="7"/>
  <c r="M131" i="4"/>
  <c r="C131" i="1" s="1"/>
  <c r="N131" i="1" s="1"/>
  <c r="K131" i="4"/>
  <c r="P138" i="2"/>
  <c r="F138" i="2"/>
  <c r="U151" i="3"/>
  <c r="M129" i="3"/>
  <c r="Q70" i="2"/>
  <c r="G70" i="2"/>
  <c r="M172" i="3"/>
  <c r="M161" i="3"/>
  <c r="M145" i="4"/>
  <c r="C145" i="1" s="1"/>
  <c r="N145" i="1" s="1"/>
  <c r="K145" i="4"/>
  <c r="M191" i="4"/>
  <c r="C191" i="1" s="1"/>
  <c r="K191" i="4"/>
  <c r="M230" i="3"/>
  <c r="M118" i="4"/>
  <c r="C118" i="1" s="1"/>
  <c r="K118" i="4"/>
  <c r="M301" i="5"/>
  <c r="M119" i="5"/>
  <c r="M112" i="4"/>
  <c r="C112" i="1" s="1"/>
  <c r="N112" i="1" s="1"/>
  <c r="K112" i="4"/>
  <c r="M262" i="3"/>
  <c r="N93" i="1"/>
  <c r="K93" i="1"/>
  <c r="K224" i="1"/>
  <c r="T224" i="1"/>
  <c r="S224" i="1"/>
  <c r="AH25" i="7"/>
  <c r="AL25" i="5"/>
  <c r="AJ25" i="3"/>
  <c r="BN25" i="3" s="1"/>
  <c r="R176" i="2"/>
  <c r="H176" i="2"/>
  <c r="M98" i="7"/>
  <c r="X98" i="7"/>
  <c r="H79" i="2"/>
  <c r="R79" i="2"/>
  <c r="AP11" i="7"/>
  <c r="AM11" i="7"/>
  <c r="W11" i="7"/>
  <c r="M11" i="7"/>
  <c r="AQ11" i="7"/>
  <c r="AO11" i="7"/>
  <c r="AN11" i="7"/>
  <c r="M100" i="5"/>
  <c r="M32" i="3"/>
  <c r="M261" i="7"/>
  <c r="X261" i="7"/>
  <c r="M82" i="5"/>
  <c r="W287" i="9"/>
  <c r="H287" i="1" s="1"/>
  <c r="M287" i="9"/>
  <c r="U81" i="3"/>
  <c r="M63" i="5"/>
  <c r="G305" i="2"/>
  <c r="Q305" i="2"/>
  <c r="M90" i="5"/>
  <c r="M144" i="3"/>
  <c r="M127" i="4"/>
  <c r="C127" i="1" s="1"/>
  <c r="N127" i="1" s="1"/>
  <c r="K127" i="4"/>
  <c r="AS35" i="3"/>
  <c r="M35" i="3"/>
  <c r="AS18" i="3"/>
  <c r="W18" i="3"/>
  <c r="M18" i="3"/>
  <c r="AM40" i="7"/>
  <c r="M40" i="7"/>
  <c r="X40" i="7"/>
  <c r="N135" i="1"/>
  <c r="K135" i="1"/>
  <c r="M196" i="7"/>
  <c r="X196" i="7"/>
  <c r="M134" i="3"/>
  <c r="M122" i="3"/>
  <c r="U220" i="3"/>
  <c r="J253" i="4"/>
  <c r="W145" i="9"/>
  <c r="H145" i="1" s="1"/>
  <c r="M145" i="9"/>
  <c r="M101" i="7"/>
  <c r="X101" i="7"/>
  <c r="M272" i="3"/>
  <c r="W140" i="9"/>
  <c r="H140" i="1" s="1"/>
  <c r="M140" i="9"/>
  <c r="H274" i="2"/>
  <c r="R274" i="2"/>
  <c r="H128" i="2"/>
  <c r="R128" i="2"/>
  <c r="M159" i="7"/>
  <c r="X159" i="7"/>
  <c r="S265" i="2"/>
  <c r="I265" i="2"/>
  <c r="M263" i="7"/>
  <c r="X263" i="7"/>
  <c r="W151" i="9"/>
  <c r="H151" i="1" s="1"/>
  <c r="M151" i="9"/>
  <c r="I58" i="2"/>
  <c r="S58" i="2"/>
  <c r="H167" i="2"/>
  <c r="R167" i="2"/>
  <c r="AR8" i="7"/>
  <c r="G8" i="1"/>
  <c r="R8" i="1" s="1"/>
  <c r="Q288" i="2"/>
  <c r="G288" i="2"/>
  <c r="M79" i="3"/>
  <c r="M140" i="7"/>
  <c r="X140" i="7"/>
  <c r="Q191" i="2"/>
  <c r="G191" i="2"/>
  <c r="F240" i="2"/>
  <c r="P240" i="2"/>
  <c r="M2" i="4"/>
  <c r="C2" i="1" s="1"/>
  <c r="K2" i="4"/>
  <c r="AH2" i="4"/>
  <c r="AI2" i="4"/>
  <c r="AG2" i="4"/>
  <c r="AF2" i="4"/>
  <c r="AE2" i="4"/>
  <c r="AD2" i="4"/>
  <c r="P180" i="2"/>
  <c r="F180" i="2"/>
  <c r="T286" i="1"/>
  <c r="S286" i="1"/>
  <c r="S240" i="1"/>
  <c r="K240" i="1"/>
  <c r="T240" i="1"/>
  <c r="AI23" i="9"/>
  <c r="AQ23" i="9" s="1"/>
  <c r="AK23" i="5"/>
  <c r="AS23" i="5" s="1"/>
  <c r="AI23" i="3"/>
  <c r="R184" i="2"/>
  <c r="H184" i="2"/>
  <c r="M42" i="7"/>
  <c r="X42" i="7"/>
  <c r="W103" i="9"/>
  <c r="H103" i="1" s="1"/>
  <c r="M103" i="9"/>
  <c r="M99" i="8"/>
  <c r="X99" i="8"/>
  <c r="M236" i="8"/>
  <c r="X236" i="8"/>
  <c r="Q10" i="2"/>
  <c r="G10" i="2"/>
  <c r="R42" i="2"/>
  <c r="H42" i="2"/>
  <c r="AR7" i="5"/>
  <c r="AQ7" i="5"/>
  <c r="AP7" i="5"/>
  <c r="AO7" i="5"/>
  <c r="M7" i="5"/>
  <c r="W7" i="5"/>
  <c r="D7" i="1" s="1"/>
  <c r="O7" i="1" s="1"/>
  <c r="AT7" i="5"/>
  <c r="AS7" i="5"/>
  <c r="M299" i="9"/>
  <c r="W299" i="9"/>
  <c r="H299" i="1" s="1"/>
  <c r="U155" i="5"/>
  <c r="Q53" i="2"/>
  <c r="G53" i="2"/>
  <c r="I204" i="2"/>
  <c r="J204" i="2" s="1"/>
  <c r="S204" i="2"/>
  <c r="AI3" i="4"/>
  <c r="AH3" i="4"/>
  <c r="AF3" i="4"/>
  <c r="AD3" i="4"/>
  <c r="M3" i="4"/>
  <c r="C3" i="1" s="1"/>
  <c r="N3" i="1" s="1"/>
  <c r="K3" i="4"/>
  <c r="AG3" i="4"/>
  <c r="AE3" i="4"/>
  <c r="W262" i="9"/>
  <c r="H262" i="1" s="1"/>
  <c r="M262" i="9"/>
  <c r="M262" i="8"/>
  <c r="X262" i="8"/>
  <c r="T76" i="1"/>
  <c r="K76" i="1"/>
  <c r="S76" i="1"/>
  <c r="AE23" i="8"/>
  <c r="AG23" i="6"/>
  <c r="AO23" i="6" s="1"/>
  <c r="AG23" i="5"/>
  <c r="AO23" i="5" s="1"/>
  <c r="AE23" i="3"/>
  <c r="M185" i="5"/>
  <c r="AY38" i="7"/>
  <c r="Q14" i="2"/>
  <c r="G14" i="2"/>
  <c r="P299" i="2"/>
  <c r="F299" i="2"/>
  <c r="M266" i="9"/>
  <c r="W266" i="9"/>
  <c r="H266" i="1" s="1"/>
  <c r="T115" i="1"/>
  <c r="S115" i="1"/>
  <c r="K115" i="1"/>
  <c r="M33" i="5"/>
  <c r="AR33" i="5"/>
  <c r="AP33" i="5"/>
  <c r="Q159" i="2"/>
  <c r="G159" i="2"/>
  <c r="G275" i="2"/>
  <c r="Q275" i="2"/>
  <c r="M164" i="3"/>
  <c r="U108" i="5"/>
  <c r="P224" i="2"/>
  <c r="F224" i="2"/>
  <c r="R233" i="2"/>
  <c r="H233" i="2"/>
  <c r="R230" i="2"/>
  <c r="H230" i="2"/>
  <c r="S111" i="2"/>
  <c r="I111" i="2"/>
  <c r="R278" i="2"/>
  <c r="H278" i="2"/>
  <c r="N163" i="1"/>
  <c r="K163" i="1"/>
  <c r="F269" i="2"/>
  <c r="P269" i="2"/>
  <c r="V24" i="4"/>
  <c r="AM24" i="10"/>
  <c r="Q302" i="2"/>
  <c r="G302" i="2"/>
  <c r="W25" i="4"/>
  <c r="AE25" i="4" s="1"/>
  <c r="AN25" i="10"/>
  <c r="M290" i="7"/>
  <c r="F119" i="2"/>
  <c r="P119" i="2"/>
  <c r="H150" i="2"/>
  <c r="R150" i="2"/>
  <c r="I63" i="2"/>
  <c r="S63" i="2"/>
  <c r="M261" i="9"/>
  <c r="W261" i="9"/>
  <c r="H261" i="1" s="1"/>
  <c r="AG23" i="10"/>
  <c r="AO23" i="10" s="1"/>
  <c r="AG23" i="9"/>
  <c r="AO23" i="9" s="1"/>
  <c r="AG23" i="8"/>
  <c r="AF23" i="7"/>
  <c r="AN23" i="7" s="1"/>
  <c r="AI23" i="5"/>
  <c r="AQ23" i="5" s="1"/>
  <c r="AG23" i="3"/>
  <c r="BR23" i="3" s="1"/>
  <c r="U307" i="5"/>
  <c r="P166" i="2"/>
  <c r="F166" i="2"/>
  <c r="H259" i="2"/>
  <c r="R259" i="2"/>
  <c r="J156" i="4"/>
  <c r="M155" i="9"/>
  <c r="W155" i="9"/>
  <c r="H155" i="1" s="1"/>
  <c r="AR30" i="5"/>
  <c r="M30" i="5"/>
  <c r="W314" i="9"/>
  <c r="H314" i="1" s="1"/>
  <c r="M314" i="9"/>
  <c r="S157" i="2"/>
  <c r="I157" i="2"/>
  <c r="T133" i="1"/>
  <c r="S133" i="1"/>
  <c r="K133" i="1"/>
  <c r="W198" i="9"/>
  <c r="H198" i="1" s="1"/>
  <c r="M198" i="9"/>
  <c r="P320" i="4"/>
  <c r="M291" i="2"/>
  <c r="C291" i="2" s="1"/>
  <c r="P319" i="4"/>
  <c r="P318" i="4"/>
  <c r="M146" i="5"/>
  <c r="M96" i="7"/>
  <c r="X96" i="7"/>
  <c r="U185" i="5"/>
  <c r="M169" i="5"/>
  <c r="M290" i="8"/>
  <c r="X290" i="8"/>
  <c r="M131" i="3"/>
  <c r="U241" i="5"/>
  <c r="M107" i="3"/>
  <c r="M173" i="4"/>
  <c r="C173" i="1" s="1"/>
  <c r="K173" i="4"/>
  <c r="M136" i="5"/>
  <c r="U205" i="5"/>
  <c r="U37" i="5"/>
  <c r="AY37" i="5"/>
  <c r="M191" i="3"/>
  <c r="U162" i="3"/>
  <c r="M164" i="9"/>
  <c r="W164" i="9"/>
  <c r="H164" i="1" s="1"/>
  <c r="AG21" i="10"/>
  <c r="AO21" i="10" s="1"/>
  <c r="AG21" i="9"/>
  <c r="AO21" i="9" s="1"/>
  <c r="AG21" i="8"/>
  <c r="AO21" i="8" s="1"/>
  <c r="AF21" i="7"/>
  <c r="AN21" i="7" s="1"/>
  <c r="AI21" i="5"/>
  <c r="AQ21" i="5" s="1"/>
  <c r="AG21" i="3"/>
  <c r="BR21" i="3" s="1"/>
  <c r="F204" i="2"/>
  <c r="P204" i="2"/>
  <c r="F194" i="2"/>
  <c r="P194" i="2"/>
  <c r="AP42" i="9"/>
  <c r="AW42" i="9" s="1"/>
  <c r="W42" i="9"/>
  <c r="H42" i="1" s="1"/>
  <c r="M42" i="9"/>
  <c r="U310" i="3"/>
  <c r="U231" i="5"/>
  <c r="U141" i="5"/>
  <c r="U144" i="3"/>
  <c r="M66" i="3"/>
  <c r="K265" i="4"/>
  <c r="M265" i="4"/>
  <c r="C265" i="1" s="1"/>
  <c r="I202" i="2"/>
  <c r="J202" i="2" s="1"/>
  <c r="S202" i="2"/>
  <c r="S22" i="2"/>
  <c r="I22" i="2"/>
  <c r="F17" i="5"/>
  <c r="E17" i="5"/>
  <c r="M46" i="5"/>
  <c r="F216" i="2"/>
  <c r="P216" i="2"/>
  <c r="M203" i="5"/>
  <c r="M211" i="3"/>
  <c r="M189" i="4"/>
  <c r="C189" i="1" s="1"/>
  <c r="N189" i="1" s="1"/>
  <c r="K189" i="4"/>
  <c r="U295" i="3"/>
  <c r="U105" i="5"/>
  <c r="M200" i="9"/>
  <c r="W200" i="9"/>
  <c r="H200" i="1" s="1"/>
  <c r="R91" i="2"/>
  <c r="H91" i="2"/>
  <c r="G104" i="2"/>
  <c r="Q104" i="2"/>
  <c r="M130" i="3"/>
  <c r="M259" i="5"/>
  <c r="M128" i="5"/>
  <c r="K143" i="1"/>
  <c r="U65" i="3"/>
  <c r="M30" i="7"/>
  <c r="X30" i="7"/>
  <c r="M180" i="9"/>
  <c r="W180" i="9"/>
  <c r="H180" i="1" s="1"/>
  <c r="AI22" i="9"/>
  <c r="AQ22" i="9" s="1"/>
  <c r="AK22" i="5"/>
  <c r="AI22" i="3"/>
  <c r="P114" i="2"/>
  <c r="F114" i="2"/>
  <c r="M271" i="8"/>
  <c r="X271" i="8"/>
  <c r="M137" i="7"/>
  <c r="X137" i="7"/>
  <c r="U216" i="5"/>
  <c r="M173" i="7"/>
  <c r="X173" i="7"/>
  <c r="U45" i="3"/>
  <c r="M206" i="4"/>
  <c r="C206" i="1" s="1"/>
  <c r="N206" i="1" s="1"/>
  <c r="K206" i="4"/>
  <c r="M284" i="5"/>
  <c r="U262" i="3"/>
  <c r="M217" i="8"/>
  <c r="X217" i="8"/>
  <c r="M54" i="3"/>
  <c r="U193" i="3"/>
  <c r="M56" i="7"/>
  <c r="X56" i="7"/>
  <c r="P131" i="2"/>
  <c r="F131" i="2"/>
  <c r="P272" i="2"/>
  <c r="F272" i="2"/>
  <c r="M211" i="8"/>
  <c r="X211" i="8"/>
  <c r="M45" i="9"/>
  <c r="W45" i="9"/>
  <c r="H45" i="1" s="1"/>
  <c r="S86" i="1"/>
  <c r="K86" i="1"/>
  <c r="T86" i="1"/>
  <c r="M132" i="4"/>
  <c r="C132" i="1" s="1"/>
  <c r="N132" i="1" s="1"/>
  <c r="K132" i="4"/>
  <c r="U235" i="5"/>
  <c r="G194" i="2"/>
  <c r="Q194" i="2"/>
  <c r="M260" i="3"/>
  <c r="M170" i="3"/>
  <c r="U118" i="3"/>
  <c r="J172" i="4"/>
  <c r="U30" i="3"/>
  <c r="M216" i="3"/>
  <c r="U289" i="3"/>
  <c r="U270" i="3"/>
  <c r="U257" i="3"/>
  <c r="M64" i="3"/>
  <c r="U136" i="3"/>
  <c r="AE43" i="9"/>
  <c r="H18" i="2"/>
  <c r="R18" i="2"/>
  <c r="M289" i="3"/>
  <c r="U67" i="3"/>
  <c r="U272" i="3"/>
  <c r="W217" i="9"/>
  <c r="H217" i="1" s="1"/>
  <c r="M217" i="9"/>
  <c r="K246" i="1"/>
  <c r="AN27" i="10"/>
  <c r="W27" i="4"/>
  <c r="AE27" i="4" s="1"/>
  <c r="AU27" i="10"/>
  <c r="AU27" i="8"/>
  <c r="I123" i="2"/>
  <c r="S123" i="2"/>
  <c r="R211" i="2"/>
  <c r="H211" i="2"/>
  <c r="H281" i="2"/>
  <c r="R281" i="2"/>
  <c r="M252" i="7"/>
  <c r="X252" i="7"/>
  <c r="H45" i="2"/>
  <c r="R45" i="2"/>
  <c r="T180" i="1"/>
  <c r="S180" i="1"/>
  <c r="AH22" i="7"/>
  <c r="AP22" i="7" s="1"/>
  <c r="AL22" i="5"/>
  <c r="AT22" i="5" s="1"/>
  <c r="AJ22" i="3"/>
  <c r="R255" i="2"/>
  <c r="H255" i="2"/>
  <c r="G225" i="2"/>
  <c r="Q225" i="2"/>
  <c r="P148" i="2"/>
  <c r="F148" i="2"/>
  <c r="M293" i="8"/>
  <c r="M99" i="7"/>
  <c r="X99" i="7"/>
  <c r="P165" i="2"/>
  <c r="F165" i="2"/>
  <c r="T77" i="1"/>
  <c r="S77" i="1"/>
  <c r="M110" i="3"/>
  <c r="M197" i="7"/>
  <c r="X197" i="7"/>
  <c r="W82" i="9"/>
  <c r="H82" i="1" s="1"/>
  <c r="M82" i="9"/>
  <c r="M237" i="8"/>
  <c r="X237" i="8"/>
  <c r="S140" i="2"/>
  <c r="I140" i="2"/>
  <c r="T66" i="1"/>
  <c r="S66" i="1"/>
  <c r="K66" i="1"/>
  <c r="U239" i="3"/>
  <c r="M232" i="8"/>
  <c r="X232" i="8"/>
  <c r="T125" i="1"/>
  <c r="S125" i="1"/>
  <c r="M267" i="8"/>
  <c r="AP24" i="7"/>
  <c r="AO24" i="7"/>
  <c r="AM24" i="7"/>
  <c r="M24" i="7"/>
  <c r="AO20" i="10"/>
  <c r="M145" i="5"/>
  <c r="Q175" i="2"/>
  <c r="G175" i="2"/>
  <c r="Q69" i="2"/>
  <c r="G69" i="2"/>
  <c r="U36" i="5"/>
  <c r="AY36" i="5"/>
  <c r="U176" i="5"/>
  <c r="AV26" i="3"/>
  <c r="M28" i="7"/>
  <c r="X28" i="7"/>
  <c r="Q243" i="2"/>
  <c r="G243" i="2"/>
  <c r="H56" i="2"/>
  <c r="R56" i="2"/>
  <c r="M311" i="5"/>
  <c r="M173" i="3"/>
  <c r="U163" i="5"/>
  <c r="U186" i="5"/>
  <c r="M110" i="4"/>
  <c r="C110" i="1" s="1"/>
  <c r="N110" i="1" s="1"/>
  <c r="K110" i="4"/>
  <c r="U215" i="3"/>
  <c r="M127" i="5"/>
  <c r="M53" i="3"/>
  <c r="G216" i="2"/>
  <c r="Q216" i="2"/>
  <c r="S156" i="2"/>
  <c r="I156" i="2"/>
  <c r="H166" i="2"/>
  <c r="R166" i="2"/>
  <c r="M269" i="3"/>
  <c r="M61" i="3"/>
  <c r="M77" i="3"/>
  <c r="K22" i="4"/>
  <c r="M22" i="4"/>
  <c r="C22" i="1" s="1"/>
  <c r="AD22" i="4"/>
  <c r="AH22" i="4"/>
  <c r="AG22" i="4"/>
  <c r="AF22" i="4"/>
  <c r="G269" i="2"/>
  <c r="Q269" i="2"/>
  <c r="W234" i="9"/>
  <c r="H234" i="1" s="1"/>
  <c r="M234" i="9"/>
  <c r="F254" i="2"/>
  <c r="P254" i="2"/>
  <c r="U286" i="5"/>
  <c r="M97" i="7"/>
  <c r="X97" i="7"/>
  <c r="R4" i="2"/>
  <c r="H4" i="2"/>
  <c r="M316" i="9"/>
  <c r="W316" i="9"/>
  <c r="H316" i="1" s="1"/>
  <c r="AE238" i="15"/>
  <c r="A239" i="15"/>
  <c r="AF238" i="15"/>
  <c r="T29" i="1"/>
  <c r="S29" i="1"/>
  <c r="M258" i="3"/>
  <c r="M233" i="7"/>
  <c r="S271" i="2"/>
  <c r="I271" i="2"/>
  <c r="P294" i="2"/>
  <c r="F294" i="2"/>
  <c r="M239" i="8"/>
  <c r="X239" i="8"/>
  <c r="M308" i="7"/>
  <c r="X308" i="7"/>
  <c r="R175" i="2"/>
  <c r="H175" i="2"/>
  <c r="T158" i="1"/>
  <c r="S158" i="1"/>
  <c r="W242" i="9"/>
  <c r="H242" i="1" s="1"/>
  <c r="M242" i="9"/>
  <c r="M151" i="3"/>
  <c r="U152" i="5"/>
  <c r="M277" i="3"/>
  <c r="P26" i="2"/>
  <c r="F26" i="2"/>
  <c r="M257" i="7"/>
  <c r="X257" i="7"/>
  <c r="M231" i="8"/>
  <c r="S321" i="1"/>
  <c r="T321" i="1"/>
  <c r="M247" i="4"/>
  <c r="C247" i="1" s="1"/>
  <c r="N247" i="1" s="1"/>
  <c r="K247" i="4"/>
  <c r="M314" i="8"/>
  <c r="T195" i="1"/>
  <c r="S195" i="1"/>
  <c r="W22" i="4"/>
  <c r="AE22" i="4" s="1"/>
  <c r="AN22" i="10"/>
  <c r="M148" i="7"/>
  <c r="M43" i="3"/>
  <c r="U318" i="5"/>
  <c r="U277" i="3"/>
  <c r="P277" i="2"/>
  <c r="F277" i="2"/>
  <c r="P186" i="2"/>
  <c r="F186" i="2"/>
  <c r="M218" i="8"/>
  <c r="M130" i="4"/>
  <c r="C130" i="1" s="1"/>
  <c r="K130" i="4"/>
  <c r="AP16" i="3"/>
  <c r="AO16" i="3"/>
  <c r="AN16" i="3"/>
  <c r="AM16" i="3"/>
  <c r="AS16" i="3"/>
  <c r="AR16" i="3"/>
  <c r="AQ16" i="3"/>
  <c r="W16" i="3"/>
  <c r="M16" i="3"/>
  <c r="U319" i="5"/>
  <c r="T198" i="1"/>
  <c r="S198" i="1"/>
  <c r="K198" i="1"/>
  <c r="M280" i="7"/>
  <c r="X280" i="7"/>
  <c r="P280" i="2"/>
  <c r="F280" i="2"/>
  <c r="J280" i="2" s="1"/>
  <c r="P299" i="4"/>
  <c r="M270" i="2"/>
  <c r="C270" i="2" s="1"/>
  <c r="P298" i="4"/>
  <c r="F296" i="2"/>
  <c r="P296" i="2"/>
  <c r="W201" i="9"/>
  <c r="H201" i="1" s="1"/>
  <c r="M201" i="9"/>
  <c r="S161" i="2"/>
  <c r="I161" i="2"/>
  <c r="U146" i="5"/>
  <c r="BA39" i="3"/>
  <c r="U39" i="3"/>
  <c r="U174" i="3"/>
  <c r="M263" i="3"/>
  <c r="M147" i="7"/>
  <c r="X147" i="7"/>
  <c r="M166" i="3"/>
  <c r="U176" i="3"/>
  <c r="M97" i="4"/>
  <c r="C97" i="1" s="1"/>
  <c r="N97" i="1" s="1"/>
  <c r="K97" i="4"/>
  <c r="U64" i="3"/>
  <c r="M225" i="5"/>
  <c r="U260" i="3"/>
  <c r="Q108" i="2"/>
  <c r="G108" i="2"/>
  <c r="M62" i="3"/>
  <c r="N96" i="1"/>
  <c r="K96" i="1"/>
  <c r="U257" i="5"/>
  <c r="M244" i="3"/>
  <c r="U102" i="3"/>
  <c r="U287" i="3"/>
  <c r="J244" i="4"/>
  <c r="M312" i="3"/>
  <c r="U92" i="3"/>
  <c r="M42" i="3"/>
  <c r="U181" i="3"/>
  <c r="BJ319" i="3"/>
  <c r="BH319" i="3"/>
  <c r="AK319" i="3" s="1"/>
  <c r="AD319" i="3"/>
  <c r="BI319" i="3"/>
  <c r="A320" i="3"/>
  <c r="U149" i="5"/>
  <c r="U47" i="5"/>
  <c r="P151" i="2"/>
  <c r="F151" i="2"/>
  <c r="M305" i="9"/>
  <c r="W305" i="9"/>
  <c r="H305" i="1" s="1"/>
  <c r="AE15" i="8"/>
  <c r="AM15" i="8" s="1"/>
  <c r="AG15" i="6"/>
  <c r="AO15" i="6" s="1"/>
  <c r="AG15" i="5"/>
  <c r="AO15" i="5" s="1"/>
  <c r="AE15" i="3"/>
  <c r="M196" i="3"/>
  <c r="R93" i="2"/>
  <c r="H93" i="2"/>
  <c r="Q219" i="2"/>
  <c r="G219" i="2"/>
  <c r="M302" i="8"/>
  <c r="W260" i="9"/>
  <c r="H260" i="1" s="1"/>
  <c r="M260" i="9"/>
  <c r="R243" i="2"/>
  <c r="H243" i="2"/>
  <c r="R265" i="2"/>
  <c r="H265" i="2"/>
  <c r="G192" i="2"/>
  <c r="Q192" i="2"/>
  <c r="P270" i="2"/>
  <c r="F270" i="2"/>
  <c r="X92" i="8"/>
  <c r="U92" i="8"/>
  <c r="P140" i="2"/>
  <c r="F140" i="2"/>
  <c r="W5" i="3"/>
  <c r="M5" i="3"/>
  <c r="AS5" i="3"/>
  <c r="AR5" i="3"/>
  <c r="AQ5" i="3"/>
  <c r="AP5" i="3"/>
  <c r="AN5" i="3"/>
  <c r="AM5" i="3"/>
  <c r="AO5" i="3"/>
  <c r="U264" i="5"/>
  <c r="M116" i="8"/>
  <c r="X116" i="8"/>
  <c r="Q98" i="2"/>
  <c r="G98" i="2"/>
  <c r="R110" i="2"/>
  <c r="H110" i="2"/>
  <c r="H244" i="2"/>
  <c r="R244" i="2"/>
  <c r="T90" i="1"/>
  <c r="S90" i="1"/>
  <c r="F27" i="6"/>
  <c r="X27" i="6" s="1"/>
  <c r="E27" i="6"/>
  <c r="W27" i="6" s="1"/>
  <c r="E27" i="1" s="1"/>
  <c r="P27" i="1" s="1"/>
  <c r="G51" i="2"/>
  <c r="Q51" i="2"/>
  <c r="A295" i="6"/>
  <c r="BJ294" i="6"/>
  <c r="BI294" i="6"/>
  <c r="BH294" i="6"/>
  <c r="T318" i="1"/>
  <c r="S318" i="1"/>
  <c r="R285" i="2"/>
  <c r="H285" i="2"/>
  <c r="AU26" i="10"/>
  <c r="W26" i="4"/>
  <c r="AE26" i="4" s="1"/>
  <c r="AN26" i="8"/>
  <c r="AU26" i="8"/>
  <c r="AN26" i="10"/>
  <c r="M318" i="7"/>
  <c r="U302" i="3"/>
  <c r="M77" i="4"/>
  <c r="C77" i="1" s="1"/>
  <c r="N77" i="1" s="1"/>
  <c r="K77" i="4"/>
  <c r="U137" i="5"/>
  <c r="M170" i="7"/>
  <c r="X170" i="7"/>
  <c r="M44" i="3"/>
  <c r="AP4" i="3"/>
  <c r="AO4" i="3"/>
  <c r="AN4" i="3"/>
  <c r="AM4" i="3"/>
  <c r="AR4" i="3"/>
  <c r="AQ4" i="3"/>
  <c r="W4" i="3"/>
  <c r="M4" i="3"/>
  <c r="AS4" i="3"/>
  <c r="W273" i="9"/>
  <c r="H273" i="1" s="1"/>
  <c r="M273" i="9"/>
  <c r="K201" i="1"/>
  <c r="S201" i="1"/>
  <c r="T201" i="1"/>
  <c r="M132" i="9"/>
  <c r="W132" i="9"/>
  <c r="H132" i="1" s="1"/>
  <c r="M121" i="5"/>
  <c r="M305" i="3"/>
  <c r="U82" i="3"/>
  <c r="T72" i="1"/>
  <c r="S72" i="1"/>
  <c r="K72" i="1"/>
  <c r="T67" i="1"/>
  <c r="S67" i="1"/>
  <c r="M313" i="8"/>
  <c r="Q201" i="2"/>
  <c r="G201" i="2"/>
  <c r="M73" i="4"/>
  <c r="C73" i="1" s="1"/>
  <c r="N73" i="1" s="1"/>
  <c r="K73" i="4"/>
  <c r="M304" i="7"/>
  <c r="U310" i="5"/>
  <c r="I283" i="2"/>
  <c r="J283" i="2" s="1"/>
  <c r="S283" i="2"/>
  <c r="M20" i="7"/>
  <c r="W20" i="7"/>
  <c r="AP20" i="7"/>
  <c r="AO20" i="7"/>
  <c r="AN20" i="7"/>
  <c r="AM20" i="7"/>
  <c r="AQ20" i="7"/>
  <c r="G39" i="2"/>
  <c r="Q39" i="2"/>
  <c r="W296" i="9"/>
  <c r="H296" i="1" s="1"/>
  <c r="M296" i="9"/>
  <c r="M84" i="3"/>
  <c r="M73" i="3"/>
  <c r="M29" i="3"/>
  <c r="Q139" i="2"/>
  <c r="G139" i="2"/>
  <c r="M286" i="3"/>
  <c r="M328" i="7"/>
  <c r="F15" i="7"/>
  <c r="E15" i="7"/>
  <c r="W15" i="7" s="1"/>
  <c r="M319" i="7"/>
  <c r="AY35" i="5"/>
  <c r="U35" i="5"/>
  <c r="M71" i="4"/>
  <c r="C71" i="1" s="1"/>
  <c r="K71" i="4"/>
  <c r="F15" i="8"/>
  <c r="E15" i="8"/>
  <c r="W15" i="8" s="1"/>
  <c r="F15" i="1" s="1"/>
  <c r="Q15" i="1" s="1"/>
  <c r="W172" i="9"/>
  <c r="H172" i="1" s="1"/>
  <c r="M172" i="9"/>
  <c r="S196" i="2"/>
  <c r="I196" i="2"/>
  <c r="M144" i="4"/>
  <c r="C144" i="1" s="1"/>
  <c r="K144" i="4"/>
  <c r="T277" i="1"/>
  <c r="S277" i="1"/>
  <c r="M42" i="5"/>
  <c r="AR42" i="5"/>
  <c r="M141" i="3"/>
  <c r="L2" i="2"/>
  <c r="B2" i="2"/>
  <c r="M94" i="3"/>
  <c r="M150" i="4"/>
  <c r="C150" i="1" s="1"/>
  <c r="N150" i="1" s="1"/>
  <c r="K150" i="4"/>
  <c r="M50" i="3"/>
  <c r="M89" i="8"/>
  <c r="W25" i="3"/>
  <c r="M25" i="3"/>
  <c r="AS25" i="3"/>
  <c r="AP25" i="3"/>
  <c r="AR34" i="5"/>
  <c r="AP34" i="5"/>
  <c r="M34" i="5"/>
  <c r="M109" i="7"/>
  <c r="X109" i="7"/>
  <c r="G246" i="2"/>
  <c r="Q246" i="2"/>
  <c r="W9" i="3"/>
  <c r="M9" i="3"/>
  <c r="AS9" i="3"/>
  <c r="AR9" i="3"/>
  <c r="AQ9" i="3"/>
  <c r="AP9" i="3"/>
  <c r="AO9" i="3"/>
  <c r="AN9" i="3"/>
  <c r="AM9" i="3"/>
  <c r="U155" i="3"/>
  <c r="M242" i="3"/>
  <c r="U267" i="3"/>
  <c r="N5" i="1"/>
  <c r="K5" i="1"/>
  <c r="M278" i="3"/>
  <c r="U113" i="3"/>
  <c r="M203" i="4"/>
  <c r="C203" i="1" s="1"/>
  <c r="N203" i="1" s="1"/>
  <c r="K203" i="4"/>
  <c r="M313" i="5"/>
  <c r="S90" i="2"/>
  <c r="I90" i="2"/>
  <c r="T37" i="1"/>
  <c r="S37" i="1"/>
  <c r="K37" i="1"/>
  <c r="T242" i="1"/>
  <c r="S242" i="1"/>
  <c r="K242" i="1"/>
  <c r="AF15" i="9"/>
  <c r="AN15" i="9" s="1"/>
  <c r="AI15" i="7"/>
  <c r="AQ15" i="7" s="1"/>
  <c r="AF15" i="3"/>
  <c r="BQ15" i="3" s="1"/>
  <c r="F25" i="5"/>
  <c r="E25" i="5"/>
  <c r="M25" i="13" s="1"/>
  <c r="G215" i="2"/>
  <c r="Q215" i="2"/>
  <c r="P107" i="2"/>
  <c r="F107" i="2"/>
  <c r="U294" i="3"/>
  <c r="X314" i="8"/>
  <c r="F217" i="2"/>
  <c r="P217" i="2"/>
  <c r="A317" i="6"/>
  <c r="BJ316" i="6"/>
  <c r="BI316" i="6"/>
  <c r="BH316" i="6"/>
  <c r="M328" i="8"/>
  <c r="X328" i="8"/>
  <c r="M142" i="9"/>
  <c r="W142" i="9"/>
  <c r="H142" i="1" s="1"/>
  <c r="P288" i="2"/>
  <c r="F288" i="2"/>
  <c r="J288" i="2" s="1"/>
  <c r="R130" i="2"/>
  <c r="H130" i="2"/>
  <c r="U268" i="5"/>
  <c r="AO26" i="7"/>
  <c r="W26" i="7"/>
  <c r="AQ26" i="7"/>
  <c r="AP26" i="7"/>
  <c r="AN26" i="7"/>
  <c r="AM26" i="7"/>
  <c r="M26" i="7"/>
  <c r="K179" i="1"/>
  <c r="S179" i="1"/>
  <c r="T179" i="1"/>
  <c r="M205" i="9"/>
  <c r="W205" i="9"/>
  <c r="H205" i="1" s="1"/>
  <c r="M142" i="8"/>
  <c r="X142" i="8"/>
  <c r="K80" i="1"/>
  <c r="S80" i="1"/>
  <c r="T80" i="1"/>
  <c r="AV27" i="7"/>
  <c r="M229" i="3"/>
  <c r="G44" i="2"/>
  <c r="Q44" i="2"/>
  <c r="X26" i="4"/>
  <c r="AF26" i="4" s="1"/>
  <c r="AV26" i="7"/>
  <c r="P292" i="2"/>
  <c r="F292" i="2"/>
  <c r="T311" i="1"/>
  <c r="S311" i="1"/>
  <c r="G101" i="2"/>
  <c r="Q101" i="2"/>
  <c r="Q120" i="2"/>
  <c r="G120" i="2"/>
  <c r="G105" i="2"/>
  <c r="Q105" i="2"/>
  <c r="S115" i="2"/>
  <c r="I115" i="2"/>
  <c r="X318" i="7"/>
  <c r="F274" i="2"/>
  <c r="J274" i="2" s="1"/>
  <c r="P274" i="2"/>
  <c r="W13" i="3"/>
  <c r="M13" i="3"/>
  <c r="AS13" i="3"/>
  <c r="AR13" i="3"/>
  <c r="AQ13" i="3"/>
  <c r="AP13" i="3"/>
  <c r="AO13" i="3"/>
  <c r="AN13" i="3"/>
  <c r="AM13" i="3"/>
  <c r="W324" i="9"/>
  <c r="H324" i="1" s="1"/>
  <c r="M324" i="9"/>
  <c r="R295" i="2"/>
  <c r="H295" i="2"/>
  <c r="U109" i="5"/>
  <c r="M282" i="7"/>
  <c r="X282" i="7"/>
  <c r="Q161" i="2"/>
  <c r="G161" i="2"/>
  <c r="AU267" i="4"/>
  <c r="J267" i="4"/>
  <c r="H261" i="2"/>
  <c r="R261" i="2"/>
  <c r="M81" i="4"/>
  <c r="C81" i="1" s="1"/>
  <c r="N81" i="1" s="1"/>
  <c r="K81" i="4"/>
  <c r="M57" i="3"/>
  <c r="M150" i="8"/>
  <c r="X150" i="8"/>
  <c r="M98" i="3"/>
  <c r="U226" i="3"/>
  <c r="M193" i="3"/>
  <c r="M125" i="3"/>
  <c r="M253" i="3"/>
  <c r="Q164" i="2"/>
  <c r="G164" i="2"/>
  <c r="W20" i="4"/>
  <c r="AE20" i="4" s="1"/>
  <c r="AN20" i="10"/>
  <c r="AN20" i="8"/>
  <c r="M65" i="7"/>
  <c r="U177" i="3"/>
  <c r="U200" i="5"/>
  <c r="M72" i="3"/>
  <c r="M242" i="5"/>
  <c r="U261" i="3"/>
  <c r="M205" i="3"/>
  <c r="U180" i="5"/>
  <c r="U83" i="5"/>
  <c r="M184" i="3"/>
  <c r="U104" i="3"/>
  <c r="U220" i="5"/>
  <c r="Q140" i="2"/>
  <c r="G140" i="2"/>
  <c r="G15" i="2"/>
  <c r="Q15" i="2"/>
  <c r="U268" i="3"/>
  <c r="U290" i="3"/>
  <c r="M99" i="3"/>
  <c r="U216" i="3"/>
  <c r="W19" i="3"/>
  <c r="M19" i="3"/>
  <c r="AS19" i="3"/>
  <c r="AO19" i="3"/>
  <c r="AM19" i="3"/>
  <c r="U40" i="3"/>
  <c r="BA40" i="3"/>
  <c r="M236" i="4"/>
  <c r="C236" i="1" s="1"/>
  <c r="N236" i="1" s="1"/>
  <c r="K236" i="4"/>
  <c r="M308" i="3"/>
  <c r="U35" i="3"/>
  <c r="U111" i="3"/>
  <c r="Q28" i="2"/>
  <c r="G28" i="2"/>
  <c r="F83" i="2"/>
  <c r="P83" i="2"/>
  <c r="AG15" i="9"/>
  <c r="AO15" i="9" s="1"/>
  <c r="AG15" i="10"/>
  <c r="AO15" i="10" s="1"/>
  <c r="AG15" i="8"/>
  <c r="AO15" i="8" s="1"/>
  <c r="AF15" i="7"/>
  <c r="AN15" i="7" s="1"/>
  <c r="AI15" i="5"/>
  <c r="AQ15" i="5" s="1"/>
  <c r="AG15" i="3"/>
  <c r="F25" i="6"/>
  <c r="E25" i="6"/>
  <c r="W25" i="6" s="1"/>
  <c r="E25" i="1" s="1"/>
  <c r="P25" i="1" s="1"/>
  <c r="T126" i="1"/>
  <c r="S126" i="1"/>
  <c r="K126" i="1"/>
  <c r="P135" i="2"/>
  <c r="F135" i="2"/>
  <c r="F237" i="2"/>
  <c r="P237" i="2"/>
  <c r="K181" i="1"/>
  <c r="M220" i="8"/>
  <c r="X220" i="8"/>
  <c r="M197" i="8"/>
  <c r="X197" i="8"/>
  <c r="E27" i="8"/>
  <c r="W27" i="8" s="1"/>
  <c r="F27" i="1" s="1"/>
  <c r="Q27" i="1" s="1"/>
  <c r="F27" i="8"/>
  <c r="F297" i="2"/>
  <c r="J297" i="2" s="1"/>
  <c r="P297" i="2"/>
  <c r="M187" i="7"/>
  <c r="X187" i="7"/>
  <c r="Q171" i="2"/>
  <c r="G171" i="2"/>
  <c r="P116" i="2"/>
  <c r="F116" i="2"/>
  <c r="R16" i="2"/>
  <c r="H16" i="2"/>
  <c r="T105" i="1"/>
  <c r="S105" i="1"/>
  <c r="K105" i="1"/>
  <c r="BA38" i="3"/>
  <c r="U38" i="3"/>
  <c r="AE22" i="8"/>
  <c r="AG22" i="5"/>
  <c r="AO22" i="5" s="1"/>
  <c r="AG22" i="6"/>
  <c r="AO22" i="6" s="1"/>
  <c r="AE22" i="3"/>
  <c r="AM22" i="3" s="1"/>
  <c r="K190" i="1"/>
  <c r="T190" i="1"/>
  <c r="S190" i="1"/>
  <c r="K157" i="1"/>
  <c r="S157" i="1"/>
  <c r="T157" i="1"/>
  <c r="M231" i="7"/>
  <c r="S249" i="2"/>
  <c r="I249" i="2"/>
  <c r="P300" i="4"/>
  <c r="M271" i="2"/>
  <c r="C271" i="2" s="1"/>
  <c r="AR15" i="5"/>
  <c r="AP15" i="5"/>
  <c r="W15" i="5"/>
  <c r="D15" i="1" s="1"/>
  <c r="O15" i="1" s="1"/>
  <c r="M15" i="5"/>
  <c r="M52" i="3"/>
  <c r="M133" i="5"/>
  <c r="F102" i="2"/>
  <c r="P102" i="2"/>
  <c r="R70" i="2"/>
  <c r="H70" i="2"/>
  <c r="A316" i="8"/>
  <c r="BJ315" i="8"/>
  <c r="BI315" i="8"/>
  <c r="BH315" i="8"/>
  <c r="M243" i="5"/>
  <c r="M84" i="4"/>
  <c r="C84" i="1" s="1"/>
  <c r="K84" i="4"/>
  <c r="Q271" i="2"/>
  <c r="G271" i="2"/>
  <c r="S39" i="2"/>
  <c r="I39" i="2"/>
  <c r="M251" i="3"/>
  <c r="P41" i="2"/>
  <c r="F41" i="2"/>
  <c r="M321" i="9"/>
  <c r="W321" i="9"/>
  <c r="H321" i="1" s="1"/>
  <c r="M40" i="3"/>
  <c r="M91" i="3"/>
  <c r="M78" i="3"/>
  <c r="S75" i="2"/>
  <c r="I75" i="2"/>
  <c r="F17" i="7"/>
  <c r="E17" i="7"/>
  <c r="W17" i="7" s="1"/>
  <c r="M300" i="5"/>
  <c r="M175" i="3"/>
  <c r="AI13" i="4"/>
  <c r="AG13" i="4"/>
  <c r="AE13" i="4"/>
  <c r="M13" i="4"/>
  <c r="C13" i="1" s="1"/>
  <c r="K13" i="4"/>
  <c r="AH13" i="4"/>
  <c r="AF13" i="4"/>
  <c r="AD13" i="4"/>
  <c r="P202" i="2"/>
  <c r="F202" i="2"/>
  <c r="M221" i="5"/>
  <c r="M218" i="5"/>
  <c r="M285" i="5"/>
  <c r="M72" i="8"/>
  <c r="X72" i="8"/>
  <c r="X290" i="7"/>
  <c r="M64" i="7"/>
  <c r="X64" i="7"/>
  <c r="M48" i="4"/>
  <c r="C48" i="1" s="1"/>
  <c r="N48" i="1" s="1"/>
  <c r="K48" i="4"/>
  <c r="M60" i="3"/>
  <c r="M27" i="4"/>
  <c r="C27" i="1" s="1"/>
  <c r="K27" i="4"/>
  <c r="AI27" i="4"/>
  <c r="AH27" i="4"/>
  <c r="AG27" i="4"/>
  <c r="AF27" i="4"/>
  <c r="AD27" i="4"/>
  <c r="M168" i="3"/>
  <c r="M36" i="3"/>
  <c r="M207" i="5"/>
  <c r="M181" i="3"/>
  <c r="U129" i="3"/>
  <c r="M84" i="7"/>
  <c r="M262" i="7"/>
  <c r="X262" i="7"/>
  <c r="M63" i="3"/>
  <c r="U207" i="5"/>
  <c r="M41" i="3"/>
  <c r="U282" i="5"/>
  <c r="M149" i="3"/>
  <c r="BH315" i="5"/>
  <c r="A316" i="5"/>
  <c r="BJ315" i="5"/>
  <c r="BI315" i="5"/>
  <c r="AU250" i="4"/>
  <c r="E256" i="4"/>
  <c r="M215" i="3"/>
  <c r="M143" i="5"/>
  <c r="M185" i="3"/>
  <c r="M85" i="3"/>
  <c r="AP14" i="3"/>
  <c r="AO14" i="3"/>
  <c r="AN14" i="3"/>
  <c r="AM14" i="3"/>
  <c r="AS14" i="3"/>
  <c r="AR14" i="3"/>
  <c r="AQ14" i="3"/>
  <c r="W14" i="3"/>
  <c r="M14" i="3"/>
  <c r="M140" i="4"/>
  <c r="C140" i="1" s="1"/>
  <c r="N140" i="1" s="1"/>
  <c r="K140" i="4"/>
  <c r="P322" i="4"/>
  <c r="M293" i="2"/>
  <c r="C293" i="2" s="1"/>
  <c r="M206" i="7"/>
  <c r="X206" i="7"/>
  <c r="M235" i="4"/>
  <c r="C235" i="1" s="1"/>
  <c r="N235" i="1" s="1"/>
  <c r="K235" i="4"/>
  <c r="U97" i="5"/>
  <c r="M179" i="5"/>
  <c r="F276" i="2"/>
  <c r="P276" i="2"/>
  <c r="U281" i="3"/>
  <c r="M109" i="3"/>
  <c r="M219" i="3"/>
  <c r="U224" i="3"/>
  <c r="U63" i="5"/>
  <c r="M261" i="3"/>
  <c r="U63" i="3"/>
  <c r="J180" i="4"/>
  <c r="M29" i="5"/>
  <c r="AR29" i="5"/>
  <c r="F79" i="2"/>
  <c r="P79" i="2"/>
  <c r="H238" i="2"/>
  <c r="R238" i="2"/>
  <c r="AH15" i="6"/>
  <c r="AH15" i="3"/>
  <c r="BP15" i="3" s="1"/>
  <c r="K258" i="1"/>
  <c r="T258" i="1"/>
  <c r="S258" i="1"/>
  <c r="M232" i="4"/>
  <c r="C232" i="1" s="1"/>
  <c r="K232" i="4"/>
  <c r="U161" i="3"/>
  <c r="X304" i="7"/>
  <c r="U98" i="3"/>
  <c r="F61" i="2"/>
  <c r="P61" i="2"/>
  <c r="P209" i="2"/>
  <c r="F209" i="2"/>
  <c r="J230" i="4"/>
  <c r="P300" i="2"/>
  <c r="F300" i="2"/>
  <c r="U170" i="5"/>
  <c r="F284" i="2"/>
  <c r="J284" i="2" s="1"/>
  <c r="P284" i="2"/>
  <c r="I235" i="2"/>
  <c r="S235" i="2"/>
  <c r="R119" i="2"/>
  <c r="H119" i="2"/>
  <c r="M93" i="9"/>
  <c r="W93" i="9"/>
  <c r="H93" i="1" s="1"/>
  <c r="AI27" i="9"/>
  <c r="AQ27" i="9" s="1"/>
  <c r="AX27" i="9" s="1"/>
  <c r="AK27" i="5"/>
  <c r="AI27" i="3"/>
  <c r="H159" i="2"/>
  <c r="R159" i="2"/>
  <c r="R210" i="2"/>
  <c r="H210" i="2"/>
  <c r="M322" i="5"/>
  <c r="X65" i="7"/>
  <c r="U129" i="8"/>
  <c r="X129" i="8"/>
  <c r="K14" i="1"/>
  <c r="T14" i="1"/>
  <c r="S14" i="1"/>
  <c r="I59" i="2"/>
  <c r="S59" i="2"/>
  <c r="M228" i="7"/>
  <c r="X228" i="7"/>
  <c r="M71" i="7"/>
  <c r="X71" i="7"/>
  <c r="M330" i="8"/>
  <c r="M216" i="9"/>
  <c r="W216" i="9"/>
  <c r="H216" i="1" s="1"/>
  <c r="M70" i="7"/>
  <c r="X70" i="7"/>
  <c r="K3" i="1"/>
  <c r="S3" i="1"/>
  <c r="T3" i="1"/>
  <c r="U150" i="3"/>
  <c r="N196" i="1"/>
  <c r="K196" i="1"/>
  <c r="W224" i="9"/>
  <c r="H224" i="1" s="1"/>
  <c r="M224" i="9"/>
  <c r="Q301" i="2"/>
  <c r="G301" i="2"/>
  <c r="U282" i="3"/>
  <c r="M294" i="3"/>
  <c r="M286" i="5"/>
  <c r="M251" i="8"/>
  <c r="X251" i="8"/>
  <c r="M29" i="7"/>
  <c r="X29" i="7"/>
  <c r="I81" i="2"/>
  <c r="S81" i="2"/>
  <c r="N39" i="1"/>
  <c r="K39" i="1"/>
  <c r="M147" i="3"/>
  <c r="U296" i="3"/>
  <c r="P309" i="4"/>
  <c r="M280" i="2"/>
  <c r="C280" i="2" s="1"/>
  <c r="P306" i="4"/>
  <c r="P308" i="4"/>
  <c r="F272" i="4"/>
  <c r="AU265" i="4"/>
  <c r="Q232" i="2"/>
  <c r="G232" i="2"/>
  <c r="AI21" i="9"/>
  <c r="AQ21" i="9" s="1"/>
  <c r="AK21" i="5"/>
  <c r="AS21" i="5" s="1"/>
  <c r="AI21" i="3"/>
  <c r="BO21" i="3" s="1"/>
  <c r="AO9" i="7"/>
  <c r="M9" i="7"/>
  <c r="W9" i="7"/>
  <c r="AQ9" i="7"/>
  <c r="AP9" i="7"/>
  <c r="AN9" i="7"/>
  <c r="AM9" i="7"/>
  <c r="W23" i="3"/>
  <c r="M23" i="3"/>
  <c r="AS23" i="3"/>
  <c r="AP23" i="3"/>
  <c r="AM23" i="3"/>
  <c r="AO23" i="3"/>
  <c r="AQ16" i="5"/>
  <c r="U90" i="3"/>
  <c r="M213" i="4"/>
  <c r="C213" i="1" s="1"/>
  <c r="N213" i="1" s="1"/>
  <c r="K213" i="4"/>
  <c r="M160" i="4"/>
  <c r="C160" i="1" s="1"/>
  <c r="K160" i="4"/>
  <c r="U119" i="5"/>
  <c r="U304" i="3"/>
  <c r="M237" i="3"/>
  <c r="M151" i="5"/>
  <c r="P297" i="4"/>
  <c r="M268" i="2"/>
  <c r="C268" i="2" s="1"/>
  <c r="M81" i="3"/>
  <c r="M300" i="3"/>
  <c r="M153" i="4"/>
  <c r="C153" i="1" s="1"/>
  <c r="K153" i="4"/>
  <c r="M292" i="3"/>
  <c r="U156" i="3"/>
  <c r="M153" i="3"/>
  <c r="U311" i="3"/>
  <c r="AI4" i="4"/>
  <c r="AH4" i="4"/>
  <c r="AG4" i="4"/>
  <c r="AF4" i="4"/>
  <c r="AE4" i="4"/>
  <c r="M4" i="4"/>
  <c r="C4" i="1" s="1"/>
  <c r="N4" i="1" s="1"/>
  <c r="K4" i="4"/>
  <c r="AD4" i="4"/>
  <c r="U71" i="3"/>
  <c r="M157" i="5"/>
  <c r="M28" i="3"/>
  <c r="M293" i="3"/>
  <c r="M86" i="3"/>
  <c r="M152" i="3"/>
  <c r="M93" i="3"/>
  <c r="M147" i="4"/>
  <c r="C147" i="1" s="1"/>
  <c r="K147" i="4"/>
  <c r="U242" i="5"/>
  <c r="M113" i="3"/>
  <c r="U28" i="3"/>
  <c r="A296" i="5"/>
  <c r="BJ295" i="5"/>
  <c r="BI295" i="5"/>
  <c r="BH295" i="5"/>
  <c r="Q145" i="2"/>
  <c r="G145" i="2"/>
  <c r="N208" i="1"/>
  <c r="K208" i="1"/>
  <c r="U49" i="3"/>
  <c r="M91" i="5"/>
  <c r="U141" i="3"/>
  <c r="M101" i="3"/>
  <c r="U62" i="3"/>
  <c r="M303" i="3"/>
  <c r="U256" i="3"/>
  <c r="U240" i="3"/>
  <c r="W17" i="3"/>
  <c r="M17" i="3"/>
  <c r="AS17" i="3"/>
  <c r="U99" i="3"/>
  <c r="N55" i="1"/>
  <c r="K55" i="1"/>
  <c r="U184" i="3"/>
  <c r="Q185" i="2"/>
  <c r="G185" i="2"/>
  <c r="T49" i="1"/>
  <c r="S49" i="1"/>
  <c r="K49" i="1"/>
  <c r="AI15" i="9"/>
  <c r="AQ15" i="9" s="1"/>
  <c r="AK15" i="5"/>
  <c r="AS15" i="5" s="1"/>
  <c r="AI15" i="3"/>
  <c r="BO15" i="3" s="1"/>
  <c r="F25" i="7"/>
  <c r="E25" i="7"/>
  <c r="W25" i="7" s="1"/>
  <c r="U160" i="5"/>
  <c r="N20" i="1"/>
  <c r="K20" i="1"/>
  <c r="X84" i="7"/>
  <c r="S50" i="2"/>
  <c r="I50" i="2"/>
  <c r="W70" i="9"/>
  <c r="H70" i="1" s="1"/>
  <c r="M70" i="9"/>
  <c r="P174" i="2"/>
  <c r="F174" i="2"/>
  <c r="M179" i="9"/>
  <c r="W179" i="9"/>
  <c r="H179" i="1" s="1"/>
  <c r="S51" i="2"/>
  <c r="I51" i="2"/>
  <c r="V26" i="4"/>
  <c r="AD26" i="4" s="1"/>
  <c r="AV26" i="6"/>
  <c r="AT26" i="10"/>
  <c r="AM26" i="8"/>
  <c r="AT26" i="8"/>
  <c r="AT26" i="7"/>
  <c r="AM26" i="10"/>
  <c r="M177" i="7"/>
  <c r="X177" i="7"/>
  <c r="T289" i="1"/>
  <c r="S289" i="1"/>
  <c r="AH27" i="7"/>
  <c r="AW27" i="7" s="1"/>
  <c r="AL27" i="5"/>
  <c r="AJ27" i="3"/>
  <c r="K193" i="1"/>
  <c r="AU26" i="7"/>
  <c r="M131" i="8"/>
  <c r="U203" i="3"/>
  <c r="M31" i="7"/>
  <c r="R94" i="2"/>
  <c r="H94" i="2"/>
  <c r="T50" i="1"/>
  <c r="S50" i="1"/>
  <c r="K50" i="1"/>
  <c r="U267" i="8"/>
  <c r="X267" i="8"/>
  <c r="M122" i="7"/>
  <c r="M212" i="7"/>
  <c r="X212" i="7"/>
  <c r="M217" i="3"/>
  <c r="M118" i="3"/>
  <c r="M24" i="8"/>
  <c r="AR24" i="8"/>
  <c r="AQ24" i="8"/>
  <c r="AN24" i="8"/>
  <c r="AP24" i="8"/>
  <c r="M103" i="3"/>
  <c r="N2" i="2"/>
  <c r="D2" i="2"/>
  <c r="M90" i="3"/>
  <c r="AH21" i="6"/>
  <c r="AH21" i="3"/>
  <c r="M162" i="3"/>
  <c r="M136" i="3"/>
  <c r="M138" i="3"/>
  <c r="W125" i="9"/>
  <c r="H125" i="1" s="1"/>
  <c r="M125" i="9"/>
  <c r="F15" i="5"/>
  <c r="E15" i="5"/>
  <c r="M15" i="13" s="1"/>
  <c r="M37" i="4"/>
  <c r="C37" i="1" s="1"/>
  <c r="N37" i="1" s="1"/>
  <c r="K37" i="4"/>
  <c r="AH37" i="4"/>
  <c r="M71" i="5"/>
  <c r="M63" i="4"/>
  <c r="C63" i="1" s="1"/>
  <c r="K63" i="4"/>
  <c r="T15" i="1"/>
  <c r="S15" i="1"/>
  <c r="K15" i="1"/>
  <c r="M301" i="3"/>
  <c r="U199" i="3"/>
  <c r="M120" i="4"/>
  <c r="C120" i="1" s="1"/>
  <c r="N120" i="1" s="1"/>
  <c r="K120" i="4"/>
  <c r="M288" i="3"/>
  <c r="P184" i="2"/>
  <c r="F184" i="2"/>
  <c r="M267" i="3"/>
  <c r="U86" i="3"/>
  <c r="M105" i="4"/>
  <c r="C105" i="1" s="1"/>
  <c r="N105" i="1" s="1"/>
  <c r="K105" i="4"/>
  <c r="M75" i="5"/>
  <c r="M37" i="7"/>
  <c r="M139" i="3"/>
  <c r="U44" i="3"/>
  <c r="U323" i="5"/>
  <c r="G227" i="2"/>
  <c r="Q227" i="2"/>
  <c r="BA29" i="3"/>
  <c r="U29" i="3"/>
  <c r="M126" i="3"/>
  <c r="U171" i="3"/>
  <c r="U299" i="3"/>
  <c r="M43" i="4"/>
  <c r="C43" i="1" s="1"/>
  <c r="K43" i="4"/>
  <c r="M56" i="5"/>
  <c r="M251" i="7"/>
  <c r="G255" i="2"/>
  <c r="Q255" i="2"/>
  <c r="AH15" i="7"/>
  <c r="AP15" i="7" s="1"/>
  <c r="AL15" i="5"/>
  <c r="AT15" i="5" s="1"/>
  <c r="AJ15" i="3"/>
  <c r="BN15" i="3" s="1"/>
  <c r="F25" i="8"/>
  <c r="E25" i="8"/>
  <c r="W25" i="8" s="1"/>
  <c r="F25" i="1" s="1"/>
  <c r="Q25" i="1" s="1"/>
  <c r="H195" i="2"/>
  <c r="R195" i="2"/>
  <c r="U78" i="3"/>
  <c r="T236" i="1"/>
  <c r="S236" i="1"/>
  <c r="AA222" i="1"/>
  <c r="U41" i="3"/>
  <c r="P64" i="2"/>
  <c r="F64" i="2"/>
  <c r="M209" i="8"/>
  <c r="X209" i="8"/>
  <c r="M200" i="3"/>
  <c r="H102" i="2"/>
  <c r="R102" i="2"/>
  <c r="T32" i="1"/>
  <c r="S32" i="1"/>
  <c r="K32" i="1"/>
  <c r="W176" i="9"/>
  <c r="H176" i="1" s="1"/>
  <c r="M176" i="9"/>
  <c r="M179" i="7"/>
  <c r="G82" i="2"/>
  <c r="Q82" i="2"/>
  <c r="J300" i="2"/>
  <c r="G298" i="2"/>
  <c r="Q298" i="2"/>
  <c r="I18" i="2"/>
  <c r="S18" i="2"/>
  <c r="AE27" i="8"/>
  <c r="AG27" i="6"/>
  <c r="AG27" i="5"/>
  <c r="AE27" i="3"/>
  <c r="AU27" i="3" s="1"/>
  <c r="P72" i="2"/>
  <c r="F72" i="2"/>
  <c r="P146" i="2"/>
  <c r="F146" i="2"/>
  <c r="F306" i="2"/>
  <c r="J306" i="2" s="1"/>
  <c r="P306" i="2"/>
  <c r="U308" i="5"/>
  <c r="Q112" i="2"/>
  <c r="G112" i="2"/>
  <c r="F73" i="2"/>
  <c r="P73" i="2"/>
  <c r="G291" i="2"/>
  <c r="Q291" i="2"/>
  <c r="AF22" i="9"/>
  <c r="AN22" i="9" s="1"/>
  <c r="AI22" i="7"/>
  <c r="AF22" i="3"/>
  <c r="U54" i="3"/>
  <c r="M163" i="3"/>
  <c r="U204" i="3"/>
  <c r="M157" i="3"/>
  <c r="M189" i="5"/>
  <c r="S154" i="2"/>
  <c r="I154" i="2"/>
  <c r="I36" i="2"/>
  <c r="S36" i="2"/>
  <c r="M283" i="7"/>
  <c r="X283" i="7"/>
  <c r="P278" i="2"/>
  <c r="F278" i="2"/>
  <c r="J278" i="2" s="1"/>
  <c r="AY37" i="7"/>
  <c r="G13" i="2"/>
  <c r="Q13" i="2"/>
  <c r="M287" i="3"/>
  <c r="M272" i="9"/>
  <c r="W272" i="9"/>
  <c r="H272" i="1" s="1"/>
  <c r="M197" i="3"/>
  <c r="K269" i="4"/>
  <c r="M269" i="4"/>
  <c r="C269" i="1" s="1"/>
  <c r="N269" i="1" s="1"/>
  <c r="T285" i="1"/>
  <c r="S285" i="1"/>
  <c r="M140" i="5"/>
  <c r="AH22" i="6"/>
  <c r="AH22" i="3"/>
  <c r="AA17" i="4"/>
  <c r="AI17" i="4" s="1"/>
  <c r="AT17" i="6"/>
  <c r="AR17" i="8"/>
  <c r="AR17" i="10"/>
  <c r="X20" i="4"/>
  <c r="AF20" i="4" s="1"/>
  <c r="AQ20" i="6"/>
  <c r="AO20" i="8"/>
  <c r="U243" i="3"/>
  <c r="M218" i="4"/>
  <c r="C218" i="1" s="1"/>
  <c r="N218" i="1" s="1"/>
  <c r="K218" i="4"/>
  <c r="M230" i="7"/>
  <c r="T4" i="1"/>
  <c r="S4" i="1"/>
  <c r="K4" i="1"/>
  <c r="U177" i="5"/>
  <c r="M256" i="5"/>
  <c r="U57" i="5"/>
  <c r="M195" i="5"/>
  <c r="M123" i="3"/>
  <c r="M89" i="3"/>
  <c r="F275" i="2"/>
  <c r="P275" i="2"/>
  <c r="S109" i="2"/>
  <c r="I109" i="2"/>
  <c r="M177" i="3"/>
  <c r="U187" i="3"/>
  <c r="U85" i="5"/>
  <c r="M324" i="7"/>
  <c r="X324" i="7"/>
  <c r="B24" i="1"/>
  <c r="M24" i="1" s="1"/>
  <c r="M58" i="3"/>
  <c r="M135" i="3"/>
  <c r="W3" i="3"/>
  <c r="M3" i="3"/>
  <c r="AS3" i="3"/>
  <c r="AR3" i="3"/>
  <c r="AQ3" i="3"/>
  <c r="AP3" i="3"/>
  <c r="AN3" i="3"/>
  <c r="AM3" i="3"/>
  <c r="AO3" i="3"/>
  <c r="M311" i="3"/>
  <c r="M307" i="3"/>
  <c r="U76" i="3"/>
  <c r="U213" i="3"/>
  <c r="K224" i="4"/>
  <c r="M224" i="4"/>
  <c r="C224" i="1" s="1"/>
  <c r="N224" i="1" s="1"/>
  <c r="M83" i="5"/>
  <c r="M257" i="3"/>
  <c r="U96" i="5"/>
  <c r="M309" i="3"/>
  <c r="M95" i="3"/>
  <c r="U234" i="5"/>
  <c r="M192" i="3"/>
  <c r="U140" i="3"/>
  <c r="M99" i="4"/>
  <c r="C99" i="1" s="1"/>
  <c r="K99" i="4"/>
  <c r="J194" i="4"/>
  <c r="M184" i="4"/>
  <c r="C184" i="1" s="1"/>
  <c r="N184" i="1" s="1"/>
  <c r="K184" i="4"/>
  <c r="M33" i="3"/>
  <c r="M310" i="3"/>
  <c r="U174" i="5"/>
  <c r="X148" i="7"/>
  <c r="P142" i="2"/>
  <c r="F142" i="2"/>
  <c r="G61" i="2"/>
  <c r="Q61" i="2"/>
  <c r="U83" i="3"/>
  <c r="P302" i="4"/>
  <c r="M273" i="2"/>
  <c r="C273" i="2" s="1"/>
  <c r="P301" i="4"/>
  <c r="M225" i="3"/>
  <c r="M46" i="3"/>
  <c r="U37" i="3"/>
  <c r="G193" i="2"/>
  <c r="Q193" i="2"/>
  <c r="M124" i="3"/>
  <c r="U60" i="3"/>
  <c r="M243" i="3"/>
  <c r="P285" i="4"/>
  <c r="P292" i="4"/>
  <c r="M263" i="2"/>
  <c r="C263" i="2" s="1"/>
  <c r="AE25" i="8"/>
  <c r="AM25" i="8" s="1"/>
  <c r="AG25" i="6"/>
  <c r="AO25" i="6" s="1"/>
  <c r="AG25" i="5"/>
  <c r="AE25" i="3"/>
  <c r="AM25" i="3" s="1"/>
  <c r="R180" i="2"/>
  <c r="H180" i="2"/>
  <c r="S96" i="2"/>
  <c r="I96" i="2"/>
  <c r="I103" i="2"/>
  <c r="S103" i="2"/>
  <c r="M249" i="8"/>
  <c r="X249" i="8"/>
  <c r="Q50" i="2"/>
  <c r="G50" i="2"/>
  <c r="M269" i="9"/>
  <c r="W269" i="9"/>
  <c r="H269" i="1" s="1"/>
  <c r="P330" i="4"/>
  <c r="H225" i="2"/>
  <c r="R225" i="2"/>
  <c r="S185" i="1"/>
  <c r="T185" i="1"/>
  <c r="N18" i="1"/>
  <c r="K18" i="1"/>
  <c r="P87" i="2"/>
  <c r="F87" i="2"/>
  <c r="M273" i="8"/>
  <c r="X273" i="8"/>
  <c r="AU222" i="4"/>
  <c r="J222" i="4"/>
  <c r="AF27" i="9"/>
  <c r="AN27" i="9" s="1"/>
  <c r="AU27" i="9" s="1"/>
  <c r="AI27" i="7"/>
  <c r="AX27" i="7" s="1"/>
  <c r="AF27" i="3"/>
  <c r="W62" i="9"/>
  <c r="H62" i="1" s="1"/>
  <c r="M62" i="9"/>
  <c r="T88" i="1"/>
  <c r="S88" i="1"/>
  <c r="K88" i="1"/>
  <c r="S155" i="2"/>
  <c r="I155" i="2"/>
  <c r="M237" i="7"/>
  <c r="X237" i="7"/>
  <c r="K109" i="1"/>
  <c r="T109" i="1"/>
  <c r="S109" i="1"/>
  <c r="S119" i="1"/>
  <c r="K119" i="1"/>
  <c r="T119" i="1"/>
  <c r="T83" i="1"/>
  <c r="S83" i="1"/>
  <c r="K83" i="1"/>
  <c r="P171" i="2"/>
  <c r="F171" i="2"/>
  <c r="M284" i="9"/>
  <c r="W284" i="9"/>
  <c r="H284" i="1" s="1"/>
  <c r="U79" i="3"/>
  <c r="M183" i="5"/>
  <c r="U165" i="3"/>
  <c r="U312" i="3"/>
  <c r="S43" i="2"/>
  <c r="I43" i="2"/>
  <c r="T132" i="1"/>
  <c r="S132" i="1"/>
  <c r="K132" i="1"/>
  <c r="M124" i="5"/>
  <c r="M238" i="3"/>
  <c r="U84" i="5"/>
  <c r="M220" i="3"/>
  <c r="M115" i="7"/>
  <c r="U228" i="3"/>
  <c r="M85" i="4"/>
  <c r="C85" i="1" s="1"/>
  <c r="K85" i="4"/>
  <c r="U192" i="5"/>
  <c r="AA22" i="4"/>
  <c r="AI22" i="4" s="1"/>
  <c r="AR22" i="10"/>
  <c r="M276" i="5"/>
  <c r="P85" i="2"/>
  <c r="F85" i="2"/>
  <c r="M105" i="7"/>
  <c r="X105" i="7"/>
  <c r="T33" i="1"/>
  <c r="S33" i="1"/>
  <c r="K33" i="1"/>
  <c r="U187" i="5"/>
  <c r="U301" i="5"/>
  <c r="M195" i="3"/>
  <c r="U55" i="3"/>
  <c r="M240" i="7"/>
  <c r="M190" i="3"/>
  <c r="M104" i="3"/>
  <c r="AS31" i="3"/>
  <c r="M31" i="3"/>
  <c r="M309" i="7"/>
  <c r="M142" i="3"/>
  <c r="M132" i="3"/>
  <c r="M233" i="5"/>
  <c r="R132" i="2"/>
  <c r="H132" i="2"/>
  <c r="M120" i="3"/>
  <c r="U232" i="3"/>
  <c r="Q235" i="2"/>
  <c r="G235" i="2"/>
  <c r="M179" i="3"/>
  <c r="W7" i="3"/>
  <c r="M7" i="3"/>
  <c r="AS7" i="3"/>
  <c r="AR7" i="3"/>
  <c r="AQ7" i="3"/>
  <c r="AP7" i="3"/>
  <c r="AN7" i="3"/>
  <c r="AM7" i="3"/>
  <c r="AO7" i="3"/>
  <c r="M167" i="4"/>
  <c r="C167" i="1" s="1"/>
  <c r="K167" i="4"/>
  <c r="M167" i="3"/>
  <c r="M97" i="3"/>
  <c r="P294" i="4"/>
  <c r="U234" i="3"/>
  <c r="M244" i="5"/>
  <c r="Q184" i="2"/>
  <c r="G184" i="2"/>
  <c r="M58" i="9"/>
  <c r="W58" i="9"/>
  <c r="H58" i="1" s="1"/>
  <c r="F21" i="5"/>
  <c r="E21" i="5"/>
  <c r="AF25" i="9"/>
  <c r="AN25" i="9" s="1"/>
  <c r="AI25" i="7"/>
  <c r="AF25" i="3"/>
  <c r="BQ25" i="3" s="1"/>
  <c r="T62" i="1"/>
  <c r="S62" i="1"/>
  <c r="K62" i="1"/>
  <c r="U278" i="3"/>
  <c r="M177" i="8"/>
  <c r="M226" i="3"/>
  <c r="S192" i="2"/>
  <c r="I192" i="2"/>
  <c r="Q211" i="2"/>
  <c r="G211" i="2"/>
  <c r="M267" i="7"/>
  <c r="M72" i="9"/>
  <c r="W72" i="9"/>
  <c r="H72" i="1" s="1"/>
  <c r="I19" i="2"/>
  <c r="S19" i="2"/>
  <c r="AG27" i="10"/>
  <c r="AG27" i="9"/>
  <c r="AO27" i="9" s="1"/>
  <c r="AV27" i="9" s="1"/>
  <c r="AG27" i="8"/>
  <c r="AF27" i="7"/>
  <c r="AI27" i="5"/>
  <c r="AG27" i="3"/>
  <c r="Q293" i="2"/>
  <c r="G293" i="2"/>
  <c r="G274" i="2"/>
  <c r="Q274" i="2"/>
  <c r="M82" i="4"/>
  <c r="C82" i="1" s="1"/>
  <c r="N82" i="1" s="1"/>
  <c r="K82" i="4"/>
  <c r="M134" i="4"/>
  <c r="C134" i="1" s="1"/>
  <c r="N134" i="1" s="1"/>
  <c r="K134" i="4"/>
  <c r="M232" i="7"/>
  <c r="X232" i="7"/>
  <c r="AR13" i="7"/>
  <c r="G13" i="1"/>
  <c r="R13" i="1" s="1"/>
  <c r="H168" i="2"/>
  <c r="R168" i="2"/>
  <c r="Y38" i="15"/>
  <c r="AS38" i="3" s="1"/>
  <c r="V38" i="15"/>
  <c r="AR38" i="8" s="1"/>
  <c r="Q38" i="15"/>
  <c r="Y38" i="4"/>
  <c r="AG38" i="4" s="1"/>
  <c r="AW38" i="8"/>
  <c r="AY38" i="5"/>
  <c r="AW38" i="10"/>
  <c r="AP38" i="10"/>
  <c r="AP38" i="9"/>
  <c r="AW38" i="9" s="1"/>
  <c r="H196" i="2"/>
  <c r="R196" i="2"/>
  <c r="AF23" i="9"/>
  <c r="AN23" i="9" s="1"/>
  <c r="AI23" i="7"/>
  <c r="AQ23" i="7" s="1"/>
  <c r="AF23" i="3"/>
  <c r="BQ23" i="3" s="1"/>
  <c r="M140" i="3"/>
  <c r="M51" i="3"/>
  <c r="P315" i="4"/>
  <c r="M286" i="2"/>
  <c r="C286" i="2" s="1"/>
  <c r="U117" i="3"/>
  <c r="U248" i="3"/>
  <c r="S190" i="2"/>
  <c r="I190" i="2"/>
  <c r="M180" i="8"/>
  <c r="X180" i="8"/>
  <c r="M181" i="5"/>
  <c r="M236" i="7"/>
  <c r="X236" i="7"/>
  <c r="M117" i="9"/>
  <c r="W117" i="9"/>
  <c r="H117" i="1" s="1"/>
  <c r="M248" i="4"/>
  <c r="C248" i="1" s="1"/>
  <c r="N248" i="1" s="1"/>
  <c r="K248" i="4"/>
  <c r="U173" i="3"/>
  <c r="M137" i="3"/>
  <c r="AG22" i="10"/>
  <c r="AO22" i="10" s="1"/>
  <c r="AG22" i="9"/>
  <c r="AO22" i="9" s="1"/>
  <c r="AG22" i="8"/>
  <c r="AF22" i="7"/>
  <c r="AI22" i="5"/>
  <c r="AQ22" i="5" s="1"/>
  <c r="AG22" i="3"/>
  <c r="E17" i="6"/>
  <c r="W17" i="6" s="1"/>
  <c r="E17" i="1" s="1"/>
  <c r="P17" i="1" s="1"/>
  <c r="F17" i="6"/>
  <c r="AN22" i="7"/>
  <c r="AM22" i="7"/>
  <c r="W22" i="7"/>
  <c r="M22" i="7"/>
  <c r="AO22" i="7"/>
  <c r="AQ22" i="7"/>
  <c r="U210" i="3"/>
  <c r="Q272" i="2"/>
  <c r="G272" i="2"/>
  <c r="U284" i="5"/>
  <c r="M148" i="3"/>
  <c r="M130" i="5"/>
  <c r="M276" i="9"/>
  <c r="W276" i="9"/>
  <c r="H276" i="1" s="1"/>
  <c r="M102" i="9"/>
  <c r="W102" i="9"/>
  <c r="H102" i="1" s="1"/>
  <c r="U100" i="8"/>
  <c r="X100" i="8"/>
  <c r="W18" i="9"/>
  <c r="H18" i="1" s="1"/>
  <c r="M18" i="9"/>
  <c r="AP18" i="9"/>
  <c r="AN18" i="9"/>
  <c r="W268" i="9"/>
  <c r="H268" i="1" s="1"/>
  <c r="M268" i="9"/>
  <c r="M233" i="3"/>
  <c r="M155" i="4"/>
  <c r="C155" i="1" s="1"/>
  <c r="K155" i="4"/>
  <c r="U179" i="5"/>
  <c r="H23" i="2"/>
  <c r="R23" i="2"/>
  <c r="R213" i="2"/>
  <c r="H213" i="2"/>
  <c r="K116" i="4"/>
  <c r="M116" i="4"/>
  <c r="C116" i="1" s="1"/>
  <c r="N116" i="1" s="1"/>
  <c r="U178" i="3"/>
  <c r="M197" i="4"/>
  <c r="C197" i="1" s="1"/>
  <c r="N197" i="1" s="1"/>
  <c r="K197" i="4"/>
  <c r="M296" i="5"/>
  <c r="M62" i="7"/>
  <c r="X62" i="7"/>
  <c r="M222" i="3"/>
  <c r="U128" i="3"/>
  <c r="M188" i="3"/>
  <c r="U198" i="3"/>
  <c r="U148" i="5"/>
  <c r="U219" i="5"/>
  <c r="M80" i="5"/>
  <c r="M201" i="3"/>
  <c r="M277" i="5"/>
  <c r="N107" i="1"/>
  <c r="K107" i="1"/>
  <c r="U182" i="3"/>
  <c r="W21" i="3"/>
  <c r="M21" i="3"/>
  <c r="AS21" i="3"/>
  <c r="AR21" i="3"/>
  <c r="AQ21" i="3"/>
  <c r="AO21" i="3"/>
  <c r="AN21" i="3"/>
  <c r="AM21" i="3"/>
  <c r="M228" i="3"/>
  <c r="M127" i="3"/>
  <c r="U246" i="3"/>
  <c r="M71" i="3"/>
  <c r="M301" i="8"/>
  <c r="E21" i="6"/>
  <c r="W21" i="6" s="1"/>
  <c r="E21" i="1" s="1"/>
  <c r="P21" i="1" s="1"/>
  <c r="F21" i="6"/>
  <c r="AG25" i="10"/>
  <c r="AO25" i="10" s="1"/>
  <c r="AG25" i="9"/>
  <c r="AO25" i="9" s="1"/>
  <c r="AG25" i="8"/>
  <c r="AF25" i="7"/>
  <c r="AI25" i="5"/>
  <c r="AG25" i="3"/>
  <c r="BR25" i="3" s="1"/>
  <c r="M300" i="7"/>
  <c r="X300" i="7"/>
  <c r="I25" i="2"/>
  <c r="S25" i="2"/>
  <c r="G247" i="2"/>
  <c r="Q247" i="2"/>
  <c r="R263" i="2"/>
  <c r="H263" i="2"/>
  <c r="U276" i="5"/>
  <c r="M230" i="5"/>
  <c r="G23" i="2"/>
  <c r="Q23" i="2"/>
  <c r="X328" i="7"/>
  <c r="M313" i="7"/>
  <c r="X313" i="7"/>
  <c r="AN7" i="8"/>
  <c r="W7" i="8"/>
  <c r="F7" i="1" s="1"/>
  <c r="Q7" i="1" s="1"/>
  <c r="M7" i="8"/>
  <c r="AR7" i="8"/>
  <c r="AQ7" i="8"/>
  <c r="AO7" i="8"/>
  <c r="AM7" i="8"/>
  <c r="AP7" i="8"/>
  <c r="P112" i="2"/>
  <c r="F112" i="2"/>
  <c r="R48" i="2"/>
  <c r="H48" i="2"/>
  <c r="F17" i="13"/>
  <c r="AI6" i="6"/>
  <c r="AQ6" i="6" s="1"/>
  <c r="AP6" i="6"/>
  <c r="U166" i="5"/>
  <c r="M99" i="5"/>
  <c r="U183" i="5"/>
  <c r="W120" i="9"/>
  <c r="H120" i="1" s="1"/>
  <c r="M120" i="9"/>
  <c r="M323" i="7"/>
  <c r="X323" i="7"/>
  <c r="F195" i="2"/>
  <c r="P195" i="2"/>
  <c r="T324" i="1"/>
  <c r="S324" i="1"/>
  <c r="M136" i="4"/>
  <c r="C136" i="1" s="1"/>
  <c r="N136" i="1" s="1"/>
  <c r="K136" i="4"/>
  <c r="AH27" i="6"/>
  <c r="AH27" i="3"/>
  <c r="W277" i="9"/>
  <c r="H277" i="1" s="1"/>
  <c r="M277" i="9"/>
  <c r="P161" i="2"/>
  <c r="F161" i="2"/>
  <c r="F23" i="8"/>
  <c r="E23" i="8"/>
  <c r="AN16" i="10"/>
  <c r="W16" i="4"/>
  <c r="AE16" i="4" s="1"/>
  <c r="AN16" i="8"/>
  <c r="W285" i="9"/>
  <c r="H285" i="1" s="1"/>
  <c r="M285" i="9"/>
  <c r="S56" i="2"/>
  <c r="I56" i="2"/>
  <c r="Q141" i="2"/>
  <c r="G141" i="2"/>
  <c r="N113" i="1"/>
  <c r="K113" i="1"/>
  <c r="M128" i="4"/>
  <c r="C128" i="1" s="1"/>
  <c r="K128" i="4"/>
  <c r="Q170" i="2"/>
  <c r="G170" i="2"/>
  <c r="M94" i="8"/>
  <c r="X94" i="8"/>
  <c r="AO5" i="7"/>
  <c r="AN5" i="7"/>
  <c r="AQ5" i="7"/>
  <c r="W5" i="7"/>
  <c r="M5" i="7"/>
  <c r="AP5" i="7"/>
  <c r="AM5" i="7"/>
  <c r="S225" i="1"/>
  <c r="K225" i="1"/>
  <c r="T225" i="1"/>
  <c r="M195" i="4"/>
  <c r="C195" i="1" s="1"/>
  <c r="K195" i="4"/>
  <c r="I105" i="2"/>
  <c r="S105" i="2"/>
  <c r="M157" i="7"/>
  <c r="H107" i="2"/>
  <c r="R107" i="2"/>
  <c r="U200" i="3"/>
  <c r="S47" i="2"/>
  <c r="I47" i="2"/>
  <c r="AR20" i="10"/>
  <c r="AA20" i="4"/>
  <c r="AI20" i="4" s="1"/>
  <c r="AR20" i="8"/>
  <c r="AU259" i="4"/>
  <c r="J259" i="4"/>
  <c r="AF18" i="9"/>
  <c r="AI18" i="7"/>
  <c r="AF18" i="3"/>
  <c r="BQ18" i="3" s="1"/>
  <c r="M271" i="3"/>
  <c r="M227" i="8"/>
  <c r="X227" i="8"/>
  <c r="P4" i="2"/>
  <c r="F4" i="2"/>
  <c r="R86" i="2"/>
  <c r="H86" i="2"/>
  <c r="M167" i="5"/>
  <c r="AY31" i="5"/>
  <c r="U31" i="5"/>
  <c r="J276" i="2"/>
  <c r="M149" i="4"/>
  <c r="C149" i="1" s="1"/>
  <c r="K149" i="4"/>
  <c r="Q92" i="2"/>
  <c r="G92" i="2"/>
  <c r="R258" i="2"/>
  <c r="H258" i="2"/>
  <c r="M265" i="8"/>
  <c r="X265" i="8"/>
  <c r="M160" i="5"/>
  <c r="M74" i="7"/>
  <c r="M234" i="7"/>
  <c r="S73" i="2"/>
  <c r="I73" i="2"/>
  <c r="S118" i="1"/>
  <c r="T118" i="1"/>
  <c r="M169" i="3"/>
  <c r="AT25" i="5"/>
  <c r="AS25" i="5"/>
  <c r="AR25" i="5"/>
  <c r="AQ25" i="5"/>
  <c r="AP25" i="5"/>
  <c r="AO25" i="5"/>
  <c r="W25" i="5"/>
  <c r="D25" i="1" s="1"/>
  <c r="O25" i="1" s="1"/>
  <c r="M25" i="5"/>
  <c r="M299" i="8"/>
  <c r="I304" i="2"/>
  <c r="S304" i="2"/>
  <c r="W123" i="9"/>
  <c r="H123" i="1" s="1"/>
  <c r="M123" i="9"/>
  <c r="AN6" i="7"/>
  <c r="AM6" i="7"/>
  <c r="AQ6" i="7"/>
  <c r="AP6" i="7"/>
  <c r="AO6" i="7"/>
  <c r="W6" i="7"/>
  <c r="M6" i="7"/>
  <c r="M195" i="8"/>
  <c r="S207" i="2"/>
  <c r="I207" i="2"/>
  <c r="M105" i="5"/>
  <c r="F291" i="2"/>
  <c r="J291" i="2" s="1"/>
  <c r="P291" i="2"/>
  <c r="T175" i="1"/>
  <c r="K175" i="1"/>
  <c r="S175" i="1"/>
  <c r="M36" i="9"/>
  <c r="AP36" i="9"/>
  <c r="AW36" i="9" s="1"/>
  <c r="W36" i="9"/>
  <c r="H36" i="1" s="1"/>
  <c r="M304" i="3"/>
  <c r="K247" i="1"/>
  <c r="T247" i="1"/>
  <c r="S247" i="1"/>
  <c r="AI12" i="4"/>
  <c r="AG12" i="4"/>
  <c r="M12" i="4"/>
  <c r="C12" i="1" s="1"/>
  <c r="N12" i="1" s="1"/>
  <c r="K12" i="4"/>
  <c r="AF12" i="4"/>
  <c r="AE12" i="4"/>
  <c r="AD12" i="4"/>
  <c r="AH12" i="4"/>
  <c r="S310" i="1"/>
  <c r="T310" i="1"/>
  <c r="U104" i="5"/>
  <c r="W16" i="7"/>
  <c r="AQ16" i="7"/>
  <c r="AP16" i="7"/>
  <c r="M16" i="7"/>
  <c r="AO16" i="7"/>
  <c r="AN16" i="7"/>
  <c r="AM16" i="7"/>
  <c r="M126" i="8"/>
  <c r="M204" i="8"/>
  <c r="G125" i="2"/>
  <c r="Q125" i="2"/>
  <c r="T116" i="1"/>
  <c r="S116" i="1"/>
  <c r="K116" i="1"/>
  <c r="S69" i="2"/>
  <c r="I69" i="2"/>
  <c r="U166" i="3"/>
  <c r="M35" i="5"/>
  <c r="AR35" i="5"/>
  <c r="P158" i="2"/>
  <c r="F158" i="2"/>
  <c r="M250" i="9"/>
  <c r="W250" i="9"/>
  <c r="H250" i="1" s="1"/>
  <c r="I8" i="2"/>
  <c r="S8" i="2"/>
  <c r="S89" i="2"/>
  <c r="I89" i="2"/>
  <c r="W310" i="9"/>
  <c r="H310" i="1" s="1"/>
  <c r="M310" i="9"/>
  <c r="F34" i="2"/>
  <c r="P34" i="2"/>
  <c r="R90" i="2"/>
  <c r="H90" i="2"/>
  <c r="S268" i="1"/>
  <c r="T268" i="1"/>
  <c r="K268" i="1"/>
  <c r="I54" i="2"/>
  <c r="S54" i="2"/>
  <c r="M85" i="7"/>
  <c r="M284" i="3"/>
  <c r="M329" i="5"/>
  <c r="M92" i="4"/>
  <c r="C92" i="1" s="1"/>
  <c r="K92" i="4"/>
  <c r="M256" i="8"/>
  <c r="J272" i="2"/>
  <c r="M210" i="3"/>
  <c r="M275" i="5"/>
  <c r="AU254" i="4"/>
  <c r="J254" i="4"/>
  <c r="AR3" i="7"/>
  <c r="G3" i="1"/>
  <c r="R3" i="1" s="1"/>
  <c r="M82" i="8"/>
  <c r="X82" i="8"/>
  <c r="W71" i="9"/>
  <c r="H71" i="1" s="1"/>
  <c r="M71" i="9"/>
  <c r="I64" i="2"/>
  <c r="S64" i="2"/>
  <c r="J269" i="2"/>
  <c r="M215" i="8"/>
  <c r="U316" i="5"/>
  <c r="M189" i="9"/>
  <c r="W189" i="9"/>
  <c r="H189" i="1" s="1"/>
  <c r="S100" i="2"/>
  <c r="I100" i="2"/>
  <c r="M73" i="7"/>
  <c r="M160" i="7"/>
  <c r="X160" i="7"/>
  <c r="M147" i="5"/>
  <c r="T98" i="1"/>
  <c r="S98" i="1"/>
  <c r="K98" i="1"/>
  <c r="J217" i="4"/>
  <c r="M114" i="5"/>
  <c r="M80" i="7"/>
  <c r="X80" i="7"/>
  <c r="G261" i="2"/>
  <c r="Q261" i="2"/>
  <c r="M306" i="5"/>
  <c r="W15" i="3"/>
  <c r="M15" i="3"/>
  <c r="AS15" i="3"/>
  <c r="AR15" i="3"/>
  <c r="AQ15" i="3"/>
  <c r="AP15" i="3"/>
  <c r="AN15" i="3"/>
  <c r="AM15" i="3"/>
  <c r="M170" i="5"/>
  <c r="W148" i="9"/>
  <c r="H148" i="1" s="1"/>
  <c r="M148" i="9"/>
  <c r="P325" i="4"/>
  <c r="M296" i="2"/>
  <c r="C296" i="2" s="1"/>
  <c r="P323" i="4"/>
  <c r="P324" i="4"/>
  <c r="M155" i="5"/>
  <c r="M107" i="7"/>
  <c r="X107" i="7"/>
  <c r="U275" i="3"/>
  <c r="T269" i="1"/>
  <c r="S269" i="1"/>
  <c r="E15" i="6"/>
  <c r="W15" i="6" s="1"/>
  <c r="E15" i="1" s="1"/>
  <c r="P15" i="1" s="1"/>
  <c r="F15" i="6"/>
  <c r="T284" i="1"/>
  <c r="S284" i="1"/>
  <c r="M50" i="7"/>
  <c r="X50" i="7"/>
  <c r="Q49" i="2"/>
  <c r="G49" i="2"/>
  <c r="M45" i="3"/>
  <c r="P181" i="2"/>
  <c r="F181" i="2"/>
  <c r="K140" i="1"/>
  <c r="T140" i="1"/>
  <c r="S140" i="1"/>
  <c r="R212" i="2"/>
  <c r="H212" i="2"/>
  <c r="S134" i="2"/>
  <c r="I134" i="2"/>
  <c r="U46" i="3"/>
  <c r="U182" i="5"/>
  <c r="M60" i="8"/>
  <c r="X60" i="8"/>
  <c r="M185" i="8"/>
  <c r="X234" i="7"/>
  <c r="M312" i="8"/>
  <c r="F121" i="2"/>
  <c r="P121" i="2"/>
  <c r="T257" i="1"/>
  <c r="S257" i="1"/>
  <c r="K257" i="1"/>
  <c r="S199" i="2"/>
  <c r="I199" i="2"/>
  <c r="U245" i="5"/>
  <c r="M274" i="7"/>
  <c r="M303" i="8"/>
  <c r="X303" i="8"/>
  <c r="T326" i="1"/>
  <c r="S326" i="1"/>
  <c r="K54" i="1"/>
  <c r="Q90" i="2"/>
  <c r="G90" i="2"/>
  <c r="AA26" i="4"/>
  <c r="AI26" i="4" s="1"/>
  <c r="BA26" i="6"/>
  <c r="AY26" i="10"/>
  <c r="AY26" i="8"/>
  <c r="AR26" i="8"/>
  <c r="M153" i="5"/>
  <c r="Q71" i="2"/>
  <c r="G71" i="2"/>
  <c r="U252" i="5"/>
  <c r="M239" i="7"/>
  <c r="AK292" i="3"/>
  <c r="M117" i="3"/>
  <c r="U69" i="3"/>
  <c r="M192" i="7"/>
  <c r="X192" i="7"/>
  <c r="H100" i="2"/>
  <c r="R100" i="2"/>
  <c r="S75" i="1"/>
  <c r="K75" i="1"/>
  <c r="T75" i="1"/>
  <c r="T323" i="1"/>
  <c r="S323" i="1"/>
  <c r="M108" i="7"/>
  <c r="X108" i="7"/>
  <c r="AP39" i="9"/>
  <c r="AW39" i="9" s="1"/>
  <c r="M39" i="9"/>
  <c r="W39" i="9"/>
  <c r="H39" i="1" s="1"/>
  <c r="M174" i="9"/>
  <c r="W174" i="9"/>
  <c r="H174" i="1" s="1"/>
  <c r="R173" i="2"/>
  <c r="H173" i="2"/>
  <c r="S40" i="2"/>
  <c r="I40" i="2"/>
  <c r="Q117" i="2"/>
  <c r="G117" i="2"/>
  <c r="S171" i="2"/>
  <c r="I171" i="2"/>
  <c r="F124" i="2"/>
  <c r="P124" i="2"/>
  <c r="R301" i="2"/>
  <c r="H301" i="2"/>
  <c r="F19" i="5"/>
  <c r="E19" i="5"/>
  <c r="M19" i="13" s="1"/>
  <c r="M53" i="9"/>
  <c r="W53" i="9"/>
  <c r="H53" i="1" s="1"/>
  <c r="T137" i="1"/>
  <c r="S137" i="1"/>
  <c r="K137" i="1"/>
  <c r="M131" i="7"/>
  <c r="X131" i="7"/>
  <c r="M126" i="7"/>
  <c r="X126" i="7"/>
  <c r="T95" i="1"/>
  <c r="S95" i="1"/>
  <c r="K95" i="1"/>
  <c r="M137" i="5"/>
  <c r="H149" i="2"/>
  <c r="R149" i="2"/>
  <c r="M118" i="7"/>
  <c r="X118" i="7"/>
  <c r="W241" i="9"/>
  <c r="H241" i="1" s="1"/>
  <c r="M241" i="9"/>
  <c r="S134" i="1"/>
  <c r="T134" i="1"/>
  <c r="S304" i="1"/>
  <c r="T304" i="1"/>
  <c r="H262" i="2"/>
  <c r="R262" i="2"/>
  <c r="T6" i="1"/>
  <c r="S6" i="1"/>
  <c r="K6" i="1"/>
  <c r="W169" i="9"/>
  <c r="H169" i="1" s="1"/>
  <c r="M169" i="9"/>
  <c r="W17" i="4"/>
  <c r="AE17" i="4" s="1"/>
  <c r="AP17" i="5"/>
  <c r="AN17" i="8"/>
  <c r="M69" i="3"/>
  <c r="M304" i="8"/>
  <c r="M29" i="9"/>
  <c r="AP29" i="9"/>
  <c r="AW29" i="9" s="1"/>
  <c r="W29" i="9"/>
  <c r="H29" i="1" s="1"/>
  <c r="I224" i="2"/>
  <c r="S224" i="2"/>
  <c r="H254" i="2"/>
  <c r="R254" i="2"/>
  <c r="P106" i="2"/>
  <c r="F106" i="2"/>
  <c r="N11" i="1"/>
  <c r="K11" i="1"/>
  <c r="M18" i="7"/>
  <c r="AO18" i="7"/>
  <c r="AN18" i="7"/>
  <c r="AM18" i="7"/>
  <c r="W18" i="7"/>
  <c r="AQ18" i="7"/>
  <c r="T211" i="1"/>
  <c r="S211" i="1"/>
  <c r="E17" i="8"/>
  <c r="W17" i="8" s="1"/>
  <c r="F17" i="1" s="1"/>
  <c r="Q17" i="1" s="1"/>
  <c r="F17" i="8"/>
  <c r="K245" i="1"/>
  <c r="T245" i="1"/>
  <c r="S245" i="1"/>
  <c r="P250" i="2"/>
  <c r="F250" i="2"/>
  <c r="U58" i="3"/>
  <c r="M168" i="4"/>
  <c r="C168" i="1" s="1"/>
  <c r="K168" i="4"/>
  <c r="P296" i="4"/>
  <c r="M267" i="2"/>
  <c r="C267" i="2" s="1"/>
  <c r="M219" i="7"/>
  <c r="X219" i="7"/>
  <c r="H35" i="2"/>
  <c r="R35" i="2"/>
  <c r="K123" i="1"/>
  <c r="T123" i="1"/>
  <c r="S123" i="1"/>
  <c r="U111" i="5"/>
  <c r="U237" i="3"/>
  <c r="J152" i="4"/>
  <c r="U249" i="5"/>
  <c r="M112" i="7"/>
  <c r="J231" i="2"/>
  <c r="E19" i="6"/>
  <c r="W19" i="6" s="1"/>
  <c r="E19" i="1" s="1"/>
  <c r="P19" i="1" s="1"/>
  <c r="F19" i="6"/>
  <c r="S5" i="2"/>
  <c r="I5" i="2"/>
  <c r="AT4" i="5"/>
  <c r="AS4" i="5"/>
  <c r="AR4" i="5"/>
  <c r="AQ4" i="5"/>
  <c r="AP4" i="5"/>
  <c r="AO4" i="5"/>
  <c r="W4" i="5"/>
  <c r="D4" i="1" s="1"/>
  <c r="O4" i="1" s="1"/>
  <c r="M4" i="5"/>
  <c r="M176" i="3"/>
  <c r="M37" i="5"/>
  <c r="AR37" i="5"/>
  <c r="M112" i="5"/>
  <c r="M94" i="7"/>
  <c r="A316" i="10"/>
  <c r="BJ315" i="10"/>
  <c r="BI315" i="10"/>
  <c r="BH315" i="10"/>
  <c r="U294" i="5"/>
  <c r="M194" i="7"/>
  <c r="P176" i="2"/>
  <c r="F176" i="2"/>
  <c r="P190" i="2"/>
  <c r="F190" i="2"/>
  <c r="H268" i="2"/>
  <c r="R268" i="2"/>
  <c r="S176" i="2"/>
  <c r="I176" i="2"/>
  <c r="Q86" i="2"/>
  <c r="G86" i="2"/>
  <c r="U52" i="5"/>
  <c r="Q244" i="2"/>
  <c r="G244" i="2"/>
  <c r="W116" i="9"/>
  <c r="H116" i="1" s="1"/>
  <c r="M116" i="9"/>
  <c r="H122" i="2"/>
  <c r="R122" i="2"/>
  <c r="M313" i="3"/>
  <c r="M82" i="3"/>
  <c r="U138" i="3"/>
  <c r="M57" i="5"/>
  <c r="M93" i="7"/>
  <c r="AF17" i="9"/>
  <c r="AN17" i="9" s="1"/>
  <c r="AI17" i="7"/>
  <c r="AQ17" i="7" s="1"/>
  <c r="AF17" i="3"/>
  <c r="M90" i="4"/>
  <c r="C90" i="1" s="1"/>
  <c r="N90" i="1" s="1"/>
  <c r="K90" i="4"/>
  <c r="M41" i="7"/>
  <c r="X215" i="8"/>
  <c r="M265" i="9"/>
  <c r="W265" i="9"/>
  <c r="H265" i="1" s="1"/>
  <c r="M177" i="9"/>
  <c r="W177" i="9"/>
  <c r="H177" i="1" s="1"/>
  <c r="W107" i="9"/>
  <c r="H107" i="1" s="1"/>
  <c r="M107" i="9"/>
  <c r="F19" i="7"/>
  <c r="E19" i="7"/>
  <c r="W19" i="7" s="1"/>
  <c r="M95" i="7"/>
  <c r="R77" i="2"/>
  <c r="H77" i="2"/>
  <c r="M258" i="8"/>
  <c r="X258" i="8"/>
  <c r="U96" i="3"/>
  <c r="P273" i="2"/>
  <c r="F273" i="2"/>
  <c r="P219" i="2"/>
  <c r="F219" i="2"/>
  <c r="A294" i="10"/>
  <c r="BJ293" i="10"/>
  <c r="BI293" i="10"/>
  <c r="BH293" i="10"/>
  <c r="W254" i="9"/>
  <c r="H254" i="1" s="1"/>
  <c r="M254" i="9"/>
  <c r="P63" i="2"/>
  <c r="F63" i="2"/>
  <c r="K184" i="1"/>
  <c r="S184" i="1"/>
  <c r="T184" i="1"/>
  <c r="K59" i="1"/>
  <c r="T59" i="1"/>
  <c r="S59" i="1"/>
  <c r="H203" i="2"/>
  <c r="R203" i="2"/>
  <c r="P109" i="2"/>
  <c r="F109" i="2"/>
  <c r="P231" i="2"/>
  <c r="F231" i="2"/>
  <c r="U170" i="3"/>
  <c r="P137" i="2"/>
  <c r="F137" i="2"/>
  <c r="M312" i="7"/>
  <c r="W251" i="9"/>
  <c r="H251" i="1" s="1"/>
  <c r="M251" i="9"/>
  <c r="P295" i="2"/>
  <c r="F295" i="2"/>
  <c r="J295" i="2" s="1"/>
  <c r="H85" i="2"/>
  <c r="R85" i="2"/>
  <c r="BI293" i="3"/>
  <c r="A294" i="3"/>
  <c r="AD293" i="3"/>
  <c r="BJ293" i="3"/>
  <c r="BH293" i="3"/>
  <c r="AK293" i="3" s="1"/>
  <c r="J239" i="4"/>
  <c r="H139" i="2"/>
  <c r="R139" i="2"/>
  <c r="K129" i="4"/>
  <c r="M129" i="4"/>
  <c r="C129" i="1" s="1"/>
  <c r="N129" i="1" s="1"/>
  <c r="M288" i="7"/>
  <c r="X288" i="7"/>
  <c r="AI17" i="9"/>
  <c r="AQ17" i="9" s="1"/>
  <c r="AK17" i="5"/>
  <c r="AS17" i="5" s="1"/>
  <c r="AI17" i="3"/>
  <c r="U286" i="3"/>
  <c r="J200" i="4"/>
  <c r="U67" i="5"/>
  <c r="AT20" i="6"/>
  <c r="T171" i="1"/>
  <c r="S171" i="1"/>
  <c r="F228" i="2"/>
  <c r="J228" i="2" s="1"/>
  <c r="P228" i="2"/>
  <c r="U80" i="3"/>
  <c r="F123" i="2"/>
  <c r="P123" i="2"/>
  <c r="F127" i="2"/>
  <c r="P127" i="2"/>
  <c r="N275" i="3"/>
  <c r="L275" i="3"/>
  <c r="M227" i="9"/>
  <c r="W227" i="9"/>
  <c r="H227" i="1" s="1"/>
  <c r="F18" i="5"/>
  <c r="E18" i="5"/>
  <c r="T26" i="1"/>
  <c r="S26" i="1"/>
  <c r="K26" i="1"/>
  <c r="S45" i="2"/>
  <c r="I45" i="2"/>
  <c r="T213" i="1"/>
  <c r="S213" i="1"/>
  <c r="K213" i="1"/>
  <c r="M254" i="5"/>
  <c r="M294" i="8"/>
  <c r="M214" i="7"/>
  <c r="X214" i="7"/>
  <c r="X274" i="7"/>
  <c r="H148" i="2"/>
  <c r="R148" i="2"/>
  <c r="T17" i="1"/>
  <c r="S17" i="1"/>
  <c r="K17" i="1"/>
  <c r="P303" i="2"/>
  <c r="F303" i="2"/>
  <c r="M39" i="7"/>
  <c r="M203" i="7"/>
  <c r="I273" i="2"/>
  <c r="S273" i="2"/>
  <c r="M162" i="7"/>
  <c r="X162" i="7"/>
  <c r="R223" i="2"/>
  <c r="H223" i="2"/>
  <c r="M296" i="3"/>
  <c r="M47" i="3"/>
  <c r="M168" i="5"/>
  <c r="M128" i="7"/>
  <c r="M285" i="7"/>
  <c r="S229" i="2"/>
  <c r="I229" i="2"/>
  <c r="AE17" i="8"/>
  <c r="AM17" i="8" s="1"/>
  <c r="AG17" i="6"/>
  <c r="AO17" i="6" s="1"/>
  <c r="AE17" i="3"/>
  <c r="AM17" i="3" s="1"/>
  <c r="AG17" i="5"/>
  <c r="AO17" i="5" s="1"/>
  <c r="S143" i="2"/>
  <c r="I143" i="2"/>
  <c r="R240" i="2"/>
  <c r="H240" i="2"/>
  <c r="M317" i="8"/>
  <c r="T192" i="1"/>
  <c r="S192" i="1"/>
  <c r="K192" i="1"/>
  <c r="U195" i="3"/>
  <c r="U221" i="5"/>
  <c r="W246" i="9"/>
  <c r="H246" i="1" s="1"/>
  <c r="M246" i="9"/>
  <c r="G121" i="2"/>
  <c r="Q121" i="2"/>
  <c r="U115" i="5"/>
  <c r="G214" i="2"/>
  <c r="Q214" i="2"/>
  <c r="F260" i="2"/>
  <c r="P260" i="2"/>
  <c r="U308" i="3"/>
  <c r="M173" i="8"/>
  <c r="X173" i="8"/>
  <c r="BM22" i="3"/>
  <c r="W22" i="3"/>
  <c r="Q167" i="2"/>
  <c r="G167" i="2"/>
  <c r="F248" i="2"/>
  <c r="J248" i="2" s="1"/>
  <c r="P248" i="2"/>
  <c r="G282" i="2"/>
  <c r="Q282" i="2"/>
  <c r="F101" i="2"/>
  <c r="P101" i="2"/>
  <c r="I193" i="2"/>
  <c r="S193" i="2"/>
  <c r="S144" i="2"/>
  <c r="I144" i="2"/>
  <c r="H163" i="2"/>
  <c r="R163" i="2"/>
  <c r="U145" i="3"/>
  <c r="J185" i="4"/>
  <c r="G106" i="2"/>
  <c r="Q106" i="2"/>
  <c r="P328" i="4"/>
  <c r="M299" i="2"/>
  <c r="C299" i="2" s="1"/>
  <c r="P326" i="4"/>
  <c r="P327" i="4"/>
  <c r="S10" i="2"/>
  <c r="I10" i="2"/>
  <c r="S150" i="1"/>
  <c r="T150" i="1"/>
  <c r="K150" i="1"/>
  <c r="P329" i="4"/>
  <c r="M300" i="2"/>
  <c r="C300" i="2" s="1"/>
  <c r="M85" i="8"/>
  <c r="T10" i="1"/>
  <c r="S10" i="1"/>
  <c r="K10" i="1"/>
  <c r="AG17" i="10"/>
  <c r="AO17" i="10" s="1"/>
  <c r="AG17" i="9"/>
  <c r="AG17" i="8"/>
  <c r="AO17" i="8" s="1"/>
  <c r="AF17" i="7"/>
  <c r="AI17" i="5"/>
  <c r="AQ17" i="5" s="1"/>
  <c r="AG17" i="3"/>
  <c r="BR17" i="3" s="1"/>
  <c r="W283" i="9"/>
  <c r="H283" i="1" s="1"/>
  <c r="M283" i="9"/>
  <c r="P172" i="2"/>
  <c r="F172" i="2"/>
  <c r="I14" i="2"/>
  <c r="S14" i="2"/>
  <c r="M86" i="7"/>
  <c r="X86" i="7"/>
  <c r="M305" i="7"/>
  <c r="X305" i="7"/>
  <c r="W100" i="9"/>
  <c r="H100" i="1" s="1"/>
  <c r="M100" i="9"/>
  <c r="T92" i="1"/>
  <c r="S92" i="1"/>
  <c r="AI11" i="6"/>
  <c r="AQ11" i="6" s="1"/>
  <c r="AP11" i="6"/>
  <c r="H217" i="2"/>
  <c r="R217" i="2"/>
  <c r="T202" i="1"/>
  <c r="S202" i="1"/>
  <c r="T263" i="1"/>
  <c r="S263" i="1"/>
  <c r="S299" i="2"/>
  <c r="I299" i="2"/>
  <c r="J299" i="2" s="1"/>
  <c r="Q96" i="2"/>
  <c r="G96" i="2"/>
  <c r="P88" i="2"/>
  <c r="F88" i="2"/>
  <c r="V22" i="4"/>
  <c r="AM22" i="10"/>
  <c r="J195" i="2"/>
  <c r="M50" i="8"/>
  <c r="S262" i="1"/>
  <c r="K262" i="1"/>
  <c r="T262" i="1"/>
  <c r="M89" i="4"/>
  <c r="C89" i="1" s="1"/>
  <c r="K89" i="4"/>
  <c r="R22" i="2"/>
  <c r="H22" i="2"/>
  <c r="M202" i="5"/>
  <c r="F17" i="2"/>
  <c r="P17" i="2"/>
  <c r="P175" i="2"/>
  <c r="F175" i="2"/>
  <c r="S23" i="2"/>
  <c r="I23" i="2"/>
  <c r="AM17" i="10"/>
  <c r="M89" i="7"/>
  <c r="X89" i="7"/>
  <c r="R113" i="2"/>
  <c r="H113" i="2"/>
  <c r="T288" i="1"/>
  <c r="S288" i="1"/>
  <c r="R219" i="2"/>
  <c r="H219" i="2"/>
  <c r="S42" i="1"/>
  <c r="K42" i="1"/>
  <c r="T42" i="1"/>
  <c r="U137" i="3"/>
  <c r="M96" i="3"/>
  <c r="U188" i="3"/>
  <c r="J211" i="4"/>
  <c r="F262" i="2"/>
  <c r="J262" i="2" s="1"/>
  <c r="P262" i="2"/>
  <c r="P95" i="2"/>
  <c r="F95" i="2"/>
  <c r="T205" i="1"/>
  <c r="S205" i="1"/>
  <c r="AH17" i="6"/>
  <c r="AH17" i="3"/>
  <c r="BP17" i="3" s="1"/>
  <c r="AV26" i="8"/>
  <c r="AO26" i="8"/>
  <c r="F27" i="2"/>
  <c r="P27" i="2"/>
  <c r="R66" i="2"/>
  <c r="H66" i="2"/>
  <c r="M38" i="7"/>
  <c r="AO38" i="7"/>
  <c r="AM38" i="7"/>
  <c r="U36" i="3"/>
  <c r="J204" i="4"/>
  <c r="U126" i="5"/>
  <c r="AF19" i="9"/>
  <c r="AI19" i="7"/>
  <c r="AQ19" i="7" s="1"/>
  <c r="AF19" i="3"/>
  <c r="BQ19" i="3" s="1"/>
  <c r="U144" i="5"/>
  <c r="F18" i="7"/>
  <c r="E18" i="7"/>
  <c r="U285" i="3"/>
  <c r="T136" i="1"/>
  <c r="S136" i="1"/>
  <c r="K136" i="1"/>
  <c r="I213" i="2"/>
  <c r="S213" i="2"/>
  <c r="U175" i="5"/>
  <c r="Q118" i="2"/>
  <c r="G118" i="2"/>
  <c r="M109" i="8"/>
  <c r="N44" i="1"/>
  <c r="K44" i="1"/>
  <c r="P84" i="2"/>
  <c r="F84" i="2"/>
  <c r="M193" i="9"/>
  <c r="W193" i="9"/>
  <c r="H193" i="1" s="1"/>
  <c r="T7" i="1"/>
  <c r="S7" i="1"/>
  <c r="K7" i="1"/>
  <c r="F23" i="7"/>
  <c r="E23" i="7"/>
  <c r="W23" i="7" s="1"/>
  <c r="AH17" i="7"/>
  <c r="AP17" i="7" s="1"/>
  <c r="AL17" i="5"/>
  <c r="AT17" i="5" s="1"/>
  <c r="AJ17" i="3"/>
  <c r="BN17" i="3" s="1"/>
  <c r="W178" i="9"/>
  <c r="H178" i="1" s="1"/>
  <c r="M178" i="9"/>
  <c r="Q198" i="2"/>
  <c r="G198" i="2"/>
  <c r="Q273" i="2"/>
  <c r="G273" i="2"/>
  <c r="U139" i="8"/>
  <c r="X139" i="8"/>
  <c r="M263" i="8"/>
  <c r="K220" i="4"/>
  <c r="M220" i="4"/>
  <c r="C220" i="1" s="1"/>
  <c r="Q11" i="2"/>
  <c r="G11" i="2"/>
  <c r="R229" i="2"/>
  <c r="H229" i="2"/>
  <c r="G217" i="2"/>
  <c r="Q217" i="2"/>
  <c r="M31" i="4"/>
  <c r="C31" i="1" s="1"/>
  <c r="N31" i="1" s="1"/>
  <c r="K31" i="4"/>
  <c r="AH31" i="4"/>
  <c r="G80" i="2"/>
  <c r="Q80" i="2"/>
  <c r="M91" i="7"/>
  <c r="X91" i="7"/>
  <c r="Q142" i="2"/>
  <c r="G142" i="2"/>
  <c r="M214" i="5"/>
  <c r="U188" i="5"/>
  <c r="Q162" i="2"/>
  <c r="G162" i="2"/>
  <c r="J217" i="2"/>
  <c r="AR26" i="10"/>
  <c r="W10" i="5"/>
  <c r="D10" i="1" s="1"/>
  <c r="O10" i="1" s="1"/>
  <c r="M10" i="5"/>
  <c r="AT10" i="5"/>
  <c r="AS10" i="5"/>
  <c r="AR10" i="5"/>
  <c r="AQ10" i="5"/>
  <c r="AP10" i="5"/>
  <c r="AO10" i="5"/>
  <c r="F267" i="2"/>
  <c r="P267" i="2"/>
  <c r="M289" i="9"/>
  <c r="W289" i="9"/>
  <c r="H289" i="1" s="1"/>
  <c r="H47" i="2"/>
  <c r="R47" i="2"/>
  <c r="U48" i="5"/>
  <c r="W275" i="9"/>
  <c r="M275" i="9"/>
  <c r="F22" i="7"/>
  <c r="E22" i="7"/>
  <c r="Q110" i="2"/>
  <c r="G110" i="2"/>
  <c r="Q88" i="2"/>
  <c r="G88" i="2"/>
  <c r="BO6" i="3"/>
  <c r="AQ6" i="3"/>
  <c r="BP6" i="3"/>
  <c r="AP6" i="3"/>
  <c r="H82" i="2"/>
  <c r="R82" i="2"/>
  <c r="U121" i="3"/>
  <c r="Q197" i="2"/>
  <c r="G197" i="2"/>
  <c r="M235" i="3"/>
  <c r="R74" i="2"/>
  <c r="H74" i="2"/>
  <c r="Q270" i="2"/>
  <c r="G270" i="2"/>
  <c r="I61" i="2"/>
  <c r="S61" i="2"/>
  <c r="F239" i="2"/>
  <c r="J239" i="2" s="1"/>
  <c r="P239" i="2"/>
  <c r="P111" i="2"/>
  <c r="F111" i="2"/>
  <c r="N151" i="1"/>
  <c r="K151" i="1"/>
  <c r="M65" i="8"/>
  <c r="M200" i="8"/>
  <c r="F27" i="3"/>
  <c r="X27" i="3" s="1"/>
  <c r="E27" i="3"/>
  <c r="I237" i="2"/>
  <c r="S237" i="2"/>
  <c r="Q186" i="2"/>
  <c r="G186" i="2"/>
  <c r="M87" i="3"/>
  <c r="U279" i="3"/>
  <c r="J174" i="4"/>
  <c r="P3" i="2"/>
  <c r="F3" i="2"/>
  <c r="F23" i="5"/>
  <c r="E23" i="5"/>
  <c r="AV26" i="10"/>
  <c r="AO26" i="10"/>
  <c r="K189" i="1"/>
  <c r="T189" i="1"/>
  <c r="S189" i="1"/>
  <c r="S152" i="1"/>
  <c r="T152" i="1"/>
  <c r="P52" i="2"/>
  <c r="F52" i="2"/>
  <c r="S72" i="2"/>
  <c r="I72" i="2"/>
  <c r="M208" i="9"/>
  <c r="W208" i="9"/>
  <c r="H208" i="1" s="1"/>
  <c r="M223" i="8"/>
  <c r="X223" i="8"/>
  <c r="U53" i="3"/>
  <c r="M213" i="8"/>
  <c r="X213" i="8"/>
  <c r="M194" i="8"/>
  <c r="X194" i="8"/>
  <c r="W7" i="9"/>
  <c r="H7" i="1" s="1"/>
  <c r="M7" i="9"/>
  <c r="AP7" i="9"/>
  <c r="AO7" i="9"/>
  <c r="AN7" i="9"/>
  <c r="AQ7" i="9"/>
  <c r="H140" i="2"/>
  <c r="R140" i="2"/>
  <c r="X256" i="8"/>
  <c r="P42" i="2"/>
  <c r="F42" i="2"/>
  <c r="J198" i="2"/>
  <c r="AG18" i="10"/>
  <c r="AO18" i="10" s="1"/>
  <c r="AG18" i="9"/>
  <c r="AO18" i="9" s="1"/>
  <c r="AG18" i="8"/>
  <c r="AO18" i="8" s="1"/>
  <c r="AF18" i="7"/>
  <c r="AI18" i="5"/>
  <c r="AQ18" i="5" s="1"/>
  <c r="AG18" i="3"/>
  <c r="BR18" i="3" s="1"/>
  <c r="I191" i="2"/>
  <c r="S191" i="2"/>
  <c r="G245" i="2"/>
  <c r="Q245" i="2"/>
  <c r="G229" i="2"/>
  <c r="Q229" i="2"/>
  <c r="U124" i="3"/>
  <c r="M179" i="8"/>
  <c r="X179" i="8"/>
  <c r="I42" i="2"/>
  <c r="S42" i="2"/>
  <c r="J170" i="4"/>
  <c r="W319" i="9"/>
  <c r="H319" i="1" s="1"/>
  <c r="M319" i="9"/>
  <c r="S240" i="2"/>
  <c r="I240" i="2"/>
  <c r="J240" i="2" s="1"/>
  <c r="F27" i="5"/>
  <c r="X27" i="5" s="1"/>
  <c r="E27" i="5"/>
  <c r="R29" i="2"/>
  <c r="H29" i="2"/>
  <c r="M232" i="3"/>
  <c r="H143" i="2"/>
  <c r="R143" i="2"/>
  <c r="T223" i="1"/>
  <c r="K223" i="1"/>
  <c r="S223" i="1"/>
  <c r="T260" i="1"/>
  <c r="K260" i="1"/>
  <c r="S260" i="1"/>
  <c r="E23" i="6"/>
  <c r="W23" i="6" s="1"/>
  <c r="E23" i="1" s="1"/>
  <c r="P23" i="1" s="1"/>
  <c r="F23" i="6"/>
  <c r="P152" i="2"/>
  <c r="F152" i="2"/>
  <c r="S200" i="2"/>
  <c r="I200" i="2"/>
  <c r="Q129" i="2"/>
  <c r="G129" i="2"/>
  <c r="X203" i="7"/>
  <c r="F45" i="2"/>
  <c r="P45" i="2"/>
  <c r="R26" i="2"/>
  <c r="H26" i="2"/>
  <c r="S26" i="2"/>
  <c r="I26" i="2"/>
  <c r="M125" i="4"/>
  <c r="C125" i="1" s="1"/>
  <c r="K125" i="4"/>
  <c r="M21" i="5"/>
  <c r="AR21" i="5"/>
  <c r="AP21" i="5"/>
  <c r="AO21" i="5"/>
  <c r="Q241" i="2"/>
  <c r="G241" i="2"/>
  <c r="G205" i="2"/>
  <c r="Q205" i="2"/>
  <c r="M166" i="8"/>
  <c r="M245" i="9"/>
  <c r="W245" i="9"/>
  <c r="H245" i="1" s="1"/>
  <c r="U140" i="5"/>
  <c r="H193" i="2"/>
  <c r="R193" i="2"/>
  <c r="R208" i="2"/>
  <c r="H208" i="2"/>
  <c r="P179" i="2"/>
  <c r="F179" i="2"/>
  <c r="W190" i="9"/>
  <c r="H190" i="1" s="1"/>
  <c r="M190" i="9"/>
  <c r="J254" i="2"/>
  <c r="F27" i="7"/>
  <c r="E27" i="7"/>
  <c r="W27" i="7" s="1"/>
  <c r="S174" i="1"/>
  <c r="T174" i="1"/>
  <c r="M114" i="3"/>
  <c r="U250" i="3"/>
  <c r="F22" i="2"/>
  <c r="P22" i="2"/>
  <c r="H78" i="2"/>
  <c r="R78" i="2"/>
  <c r="A317" i="4"/>
  <c r="AX316" i="4"/>
  <c r="AW316" i="4"/>
  <c r="AV316" i="4"/>
  <c r="U145" i="5"/>
  <c r="M329" i="7"/>
  <c r="P108" i="2"/>
  <c r="F108" i="2"/>
  <c r="T182" i="1"/>
  <c r="S182" i="1"/>
  <c r="K182" i="1"/>
  <c r="K161" i="1"/>
  <c r="T161" i="1"/>
  <c r="S161" i="1"/>
  <c r="M218" i="7"/>
  <c r="W187" i="9"/>
  <c r="H187" i="1" s="1"/>
  <c r="M187" i="9"/>
  <c r="U235" i="3"/>
  <c r="M106" i="8"/>
  <c r="X106" i="8"/>
  <c r="S29" i="2"/>
  <c r="I29" i="2"/>
  <c r="AH19" i="7"/>
  <c r="AP19" i="7" s="1"/>
  <c r="AL19" i="5"/>
  <c r="AJ19" i="3"/>
  <c r="S285" i="2"/>
  <c r="I285" i="2"/>
  <c r="AU178" i="4"/>
  <c r="J178" i="4"/>
  <c r="U278" i="5"/>
  <c r="M79" i="9"/>
  <c r="W79" i="9"/>
  <c r="H79" i="1" s="1"/>
  <c r="K68" i="1"/>
  <c r="T68" i="1"/>
  <c r="S68" i="1"/>
  <c r="P168" i="2"/>
  <c r="F168" i="2"/>
  <c r="AR16" i="10"/>
  <c r="AA16" i="4"/>
  <c r="AI16" i="4" s="1"/>
  <c r="AT16" i="6"/>
  <c r="AR16" i="8"/>
  <c r="H236" i="2"/>
  <c r="R236" i="2"/>
  <c r="Q249" i="2"/>
  <c r="G249" i="2"/>
  <c r="AP32" i="9"/>
  <c r="AW32" i="9" s="1"/>
  <c r="M32" i="9"/>
  <c r="W32" i="9"/>
  <c r="H32" i="1" s="1"/>
  <c r="S199" i="1"/>
  <c r="T199" i="1"/>
  <c r="K199" i="1"/>
  <c r="E18" i="6"/>
  <c r="W18" i="6" s="1"/>
  <c r="E18" i="1" s="1"/>
  <c r="P18" i="1" s="1"/>
  <c r="F18" i="6"/>
  <c r="M279" i="7"/>
  <c r="AH24" i="7"/>
  <c r="AL24" i="5"/>
  <c r="AJ24" i="3"/>
  <c r="U328" i="5"/>
  <c r="M270" i="3"/>
  <c r="K25" i="1"/>
  <c r="S25" i="1"/>
  <c r="T25" i="1"/>
  <c r="R221" i="2"/>
  <c r="H221" i="2"/>
  <c r="H288" i="2"/>
  <c r="R288" i="2"/>
  <c r="M315" i="8"/>
  <c r="R242" i="2"/>
  <c r="H242" i="2"/>
  <c r="H155" i="2"/>
  <c r="R155" i="2"/>
  <c r="T60" i="1"/>
  <c r="S60" i="1"/>
  <c r="K60" i="1"/>
  <c r="M108" i="9"/>
  <c r="W108" i="9"/>
  <c r="H108" i="1" s="1"/>
  <c r="X89" i="8"/>
  <c r="U89" i="8"/>
  <c r="U265" i="3"/>
  <c r="M282" i="3"/>
  <c r="S64" i="1"/>
  <c r="K64" i="1"/>
  <c r="T64" i="1"/>
  <c r="M183" i="3"/>
  <c r="M163" i="8"/>
  <c r="X163" i="8"/>
  <c r="P302" i="2"/>
  <c r="F302" i="2"/>
  <c r="J302" i="2" s="1"/>
  <c r="W126" i="9"/>
  <c r="H126" i="1" s="1"/>
  <c r="M126" i="9"/>
  <c r="AY42" i="5"/>
  <c r="U42" i="5"/>
  <c r="M117" i="7"/>
  <c r="X117" i="7"/>
  <c r="P178" i="2"/>
  <c r="F178" i="2"/>
  <c r="P144" i="2"/>
  <c r="F144" i="2"/>
  <c r="F56" i="2"/>
  <c r="P56" i="2"/>
  <c r="T122" i="1"/>
  <c r="S122" i="1"/>
  <c r="AR14" i="7"/>
  <c r="G14" i="1"/>
  <c r="R14" i="1" s="1"/>
  <c r="R264" i="2"/>
  <c r="H264" i="2"/>
  <c r="Q68" i="2"/>
  <c r="G68" i="2"/>
  <c r="U309" i="3"/>
  <c r="U260" i="5"/>
  <c r="M77" i="8"/>
  <c r="X77" i="8"/>
  <c r="I205" i="2"/>
  <c r="S205" i="2"/>
  <c r="G236" i="2"/>
  <c r="Q236" i="2"/>
  <c r="A294" i="9"/>
  <c r="BJ293" i="9"/>
  <c r="BI293" i="9"/>
  <c r="BH293" i="9"/>
  <c r="H214" i="2"/>
  <c r="R214" i="2"/>
  <c r="U284" i="3"/>
  <c r="AP19" i="9"/>
  <c r="AO19" i="9"/>
  <c r="AN19" i="9"/>
  <c r="W19" i="9"/>
  <c r="H19" i="1" s="1"/>
  <c r="M19" i="9"/>
  <c r="S118" i="2"/>
  <c r="I118" i="2"/>
  <c r="T154" i="1"/>
  <c r="S154" i="1"/>
  <c r="K154" i="1"/>
  <c r="T23" i="1"/>
  <c r="S23" i="1"/>
  <c r="AE19" i="8"/>
  <c r="AM19" i="8" s="1"/>
  <c r="AG19" i="6"/>
  <c r="AO19" i="6" s="1"/>
  <c r="AG19" i="5"/>
  <c r="AO19" i="5" s="1"/>
  <c r="AE19" i="3"/>
  <c r="G22" i="2"/>
  <c r="Q22" i="2"/>
  <c r="AY28" i="5"/>
  <c r="AW28" i="5"/>
  <c r="U28" i="5"/>
  <c r="Q52" i="2"/>
  <c r="G52" i="2"/>
  <c r="W99" i="9"/>
  <c r="H99" i="1" s="1"/>
  <c r="M99" i="9"/>
  <c r="M141" i="7"/>
  <c r="J281" i="2"/>
  <c r="T159" i="1"/>
  <c r="S159" i="1"/>
  <c r="K159" i="1"/>
  <c r="M73" i="5"/>
  <c r="H54" i="2"/>
  <c r="R54" i="2"/>
  <c r="H59" i="2"/>
  <c r="R59" i="2"/>
  <c r="I225" i="2"/>
  <c r="S225" i="2"/>
  <c r="F271" i="4"/>
  <c r="AU264" i="4"/>
  <c r="U202" i="5"/>
  <c r="M144" i="7"/>
  <c r="R67" i="2"/>
  <c r="H67" i="2"/>
  <c r="K81" i="1"/>
  <c r="T81" i="1"/>
  <c r="S81" i="1"/>
  <c r="H169" i="2"/>
  <c r="R169" i="2"/>
  <c r="P93" i="2"/>
  <c r="F93" i="2"/>
  <c r="AG19" i="10"/>
  <c r="AO19" i="10" s="1"/>
  <c r="AG19" i="9"/>
  <c r="AG19" i="8"/>
  <c r="AO19" i="8" s="1"/>
  <c r="AF19" i="7"/>
  <c r="AN19" i="7" s="1"/>
  <c r="AI19" i="5"/>
  <c r="AQ19" i="5" s="1"/>
  <c r="AG19" i="3"/>
  <c r="BR19" i="3" s="1"/>
  <c r="M122" i="9"/>
  <c r="W122" i="9"/>
  <c r="H122" i="1" s="1"/>
  <c r="G126" i="2"/>
  <c r="Q126" i="2"/>
  <c r="M162" i="8"/>
  <c r="K58" i="1"/>
  <c r="T58" i="1"/>
  <c r="S58" i="1"/>
  <c r="S53" i="1"/>
  <c r="K53" i="1"/>
  <c r="T53" i="1"/>
  <c r="M318" i="8"/>
  <c r="Q169" i="2"/>
  <c r="G169" i="2"/>
  <c r="S218" i="1"/>
  <c r="K218" i="1"/>
  <c r="T218" i="1"/>
  <c r="U208" i="3"/>
  <c r="M94" i="5"/>
  <c r="P183" i="2"/>
  <c r="F183" i="2"/>
  <c r="M234" i="8"/>
  <c r="X234" i="8"/>
  <c r="M187" i="3"/>
  <c r="M103" i="5"/>
  <c r="S177" i="1"/>
  <c r="T177" i="1"/>
  <c r="K177" i="1"/>
  <c r="P314" i="4"/>
  <c r="M285" i="2"/>
  <c r="C285" i="2" s="1"/>
  <c r="M264" i="4"/>
  <c r="C264" i="1" s="1"/>
  <c r="K264" i="4"/>
  <c r="M297" i="5"/>
  <c r="F80" i="2"/>
  <c r="P80" i="2"/>
  <c r="P222" i="2"/>
  <c r="F222" i="2"/>
  <c r="J222" i="2" s="1"/>
  <c r="I238" i="2"/>
  <c r="S238" i="2"/>
  <c r="M190" i="7"/>
  <c r="X190" i="7"/>
  <c r="S292" i="1"/>
  <c r="T292" i="1"/>
  <c r="M112" i="8"/>
  <c r="P133" i="2"/>
  <c r="F133" i="2"/>
  <c r="AI10" i="6"/>
  <c r="AQ10" i="6" s="1"/>
  <c r="AP10" i="6"/>
  <c r="U84" i="3"/>
  <c r="M246" i="3"/>
  <c r="T297" i="1"/>
  <c r="S297" i="1"/>
  <c r="H83" i="2"/>
  <c r="R83" i="2"/>
  <c r="M76" i="9"/>
  <c r="W76" i="9"/>
  <c r="H76" i="1" s="1"/>
  <c r="I296" i="2"/>
  <c r="J296" i="2" s="1"/>
  <c r="S296" i="2"/>
  <c r="M126" i="5"/>
  <c r="M228" i="4"/>
  <c r="C228" i="1" s="1"/>
  <c r="K228" i="4"/>
  <c r="F71" i="2"/>
  <c r="P71" i="2"/>
  <c r="S129" i="1"/>
  <c r="T129" i="1"/>
  <c r="F51" i="2"/>
  <c r="P51" i="2"/>
  <c r="M116" i="3"/>
  <c r="J293" i="2"/>
  <c r="M321" i="8"/>
  <c r="F298" i="2"/>
  <c r="J298" i="2" s="1"/>
  <c r="P298" i="2"/>
  <c r="R64" i="2"/>
  <c r="H64" i="2"/>
  <c r="AI19" i="9"/>
  <c r="AQ19" i="9" s="1"/>
  <c r="AK19" i="5"/>
  <c r="AS19" i="5" s="1"/>
  <c r="AI19" i="3"/>
  <c r="BO19" i="3" s="1"/>
  <c r="Q176" i="2"/>
  <c r="G176" i="2"/>
  <c r="T178" i="1"/>
  <c r="S178" i="1"/>
  <c r="G58" i="2"/>
  <c r="Q58" i="2"/>
  <c r="AA19" i="4"/>
  <c r="AI19" i="4" s="1"/>
  <c r="AR19" i="10"/>
  <c r="AT19" i="6"/>
  <c r="M216" i="5"/>
  <c r="R179" i="2"/>
  <c r="H179" i="2"/>
  <c r="S97" i="1"/>
  <c r="K97" i="1"/>
  <c r="T97" i="1"/>
  <c r="K114" i="1"/>
  <c r="T114" i="1"/>
  <c r="S114" i="1"/>
  <c r="M240" i="3"/>
  <c r="I267" i="2"/>
  <c r="J267" i="2" s="1"/>
  <c r="S267" i="2"/>
  <c r="I107" i="2"/>
  <c r="S107" i="2"/>
  <c r="M125" i="7"/>
  <c r="M267" i="5"/>
  <c r="M182" i="8"/>
  <c r="T87" i="1"/>
  <c r="K87" i="1"/>
  <c r="S87" i="1"/>
  <c r="H305" i="2"/>
  <c r="R305" i="2"/>
  <c r="W11" i="3"/>
  <c r="M11" i="3"/>
  <c r="AS11" i="3"/>
  <c r="AR11" i="3"/>
  <c r="AQ11" i="3"/>
  <c r="AP11" i="3"/>
  <c r="AO11" i="3"/>
  <c r="AN11" i="3"/>
  <c r="AM11" i="3"/>
  <c r="M327" i="8"/>
  <c r="M169" i="7"/>
  <c r="AP19" i="5"/>
  <c r="M19" i="5"/>
  <c r="AR19" i="5"/>
  <c r="AT19" i="5"/>
  <c r="R250" i="2"/>
  <c r="H250" i="2"/>
  <c r="F18" i="2"/>
  <c r="P18" i="2"/>
  <c r="T203" i="1"/>
  <c r="S203" i="1"/>
  <c r="K203" i="1"/>
  <c r="K57" i="1"/>
  <c r="T57" i="1"/>
  <c r="S57" i="1"/>
  <c r="R17" i="2"/>
  <c r="H17" i="2"/>
  <c r="H194" i="2"/>
  <c r="R194" i="2"/>
  <c r="K91" i="1"/>
  <c r="T91" i="1"/>
  <c r="S91" i="1"/>
  <c r="M43" i="8"/>
  <c r="X43" i="8"/>
  <c r="M249" i="3"/>
  <c r="M67" i="9"/>
  <c r="W67" i="9"/>
  <c r="H67" i="1" s="1"/>
  <c r="M298" i="5"/>
  <c r="T227" i="1"/>
  <c r="S227" i="1"/>
  <c r="J270" i="2"/>
  <c r="M257" i="4"/>
  <c r="C257" i="1" s="1"/>
  <c r="N257" i="1" s="1"/>
  <c r="K257" i="4"/>
  <c r="Q183" i="2"/>
  <c r="G183" i="2"/>
  <c r="U77" i="3"/>
  <c r="S31" i="2"/>
  <c r="I31" i="2"/>
  <c r="Q157" i="2"/>
  <c r="G157" i="2"/>
  <c r="G36" i="2"/>
  <c r="Q36" i="2"/>
  <c r="S70" i="2"/>
  <c r="I70" i="2"/>
  <c r="M158" i="5"/>
  <c r="I216" i="2"/>
  <c r="J216" i="2" s="1"/>
  <c r="S216" i="2"/>
  <c r="T194" i="1"/>
  <c r="S194" i="1"/>
  <c r="M256" i="3"/>
  <c r="F24" i="5"/>
  <c r="E24" i="5"/>
  <c r="M237" i="4"/>
  <c r="C237" i="1" s="1"/>
  <c r="N237" i="1" s="1"/>
  <c r="K237" i="4"/>
  <c r="P259" i="2"/>
  <c r="F259" i="2"/>
  <c r="J259" i="2" s="1"/>
  <c r="M194" i="9"/>
  <c r="W194" i="9"/>
  <c r="H194" i="1" s="1"/>
  <c r="M214" i="3"/>
  <c r="T275" i="1"/>
  <c r="S275" i="1"/>
  <c r="M310" i="8"/>
  <c r="V25" i="4"/>
  <c r="AD25" i="4" s="1"/>
  <c r="AM25" i="10"/>
  <c r="M266" i="8"/>
  <c r="X266" i="8"/>
  <c r="N8" i="1"/>
  <c r="K8" i="1"/>
  <c r="W17" i="9"/>
  <c r="H17" i="1" s="1"/>
  <c r="M17" i="9"/>
  <c r="AP17" i="9"/>
  <c r="AO17" i="9"/>
  <c r="M255" i="9"/>
  <c r="W255" i="9"/>
  <c r="H255" i="1" s="1"/>
  <c r="U326" i="5"/>
  <c r="I62" i="2"/>
  <c r="S62" i="2"/>
  <c r="P197" i="2"/>
  <c r="F197" i="2"/>
  <c r="J197" i="2" s="1"/>
  <c r="R222" i="2"/>
  <c r="H222" i="2"/>
  <c r="P258" i="2"/>
  <c r="F258" i="2"/>
  <c r="Q131" i="2"/>
  <c r="G131" i="2"/>
  <c r="T34" i="1"/>
  <c r="S34" i="1"/>
  <c r="K34" i="1"/>
  <c r="Q151" i="2"/>
  <c r="G151" i="2"/>
  <c r="P211" i="2"/>
  <c r="F211" i="2"/>
  <c r="U93" i="5"/>
  <c r="M68" i="8"/>
  <c r="X68" i="8"/>
  <c r="T298" i="1"/>
  <c r="S298" i="1"/>
  <c r="H275" i="2"/>
  <c r="R275" i="2"/>
  <c r="H207" i="2"/>
  <c r="R207" i="2"/>
  <c r="T266" i="1"/>
  <c r="S266" i="1"/>
  <c r="K266" i="1"/>
  <c r="M133" i="9"/>
  <c r="W133" i="9"/>
  <c r="H133" i="1" s="1"/>
  <c r="U50" i="3"/>
  <c r="U237" i="5"/>
  <c r="M116" i="7"/>
  <c r="I194" i="2"/>
  <c r="S194" i="2"/>
  <c r="T73" i="1"/>
  <c r="S73" i="1"/>
  <c r="K73" i="1"/>
  <c r="T296" i="1"/>
  <c r="S296" i="1"/>
  <c r="AP2" i="6"/>
  <c r="AI2" i="6"/>
  <c r="AQ2" i="6" s="1"/>
  <c r="U281" i="5"/>
  <c r="AA25" i="4"/>
  <c r="AI25" i="4" s="1"/>
  <c r="AT25" i="6"/>
  <c r="M214" i="4"/>
  <c r="C214" i="1" s="1"/>
  <c r="K214" i="4"/>
  <c r="M266" i="3"/>
  <c r="AY39" i="5"/>
  <c r="U39" i="5"/>
  <c r="U56" i="3"/>
  <c r="M286" i="7"/>
  <c r="X286" i="7"/>
  <c r="M273" i="5"/>
  <c r="P66" i="2"/>
  <c r="F66" i="2"/>
  <c r="M141" i="8"/>
  <c r="X141" i="8"/>
  <c r="M67" i="3"/>
  <c r="M295" i="8"/>
  <c r="X295" i="8"/>
  <c r="R201" i="2"/>
  <c r="H201" i="2"/>
  <c r="M213" i="5"/>
  <c r="P177" i="2"/>
  <c r="F177" i="2"/>
  <c r="N241" i="1"/>
  <c r="K241" i="1"/>
  <c r="T12" i="1"/>
  <c r="S12" i="1"/>
  <c r="K12" i="1"/>
  <c r="M123" i="5"/>
  <c r="H137" i="2"/>
  <c r="R137" i="2"/>
  <c r="F230" i="2"/>
  <c r="P230" i="2"/>
  <c r="P221" i="2"/>
  <c r="F221" i="2"/>
  <c r="J221" i="2" s="1"/>
  <c r="R224" i="2"/>
  <c r="H224" i="2"/>
  <c r="P150" i="2"/>
  <c r="F150" i="2"/>
  <c r="AQ25" i="7"/>
  <c r="AP25" i="7"/>
  <c r="AM25" i="7"/>
  <c r="M25" i="7"/>
  <c r="AO25" i="7"/>
  <c r="AN25" i="7"/>
  <c r="R3" i="2"/>
  <c r="H3" i="2"/>
  <c r="W131" i="9"/>
  <c r="H131" i="1" s="1"/>
  <c r="M131" i="9"/>
  <c r="S147" i="2"/>
  <c r="I147" i="2"/>
  <c r="Y271" i="9"/>
  <c r="R251" i="2"/>
  <c r="H251" i="2"/>
  <c r="AI5" i="6"/>
  <c r="AQ5" i="6" s="1"/>
  <c r="AP5" i="6"/>
  <c r="U238" i="5"/>
  <c r="Q223" i="2"/>
  <c r="G223" i="2"/>
  <c r="P182" i="2"/>
  <c r="F182" i="2"/>
  <c r="M228" i="8"/>
  <c r="S6" i="2"/>
  <c r="I6" i="2"/>
  <c r="M199" i="8"/>
  <c r="M193" i="5"/>
  <c r="M178" i="3"/>
  <c r="Q189" i="2"/>
  <c r="G189" i="2"/>
  <c r="M325" i="9"/>
  <c r="W325" i="9"/>
  <c r="H325" i="1" s="1"/>
  <c r="R190" i="2"/>
  <c r="H190" i="2"/>
  <c r="M242" i="8"/>
  <c r="X242" i="8"/>
  <c r="M189" i="3"/>
  <c r="S182" i="2"/>
  <c r="I182" i="2"/>
  <c r="T38" i="1"/>
  <c r="S38" i="1"/>
  <c r="K38" i="1"/>
  <c r="P29" i="2"/>
  <c r="F29" i="2"/>
  <c r="R65" i="2"/>
  <c r="H65" i="2"/>
  <c r="V20" i="4"/>
  <c r="AD20" i="4" s="1"/>
  <c r="AM20" i="10"/>
  <c r="U272" i="5"/>
  <c r="W220" i="9"/>
  <c r="H220" i="1" s="1"/>
  <c r="M220" i="9"/>
  <c r="T197" i="1"/>
  <c r="S197" i="1"/>
  <c r="AR19" i="8"/>
  <c r="Q292" i="2"/>
  <c r="G292" i="2"/>
  <c r="AT14" i="5"/>
  <c r="AS14" i="5"/>
  <c r="AR14" i="5"/>
  <c r="M14" i="5"/>
  <c r="AQ14" i="5"/>
  <c r="AP14" i="5"/>
  <c r="AO14" i="5"/>
  <c r="W14" i="5"/>
  <c r="D14" i="1" s="1"/>
  <c r="O14" i="1" s="1"/>
  <c r="M128" i="8"/>
  <c r="X128" i="8"/>
  <c r="M194" i="3"/>
  <c r="M82" i="7"/>
  <c r="F24" i="8"/>
  <c r="E24" i="8"/>
  <c r="W24" i="8" s="1"/>
  <c r="F24" i="1" s="1"/>
  <c r="Q24" i="1" s="1"/>
  <c r="U227" i="5"/>
  <c r="M87" i="9"/>
  <c r="W87" i="9"/>
  <c r="H87" i="1" s="1"/>
  <c r="R300" i="2"/>
  <c r="H300" i="2"/>
  <c r="M241" i="7"/>
  <c r="U138" i="5"/>
  <c r="M273" i="7"/>
  <c r="M276" i="3"/>
  <c r="AO16" i="8"/>
  <c r="U53" i="15"/>
  <c r="T44" i="15"/>
  <c r="B42" i="15"/>
  <c r="T53" i="15"/>
  <c r="B51" i="15"/>
  <c r="U49" i="15"/>
  <c r="T49" i="15"/>
  <c r="B47" i="15"/>
  <c r="B52" i="15"/>
  <c r="U41" i="15"/>
  <c r="T45" i="15"/>
  <c r="AR45" i="5" s="1"/>
  <c r="U51" i="15"/>
  <c r="U48" i="15"/>
  <c r="T51" i="15"/>
  <c r="T48" i="15"/>
  <c r="AY48" i="5" s="1"/>
  <c r="U43" i="15"/>
  <c r="U46" i="15"/>
  <c r="T43" i="15"/>
  <c r="B50" i="15"/>
  <c r="T46" i="15"/>
  <c r="B45" i="15"/>
  <c r="B48" i="15"/>
  <c r="T41" i="15"/>
  <c r="B53" i="15"/>
  <c r="U50" i="15"/>
  <c r="U45" i="15"/>
  <c r="T50" i="15"/>
  <c r="U42" i="15"/>
  <c r="U47" i="15"/>
  <c r="T42" i="15"/>
  <c r="T47" i="15"/>
  <c r="AY47" i="5" s="1"/>
  <c r="U52" i="15"/>
  <c r="T52" i="15"/>
  <c r="U44" i="15"/>
  <c r="I6" i="15"/>
  <c r="B46" i="15"/>
  <c r="B49" i="15"/>
  <c r="B44" i="15"/>
  <c r="B43" i="15"/>
  <c r="B41" i="15"/>
  <c r="M150" i="5"/>
  <c r="P167" i="2"/>
  <c r="F167" i="2"/>
  <c r="P30" i="2"/>
  <c r="F30" i="2"/>
  <c r="R117" i="2"/>
  <c r="H117" i="2"/>
  <c r="M295" i="7"/>
  <c r="X56" i="9"/>
  <c r="U56" i="9"/>
  <c r="Y32" i="15"/>
  <c r="V32" i="15"/>
  <c r="Q32" i="15"/>
  <c r="Y32" i="4"/>
  <c r="AG32" i="4" s="1"/>
  <c r="AR32" i="5"/>
  <c r="AW32" i="8"/>
  <c r="AP32" i="8"/>
  <c r="H245" i="2"/>
  <c r="R245" i="2"/>
  <c r="M236" i="3"/>
  <c r="H252" i="2"/>
  <c r="R252" i="2"/>
  <c r="H171" i="2"/>
  <c r="R171" i="2"/>
  <c r="M227" i="4"/>
  <c r="C227" i="1" s="1"/>
  <c r="N227" i="1" s="1"/>
  <c r="K227" i="4"/>
  <c r="G218" i="2"/>
  <c r="Q218" i="2"/>
  <c r="AO16" i="10"/>
  <c r="S38" i="15"/>
  <c r="X38" i="4" s="1"/>
  <c r="AF38" i="4" s="1"/>
  <c r="R38" i="15"/>
  <c r="Z38" i="4"/>
  <c r="AH38" i="4" s="1"/>
  <c r="AX38" i="8"/>
  <c r="I215" i="2"/>
  <c r="S215" i="2"/>
  <c r="H227" i="2"/>
  <c r="R227" i="2"/>
  <c r="G253" i="2"/>
  <c r="Q253" i="2"/>
  <c r="G303" i="2"/>
  <c r="Q303" i="2"/>
  <c r="M225" i="8"/>
  <c r="X225" i="8"/>
  <c r="U298" i="5"/>
  <c r="M47" i="7"/>
  <c r="M283" i="8"/>
  <c r="M329" i="8"/>
  <c r="X329" i="8"/>
  <c r="S88" i="2"/>
  <c r="I88" i="2"/>
  <c r="I124" i="2"/>
  <c r="S124" i="2"/>
  <c r="M168" i="7"/>
  <c r="AI26" i="6"/>
  <c r="AW26" i="6"/>
  <c r="Q147" i="2"/>
  <c r="G147" i="2"/>
  <c r="P69" i="2"/>
  <c r="F69" i="2"/>
  <c r="R182" i="2"/>
  <c r="H182" i="2"/>
  <c r="Q200" i="2"/>
  <c r="G200" i="2"/>
  <c r="M248" i="5"/>
  <c r="AJ39" i="9"/>
  <c r="AJ38" i="9" s="1"/>
  <c r="AR40" i="9"/>
  <c r="AY40" i="9" s="1"/>
  <c r="M326" i="8"/>
  <c r="W202" i="9"/>
  <c r="H202" i="1" s="1"/>
  <c r="M202" i="9"/>
  <c r="J171" i="4"/>
  <c r="M59" i="7"/>
  <c r="X59" i="7"/>
  <c r="K234" i="1"/>
  <c r="T234" i="1"/>
  <c r="S234" i="1"/>
  <c r="I32" i="2"/>
  <c r="S32" i="2"/>
  <c r="U58" i="5"/>
  <c r="P251" i="2"/>
  <c r="F251" i="2"/>
  <c r="J251" i="2" s="1"/>
  <c r="W209" i="9"/>
  <c r="H209" i="1" s="1"/>
  <c r="M209" i="9"/>
  <c r="M250" i="7"/>
  <c r="T315" i="1"/>
  <c r="S315" i="1"/>
  <c r="M155" i="8"/>
  <c r="R284" i="2"/>
  <c r="H284" i="2"/>
  <c r="U293" i="3"/>
  <c r="S7" i="2"/>
  <c r="I7" i="2"/>
  <c r="M65" i="4"/>
  <c r="C65" i="1" s="1"/>
  <c r="K65" i="4"/>
  <c r="Q150" i="2"/>
  <c r="G150" i="2"/>
  <c r="M145" i="7"/>
  <c r="H237" i="2"/>
  <c r="R237" i="2"/>
  <c r="W263" i="9"/>
  <c r="H263" i="1" s="1"/>
  <c r="M263" i="9"/>
  <c r="G296" i="2"/>
  <c r="Q296" i="2"/>
  <c r="Q240" i="2"/>
  <c r="G240" i="2"/>
  <c r="R99" i="2"/>
  <c r="H99" i="2"/>
  <c r="AH19" i="6"/>
  <c r="AH19" i="3"/>
  <c r="S135" i="2"/>
  <c r="I135" i="2"/>
  <c r="AP28" i="9"/>
  <c r="AW28" i="9" s="1"/>
  <c r="W28" i="9"/>
  <c r="H28" i="1" s="1"/>
  <c r="M28" i="9"/>
  <c r="W223" i="9"/>
  <c r="H223" i="1" s="1"/>
  <c r="M223" i="9"/>
  <c r="M76" i="7"/>
  <c r="U49" i="5"/>
  <c r="X247" i="8"/>
  <c r="U247" i="8"/>
  <c r="M279" i="3"/>
  <c r="P6" i="2"/>
  <c r="F6" i="2"/>
  <c r="T273" i="1"/>
  <c r="S273" i="1"/>
  <c r="Q20" i="2"/>
  <c r="G20" i="2"/>
  <c r="U299" i="5"/>
  <c r="S142" i="2"/>
  <c r="I142" i="2"/>
  <c r="M301" i="7"/>
  <c r="X301" i="7"/>
  <c r="K101" i="1"/>
  <c r="T101" i="1"/>
  <c r="S101" i="1"/>
  <c r="T45" i="1"/>
  <c r="S45" i="1"/>
  <c r="K45" i="1"/>
  <c r="G252" i="2"/>
  <c r="Q252" i="2"/>
  <c r="Q132" i="2"/>
  <c r="G132" i="2"/>
  <c r="P198" i="2"/>
  <c r="F198" i="2"/>
  <c r="W221" i="9"/>
  <c r="H221" i="1" s="1"/>
  <c r="M221" i="9"/>
  <c r="Q115" i="2"/>
  <c r="G115" i="2"/>
  <c r="S180" i="2"/>
  <c r="I180" i="2"/>
  <c r="T291" i="1"/>
  <c r="S291" i="1"/>
  <c r="T145" i="1"/>
  <c r="S145" i="1"/>
  <c r="W21" i="4"/>
  <c r="AE21" i="4" s="1"/>
  <c r="AN21" i="8"/>
  <c r="AN21" i="10"/>
  <c r="I84" i="2"/>
  <c r="S84" i="2"/>
  <c r="P32" i="15"/>
  <c r="O32" i="15"/>
  <c r="N32" i="15"/>
  <c r="M32" i="15"/>
  <c r="L32" i="15"/>
  <c r="K32" i="15"/>
  <c r="C32" i="8"/>
  <c r="C32" i="7"/>
  <c r="AG32" i="7"/>
  <c r="C32" i="6"/>
  <c r="C32" i="5"/>
  <c r="C32" i="3"/>
  <c r="S34" i="15"/>
  <c r="X34" i="4" s="1"/>
  <c r="AF34" i="4" s="1"/>
  <c r="R34" i="15"/>
  <c r="Z34" i="4"/>
  <c r="AH34" i="4" s="1"/>
  <c r="F100" i="2"/>
  <c r="P100" i="2"/>
  <c r="M150" i="7"/>
  <c r="H160" i="2"/>
  <c r="R160" i="2"/>
  <c r="R135" i="2"/>
  <c r="H135" i="2"/>
  <c r="R95" i="2"/>
  <c r="H95" i="2"/>
  <c r="T314" i="1"/>
  <c r="S314" i="1"/>
  <c r="P157" i="2"/>
  <c r="F157" i="2"/>
  <c r="K252" i="1"/>
  <c r="T252" i="1"/>
  <c r="S252" i="1"/>
  <c r="K206" i="1"/>
  <c r="T206" i="1"/>
  <c r="S206" i="1"/>
  <c r="M302" i="9"/>
  <c r="W302" i="9"/>
  <c r="H302" i="1" s="1"/>
  <c r="R10" i="2"/>
  <c r="H10" i="2"/>
  <c r="P37" i="2"/>
  <c r="F37" i="2"/>
  <c r="S207" i="1"/>
  <c r="K207" i="1"/>
  <c r="T207" i="1"/>
  <c r="P287" i="2"/>
  <c r="F287" i="2"/>
  <c r="J287" i="2" s="1"/>
  <c r="R49" i="2"/>
  <c r="H49" i="2"/>
  <c r="H60" i="2"/>
  <c r="R60" i="2"/>
  <c r="U156" i="5"/>
  <c r="X168" i="7"/>
  <c r="M300" i="8"/>
  <c r="P311" i="4"/>
  <c r="M282" i="2"/>
  <c r="C282" i="2" s="1"/>
  <c r="R271" i="2"/>
  <c r="H271" i="2"/>
  <c r="M90" i="8"/>
  <c r="M230" i="8"/>
  <c r="X230" i="8"/>
  <c r="M72" i="5"/>
  <c r="M245" i="3"/>
  <c r="J219" i="2"/>
  <c r="R96" i="2"/>
  <c r="H96" i="2"/>
  <c r="P25" i="2"/>
  <c r="F25" i="2"/>
  <c r="H146" i="2"/>
  <c r="R146" i="2"/>
  <c r="T61" i="1"/>
  <c r="S61" i="1"/>
  <c r="K61" i="1"/>
  <c r="S308" i="1"/>
  <c r="T308" i="1"/>
  <c r="H80" i="2"/>
  <c r="R80" i="2"/>
  <c r="P37" i="15"/>
  <c r="O37" i="15"/>
  <c r="M37" i="15"/>
  <c r="L37" i="15"/>
  <c r="K37" i="15"/>
  <c r="N37" i="15"/>
  <c r="C37" i="8"/>
  <c r="AG37" i="7"/>
  <c r="C37" i="7"/>
  <c r="C37" i="6"/>
  <c r="C37" i="5"/>
  <c r="C37" i="3"/>
  <c r="L38" i="15"/>
  <c r="K38" i="15"/>
  <c r="P38" i="15"/>
  <c r="O38" i="15"/>
  <c r="N38" i="15"/>
  <c r="M38" i="15"/>
  <c r="C38" i="7"/>
  <c r="AG38" i="7"/>
  <c r="C38" i="8"/>
  <c r="C38" i="6"/>
  <c r="C38" i="5"/>
  <c r="C38" i="3"/>
  <c r="T214" i="1"/>
  <c r="S214" i="1"/>
  <c r="M284" i="8"/>
  <c r="M122" i="4"/>
  <c r="C122" i="1" s="1"/>
  <c r="K122" i="4"/>
  <c r="T70" i="1"/>
  <c r="S70" i="1"/>
  <c r="K70" i="1"/>
  <c r="P143" i="2"/>
  <c r="F143" i="2"/>
  <c r="M129" i="7"/>
  <c r="J303" i="2"/>
  <c r="P40" i="15"/>
  <c r="O40" i="15"/>
  <c r="M40" i="15"/>
  <c r="L40" i="15"/>
  <c r="K40" i="15"/>
  <c r="N40" i="15"/>
  <c r="C40" i="8"/>
  <c r="AG40" i="7"/>
  <c r="C40" i="7"/>
  <c r="C40" i="6"/>
  <c r="C40" i="5"/>
  <c r="C40" i="3"/>
  <c r="V40" i="15"/>
  <c r="Y40" i="15"/>
  <c r="AS40" i="3" s="1"/>
  <c r="Q40" i="15"/>
  <c r="AP40" i="10"/>
  <c r="Y40" i="4"/>
  <c r="AG40" i="4" s="1"/>
  <c r="AY40" i="5"/>
  <c r="AW40" i="10"/>
  <c r="AY40" i="6"/>
  <c r="P20" i="2"/>
  <c r="F20" i="2"/>
  <c r="M255" i="3"/>
  <c r="H260" i="2"/>
  <c r="R260" i="2"/>
  <c r="F229" i="2"/>
  <c r="P229" i="2"/>
  <c r="T104" i="1"/>
  <c r="S104" i="1"/>
  <c r="K104" i="1"/>
  <c r="R198" i="2"/>
  <c r="H198" i="2"/>
  <c r="S133" i="2"/>
  <c r="I133" i="2"/>
  <c r="F99" i="2"/>
  <c r="P99" i="2"/>
  <c r="M264" i="3"/>
  <c r="M113" i="5"/>
  <c r="M41" i="8"/>
  <c r="AQ41" i="8"/>
  <c r="S256" i="2"/>
  <c r="I256" i="2"/>
  <c r="A317" i="7"/>
  <c r="BJ316" i="7"/>
  <c r="BH316" i="7"/>
  <c r="BI316" i="7"/>
  <c r="M234" i="3"/>
  <c r="X250" i="7"/>
  <c r="R272" i="2"/>
  <c r="H272" i="2"/>
  <c r="U181" i="5"/>
  <c r="M192" i="8"/>
  <c r="P35" i="15"/>
  <c r="L35" i="15"/>
  <c r="K35" i="15"/>
  <c r="O35" i="15"/>
  <c r="N35" i="15"/>
  <c r="M35" i="15"/>
  <c r="C35" i="8"/>
  <c r="C35" i="7"/>
  <c r="AG35" i="7"/>
  <c r="C35" i="6"/>
  <c r="C35" i="5"/>
  <c r="C35" i="3"/>
  <c r="K29" i="15"/>
  <c r="P29" i="15"/>
  <c r="O29" i="15"/>
  <c r="N29" i="15"/>
  <c r="M29" i="15"/>
  <c r="L29" i="15"/>
  <c r="C29" i="8"/>
  <c r="C29" i="7"/>
  <c r="AG29" i="7"/>
  <c r="C29" i="6"/>
  <c r="C29" i="5"/>
  <c r="C29" i="3"/>
  <c r="AX34" i="8"/>
  <c r="F54" i="2"/>
  <c r="P54" i="2"/>
  <c r="R68" i="2"/>
  <c r="H68" i="2"/>
  <c r="G55" i="2"/>
  <c r="Q55" i="2"/>
  <c r="M238" i="7"/>
  <c r="K270" i="1"/>
  <c r="T270" i="1"/>
  <c r="S270" i="1"/>
  <c r="W84" i="9"/>
  <c r="H84" i="1" s="1"/>
  <c r="M84" i="9"/>
  <c r="M229" i="8"/>
  <c r="X229" i="8"/>
  <c r="S9" i="1"/>
  <c r="K9" i="1"/>
  <c r="T9" i="1"/>
  <c r="G283" i="2"/>
  <c r="Q283" i="2"/>
  <c r="Q35" i="15"/>
  <c r="Y35" i="15"/>
  <c r="BA35" i="3" s="1"/>
  <c r="V35" i="15"/>
  <c r="AY35" i="7" s="1"/>
  <c r="Y35" i="4"/>
  <c r="AR35" i="6"/>
  <c r="AP35" i="10"/>
  <c r="AY35" i="6"/>
  <c r="AW35" i="8"/>
  <c r="Y31" i="15"/>
  <c r="BA31" i="3" s="1"/>
  <c r="V31" i="15"/>
  <c r="Q31" i="15"/>
  <c r="Y31" i="4"/>
  <c r="AG31" i="4" s="1"/>
  <c r="AW31" i="10"/>
  <c r="AW31" i="8"/>
  <c r="AP31" i="10"/>
  <c r="F16" i="2"/>
  <c r="P16" i="2"/>
  <c r="M264" i="5"/>
  <c r="AQ10" i="7"/>
  <c r="AN10" i="7"/>
  <c r="AO10" i="7"/>
  <c r="AM10" i="7"/>
  <c r="W10" i="7"/>
  <c r="M10" i="7"/>
  <c r="AP10" i="7"/>
  <c r="P281" i="2"/>
  <c r="F281" i="2"/>
  <c r="H290" i="2"/>
  <c r="R290" i="2"/>
  <c r="Q278" i="2"/>
  <c r="G278" i="2"/>
  <c r="M298" i="7"/>
  <c r="M250" i="3"/>
  <c r="M187" i="4"/>
  <c r="C187" i="1" s="1"/>
  <c r="K187" i="4"/>
  <c r="R249" i="2"/>
  <c r="H249" i="2"/>
  <c r="T51" i="1"/>
  <c r="S51" i="1"/>
  <c r="K51" i="1"/>
  <c r="M202" i="3"/>
  <c r="J158" i="4"/>
  <c r="S301" i="1"/>
  <c r="T301" i="1"/>
  <c r="Q257" i="2"/>
  <c r="G257" i="2"/>
  <c r="P31" i="15"/>
  <c r="O31" i="15"/>
  <c r="N31" i="15"/>
  <c r="M31" i="15"/>
  <c r="K31" i="15"/>
  <c r="L31" i="15"/>
  <c r="C31" i="8"/>
  <c r="AG31" i="7"/>
  <c r="C31" i="7"/>
  <c r="C31" i="6"/>
  <c r="C31" i="5"/>
  <c r="C31" i="3"/>
  <c r="S40" i="15"/>
  <c r="X40" i="4" s="1"/>
  <c r="AF40" i="4" s="1"/>
  <c r="R40" i="15"/>
  <c r="AP40" i="5" s="1"/>
  <c r="AQ40" i="10"/>
  <c r="Z40" i="4"/>
  <c r="AH40" i="4" s="1"/>
  <c r="AX40" i="10"/>
  <c r="AZ40" i="6"/>
  <c r="T293" i="1"/>
  <c r="S293" i="1"/>
  <c r="S233" i="1"/>
  <c r="T233" i="1"/>
  <c r="K233" i="1"/>
  <c r="F2" i="2"/>
  <c r="P2" i="2"/>
  <c r="H103" i="2"/>
  <c r="R103" i="2"/>
  <c r="R116" i="2"/>
  <c r="H116" i="2"/>
  <c r="T238" i="1"/>
  <c r="S238" i="1"/>
  <c r="R98" i="2"/>
  <c r="H98" i="2"/>
  <c r="U208" i="5"/>
  <c r="AS27" i="3"/>
  <c r="AR27" i="3"/>
  <c r="M27" i="3"/>
  <c r="AQ27" i="3"/>
  <c r="AN27" i="3"/>
  <c r="AM27" i="3"/>
  <c r="P233" i="2"/>
  <c r="F233" i="2"/>
  <c r="U313" i="3"/>
  <c r="M235" i="8"/>
  <c r="H136" i="2"/>
  <c r="R136" i="2"/>
  <c r="R89" i="2"/>
  <c r="H89" i="2"/>
  <c r="S35" i="15"/>
  <c r="X35" i="4" s="1"/>
  <c r="AF35" i="4" s="1"/>
  <c r="R35" i="15"/>
  <c r="Z35" i="4"/>
  <c r="AH35" i="4" s="1"/>
  <c r="AQ35" i="10"/>
  <c r="AS35" i="6"/>
  <c r="AX35" i="8"/>
  <c r="S31" i="15"/>
  <c r="X31" i="4" s="1"/>
  <c r="AF31" i="4" s="1"/>
  <c r="R31" i="15"/>
  <c r="Z31" i="4"/>
  <c r="AX31" i="8"/>
  <c r="AQ31" i="10"/>
  <c r="F10" i="2"/>
  <c r="P10" i="2"/>
  <c r="W206" i="9"/>
  <c r="H206" i="1" s="1"/>
  <c r="M206" i="9"/>
  <c r="U178" i="5"/>
  <c r="P90" i="2"/>
  <c r="F90" i="2"/>
  <c r="R293" i="2"/>
  <c r="H293" i="2"/>
  <c r="R280" i="2"/>
  <c r="H280" i="2"/>
  <c r="S112" i="1"/>
  <c r="T112" i="1"/>
  <c r="H289" i="2"/>
  <c r="R289" i="2"/>
  <c r="H283" i="2"/>
  <c r="R283" i="2"/>
  <c r="H266" i="2"/>
  <c r="R266" i="2"/>
  <c r="T120" i="1"/>
  <c r="K120" i="1"/>
  <c r="S120" i="1"/>
  <c r="T302" i="1"/>
  <c r="S302" i="1"/>
  <c r="J250" i="2"/>
  <c r="H147" i="2"/>
  <c r="R147" i="2"/>
  <c r="P74" i="2"/>
  <c r="F74" i="2"/>
  <c r="H41" i="2"/>
  <c r="R41" i="2"/>
  <c r="Q66" i="2"/>
  <c r="G66" i="2"/>
  <c r="G254" i="2"/>
  <c r="Q254" i="2"/>
  <c r="S235" i="1"/>
  <c r="K235" i="1"/>
  <c r="T235" i="1"/>
  <c r="S210" i="1"/>
  <c r="T210" i="1"/>
  <c r="K210" i="1"/>
  <c r="H153" i="2"/>
  <c r="R153" i="2"/>
  <c r="R37" i="2"/>
  <c r="H37" i="2"/>
  <c r="P132" i="2"/>
  <c r="F132" i="2"/>
  <c r="S108" i="1"/>
  <c r="K108" i="1"/>
  <c r="T108" i="1"/>
  <c r="H84" i="2"/>
  <c r="R84" i="2"/>
  <c r="R177" i="2"/>
  <c r="H177" i="2"/>
  <c r="Q220" i="2"/>
  <c r="G220" i="2"/>
  <c r="K24" i="1"/>
  <c r="T24" i="1"/>
  <c r="S24" i="1"/>
  <c r="H296" i="2"/>
  <c r="R296" i="2"/>
  <c r="S188" i="1"/>
  <c r="T188" i="1"/>
  <c r="K188" i="1"/>
  <c r="P43" i="2"/>
  <c r="F43" i="2"/>
  <c r="P24" i="2"/>
  <c r="F24" i="2"/>
  <c r="F77" i="2"/>
  <c r="P77" i="2"/>
  <c r="F246" i="2"/>
  <c r="J246" i="2" s="1"/>
  <c r="P246" i="2"/>
  <c r="G54" i="2"/>
  <c r="Q54" i="2"/>
  <c r="T82" i="1"/>
  <c r="S82" i="1"/>
  <c r="K82" i="1"/>
  <c r="Q43" i="2"/>
  <c r="G43" i="2"/>
  <c r="Q180" i="2"/>
  <c r="G180" i="2"/>
  <c r="H165" i="2"/>
  <c r="R165" i="2"/>
  <c r="F103" i="2"/>
  <c r="P103" i="2"/>
  <c r="T274" i="1"/>
  <c r="S274" i="1"/>
  <c r="H215" i="2"/>
  <c r="R215" i="2"/>
  <c r="R231" i="2"/>
  <c r="H231" i="2"/>
  <c r="H202" i="2"/>
  <c r="R202" i="2"/>
  <c r="Q76" i="2"/>
  <c r="G76" i="2"/>
  <c r="S31" i="1"/>
  <c r="K31" i="1"/>
  <c r="T31" i="1"/>
  <c r="H104" i="2"/>
  <c r="R104" i="2"/>
  <c r="S172" i="1"/>
  <c r="T172" i="1"/>
  <c r="G8" i="2"/>
  <c r="Q8" i="2"/>
  <c r="H161" i="2"/>
  <c r="R161" i="2"/>
  <c r="Q87" i="2"/>
  <c r="G87" i="2"/>
  <c r="P257" i="2"/>
  <c r="F257" i="2"/>
  <c r="J257" i="2" s="1"/>
  <c r="W150" i="9"/>
  <c r="H150" i="1" s="1"/>
  <c r="M150" i="9"/>
  <c r="I15" i="2"/>
  <c r="S15" i="2"/>
  <c r="T121" i="1"/>
  <c r="S121" i="1"/>
  <c r="K121" i="1"/>
  <c r="F18" i="8"/>
  <c r="E18" i="8"/>
  <c r="W18" i="8" s="1"/>
  <c r="F18" i="1" s="1"/>
  <c r="Q18" i="1" s="1"/>
  <c r="R178" i="2"/>
  <c r="H178" i="2"/>
  <c r="T328" i="1"/>
  <c r="S328" i="1"/>
  <c r="T65" i="1"/>
  <c r="S65" i="1"/>
  <c r="P49" i="2"/>
  <c r="F49" i="2"/>
  <c r="M92" i="3"/>
  <c r="M182" i="7"/>
  <c r="M128" i="3"/>
  <c r="F12" i="2"/>
  <c r="P12" i="2"/>
  <c r="F192" i="2"/>
  <c r="P192" i="2"/>
  <c r="T164" i="1"/>
  <c r="S164" i="1"/>
  <c r="K164" i="1"/>
  <c r="M87" i="4"/>
  <c r="C87" i="1" s="1"/>
  <c r="N87" i="1" s="1"/>
  <c r="K87" i="4"/>
  <c r="M148" i="5"/>
  <c r="M165" i="9"/>
  <c r="W165" i="9"/>
  <c r="H165" i="1" s="1"/>
  <c r="P263" i="2"/>
  <c r="F263" i="2"/>
  <c r="J263" i="2" s="1"/>
  <c r="AI9" i="6"/>
  <c r="AQ9" i="6" s="1"/>
  <c r="AP9" i="6"/>
  <c r="A294" i="4"/>
  <c r="AX293" i="4"/>
  <c r="AW293" i="4"/>
  <c r="AV293" i="4"/>
  <c r="U248" i="5"/>
  <c r="S187" i="2"/>
  <c r="I187" i="2"/>
  <c r="M202" i="4"/>
  <c r="C202" i="1" s="1"/>
  <c r="K202" i="4"/>
  <c r="U77" i="5"/>
  <c r="M292" i="7"/>
  <c r="S32" i="15"/>
  <c r="X32" i="4" s="1"/>
  <c r="AF32" i="4" s="1"/>
  <c r="R32" i="15"/>
  <c r="AQ32" i="8"/>
  <c r="Z32" i="4"/>
  <c r="AH32" i="4" s="1"/>
  <c r="AX32" i="8"/>
  <c r="S29" i="15"/>
  <c r="R29" i="15"/>
  <c r="Z29" i="4"/>
  <c r="AQ29" i="8"/>
  <c r="U118" i="8"/>
  <c r="X118" i="8"/>
  <c r="T103" i="1"/>
  <c r="S103" i="1"/>
  <c r="K103" i="1"/>
  <c r="M121" i="8"/>
  <c r="X121" i="8"/>
  <c r="H2" i="2"/>
  <c r="R2" i="2"/>
  <c r="R279" i="2"/>
  <c r="H279" i="2"/>
  <c r="T244" i="1"/>
  <c r="S244" i="1"/>
  <c r="P129" i="2"/>
  <c r="F129" i="2"/>
  <c r="H19" i="2"/>
  <c r="R19" i="2"/>
  <c r="H151" i="2"/>
  <c r="R151" i="2"/>
  <c r="H158" i="2"/>
  <c r="R158" i="2"/>
  <c r="F125" i="2"/>
  <c r="P125" i="2"/>
  <c r="R273" i="2"/>
  <c r="H273" i="2"/>
  <c r="H239" i="2"/>
  <c r="R239" i="2"/>
  <c r="M49" i="3"/>
  <c r="M201" i="5"/>
  <c r="M100" i="7"/>
  <c r="T165" i="1"/>
  <c r="S165" i="1"/>
  <c r="K165" i="1"/>
  <c r="X44" i="9"/>
  <c r="U44" i="9"/>
  <c r="M146" i="3"/>
  <c r="X71" i="8"/>
  <c r="U71" i="8"/>
  <c r="M190" i="8"/>
  <c r="M324" i="8"/>
  <c r="M37" i="3"/>
  <c r="AS37" i="3"/>
  <c r="R197" i="2"/>
  <c r="H197" i="2"/>
  <c r="M311" i="7"/>
  <c r="J215" i="4"/>
  <c r="Q119" i="2"/>
  <c r="G119" i="2"/>
  <c r="P28" i="15"/>
  <c r="O28" i="15"/>
  <c r="N28" i="15"/>
  <c r="L28" i="15"/>
  <c r="K28" i="15"/>
  <c r="M28" i="15"/>
  <c r="C28" i="8"/>
  <c r="AG28" i="7"/>
  <c r="C28" i="7"/>
  <c r="C28" i="6"/>
  <c r="C28" i="5"/>
  <c r="C28" i="3"/>
  <c r="N36" i="15"/>
  <c r="M36" i="15"/>
  <c r="L36" i="15"/>
  <c r="K36" i="15"/>
  <c r="P36" i="15"/>
  <c r="O36" i="15"/>
  <c r="C36" i="8"/>
  <c r="C36" i="7"/>
  <c r="AG36" i="7"/>
  <c r="C36" i="6"/>
  <c r="C36" i="5"/>
  <c r="C36" i="3"/>
  <c r="K30" i="1"/>
  <c r="R209" i="2"/>
  <c r="H209" i="2"/>
  <c r="H157" i="2"/>
  <c r="R157" i="2"/>
  <c r="F13" i="2"/>
  <c r="P13" i="2"/>
  <c r="R6" i="2"/>
  <c r="H6" i="2"/>
  <c r="H267" i="2"/>
  <c r="R267" i="2"/>
  <c r="R134" i="2"/>
  <c r="H134" i="2"/>
  <c r="W270" i="9"/>
  <c r="H270" i="1" s="1"/>
  <c r="M270" i="9"/>
  <c r="M59" i="3"/>
  <c r="U114" i="3"/>
  <c r="H269" i="2"/>
  <c r="R269" i="2"/>
  <c r="Q222" i="2"/>
  <c r="G222" i="2"/>
  <c r="M135" i="7"/>
  <c r="AR22" i="8"/>
  <c r="M22" i="8"/>
  <c r="AQ22" i="8"/>
  <c r="AP22" i="8"/>
  <c r="AO22" i="8"/>
  <c r="AN22" i="8"/>
  <c r="AM22" i="8"/>
  <c r="W22" i="8"/>
  <c r="F22" i="1" s="1"/>
  <c r="Q22" i="1" s="1"/>
  <c r="AH18" i="6"/>
  <c r="AH18" i="3"/>
  <c r="I282" i="2"/>
  <c r="S282" i="2"/>
  <c r="E24" i="6"/>
  <c r="W24" i="6" s="1"/>
  <c r="E24" i="1" s="1"/>
  <c r="P24" i="1" s="1"/>
  <c r="F24" i="6"/>
  <c r="F59" i="2"/>
  <c r="P59" i="2"/>
  <c r="B6" i="1"/>
  <c r="M6" i="1" s="1"/>
  <c r="M285" i="3"/>
  <c r="U171" i="5"/>
  <c r="AS34" i="3"/>
  <c r="M34" i="3"/>
  <c r="T100" i="1"/>
  <c r="S100" i="1"/>
  <c r="K100" i="1"/>
  <c r="G203" i="2"/>
  <c r="Q203" i="2"/>
  <c r="Q29" i="2"/>
  <c r="G29" i="2"/>
  <c r="M52" i="7"/>
  <c r="X121" i="9"/>
  <c r="U121" i="9"/>
  <c r="J294" i="2"/>
  <c r="Y33" i="15"/>
  <c r="V33" i="15"/>
  <c r="Q33" i="15"/>
  <c r="Y33" i="4"/>
  <c r="AG33" i="4" s="1"/>
  <c r="AY33" i="6"/>
  <c r="AW33" i="10"/>
  <c r="M33" i="15"/>
  <c r="L33" i="15"/>
  <c r="K33" i="15"/>
  <c r="P33" i="15"/>
  <c r="O33" i="15"/>
  <c r="N33" i="15"/>
  <c r="C33" i="7"/>
  <c r="AG33" i="7"/>
  <c r="C33" i="8"/>
  <c r="C33" i="6"/>
  <c r="C33" i="5"/>
  <c r="C33" i="3"/>
  <c r="W330" i="9"/>
  <c r="H330" i="1" s="1"/>
  <c r="M330" i="9"/>
  <c r="Q114" i="2"/>
  <c r="G114" i="2"/>
  <c r="H192" i="2"/>
  <c r="R192" i="2"/>
  <c r="H228" i="2"/>
  <c r="R228" i="2"/>
  <c r="T106" i="1"/>
  <c r="S106" i="1"/>
  <c r="K106" i="1"/>
  <c r="H142" i="2"/>
  <c r="R142" i="2"/>
  <c r="P154" i="2"/>
  <c r="F154" i="2"/>
  <c r="R247" i="2"/>
  <c r="H247" i="2"/>
  <c r="P11" i="2"/>
  <c r="F11" i="2"/>
  <c r="H81" i="2"/>
  <c r="R81" i="2"/>
  <c r="H144" i="2"/>
  <c r="R144" i="2"/>
  <c r="R5" i="2"/>
  <c r="H5" i="2"/>
  <c r="R286" i="2"/>
  <c r="H286" i="2"/>
  <c r="G103" i="2"/>
  <c r="Q103" i="2"/>
  <c r="M258" i="9"/>
  <c r="W258" i="9"/>
  <c r="H258" i="1" s="1"/>
  <c r="AI18" i="9"/>
  <c r="AQ18" i="9" s="1"/>
  <c r="AK18" i="5"/>
  <c r="AS18" i="5" s="1"/>
  <c r="AI18" i="3"/>
  <c r="M268" i="7"/>
  <c r="S327" i="1"/>
  <c r="T327" i="1"/>
  <c r="M244" i="7"/>
  <c r="M291" i="3"/>
  <c r="M162" i="4"/>
  <c r="C162" i="1" s="1"/>
  <c r="N162" i="1" s="1"/>
  <c r="K162" i="4"/>
  <c r="R88" i="2"/>
  <c r="H88" i="2"/>
  <c r="A296" i="7"/>
  <c r="BJ295" i="7"/>
  <c r="BI295" i="7"/>
  <c r="BH295" i="7"/>
  <c r="M106" i="3"/>
  <c r="R257" i="2"/>
  <c r="H257" i="2"/>
  <c r="M298" i="3"/>
  <c r="M238" i="4"/>
  <c r="C238" i="1" s="1"/>
  <c r="N238" i="1" s="1"/>
  <c r="K238" i="4"/>
  <c r="BH294" i="8"/>
  <c r="A295" i="8"/>
  <c r="BJ294" i="8"/>
  <c r="BI294" i="8"/>
  <c r="U283" i="5"/>
  <c r="M299" i="3"/>
  <c r="T169" i="1"/>
  <c r="S169" i="1"/>
  <c r="K169" i="1"/>
  <c r="U29" i="8"/>
  <c r="AW29" i="8"/>
  <c r="X29" i="8"/>
  <c r="AX29" i="8"/>
  <c r="M307" i="7"/>
  <c r="R292" i="2"/>
  <c r="H292" i="2"/>
  <c r="J245" i="2"/>
  <c r="Y30" i="15"/>
  <c r="V30" i="15"/>
  <c r="Q30" i="15"/>
  <c r="Y30" i="4"/>
  <c r="AG30" i="4" s="1"/>
  <c r="AY30" i="5"/>
  <c r="AP30" i="10"/>
  <c r="P39" i="15"/>
  <c r="O39" i="15"/>
  <c r="N39" i="15"/>
  <c r="M39" i="15"/>
  <c r="L39" i="15"/>
  <c r="K39" i="15"/>
  <c r="C39" i="8"/>
  <c r="C39" i="7"/>
  <c r="AG39" i="7"/>
  <c r="C39" i="6"/>
  <c r="C39" i="5"/>
  <c r="C39" i="3"/>
  <c r="U275" i="5"/>
  <c r="M292" i="8"/>
  <c r="M201" i="8"/>
  <c r="Z222" i="1"/>
  <c r="T322" i="1"/>
  <c r="S322" i="1"/>
  <c r="R199" i="2"/>
  <c r="H199" i="2"/>
  <c r="P89" i="2"/>
  <c r="F89" i="2"/>
  <c r="R287" i="2"/>
  <c r="H287" i="2"/>
  <c r="P28" i="2"/>
  <c r="F28" i="2"/>
  <c r="T309" i="1"/>
  <c r="S309" i="1"/>
  <c r="R53" i="2"/>
  <c r="H53" i="2"/>
  <c r="G31" i="2"/>
  <c r="Q31" i="2"/>
  <c r="T131" i="1"/>
  <c r="S131" i="1"/>
  <c r="K131" i="1"/>
  <c r="Q242" i="2"/>
  <c r="G242" i="2"/>
  <c r="X182" i="7"/>
  <c r="Q134" i="2"/>
  <c r="G134" i="2"/>
  <c r="M317" i="9"/>
  <c r="W317" i="9"/>
  <c r="H317" i="1" s="1"/>
  <c r="T94" i="1"/>
  <c r="S94" i="1"/>
  <c r="K94" i="1"/>
  <c r="AE18" i="8"/>
  <c r="AM18" i="8" s="1"/>
  <c r="AG18" i="6"/>
  <c r="AO18" i="6" s="1"/>
  <c r="AG18" i="5"/>
  <c r="AO18" i="5" s="1"/>
  <c r="AE18" i="3"/>
  <c r="AM18" i="3" s="1"/>
  <c r="E24" i="7"/>
  <c r="W24" i="7" s="1"/>
  <c r="F24" i="7"/>
  <c r="H105" i="2"/>
  <c r="R105" i="2"/>
  <c r="M238" i="5"/>
  <c r="Q152" i="2"/>
  <c r="G152" i="2"/>
  <c r="R71" i="2"/>
  <c r="H71" i="2"/>
  <c r="R133" i="2"/>
  <c r="H133" i="2"/>
  <c r="P113" i="2"/>
  <c r="F113" i="2"/>
  <c r="S267" i="1"/>
  <c r="T267" i="1"/>
  <c r="X110" i="8"/>
  <c r="U110" i="8"/>
  <c r="I226" i="2"/>
  <c r="S226" i="2"/>
  <c r="Q33" i="2"/>
  <c r="G33" i="2"/>
  <c r="H191" i="2"/>
  <c r="R191" i="2"/>
  <c r="S30" i="15"/>
  <c r="X30" i="4" s="1"/>
  <c r="AF30" i="4" s="1"/>
  <c r="R30" i="15"/>
  <c r="Z30" i="4"/>
  <c r="AH30" i="4" s="1"/>
  <c r="AQ30" i="10"/>
  <c r="V34" i="15"/>
  <c r="Q34" i="15"/>
  <c r="Y34" i="15"/>
  <c r="BA34" i="3" s="1"/>
  <c r="Y34" i="4"/>
  <c r="AG34" i="4" s="1"/>
  <c r="W18" i="4"/>
  <c r="AE18" i="4" s="1"/>
  <c r="AN18" i="10"/>
  <c r="T248" i="1"/>
  <c r="S248" i="1"/>
  <c r="K248" i="1"/>
  <c r="X292" i="8"/>
  <c r="R92" i="2"/>
  <c r="H92" i="2"/>
  <c r="R115" i="2"/>
  <c r="H115" i="2"/>
  <c r="R189" i="2"/>
  <c r="H189" i="2"/>
  <c r="P235" i="2"/>
  <c r="F235" i="2"/>
  <c r="M48" i="3"/>
  <c r="F7" i="2"/>
  <c r="P7" i="2"/>
  <c r="AQ28" i="8"/>
  <c r="AP28" i="8"/>
  <c r="M28" i="8"/>
  <c r="AN28" i="8"/>
  <c r="U230" i="5"/>
  <c r="P50" i="2"/>
  <c r="F50" i="2"/>
  <c r="M174" i="7"/>
  <c r="H162" i="2"/>
  <c r="R162" i="2"/>
  <c r="S33" i="15"/>
  <c r="X33" i="4" s="1"/>
  <c r="AF33" i="4" s="1"/>
  <c r="R33" i="15"/>
  <c r="Z33" i="4"/>
  <c r="AH33" i="4" s="1"/>
  <c r="AZ33" i="6"/>
  <c r="AX33" i="10"/>
  <c r="V37" i="15"/>
  <c r="Q37" i="15"/>
  <c r="Y37" i="15"/>
  <c r="BA37" i="3" s="1"/>
  <c r="Y37" i="4"/>
  <c r="AG37" i="4" s="1"/>
  <c r="AP37" i="8"/>
  <c r="AW37" i="10"/>
  <c r="M226" i="5"/>
  <c r="U262" i="5"/>
  <c r="P67" i="2"/>
  <c r="F67" i="2"/>
  <c r="W212" i="9"/>
  <c r="H212" i="1" s="1"/>
  <c r="M212" i="9"/>
  <c r="M320" i="7"/>
  <c r="P46" i="2"/>
  <c r="F46" i="2"/>
  <c r="M229" i="4"/>
  <c r="C229" i="1" s="1"/>
  <c r="N229" i="1" s="1"/>
  <c r="K229" i="4"/>
  <c r="K111" i="1"/>
  <c r="F120" i="2"/>
  <c r="P120" i="2"/>
  <c r="Q89" i="2"/>
  <c r="G89" i="2"/>
  <c r="F78" i="2"/>
  <c r="P78" i="2"/>
  <c r="Q24" i="2"/>
  <c r="G24" i="2"/>
  <c r="P130" i="2"/>
  <c r="F130" i="2"/>
  <c r="H218" i="2"/>
  <c r="R218" i="2"/>
  <c r="H226" i="2"/>
  <c r="R226" i="2"/>
  <c r="Q231" i="2"/>
  <c r="G231" i="2"/>
  <c r="U300" i="5"/>
  <c r="Q9" i="2"/>
  <c r="G9" i="2"/>
  <c r="M256" i="9"/>
  <c r="W256" i="9"/>
  <c r="H256" i="1" s="1"/>
  <c r="AH18" i="7"/>
  <c r="AP18" i="7" s="1"/>
  <c r="AL18" i="5"/>
  <c r="AT18" i="5" s="1"/>
  <c r="AJ18" i="3"/>
  <c r="M191" i="7"/>
  <c r="T319" i="1"/>
  <c r="S319" i="1"/>
  <c r="AE24" i="8"/>
  <c r="AM24" i="8" s="1"/>
  <c r="AG24" i="6"/>
  <c r="AO24" i="6" s="1"/>
  <c r="AG24" i="5"/>
  <c r="AO24" i="5" s="1"/>
  <c r="AE24" i="3"/>
  <c r="AM24" i="3" s="1"/>
  <c r="Q95" i="2"/>
  <c r="G95" i="2"/>
  <c r="H297" i="2"/>
  <c r="R297" i="2"/>
  <c r="Q224" i="2"/>
  <c r="G224" i="2"/>
  <c r="R114" i="2"/>
  <c r="H114" i="2"/>
  <c r="M111" i="8"/>
  <c r="J230" i="2"/>
  <c r="T110" i="1"/>
  <c r="S110" i="1"/>
  <c r="K110" i="1"/>
  <c r="M243" i="4"/>
  <c r="C243" i="1" s="1"/>
  <c r="N243" i="1" s="1"/>
  <c r="K243" i="4"/>
  <c r="M135" i="5"/>
  <c r="R299" i="2"/>
  <c r="H299" i="2"/>
  <c r="R248" i="2"/>
  <c r="H248" i="2"/>
  <c r="R256" i="2"/>
  <c r="H256" i="2"/>
  <c r="M235" i="7"/>
  <c r="Y36" i="15"/>
  <c r="V36" i="15"/>
  <c r="Q36" i="15"/>
  <c r="Y36" i="4"/>
  <c r="AG36" i="4" s="1"/>
  <c r="AR36" i="6"/>
  <c r="AW36" i="10"/>
  <c r="Q28" i="15"/>
  <c r="V28" i="15"/>
  <c r="Y28" i="15"/>
  <c r="AS28" i="3" s="1"/>
  <c r="Y28" i="4"/>
  <c r="AG28" i="4" s="1"/>
  <c r="AW28" i="10"/>
  <c r="AP28" i="10"/>
  <c r="M322" i="7"/>
  <c r="G290" i="2"/>
  <c r="Q290" i="2"/>
  <c r="H303" i="2"/>
  <c r="R303" i="2"/>
  <c r="W175" i="9"/>
  <c r="H175" i="1" s="1"/>
  <c r="M175" i="9"/>
  <c r="R76" i="2"/>
  <c r="H76" i="2"/>
  <c r="H206" i="2"/>
  <c r="R206" i="2"/>
  <c r="P96" i="2"/>
  <c r="F96" i="2"/>
  <c r="T21" i="1"/>
  <c r="K21" i="1"/>
  <c r="S21" i="1"/>
  <c r="Q178" i="2"/>
  <c r="G178" i="2"/>
  <c r="H106" i="2"/>
  <c r="R106" i="2"/>
  <c r="R234" i="2"/>
  <c r="H234" i="2"/>
  <c r="V19" i="4"/>
  <c r="AD19" i="4" s="1"/>
  <c r="AM19" i="10"/>
  <c r="M213" i="3"/>
  <c r="AH24" i="6"/>
  <c r="AH24" i="3"/>
  <c r="H152" i="2"/>
  <c r="R152" i="2"/>
  <c r="H204" i="2"/>
  <c r="R204" i="2"/>
  <c r="T237" i="1"/>
  <c r="S237" i="1"/>
  <c r="K237" i="1"/>
  <c r="AP12" i="3"/>
  <c r="AO12" i="3"/>
  <c r="AN12" i="3"/>
  <c r="AM12" i="3"/>
  <c r="AS12" i="3"/>
  <c r="AR12" i="3"/>
  <c r="AQ12" i="3"/>
  <c r="M12" i="3"/>
  <c r="W12" i="3"/>
  <c r="Q37" i="2"/>
  <c r="G37" i="2"/>
  <c r="H9" i="2"/>
  <c r="R9" i="2"/>
  <c r="U116" i="5"/>
  <c r="AF294" i="15"/>
  <c r="A295" i="15"/>
  <c r="AE294" i="15"/>
  <c r="T127" i="1"/>
  <c r="S127" i="1"/>
  <c r="K127" i="1"/>
  <c r="S166" i="2"/>
  <c r="I166" i="2"/>
  <c r="M224" i="3"/>
  <c r="M100" i="3"/>
  <c r="AP50" i="9"/>
  <c r="AW50" i="9" s="1"/>
  <c r="W50" i="9"/>
  <c r="H50" i="1" s="1"/>
  <c r="M50" i="9"/>
  <c r="AP30" i="9"/>
  <c r="AW30" i="9" s="1"/>
  <c r="S112" i="2"/>
  <c r="I112" i="2"/>
  <c r="S117" i="2"/>
  <c r="I117" i="2"/>
  <c r="U127" i="5"/>
  <c r="H101" i="2"/>
  <c r="R101" i="2"/>
  <c r="Q39" i="15"/>
  <c r="Y39" i="15"/>
  <c r="AS39" i="3" s="1"/>
  <c r="V39" i="15"/>
  <c r="Y39" i="4"/>
  <c r="AG39" i="4" s="1"/>
  <c r="AR39" i="6"/>
  <c r="AP39" i="10"/>
  <c r="P30" i="15"/>
  <c r="O30" i="15"/>
  <c r="N30" i="15"/>
  <c r="M30" i="15"/>
  <c r="K30" i="15"/>
  <c r="L30" i="15"/>
  <c r="C30" i="8"/>
  <c r="C30" i="7"/>
  <c r="AG30" i="7"/>
  <c r="C30" i="6"/>
  <c r="C30" i="5"/>
  <c r="C30" i="3"/>
  <c r="U86" i="5"/>
  <c r="U130" i="5"/>
  <c r="H39" i="2"/>
  <c r="R39" i="2"/>
  <c r="P62" i="2"/>
  <c r="F62" i="2"/>
  <c r="P164" i="2"/>
  <c r="F164" i="2"/>
  <c r="H138" i="2"/>
  <c r="R138" i="2"/>
  <c r="K162" i="1"/>
  <c r="T162" i="1"/>
  <c r="S162" i="1"/>
  <c r="H125" i="2"/>
  <c r="R125" i="2"/>
  <c r="H154" i="2"/>
  <c r="R154" i="2"/>
  <c r="T329" i="1"/>
  <c r="S329" i="1"/>
  <c r="F98" i="2"/>
  <c r="P98" i="2"/>
  <c r="AF24" i="9"/>
  <c r="AN24" i="9" s="1"/>
  <c r="AI24" i="7"/>
  <c r="AQ24" i="7" s="1"/>
  <c r="AF24" i="3"/>
  <c r="R185" i="2"/>
  <c r="H185" i="2"/>
  <c r="F33" i="2"/>
  <c r="P33" i="2"/>
  <c r="I80" i="2"/>
  <c r="S80" i="2"/>
  <c r="AR4" i="7"/>
  <c r="G4" i="1"/>
  <c r="R4" i="1" s="1"/>
  <c r="H141" i="2"/>
  <c r="R141" i="2"/>
  <c r="M273" i="3"/>
  <c r="AP4" i="6"/>
  <c r="R200" i="2"/>
  <c r="H200" i="2"/>
  <c r="H282" i="2"/>
  <c r="R282" i="2"/>
  <c r="T312" i="1"/>
  <c r="S312" i="1"/>
  <c r="U69" i="5"/>
  <c r="R43" i="2"/>
  <c r="H43" i="2"/>
  <c r="S277" i="2"/>
  <c r="I277" i="2"/>
  <c r="R25" i="2"/>
  <c r="H25" i="2"/>
  <c r="S39" i="15"/>
  <c r="X39" i="4" s="1"/>
  <c r="AF39" i="4" s="1"/>
  <c r="R39" i="15"/>
  <c r="AW39" i="5" s="1"/>
  <c r="AS39" i="6"/>
  <c r="Z39" i="4"/>
  <c r="AH39" i="4" s="1"/>
  <c r="AQ39" i="10"/>
  <c r="S37" i="15"/>
  <c r="X37" i="4" s="1"/>
  <c r="AF37" i="4" s="1"/>
  <c r="R37" i="15"/>
  <c r="Z37" i="4"/>
  <c r="AQ37" i="8"/>
  <c r="AX37" i="10"/>
  <c r="M101" i="5"/>
  <c r="U103" i="5"/>
  <c r="P15" i="2"/>
  <c r="F15" i="2"/>
  <c r="T320" i="1"/>
  <c r="S320" i="1"/>
  <c r="R302" i="2"/>
  <c r="H302" i="2"/>
  <c r="H57" i="2"/>
  <c r="R57" i="2"/>
  <c r="AY39" i="6"/>
  <c r="P141" i="2"/>
  <c r="F141" i="2"/>
  <c r="R187" i="2"/>
  <c r="H187" i="2"/>
  <c r="R108" i="2"/>
  <c r="H108" i="2"/>
  <c r="T280" i="1"/>
  <c r="S280" i="1"/>
  <c r="H62" i="2"/>
  <c r="R62" i="2"/>
  <c r="P200" i="2"/>
  <c r="F200" i="2"/>
  <c r="H170" i="2"/>
  <c r="R170" i="2"/>
  <c r="J272" i="4"/>
  <c r="M29" i="4"/>
  <c r="C29" i="1" s="1"/>
  <c r="K29" i="4"/>
  <c r="AH29" i="4"/>
  <c r="U213" i="5"/>
  <c r="K79" i="1"/>
  <c r="T79" i="1"/>
  <c r="S79" i="1"/>
  <c r="S233" i="2"/>
  <c r="I233" i="2"/>
  <c r="J233" i="2" s="1"/>
  <c r="H216" i="2"/>
  <c r="R216" i="2"/>
  <c r="AG24" i="10"/>
  <c r="AO24" i="10" s="1"/>
  <c r="AG24" i="9"/>
  <c r="AO24" i="9" s="1"/>
  <c r="AG24" i="8"/>
  <c r="AO24" i="8" s="1"/>
  <c r="AF24" i="7"/>
  <c r="AN24" i="7" s="1"/>
  <c r="AI24" i="5"/>
  <c r="AG24" i="3"/>
  <c r="H253" i="2"/>
  <c r="R253" i="2"/>
  <c r="T249" i="1"/>
  <c r="K249" i="1"/>
  <c r="S249" i="1"/>
  <c r="Q286" i="2"/>
  <c r="G286" i="2"/>
  <c r="R27" i="2"/>
  <c r="H27" i="2"/>
  <c r="T330" i="1"/>
  <c r="S330" i="1"/>
  <c r="W286" i="9"/>
  <c r="H286" i="1" s="1"/>
  <c r="M286" i="9"/>
  <c r="I129" i="2"/>
  <c r="S129" i="2"/>
  <c r="I37" i="2"/>
  <c r="S37" i="2"/>
  <c r="P163" i="2"/>
  <c r="F163" i="2"/>
  <c r="M189" i="8"/>
  <c r="M67" i="4"/>
  <c r="C67" i="1" s="1"/>
  <c r="K67" i="4"/>
  <c r="M161" i="5"/>
  <c r="S258" i="2"/>
  <c r="I258" i="2"/>
  <c r="J258" i="2" s="1"/>
  <c r="J275" i="2"/>
  <c r="P264" i="2"/>
  <c r="F264" i="2"/>
  <c r="J264" i="2" s="1"/>
  <c r="M160" i="3"/>
  <c r="AI16" i="6"/>
  <c r="AQ16" i="6" s="1"/>
  <c r="AP16" i="6"/>
  <c r="M315" i="7"/>
  <c r="J263" i="4"/>
  <c r="U287" i="5"/>
  <c r="W218" i="9"/>
  <c r="H218" i="1" s="1"/>
  <c r="M218" i="9"/>
  <c r="K229" i="1"/>
  <c r="S229" i="1"/>
  <c r="T229" i="1"/>
  <c r="I260" i="2"/>
  <c r="S260" i="2"/>
  <c r="N34" i="15"/>
  <c r="M34" i="15"/>
  <c r="L34" i="15"/>
  <c r="K34" i="15"/>
  <c r="P34" i="15"/>
  <c r="O34" i="15"/>
  <c r="C34" i="8"/>
  <c r="C34" i="7"/>
  <c r="AG34" i="7"/>
  <c r="C34" i="6"/>
  <c r="C34" i="5"/>
  <c r="C34" i="3"/>
  <c r="S28" i="15"/>
  <c r="X28" i="4" s="1"/>
  <c r="AF28" i="4" s="1"/>
  <c r="R28" i="15"/>
  <c r="Z28" i="4"/>
  <c r="AH28" i="4" s="1"/>
  <c r="AX28" i="10"/>
  <c r="AQ28" i="10"/>
  <c r="K36" i="1"/>
  <c r="S36" i="1"/>
  <c r="T36" i="1"/>
  <c r="R270" i="2"/>
  <c r="H270" i="2"/>
  <c r="H246" i="2"/>
  <c r="R246" i="2"/>
  <c r="AZ39" i="6"/>
  <c r="P159" i="2"/>
  <c r="F159" i="2"/>
  <c r="Q202" i="2"/>
  <c r="G202" i="2"/>
  <c r="P236" i="2"/>
  <c r="F236" i="2"/>
  <c r="J236" i="2" s="1"/>
  <c r="F57" i="2"/>
  <c r="P57" i="2"/>
  <c r="P91" i="2"/>
  <c r="F91" i="2"/>
  <c r="H145" i="2"/>
  <c r="R145" i="2"/>
  <c r="R181" i="2"/>
  <c r="H181" i="2"/>
  <c r="Q97" i="2"/>
  <c r="G97" i="2"/>
  <c r="Q154" i="2"/>
  <c r="G154" i="2"/>
  <c r="T316" i="1"/>
  <c r="S316" i="1"/>
  <c r="E19" i="8"/>
  <c r="W19" i="8" s="1"/>
  <c r="F19" i="1" s="1"/>
  <c r="Q19" i="1" s="1"/>
  <c r="F19" i="8"/>
  <c r="H273" i="4"/>
  <c r="U95" i="5"/>
  <c r="H298" i="2"/>
  <c r="R298" i="2"/>
  <c r="T226" i="1"/>
  <c r="S226" i="1"/>
  <c r="K226" i="1"/>
  <c r="AI24" i="9"/>
  <c r="AQ24" i="9" s="1"/>
  <c r="AK24" i="5"/>
  <c r="AS24" i="5" s="1"/>
  <c r="AI24" i="3"/>
  <c r="H156" i="2"/>
  <c r="R156" i="2"/>
  <c r="S65" i="2"/>
  <c r="I65" i="2"/>
  <c r="M207" i="8"/>
  <c r="R34" i="2"/>
  <c r="H34" i="2"/>
  <c r="J209" i="2"/>
  <c r="M259" i="3"/>
  <c r="S251" i="1"/>
  <c r="K251" i="1"/>
  <c r="T251" i="1"/>
  <c r="V16" i="4"/>
  <c r="AD16" i="4" s="1"/>
  <c r="AM16" i="10"/>
  <c r="AY36" i="7"/>
  <c r="Q12" i="2"/>
  <c r="G12" i="2"/>
  <c r="Q143" i="2"/>
  <c r="G143" i="2"/>
  <c r="Q42" i="2"/>
  <c r="G42" i="2"/>
  <c r="AQ40" i="8"/>
  <c r="AP40" i="8"/>
  <c r="AN40" i="8"/>
  <c r="AR40" i="8"/>
  <c r="M40" i="8"/>
  <c r="F32" i="2"/>
  <c r="P32" i="2"/>
  <c r="W6" i="9"/>
  <c r="H6" i="1" s="1"/>
  <c r="M6" i="9"/>
  <c r="AQ6" i="9"/>
  <c r="AP6" i="9"/>
  <c r="AO6" i="9"/>
  <c r="AN6" i="9"/>
  <c r="Y29" i="15"/>
  <c r="AS29" i="3" s="1"/>
  <c r="V29" i="15"/>
  <c r="AY29" i="8" s="1"/>
  <c r="Q29" i="15"/>
  <c r="AM29" i="7" s="1"/>
  <c r="Y29" i="4"/>
  <c r="AG29" i="4" s="1"/>
  <c r="AP29" i="8"/>
  <c r="S36" i="15"/>
  <c r="X36" i="4" s="1"/>
  <c r="AF36" i="4" s="1"/>
  <c r="R36" i="15"/>
  <c r="AW36" i="5" s="1"/>
  <c r="AX36" i="10"/>
  <c r="Z36" i="4"/>
  <c r="AH36" i="4" s="1"/>
  <c r="AS36" i="6"/>
  <c r="H14" i="2"/>
  <c r="R14" i="2"/>
  <c r="M294" i="9"/>
  <c r="W294" i="9"/>
  <c r="H294" i="1" s="1"/>
  <c r="K146" i="1"/>
  <c r="T146" i="1"/>
  <c r="S146" i="1"/>
  <c r="R294" i="2"/>
  <c r="H294" i="2"/>
  <c r="X311" i="7"/>
  <c r="H291" i="2"/>
  <c r="R291" i="2"/>
  <c r="G230" i="2"/>
  <c r="Q230" i="2"/>
  <c r="Q156" i="2"/>
  <c r="G156" i="2"/>
  <c r="R235" i="2"/>
  <c r="H235" i="2"/>
  <c r="AN35" i="10" l="1"/>
  <c r="W35" i="4"/>
  <c r="AE35" i="4" s="1"/>
  <c r="AU35" i="8"/>
  <c r="AN35" i="8"/>
  <c r="AU35" i="10"/>
  <c r="AP35" i="5"/>
  <c r="AW35" i="5"/>
  <c r="AG35" i="10"/>
  <c r="AG35" i="9"/>
  <c r="AO35" i="9" s="1"/>
  <c r="AV35" i="9" s="1"/>
  <c r="AG35" i="8"/>
  <c r="AF35" i="7"/>
  <c r="AI35" i="5"/>
  <c r="AG35" i="3"/>
  <c r="F305" i="2"/>
  <c r="J305" i="2" s="1"/>
  <c r="P305" i="2"/>
  <c r="Y41" i="15"/>
  <c r="V41" i="15"/>
  <c r="Q41" i="15"/>
  <c r="Y41" i="4"/>
  <c r="AG41" i="4" s="1"/>
  <c r="AP41" i="9"/>
  <c r="AW41" i="9" s="1"/>
  <c r="AP41" i="10"/>
  <c r="AW41" i="10"/>
  <c r="AY41" i="6"/>
  <c r="AR41" i="6"/>
  <c r="AW41" i="8"/>
  <c r="AY41" i="5"/>
  <c r="S53" i="15"/>
  <c r="X53" i="4" s="1"/>
  <c r="AF53" i="4" s="1"/>
  <c r="R53" i="15"/>
  <c r="Z53" i="4"/>
  <c r="AH53" i="4" s="1"/>
  <c r="AQ53" i="10"/>
  <c r="AZ53" i="6"/>
  <c r="AX53" i="10"/>
  <c r="AX53" i="8"/>
  <c r="AQ53" i="8"/>
  <c r="AS53" i="6"/>
  <c r="P271" i="2"/>
  <c r="F271" i="2"/>
  <c r="J271" i="2" s="1"/>
  <c r="N92" i="1"/>
  <c r="K92" i="1"/>
  <c r="AH34" i="7"/>
  <c r="AL34" i="5"/>
  <c r="AJ34" i="3"/>
  <c r="BA36" i="3"/>
  <c r="AS36" i="3"/>
  <c r="AA34" i="4"/>
  <c r="AI34" i="4" s="1"/>
  <c r="BA34" i="6"/>
  <c r="AY34" i="8"/>
  <c r="AR34" i="8"/>
  <c r="AR34" i="10"/>
  <c r="AY34" i="10"/>
  <c r="AT34" i="6"/>
  <c r="AY34" i="7"/>
  <c r="N168" i="1"/>
  <c r="K168" i="1"/>
  <c r="Q287" i="2"/>
  <c r="G287" i="2"/>
  <c r="AF34" i="9"/>
  <c r="AN34" i="9" s="1"/>
  <c r="AU34" i="9" s="1"/>
  <c r="AI34" i="7"/>
  <c r="AF34" i="3"/>
  <c r="N67" i="1"/>
  <c r="K67" i="1"/>
  <c r="AH35" i="6"/>
  <c r="AH35" i="3"/>
  <c r="K178" i="4"/>
  <c r="M178" i="4"/>
  <c r="C178" i="1" s="1"/>
  <c r="P115" i="2"/>
  <c r="F115" i="2"/>
  <c r="G102" i="2"/>
  <c r="Q102" i="2"/>
  <c r="P241" i="2"/>
  <c r="F241" i="2"/>
  <c r="J241" i="2" s="1"/>
  <c r="Q188" i="2"/>
  <c r="G188" i="2"/>
  <c r="N250" i="1"/>
  <c r="K250" i="1"/>
  <c r="O53" i="15"/>
  <c r="N53" i="15"/>
  <c r="P53" i="15"/>
  <c r="M53" i="15"/>
  <c r="L53" i="15"/>
  <c r="K53" i="15"/>
  <c r="C53" i="7"/>
  <c r="C53" i="8"/>
  <c r="AG53" i="7"/>
  <c r="C53" i="6"/>
  <c r="C53" i="5"/>
  <c r="C53" i="3"/>
  <c r="B15" i="1"/>
  <c r="M15" i="1" s="1"/>
  <c r="AH34" i="6"/>
  <c r="AH34" i="3"/>
  <c r="AA31" i="4"/>
  <c r="AI31" i="4" s="1"/>
  <c r="AY31" i="8"/>
  <c r="AR31" i="10"/>
  <c r="AY31" i="10"/>
  <c r="AR31" i="8"/>
  <c r="BA31" i="6"/>
  <c r="AT31" i="6"/>
  <c r="AY31" i="7"/>
  <c r="AI21" i="6"/>
  <c r="AQ21" i="6" s="1"/>
  <c r="AP21" i="6"/>
  <c r="F31" i="3"/>
  <c r="X31" i="3" s="1"/>
  <c r="E31" i="3"/>
  <c r="K238" i="1"/>
  <c r="W38" i="4"/>
  <c r="AE38" i="4" s="1"/>
  <c r="AU38" i="8"/>
  <c r="AW38" i="5"/>
  <c r="AU38" i="10"/>
  <c r="AN38" i="10"/>
  <c r="AP38" i="5"/>
  <c r="AN38" i="8"/>
  <c r="AT27" i="8"/>
  <c r="AM27" i="8"/>
  <c r="P279" i="2"/>
  <c r="F279" i="2"/>
  <c r="J279" i="2" s="1"/>
  <c r="AI27" i="6"/>
  <c r="AW27" i="6"/>
  <c r="AP27" i="6"/>
  <c r="B21" i="1"/>
  <c r="M21" i="1" s="1"/>
  <c r="AR17" i="3"/>
  <c r="G238" i="2"/>
  <c r="Q238" i="2"/>
  <c r="Q279" i="2"/>
  <c r="G279" i="2"/>
  <c r="P9" i="2"/>
  <c r="F9" i="2"/>
  <c r="M215" i="4"/>
  <c r="C215" i="1" s="1"/>
  <c r="K215" i="4"/>
  <c r="P232" i="2"/>
  <c r="F232" i="2"/>
  <c r="J232" i="2" s="1"/>
  <c r="M152" i="4"/>
  <c r="C152" i="1" s="1"/>
  <c r="K152" i="4"/>
  <c r="G81" i="2"/>
  <c r="Q81" i="2"/>
  <c r="AP41" i="8"/>
  <c r="F28" i="5"/>
  <c r="X28" i="5" s="1"/>
  <c r="E28" i="5"/>
  <c r="F31" i="5"/>
  <c r="X31" i="5" s="1"/>
  <c r="E31" i="5"/>
  <c r="AI38" i="9"/>
  <c r="AQ38" i="9" s="1"/>
  <c r="AX38" i="9" s="1"/>
  <c r="AK38" i="5"/>
  <c r="AI38" i="3"/>
  <c r="P139" i="2"/>
  <c r="F139" i="2"/>
  <c r="A295" i="3"/>
  <c r="BJ294" i="3"/>
  <c r="BI294" i="3"/>
  <c r="BH294" i="3"/>
  <c r="AK294" i="3" s="1"/>
  <c r="AD294" i="3"/>
  <c r="Q109" i="2"/>
  <c r="G109" i="2"/>
  <c r="F31" i="6"/>
  <c r="X31" i="6" s="1"/>
  <c r="E31" i="6"/>
  <c r="W31" i="6" s="1"/>
  <c r="E31" i="1" s="1"/>
  <c r="P31" i="1" s="1"/>
  <c r="F40" i="5"/>
  <c r="X40" i="5" s="1"/>
  <c r="E40" i="5"/>
  <c r="AH38" i="7"/>
  <c r="AL38" i="5"/>
  <c r="AJ38" i="3"/>
  <c r="AS32" i="3"/>
  <c r="BA32" i="3"/>
  <c r="K197" i="1"/>
  <c r="BO24" i="3"/>
  <c r="AQ24" i="3"/>
  <c r="AT39" i="6"/>
  <c r="AA39" i="4"/>
  <c r="AI39" i="4" s="1"/>
  <c r="AR39" i="10"/>
  <c r="BA39" i="6"/>
  <c r="AY39" i="8"/>
  <c r="AR39" i="8"/>
  <c r="AY39" i="10"/>
  <c r="AR39" i="9"/>
  <c r="AY39" i="9" s="1"/>
  <c r="AF295" i="15"/>
  <c r="AE295" i="15"/>
  <c r="A296" i="15"/>
  <c r="AR24" i="7"/>
  <c r="G24" i="1"/>
  <c r="R24" i="1" s="1"/>
  <c r="V30" i="4"/>
  <c r="AD30" i="4" s="1"/>
  <c r="AM30" i="10"/>
  <c r="AT30" i="10"/>
  <c r="AT30" i="7"/>
  <c r="AM30" i="7"/>
  <c r="E28" i="7"/>
  <c r="W28" i="7" s="1"/>
  <c r="F28" i="7"/>
  <c r="E31" i="7"/>
  <c r="W31" i="7" s="1"/>
  <c r="F31" i="7"/>
  <c r="F40" i="6"/>
  <c r="X40" i="6" s="1"/>
  <c r="E40" i="6"/>
  <c r="W40" i="6" s="1"/>
  <c r="E40" i="1" s="1"/>
  <c r="P40" i="1" s="1"/>
  <c r="AE38" i="8"/>
  <c r="AG38" i="6"/>
  <c r="AG38" i="5"/>
  <c r="AE38" i="3"/>
  <c r="G35" i="2"/>
  <c r="Q35" i="2"/>
  <c r="A295" i="9"/>
  <c r="BJ294" i="9"/>
  <c r="BI294" i="9"/>
  <c r="BH294" i="9"/>
  <c r="Q250" i="2"/>
  <c r="G250" i="2"/>
  <c r="G56" i="2"/>
  <c r="Q56" i="2"/>
  <c r="G259" i="2"/>
  <c r="Q259" i="2"/>
  <c r="AY39" i="7"/>
  <c r="AR41" i="5"/>
  <c r="AH36" i="6"/>
  <c r="AH36" i="3"/>
  <c r="AH38" i="6"/>
  <c r="AH38" i="3"/>
  <c r="O43" i="15"/>
  <c r="N43" i="15"/>
  <c r="M43" i="15"/>
  <c r="L43" i="15"/>
  <c r="P43" i="15"/>
  <c r="K43" i="15"/>
  <c r="C43" i="8"/>
  <c r="C43" i="7"/>
  <c r="AG43" i="7"/>
  <c r="C43" i="6"/>
  <c r="C43" i="5"/>
  <c r="C43" i="3"/>
  <c r="AG33" i="10"/>
  <c r="AG33" i="9"/>
  <c r="AO33" i="9" s="1"/>
  <c r="AV33" i="9" s="1"/>
  <c r="AG33" i="8"/>
  <c r="AF33" i="7"/>
  <c r="AI33" i="5"/>
  <c r="AG33" i="3"/>
  <c r="BP27" i="3"/>
  <c r="AX27" i="3"/>
  <c r="AP27" i="3"/>
  <c r="J235" i="2"/>
  <c r="G34" i="2"/>
  <c r="Q34" i="2"/>
  <c r="E28" i="6"/>
  <c r="W28" i="6" s="1"/>
  <c r="E28" i="1" s="1"/>
  <c r="P28" i="1" s="1"/>
  <c r="F28" i="6"/>
  <c r="X28" i="6" s="1"/>
  <c r="W37" i="4"/>
  <c r="AE37" i="4" s="1"/>
  <c r="AU37" i="10"/>
  <c r="AN37" i="8"/>
  <c r="AU37" i="8"/>
  <c r="AN37" i="10"/>
  <c r="AP37" i="5"/>
  <c r="BN18" i="3"/>
  <c r="BS18" i="3" s="1"/>
  <c r="AR18" i="3"/>
  <c r="AA30" i="4"/>
  <c r="AI30" i="4" s="1"/>
  <c r="AR30" i="10"/>
  <c r="AT30" i="6"/>
  <c r="AY30" i="10"/>
  <c r="BA30" i="6"/>
  <c r="AY30" i="8"/>
  <c r="AR30" i="8"/>
  <c r="BP18" i="3"/>
  <c r="AP18" i="3"/>
  <c r="AV28" i="7"/>
  <c r="AO28" i="7"/>
  <c r="AV31" i="7"/>
  <c r="AO31" i="7"/>
  <c r="AF29" i="9"/>
  <c r="AN29" i="9" s="1"/>
  <c r="AU29" i="9" s="1"/>
  <c r="AI29" i="7"/>
  <c r="AF29" i="3"/>
  <c r="E40" i="7"/>
  <c r="W40" i="7" s="1"/>
  <c r="F40" i="7"/>
  <c r="AF38" i="9"/>
  <c r="AN38" i="9" s="1"/>
  <c r="AU38" i="9" s="1"/>
  <c r="AI38" i="7"/>
  <c r="AF38" i="3"/>
  <c r="F76" i="2"/>
  <c r="P76" i="2"/>
  <c r="AU272" i="4"/>
  <c r="Q41" i="2"/>
  <c r="G41" i="2"/>
  <c r="F193" i="2"/>
  <c r="P193" i="2"/>
  <c r="AI35" i="9"/>
  <c r="AQ35" i="9" s="1"/>
  <c r="AX35" i="9" s="1"/>
  <c r="AK35" i="5"/>
  <c r="AI35" i="3"/>
  <c r="P45" i="15"/>
  <c r="O45" i="15"/>
  <c r="N45" i="15"/>
  <c r="M45" i="15"/>
  <c r="L45" i="15"/>
  <c r="K45" i="15"/>
  <c r="C45" i="8"/>
  <c r="C45" i="7"/>
  <c r="AG45" i="7"/>
  <c r="C45" i="6"/>
  <c r="C45" i="5"/>
  <c r="C45" i="3"/>
  <c r="Q107" i="2"/>
  <c r="G107" i="2"/>
  <c r="M267" i="4"/>
  <c r="C267" i="1" s="1"/>
  <c r="K267" i="4"/>
  <c r="AS30" i="3"/>
  <c r="BA30" i="3"/>
  <c r="AI18" i="6"/>
  <c r="AQ18" i="6" s="1"/>
  <c r="AP18" i="6"/>
  <c r="F37" i="3"/>
  <c r="X37" i="3" s="1"/>
  <c r="E37" i="3"/>
  <c r="F40" i="8"/>
  <c r="E40" i="8"/>
  <c r="W40" i="8" s="1"/>
  <c r="F40" i="1" s="1"/>
  <c r="Q40" i="1" s="1"/>
  <c r="H274" i="4"/>
  <c r="P86" i="2"/>
  <c r="F86" i="2"/>
  <c r="BA33" i="3"/>
  <c r="AS33" i="3"/>
  <c r="AR10" i="7"/>
  <c r="G10" i="1"/>
  <c r="R10" i="1" s="1"/>
  <c r="AH40" i="6"/>
  <c r="AH40" i="3"/>
  <c r="N122" i="1"/>
  <c r="K122" i="1"/>
  <c r="F37" i="6"/>
  <c r="X37" i="6" s="1"/>
  <c r="E37" i="6"/>
  <c r="W37" i="6" s="1"/>
  <c r="E37" i="1" s="1"/>
  <c r="P37" i="1" s="1"/>
  <c r="P145" i="2"/>
  <c r="F145" i="2"/>
  <c r="F58" i="2"/>
  <c r="P58" i="2"/>
  <c r="M21" i="13"/>
  <c r="W21" i="5"/>
  <c r="D21" i="1" s="1"/>
  <c r="O21" i="1" s="1"/>
  <c r="J194" i="2"/>
  <c r="K145" i="1"/>
  <c r="BO17" i="3"/>
  <c r="AQ17" i="3"/>
  <c r="G195" i="2"/>
  <c r="Q195" i="2"/>
  <c r="AN23" i="3"/>
  <c r="A317" i="5"/>
  <c r="BJ316" i="5"/>
  <c r="BI316" i="5"/>
  <c r="BH316" i="5"/>
  <c r="BR15" i="3"/>
  <c r="BS15" i="3" s="1"/>
  <c r="AO15" i="3"/>
  <c r="N141" i="1"/>
  <c r="K141" i="1"/>
  <c r="Q187" i="2"/>
  <c r="G187" i="2"/>
  <c r="F33" i="8"/>
  <c r="E33" i="8"/>
  <c r="W33" i="8" s="1"/>
  <c r="F33" i="1" s="1"/>
  <c r="Q33" i="1" s="1"/>
  <c r="E35" i="8"/>
  <c r="W35" i="8" s="1"/>
  <c r="F35" i="1" s="1"/>
  <c r="Q35" i="1" s="1"/>
  <c r="F35" i="8"/>
  <c r="AG34" i="10"/>
  <c r="AG34" i="9"/>
  <c r="AO34" i="9" s="1"/>
  <c r="AV34" i="9" s="1"/>
  <c r="AG34" i="8"/>
  <c r="AF34" i="7"/>
  <c r="AI34" i="5"/>
  <c r="AG34" i="3"/>
  <c r="Y46" i="15"/>
  <c r="V46" i="15"/>
  <c r="Q46" i="15"/>
  <c r="Y46" i="4"/>
  <c r="AG46" i="4" s="1"/>
  <c r="AP46" i="10"/>
  <c r="AP46" i="9"/>
  <c r="AW46" i="9" s="1"/>
  <c r="AP46" i="8"/>
  <c r="AR46" i="6"/>
  <c r="AW46" i="8"/>
  <c r="AY46" i="5"/>
  <c r="AW46" i="10"/>
  <c r="AY46" i="6"/>
  <c r="AR46" i="5"/>
  <c r="J285" i="2"/>
  <c r="Q130" i="2"/>
  <c r="G130" i="2"/>
  <c r="X29" i="4"/>
  <c r="AF29" i="4" s="1"/>
  <c r="AO29" i="7"/>
  <c r="BR27" i="3"/>
  <c r="AW27" i="3"/>
  <c r="AO27" i="3"/>
  <c r="Q179" i="2"/>
  <c r="G179" i="2"/>
  <c r="AA33" i="4"/>
  <c r="AI33" i="4" s="1"/>
  <c r="BA33" i="6"/>
  <c r="AY33" i="10"/>
  <c r="AY33" i="8"/>
  <c r="AT33" i="6"/>
  <c r="AR33" i="10"/>
  <c r="AR33" i="8"/>
  <c r="AG28" i="10"/>
  <c r="AG28" i="9"/>
  <c r="AO28" i="9" s="1"/>
  <c r="AV28" i="9" s="1"/>
  <c r="AG28" i="8"/>
  <c r="AF28" i="7"/>
  <c r="AI28" i="5"/>
  <c r="AG28" i="3"/>
  <c r="F37" i="5"/>
  <c r="X37" i="5" s="1"/>
  <c r="E37" i="5"/>
  <c r="BQ17" i="3"/>
  <c r="AN17" i="3"/>
  <c r="AA28" i="4"/>
  <c r="AI28" i="4" s="1"/>
  <c r="AY28" i="10"/>
  <c r="AR28" i="10"/>
  <c r="AY28" i="8"/>
  <c r="BA28" i="6"/>
  <c r="AT28" i="6"/>
  <c r="AR28" i="8"/>
  <c r="AE40" i="8"/>
  <c r="AG40" i="6"/>
  <c r="AG40" i="5"/>
  <c r="AE40" i="3"/>
  <c r="F37" i="7"/>
  <c r="E37" i="7"/>
  <c r="W37" i="7" s="1"/>
  <c r="M272" i="4"/>
  <c r="C272" i="1" s="1"/>
  <c r="K272" i="4"/>
  <c r="V28" i="4"/>
  <c r="AD28" i="4" s="1"/>
  <c r="AM28" i="10"/>
  <c r="AT28" i="10"/>
  <c r="AT28" i="7"/>
  <c r="AM28" i="7"/>
  <c r="AE29" i="8"/>
  <c r="AG29" i="5"/>
  <c r="AG29" i="6"/>
  <c r="AE29" i="3"/>
  <c r="AF40" i="9"/>
  <c r="AN40" i="9" s="1"/>
  <c r="AU40" i="9" s="1"/>
  <c r="AI40" i="7"/>
  <c r="AF40" i="3"/>
  <c r="AX26" i="6"/>
  <c r="AQ26" i="6"/>
  <c r="P44" i="2"/>
  <c r="F44" i="2"/>
  <c r="A318" i="4"/>
  <c r="AX317" i="4"/>
  <c r="AW317" i="4"/>
  <c r="AV317" i="4"/>
  <c r="M211" i="4"/>
  <c r="C211" i="1" s="1"/>
  <c r="K211" i="4"/>
  <c r="AR18" i="7"/>
  <c r="G18" i="1"/>
  <c r="R18" i="1" s="1"/>
  <c r="Q94" i="2"/>
  <c r="G94" i="2"/>
  <c r="AR25" i="7"/>
  <c r="G25" i="1"/>
  <c r="R25" i="1" s="1"/>
  <c r="M183" i="4"/>
  <c r="C183" i="1" s="1"/>
  <c r="K183" i="4"/>
  <c r="N202" i="1"/>
  <c r="K202" i="1"/>
  <c r="F206" i="2"/>
  <c r="J206" i="2" s="1"/>
  <c r="P206" i="2"/>
  <c r="AG36" i="10"/>
  <c r="AG36" i="9"/>
  <c r="AO36" i="9" s="1"/>
  <c r="AV36" i="9" s="1"/>
  <c r="AG36" i="8"/>
  <c r="AF36" i="7"/>
  <c r="AI36" i="5"/>
  <c r="AG36" i="3"/>
  <c r="F38" i="7"/>
  <c r="E38" i="7"/>
  <c r="W38" i="7" s="1"/>
  <c r="P65" i="2"/>
  <c r="F65" i="2"/>
  <c r="BP21" i="3"/>
  <c r="BS21" i="3" s="1"/>
  <c r="AP21" i="3"/>
  <c r="AH39" i="7"/>
  <c r="AL39" i="5"/>
  <c r="AJ39" i="3"/>
  <c r="N153" i="1"/>
  <c r="K153" i="1"/>
  <c r="P136" i="2"/>
  <c r="F136" i="2"/>
  <c r="E30" i="3"/>
  <c r="F30" i="3"/>
  <c r="X30" i="3" s="1"/>
  <c r="F39" i="3"/>
  <c r="X39" i="3" s="1"/>
  <c r="E39" i="3"/>
  <c r="A296" i="8"/>
  <c r="BJ295" i="8"/>
  <c r="BI295" i="8"/>
  <c r="BH295" i="8"/>
  <c r="W31" i="4"/>
  <c r="AE31" i="4" s="1"/>
  <c r="AU31" i="8"/>
  <c r="AN31" i="10"/>
  <c r="AU31" i="10"/>
  <c r="AN31" i="8"/>
  <c r="AP31" i="5"/>
  <c r="AW31" i="5"/>
  <c r="F35" i="3"/>
  <c r="X35" i="3" s="1"/>
  <c r="E35" i="3"/>
  <c r="G226" i="2"/>
  <c r="Q226" i="2"/>
  <c r="AG40" i="10"/>
  <c r="AG40" i="9"/>
  <c r="AO40" i="9" s="1"/>
  <c r="AV40" i="9" s="1"/>
  <c r="AG40" i="8"/>
  <c r="AF40" i="7"/>
  <c r="AI40" i="5"/>
  <c r="AG40" i="3"/>
  <c r="P201" i="2"/>
  <c r="F201" i="2"/>
  <c r="J201" i="2" s="1"/>
  <c r="P155" i="2"/>
  <c r="F155" i="2"/>
  <c r="B22" i="1"/>
  <c r="M22" i="1" s="1"/>
  <c r="AN19" i="3"/>
  <c r="AR15" i="7"/>
  <c r="G15" i="1"/>
  <c r="R15" i="1" s="1"/>
  <c r="Q234" i="2"/>
  <c r="G234" i="2"/>
  <c r="Q44" i="15"/>
  <c r="Y44" i="15"/>
  <c r="V44" i="15"/>
  <c r="Y44" i="4"/>
  <c r="AG44" i="4" s="1"/>
  <c r="AW44" i="10"/>
  <c r="AP44" i="8"/>
  <c r="AP44" i="10"/>
  <c r="AP44" i="9"/>
  <c r="AW44" i="9" s="1"/>
  <c r="AW44" i="8"/>
  <c r="AR44" i="5"/>
  <c r="AY44" i="5"/>
  <c r="AY44" i="6"/>
  <c r="AR44" i="6"/>
  <c r="Q149" i="2"/>
  <c r="G149" i="2"/>
  <c r="AE34" i="8"/>
  <c r="AG34" i="6"/>
  <c r="AG34" i="5"/>
  <c r="AE34" i="3"/>
  <c r="Q166" i="2"/>
  <c r="G166" i="2"/>
  <c r="P285" i="2"/>
  <c r="F285" i="2"/>
  <c r="J260" i="2"/>
  <c r="AG38" i="10"/>
  <c r="AG38" i="9"/>
  <c r="AO38" i="9" s="1"/>
  <c r="AV38" i="9" s="1"/>
  <c r="AG38" i="8"/>
  <c r="AF38" i="7"/>
  <c r="AI38" i="5"/>
  <c r="AG38" i="3"/>
  <c r="BN19" i="3"/>
  <c r="BS19" i="3" s="1"/>
  <c r="AR19" i="3"/>
  <c r="V32" i="4"/>
  <c r="AD32" i="4" s="1"/>
  <c r="AM32" i="7"/>
  <c r="AT32" i="7"/>
  <c r="AT32" i="10"/>
  <c r="AM32" i="10"/>
  <c r="F28" i="8"/>
  <c r="E28" i="8"/>
  <c r="W28" i="8" s="1"/>
  <c r="F28" i="1" s="1"/>
  <c r="Q28" i="1" s="1"/>
  <c r="AV40" i="7"/>
  <c r="AO40" i="7"/>
  <c r="BM27" i="3"/>
  <c r="W27" i="3"/>
  <c r="AR19" i="7"/>
  <c r="G19" i="1"/>
  <c r="R19" i="1" s="1"/>
  <c r="P118" i="2"/>
  <c r="F118" i="2"/>
  <c r="M263" i="4"/>
  <c r="C263" i="1" s="1"/>
  <c r="K263" i="4"/>
  <c r="F30" i="5"/>
  <c r="X30" i="5" s="1"/>
  <c r="E30" i="5"/>
  <c r="AY33" i="7"/>
  <c r="F35" i="5"/>
  <c r="X35" i="5" s="1"/>
  <c r="E35" i="5"/>
  <c r="AI40" i="9"/>
  <c r="AQ40" i="9" s="1"/>
  <c r="AX40" i="9" s="1"/>
  <c r="AK40" i="5"/>
  <c r="AI40" i="3"/>
  <c r="F32" i="3"/>
  <c r="X32" i="3" s="1"/>
  <c r="E32" i="3"/>
  <c r="S42" i="15"/>
  <c r="X42" i="4" s="1"/>
  <c r="AF42" i="4" s="1"/>
  <c r="R42" i="15"/>
  <c r="Z42" i="4"/>
  <c r="AH42" i="4" s="1"/>
  <c r="AZ42" i="6"/>
  <c r="AX42" i="8"/>
  <c r="AS42" i="6"/>
  <c r="AQ42" i="10"/>
  <c r="AQ42" i="8"/>
  <c r="AX42" i="10"/>
  <c r="S49" i="15"/>
  <c r="X49" i="4" s="1"/>
  <c r="AF49" i="4" s="1"/>
  <c r="R49" i="15"/>
  <c r="Z49" i="4"/>
  <c r="AH49" i="4" s="1"/>
  <c r="AQ49" i="8"/>
  <c r="AZ49" i="6"/>
  <c r="AX49" i="8"/>
  <c r="AQ49" i="10"/>
  <c r="AX49" i="10"/>
  <c r="AS49" i="6"/>
  <c r="Q264" i="2"/>
  <c r="G264" i="2"/>
  <c r="BR22" i="3"/>
  <c r="AO22" i="3"/>
  <c r="P225" i="2"/>
  <c r="F225" i="2"/>
  <c r="G281" i="2"/>
  <c r="Q281" i="2"/>
  <c r="W30" i="4"/>
  <c r="AE30" i="4" s="1"/>
  <c r="AN30" i="10"/>
  <c r="AW30" i="5"/>
  <c r="AU30" i="10"/>
  <c r="AU30" i="8"/>
  <c r="AN30" i="8"/>
  <c r="AP30" i="5"/>
  <c r="P256" i="2"/>
  <c r="F256" i="2"/>
  <c r="J256" i="2" s="1"/>
  <c r="W36" i="4"/>
  <c r="AE36" i="4" s="1"/>
  <c r="AU36" i="10"/>
  <c r="AU36" i="8"/>
  <c r="AP36" i="5"/>
  <c r="AN36" i="10"/>
  <c r="AN36" i="8"/>
  <c r="F30" i="6"/>
  <c r="X30" i="6" s="1"/>
  <c r="E30" i="6"/>
  <c r="W30" i="6" s="1"/>
  <c r="E30" i="1" s="1"/>
  <c r="P30" i="1" s="1"/>
  <c r="F33" i="3"/>
  <c r="X33" i="3" s="1"/>
  <c r="E33" i="3"/>
  <c r="N214" i="1"/>
  <c r="K214" i="1"/>
  <c r="N125" i="1"/>
  <c r="K125" i="1"/>
  <c r="M185" i="4"/>
  <c r="C185" i="1" s="1"/>
  <c r="K185" i="4"/>
  <c r="AQ19" i="3"/>
  <c r="BN22" i="3"/>
  <c r="BS22" i="3" s="1"/>
  <c r="AR22" i="3"/>
  <c r="G57" i="2"/>
  <c r="Q57" i="2"/>
  <c r="F30" i="8"/>
  <c r="E30" i="8"/>
  <c r="W30" i="8" s="1"/>
  <c r="F30" i="1" s="1"/>
  <c r="Q30" i="1" s="1"/>
  <c r="BS5" i="3"/>
  <c r="B5" i="1"/>
  <c r="M5" i="1" s="1"/>
  <c r="BS16" i="3"/>
  <c r="B16" i="1"/>
  <c r="M16" i="1" s="1"/>
  <c r="F28" i="3"/>
  <c r="X28" i="3" s="1"/>
  <c r="E28" i="3"/>
  <c r="V39" i="4"/>
  <c r="AD39" i="4" s="1"/>
  <c r="AM39" i="10"/>
  <c r="AT39" i="10"/>
  <c r="AT39" i="7"/>
  <c r="AM39" i="7"/>
  <c r="BS17" i="3"/>
  <c r="B17" i="1"/>
  <c r="M17" i="1" s="1"/>
  <c r="J273" i="4"/>
  <c r="E39" i="6"/>
  <c r="W39" i="6" s="1"/>
  <c r="E39" i="1" s="1"/>
  <c r="P39" i="1" s="1"/>
  <c r="F39" i="6"/>
  <c r="X39" i="6" s="1"/>
  <c r="F35" i="6"/>
  <c r="X35" i="6" s="1"/>
  <c r="E35" i="6"/>
  <c r="W35" i="6" s="1"/>
  <c r="E35" i="1" s="1"/>
  <c r="P35" i="1" s="1"/>
  <c r="AH40" i="7"/>
  <c r="AL40" i="5"/>
  <c r="AJ40" i="3"/>
  <c r="F32" i="5"/>
  <c r="X32" i="5" s="1"/>
  <c r="E32" i="5"/>
  <c r="P223" i="2"/>
  <c r="F223" i="2"/>
  <c r="J223" i="2" s="1"/>
  <c r="V50" i="15"/>
  <c r="Q50" i="15"/>
  <c r="Y50" i="15"/>
  <c r="Y50" i="4"/>
  <c r="AG50" i="4" s="1"/>
  <c r="AY50" i="5"/>
  <c r="AY50" i="6"/>
  <c r="AP50" i="10"/>
  <c r="AW50" i="8"/>
  <c r="AR50" i="6"/>
  <c r="AR50" i="5"/>
  <c r="AW50" i="10"/>
  <c r="AP50" i="8"/>
  <c r="K51" i="15"/>
  <c r="P51" i="15"/>
  <c r="O51" i="15"/>
  <c r="N51" i="15"/>
  <c r="M51" i="15"/>
  <c r="L51" i="15"/>
  <c r="C51" i="8"/>
  <c r="AG51" i="7"/>
  <c r="C51" i="6"/>
  <c r="C51" i="7"/>
  <c r="C51" i="5"/>
  <c r="C51" i="3"/>
  <c r="E34" i="8"/>
  <c r="W34" i="8" s="1"/>
  <c r="F34" i="1" s="1"/>
  <c r="Q34" i="1" s="1"/>
  <c r="F34" i="8"/>
  <c r="AV30" i="7"/>
  <c r="AO30" i="7"/>
  <c r="V36" i="4"/>
  <c r="AD36" i="4" s="1"/>
  <c r="AT36" i="10"/>
  <c r="AM36" i="10"/>
  <c r="AT36" i="7"/>
  <c r="AM36" i="7"/>
  <c r="F33" i="5"/>
  <c r="X33" i="5" s="1"/>
  <c r="E33" i="5"/>
  <c r="R97" i="2"/>
  <c r="H97" i="2"/>
  <c r="F205" i="2"/>
  <c r="J205" i="2" s="1"/>
  <c r="P205" i="2"/>
  <c r="AO35" i="7"/>
  <c r="AV35" i="7"/>
  <c r="E32" i="6"/>
  <c r="W32" i="6" s="1"/>
  <c r="E32" i="1" s="1"/>
  <c r="P32" i="1" s="1"/>
  <c r="F32" i="6"/>
  <c r="X32" i="6" s="1"/>
  <c r="S45" i="15"/>
  <c r="X45" i="4" s="1"/>
  <c r="AF45" i="4" s="1"/>
  <c r="R45" i="15"/>
  <c r="AX45" i="10"/>
  <c r="Z45" i="4"/>
  <c r="AH45" i="4" s="1"/>
  <c r="AZ45" i="6"/>
  <c r="AQ45" i="10"/>
  <c r="AQ45" i="8"/>
  <c r="AS45" i="6"/>
  <c r="AX45" i="8"/>
  <c r="Y53" i="15"/>
  <c r="V53" i="15"/>
  <c r="Q53" i="15"/>
  <c r="Y53" i="4"/>
  <c r="AG53" i="4" s="1"/>
  <c r="AY53" i="5"/>
  <c r="AP53" i="10"/>
  <c r="AY53" i="6"/>
  <c r="AP53" i="8"/>
  <c r="AW53" i="10"/>
  <c r="AR53" i="5"/>
  <c r="AR53" i="6"/>
  <c r="AW53" i="8"/>
  <c r="AP53" i="9"/>
  <c r="AW53" i="9" s="1"/>
  <c r="BA28" i="3"/>
  <c r="AW37" i="5"/>
  <c r="M156" i="4"/>
  <c r="C156" i="1" s="1"/>
  <c r="K156" i="4"/>
  <c r="F36" i="8"/>
  <c r="E36" i="8"/>
  <c r="W36" i="8" s="1"/>
  <c r="F36" i="1" s="1"/>
  <c r="Q36" i="1" s="1"/>
  <c r="BS12" i="3"/>
  <c r="B12" i="1"/>
  <c r="M12" i="1" s="1"/>
  <c r="V31" i="4"/>
  <c r="AD31" i="4" s="1"/>
  <c r="AT31" i="10"/>
  <c r="AM31" i="10"/>
  <c r="AT31" i="7"/>
  <c r="AM31" i="7"/>
  <c r="R46" i="15"/>
  <c r="S46" i="15"/>
  <c r="X46" i="4" s="1"/>
  <c r="AF46" i="4" s="1"/>
  <c r="Z46" i="4"/>
  <c r="AH46" i="4" s="1"/>
  <c r="AQ46" i="8"/>
  <c r="AQ46" i="10"/>
  <c r="AS46" i="6"/>
  <c r="AX46" i="8"/>
  <c r="AX46" i="10"/>
  <c r="AZ46" i="6"/>
  <c r="N29" i="1"/>
  <c r="K29" i="1"/>
  <c r="P242" i="2"/>
  <c r="F242" i="2"/>
  <c r="J242" i="2" s="1"/>
  <c r="F34" i="7"/>
  <c r="E34" i="7"/>
  <c r="W34" i="7" s="1"/>
  <c r="AI34" i="9"/>
  <c r="AQ34" i="9" s="1"/>
  <c r="AX34" i="9" s="1"/>
  <c r="AK34" i="5"/>
  <c r="AI34" i="3"/>
  <c r="F30" i="7"/>
  <c r="E30" i="7"/>
  <c r="W30" i="7" s="1"/>
  <c r="V34" i="4"/>
  <c r="AD34" i="4" s="1"/>
  <c r="AM34" i="7"/>
  <c r="AM34" i="10"/>
  <c r="AT34" i="7"/>
  <c r="AT34" i="10"/>
  <c r="BO18" i="3"/>
  <c r="AQ18" i="3"/>
  <c r="F33" i="6"/>
  <c r="X33" i="6" s="1"/>
  <c r="E33" i="6"/>
  <c r="W33" i="6" s="1"/>
  <c r="E33" i="1" s="1"/>
  <c r="P33" i="1" s="1"/>
  <c r="E36" i="7"/>
  <c r="W36" i="7" s="1"/>
  <c r="F36" i="7"/>
  <c r="F35" i="7"/>
  <c r="E35" i="7"/>
  <c r="W35" i="7" s="1"/>
  <c r="BP19" i="3"/>
  <c r="AP19" i="3"/>
  <c r="N65" i="1"/>
  <c r="K65" i="1"/>
  <c r="S50" i="15"/>
  <c r="X50" i="4" s="1"/>
  <c r="AF50" i="4" s="1"/>
  <c r="R50" i="15"/>
  <c r="Z50" i="4"/>
  <c r="AH50" i="4" s="1"/>
  <c r="AZ50" i="6"/>
  <c r="AQ50" i="10"/>
  <c r="AX50" i="8"/>
  <c r="AS50" i="6"/>
  <c r="AX50" i="10"/>
  <c r="AQ50" i="8"/>
  <c r="P42" i="15"/>
  <c r="O42" i="15"/>
  <c r="N42" i="15"/>
  <c r="M42" i="15"/>
  <c r="L42" i="15"/>
  <c r="K42" i="15"/>
  <c r="C42" i="8"/>
  <c r="AG42" i="7"/>
  <c r="C42" i="7"/>
  <c r="C42" i="6"/>
  <c r="C42" i="5"/>
  <c r="C42" i="3"/>
  <c r="M180" i="4"/>
  <c r="C180" i="1" s="1"/>
  <c r="K180" i="4"/>
  <c r="G40" i="2"/>
  <c r="Q40" i="2"/>
  <c r="N13" i="1"/>
  <c r="K13" i="1"/>
  <c r="Q146" i="2"/>
  <c r="G146" i="2"/>
  <c r="Q173" i="2"/>
  <c r="G173" i="2"/>
  <c r="N195" i="1"/>
  <c r="K195" i="1"/>
  <c r="AR17" i="7"/>
  <c r="G17" i="1"/>
  <c r="R17" i="1" s="1"/>
  <c r="F290" i="2"/>
  <c r="J290" i="2" s="1"/>
  <c r="P290" i="2"/>
  <c r="N219" i="1"/>
  <c r="K219" i="1"/>
  <c r="P265" i="2"/>
  <c r="F265" i="2"/>
  <c r="J215" i="2"/>
  <c r="S47" i="15"/>
  <c r="X47" i="4" s="1"/>
  <c r="AF47" i="4" s="1"/>
  <c r="R47" i="15"/>
  <c r="Z47" i="4"/>
  <c r="AH47" i="4" s="1"/>
  <c r="AS47" i="6"/>
  <c r="AQ47" i="8"/>
  <c r="AQ47" i="10"/>
  <c r="AX47" i="10"/>
  <c r="AZ47" i="6"/>
  <c r="AX47" i="8"/>
  <c r="V49" i="15"/>
  <c r="AY49" i="7" s="1"/>
  <c r="Q49" i="15"/>
  <c r="Y49" i="15"/>
  <c r="Y49" i="4"/>
  <c r="AG49" i="4" s="1"/>
  <c r="AP49" i="8"/>
  <c r="AY49" i="6"/>
  <c r="AW49" i="8"/>
  <c r="AP49" i="9"/>
  <c r="AW49" i="9" s="1"/>
  <c r="AP49" i="10"/>
  <c r="AR49" i="5"/>
  <c r="AR49" i="6"/>
  <c r="AW49" i="10"/>
  <c r="AY49" i="5"/>
  <c r="M24" i="13"/>
  <c r="W24" i="5"/>
  <c r="D24" i="1" s="1"/>
  <c r="O24" i="1" s="1"/>
  <c r="AR27" i="7"/>
  <c r="G27" i="1"/>
  <c r="R27" i="1" s="1"/>
  <c r="J213" i="2"/>
  <c r="Q212" i="2"/>
  <c r="G212" i="2"/>
  <c r="M194" i="4"/>
  <c r="C194" i="1" s="1"/>
  <c r="K194" i="4"/>
  <c r="N147" i="1"/>
  <c r="K147" i="1"/>
  <c r="BJ320" i="3"/>
  <c r="BI320" i="3"/>
  <c r="BH320" i="3"/>
  <c r="AD320" i="3"/>
  <c r="A321" i="3"/>
  <c r="P208" i="2"/>
  <c r="F208" i="2"/>
  <c r="J208" i="2" s="1"/>
  <c r="AY27" i="7"/>
  <c r="Q3" i="2"/>
  <c r="G3" i="2"/>
  <c r="N23" i="1"/>
  <c r="K23" i="1"/>
  <c r="AI19" i="6"/>
  <c r="AQ19" i="6" s="1"/>
  <c r="AP19" i="6"/>
  <c r="AA32" i="4"/>
  <c r="AI32" i="4" s="1"/>
  <c r="AR32" i="8"/>
  <c r="AY32" i="8"/>
  <c r="AT32" i="6"/>
  <c r="AY32" i="10"/>
  <c r="BA32" i="6"/>
  <c r="AR32" i="10"/>
  <c r="P48" i="15"/>
  <c r="O48" i="15"/>
  <c r="L48" i="15"/>
  <c r="N48" i="15"/>
  <c r="K48" i="15"/>
  <c r="M48" i="15"/>
  <c r="C48" i="8"/>
  <c r="AG48" i="7"/>
  <c r="C48" i="7"/>
  <c r="C48" i="6"/>
  <c r="C48" i="5"/>
  <c r="C48" i="3"/>
  <c r="AU271" i="4"/>
  <c r="J271" i="4"/>
  <c r="F275" i="4"/>
  <c r="F276" i="4"/>
  <c r="F277" i="4" s="1"/>
  <c r="F273" i="4"/>
  <c r="F274" i="4"/>
  <c r="D3" i="2"/>
  <c r="N3" i="2"/>
  <c r="BS6" i="3"/>
  <c r="J273" i="2"/>
  <c r="M275" i="3"/>
  <c r="M217" i="4"/>
  <c r="C217" i="1" s="1"/>
  <c r="K217" i="4"/>
  <c r="AX27" i="5"/>
  <c r="AQ27" i="5"/>
  <c r="BS3" i="3"/>
  <c r="B3" i="1"/>
  <c r="M3" i="1" s="1"/>
  <c r="Q153" i="2"/>
  <c r="G153" i="2"/>
  <c r="N160" i="1"/>
  <c r="K160" i="1"/>
  <c r="Q182" i="2"/>
  <c r="G182" i="2"/>
  <c r="P220" i="2"/>
  <c r="F220" i="2"/>
  <c r="J220" i="2" s="1"/>
  <c r="F20" i="13"/>
  <c r="E21" i="13"/>
  <c r="AU27" i="7"/>
  <c r="AN27" i="7"/>
  <c r="P92" i="2"/>
  <c r="F92" i="2"/>
  <c r="Q158" i="2"/>
  <c r="G158" i="2"/>
  <c r="F39" i="5"/>
  <c r="X39" i="5" s="1"/>
  <c r="E39" i="5"/>
  <c r="BH317" i="7"/>
  <c r="A318" i="7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BJ317" i="7"/>
  <c r="BI317" i="7"/>
  <c r="H32" i="2"/>
  <c r="R32" i="2"/>
  <c r="P41" i="15"/>
  <c r="O41" i="15"/>
  <c r="N41" i="15"/>
  <c r="M41" i="15"/>
  <c r="L41" i="15"/>
  <c r="K41" i="15"/>
  <c r="AG41" i="7"/>
  <c r="C41" i="8"/>
  <c r="C41" i="7"/>
  <c r="C41" i="5"/>
  <c r="C41" i="6"/>
  <c r="C41" i="3"/>
  <c r="Y43" i="15"/>
  <c r="V43" i="15"/>
  <c r="Q43" i="15"/>
  <c r="AM43" i="9" s="1"/>
  <c r="AT43" i="9" s="1"/>
  <c r="Y43" i="4"/>
  <c r="AG43" i="4" s="1"/>
  <c r="AP43" i="9"/>
  <c r="AW43" i="9" s="1"/>
  <c r="AP43" i="10"/>
  <c r="AW43" i="8"/>
  <c r="AY43" i="6"/>
  <c r="AW43" i="10"/>
  <c r="AY43" i="5"/>
  <c r="AR43" i="6"/>
  <c r="AR43" i="5"/>
  <c r="AP43" i="8"/>
  <c r="F82" i="2"/>
  <c r="P82" i="2"/>
  <c r="M23" i="13"/>
  <c r="W23" i="5"/>
  <c r="D23" i="1" s="1"/>
  <c r="O23" i="1" s="1"/>
  <c r="P149" i="2"/>
  <c r="F149" i="2"/>
  <c r="N167" i="1"/>
  <c r="K167" i="1"/>
  <c r="G204" i="2"/>
  <c r="Q204" i="2"/>
  <c r="N232" i="1"/>
  <c r="K232" i="1"/>
  <c r="F304" i="2"/>
  <c r="P304" i="2"/>
  <c r="AR20" i="7"/>
  <c r="G20" i="1"/>
  <c r="R20" i="1" s="1"/>
  <c r="N138" i="1"/>
  <c r="K138" i="1"/>
  <c r="P213" i="2"/>
  <c r="F213" i="2"/>
  <c r="Q48" i="2"/>
  <c r="G48" i="2"/>
  <c r="F261" i="2"/>
  <c r="J261" i="2" s="1"/>
  <c r="P261" i="2"/>
  <c r="AA36" i="4"/>
  <c r="AI36" i="4" s="1"/>
  <c r="AT36" i="6"/>
  <c r="AY36" i="10"/>
  <c r="AY36" i="8"/>
  <c r="BA36" i="6"/>
  <c r="AR36" i="10"/>
  <c r="AR36" i="8"/>
  <c r="AV39" i="7"/>
  <c r="AO39" i="7"/>
  <c r="W29" i="4"/>
  <c r="AE29" i="4" s="1"/>
  <c r="AN29" i="8"/>
  <c r="AU29" i="10"/>
  <c r="AW29" i="5"/>
  <c r="AN29" i="10"/>
  <c r="AU29" i="8"/>
  <c r="AP29" i="5"/>
  <c r="N187" i="1"/>
  <c r="K187" i="1"/>
  <c r="N44" i="15"/>
  <c r="P44" i="15"/>
  <c r="O44" i="15"/>
  <c r="M44" i="15"/>
  <c r="L44" i="15"/>
  <c r="K44" i="15"/>
  <c r="C44" i="8"/>
  <c r="AG44" i="7"/>
  <c r="C44" i="7"/>
  <c r="C44" i="6"/>
  <c r="C44" i="5"/>
  <c r="C44" i="3"/>
  <c r="S43" i="15"/>
  <c r="X43" i="4" s="1"/>
  <c r="AF43" i="4" s="1"/>
  <c r="R43" i="15"/>
  <c r="Z43" i="4"/>
  <c r="AH43" i="4" s="1"/>
  <c r="AQ43" i="10"/>
  <c r="AX43" i="8"/>
  <c r="AZ43" i="6"/>
  <c r="AX43" i="10"/>
  <c r="AS43" i="6"/>
  <c r="AQ43" i="8"/>
  <c r="F104" i="2"/>
  <c r="P104" i="2"/>
  <c r="Q67" i="2"/>
  <c r="G67" i="2"/>
  <c r="N89" i="1"/>
  <c r="K89" i="1"/>
  <c r="G276" i="2"/>
  <c r="Q276" i="2"/>
  <c r="Q266" i="2"/>
  <c r="G266" i="2"/>
  <c r="M17" i="13"/>
  <c r="W17" i="5"/>
  <c r="D17" i="1" s="1"/>
  <c r="O17" i="1" s="1"/>
  <c r="G128" i="2"/>
  <c r="Q128" i="2"/>
  <c r="P49" i="15"/>
  <c r="O49" i="15"/>
  <c r="N49" i="15"/>
  <c r="M49" i="15"/>
  <c r="L49" i="15"/>
  <c r="K49" i="15"/>
  <c r="C49" i="8"/>
  <c r="C49" i="7"/>
  <c r="AG49" i="7"/>
  <c r="C49" i="6"/>
  <c r="C49" i="5"/>
  <c r="C49" i="3"/>
  <c r="Q48" i="15"/>
  <c r="Y48" i="15"/>
  <c r="V48" i="15"/>
  <c r="AW48" i="10"/>
  <c r="Y48" i="4"/>
  <c r="AG48" i="4" s="1"/>
  <c r="AY48" i="6"/>
  <c r="AP48" i="9"/>
  <c r="AW48" i="9" s="1"/>
  <c r="AW48" i="8"/>
  <c r="AR48" i="6"/>
  <c r="AR48" i="5"/>
  <c r="AP48" i="8"/>
  <c r="AP48" i="10"/>
  <c r="F218" i="2"/>
  <c r="P218" i="2"/>
  <c r="Q93" i="2"/>
  <c r="G93" i="2"/>
  <c r="AR22" i="7"/>
  <c r="G22" i="1"/>
  <c r="R22" i="1" s="1"/>
  <c r="AY28" i="7"/>
  <c r="Q4" i="2"/>
  <c r="G4" i="2"/>
  <c r="N40" i="1"/>
  <c r="K40" i="1"/>
  <c r="BO25" i="3"/>
  <c r="AQ25" i="3"/>
  <c r="AY43" i="7"/>
  <c r="Q19" i="2"/>
  <c r="G19" i="2"/>
  <c r="V37" i="4"/>
  <c r="AD37" i="4" s="1"/>
  <c r="AT37" i="10"/>
  <c r="AT37" i="7"/>
  <c r="AM37" i="10"/>
  <c r="AM37" i="7"/>
  <c r="AI36" i="9"/>
  <c r="AQ36" i="9" s="1"/>
  <c r="AX36" i="9" s="1"/>
  <c r="AK36" i="5"/>
  <c r="AI36" i="3"/>
  <c r="P97" i="2"/>
  <c r="F97" i="2"/>
  <c r="AY32" i="7"/>
  <c r="AG29" i="10"/>
  <c r="AG29" i="9"/>
  <c r="AO29" i="9" s="1"/>
  <c r="AV29" i="9" s="1"/>
  <c r="AG29" i="8"/>
  <c r="AF29" i="7"/>
  <c r="AI29" i="5"/>
  <c r="AG29" i="3"/>
  <c r="F38" i="5"/>
  <c r="X38" i="5" s="1"/>
  <c r="E38" i="5"/>
  <c r="AH37" i="7"/>
  <c r="AL37" i="5"/>
  <c r="AJ37" i="3"/>
  <c r="AI32" i="9"/>
  <c r="AQ32" i="9" s="1"/>
  <c r="AX32" i="9" s="1"/>
  <c r="AK32" i="5"/>
  <c r="AI32" i="3"/>
  <c r="Q210" i="2"/>
  <c r="G210" i="2"/>
  <c r="K269" i="1"/>
  <c r="P173" i="2"/>
  <c r="F173" i="2"/>
  <c r="G32" i="2"/>
  <c r="Q32" i="2"/>
  <c r="AI25" i="6"/>
  <c r="AQ25" i="6" s="1"/>
  <c r="AP25" i="6"/>
  <c r="F34" i="5"/>
  <c r="X34" i="5" s="1"/>
  <c r="E34" i="5"/>
  <c r="AA37" i="4"/>
  <c r="AI37" i="4" s="1"/>
  <c r="AR37" i="8"/>
  <c r="AY37" i="10"/>
  <c r="AY37" i="8"/>
  <c r="BA37" i="6"/>
  <c r="AR37" i="10"/>
  <c r="AT37" i="6"/>
  <c r="AH36" i="7"/>
  <c r="AL36" i="5"/>
  <c r="AJ36" i="3"/>
  <c r="M158" i="4"/>
  <c r="C158" i="1" s="1"/>
  <c r="K158" i="4"/>
  <c r="AH29" i="6"/>
  <c r="AH29" i="3"/>
  <c r="F38" i="6"/>
  <c r="X38" i="6" s="1"/>
  <c r="E38" i="6"/>
  <c r="W38" i="6" s="1"/>
  <c r="E38" i="1" s="1"/>
  <c r="P38" i="1" s="1"/>
  <c r="AH32" i="7"/>
  <c r="AL32" i="5"/>
  <c r="AJ32" i="3"/>
  <c r="Q300" i="2"/>
  <c r="G300" i="2"/>
  <c r="Q256" i="2"/>
  <c r="G256" i="2"/>
  <c r="J265" i="2"/>
  <c r="N118" i="1"/>
  <c r="K118" i="1"/>
  <c r="N56" i="1"/>
  <c r="K56" i="1"/>
  <c r="F34" i="6"/>
  <c r="X34" i="6" s="1"/>
  <c r="E34" i="6"/>
  <c r="W34" i="6" s="1"/>
  <c r="E34" i="1" s="1"/>
  <c r="P34" i="1" s="1"/>
  <c r="BJ296" i="7"/>
  <c r="BI296" i="7"/>
  <c r="A297" i="7"/>
  <c r="BH296" i="7"/>
  <c r="AE36" i="8"/>
  <c r="AG36" i="6"/>
  <c r="AG36" i="5"/>
  <c r="AE36" i="3"/>
  <c r="AN32" i="8"/>
  <c r="W32" i="4"/>
  <c r="AE32" i="4" s="1"/>
  <c r="AP32" i="5"/>
  <c r="AU32" i="8"/>
  <c r="AW32" i="5"/>
  <c r="AU32" i="10"/>
  <c r="AN32" i="10"/>
  <c r="AI29" i="9"/>
  <c r="AQ29" i="9" s="1"/>
  <c r="AX29" i="9" s="1"/>
  <c r="AK29" i="5"/>
  <c r="AI29" i="3"/>
  <c r="F38" i="8"/>
  <c r="E38" i="8"/>
  <c r="W38" i="8" s="1"/>
  <c r="F38" i="1" s="1"/>
  <c r="Q38" i="1" s="1"/>
  <c r="AR23" i="7"/>
  <c r="G23" i="1"/>
  <c r="R23" i="1" s="1"/>
  <c r="A317" i="10"/>
  <c r="BJ316" i="10"/>
  <c r="BI316" i="10"/>
  <c r="BH316" i="10"/>
  <c r="G83" i="2"/>
  <c r="Q83" i="2"/>
  <c r="N27" i="1"/>
  <c r="K27" i="1"/>
  <c r="F126" i="2"/>
  <c r="P126" i="2"/>
  <c r="F215" i="2"/>
  <c r="P215" i="2"/>
  <c r="BO23" i="3"/>
  <c r="AQ23" i="3"/>
  <c r="BN23" i="3"/>
  <c r="AR23" i="3"/>
  <c r="G260" i="2"/>
  <c r="Q260" i="2"/>
  <c r="Q25" i="2"/>
  <c r="G25" i="2"/>
  <c r="AO34" i="7"/>
  <c r="AV34" i="7"/>
  <c r="BQ24" i="3"/>
  <c r="AN24" i="3"/>
  <c r="V33" i="4"/>
  <c r="AD33" i="4" s="1"/>
  <c r="AT33" i="10"/>
  <c r="AT33" i="7"/>
  <c r="AM33" i="10"/>
  <c r="AM33" i="7"/>
  <c r="AF36" i="9"/>
  <c r="AN36" i="9" s="1"/>
  <c r="AU36" i="9" s="1"/>
  <c r="AI36" i="7"/>
  <c r="AF36" i="3"/>
  <c r="AU40" i="10"/>
  <c r="AN40" i="10"/>
  <c r="W40" i="4"/>
  <c r="AE40" i="4" s="1"/>
  <c r="AW40" i="5"/>
  <c r="AU40" i="8"/>
  <c r="AH29" i="7"/>
  <c r="AL29" i="5"/>
  <c r="AJ29" i="3"/>
  <c r="AV38" i="7"/>
  <c r="K227" i="1"/>
  <c r="P19" i="2"/>
  <c r="F19" i="2"/>
  <c r="P189" i="2"/>
  <c r="F189" i="2"/>
  <c r="K239" i="4"/>
  <c r="M239" i="4"/>
  <c r="C239" i="1" s="1"/>
  <c r="Q38" i="2"/>
  <c r="G38" i="2"/>
  <c r="P243" i="2"/>
  <c r="F243" i="2"/>
  <c r="J243" i="2" s="1"/>
  <c r="BS14" i="3"/>
  <c r="B14" i="1"/>
  <c r="M14" i="1" s="1"/>
  <c r="AR26" i="7"/>
  <c r="G26" i="1"/>
  <c r="R26" i="1" s="1"/>
  <c r="BS4" i="3"/>
  <c r="B4" i="1"/>
  <c r="M4" i="1" s="1"/>
  <c r="Q116" i="2"/>
  <c r="G116" i="2"/>
  <c r="Q135" i="2"/>
  <c r="G135" i="2"/>
  <c r="N35" i="1"/>
  <c r="K35" i="1"/>
  <c r="Q73" i="2"/>
  <c r="G73" i="2"/>
  <c r="Q75" i="2"/>
  <c r="G75" i="2"/>
  <c r="AE42" i="9"/>
  <c r="F75" i="2"/>
  <c r="P75" i="2"/>
  <c r="AR2" i="7"/>
  <c r="G2" i="1"/>
  <c r="R2" i="1" s="1"/>
  <c r="P128" i="2"/>
  <c r="F128" i="2"/>
  <c r="BS26" i="3"/>
  <c r="B26" i="1"/>
  <c r="M26" i="1" s="1"/>
  <c r="Q306" i="2"/>
  <c r="G306" i="2"/>
  <c r="P214" i="2"/>
  <c r="F214" i="2"/>
  <c r="J214" i="2" s="1"/>
  <c r="AY45" i="7"/>
  <c r="Q21" i="2"/>
  <c r="G21" i="2"/>
  <c r="P169" i="2"/>
  <c r="F169" i="2"/>
  <c r="Q113" i="2"/>
  <c r="G113" i="2"/>
  <c r="N173" i="1"/>
  <c r="K173" i="1"/>
  <c r="N2" i="1"/>
  <c r="K2" i="1"/>
  <c r="G237" i="2"/>
  <c r="Q237" i="2"/>
  <c r="J211" i="2"/>
  <c r="AR12" i="7"/>
  <c r="G12" i="1"/>
  <c r="R12" i="1" s="1"/>
  <c r="G196" i="2"/>
  <c r="Q196" i="2"/>
  <c r="F122" i="2"/>
  <c r="P122" i="2"/>
  <c r="P188" i="2"/>
  <c r="F188" i="2"/>
  <c r="AI23" i="6"/>
  <c r="AQ23" i="6" s="1"/>
  <c r="AP23" i="6"/>
  <c r="P14" i="2"/>
  <c r="F14" i="2"/>
  <c r="AY40" i="7"/>
  <c r="Q16" i="2"/>
  <c r="G16" i="2"/>
  <c r="G127" i="2"/>
  <c r="Q127" i="2"/>
  <c r="Q221" i="2"/>
  <c r="G221" i="2"/>
  <c r="N148" i="1"/>
  <c r="K148" i="1"/>
  <c r="Q190" i="2"/>
  <c r="G190" i="2"/>
  <c r="J207" i="2"/>
  <c r="AV27" i="8"/>
  <c r="AO27" i="8"/>
  <c r="P48" i="2"/>
  <c r="F48" i="2"/>
  <c r="B19" i="1"/>
  <c r="M19" i="1" s="1"/>
  <c r="B13" i="1"/>
  <c r="M13" i="1" s="1"/>
  <c r="BS13" i="3"/>
  <c r="V2" i="2"/>
  <c r="AA2" i="2"/>
  <c r="W2" i="2"/>
  <c r="Z2" i="2"/>
  <c r="X2" i="2"/>
  <c r="Y2" i="2"/>
  <c r="Q233" i="2"/>
  <c r="G233" i="2"/>
  <c r="AP45" i="9"/>
  <c r="AW45" i="9" s="1"/>
  <c r="M253" i="4"/>
  <c r="C253" i="1" s="1"/>
  <c r="K253" i="4"/>
  <c r="AR11" i="7"/>
  <c r="G11" i="1"/>
  <c r="R11" i="1" s="1"/>
  <c r="AQ27" i="7"/>
  <c r="G267" i="2"/>
  <c r="Q267" i="2"/>
  <c r="F38" i="2"/>
  <c r="P38" i="2"/>
  <c r="G122" i="2"/>
  <c r="Q122" i="2"/>
  <c r="F39" i="2"/>
  <c r="P39" i="2"/>
  <c r="W34" i="4"/>
  <c r="AE34" i="4" s="1"/>
  <c r="AU34" i="8"/>
  <c r="AN34" i="10"/>
  <c r="AN34" i="8"/>
  <c r="AW34" i="5"/>
  <c r="AU34" i="10"/>
  <c r="P50" i="15"/>
  <c r="O50" i="15"/>
  <c r="N50" i="15"/>
  <c r="M50" i="15"/>
  <c r="L50" i="15"/>
  <c r="K50" i="15"/>
  <c r="C50" i="8"/>
  <c r="C50" i="7"/>
  <c r="AG50" i="7"/>
  <c r="C50" i="6"/>
  <c r="C50" i="5"/>
  <c r="C50" i="3"/>
  <c r="P53" i="2"/>
  <c r="F53" i="2"/>
  <c r="M174" i="4"/>
  <c r="C174" i="1" s="1"/>
  <c r="K174" i="4"/>
  <c r="J192" i="2"/>
  <c r="AN25" i="3"/>
  <c r="G228" i="2"/>
  <c r="Q228" i="2"/>
  <c r="F247" i="2"/>
  <c r="J247" i="2" s="1"/>
  <c r="P247" i="2"/>
  <c r="AY30" i="7"/>
  <c r="Q6" i="2"/>
  <c r="G6" i="2"/>
  <c r="Q251" i="2"/>
  <c r="G251" i="2"/>
  <c r="J218" i="2"/>
  <c r="P244" i="2"/>
  <c r="F244" i="2"/>
  <c r="J244" i="2" s="1"/>
  <c r="P160" i="2"/>
  <c r="F160" i="2"/>
  <c r="K129" i="1"/>
  <c r="J225" i="2"/>
  <c r="M170" i="4"/>
  <c r="C170" i="1" s="1"/>
  <c r="K170" i="4"/>
  <c r="J237" i="2"/>
  <c r="P234" i="2"/>
  <c r="F234" i="2"/>
  <c r="J234" i="2" s="1"/>
  <c r="P191" i="2"/>
  <c r="F191" i="2"/>
  <c r="G289" i="2"/>
  <c r="Q289" i="2"/>
  <c r="AV27" i="10"/>
  <c r="AO27" i="10"/>
  <c r="AY29" i="7"/>
  <c r="Q5" i="2"/>
  <c r="G5" i="2"/>
  <c r="Q280" i="2"/>
  <c r="G280" i="2"/>
  <c r="AI15" i="6"/>
  <c r="AQ15" i="6" s="1"/>
  <c r="AP15" i="6"/>
  <c r="A317" i="8"/>
  <c r="BJ316" i="8"/>
  <c r="BI316" i="8"/>
  <c r="BH316" i="8"/>
  <c r="BS9" i="3"/>
  <c r="B9" i="1"/>
  <c r="M9" i="1" s="1"/>
  <c r="AO25" i="3"/>
  <c r="A296" i="6"/>
  <c r="BJ295" i="6"/>
  <c r="BI295" i="6"/>
  <c r="BH295" i="6"/>
  <c r="G123" i="2"/>
  <c r="Q123" i="2"/>
  <c r="AF239" i="15"/>
  <c r="A240" i="15"/>
  <c r="AE239" i="15"/>
  <c r="BS10" i="3"/>
  <c r="B10" i="1"/>
  <c r="M10" i="1" s="1"/>
  <c r="L3" i="2"/>
  <c r="B3" i="2"/>
  <c r="Q168" i="2"/>
  <c r="G168" i="2"/>
  <c r="J304" i="2"/>
  <c r="V38" i="4"/>
  <c r="AD38" i="4" s="1"/>
  <c r="AT38" i="10"/>
  <c r="AM38" i="10"/>
  <c r="AT38" i="7"/>
  <c r="BS23" i="3"/>
  <c r="B23" i="1"/>
  <c r="M23" i="1" s="1"/>
  <c r="Q46" i="2"/>
  <c r="G46" i="2"/>
  <c r="BO27" i="3"/>
  <c r="AY27" i="3"/>
  <c r="Q294" i="2"/>
  <c r="G294" i="2"/>
  <c r="N71" i="1"/>
  <c r="K71" i="1"/>
  <c r="P68" i="2"/>
  <c r="F68" i="2"/>
  <c r="N22" i="1"/>
  <c r="K22" i="1"/>
  <c r="P187" i="2"/>
  <c r="F187" i="2"/>
  <c r="P266" i="2"/>
  <c r="F266" i="2"/>
  <c r="J266" i="2" s="1"/>
  <c r="B18" i="1"/>
  <c r="M18" i="1" s="1"/>
  <c r="Q199" i="2"/>
  <c r="G199" i="2"/>
  <c r="K48" i="1"/>
  <c r="N124" i="1"/>
  <c r="K124" i="1"/>
  <c r="G297" i="2"/>
  <c r="Q297" i="2"/>
  <c r="Q148" i="2"/>
  <c r="G148" i="2"/>
  <c r="AR25" i="3"/>
  <c r="Q284" i="2"/>
  <c r="G284" i="2"/>
  <c r="N265" i="1"/>
  <c r="K265" i="1"/>
  <c r="P212" i="2"/>
  <c r="F212" i="2"/>
  <c r="J212" i="2" s="1"/>
  <c r="Q74" i="2"/>
  <c r="G74" i="2"/>
  <c r="Q263" i="2"/>
  <c r="G263" i="2"/>
  <c r="G99" i="2"/>
  <c r="Q99" i="2"/>
  <c r="P147" i="2"/>
  <c r="F147" i="2"/>
  <c r="Q137" i="2"/>
  <c r="G137" i="2"/>
  <c r="AR21" i="7"/>
  <c r="G21" i="1"/>
  <c r="R21" i="1" s="1"/>
  <c r="Q160" i="2"/>
  <c r="G160" i="2"/>
  <c r="AE35" i="8"/>
  <c r="AG35" i="6"/>
  <c r="AG35" i="5"/>
  <c r="AE35" i="3"/>
  <c r="AV37" i="7"/>
  <c r="AV32" i="7"/>
  <c r="AO32" i="7"/>
  <c r="AJ37" i="9"/>
  <c r="AR38" i="9"/>
  <c r="AY38" i="9" s="1"/>
  <c r="P46" i="15"/>
  <c r="O46" i="15"/>
  <c r="N46" i="15"/>
  <c r="M46" i="15"/>
  <c r="L46" i="15"/>
  <c r="K46" i="15"/>
  <c r="C46" i="8"/>
  <c r="C46" i="7"/>
  <c r="C46" i="6"/>
  <c r="AG46" i="7"/>
  <c r="C46" i="3"/>
  <c r="C46" i="5"/>
  <c r="Y51" i="15"/>
  <c r="V51" i="15"/>
  <c r="Q51" i="15"/>
  <c r="AW51" i="10"/>
  <c r="Y51" i="4"/>
  <c r="AG51" i="4" s="1"/>
  <c r="AR51" i="5"/>
  <c r="AP51" i="8"/>
  <c r="AP51" i="10"/>
  <c r="AY51" i="5"/>
  <c r="AY51" i="6"/>
  <c r="AW51" i="8"/>
  <c r="AP51" i="9"/>
  <c r="AW51" i="9" s="1"/>
  <c r="AR51" i="6"/>
  <c r="N228" i="1"/>
  <c r="K228" i="1"/>
  <c r="N220" i="1"/>
  <c r="K220" i="1"/>
  <c r="M204" i="4"/>
  <c r="C204" i="1" s="1"/>
  <c r="K204" i="4"/>
  <c r="G62" i="2"/>
  <c r="Q62" i="2"/>
  <c r="J224" i="2"/>
  <c r="M254" i="4"/>
  <c r="C254" i="1" s="1"/>
  <c r="K254" i="4"/>
  <c r="G124" i="2"/>
  <c r="Q124" i="2"/>
  <c r="BQ22" i="3"/>
  <c r="AN22" i="3"/>
  <c r="Q47" i="2"/>
  <c r="G47" i="2"/>
  <c r="N84" i="1"/>
  <c r="K84" i="1"/>
  <c r="Q163" i="2"/>
  <c r="G163" i="2"/>
  <c r="F196" i="2"/>
  <c r="J196" i="2" s="1"/>
  <c r="P196" i="2"/>
  <c r="Q85" i="2"/>
  <c r="G85" i="2"/>
  <c r="N144" i="1"/>
  <c r="K144" i="1"/>
  <c r="G77" i="2"/>
  <c r="Q77" i="2"/>
  <c r="Q172" i="2"/>
  <c r="G172" i="2"/>
  <c r="AW45" i="8"/>
  <c r="N41" i="1"/>
  <c r="K41" i="1"/>
  <c r="AF30" i="9"/>
  <c r="AN30" i="9" s="1"/>
  <c r="AU30" i="9" s="1"/>
  <c r="AI30" i="7"/>
  <c r="AF30" i="3"/>
  <c r="F31" i="8"/>
  <c r="E31" i="8"/>
  <c r="W31" i="8" s="1"/>
  <c r="F31" i="1" s="1"/>
  <c r="Q31" i="1" s="1"/>
  <c r="AF35" i="9"/>
  <c r="AN35" i="9" s="1"/>
  <c r="AU35" i="9" s="1"/>
  <c r="AI35" i="7"/>
  <c r="AF35" i="3"/>
  <c r="F32" i="7"/>
  <c r="E32" i="7"/>
  <c r="W32" i="7" s="1"/>
  <c r="P170" i="2"/>
  <c r="F170" i="2"/>
  <c r="J193" i="2"/>
  <c r="F36" i="2"/>
  <c r="P36" i="2"/>
  <c r="N149" i="1"/>
  <c r="K149" i="1"/>
  <c r="BQ27" i="3"/>
  <c r="AV27" i="3"/>
  <c r="BP22" i="3"/>
  <c r="AP22" i="3"/>
  <c r="K236" i="1"/>
  <c r="N43" i="1"/>
  <c r="K43" i="1"/>
  <c r="N63" i="1"/>
  <c r="K63" i="1"/>
  <c r="O3" i="2"/>
  <c r="E3" i="2"/>
  <c r="Q72" i="2"/>
  <c r="G72" i="2"/>
  <c r="G78" i="2"/>
  <c r="Q78" i="2"/>
  <c r="Q181" i="2"/>
  <c r="G181" i="2"/>
  <c r="Q177" i="2"/>
  <c r="G177" i="2"/>
  <c r="Q63" i="2"/>
  <c r="G63" i="2"/>
  <c r="N142" i="1"/>
  <c r="K142" i="1"/>
  <c r="AR7" i="7"/>
  <c r="G7" i="1"/>
  <c r="R7" i="1" s="1"/>
  <c r="N102" i="1"/>
  <c r="K102" i="1"/>
  <c r="AA38" i="4"/>
  <c r="AI38" i="4" s="1"/>
  <c r="AY38" i="8"/>
  <c r="AY38" i="10"/>
  <c r="AR38" i="10"/>
  <c r="AT38" i="6"/>
  <c r="BA38" i="6"/>
  <c r="F105" i="2"/>
  <c r="P105" i="2"/>
  <c r="V29" i="4"/>
  <c r="AD29" i="4" s="1"/>
  <c r="AT29" i="10"/>
  <c r="AT29" i="7"/>
  <c r="AM29" i="10"/>
  <c r="AV33" i="7"/>
  <c r="AO33" i="7"/>
  <c r="AF31" i="9"/>
  <c r="AN31" i="9" s="1"/>
  <c r="AU31" i="9" s="1"/>
  <c r="AI31" i="7"/>
  <c r="AF31" i="3"/>
  <c r="AA35" i="4"/>
  <c r="AI35" i="4" s="1"/>
  <c r="AT35" i="6"/>
  <c r="AR35" i="10"/>
  <c r="AY35" i="8"/>
  <c r="BA35" i="6"/>
  <c r="AR35" i="8"/>
  <c r="AY35" i="10"/>
  <c r="F29" i="3"/>
  <c r="X29" i="3" s="1"/>
  <c r="E29" i="3"/>
  <c r="F37" i="8"/>
  <c r="E37" i="8"/>
  <c r="W37" i="8" s="1"/>
  <c r="F37" i="1" s="1"/>
  <c r="Q37" i="1" s="1"/>
  <c r="T63" i="15"/>
  <c r="T65" i="15"/>
  <c r="B60" i="15"/>
  <c r="U62" i="15"/>
  <c r="U58" i="15"/>
  <c r="U66" i="15"/>
  <c r="T54" i="15"/>
  <c r="T66" i="15"/>
  <c r="B61" i="15"/>
  <c r="B62" i="15"/>
  <c r="T58" i="15"/>
  <c r="U65" i="15"/>
  <c r="U63" i="15"/>
  <c r="U56" i="15"/>
  <c r="T56" i="15"/>
  <c r="B55" i="15"/>
  <c r="U61" i="15"/>
  <c r="T61" i="15"/>
  <c r="T59" i="15"/>
  <c r="B58" i="15"/>
  <c r="U54" i="15"/>
  <c r="B56" i="15"/>
  <c r="B59" i="15"/>
  <c r="U55" i="15"/>
  <c r="T55" i="15"/>
  <c r="B64" i="15"/>
  <c r="I7" i="15"/>
  <c r="U60" i="15"/>
  <c r="T60" i="15"/>
  <c r="B63" i="15"/>
  <c r="B66" i="15"/>
  <c r="U57" i="15"/>
  <c r="T62" i="15"/>
  <c r="T57" i="15"/>
  <c r="B54" i="15"/>
  <c r="B65" i="15"/>
  <c r="U59" i="15"/>
  <c r="U64" i="15"/>
  <c r="T64" i="15"/>
  <c r="B57" i="15"/>
  <c r="R48" i="15"/>
  <c r="S48" i="15"/>
  <c r="X48" i="4" s="1"/>
  <c r="AF48" i="4" s="1"/>
  <c r="AX48" i="10"/>
  <c r="Z48" i="4"/>
  <c r="AH48" i="4" s="1"/>
  <c r="AZ48" i="6"/>
  <c r="AX48" i="8"/>
  <c r="AQ48" i="8"/>
  <c r="AS48" i="6"/>
  <c r="AQ48" i="10"/>
  <c r="AG30" i="10"/>
  <c r="AG30" i="9"/>
  <c r="AO30" i="9" s="1"/>
  <c r="AV30" i="9" s="1"/>
  <c r="AG30" i="8"/>
  <c r="AF30" i="7"/>
  <c r="AI30" i="5"/>
  <c r="AG30" i="3"/>
  <c r="BP24" i="3"/>
  <c r="AP24" i="3"/>
  <c r="W33" i="4"/>
  <c r="AE33" i="4" s="1"/>
  <c r="AU33" i="10"/>
  <c r="AU33" i="8"/>
  <c r="AN33" i="10"/>
  <c r="AW33" i="5"/>
  <c r="AE39" i="8"/>
  <c r="AG39" i="6"/>
  <c r="AG39" i="5"/>
  <c r="AE39" i="3"/>
  <c r="AH33" i="6"/>
  <c r="AH33" i="3"/>
  <c r="AH28" i="6"/>
  <c r="AH28" i="3"/>
  <c r="AE31" i="8"/>
  <c r="AG31" i="6"/>
  <c r="AG31" i="5"/>
  <c r="AE31" i="3"/>
  <c r="F29" i="5"/>
  <c r="X29" i="5" s="1"/>
  <c r="E29" i="5"/>
  <c r="AH35" i="7"/>
  <c r="AL35" i="5"/>
  <c r="AJ35" i="3"/>
  <c r="AH37" i="6"/>
  <c r="AH37" i="3"/>
  <c r="F32" i="8"/>
  <c r="E32" i="8"/>
  <c r="W32" i="8" s="1"/>
  <c r="F32" i="1" s="1"/>
  <c r="Q32" i="1" s="1"/>
  <c r="S44" i="15"/>
  <c r="X44" i="4" s="1"/>
  <c r="AF44" i="4" s="1"/>
  <c r="R44" i="15"/>
  <c r="Z44" i="4"/>
  <c r="AH44" i="4" s="1"/>
  <c r="AQ44" i="8"/>
  <c r="AQ44" i="10"/>
  <c r="AX44" i="10"/>
  <c r="AX44" i="8"/>
  <c r="AS44" i="6"/>
  <c r="AZ44" i="6"/>
  <c r="S51" i="15"/>
  <c r="X51" i="4" s="1"/>
  <c r="AF51" i="4" s="1"/>
  <c r="R51" i="15"/>
  <c r="AX51" i="10"/>
  <c r="Z51" i="4"/>
  <c r="AH51" i="4" s="1"/>
  <c r="AQ51" i="8"/>
  <c r="AQ51" i="10"/>
  <c r="AZ51" i="6"/>
  <c r="AX51" i="8"/>
  <c r="AS51" i="6"/>
  <c r="G262" i="2"/>
  <c r="Q262" i="2"/>
  <c r="W19" i="5"/>
  <c r="D19" i="1" s="1"/>
  <c r="O19" i="1" s="1"/>
  <c r="J191" i="2"/>
  <c r="AR5" i="7"/>
  <c r="G5" i="1"/>
  <c r="R5" i="1" s="1"/>
  <c r="N85" i="1"/>
  <c r="K85" i="1"/>
  <c r="Q213" i="2"/>
  <c r="G213" i="2"/>
  <c r="AI22" i="6"/>
  <c r="AQ22" i="6" s="1"/>
  <c r="AP22" i="6"/>
  <c r="P185" i="2"/>
  <c r="F185" i="2"/>
  <c r="A297" i="5"/>
  <c r="BJ296" i="5"/>
  <c r="BI296" i="5"/>
  <c r="BH296" i="5"/>
  <c r="BS25" i="3"/>
  <c r="B25" i="1"/>
  <c r="M25" i="1" s="1"/>
  <c r="AN18" i="3"/>
  <c r="P21" i="2"/>
  <c r="F21" i="2"/>
  <c r="G79" i="2"/>
  <c r="Q79" i="2"/>
  <c r="N99" i="1"/>
  <c r="K99" i="1"/>
  <c r="F39" i="7"/>
  <c r="E39" i="7"/>
  <c r="W39" i="7" s="1"/>
  <c r="AE28" i="8"/>
  <c r="AG28" i="6"/>
  <c r="AG28" i="5"/>
  <c r="AE28" i="3"/>
  <c r="F39" i="8"/>
  <c r="E39" i="8"/>
  <c r="W39" i="8" s="1"/>
  <c r="F39" i="1" s="1"/>
  <c r="Q39" i="1" s="1"/>
  <c r="R20" i="2"/>
  <c r="H20" i="2"/>
  <c r="AF39" i="9"/>
  <c r="AN39" i="9" s="1"/>
  <c r="AU39" i="9" s="1"/>
  <c r="AI39" i="7"/>
  <c r="AF39" i="3"/>
  <c r="AI33" i="9"/>
  <c r="AQ33" i="9" s="1"/>
  <c r="AX33" i="9" s="1"/>
  <c r="AK33" i="5"/>
  <c r="AI33" i="3"/>
  <c r="F36" i="3"/>
  <c r="X36" i="3" s="1"/>
  <c r="E36" i="3"/>
  <c r="AI28" i="9"/>
  <c r="AQ28" i="9" s="1"/>
  <c r="AX28" i="9" s="1"/>
  <c r="AK28" i="5"/>
  <c r="AI28" i="3"/>
  <c r="P94" i="2"/>
  <c r="F94" i="2"/>
  <c r="AG31" i="10"/>
  <c r="AG31" i="9"/>
  <c r="AO31" i="9" s="1"/>
  <c r="AV31" i="9" s="1"/>
  <c r="AG31" i="8"/>
  <c r="AF31" i="7"/>
  <c r="AI31" i="5"/>
  <c r="AG31" i="3"/>
  <c r="V35" i="4"/>
  <c r="AD35" i="4" s="1"/>
  <c r="AM35" i="10"/>
  <c r="AM35" i="7"/>
  <c r="AT35" i="10"/>
  <c r="AT35" i="7"/>
  <c r="F29" i="6"/>
  <c r="X29" i="6" s="1"/>
  <c r="E29" i="6"/>
  <c r="W29" i="6" s="1"/>
  <c r="E29" i="1" s="1"/>
  <c r="P29" i="1" s="1"/>
  <c r="AT40" i="10"/>
  <c r="V40" i="4"/>
  <c r="AD40" i="4" s="1"/>
  <c r="AM40" i="10"/>
  <c r="AT40" i="7"/>
  <c r="AE37" i="8"/>
  <c r="AG37" i="6"/>
  <c r="AG37" i="5"/>
  <c r="AE37" i="3"/>
  <c r="Q144" i="2"/>
  <c r="G144" i="2"/>
  <c r="AE32" i="8"/>
  <c r="AG32" i="5"/>
  <c r="AG32" i="6"/>
  <c r="AE32" i="3"/>
  <c r="Y52" i="15"/>
  <c r="V52" i="15"/>
  <c r="Q52" i="15"/>
  <c r="Y52" i="4"/>
  <c r="AG52" i="4" s="1"/>
  <c r="AP52" i="8"/>
  <c r="AW52" i="10"/>
  <c r="AP52" i="10"/>
  <c r="AW52" i="8"/>
  <c r="AY52" i="6"/>
  <c r="AR52" i="5"/>
  <c r="AP52" i="9"/>
  <c r="AW52" i="9" s="1"/>
  <c r="AR52" i="6"/>
  <c r="Y45" i="15"/>
  <c r="V45" i="15"/>
  <c r="Q45" i="15"/>
  <c r="AW45" i="10"/>
  <c r="Y45" i="4"/>
  <c r="AG45" i="4" s="1"/>
  <c r="AY45" i="5"/>
  <c r="AY45" i="6"/>
  <c r="AP45" i="10"/>
  <c r="AP45" i="8"/>
  <c r="AR45" i="6"/>
  <c r="N264" i="1"/>
  <c r="K264" i="1"/>
  <c r="BN24" i="3"/>
  <c r="AR24" i="3"/>
  <c r="J200" i="2"/>
  <c r="Y272" i="9"/>
  <c r="H275" i="1"/>
  <c r="AI17" i="6"/>
  <c r="AQ17" i="6" s="1"/>
  <c r="AP17" i="6"/>
  <c r="K134" i="1"/>
  <c r="Q136" i="2"/>
  <c r="G136" i="2"/>
  <c r="N128" i="1"/>
  <c r="K128" i="1"/>
  <c r="BN27" i="3"/>
  <c r="AZ27" i="3"/>
  <c r="G60" i="2"/>
  <c r="Q60" i="2"/>
  <c r="AR9" i="7"/>
  <c r="G9" i="1"/>
  <c r="R9" i="1" s="1"/>
  <c r="M230" i="4"/>
  <c r="C230" i="1" s="1"/>
  <c r="K230" i="4"/>
  <c r="K77" i="1"/>
  <c r="AY42" i="7"/>
  <c r="G18" i="2"/>
  <c r="Q18" i="2"/>
  <c r="AO18" i="3"/>
  <c r="N191" i="1"/>
  <c r="K191" i="1"/>
  <c r="N255" i="1"/>
  <c r="K255" i="1"/>
  <c r="F252" i="2"/>
  <c r="J252" i="2" s="1"/>
  <c r="P252" i="2"/>
  <c r="K46" i="1"/>
  <c r="N46" i="1"/>
  <c r="AS27" i="5"/>
  <c r="AZ27" i="5"/>
  <c r="AA29" i="4"/>
  <c r="AI29" i="4" s="1"/>
  <c r="AR29" i="8"/>
  <c r="AY29" i="10"/>
  <c r="AR29" i="10"/>
  <c r="AT29" i="6"/>
  <c r="BA29" i="6"/>
  <c r="AF28" i="9"/>
  <c r="AN28" i="9" s="1"/>
  <c r="AU28" i="9" s="1"/>
  <c r="AI28" i="7"/>
  <c r="AF28" i="3"/>
  <c r="AH33" i="7"/>
  <c r="AL33" i="5"/>
  <c r="AJ33" i="3"/>
  <c r="F36" i="5"/>
  <c r="X36" i="5" s="1"/>
  <c r="E36" i="5"/>
  <c r="AH28" i="7"/>
  <c r="AL28" i="5"/>
  <c r="AJ28" i="3"/>
  <c r="AH31" i="6"/>
  <c r="AH31" i="3"/>
  <c r="AV29" i="7"/>
  <c r="AF37" i="9"/>
  <c r="AN37" i="9" s="1"/>
  <c r="AU37" i="9" s="1"/>
  <c r="AI37" i="7"/>
  <c r="AF37" i="3"/>
  <c r="AF32" i="9"/>
  <c r="AN32" i="9" s="1"/>
  <c r="AU32" i="9" s="1"/>
  <c r="AI32" i="7"/>
  <c r="AF32" i="3"/>
  <c r="Q277" i="2"/>
  <c r="G277" i="2"/>
  <c r="M171" i="4"/>
  <c r="C171" i="1" s="1"/>
  <c r="K171" i="4"/>
  <c r="S52" i="15"/>
  <c r="X52" i="4" s="1"/>
  <c r="AF52" i="4" s="1"/>
  <c r="R52" i="15"/>
  <c r="Z52" i="4"/>
  <c r="AH52" i="4" s="1"/>
  <c r="AQ52" i="8"/>
  <c r="AQ52" i="10"/>
  <c r="AX52" i="10"/>
  <c r="AX52" i="8"/>
  <c r="AZ52" i="6"/>
  <c r="AS52" i="6"/>
  <c r="S41" i="15"/>
  <c r="X41" i="4" s="1"/>
  <c r="AF41" i="4" s="1"/>
  <c r="R41" i="15"/>
  <c r="Z41" i="4"/>
  <c r="AH41" i="4" s="1"/>
  <c r="AQ41" i="10"/>
  <c r="AX41" i="10"/>
  <c r="AZ41" i="6"/>
  <c r="AS41" i="6"/>
  <c r="AX41" i="8"/>
  <c r="M18" i="13"/>
  <c r="W18" i="5"/>
  <c r="D18" i="1" s="1"/>
  <c r="O18" i="1" s="1"/>
  <c r="BJ294" i="10"/>
  <c r="BI294" i="10"/>
  <c r="A295" i="10"/>
  <c r="BH294" i="10"/>
  <c r="G84" i="2"/>
  <c r="Q84" i="2"/>
  <c r="Q26" i="2"/>
  <c r="G26" i="2"/>
  <c r="G304" i="2"/>
  <c r="Q304" i="2"/>
  <c r="P156" i="2"/>
  <c r="F156" i="2"/>
  <c r="K222" i="4"/>
  <c r="M222" i="4"/>
  <c r="C222" i="1" s="1"/>
  <c r="AT27" i="5"/>
  <c r="BA27" i="5"/>
  <c r="AO17" i="3"/>
  <c r="F227" i="2"/>
  <c r="J227" i="2" s="1"/>
  <c r="P227" i="2"/>
  <c r="Q258" i="2"/>
  <c r="G258" i="2"/>
  <c r="BI317" i="6"/>
  <c r="BH317" i="6"/>
  <c r="A318" i="6"/>
  <c r="BJ317" i="6"/>
  <c r="K90" i="1"/>
  <c r="M244" i="4"/>
  <c r="C244" i="1" s="1"/>
  <c r="K244" i="4"/>
  <c r="N130" i="1"/>
  <c r="K130" i="1"/>
  <c r="N117" i="1"/>
  <c r="K117" i="1"/>
  <c r="M216" i="4"/>
  <c r="C216" i="1" s="1"/>
  <c r="K216" i="4"/>
  <c r="P110" i="2"/>
  <c r="F110" i="2"/>
  <c r="P301" i="2"/>
  <c r="F301" i="2"/>
  <c r="J301" i="2" s="1"/>
  <c r="Q174" i="2"/>
  <c r="G174" i="2"/>
  <c r="M200" i="4"/>
  <c r="C200" i="1" s="1"/>
  <c r="K200" i="4"/>
  <c r="W39" i="4"/>
  <c r="AE39" i="4" s="1"/>
  <c r="AN39" i="10"/>
  <c r="AU39" i="8"/>
  <c r="AN39" i="8"/>
  <c r="AU39" i="10"/>
  <c r="AP39" i="5"/>
  <c r="AH30" i="7"/>
  <c r="AL30" i="5"/>
  <c r="AJ30" i="3"/>
  <c r="AH39" i="6"/>
  <c r="AH39" i="3"/>
  <c r="AE33" i="8"/>
  <c r="AG33" i="6"/>
  <c r="AG33" i="5"/>
  <c r="AE33" i="3"/>
  <c r="E36" i="6"/>
  <c r="W36" i="6" s="1"/>
  <c r="E36" i="1" s="1"/>
  <c r="P36" i="1" s="1"/>
  <c r="F36" i="6"/>
  <c r="X36" i="6" s="1"/>
  <c r="AI31" i="9"/>
  <c r="AQ31" i="9" s="1"/>
  <c r="AX31" i="9" s="1"/>
  <c r="AK31" i="5"/>
  <c r="AI31" i="3"/>
  <c r="E29" i="7"/>
  <c r="W29" i="7" s="1"/>
  <c r="F29" i="7"/>
  <c r="AA40" i="4"/>
  <c r="AI40" i="4" s="1"/>
  <c r="AR40" i="10"/>
  <c r="AY40" i="10"/>
  <c r="BA40" i="6"/>
  <c r="AY40" i="8"/>
  <c r="AT40" i="6"/>
  <c r="AG37" i="10"/>
  <c r="AG37" i="9"/>
  <c r="AO37" i="9" s="1"/>
  <c r="AV37" i="9" s="1"/>
  <c r="AG37" i="8"/>
  <c r="AF37" i="7"/>
  <c r="AI37" i="5"/>
  <c r="AG37" i="3"/>
  <c r="AG32" i="10"/>
  <c r="AG32" i="8"/>
  <c r="AG32" i="9"/>
  <c r="AO32" i="9" s="1"/>
  <c r="AV32" i="9" s="1"/>
  <c r="AF32" i="7"/>
  <c r="AI32" i="5"/>
  <c r="AG32" i="3"/>
  <c r="Y47" i="15"/>
  <c r="V47" i="15"/>
  <c r="Q47" i="15"/>
  <c r="Y47" i="4"/>
  <c r="AG47" i="4" s="1"/>
  <c r="AR47" i="6"/>
  <c r="AP47" i="10"/>
  <c r="AP47" i="8"/>
  <c r="AP47" i="9"/>
  <c r="AW47" i="9" s="1"/>
  <c r="AW47" i="10"/>
  <c r="AY47" i="6"/>
  <c r="AR47" i="5"/>
  <c r="AW47" i="8"/>
  <c r="P52" i="15"/>
  <c r="O52" i="15"/>
  <c r="N52" i="15"/>
  <c r="M52" i="15"/>
  <c r="L52" i="15"/>
  <c r="K52" i="15"/>
  <c r="C52" i="8"/>
  <c r="C52" i="7"/>
  <c r="AG52" i="7"/>
  <c r="C52" i="6"/>
  <c r="C52" i="5"/>
  <c r="C52" i="3"/>
  <c r="P117" i="2"/>
  <c r="F117" i="2"/>
  <c r="P210" i="2"/>
  <c r="F210" i="2"/>
  <c r="J210" i="2" s="1"/>
  <c r="Q65" i="2"/>
  <c r="G65" i="2"/>
  <c r="J229" i="2"/>
  <c r="Q138" i="2"/>
  <c r="G138" i="2"/>
  <c r="AR6" i="7"/>
  <c r="G6" i="1"/>
  <c r="R6" i="1" s="1"/>
  <c r="M259" i="4"/>
  <c r="C259" i="1" s="1"/>
  <c r="K259" i="4"/>
  <c r="Q299" i="2"/>
  <c r="G299" i="2"/>
  <c r="N155" i="1"/>
  <c r="K155" i="1"/>
  <c r="Q208" i="2"/>
  <c r="G208" i="2"/>
  <c r="AV27" i="5"/>
  <c r="AO27" i="5"/>
  <c r="AP17" i="3"/>
  <c r="G239" i="2"/>
  <c r="Q239" i="2"/>
  <c r="M205" i="4"/>
  <c r="C205" i="1" s="1"/>
  <c r="K205" i="4"/>
  <c r="G100" i="2"/>
  <c r="Q100" i="2"/>
  <c r="P134" i="2"/>
  <c r="F134" i="2"/>
  <c r="Q248" i="2"/>
  <c r="G248" i="2"/>
  <c r="AE30" i="8"/>
  <c r="AG30" i="6"/>
  <c r="AG30" i="5"/>
  <c r="AE30" i="3"/>
  <c r="E33" i="7"/>
  <c r="W33" i="7" s="1"/>
  <c r="F33" i="7"/>
  <c r="AH30" i="6"/>
  <c r="AH30" i="3"/>
  <c r="AI24" i="6"/>
  <c r="AQ24" i="6" s="1"/>
  <c r="AP24" i="6"/>
  <c r="W28" i="4"/>
  <c r="AE28" i="4" s="1"/>
  <c r="AN28" i="10"/>
  <c r="AU28" i="10"/>
  <c r="AU28" i="8"/>
  <c r="AP28" i="5"/>
  <c r="BR24" i="3"/>
  <c r="AO24" i="3"/>
  <c r="J277" i="2"/>
  <c r="AI30" i="9"/>
  <c r="AQ30" i="9" s="1"/>
  <c r="AX30" i="9" s="1"/>
  <c r="AK30" i="5"/>
  <c r="AI30" i="3"/>
  <c r="AG39" i="10"/>
  <c r="AG39" i="9"/>
  <c r="AO39" i="9" s="1"/>
  <c r="AV39" i="9" s="1"/>
  <c r="AG39" i="8"/>
  <c r="AF39" i="7"/>
  <c r="AI39" i="5"/>
  <c r="AG39" i="3"/>
  <c r="P5" i="2"/>
  <c r="F5" i="2"/>
  <c r="E34" i="3"/>
  <c r="F34" i="3"/>
  <c r="X34" i="3" s="1"/>
  <c r="F268" i="2"/>
  <c r="J268" i="2" s="1"/>
  <c r="P268" i="2"/>
  <c r="AI39" i="9"/>
  <c r="AQ39" i="9" s="1"/>
  <c r="AX39" i="9" s="1"/>
  <c r="AK39" i="5"/>
  <c r="AI39" i="3"/>
  <c r="AF33" i="9"/>
  <c r="AN33" i="9" s="1"/>
  <c r="AU33" i="9" s="1"/>
  <c r="AI33" i="7"/>
  <c r="AF33" i="3"/>
  <c r="AV36" i="7"/>
  <c r="AO36" i="7"/>
  <c r="P47" i="2"/>
  <c r="F47" i="2"/>
  <c r="A295" i="4"/>
  <c r="AX294" i="4"/>
  <c r="AW294" i="4"/>
  <c r="AV294" i="4"/>
  <c r="K112" i="1"/>
  <c r="AH31" i="7"/>
  <c r="AL31" i="5"/>
  <c r="AJ31" i="3"/>
  <c r="F29" i="8"/>
  <c r="E29" i="8"/>
  <c r="W29" i="8" s="1"/>
  <c r="F29" i="1" s="1"/>
  <c r="Q29" i="1" s="1"/>
  <c r="F40" i="3"/>
  <c r="X40" i="3" s="1"/>
  <c r="E40" i="3"/>
  <c r="F38" i="3"/>
  <c r="X38" i="3" s="1"/>
  <c r="E38" i="3"/>
  <c r="AI37" i="9"/>
  <c r="AQ37" i="9" s="1"/>
  <c r="AX37" i="9" s="1"/>
  <c r="AK37" i="5"/>
  <c r="AI37" i="3"/>
  <c r="AH32" i="6"/>
  <c r="AH32" i="3"/>
  <c r="Q42" i="15"/>
  <c r="V42" i="15"/>
  <c r="Y42" i="15"/>
  <c r="Y42" i="4"/>
  <c r="AG42" i="4" s="1"/>
  <c r="AY42" i="6"/>
  <c r="AW42" i="8"/>
  <c r="AR42" i="6"/>
  <c r="AP42" i="8"/>
  <c r="AW42" i="10"/>
  <c r="AP42" i="10"/>
  <c r="M47" i="15"/>
  <c r="L47" i="15"/>
  <c r="K47" i="15"/>
  <c r="O47" i="15"/>
  <c r="N47" i="15"/>
  <c r="P47" i="15"/>
  <c r="C47" i="8"/>
  <c r="AG47" i="7"/>
  <c r="C47" i="7"/>
  <c r="C47" i="6"/>
  <c r="C47" i="5"/>
  <c r="C47" i="3"/>
  <c r="BS11" i="3"/>
  <c r="B11" i="1"/>
  <c r="M11" i="1" s="1"/>
  <c r="M27" i="13"/>
  <c r="W27" i="5"/>
  <c r="D27" i="1" s="1"/>
  <c r="O27" i="1" s="1"/>
  <c r="P199" i="2"/>
  <c r="F199" i="2"/>
  <c r="J199" i="2" s="1"/>
  <c r="AY52" i="5"/>
  <c r="AR16" i="7"/>
  <c r="G16" i="1"/>
  <c r="R16" i="1" s="1"/>
  <c r="F203" i="2"/>
  <c r="J203" i="2" s="1"/>
  <c r="P203" i="2"/>
  <c r="P70" i="2"/>
  <c r="F70" i="2"/>
  <c r="BS7" i="3"/>
  <c r="B7" i="1"/>
  <c r="M7" i="1" s="1"/>
  <c r="P249" i="2"/>
  <c r="F249" i="2"/>
  <c r="J249" i="2" s="1"/>
  <c r="AV27" i="6"/>
  <c r="AO27" i="6"/>
  <c r="AO37" i="7"/>
  <c r="M172" i="4"/>
  <c r="C172" i="1" s="1"/>
  <c r="K172" i="4"/>
  <c r="BO22" i="3"/>
  <c r="AQ22" i="3"/>
  <c r="F238" i="2"/>
  <c r="J238" i="2" s="1"/>
  <c r="P238" i="2"/>
  <c r="A317" i="9"/>
  <c r="BJ316" i="9"/>
  <c r="BI316" i="9"/>
  <c r="BH316" i="9"/>
  <c r="Q30" i="2"/>
  <c r="G30" i="2"/>
  <c r="F282" i="2"/>
  <c r="J282" i="2" s="1"/>
  <c r="P282" i="2"/>
  <c r="F226" i="2"/>
  <c r="J226" i="2" s="1"/>
  <c r="P226" i="2"/>
  <c r="AU277" i="4" l="1"/>
  <c r="AZ37" i="5"/>
  <c r="AS37" i="5"/>
  <c r="BN28" i="3"/>
  <c r="AZ28" i="3"/>
  <c r="AR28" i="3"/>
  <c r="Y55" i="15"/>
  <c r="V55" i="15"/>
  <c r="Q55" i="15"/>
  <c r="Y55" i="4"/>
  <c r="AG55" i="4" s="1"/>
  <c r="AR55" i="5"/>
  <c r="AW55" i="8"/>
  <c r="AP55" i="10"/>
  <c r="AY55" i="6"/>
  <c r="AP55" i="9"/>
  <c r="AW55" i="9" s="1"/>
  <c r="AW55" i="10"/>
  <c r="AY55" i="5"/>
  <c r="AR55" i="6"/>
  <c r="AP55" i="8"/>
  <c r="BM40" i="3"/>
  <c r="W40" i="3"/>
  <c r="AA45" i="4"/>
  <c r="AI45" i="4" s="1"/>
  <c r="BA45" i="6"/>
  <c r="AY45" i="10"/>
  <c r="AR45" i="10"/>
  <c r="AR45" i="8"/>
  <c r="AT45" i="6"/>
  <c r="AY45" i="8"/>
  <c r="AR45" i="9"/>
  <c r="AY45" i="9" s="1"/>
  <c r="AV44" i="7"/>
  <c r="AO44" i="7"/>
  <c r="M273" i="4"/>
  <c r="C273" i="1" s="1"/>
  <c r="K273" i="4"/>
  <c r="AV34" i="5"/>
  <c r="AO34" i="5"/>
  <c r="BM29" i="3"/>
  <c r="W29" i="3"/>
  <c r="F41" i="5"/>
  <c r="X41" i="5" s="1"/>
  <c r="E41" i="5"/>
  <c r="AV34" i="6"/>
  <c r="AO34" i="6"/>
  <c r="E41" i="7"/>
  <c r="W41" i="7" s="1"/>
  <c r="F41" i="7"/>
  <c r="AU275" i="4"/>
  <c r="V49" i="4"/>
  <c r="AD49" i="4" s="1"/>
  <c r="AT49" i="7"/>
  <c r="AM49" i="10"/>
  <c r="AM49" i="9"/>
  <c r="AT49" i="9" s="1"/>
  <c r="AT49" i="10"/>
  <c r="AM49" i="7"/>
  <c r="AI29" i="6"/>
  <c r="AP29" i="6"/>
  <c r="AW29" i="6"/>
  <c r="F41" i="8"/>
  <c r="E41" i="8"/>
  <c r="W41" i="8" s="1"/>
  <c r="F41" i="1" s="1"/>
  <c r="Q41" i="1" s="1"/>
  <c r="BQ28" i="3"/>
  <c r="AV28" i="3"/>
  <c r="AN28" i="3"/>
  <c r="B12" i="2"/>
  <c r="L12" i="2"/>
  <c r="Y64" i="15"/>
  <c r="Q64" i="15"/>
  <c r="V64" i="15"/>
  <c r="Y64" i="4"/>
  <c r="AG64" i="4" s="1"/>
  <c r="AR64" i="6"/>
  <c r="AP64" i="8"/>
  <c r="AP64" i="10"/>
  <c r="AY64" i="6"/>
  <c r="AR64" i="5"/>
  <c r="AW64" i="10"/>
  <c r="AW64" i="8"/>
  <c r="AP64" i="9"/>
  <c r="AW64" i="9" s="1"/>
  <c r="AY64" i="5"/>
  <c r="AQ35" i="7"/>
  <c r="AX35" i="7"/>
  <c r="BR36" i="3"/>
  <c r="AO36" i="3"/>
  <c r="AW36" i="3"/>
  <c r="AZ35" i="5"/>
  <c r="AS35" i="5"/>
  <c r="AH53" i="7"/>
  <c r="AL53" i="5"/>
  <c r="AJ53" i="3"/>
  <c r="R64" i="15"/>
  <c r="S64" i="15"/>
  <c r="X64" i="4" s="1"/>
  <c r="AF64" i="4" s="1"/>
  <c r="Z64" i="4"/>
  <c r="AH64" i="4" s="1"/>
  <c r="AS64" i="6"/>
  <c r="AQ64" i="8"/>
  <c r="AZ64" i="6"/>
  <c r="AQ64" i="10"/>
  <c r="AX64" i="10"/>
  <c r="AX64" i="8"/>
  <c r="AE42" i="8"/>
  <c r="AG42" i="6"/>
  <c r="AG42" i="5"/>
  <c r="AE42" i="3"/>
  <c r="N6" i="2"/>
  <c r="D6" i="2"/>
  <c r="AQ36" i="5"/>
  <c r="AX36" i="5"/>
  <c r="AO29" i="6"/>
  <c r="AV29" i="6"/>
  <c r="N267" i="1"/>
  <c r="K267" i="1"/>
  <c r="AI43" i="9"/>
  <c r="AQ43" i="9" s="1"/>
  <c r="AX43" i="9" s="1"/>
  <c r="AI43" i="3"/>
  <c r="AK43" i="5"/>
  <c r="AH53" i="6"/>
  <c r="AH53" i="3"/>
  <c r="BP35" i="3"/>
  <c r="AP35" i="3"/>
  <c r="AX35" i="3"/>
  <c r="BN34" i="3"/>
  <c r="AZ34" i="3"/>
  <c r="AR34" i="3"/>
  <c r="AT28" i="8"/>
  <c r="AM28" i="8"/>
  <c r="N222" i="1"/>
  <c r="K222" i="1"/>
  <c r="M34" i="13"/>
  <c r="W34" i="5"/>
  <c r="D34" i="1" s="1"/>
  <c r="O34" i="1" s="1"/>
  <c r="V48" i="4"/>
  <c r="AD48" i="4" s="1"/>
  <c r="AT48" i="10"/>
  <c r="AM48" i="9"/>
  <c r="AT48" i="9" s="1"/>
  <c r="AT48" i="7"/>
  <c r="AM48" i="7"/>
  <c r="AM48" i="10"/>
  <c r="F41" i="6"/>
  <c r="X41" i="6" s="1"/>
  <c r="E41" i="6"/>
  <c r="W41" i="6" s="1"/>
  <c r="E41" i="1" s="1"/>
  <c r="P41" i="1" s="1"/>
  <c r="BA53" i="3"/>
  <c r="AS53" i="3"/>
  <c r="AV28" i="10"/>
  <c r="AO28" i="10"/>
  <c r="AE43" i="8"/>
  <c r="AG43" i="6"/>
  <c r="AG43" i="5"/>
  <c r="AE43" i="3"/>
  <c r="AQ32" i="5"/>
  <c r="AX32" i="5"/>
  <c r="BN33" i="3"/>
  <c r="AZ33" i="3"/>
  <c r="AR33" i="3"/>
  <c r="AV37" i="6"/>
  <c r="AO37" i="6"/>
  <c r="D10" i="2"/>
  <c r="N10" i="2"/>
  <c r="AU48" i="10"/>
  <c r="W48" i="4"/>
  <c r="AE48" i="4" s="1"/>
  <c r="AU48" i="8"/>
  <c r="AN48" i="8"/>
  <c r="AN48" i="10"/>
  <c r="AP48" i="5"/>
  <c r="AW48" i="5"/>
  <c r="AO29" i="8"/>
  <c r="AV29" i="8"/>
  <c r="F49" i="5"/>
  <c r="X49" i="5" s="1"/>
  <c r="E49" i="5"/>
  <c r="AR35" i="7"/>
  <c r="G35" i="1"/>
  <c r="R35" i="1" s="1"/>
  <c r="L10" i="2"/>
  <c r="B10" i="2"/>
  <c r="AV40" i="6"/>
  <c r="AO40" i="6"/>
  <c r="AG47" i="10"/>
  <c r="AG47" i="9"/>
  <c r="AO47" i="9" s="1"/>
  <c r="AV47" i="9" s="1"/>
  <c r="AG47" i="8"/>
  <c r="AF47" i="7"/>
  <c r="AI47" i="5"/>
  <c r="AG47" i="3"/>
  <c r="BM34" i="3"/>
  <c r="W34" i="3"/>
  <c r="AE52" i="8"/>
  <c r="AG52" i="6"/>
  <c r="AG52" i="5"/>
  <c r="AE52" i="3"/>
  <c r="AV33" i="5"/>
  <c r="AO33" i="5"/>
  <c r="R61" i="15"/>
  <c r="S61" i="15"/>
  <c r="X61" i="4" s="1"/>
  <c r="AF61" i="4" s="1"/>
  <c r="Z61" i="4"/>
  <c r="AH61" i="4" s="1"/>
  <c r="AQ61" i="8"/>
  <c r="AQ61" i="10"/>
  <c r="AX61" i="8"/>
  <c r="AX61" i="10"/>
  <c r="AZ61" i="6"/>
  <c r="AS61" i="6"/>
  <c r="N254" i="1"/>
  <c r="K254" i="1"/>
  <c r="F50" i="3"/>
  <c r="X50" i="3" s="1"/>
  <c r="E50" i="3"/>
  <c r="N194" i="1"/>
  <c r="K194" i="1"/>
  <c r="F42" i="8"/>
  <c r="E42" i="8"/>
  <c r="W42" i="8" s="1"/>
  <c r="F42" i="1" s="1"/>
  <c r="Q42" i="1" s="1"/>
  <c r="M30" i="13"/>
  <c r="W30" i="5"/>
  <c r="D30" i="1" s="1"/>
  <c r="O30" i="1" s="1"/>
  <c r="AM29" i="3"/>
  <c r="AU29" i="3"/>
  <c r="AT40" i="8"/>
  <c r="AM40" i="8"/>
  <c r="E13" i="2"/>
  <c r="O13" i="2"/>
  <c r="AT31" i="5"/>
  <c r="BA31" i="5"/>
  <c r="AV33" i="6"/>
  <c r="AO33" i="6"/>
  <c r="AX28" i="7"/>
  <c r="AQ28" i="7"/>
  <c r="N158" i="1"/>
  <c r="K158" i="1"/>
  <c r="F49" i="7"/>
  <c r="E49" i="7"/>
  <c r="W49" i="7" s="1"/>
  <c r="AE41" i="8"/>
  <c r="AG41" i="5"/>
  <c r="AG41" i="6"/>
  <c r="AE41" i="3"/>
  <c r="AR36" i="7"/>
  <c r="G36" i="1"/>
  <c r="R36" i="1" s="1"/>
  <c r="AW31" i="7"/>
  <c r="AP31" i="7"/>
  <c r="AI30" i="6"/>
  <c r="AP30" i="6"/>
  <c r="AW30" i="6"/>
  <c r="N205" i="1"/>
  <c r="K205" i="1"/>
  <c r="N259" i="1"/>
  <c r="K259" i="1"/>
  <c r="AG52" i="9"/>
  <c r="AO52" i="9" s="1"/>
  <c r="AV52" i="9" s="1"/>
  <c r="AG52" i="10"/>
  <c r="AG52" i="8"/>
  <c r="AF52" i="7"/>
  <c r="AI52" i="5"/>
  <c r="AG52" i="3"/>
  <c r="BR37" i="3"/>
  <c r="AO37" i="3"/>
  <c r="AW37" i="3"/>
  <c r="AT33" i="8"/>
  <c r="AM33" i="8"/>
  <c r="AZ33" i="5"/>
  <c r="AS33" i="5"/>
  <c r="Y56" i="15"/>
  <c r="V56" i="15"/>
  <c r="Q56" i="15"/>
  <c r="Y56" i="4"/>
  <c r="AG56" i="4" s="1"/>
  <c r="AY56" i="5"/>
  <c r="AP56" i="8"/>
  <c r="AY56" i="6"/>
  <c r="AW56" i="10"/>
  <c r="AW56" i="8"/>
  <c r="AR56" i="6"/>
  <c r="AP56" i="9"/>
  <c r="AW56" i="9" s="1"/>
  <c r="AP56" i="10"/>
  <c r="AR56" i="5"/>
  <c r="A297" i="6"/>
  <c r="BJ296" i="6"/>
  <c r="BI296" i="6"/>
  <c r="BH296" i="6"/>
  <c r="F49" i="8"/>
  <c r="E49" i="8"/>
  <c r="W49" i="8" s="1"/>
  <c r="F49" i="1" s="1"/>
  <c r="Q49" i="1" s="1"/>
  <c r="AH44" i="7"/>
  <c r="AL44" i="5"/>
  <c r="AJ44" i="3"/>
  <c r="AF41" i="9"/>
  <c r="AN41" i="9" s="1"/>
  <c r="AU41" i="9" s="1"/>
  <c r="AI41" i="7"/>
  <c r="AF41" i="3"/>
  <c r="F48" i="3"/>
  <c r="X48" i="3" s="1"/>
  <c r="E48" i="3"/>
  <c r="AF42" i="9"/>
  <c r="AN42" i="9" s="1"/>
  <c r="AU42" i="9" s="1"/>
  <c r="AI42" i="7"/>
  <c r="AF42" i="3"/>
  <c r="BA50" i="3"/>
  <c r="AS50" i="3"/>
  <c r="AU36" i="7"/>
  <c r="AN36" i="7"/>
  <c r="AV29" i="5"/>
  <c r="AO29" i="5"/>
  <c r="BP38" i="3"/>
  <c r="AP38" i="3"/>
  <c r="AX38" i="3"/>
  <c r="AU38" i="3"/>
  <c r="AM38" i="3"/>
  <c r="AI53" i="9"/>
  <c r="AQ53" i="9" s="1"/>
  <c r="AX53" i="9" s="1"/>
  <c r="AK53" i="5"/>
  <c r="AI53" i="3"/>
  <c r="AI35" i="6"/>
  <c r="AP35" i="6"/>
  <c r="AW35" i="6"/>
  <c r="BA34" i="5"/>
  <c r="AT34" i="5"/>
  <c r="AX33" i="7"/>
  <c r="AQ33" i="7"/>
  <c r="O14" i="2"/>
  <c r="E14" i="2"/>
  <c r="AS49" i="3"/>
  <c r="BA49" i="3"/>
  <c r="E7" i="2"/>
  <c r="O7" i="2"/>
  <c r="N244" i="1"/>
  <c r="K244" i="1"/>
  <c r="BA33" i="5"/>
  <c r="AT33" i="5"/>
  <c r="AM37" i="8"/>
  <c r="AT37" i="8"/>
  <c r="W44" i="4"/>
  <c r="AE44" i="4" s="1"/>
  <c r="AN44" i="8"/>
  <c r="AN44" i="10"/>
  <c r="AU44" i="10"/>
  <c r="AW44" i="5"/>
  <c r="AU44" i="8"/>
  <c r="AP44" i="5"/>
  <c r="AE44" i="8"/>
  <c r="AG44" i="6"/>
  <c r="AG44" i="5"/>
  <c r="AE44" i="3"/>
  <c r="E42" i="7"/>
  <c r="W42" i="7" s="1"/>
  <c r="F42" i="7"/>
  <c r="AH45" i="7"/>
  <c r="AL45" i="5"/>
  <c r="AJ45" i="3"/>
  <c r="AF47" i="9"/>
  <c r="AN47" i="9" s="1"/>
  <c r="AU47" i="9" s="1"/>
  <c r="AI47" i="7"/>
  <c r="AF47" i="3"/>
  <c r="AJ36" i="9"/>
  <c r="AR37" i="9"/>
  <c r="AY37" i="9" s="1"/>
  <c r="AV42" i="7"/>
  <c r="AO42" i="7"/>
  <c r="BN31" i="3"/>
  <c r="AZ31" i="3"/>
  <c r="AR31" i="3"/>
  <c r="AO32" i="8"/>
  <c r="AV32" i="8"/>
  <c r="AV29" i="10"/>
  <c r="AO29" i="10"/>
  <c r="AV49" i="7"/>
  <c r="AO49" i="7"/>
  <c r="AG44" i="10"/>
  <c r="AG44" i="9"/>
  <c r="AO44" i="9" s="1"/>
  <c r="AV44" i="9" s="1"/>
  <c r="AF44" i="7"/>
  <c r="AG44" i="8"/>
  <c r="AI44" i="5"/>
  <c r="AG44" i="3"/>
  <c r="AV41" i="7"/>
  <c r="AO41" i="7"/>
  <c r="AH43" i="6"/>
  <c r="AH43" i="3"/>
  <c r="BP30" i="3"/>
  <c r="AP30" i="3"/>
  <c r="AX30" i="3"/>
  <c r="AF52" i="9"/>
  <c r="AN52" i="9" s="1"/>
  <c r="AU52" i="9" s="1"/>
  <c r="AI52" i="7"/>
  <c r="AF52" i="3"/>
  <c r="AV32" i="10"/>
  <c r="AO32" i="10"/>
  <c r="BO33" i="3"/>
  <c r="AY33" i="3"/>
  <c r="AQ33" i="3"/>
  <c r="O55" i="15"/>
  <c r="N55" i="15"/>
  <c r="M55" i="15"/>
  <c r="L55" i="15"/>
  <c r="K55" i="15"/>
  <c r="P55" i="15"/>
  <c r="C55" i="8"/>
  <c r="C55" i="7"/>
  <c r="AG55" i="7"/>
  <c r="C55" i="6"/>
  <c r="C55" i="5"/>
  <c r="C55" i="3"/>
  <c r="F50" i="5"/>
  <c r="X50" i="5" s="1"/>
  <c r="E50" i="5"/>
  <c r="A318" i="10"/>
  <c r="BJ317" i="10"/>
  <c r="BI317" i="10"/>
  <c r="BH317" i="10"/>
  <c r="AI44" i="9"/>
  <c r="AQ44" i="9" s="1"/>
  <c r="AX44" i="9" s="1"/>
  <c r="AK44" i="5"/>
  <c r="AI44" i="3"/>
  <c r="F21" i="13"/>
  <c r="E22" i="13"/>
  <c r="F278" i="4"/>
  <c r="BP37" i="3"/>
  <c r="AP37" i="3"/>
  <c r="AX37" i="3"/>
  <c r="S59" i="15"/>
  <c r="X59" i="4" s="1"/>
  <c r="AF59" i="4" s="1"/>
  <c r="R59" i="15"/>
  <c r="Z59" i="4"/>
  <c r="AH59" i="4" s="1"/>
  <c r="AZ59" i="6"/>
  <c r="AQ59" i="8"/>
  <c r="AX59" i="8"/>
  <c r="AX59" i="10"/>
  <c r="AS59" i="6"/>
  <c r="AQ59" i="10"/>
  <c r="E50" i="6"/>
  <c r="W50" i="6" s="1"/>
  <c r="E50" i="1" s="1"/>
  <c r="P50" i="1" s="1"/>
  <c r="F50" i="6"/>
  <c r="X50" i="6" s="1"/>
  <c r="BR39" i="3"/>
  <c r="AO39" i="3"/>
  <c r="AW39" i="3"/>
  <c r="AH52" i="6"/>
  <c r="AH52" i="3"/>
  <c r="AQ37" i="5"/>
  <c r="AX37" i="5"/>
  <c r="BP39" i="3"/>
  <c r="AP39" i="3"/>
  <c r="AX39" i="3"/>
  <c r="N230" i="1"/>
  <c r="K230" i="1"/>
  <c r="AI37" i="6"/>
  <c r="AW37" i="6"/>
  <c r="AP37" i="6"/>
  <c r="N65" i="15"/>
  <c r="M65" i="15"/>
  <c r="P65" i="15"/>
  <c r="O65" i="15"/>
  <c r="L65" i="15"/>
  <c r="K65" i="15"/>
  <c r="C65" i="8"/>
  <c r="C65" i="7"/>
  <c r="AG65" i="7"/>
  <c r="C65" i="6"/>
  <c r="C65" i="5"/>
  <c r="C65" i="3"/>
  <c r="S56" i="15"/>
  <c r="X56" i="4" s="1"/>
  <c r="AF56" i="4" s="1"/>
  <c r="R56" i="15"/>
  <c r="Z56" i="4"/>
  <c r="AH56" i="4" s="1"/>
  <c r="AQ56" i="8"/>
  <c r="AX56" i="8"/>
  <c r="AX56" i="10"/>
  <c r="AZ56" i="6"/>
  <c r="AQ56" i="10"/>
  <c r="AS56" i="6"/>
  <c r="AM35" i="3"/>
  <c r="AU35" i="3"/>
  <c r="AV50" i="7"/>
  <c r="AO50" i="7"/>
  <c r="BN29" i="3"/>
  <c r="AZ29" i="3"/>
  <c r="AR29" i="3"/>
  <c r="O10" i="2"/>
  <c r="E10" i="2"/>
  <c r="AE49" i="8"/>
  <c r="AG49" i="6"/>
  <c r="AG49" i="5"/>
  <c r="AE49" i="3"/>
  <c r="AH44" i="6"/>
  <c r="AH44" i="3"/>
  <c r="AG41" i="10"/>
  <c r="AG41" i="9"/>
  <c r="AO41" i="9" s="1"/>
  <c r="AV41" i="9" s="1"/>
  <c r="AG41" i="8"/>
  <c r="AF41" i="7"/>
  <c r="AI41" i="5"/>
  <c r="AG41" i="3"/>
  <c r="F48" i="5"/>
  <c r="X48" i="5" s="1"/>
  <c r="E48" i="5"/>
  <c r="AG42" i="10"/>
  <c r="AG42" i="9"/>
  <c r="AO42" i="9" s="1"/>
  <c r="AV42" i="9" s="1"/>
  <c r="AG42" i="8"/>
  <c r="AF42" i="7"/>
  <c r="AI42" i="5"/>
  <c r="AG42" i="3"/>
  <c r="O9" i="2"/>
  <c r="E9" i="2"/>
  <c r="F51" i="3"/>
  <c r="X51" i="3" s="1"/>
  <c r="E51" i="3"/>
  <c r="V50" i="4"/>
  <c r="AD50" i="4" s="1"/>
  <c r="AT50" i="7"/>
  <c r="AM50" i="10"/>
  <c r="AT50" i="10"/>
  <c r="AM50" i="7"/>
  <c r="AM50" i="9"/>
  <c r="AT50" i="9" s="1"/>
  <c r="W49" i="4"/>
  <c r="AE49" i="4" s="1"/>
  <c r="AN49" i="8"/>
  <c r="AU49" i="8"/>
  <c r="AP49" i="5"/>
  <c r="AN49" i="10"/>
  <c r="AU49" i="10"/>
  <c r="AW49" i="5"/>
  <c r="AV36" i="8"/>
  <c r="AO36" i="8"/>
  <c r="AM29" i="8"/>
  <c r="AT29" i="8"/>
  <c r="BP40" i="3"/>
  <c r="AX40" i="3"/>
  <c r="AP40" i="3"/>
  <c r="AI38" i="6"/>
  <c r="AP38" i="6"/>
  <c r="AW38" i="6"/>
  <c r="AV38" i="5"/>
  <c r="AO38" i="5"/>
  <c r="AP34" i="7"/>
  <c r="AW34" i="7"/>
  <c r="V41" i="4"/>
  <c r="AD41" i="4" s="1"/>
  <c r="AM41" i="10"/>
  <c r="AT41" i="10"/>
  <c r="AT41" i="7"/>
  <c r="AM41" i="7"/>
  <c r="AE46" i="8"/>
  <c r="AG46" i="6"/>
  <c r="AG46" i="5"/>
  <c r="AE46" i="3"/>
  <c r="AI46" i="9"/>
  <c r="AQ46" i="9" s="1"/>
  <c r="AX46" i="9" s="1"/>
  <c r="AK46" i="5"/>
  <c r="AI46" i="3"/>
  <c r="AX29" i="5"/>
  <c r="AQ29" i="5"/>
  <c r="AS28" i="5"/>
  <c r="AZ28" i="5"/>
  <c r="AO39" i="6"/>
  <c r="AV39" i="6"/>
  <c r="AH46" i="7"/>
  <c r="AL46" i="5"/>
  <c r="AJ46" i="3"/>
  <c r="F49" i="3"/>
  <c r="X49" i="3" s="1"/>
  <c r="E49" i="3"/>
  <c r="BM31" i="3"/>
  <c r="W31" i="3"/>
  <c r="AE47" i="8"/>
  <c r="AG47" i="6"/>
  <c r="AG47" i="5"/>
  <c r="AE47" i="3"/>
  <c r="L5" i="2"/>
  <c r="B5" i="2"/>
  <c r="AT34" i="8"/>
  <c r="AM34" i="8"/>
  <c r="AU33" i="3"/>
  <c r="AM33" i="3"/>
  <c r="P57" i="15"/>
  <c r="M57" i="15"/>
  <c r="L57" i="15"/>
  <c r="O57" i="15"/>
  <c r="N57" i="15"/>
  <c r="K57" i="15"/>
  <c r="C57" i="8"/>
  <c r="C57" i="7"/>
  <c r="AG57" i="7"/>
  <c r="C57" i="6"/>
  <c r="C57" i="5"/>
  <c r="C57" i="3"/>
  <c r="BQ35" i="3"/>
  <c r="AV35" i="3"/>
  <c r="AN35" i="3"/>
  <c r="AG43" i="10"/>
  <c r="AG43" i="9"/>
  <c r="AO43" i="9" s="1"/>
  <c r="AV43" i="9" s="1"/>
  <c r="AG43" i="8"/>
  <c r="AF43" i="7"/>
  <c r="AI43" i="5"/>
  <c r="AG43" i="3"/>
  <c r="F51" i="5"/>
  <c r="X51" i="5" s="1"/>
  <c r="E51" i="5"/>
  <c r="BI296" i="8"/>
  <c r="BH296" i="8"/>
  <c r="A297" i="8"/>
  <c r="BJ296" i="8"/>
  <c r="AO37" i="8"/>
  <c r="AV37" i="8"/>
  <c r="S65" i="15"/>
  <c r="X65" i="4" s="1"/>
  <c r="AF65" i="4" s="1"/>
  <c r="R65" i="15"/>
  <c r="Z65" i="4"/>
  <c r="AH65" i="4" s="1"/>
  <c r="AX65" i="10"/>
  <c r="AS65" i="6"/>
  <c r="AZ65" i="6"/>
  <c r="AQ65" i="10"/>
  <c r="AX65" i="8"/>
  <c r="AQ65" i="8"/>
  <c r="AO35" i="6"/>
  <c r="AV35" i="6"/>
  <c r="AI41" i="9"/>
  <c r="AQ41" i="9" s="1"/>
  <c r="AX41" i="9" s="1"/>
  <c r="AK41" i="5"/>
  <c r="AI41" i="3"/>
  <c r="F48" i="7"/>
  <c r="E48" i="7"/>
  <c r="W48" i="7" s="1"/>
  <c r="BR40" i="3"/>
  <c r="AW40" i="3"/>
  <c r="AO40" i="3"/>
  <c r="Y58" i="15"/>
  <c r="V58" i="15"/>
  <c r="Q58" i="15"/>
  <c r="Y58" i="4"/>
  <c r="AG58" i="4" s="1"/>
  <c r="AW58" i="10"/>
  <c r="AP58" i="10"/>
  <c r="AP58" i="8"/>
  <c r="AW58" i="8"/>
  <c r="AY58" i="6"/>
  <c r="AR58" i="6"/>
  <c r="AY58" i="5"/>
  <c r="AP58" i="9"/>
  <c r="AW58" i="9" s="1"/>
  <c r="AR58" i="5"/>
  <c r="BO29" i="3"/>
  <c r="AQ29" i="3"/>
  <c r="AY29" i="3"/>
  <c r="AH42" i="7"/>
  <c r="AJ42" i="3"/>
  <c r="AL42" i="5"/>
  <c r="E8" i="2"/>
  <c r="O8" i="2"/>
  <c r="L4" i="2"/>
  <c r="B4" i="2"/>
  <c r="AX38" i="5"/>
  <c r="AQ38" i="5"/>
  <c r="AX40" i="5"/>
  <c r="AQ40" i="5"/>
  <c r="L15" i="2"/>
  <c r="B15" i="2"/>
  <c r="BA46" i="3"/>
  <c r="AS46" i="3"/>
  <c r="BR33" i="3"/>
  <c r="AW33" i="3"/>
  <c r="AO33" i="3"/>
  <c r="AX27" i="6"/>
  <c r="AQ27" i="6"/>
  <c r="A296" i="4"/>
  <c r="AX295" i="4"/>
  <c r="AV295" i="4"/>
  <c r="AW295" i="4"/>
  <c r="AV37" i="10"/>
  <c r="AO37" i="10"/>
  <c r="AW30" i="7"/>
  <c r="AP30" i="7"/>
  <c r="BH318" i="6"/>
  <c r="A319" i="6"/>
  <c r="BJ318" i="6"/>
  <c r="BI318" i="6"/>
  <c r="M29" i="13"/>
  <c r="W29" i="5"/>
  <c r="D29" i="1" s="1"/>
  <c r="O29" i="1" s="1"/>
  <c r="S57" i="15"/>
  <c r="X57" i="4" s="1"/>
  <c r="AF57" i="4" s="1"/>
  <c r="R57" i="15"/>
  <c r="Z57" i="4"/>
  <c r="AH57" i="4" s="1"/>
  <c r="AX57" i="10"/>
  <c r="AZ57" i="6"/>
  <c r="AX57" i="8"/>
  <c r="AS57" i="6"/>
  <c r="AQ57" i="10"/>
  <c r="AQ57" i="8"/>
  <c r="AE41" i="9"/>
  <c r="AM42" i="9"/>
  <c r="AT42" i="9" s="1"/>
  <c r="AZ29" i="5"/>
  <c r="AS29" i="5"/>
  <c r="AI49" i="9"/>
  <c r="AQ49" i="9" s="1"/>
  <c r="AX49" i="9" s="1"/>
  <c r="AK49" i="5"/>
  <c r="AI49" i="3"/>
  <c r="E48" i="8"/>
  <c r="W48" i="8" s="1"/>
  <c r="F48" i="1" s="1"/>
  <c r="Q48" i="1" s="1"/>
  <c r="F48" i="8"/>
  <c r="W47" i="4"/>
  <c r="AE47" i="4" s="1"/>
  <c r="AN47" i="8"/>
  <c r="AN47" i="10"/>
  <c r="AP47" i="5"/>
  <c r="AU47" i="10"/>
  <c r="AU47" i="8"/>
  <c r="AW47" i="5"/>
  <c r="AO51" i="7"/>
  <c r="AV51" i="7"/>
  <c r="M32" i="13"/>
  <c r="W32" i="5"/>
  <c r="D32" i="1" s="1"/>
  <c r="O32" i="1" s="1"/>
  <c r="AU38" i="7"/>
  <c r="AN38" i="7"/>
  <c r="AU40" i="7"/>
  <c r="AN40" i="7"/>
  <c r="B6" i="2"/>
  <c r="L6" i="2"/>
  <c r="BR34" i="3"/>
  <c r="AW34" i="3"/>
  <c r="AO34" i="3"/>
  <c r="AX33" i="5"/>
  <c r="AQ33" i="5"/>
  <c r="E16" i="2"/>
  <c r="O16" i="2"/>
  <c r="E47" i="7"/>
  <c r="W47" i="7" s="1"/>
  <c r="F47" i="7"/>
  <c r="P58" i="15"/>
  <c r="O58" i="15"/>
  <c r="N58" i="15"/>
  <c r="M58" i="15"/>
  <c r="L58" i="15"/>
  <c r="K58" i="15"/>
  <c r="C58" i="8"/>
  <c r="C58" i="7"/>
  <c r="AG58" i="7"/>
  <c r="C58" i="6"/>
  <c r="C58" i="5"/>
  <c r="C58" i="3"/>
  <c r="AR32" i="7"/>
  <c r="G32" i="1"/>
  <c r="R32" i="1" s="1"/>
  <c r="F42" i="6"/>
  <c r="X42" i="6" s="1"/>
  <c r="E42" i="6"/>
  <c r="W42" i="6" s="1"/>
  <c r="E42" i="1" s="1"/>
  <c r="P42" i="1" s="1"/>
  <c r="M35" i="13"/>
  <c r="W35" i="5"/>
  <c r="D35" i="1" s="1"/>
  <c r="O35" i="1" s="1"/>
  <c r="BQ40" i="3"/>
  <c r="AV40" i="3"/>
  <c r="AN40" i="3"/>
  <c r="AT39" i="8"/>
  <c r="AM39" i="8"/>
  <c r="N156" i="1"/>
  <c r="K156" i="1"/>
  <c r="Q61" i="15"/>
  <c r="Y61" i="15"/>
  <c r="V61" i="15"/>
  <c r="Y61" i="4"/>
  <c r="AG61" i="4" s="1"/>
  <c r="AY61" i="6"/>
  <c r="AP61" i="10"/>
  <c r="AR61" i="6"/>
  <c r="AW61" i="8"/>
  <c r="AW61" i="10"/>
  <c r="AP61" i="8"/>
  <c r="AY61" i="5"/>
  <c r="AR61" i="5"/>
  <c r="AP61" i="9"/>
  <c r="AW61" i="9" s="1"/>
  <c r="BA29" i="5"/>
  <c r="AT29" i="5"/>
  <c r="BO36" i="3"/>
  <c r="AY36" i="3"/>
  <c r="AQ36" i="3"/>
  <c r="N152" i="1"/>
  <c r="K152" i="1"/>
  <c r="BN30" i="3"/>
  <c r="AR30" i="3"/>
  <c r="AZ30" i="3"/>
  <c r="W41" i="4"/>
  <c r="AE41" i="4" s="1"/>
  <c r="AN41" i="10"/>
  <c r="AU41" i="10"/>
  <c r="AU41" i="8"/>
  <c r="AW41" i="5"/>
  <c r="AP41" i="5"/>
  <c r="AN41" i="8"/>
  <c r="BA35" i="5"/>
  <c r="AT35" i="5"/>
  <c r="F50" i="8"/>
  <c r="E50" i="8"/>
  <c r="W50" i="8" s="1"/>
  <c r="F50" i="1" s="1"/>
  <c r="Q50" i="1" s="1"/>
  <c r="AS36" i="5"/>
  <c r="AZ36" i="5"/>
  <c r="BM28" i="3"/>
  <c r="W28" i="3"/>
  <c r="BQ34" i="3"/>
  <c r="AV34" i="3"/>
  <c r="AN34" i="3"/>
  <c r="AV30" i="5"/>
  <c r="AO30" i="5"/>
  <c r="BR30" i="3"/>
  <c r="AO30" i="3"/>
  <c r="AW30" i="3"/>
  <c r="AE50" i="8"/>
  <c r="AG50" i="6"/>
  <c r="AG50" i="5"/>
  <c r="AE50" i="3"/>
  <c r="N185" i="1"/>
  <c r="K185" i="1"/>
  <c r="AQ34" i="7"/>
  <c r="AX34" i="7"/>
  <c r="AO30" i="6"/>
  <c r="AV30" i="6"/>
  <c r="BS24" i="3"/>
  <c r="AT52" i="10"/>
  <c r="AM52" i="10"/>
  <c r="V52" i="4"/>
  <c r="AD52" i="4" s="1"/>
  <c r="AM52" i="9"/>
  <c r="AT52" i="9" s="1"/>
  <c r="AT52" i="7"/>
  <c r="AM52" i="7"/>
  <c r="AX30" i="5"/>
  <c r="AQ30" i="5"/>
  <c r="O62" i="15"/>
  <c r="N62" i="15"/>
  <c r="P62" i="15"/>
  <c r="M62" i="15"/>
  <c r="L62" i="15"/>
  <c r="K62" i="15"/>
  <c r="C62" i="8"/>
  <c r="AG62" i="7"/>
  <c r="C62" i="7"/>
  <c r="C62" i="6"/>
  <c r="C62" i="5"/>
  <c r="C62" i="3"/>
  <c r="AX31" i="7"/>
  <c r="AQ31" i="7"/>
  <c r="BA51" i="3"/>
  <c r="AS51" i="3"/>
  <c r="AF50" i="9"/>
  <c r="AN50" i="9" s="1"/>
  <c r="AU50" i="9" s="1"/>
  <c r="AI50" i="7"/>
  <c r="AF50" i="3"/>
  <c r="BA42" i="3"/>
  <c r="AS42" i="3"/>
  <c r="AO39" i="10"/>
  <c r="AV39" i="10"/>
  <c r="AT30" i="8"/>
  <c r="AM30" i="8"/>
  <c r="BQ37" i="3"/>
  <c r="AV37" i="3"/>
  <c r="AN37" i="3"/>
  <c r="AR52" i="10"/>
  <c r="AA52" i="4"/>
  <c r="AI52" i="4" s="1"/>
  <c r="AR52" i="8"/>
  <c r="AY52" i="10"/>
  <c r="AY52" i="8"/>
  <c r="AR52" i="9"/>
  <c r="AY52" i="9" s="1"/>
  <c r="AT52" i="6"/>
  <c r="BA52" i="6"/>
  <c r="AY52" i="7"/>
  <c r="BJ297" i="5"/>
  <c r="A298" i="5"/>
  <c r="BI297" i="5"/>
  <c r="BH297" i="5"/>
  <c r="N5" i="2"/>
  <c r="D5" i="2"/>
  <c r="AU30" i="7"/>
  <c r="AN30" i="7"/>
  <c r="M66" i="15"/>
  <c r="L66" i="15"/>
  <c r="P66" i="15"/>
  <c r="O66" i="15"/>
  <c r="N66" i="15"/>
  <c r="K66" i="15"/>
  <c r="C66" i="8"/>
  <c r="AG66" i="7"/>
  <c r="C66" i="7"/>
  <c r="C66" i="5"/>
  <c r="C66" i="6"/>
  <c r="C66" i="3"/>
  <c r="P61" i="15"/>
  <c r="O61" i="15"/>
  <c r="N61" i="15"/>
  <c r="K61" i="15"/>
  <c r="M61" i="15"/>
  <c r="L61" i="15"/>
  <c r="C61" i="8"/>
  <c r="C61" i="7"/>
  <c r="AG61" i="7"/>
  <c r="C61" i="6"/>
  <c r="C61" i="5"/>
  <c r="C61" i="3"/>
  <c r="F46" i="5"/>
  <c r="X46" i="5" s="1"/>
  <c r="E46" i="5"/>
  <c r="AG50" i="10"/>
  <c r="AG50" i="9"/>
  <c r="AO50" i="9" s="1"/>
  <c r="AV50" i="9" s="1"/>
  <c r="AG50" i="8"/>
  <c r="AF50" i="7"/>
  <c r="AI50" i="5"/>
  <c r="AG50" i="3"/>
  <c r="BN36" i="3"/>
  <c r="AZ36" i="3"/>
  <c r="AR36" i="3"/>
  <c r="AH49" i="7"/>
  <c r="AL49" i="5"/>
  <c r="AJ49" i="3"/>
  <c r="AG48" i="10"/>
  <c r="AG48" i="9"/>
  <c r="AO48" i="9" s="1"/>
  <c r="AV48" i="9" s="1"/>
  <c r="AG48" i="8"/>
  <c r="AF48" i="7"/>
  <c r="AI48" i="5"/>
  <c r="AG48" i="3"/>
  <c r="BJ321" i="3"/>
  <c r="BH321" i="3"/>
  <c r="AD321" i="3"/>
  <c r="A322" i="3"/>
  <c r="BI321" i="3"/>
  <c r="W46" i="4"/>
  <c r="AE46" i="4" s="1"/>
  <c r="AN46" i="10"/>
  <c r="AN46" i="8"/>
  <c r="AU46" i="8"/>
  <c r="AU46" i="10"/>
  <c r="AW46" i="5"/>
  <c r="AP46" i="5"/>
  <c r="F51" i="8"/>
  <c r="E51" i="8"/>
  <c r="W51" i="8" s="1"/>
  <c r="F51" i="1" s="1"/>
  <c r="Q51" i="1" s="1"/>
  <c r="D8" i="2"/>
  <c r="N8" i="2"/>
  <c r="AV38" i="8"/>
  <c r="AO38" i="8"/>
  <c r="AV40" i="8"/>
  <c r="AO40" i="8"/>
  <c r="BM30" i="3"/>
  <c r="W30" i="3"/>
  <c r="AX34" i="5"/>
  <c r="AQ34" i="5"/>
  <c r="AU33" i="7"/>
  <c r="AN33" i="7"/>
  <c r="BO38" i="3"/>
  <c r="AQ38" i="3"/>
  <c r="AY38" i="3"/>
  <c r="N215" i="1"/>
  <c r="K215" i="1"/>
  <c r="BR35" i="3"/>
  <c r="AO35" i="3"/>
  <c r="AW35" i="3"/>
  <c r="F52" i="6"/>
  <c r="X52" i="6" s="1"/>
  <c r="E52" i="6"/>
  <c r="W52" i="6" s="1"/>
  <c r="E52" i="1" s="1"/>
  <c r="P52" i="1" s="1"/>
  <c r="S54" i="15"/>
  <c r="X54" i="4" s="1"/>
  <c r="AF54" i="4" s="1"/>
  <c r="R54" i="15"/>
  <c r="Z54" i="4"/>
  <c r="AH54" i="4" s="1"/>
  <c r="AX54" i="10"/>
  <c r="AX54" i="8"/>
  <c r="AQ54" i="10"/>
  <c r="AQ54" i="8"/>
  <c r="AS54" i="6"/>
  <c r="AZ54" i="6"/>
  <c r="F42" i="5"/>
  <c r="X42" i="5" s="1"/>
  <c r="E42" i="5"/>
  <c r="AI47" i="9"/>
  <c r="AQ47" i="9" s="1"/>
  <c r="AX47" i="9" s="1"/>
  <c r="AK47" i="5"/>
  <c r="AI47" i="3"/>
  <c r="A297" i="15"/>
  <c r="AE296" i="15"/>
  <c r="AF296" i="15"/>
  <c r="V59" i="15"/>
  <c r="Y59" i="15"/>
  <c r="Q59" i="15"/>
  <c r="AW59" i="10"/>
  <c r="Y59" i="4"/>
  <c r="AG59" i="4" s="1"/>
  <c r="AW59" i="8"/>
  <c r="AY59" i="6"/>
  <c r="AP59" i="8"/>
  <c r="AR59" i="5"/>
  <c r="AY59" i="5"/>
  <c r="AR59" i="6"/>
  <c r="AP59" i="10"/>
  <c r="AP59" i="9"/>
  <c r="AW59" i="9" s="1"/>
  <c r="AW33" i="7"/>
  <c r="AP33" i="7"/>
  <c r="AF44" i="9"/>
  <c r="AN44" i="9" s="1"/>
  <c r="AU44" i="9" s="1"/>
  <c r="AI44" i="7"/>
  <c r="AF44" i="3"/>
  <c r="M271" i="4"/>
  <c r="C271" i="1" s="1"/>
  <c r="K271" i="4"/>
  <c r="AR33" i="7"/>
  <c r="G33" i="1"/>
  <c r="R33" i="1" s="1"/>
  <c r="AU37" i="7"/>
  <c r="AN37" i="7"/>
  <c r="BN35" i="3"/>
  <c r="AZ35" i="3"/>
  <c r="AR35" i="3"/>
  <c r="BQ30" i="3"/>
  <c r="AN30" i="3"/>
  <c r="AV30" i="3"/>
  <c r="AO35" i="5"/>
  <c r="AV35" i="5"/>
  <c r="F48" i="6"/>
  <c r="X48" i="6" s="1"/>
  <c r="E48" i="6"/>
  <c r="W48" i="6" s="1"/>
  <c r="E48" i="1" s="1"/>
  <c r="P48" i="1" s="1"/>
  <c r="AA50" i="4"/>
  <c r="AI50" i="4" s="1"/>
  <c r="BA50" i="6"/>
  <c r="AY50" i="10"/>
  <c r="AR50" i="10"/>
  <c r="AY50" i="8"/>
  <c r="AT50" i="6"/>
  <c r="AR50" i="8"/>
  <c r="AR50" i="9"/>
  <c r="AY50" i="9" s="1"/>
  <c r="AI42" i="9"/>
  <c r="AQ42" i="9" s="1"/>
  <c r="AX42" i="9" s="1"/>
  <c r="AI42" i="3"/>
  <c r="AK42" i="5"/>
  <c r="E51" i="7"/>
  <c r="W51" i="7" s="1"/>
  <c r="F51" i="7"/>
  <c r="BR38" i="3"/>
  <c r="AW38" i="3"/>
  <c r="AO38" i="3"/>
  <c r="AI36" i="6"/>
  <c r="AP36" i="6"/>
  <c r="AW36" i="6"/>
  <c r="AX32" i="7"/>
  <c r="AQ32" i="7"/>
  <c r="AP35" i="7"/>
  <c r="AW35" i="7"/>
  <c r="N204" i="1"/>
  <c r="K204" i="1"/>
  <c r="AH41" i="7"/>
  <c r="AL41" i="5"/>
  <c r="AJ41" i="3"/>
  <c r="AV48" i="7"/>
  <c r="AO48" i="7"/>
  <c r="F51" i="6"/>
  <c r="X51" i="6" s="1"/>
  <c r="E51" i="6"/>
  <c r="W51" i="6" s="1"/>
  <c r="E51" i="1" s="1"/>
  <c r="P51" i="1" s="1"/>
  <c r="AX37" i="7"/>
  <c r="AQ37" i="7"/>
  <c r="BA52" i="3"/>
  <c r="AS52" i="3"/>
  <c r="AU31" i="3"/>
  <c r="AM31" i="3"/>
  <c r="Y66" i="15"/>
  <c r="V66" i="15"/>
  <c r="Q66" i="15"/>
  <c r="Y66" i="4"/>
  <c r="AG66" i="4" s="1"/>
  <c r="AW66" i="8"/>
  <c r="AP66" i="9"/>
  <c r="AW66" i="9" s="1"/>
  <c r="AP66" i="8"/>
  <c r="AR66" i="5"/>
  <c r="AR66" i="6"/>
  <c r="AY66" i="5"/>
  <c r="AP66" i="10"/>
  <c r="AW66" i="10"/>
  <c r="AY66" i="6"/>
  <c r="AT36" i="5"/>
  <c r="BA36" i="5"/>
  <c r="BO32" i="3"/>
  <c r="AY32" i="3"/>
  <c r="AQ32" i="3"/>
  <c r="AE48" i="8"/>
  <c r="AG48" i="6"/>
  <c r="AG48" i="5"/>
  <c r="AE48" i="3"/>
  <c r="AF51" i="9"/>
  <c r="AN51" i="9" s="1"/>
  <c r="AU51" i="9" s="1"/>
  <c r="AI51" i="7"/>
  <c r="AF51" i="3"/>
  <c r="BN40" i="3"/>
  <c r="AR40" i="3"/>
  <c r="AZ40" i="3"/>
  <c r="AN34" i="7"/>
  <c r="AU34" i="7"/>
  <c r="F45" i="3"/>
  <c r="X45" i="3" s="1"/>
  <c r="E45" i="3"/>
  <c r="AV33" i="8"/>
  <c r="AO33" i="8"/>
  <c r="AR31" i="7"/>
  <c r="G31" i="1"/>
  <c r="R31" i="1" s="1"/>
  <c r="AZ38" i="5"/>
  <c r="AS38" i="5"/>
  <c r="BP34" i="3"/>
  <c r="AX34" i="3"/>
  <c r="AP34" i="3"/>
  <c r="AQ35" i="5"/>
  <c r="AX35" i="5"/>
  <c r="N217" i="1"/>
  <c r="K217" i="1"/>
  <c r="L16" i="2"/>
  <c r="B16" i="2"/>
  <c r="AU29" i="7"/>
  <c r="AN29" i="7"/>
  <c r="AI45" i="9"/>
  <c r="AQ45" i="9" s="1"/>
  <c r="AX45" i="9" s="1"/>
  <c r="AK45" i="5"/>
  <c r="AI45" i="3"/>
  <c r="AH43" i="7"/>
  <c r="AL43" i="5"/>
  <c r="AJ43" i="3"/>
  <c r="AE53" i="8"/>
  <c r="AG53" i="6"/>
  <c r="AG53" i="5"/>
  <c r="AE53" i="3"/>
  <c r="F52" i="7"/>
  <c r="E52" i="7"/>
  <c r="W52" i="7" s="1"/>
  <c r="BP29" i="3"/>
  <c r="AX29" i="3"/>
  <c r="AP29" i="3"/>
  <c r="AR49" i="8"/>
  <c r="AA49" i="4"/>
  <c r="AI49" i="4" s="1"/>
  <c r="BA49" i="6"/>
  <c r="AY49" i="8"/>
  <c r="AY49" i="10"/>
  <c r="AR49" i="9"/>
  <c r="AY49" i="9" s="1"/>
  <c r="AR49" i="10"/>
  <c r="AT49" i="6"/>
  <c r="AI52" i="9"/>
  <c r="AQ52" i="9" s="1"/>
  <c r="AX52" i="9" s="1"/>
  <c r="AK52" i="5"/>
  <c r="AI52" i="3"/>
  <c r="S63" i="15"/>
  <c r="X63" i="4" s="1"/>
  <c r="AF63" i="4" s="1"/>
  <c r="R63" i="15"/>
  <c r="Z63" i="4"/>
  <c r="AH63" i="4" s="1"/>
  <c r="AS63" i="6"/>
  <c r="AQ63" i="10"/>
  <c r="AZ63" i="6"/>
  <c r="AX63" i="8"/>
  <c r="AX63" i="10"/>
  <c r="AQ63" i="8"/>
  <c r="N263" i="1"/>
  <c r="K263" i="1"/>
  <c r="AM46" i="10"/>
  <c r="V46" i="4"/>
  <c r="AD46" i="4" s="1"/>
  <c r="AM46" i="7"/>
  <c r="AT46" i="7"/>
  <c r="AM46" i="9"/>
  <c r="AT46" i="9" s="1"/>
  <c r="AT46" i="10"/>
  <c r="AI40" i="6"/>
  <c r="AW40" i="6"/>
  <c r="AP40" i="6"/>
  <c r="AV38" i="6"/>
  <c r="AO38" i="6"/>
  <c r="AU39" i="7"/>
  <c r="AN39" i="7"/>
  <c r="BQ32" i="3"/>
  <c r="AV32" i="3"/>
  <c r="AN32" i="3"/>
  <c r="AT51" i="10"/>
  <c r="V51" i="4"/>
  <c r="AD51" i="4" s="1"/>
  <c r="AM51" i="10"/>
  <c r="AM51" i="7"/>
  <c r="AM51" i="9"/>
  <c r="AT51" i="9" s="1"/>
  <c r="AT51" i="7"/>
  <c r="AW29" i="7"/>
  <c r="AP29" i="7"/>
  <c r="AG49" i="10"/>
  <c r="AG49" i="9"/>
  <c r="AO49" i="9" s="1"/>
  <c r="AV49" i="9" s="1"/>
  <c r="AG49" i="8"/>
  <c r="AF49" i="7"/>
  <c r="AI49" i="5"/>
  <c r="AG49" i="3"/>
  <c r="BH317" i="5"/>
  <c r="A318" i="5"/>
  <c r="BJ317" i="5"/>
  <c r="BI317" i="5"/>
  <c r="BQ31" i="3"/>
  <c r="AV31" i="3"/>
  <c r="AN31" i="3"/>
  <c r="AA51" i="4"/>
  <c r="AI51" i="4" s="1"/>
  <c r="AR51" i="8"/>
  <c r="AY51" i="10"/>
  <c r="BA51" i="6"/>
  <c r="AR51" i="10"/>
  <c r="AT51" i="6"/>
  <c r="AY51" i="8"/>
  <c r="AR51" i="9"/>
  <c r="AY51" i="9" s="1"/>
  <c r="AY51" i="7"/>
  <c r="AH49" i="6"/>
  <c r="AH49" i="3"/>
  <c r="AA42" i="4"/>
  <c r="AI42" i="4" s="1"/>
  <c r="AT42" i="6"/>
  <c r="AY42" i="8"/>
  <c r="AR42" i="8"/>
  <c r="BA42" i="6"/>
  <c r="AR42" i="10"/>
  <c r="AY42" i="10"/>
  <c r="AR42" i="9"/>
  <c r="AY42" i="9" s="1"/>
  <c r="AV30" i="8"/>
  <c r="AO30" i="8"/>
  <c r="P63" i="15"/>
  <c r="O63" i="15"/>
  <c r="M63" i="15"/>
  <c r="L63" i="15"/>
  <c r="K63" i="15"/>
  <c r="N63" i="15"/>
  <c r="AG63" i="7"/>
  <c r="C63" i="8"/>
  <c r="C63" i="7"/>
  <c r="C63" i="6"/>
  <c r="C63" i="5"/>
  <c r="C63" i="3"/>
  <c r="F46" i="3"/>
  <c r="X46" i="3" s="1"/>
  <c r="E46" i="3"/>
  <c r="BI317" i="8"/>
  <c r="A318" i="8"/>
  <c r="BJ317" i="8"/>
  <c r="BH317" i="8"/>
  <c r="AH50" i="6"/>
  <c r="AH50" i="3"/>
  <c r="N172" i="1"/>
  <c r="K172" i="1"/>
  <c r="V42" i="4"/>
  <c r="AD42" i="4" s="1"/>
  <c r="AT42" i="7"/>
  <c r="AM42" i="10"/>
  <c r="AT42" i="10"/>
  <c r="AM42" i="7"/>
  <c r="BO30" i="3"/>
  <c r="AQ30" i="3"/>
  <c r="AY30" i="3"/>
  <c r="AM32" i="3"/>
  <c r="AU32" i="3"/>
  <c r="BR31" i="3"/>
  <c r="AO31" i="3"/>
  <c r="AW31" i="3"/>
  <c r="AO31" i="5"/>
  <c r="AV31" i="5"/>
  <c r="Y60" i="15"/>
  <c r="V60" i="15"/>
  <c r="Q60" i="15"/>
  <c r="Y60" i="4"/>
  <c r="AG60" i="4" s="1"/>
  <c r="AW60" i="8"/>
  <c r="AR60" i="5"/>
  <c r="AP60" i="10"/>
  <c r="AP60" i="9"/>
  <c r="AW60" i="9" s="1"/>
  <c r="AW60" i="10"/>
  <c r="AY60" i="6"/>
  <c r="AY60" i="5"/>
  <c r="AR60" i="6"/>
  <c r="AP60" i="8"/>
  <c r="Y54" i="15"/>
  <c r="V54" i="15"/>
  <c r="Q54" i="15"/>
  <c r="AP54" i="10"/>
  <c r="Y54" i="4"/>
  <c r="AG54" i="4" s="1"/>
  <c r="AW54" i="8"/>
  <c r="AW54" i="10"/>
  <c r="AP54" i="8"/>
  <c r="AP54" i="9"/>
  <c r="AW54" i="9" s="1"/>
  <c r="AR54" i="6"/>
  <c r="AY54" i="6"/>
  <c r="AR54" i="5"/>
  <c r="AY54" i="5"/>
  <c r="AV46" i="7"/>
  <c r="AO46" i="7"/>
  <c r="AI50" i="9"/>
  <c r="AQ50" i="9" s="1"/>
  <c r="AX50" i="9" s="1"/>
  <c r="AK50" i="5"/>
  <c r="AI50" i="3"/>
  <c r="N253" i="1"/>
  <c r="K253" i="1"/>
  <c r="AW36" i="7"/>
  <c r="AP36" i="7"/>
  <c r="AS32" i="5"/>
  <c r="AZ32" i="5"/>
  <c r="AH48" i="6"/>
  <c r="AH48" i="3"/>
  <c r="AK320" i="3"/>
  <c r="AG51" i="10"/>
  <c r="AG51" i="9"/>
  <c r="AO51" i="9" s="1"/>
  <c r="AV51" i="9" s="1"/>
  <c r="AG51" i="8"/>
  <c r="AF51" i="7"/>
  <c r="AI51" i="5"/>
  <c r="AG51" i="3"/>
  <c r="BA40" i="5"/>
  <c r="AT40" i="5"/>
  <c r="AO38" i="10"/>
  <c r="AV38" i="10"/>
  <c r="AO40" i="10"/>
  <c r="AV40" i="10"/>
  <c r="AV34" i="8"/>
  <c r="AO34" i="8"/>
  <c r="F45" i="5"/>
  <c r="X45" i="5" s="1"/>
  <c r="E45" i="5"/>
  <c r="AI34" i="6"/>
  <c r="AW34" i="6"/>
  <c r="AP34" i="6"/>
  <c r="AU35" i="7"/>
  <c r="AN35" i="7"/>
  <c r="AV35" i="8"/>
  <c r="AO35" i="8"/>
  <c r="W52" i="4"/>
  <c r="AE52" i="4" s="1"/>
  <c r="AN52" i="10"/>
  <c r="AN52" i="8"/>
  <c r="AU52" i="10"/>
  <c r="AU52" i="8"/>
  <c r="AP52" i="5"/>
  <c r="AW52" i="5"/>
  <c r="L60" i="15"/>
  <c r="K60" i="15"/>
  <c r="P60" i="15"/>
  <c r="O60" i="15"/>
  <c r="N60" i="15"/>
  <c r="M60" i="15"/>
  <c r="C60" i="8"/>
  <c r="AG60" i="7"/>
  <c r="C60" i="6"/>
  <c r="C60" i="7"/>
  <c r="C60" i="5"/>
  <c r="C60" i="3"/>
  <c r="AH47" i="6"/>
  <c r="AH47" i="3"/>
  <c r="BR32" i="3"/>
  <c r="AW32" i="3"/>
  <c r="AO32" i="3"/>
  <c r="D12" i="2"/>
  <c r="N12" i="2"/>
  <c r="BO28" i="3"/>
  <c r="AY28" i="3"/>
  <c r="AQ28" i="3"/>
  <c r="AO39" i="5"/>
  <c r="AV39" i="5"/>
  <c r="AO36" i="6"/>
  <c r="AV36" i="6"/>
  <c r="AU276" i="4"/>
  <c r="O4" i="2"/>
  <c r="E4" i="2"/>
  <c r="AU40" i="3"/>
  <c r="AM40" i="3"/>
  <c r="A318" i="9"/>
  <c r="BJ317" i="9"/>
  <c r="BI317" i="9"/>
  <c r="BH317" i="9"/>
  <c r="AU32" i="7"/>
  <c r="AN32" i="7"/>
  <c r="AX40" i="7"/>
  <c r="AQ40" i="7"/>
  <c r="AF43" i="9"/>
  <c r="AN43" i="9" s="1"/>
  <c r="AU43" i="9" s="1"/>
  <c r="AI43" i="7"/>
  <c r="AF43" i="3"/>
  <c r="F52" i="8"/>
  <c r="E52" i="8"/>
  <c r="W52" i="8" s="1"/>
  <c r="F52" i="1" s="1"/>
  <c r="Q52" i="1" s="1"/>
  <c r="F49" i="6"/>
  <c r="X49" i="6" s="1"/>
  <c r="E49" i="6"/>
  <c r="W49" i="6" s="1"/>
  <c r="E49" i="1" s="1"/>
  <c r="P49" i="1" s="1"/>
  <c r="BO35" i="3"/>
  <c r="AY35" i="3"/>
  <c r="AQ35" i="3"/>
  <c r="BQ39" i="3"/>
  <c r="AN39" i="3"/>
  <c r="AV39" i="3"/>
  <c r="AF49" i="9"/>
  <c r="AN49" i="9" s="1"/>
  <c r="AU49" i="9" s="1"/>
  <c r="AI49" i="7"/>
  <c r="AF49" i="3"/>
  <c r="AA41" i="4"/>
  <c r="AI41" i="4" s="1"/>
  <c r="AR41" i="10"/>
  <c r="AY41" i="10"/>
  <c r="BA41" i="6"/>
  <c r="AR41" i="9"/>
  <c r="AY41" i="9" s="1"/>
  <c r="AY41" i="8"/>
  <c r="AT41" i="6"/>
  <c r="AR41" i="8"/>
  <c r="AY41" i="7"/>
  <c r="AM30" i="3"/>
  <c r="AU30" i="3"/>
  <c r="AH52" i="7"/>
  <c r="AL52" i="5"/>
  <c r="AJ52" i="3"/>
  <c r="Q57" i="15"/>
  <c r="Y57" i="15"/>
  <c r="V57" i="15"/>
  <c r="Y57" i="4"/>
  <c r="AG57" i="4" s="1"/>
  <c r="AW57" i="10"/>
  <c r="AP57" i="10"/>
  <c r="AY57" i="6"/>
  <c r="AW57" i="8"/>
  <c r="AR57" i="6"/>
  <c r="AP57" i="8"/>
  <c r="AP57" i="9"/>
  <c r="AW57" i="9" s="1"/>
  <c r="AR57" i="5"/>
  <c r="AY57" i="5"/>
  <c r="AV36" i="10"/>
  <c r="AO36" i="10"/>
  <c r="AF48" i="9"/>
  <c r="AN48" i="9" s="1"/>
  <c r="AU48" i="9" s="1"/>
  <c r="AI48" i="7"/>
  <c r="AF48" i="3"/>
  <c r="N180" i="1"/>
  <c r="K180" i="1"/>
  <c r="AH51" i="6"/>
  <c r="AH51" i="3"/>
  <c r="BM33" i="3"/>
  <c r="W33" i="3"/>
  <c r="M37" i="13"/>
  <c r="W37" i="5"/>
  <c r="D37" i="1" s="1"/>
  <c r="O37" i="1" s="1"/>
  <c r="J274" i="4"/>
  <c r="H275" i="4"/>
  <c r="F45" i="6"/>
  <c r="X45" i="6" s="1"/>
  <c r="E45" i="6"/>
  <c r="W45" i="6" s="1"/>
  <c r="E45" i="1" s="1"/>
  <c r="P45" i="1" s="1"/>
  <c r="AR28" i="7"/>
  <c r="G28" i="1"/>
  <c r="R28" i="1" s="1"/>
  <c r="F47" i="5"/>
  <c r="X47" i="5" s="1"/>
  <c r="E47" i="5"/>
  <c r="AI32" i="6"/>
  <c r="AW32" i="6"/>
  <c r="AP32" i="6"/>
  <c r="BP31" i="3"/>
  <c r="AX31" i="3"/>
  <c r="AP31" i="3"/>
  <c r="AO32" i="5"/>
  <c r="AV32" i="5"/>
  <c r="AU31" i="7"/>
  <c r="AN31" i="7"/>
  <c r="AO28" i="5"/>
  <c r="AV28" i="5"/>
  <c r="AT31" i="8"/>
  <c r="AM31" i="8"/>
  <c r="U76" i="15"/>
  <c r="U72" i="15"/>
  <c r="T76" i="15"/>
  <c r="T72" i="15"/>
  <c r="B70" i="15"/>
  <c r="B77" i="15"/>
  <c r="B74" i="15"/>
  <c r="B67" i="15"/>
  <c r="U69" i="15"/>
  <c r="B71" i="15"/>
  <c r="T69" i="15"/>
  <c r="T79" i="15"/>
  <c r="B78" i="15"/>
  <c r="B75" i="15"/>
  <c r="U73" i="15"/>
  <c r="T73" i="15"/>
  <c r="B68" i="15"/>
  <c r="U78" i="15"/>
  <c r="T67" i="15"/>
  <c r="T78" i="15"/>
  <c r="U74" i="15"/>
  <c r="T74" i="15"/>
  <c r="B73" i="15"/>
  <c r="B69" i="15"/>
  <c r="U70" i="15"/>
  <c r="T70" i="15"/>
  <c r="B76" i="15"/>
  <c r="U77" i="15"/>
  <c r="U68" i="15"/>
  <c r="U79" i="15"/>
  <c r="T77" i="15"/>
  <c r="T68" i="15"/>
  <c r="B79" i="15"/>
  <c r="U75" i="15"/>
  <c r="T75" i="15"/>
  <c r="B72" i="15"/>
  <c r="U67" i="15"/>
  <c r="U71" i="15"/>
  <c r="T71" i="15"/>
  <c r="I8" i="15"/>
  <c r="R58" i="15"/>
  <c r="S58" i="15"/>
  <c r="X58" i="4" s="1"/>
  <c r="AF58" i="4" s="1"/>
  <c r="Z58" i="4"/>
  <c r="AH58" i="4" s="1"/>
  <c r="AX58" i="10"/>
  <c r="AQ58" i="10"/>
  <c r="AX58" i="8"/>
  <c r="AQ58" i="8"/>
  <c r="AZ58" i="6"/>
  <c r="AS58" i="6"/>
  <c r="F46" i="7"/>
  <c r="E46" i="7"/>
  <c r="W46" i="7" s="1"/>
  <c r="AX36" i="7"/>
  <c r="AQ36" i="7"/>
  <c r="BN37" i="3"/>
  <c r="AZ37" i="3"/>
  <c r="AR37" i="3"/>
  <c r="W43" i="4"/>
  <c r="AE43" i="4" s="1"/>
  <c r="AN43" i="10"/>
  <c r="AU43" i="8"/>
  <c r="AP43" i="5"/>
  <c r="AW43" i="5"/>
  <c r="AU43" i="10"/>
  <c r="AN43" i="8"/>
  <c r="AI48" i="9"/>
  <c r="AQ48" i="9" s="1"/>
  <c r="AX48" i="9" s="1"/>
  <c r="AK48" i="5"/>
  <c r="AI48" i="3"/>
  <c r="AI51" i="9"/>
  <c r="AQ51" i="9" s="1"/>
  <c r="AX51" i="9" s="1"/>
  <c r="AK51" i="5"/>
  <c r="AI51" i="3"/>
  <c r="B9" i="2"/>
  <c r="L9" i="2"/>
  <c r="W42" i="4"/>
  <c r="AE42" i="4" s="1"/>
  <c r="AU42" i="8"/>
  <c r="AN42" i="10"/>
  <c r="AN42" i="8"/>
  <c r="AU42" i="10"/>
  <c r="AP42" i="5"/>
  <c r="AW42" i="5"/>
  <c r="AA44" i="4"/>
  <c r="AI44" i="4" s="1"/>
  <c r="AR44" i="8"/>
  <c r="AR44" i="10"/>
  <c r="AY44" i="10"/>
  <c r="AY44" i="8"/>
  <c r="AR44" i="9"/>
  <c r="AY44" i="9" s="1"/>
  <c r="BA44" i="6"/>
  <c r="AT44" i="6"/>
  <c r="AY44" i="7"/>
  <c r="D13" i="2"/>
  <c r="N13" i="2"/>
  <c r="AO34" i="10"/>
  <c r="AV34" i="10"/>
  <c r="AV45" i="7"/>
  <c r="AO45" i="7"/>
  <c r="AX38" i="7"/>
  <c r="AQ38" i="7"/>
  <c r="F43" i="3"/>
  <c r="X43" i="3" s="1"/>
  <c r="E43" i="3"/>
  <c r="D7" i="2"/>
  <c r="N7" i="2"/>
  <c r="N171" i="1"/>
  <c r="K171" i="1"/>
  <c r="AV37" i="5"/>
  <c r="AO37" i="5"/>
  <c r="AH45" i="6"/>
  <c r="AH45" i="3"/>
  <c r="AV52" i="7"/>
  <c r="AO52" i="7"/>
  <c r="E12" i="2"/>
  <c r="O12" i="2"/>
  <c r="AS45" i="3"/>
  <c r="BA45" i="3"/>
  <c r="N174" i="1"/>
  <c r="K174" i="1"/>
  <c r="AT36" i="8"/>
  <c r="AM36" i="8"/>
  <c r="F44" i="8"/>
  <c r="E44" i="8"/>
  <c r="W44" i="8" s="1"/>
  <c r="F44" i="1" s="1"/>
  <c r="Q44" i="1" s="1"/>
  <c r="N11" i="2"/>
  <c r="D11" i="2"/>
  <c r="AR38" i="7"/>
  <c r="G38" i="1"/>
  <c r="R38" i="1" s="1"/>
  <c r="AV40" i="5"/>
  <c r="AO40" i="5"/>
  <c r="BM36" i="3"/>
  <c r="W36" i="3"/>
  <c r="A298" i="7"/>
  <c r="BJ297" i="7"/>
  <c r="BI297" i="7"/>
  <c r="BH297" i="7"/>
  <c r="AQ39" i="5"/>
  <c r="AX39" i="5"/>
  <c r="AI39" i="6"/>
  <c r="AP39" i="6"/>
  <c r="AW39" i="6"/>
  <c r="O5" i="2"/>
  <c r="E5" i="2"/>
  <c r="P54" i="15"/>
  <c r="O54" i="15"/>
  <c r="N54" i="15"/>
  <c r="M54" i="15"/>
  <c r="L54" i="15"/>
  <c r="K54" i="15"/>
  <c r="C54" i="7"/>
  <c r="AG54" i="7"/>
  <c r="C54" i="8"/>
  <c r="C54" i="6"/>
  <c r="C54" i="5"/>
  <c r="C54" i="3"/>
  <c r="E50" i="7"/>
  <c r="W50" i="7" s="1"/>
  <c r="F50" i="7"/>
  <c r="AH41" i="6"/>
  <c r="AH41" i="3"/>
  <c r="AH42" i="6"/>
  <c r="AH42" i="3"/>
  <c r="AU45" i="10"/>
  <c r="W45" i="4"/>
  <c r="AE45" i="4" s="1"/>
  <c r="AW45" i="5"/>
  <c r="AN45" i="10"/>
  <c r="AN45" i="8"/>
  <c r="AU45" i="8"/>
  <c r="AP45" i="5"/>
  <c r="BP36" i="3"/>
  <c r="AX36" i="3"/>
  <c r="AP36" i="3"/>
  <c r="AX39" i="7"/>
  <c r="AQ39" i="7"/>
  <c r="AX30" i="7"/>
  <c r="AQ30" i="7"/>
  <c r="BM39" i="3"/>
  <c r="W39" i="3"/>
  <c r="N211" i="1"/>
  <c r="K211" i="1"/>
  <c r="AR46" i="10"/>
  <c r="AA46" i="4"/>
  <c r="AI46" i="4" s="1"/>
  <c r="AR46" i="9"/>
  <c r="AY46" i="9" s="1"/>
  <c r="AR46" i="8"/>
  <c r="AT46" i="6"/>
  <c r="BA46" i="6"/>
  <c r="AY46" i="8"/>
  <c r="AY46" i="10"/>
  <c r="AY46" i="7"/>
  <c r="AT38" i="8"/>
  <c r="AM38" i="8"/>
  <c r="BH295" i="3"/>
  <c r="AK295" i="3" s="1"/>
  <c r="AD295" i="3"/>
  <c r="A296" i="3"/>
  <c r="BJ295" i="3"/>
  <c r="BI295" i="3"/>
  <c r="BA41" i="3"/>
  <c r="AS41" i="3"/>
  <c r="AV39" i="8"/>
  <c r="AO39" i="8"/>
  <c r="BA30" i="5"/>
  <c r="AT30" i="5"/>
  <c r="Y62" i="15"/>
  <c r="V62" i="15"/>
  <c r="Q62" i="15"/>
  <c r="Y62" i="4"/>
  <c r="AG62" i="4" s="1"/>
  <c r="AW62" i="10"/>
  <c r="AW62" i="8"/>
  <c r="AR62" i="6"/>
  <c r="AP62" i="10"/>
  <c r="AY62" i="5"/>
  <c r="AY62" i="6"/>
  <c r="AP62" i="8"/>
  <c r="AP62" i="9"/>
  <c r="AW62" i="9" s="1"/>
  <c r="AR62" i="5"/>
  <c r="AT35" i="8"/>
  <c r="AM35" i="8"/>
  <c r="F47" i="3"/>
  <c r="X47" i="3" s="1"/>
  <c r="E47" i="3"/>
  <c r="BP32" i="3"/>
  <c r="AX32" i="3"/>
  <c r="AP32" i="3"/>
  <c r="AZ30" i="5"/>
  <c r="AS30" i="5"/>
  <c r="AY50" i="7"/>
  <c r="AV32" i="6"/>
  <c r="AO32" i="6"/>
  <c r="AQ31" i="5"/>
  <c r="AX31" i="5"/>
  <c r="AU28" i="3"/>
  <c r="AM28" i="3"/>
  <c r="AN51" i="8"/>
  <c r="W51" i="4"/>
  <c r="AE51" i="4" s="1"/>
  <c r="AU51" i="10"/>
  <c r="AP51" i="5"/>
  <c r="AN51" i="10"/>
  <c r="AW51" i="5"/>
  <c r="AU51" i="8"/>
  <c r="AV31" i="6"/>
  <c r="AO31" i="6"/>
  <c r="AO30" i="10"/>
  <c r="AV30" i="10"/>
  <c r="S60" i="15"/>
  <c r="X60" i="4" s="1"/>
  <c r="AF60" i="4" s="1"/>
  <c r="R60" i="15"/>
  <c r="Z60" i="4"/>
  <c r="AH60" i="4" s="1"/>
  <c r="AX60" i="8"/>
  <c r="AQ60" i="10"/>
  <c r="AZ60" i="6"/>
  <c r="AS60" i="6"/>
  <c r="AX60" i="10"/>
  <c r="AQ60" i="8"/>
  <c r="S66" i="15"/>
  <c r="X66" i="4" s="1"/>
  <c r="AF66" i="4" s="1"/>
  <c r="R66" i="15"/>
  <c r="Z66" i="4"/>
  <c r="AH66" i="4" s="1"/>
  <c r="AX66" i="8"/>
  <c r="AQ66" i="10"/>
  <c r="AS66" i="6"/>
  <c r="AZ66" i="6"/>
  <c r="AQ66" i="8"/>
  <c r="AX66" i="10"/>
  <c r="F46" i="6"/>
  <c r="X46" i="6" s="1"/>
  <c r="E46" i="6"/>
  <c r="W46" i="6" s="1"/>
  <c r="E46" i="1" s="1"/>
  <c r="P46" i="1" s="1"/>
  <c r="W3" i="2"/>
  <c r="AA3" i="2"/>
  <c r="Z3" i="2"/>
  <c r="Y3" i="2"/>
  <c r="X3" i="2"/>
  <c r="V3" i="2"/>
  <c r="AH50" i="7"/>
  <c r="AL50" i="5"/>
  <c r="AJ50" i="3"/>
  <c r="N239" i="1"/>
  <c r="K239" i="1"/>
  <c r="BQ36" i="3"/>
  <c r="AV36" i="3"/>
  <c r="AN36" i="3"/>
  <c r="AR30" i="7"/>
  <c r="G30" i="1"/>
  <c r="R30" i="1" s="1"/>
  <c r="AW40" i="7"/>
  <c r="AP40" i="7"/>
  <c r="BQ38" i="3"/>
  <c r="AV38" i="3"/>
  <c r="AN38" i="3"/>
  <c r="AV33" i="10"/>
  <c r="AO33" i="10"/>
  <c r="M31" i="13"/>
  <c r="W31" i="5"/>
  <c r="D31" i="1" s="1"/>
  <c r="O31" i="1" s="1"/>
  <c r="E47" i="6"/>
  <c r="W47" i="6" s="1"/>
  <c r="E47" i="1" s="1"/>
  <c r="P47" i="1" s="1"/>
  <c r="F47" i="6"/>
  <c r="X47" i="6" s="1"/>
  <c r="BO37" i="3"/>
  <c r="AY37" i="3"/>
  <c r="AQ37" i="3"/>
  <c r="BQ33" i="3"/>
  <c r="AV33" i="3"/>
  <c r="AN33" i="3"/>
  <c r="AI31" i="6"/>
  <c r="AW31" i="6"/>
  <c r="AP31" i="6"/>
  <c r="AM32" i="8"/>
  <c r="AT32" i="8"/>
  <c r="AV31" i="8"/>
  <c r="AO31" i="8"/>
  <c r="AV28" i="6"/>
  <c r="AO28" i="6"/>
  <c r="BP28" i="3"/>
  <c r="AX28" i="3"/>
  <c r="AP28" i="3"/>
  <c r="N64" i="15"/>
  <c r="M64" i="15"/>
  <c r="L64" i="15"/>
  <c r="K64" i="15"/>
  <c r="P64" i="15"/>
  <c r="O64" i="15"/>
  <c r="C64" i="8"/>
  <c r="AG64" i="7"/>
  <c r="C64" i="7"/>
  <c r="C64" i="6"/>
  <c r="C64" i="5"/>
  <c r="C64" i="3"/>
  <c r="R62" i="15"/>
  <c r="S62" i="15"/>
  <c r="X62" i="4" s="1"/>
  <c r="AF62" i="4" s="1"/>
  <c r="Z62" i="4"/>
  <c r="AH62" i="4" s="1"/>
  <c r="AX62" i="10"/>
  <c r="AX62" i="8"/>
  <c r="AS62" i="6"/>
  <c r="AZ62" i="6"/>
  <c r="AQ62" i="10"/>
  <c r="AQ62" i="8"/>
  <c r="F46" i="8"/>
  <c r="E46" i="8"/>
  <c r="W46" i="8" s="1"/>
  <c r="F46" i="1" s="1"/>
  <c r="Q46" i="1" s="1"/>
  <c r="N170" i="1"/>
  <c r="K170" i="1"/>
  <c r="BA37" i="5"/>
  <c r="AT37" i="5"/>
  <c r="M39" i="13"/>
  <c r="W39" i="5"/>
  <c r="D39" i="1" s="1"/>
  <c r="O39" i="1" s="1"/>
  <c r="AH48" i="7"/>
  <c r="AL48" i="5"/>
  <c r="AJ48" i="3"/>
  <c r="BO34" i="3"/>
  <c r="AY34" i="3"/>
  <c r="AQ34" i="3"/>
  <c r="AH51" i="7"/>
  <c r="AL51" i="5"/>
  <c r="AJ51" i="3"/>
  <c r="E11" i="2"/>
  <c r="O11" i="2"/>
  <c r="AS44" i="3"/>
  <c r="BA44" i="3"/>
  <c r="BN39" i="3"/>
  <c r="AR39" i="3"/>
  <c r="AZ39" i="3"/>
  <c r="BR28" i="3"/>
  <c r="AW28" i="3"/>
  <c r="AO28" i="3"/>
  <c r="F45" i="7"/>
  <c r="E45" i="7"/>
  <c r="W45" i="7" s="1"/>
  <c r="E43" i="5"/>
  <c r="F43" i="5"/>
  <c r="X43" i="5" s="1"/>
  <c r="BN38" i="3"/>
  <c r="AR38" i="3"/>
  <c r="AZ38" i="3"/>
  <c r="M28" i="13"/>
  <c r="W28" i="5"/>
  <c r="D28" i="1" s="1"/>
  <c r="O28" i="1" s="1"/>
  <c r="E53" i="3"/>
  <c r="F53" i="3"/>
  <c r="X53" i="3" s="1"/>
  <c r="AO35" i="10"/>
  <c r="AV35" i="10"/>
  <c r="F53" i="6"/>
  <c r="X53" i="6" s="1"/>
  <c r="E53" i="6"/>
  <c r="W53" i="6" s="1"/>
  <c r="E53" i="1" s="1"/>
  <c r="P53" i="1" s="1"/>
  <c r="W53" i="4"/>
  <c r="AE53" i="4" s="1"/>
  <c r="AN53" i="10"/>
  <c r="AW53" i="5"/>
  <c r="AU53" i="8"/>
  <c r="AU53" i="10"/>
  <c r="AP53" i="5"/>
  <c r="AN53" i="8"/>
  <c r="N178" i="1"/>
  <c r="K178" i="1"/>
  <c r="N216" i="1"/>
  <c r="K216" i="1"/>
  <c r="AI28" i="6"/>
  <c r="AW28" i="6"/>
  <c r="AP28" i="6"/>
  <c r="AW37" i="7"/>
  <c r="AP37" i="7"/>
  <c r="F44" i="3"/>
  <c r="X44" i="3" s="1"/>
  <c r="E44" i="3"/>
  <c r="V43" i="4"/>
  <c r="AD43" i="4" s="1"/>
  <c r="AM43" i="10"/>
  <c r="AT43" i="7"/>
  <c r="AT43" i="10"/>
  <c r="AM43" i="7"/>
  <c r="D15" i="2"/>
  <c r="N15" i="2"/>
  <c r="W50" i="4"/>
  <c r="AE50" i="4" s="1"/>
  <c r="AW50" i="5"/>
  <c r="AN50" i="10"/>
  <c r="AU50" i="10"/>
  <c r="AU50" i="8"/>
  <c r="AP50" i="5"/>
  <c r="AN50" i="8"/>
  <c r="AZ34" i="5"/>
  <c r="AS34" i="5"/>
  <c r="M33" i="13"/>
  <c r="W33" i="5"/>
  <c r="D33" i="1" s="1"/>
  <c r="O33" i="1" s="1"/>
  <c r="AE51" i="8"/>
  <c r="AG51" i="6"/>
  <c r="AG51" i="5"/>
  <c r="AE51" i="3"/>
  <c r="E15" i="2"/>
  <c r="O15" i="2"/>
  <c r="O6" i="2"/>
  <c r="E6" i="2"/>
  <c r="BM32" i="3"/>
  <c r="W32" i="3"/>
  <c r="BS27" i="3"/>
  <c r="B27" i="1"/>
  <c r="M27" i="1" s="1"/>
  <c r="V44" i="4"/>
  <c r="AD44" i="4" s="1"/>
  <c r="AT44" i="10"/>
  <c r="AM44" i="10"/>
  <c r="AT44" i="7"/>
  <c r="AM44" i="7"/>
  <c r="AM44" i="9"/>
  <c r="AT44" i="9" s="1"/>
  <c r="BM35" i="3"/>
  <c r="W35" i="3"/>
  <c r="AT39" i="5"/>
  <c r="BA39" i="5"/>
  <c r="A319" i="4"/>
  <c r="AX318" i="4"/>
  <c r="AW318" i="4"/>
  <c r="AV318" i="4"/>
  <c r="AQ28" i="5"/>
  <c r="AX28" i="5"/>
  <c r="BM37" i="3"/>
  <c r="W37" i="3"/>
  <c r="F45" i="8"/>
  <c r="E45" i="8"/>
  <c r="W45" i="8" s="1"/>
  <c r="F45" i="1" s="1"/>
  <c r="Q45" i="1" s="1"/>
  <c r="E43" i="6"/>
  <c r="W43" i="6" s="1"/>
  <c r="E43" i="1" s="1"/>
  <c r="P43" i="1" s="1"/>
  <c r="F43" i="6"/>
  <c r="X43" i="6" s="1"/>
  <c r="BA38" i="5"/>
  <c r="AT38" i="5"/>
  <c r="N4" i="2"/>
  <c r="D4" i="2"/>
  <c r="F53" i="5"/>
  <c r="X53" i="5" s="1"/>
  <c r="E53" i="5"/>
  <c r="AV47" i="7"/>
  <c r="AO47" i="7"/>
  <c r="V47" i="4"/>
  <c r="AD47" i="4" s="1"/>
  <c r="AM47" i="10"/>
  <c r="AM47" i="9"/>
  <c r="AT47" i="9" s="1"/>
  <c r="AT47" i="7"/>
  <c r="AT47" i="10"/>
  <c r="AM47" i="7"/>
  <c r="AR29" i="7"/>
  <c r="G29" i="1"/>
  <c r="R29" i="1" s="1"/>
  <c r="N200" i="1"/>
  <c r="K200" i="1"/>
  <c r="AT28" i="5"/>
  <c r="BA28" i="5"/>
  <c r="AV31" i="10"/>
  <c r="AO31" i="10"/>
  <c r="AR39" i="7"/>
  <c r="G39" i="1"/>
  <c r="R39" i="1" s="1"/>
  <c r="BP33" i="3"/>
  <c r="AX33" i="3"/>
  <c r="AP33" i="3"/>
  <c r="S55" i="15"/>
  <c r="X55" i="4" s="1"/>
  <c r="AF55" i="4" s="1"/>
  <c r="R55" i="15"/>
  <c r="AQ55" i="10"/>
  <c r="Z55" i="4"/>
  <c r="AH55" i="4" s="1"/>
  <c r="AX55" i="8"/>
  <c r="AZ55" i="6"/>
  <c r="AX55" i="10"/>
  <c r="AQ55" i="8"/>
  <c r="AS55" i="6"/>
  <c r="Q65" i="15"/>
  <c r="Y65" i="15"/>
  <c r="V65" i="15"/>
  <c r="Y65" i="4"/>
  <c r="AG65" i="4" s="1"/>
  <c r="AW65" i="10"/>
  <c r="AR65" i="6"/>
  <c r="AY65" i="6"/>
  <c r="AY65" i="5"/>
  <c r="AP65" i="10"/>
  <c r="AP65" i="9"/>
  <c r="AW65" i="9" s="1"/>
  <c r="AW65" i="8"/>
  <c r="AR65" i="5"/>
  <c r="AP65" i="8"/>
  <c r="AF46" i="9"/>
  <c r="AN46" i="9" s="1"/>
  <c r="AU46" i="9" s="1"/>
  <c r="AI46" i="7"/>
  <c r="AF46" i="3"/>
  <c r="AF240" i="15"/>
  <c r="AE240" i="15"/>
  <c r="BN32" i="3"/>
  <c r="AZ32" i="3"/>
  <c r="AR32" i="3"/>
  <c r="M38" i="13"/>
  <c r="W38" i="5"/>
  <c r="D38" i="1" s="1"/>
  <c r="O38" i="1" s="1"/>
  <c r="F44" i="5"/>
  <c r="X44" i="5" s="1"/>
  <c r="E44" i="5"/>
  <c r="AA43" i="4"/>
  <c r="AI43" i="4" s="1"/>
  <c r="AY43" i="8"/>
  <c r="AR43" i="10"/>
  <c r="AR43" i="9"/>
  <c r="AY43" i="9" s="1"/>
  <c r="BA43" i="6"/>
  <c r="AY43" i="10"/>
  <c r="AT43" i="6"/>
  <c r="AR43" i="8"/>
  <c r="N9" i="2"/>
  <c r="D9" i="2"/>
  <c r="L8" i="2"/>
  <c r="B8" i="2"/>
  <c r="L11" i="2"/>
  <c r="B11" i="2"/>
  <c r="AW39" i="7"/>
  <c r="AP39" i="7"/>
  <c r="AU28" i="7"/>
  <c r="AN28" i="7"/>
  <c r="B13" i="2"/>
  <c r="L13" i="2"/>
  <c r="AE45" i="8"/>
  <c r="AG45" i="6"/>
  <c r="AG45" i="5"/>
  <c r="AE45" i="3"/>
  <c r="AR40" i="7"/>
  <c r="G40" i="1"/>
  <c r="R40" i="1" s="1"/>
  <c r="AV43" i="7"/>
  <c r="AO43" i="7"/>
  <c r="AW38" i="7"/>
  <c r="AP38" i="7"/>
  <c r="E47" i="8"/>
  <c r="W47" i="8" s="1"/>
  <c r="F47" i="1" s="1"/>
  <c r="Q47" i="1" s="1"/>
  <c r="F47" i="8"/>
  <c r="BM38" i="3"/>
  <c r="W38" i="3"/>
  <c r="BO39" i="3"/>
  <c r="AQ39" i="3"/>
  <c r="AY39" i="3"/>
  <c r="F52" i="3"/>
  <c r="X52" i="3" s="1"/>
  <c r="E52" i="3"/>
  <c r="AA47" i="4"/>
  <c r="AI47" i="4" s="1"/>
  <c r="AT47" i="6"/>
  <c r="AR47" i="8"/>
  <c r="AR47" i="10"/>
  <c r="AR47" i="9"/>
  <c r="AY47" i="9" s="1"/>
  <c r="AY47" i="10"/>
  <c r="AY47" i="8"/>
  <c r="BA47" i="6"/>
  <c r="AY47" i="7"/>
  <c r="BO31" i="3"/>
  <c r="AY31" i="3"/>
  <c r="AQ31" i="3"/>
  <c r="A296" i="10"/>
  <c r="BJ295" i="10"/>
  <c r="BI295" i="10"/>
  <c r="BH295" i="10"/>
  <c r="AW28" i="7"/>
  <c r="AP28" i="7"/>
  <c r="AI33" i="6"/>
  <c r="AW33" i="6"/>
  <c r="AP33" i="6"/>
  <c r="K59" i="15"/>
  <c r="P59" i="15"/>
  <c r="N59" i="15"/>
  <c r="M59" i="15"/>
  <c r="O59" i="15"/>
  <c r="L59" i="15"/>
  <c r="C59" i="8"/>
  <c r="AG59" i="7"/>
  <c r="C59" i="6"/>
  <c r="C59" i="5"/>
  <c r="C59" i="3"/>
  <c r="C59" i="7"/>
  <c r="Y63" i="15"/>
  <c r="V63" i="15"/>
  <c r="Q63" i="15"/>
  <c r="AP63" i="10"/>
  <c r="Y63" i="4"/>
  <c r="AG63" i="4" s="1"/>
  <c r="AR63" i="6"/>
  <c r="AW63" i="8"/>
  <c r="AY63" i="6"/>
  <c r="AW63" i="10"/>
  <c r="AR63" i="5"/>
  <c r="AY63" i="5"/>
  <c r="AP63" i="8"/>
  <c r="AP63" i="9"/>
  <c r="AW63" i="9" s="1"/>
  <c r="AG46" i="10"/>
  <c r="AG46" i="9"/>
  <c r="AO46" i="9" s="1"/>
  <c r="AV46" i="9" s="1"/>
  <c r="AG46" i="8"/>
  <c r="AF46" i="7"/>
  <c r="AI46" i="5"/>
  <c r="AG46" i="3"/>
  <c r="AU36" i="3"/>
  <c r="AM36" i="3"/>
  <c r="AT32" i="5"/>
  <c r="BA32" i="5"/>
  <c r="D14" i="2"/>
  <c r="N14" i="2"/>
  <c r="AA48" i="4"/>
  <c r="AI48" i="4" s="1"/>
  <c r="BA48" i="6"/>
  <c r="AY48" i="10"/>
  <c r="AR48" i="9"/>
  <c r="AY48" i="9" s="1"/>
  <c r="AY48" i="8"/>
  <c r="AR48" i="10"/>
  <c r="AR48" i="8"/>
  <c r="AT48" i="6"/>
  <c r="AY48" i="7"/>
  <c r="F44" i="6"/>
  <c r="X44" i="6" s="1"/>
  <c r="E44" i="6"/>
  <c r="W44" i="6" s="1"/>
  <c r="E44" i="1" s="1"/>
  <c r="P44" i="1" s="1"/>
  <c r="BA43" i="3"/>
  <c r="AS43" i="3"/>
  <c r="AU274" i="4"/>
  <c r="AR34" i="7"/>
  <c r="G34" i="1"/>
  <c r="R34" i="1" s="1"/>
  <c r="V53" i="4"/>
  <c r="AD53" i="4" s="1"/>
  <c r="AT53" i="10"/>
  <c r="AT53" i="7"/>
  <c r="AM53" i="10"/>
  <c r="AM53" i="7"/>
  <c r="AM53" i="9"/>
  <c r="AT53" i="9" s="1"/>
  <c r="BO40" i="3"/>
  <c r="AY40" i="3"/>
  <c r="AQ40" i="3"/>
  <c r="N272" i="1"/>
  <c r="K272" i="1"/>
  <c r="AV28" i="8"/>
  <c r="AO28" i="8"/>
  <c r="AF45" i="9"/>
  <c r="AN45" i="9" s="1"/>
  <c r="AU45" i="9" s="1"/>
  <c r="AI45" i="7"/>
  <c r="AF45" i="3"/>
  <c r="BQ29" i="3"/>
  <c r="AN29" i="3"/>
  <c r="AV29" i="3"/>
  <c r="F43" i="7"/>
  <c r="E43" i="7"/>
  <c r="W43" i="7" s="1"/>
  <c r="M40" i="13"/>
  <c r="W40" i="5"/>
  <c r="D40" i="1" s="1"/>
  <c r="O40" i="1" s="1"/>
  <c r="AV53" i="7"/>
  <c r="AO53" i="7"/>
  <c r="AH47" i="7"/>
  <c r="AL47" i="5"/>
  <c r="AJ47" i="3"/>
  <c r="B14" i="2"/>
  <c r="L14" i="2"/>
  <c r="AS39" i="5"/>
  <c r="AZ39" i="5"/>
  <c r="F52" i="5"/>
  <c r="X52" i="5" s="1"/>
  <c r="E52" i="5"/>
  <c r="BA47" i="3"/>
  <c r="AS47" i="3"/>
  <c r="AS31" i="5"/>
  <c r="AZ31" i="5"/>
  <c r="M36" i="13"/>
  <c r="W36" i="5"/>
  <c r="D36" i="1" s="1"/>
  <c r="O36" i="1" s="1"/>
  <c r="AT45" i="10"/>
  <c r="V45" i="4"/>
  <c r="AD45" i="4" s="1"/>
  <c r="AM45" i="10"/>
  <c r="AT45" i="7"/>
  <c r="AM45" i="7"/>
  <c r="AM45" i="9"/>
  <c r="AT45" i="9" s="1"/>
  <c r="AU37" i="3"/>
  <c r="AM37" i="3"/>
  <c r="AM39" i="3"/>
  <c r="AU39" i="3"/>
  <c r="N56" i="15"/>
  <c r="M56" i="15"/>
  <c r="L56" i="15"/>
  <c r="K56" i="15"/>
  <c r="P56" i="15"/>
  <c r="O56" i="15"/>
  <c r="C56" i="8"/>
  <c r="AG56" i="7"/>
  <c r="C56" i="6"/>
  <c r="C56" i="7"/>
  <c r="C56" i="5"/>
  <c r="C56" i="3"/>
  <c r="AH46" i="6"/>
  <c r="AH46" i="3"/>
  <c r="AO36" i="5"/>
  <c r="AV36" i="5"/>
  <c r="AW32" i="7"/>
  <c r="AP32" i="7"/>
  <c r="BR29" i="3"/>
  <c r="AO29" i="3"/>
  <c r="AW29" i="3"/>
  <c r="BA48" i="3"/>
  <c r="AS48" i="3"/>
  <c r="F44" i="7"/>
  <c r="E44" i="7"/>
  <c r="W44" i="7" s="1"/>
  <c r="F41" i="3"/>
  <c r="X41" i="3" s="1"/>
  <c r="E41" i="3"/>
  <c r="AU273" i="4"/>
  <c r="F42" i="3"/>
  <c r="X42" i="3" s="1"/>
  <c r="E42" i="3"/>
  <c r="AA53" i="4"/>
  <c r="AI53" i="4" s="1"/>
  <c r="BA53" i="6"/>
  <c r="AY53" i="10"/>
  <c r="AR53" i="10"/>
  <c r="AR53" i="8"/>
  <c r="AT53" i="6"/>
  <c r="AY53" i="8"/>
  <c r="AY53" i="7"/>
  <c r="AR53" i="9"/>
  <c r="AY53" i="9" s="1"/>
  <c r="AZ40" i="5"/>
  <c r="AS40" i="5"/>
  <c r="AU34" i="3"/>
  <c r="AM34" i="3"/>
  <c r="N183" i="1"/>
  <c r="K183" i="1"/>
  <c r="AR37" i="7"/>
  <c r="G37" i="1"/>
  <c r="R37" i="1" s="1"/>
  <c r="AG45" i="10"/>
  <c r="AG45" i="9"/>
  <c r="AO45" i="9" s="1"/>
  <c r="AV45" i="9" s="1"/>
  <c r="AG45" i="8"/>
  <c r="AF45" i="7"/>
  <c r="AI45" i="5"/>
  <c r="AG45" i="3"/>
  <c r="AX29" i="7"/>
  <c r="AQ29" i="7"/>
  <c r="F43" i="8"/>
  <c r="E43" i="8"/>
  <c r="W43" i="8" s="1"/>
  <c r="F43" i="1" s="1"/>
  <c r="Q43" i="1" s="1"/>
  <c r="N16" i="2"/>
  <c r="D16" i="2"/>
  <c r="F53" i="8"/>
  <c r="E53" i="8"/>
  <c r="W53" i="8" s="1"/>
  <c r="F53" i="1" s="1"/>
  <c r="Q53" i="1" s="1"/>
  <c r="F53" i="7"/>
  <c r="E53" i="7"/>
  <c r="W53" i="7" s="1"/>
  <c r="A296" i="9"/>
  <c r="BJ295" i="9"/>
  <c r="BI295" i="9"/>
  <c r="BH295" i="9"/>
  <c r="B7" i="2"/>
  <c r="L7" i="2"/>
  <c r="AF53" i="9"/>
  <c r="AN53" i="9" s="1"/>
  <c r="AU53" i="9" s="1"/>
  <c r="AI53" i="7"/>
  <c r="AF53" i="3"/>
  <c r="AG53" i="10"/>
  <c r="AG53" i="9"/>
  <c r="AO53" i="9" s="1"/>
  <c r="AV53" i="9" s="1"/>
  <c r="AG53" i="8"/>
  <c r="AF53" i="7"/>
  <c r="AI53" i="5"/>
  <c r="AG53" i="3"/>
  <c r="AV56" i="7" l="1"/>
  <c r="AO56" i="7"/>
  <c r="F63" i="5"/>
  <c r="X63" i="5" s="1"/>
  <c r="E63" i="5"/>
  <c r="BA66" i="3"/>
  <c r="AS66" i="3"/>
  <c r="BR48" i="3"/>
  <c r="AW48" i="3"/>
  <c r="AO48" i="3"/>
  <c r="AI62" i="9"/>
  <c r="AQ62" i="9" s="1"/>
  <c r="AX62" i="9" s="1"/>
  <c r="AK62" i="5"/>
  <c r="AI62" i="3"/>
  <c r="AH58" i="6"/>
  <c r="AH58" i="3"/>
  <c r="AX41" i="5"/>
  <c r="AQ41" i="5"/>
  <c r="AH55" i="7"/>
  <c r="AL55" i="5"/>
  <c r="AJ55" i="3"/>
  <c r="AQ44" i="5"/>
  <c r="AX44" i="5"/>
  <c r="BA45" i="5"/>
  <c r="AT45" i="5"/>
  <c r="BH297" i="6"/>
  <c r="A298" i="6"/>
  <c r="BJ297" i="6"/>
  <c r="BI297" i="6"/>
  <c r="AQ52" i="5"/>
  <c r="AX52" i="5"/>
  <c r="BP48" i="3"/>
  <c r="AX48" i="3"/>
  <c r="AP48" i="3"/>
  <c r="F63" i="6"/>
  <c r="X63" i="6" s="1"/>
  <c r="E63" i="6"/>
  <c r="W63" i="6" s="1"/>
  <c r="E63" i="1" s="1"/>
  <c r="P63" i="1" s="1"/>
  <c r="AQ48" i="5"/>
  <c r="AX48" i="5"/>
  <c r="AV61" i="7"/>
  <c r="AO61" i="7"/>
  <c r="AI58" i="9"/>
  <c r="AQ58" i="9" s="1"/>
  <c r="AX58" i="9" s="1"/>
  <c r="AK58" i="5"/>
  <c r="AI58" i="3"/>
  <c r="W57" i="4"/>
  <c r="AE57" i="4" s="1"/>
  <c r="AU57" i="10"/>
  <c r="AU57" i="8"/>
  <c r="AN57" i="10"/>
  <c r="AN57" i="8"/>
  <c r="AP57" i="5"/>
  <c r="AW57" i="5"/>
  <c r="F57" i="3"/>
  <c r="X57" i="3" s="1"/>
  <c r="E57" i="3"/>
  <c r="BS31" i="3"/>
  <c r="B31" i="1"/>
  <c r="M31" i="1" s="1"/>
  <c r="AU41" i="7"/>
  <c r="AN41" i="7"/>
  <c r="AE55" i="8"/>
  <c r="AG55" i="6"/>
  <c r="AG55" i="5"/>
  <c r="AE55" i="3"/>
  <c r="AO44" i="8"/>
  <c r="AV44" i="8"/>
  <c r="AW45" i="7"/>
  <c r="AP45" i="7"/>
  <c r="AU52" i="7"/>
  <c r="AN52" i="7"/>
  <c r="AV53" i="8"/>
  <c r="AO53" i="8"/>
  <c r="AQ36" i="6"/>
  <c r="AX36" i="6"/>
  <c r="B30" i="1"/>
  <c r="M30" i="1" s="1"/>
  <c r="BS30" i="3"/>
  <c r="E61" i="6"/>
  <c r="W61" i="6" s="1"/>
  <c r="E61" i="1" s="1"/>
  <c r="P61" i="1" s="1"/>
  <c r="F61" i="6"/>
  <c r="X61" i="6" s="1"/>
  <c r="AM47" i="8"/>
  <c r="AT47" i="8"/>
  <c r="AO47" i="8"/>
  <c r="AV47" i="8"/>
  <c r="AX53" i="7"/>
  <c r="AQ53" i="7"/>
  <c r="F56" i="8"/>
  <c r="E56" i="8"/>
  <c r="W56" i="8" s="1"/>
  <c r="F56" i="1" s="1"/>
  <c r="Q56" i="1" s="1"/>
  <c r="BM52" i="3"/>
  <c r="W52" i="3"/>
  <c r="AV51" i="6"/>
  <c r="AO51" i="6"/>
  <c r="W62" i="4"/>
  <c r="AE62" i="4" s="1"/>
  <c r="AU62" i="10"/>
  <c r="AU62" i="8"/>
  <c r="AN62" i="10"/>
  <c r="AW62" i="5"/>
  <c r="AN62" i="8"/>
  <c r="AP62" i="5"/>
  <c r="Y70" i="15"/>
  <c r="V70" i="15"/>
  <c r="Q70" i="15"/>
  <c r="Y70" i="4"/>
  <c r="AG70" i="4" s="1"/>
  <c r="AP70" i="8"/>
  <c r="AY70" i="6"/>
  <c r="AW70" i="10"/>
  <c r="AY70" i="5"/>
  <c r="AW70" i="8"/>
  <c r="AP70" i="10"/>
  <c r="AR70" i="5"/>
  <c r="AR70" i="6"/>
  <c r="AP70" i="9"/>
  <c r="AW70" i="9" s="1"/>
  <c r="V72" i="15"/>
  <c r="Q72" i="15"/>
  <c r="Y72" i="15"/>
  <c r="Y72" i="4"/>
  <c r="AG72" i="4" s="1"/>
  <c r="AR72" i="6"/>
  <c r="AW72" i="10"/>
  <c r="AW72" i="8"/>
  <c r="AP72" i="10"/>
  <c r="AY72" i="5"/>
  <c r="AY72" i="6"/>
  <c r="AP72" i="9"/>
  <c r="AW72" i="9" s="1"/>
  <c r="AP72" i="8"/>
  <c r="AR72" i="5"/>
  <c r="AU48" i="3"/>
  <c r="AM48" i="3"/>
  <c r="AV45" i="10"/>
  <c r="AO45" i="10"/>
  <c r="F280" i="4"/>
  <c r="AI56" i="9"/>
  <c r="AQ56" i="9" s="1"/>
  <c r="AX56" i="9" s="1"/>
  <c r="AK56" i="5"/>
  <c r="AI56" i="3"/>
  <c r="M52" i="13"/>
  <c r="W52" i="5"/>
  <c r="D52" i="1" s="1"/>
  <c r="O52" i="1" s="1"/>
  <c r="L28" i="2"/>
  <c r="B28" i="2"/>
  <c r="AM51" i="8"/>
  <c r="AT51" i="8"/>
  <c r="F64" i="3"/>
  <c r="X64" i="3" s="1"/>
  <c r="E64" i="3"/>
  <c r="W66" i="4"/>
  <c r="AE66" i="4" s="1"/>
  <c r="AU66" i="8"/>
  <c r="AN66" i="8"/>
  <c r="AP66" i="5"/>
  <c r="AN66" i="10"/>
  <c r="AU66" i="10"/>
  <c r="AW66" i="5"/>
  <c r="BO51" i="3"/>
  <c r="AY51" i="3"/>
  <c r="AQ51" i="3"/>
  <c r="R70" i="15"/>
  <c r="S70" i="15"/>
  <c r="X70" i="4" s="1"/>
  <c r="AF70" i="4" s="1"/>
  <c r="AQ70" i="8"/>
  <c r="Z70" i="4"/>
  <c r="AH70" i="4" s="1"/>
  <c r="AZ70" i="6"/>
  <c r="AX70" i="10"/>
  <c r="AX70" i="8"/>
  <c r="AQ70" i="10"/>
  <c r="AS70" i="6"/>
  <c r="Y76" i="15"/>
  <c r="Q76" i="15"/>
  <c r="V76" i="15"/>
  <c r="AW76" i="10"/>
  <c r="Y76" i="4"/>
  <c r="AG76" i="4" s="1"/>
  <c r="AP76" i="8"/>
  <c r="AR76" i="5"/>
  <c r="AY76" i="5"/>
  <c r="AW76" i="8"/>
  <c r="AY76" i="6"/>
  <c r="AP76" i="10"/>
  <c r="AR76" i="6"/>
  <c r="AP76" i="9"/>
  <c r="AW76" i="9" s="1"/>
  <c r="O21" i="2"/>
  <c r="E21" i="2"/>
  <c r="BQ49" i="3"/>
  <c r="AN49" i="3"/>
  <c r="AV49" i="3"/>
  <c r="F60" i="3"/>
  <c r="X60" i="3" s="1"/>
  <c r="E60" i="3"/>
  <c r="AI48" i="6"/>
  <c r="AW48" i="6"/>
  <c r="AP48" i="6"/>
  <c r="AM54" i="10"/>
  <c r="V54" i="4"/>
  <c r="AD54" i="4" s="1"/>
  <c r="AT54" i="10"/>
  <c r="AT54" i="7"/>
  <c r="AM54" i="9"/>
  <c r="AT54" i="9" s="1"/>
  <c r="AM54" i="7"/>
  <c r="F63" i="7"/>
  <c r="E63" i="7"/>
  <c r="W63" i="7" s="1"/>
  <c r="AO48" i="5"/>
  <c r="AV48" i="5"/>
  <c r="AU48" i="7"/>
  <c r="AN48" i="7"/>
  <c r="F61" i="7"/>
  <c r="E61" i="7"/>
  <c r="W61" i="7" s="1"/>
  <c r="AH58" i="7"/>
  <c r="AL58" i="5"/>
  <c r="AJ58" i="3"/>
  <c r="F57" i="5"/>
  <c r="X57" i="5" s="1"/>
  <c r="E57" i="5"/>
  <c r="AV41" i="8"/>
  <c r="AO41" i="8"/>
  <c r="AF55" i="9"/>
  <c r="AN55" i="9" s="1"/>
  <c r="AU55" i="9" s="1"/>
  <c r="AI55" i="7"/>
  <c r="AF55" i="3"/>
  <c r="AU44" i="7"/>
  <c r="AN44" i="7"/>
  <c r="AO52" i="8"/>
  <c r="AV52" i="8"/>
  <c r="AO47" i="10"/>
  <c r="AV47" i="10"/>
  <c r="AE59" i="8"/>
  <c r="AG59" i="6"/>
  <c r="AG59" i="5"/>
  <c r="AE59" i="3"/>
  <c r="AI47" i="6"/>
  <c r="AP47" i="6"/>
  <c r="AW47" i="6"/>
  <c r="AW319" i="4"/>
  <c r="AV319" i="4"/>
  <c r="AX319" i="4"/>
  <c r="A320" i="4"/>
  <c r="AA7" i="2"/>
  <c r="W7" i="2"/>
  <c r="V7" i="2"/>
  <c r="X7" i="2"/>
  <c r="Z7" i="2"/>
  <c r="Y7" i="2"/>
  <c r="BM41" i="3"/>
  <c r="W41" i="3"/>
  <c r="AH56" i="7"/>
  <c r="AL56" i="5"/>
  <c r="AJ56" i="3"/>
  <c r="D28" i="2"/>
  <c r="N28" i="2"/>
  <c r="F64" i="5"/>
  <c r="X64" i="5" s="1"/>
  <c r="E64" i="5"/>
  <c r="AX31" i="6"/>
  <c r="AQ31" i="6"/>
  <c r="AS51" i="5"/>
  <c r="AZ51" i="5"/>
  <c r="P69" i="15"/>
  <c r="O69" i="15"/>
  <c r="N69" i="15"/>
  <c r="M69" i="15"/>
  <c r="L69" i="15"/>
  <c r="K69" i="15"/>
  <c r="C69" i="8"/>
  <c r="AG69" i="7"/>
  <c r="C69" i="7"/>
  <c r="C69" i="6"/>
  <c r="C69" i="5"/>
  <c r="C69" i="3"/>
  <c r="S72" i="15"/>
  <c r="X72" i="4" s="1"/>
  <c r="AF72" i="4" s="1"/>
  <c r="R72" i="15"/>
  <c r="Z72" i="4"/>
  <c r="AH72" i="4" s="1"/>
  <c r="AS72" i="6"/>
  <c r="AX72" i="8"/>
  <c r="AX72" i="10"/>
  <c r="AQ72" i="10"/>
  <c r="AZ72" i="6"/>
  <c r="AQ72" i="8"/>
  <c r="J275" i="4"/>
  <c r="H278" i="4"/>
  <c r="H279" i="4" s="1"/>
  <c r="AX49" i="7"/>
  <c r="AQ49" i="7"/>
  <c r="A319" i="9"/>
  <c r="BJ318" i="9"/>
  <c r="BI318" i="9"/>
  <c r="BH318" i="9"/>
  <c r="F60" i="5"/>
  <c r="X60" i="5" s="1"/>
  <c r="E60" i="5"/>
  <c r="AA54" i="4"/>
  <c r="AI54" i="4" s="1"/>
  <c r="AR54" i="10"/>
  <c r="AY54" i="10"/>
  <c r="AY54" i="8"/>
  <c r="AR54" i="9"/>
  <c r="AY54" i="9" s="1"/>
  <c r="AR54" i="8"/>
  <c r="AT54" i="6"/>
  <c r="BA54" i="6"/>
  <c r="AY54" i="7"/>
  <c r="F63" i="8"/>
  <c r="E63" i="8"/>
  <c r="W63" i="8" s="1"/>
  <c r="F63" i="1" s="1"/>
  <c r="Q63" i="1" s="1"/>
  <c r="AV48" i="6"/>
  <c r="AO48" i="6"/>
  <c r="AV48" i="8"/>
  <c r="AO48" i="8"/>
  <c r="F61" i="8"/>
  <c r="E61" i="8"/>
  <c r="W61" i="8" s="1"/>
  <c r="F61" i="1" s="1"/>
  <c r="Q61" i="1" s="1"/>
  <c r="X15" i="2"/>
  <c r="W15" i="2"/>
  <c r="V15" i="2"/>
  <c r="Z15" i="2"/>
  <c r="Y15" i="2"/>
  <c r="AA15" i="2"/>
  <c r="F57" i="6"/>
  <c r="X57" i="6" s="1"/>
  <c r="E57" i="6"/>
  <c r="W57" i="6" s="1"/>
  <c r="E57" i="1" s="1"/>
  <c r="P57" i="1" s="1"/>
  <c r="BM49" i="3"/>
  <c r="W49" i="3"/>
  <c r="AG55" i="10"/>
  <c r="AG55" i="9"/>
  <c r="AO55" i="9" s="1"/>
  <c r="AV55" i="9" s="1"/>
  <c r="AG55" i="8"/>
  <c r="AF55" i="7"/>
  <c r="AI55" i="5"/>
  <c r="AG55" i="3"/>
  <c r="AR42" i="7"/>
  <c r="G42" i="1"/>
  <c r="R42" i="1" s="1"/>
  <c r="AO52" i="10"/>
  <c r="AV52" i="10"/>
  <c r="AV41" i="10"/>
  <c r="AO41" i="10"/>
  <c r="AV42" i="5"/>
  <c r="AO42" i="5"/>
  <c r="N19" i="2"/>
  <c r="D19" i="2"/>
  <c r="BN50" i="3"/>
  <c r="AR50" i="3"/>
  <c r="AZ50" i="3"/>
  <c r="AS48" i="5"/>
  <c r="AZ48" i="5"/>
  <c r="AV60" i="7"/>
  <c r="AO60" i="7"/>
  <c r="AE63" i="8"/>
  <c r="AG63" i="6"/>
  <c r="AG63" i="5"/>
  <c r="AE63" i="3"/>
  <c r="BN49" i="3"/>
  <c r="AR49" i="3"/>
  <c r="AZ49" i="3"/>
  <c r="BA46" i="5"/>
  <c r="AT46" i="5"/>
  <c r="BQ42" i="3"/>
  <c r="AV42" i="3"/>
  <c r="AN42" i="3"/>
  <c r="N273" i="1"/>
  <c r="K273" i="1"/>
  <c r="X8" i="2"/>
  <c r="W8" i="2"/>
  <c r="Z8" i="2"/>
  <c r="AA8" i="2"/>
  <c r="V8" i="2"/>
  <c r="Y8" i="2"/>
  <c r="M53" i="13"/>
  <c r="W53" i="5"/>
  <c r="D53" i="1" s="1"/>
  <c r="O53" i="1" s="1"/>
  <c r="W58" i="4"/>
  <c r="AE58" i="4" s="1"/>
  <c r="AU58" i="10"/>
  <c r="AN58" i="10"/>
  <c r="AN58" i="8"/>
  <c r="AU58" i="8"/>
  <c r="AW58" i="5"/>
  <c r="AP58" i="5"/>
  <c r="AG63" i="10"/>
  <c r="AG63" i="9"/>
  <c r="AO63" i="9" s="1"/>
  <c r="AV63" i="9" s="1"/>
  <c r="AG63" i="8"/>
  <c r="AF63" i="7"/>
  <c r="AI63" i="5"/>
  <c r="AG63" i="3"/>
  <c r="AS58" i="3"/>
  <c r="BA58" i="3"/>
  <c r="AH57" i="6"/>
  <c r="AH57" i="3"/>
  <c r="AO49" i="5"/>
  <c r="AV49" i="5"/>
  <c r="F65" i="5"/>
  <c r="X65" i="5" s="1"/>
  <c r="E65" i="5"/>
  <c r="AI52" i="6"/>
  <c r="AP52" i="6"/>
  <c r="AW52" i="6"/>
  <c r="AZ44" i="5"/>
  <c r="AS44" i="5"/>
  <c r="AO43" i="5"/>
  <c r="AV43" i="5"/>
  <c r="L20" i="2"/>
  <c r="B20" i="2"/>
  <c r="AA11" i="2"/>
  <c r="Z11" i="2"/>
  <c r="Y11" i="2"/>
  <c r="X11" i="2"/>
  <c r="W11" i="2"/>
  <c r="V11" i="2"/>
  <c r="E64" i="7"/>
  <c r="W64" i="7" s="1"/>
  <c r="F64" i="7"/>
  <c r="AQ39" i="6"/>
  <c r="AX39" i="6"/>
  <c r="AX34" i="6"/>
  <c r="AQ34" i="6"/>
  <c r="BP44" i="3"/>
  <c r="AP44" i="3"/>
  <c r="AX44" i="3"/>
  <c r="AA14" i="2"/>
  <c r="Z14" i="2"/>
  <c r="Y14" i="2"/>
  <c r="X14" i="2"/>
  <c r="W14" i="2"/>
  <c r="V14" i="2"/>
  <c r="AO44" i="6"/>
  <c r="AV44" i="6"/>
  <c r="BP52" i="3"/>
  <c r="AX52" i="3"/>
  <c r="AP52" i="3"/>
  <c r="AU43" i="3"/>
  <c r="AM43" i="3"/>
  <c r="AM42" i="8"/>
  <c r="AT42" i="8"/>
  <c r="BI296" i="9"/>
  <c r="BH296" i="9"/>
  <c r="A297" i="9"/>
  <c r="BJ296" i="9"/>
  <c r="Q67" i="15"/>
  <c r="V67" i="15"/>
  <c r="Y67" i="15"/>
  <c r="Y67" i="4"/>
  <c r="AG67" i="4" s="1"/>
  <c r="AW67" i="8"/>
  <c r="AY67" i="6"/>
  <c r="AW67" i="10"/>
  <c r="AP67" i="10"/>
  <c r="AR67" i="6"/>
  <c r="AP67" i="8"/>
  <c r="AR67" i="5"/>
  <c r="AP67" i="9"/>
  <c r="AW67" i="9" s="1"/>
  <c r="AY67" i="5"/>
  <c r="AG60" i="10"/>
  <c r="AG60" i="9"/>
  <c r="AO60" i="9" s="1"/>
  <c r="AV60" i="9" s="1"/>
  <c r="AG60" i="8"/>
  <c r="AF60" i="7"/>
  <c r="AI60" i="5"/>
  <c r="AG60" i="3"/>
  <c r="S78" i="15"/>
  <c r="X78" i="4" s="1"/>
  <c r="AF78" i="4" s="1"/>
  <c r="R78" i="15"/>
  <c r="Z78" i="4"/>
  <c r="AH78" i="4" s="1"/>
  <c r="AQ78" i="10"/>
  <c r="AX78" i="8"/>
  <c r="AS78" i="6"/>
  <c r="AZ78" i="6"/>
  <c r="AQ78" i="8"/>
  <c r="AX78" i="10"/>
  <c r="AI63" i="9"/>
  <c r="AQ63" i="9" s="1"/>
  <c r="AX63" i="9" s="1"/>
  <c r="AK63" i="5"/>
  <c r="AI63" i="3"/>
  <c r="O28" i="2"/>
  <c r="E28" i="2"/>
  <c r="AH61" i="7"/>
  <c r="AL61" i="5"/>
  <c r="AJ61" i="3"/>
  <c r="BO49" i="3"/>
  <c r="AQ49" i="3"/>
  <c r="AY49" i="3"/>
  <c r="X4" i="2"/>
  <c r="W4" i="2"/>
  <c r="V4" i="2"/>
  <c r="AA4" i="2"/>
  <c r="Z4" i="2"/>
  <c r="Y4" i="2"/>
  <c r="BJ297" i="8"/>
  <c r="BI297" i="8"/>
  <c r="BH297" i="8"/>
  <c r="A298" i="8"/>
  <c r="AI57" i="9"/>
  <c r="AQ57" i="9" s="1"/>
  <c r="AX57" i="9" s="1"/>
  <c r="AK57" i="5"/>
  <c r="AI57" i="3"/>
  <c r="BM51" i="3"/>
  <c r="W51" i="3"/>
  <c r="AV49" i="6"/>
  <c r="AO49" i="6"/>
  <c r="E65" i="6"/>
  <c r="W65" i="6" s="1"/>
  <c r="E65" i="1" s="1"/>
  <c r="P65" i="1" s="1"/>
  <c r="F65" i="6"/>
  <c r="X65" i="6" s="1"/>
  <c r="BM48" i="3"/>
  <c r="W48" i="3"/>
  <c r="M49" i="13"/>
  <c r="W49" i="5"/>
  <c r="D49" i="1" s="1"/>
  <c r="O49" i="1" s="1"/>
  <c r="AV43" i="6"/>
  <c r="AO43" i="6"/>
  <c r="P76" i="15"/>
  <c r="O76" i="15"/>
  <c r="N76" i="15"/>
  <c r="M76" i="15"/>
  <c r="L76" i="15"/>
  <c r="K76" i="15"/>
  <c r="C76" i="8"/>
  <c r="C76" i="7"/>
  <c r="AG76" i="7"/>
  <c r="C76" i="6"/>
  <c r="C76" i="5"/>
  <c r="C76" i="3"/>
  <c r="AV49" i="10"/>
  <c r="AO49" i="10"/>
  <c r="M73" i="15"/>
  <c r="L73" i="15"/>
  <c r="K73" i="15"/>
  <c r="O73" i="15"/>
  <c r="N73" i="15"/>
  <c r="P73" i="15"/>
  <c r="C73" i="8"/>
  <c r="AG73" i="7"/>
  <c r="C73" i="7"/>
  <c r="C73" i="5"/>
  <c r="C73" i="6"/>
  <c r="C73" i="3"/>
  <c r="AH55" i="6"/>
  <c r="AH55" i="3"/>
  <c r="AF56" i="9"/>
  <c r="AN56" i="9" s="1"/>
  <c r="AU56" i="9" s="1"/>
  <c r="AI56" i="7"/>
  <c r="AF56" i="3"/>
  <c r="BP42" i="3"/>
  <c r="AX42" i="3"/>
  <c r="AP42" i="3"/>
  <c r="V74" i="15"/>
  <c r="Q74" i="15"/>
  <c r="Y74" i="15"/>
  <c r="Y74" i="4"/>
  <c r="AG74" i="4" s="1"/>
  <c r="AR74" i="6"/>
  <c r="AY74" i="5"/>
  <c r="AP74" i="10"/>
  <c r="AW74" i="8"/>
  <c r="AY74" i="6"/>
  <c r="AP74" i="9"/>
  <c r="AW74" i="9" s="1"/>
  <c r="AP74" i="8"/>
  <c r="AW74" i="10"/>
  <c r="AR74" i="5"/>
  <c r="AV44" i="5"/>
  <c r="AO44" i="5"/>
  <c r="AG56" i="10"/>
  <c r="AG56" i="9"/>
  <c r="AO56" i="9" s="1"/>
  <c r="AV56" i="9" s="1"/>
  <c r="AG56" i="8"/>
  <c r="AF56" i="7"/>
  <c r="AI56" i="5"/>
  <c r="AG56" i="3"/>
  <c r="BS38" i="3"/>
  <c r="B38" i="1"/>
  <c r="M38" i="1" s="1"/>
  <c r="AW48" i="7"/>
  <c r="AP48" i="7"/>
  <c r="V62" i="4"/>
  <c r="AD62" i="4" s="1"/>
  <c r="AT62" i="10"/>
  <c r="AT62" i="7"/>
  <c r="AM62" i="10"/>
  <c r="AM62" i="9"/>
  <c r="AT62" i="9" s="1"/>
  <c r="AM62" i="7"/>
  <c r="M45" i="13"/>
  <c r="W45" i="5"/>
  <c r="D45" i="1" s="1"/>
  <c r="O45" i="1" s="1"/>
  <c r="AI41" i="6"/>
  <c r="AW41" i="6"/>
  <c r="AP41" i="6"/>
  <c r="E27" i="2"/>
  <c r="O27" i="2"/>
  <c r="AW49" i="7"/>
  <c r="AP49" i="7"/>
  <c r="AR50" i="7"/>
  <c r="G50" i="1"/>
  <c r="R50" i="1" s="1"/>
  <c r="BP51" i="3"/>
  <c r="AX51" i="3"/>
  <c r="AP51" i="3"/>
  <c r="BN52" i="3"/>
  <c r="AZ52" i="3"/>
  <c r="AR52" i="3"/>
  <c r="AI60" i="9"/>
  <c r="AQ60" i="9" s="1"/>
  <c r="AX60" i="9" s="1"/>
  <c r="AK60" i="5"/>
  <c r="AI60" i="3"/>
  <c r="AZ50" i="5"/>
  <c r="AS50" i="5"/>
  <c r="AV53" i="6"/>
  <c r="AO53" i="6"/>
  <c r="N271" i="1"/>
  <c r="K271" i="1"/>
  <c r="V59" i="4"/>
  <c r="AD59" i="4" s="1"/>
  <c r="AT59" i="10"/>
  <c r="AT59" i="7"/>
  <c r="AM59" i="9"/>
  <c r="AT59" i="9" s="1"/>
  <c r="AM59" i="10"/>
  <c r="AM59" i="7"/>
  <c r="F66" i="3"/>
  <c r="X66" i="3" s="1"/>
  <c r="E66" i="3"/>
  <c r="O18" i="2"/>
  <c r="E18" i="2"/>
  <c r="AS49" i="5"/>
  <c r="AZ49" i="5"/>
  <c r="AF57" i="9"/>
  <c r="AN57" i="9" s="1"/>
  <c r="AU57" i="9" s="1"/>
  <c r="AI57" i="7"/>
  <c r="AF57" i="3"/>
  <c r="AQ38" i="6"/>
  <c r="AX38" i="6"/>
  <c r="L27" i="2"/>
  <c r="B27" i="2"/>
  <c r="AM49" i="8"/>
  <c r="AT49" i="8"/>
  <c r="AV65" i="7"/>
  <c r="AO65" i="7"/>
  <c r="L24" i="2"/>
  <c r="B24" i="2"/>
  <c r="W61" i="4"/>
  <c r="AE61" i="4" s="1"/>
  <c r="AU61" i="8"/>
  <c r="AN61" i="8"/>
  <c r="AN61" i="10"/>
  <c r="AU61" i="10"/>
  <c r="AW61" i="5"/>
  <c r="AP61" i="5"/>
  <c r="N25" i="2"/>
  <c r="D25" i="2"/>
  <c r="AT43" i="8"/>
  <c r="AM43" i="8"/>
  <c r="AM55" i="10"/>
  <c r="V55" i="4"/>
  <c r="AD55" i="4" s="1"/>
  <c r="AM55" i="7"/>
  <c r="AM55" i="9"/>
  <c r="AT55" i="9" s="1"/>
  <c r="AT55" i="7"/>
  <c r="AT55" i="10"/>
  <c r="H277" i="4"/>
  <c r="BA63" i="3"/>
  <c r="AS63" i="3"/>
  <c r="AF64" i="9"/>
  <c r="AN64" i="9" s="1"/>
  <c r="AU64" i="9" s="1"/>
  <c r="AI64" i="7"/>
  <c r="AF64" i="3"/>
  <c r="W60" i="4"/>
  <c r="AE60" i="4" s="1"/>
  <c r="AU60" i="8"/>
  <c r="AN60" i="10"/>
  <c r="AP60" i="5"/>
  <c r="AW60" i="5"/>
  <c r="AU60" i="10"/>
  <c r="AN60" i="8"/>
  <c r="B39" i="1"/>
  <c r="M39" i="1" s="1"/>
  <c r="BS39" i="3"/>
  <c r="F54" i="3"/>
  <c r="X54" i="3" s="1"/>
  <c r="E54" i="3"/>
  <c r="BJ298" i="7"/>
  <c r="A299" i="7"/>
  <c r="BI298" i="7"/>
  <c r="BH298" i="7"/>
  <c r="AI45" i="6"/>
  <c r="AW45" i="6"/>
  <c r="AP45" i="6"/>
  <c r="S71" i="15"/>
  <c r="X71" i="4" s="1"/>
  <c r="AF71" i="4" s="1"/>
  <c r="R71" i="15"/>
  <c r="Z71" i="4"/>
  <c r="AH71" i="4" s="1"/>
  <c r="AQ71" i="8"/>
  <c r="AQ71" i="10"/>
  <c r="AX71" i="10"/>
  <c r="AZ71" i="6"/>
  <c r="AS71" i="6"/>
  <c r="AX71" i="8"/>
  <c r="Y73" i="15"/>
  <c r="V73" i="15"/>
  <c r="Q73" i="15"/>
  <c r="Y73" i="4"/>
  <c r="AG73" i="4" s="1"/>
  <c r="AW73" i="10"/>
  <c r="AP73" i="8"/>
  <c r="AW73" i="8"/>
  <c r="AP73" i="9"/>
  <c r="AW73" i="9" s="1"/>
  <c r="AY73" i="6"/>
  <c r="AR73" i="6"/>
  <c r="AP73" i="10"/>
  <c r="AY73" i="5"/>
  <c r="AR73" i="5"/>
  <c r="AI51" i="6"/>
  <c r="AW51" i="6"/>
  <c r="AP51" i="6"/>
  <c r="AT52" i="5"/>
  <c r="BA52" i="5"/>
  <c r="AH60" i="7"/>
  <c r="AL60" i="5"/>
  <c r="AJ60" i="3"/>
  <c r="AT53" i="8"/>
  <c r="AM53" i="8"/>
  <c r="BN41" i="3"/>
  <c r="AZ41" i="3"/>
  <c r="AR41" i="3"/>
  <c r="BA59" i="3"/>
  <c r="AS59" i="3"/>
  <c r="F66" i="6"/>
  <c r="X66" i="6" s="1"/>
  <c r="E66" i="6"/>
  <c r="W66" i="6" s="1"/>
  <c r="E66" i="1" s="1"/>
  <c r="P66" i="1" s="1"/>
  <c r="F62" i="3"/>
  <c r="X62" i="3" s="1"/>
  <c r="E62" i="3"/>
  <c r="AG57" i="10"/>
  <c r="AG57" i="9"/>
  <c r="AO57" i="9" s="1"/>
  <c r="AV57" i="9" s="1"/>
  <c r="AG57" i="8"/>
  <c r="AF57" i="7"/>
  <c r="AI57" i="5"/>
  <c r="AG57" i="3"/>
  <c r="F65" i="7"/>
  <c r="E65" i="7"/>
  <c r="W65" i="7" s="1"/>
  <c r="BQ52" i="3"/>
  <c r="AV52" i="3"/>
  <c r="AN52" i="3"/>
  <c r="AQ35" i="6"/>
  <c r="AX35" i="6"/>
  <c r="BQ41" i="3"/>
  <c r="AV41" i="3"/>
  <c r="AN41" i="3"/>
  <c r="V56" i="4"/>
  <c r="AD56" i="4" s="1"/>
  <c r="AT56" i="7"/>
  <c r="AT56" i="10"/>
  <c r="AM56" i="9"/>
  <c r="AT56" i="9" s="1"/>
  <c r="AM56" i="10"/>
  <c r="AM56" i="7"/>
  <c r="AQ30" i="6"/>
  <c r="AX30" i="6"/>
  <c r="AR55" i="10"/>
  <c r="AA55" i="4"/>
  <c r="AI55" i="4" s="1"/>
  <c r="AY55" i="8"/>
  <c r="AR55" i="9"/>
  <c r="AY55" i="9" s="1"/>
  <c r="BA55" i="6"/>
  <c r="AY55" i="10"/>
  <c r="AT55" i="6"/>
  <c r="AR55" i="8"/>
  <c r="AY55" i="7"/>
  <c r="BP47" i="3"/>
  <c r="AX47" i="3"/>
  <c r="AP47" i="3"/>
  <c r="BQ50" i="3"/>
  <c r="AV50" i="3"/>
  <c r="AN50" i="3"/>
  <c r="AU44" i="3"/>
  <c r="AM44" i="3"/>
  <c r="AU42" i="3"/>
  <c r="AM42" i="3"/>
  <c r="BO48" i="3"/>
  <c r="AY48" i="3"/>
  <c r="AQ48" i="3"/>
  <c r="W56" i="4"/>
  <c r="AE56" i="4" s="1"/>
  <c r="AW56" i="5"/>
  <c r="AN56" i="8"/>
  <c r="AU56" i="10"/>
  <c r="AU56" i="8"/>
  <c r="AN56" i="10"/>
  <c r="AP56" i="5"/>
  <c r="AQ29" i="6"/>
  <c r="AX29" i="6"/>
  <c r="W55" i="4"/>
  <c r="AE55" i="4" s="1"/>
  <c r="AP55" i="5"/>
  <c r="AU55" i="8"/>
  <c r="AN55" i="10"/>
  <c r="AU55" i="10"/>
  <c r="AW55" i="5"/>
  <c r="AN55" i="8"/>
  <c r="AR52" i="7"/>
  <c r="G52" i="1"/>
  <c r="R52" i="1" s="1"/>
  <c r="AE61" i="8"/>
  <c r="AG61" i="6"/>
  <c r="AG61" i="5"/>
  <c r="AE61" i="3"/>
  <c r="BS28" i="3"/>
  <c r="B28" i="1"/>
  <c r="M28" i="1" s="1"/>
  <c r="F57" i="8"/>
  <c r="E57" i="8"/>
  <c r="W57" i="8" s="1"/>
  <c r="F57" i="1" s="1"/>
  <c r="Q57" i="1" s="1"/>
  <c r="AU49" i="3"/>
  <c r="AM49" i="3"/>
  <c r="AR63" i="10"/>
  <c r="AA63" i="4"/>
  <c r="AI63" i="4" s="1"/>
  <c r="AT63" i="6"/>
  <c r="BA63" i="6"/>
  <c r="AY63" i="8"/>
  <c r="AY63" i="10"/>
  <c r="AY63" i="7"/>
  <c r="AR63" i="8"/>
  <c r="AR63" i="9"/>
  <c r="AY63" i="9" s="1"/>
  <c r="O25" i="2"/>
  <c r="E25" i="2"/>
  <c r="W63" i="4"/>
  <c r="AE63" i="4" s="1"/>
  <c r="AN63" i="10"/>
  <c r="AU63" i="8"/>
  <c r="AU63" i="10"/>
  <c r="AW63" i="5"/>
  <c r="AP63" i="5"/>
  <c r="AN63" i="8"/>
  <c r="BA41" i="5"/>
  <c r="AT41" i="5"/>
  <c r="AA59" i="4"/>
  <c r="AI59" i="4" s="1"/>
  <c r="BA59" i="6"/>
  <c r="AY59" i="8"/>
  <c r="AR59" i="8"/>
  <c r="AY59" i="10"/>
  <c r="AT59" i="6"/>
  <c r="AR59" i="9"/>
  <c r="AY59" i="9" s="1"/>
  <c r="AR59" i="10"/>
  <c r="AY59" i="7"/>
  <c r="BR50" i="3"/>
  <c r="AO50" i="3"/>
  <c r="AW50" i="3"/>
  <c r="BA42" i="5"/>
  <c r="AT42" i="5"/>
  <c r="AO51" i="5"/>
  <c r="AV51" i="5"/>
  <c r="AH54" i="7"/>
  <c r="AL54" i="5"/>
  <c r="AJ54" i="3"/>
  <c r="K70" i="15"/>
  <c r="P70" i="15"/>
  <c r="M70" i="15"/>
  <c r="L70" i="15"/>
  <c r="O70" i="15"/>
  <c r="N70" i="15"/>
  <c r="C70" i="8"/>
  <c r="AG70" i="7"/>
  <c r="C70" i="7"/>
  <c r="C70" i="6"/>
  <c r="C70" i="5"/>
  <c r="C70" i="3"/>
  <c r="AI49" i="6"/>
  <c r="AW49" i="6"/>
  <c r="AP49" i="6"/>
  <c r="AX33" i="6"/>
  <c r="AQ33" i="6"/>
  <c r="BN48" i="3"/>
  <c r="AZ48" i="3"/>
  <c r="AR48" i="3"/>
  <c r="AO63" i="7"/>
  <c r="AV63" i="7"/>
  <c r="AV57" i="7"/>
  <c r="AO57" i="7"/>
  <c r="BQ46" i="3"/>
  <c r="AV46" i="3"/>
  <c r="AN46" i="3"/>
  <c r="BN46" i="3"/>
  <c r="AZ46" i="3"/>
  <c r="AR46" i="3"/>
  <c r="AZ42" i="5"/>
  <c r="AS42" i="5"/>
  <c r="AN54" i="10"/>
  <c r="W54" i="4"/>
  <c r="AE54" i="4" s="1"/>
  <c r="AU54" i="8"/>
  <c r="AU54" i="10"/>
  <c r="AP54" i="5"/>
  <c r="AN54" i="8"/>
  <c r="AW54" i="5"/>
  <c r="BH298" i="5"/>
  <c r="BI298" i="5"/>
  <c r="A299" i="5"/>
  <c r="BJ298" i="5"/>
  <c r="AI44" i="6"/>
  <c r="AW44" i="6"/>
  <c r="AP44" i="6"/>
  <c r="BA50" i="5"/>
  <c r="AT50" i="5"/>
  <c r="BP41" i="3"/>
  <c r="AX41" i="3"/>
  <c r="AP41" i="3"/>
  <c r="F60" i="8"/>
  <c r="E60" i="8"/>
  <c r="W60" i="8" s="1"/>
  <c r="F60" i="1" s="1"/>
  <c r="Q60" i="1" s="1"/>
  <c r="BO42" i="3"/>
  <c r="AY42" i="3"/>
  <c r="AQ42" i="3"/>
  <c r="AP46" i="7"/>
  <c r="AW46" i="7"/>
  <c r="BO44" i="3"/>
  <c r="AQ44" i="3"/>
  <c r="AY44" i="3"/>
  <c r="AX42" i="7"/>
  <c r="AQ42" i="7"/>
  <c r="V57" i="4"/>
  <c r="AD57" i="4" s="1"/>
  <c r="AT57" i="10"/>
  <c r="AT57" i="7"/>
  <c r="AM57" i="10"/>
  <c r="AM57" i="7"/>
  <c r="AM57" i="9"/>
  <c r="AT57" i="9" s="1"/>
  <c r="AH60" i="6"/>
  <c r="AH60" i="3"/>
  <c r="AE64" i="8"/>
  <c r="AG64" i="6"/>
  <c r="AG64" i="5"/>
  <c r="AE64" i="3"/>
  <c r="AH63" i="7"/>
  <c r="AL63" i="5"/>
  <c r="AJ63" i="3"/>
  <c r="AW52" i="7"/>
  <c r="AP52" i="7"/>
  <c r="AE60" i="8"/>
  <c r="AG60" i="6"/>
  <c r="AG60" i="5"/>
  <c r="AE60" i="3"/>
  <c r="Z6" i="2"/>
  <c r="V6" i="2"/>
  <c r="AA6" i="2"/>
  <c r="Y6" i="2"/>
  <c r="X6" i="2"/>
  <c r="W6" i="2"/>
  <c r="AR48" i="7"/>
  <c r="G48" i="1"/>
  <c r="R48" i="1" s="1"/>
  <c r="F65" i="8"/>
  <c r="E65" i="8"/>
  <c r="W65" i="8" s="1"/>
  <c r="F65" i="1" s="1"/>
  <c r="Q65" i="1" s="1"/>
  <c r="E26" i="2"/>
  <c r="O26" i="2"/>
  <c r="AX52" i="7"/>
  <c r="AQ52" i="7"/>
  <c r="BO53" i="3"/>
  <c r="AY53" i="3"/>
  <c r="AQ53" i="3"/>
  <c r="AX41" i="7"/>
  <c r="AQ41" i="7"/>
  <c r="AA56" i="4"/>
  <c r="AI56" i="4" s="1"/>
  <c r="AR56" i="8"/>
  <c r="BA56" i="6"/>
  <c r="AY56" i="10"/>
  <c r="AY56" i="8"/>
  <c r="AR56" i="9"/>
  <c r="AY56" i="9" s="1"/>
  <c r="AR56" i="10"/>
  <c r="AT56" i="6"/>
  <c r="AY56" i="7"/>
  <c r="AS55" i="3"/>
  <c r="BA55" i="3"/>
  <c r="F59" i="3"/>
  <c r="X59" i="3" s="1"/>
  <c r="E59" i="3"/>
  <c r="O19" i="2"/>
  <c r="E19" i="2"/>
  <c r="AH64" i="6"/>
  <c r="AH64" i="3"/>
  <c r="E54" i="6"/>
  <c r="W54" i="6" s="1"/>
  <c r="E54" i="1" s="1"/>
  <c r="P54" i="1" s="1"/>
  <c r="F54" i="6"/>
  <c r="X54" i="6" s="1"/>
  <c r="N72" i="15"/>
  <c r="M72" i="15"/>
  <c r="O72" i="15"/>
  <c r="L72" i="15"/>
  <c r="K72" i="15"/>
  <c r="P72" i="15"/>
  <c r="C72" i="8"/>
  <c r="C72" i="7"/>
  <c r="AG72" i="7"/>
  <c r="C72" i="6"/>
  <c r="C72" i="5"/>
  <c r="C72" i="3"/>
  <c r="O75" i="15"/>
  <c r="N75" i="15"/>
  <c r="P75" i="15"/>
  <c r="M75" i="15"/>
  <c r="L75" i="15"/>
  <c r="K75" i="15"/>
  <c r="C75" i="8"/>
  <c r="C75" i="7"/>
  <c r="AG75" i="7"/>
  <c r="C75" i="6"/>
  <c r="C75" i="5"/>
  <c r="C75" i="3"/>
  <c r="AF60" i="9"/>
  <c r="AN60" i="9" s="1"/>
  <c r="AU60" i="9" s="1"/>
  <c r="AI60" i="7"/>
  <c r="AF60" i="3"/>
  <c r="BP50" i="3"/>
  <c r="AP50" i="3"/>
  <c r="AX50" i="3"/>
  <c r="AT43" i="5"/>
  <c r="BA43" i="5"/>
  <c r="BM45" i="3"/>
  <c r="W45" i="3"/>
  <c r="AW41" i="7"/>
  <c r="AP41" i="7"/>
  <c r="AX50" i="5"/>
  <c r="AQ50" i="5"/>
  <c r="F66" i="7"/>
  <c r="E66" i="7"/>
  <c r="W66" i="7" s="1"/>
  <c r="F62" i="6"/>
  <c r="X62" i="6" s="1"/>
  <c r="E62" i="6"/>
  <c r="W62" i="6" s="1"/>
  <c r="E62" i="1" s="1"/>
  <c r="P62" i="1" s="1"/>
  <c r="F58" i="3"/>
  <c r="X58" i="3" s="1"/>
  <c r="E58" i="3"/>
  <c r="BN42" i="3"/>
  <c r="AZ42" i="3"/>
  <c r="AR42" i="3"/>
  <c r="D27" i="2"/>
  <c r="N27" i="2"/>
  <c r="BR42" i="3"/>
  <c r="AW42" i="3"/>
  <c r="AO42" i="3"/>
  <c r="AE65" i="8"/>
  <c r="AG65" i="6"/>
  <c r="AG65" i="5"/>
  <c r="AE65" i="3"/>
  <c r="BJ318" i="10"/>
  <c r="BI318" i="10"/>
  <c r="A319" i="10"/>
  <c r="BH318" i="10"/>
  <c r="AZ53" i="5"/>
  <c r="AS53" i="5"/>
  <c r="AS56" i="3"/>
  <c r="BA56" i="3"/>
  <c r="AU52" i="3"/>
  <c r="AM52" i="3"/>
  <c r="BP53" i="3"/>
  <c r="AX53" i="3"/>
  <c r="AP53" i="3"/>
  <c r="F56" i="5"/>
  <c r="X56" i="5" s="1"/>
  <c r="E56" i="5"/>
  <c r="L18" i="2"/>
  <c r="B18" i="2"/>
  <c r="BM53" i="3"/>
  <c r="W53" i="3"/>
  <c r="Y9" i="2"/>
  <c r="X9" i="2"/>
  <c r="AA9" i="2"/>
  <c r="Z9" i="2"/>
  <c r="W9" i="2"/>
  <c r="V9" i="2"/>
  <c r="B17" i="2"/>
  <c r="L17" i="2"/>
  <c r="S76" i="15"/>
  <c r="X76" i="4" s="1"/>
  <c r="AF76" i="4" s="1"/>
  <c r="R76" i="15"/>
  <c r="AX76" i="10"/>
  <c r="Z76" i="4"/>
  <c r="AH76" i="4" s="1"/>
  <c r="AQ76" i="8"/>
  <c r="AX76" i="8"/>
  <c r="AZ76" i="6"/>
  <c r="AQ76" i="10"/>
  <c r="AS76" i="6"/>
  <c r="W65" i="4"/>
  <c r="AE65" i="4" s="1"/>
  <c r="AU65" i="10"/>
  <c r="AW65" i="5"/>
  <c r="AU65" i="8"/>
  <c r="AN65" i="10"/>
  <c r="AP65" i="5"/>
  <c r="AN65" i="8"/>
  <c r="L25" i="2"/>
  <c r="B25" i="2"/>
  <c r="AH56" i="6"/>
  <c r="AH56" i="3"/>
  <c r="M43" i="13"/>
  <c r="W43" i="5"/>
  <c r="D43" i="1" s="1"/>
  <c r="O43" i="1" s="1"/>
  <c r="Q78" i="15"/>
  <c r="Y78" i="15"/>
  <c r="V78" i="15"/>
  <c r="Y78" i="4"/>
  <c r="AG78" i="4" s="1"/>
  <c r="AP78" i="10"/>
  <c r="AR78" i="6"/>
  <c r="AY78" i="6"/>
  <c r="AR78" i="5"/>
  <c r="AW78" i="8"/>
  <c r="AY78" i="5"/>
  <c r="AP78" i="8"/>
  <c r="AP78" i="9"/>
  <c r="AW78" i="9" s="1"/>
  <c r="AW78" i="10"/>
  <c r="AH61" i="6"/>
  <c r="AH61" i="3"/>
  <c r="AA58" i="4"/>
  <c r="AI58" i="4" s="1"/>
  <c r="AY58" i="10"/>
  <c r="AY58" i="8"/>
  <c r="AR58" i="10"/>
  <c r="BA58" i="6"/>
  <c r="AR58" i="8"/>
  <c r="AT58" i="6"/>
  <c r="AR58" i="9"/>
  <c r="AY58" i="9" s="1"/>
  <c r="AY58" i="7"/>
  <c r="AI64" i="9"/>
  <c r="AQ64" i="9" s="1"/>
  <c r="AX64" i="9" s="1"/>
  <c r="AI64" i="3"/>
  <c r="AK64" i="5"/>
  <c r="AW50" i="7"/>
  <c r="AP50" i="7"/>
  <c r="BA57" i="3"/>
  <c r="AS57" i="3"/>
  <c r="AU53" i="3"/>
  <c r="AM53" i="3"/>
  <c r="AT47" i="5"/>
  <c r="BA47" i="5"/>
  <c r="AH64" i="7"/>
  <c r="AJ64" i="3"/>
  <c r="AL64" i="5"/>
  <c r="BO50" i="3"/>
  <c r="AQ50" i="3"/>
  <c r="AY50" i="3"/>
  <c r="A297" i="10"/>
  <c r="BJ296" i="10"/>
  <c r="BH296" i="10"/>
  <c r="BI296" i="10"/>
  <c r="O23" i="2"/>
  <c r="E23" i="2"/>
  <c r="Q71" i="15"/>
  <c r="Y71" i="15"/>
  <c r="V71" i="15"/>
  <c r="Y71" i="4"/>
  <c r="AG71" i="4" s="1"/>
  <c r="AP71" i="8"/>
  <c r="AP71" i="10"/>
  <c r="AW71" i="10"/>
  <c r="AY71" i="6"/>
  <c r="AR71" i="6"/>
  <c r="AY71" i="5"/>
  <c r="AR71" i="5"/>
  <c r="AW71" i="8"/>
  <c r="AP71" i="9"/>
  <c r="AW71" i="9" s="1"/>
  <c r="AG64" i="10"/>
  <c r="AG64" i="9"/>
  <c r="AO64" i="9" s="1"/>
  <c r="AV64" i="9" s="1"/>
  <c r="AG64" i="8"/>
  <c r="AF64" i="7"/>
  <c r="AI64" i="5"/>
  <c r="AG64" i="3"/>
  <c r="BS36" i="3"/>
  <c r="B36" i="1"/>
  <c r="M36" i="1" s="1"/>
  <c r="R67" i="15"/>
  <c r="S67" i="15"/>
  <c r="X67" i="4" s="1"/>
  <c r="AF67" i="4" s="1"/>
  <c r="Z67" i="4"/>
  <c r="AH67" i="4" s="1"/>
  <c r="AX67" i="8"/>
  <c r="AZ67" i="6"/>
  <c r="AX67" i="10"/>
  <c r="AQ67" i="10"/>
  <c r="AS67" i="6"/>
  <c r="AQ67" i="8"/>
  <c r="BN43" i="3"/>
  <c r="AZ43" i="3"/>
  <c r="AR43" i="3"/>
  <c r="F62" i="5"/>
  <c r="X62" i="5" s="1"/>
  <c r="E62" i="5"/>
  <c r="AH57" i="7"/>
  <c r="AL57" i="5"/>
  <c r="AJ57" i="3"/>
  <c r="F59" i="5"/>
  <c r="X59" i="5" s="1"/>
  <c r="E59" i="5"/>
  <c r="BM47" i="3"/>
  <c r="W47" i="3"/>
  <c r="AI50" i="6"/>
  <c r="AW50" i="6"/>
  <c r="AP50" i="6"/>
  <c r="BO52" i="3"/>
  <c r="AY52" i="3"/>
  <c r="AQ52" i="3"/>
  <c r="AW43" i="7"/>
  <c r="AP43" i="7"/>
  <c r="L21" i="2"/>
  <c r="B21" i="2"/>
  <c r="AU50" i="7"/>
  <c r="AN50" i="7"/>
  <c r="AV66" i="7"/>
  <c r="AO66" i="7"/>
  <c r="E62" i="7"/>
  <c r="W62" i="7" s="1"/>
  <c r="F62" i="7"/>
  <c r="F58" i="5"/>
  <c r="X58" i="5" s="1"/>
  <c r="E58" i="5"/>
  <c r="AW42" i="7"/>
  <c r="AP42" i="7"/>
  <c r="BO41" i="3"/>
  <c r="AY41" i="3"/>
  <c r="AQ41" i="3"/>
  <c r="BR43" i="3"/>
  <c r="AW43" i="3"/>
  <c r="AO43" i="3"/>
  <c r="BO46" i="3"/>
  <c r="AY46" i="3"/>
  <c r="AQ46" i="3"/>
  <c r="AX42" i="5"/>
  <c r="AQ42" i="5"/>
  <c r="AF65" i="9"/>
  <c r="AN65" i="9" s="1"/>
  <c r="AU65" i="9" s="1"/>
  <c r="AI65" i="7"/>
  <c r="AF65" i="3"/>
  <c r="M50" i="13"/>
  <c r="W50" i="5"/>
  <c r="D50" i="1" s="1"/>
  <c r="O50" i="1" s="1"/>
  <c r="BN44" i="3"/>
  <c r="AR44" i="3"/>
  <c r="AZ44" i="3"/>
  <c r="AO52" i="5"/>
  <c r="AV52" i="5"/>
  <c r="AI53" i="6"/>
  <c r="AW53" i="6"/>
  <c r="AP53" i="6"/>
  <c r="F54" i="8"/>
  <c r="E54" i="8"/>
  <c r="W54" i="8" s="1"/>
  <c r="F54" i="1" s="1"/>
  <c r="Q54" i="1" s="1"/>
  <c r="Q75" i="15"/>
  <c r="Y75" i="15"/>
  <c r="V75" i="15"/>
  <c r="Y75" i="4"/>
  <c r="AG75" i="4" s="1"/>
  <c r="AP75" i="8"/>
  <c r="AY75" i="6"/>
  <c r="AW75" i="10"/>
  <c r="AR75" i="6"/>
  <c r="AY75" i="5"/>
  <c r="AW75" i="8"/>
  <c r="AP75" i="10"/>
  <c r="AP75" i="9"/>
  <c r="AW75" i="9" s="1"/>
  <c r="AR75" i="5"/>
  <c r="K78" i="15"/>
  <c r="P78" i="15"/>
  <c r="O78" i="15"/>
  <c r="N78" i="15"/>
  <c r="M78" i="15"/>
  <c r="L78" i="15"/>
  <c r="C78" i="8"/>
  <c r="AG78" i="7"/>
  <c r="C78" i="7"/>
  <c r="C78" i="6"/>
  <c r="C78" i="5"/>
  <c r="C78" i="3"/>
  <c r="BQ48" i="3"/>
  <c r="AV48" i="3"/>
  <c r="AN48" i="3"/>
  <c r="AR43" i="7"/>
  <c r="G43" i="1"/>
  <c r="R43" i="1" s="1"/>
  <c r="BR46" i="3"/>
  <c r="AW46" i="3"/>
  <c r="AO46" i="3"/>
  <c r="F59" i="6"/>
  <c r="X59" i="6" s="1"/>
  <c r="E59" i="6"/>
  <c r="W59" i="6" s="1"/>
  <c r="E59" i="1" s="1"/>
  <c r="P59" i="1" s="1"/>
  <c r="BS32" i="3"/>
  <c r="B32" i="1"/>
  <c r="M32" i="1" s="1"/>
  <c r="L23" i="2"/>
  <c r="B23" i="2"/>
  <c r="AV54" i="7"/>
  <c r="AO54" i="7"/>
  <c r="R75" i="15"/>
  <c r="S75" i="15"/>
  <c r="X75" i="4" s="1"/>
  <c r="AF75" i="4" s="1"/>
  <c r="Z75" i="4"/>
  <c r="AH75" i="4" s="1"/>
  <c r="AQ75" i="8"/>
  <c r="AZ75" i="6"/>
  <c r="AX75" i="8"/>
  <c r="AS75" i="6"/>
  <c r="AQ75" i="10"/>
  <c r="AX75" i="10"/>
  <c r="Y79" i="15"/>
  <c r="V79" i="15"/>
  <c r="Q79" i="15"/>
  <c r="AW79" i="10"/>
  <c r="Y79" i="4"/>
  <c r="AG79" i="4" s="1"/>
  <c r="AW79" i="8"/>
  <c r="AR79" i="6"/>
  <c r="AP79" i="8"/>
  <c r="AR79" i="5"/>
  <c r="AY79" i="6"/>
  <c r="AP79" i="10"/>
  <c r="AY79" i="5"/>
  <c r="AP79" i="9"/>
  <c r="AW79" i="9" s="1"/>
  <c r="AQ48" i="7"/>
  <c r="AX48" i="7"/>
  <c r="BQ43" i="3"/>
  <c r="AV43" i="3"/>
  <c r="AN43" i="3"/>
  <c r="V60" i="4"/>
  <c r="AD60" i="4" s="1"/>
  <c r="AT60" i="7"/>
  <c r="AM60" i="10"/>
  <c r="AM60" i="9"/>
  <c r="AT60" i="9" s="1"/>
  <c r="AM60" i="7"/>
  <c r="AT60" i="10"/>
  <c r="BH318" i="5"/>
  <c r="A319" i="5"/>
  <c r="BJ318" i="5"/>
  <c r="BI318" i="5"/>
  <c r="AS52" i="5"/>
  <c r="AZ52" i="5"/>
  <c r="BO45" i="3"/>
  <c r="AY45" i="3"/>
  <c r="AQ45" i="3"/>
  <c r="A298" i="15"/>
  <c r="AF297" i="15"/>
  <c r="AE297" i="15"/>
  <c r="AV50" i="8"/>
  <c r="AO50" i="8"/>
  <c r="F66" i="8"/>
  <c r="E66" i="8"/>
  <c r="W66" i="8" s="1"/>
  <c r="F66" i="1" s="1"/>
  <c r="Q66" i="1" s="1"/>
  <c r="AV62" i="7"/>
  <c r="AO62" i="7"/>
  <c r="F58" i="6"/>
  <c r="X58" i="6" s="1"/>
  <c r="E58" i="6"/>
  <c r="W58" i="6" s="1"/>
  <c r="E58" i="1" s="1"/>
  <c r="P58" i="1" s="1"/>
  <c r="AE40" i="9"/>
  <c r="AM41" i="9"/>
  <c r="AT41" i="9" s="1"/>
  <c r="AZ41" i="5"/>
  <c r="AS41" i="5"/>
  <c r="AQ43" i="5"/>
  <c r="AX43" i="5"/>
  <c r="AZ46" i="5"/>
  <c r="AS46" i="5"/>
  <c r="AU42" i="7"/>
  <c r="AN42" i="7"/>
  <c r="AI65" i="9"/>
  <c r="AQ65" i="9" s="1"/>
  <c r="AX65" i="9" s="1"/>
  <c r="AK65" i="5"/>
  <c r="AI65" i="3"/>
  <c r="D26" i="2"/>
  <c r="N26" i="2"/>
  <c r="BA44" i="5"/>
  <c r="AT44" i="5"/>
  <c r="AO52" i="6"/>
  <c r="AV52" i="6"/>
  <c r="AZ43" i="5"/>
  <c r="AS43" i="5"/>
  <c r="AA64" i="4"/>
  <c r="AI64" i="4" s="1"/>
  <c r="AR64" i="8"/>
  <c r="AT64" i="6"/>
  <c r="BA64" i="6"/>
  <c r="AR64" i="10"/>
  <c r="AR64" i="9"/>
  <c r="AY64" i="9" s="1"/>
  <c r="AY64" i="10"/>
  <c r="AY64" i="8"/>
  <c r="AY64" i="7"/>
  <c r="AR41" i="7"/>
  <c r="G41" i="1"/>
  <c r="R41" i="1" s="1"/>
  <c r="BR45" i="3"/>
  <c r="AO45" i="3"/>
  <c r="AW45" i="3"/>
  <c r="BQ53" i="3"/>
  <c r="AV53" i="3"/>
  <c r="AN53" i="3"/>
  <c r="AP51" i="7"/>
  <c r="AW51" i="7"/>
  <c r="BS35" i="3"/>
  <c r="B35" i="1"/>
  <c r="M35" i="1" s="1"/>
  <c r="AR51" i="7"/>
  <c r="G51" i="1"/>
  <c r="R51" i="1" s="1"/>
  <c r="AV48" i="10"/>
  <c r="AO48" i="10"/>
  <c r="AX50" i="7"/>
  <c r="AQ50" i="7"/>
  <c r="F22" i="13"/>
  <c r="E23" i="13"/>
  <c r="F23" i="13" s="1"/>
  <c r="AQ46" i="7"/>
  <c r="AX46" i="7"/>
  <c r="AV64" i="7"/>
  <c r="AO64" i="7"/>
  <c r="V58" i="4"/>
  <c r="AD58" i="4" s="1"/>
  <c r="AT58" i="10"/>
  <c r="AM58" i="10"/>
  <c r="AT58" i="7"/>
  <c r="AM58" i="7"/>
  <c r="AM58" i="9"/>
  <c r="AT58" i="9" s="1"/>
  <c r="AV42" i="6"/>
  <c r="AO42" i="6"/>
  <c r="N21" i="2"/>
  <c r="D21" i="2"/>
  <c r="AF63" i="9"/>
  <c r="AN63" i="9" s="1"/>
  <c r="AU63" i="9" s="1"/>
  <c r="AI63" i="7"/>
  <c r="AF63" i="3"/>
  <c r="A320" i="6"/>
  <c r="BJ319" i="6"/>
  <c r="BI319" i="6"/>
  <c r="BH319" i="6"/>
  <c r="BR51" i="3"/>
  <c r="AW51" i="3"/>
  <c r="AO51" i="3"/>
  <c r="AA60" i="4"/>
  <c r="AI60" i="4" s="1"/>
  <c r="BA60" i="6"/>
  <c r="AY60" i="8"/>
  <c r="AR60" i="10"/>
  <c r="AT60" i="6"/>
  <c r="AR60" i="9"/>
  <c r="AY60" i="9" s="1"/>
  <c r="AY60" i="10"/>
  <c r="AY60" i="7"/>
  <c r="AR60" i="8"/>
  <c r="AZ45" i="5"/>
  <c r="AS45" i="5"/>
  <c r="BO47" i="3"/>
  <c r="AY47" i="3"/>
  <c r="AQ47" i="3"/>
  <c r="AE66" i="8"/>
  <c r="AG66" i="6"/>
  <c r="AG66" i="5"/>
  <c r="AE66" i="3"/>
  <c r="F62" i="8"/>
  <c r="E62" i="8"/>
  <c r="W62" i="8" s="1"/>
  <c r="F62" i="1" s="1"/>
  <c r="Q62" i="1" s="1"/>
  <c r="AM50" i="3"/>
  <c r="AU50" i="3"/>
  <c r="AV58" i="7"/>
  <c r="AO58" i="7"/>
  <c r="A297" i="4"/>
  <c r="AX296" i="4"/>
  <c r="AV296" i="4"/>
  <c r="AW296" i="4"/>
  <c r="AU43" i="7"/>
  <c r="AN43" i="7"/>
  <c r="AV42" i="8"/>
  <c r="AO42" i="8"/>
  <c r="AH65" i="7"/>
  <c r="AL65" i="5"/>
  <c r="AJ65" i="3"/>
  <c r="F55" i="3"/>
  <c r="X55" i="3" s="1"/>
  <c r="E55" i="3"/>
  <c r="AW44" i="7"/>
  <c r="AP44" i="7"/>
  <c r="AU41" i="3"/>
  <c r="AM41" i="3"/>
  <c r="AM52" i="8"/>
  <c r="AT52" i="8"/>
  <c r="O17" i="2"/>
  <c r="E17" i="2"/>
  <c r="BO43" i="3"/>
  <c r="AY43" i="3"/>
  <c r="AQ43" i="3"/>
  <c r="W64" i="4"/>
  <c r="AE64" i="4" s="1"/>
  <c r="AN64" i="8"/>
  <c r="AP64" i="5"/>
  <c r="AN64" i="10"/>
  <c r="AU64" i="10"/>
  <c r="AU64" i="8"/>
  <c r="AW64" i="5"/>
  <c r="V64" i="4"/>
  <c r="AD64" i="4" s="1"/>
  <c r="AT64" i="7"/>
  <c r="AM64" i="10"/>
  <c r="AM64" i="9"/>
  <c r="AT64" i="9" s="1"/>
  <c r="AT64" i="10"/>
  <c r="AM64" i="7"/>
  <c r="AX46" i="5"/>
  <c r="AQ46" i="5"/>
  <c r="E22" i="2"/>
  <c r="O22" i="2"/>
  <c r="E54" i="7"/>
  <c r="W54" i="7" s="1"/>
  <c r="F54" i="7"/>
  <c r="P79" i="15"/>
  <c r="O79" i="15"/>
  <c r="N79" i="15"/>
  <c r="M79" i="15"/>
  <c r="L79" i="15"/>
  <c r="K79" i="15"/>
  <c r="C79" i="8"/>
  <c r="AG79" i="7"/>
  <c r="C79" i="7"/>
  <c r="C79" i="6"/>
  <c r="C79" i="5"/>
  <c r="C79" i="3"/>
  <c r="V69" i="15"/>
  <c r="Q69" i="15"/>
  <c r="Y69" i="15"/>
  <c r="Y69" i="4"/>
  <c r="AG69" i="4" s="1"/>
  <c r="AR69" i="6"/>
  <c r="AP69" i="8"/>
  <c r="AY69" i="6"/>
  <c r="AW69" i="10"/>
  <c r="AW69" i="8"/>
  <c r="AP69" i="10"/>
  <c r="AP69" i="9"/>
  <c r="AW69" i="9" s="1"/>
  <c r="AR69" i="5"/>
  <c r="AY69" i="5"/>
  <c r="AX43" i="7"/>
  <c r="AQ43" i="7"/>
  <c r="AI46" i="6"/>
  <c r="AP46" i="6"/>
  <c r="AW46" i="6"/>
  <c r="AN46" i="7"/>
  <c r="AU46" i="7"/>
  <c r="F59" i="8"/>
  <c r="E59" i="8"/>
  <c r="W59" i="8" s="1"/>
  <c r="F59" i="1" s="1"/>
  <c r="Q59" i="1" s="1"/>
  <c r="AV45" i="5"/>
  <c r="AO45" i="5"/>
  <c r="BS37" i="3"/>
  <c r="B37" i="1"/>
  <c r="M37" i="1" s="1"/>
  <c r="A297" i="3"/>
  <c r="AD296" i="3"/>
  <c r="BI296" i="3"/>
  <c r="BH296" i="3"/>
  <c r="AK296" i="3" s="1"/>
  <c r="BJ296" i="3"/>
  <c r="AE54" i="8"/>
  <c r="AG54" i="6"/>
  <c r="AG54" i="5"/>
  <c r="AE54" i="3"/>
  <c r="V68" i="15"/>
  <c r="Q68" i="15"/>
  <c r="Y68" i="15"/>
  <c r="Y68" i="4"/>
  <c r="AG68" i="4" s="1"/>
  <c r="AW68" i="10"/>
  <c r="AR68" i="6"/>
  <c r="AW68" i="8"/>
  <c r="AY68" i="6"/>
  <c r="AP68" i="10"/>
  <c r="AY68" i="5"/>
  <c r="AP68" i="9"/>
  <c r="AW68" i="9" s="1"/>
  <c r="AR68" i="5"/>
  <c r="AP68" i="8"/>
  <c r="P71" i="15"/>
  <c r="O71" i="15"/>
  <c r="M71" i="15"/>
  <c r="L71" i="15"/>
  <c r="K71" i="15"/>
  <c r="N71" i="15"/>
  <c r="C71" i="8"/>
  <c r="C71" i="7"/>
  <c r="AG71" i="7"/>
  <c r="C71" i="6"/>
  <c r="C71" i="5"/>
  <c r="C71" i="3"/>
  <c r="AQ51" i="5"/>
  <c r="AX51" i="5"/>
  <c r="AS60" i="3"/>
  <c r="BA60" i="3"/>
  <c r="BH318" i="8"/>
  <c r="A319" i="8"/>
  <c r="BJ318" i="8"/>
  <c r="BI318" i="8"/>
  <c r="BR49" i="3"/>
  <c r="AO49" i="3"/>
  <c r="AW49" i="3"/>
  <c r="BQ44" i="3"/>
  <c r="AV44" i="3"/>
  <c r="AN44" i="3"/>
  <c r="AS47" i="5"/>
  <c r="AZ47" i="5"/>
  <c r="AO50" i="10"/>
  <c r="AV50" i="10"/>
  <c r="AH66" i="6"/>
  <c r="AH66" i="3"/>
  <c r="AE62" i="8"/>
  <c r="AG62" i="6"/>
  <c r="AG62" i="5"/>
  <c r="AE62" i="3"/>
  <c r="AV50" i="5"/>
  <c r="AO50" i="5"/>
  <c r="E58" i="7"/>
  <c r="W58" i="7" s="1"/>
  <c r="F58" i="7"/>
  <c r="AV43" i="8"/>
  <c r="AO43" i="8"/>
  <c r="AU46" i="3"/>
  <c r="AM46" i="3"/>
  <c r="AG65" i="10"/>
  <c r="AG65" i="9"/>
  <c r="AO65" i="9" s="1"/>
  <c r="AV65" i="9" s="1"/>
  <c r="AG65" i="8"/>
  <c r="AF65" i="7"/>
  <c r="AI65" i="5"/>
  <c r="AG65" i="3"/>
  <c r="F55" i="5"/>
  <c r="X55" i="5" s="1"/>
  <c r="E55" i="5"/>
  <c r="BP43" i="3"/>
  <c r="AX43" i="3"/>
  <c r="AP43" i="3"/>
  <c r="AJ35" i="9"/>
  <c r="AR36" i="9"/>
  <c r="AY36" i="9" s="1"/>
  <c r="AV41" i="6"/>
  <c r="AO41" i="6"/>
  <c r="BS34" i="3"/>
  <c r="B34" i="1"/>
  <c r="M34" i="1" s="1"/>
  <c r="BN53" i="3"/>
  <c r="AZ53" i="3"/>
  <c r="AR53" i="3"/>
  <c r="BA64" i="3"/>
  <c r="AS64" i="3"/>
  <c r="AO45" i="8"/>
  <c r="AV45" i="8"/>
  <c r="AH59" i="7"/>
  <c r="AL59" i="5"/>
  <c r="AJ59" i="3"/>
  <c r="AE56" i="8"/>
  <c r="AG56" i="5"/>
  <c r="AG56" i="6"/>
  <c r="AE56" i="3"/>
  <c r="F64" i="6"/>
  <c r="X64" i="6" s="1"/>
  <c r="E64" i="6"/>
  <c r="W64" i="6" s="1"/>
  <c r="E64" i="1" s="1"/>
  <c r="P64" i="1" s="1"/>
  <c r="M274" i="4"/>
  <c r="C274" i="1" s="1"/>
  <c r="K274" i="4"/>
  <c r="F60" i="7"/>
  <c r="E60" i="7"/>
  <c r="W60" i="7" s="1"/>
  <c r="BA54" i="3"/>
  <c r="AS54" i="3"/>
  <c r="AT48" i="8"/>
  <c r="AM48" i="8"/>
  <c r="AF61" i="9"/>
  <c r="AN61" i="9" s="1"/>
  <c r="AU61" i="9" s="1"/>
  <c r="AI61" i="7"/>
  <c r="AF61" i="3"/>
  <c r="AR47" i="7"/>
  <c r="G47" i="1"/>
  <c r="R47" i="1" s="1"/>
  <c r="AU278" i="4"/>
  <c r="AV44" i="10"/>
  <c r="AO44" i="10"/>
  <c r="AR44" i="7"/>
  <c r="G44" i="1"/>
  <c r="R44" i="1" s="1"/>
  <c r="AQ28" i="6"/>
  <c r="AX28" i="6"/>
  <c r="AT48" i="5"/>
  <c r="BA48" i="5"/>
  <c r="F60" i="6"/>
  <c r="X60" i="6" s="1"/>
  <c r="E60" i="6"/>
  <c r="W60" i="6" s="1"/>
  <c r="E60" i="1" s="1"/>
  <c r="P60" i="1" s="1"/>
  <c r="AH63" i="6"/>
  <c r="AH63" i="3"/>
  <c r="AG61" i="10"/>
  <c r="AG61" i="8"/>
  <c r="AG61" i="9"/>
  <c r="AO61" i="9" s="1"/>
  <c r="AV61" i="9" s="1"/>
  <c r="AF61" i="7"/>
  <c r="AI61" i="5"/>
  <c r="AG61" i="3"/>
  <c r="F57" i="7"/>
  <c r="E57" i="7"/>
  <c r="W57" i="7" s="1"/>
  <c r="AI55" i="9"/>
  <c r="AQ55" i="9" s="1"/>
  <c r="AX55" i="9" s="1"/>
  <c r="AK55" i="5"/>
  <c r="AI55" i="3"/>
  <c r="AI42" i="6"/>
  <c r="AW42" i="6"/>
  <c r="AP42" i="6"/>
  <c r="S74" i="15"/>
  <c r="X74" i="4" s="1"/>
  <c r="AF74" i="4" s="1"/>
  <c r="R74" i="15"/>
  <c r="Z74" i="4"/>
  <c r="AH74" i="4" s="1"/>
  <c r="AS74" i="6"/>
  <c r="AQ74" i="10"/>
  <c r="AX74" i="8"/>
  <c r="AZ74" i="6"/>
  <c r="AQ74" i="8"/>
  <c r="AX74" i="10"/>
  <c r="Z10" i="2"/>
  <c r="Y10" i="2"/>
  <c r="W10" i="2"/>
  <c r="V10" i="2"/>
  <c r="AA10" i="2"/>
  <c r="X10" i="2"/>
  <c r="F64" i="8"/>
  <c r="E64" i="8"/>
  <c r="W64" i="8" s="1"/>
  <c r="F64" i="1" s="1"/>
  <c r="Q64" i="1" s="1"/>
  <c r="AA62" i="4"/>
  <c r="AI62" i="4" s="1"/>
  <c r="AY62" i="10"/>
  <c r="AY62" i="8"/>
  <c r="AT62" i="6"/>
  <c r="AR62" i="10"/>
  <c r="BA62" i="6"/>
  <c r="AR62" i="8"/>
  <c r="AR62" i="9"/>
  <c r="AY62" i="9" s="1"/>
  <c r="AY62" i="7"/>
  <c r="AA57" i="4"/>
  <c r="AI57" i="4" s="1"/>
  <c r="AY57" i="10"/>
  <c r="AT57" i="6"/>
  <c r="BA57" i="6"/>
  <c r="AY57" i="8"/>
  <c r="AR57" i="10"/>
  <c r="AR57" i="8"/>
  <c r="AR57" i="9"/>
  <c r="AY57" i="9" s="1"/>
  <c r="AY57" i="7"/>
  <c r="AT49" i="5"/>
  <c r="BA49" i="5"/>
  <c r="AE57" i="8"/>
  <c r="AG57" i="6"/>
  <c r="AG57" i="5"/>
  <c r="AE57" i="3"/>
  <c r="F65" i="3"/>
  <c r="X65" i="3" s="1"/>
  <c r="E65" i="3"/>
  <c r="AM44" i="8"/>
  <c r="AT44" i="8"/>
  <c r="BN47" i="3"/>
  <c r="AZ47" i="3"/>
  <c r="AR47" i="3"/>
  <c r="N29" i="2"/>
  <c r="D29" i="2"/>
  <c r="AR45" i="7"/>
  <c r="G45" i="1"/>
  <c r="R45" i="1" s="1"/>
  <c r="AS62" i="3"/>
  <c r="BA62" i="3"/>
  <c r="BS33" i="3"/>
  <c r="B33" i="1"/>
  <c r="M33" i="1" s="1"/>
  <c r="AI61" i="9"/>
  <c r="AQ61" i="9" s="1"/>
  <c r="AX61" i="9" s="1"/>
  <c r="AK61" i="5"/>
  <c r="AI61" i="3"/>
  <c r="AR53" i="7"/>
  <c r="G53" i="1"/>
  <c r="R53" i="1" s="1"/>
  <c r="V63" i="4"/>
  <c r="AD63" i="4" s="1"/>
  <c r="AM63" i="10"/>
  <c r="AM63" i="7"/>
  <c r="AT63" i="10"/>
  <c r="AT63" i="7"/>
  <c r="AM63" i="9"/>
  <c r="AT63" i="9" s="1"/>
  <c r="B91" i="15"/>
  <c r="U80" i="15"/>
  <c r="B82" i="15"/>
  <c r="B86" i="15"/>
  <c r="U84" i="15"/>
  <c r="T80" i="15"/>
  <c r="B90" i="15"/>
  <c r="U88" i="15"/>
  <c r="T84" i="15"/>
  <c r="T90" i="15"/>
  <c r="T87" i="15"/>
  <c r="B89" i="15"/>
  <c r="B92" i="15"/>
  <c r="U82" i="15"/>
  <c r="T88" i="15"/>
  <c r="B87" i="15"/>
  <c r="B84" i="15"/>
  <c r="B88" i="15"/>
  <c r="U89" i="15"/>
  <c r="I9" i="15"/>
  <c r="T89" i="15"/>
  <c r="U91" i="15"/>
  <c r="T91" i="15"/>
  <c r="B80" i="15"/>
  <c r="U85" i="15"/>
  <c r="T83" i="15"/>
  <c r="U81" i="15"/>
  <c r="T81" i="15"/>
  <c r="B85" i="15"/>
  <c r="U87" i="15"/>
  <c r="U90" i="15"/>
  <c r="B81" i="15"/>
  <c r="B83" i="15"/>
  <c r="U86" i="15"/>
  <c r="T86" i="15"/>
  <c r="T82" i="15"/>
  <c r="U92" i="15"/>
  <c r="T92" i="15"/>
  <c r="U83" i="15"/>
  <c r="T85" i="15"/>
  <c r="AV53" i="5"/>
  <c r="AO53" i="5"/>
  <c r="AW47" i="7"/>
  <c r="AP47" i="7"/>
  <c r="BP45" i="3"/>
  <c r="AP45" i="3"/>
  <c r="AX45" i="3"/>
  <c r="P68" i="15"/>
  <c r="O68" i="15"/>
  <c r="N68" i="15"/>
  <c r="K68" i="15"/>
  <c r="M68" i="15"/>
  <c r="L68" i="15"/>
  <c r="C68" i="7"/>
  <c r="AG68" i="7"/>
  <c r="C68" i="8"/>
  <c r="C68" i="6"/>
  <c r="C68" i="5"/>
  <c r="C68" i="3"/>
  <c r="F59" i="7"/>
  <c r="E59" i="7"/>
  <c r="W59" i="7" s="1"/>
  <c r="F54" i="5"/>
  <c r="X54" i="5" s="1"/>
  <c r="E54" i="5"/>
  <c r="S73" i="15"/>
  <c r="X73" i="4" s="1"/>
  <c r="AF73" i="4" s="1"/>
  <c r="R73" i="15"/>
  <c r="Z73" i="4"/>
  <c r="AH73" i="4" s="1"/>
  <c r="AQ73" i="8"/>
  <c r="AX73" i="10"/>
  <c r="AX73" i="8"/>
  <c r="AZ73" i="6"/>
  <c r="AS73" i="6"/>
  <c r="AQ73" i="10"/>
  <c r="F66" i="5"/>
  <c r="X66" i="5" s="1"/>
  <c r="E66" i="5"/>
  <c r="M51" i="13"/>
  <c r="W51" i="5"/>
  <c r="D51" i="1" s="1"/>
  <c r="O51" i="1" s="1"/>
  <c r="BR53" i="3"/>
  <c r="AW53" i="3"/>
  <c r="AO53" i="3"/>
  <c r="BP46" i="3"/>
  <c r="AX46" i="3"/>
  <c r="AP46" i="3"/>
  <c r="AV59" i="7"/>
  <c r="AO59" i="7"/>
  <c r="AU45" i="3"/>
  <c r="AM45" i="3"/>
  <c r="AX53" i="5"/>
  <c r="AQ53" i="5"/>
  <c r="AU53" i="7"/>
  <c r="AN53" i="7"/>
  <c r="E56" i="3"/>
  <c r="F56" i="3"/>
  <c r="X56" i="3" s="1"/>
  <c r="AO46" i="8"/>
  <c r="AV46" i="8"/>
  <c r="AF59" i="9"/>
  <c r="AN59" i="9" s="1"/>
  <c r="AU59" i="9" s="1"/>
  <c r="AI59" i="7"/>
  <c r="AF59" i="3"/>
  <c r="AV45" i="6"/>
  <c r="AO45" i="6"/>
  <c r="M44" i="13"/>
  <c r="W44" i="5"/>
  <c r="D44" i="1" s="1"/>
  <c r="O44" i="1" s="1"/>
  <c r="AA65" i="4"/>
  <c r="AI65" i="4" s="1"/>
  <c r="AY65" i="10"/>
  <c r="AT65" i="6"/>
  <c r="BA65" i="6"/>
  <c r="AR65" i="10"/>
  <c r="AY65" i="8"/>
  <c r="AR65" i="9"/>
  <c r="AY65" i="9" s="1"/>
  <c r="AR65" i="8"/>
  <c r="AY65" i="7"/>
  <c r="O29" i="2"/>
  <c r="E29" i="2"/>
  <c r="AF54" i="9"/>
  <c r="AN54" i="9" s="1"/>
  <c r="AU54" i="9" s="1"/>
  <c r="AI54" i="7"/>
  <c r="AF54" i="3"/>
  <c r="BM43" i="3"/>
  <c r="W43" i="3"/>
  <c r="Y77" i="15"/>
  <c r="V77" i="15"/>
  <c r="Q77" i="15"/>
  <c r="Y77" i="4"/>
  <c r="AG77" i="4" s="1"/>
  <c r="AR77" i="6"/>
  <c r="AW77" i="8"/>
  <c r="AY77" i="6"/>
  <c r="AP77" i="10"/>
  <c r="AP77" i="9"/>
  <c r="AW77" i="9" s="1"/>
  <c r="AW77" i="10"/>
  <c r="AY77" i="5"/>
  <c r="AR77" i="5"/>
  <c r="AP77" i="8"/>
  <c r="S69" i="15"/>
  <c r="X69" i="4" s="1"/>
  <c r="AF69" i="4" s="1"/>
  <c r="R69" i="15"/>
  <c r="Z69" i="4"/>
  <c r="AH69" i="4" s="1"/>
  <c r="AQ69" i="8"/>
  <c r="AS69" i="6"/>
  <c r="AZ69" i="6"/>
  <c r="AX69" i="10"/>
  <c r="AQ69" i="10"/>
  <c r="AX69" i="8"/>
  <c r="AQ32" i="6"/>
  <c r="AX32" i="6"/>
  <c r="AN51" i="7"/>
  <c r="AU51" i="7"/>
  <c r="AQ49" i="5"/>
  <c r="AX49" i="5"/>
  <c r="AX40" i="6"/>
  <c r="AQ40" i="6"/>
  <c r="O24" i="2"/>
  <c r="E24" i="2"/>
  <c r="AX44" i="7"/>
  <c r="AQ44" i="7"/>
  <c r="A323" i="3"/>
  <c r="AD322" i="3"/>
  <c r="BJ322" i="3"/>
  <c r="BI322" i="3"/>
  <c r="BH322" i="3"/>
  <c r="AK322" i="3" s="1"/>
  <c r="M46" i="13"/>
  <c r="W46" i="5"/>
  <c r="D46" i="1" s="1"/>
  <c r="O46" i="1" s="1"/>
  <c r="AI66" i="9"/>
  <c r="AQ66" i="9" s="1"/>
  <c r="AX66" i="9" s="1"/>
  <c r="AK66" i="5"/>
  <c r="AI66" i="3"/>
  <c r="AF62" i="9"/>
  <c r="AN62" i="9" s="1"/>
  <c r="AU62" i="9" s="1"/>
  <c r="AI62" i="7"/>
  <c r="AF62" i="3"/>
  <c r="AV50" i="6"/>
  <c r="AO50" i="6"/>
  <c r="F58" i="8"/>
  <c r="E58" i="8"/>
  <c r="W58" i="8" s="1"/>
  <c r="F58" i="1" s="1"/>
  <c r="Q58" i="1" s="1"/>
  <c r="Y5" i="2"/>
  <c r="AA5" i="2"/>
  <c r="Z5" i="2"/>
  <c r="X5" i="2"/>
  <c r="W5" i="2"/>
  <c r="V5" i="2"/>
  <c r="AV46" i="5"/>
  <c r="AO46" i="5"/>
  <c r="AO42" i="10"/>
  <c r="AV42" i="10"/>
  <c r="AH65" i="6"/>
  <c r="AH65" i="3"/>
  <c r="F55" i="6"/>
  <c r="X55" i="6" s="1"/>
  <c r="E55" i="6"/>
  <c r="W55" i="6" s="1"/>
  <c r="E55" i="1" s="1"/>
  <c r="P55" i="1" s="1"/>
  <c r="AI43" i="6"/>
  <c r="AW43" i="6"/>
  <c r="AP43" i="6"/>
  <c r="BQ47" i="3"/>
  <c r="AV47" i="3"/>
  <c r="AN47" i="3"/>
  <c r="AV41" i="5"/>
  <c r="AO41" i="5"/>
  <c r="BA53" i="5"/>
  <c r="AT53" i="5"/>
  <c r="AA12" i="2"/>
  <c r="Z12" i="2"/>
  <c r="Y12" i="2"/>
  <c r="X12" i="2"/>
  <c r="W12" i="2"/>
  <c r="V12" i="2"/>
  <c r="M41" i="13"/>
  <c r="W41" i="5"/>
  <c r="D41" i="1" s="1"/>
  <c r="O41" i="1" s="1"/>
  <c r="N20" i="2"/>
  <c r="D20" i="2"/>
  <c r="AG54" i="10"/>
  <c r="AG54" i="8"/>
  <c r="AG54" i="9"/>
  <c r="AO54" i="9" s="1"/>
  <c r="AV54" i="9" s="1"/>
  <c r="AF54" i="7"/>
  <c r="AI54" i="5"/>
  <c r="AG54" i="3"/>
  <c r="B19" i="2"/>
  <c r="L19" i="2"/>
  <c r="S79" i="15"/>
  <c r="X79" i="4" s="1"/>
  <c r="AF79" i="4" s="1"/>
  <c r="R79" i="15"/>
  <c r="Z79" i="4"/>
  <c r="AH79" i="4" s="1"/>
  <c r="AX79" i="10"/>
  <c r="AX79" i="8"/>
  <c r="AQ79" i="10"/>
  <c r="AS79" i="6"/>
  <c r="AQ79" i="8"/>
  <c r="AZ79" i="6"/>
  <c r="P67" i="15"/>
  <c r="O67" i="15"/>
  <c r="N67" i="15"/>
  <c r="M67" i="15"/>
  <c r="L67" i="15"/>
  <c r="K67" i="15"/>
  <c r="C67" i="8"/>
  <c r="C67" i="7"/>
  <c r="AG67" i="7"/>
  <c r="C67" i="6"/>
  <c r="C67" i="5"/>
  <c r="C67" i="3"/>
  <c r="M47" i="13"/>
  <c r="W47" i="5"/>
  <c r="D47" i="1" s="1"/>
  <c r="O47" i="1" s="1"/>
  <c r="AO51" i="8"/>
  <c r="AV51" i="8"/>
  <c r="BM46" i="3"/>
  <c r="W46" i="3"/>
  <c r="AU49" i="7"/>
  <c r="AN49" i="7"/>
  <c r="M42" i="13"/>
  <c r="W42" i="5"/>
  <c r="D42" i="1" s="1"/>
  <c r="O42" i="1" s="1"/>
  <c r="N22" i="2"/>
  <c r="D22" i="2"/>
  <c r="AH66" i="7"/>
  <c r="AL66" i="5"/>
  <c r="AJ66" i="3"/>
  <c r="AG62" i="10"/>
  <c r="AG62" i="9"/>
  <c r="AO62" i="9" s="1"/>
  <c r="AV62" i="9" s="1"/>
  <c r="AG62" i="8"/>
  <c r="AF62" i="7"/>
  <c r="AI62" i="5"/>
  <c r="AG62" i="3"/>
  <c r="AT50" i="8"/>
  <c r="AM50" i="8"/>
  <c r="AA61" i="4"/>
  <c r="AI61" i="4" s="1"/>
  <c r="AY61" i="8"/>
  <c r="BA61" i="6"/>
  <c r="AR61" i="8"/>
  <c r="AR61" i="10"/>
  <c r="AR61" i="9"/>
  <c r="AY61" i="9" s="1"/>
  <c r="AY61" i="10"/>
  <c r="AT61" i="6"/>
  <c r="AY61" i="7"/>
  <c r="AE58" i="8"/>
  <c r="AG58" i="6"/>
  <c r="AG58" i="5"/>
  <c r="AE58" i="3"/>
  <c r="AO43" i="10"/>
  <c r="AV43" i="10"/>
  <c r="AU47" i="3"/>
  <c r="AM47" i="3"/>
  <c r="AO46" i="6"/>
  <c r="AV46" i="6"/>
  <c r="M48" i="13"/>
  <c r="W48" i="5"/>
  <c r="D48" i="1" s="1"/>
  <c r="O48" i="1" s="1"/>
  <c r="AV55" i="7"/>
  <c r="AO55" i="7"/>
  <c r="AX47" i="7"/>
  <c r="AQ47" i="7"/>
  <c r="AT41" i="8"/>
  <c r="AM41" i="8"/>
  <c r="BR47" i="3"/>
  <c r="AW47" i="3"/>
  <c r="AO47" i="3"/>
  <c r="AW53" i="7"/>
  <c r="AP53" i="7"/>
  <c r="N17" i="2"/>
  <c r="D17" i="2"/>
  <c r="AI59" i="9"/>
  <c r="AQ59" i="9" s="1"/>
  <c r="AX59" i="9" s="1"/>
  <c r="AK59" i="5"/>
  <c r="AI59" i="3"/>
  <c r="AM45" i="8"/>
  <c r="AT45" i="8"/>
  <c r="AS65" i="3"/>
  <c r="BA65" i="3"/>
  <c r="BQ45" i="3"/>
  <c r="AN45" i="3"/>
  <c r="AV45" i="3"/>
  <c r="AO46" i="10"/>
  <c r="AV46" i="10"/>
  <c r="AG59" i="10"/>
  <c r="AG59" i="9"/>
  <c r="AO59" i="9" s="1"/>
  <c r="AV59" i="9" s="1"/>
  <c r="AG59" i="8"/>
  <c r="AF59" i="7"/>
  <c r="AI59" i="5"/>
  <c r="AG59" i="3"/>
  <c r="X13" i="2"/>
  <c r="AA13" i="2"/>
  <c r="Y13" i="2"/>
  <c r="W13" i="2"/>
  <c r="Z13" i="2"/>
  <c r="V13" i="2"/>
  <c r="V65" i="4"/>
  <c r="AD65" i="4" s="1"/>
  <c r="AT65" i="10"/>
  <c r="AM65" i="9"/>
  <c r="AT65" i="9" s="1"/>
  <c r="AM65" i="10"/>
  <c r="AT65" i="7"/>
  <c r="AM65" i="7"/>
  <c r="BN51" i="3"/>
  <c r="AZ51" i="3"/>
  <c r="AR51" i="3"/>
  <c r="AH54" i="6"/>
  <c r="AH54" i="3"/>
  <c r="AR46" i="7"/>
  <c r="G46" i="1"/>
  <c r="R46" i="1" s="1"/>
  <c r="S68" i="15"/>
  <c r="X68" i="4" s="1"/>
  <c r="AF68" i="4" s="1"/>
  <c r="R68" i="15"/>
  <c r="Z68" i="4"/>
  <c r="AH68" i="4" s="1"/>
  <c r="AX68" i="10"/>
  <c r="AQ68" i="10"/>
  <c r="AX68" i="8"/>
  <c r="AZ68" i="6"/>
  <c r="AS68" i="6"/>
  <c r="AQ68" i="8"/>
  <c r="M74" i="15"/>
  <c r="P74" i="15"/>
  <c r="N74" i="15"/>
  <c r="L74" i="15"/>
  <c r="K74" i="15"/>
  <c r="O74" i="15"/>
  <c r="C74" i="8"/>
  <c r="C74" i="7"/>
  <c r="AG74" i="7"/>
  <c r="C74" i="5"/>
  <c r="C74" i="6"/>
  <c r="C74" i="3"/>
  <c r="N23" i="2"/>
  <c r="D23" i="2"/>
  <c r="B22" i="2"/>
  <c r="L22" i="2"/>
  <c r="AO49" i="8"/>
  <c r="AV49" i="8"/>
  <c r="BQ51" i="3"/>
  <c r="AV51" i="3"/>
  <c r="AN51" i="3"/>
  <c r="V66" i="4"/>
  <c r="AD66" i="4" s="1"/>
  <c r="AM66" i="9"/>
  <c r="AT66" i="9" s="1"/>
  <c r="AT66" i="7"/>
  <c r="AM66" i="7"/>
  <c r="AM66" i="10"/>
  <c r="AT66" i="10"/>
  <c r="N18" i="2"/>
  <c r="D18" i="2"/>
  <c r="AK321" i="3"/>
  <c r="F61" i="3"/>
  <c r="X61" i="3" s="1"/>
  <c r="E61" i="3"/>
  <c r="AF66" i="9"/>
  <c r="AN66" i="9" s="1"/>
  <c r="AU66" i="9" s="1"/>
  <c r="AI66" i="7"/>
  <c r="AF66" i="3"/>
  <c r="AH62" i="7"/>
  <c r="AL62" i="5"/>
  <c r="AJ62" i="3"/>
  <c r="AS61" i="3"/>
  <c r="BA61" i="3"/>
  <c r="AF58" i="9"/>
  <c r="AN58" i="9" s="1"/>
  <c r="AU58" i="9" s="1"/>
  <c r="AI58" i="7"/>
  <c r="AF58" i="3"/>
  <c r="AO47" i="5"/>
  <c r="AV47" i="5"/>
  <c r="AM46" i="8"/>
  <c r="AT46" i="8"/>
  <c r="N24" i="2"/>
  <c r="D24" i="2"/>
  <c r="F55" i="7"/>
  <c r="E55" i="7"/>
  <c r="W55" i="7" s="1"/>
  <c r="AR49" i="7"/>
  <c r="G49" i="1"/>
  <c r="R49" i="1" s="1"/>
  <c r="BM50" i="3"/>
  <c r="W50" i="3"/>
  <c r="AQ47" i="5"/>
  <c r="AX47" i="5"/>
  <c r="BS29" i="3"/>
  <c r="B29" i="1"/>
  <c r="M29" i="1" s="1"/>
  <c r="BS40" i="3"/>
  <c r="B40" i="1"/>
  <c r="M40" i="1" s="1"/>
  <c r="F279" i="4"/>
  <c r="AX45" i="5"/>
  <c r="AQ45" i="5"/>
  <c r="F56" i="7"/>
  <c r="E56" i="7"/>
  <c r="W56" i="7" s="1"/>
  <c r="AO53" i="10"/>
  <c r="AV53" i="10"/>
  <c r="AU45" i="7"/>
  <c r="AN45" i="7"/>
  <c r="BM42" i="3"/>
  <c r="W42" i="3"/>
  <c r="F56" i="6"/>
  <c r="X56" i="6" s="1"/>
  <c r="E56" i="6"/>
  <c r="W56" i="6" s="1"/>
  <c r="E56" i="1" s="1"/>
  <c r="P56" i="1" s="1"/>
  <c r="AX45" i="7"/>
  <c r="AQ45" i="7"/>
  <c r="O20" i="2"/>
  <c r="E20" i="2"/>
  <c r="AH59" i="6"/>
  <c r="AH59" i="3"/>
  <c r="AU51" i="3"/>
  <c r="AM51" i="3"/>
  <c r="BM44" i="3"/>
  <c r="W44" i="3"/>
  <c r="L29" i="2"/>
  <c r="B29" i="2"/>
  <c r="AT51" i="5"/>
  <c r="BA51" i="5"/>
  <c r="AI54" i="9"/>
  <c r="AQ54" i="9" s="1"/>
  <c r="AX54" i="9" s="1"/>
  <c r="AK54" i="5"/>
  <c r="AI54" i="3"/>
  <c r="S77" i="15"/>
  <c r="X77" i="4" s="1"/>
  <c r="AF77" i="4" s="1"/>
  <c r="R77" i="15"/>
  <c r="Z77" i="4"/>
  <c r="AH77" i="4" s="1"/>
  <c r="AX77" i="8"/>
  <c r="AS77" i="6"/>
  <c r="AZ77" i="6"/>
  <c r="AQ77" i="10"/>
  <c r="AX77" i="10"/>
  <c r="AQ77" i="8"/>
  <c r="P77" i="15"/>
  <c r="O77" i="15"/>
  <c r="M77" i="15"/>
  <c r="L77" i="15"/>
  <c r="K77" i="15"/>
  <c r="N77" i="15"/>
  <c r="C77" i="8"/>
  <c r="C77" i="7"/>
  <c r="AG77" i="7"/>
  <c r="C77" i="5"/>
  <c r="C77" i="6"/>
  <c r="C77" i="3"/>
  <c r="AV51" i="10"/>
  <c r="AO51" i="10"/>
  <c r="F63" i="3"/>
  <c r="X63" i="3" s="1"/>
  <c r="E63" i="3"/>
  <c r="BP49" i="3"/>
  <c r="AP49" i="3"/>
  <c r="AX49" i="3"/>
  <c r="AA16" i="2"/>
  <c r="Z16" i="2"/>
  <c r="Y16" i="2"/>
  <c r="X16" i="2"/>
  <c r="W16" i="2"/>
  <c r="V16" i="2"/>
  <c r="AX51" i="7"/>
  <c r="AQ51" i="7"/>
  <c r="AA66" i="4"/>
  <c r="AI66" i="4" s="1"/>
  <c r="AY66" i="8"/>
  <c r="AR66" i="8"/>
  <c r="AR66" i="9"/>
  <c r="AY66" i="9" s="1"/>
  <c r="AR66" i="10"/>
  <c r="AT66" i="6"/>
  <c r="BA66" i="6"/>
  <c r="AY66" i="10"/>
  <c r="AY66" i="7"/>
  <c r="E61" i="5"/>
  <c r="F61" i="5"/>
  <c r="X61" i="5" s="1"/>
  <c r="AG66" i="10"/>
  <c r="AG66" i="9"/>
  <c r="AO66" i="9" s="1"/>
  <c r="AV66" i="9" s="1"/>
  <c r="AG66" i="8"/>
  <c r="AF66" i="7"/>
  <c r="AI66" i="5"/>
  <c r="AG66" i="3"/>
  <c r="AH62" i="6"/>
  <c r="AH62" i="3"/>
  <c r="V61" i="4"/>
  <c r="AD61" i="4" s="1"/>
  <c r="AM61" i="7"/>
  <c r="AM61" i="10"/>
  <c r="AT61" i="7"/>
  <c r="AT61" i="10"/>
  <c r="AM61" i="9"/>
  <c r="AT61" i="9" s="1"/>
  <c r="AG58" i="10"/>
  <c r="AG58" i="9"/>
  <c r="AO58" i="9" s="1"/>
  <c r="AV58" i="9" s="1"/>
  <c r="AG58" i="8"/>
  <c r="AF58" i="7"/>
  <c r="AI58" i="5"/>
  <c r="AG58" i="3"/>
  <c r="AO47" i="6"/>
  <c r="AV47" i="6"/>
  <c r="BR41" i="3"/>
  <c r="AW41" i="3"/>
  <c r="AO41" i="3"/>
  <c r="AX37" i="6"/>
  <c r="AQ37" i="6"/>
  <c r="W59" i="4"/>
  <c r="AE59" i="4" s="1"/>
  <c r="AN59" i="8"/>
  <c r="AU59" i="8"/>
  <c r="AU59" i="10"/>
  <c r="AP59" i="5"/>
  <c r="AW59" i="5"/>
  <c r="AN59" i="10"/>
  <c r="F55" i="8"/>
  <c r="E55" i="8"/>
  <c r="W55" i="8" s="1"/>
  <c r="F55" i="1" s="1"/>
  <c r="Q55" i="1" s="1"/>
  <c r="BR44" i="3"/>
  <c r="AO44" i="3"/>
  <c r="AW44" i="3"/>
  <c r="BN45" i="3"/>
  <c r="AR45" i="3"/>
  <c r="AZ45" i="3"/>
  <c r="BR52" i="3"/>
  <c r="AW52" i="3"/>
  <c r="AO52" i="3"/>
  <c r="B26" i="2"/>
  <c r="L26" i="2"/>
  <c r="AU47" i="7"/>
  <c r="AN47" i="7"/>
  <c r="H276" i="4"/>
  <c r="J279" i="4" l="1"/>
  <c r="H280" i="4"/>
  <c r="BP66" i="3"/>
  <c r="AX66" i="3"/>
  <c r="AP66" i="3"/>
  <c r="W76" i="4"/>
  <c r="AE76" i="4" s="1"/>
  <c r="AN76" i="8"/>
  <c r="AU76" i="10"/>
  <c r="AP76" i="5"/>
  <c r="AU76" i="8"/>
  <c r="AW76" i="5"/>
  <c r="AN76" i="10"/>
  <c r="BP64" i="3"/>
  <c r="AX64" i="3"/>
  <c r="AP64" i="3"/>
  <c r="F70" i="6"/>
  <c r="X70" i="6" s="1"/>
  <c r="E70" i="6"/>
  <c r="W70" i="6" s="1"/>
  <c r="E70" i="1" s="1"/>
  <c r="P70" i="1" s="1"/>
  <c r="AS72" i="3"/>
  <c r="BA72" i="3"/>
  <c r="AV74" i="7"/>
  <c r="AO74" i="7"/>
  <c r="AV71" i="7"/>
  <c r="AO71" i="7"/>
  <c r="A299" i="15"/>
  <c r="AF298" i="15"/>
  <c r="AE298" i="15"/>
  <c r="BR64" i="3"/>
  <c r="AO64" i="3"/>
  <c r="AW64" i="3"/>
  <c r="AA28" i="2"/>
  <c r="Z28" i="2"/>
  <c r="V28" i="2"/>
  <c r="Y28" i="2"/>
  <c r="X28" i="2"/>
  <c r="W28" i="2"/>
  <c r="AT57" i="8"/>
  <c r="AM57" i="8"/>
  <c r="BO63" i="3"/>
  <c r="AY63" i="3"/>
  <c r="AQ63" i="3"/>
  <c r="R82" i="15"/>
  <c r="S82" i="15"/>
  <c r="X82" i="4" s="1"/>
  <c r="AF82" i="4" s="1"/>
  <c r="Z82" i="4"/>
  <c r="AH82" i="4" s="1"/>
  <c r="AX82" i="8"/>
  <c r="AS82" i="6"/>
  <c r="AQ82" i="10"/>
  <c r="AZ82" i="6"/>
  <c r="AX82" i="10"/>
  <c r="AQ82" i="8"/>
  <c r="AO54" i="6"/>
  <c r="AV54" i="6"/>
  <c r="AU64" i="7"/>
  <c r="AN64" i="7"/>
  <c r="BO57" i="3"/>
  <c r="AQ57" i="3"/>
  <c r="AY57" i="3"/>
  <c r="H282" i="4"/>
  <c r="B52" i="1"/>
  <c r="M52" i="1" s="1"/>
  <c r="BS52" i="3"/>
  <c r="F68" i="6"/>
  <c r="X68" i="6" s="1"/>
  <c r="E68" i="6"/>
  <c r="W68" i="6" s="1"/>
  <c r="E68" i="1" s="1"/>
  <c r="P68" i="1" s="1"/>
  <c r="AU56" i="7"/>
  <c r="AN56" i="7"/>
  <c r="W77" i="4"/>
  <c r="AE77" i="4" s="1"/>
  <c r="AU77" i="8"/>
  <c r="AU77" i="10"/>
  <c r="AN77" i="10"/>
  <c r="AW77" i="5"/>
  <c r="AP77" i="5"/>
  <c r="AN77" i="8"/>
  <c r="BR62" i="3"/>
  <c r="AO62" i="3"/>
  <c r="AW62" i="3"/>
  <c r="S86" i="15"/>
  <c r="X86" i="4" s="1"/>
  <c r="AF86" i="4" s="1"/>
  <c r="R86" i="15"/>
  <c r="Z86" i="4"/>
  <c r="AH86" i="4" s="1"/>
  <c r="AQ86" i="8"/>
  <c r="AX86" i="8"/>
  <c r="AZ86" i="6"/>
  <c r="AX86" i="10"/>
  <c r="AS86" i="6"/>
  <c r="AQ86" i="10"/>
  <c r="AT57" i="5"/>
  <c r="BA57" i="5"/>
  <c r="BI319" i="10"/>
  <c r="A320" i="10"/>
  <c r="BJ319" i="10"/>
  <c r="BH319" i="10"/>
  <c r="B35" i="2"/>
  <c r="L35" i="2"/>
  <c r="AW58" i="7"/>
  <c r="AP58" i="7"/>
  <c r="AX62" i="5"/>
  <c r="AQ62" i="5"/>
  <c r="AT59" i="5"/>
  <c r="BA59" i="5"/>
  <c r="AF71" i="9"/>
  <c r="AN71" i="9" s="1"/>
  <c r="AU71" i="9" s="1"/>
  <c r="AI71" i="7"/>
  <c r="AF71" i="3"/>
  <c r="AO64" i="10"/>
  <c r="AV64" i="10"/>
  <c r="AF70" i="9"/>
  <c r="AN70" i="9" s="1"/>
  <c r="AU70" i="9" s="1"/>
  <c r="AI70" i="7"/>
  <c r="AF70" i="3"/>
  <c r="AU54" i="7"/>
  <c r="AN54" i="7"/>
  <c r="V77" i="4"/>
  <c r="AD77" i="4" s="1"/>
  <c r="AM77" i="10"/>
  <c r="AM77" i="7"/>
  <c r="AT77" i="10"/>
  <c r="AM77" i="9"/>
  <c r="AT77" i="9" s="1"/>
  <c r="AT77" i="7"/>
  <c r="Q90" i="15"/>
  <c r="Y90" i="15"/>
  <c r="V90" i="15"/>
  <c r="Y90" i="4"/>
  <c r="AG90" i="4" s="1"/>
  <c r="AR90" i="6"/>
  <c r="AW90" i="10"/>
  <c r="AW90" i="8"/>
  <c r="AP90" i="10"/>
  <c r="AY90" i="6"/>
  <c r="AY90" i="5"/>
  <c r="AP90" i="9"/>
  <c r="AW90" i="9" s="1"/>
  <c r="AR90" i="5"/>
  <c r="AP90" i="8"/>
  <c r="AW59" i="7"/>
  <c r="AP59" i="7"/>
  <c r="AV65" i="8"/>
  <c r="AO65" i="8"/>
  <c r="AG71" i="10"/>
  <c r="AG71" i="8"/>
  <c r="AG71" i="9"/>
  <c r="AO71" i="9" s="1"/>
  <c r="AV71" i="9" s="1"/>
  <c r="AF71" i="7"/>
  <c r="AI71" i="5"/>
  <c r="AG71" i="3"/>
  <c r="O35" i="2"/>
  <c r="E35" i="2"/>
  <c r="AR62" i="7"/>
  <c r="G62" i="1"/>
  <c r="R62" i="1" s="1"/>
  <c r="M62" i="13"/>
  <c r="W62" i="5"/>
  <c r="D62" i="1" s="1"/>
  <c r="O62" i="1" s="1"/>
  <c r="X25" i="2"/>
  <c r="W25" i="2"/>
  <c r="AA25" i="2"/>
  <c r="Z25" i="2"/>
  <c r="Y25" i="2"/>
  <c r="V25" i="2"/>
  <c r="AI75" i="9"/>
  <c r="AQ75" i="9" s="1"/>
  <c r="AX75" i="9" s="1"/>
  <c r="AK75" i="5"/>
  <c r="AI75" i="3"/>
  <c r="AG70" i="10"/>
  <c r="AG70" i="9"/>
  <c r="AO70" i="9" s="1"/>
  <c r="AV70" i="9" s="1"/>
  <c r="AG70" i="8"/>
  <c r="AF70" i="7"/>
  <c r="AI70" i="5"/>
  <c r="AG70" i="3"/>
  <c r="BR57" i="3"/>
  <c r="AW57" i="3"/>
  <c r="AO57" i="3"/>
  <c r="AX64" i="7"/>
  <c r="AQ64" i="7"/>
  <c r="AV56" i="10"/>
  <c r="AO56" i="10"/>
  <c r="BP55" i="3"/>
  <c r="AP55" i="3"/>
  <c r="AX55" i="3"/>
  <c r="AE76" i="8"/>
  <c r="AG76" i="6"/>
  <c r="AG76" i="5"/>
  <c r="AE76" i="3"/>
  <c r="AO63" i="6"/>
  <c r="AV63" i="6"/>
  <c r="AV55" i="8"/>
  <c r="AO55" i="8"/>
  <c r="AQ47" i="6"/>
  <c r="AX47" i="6"/>
  <c r="AN70" i="8"/>
  <c r="W70" i="4"/>
  <c r="AE70" i="4" s="1"/>
  <c r="AU70" i="10"/>
  <c r="AW70" i="5"/>
  <c r="AU70" i="8"/>
  <c r="AP70" i="5"/>
  <c r="AN70" i="10"/>
  <c r="AU280" i="4"/>
  <c r="AV55" i="6"/>
  <c r="AO55" i="6"/>
  <c r="BO62" i="3"/>
  <c r="AQ62" i="3"/>
  <c r="AY62" i="3"/>
  <c r="AU58" i="7"/>
  <c r="AN58" i="7"/>
  <c r="F77" i="3"/>
  <c r="X77" i="3" s="1"/>
  <c r="E77" i="3"/>
  <c r="AZ54" i="5"/>
  <c r="AS54" i="5"/>
  <c r="AH74" i="7"/>
  <c r="AL74" i="5"/>
  <c r="AJ74" i="3"/>
  <c r="AV62" i="8"/>
  <c r="AO62" i="8"/>
  <c r="F67" i="7"/>
  <c r="E67" i="7"/>
  <c r="W67" i="7" s="1"/>
  <c r="AX62" i="7"/>
  <c r="AQ62" i="7"/>
  <c r="AA77" i="4"/>
  <c r="AI77" i="4" s="1"/>
  <c r="AY77" i="8"/>
  <c r="AT77" i="6"/>
  <c r="BA77" i="6"/>
  <c r="AR77" i="10"/>
  <c r="AY77" i="10"/>
  <c r="AR77" i="9"/>
  <c r="AY77" i="9" s="1"/>
  <c r="AR77" i="8"/>
  <c r="AY77" i="7"/>
  <c r="BQ59" i="3"/>
  <c r="AV59" i="3"/>
  <c r="AN59" i="3"/>
  <c r="AF68" i="9"/>
  <c r="AN68" i="9" s="1"/>
  <c r="AU68" i="9" s="1"/>
  <c r="AI68" i="7"/>
  <c r="AF68" i="3"/>
  <c r="S90" i="15"/>
  <c r="X90" i="4" s="1"/>
  <c r="AF90" i="4" s="1"/>
  <c r="R90" i="15"/>
  <c r="Z90" i="4"/>
  <c r="AH90" i="4" s="1"/>
  <c r="AX90" i="10"/>
  <c r="AS90" i="6"/>
  <c r="AX90" i="8"/>
  <c r="AQ90" i="10"/>
  <c r="AZ90" i="6"/>
  <c r="AQ90" i="8"/>
  <c r="V84" i="15"/>
  <c r="Q84" i="15"/>
  <c r="Y84" i="15"/>
  <c r="Y84" i="4"/>
  <c r="AG84" i="4" s="1"/>
  <c r="AW84" i="10"/>
  <c r="AW84" i="8"/>
  <c r="AP84" i="10"/>
  <c r="AR84" i="6"/>
  <c r="AY84" i="6"/>
  <c r="AR84" i="5"/>
  <c r="AP84" i="8"/>
  <c r="AP84" i="9"/>
  <c r="AW84" i="9" s="1"/>
  <c r="AY84" i="5"/>
  <c r="AV61" i="8"/>
  <c r="AO61" i="8"/>
  <c r="AI71" i="9"/>
  <c r="AQ71" i="9" s="1"/>
  <c r="AX71" i="9" s="1"/>
  <c r="AK71" i="5"/>
  <c r="AI71" i="3"/>
  <c r="N38" i="2"/>
  <c r="D38" i="2"/>
  <c r="AT64" i="5"/>
  <c r="BA64" i="5"/>
  <c r="AM65" i="3"/>
  <c r="AU65" i="3"/>
  <c r="BS45" i="3"/>
  <c r="B45" i="1"/>
  <c r="M45" i="1" s="1"/>
  <c r="F72" i="3"/>
  <c r="X72" i="3" s="1"/>
  <c r="E72" i="3"/>
  <c r="AH70" i="7"/>
  <c r="AL70" i="5"/>
  <c r="AJ70" i="3"/>
  <c r="AQ57" i="5"/>
  <c r="AX57" i="5"/>
  <c r="W71" i="4"/>
  <c r="AE71" i="4" s="1"/>
  <c r="AN71" i="8"/>
  <c r="AN71" i="10"/>
  <c r="AU71" i="10"/>
  <c r="AW71" i="5"/>
  <c r="AP71" i="5"/>
  <c r="AU71" i="8"/>
  <c r="W24" i="2"/>
  <c r="V24" i="2"/>
  <c r="Y24" i="2"/>
  <c r="X24" i="2"/>
  <c r="AA24" i="2"/>
  <c r="Z24" i="2"/>
  <c r="AI55" i="6"/>
  <c r="AW55" i="6"/>
  <c r="AP55" i="6"/>
  <c r="AF76" i="9"/>
  <c r="AN76" i="9" s="1"/>
  <c r="AU76" i="9" s="1"/>
  <c r="AI76" i="7"/>
  <c r="AF76" i="3"/>
  <c r="AS67" i="3"/>
  <c r="BA67" i="3"/>
  <c r="AT63" i="8"/>
  <c r="AM63" i="8"/>
  <c r="M64" i="13"/>
  <c r="W64" i="5"/>
  <c r="D64" i="1" s="1"/>
  <c r="O64" i="1" s="1"/>
  <c r="AU59" i="3"/>
  <c r="AM59" i="3"/>
  <c r="AT55" i="8"/>
  <c r="AM55" i="8"/>
  <c r="O39" i="2"/>
  <c r="E39" i="2"/>
  <c r="AZ62" i="5"/>
  <c r="AS62" i="5"/>
  <c r="S83" i="15"/>
  <c r="X83" i="4" s="1"/>
  <c r="AF83" i="4" s="1"/>
  <c r="R83" i="15"/>
  <c r="Z83" i="4"/>
  <c r="AH83" i="4" s="1"/>
  <c r="AS83" i="6"/>
  <c r="AX83" i="8"/>
  <c r="AZ83" i="6"/>
  <c r="AX83" i="10"/>
  <c r="AQ83" i="10"/>
  <c r="AQ83" i="8"/>
  <c r="O40" i="2"/>
  <c r="E40" i="2"/>
  <c r="BS47" i="3"/>
  <c r="B47" i="1"/>
  <c r="M47" i="1" s="1"/>
  <c r="AA74" i="4"/>
  <c r="AI74" i="4" s="1"/>
  <c r="AR74" i="10"/>
  <c r="AT74" i="6"/>
  <c r="BA74" i="6"/>
  <c r="AY74" i="8"/>
  <c r="AR74" i="9"/>
  <c r="AY74" i="9" s="1"/>
  <c r="AR74" i="8"/>
  <c r="AY74" i="10"/>
  <c r="AY74" i="7"/>
  <c r="AO57" i="6"/>
  <c r="AV57" i="6"/>
  <c r="AI66" i="6"/>
  <c r="AP66" i="6"/>
  <c r="AW66" i="6"/>
  <c r="V78" i="4"/>
  <c r="AD78" i="4" s="1"/>
  <c r="AM78" i="10"/>
  <c r="AT78" i="7"/>
  <c r="AT78" i="10"/>
  <c r="AM78" i="9"/>
  <c r="AT78" i="9" s="1"/>
  <c r="AM78" i="7"/>
  <c r="F75" i="8"/>
  <c r="E75" i="8"/>
  <c r="W75" i="8" s="1"/>
  <c r="F75" i="1" s="1"/>
  <c r="Q75" i="1" s="1"/>
  <c r="AM64" i="3"/>
  <c r="AU64" i="3"/>
  <c r="BS51" i="3"/>
  <c r="B51" i="1"/>
  <c r="M51" i="1" s="1"/>
  <c r="AW320" i="4"/>
  <c r="AV320" i="4"/>
  <c r="A321" i="4"/>
  <c r="AX320" i="4"/>
  <c r="F76" i="5"/>
  <c r="X76" i="5" s="1"/>
  <c r="E76" i="5"/>
  <c r="AO66" i="10"/>
  <c r="AV66" i="10"/>
  <c r="AH79" i="7"/>
  <c r="AL79" i="5"/>
  <c r="AJ79" i="3"/>
  <c r="AF75" i="9"/>
  <c r="AN75" i="9" s="1"/>
  <c r="AU75" i="9" s="1"/>
  <c r="AI75" i="7"/>
  <c r="AF75" i="3"/>
  <c r="F67" i="3"/>
  <c r="X67" i="3" s="1"/>
  <c r="E67" i="3"/>
  <c r="AZ61" i="5"/>
  <c r="AS61" i="5"/>
  <c r="M58" i="13"/>
  <c r="W58" i="5"/>
  <c r="D58" i="1" s="1"/>
  <c r="O58" i="1" s="1"/>
  <c r="B39" i="2"/>
  <c r="L39" i="2"/>
  <c r="F68" i="8"/>
  <c r="E68" i="8"/>
  <c r="W68" i="8" s="1"/>
  <c r="F68" i="1" s="1"/>
  <c r="Q68" i="1" s="1"/>
  <c r="F76" i="7"/>
  <c r="E76" i="7"/>
  <c r="W76" i="7" s="1"/>
  <c r="AU62" i="7"/>
  <c r="AN62" i="7"/>
  <c r="F68" i="7"/>
  <c r="E68" i="7"/>
  <c r="W68" i="7" s="1"/>
  <c r="AU66" i="3"/>
  <c r="AM66" i="3"/>
  <c r="N40" i="2"/>
  <c r="D40" i="2"/>
  <c r="AE67" i="8"/>
  <c r="AG67" i="6"/>
  <c r="AG67" i="5"/>
  <c r="AE67" i="3"/>
  <c r="BO66" i="3"/>
  <c r="AY66" i="3"/>
  <c r="AQ66" i="3"/>
  <c r="BS43" i="3"/>
  <c r="B43" i="1"/>
  <c r="M43" i="1" s="1"/>
  <c r="BP63" i="3"/>
  <c r="AP63" i="3"/>
  <c r="AX63" i="3"/>
  <c r="AO66" i="5"/>
  <c r="AV66" i="5"/>
  <c r="AI61" i="6"/>
  <c r="AW61" i="6"/>
  <c r="AP61" i="6"/>
  <c r="AI63" i="6"/>
  <c r="AP63" i="6"/>
  <c r="AW63" i="6"/>
  <c r="A321" i="6"/>
  <c r="BJ320" i="6"/>
  <c r="BI320" i="6"/>
  <c r="BH320" i="6"/>
  <c r="AX65" i="7"/>
  <c r="AQ65" i="7"/>
  <c r="AU61" i="3"/>
  <c r="AM61" i="3"/>
  <c r="AI76" i="9"/>
  <c r="AQ76" i="9" s="1"/>
  <c r="AX76" i="9" s="1"/>
  <c r="AK76" i="5"/>
  <c r="AI76" i="3"/>
  <c r="N41" i="2"/>
  <c r="D41" i="2"/>
  <c r="AT59" i="8"/>
  <c r="AM59" i="8"/>
  <c r="F77" i="7"/>
  <c r="E77" i="7"/>
  <c r="W77" i="7" s="1"/>
  <c r="AX58" i="7"/>
  <c r="AQ58" i="7"/>
  <c r="AM58" i="3"/>
  <c r="AU58" i="3"/>
  <c r="AT66" i="5"/>
  <c r="BA66" i="5"/>
  <c r="AG67" i="10"/>
  <c r="AG67" i="9"/>
  <c r="AO67" i="9" s="1"/>
  <c r="AV67" i="9" s="1"/>
  <c r="AG67" i="8"/>
  <c r="AF67" i="7"/>
  <c r="AI67" i="5"/>
  <c r="AG67" i="3"/>
  <c r="E31" i="2"/>
  <c r="O31" i="2"/>
  <c r="BQ54" i="3"/>
  <c r="AV54" i="3"/>
  <c r="AN54" i="3"/>
  <c r="AI68" i="9"/>
  <c r="AQ68" i="9" s="1"/>
  <c r="AX68" i="9" s="1"/>
  <c r="AK68" i="5"/>
  <c r="AI68" i="3"/>
  <c r="R81" i="15"/>
  <c r="S81" i="15"/>
  <c r="X81" i="4" s="1"/>
  <c r="AF81" i="4" s="1"/>
  <c r="Z81" i="4"/>
  <c r="AH81" i="4" s="1"/>
  <c r="AX81" i="10"/>
  <c r="AQ81" i="8"/>
  <c r="AX81" i="8"/>
  <c r="AQ81" i="10"/>
  <c r="AS81" i="6"/>
  <c r="AZ81" i="6"/>
  <c r="S84" i="15"/>
  <c r="X84" i="4" s="1"/>
  <c r="AF84" i="4" s="1"/>
  <c r="R84" i="15"/>
  <c r="Z84" i="4"/>
  <c r="AH84" i="4" s="1"/>
  <c r="AX84" i="8"/>
  <c r="AQ84" i="10"/>
  <c r="AX84" i="10"/>
  <c r="AS84" i="6"/>
  <c r="AZ84" i="6"/>
  <c r="AQ84" i="8"/>
  <c r="V69" i="4"/>
  <c r="AD69" i="4" s="1"/>
  <c r="AT69" i="10"/>
  <c r="AM69" i="10"/>
  <c r="AT69" i="7"/>
  <c r="AM69" i="9"/>
  <c r="AT69" i="9" s="1"/>
  <c r="AM69" i="7"/>
  <c r="BM55" i="3"/>
  <c r="W55" i="3"/>
  <c r="AT66" i="8"/>
  <c r="AM66" i="8"/>
  <c r="BQ63" i="3"/>
  <c r="AN63" i="3"/>
  <c r="AV63" i="3"/>
  <c r="AE39" i="9"/>
  <c r="AM40" i="9"/>
  <c r="AT40" i="9" s="1"/>
  <c r="AS79" i="3"/>
  <c r="BA79" i="3"/>
  <c r="F72" i="7"/>
  <c r="E72" i="7"/>
  <c r="W72" i="7" s="1"/>
  <c r="A300" i="5"/>
  <c r="BJ299" i="5"/>
  <c r="BI299" i="5"/>
  <c r="BH299" i="5"/>
  <c r="AW54" i="7"/>
  <c r="AP54" i="7"/>
  <c r="AV61" i="5"/>
  <c r="AO61" i="5"/>
  <c r="AV57" i="10"/>
  <c r="AO57" i="10"/>
  <c r="AX45" i="6"/>
  <c r="AQ45" i="6"/>
  <c r="E73" i="7"/>
  <c r="W73" i="7" s="1"/>
  <c r="F73" i="7"/>
  <c r="AH76" i="7"/>
  <c r="AL76" i="5"/>
  <c r="AJ76" i="3"/>
  <c r="W78" i="4"/>
  <c r="AE78" i="4" s="1"/>
  <c r="AN78" i="10"/>
  <c r="AU78" i="8"/>
  <c r="AP78" i="5"/>
  <c r="AU78" i="10"/>
  <c r="AW78" i="5"/>
  <c r="AN78" i="8"/>
  <c r="BJ297" i="9"/>
  <c r="BI297" i="9"/>
  <c r="BH297" i="9"/>
  <c r="A298" i="9"/>
  <c r="W72" i="4"/>
  <c r="AE72" i="4" s="1"/>
  <c r="AU72" i="8"/>
  <c r="AU72" i="10"/>
  <c r="AN72" i="10"/>
  <c r="AW72" i="5"/>
  <c r="AN72" i="8"/>
  <c r="AP72" i="5"/>
  <c r="BN56" i="3"/>
  <c r="AR56" i="3"/>
  <c r="AZ56" i="3"/>
  <c r="AR63" i="7"/>
  <c r="G63" i="1"/>
  <c r="R63" i="1" s="1"/>
  <c r="BO65" i="3"/>
  <c r="AQ65" i="3"/>
  <c r="AY65" i="3"/>
  <c r="F78" i="8"/>
  <c r="E78" i="8"/>
  <c r="W78" i="8" s="1"/>
  <c r="F78" i="1" s="1"/>
  <c r="Q78" i="1" s="1"/>
  <c r="AP63" i="7"/>
  <c r="AW63" i="7"/>
  <c r="BA73" i="3"/>
  <c r="AS73" i="3"/>
  <c r="W79" i="4"/>
  <c r="AE79" i="4" s="1"/>
  <c r="AU79" i="8"/>
  <c r="AU79" i="10"/>
  <c r="AP79" i="5"/>
  <c r="AN79" i="10"/>
  <c r="AW79" i="5"/>
  <c r="AN79" i="8"/>
  <c r="L87" i="15"/>
  <c r="P87" i="15"/>
  <c r="O87" i="15"/>
  <c r="N87" i="15"/>
  <c r="M87" i="15"/>
  <c r="K87" i="15"/>
  <c r="C87" i="8"/>
  <c r="C87" i="7"/>
  <c r="AG87" i="7"/>
  <c r="C87" i="6"/>
  <c r="C87" i="5"/>
  <c r="C87" i="3"/>
  <c r="AP55" i="7"/>
  <c r="AW55" i="7"/>
  <c r="E32" i="2"/>
  <c r="O32" i="2"/>
  <c r="F68" i="5"/>
  <c r="X68" i="5" s="1"/>
  <c r="E68" i="5"/>
  <c r="AT60" i="5"/>
  <c r="BA60" i="5"/>
  <c r="F67" i="5"/>
  <c r="X67" i="5" s="1"/>
  <c r="E67" i="5"/>
  <c r="K89" i="15"/>
  <c r="O89" i="15"/>
  <c r="N89" i="15"/>
  <c r="M89" i="15"/>
  <c r="P89" i="15"/>
  <c r="L89" i="15"/>
  <c r="C89" i="8"/>
  <c r="C89" i="7"/>
  <c r="AG89" i="7"/>
  <c r="C89" i="6"/>
  <c r="C89" i="5"/>
  <c r="C89" i="3"/>
  <c r="BP60" i="3"/>
  <c r="AX60" i="3"/>
  <c r="AP60" i="3"/>
  <c r="AR65" i="7"/>
  <c r="G65" i="1"/>
  <c r="R65" i="1" s="1"/>
  <c r="AH74" i="6"/>
  <c r="AH74" i="3"/>
  <c r="AV67" i="7"/>
  <c r="AO67" i="7"/>
  <c r="AT65" i="8"/>
  <c r="AM65" i="8"/>
  <c r="E73" i="5"/>
  <c r="F73" i="5"/>
  <c r="X73" i="5" s="1"/>
  <c r="AV58" i="5"/>
  <c r="AO58" i="5"/>
  <c r="AH67" i="6"/>
  <c r="AH67" i="3"/>
  <c r="BP65" i="3"/>
  <c r="AP65" i="3"/>
  <c r="AX65" i="3"/>
  <c r="AX54" i="7"/>
  <c r="AQ54" i="7"/>
  <c r="L32" i="2"/>
  <c r="B32" i="2"/>
  <c r="AH68" i="7"/>
  <c r="AL68" i="5"/>
  <c r="AJ68" i="3"/>
  <c r="Y83" i="15"/>
  <c r="V83" i="15"/>
  <c r="Q83" i="15"/>
  <c r="Y83" i="4"/>
  <c r="AG83" i="4" s="1"/>
  <c r="AR83" i="6"/>
  <c r="AP83" i="9"/>
  <c r="AW83" i="9" s="1"/>
  <c r="AW83" i="8"/>
  <c r="AY83" i="6"/>
  <c r="AW83" i="10"/>
  <c r="AP83" i="10"/>
  <c r="AP83" i="8"/>
  <c r="AR83" i="5"/>
  <c r="AY83" i="5"/>
  <c r="K86" i="15"/>
  <c r="O86" i="15"/>
  <c r="N86" i="15"/>
  <c r="M86" i="15"/>
  <c r="L86" i="15"/>
  <c r="P86" i="15"/>
  <c r="C86" i="8"/>
  <c r="C86" i="7"/>
  <c r="AG86" i="7"/>
  <c r="C86" i="6"/>
  <c r="C86" i="5"/>
  <c r="C86" i="3"/>
  <c r="E36" i="2"/>
  <c r="O36" i="2"/>
  <c r="AA69" i="4"/>
  <c r="AI69" i="4" s="1"/>
  <c r="AR69" i="8"/>
  <c r="AY69" i="10"/>
  <c r="AY69" i="8"/>
  <c r="AT69" i="6"/>
  <c r="BA69" i="6"/>
  <c r="AR69" i="10"/>
  <c r="AY69" i="7"/>
  <c r="AR69" i="9"/>
  <c r="AY69" i="9" s="1"/>
  <c r="B31" i="2"/>
  <c r="L31" i="2"/>
  <c r="AQ63" i="7"/>
  <c r="AX63" i="7"/>
  <c r="AA21" i="2"/>
  <c r="Z21" i="2"/>
  <c r="Y21" i="2"/>
  <c r="X21" i="2"/>
  <c r="W21" i="2"/>
  <c r="V21" i="2"/>
  <c r="Z18" i="2"/>
  <c r="AA18" i="2"/>
  <c r="Y18" i="2"/>
  <c r="X18" i="2"/>
  <c r="W18" i="2"/>
  <c r="V18" i="2"/>
  <c r="F72" i="8"/>
  <c r="E72" i="8"/>
  <c r="W72" i="8" s="1"/>
  <c r="F72" i="1" s="1"/>
  <c r="Q72" i="1" s="1"/>
  <c r="AV61" i="6"/>
  <c r="AO61" i="6"/>
  <c r="BM62" i="3"/>
  <c r="W62" i="3"/>
  <c r="AV73" i="7"/>
  <c r="AO73" i="7"/>
  <c r="E33" i="2"/>
  <c r="O33" i="2"/>
  <c r="BA56" i="5"/>
  <c r="AT56" i="5"/>
  <c r="V70" i="4"/>
  <c r="AD70" i="4" s="1"/>
  <c r="AT70" i="10"/>
  <c r="AM70" i="10"/>
  <c r="AT70" i="7"/>
  <c r="AM70" i="7"/>
  <c r="AM70" i="9"/>
  <c r="AT70" i="9" s="1"/>
  <c r="E37" i="2"/>
  <c r="O37" i="2"/>
  <c r="BM57" i="3"/>
  <c r="W57" i="3"/>
  <c r="AS55" i="5"/>
  <c r="AZ55" i="5"/>
  <c r="AS58" i="5"/>
  <c r="AZ58" i="5"/>
  <c r="S92" i="15"/>
  <c r="X92" i="4" s="1"/>
  <c r="AF92" i="4" s="1"/>
  <c r="R92" i="15"/>
  <c r="Z92" i="4"/>
  <c r="AH92" i="4" s="1"/>
  <c r="AX92" i="10"/>
  <c r="AS92" i="6"/>
  <c r="AQ92" i="10"/>
  <c r="AQ92" i="8"/>
  <c r="AZ92" i="6"/>
  <c r="AX92" i="8"/>
  <c r="AA72" i="4"/>
  <c r="AI72" i="4" s="1"/>
  <c r="AT72" i="6"/>
  <c r="AY72" i="8"/>
  <c r="AY72" i="10"/>
  <c r="AR72" i="10"/>
  <c r="BA72" i="6"/>
  <c r="AR72" i="9"/>
  <c r="AY72" i="9" s="1"/>
  <c r="AR72" i="8"/>
  <c r="AY72" i="7"/>
  <c r="F74" i="8"/>
  <c r="E74" i="8"/>
  <c r="W74" i="8" s="1"/>
  <c r="F74" i="1" s="1"/>
  <c r="Q74" i="1" s="1"/>
  <c r="Y82" i="15"/>
  <c r="V82" i="15"/>
  <c r="Q82" i="15"/>
  <c r="Y82" i="4"/>
  <c r="AG82" i="4" s="1"/>
  <c r="AW82" i="8"/>
  <c r="AR82" i="6"/>
  <c r="AP82" i="10"/>
  <c r="AY82" i="5"/>
  <c r="AY82" i="6"/>
  <c r="AW82" i="10"/>
  <c r="AR82" i="5"/>
  <c r="AP82" i="9"/>
  <c r="AW82" i="9" s="1"/>
  <c r="AP82" i="8"/>
  <c r="D31" i="2"/>
  <c r="N31" i="2"/>
  <c r="AH71" i="6"/>
  <c r="AH71" i="3"/>
  <c r="BQ56" i="3"/>
  <c r="AN56" i="3"/>
  <c r="AV56" i="3"/>
  <c r="BR55" i="3"/>
  <c r="AW55" i="3"/>
  <c r="AO55" i="3"/>
  <c r="M61" i="13"/>
  <c r="W61" i="5"/>
  <c r="D61" i="1" s="1"/>
  <c r="O61" i="1" s="1"/>
  <c r="AX61" i="5"/>
  <c r="AQ61" i="5"/>
  <c r="BN59" i="3"/>
  <c r="AR59" i="3"/>
  <c r="AZ59" i="3"/>
  <c r="E76" i="8"/>
  <c r="W76" i="8" s="1"/>
  <c r="F76" i="1" s="1"/>
  <c r="Q76" i="1" s="1"/>
  <c r="F76" i="8"/>
  <c r="BQ62" i="3"/>
  <c r="AN62" i="3"/>
  <c r="AV62" i="3"/>
  <c r="F67" i="8"/>
  <c r="E67" i="8"/>
  <c r="W67" i="8" s="1"/>
  <c r="F67" i="1" s="1"/>
  <c r="Q67" i="1" s="1"/>
  <c r="S87" i="15"/>
  <c r="X87" i="4" s="1"/>
  <c r="AF87" i="4" s="1"/>
  <c r="R87" i="15"/>
  <c r="Z87" i="4"/>
  <c r="AH87" i="4" s="1"/>
  <c r="AS87" i="6"/>
  <c r="AQ87" i="10"/>
  <c r="AQ87" i="8"/>
  <c r="AZ87" i="6"/>
  <c r="AX87" i="8"/>
  <c r="AX87" i="10"/>
  <c r="AR56" i="7"/>
  <c r="G56" i="1"/>
  <c r="R56" i="1" s="1"/>
  <c r="AE68" i="8"/>
  <c r="AG68" i="6"/>
  <c r="AG68" i="5"/>
  <c r="AE68" i="3"/>
  <c r="AH68" i="6"/>
  <c r="AH68" i="3"/>
  <c r="V80" i="15"/>
  <c r="Y80" i="15"/>
  <c r="Q80" i="15"/>
  <c r="Y80" i="4"/>
  <c r="AG80" i="4" s="1"/>
  <c r="AR80" i="6"/>
  <c r="AY80" i="6"/>
  <c r="AW80" i="10"/>
  <c r="AP80" i="8"/>
  <c r="AP80" i="10"/>
  <c r="AP80" i="9"/>
  <c r="AW80" i="9" s="1"/>
  <c r="AW80" i="8"/>
  <c r="AY80" i="5"/>
  <c r="AR80" i="5"/>
  <c r="AS69" i="3"/>
  <c r="BA69" i="3"/>
  <c r="AO66" i="6"/>
  <c r="AV66" i="6"/>
  <c r="J277" i="4"/>
  <c r="AU279" i="4"/>
  <c r="AV58" i="6"/>
  <c r="AO58" i="6"/>
  <c r="AI67" i="9"/>
  <c r="AQ67" i="9" s="1"/>
  <c r="AX67" i="9" s="1"/>
  <c r="AK67" i="5"/>
  <c r="AI67" i="3"/>
  <c r="AI65" i="6"/>
  <c r="AW65" i="6"/>
  <c r="AP65" i="6"/>
  <c r="BM56" i="3"/>
  <c r="W56" i="3"/>
  <c r="S85" i="15"/>
  <c r="X85" i="4" s="1"/>
  <c r="AF85" i="4" s="1"/>
  <c r="R85" i="15"/>
  <c r="Z85" i="4"/>
  <c r="AH85" i="4" s="1"/>
  <c r="AQ85" i="10"/>
  <c r="AS85" i="6"/>
  <c r="AX85" i="8"/>
  <c r="AX85" i="10"/>
  <c r="AZ85" i="6"/>
  <c r="AQ85" i="8"/>
  <c r="O82" i="15"/>
  <c r="N82" i="15"/>
  <c r="M82" i="15"/>
  <c r="L82" i="15"/>
  <c r="K82" i="15"/>
  <c r="P82" i="15"/>
  <c r="C82" i="8"/>
  <c r="C82" i="7"/>
  <c r="AG82" i="7"/>
  <c r="C82" i="6"/>
  <c r="C82" i="5"/>
  <c r="C82" i="3"/>
  <c r="A320" i="8"/>
  <c r="BJ319" i="8"/>
  <c r="BI319" i="8"/>
  <c r="BH319" i="8"/>
  <c r="F79" i="3"/>
  <c r="X79" i="3" s="1"/>
  <c r="E79" i="3"/>
  <c r="BN65" i="3"/>
  <c r="AR65" i="3"/>
  <c r="AZ65" i="3"/>
  <c r="O34" i="2"/>
  <c r="E34" i="2"/>
  <c r="M56" i="13"/>
  <c r="W56" i="5"/>
  <c r="D56" i="1" s="1"/>
  <c r="O56" i="1" s="1"/>
  <c r="AH72" i="7"/>
  <c r="AL72" i="5"/>
  <c r="AJ72" i="3"/>
  <c r="AU60" i="3"/>
  <c r="AM60" i="3"/>
  <c r="AT61" i="8"/>
  <c r="AM61" i="8"/>
  <c r="L38" i="2"/>
  <c r="B38" i="2"/>
  <c r="Z27" i="2"/>
  <c r="Y27" i="2"/>
  <c r="AA27" i="2"/>
  <c r="X27" i="2"/>
  <c r="W27" i="2"/>
  <c r="V27" i="2"/>
  <c r="E73" i="8"/>
  <c r="W73" i="8" s="1"/>
  <c r="F73" i="1" s="1"/>
  <c r="Q73" i="1" s="1"/>
  <c r="F73" i="8"/>
  <c r="BR60" i="3"/>
  <c r="AW60" i="3"/>
  <c r="AO60" i="3"/>
  <c r="BP57" i="3"/>
  <c r="AP57" i="3"/>
  <c r="AX57" i="3"/>
  <c r="F69" i="3"/>
  <c r="X69" i="3" s="1"/>
  <c r="E69" i="3"/>
  <c r="AW56" i="7"/>
  <c r="AP56" i="7"/>
  <c r="AR70" i="8"/>
  <c r="AA70" i="4"/>
  <c r="AI70" i="4" s="1"/>
  <c r="BA70" i="6"/>
  <c r="AY70" i="10"/>
  <c r="AY70" i="8"/>
  <c r="AT70" i="6"/>
  <c r="AR70" i="10"/>
  <c r="AR70" i="9"/>
  <c r="AY70" i="9" s="1"/>
  <c r="AY70" i="7"/>
  <c r="B33" i="2"/>
  <c r="L33" i="2"/>
  <c r="AG79" i="10"/>
  <c r="AG79" i="9"/>
  <c r="AO79" i="9" s="1"/>
  <c r="AV79" i="9" s="1"/>
  <c r="AG79" i="8"/>
  <c r="AF79" i="7"/>
  <c r="AI79" i="5"/>
  <c r="AG79" i="3"/>
  <c r="AG69" i="10"/>
  <c r="AG69" i="9"/>
  <c r="AO69" i="9" s="1"/>
  <c r="AV69" i="9" s="1"/>
  <c r="AG69" i="8"/>
  <c r="AF69" i="7"/>
  <c r="AG69" i="3"/>
  <c r="AI69" i="5"/>
  <c r="AF78" i="9"/>
  <c r="AN78" i="9" s="1"/>
  <c r="AU78" i="9" s="1"/>
  <c r="AI78" i="7"/>
  <c r="AF78" i="3"/>
  <c r="F70" i="7"/>
  <c r="E70" i="7"/>
  <c r="W70" i="7" s="1"/>
  <c r="AO63" i="10"/>
  <c r="AV63" i="10"/>
  <c r="AT55" i="5"/>
  <c r="BA55" i="5"/>
  <c r="F74" i="7"/>
  <c r="E74" i="7"/>
  <c r="W74" i="7" s="1"/>
  <c r="F68" i="3"/>
  <c r="X68" i="3" s="1"/>
  <c r="E68" i="3"/>
  <c r="AI79" i="9"/>
  <c r="AQ79" i="9" s="1"/>
  <c r="AX79" i="9" s="1"/>
  <c r="AK79" i="5"/>
  <c r="AI79" i="3"/>
  <c r="AA17" i="2"/>
  <c r="W17" i="2"/>
  <c r="V17" i="2"/>
  <c r="Z17" i="2"/>
  <c r="Y17" i="2"/>
  <c r="X17" i="2"/>
  <c r="AV70" i="7"/>
  <c r="AO70" i="7"/>
  <c r="N33" i="2"/>
  <c r="D33" i="2"/>
  <c r="BR61" i="3"/>
  <c r="AW61" i="3"/>
  <c r="AO61" i="3"/>
  <c r="AX65" i="5"/>
  <c r="AQ65" i="5"/>
  <c r="AR54" i="7"/>
  <c r="G54" i="1"/>
  <c r="R54" i="1" s="1"/>
  <c r="N34" i="2"/>
  <c r="D34" i="2"/>
  <c r="AH75" i="7"/>
  <c r="AL75" i="5"/>
  <c r="AJ75" i="3"/>
  <c r="BP58" i="3"/>
  <c r="AP58" i="3"/>
  <c r="AX58" i="3"/>
  <c r="AU61" i="7"/>
  <c r="AN61" i="7"/>
  <c r="AR61" i="7"/>
  <c r="G61" i="1"/>
  <c r="R61" i="1" s="1"/>
  <c r="AV58" i="8"/>
  <c r="AO58" i="8"/>
  <c r="AV54" i="8"/>
  <c r="AO54" i="8"/>
  <c r="AX59" i="7"/>
  <c r="AQ59" i="7"/>
  <c r="AU57" i="7"/>
  <c r="AN57" i="7"/>
  <c r="AA67" i="4"/>
  <c r="AI67" i="4" s="1"/>
  <c r="AY67" i="8"/>
  <c r="BA67" i="6"/>
  <c r="AY67" i="10"/>
  <c r="AR67" i="10"/>
  <c r="AR67" i="8"/>
  <c r="AT67" i="6"/>
  <c r="AR67" i="9"/>
  <c r="AY67" i="9" s="1"/>
  <c r="AY67" i="7"/>
  <c r="AQ52" i="6"/>
  <c r="AX52" i="6"/>
  <c r="AF67" i="9"/>
  <c r="AN67" i="9" s="1"/>
  <c r="AU67" i="9" s="1"/>
  <c r="AI67" i="7"/>
  <c r="AF67" i="3"/>
  <c r="AX41" i="6"/>
  <c r="AQ41" i="6"/>
  <c r="AH67" i="7"/>
  <c r="AL67" i="5"/>
  <c r="AJ67" i="3"/>
  <c r="P80" i="15"/>
  <c r="O80" i="15"/>
  <c r="N80" i="15"/>
  <c r="M80" i="15"/>
  <c r="L80" i="15"/>
  <c r="K80" i="15"/>
  <c r="C80" i="8"/>
  <c r="C80" i="7"/>
  <c r="AG80" i="7"/>
  <c r="C80" i="6"/>
  <c r="C80" i="5"/>
  <c r="C80" i="3"/>
  <c r="S80" i="15"/>
  <c r="X80" i="4" s="1"/>
  <c r="AF80" i="4" s="1"/>
  <c r="R80" i="15"/>
  <c r="Z80" i="4"/>
  <c r="AH80" i="4" s="1"/>
  <c r="AS80" i="6"/>
  <c r="AZ80" i="6"/>
  <c r="AQ80" i="8"/>
  <c r="AX80" i="10"/>
  <c r="AQ80" i="10"/>
  <c r="AX80" i="8"/>
  <c r="AR58" i="7"/>
  <c r="G58" i="1"/>
  <c r="R58" i="1" s="1"/>
  <c r="F79" i="5"/>
  <c r="X79" i="5" s="1"/>
  <c r="E79" i="5"/>
  <c r="BA65" i="5"/>
  <c r="AT65" i="5"/>
  <c r="D32" i="2"/>
  <c r="N32" i="2"/>
  <c r="BQ60" i="3"/>
  <c r="AV60" i="3"/>
  <c r="AN60" i="3"/>
  <c r="AE72" i="8"/>
  <c r="AG72" i="6"/>
  <c r="AG72" i="5"/>
  <c r="AE72" i="3"/>
  <c r="AO60" i="5"/>
  <c r="AV60" i="5"/>
  <c r="A300" i="7"/>
  <c r="BJ299" i="7"/>
  <c r="BI299" i="7"/>
  <c r="BH299" i="7"/>
  <c r="AH73" i="7"/>
  <c r="AL73" i="5"/>
  <c r="AJ73" i="3"/>
  <c r="AQ60" i="5"/>
  <c r="AX60" i="5"/>
  <c r="AI57" i="6"/>
  <c r="AW57" i="6"/>
  <c r="AP57" i="6"/>
  <c r="M60" i="13"/>
  <c r="W60" i="5"/>
  <c r="D60" i="1" s="1"/>
  <c r="O60" i="1" s="1"/>
  <c r="F69" i="5"/>
  <c r="X69" i="5" s="1"/>
  <c r="E69" i="5"/>
  <c r="BS41" i="3"/>
  <c r="B41" i="1"/>
  <c r="M41" i="1" s="1"/>
  <c r="BA70" i="3"/>
  <c r="AS70" i="3"/>
  <c r="M63" i="13"/>
  <c r="W63" i="5"/>
  <c r="D63" i="1" s="1"/>
  <c r="O63" i="1" s="1"/>
  <c r="AU66" i="7"/>
  <c r="AN66" i="7"/>
  <c r="AH79" i="6"/>
  <c r="AH79" i="3"/>
  <c r="AZ65" i="5"/>
  <c r="AS65" i="5"/>
  <c r="AI64" i="6"/>
  <c r="AP64" i="6"/>
  <c r="AW64" i="6"/>
  <c r="M57" i="13"/>
  <c r="W57" i="5"/>
  <c r="D57" i="1" s="1"/>
  <c r="O57" i="1" s="1"/>
  <c r="AV56" i="6"/>
  <c r="AO56" i="6"/>
  <c r="AX53" i="6"/>
  <c r="AQ53" i="6"/>
  <c r="AH78" i="6"/>
  <c r="AH78" i="3"/>
  <c r="BR65" i="3"/>
  <c r="AO65" i="3"/>
  <c r="AW65" i="3"/>
  <c r="M275" i="4"/>
  <c r="C275" i="1" s="1"/>
  <c r="K275" i="4"/>
  <c r="AE74" i="8"/>
  <c r="AG74" i="6"/>
  <c r="AG74" i="5"/>
  <c r="AE74" i="3"/>
  <c r="AH78" i="7"/>
  <c r="AL78" i="5"/>
  <c r="AJ78" i="3"/>
  <c r="Q87" i="15"/>
  <c r="Y87" i="15"/>
  <c r="V87" i="15"/>
  <c r="Y87" i="4"/>
  <c r="AG87" i="4" s="1"/>
  <c r="AR87" i="6"/>
  <c r="AP87" i="10"/>
  <c r="AP87" i="8"/>
  <c r="AW87" i="8"/>
  <c r="AY87" i="6"/>
  <c r="AY87" i="5"/>
  <c r="AW87" i="10"/>
  <c r="AR87" i="5"/>
  <c r="AP87" i="9"/>
  <c r="AW87" i="9" s="1"/>
  <c r="AW57" i="7"/>
  <c r="AP57" i="7"/>
  <c r="AQ58" i="5"/>
  <c r="AX58" i="5"/>
  <c r="AV62" i="10"/>
  <c r="AO62" i="10"/>
  <c r="AO65" i="6"/>
  <c r="AV65" i="6"/>
  <c r="AX44" i="6"/>
  <c r="AQ44" i="6"/>
  <c r="AH76" i="6"/>
  <c r="AH76" i="3"/>
  <c r="AV77" i="7"/>
  <c r="AO77" i="7"/>
  <c r="AS66" i="5"/>
  <c r="AZ66" i="5"/>
  <c r="Q81" i="15"/>
  <c r="Y81" i="15"/>
  <c r="V81" i="15"/>
  <c r="Y81" i="4"/>
  <c r="AG81" i="4" s="1"/>
  <c r="AW81" i="10"/>
  <c r="AP81" i="8"/>
  <c r="AW81" i="8"/>
  <c r="AY81" i="6"/>
  <c r="AP81" i="10"/>
  <c r="AR81" i="6"/>
  <c r="AR81" i="5"/>
  <c r="AP81" i="9"/>
  <c r="AW81" i="9" s="1"/>
  <c r="AY81" i="5"/>
  <c r="AR60" i="7"/>
  <c r="G60" i="1"/>
  <c r="R60" i="1" s="1"/>
  <c r="AA79" i="4"/>
  <c r="AI79" i="4" s="1"/>
  <c r="AY79" i="8"/>
  <c r="AY79" i="10"/>
  <c r="AT79" i="6"/>
  <c r="AR79" i="8"/>
  <c r="AR79" i="10"/>
  <c r="BA79" i="6"/>
  <c r="AR79" i="9"/>
  <c r="AY79" i="9" s="1"/>
  <c r="AY79" i="7"/>
  <c r="AV72" i="7"/>
  <c r="AO72" i="7"/>
  <c r="BA54" i="5"/>
  <c r="AT54" i="5"/>
  <c r="F77" i="8"/>
  <c r="E77" i="8"/>
  <c r="W77" i="8" s="1"/>
  <c r="F77" i="1" s="1"/>
  <c r="Q77" i="1" s="1"/>
  <c r="AW66" i="7"/>
  <c r="AP66" i="7"/>
  <c r="BS44" i="3"/>
  <c r="B44" i="1"/>
  <c r="M44" i="1" s="1"/>
  <c r="AE77" i="8"/>
  <c r="AG77" i="6"/>
  <c r="AG77" i="5"/>
  <c r="AE77" i="3"/>
  <c r="AT58" i="8"/>
  <c r="AM58" i="8"/>
  <c r="AF77" i="9"/>
  <c r="AN77" i="9" s="1"/>
  <c r="AU77" i="9" s="1"/>
  <c r="AI77" i="7"/>
  <c r="AF77" i="3"/>
  <c r="BN62" i="3"/>
  <c r="AR62" i="3"/>
  <c r="AZ62" i="3"/>
  <c r="BR59" i="3"/>
  <c r="AW59" i="3"/>
  <c r="AO59" i="3"/>
  <c r="Q91" i="15"/>
  <c r="V91" i="15"/>
  <c r="Y91" i="15"/>
  <c r="Y91" i="4"/>
  <c r="AG91" i="4" s="1"/>
  <c r="AW91" i="10"/>
  <c r="AP91" i="10"/>
  <c r="AW91" i="8"/>
  <c r="AY91" i="5"/>
  <c r="AP91" i="9"/>
  <c r="AW91" i="9" s="1"/>
  <c r="AY91" i="6"/>
  <c r="AR91" i="6"/>
  <c r="AP91" i="8"/>
  <c r="AR91" i="5"/>
  <c r="P91" i="15"/>
  <c r="N91" i="15"/>
  <c r="M91" i="15"/>
  <c r="L91" i="15"/>
  <c r="O91" i="15"/>
  <c r="K91" i="15"/>
  <c r="C91" i="8"/>
  <c r="C91" i="7"/>
  <c r="AG91" i="7"/>
  <c r="C91" i="6"/>
  <c r="C91" i="5"/>
  <c r="C91" i="3"/>
  <c r="W74" i="4"/>
  <c r="AE74" i="4" s="1"/>
  <c r="AW74" i="5"/>
  <c r="AN74" i="10"/>
  <c r="AU74" i="8"/>
  <c r="AN74" i="8"/>
  <c r="AU74" i="10"/>
  <c r="AP74" i="5"/>
  <c r="F79" i="6"/>
  <c r="X79" i="6" s="1"/>
  <c r="E79" i="6"/>
  <c r="W79" i="6" s="1"/>
  <c r="E79" i="1" s="1"/>
  <c r="P79" i="1" s="1"/>
  <c r="AW65" i="7"/>
  <c r="AP65" i="7"/>
  <c r="AX60" i="7"/>
  <c r="AQ60" i="7"/>
  <c r="AF72" i="9"/>
  <c r="AN72" i="9" s="1"/>
  <c r="AU72" i="9" s="1"/>
  <c r="AI72" i="7"/>
  <c r="AF72" i="3"/>
  <c r="AV60" i="6"/>
  <c r="AO60" i="6"/>
  <c r="O42" i="2"/>
  <c r="E42" i="2"/>
  <c r="BO60" i="3"/>
  <c r="AY60" i="3"/>
  <c r="AQ60" i="3"/>
  <c r="AH73" i="6"/>
  <c r="AH73" i="3"/>
  <c r="AU60" i="7"/>
  <c r="AN60" i="7"/>
  <c r="AR64" i="7"/>
  <c r="G64" i="1"/>
  <c r="R64" i="1" s="1"/>
  <c r="D36" i="2"/>
  <c r="N36" i="2"/>
  <c r="F69" i="6"/>
  <c r="X69" i="6" s="1"/>
  <c r="E69" i="6"/>
  <c r="W69" i="6" s="1"/>
  <c r="E69" i="1" s="1"/>
  <c r="P69" i="1" s="1"/>
  <c r="A299" i="6"/>
  <c r="BJ298" i="6"/>
  <c r="BI298" i="6"/>
  <c r="BH298" i="6"/>
  <c r="N39" i="2"/>
  <c r="D39" i="2"/>
  <c r="BN55" i="3"/>
  <c r="AZ55" i="3"/>
  <c r="AR55" i="3"/>
  <c r="Y26" i="2"/>
  <c r="X26" i="2"/>
  <c r="V26" i="2"/>
  <c r="AA26" i="2"/>
  <c r="Z26" i="2"/>
  <c r="W26" i="2"/>
  <c r="Y92" i="15"/>
  <c r="V92" i="15"/>
  <c r="Q92" i="15"/>
  <c r="AP92" i="9"/>
  <c r="AW92" i="9" s="1"/>
  <c r="Y92" i="4"/>
  <c r="AG92" i="4" s="1"/>
  <c r="AY92" i="5"/>
  <c r="AR92" i="6"/>
  <c r="AW92" i="10"/>
  <c r="AR92" i="5"/>
  <c r="AP92" i="10"/>
  <c r="AP92" i="8"/>
  <c r="AY92" i="6"/>
  <c r="AW92" i="8"/>
  <c r="Q88" i="15"/>
  <c r="V88" i="15"/>
  <c r="Y88" i="15"/>
  <c r="Y88" i="4"/>
  <c r="AG88" i="4" s="1"/>
  <c r="AR88" i="6"/>
  <c r="AP88" i="9"/>
  <c r="AW88" i="9" s="1"/>
  <c r="AP88" i="8"/>
  <c r="AW88" i="8"/>
  <c r="AW88" i="10"/>
  <c r="AP88" i="10"/>
  <c r="AY88" i="5"/>
  <c r="AY88" i="6"/>
  <c r="AR88" i="5"/>
  <c r="F71" i="7"/>
  <c r="E71" i="7"/>
  <c r="W71" i="7" s="1"/>
  <c r="AX297" i="4"/>
  <c r="AW297" i="4"/>
  <c r="AV297" i="4"/>
  <c r="A298" i="4"/>
  <c r="AQ64" i="5"/>
  <c r="AX64" i="5"/>
  <c r="AE75" i="8"/>
  <c r="AG75" i="6"/>
  <c r="AG75" i="5"/>
  <c r="AE75" i="3"/>
  <c r="BR56" i="3"/>
  <c r="AO56" i="3"/>
  <c r="AW56" i="3"/>
  <c r="J278" i="4"/>
  <c r="F71" i="8"/>
  <c r="E71" i="8"/>
  <c r="W71" i="8" s="1"/>
  <c r="F71" i="1" s="1"/>
  <c r="Q71" i="1" s="1"/>
  <c r="BN58" i="3"/>
  <c r="AR58" i="3"/>
  <c r="AZ58" i="3"/>
  <c r="O92" i="15"/>
  <c r="L92" i="15"/>
  <c r="K92" i="15"/>
  <c r="M92" i="15"/>
  <c r="P92" i="15"/>
  <c r="N92" i="15"/>
  <c r="C92" i="8"/>
  <c r="AG92" i="7"/>
  <c r="C92" i="6"/>
  <c r="C92" i="7"/>
  <c r="C92" i="5"/>
  <c r="C92" i="3"/>
  <c r="BP56" i="3"/>
  <c r="AP56" i="3"/>
  <c r="AX56" i="3"/>
  <c r="AV76" i="7"/>
  <c r="AO76" i="7"/>
  <c r="AT58" i="5"/>
  <c r="BA58" i="5"/>
  <c r="AI70" i="9"/>
  <c r="AQ70" i="9" s="1"/>
  <c r="AX70" i="9" s="1"/>
  <c r="AK70" i="5"/>
  <c r="AI70" i="3"/>
  <c r="AZ56" i="5"/>
  <c r="AS56" i="5"/>
  <c r="AA29" i="2"/>
  <c r="W29" i="2"/>
  <c r="V29" i="2"/>
  <c r="Y29" i="2"/>
  <c r="X29" i="2"/>
  <c r="Z29" i="2"/>
  <c r="AH77" i="6"/>
  <c r="AH77" i="3"/>
  <c r="X22" i="2"/>
  <c r="Z22" i="2"/>
  <c r="Y22" i="2"/>
  <c r="AA22" i="2"/>
  <c r="W22" i="2"/>
  <c r="V22" i="2"/>
  <c r="AG77" i="10"/>
  <c r="AG77" i="9"/>
  <c r="AO77" i="9" s="1"/>
  <c r="AV77" i="9" s="1"/>
  <c r="AG77" i="8"/>
  <c r="AF77" i="7"/>
  <c r="AI77" i="5"/>
  <c r="AG77" i="3"/>
  <c r="BA62" i="5"/>
  <c r="AT62" i="5"/>
  <c r="W68" i="4"/>
  <c r="AE68" i="4" s="1"/>
  <c r="AU68" i="10"/>
  <c r="AU68" i="8"/>
  <c r="AN68" i="10"/>
  <c r="AN68" i="8"/>
  <c r="AW68" i="5"/>
  <c r="AP68" i="5"/>
  <c r="AQ59" i="5"/>
  <c r="AX59" i="5"/>
  <c r="W69" i="4"/>
  <c r="AE69" i="4" s="1"/>
  <c r="AN69" i="8"/>
  <c r="AU69" i="10"/>
  <c r="AU69" i="8"/>
  <c r="AN69" i="10"/>
  <c r="AP69" i="5"/>
  <c r="AW69" i="5"/>
  <c r="R91" i="15"/>
  <c r="S91" i="15"/>
  <c r="X91" i="4" s="1"/>
  <c r="AF91" i="4" s="1"/>
  <c r="Z91" i="4"/>
  <c r="AH91" i="4" s="1"/>
  <c r="AX91" i="10"/>
  <c r="AX91" i="8"/>
  <c r="AQ91" i="10"/>
  <c r="AZ91" i="6"/>
  <c r="AS91" i="6"/>
  <c r="AQ91" i="8"/>
  <c r="F79" i="7"/>
  <c r="E79" i="7"/>
  <c r="W79" i="7" s="1"/>
  <c r="F78" i="3"/>
  <c r="X78" i="3" s="1"/>
  <c r="E78" i="3"/>
  <c r="AA75" i="4"/>
  <c r="AI75" i="4" s="1"/>
  <c r="AR75" i="8"/>
  <c r="BA75" i="6"/>
  <c r="AY75" i="8"/>
  <c r="AY75" i="10"/>
  <c r="AT75" i="6"/>
  <c r="AR75" i="10"/>
  <c r="AR75" i="9"/>
  <c r="AY75" i="9" s="1"/>
  <c r="AY75" i="7"/>
  <c r="AA71" i="4"/>
  <c r="AI71" i="4" s="1"/>
  <c r="AR71" i="8"/>
  <c r="AR71" i="10"/>
  <c r="AY71" i="10"/>
  <c r="BA71" i="6"/>
  <c r="AT71" i="6"/>
  <c r="AR71" i="9"/>
  <c r="AY71" i="9" s="1"/>
  <c r="AY71" i="8"/>
  <c r="AY71" i="7"/>
  <c r="AI72" i="9"/>
  <c r="AQ72" i="9" s="1"/>
  <c r="AX72" i="9" s="1"/>
  <c r="AK72" i="5"/>
  <c r="AI72" i="3"/>
  <c r="AT60" i="8"/>
  <c r="AM60" i="8"/>
  <c r="BM54" i="3"/>
  <c r="W54" i="3"/>
  <c r="BQ57" i="3"/>
  <c r="AN57" i="3"/>
  <c r="AV57" i="3"/>
  <c r="AS60" i="5"/>
  <c r="AZ60" i="5"/>
  <c r="AI73" i="9"/>
  <c r="AQ73" i="9" s="1"/>
  <c r="AX73" i="9" s="1"/>
  <c r="AK73" i="5"/>
  <c r="AI73" i="3"/>
  <c r="BS48" i="3"/>
  <c r="B48" i="1"/>
  <c r="M48" i="1" s="1"/>
  <c r="AV60" i="8"/>
  <c r="AO60" i="8"/>
  <c r="F69" i="7"/>
  <c r="E69" i="7"/>
  <c r="W69" i="7" s="1"/>
  <c r="BM61" i="3"/>
  <c r="W61" i="3"/>
  <c r="AR59" i="7"/>
  <c r="G59" i="1"/>
  <c r="R59" i="1" s="1"/>
  <c r="AH69" i="6"/>
  <c r="AH69" i="3"/>
  <c r="AR57" i="7"/>
  <c r="G57" i="1"/>
  <c r="R57" i="1" s="1"/>
  <c r="AI69" i="9"/>
  <c r="AQ69" i="9" s="1"/>
  <c r="AX69" i="9" s="1"/>
  <c r="AK69" i="5"/>
  <c r="AI69" i="3"/>
  <c r="BO61" i="3"/>
  <c r="AY61" i="3"/>
  <c r="AQ61" i="3"/>
  <c r="N35" i="2"/>
  <c r="D35" i="2"/>
  <c r="L42" i="2"/>
  <c r="B42" i="2"/>
  <c r="AH69" i="7"/>
  <c r="AL69" i="5"/>
  <c r="AJ69" i="3"/>
  <c r="D37" i="2"/>
  <c r="N37" i="2"/>
  <c r="BQ61" i="3"/>
  <c r="AV61" i="3"/>
  <c r="AN61" i="3"/>
  <c r="AO64" i="8"/>
  <c r="AV64" i="8"/>
  <c r="BM59" i="3"/>
  <c r="W59" i="3"/>
  <c r="AH70" i="6"/>
  <c r="AH70" i="3"/>
  <c r="AQ54" i="5"/>
  <c r="AX54" i="5"/>
  <c r="AV68" i="7"/>
  <c r="AO68" i="7"/>
  <c r="AU65" i="7"/>
  <c r="AN65" i="7"/>
  <c r="BQ64" i="3"/>
  <c r="AN64" i="3"/>
  <c r="AV64" i="3"/>
  <c r="A299" i="8"/>
  <c r="BH298" i="8"/>
  <c r="BI298" i="8"/>
  <c r="BJ298" i="8"/>
  <c r="AN55" i="7"/>
  <c r="AU55" i="7"/>
  <c r="AV54" i="10"/>
  <c r="AO54" i="10"/>
  <c r="D42" i="2"/>
  <c r="N42" i="2"/>
  <c r="BS53" i="3"/>
  <c r="B53" i="1"/>
  <c r="M53" i="1" s="1"/>
  <c r="BN54" i="3"/>
  <c r="AZ54" i="3"/>
  <c r="AR54" i="3"/>
  <c r="V67" i="4"/>
  <c r="AD67" i="4" s="1"/>
  <c r="AT67" i="7"/>
  <c r="AM67" i="7"/>
  <c r="AT67" i="10"/>
  <c r="AM67" i="10"/>
  <c r="AM67" i="9"/>
  <c r="AT67" i="9" s="1"/>
  <c r="BS49" i="3"/>
  <c r="B49" i="1"/>
  <c r="M49" i="1" s="1"/>
  <c r="BN66" i="3"/>
  <c r="AZ66" i="3"/>
  <c r="AR66" i="3"/>
  <c r="AI77" i="9"/>
  <c r="AQ77" i="9" s="1"/>
  <c r="AX77" i="9" s="1"/>
  <c r="AK77" i="5"/>
  <c r="AI77" i="3"/>
  <c r="AW62" i="7"/>
  <c r="AP62" i="7"/>
  <c r="AU59" i="7"/>
  <c r="AN59" i="7"/>
  <c r="W73" i="4"/>
  <c r="AE73" i="4" s="1"/>
  <c r="AU73" i="10"/>
  <c r="AN73" i="8"/>
  <c r="AN73" i="10"/>
  <c r="AU73" i="8"/>
  <c r="AW73" i="5"/>
  <c r="AP73" i="5"/>
  <c r="F78" i="5"/>
  <c r="X78" i="5" s="1"/>
  <c r="E78" i="5"/>
  <c r="BA71" i="3"/>
  <c r="AS71" i="3"/>
  <c r="B30" i="2"/>
  <c r="L30" i="2"/>
  <c r="AX57" i="7"/>
  <c r="AQ57" i="7"/>
  <c r="AE73" i="8"/>
  <c r="AG73" i="6"/>
  <c r="AG73" i="5"/>
  <c r="AE73" i="3"/>
  <c r="BR63" i="3"/>
  <c r="AO63" i="3"/>
  <c r="AW63" i="3"/>
  <c r="AV69" i="7"/>
  <c r="AO69" i="7"/>
  <c r="BQ55" i="3"/>
  <c r="AV55" i="3"/>
  <c r="AN55" i="3"/>
  <c r="AA76" i="4"/>
  <c r="AI76" i="4" s="1"/>
  <c r="AY76" i="10"/>
  <c r="AR76" i="8"/>
  <c r="AY76" i="8"/>
  <c r="AT76" i="6"/>
  <c r="BA76" i="6"/>
  <c r="AR76" i="10"/>
  <c r="AR76" i="9"/>
  <c r="AY76" i="9" s="1"/>
  <c r="AY76" i="7"/>
  <c r="BM64" i="3"/>
  <c r="W64" i="3"/>
  <c r="F74" i="5"/>
  <c r="X74" i="5" s="1"/>
  <c r="E74" i="5"/>
  <c r="P84" i="15"/>
  <c r="O84" i="15"/>
  <c r="N84" i="15"/>
  <c r="M84" i="15"/>
  <c r="L84" i="15"/>
  <c r="K84" i="15"/>
  <c r="C84" i="8"/>
  <c r="C84" i="7"/>
  <c r="AG84" i="7"/>
  <c r="C84" i="5"/>
  <c r="C84" i="6"/>
  <c r="C84" i="3"/>
  <c r="AU54" i="3"/>
  <c r="AM54" i="3"/>
  <c r="F76" i="3"/>
  <c r="X76" i="3" s="1"/>
  <c r="E76" i="3"/>
  <c r="V72" i="4"/>
  <c r="AD72" i="4" s="1"/>
  <c r="AT72" i="10"/>
  <c r="AM72" i="10"/>
  <c r="AT72" i="7"/>
  <c r="AM72" i="9"/>
  <c r="AT72" i="9" s="1"/>
  <c r="AM72" i="7"/>
  <c r="AO54" i="5"/>
  <c r="AV54" i="5"/>
  <c r="AR66" i="7"/>
  <c r="G66" i="1"/>
  <c r="R66" i="1" s="1"/>
  <c r="BN60" i="3"/>
  <c r="AR60" i="3"/>
  <c r="AZ60" i="3"/>
  <c r="AA20" i="2"/>
  <c r="Z20" i="2"/>
  <c r="Y20" i="2"/>
  <c r="X20" i="2"/>
  <c r="W20" i="2"/>
  <c r="V20" i="2"/>
  <c r="L36" i="2"/>
  <c r="B36" i="2"/>
  <c r="V23" i="2"/>
  <c r="AA23" i="2"/>
  <c r="X23" i="2"/>
  <c r="W23" i="2"/>
  <c r="Z23" i="2"/>
  <c r="Y23" i="2"/>
  <c r="AO64" i="6"/>
  <c r="AV64" i="6"/>
  <c r="AX56" i="5"/>
  <c r="AQ56" i="5"/>
  <c r="BS42" i="3"/>
  <c r="B42" i="1"/>
  <c r="M42" i="1" s="1"/>
  <c r="AM56" i="8"/>
  <c r="AT56" i="8"/>
  <c r="AT54" i="8"/>
  <c r="AM54" i="8"/>
  <c r="BN57" i="3"/>
  <c r="AR57" i="3"/>
  <c r="AZ57" i="3"/>
  <c r="AW60" i="7"/>
  <c r="AP60" i="7"/>
  <c r="AE71" i="8"/>
  <c r="AG71" i="6"/>
  <c r="AG71" i="5"/>
  <c r="AE71" i="3"/>
  <c r="AI56" i="6"/>
  <c r="AW56" i="6"/>
  <c r="AP56" i="6"/>
  <c r="AX56" i="7"/>
  <c r="AQ56" i="7"/>
  <c r="AM63" i="3"/>
  <c r="AU63" i="3"/>
  <c r="AQ55" i="5"/>
  <c r="AX55" i="5"/>
  <c r="AU55" i="3"/>
  <c r="AM55" i="3"/>
  <c r="BR58" i="3"/>
  <c r="AO58" i="3"/>
  <c r="AW58" i="3"/>
  <c r="F67" i="6"/>
  <c r="X67" i="6" s="1"/>
  <c r="E67" i="6"/>
  <c r="W67" i="6" s="1"/>
  <c r="E67" i="1" s="1"/>
  <c r="P67" i="1" s="1"/>
  <c r="N83" i="15"/>
  <c r="P83" i="15"/>
  <c r="O83" i="15"/>
  <c r="M83" i="15"/>
  <c r="L83" i="15"/>
  <c r="K83" i="15"/>
  <c r="C83" i="8"/>
  <c r="C83" i="7"/>
  <c r="AG83" i="7"/>
  <c r="C83" i="6"/>
  <c r="C83" i="5"/>
  <c r="C83" i="3"/>
  <c r="AI60" i="6"/>
  <c r="AW60" i="6"/>
  <c r="AP60" i="6"/>
  <c r="BO59" i="3"/>
  <c r="AQ59" i="3"/>
  <c r="AY59" i="3"/>
  <c r="M66" i="13"/>
  <c r="W66" i="5"/>
  <c r="D66" i="1" s="1"/>
  <c r="O66" i="1" s="1"/>
  <c r="BP61" i="3"/>
  <c r="AX61" i="3"/>
  <c r="AP61" i="3"/>
  <c r="AV65" i="5"/>
  <c r="AO65" i="5"/>
  <c r="F72" i="5"/>
  <c r="X72" i="5" s="1"/>
  <c r="E72" i="5"/>
  <c r="AX51" i="6"/>
  <c r="AQ51" i="6"/>
  <c r="E72" i="6"/>
  <c r="W72" i="6" s="1"/>
  <c r="E72" i="1" s="1"/>
  <c r="P72" i="1" s="1"/>
  <c r="F72" i="6"/>
  <c r="X72" i="6" s="1"/>
  <c r="BM65" i="3"/>
  <c r="W65" i="3"/>
  <c r="N274" i="1"/>
  <c r="K274" i="1"/>
  <c r="AV62" i="5"/>
  <c r="AO62" i="5"/>
  <c r="F79" i="8"/>
  <c r="E79" i="8"/>
  <c r="W79" i="8" s="1"/>
  <c r="F79" i="1" s="1"/>
  <c r="Q79" i="1" s="1"/>
  <c r="F78" i="6"/>
  <c r="X78" i="6" s="1"/>
  <c r="E78" i="6"/>
  <c r="W78" i="6" s="1"/>
  <c r="E78" i="1" s="1"/>
  <c r="P78" i="1" s="1"/>
  <c r="V75" i="4"/>
  <c r="AD75" i="4" s="1"/>
  <c r="AM75" i="7"/>
  <c r="AM75" i="10"/>
  <c r="AT75" i="7"/>
  <c r="AT75" i="10"/>
  <c r="AM75" i="9"/>
  <c r="AT75" i="9" s="1"/>
  <c r="V71" i="4"/>
  <c r="AD71" i="4" s="1"/>
  <c r="AM71" i="10"/>
  <c r="AT71" i="7"/>
  <c r="AT71" i="10"/>
  <c r="AM71" i="7"/>
  <c r="AM71" i="9"/>
  <c r="AT71" i="9" s="1"/>
  <c r="AS64" i="5"/>
  <c r="AZ64" i="5"/>
  <c r="F75" i="5"/>
  <c r="X75" i="5" s="1"/>
  <c r="E75" i="5"/>
  <c r="AH72" i="6"/>
  <c r="AH72" i="3"/>
  <c r="AX49" i="6"/>
  <c r="AQ49" i="6"/>
  <c r="AF73" i="9"/>
  <c r="AN73" i="9" s="1"/>
  <c r="AU73" i="9" s="1"/>
  <c r="AI73" i="7"/>
  <c r="AF73" i="3"/>
  <c r="O41" i="2"/>
  <c r="E41" i="2"/>
  <c r="BN61" i="3"/>
  <c r="AR61" i="3"/>
  <c r="AZ61" i="3"/>
  <c r="AO60" i="10"/>
  <c r="AV60" i="10"/>
  <c r="AQ63" i="5"/>
  <c r="AX63" i="5"/>
  <c r="E69" i="8"/>
  <c r="W69" i="8" s="1"/>
  <c r="F69" i="1" s="1"/>
  <c r="Q69" i="1" s="1"/>
  <c r="F69" i="8"/>
  <c r="AQ55" i="7"/>
  <c r="AX55" i="7"/>
  <c r="V76" i="4"/>
  <c r="AD76" i="4" s="1"/>
  <c r="AT76" i="10"/>
  <c r="AT76" i="7"/>
  <c r="AM76" i="10"/>
  <c r="AM76" i="7"/>
  <c r="AM76" i="9"/>
  <c r="AT76" i="9" s="1"/>
  <c r="L40" i="2"/>
  <c r="B40" i="2"/>
  <c r="AI54" i="6"/>
  <c r="AP54" i="6"/>
  <c r="AW54" i="6"/>
  <c r="F71" i="6"/>
  <c r="X71" i="6" s="1"/>
  <c r="E71" i="6"/>
  <c r="W71" i="6" s="1"/>
  <c r="E71" i="1" s="1"/>
  <c r="P71" i="1" s="1"/>
  <c r="F75" i="7"/>
  <c r="E75" i="7"/>
  <c r="W75" i="7" s="1"/>
  <c r="BO58" i="3"/>
  <c r="AQ58" i="3"/>
  <c r="AY58" i="3"/>
  <c r="AV66" i="8"/>
  <c r="AO66" i="8"/>
  <c r="L37" i="2"/>
  <c r="B37" i="2"/>
  <c r="AM56" i="3"/>
  <c r="AU56" i="3"/>
  <c r="E38" i="2"/>
  <c r="O38" i="2"/>
  <c r="BM60" i="3"/>
  <c r="W60" i="3"/>
  <c r="M55" i="13"/>
  <c r="W55" i="5"/>
  <c r="D55" i="1" s="1"/>
  <c r="O55" i="1" s="1"/>
  <c r="E70" i="8"/>
  <c r="W70" i="8" s="1"/>
  <c r="F70" i="1" s="1"/>
  <c r="Q70" i="1" s="1"/>
  <c r="F70" i="8"/>
  <c r="AS63" i="5"/>
  <c r="AZ63" i="5"/>
  <c r="AG75" i="10"/>
  <c r="AG75" i="9"/>
  <c r="AO75" i="9" s="1"/>
  <c r="AV75" i="9" s="1"/>
  <c r="AG75" i="8"/>
  <c r="AF75" i="7"/>
  <c r="AI75" i="5"/>
  <c r="AG75" i="3"/>
  <c r="BO56" i="3"/>
  <c r="AQ56" i="3"/>
  <c r="AY56" i="3"/>
  <c r="BR54" i="3"/>
  <c r="AO54" i="3"/>
  <c r="AW54" i="3"/>
  <c r="AQ61" i="7"/>
  <c r="AX61" i="7"/>
  <c r="AF74" i="9"/>
  <c r="AN74" i="9" s="1"/>
  <c r="AU74" i="9" s="1"/>
  <c r="AI74" i="7"/>
  <c r="AF74" i="3"/>
  <c r="AO55" i="5"/>
  <c r="AV55" i="5"/>
  <c r="P81" i="15"/>
  <c r="O81" i="15"/>
  <c r="L81" i="15"/>
  <c r="K81" i="15"/>
  <c r="N81" i="15"/>
  <c r="M81" i="15"/>
  <c r="C81" i="8"/>
  <c r="C81" i="7"/>
  <c r="AG81" i="7"/>
  <c r="C81" i="5"/>
  <c r="C81" i="6"/>
  <c r="C81" i="3"/>
  <c r="AG74" i="10"/>
  <c r="AG74" i="9"/>
  <c r="AO74" i="9" s="1"/>
  <c r="AV74" i="9" s="1"/>
  <c r="AG74" i="8"/>
  <c r="AF74" i="7"/>
  <c r="AI74" i="5"/>
  <c r="AG74" i="3"/>
  <c r="AS77" i="3"/>
  <c r="BA77" i="3"/>
  <c r="S88" i="15"/>
  <c r="X88" i="4" s="1"/>
  <c r="AF88" i="4" s="1"/>
  <c r="R88" i="15"/>
  <c r="Z88" i="4"/>
  <c r="AH88" i="4" s="1"/>
  <c r="AQ88" i="8"/>
  <c r="AS88" i="6"/>
  <c r="AX88" i="10"/>
  <c r="AZ88" i="6"/>
  <c r="AQ88" i="10"/>
  <c r="AX88" i="8"/>
  <c r="AV65" i="10"/>
  <c r="AO65" i="10"/>
  <c r="AH71" i="7"/>
  <c r="AL71" i="5"/>
  <c r="AJ71" i="3"/>
  <c r="BH297" i="3"/>
  <c r="AD297" i="3"/>
  <c r="A298" i="3"/>
  <c r="BJ297" i="3"/>
  <c r="BI297" i="3"/>
  <c r="A320" i="5"/>
  <c r="BI319" i="5"/>
  <c r="BH319" i="5"/>
  <c r="BJ319" i="5"/>
  <c r="AG76" i="10"/>
  <c r="AG76" i="9"/>
  <c r="AO76" i="9" s="1"/>
  <c r="AV76" i="9" s="1"/>
  <c r="AG76" i="8"/>
  <c r="AF76" i="7"/>
  <c r="AI76" i="5"/>
  <c r="AG76" i="3"/>
  <c r="L90" i="15"/>
  <c r="K90" i="15"/>
  <c r="N90" i="15"/>
  <c r="M90" i="15"/>
  <c r="P90" i="15"/>
  <c r="O90" i="15"/>
  <c r="C90" i="8"/>
  <c r="C90" i="7"/>
  <c r="AG90" i="7"/>
  <c r="C90" i="6"/>
  <c r="C90" i="5"/>
  <c r="C90" i="3"/>
  <c r="BQ65" i="3"/>
  <c r="AN65" i="3"/>
  <c r="AV65" i="3"/>
  <c r="AW64" i="7"/>
  <c r="AP64" i="7"/>
  <c r="AV57" i="8"/>
  <c r="AO57" i="8"/>
  <c r="F73" i="6"/>
  <c r="X73" i="6" s="1"/>
  <c r="E73" i="6"/>
  <c r="W73" i="6" s="1"/>
  <c r="E73" i="1" s="1"/>
  <c r="P73" i="1" s="1"/>
  <c r="AV59" i="6"/>
  <c r="AO59" i="6"/>
  <c r="BQ58" i="3"/>
  <c r="AN58" i="3"/>
  <c r="AV58" i="3"/>
  <c r="BP62" i="3"/>
  <c r="AX62" i="3"/>
  <c r="AP62" i="3"/>
  <c r="V89" i="15"/>
  <c r="Y89" i="15"/>
  <c r="Q89" i="15"/>
  <c r="Y89" i="4"/>
  <c r="AG89" i="4" s="1"/>
  <c r="AP89" i="10"/>
  <c r="AW89" i="10"/>
  <c r="AP89" i="9"/>
  <c r="AW89" i="9" s="1"/>
  <c r="AR89" i="6"/>
  <c r="AY89" i="5"/>
  <c r="AR89" i="5"/>
  <c r="AY89" i="6"/>
  <c r="AP89" i="8"/>
  <c r="AW89" i="8"/>
  <c r="AM62" i="3"/>
  <c r="AU62" i="3"/>
  <c r="AV79" i="7"/>
  <c r="AO79" i="7"/>
  <c r="BA75" i="3"/>
  <c r="AS75" i="3"/>
  <c r="AI62" i="6"/>
  <c r="AP62" i="6"/>
  <c r="AW62" i="6"/>
  <c r="AO59" i="8"/>
  <c r="AV59" i="8"/>
  <c r="BJ323" i="3"/>
  <c r="BH323" i="3"/>
  <c r="AK323" i="3" s="1"/>
  <c r="AD323" i="3"/>
  <c r="A324" i="3"/>
  <c r="BI323" i="3"/>
  <c r="J276" i="4"/>
  <c r="H281" i="4"/>
  <c r="BR66" i="3"/>
  <c r="AW66" i="3"/>
  <c r="AO66" i="3"/>
  <c r="BS46" i="3"/>
  <c r="B46" i="1"/>
  <c r="M46" i="1" s="1"/>
  <c r="S89" i="15"/>
  <c r="X89" i="4" s="1"/>
  <c r="AF89" i="4" s="1"/>
  <c r="R89" i="15"/>
  <c r="Z89" i="4"/>
  <c r="AH89" i="4" s="1"/>
  <c r="AQ89" i="10"/>
  <c r="AX89" i="10"/>
  <c r="AZ89" i="6"/>
  <c r="AS89" i="6"/>
  <c r="AQ89" i="8"/>
  <c r="AX89" i="8"/>
  <c r="L41" i="2"/>
  <c r="B41" i="2"/>
  <c r="AX42" i="6"/>
  <c r="AQ42" i="6"/>
  <c r="AJ34" i="9"/>
  <c r="AR35" i="9"/>
  <c r="AY35" i="9" s="1"/>
  <c r="AO62" i="6"/>
  <c r="AV62" i="6"/>
  <c r="F71" i="3"/>
  <c r="X71" i="3" s="1"/>
  <c r="E71" i="3"/>
  <c r="BA68" i="3"/>
  <c r="AS68" i="3"/>
  <c r="AQ46" i="6"/>
  <c r="AX46" i="6"/>
  <c r="AE79" i="8"/>
  <c r="AG79" i="6"/>
  <c r="AG79" i="5"/>
  <c r="AE79" i="3"/>
  <c r="F78" i="7"/>
  <c r="E78" i="7"/>
  <c r="W78" i="7" s="1"/>
  <c r="W67" i="4"/>
  <c r="AE67" i="4" s="1"/>
  <c r="AU67" i="8"/>
  <c r="AU67" i="10"/>
  <c r="AN67" i="10"/>
  <c r="AN67" i="8"/>
  <c r="AP67" i="5"/>
  <c r="AW67" i="5"/>
  <c r="BO64" i="3"/>
  <c r="AQ64" i="3"/>
  <c r="AY64" i="3"/>
  <c r="BM58" i="3"/>
  <c r="W58" i="3"/>
  <c r="F75" i="6"/>
  <c r="X75" i="6" s="1"/>
  <c r="E75" i="6"/>
  <c r="W75" i="6" s="1"/>
  <c r="E75" i="1" s="1"/>
  <c r="P75" i="1" s="1"/>
  <c r="O30" i="2"/>
  <c r="E30" i="2"/>
  <c r="BN63" i="3"/>
  <c r="AZ63" i="3"/>
  <c r="AR63" i="3"/>
  <c r="F70" i="3"/>
  <c r="X70" i="3" s="1"/>
  <c r="E70" i="3"/>
  <c r="V73" i="4"/>
  <c r="AD73" i="4" s="1"/>
  <c r="AT73" i="10"/>
  <c r="AM73" i="9"/>
  <c r="AT73" i="9" s="1"/>
  <c r="AM73" i="10"/>
  <c r="AT73" i="7"/>
  <c r="AM73" i="7"/>
  <c r="BA74" i="3"/>
  <c r="AS74" i="3"/>
  <c r="AG73" i="10"/>
  <c r="AG73" i="9"/>
  <c r="AO73" i="9" s="1"/>
  <c r="AV73" i="9" s="1"/>
  <c r="AG73" i="8"/>
  <c r="AF73" i="7"/>
  <c r="AI73" i="5"/>
  <c r="AG73" i="3"/>
  <c r="BA61" i="5"/>
  <c r="AT61" i="5"/>
  <c r="AN63" i="7"/>
  <c r="AU63" i="7"/>
  <c r="A320" i="9"/>
  <c r="BJ319" i="9"/>
  <c r="BI319" i="9"/>
  <c r="BH319" i="9"/>
  <c r="AE69" i="8"/>
  <c r="AG69" i="6"/>
  <c r="AG69" i="5"/>
  <c r="AE69" i="3"/>
  <c r="AS76" i="3"/>
  <c r="BA76" i="3"/>
  <c r="AO57" i="5"/>
  <c r="AV57" i="5"/>
  <c r="AA68" i="4"/>
  <c r="AI68" i="4" s="1"/>
  <c r="AY68" i="10"/>
  <c r="AT68" i="6"/>
  <c r="AY68" i="8"/>
  <c r="AR68" i="10"/>
  <c r="BA68" i="6"/>
  <c r="AR68" i="8"/>
  <c r="AR68" i="9"/>
  <c r="AY68" i="9" s="1"/>
  <c r="AY68" i="7"/>
  <c r="BA78" i="3"/>
  <c r="AS78" i="3"/>
  <c r="AX48" i="6"/>
  <c r="AQ48" i="6"/>
  <c r="AG78" i="10"/>
  <c r="AG78" i="9"/>
  <c r="AO78" i="9" s="1"/>
  <c r="AV78" i="9" s="1"/>
  <c r="AG78" i="8"/>
  <c r="AF78" i="7"/>
  <c r="AI78" i="5"/>
  <c r="AG78" i="3"/>
  <c r="M59" i="13"/>
  <c r="W59" i="5"/>
  <c r="D59" i="1" s="1"/>
  <c r="O59" i="1" s="1"/>
  <c r="AO64" i="5"/>
  <c r="AV64" i="5"/>
  <c r="BM66" i="3"/>
  <c r="W66" i="3"/>
  <c r="AR55" i="7"/>
  <c r="G55" i="1"/>
  <c r="R55" i="1" s="1"/>
  <c r="V19" i="2"/>
  <c r="AA19" i="2"/>
  <c r="Z19" i="2"/>
  <c r="Y19" i="2"/>
  <c r="X19" i="2"/>
  <c r="W19" i="2"/>
  <c r="AV56" i="5"/>
  <c r="AO56" i="5"/>
  <c r="BI297" i="10"/>
  <c r="BH297" i="10"/>
  <c r="BJ297" i="10"/>
  <c r="A298" i="10"/>
  <c r="E76" i="6"/>
  <c r="W76" i="6" s="1"/>
  <c r="E76" i="1" s="1"/>
  <c r="P76" i="1" s="1"/>
  <c r="F76" i="6"/>
  <c r="X76" i="6" s="1"/>
  <c r="BM63" i="3"/>
  <c r="W63" i="3"/>
  <c r="AI74" i="9"/>
  <c r="AQ74" i="9" s="1"/>
  <c r="AX74" i="9" s="1"/>
  <c r="AK74" i="5"/>
  <c r="AI74" i="3"/>
  <c r="Y86" i="15"/>
  <c r="V86" i="15"/>
  <c r="Q86" i="15"/>
  <c r="Y86" i="4"/>
  <c r="AG86" i="4" s="1"/>
  <c r="AP86" i="8"/>
  <c r="AP86" i="9"/>
  <c r="AW86" i="9" s="1"/>
  <c r="AY86" i="6"/>
  <c r="AW86" i="8"/>
  <c r="AW86" i="10"/>
  <c r="AR86" i="6"/>
  <c r="AP86" i="10"/>
  <c r="AR86" i="5"/>
  <c r="AY86" i="5"/>
  <c r="AI78" i="9"/>
  <c r="AQ78" i="9" s="1"/>
  <c r="AX78" i="9" s="1"/>
  <c r="AK78" i="5"/>
  <c r="AI78" i="3"/>
  <c r="AM64" i="8"/>
  <c r="AT64" i="8"/>
  <c r="AS57" i="5"/>
  <c r="AZ57" i="5"/>
  <c r="AO56" i="8"/>
  <c r="AV56" i="8"/>
  <c r="AE78" i="8"/>
  <c r="AG78" i="6"/>
  <c r="AG78" i="5"/>
  <c r="AE78" i="3"/>
  <c r="AH75" i="6"/>
  <c r="AH75" i="3"/>
  <c r="AO63" i="5"/>
  <c r="AV63" i="5"/>
  <c r="AI58" i="6"/>
  <c r="AW58" i="6"/>
  <c r="AP58" i="6"/>
  <c r="BO54" i="3"/>
  <c r="AY54" i="3"/>
  <c r="AQ54" i="3"/>
  <c r="F77" i="6"/>
  <c r="X77" i="6" s="1"/>
  <c r="E77" i="6"/>
  <c r="W77" i="6" s="1"/>
  <c r="E77" i="1" s="1"/>
  <c r="P77" i="1" s="1"/>
  <c r="AG68" i="10"/>
  <c r="AG68" i="9"/>
  <c r="AO68" i="9" s="1"/>
  <c r="AV68" i="9" s="1"/>
  <c r="AG68" i="8"/>
  <c r="AF68" i="7"/>
  <c r="AI68" i="5"/>
  <c r="AG68" i="3"/>
  <c r="AV61" i="10"/>
  <c r="AO61" i="10"/>
  <c r="BN64" i="3"/>
  <c r="AR64" i="3"/>
  <c r="AZ64" i="3"/>
  <c r="AE70" i="8"/>
  <c r="AG70" i="6"/>
  <c r="AG70" i="5"/>
  <c r="AE70" i="3"/>
  <c r="F73" i="3"/>
  <c r="X73" i="3" s="1"/>
  <c r="E73" i="3"/>
  <c r="AO55" i="10"/>
  <c r="AV55" i="10"/>
  <c r="AO59" i="5"/>
  <c r="AV59" i="5"/>
  <c r="F77" i="5"/>
  <c r="X77" i="5" s="1"/>
  <c r="E77" i="5"/>
  <c r="AS59" i="5"/>
  <c r="AZ59" i="5"/>
  <c r="AX43" i="6"/>
  <c r="AQ43" i="6"/>
  <c r="P85" i="15"/>
  <c r="O85" i="15"/>
  <c r="N85" i="15"/>
  <c r="M85" i="15"/>
  <c r="L85" i="15"/>
  <c r="K85" i="15"/>
  <c r="C85" i="8"/>
  <c r="AG85" i="7"/>
  <c r="C85" i="7"/>
  <c r="C85" i="5"/>
  <c r="C85" i="6"/>
  <c r="C85" i="3"/>
  <c r="V79" i="4"/>
  <c r="AD79" i="4" s="1"/>
  <c r="AT79" i="10"/>
  <c r="AM79" i="10"/>
  <c r="AT79" i="7"/>
  <c r="AM79" i="7"/>
  <c r="AM79" i="9"/>
  <c r="AT79" i="9" s="1"/>
  <c r="M65" i="13"/>
  <c r="W65" i="5"/>
  <c r="D65" i="1" s="1"/>
  <c r="O65" i="1" s="1"/>
  <c r="AV58" i="10"/>
  <c r="AO58" i="10"/>
  <c r="BP59" i="3"/>
  <c r="AX59" i="3"/>
  <c r="AP59" i="3"/>
  <c r="E75" i="3"/>
  <c r="F75" i="3"/>
  <c r="X75" i="3" s="1"/>
  <c r="AG72" i="10"/>
  <c r="AG72" i="9"/>
  <c r="AO72" i="9" s="1"/>
  <c r="AV72" i="9" s="1"/>
  <c r="AG72" i="8"/>
  <c r="AF72" i="7"/>
  <c r="AI72" i="5"/>
  <c r="AG72" i="3"/>
  <c r="AH77" i="7"/>
  <c r="AL77" i="5"/>
  <c r="AJ77" i="3"/>
  <c r="AI59" i="6"/>
  <c r="AW59" i="6"/>
  <c r="AP59" i="6"/>
  <c r="BQ66" i="3"/>
  <c r="AV66" i="3"/>
  <c r="AN66" i="3"/>
  <c r="U102" i="15"/>
  <c r="T93" i="15"/>
  <c r="T103" i="15"/>
  <c r="T105" i="15"/>
  <c r="T102" i="15"/>
  <c r="U99" i="15"/>
  <c r="B101" i="15"/>
  <c r="T99" i="15"/>
  <c r="B104" i="15"/>
  <c r="U105" i="15"/>
  <c r="U93" i="15"/>
  <c r="U103" i="15"/>
  <c r="U96" i="15"/>
  <c r="U101" i="15"/>
  <c r="B100" i="15"/>
  <c r="T96" i="15"/>
  <c r="B95" i="15"/>
  <c r="B105" i="15"/>
  <c r="B94" i="15"/>
  <c r="B96" i="15"/>
  <c r="U104" i="15"/>
  <c r="U97" i="15"/>
  <c r="T104" i="15"/>
  <c r="T97" i="15"/>
  <c r="B102" i="15"/>
  <c r="T95" i="15"/>
  <c r="I10" i="15"/>
  <c r="T101" i="15"/>
  <c r="B93" i="15"/>
  <c r="U94" i="15"/>
  <c r="T94" i="15"/>
  <c r="U100" i="15"/>
  <c r="T100" i="15"/>
  <c r="B97" i="15"/>
  <c r="U95" i="15"/>
  <c r="B99" i="15"/>
  <c r="U98" i="15"/>
  <c r="T98" i="15"/>
  <c r="B103" i="15"/>
  <c r="B98" i="15"/>
  <c r="AX66" i="7"/>
  <c r="AQ66" i="7"/>
  <c r="F74" i="3"/>
  <c r="X74" i="3" s="1"/>
  <c r="E74" i="3"/>
  <c r="M54" i="13"/>
  <c r="W54" i="5"/>
  <c r="D54" i="1" s="1"/>
  <c r="O54" i="1" s="1"/>
  <c r="AQ66" i="5"/>
  <c r="AX66" i="5"/>
  <c r="BS50" i="3"/>
  <c r="B50" i="1"/>
  <c r="M50" i="1" s="1"/>
  <c r="F74" i="6"/>
  <c r="X74" i="6" s="1"/>
  <c r="E74" i="6"/>
  <c r="W74" i="6" s="1"/>
  <c r="E74" i="1" s="1"/>
  <c r="P74" i="1" s="1"/>
  <c r="BP54" i="3"/>
  <c r="AX54" i="3"/>
  <c r="AP54" i="3"/>
  <c r="AV59" i="10"/>
  <c r="AO59" i="10"/>
  <c r="N30" i="2"/>
  <c r="D30" i="2"/>
  <c r="Y85" i="15"/>
  <c r="V85" i="15"/>
  <c r="Q85" i="15"/>
  <c r="Y85" i="4"/>
  <c r="AG85" i="4" s="1"/>
  <c r="AP85" i="10"/>
  <c r="AP85" i="9"/>
  <c r="AW85" i="9" s="1"/>
  <c r="AR85" i="5"/>
  <c r="AR85" i="6"/>
  <c r="AW85" i="8"/>
  <c r="AY85" i="6"/>
  <c r="AW85" i="10"/>
  <c r="AP85" i="8"/>
  <c r="AY85" i="5"/>
  <c r="L88" i="15"/>
  <c r="K88" i="15"/>
  <c r="O88" i="15"/>
  <c r="N88" i="15"/>
  <c r="M88" i="15"/>
  <c r="P88" i="15"/>
  <c r="C88" i="8"/>
  <c r="AG88" i="7"/>
  <c r="C88" i="7"/>
  <c r="C88" i="6"/>
  <c r="C88" i="5"/>
  <c r="C88" i="3"/>
  <c r="AM57" i="3"/>
  <c r="AU57" i="3"/>
  <c r="BO55" i="3"/>
  <c r="AQ55" i="3"/>
  <c r="AY55" i="3"/>
  <c r="AT62" i="8"/>
  <c r="AM62" i="8"/>
  <c r="F71" i="5"/>
  <c r="X71" i="5" s="1"/>
  <c r="E71" i="5"/>
  <c r="V68" i="4"/>
  <c r="AD68" i="4" s="1"/>
  <c r="AT68" i="10"/>
  <c r="AM68" i="10"/>
  <c r="AT68" i="7"/>
  <c r="AM68" i="7"/>
  <c r="AM68" i="9"/>
  <c r="AT68" i="9" s="1"/>
  <c r="AF79" i="9"/>
  <c r="AN79" i="9" s="1"/>
  <c r="AU79" i="9" s="1"/>
  <c r="AI79" i="7"/>
  <c r="AF79" i="3"/>
  <c r="W75" i="4"/>
  <c r="AE75" i="4" s="1"/>
  <c r="AN75" i="8"/>
  <c r="AU75" i="10"/>
  <c r="AW75" i="5"/>
  <c r="AN75" i="10"/>
  <c r="AU75" i="8"/>
  <c r="AP75" i="5"/>
  <c r="AV78" i="7"/>
  <c r="AO78" i="7"/>
  <c r="AX50" i="6"/>
  <c r="AQ50" i="6"/>
  <c r="AA78" i="4"/>
  <c r="AI78" i="4" s="1"/>
  <c r="AR78" i="10"/>
  <c r="BA78" i="6"/>
  <c r="AY78" i="10"/>
  <c r="AT78" i="6"/>
  <c r="AY78" i="8"/>
  <c r="AR78" i="8"/>
  <c r="AR78" i="9"/>
  <c r="AY78" i="9" s="1"/>
  <c r="AY78" i="7"/>
  <c r="L34" i="2"/>
  <c r="B34" i="2"/>
  <c r="AO75" i="7"/>
  <c r="AV75" i="7"/>
  <c r="AT63" i="5"/>
  <c r="BA63" i="5"/>
  <c r="F70" i="5"/>
  <c r="X70" i="5" s="1"/>
  <c r="E70" i="5"/>
  <c r="AA73" i="4"/>
  <c r="AI73" i="4" s="1"/>
  <c r="AR73" i="8"/>
  <c r="AY73" i="10"/>
  <c r="AR73" i="9"/>
  <c r="AY73" i="9" s="1"/>
  <c r="AR73" i="10"/>
  <c r="AY73" i="8"/>
  <c r="AT73" i="6"/>
  <c r="BA73" i="6"/>
  <c r="AY73" i="7"/>
  <c r="V74" i="4"/>
  <c r="AD74" i="4" s="1"/>
  <c r="AM74" i="10"/>
  <c r="AM74" i="9"/>
  <c r="AT74" i="9" s="1"/>
  <c r="AT74" i="7"/>
  <c r="AT74" i="10"/>
  <c r="AM74" i="7"/>
  <c r="AW61" i="7"/>
  <c r="AP61" i="7"/>
  <c r="AV63" i="8"/>
  <c r="AO63" i="8"/>
  <c r="AF69" i="9"/>
  <c r="AN69" i="9" s="1"/>
  <c r="AU69" i="9" s="1"/>
  <c r="AI69" i="7"/>
  <c r="AF69" i="3"/>
  <c r="F281" i="4"/>
  <c r="AF84" i="9" l="1"/>
  <c r="AN84" i="9" s="1"/>
  <c r="AU84" i="9" s="1"/>
  <c r="AI84" i="7"/>
  <c r="AF84" i="3"/>
  <c r="AS82" i="3"/>
  <c r="BA82" i="3"/>
  <c r="AI67" i="6"/>
  <c r="AP67" i="6"/>
  <c r="AW67" i="6"/>
  <c r="AE87" i="8"/>
  <c r="AG87" i="6"/>
  <c r="AG87" i="5"/>
  <c r="AE87" i="3"/>
  <c r="AA41" i="2"/>
  <c r="Z41" i="2"/>
  <c r="Y41" i="2"/>
  <c r="X41" i="2"/>
  <c r="W41" i="2"/>
  <c r="V41" i="2"/>
  <c r="AV74" i="8"/>
  <c r="AO74" i="8"/>
  <c r="AX60" i="6"/>
  <c r="AQ60" i="6"/>
  <c r="AA88" i="4"/>
  <c r="AI88" i="4" s="1"/>
  <c r="AT88" i="6"/>
  <c r="AR88" i="9"/>
  <c r="AY88" i="9" s="1"/>
  <c r="AR88" i="8"/>
  <c r="AY88" i="10"/>
  <c r="BA88" i="6"/>
  <c r="AY88" i="8"/>
  <c r="AR88" i="10"/>
  <c r="AY88" i="7"/>
  <c r="BN70" i="3"/>
  <c r="AZ70" i="3"/>
  <c r="AR70" i="3"/>
  <c r="Q98" i="15"/>
  <c r="Y98" i="15"/>
  <c r="V98" i="15"/>
  <c r="Y98" i="4"/>
  <c r="AG98" i="4" s="1"/>
  <c r="AP98" i="8"/>
  <c r="AW98" i="10"/>
  <c r="AW98" i="8"/>
  <c r="AP98" i="9"/>
  <c r="AW98" i="9" s="1"/>
  <c r="AP98" i="10"/>
  <c r="AR98" i="5"/>
  <c r="AY98" i="5"/>
  <c r="AY98" i="6"/>
  <c r="AR98" i="6"/>
  <c r="AU78" i="7"/>
  <c r="AN78" i="7"/>
  <c r="D51" i="2"/>
  <c r="N51" i="2"/>
  <c r="B57" i="1"/>
  <c r="M57" i="1" s="1"/>
  <c r="BS57" i="3"/>
  <c r="BA77" i="5"/>
  <c r="AT77" i="5"/>
  <c r="F83" i="5"/>
  <c r="X83" i="5" s="1"/>
  <c r="E83" i="5"/>
  <c r="AM75" i="8"/>
  <c r="AT75" i="8"/>
  <c r="O44" i="2"/>
  <c r="E44" i="2"/>
  <c r="AP77" i="7"/>
  <c r="AW77" i="7"/>
  <c r="AM69" i="8"/>
  <c r="AT69" i="8"/>
  <c r="BO72" i="3"/>
  <c r="AY72" i="3"/>
  <c r="AQ72" i="3"/>
  <c r="AO92" i="7"/>
  <c r="AV92" i="7"/>
  <c r="E91" i="8"/>
  <c r="W91" i="8" s="1"/>
  <c r="F91" i="1" s="1"/>
  <c r="Q91" i="1" s="1"/>
  <c r="F91" i="8"/>
  <c r="AF87" i="9"/>
  <c r="AN87" i="9" s="1"/>
  <c r="AU87" i="9" s="1"/>
  <c r="AI87" i="7"/>
  <c r="AF87" i="3"/>
  <c r="BR72" i="3"/>
  <c r="AW72" i="3"/>
  <c r="AO72" i="3"/>
  <c r="B49" i="2"/>
  <c r="L49" i="2"/>
  <c r="AV73" i="6"/>
  <c r="AO73" i="6"/>
  <c r="AR79" i="7"/>
  <c r="G79" i="1"/>
  <c r="R79" i="1" s="1"/>
  <c r="E92" i="8"/>
  <c r="W92" i="8" s="1"/>
  <c r="F92" i="1" s="1"/>
  <c r="Q92" i="1" s="1"/>
  <c r="F92" i="8"/>
  <c r="BA81" i="3"/>
  <c r="AS81" i="3"/>
  <c r="BP71" i="3"/>
  <c r="AX71" i="3"/>
  <c r="AP71" i="3"/>
  <c r="AQ63" i="6"/>
  <c r="AX63" i="6"/>
  <c r="AV76" i="6"/>
  <c r="AO76" i="6"/>
  <c r="L46" i="2"/>
  <c r="B46" i="2"/>
  <c r="E81" i="5"/>
  <c r="F81" i="5"/>
  <c r="X81" i="5" s="1"/>
  <c r="AM73" i="8"/>
  <c r="AT73" i="8"/>
  <c r="BA84" i="3"/>
  <c r="AS84" i="3"/>
  <c r="AA83" i="4"/>
  <c r="AI83" i="4" s="1"/>
  <c r="AT83" i="6"/>
  <c r="AR83" i="9"/>
  <c r="AY83" i="9" s="1"/>
  <c r="BA83" i="6"/>
  <c r="AY83" i="8"/>
  <c r="AY83" i="10"/>
  <c r="AR83" i="10"/>
  <c r="AR83" i="8"/>
  <c r="AY83" i="7"/>
  <c r="BP74" i="3"/>
  <c r="AP74" i="3"/>
  <c r="AX74" i="3"/>
  <c r="AR77" i="7"/>
  <c r="G77" i="1"/>
  <c r="R77" i="1" s="1"/>
  <c r="AX61" i="6"/>
  <c r="AQ61" i="6"/>
  <c r="D52" i="2"/>
  <c r="N52" i="2"/>
  <c r="W83" i="4"/>
  <c r="AE83" i="4" s="1"/>
  <c r="AU83" i="8"/>
  <c r="AN83" i="10"/>
  <c r="AU83" i="10"/>
  <c r="AN83" i="8"/>
  <c r="AP83" i="5"/>
  <c r="AW83" i="5"/>
  <c r="V84" i="4"/>
  <c r="AD84" i="4" s="1"/>
  <c r="AT84" i="10"/>
  <c r="AM84" i="10"/>
  <c r="AT84" i="7"/>
  <c r="AM84" i="7"/>
  <c r="AM84" i="9"/>
  <c r="AT84" i="9" s="1"/>
  <c r="BQ71" i="3"/>
  <c r="AN71" i="3"/>
  <c r="AV71" i="3"/>
  <c r="AI88" i="9"/>
  <c r="AQ88" i="9" s="1"/>
  <c r="AX88" i="9" s="1"/>
  <c r="AK88" i="5"/>
  <c r="AI88" i="3"/>
  <c r="Y94" i="15"/>
  <c r="Q94" i="15"/>
  <c r="V94" i="15"/>
  <c r="Y94" i="4"/>
  <c r="AG94" i="4" s="1"/>
  <c r="AP94" i="10"/>
  <c r="AP94" i="9"/>
  <c r="AW94" i="9" s="1"/>
  <c r="AY94" i="6"/>
  <c r="AW94" i="10"/>
  <c r="AW94" i="8"/>
  <c r="AR94" i="6"/>
  <c r="AY94" i="5"/>
  <c r="AR94" i="5"/>
  <c r="AP94" i="8"/>
  <c r="M104" i="15"/>
  <c r="L104" i="15"/>
  <c r="K104" i="15"/>
  <c r="P104" i="15"/>
  <c r="O104" i="15"/>
  <c r="N104" i="15"/>
  <c r="C104" i="8"/>
  <c r="AG104" i="7"/>
  <c r="C104" i="7"/>
  <c r="C104" i="6"/>
  <c r="C104" i="5"/>
  <c r="C104" i="3"/>
  <c r="F85" i="8"/>
  <c r="E85" i="8"/>
  <c r="W85" i="8" s="1"/>
  <c r="F85" i="1" s="1"/>
  <c r="Q85" i="1" s="1"/>
  <c r="AM70" i="8"/>
  <c r="AT70" i="8"/>
  <c r="BP75" i="3"/>
  <c r="AX75" i="3"/>
  <c r="AP75" i="3"/>
  <c r="AT79" i="8"/>
  <c r="AM79" i="8"/>
  <c r="W89" i="4"/>
  <c r="AE89" i="4" s="1"/>
  <c r="AN89" i="10"/>
  <c r="AW89" i="5"/>
  <c r="AU89" i="10"/>
  <c r="AP89" i="5"/>
  <c r="AN89" i="8"/>
  <c r="AU89" i="8"/>
  <c r="AE90" i="8"/>
  <c r="AG90" i="6"/>
  <c r="AG90" i="5"/>
  <c r="AE90" i="3"/>
  <c r="F81" i="8"/>
  <c r="E81" i="8"/>
  <c r="W81" i="8" s="1"/>
  <c r="F81" i="1" s="1"/>
  <c r="Q81" i="1" s="1"/>
  <c r="AN75" i="7"/>
  <c r="AU75" i="7"/>
  <c r="M72" i="13"/>
  <c r="W72" i="5"/>
  <c r="D72" i="1" s="1"/>
  <c r="O72" i="1" s="1"/>
  <c r="AF83" i="9"/>
  <c r="AN83" i="9" s="1"/>
  <c r="AU83" i="9" s="1"/>
  <c r="AI83" i="7"/>
  <c r="AF83" i="3"/>
  <c r="AV71" i="5"/>
  <c r="AO71" i="5"/>
  <c r="X30" i="2"/>
  <c r="W30" i="2"/>
  <c r="AA30" i="2"/>
  <c r="Z30" i="2"/>
  <c r="Y30" i="2"/>
  <c r="V30" i="2"/>
  <c r="BN69" i="3"/>
  <c r="AR69" i="3"/>
  <c r="AZ69" i="3"/>
  <c r="AE92" i="8"/>
  <c r="AG92" i="6"/>
  <c r="AG92" i="5"/>
  <c r="AE92" i="3"/>
  <c r="F282" i="4"/>
  <c r="AH91" i="6"/>
  <c r="AH91" i="3"/>
  <c r="AX77" i="7"/>
  <c r="AQ77" i="7"/>
  <c r="AO72" i="6"/>
  <c r="AV72" i="6"/>
  <c r="E80" i="3"/>
  <c r="F80" i="3"/>
  <c r="X80" i="3" s="1"/>
  <c r="AU69" i="7"/>
  <c r="AN69" i="7"/>
  <c r="F82" i="8"/>
  <c r="E82" i="8"/>
  <c r="W82" i="8" s="1"/>
  <c r="F82" i="1" s="1"/>
  <c r="Q82" i="1" s="1"/>
  <c r="AS67" i="5"/>
  <c r="AZ67" i="5"/>
  <c r="V80" i="4"/>
  <c r="AD80" i="4" s="1"/>
  <c r="AT80" i="7"/>
  <c r="AT80" i="10"/>
  <c r="AM80" i="9"/>
  <c r="AT80" i="9" s="1"/>
  <c r="AM80" i="10"/>
  <c r="AM80" i="7"/>
  <c r="F86" i="6"/>
  <c r="X86" i="6" s="1"/>
  <c r="E86" i="6"/>
  <c r="W86" i="6" s="1"/>
  <c r="E86" i="1" s="1"/>
  <c r="P86" i="1" s="1"/>
  <c r="AS83" i="3"/>
  <c r="BA83" i="3"/>
  <c r="AI74" i="6"/>
  <c r="AP74" i="6"/>
  <c r="AW74" i="6"/>
  <c r="M68" i="13"/>
  <c r="W68" i="5"/>
  <c r="D68" i="1" s="1"/>
  <c r="O68" i="1" s="1"/>
  <c r="W81" i="4"/>
  <c r="AE81" i="4" s="1"/>
  <c r="AU81" i="10"/>
  <c r="AU81" i="8"/>
  <c r="AN81" i="8"/>
  <c r="AP81" i="5"/>
  <c r="AN81" i="10"/>
  <c r="AW81" i="5"/>
  <c r="AR76" i="7"/>
  <c r="G76" i="1"/>
  <c r="R76" i="1" s="1"/>
  <c r="AA84" i="4"/>
  <c r="AI84" i="4" s="1"/>
  <c r="AR84" i="10"/>
  <c r="AY84" i="10"/>
  <c r="AY84" i="8"/>
  <c r="AT84" i="6"/>
  <c r="BA84" i="6"/>
  <c r="AR84" i="8"/>
  <c r="AR84" i="9"/>
  <c r="AY84" i="9" s="1"/>
  <c r="AY84" i="7"/>
  <c r="AX71" i="7"/>
  <c r="AQ71" i="7"/>
  <c r="AQ75" i="7"/>
  <c r="AX75" i="7"/>
  <c r="AV75" i="5"/>
  <c r="AO75" i="5"/>
  <c r="BA85" i="3"/>
  <c r="AS85" i="3"/>
  <c r="AO69" i="5"/>
  <c r="AV69" i="5"/>
  <c r="AV91" i="7"/>
  <c r="AO91" i="7"/>
  <c r="BN79" i="3"/>
  <c r="AZ79" i="3"/>
  <c r="AR79" i="3"/>
  <c r="S98" i="15"/>
  <c r="X98" i="4" s="1"/>
  <c r="AF98" i="4" s="1"/>
  <c r="R98" i="15"/>
  <c r="Z98" i="4"/>
  <c r="AH98" i="4" s="1"/>
  <c r="AQ98" i="8"/>
  <c r="AX98" i="10"/>
  <c r="AX98" i="8"/>
  <c r="AQ98" i="10"/>
  <c r="AZ98" i="6"/>
  <c r="AS98" i="6"/>
  <c r="AK297" i="3"/>
  <c r="BS65" i="3"/>
  <c r="B65" i="1"/>
  <c r="M65" i="1" s="1"/>
  <c r="AI77" i="6"/>
  <c r="AP77" i="6"/>
  <c r="AW77" i="6"/>
  <c r="F91" i="7"/>
  <c r="E91" i="7"/>
  <c r="W91" i="7" s="1"/>
  <c r="AW67" i="7"/>
  <c r="AP67" i="7"/>
  <c r="A321" i="8"/>
  <c r="BH320" i="8"/>
  <c r="BJ320" i="8"/>
  <c r="BI320" i="8"/>
  <c r="BQ70" i="3"/>
  <c r="AV70" i="3"/>
  <c r="AN70" i="3"/>
  <c r="BM73" i="3"/>
  <c r="W73" i="3"/>
  <c r="E83" i="6"/>
  <c r="W83" i="6" s="1"/>
  <c r="E83" i="1" s="1"/>
  <c r="P83" i="1" s="1"/>
  <c r="F83" i="6"/>
  <c r="X83" i="6" s="1"/>
  <c r="L54" i="2"/>
  <c r="B54" i="2"/>
  <c r="AA81" i="4"/>
  <c r="AI81" i="4" s="1"/>
  <c r="AY81" i="10"/>
  <c r="AR81" i="8"/>
  <c r="AR81" i="10"/>
  <c r="AY81" i="8"/>
  <c r="AT81" i="6"/>
  <c r="AR81" i="9"/>
  <c r="AY81" i="9" s="1"/>
  <c r="BA81" i="6"/>
  <c r="AY81" i="7"/>
  <c r="AA34" i="2"/>
  <c r="Z34" i="2"/>
  <c r="Y34" i="2"/>
  <c r="X34" i="2"/>
  <c r="W34" i="2"/>
  <c r="V34" i="2"/>
  <c r="F81" i="6"/>
  <c r="X81" i="6" s="1"/>
  <c r="E81" i="6"/>
  <c r="W81" i="6" s="1"/>
  <c r="E81" i="1" s="1"/>
  <c r="P81" i="1" s="1"/>
  <c r="AH88" i="7"/>
  <c r="AL88" i="5"/>
  <c r="AJ88" i="3"/>
  <c r="AX58" i="6"/>
  <c r="AQ58" i="6"/>
  <c r="AU79" i="3"/>
  <c r="AM79" i="3"/>
  <c r="BS64" i="3"/>
  <c r="B64" i="1"/>
  <c r="M64" i="1" s="1"/>
  <c r="B61" i="1"/>
  <c r="M61" i="1" s="1"/>
  <c r="BS61" i="3"/>
  <c r="AU72" i="3"/>
  <c r="AM72" i="3"/>
  <c r="F86" i="3"/>
  <c r="X86" i="3" s="1"/>
  <c r="E86" i="3"/>
  <c r="AH90" i="6"/>
  <c r="AH90" i="3"/>
  <c r="AU71" i="3"/>
  <c r="AM71" i="3"/>
  <c r="AG91" i="10"/>
  <c r="AG91" i="9"/>
  <c r="AO91" i="9" s="1"/>
  <c r="AV91" i="9" s="1"/>
  <c r="AG91" i="8"/>
  <c r="AF91" i="7"/>
  <c r="AI91" i="5"/>
  <c r="AG91" i="3"/>
  <c r="AF90" i="9"/>
  <c r="AN90" i="9" s="1"/>
  <c r="AU90" i="9" s="1"/>
  <c r="AI90" i="7"/>
  <c r="AF90" i="3"/>
  <c r="AG81" i="10"/>
  <c r="AG81" i="9"/>
  <c r="AO81" i="9" s="1"/>
  <c r="AV81" i="9" s="1"/>
  <c r="AG81" i="8"/>
  <c r="AF81" i="7"/>
  <c r="AI81" i="5"/>
  <c r="AG81" i="3"/>
  <c r="AO75" i="8"/>
  <c r="AV75" i="8"/>
  <c r="AR75" i="7"/>
  <c r="G75" i="1"/>
  <c r="R75" i="1" s="1"/>
  <c r="D48" i="2"/>
  <c r="N48" i="2"/>
  <c r="AG83" i="10"/>
  <c r="AG83" i="9"/>
  <c r="AO83" i="9" s="1"/>
  <c r="AV83" i="9" s="1"/>
  <c r="AG83" i="8"/>
  <c r="AF83" i="7"/>
  <c r="AI83" i="5"/>
  <c r="AG83" i="3"/>
  <c r="AO71" i="6"/>
  <c r="AV71" i="6"/>
  <c r="BM76" i="3"/>
  <c r="W76" i="3"/>
  <c r="A300" i="8"/>
  <c r="BJ299" i="8"/>
  <c r="BI299" i="8"/>
  <c r="BH299" i="8"/>
  <c r="BA69" i="5"/>
  <c r="AT69" i="5"/>
  <c r="AF92" i="9"/>
  <c r="AN92" i="9" s="1"/>
  <c r="AU92" i="9" s="1"/>
  <c r="AI92" i="7"/>
  <c r="AF92" i="3"/>
  <c r="AR71" i="7"/>
  <c r="G71" i="1"/>
  <c r="R71" i="1" s="1"/>
  <c r="O45" i="2"/>
  <c r="E45" i="2"/>
  <c r="AH91" i="7"/>
  <c r="AJ91" i="3"/>
  <c r="AL91" i="5"/>
  <c r="BP78" i="3"/>
  <c r="AX78" i="3"/>
  <c r="AP78" i="3"/>
  <c r="AT72" i="8"/>
  <c r="AM72" i="8"/>
  <c r="F80" i="5"/>
  <c r="X80" i="5" s="1"/>
  <c r="E80" i="5"/>
  <c r="AO69" i="8"/>
  <c r="AV69" i="8"/>
  <c r="BM69" i="3"/>
  <c r="W69" i="3"/>
  <c r="BN72" i="3"/>
  <c r="AR72" i="3"/>
  <c r="AZ72" i="3"/>
  <c r="AH82" i="7"/>
  <c r="AL82" i="5"/>
  <c r="AJ82" i="3"/>
  <c r="BA80" i="3"/>
  <c r="AS80" i="3"/>
  <c r="AV86" i="7"/>
  <c r="AO86" i="7"/>
  <c r="BN68" i="3"/>
  <c r="AZ68" i="3"/>
  <c r="AR68" i="3"/>
  <c r="N44" i="2"/>
  <c r="D44" i="2"/>
  <c r="BO68" i="3"/>
  <c r="AY68" i="3"/>
  <c r="AQ68" i="3"/>
  <c r="W86" i="4"/>
  <c r="AE86" i="4" s="1"/>
  <c r="AN86" i="8"/>
  <c r="AU86" i="10"/>
  <c r="AU86" i="8"/>
  <c r="AN86" i="10"/>
  <c r="AP86" i="5"/>
  <c r="AW86" i="5"/>
  <c r="F92" i="3"/>
  <c r="X92" i="3" s="1"/>
  <c r="E92" i="3"/>
  <c r="W82" i="4"/>
  <c r="AE82" i="4" s="1"/>
  <c r="AU82" i="8"/>
  <c r="AW82" i="5"/>
  <c r="AN82" i="10"/>
  <c r="AU82" i="10"/>
  <c r="AP82" i="5"/>
  <c r="AN82" i="8"/>
  <c r="F88" i="5"/>
  <c r="X88" i="5" s="1"/>
  <c r="E88" i="5"/>
  <c r="P103" i="15"/>
  <c r="N103" i="15"/>
  <c r="M103" i="15"/>
  <c r="O103" i="15"/>
  <c r="L103" i="15"/>
  <c r="K103" i="15"/>
  <c r="C103" i="8"/>
  <c r="C103" i="7"/>
  <c r="AG103" i="7"/>
  <c r="C103" i="6"/>
  <c r="C103" i="5"/>
  <c r="C103" i="3"/>
  <c r="AQ78" i="5"/>
  <c r="AX78" i="5"/>
  <c r="E92" i="5"/>
  <c r="F92" i="5"/>
  <c r="X92" i="5" s="1"/>
  <c r="V91" i="4"/>
  <c r="AD91" i="4" s="1"/>
  <c r="AT91" i="10"/>
  <c r="AT91" i="7"/>
  <c r="AM91" i="10"/>
  <c r="AM91" i="9"/>
  <c r="AT91" i="9" s="1"/>
  <c r="AM91" i="7"/>
  <c r="W85" i="4"/>
  <c r="AE85" i="4" s="1"/>
  <c r="AN85" i="10"/>
  <c r="AP85" i="5"/>
  <c r="AU85" i="8"/>
  <c r="AU85" i="10"/>
  <c r="AW85" i="5"/>
  <c r="AN85" i="8"/>
  <c r="AV90" i="7"/>
  <c r="AO90" i="7"/>
  <c r="BP69" i="3"/>
  <c r="AP69" i="3"/>
  <c r="AX69" i="3"/>
  <c r="AI87" i="9"/>
  <c r="AQ87" i="9" s="1"/>
  <c r="AX87" i="9" s="1"/>
  <c r="AK87" i="5"/>
  <c r="AI87" i="3"/>
  <c r="BA70" i="5"/>
  <c r="AT70" i="5"/>
  <c r="AO69" i="6"/>
  <c r="AV69" i="6"/>
  <c r="AI69" i="6"/>
  <c r="AP69" i="6"/>
  <c r="AW69" i="6"/>
  <c r="M73" i="13"/>
  <c r="W73" i="5"/>
  <c r="D73" i="1" s="1"/>
  <c r="O73" i="1" s="1"/>
  <c r="AW70" i="7"/>
  <c r="AP70" i="7"/>
  <c r="AM76" i="3"/>
  <c r="AU76" i="3"/>
  <c r="AV72" i="10"/>
  <c r="AO72" i="10"/>
  <c r="AF85" i="9"/>
  <c r="AN85" i="9" s="1"/>
  <c r="AU85" i="9" s="1"/>
  <c r="AI85" i="7"/>
  <c r="AF85" i="3"/>
  <c r="BR76" i="3"/>
  <c r="AO76" i="3"/>
  <c r="AW76" i="3"/>
  <c r="AA87" i="4"/>
  <c r="AI87" i="4" s="1"/>
  <c r="AT87" i="6"/>
  <c r="AR87" i="10"/>
  <c r="AR87" i="8"/>
  <c r="AY87" i="10"/>
  <c r="AY87" i="8"/>
  <c r="BA87" i="6"/>
  <c r="AR87" i="9"/>
  <c r="AY87" i="9" s="1"/>
  <c r="AY87" i="7"/>
  <c r="AI78" i="6"/>
  <c r="AP78" i="6"/>
  <c r="AW78" i="6"/>
  <c r="F80" i="6"/>
  <c r="X80" i="6" s="1"/>
  <c r="E80" i="6"/>
  <c r="W80" i="6" s="1"/>
  <c r="E80" i="1" s="1"/>
  <c r="P80" i="1" s="1"/>
  <c r="BA68" i="5"/>
  <c r="AT68" i="5"/>
  <c r="S99" i="15"/>
  <c r="X99" i="4" s="1"/>
  <c r="AF99" i="4" s="1"/>
  <c r="R99" i="15"/>
  <c r="Z99" i="4"/>
  <c r="AH99" i="4" s="1"/>
  <c r="AX99" i="8"/>
  <c r="AQ99" i="10"/>
  <c r="AZ99" i="6"/>
  <c r="AX99" i="10"/>
  <c r="AS99" i="6"/>
  <c r="AQ99" i="8"/>
  <c r="AV75" i="10"/>
  <c r="AO75" i="10"/>
  <c r="Y36" i="2"/>
  <c r="Z36" i="2"/>
  <c r="AA36" i="2"/>
  <c r="X36" i="2"/>
  <c r="W36" i="2"/>
  <c r="V36" i="2"/>
  <c r="BR77" i="3"/>
  <c r="AO77" i="3"/>
  <c r="AW77" i="3"/>
  <c r="BO70" i="3"/>
  <c r="AY70" i="3"/>
  <c r="AQ70" i="3"/>
  <c r="AI76" i="6"/>
  <c r="AP76" i="6"/>
  <c r="AW76" i="6"/>
  <c r="BA87" i="3"/>
  <c r="AS87" i="3"/>
  <c r="N45" i="2"/>
  <c r="D45" i="2"/>
  <c r="AV80" i="7"/>
  <c r="AO80" i="7"/>
  <c r="AV69" i="10"/>
  <c r="AO69" i="10"/>
  <c r="AW72" i="7"/>
  <c r="AP72" i="7"/>
  <c r="AF82" i="9"/>
  <c r="AN82" i="9" s="1"/>
  <c r="AU82" i="9" s="1"/>
  <c r="AI82" i="7"/>
  <c r="AF82" i="3"/>
  <c r="BP68" i="3"/>
  <c r="AX68" i="3"/>
  <c r="AP68" i="3"/>
  <c r="F86" i="8"/>
  <c r="E86" i="8"/>
  <c r="W86" i="8" s="1"/>
  <c r="F86" i="1" s="1"/>
  <c r="Q86" i="1" s="1"/>
  <c r="AP68" i="7"/>
  <c r="AW68" i="7"/>
  <c r="A322" i="4"/>
  <c r="AX321" i="4"/>
  <c r="AW321" i="4"/>
  <c r="AV321" i="4"/>
  <c r="D53" i="2"/>
  <c r="N53" i="2"/>
  <c r="A321" i="10"/>
  <c r="BI320" i="10"/>
  <c r="BH320" i="10"/>
  <c r="BJ320" i="10"/>
  <c r="BR78" i="3"/>
  <c r="AW78" i="3"/>
  <c r="AO78" i="3"/>
  <c r="BS59" i="3"/>
  <c r="B59" i="1"/>
  <c r="M59" i="1" s="1"/>
  <c r="AU75" i="3"/>
  <c r="AM75" i="3"/>
  <c r="AG87" i="10"/>
  <c r="AG87" i="9"/>
  <c r="AO87" i="9" s="1"/>
  <c r="AV87" i="9" s="1"/>
  <c r="AG87" i="8"/>
  <c r="AF87" i="7"/>
  <c r="AI87" i="5"/>
  <c r="AG87" i="3"/>
  <c r="BO78" i="3"/>
  <c r="AQ78" i="3"/>
  <c r="AY78" i="3"/>
  <c r="BP79" i="3"/>
  <c r="AP79" i="3"/>
  <c r="AX79" i="3"/>
  <c r="BA76" i="5"/>
  <c r="AT76" i="5"/>
  <c r="BO75" i="3"/>
  <c r="AY75" i="3"/>
  <c r="AQ75" i="3"/>
  <c r="A299" i="10"/>
  <c r="BJ298" i="10"/>
  <c r="BI298" i="10"/>
  <c r="BH298" i="10"/>
  <c r="AZ75" i="5"/>
  <c r="AS75" i="5"/>
  <c r="AO74" i="10"/>
  <c r="AV74" i="10"/>
  <c r="AX76" i="7"/>
  <c r="AQ76" i="7"/>
  <c r="BQ79" i="3"/>
  <c r="AN79" i="3"/>
  <c r="AV79" i="3"/>
  <c r="AE89" i="8"/>
  <c r="AG89" i="6"/>
  <c r="AG89" i="5"/>
  <c r="AE89" i="3"/>
  <c r="AW79" i="7"/>
  <c r="AP79" i="7"/>
  <c r="S96" i="15"/>
  <c r="X96" i="4" s="1"/>
  <c r="AF96" i="4" s="1"/>
  <c r="R96" i="15"/>
  <c r="Z96" i="4"/>
  <c r="AH96" i="4" s="1"/>
  <c r="AQ96" i="8"/>
  <c r="AQ96" i="10"/>
  <c r="AZ96" i="6"/>
  <c r="AX96" i="10"/>
  <c r="AX96" i="8"/>
  <c r="AS96" i="6"/>
  <c r="M67" i="13"/>
  <c r="W67" i="5"/>
  <c r="D67" i="1" s="1"/>
  <c r="O67" i="1" s="1"/>
  <c r="AR68" i="7"/>
  <c r="G68" i="1"/>
  <c r="R68" i="1" s="1"/>
  <c r="S103" i="15"/>
  <c r="X103" i="4" s="1"/>
  <c r="AF103" i="4" s="1"/>
  <c r="R103" i="15"/>
  <c r="Z103" i="4"/>
  <c r="AH103" i="4" s="1"/>
  <c r="AQ103" i="8"/>
  <c r="AX103" i="10"/>
  <c r="AS103" i="6"/>
  <c r="AQ103" i="10"/>
  <c r="AX103" i="8"/>
  <c r="AZ103" i="6"/>
  <c r="AU70" i="3"/>
  <c r="AM70" i="3"/>
  <c r="AW71" i="7"/>
  <c r="AP71" i="7"/>
  <c r="A299" i="4"/>
  <c r="AX298" i="4"/>
  <c r="AW298" i="4"/>
  <c r="AV298" i="4"/>
  <c r="AI91" i="9"/>
  <c r="AQ91" i="9" s="1"/>
  <c r="AX91" i="9" s="1"/>
  <c r="AK91" i="5"/>
  <c r="AI91" i="3"/>
  <c r="BQ67" i="3"/>
  <c r="AV67" i="3"/>
  <c r="AN67" i="3"/>
  <c r="AG88" i="10"/>
  <c r="AG88" i="9"/>
  <c r="AO88" i="9" s="1"/>
  <c r="AV88" i="9" s="1"/>
  <c r="AG88" i="8"/>
  <c r="AF88" i="7"/>
  <c r="AI88" i="5"/>
  <c r="AG88" i="3"/>
  <c r="AO79" i="5"/>
  <c r="AV79" i="5"/>
  <c r="AV81" i="7"/>
  <c r="AO81" i="7"/>
  <c r="W80" i="4"/>
  <c r="AE80" i="4" s="1"/>
  <c r="AU80" i="10"/>
  <c r="AN80" i="10"/>
  <c r="AW80" i="5"/>
  <c r="AU80" i="8"/>
  <c r="AN80" i="8"/>
  <c r="AP80" i="5"/>
  <c r="AX67" i="7"/>
  <c r="AQ67" i="7"/>
  <c r="AV82" i="7"/>
  <c r="AO82" i="7"/>
  <c r="M76" i="13"/>
  <c r="W76" i="5"/>
  <c r="D76" i="1" s="1"/>
  <c r="O76" i="1" s="1"/>
  <c r="AV85" i="7"/>
  <c r="AO85" i="7"/>
  <c r="AG92" i="10"/>
  <c r="AG92" i="9"/>
  <c r="AO92" i="9" s="1"/>
  <c r="AV92" i="9" s="1"/>
  <c r="AG92" i="8"/>
  <c r="AF92" i="7"/>
  <c r="AI92" i="5"/>
  <c r="AG92" i="3"/>
  <c r="AV72" i="5"/>
  <c r="AO72" i="5"/>
  <c r="N93" i="15"/>
  <c r="M93" i="15"/>
  <c r="P93" i="15"/>
  <c r="L93" i="15"/>
  <c r="K93" i="15"/>
  <c r="O93" i="15"/>
  <c r="C93" i="7"/>
  <c r="C93" i="8"/>
  <c r="AG93" i="7"/>
  <c r="C93" i="6"/>
  <c r="C93" i="5"/>
  <c r="C93" i="3"/>
  <c r="AM71" i="8"/>
  <c r="AT71" i="8"/>
  <c r="BP76" i="3"/>
  <c r="AP76" i="3"/>
  <c r="AX76" i="3"/>
  <c r="BA72" i="5"/>
  <c r="AT72" i="5"/>
  <c r="AG85" i="10"/>
  <c r="AG85" i="9"/>
  <c r="AO85" i="9" s="1"/>
  <c r="AV85" i="9" s="1"/>
  <c r="AG85" i="8"/>
  <c r="AF85" i="7"/>
  <c r="AI85" i="5"/>
  <c r="AG85" i="3"/>
  <c r="M71" i="13"/>
  <c r="W71" i="5"/>
  <c r="D71" i="1" s="1"/>
  <c r="O71" i="1" s="1"/>
  <c r="AV78" i="6"/>
  <c r="AO78" i="6"/>
  <c r="AG82" i="10"/>
  <c r="AG82" i="9"/>
  <c r="AO82" i="9" s="1"/>
  <c r="AV82" i="9" s="1"/>
  <c r="AG82" i="8"/>
  <c r="AF82" i="7"/>
  <c r="AI82" i="5"/>
  <c r="AG82" i="3"/>
  <c r="AI68" i="6"/>
  <c r="AP68" i="6"/>
  <c r="AW68" i="6"/>
  <c r="AH86" i="7"/>
  <c r="AL86" i="5"/>
  <c r="AJ86" i="3"/>
  <c r="Z39" i="2"/>
  <c r="X39" i="2"/>
  <c r="Y39" i="2"/>
  <c r="AA39" i="2"/>
  <c r="W39" i="2"/>
  <c r="V39" i="2"/>
  <c r="N46" i="2"/>
  <c r="D46" i="2"/>
  <c r="BA91" i="3"/>
  <c r="AS91" i="3"/>
  <c r="BA73" i="5"/>
  <c r="AT73" i="5"/>
  <c r="AO71" i="10"/>
  <c r="AV71" i="10"/>
  <c r="N105" i="15"/>
  <c r="P105" i="15"/>
  <c r="O105" i="15"/>
  <c r="M105" i="15"/>
  <c r="L105" i="15"/>
  <c r="K105" i="15"/>
  <c r="C105" i="7"/>
  <c r="AG105" i="7"/>
  <c r="C105" i="8"/>
  <c r="C105" i="6"/>
  <c r="C105" i="5"/>
  <c r="C105" i="3"/>
  <c r="AA85" i="4"/>
  <c r="AI85" i="4" s="1"/>
  <c r="AR85" i="10"/>
  <c r="AR85" i="9"/>
  <c r="AY85" i="9" s="1"/>
  <c r="AY85" i="10"/>
  <c r="AT85" i="6"/>
  <c r="AY85" i="8"/>
  <c r="BA85" i="6"/>
  <c r="AR85" i="8"/>
  <c r="AY85" i="7"/>
  <c r="AV75" i="6"/>
  <c r="AO75" i="6"/>
  <c r="AW76" i="7"/>
  <c r="AP76" i="7"/>
  <c r="B53" i="2"/>
  <c r="L53" i="2"/>
  <c r="J282" i="4"/>
  <c r="S93" i="15"/>
  <c r="X93" i="4" s="1"/>
  <c r="AF93" i="4" s="1"/>
  <c r="R93" i="15"/>
  <c r="Z93" i="4"/>
  <c r="AH93" i="4" s="1"/>
  <c r="AQ93" i="10"/>
  <c r="AQ93" i="8"/>
  <c r="AX93" i="8"/>
  <c r="AX93" i="10"/>
  <c r="AS93" i="6"/>
  <c r="AZ93" i="6"/>
  <c r="AV70" i="5"/>
  <c r="AO70" i="5"/>
  <c r="AG90" i="10"/>
  <c r="AG90" i="9"/>
  <c r="AO90" i="9" s="1"/>
  <c r="AV90" i="9" s="1"/>
  <c r="AG90" i="8"/>
  <c r="AF90" i="7"/>
  <c r="AI90" i="5"/>
  <c r="AG90" i="3"/>
  <c r="S105" i="15"/>
  <c r="X105" i="4" s="1"/>
  <c r="AF105" i="4" s="1"/>
  <c r="R105" i="15"/>
  <c r="Z105" i="4"/>
  <c r="AH105" i="4" s="1"/>
  <c r="AQ105" i="10"/>
  <c r="AZ105" i="6"/>
  <c r="AX105" i="8"/>
  <c r="AX105" i="10"/>
  <c r="AS105" i="6"/>
  <c r="AQ105" i="8"/>
  <c r="AV70" i="6"/>
  <c r="AO70" i="6"/>
  <c r="A300" i="6"/>
  <c r="BJ299" i="6"/>
  <c r="BI299" i="6"/>
  <c r="BH299" i="6"/>
  <c r="AE88" i="8"/>
  <c r="AG88" i="6"/>
  <c r="AG88" i="5"/>
  <c r="AE88" i="3"/>
  <c r="AE82" i="8"/>
  <c r="AG82" i="6"/>
  <c r="AG82" i="5"/>
  <c r="AE82" i="3"/>
  <c r="AV78" i="5"/>
  <c r="AO78" i="5"/>
  <c r="AQ76" i="5"/>
  <c r="AX76" i="5"/>
  <c r="V102" i="15"/>
  <c r="Y102" i="15"/>
  <c r="Q102" i="15"/>
  <c r="Y102" i="4"/>
  <c r="AG102" i="4" s="1"/>
  <c r="AP102" i="10"/>
  <c r="AW102" i="10"/>
  <c r="AW102" i="8"/>
  <c r="AP102" i="8"/>
  <c r="AY102" i="6"/>
  <c r="AY102" i="5"/>
  <c r="AR102" i="6"/>
  <c r="AP102" i="9"/>
  <c r="AW102" i="9" s="1"/>
  <c r="AR102" i="5"/>
  <c r="BR73" i="3"/>
  <c r="AO73" i="3"/>
  <c r="AW73" i="3"/>
  <c r="O49" i="2"/>
  <c r="E49" i="2"/>
  <c r="AU76" i="7"/>
  <c r="AN76" i="7"/>
  <c r="AF81" i="9"/>
  <c r="AN81" i="9" s="1"/>
  <c r="AU81" i="9" s="1"/>
  <c r="AI81" i="7"/>
  <c r="AF81" i="3"/>
  <c r="O47" i="2"/>
  <c r="E47" i="2"/>
  <c r="M78" i="13"/>
  <c r="W78" i="5"/>
  <c r="D78" i="1" s="1"/>
  <c r="O78" i="1" s="1"/>
  <c r="AZ70" i="5"/>
  <c r="AS70" i="5"/>
  <c r="V92" i="4"/>
  <c r="AD92" i="4" s="1"/>
  <c r="AT92" i="10"/>
  <c r="AM92" i="9"/>
  <c r="AT92" i="9" s="1"/>
  <c r="AM92" i="10"/>
  <c r="AM92" i="7"/>
  <c r="AT92" i="7"/>
  <c r="E55" i="2"/>
  <c r="O55" i="2"/>
  <c r="F80" i="7"/>
  <c r="E80" i="7"/>
  <c r="W80" i="7" s="1"/>
  <c r="BN75" i="3"/>
  <c r="AZ75" i="3"/>
  <c r="AR75" i="3"/>
  <c r="BO79" i="3"/>
  <c r="AQ79" i="3"/>
  <c r="AY79" i="3"/>
  <c r="Q95" i="15"/>
  <c r="Y95" i="15"/>
  <c r="V95" i="15"/>
  <c r="Y95" i="4"/>
  <c r="AG95" i="4" s="1"/>
  <c r="AW95" i="10"/>
  <c r="AP95" i="9"/>
  <c r="AW95" i="9" s="1"/>
  <c r="AP95" i="10"/>
  <c r="AR95" i="6"/>
  <c r="AP95" i="8"/>
  <c r="AW95" i="8"/>
  <c r="AY95" i="6"/>
  <c r="AR95" i="5"/>
  <c r="AY95" i="5"/>
  <c r="Q105" i="15"/>
  <c r="V105" i="15"/>
  <c r="Y105" i="15"/>
  <c r="Y105" i="4"/>
  <c r="AG105" i="4" s="1"/>
  <c r="AP105" i="8"/>
  <c r="AP105" i="10"/>
  <c r="AY105" i="6"/>
  <c r="AW105" i="8"/>
  <c r="AW105" i="10"/>
  <c r="AR105" i="6"/>
  <c r="AP105" i="9"/>
  <c r="AW105" i="9" s="1"/>
  <c r="AY105" i="5"/>
  <c r="AR105" i="5"/>
  <c r="AI85" i="9"/>
  <c r="AQ85" i="9" s="1"/>
  <c r="AX85" i="9" s="1"/>
  <c r="AK85" i="5"/>
  <c r="AI85" i="3"/>
  <c r="AT78" i="8"/>
  <c r="AM78" i="8"/>
  <c r="V86" i="4"/>
  <c r="AD86" i="4" s="1"/>
  <c r="AM86" i="9"/>
  <c r="AT86" i="9" s="1"/>
  <c r="AT86" i="7"/>
  <c r="AT86" i="10"/>
  <c r="AM86" i="10"/>
  <c r="AM86" i="7"/>
  <c r="AX73" i="5"/>
  <c r="AQ73" i="5"/>
  <c r="BS58" i="3"/>
  <c r="B58" i="1"/>
  <c r="M58" i="1" s="1"/>
  <c r="BM71" i="3"/>
  <c r="W71" i="3"/>
  <c r="AO76" i="8"/>
  <c r="AV76" i="8"/>
  <c r="AI81" i="9"/>
  <c r="AQ81" i="9" s="1"/>
  <c r="AX81" i="9" s="1"/>
  <c r="AK81" i="5"/>
  <c r="AI81" i="3"/>
  <c r="F84" i="3"/>
  <c r="X84" i="3" s="1"/>
  <c r="E84" i="3"/>
  <c r="D54" i="2"/>
  <c r="N54" i="2"/>
  <c r="BO73" i="3"/>
  <c r="AQ73" i="3"/>
  <c r="AY73" i="3"/>
  <c r="AU77" i="7"/>
  <c r="AN77" i="7"/>
  <c r="AA92" i="4"/>
  <c r="AI92" i="4" s="1"/>
  <c r="AT92" i="6"/>
  <c r="AY92" i="10"/>
  <c r="AR92" i="9"/>
  <c r="AY92" i="9" s="1"/>
  <c r="AR92" i="10"/>
  <c r="AR92" i="8"/>
  <c r="BA92" i="6"/>
  <c r="AY92" i="8"/>
  <c r="AY92" i="7"/>
  <c r="AO77" i="5"/>
  <c r="AV77" i="5"/>
  <c r="BN78" i="3"/>
  <c r="AR78" i="3"/>
  <c r="AZ78" i="3"/>
  <c r="F80" i="8"/>
  <c r="E80" i="8"/>
  <c r="W80" i="8" s="1"/>
  <c r="F80" i="1" s="1"/>
  <c r="Q80" i="1" s="1"/>
  <c r="BA75" i="5"/>
  <c r="AT75" i="5"/>
  <c r="AS79" i="5"/>
  <c r="AZ79" i="5"/>
  <c r="AQ79" i="5"/>
  <c r="AX79" i="5"/>
  <c r="AH82" i="6"/>
  <c r="AH82" i="3"/>
  <c r="AU68" i="3"/>
  <c r="AM68" i="3"/>
  <c r="AF86" i="9"/>
  <c r="AN86" i="9" s="1"/>
  <c r="AU86" i="9" s="1"/>
  <c r="AI86" i="7"/>
  <c r="AF86" i="3"/>
  <c r="Z32" i="2"/>
  <c r="Y32" i="2"/>
  <c r="AA32" i="2"/>
  <c r="V32" i="2"/>
  <c r="X32" i="2"/>
  <c r="W32" i="2"/>
  <c r="BO76" i="3"/>
  <c r="AQ76" i="3"/>
  <c r="AY76" i="3"/>
  <c r="BO71" i="3"/>
  <c r="AQ71" i="3"/>
  <c r="AY71" i="3"/>
  <c r="AR67" i="7"/>
  <c r="G67" i="1"/>
  <c r="R67" i="1" s="1"/>
  <c r="AA90" i="4"/>
  <c r="AI90" i="4" s="1"/>
  <c r="AY90" i="10"/>
  <c r="AT90" i="6"/>
  <c r="AR90" i="10"/>
  <c r="BA90" i="6"/>
  <c r="AY90" i="8"/>
  <c r="AY90" i="7"/>
  <c r="AR90" i="9"/>
  <c r="AY90" i="9" s="1"/>
  <c r="AR90" i="8"/>
  <c r="V85" i="4"/>
  <c r="AD85" i="4" s="1"/>
  <c r="AM85" i="10"/>
  <c r="AM85" i="9"/>
  <c r="AT85" i="9" s="1"/>
  <c r="AT85" i="7"/>
  <c r="AT85" i="10"/>
  <c r="AM85" i="7"/>
  <c r="F90" i="5"/>
  <c r="X90" i="5" s="1"/>
  <c r="E90" i="5"/>
  <c r="AA91" i="4"/>
  <c r="AI91" i="4" s="1"/>
  <c r="AY91" i="10"/>
  <c r="AY91" i="8"/>
  <c r="BA91" i="6"/>
  <c r="AR91" i="10"/>
  <c r="AR91" i="9"/>
  <c r="AY91" i="9" s="1"/>
  <c r="AT91" i="6"/>
  <c r="AR91" i="8"/>
  <c r="AY91" i="7"/>
  <c r="BN76" i="3"/>
  <c r="AR76" i="3"/>
  <c r="AZ76" i="3"/>
  <c r="AM69" i="3"/>
  <c r="AU69" i="3"/>
  <c r="V89" i="4"/>
  <c r="AD89" i="4" s="1"/>
  <c r="AM89" i="10"/>
  <c r="AM89" i="9"/>
  <c r="AT89" i="9" s="1"/>
  <c r="AT89" i="7"/>
  <c r="AT89" i="10"/>
  <c r="AM89" i="7"/>
  <c r="A299" i="3"/>
  <c r="AD298" i="3"/>
  <c r="BJ298" i="3"/>
  <c r="BH298" i="3"/>
  <c r="BI298" i="3"/>
  <c r="M75" i="13"/>
  <c r="W75" i="5"/>
  <c r="D75" i="1" s="1"/>
  <c r="O75" i="1" s="1"/>
  <c r="AV67" i="10"/>
  <c r="AO67" i="10"/>
  <c r="AS78" i="5"/>
  <c r="AZ78" i="5"/>
  <c r="AV78" i="8"/>
  <c r="AO78" i="8"/>
  <c r="AH84" i="7"/>
  <c r="AL84" i="5"/>
  <c r="AJ84" i="3"/>
  <c r="BM78" i="3"/>
  <c r="W78" i="3"/>
  <c r="BS56" i="3"/>
  <c r="B56" i="1"/>
  <c r="M56" i="1" s="1"/>
  <c r="AH87" i="7"/>
  <c r="AL87" i="5"/>
  <c r="AJ87" i="3"/>
  <c r="O46" i="2"/>
  <c r="E46" i="2"/>
  <c r="AV88" i="7"/>
  <c r="AO88" i="7"/>
  <c r="W37" i="2"/>
  <c r="V37" i="2"/>
  <c r="Y37" i="2"/>
  <c r="AA37" i="2"/>
  <c r="Z37" i="2"/>
  <c r="X37" i="2"/>
  <c r="BO77" i="3"/>
  <c r="AQ77" i="3"/>
  <c r="AY77" i="3"/>
  <c r="BQ78" i="3"/>
  <c r="AN78" i="3"/>
  <c r="AV78" i="3"/>
  <c r="F88" i="8"/>
  <c r="E88" i="8"/>
  <c r="W88" i="8" s="1"/>
  <c r="F88" i="1" s="1"/>
  <c r="Q88" i="1" s="1"/>
  <c r="BM70" i="3"/>
  <c r="W70" i="3"/>
  <c r="BA71" i="5"/>
  <c r="AT71" i="5"/>
  <c r="E48" i="2"/>
  <c r="O48" i="2"/>
  <c r="N50" i="2"/>
  <c r="D50" i="2"/>
  <c r="AZ77" i="5"/>
  <c r="AS77" i="5"/>
  <c r="AX72" i="7"/>
  <c r="AQ72" i="7"/>
  <c r="Y100" i="15"/>
  <c r="Q100" i="15"/>
  <c r="V100" i="15"/>
  <c r="Y100" i="4"/>
  <c r="AG100" i="4" s="1"/>
  <c r="AY100" i="5"/>
  <c r="AW100" i="10"/>
  <c r="AP100" i="10"/>
  <c r="AY100" i="6"/>
  <c r="AP100" i="8"/>
  <c r="AR100" i="6"/>
  <c r="AW100" i="8"/>
  <c r="AR100" i="5"/>
  <c r="AP100" i="9"/>
  <c r="AW100" i="9" s="1"/>
  <c r="AQ69" i="5"/>
  <c r="AX69" i="5"/>
  <c r="E86" i="7"/>
  <c r="W86" i="7" s="1"/>
  <c r="F86" i="7"/>
  <c r="AZ68" i="5"/>
  <c r="AS68" i="5"/>
  <c r="AE81" i="8"/>
  <c r="AG81" i="6"/>
  <c r="AG81" i="5"/>
  <c r="AE81" i="3"/>
  <c r="AH83" i="7"/>
  <c r="AL83" i="5"/>
  <c r="AJ83" i="3"/>
  <c r="T115" i="15"/>
  <c r="B113" i="15"/>
  <c r="U111" i="15"/>
  <c r="T107" i="15"/>
  <c r="B117" i="15"/>
  <c r="T111" i="15"/>
  <c r="U115" i="15"/>
  <c r="U117" i="15"/>
  <c r="U108" i="15"/>
  <c r="T117" i="15"/>
  <c r="B110" i="15"/>
  <c r="T108" i="15"/>
  <c r="U114" i="15"/>
  <c r="B107" i="15"/>
  <c r="T114" i="15"/>
  <c r="T112" i="15"/>
  <c r="B116" i="15"/>
  <c r="B114" i="15"/>
  <c r="B109" i="15"/>
  <c r="U110" i="15"/>
  <c r="B112" i="15"/>
  <c r="U109" i="15"/>
  <c r="U107" i="15"/>
  <c r="U116" i="15"/>
  <c r="T109" i="15"/>
  <c r="T116" i="15"/>
  <c r="U118" i="15"/>
  <c r="T118" i="15"/>
  <c r="T113" i="15"/>
  <c r="T106" i="15"/>
  <c r="U112" i="15"/>
  <c r="B118" i="15"/>
  <c r="B115" i="15"/>
  <c r="B111" i="15"/>
  <c r="B108" i="15"/>
  <c r="T110" i="15"/>
  <c r="B106" i="15"/>
  <c r="U113" i="15"/>
  <c r="I11" i="15"/>
  <c r="U106" i="15"/>
  <c r="AH85" i="6"/>
  <c r="AH85" i="3"/>
  <c r="E51" i="2"/>
  <c r="O51" i="2"/>
  <c r="AH83" i="6"/>
  <c r="AH83" i="3"/>
  <c r="W42" i="2"/>
  <c r="X42" i="2"/>
  <c r="Y42" i="2"/>
  <c r="AA42" i="2"/>
  <c r="Z42" i="2"/>
  <c r="V42" i="2"/>
  <c r="AX77" i="5"/>
  <c r="AQ77" i="5"/>
  <c r="AM77" i="3"/>
  <c r="AU77" i="3"/>
  <c r="V87" i="4"/>
  <c r="AD87" i="4" s="1"/>
  <c r="AT87" i="7"/>
  <c r="AT87" i="10"/>
  <c r="AM87" i="10"/>
  <c r="AM87" i="7"/>
  <c r="AM87" i="9"/>
  <c r="AT87" i="9" s="1"/>
  <c r="BR79" i="3"/>
  <c r="AW79" i="3"/>
  <c r="AO79" i="3"/>
  <c r="N47" i="2"/>
  <c r="D47" i="2"/>
  <c r="N102" i="15"/>
  <c r="M102" i="15"/>
  <c r="L102" i="15"/>
  <c r="P102" i="15"/>
  <c r="O102" i="15"/>
  <c r="K102" i="15"/>
  <c r="C102" i="8"/>
  <c r="C102" i="7"/>
  <c r="AG102" i="7"/>
  <c r="C102" i="6"/>
  <c r="C102" i="5"/>
  <c r="C102" i="3"/>
  <c r="V103" i="15"/>
  <c r="Q103" i="15"/>
  <c r="Y103" i="15"/>
  <c r="Y103" i="4"/>
  <c r="AG103" i="4" s="1"/>
  <c r="AP103" i="8"/>
  <c r="AW103" i="10"/>
  <c r="AP103" i="10"/>
  <c r="AY103" i="6"/>
  <c r="AR103" i="6"/>
  <c r="AW103" i="8"/>
  <c r="AY103" i="5"/>
  <c r="AP103" i="9"/>
  <c r="AW103" i="9" s="1"/>
  <c r="AR103" i="5"/>
  <c r="AH85" i="7"/>
  <c r="AL85" i="5"/>
  <c r="AJ85" i="3"/>
  <c r="BR68" i="3"/>
  <c r="AW68" i="3"/>
  <c r="AO68" i="3"/>
  <c r="AA86" i="4"/>
  <c r="AI86" i="4" s="1"/>
  <c r="AR86" i="8"/>
  <c r="AY86" i="8"/>
  <c r="AR86" i="9"/>
  <c r="AY86" i="9" s="1"/>
  <c r="AY86" i="10"/>
  <c r="AR86" i="10"/>
  <c r="BA86" i="6"/>
  <c r="AT86" i="6"/>
  <c r="AY86" i="7"/>
  <c r="AU73" i="7"/>
  <c r="AN73" i="7"/>
  <c r="L47" i="2"/>
  <c r="B47" i="2"/>
  <c r="AH81" i="7"/>
  <c r="AL81" i="5"/>
  <c r="AJ81" i="3"/>
  <c r="O43" i="2"/>
  <c r="E43" i="2"/>
  <c r="F84" i="6"/>
  <c r="X84" i="6" s="1"/>
  <c r="E84" i="6"/>
  <c r="W84" i="6" s="1"/>
  <c r="E84" i="1" s="1"/>
  <c r="P84" i="1" s="1"/>
  <c r="AZ73" i="5"/>
  <c r="AS73" i="5"/>
  <c r="W91" i="4"/>
  <c r="AE91" i="4" s="1"/>
  <c r="AU91" i="10"/>
  <c r="AU91" i="8"/>
  <c r="AN91" i="10"/>
  <c r="AW91" i="5"/>
  <c r="AN91" i="8"/>
  <c r="AP91" i="5"/>
  <c r="AV77" i="8"/>
  <c r="AO77" i="8"/>
  <c r="BA92" i="3"/>
  <c r="AS92" i="3"/>
  <c r="AO77" i="6"/>
  <c r="AV77" i="6"/>
  <c r="BA78" i="5"/>
  <c r="AT78" i="5"/>
  <c r="AE80" i="8"/>
  <c r="AG80" i="6"/>
  <c r="AG80" i="5"/>
  <c r="AE80" i="3"/>
  <c r="AP75" i="7"/>
  <c r="AW75" i="7"/>
  <c r="AU79" i="7"/>
  <c r="AN79" i="7"/>
  <c r="AI82" i="9"/>
  <c r="AQ82" i="9" s="1"/>
  <c r="AX82" i="9" s="1"/>
  <c r="AK82" i="5"/>
  <c r="AI82" i="3"/>
  <c r="M277" i="4"/>
  <c r="C277" i="1" s="1"/>
  <c r="K277" i="4"/>
  <c r="AV68" i="5"/>
  <c r="AO68" i="5"/>
  <c r="AG86" i="10"/>
  <c r="AG86" i="9"/>
  <c r="AO86" i="9" s="1"/>
  <c r="AV86" i="9" s="1"/>
  <c r="AG86" i="8"/>
  <c r="AF86" i="7"/>
  <c r="AI86" i="5"/>
  <c r="AG86" i="3"/>
  <c r="F89" i="3"/>
  <c r="X89" i="3" s="1"/>
  <c r="E89" i="3"/>
  <c r="F87" i="3"/>
  <c r="X87" i="3" s="1"/>
  <c r="E87" i="3"/>
  <c r="AS76" i="5"/>
  <c r="AZ76" i="5"/>
  <c r="AZ71" i="5"/>
  <c r="AS71" i="5"/>
  <c r="AS90" i="3"/>
  <c r="BA90" i="3"/>
  <c r="AX69" i="7"/>
  <c r="AQ69" i="7"/>
  <c r="AI70" i="6"/>
  <c r="AW70" i="6"/>
  <c r="AP70" i="6"/>
  <c r="F91" i="3"/>
  <c r="X91" i="3" s="1"/>
  <c r="E91" i="3"/>
  <c r="AV67" i="8"/>
  <c r="AO67" i="8"/>
  <c r="AI72" i="6"/>
  <c r="AP72" i="6"/>
  <c r="AW72" i="6"/>
  <c r="AT67" i="8"/>
  <c r="AM67" i="8"/>
  <c r="AV70" i="10"/>
  <c r="AO70" i="10"/>
  <c r="AH84" i="6"/>
  <c r="AH84" i="3"/>
  <c r="BN67" i="3"/>
  <c r="AR67" i="3"/>
  <c r="AZ67" i="3"/>
  <c r="BM77" i="3"/>
  <c r="W77" i="3"/>
  <c r="F88" i="6"/>
  <c r="X88" i="6" s="1"/>
  <c r="E88" i="6"/>
  <c r="W88" i="6" s="1"/>
  <c r="E88" i="1" s="1"/>
  <c r="P88" i="1" s="1"/>
  <c r="AI84" i="9"/>
  <c r="AQ84" i="9" s="1"/>
  <c r="AX84" i="9" s="1"/>
  <c r="AK84" i="5"/>
  <c r="AI84" i="3"/>
  <c r="F92" i="7"/>
  <c r="E92" i="7"/>
  <c r="W92" i="7" s="1"/>
  <c r="AI79" i="6"/>
  <c r="AP79" i="6"/>
  <c r="AW79" i="6"/>
  <c r="AH89" i="6"/>
  <c r="AH89" i="3"/>
  <c r="F88" i="7"/>
  <c r="E88" i="7"/>
  <c r="W88" i="7" s="1"/>
  <c r="K100" i="15"/>
  <c r="N100" i="15"/>
  <c r="M100" i="15"/>
  <c r="L100" i="15"/>
  <c r="P100" i="15"/>
  <c r="O100" i="15"/>
  <c r="AG100" i="7"/>
  <c r="C100" i="8"/>
  <c r="C100" i="6"/>
  <c r="C100" i="5"/>
  <c r="C100" i="3"/>
  <c r="C100" i="7"/>
  <c r="AA89" i="4"/>
  <c r="AI89" i="4" s="1"/>
  <c r="AR89" i="10"/>
  <c r="AR89" i="9"/>
  <c r="AY89" i="9" s="1"/>
  <c r="AT89" i="6"/>
  <c r="BA89" i="6"/>
  <c r="AY89" i="10"/>
  <c r="AY89" i="8"/>
  <c r="AR89" i="8"/>
  <c r="AY89" i="7"/>
  <c r="F82" i="3"/>
  <c r="X82" i="3" s="1"/>
  <c r="E82" i="3"/>
  <c r="AA38" i="2"/>
  <c r="Z38" i="2"/>
  <c r="Y38" i="2"/>
  <c r="X38" i="2"/>
  <c r="W38" i="2"/>
  <c r="V38" i="2"/>
  <c r="W87" i="4"/>
  <c r="AE87" i="4" s="1"/>
  <c r="AW87" i="5"/>
  <c r="AN87" i="10"/>
  <c r="AU87" i="8"/>
  <c r="AU87" i="10"/>
  <c r="AN87" i="8"/>
  <c r="AP87" i="5"/>
  <c r="AH90" i="7"/>
  <c r="AL90" i="5"/>
  <c r="AJ90" i="3"/>
  <c r="F83" i="7"/>
  <c r="E83" i="7"/>
  <c r="W83" i="7" s="1"/>
  <c r="AH92" i="6"/>
  <c r="AH92" i="3"/>
  <c r="BS55" i="3"/>
  <c r="B55" i="1"/>
  <c r="M55" i="1" s="1"/>
  <c r="AM76" i="8"/>
  <c r="AT76" i="8"/>
  <c r="BR75" i="3"/>
  <c r="AW75" i="3"/>
  <c r="AO75" i="3"/>
  <c r="F83" i="8"/>
  <c r="E83" i="8"/>
  <c r="W83" i="8" s="1"/>
  <c r="F83" i="1" s="1"/>
  <c r="Q83" i="1" s="1"/>
  <c r="AF91" i="9"/>
  <c r="AN91" i="9" s="1"/>
  <c r="AU91" i="9" s="1"/>
  <c r="AI91" i="7"/>
  <c r="AF91" i="3"/>
  <c r="AX55" i="6"/>
  <c r="AQ55" i="6"/>
  <c r="A321" i="9"/>
  <c r="BJ320" i="9"/>
  <c r="BI320" i="9"/>
  <c r="BH320" i="9"/>
  <c r="AE83" i="8"/>
  <c r="AG83" i="6"/>
  <c r="AG83" i="5"/>
  <c r="AE83" i="3"/>
  <c r="AR69" i="7"/>
  <c r="G69" i="1"/>
  <c r="R69" i="1" s="1"/>
  <c r="E82" i="7"/>
  <c r="W82" i="7" s="1"/>
  <c r="F82" i="7"/>
  <c r="S94" i="15"/>
  <c r="X94" i="4" s="1"/>
  <c r="AF94" i="4" s="1"/>
  <c r="R94" i="15"/>
  <c r="Z94" i="4"/>
  <c r="AH94" i="4" s="1"/>
  <c r="AX94" i="10"/>
  <c r="AQ94" i="10"/>
  <c r="AX94" i="8"/>
  <c r="AS94" i="6"/>
  <c r="AZ94" i="6"/>
  <c r="AQ94" i="8"/>
  <c r="BH298" i="9"/>
  <c r="A299" i="9"/>
  <c r="BJ298" i="9"/>
  <c r="BI298" i="9"/>
  <c r="BM75" i="3"/>
  <c r="W75" i="3"/>
  <c r="AV76" i="10"/>
  <c r="AO76" i="10"/>
  <c r="AT77" i="8"/>
  <c r="AM77" i="8"/>
  <c r="AW78" i="7"/>
  <c r="AP78" i="7"/>
  <c r="AF80" i="9"/>
  <c r="AN80" i="9" s="1"/>
  <c r="AU80" i="9" s="1"/>
  <c r="AI80" i="7"/>
  <c r="AF80" i="3"/>
  <c r="BM68" i="3"/>
  <c r="W68" i="3"/>
  <c r="AV79" i="8"/>
  <c r="AO79" i="8"/>
  <c r="AO68" i="6"/>
  <c r="AV68" i="6"/>
  <c r="Y31" i="2"/>
  <c r="X31" i="2"/>
  <c r="AA31" i="2"/>
  <c r="Z31" i="2"/>
  <c r="W31" i="2"/>
  <c r="V31" i="2"/>
  <c r="AH86" i="6"/>
  <c r="AH86" i="3"/>
  <c r="F89" i="5"/>
  <c r="X89" i="5" s="1"/>
  <c r="E89" i="5"/>
  <c r="F87" i="5"/>
  <c r="X87" i="5" s="1"/>
  <c r="E87" i="5"/>
  <c r="A301" i="5"/>
  <c r="BJ300" i="5"/>
  <c r="BI300" i="5"/>
  <c r="BH300" i="5"/>
  <c r="BR71" i="3"/>
  <c r="AO71" i="3"/>
  <c r="AW71" i="3"/>
  <c r="V90" i="4"/>
  <c r="AD90" i="4" s="1"/>
  <c r="AT90" i="10"/>
  <c r="AM90" i="7"/>
  <c r="AT90" i="7"/>
  <c r="AM90" i="10"/>
  <c r="AM90" i="9"/>
  <c r="AT90" i="9" s="1"/>
  <c r="BQ75" i="3"/>
  <c r="AV75" i="3"/>
  <c r="AN75" i="3"/>
  <c r="F91" i="6"/>
  <c r="X91" i="6" s="1"/>
  <c r="E91" i="6"/>
  <c r="W91" i="6" s="1"/>
  <c r="E91" i="1" s="1"/>
  <c r="P91" i="1" s="1"/>
  <c r="BP77" i="3"/>
  <c r="AP77" i="3"/>
  <c r="AX77" i="3"/>
  <c r="AR70" i="7"/>
  <c r="G70" i="1"/>
  <c r="R70" i="1" s="1"/>
  <c r="BI321" i="6"/>
  <c r="BH321" i="6"/>
  <c r="BJ321" i="6"/>
  <c r="A322" i="6"/>
  <c r="F90" i="7"/>
  <c r="E90" i="7"/>
  <c r="W90" i="7" s="1"/>
  <c r="E92" i="6"/>
  <c r="W92" i="6" s="1"/>
  <c r="E92" i="1" s="1"/>
  <c r="P92" i="1" s="1"/>
  <c r="F92" i="6"/>
  <c r="X92" i="6" s="1"/>
  <c r="AI89" i="9"/>
  <c r="AQ89" i="9" s="1"/>
  <c r="AX89" i="9" s="1"/>
  <c r="AK89" i="5"/>
  <c r="AI89" i="3"/>
  <c r="F85" i="3"/>
  <c r="X85" i="3" s="1"/>
  <c r="E85" i="3"/>
  <c r="F81" i="3"/>
  <c r="X81" i="3" s="1"/>
  <c r="E81" i="3"/>
  <c r="AV73" i="5"/>
  <c r="AO73" i="5"/>
  <c r="AX70" i="7"/>
  <c r="AQ70" i="7"/>
  <c r="S95" i="15"/>
  <c r="X95" i="4" s="1"/>
  <c r="AF95" i="4" s="1"/>
  <c r="R95" i="15"/>
  <c r="Z95" i="4"/>
  <c r="AH95" i="4" s="1"/>
  <c r="AX95" i="10"/>
  <c r="AQ95" i="10"/>
  <c r="AS95" i="6"/>
  <c r="AX95" i="8"/>
  <c r="AZ95" i="6"/>
  <c r="AQ95" i="8"/>
  <c r="AO78" i="10"/>
  <c r="AV78" i="10"/>
  <c r="AI90" i="9"/>
  <c r="AQ90" i="9" s="1"/>
  <c r="AX90" i="9" s="1"/>
  <c r="AK90" i="5"/>
  <c r="AI90" i="3"/>
  <c r="AZ72" i="5"/>
  <c r="AS72" i="5"/>
  <c r="N275" i="1"/>
  <c r="K275" i="1"/>
  <c r="E82" i="5"/>
  <c r="F82" i="5"/>
  <c r="X82" i="5" s="1"/>
  <c r="B48" i="2"/>
  <c r="L48" i="2"/>
  <c r="AX72" i="5"/>
  <c r="AQ72" i="5"/>
  <c r="V81" i="4"/>
  <c r="AD81" i="4" s="1"/>
  <c r="AT81" i="10"/>
  <c r="AT81" i="7"/>
  <c r="AM81" i="10"/>
  <c r="AM81" i="9"/>
  <c r="AT81" i="9" s="1"/>
  <c r="AM81" i="7"/>
  <c r="F82" i="6"/>
  <c r="X82" i="6" s="1"/>
  <c r="E82" i="6"/>
  <c r="W82" i="6" s="1"/>
  <c r="E82" i="1" s="1"/>
  <c r="P82" i="1" s="1"/>
  <c r="AI71" i="6"/>
  <c r="AW71" i="6"/>
  <c r="AP71" i="6"/>
  <c r="N43" i="2"/>
  <c r="D43" i="2"/>
  <c r="AU72" i="7"/>
  <c r="AN72" i="7"/>
  <c r="AH92" i="7"/>
  <c r="AL92" i="5"/>
  <c r="AJ92" i="3"/>
  <c r="BO67" i="3"/>
  <c r="AQ67" i="3"/>
  <c r="AY67" i="3"/>
  <c r="AI75" i="6"/>
  <c r="AW75" i="6"/>
  <c r="AP75" i="6"/>
  <c r="AH81" i="6"/>
  <c r="AH81" i="3"/>
  <c r="AW69" i="7"/>
  <c r="AP69" i="7"/>
  <c r="AI92" i="9"/>
  <c r="AQ92" i="9" s="1"/>
  <c r="AX92" i="9" s="1"/>
  <c r="AK92" i="5"/>
  <c r="AI92" i="3"/>
  <c r="B45" i="2"/>
  <c r="L45" i="2"/>
  <c r="AO73" i="8"/>
  <c r="AV73" i="8"/>
  <c r="AQ54" i="6"/>
  <c r="AX54" i="6"/>
  <c r="BQ73" i="3"/>
  <c r="AV73" i="3"/>
  <c r="AN73" i="3"/>
  <c r="E84" i="5"/>
  <c r="F84" i="5"/>
  <c r="X84" i="5" s="1"/>
  <c r="S102" i="15"/>
  <c r="X102" i="4" s="1"/>
  <c r="AF102" i="4" s="1"/>
  <c r="R102" i="15"/>
  <c r="Z102" i="4"/>
  <c r="AH102" i="4" s="1"/>
  <c r="AQ102" i="10"/>
  <c r="AX102" i="10"/>
  <c r="AX102" i="8"/>
  <c r="AQ102" i="8"/>
  <c r="AZ102" i="6"/>
  <c r="AS102" i="6"/>
  <c r="AO77" i="10"/>
  <c r="AV77" i="10"/>
  <c r="M278" i="4"/>
  <c r="C278" i="1" s="1"/>
  <c r="K278" i="4"/>
  <c r="BP73" i="3"/>
  <c r="AP73" i="3"/>
  <c r="AX73" i="3"/>
  <c r="AM74" i="3"/>
  <c r="AU74" i="3"/>
  <c r="AQ57" i="6"/>
  <c r="AX57" i="6"/>
  <c r="AG80" i="10"/>
  <c r="AG80" i="9"/>
  <c r="AO80" i="9" s="1"/>
  <c r="AV80" i="9" s="1"/>
  <c r="AG80" i="8"/>
  <c r="AI80" i="5"/>
  <c r="AF80" i="7"/>
  <c r="AG80" i="3"/>
  <c r="L44" i="2"/>
  <c r="B44" i="2"/>
  <c r="AT68" i="8"/>
  <c r="AM68" i="8"/>
  <c r="AI86" i="9"/>
  <c r="AQ86" i="9" s="1"/>
  <c r="AX86" i="9" s="1"/>
  <c r="AK86" i="5"/>
  <c r="AI86" i="3"/>
  <c r="F89" i="6"/>
  <c r="X89" i="6" s="1"/>
  <c r="E89" i="6"/>
  <c r="W89" i="6" s="1"/>
  <c r="E89" i="1" s="1"/>
  <c r="P89" i="1" s="1"/>
  <c r="F87" i="6"/>
  <c r="X87" i="6" s="1"/>
  <c r="E87" i="6"/>
  <c r="W87" i="6" s="1"/>
  <c r="E87" i="1" s="1"/>
  <c r="P87" i="1" s="1"/>
  <c r="AR72" i="7"/>
  <c r="G72" i="1"/>
  <c r="R72" i="1" s="1"/>
  <c r="W90" i="4"/>
  <c r="AE90" i="4" s="1"/>
  <c r="AU90" i="10"/>
  <c r="AW90" i="5"/>
  <c r="AN90" i="10"/>
  <c r="AU90" i="8"/>
  <c r="AP90" i="5"/>
  <c r="AN90" i="8"/>
  <c r="BR70" i="3"/>
  <c r="AW70" i="3"/>
  <c r="AO70" i="3"/>
  <c r="AX71" i="5"/>
  <c r="AQ71" i="5"/>
  <c r="AA35" i="2"/>
  <c r="Z35" i="2"/>
  <c r="Y35" i="2"/>
  <c r="X35" i="2"/>
  <c r="W35" i="2"/>
  <c r="V35" i="2"/>
  <c r="A300" i="15"/>
  <c r="AF299" i="15"/>
  <c r="AE299" i="15"/>
  <c r="J280" i="4"/>
  <c r="B55" i="2"/>
  <c r="L55" i="2"/>
  <c r="AF89" i="9"/>
  <c r="AN89" i="9" s="1"/>
  <c r="AU89" i="9" s="1"/>
  <c r="AI89" i="7"/>
  <c r="AF89" i="3"/>
  <c r="E53" i="2"/>
  <c r="O53" i="2"/>
  <c r="E91" i="5"/>
  <c r="F91" i="5"/>
  <c r="X91" i="5" s="1"/>
  <c r="AE38" i="9"/>
  <c r="AM39" i="9"/>
  <c r="AT39" i="9" s="1"/>
  <c r="AX59" i="6"/>
  <c r="AQ59" i="6"/>
  <c r="BA89" i="3"/>
  <c r="AS89" i="3"/>
  <c r="AT67" i="5"/>
  <c r="BA67" i="5"/>
  <c r="N49" i="2"/>
  <c r="D49" i="2"/>
  <c r="BQ76" i="3"/>
  <c r="AN76" i="3"/>
  <c r="AV76" i="3"/>
  <c r="F90" i="8"/>
  <c r="E90" i="8"/>
  <c r="W90" i="8" s="1"/>
  <c r="F90" i="1" s="1"/>
  <c r="Q90" i="1" s="1"/>
  <c r="AX79" i="7"/>
  <c r="AQ79" i="7"/>
  <c r="AO83" i="7"/>
  <c r="AV83" i="7"/>
  <c r="O97" i="15"/>
  <c r="N97" i="15"/>
  <c r="M97" i="15"/>
  <c r="P97" i="15"/>
  <c r="L97" i="15"/>
  <c r="K97" i="15"/>
  <c r="C97" i="8"/>
  <c r="C97" i="7"/>
  <c r="AG97" i="7"/>
  <c r="C97" i="6"/>
  <c r="C97" i="5"/>
  <c r="C97" i="3"/>
  <c r="AQ62" i="6"/>
  <c r="AX62" i="6"/>
  <c r="AQ65" i="6"/>
  <c r="AX65" i="6"/>
  <c r="AO79" i="6"/>
  <c r="AV79" i="6"/>
  <c r="AX75" i="5"/>
  <c r="AQ75" i="5"/>
  <c r="BQ77" i="3"/>
  <c r="AN77" i="3"/>
  <c r="AV77" i="3"/>
  <c r="BR69" i="3"/>
  <c r="AO69" i="3"/>
  <c r="AW69" i="3"/>
  <c r="F86" i="5"/>
  <c r="X86" i="5" s="1"/>
  <c r="E86" i="5"/>
  <c r="AE85" i="8"/>
  <c r="AG85" i="6"/>
  <c r="AG85" i="5"/>
  <c r="AE85" i="3"/>
  <c r="O50" i="2"/>
  <c r="E50" i="2"/>
  <c r="B51" i="2"/>
  <c r="L51" i="2"/>
  <c r="AM78" i="3"/>
  <c r="AU78" i="3"/>
  <c r="AI83" i="9"/>
  <c r="AQ83" i="9" s="1"/>
  <c r="AX83" i="9" s="1"/>
  <c r="AK83" i="5"/>
  <c r="AI83" i="3"/>
  <c r="B52" i="2"/>
  <c r="L52" i="2"/>
  <c r="M69" i="13"/>
  <c r="W69" i="5"/>
  <c r="D69" i="1" s="1"/>
  <c r="O69" i="1" s="1"/>
  <c r="AA80" i="4"/>
  <c r="AI80" i="4" s="1"/>
  <c r="AT80" i="6"/>
  <c r="BA80" i="6"/>
  <c r="AR80" i="8"/>
  <c r="AY80" i="10"/>
  <c r="AR80" i="9"/>
  <c r="AY80" i="9" s="1"/>
  <c r="AY80" i="8"/>
  <c r="AR80" i="10"/>
  <c r="AY80" i="7"/>
  <c r="Q93" i="15"/>
  <c r="Y93" i="15"/>
  <c r="V93" i="15"/>
  <c r="Y93" i="4"/>
  <c r="AG93" i="4" s="1"/>
  <c r="AP93" i="10"/>
  <c r="AR93" i="5"/>
  <c r="AW93" i="8"/>
  <c r="AP93" i="8"/>
  <c r="AW93" i="10"/>
  <c r="AY93" i="6"/>
  <c r="AR93" i="6"/>
  <c r="AY93" i="5"/>
  <c r="AP93" i="9"/>
  <c r="AW93" i="9" s="1"/>
  <c r="BS66" i="3"/>
  <c r="B66" i="1"/>
  <c r="M66" i="1" s="1"/>
  <c r="J281" i="4"/>
  <c r="M276" i="4"/>
  <c r="C276" i="1" s="1"/>
  <c r="K276" i="4"/>
  <c r="AX73" i="7"/>
  <c r="AQ73" i="7"/>
  <c r="AV84" i="7"/>
  <c r="AO84" i="7"/>
  <c r="BM74" i="3"/>
  <c r="W74" i="3"/>
  <c r="R97" i="15"/>
  <c r="S97" i="15"/>
  <c r="X97" i="4" s="1"/>
  <c r="AF97" i="4" s="1"/>
  <c r="Z97" i="4"/>
  <c r="AH97" i="4" s="1"/>
  <c r="AZ97" i="6"/>
  <c r="AQ97" i="10"/>
  <c r="AQ97" i="8"/>
  <c r="AX97" i="10"/>
  <c r="AS97" i="6"/>
  <c r="AX97" i="8"/>
  <c r="AV68" i="8"/>
  <c r="AO68" i="8"/>
  <c r="AZ74" i="5"/>
  <c r="AS74" i="5"/>
  <c r="AV73" i="10"/>
  <c r="AO73" i="10"/>
  <c r="H283" i="4"/>
  <c r="BQ74" i="3"/>
  <c r="AN74" i="3"/>
  <c r="AV74" i="3"/>
  <c r="V40" i="2"/>
  <c r="X40" i="2"/>
  <c r="W40" i="2"/>
  <c r="AA40" i="2"/>
  <c r="Z40" i="2"/>
  <c r="Y40" i="2"/>
  <c r="E54" i="2"/>
  <c r="O54" i="2"/>
  <c r="E84" i="7"/>
  <c r="W84" i="7" s="1"/>
  <c r="F84" i="7"/>
  <c r="AI73" i="6"/>
  <c r="AW73" i="6"/>
  <c r="AP73" i="6"/>
  <c r="AV74" i="5"/>
  <c r="AO74" i="5"/>
  <c r="M79" i="13"/>
  <c r="W79" i="5"/>
  <c r="D79" i="1" s="1"/>
  <c r="O79" i="1" s="1"/>
  <c r="AH80" i="6"/>
  <c r="AH80" i="3"/>
  <c r="AR74" i="7"/>
  <c r="G74" i="1"/>
  <c r="R74" i="1" s="1"/>
  <c r="AV79" i="10"/>
  <c r="AO79" i="10"/>
  <c r="W92" i="4"/>
  <c r="AE92" i="4" s="1"/>
  <c r="AU92" i="10"/>
  <c r="AW92" i="5"/>
  <c r="AN92" i="10"/>
  <c r="AP92" i="5"/>
  <c r="AN92" i="8"/>
  <c r="AU92" i="8"/>
  <c r="BS62" i="3"/>
  <c r="B62" i="1"/>
  <c r="M62" i="1" s="1"/>
  <c r="AE86" i="8"/>
  <c r="AG86" i="6"/>
  <c r="AG86" i="5"/>
  <c r="AE86" i="3"/>
  <c r="AV89" i="7"/>
  <c r="AO89" i="7"/>
  <c r="AV87" i="7"/>
  <c r="AO87" i="7"/>
  <c r="BR67" i="3"/>
  <c r="AW67" i="3"/>
  <c r="AO67" i="3"/>
  <c r="BN74" i="3"/>
  <c r="AR74" i="3"/>
  <c r="AZ74" i="3"/>
  <c r="AX70" i="5"/>
  <c r="AQ70" i="5"/>
  <c r="AU71" i="7"/>
  <c r="AN71" i="7"/>
  <c r="M279" i="4"/>
  <c r="C279" i="1" s="1"/>
  <c r="K279" i="4"/>
  <c r="N94" i="15"/>
  <c r="M94" i="15"/>
  <c r="L94" i="15"/>
  <c r="K94" i="15"/>
  <c r="O94" i="15"/>
  <c r="P94" i="15"/>
  <c r="C94" i="8"/>
  <c r="C94" i="7"/>
  <c r="C94" i="6"/>
  <c r="C94" i="5"/>
  <c r="AG94" i="7"/>
  <c r="C94" i="3"/>
  <c r="F90" i="3"/>
  <c r="X90" i="3" s="1"/>
  <c r="E90" i="3"/>
  <c r="BP72" i="3"/>
  <c r="AP72" i="3"/>
  <c r="AX72" i="3"/>
  <c r="F88" i="3"/>
  <c r="X88" i="3" s="1"/>
  <c r="E88" i="3"/>
  <c r="N98" i="15"/>
  <c r="O98" i="15"/>
  <c r="M98" i="15"/>
  <c r="L98" i="15"/>
  <c r="K98" i="15"/>
  <c r="P98" i="15"/>
  <c r="C98" i="8"/>
  <c r="C98" i="7"/>
  <c r="AG98" i="7"/>
  <c r="C98" i="6"/>
  <c r="C98" i="3"/>
  <c r="C98" i="5"/>
  <c r="E52" i="2"/>
  <c r="O52" i="2"/>
  <c r="AU74" i="7"/>
  <c r="AN74" i="7"/>
  <c r="AG84" i="10"/>
  <c r="AG84" i="9"/>
  <c r="AO84" i="9" s="1"/>
  <c r="AV84" i="9" s="1"/>
  <c r="AG84" i="8"/>
  <c r="AF84" i="7"/>
  <c r="AI84" i="5"/>
  <c r="AG84" i="3"/>
  <c r="BS54" i="3"/>
  <c r="B54" i="1"/>
  <c r="M54" i="1" s="1"/>
  <c r="BA88" i="3"/>
  <c r="AS88" i="3"/>
  <c r="AW73" i="7"/>
  <c r="AP73" i="7"/>
  <c r="AH89" i="7"/>
  <c r="AL89" i="5"/>
  <c r="AJ89" i="3"/>
  <c r="E90" i="6"/>
  <c r="W90" i="6" s="1"/>
  <c r="E90" i="1" s="1"/>
  <c r="P90" i="1" s="1"/>
  <c r="F90" i="6"/>
  <c r="X90" i="6" s="1"/>
  <c r="AG89" i="10"/>
  <c r="AG89" i="9"/>
  <c r="AO89" i="9" s="1"/>
  <c r="AV89" i="9" s="1"/>
  <c r="AG89" i="8"/>
  <c r="AF89" i="7"/>
  <c r="AI89" i="5"/>
  <c r="AG89" i="3"/>
  <c r="BN77" i="3"/>
  <c r="AZ77" i="3"/>
  <c r="AR77" i="3"/>
  <c r="AT79" i="5"/>
  <c r="BA79" i="5"/>
  <c r="R101" i="15"/>
  <c r="S101" i="15"/>
  <c r="X101" i="4" s="1"/>
  <c r="AF101" i="4" s="1"/>
  <c r="Z101" i="4"/>
  <c r="AH101" i="4" s="1"/>
  <c r="AX101" i="10"/>
  <c r="AX101" i="8"/>
  <c r="AQ101" i="10"/>
  <c r="AZ101" i="6"/>
  <c r="AQ101" i="8"/>
  <c r="AS101" i="6"/>
  <c r="M74" i="13"/>
  <c r="W74" i="5"/>
  <c r="D74" i="1" s="1"/>
  <c r="O74" i="1" s="1"/>
  <c r="AR73" i="7"/>
  <c r="G73" i="1"/>
  <c r="R73" i="1" s="1"/>
  <c r="AO76" i="5"/>
  <c r="AV76" i="5"/>
  <c r="F85" i="6"/>
  <c r="X85" i="6" s="1"/>
  <c r="E85" i="6"/>
  <c r="W85" i="6" s="1"/>
  <c r="E85" i="1" s="1"/>
  <c r="P85" i="1" s="1"/>
  <c r="F85" i="7"/>
  <c r="E85" i="7"/>
  <c r="W85" i="7" s="1"/>
  <c r="AX56" i="6"/>
  <c r="AQ56" i="6"/>
  <c r="AQ66" i="6"/>
  <c r="AX66" i="6"/>
  <c r="AH88" i="6"/>
  <c r="AH88" i="3"/>
  <c r="R100" i="15"/>
  <c r="S100" i="15"/>
  <c r="X100" i="4" s="1"/>
  <c r="AF100" i="4" s="1"/>
  <c r="Z100" i="4"/>
  <c r="AH100" i="4" s="1"/>
  <c r="AX100" i="10"/>
  <c r="AZ100" i="6"/>
  <c r="AQ100" i="10"/>
  <c r="AQ100" i="8"/>
  <c r="AS100" i="6"/>
  <c r="AX100" i="8"/>
  <c r="Y101" i="15"/>
  <c r="V101" i="15"/>
  <c r="Q101" i="15"/>
  <c r="Y101" i="4"/>
  <c r="AG101" i="4" s="1"/>
  <c r="AW101" i="10"/>
  <c r="AP101" i="10"/>
  <c r="AW101" i="8"/>
  <c r="AP101" i="9"/>
  <c r="AW101" i="9" s="1"/>
  <c r="AP101" i="8"/>
  <c r="AY101" i="6"/>
  <c r="AR101" i="6"/>
  <c r="AY101" i="5"/>
  <c r="AR101" i="5"/>
  <c r="Y97" i="15"/>
  <c r="V97" i="15"/>
  <c r="Q97" i="15"/>
  <c r="Y97" i="4"/>
  <c r="AG97" i="4" s="1"/>
  <c r="AP97" i="9"/>
  <c r="AW97" i="9" s="1"/>
  <c r="AY97" i="6"/>
  <c r="AW97" i="10"/>
  <c r="AR97" i="6"/>
  <c r="AW97" i="8"/>
  <c r="AP97" i="8"/>
  <c r="AR97" i="5"/>
  <c r="AP97" i="10"/>
  <c r="AY97" i="5"/>
  <c r="AX68" i="5"/>
  <c r="AQ68" i="5"/>
  <c r="W88" i="4"/>
  <c r="AE88" i="4" s="1"/>
  <c r="AN88" i="8"/>
  <c r="AU88" i="10"/>
  <c r="AN88" i="10"/>
  <c r="AU88" i="8"/>
  <c r="AW88" i="5"/>
  <c r="AP88" i="5"/>
  <c r="Y104" i="15"/>
  <c r="V104" i="15"/>
  <c r="Q104" i="15"/>
  <c r="Y104" i="4"/>
  <c r="AG104" i="4" s="1"/>
  <c r="AP104" i="9"/>
  <c r="AW104" i="9" s="1"/>
  <c r="AY104" i="6"/>
  <c r="AP104" i="10"/>
  <c r="AW104" i="8"/>
  <c r="AR104" i="6"/>
  <c r="AW104" i="10"/>
  <c r="AR104" i="5"/>
  <c r="AP104" i="8"/>
  <c r="AY104" i="5"/>
  <c r="BO74" i="3"/>
  <c r="AQ74" i="3"/>
  <c r="AY74" i="3"/>
  <c r="AU281" i="4"/>
  <c r="L50" i="2"/>
  <c r="B50" i="2"/>
  <c r="S104" i="15"/>
  <c r="X104" i="4" s="1"/>
  <c r="AF104" i="4" s="1"/>
  <c r="R104" i="15"/>
  <c r="Z104" i="4"/>
  <c r="AH104" i="4" s="1"/>
  <c r="AX104" i="10"/>
  <c r="AX104" i="8"/>
  <c r="AZ104" i="6"/>
  <c r="AQ104" i="10"/>
  <c r="AS104" i="6"/>
  <c r="AQ104" i="8"/>
  <c r="AJ33" i="9"/>
  <c r="AR34" i="9"/>
  <c r="AY34" i="9" s="1"/>
  <c r="AX74" i="7"/>
  <c r="AQ74" i="7"/>
  <c r="BS60" i="3"/>
  <c r="B60" i="1"/>
  <c r="M60" i="1" s="1"/>
  <c r="F84" i="8"/>
  <c r="E84" i="8"/>
  <c r="W84" i="8" s="1"/>
  <c r="F84" i="1" s="1"/>
  <c r="Q84" i="1" s="1"/>
  <c r="BO69" i="3"/>
  <c r="AQ69" i="3"/>
  <c r="AY69" i="3"/>
  <c r="AO74" i="6"/>
  <c r="AV74" i="6"/>
  <c r="D55" i="2"/>
  <c r="N55" i="2"/>
  <c r="F89" i="7"/>
  <c r="E89" i="7"/>
  <c r="W89" i="7" s="1"/>
  <c r="F87" i="7"/>
  <c r="E87" i="7"/>
  <c r="W87" i="7" s="1"/>
  <c r="AQ67" i="5"/>
  <c r="AX67" i="5"/>
  <c r="AU67" i="3"/>
  <c r="AM67" i="3"/>
  <c r="BM67" i="3"/>
  <c r="W67" i="3"/>
  <c r="BQ68" i="3"/>
  <c r="AV68" i="3"/>
  <c r="AN68" i="3"/>
  <c r="BA74" i="5"/>
  <c r="AT74" i="5"/>
  <c r="AU70" i="7"/>
  <c r="AN70" i="7"/>
  <c r="AX74" i="5"/>
  <c r="AQ74" i="5"/>
  <c r="W84" i="4"/>
  <c r="AE84" i="4" s="1"/>
  <c r="AN84" i="10"/>
  <c r="AU84" i="10"/>
  <c r="AU84" i="8"/>
  <c r="AN84" i="8"/>
  <c r="AP84" i="5"/>
  <c r="AW84" i="5"/>
  <c r="AV67" i="6"/>
  <c r="AO67" i="6"/>
  <c r="P95" i="15"/>
  <c r="M95" i="15"/>
  <c r="L95" i="15"/>
  <c r="K95" i="15"/>
  <c r="O95" i="15"/>
  <c r="N95" i="15"/>
  <c r="C95" i="8"/>
  <c r="C95" i="7"/>
  <c r="AG95" i="7"/>
  <c r="C95" i="6"/>
  <c r="C95" i="5"/>
  <c r="C95" i="3"/>
  <c r="AH87" i="6"/>
  <c r="AH87" i="3"/>
  <c r="Y96" i="15"/>
  <c r="V96" i="15"/>
  <c r="Q96" i="15"/>
  <c r="Y96" i="4"/>
  <c r="AG96" i="4" s="1"/>
  <c r="AP96" i="10"/>
  <c r="AP96" i="8"/>
  <c r="AY96" i="6"/>
  <c r="AR96" i="6"/>
  <c r="AW96" i="8"/>
  <c r="AR96" i="5"/>
  <c r="AW96" i="10"/>
  <c r="AY96" i="5"/>
  <c r="AP96" i="9"/>
  <c r="AW96" i="9" s="1"/>
  <c r="F83" i="3"/>
  <c r="X83" i="3" s="1"/>
  <c r="E83" i="3"/>
  <c r="V88" i="4"/>
  <c r="AD88" i="4" s="1"/>
  <c r="AM88" i="9"/>
  <c r="AT88" i="9" s="1"/>
  <c r="AM88" i="7"/>
  <c r="AT88" i="7"/>
  <c r="AM88" i="10"/>
  <c r="AT88" i="10"/>
  <c r="AU73" i="3"/>
  <c r="AM73" i="3"/>
  <c r="P99" i="15"/>
  <c r="N99" i="15"/>
  <c r="M99" i="15"/>
  <c r="L99" i="15"/>
  <c r="O99" i="15"/>
  <c r="K99" i="15"/>
  <c r="C99" i="8"/>
  <c r="C99" i="7"/>
  <c r="AG99" i="7"/>
  <c r="C99" i="6"/>
  <c r="C99" i="5"/>
  <c r="C99" i="3"/>
  <c r="AR78" i="7"/>
  <c r="G78" i="1"/>
  <c r="R78" i="1" s="1"/>
  <c r="BN71" i="3"/>
  <c r="AZ71" i="3"/>
  <c r="AR71" i="3"/>
  <c r="BQ72" i="3"/>
  <c r="AV72" i="3"/>
  <c r="AN72" i="3"/>
  <c r="A301" i="7"/>
  <c r="BJ300" i="7"/>
  <c r="BI300" i="7"/>
  <c r="BH300" i="7"/>
  <c r="BM72" i="3"/>
  <c r="W72" i="3"/>
  <c r="AE91" i="8"/>
  <c r="AG91" i="6"/>
  <c r="AG91" i="5"/>
  <c r="AE91" i="3"/>
  <c r="AX78" i="7"/>
  <c r="AQ78" i="7"/>
  <c r="F85" i="5"/>
  <c r="X85" i="5" s="1"/>
  <c r="E85" i="5"/>
  <c r="V83" i="4"/>
  <c r="AD83" i="4" s="1"/>
  <c r="AM83" i="9"/>
  <c r="AT83" i="9" s="1"/>
  <c r="AM83" i="7"/>
  <c r="AT83" i="7"/>
  <c r="AT83" i="10"/>
  <c r="AM83" i="10"/>
  <c r="AV72" i="8"/>
  <c r="AO72" i="8"/>
  <c r="F81" i="7"/>
  <c r="E81" i="7"/>
  <c r="W81" i="7" s="1"/>
  <c r="Q99" i="15"/>
  <c r="V99" i="15"/>
  <c r="Y99" i="15"/>
  <c r="Y99" i="4"/>
  <c r="AG99" i="4" s="1"/>
  <c r="AP99" i="10"/>
  <c r="AW99" i="8"/>
  <c r="AY99" i="6"/>
  <c r="AY99" i="5"/>
  <c r="AR99" i="6"/>
  <c r="AW99" i="10"/>
  <c r="AP99" i="9"/>
  <c r="AW99" i="9" s="1"/>
  <c r="AP99" i="8"/>
  <c r="AR99" i="5"/>
  <c r="AF88" i="9"/>
  <c r="AN88" i="9" s="1"/>
  <c r="AU88" i="9" s="1"/>
  <c r="AI88" i="7"/>
  <c r="AF88" i="3"/>
  <c r="P101" i="15"/>
  <c r="L101" i="15"/>
  <c r="K101" i="15"/>
  <c r="M101" i="15"/>
  <c r="O101" i="15"/>
  <c r="N101" i="15"/>
  <c r="C101" i="8"/>
  <c r="AG101" i="7"/>
  <c r="C101" i="6"/>
  <c r="C101" i="7"/>
  <c r="C101" i="5"/>
  <c r="C101" i="3"/>
  <c r="BA86" i="3"/>
  <c r="AS86" i="3"/>
  <c r="AU68" i="7"/>
  <c r="AN68" i="7"/>
  <c r="AI80" i="9"/>
  <c r="AQ80" i="9" s="1"/>
  <c r="AX80" i="9" s="1"/>
  <c r="AK80" i="5"/>
  <c r="AI80" i="3"/>
  <c r="AA33" i="2"/>
  <c r="Z33" i="2"/>
  <c r="X33" i="2"/>
  <c r="W33" i="2"/>
  <c r="V33" i="2"/>
  <c r="Y33" i="2"/>
  <c r="V82" i="4"/>
  <c r="AD82" i="4" s="1"/>
  <c r="AM82" i="10"/>
  <c r="AT82" i="10"/>
  <c r="AT82" i="7"/>
  <c r="AM82" i="9"/>
  <c r="AT82" i="9" s="1"/>
  <c r="AM82" i="7"/>
  <c r="BQ69" i="3"/>
  <c r="AV69" i="3"/>
  <c r="AN69" i="3"/>
  <c r="M70" i="13"/>
  <c r="W70" i="5"/>
  <c r="D70" i="1" s="1"/>
  <c r="O70" i="1" s="1"/>
  <c r="M96" i="15"/>
  <c r="P96" i="15"/>
  <c r="L96" i="15"/>
  <c r="K96" i="15"/>
  <c r="O96" i="15"/>
  <c r="N96" i="15"/>
  <c r="C96" i="8"/>
  <c r="C96" i="7"/>
  <c r="AG96" i="7"/>
  <c r="C96" i="6"/>
  <c r="C96" i="5"/>
  <c r="C96" i="3"/>
  <c r="M77" i="13"/>
  <c r="W77" i="5"/>
  <c r="D77" i="1" s="1"/>
  <c r="O77" i="1" s="1"/>
  <c r="AV68" i="10"/>
  <c r="AO68" i="10"/>
  <c r="BS63" i="3"/>
  <c r="B63" i="1"/>
  <c r="M63" i="1" s="1"/>
  <c r="BH324" i="3"/>
  <c r="AK324" i="3" s="1"/>
  <c r="BI324" i="3"/>
  <c r="AD324" i="3"/>
  <c r="A325" i="3"/>
  <c r="BJ324" i="3"/>
  <c r="A321" i="5"/>
  <c r="BJ320" i="5"/>
  <c r="BI320" i="5"/>
  <c r="BH320" i="5"/>
  <c r="BR74" i="3"/>
  <c r="AO74" i="3"/>
  <c r="AW74" i="3"/>
  <c r="AE84" i="8"/>
  <c r="AG84" i="6"/>
  <c r="AG84" i="5"/>
  <c r="AE84" i="3"/>
  <c r="BP70" i="3"/>
  <c r="AX70" i="3"/>
  <c r="AP70" i="3"/>
  <c r="AS69" i="5"/>
  <c r="AZ69" i="5"/>
  <c r="AT74" i="8"/>
  <c r="AM74" i="8"/>
  <c r="AQ64" i="6"/>
  <c r="AX64" i="6"/>
  <c r="BN73" i="3"/>
  <c r="AR73" i="3"/>
  <c r="AZ73" i="3"/>
  <c r="AH80" i="7"/>
  <c r="AL80" i="5"/>
  <c r="AJ80" i="3"/>
  <c r="BM79" i="3"/>
  <c r="W79" i="3"/>
  <c r="AA82" i="4"/>
  <c r="AI82" i="4" s="1"/>
  <c r="AT82" i="6"/>
  <c r="AY82" i="8"/>
  <c r="AR82" i="10"/>
  <c r="BA82" i="6"/>
  <c r="AY82" i="10"/>
  <c r="AY82" i="7"/>
  <c r="AR82" i="9"/>
  <c r="AY82" i="9" s="1"/>
  <c r="AR82" i="8"/>
  <c r="BP67" i="3"/>
  <c r="AP67" i="3"/>
  <c r="AX67" i="3"/>
  <c r="F89" i="8"/>
  <c r="E89" i="8"/>
  <c r="W89" i="8" s="1"/>
  <c r="F89" i="1" s="1"/>
  <c r="Q89" i="1" s="1"/>
  <c r="F87" i="8"/>
  <c r="E87" i="8"/>
  <c r="W87" i="8" s="1"/>
  <c r="F87" i="1" s="1"/>
  <c r="Q87" i="1" s="1"/>
  <c r="AU67" i="7"/>
  <c r="AN67" i="7"/>
  <c r="AO67" i="5"/>
  <c r="AV67" i="5"/>
  <c r="L43" i="2"/>
  <c r="B43" i="2"/>
  <c r="AX68" i="7"/>
  <c r="AQ68" i="7"/>
  <c r="AW74" i="7"/>
  <c r="AP74" i="7"/>
  <c r="AO70" i="8"/>
  <c r="AV70" i="8"/>
  <c r="AO71" i="8"/>
  <c r="AV71" i="8"/>
  <c r="AV81" i="10" l="1"/>
  <c r="AO81" i="10"/>
  <c r="BP80" i="3"/>
  <c r="AX80" i="3"/>
  <c r="AP80" i="3"/>
  <c r="N60" i="2"/>
  <c r="D60" i="2"/>
  <c r="M89" i="13"/>
  <c r="W89" i="5"/>
  <c r="D89" i="1" s="1"/>
  <c r="O89" i="1" s="1"/>
  <c r="AV102" i="7"/>
  <c r="AO102" i="7"/>
  <c r="BM84" i="3"/>
  <c r="W84" i="3"/>
  <c r="AV83" i="5"/>
  <c r="AO83" i="5"/>
  <c r="S112" i="15"/>
  <c r="X112" i="4" s="1"/>
  <c r="AF112" i="4" s="1"/>
  <c r="R112" i="15"/>
  <c r="Z112" i="4"/>
  <c r="AH112" i="4" s="1"/>
  <c r="AS112" i="6"/>
  <c r="AZ112" i="6"/>
  <c r="AX112" i="10"/>
  <c r="AQ112" i="10"/>
  <c r="AX112" i="8"/>
  <c r="AQ112" i="8"/>
  <c r="AX82" i="7"/>
  <c r="AQ82" i="7"/>
  <c r="AF94" i="9"/>
  <c r="AN94" i="9" s="1"/>
  <c r="AU94" i="9" s="1"/>
  <c r="AI94" i="7"/>
  <c r="AF94" i="3"/>
  <c r="BN92" i="3"/>
  <c r="AZ92" i="3"/>
  <c r="AR92" i="3"/>
  <c r="AA97" i="4"/>
  <c r="AI97" i="4" s="1"/>
  <c r="BA97" i="6"/>
  <c r="AR97" i="9"/>
  <c r="AY97" i="9" s="1"/>
  <c r="AY97" i="10"/>
  <c r="AR97" i="8"/>
  <c r="AY97" i="8"/>
  <c r="AR97" i="10"/>
  <c r="AT97" i="6"/>
  <c r="AY97" i="7"/>
  <c r="N278" i="1"/>
  <c r="K278" i="1"/>
  <c r="V111" i="15"/>
  <c r="Y111" i="15"/>
  <c r="Q111" i="15"/>
  <c r="AP111" i="10"/>
  <c r="Y111" i="4"/>
  <c r="AG111" i="4" s="1"/>
  <c r="AY111" i="6"/>
  <c r="AW111" i="10"/>
  <c r="AR111" i="5"/>
  <c r="AW111" i="8"/>
  <c r="AR111" i="6"/>
  <c r="AY111" i="5"/>
  <c r="AP111" i="9"/>
  <c r="AW111" i="9" s="1"/>
  <c r="AP111" i="8"/>
  <c r="BR83" i="3"/>
  <c r="AO83" i="3"/>
  <c r="AW83" i="3"/>
  <c r="AQ74" i="6"/>
  <c r="AX74" i="6"/>
  <c r="AA98" i="4"/>
  <c r="AI98" i="4" s="1"/>
  <c r="AY98" i="10"/>
  <c r="AR98" i="8"/>
  <c r="AR98" i="10"/>
  <c r="AR98" i="9"/>
  <c r="AY98" i="9" s="1"/>
  <c r="AY98" i="8"/>
  <c r="BA98" i="6"/>
  <c r="AT98" i="6"/>
  <c r="AY98" i="7"/>
  <c r="F96" i="6"/>
  <c r="X96" i="6" s="1"/>
  <c r="E96" i="6"/>
  <c r="W96" i="6" s="1"/>
  <c r="E96" i="1" s="1"/>
  <c r="P96" i="1" s="1"/>
  <c r="AV97" i="7"/>
  <c r="AO97" i="7"/>
  <c r="AM80" i="8"/>
  <c r="AT80" i="8"/>
  <c r="BQ88" i="3"/>
  <c r="AV88" i="3"/>
  <c r="AN88" i="3"/>
  <c r="M282" i="4"/>
  <c r="C282" i="1" s="1"/>
  <c r="K282" i="4"/>
  <c r="AA94" i="4"/>
  <c r="AI94" i="4" s="1"/>
  <c r="AR94" i="10"/>
  <c r="AR94" i="9"/>
  <c r="AY94" i="9" s="1"/>
  <c r="AT94" i="6"/>
  <c r="AY94" i="10"/>
  <c r="AY94" i="8"/>
  <c r="BA94" i="6"/>
  <c r="AY94" i="7"/>
  <c r="AR94" i="8"/>
  <c r="BM83" i="3"/>
  <c r="W83" i="3"/>
  <c r="AZ90" i="5"/>
  <c r="AS90" i="5"/>
  <c r="AV89" i="5"/>
  <c r="AO89" i="5"/>
  <c r="V94" i="4"/>
  <c r="AD94" i="4" s="1"/>
  <c r="AT94" i="10"/>
  <c r="AM94" i="10"/>
  <c r="AM94" i="9"/>
  <c r="AT94" i="9" s="1"/>
  <c r="AT94" i="7"/>
  <c r="AM94" i="7"/>
  <c r="AU84" i="7"/>
  <c r="AN84" i="7"/>
  <c r="AH97" i="7"/>
  <c r="AL97" i="5"/>
  <c r="AJ97" i="3"/>
  <c r="AE37" i="9"/>
  <c r="AM38" i="9"/>
  <c r="AT38" i="9" s="1"/>
  <c r="BQ91" i="3"/>
  <c r="AV91" i="3"/>
  <c r="AN91" i="3"/>
  <c r="F100" i="3"/>
  <c r="X100" i="3" s="1"/>
  <c r="E100" i="3"/>
  <c r="Y47" i="2"/>
  <c r="X47" i="2"/>
  <c r="W47" i="2"/>
  <c r="AA47" i="2"/>
  <c r="Z47" i="2"/>
  <c r="V47" i="2"/>
  <c r="S109" i="15"/>
  <c r="X109" i="4" s="1"/>
  <c r="AF109" i="4" s="1"/>
  <c r="R109" i="15"/>
  <c r="Z109" i="4"/>
  <c r="AH109" i="4" s="1"/>
  <c r="AX109" i="10"/>
  <c r="AZ109" i="6"/>
  <c r="AS109" i="6"/>
  <c r="AX109" i="8"/>
  <c r="AQ109" i="10"/>
  <c r="AQ109" i="8"/>
  <c r="BN83" i="3"/>
  <c r="AZ83" i="3"/>
  <c r="AR83" i="3"/>
  <c r="W105" i="4"/>
  <c r="AE105" i="4" s="1"/>
  <c r="AN105" i="8"/>
  <c r="AN105" i="10"/>
  <c r="AU105" i="8"/>
  <c r="AU105" i="10"/>
  <c r="AW105" i="5"/>
  <c r="AP105" i="5"/>
  <c r="AG105" i="10"/>
  <c r="AG105" i="9"/>
  <c r="AO105" i="9" s="1"/>
  <c r="AV105" i="9" s="1"/>
  <c r="AG105" i="8"/>
  <c r="AF105" i="7"/>
  <c r="AI105" i="5"/>
  <c r="AG105" i="3"/>
  <c r="AV92" i="10"/>
  <c r="AO92" i="10"/>
  <c r="AN88" i="7"/>
  <c r="AU88" i="7"/>
  <c r="AV89" i="6"/>
  <c r="AO89" i="6"/>
  <c r="BO87" i="3"/>
  <c r="AY87" i="3"/>
  <c r="AQ87" i="3"/>
  <c r="M92" i="13"/>
  <c r="W92" i="5"/>
  <c r="D92" i="1" s="1"/>
  <c r="O92" i="1" s="1"/>
  <c r="AO92" i="6"/>
  <c r="AV92" i="6"/>
  <c r="AU90" i="3"/>
  <c r="AM90" i="3"/>
  <c r="F104" i="6"/>
  <c r="X104" i="6" s="1"/>
  <c r="E104" i="6"/>
  <c r="W104" i="6" s="1"/>
  <c r="E104" i="1" s="1"/>
  <c r="P104" i="1" s="1"/>
  <c r="BA94" i="3"/>
  <c r="AS94" i="3"/>
  <c r="BQ87" i="3"/>
  <c r="AV87" i="3"/>
  <c r="AN87" i="3"/>
  <c r="AM87" i="8"/>
  <c r="AT87" i="8"/>
  <c r="V96" i="4"/>
  <c r="AD96" i="4" s="1"/>
  <c r="AM96" i="10"/>
  <c r="AT96" i="7"/>
  <c r="AT96" i="10"/>
  <c r="AM96" i="7"/>
  <c r="AM96" i="9"/>
  <c r="AT96" i="9" s="1"/>
  <c r="A301" i="8"/>
  <c r="BJ300" i="8"/>
  <c r="BI300" i="8"/>
  <c r="BH300" i="8"/>
  <c r="AH99" i="7"/>
  <c r="AL99" i="5"/>
  <c r="AJ99" i="3"/>
  <c r="AA51" i="2"/>
  <c r="Y51" i="2"/>
  <c r="W51" i="2"/>
  <c r="V51" i="2"/>
  <c r="Z51" i="2"/>
  <c r="X51" i="2"/>
  <c r="BQ82" i="3"/>
  <c r="AV82" i="3"/>
  <c r="AN82" i="3"/>
  <c r="D56" i="2"/>
  <c r="N56" i="2"/>
  <c r="BM80" i="3"/>
  <c r="W80" i="3"/>
  <c r="AW89" i="7"/>
  <c r="AP89" i="7"/>
  <c r="AG93" i="10"/>
  <c r="AG93" i="9"/>
  <c r="AO93" i="9" s="1"/>
  <c r="AV93" i="9" s="1"/>
  <c r="AG93" i="8"/>
  <c r="AF93" i="7"/>
  <c r="AI93" i="5"/>
  <c r="AG93" i="3"/>
  <c r="BQ83" i="3"/>
  <c r="AN83" i="3"/>
  <c r="AV83" i="3"/>
  <c r="D58" i="2"/>
  <c r="N58" i="2"/>
  <c r="BP86" i="3"/>
  <c r="AX86" i="3"/>
  <c r="AP86" i="3"/>
  <c r="BS70" i="3"/>
  <c r="B70" i="1"/>
  <c r="M70" i="1" s="1"/>
  <c r="AH93" i="6"/>
  <c r="AH93" i="3"/>
  <c r="AT83" i="8"/>
  <c r="AM83" i="8"/>
  <c r="AE102" i="8"/>
  <c r="AG102" i="6"/>
  <c r="AG102" i="5"/>
  <c r="AE102" i="3"/>
  <c r="AI102" i="9"/>
  <c r="AQ102" i="9" s="1"/>
  <c r="AX102" i="9" s="1"/>
  <c r="AK102" i="5"/>
  <c r="AI102" i="3"/>
  <c r="AF101" i="9"/>
  <c r="AN101" i="9" s="1"/>
  <c r="AU101" i="9" s="1"/>
  <c r="AI101" i="7"/>
  <c r="AF101" i="3"/>
  <c r="AQ79" i="6"/>
  <c r="AX79" i="6"/>
  <c r="W93" i="4"/>
  <c r="AE93" i="4" s="1"/>
  <c r="AN93" i="10"/>
  <c r="AP93" i="5"/>
  <c r="AU93" i="8"/>
  <c r="AN93" i="8"/>
  <c r="AU93" i="10"/>
  <c r="AW93" i="5"/>
  <c r="AU282" i="4"/>
  <c r="AQ88" i="7"/>
  <c r="AX88" i="7"/>
  <c r="AM86" i="8"/>
  <c r="AT86" i="8"/>
  <c r="K113" i="15"/>
  <c r="N113" i="15"/>
  <c r="M113" i="15"/>
  <c r="L113" i="15"/>
  <c r="P113" i="15"/>
  <c r="O113" i="15"/>
  <c r="C113" i="8"/>
  <c r="C113" i="7"/>
  <c r="C113" i="6"/>
  <c r="AG113" i="7"/>
  <c r="C113" i="5"/>
  <c r="C113" i="3"/>
  <c r="AE105" i="8"/>
  <c r="AG105" i="6"/>
  <c r="AG105" i="5"/>
  <c r="AE105" i="3"/>
  <c r="AO92" i="8"/>
  <c r="AV92" i="8"/>
  <c r="BR88" i="3"/>
  <c r="AW88" i="3"/>
  <c r="AO88" i="3"/>
  <c r="A322" i="10"/>
  <c r="BJ321" i="10"/>
  <c r="BI321" i="10"/>
  <c r="BH321" i="10"/>
  <c r="V43" i="2"/>
  <c r="AA43" i="2"/>
  <c r="Z43" i="2"/>
  <c r="Y43" i="2"/>
  <c r="X43" i="2"/>
  <c r="W43" i="2"/>
  <c r="AH96" i="6"/>
  <c r="AH96" i="3"/>
  <c r="AZ89" i="5"/>
  <c r="AS89" i="5"/>
  <c r="AI96" i="9"/>
  <c r="AQ96" i="9" s="1"/>
  <c r="AX96" i="9" s="1"/>
  <c r="AK96" i="5"/>
  <c r="AI96" i="3"/>
  <c r="BA80" i="5"/>
  <c r="AT80" i="5"/>
  <c r="AZ80" i="5"/>
  <c r="AS80" i="5"/>
  <c r="AI95" i="9"/>
  <c r="AQ95" i="9" s="1"/>
  <c r="AX95" i="9" s="1"/>
  <c r="AK95" i="5"/>
  <c r="AI95" i="3"/>
  <c r="AR85" i="7"/>
  <c r="G85" i="1"/>
  <c r="R85" i="1" s="1"/>
  <c r="AV84" i="8"/>
  <c r="AO84" i="8"/>
  <c r="AR84" i="7"/>
  <c r="G84" i="1"/>
  <c r="R84" i="1" s="1"/>
  <c r="AG97" i="10"/>
  <c r="AG97" i="9"/>
  <c r="AO97" i="9" s="1"/>
  <c r="AV97" i="9" s="1"/>
  <c r="AG97" i="8"/>
  <c r="AF97" i="7"/>
  <c r="AI97" i="5"/>
  <c r="AG97" i="3"/>
  <c r="N67" i="2"/>
  <c r="D67" i="2"/>
  <c r="V44" i="2"/>
  <c r="AA44" i="2"/>
  <c r="Z44" i="2"/>
  <c r="Y44" i="2"/>
  <c r="X44" i="2"/>
  <c r="W44" i="2"/>
  <c r="BO92" i="3"/>
  <c r="AQ92" i="3"/>
  <c r="AY92" i="3"/>
  <c r="AQ71" i="6"/>
  <c r="AX71" i="6"/>
  <c r="O68" i="2"/>
  <c r="E68" i="2"/>
  <c r="AX91" i="7"/>
  <c r="AQ91" i="7"/>
  <c r="F100" i="5"/>
  <c r="X100" i="5" s="1"/>
  <c r="E100" i="5"/>
  <c r="AX70" i="6"/>
  <c r="AQ70" i="6"/>
  <c r="P112" i="15"/>
  <c r="N112" i="15"/>
  <c r="M112" i="15"/>
  <c r="L112" i="15"/>
  <c r="K112" i="15"/>
  <c r="O112" i="15"/>
  <c r="C112" i="8"/>
  <c r="C112" i="7"/>
  <c r="C112" i="6"/>
  <c r="AG112" i="7"/>
  <c r="C112" i="5"/>
  <c r="C112" i="3"/>
  <c r="BA83" i="5"/>
  <c r="AT83" i="5"/>
  <c r="AA100" i="4"/>
  <c r="AI100" i="4" s="1"/>
  <c r="AY100" i="10"/>
  <c r="AR100" i="10"/>
  <c r="BA100" i="6"/>
  <c r="AR100" i="8"/>
  <c r="AT100" i="6"/>
  <c r="AR100" i="9"/>
  <c r="AY100" i="9" s="1"/>
  <c r="AY100" i="7"/>
  <c r="AY100" i="8"/>
  <c r="AU82" i="3"/>
  <c r="AM82" i="3"/>
  <c r="AI105" i="9"/>
  <c r="AQ105" i="9" s="1"/>
  <c r="AX105" i="9" s="1"/>
  <c r="AK105" i="5"/>
  <c r="AI105" i="3"/>
  <c r="AQ68" i="6"/>
  <c r="AX68" i="6"/>
  <c r="AO88" i="8"/>
  <c r="AV88" i="8"/>
  <c r="AM89" i="8"/>
  <c r="AT89" i="8"/>
  <c r="AZ87" i="5"/>
  <c r="AS87" i="5"/>
  <c r="BN82" i="3"/>
  <c r="AR82" i="3"/>
  <c r="AZ82" i="3"/>
  <c r="BP90" i="3"/>
  <c r="AP90" i="3"/>
  <c r="AX90" i="3"/>
  <c r="AM92" i="8"/>
  <c r="AT92" i="8"/>
  <c r="AV90" i="5"/>
  <c r="AO90" i="5"/>
  <c r="F104" i="7"/>
  <c r="E104" i="7"/>
  <c r="W104" i="7" s="1"/>
  <c r="BO88" i="3"/>
  <c r="AY88" i="3"/>
  <c r="AQ88" i="3"/>
  <c r="X46" i="2"/>
  <c r="W46" i="2"/>
  <c r="V46" i="2"/>
  <c r="Y46" i="2"/>
  <c r="Z46" i="2"/>
  <c r="AA46" i="2"/>
  <c r="AX87" i="7"/>
  <c r="AQ87" i="7"/>
  <c r="BN89" i="3"/>
  <c r="AZ89" i="3"/>
  <c r="AR89" i="3"/>
  <c r="N63" i="2"/>
  <c r="D63" i="2"/>
  <c r="BP92" i="3"/>
  <c r="AP92" i="3"/>
  <c r="AX92" i="3"/>
  <c r="BM89" i="3"/>
  <c r="W89" i="3"/>
  <c r="BN87" i="3"/>
  <c r="AR87" i="3"/>
  <c r="AZ87" i="3"/>
  <c r="AI80" i="6"/>
  <c r="AP80" i="6"/>
  <c r="AW80" i="6"/>
  <c r="M84" i="13"/>
  <c r="W84" i="5"/>
  <c r="D84" i="1" s="1"/>
  <c r="O84" i="1" s="1"/>
  <c r="N65" i="2"/>
  <c r="D65" i="2"/>
  <c r="AI92" i="6"/>
  <c r="AP92" i="6"/>
  <c r="AW92" i="6"/>
  <c r="BP89" i="3"/>
  <c r="AX89" i="3"/>
  <c r="AP89" i="3"/>
  <c r="L65" i="2"/>
  <c r="B65" i="2"/>
  <c r="AQ85" i="5"/>
  <c r="AX85" i="5"/>
  <c r="F105" i="3"/>
  <c r="X105" i="3" s="1"/>
  <c r="E105" i="3"/>
  <c r="AH103" i="7"/>
  <c r="AL103" i="5"/>
  <c r="AJ103" i="3"/>
  <c r="V93" i="4"/>
  <c r="AD93" i="4" s="1"/>
  <c r="AM93" i="10"/>
  <c r="AT93" i="7"/>
  <c r="AT93" i="10"/>
  <c r="AM93" i="9"/>
  <c r="AT93" i="9" s="1"/>
  <c r="AM93" i="7"/>
  <c r="BA92" i="5"/>
  <c r="AT92" i="5"/>
  <c r="O67" i="2"/>
  <c r="E67" i="2"/>
  <c r="AO84" i="5"/>
  <c r="AV84" i="5"/>
  <c r="O65" i="2"/>
  <c r="E65" i="2"/>
  <c r="AV80" i="5"/>
  <c r="AO80" i="5"/>
  <c r="BA95" i="3"/>
  <c r="AS95" i="3"/>
  <c r="BA90" i="5"/>
  <c r="AT90" i="5"/>
  <c r="AH102" i="7"/>
  <c r="AL102" i="5"/>
  <c r="AJ102" i="3"/>
  <c r="BA102" i="3"/>
  <c r="AS102" i="3"/>
  <c r="AH101" i="7"/>
  <c r="AL101" i="5"/>
  <c r="AJ101" i="3"/>
  <c r="AO86" i="5"/>
  <c r="AV86" i="5"/>
  <c r="AS86" i="5"/>
  <c r="AZ86" i="5"/>
  <c r="V98" i="4"/>
  <c r="AD98" i="4" s="1"/>
  <c r="AT98" i="10"/>
  <c r="AT98" i="7"/>
  <c r="AM98" i="9"/>
  <c r="AT98" i="9" s="1"/>
  <c r="AM98" i="10"/>
  <c r="AM98" i="7"/>
  <c r="E95" i="7"/>
  <c r="W95" i="7" s="1"/>
  <c r="F95" i="7"/>
  <c r="AW81" i="7"/>
  <c r="AP81" i="7"/>
  <c r="S116" i="15"/>
  <c r="X116" i="4" s="1"/>
  <c r="AF116" i="4" s="1"/>
  <c r="R116" i="15"/>
  <c r="Z116" i="4"/>
  <c r="AH116" i="4" s="1"/>
  <c r="AX116" i="8"/>
  <c r="AX116" i="10"/>
  <c r="AZ116" i="6"/>
  <c r="AS116" i="6"/>
  <c r="AQ116" i="10"/>
  <c r="AQ116" i="8"/>
  <c r="AW86" i="7"/>
  <c r="AP86" i="7"/>
  <c r="AU89" i="3"/>
  <c r="AM89" i="3"/>
  <c r="AV91" i="10"/>
  <c r="AO91" i="10"/>
  <c r="AU92" i="3"/>
  <c r="AM92" i="3"/>
  <c r="AS84" i="5"/>
  <c r="AZ84" i="5"/>
  <c r="AQ88" i="5"/>
  <c r="AX88" i="5"/>
  <c r="AO83" i="10"/>
  <c r="AV83" i="10"/>
  <c r="W98" i="4"/>
  <c r="AE98" i="4" s="1"/>
  <c r="AN98" i="8"/>
  <c r="AU98" i="10"/>
  <c r="AU98" i="8"/>
  <c r="AP98" i="5"/>
  <c r="AN98" i="10"/>
  <c r="AW98" i="5"/>
  <c r="AO87" i="6"/>
  <c r="AV87" i="6"/>
  <c r="BN80" i="3"/>
  <c r="AZ80" i="3"/>
  <c r="AR80" i="3"/>
  <c r="F99" i="3"/>
  <c r="X99" i="3" s="1"/>
  <c r="E99" i="3"/>
  <c r="AH97" i="6"/>
  <c r="AH97" i="3"/>
  <c r="M91" i="13"/>
  <c r="W91" i="5"/>
  <c r="D91" i="1" s="1"/>
  <c r="O91" i="1" s="1"/>
  <c r="BR80" i="3"/>
  <c r="AW80" i="3"/>
  <c r="AO80" i="3"/>
  <c r="AZ92" i="5"/>
  <c r="AS92" i="5"/>
  <c r="F100" i="6"/>
  <c r="X100" i="6" s="1"/>
  <c r="E100" i="6"/>
  <c r="W100" i="6" s="1"/>
  <c r="E100" i="1" s="1"/>
  <c r="P100" i="1" s="1"/>
  <c r="O64" i="2"/>
  <c r="E64" i="2"/>
  <c r="BP85" i="3"/>
  <c r="AX85" i="3"/>
  <c r="AP85" i="3"/>
  <c r="S110" i="15"/>
  <c r="X110" i="4" s="1"/>
  <c r="AF110" i="4" s="1"/>
  <c r="R110" i="15"/>
  <c r="Z110" i="4"/>
  <c r="AH110" i="4" s="1"/>
  <c r="AX110" i="10"/>
  <c r="AQ110" i="10"/>
  <c r="AQ110" i="8"/>
  <c r="AS110" i="6"/>
  <c r="AZ110" i="6"/>
  <c r="AX110" i="8"/>
  <c r="AP83" i="7"/>
  <c r="AW83" i="7"/>
  <c r="V100" i="4"/>
  <c r="AD100" i="4" s="1"/>
  <c r="AT100" i="10"/>
  <c r="AT100" i="7"/>
  <c r="AM100" i="10"/>
  <c r="AM100" i="9"/>
  <c r="AT100" i="9" s="1"/>
  <c r="AM100" i="7"/>
  <c r="BA105" i="3"/>
  <c r="AS105" i="3"/>
  <c r="AR80" i="7"/>
  <c r="G80" i="1"/>
  <c r="R80" i="1" s="1"/>
  <c r="AV82" i="5"/>
  <c r="AO82" i="5"/>
  <c r="BR90" i="3"/>
  <c r="AW90" i="3"/>
  <c r="AO90" i="3"/>
  <c r="AH105" i="7"/>
  <c r="AL105" i="5"/>
  <c r="AJ105" i="3"/>
  <c r="BR82" i="3"/>
  <c r="AO82" i="3"/>
  <c r="AW82" i="3"/>
  <c r="BM92" i="3"/>
  <c r="W92" i="3"/>
  <c r="BA82" i="5"/>
  <c r="AT82" i="5"/>
  <c r="AI90" i="6"/>
  <c r="AP90" i="6"/>
  <c r="AW90" i="6"/>
  <c r="AO90" i="6"/>
  <c r="AV90" i="6"/>
  <c r="AO104" i="7"/>
  <c r="AV104" i="7"/>
  <c r="AS88" i="5"/>
  <c r="AZ88" i="5"/>
  <c r="F102" i="6"/>
  <c r="X102" i="6" s="1"/>
  <c r="E102" i="6"/>
  <c r="W102" i="6" s="1"/>
  <c r="E102" i="1" s="1"/>
  <c r="P102" i="1" s="1"/>
  <c r="V99" i="4"/>
  <c r="AD99" i="4" s="1"/>
  <c r="AM99" i="10"/>
  <c r="AT99" i="7"/>
  <c r="AT99" i="10"/>
  <c r="AM99" i="9"/>
  <c r="AT99" i="9" s="1"/>
  <c r="AM99" i="7"/>
  <c r="BA89" i="5"/>
  <c r="AT89" i="5"/>
  <c r="Y117" i="15"/>
  <c r="V117" i="15"/>
  <c r="Q117" i="15"/>
  <c r="Y117" i="4"/>
  <c r="AG117" i="4" s="1"/>
  <c r="AP117" i="10"/>
  <c r="AP117" i="8"/>
  <c r="AW117" i="8"/>
  <c r="AR117" i="6"/>
  <c r="AR117" i="5"/>
  <c r="AW117" i="10"/>
  <c r="AY117" i="5"/>
  <c r="AY117" i="6"/>
  <c r="AP117" i="9"/>
  <c r="AW117" i="9" s="1"/>
  <c r="AS85" i="5"/>
  <c r="AZ85" i="5"/>
  <c r="AG103" i="10"/>
  <c r="AG103" i="9"/>
  <c r="AO103" i="9" s="1"/>
  <c r="AV103" i="9" s="1"/>
  <c r="AG103" i="8"/>
  <c r="AF103" i="7"/>
  <c r="AI103" i="5"/>
  <c r="AG103" i="3"/>
  <c r="BQ90" i="3"/>
  <c r="AV90" i="3"/>
  <c r="AN90" i="3"/>
  <c r="AX90" i="7"/>
  <c r="AQ90" i="7"/>
  <c r="AI89" i="6"/>
  <c r="AW89" i="6"/>
  <c r="AP89" i="6"/>
  <c r="Y106" i="15"/>
  <c r="V106" i="15"/>
  <c r="Q106" i="15"/>
  <c r="Y106" i="4"/>
  <c r="AG106" i="4" s="1"/>
  <c r="AR106" i="6"/>
  <c r="AW106" i="10"/>
  <c r="AP106" i="9"/>
  <c r="AW106" i="9" s="1"/>
  <c r="AP106" i="10"/>
  <c r="AY106" i="6"/>
  <c r="AW106" i="8"/>
  <c r="AY106" i="5"/>
  <c r="AP106" i="8"/>
  <c r="AR106" i="5"/>
  <c r="Z54" i="2"/>
  <c r="Y54" i="2"/>
  <c r="X54" i="2"/>
  <c r="AA54" i="2"/>
  <c r="W54" i="2"/>
  <c r="V54" i="2"/>
  <c r="AU84" i="3"/>
  <c r="AM84" i="3"/>
  <c r="AI86" i="6"/>
  <c r="AW86" i="6"/>
  <c r="AP86" i="6"/>
  <c r="AM80" i="3"/>
  <c r="AU80" i="3"/>
  <c r="AA95" i="4"/>
  <c r="AI95" i="4" s="1"/>
  <c r="AR95" i="9"/>
  <c r="AY95" i="9" s="1"/>
  <c r="AY95" i="10"/>
  <c r="AT95" i="6"/>
  <c r="BA95" i="6"/>
  <c r="AR95" i="8"/>
  <c r="AY95" i="8"/>
  <c r="AR95" i="10"/>
  <c r="AY95" i="7"/>
  <c r="F105" i="5"/>
  <c r="X105" i="5" s="1"/>
  <c r="E105" i="5"/>
  <c r="F96" i="5"/>
  <c r="X96" i="5" s="1"/>
  <c r="E96" i="5"/>
  <c r="AH94" i="6"/>
  <c r="AH94" i="3"/>
  <c r="AW92" i="7"/>
  <c r="AP92" i="7"/>
  <c r="BN90" i="3"/>
  <c r="AZ90" i="3"/>
  <c r="AR90" i="3"/>
  <c r="AQ72" i="6"/>
  <c r="AX72" i="6"/>
  <c r="BP88" i="3"/>
  <c r="AX88" i="3"/>
  <c r="AP88" i="3"/>
  <c r="K117" i="15"/>
  <c r="P117" i="15"/>
  <c r="O117" i="15"/>
  <c r="N117" i="15"/>
  <c r="M117" i="15"/>
  <c r="L117" i="15"/>
  <c r="C117" i="8"/>
  <c r="C117" i="7"/>
  <c r="AG117" i="7"/>
  <c r="C117" i="5"/>
  <c r="C117" i="6"/>
  <c r="C117" i="3"/>
  <c r="AP88" i="7"/>
  <c r="AW88" i="7"/>
  <c r="AR92" i="7"/>
  <c r="G92" i="1"/>
  <c r="R92" i="1" s="1"/>
  <c r="AV95" i="7"/>
  <c r="AO95" i="7"/>
  <c r="BJ299" i="9"/>
  <c r="BI299" i="9"/>
  <c r="A300" i="9"/>
  <c r="BH299" i="9"/>
  <c r="AV83" i="8"/>
  <c r="AO83" i="8"/>
  <c r="AV87" i="5"/>
  <c r="AO87" i="5"/>
  <c r="V115" i="15"/>
  <c r="Y115" i="15"/>
  <c r="Q115" i="15"/>
  <c r="AW115" i="10"/>
  <c r="Y115" i="4"/>
  <c r="AG115" i="4" s="1"/>
  <c r="AR115" i="6"/>
  <c r="AW115" i="8"/>
  <c r="AP115" i="9"/>
  <c r="AW115" i="9" s="1"/>
  <c r="AP115" i="8"/>
  <c r="AR115" i="5"/>
  <c r="AY115" i="6"/>
  <c r="AP115" i="10"/>
  <c r="AY115" i="5"/>
  <c r="AV92" i="5"/>
  <c r="AO92" i="5"/>
  <c r="E104" i="5"/>
  <c r="F104" i="5"/>
  <c r="X104" i="5" s="1"/>
  <c r="M81" i="13"/>
  <c r="W81" i="5"/>
  <c r="D81" i="1" s="1"/>
  <c r="O81" i="1" s="1"/>
  <c r="AW80" i="7"/>
  <c r="AP80" i="7"/>
  <c r="N61" i="2"/>
  <c r="D61" i="2"/>
  <c r="F99" i="6"/>
  <c r="X99" i="6" s="1"/>
  <c r="E99" i="6"/>
  <c r="W99" i="6" s="1"/>
  <c r="E99" i="1" s="1"/>
  <c r="P99" i="1" s="1"/>
  <c r="AF95" i="9"/>
  <c r="AN95" i="9" s="1"/>
  <c r="AU95" i="9" s="1"/>
  <c r="AI95" i="7"/>
  <c r="AF95" i="3"/>
  <c r="BR89" i="3"/>
  <c r="AW89" i="3"/>
  <c r="AO89" i="3"/>
  <c r="AV84" i="10"/>
  <c r="AO84" i="10"/>
  <c r="AI97" i="9"/>
  <c r="AQ97" i="9" s="1"/>
  <c r="AX97" i="9" s="1"/>
  <c r="AK97" i="5"/>
  <c r="AI97" i="3"/>
  <c r="AU80" i="7"/>
  <c r="AN80" i="7"/>
  <c r="E58" i="2"/>
  <c r="O58" i="2"/>
  <c r="AR90" i="7"/>
  <c r="G90" i="1"/>
  <c r="R90" i="1" s="1"/>
  <c r="F100" i="8"/>
  <c r="E100" i="8"/>
  <c r="W100" i="8" s="1"/>
  <c r="F100" i="1" s="1"/>
  <c r="Q100" i="1" s="1"/>
  <c r="BS77" i="3"/>
  <c r="B77" i="1"/>
  <c r="M77" i="1" s="1"/>
  <c r="AI85" i="6"/>
  <c r="AP85" i="6"/>
  <c r="AW85" i="6"/>
  <c r="L109" i="15"/>
  <c r="N109" i="15"/>
  <c r="M109" i="15"/>
  <c r="K109" i="15"/>
  <c r="P109" i="15"/>
  <c r="O109" i="15"/>
  <c r="C109" i="8"/>
  <c r="C109" i="7"/>
  <c r="AG109" i="7"/>
  <c r="C109" i="6"/>
  <c r="C109" i="5"/>
  <c r="C109" i="3"/>
  <c r="AM81" i="3"/>
  <c r="AU81" i="3"/>
  <c r="BA100" i="3"/>
  <c r="AS100" i="3"/>
  <c r="BP82" i="3"/>
  <c r="AP82" i="3"/>
  <c r="AX82" i="3"/>
  <c r="AA105" i="4"/>
  <c r="AI105" i="4" s="1"/>
  <c r="BA105" i="6"/>
  <c r="AR105" i="10"/>
  <c r="AR105" i="9"/>
  <c r="AY105" i="9" s="1"/>
  <c r="AY105" i="8"/>
  <c r="AR105" i="8"/>
  <c r="AT105" i="6"/>
  <c r="AY105" i="10"/>
  <c r="AY105" i="7"/>
  <c r="AO82" i="6"/>
  <c r="AV82" i="6"/>
  <c r="AX90" i="5"/>
  <c r="AQ90" i="5"/>
  <c r="AH105" i="6"/>
  <c r="AH105" i="3"/>
  <c r="AX82" i="5"/>
  <c r="AQ82" i="5"/>
  <c r="F93" i="3"/>
  <c r="X93" i="3" s="1"/>
  <c r="E93" i="3"/>
  <c r="AV88" i="10"/>
  <c r="AO88" i="10"/>
  <c r="W103" i="4"/>
  <c r="AE103" i="4" s="1"/>
  <c r="AN103" i="8"/>
  <c r="AU103" i="10"/>
  <c r="AN103" i="10"/>
  <c r="AU103" i="8"/>
  <c r="AP103" i="5"/>
  <c r="AW103" i="5"/>
  <c r="F103" i="3"/>
  <c r="X103" i="3" s="1"/>
  <c r="E103" i="3"/>
  <c r="L68" i="2"/>
  <c r="B68" i="2"/>
  <c r="AW82" i="7"/>
  <c r="AP82" i="7"/>
  <c r="BQ92" i="3"/>
  <c r="AV92" i="3"/>
  <c r="AN92" i="3"/>
  <c r="BM86" i="3"/>
  <c r="W86" i="3"/>
  <c r="A322" i="8"/>
  <c r="BJ321" i="8"/>
  <c r="BI321" i="8"/>
  <c r="BH321" i="8"/>
  <c r="AT90" i="8"/>
  <c r="AM90" i="8"/>
  <c r="E104" i="8"/>
  <c r="W104" i="8" s="1"/>
  <c r="F104" i="1" s="1"/>
  <c r="Q104" i="1" s="1"/>
  <c r="F104" i="8"/>
  <c r="AX67" i="6"/>
  <c r="AQ67" i="6"/>
  <c r="AR87" i="7"/>
  <c r="G87" i="1"/>
  <c r="R87" i="1" s="1"/>
  <c r="BO85" i="3"/>
  <c r="AY85" i="3"/>
  <c r="AQ85" i="3"/>
  <c r="Z48" i="2"/>
  <c r="Y48" i="2"/>
  <c r="X48" i="2"/>
  <c r="V48" i="2"/>
  <c r="AA48" i="2"/>
  <c r="W48" i="2"/>
  <c r="N66" i="2"/>
  <c r="D66" i="2"/>
  <c r="AH93" i="7"/>
  <c r="AL93" i="5"/>
  <c r="AJ93" i="3"/>
  <c r="BS76" i="3"/>
  <c r="B76" i="1"/>
  <c r="M76" i="1" s="1"/>
  <c r="AS96" i="3"/>
  <c r="BA96" i="3"/>
  <c r="S108" i="15"/>
  <c r="X108" i="4" s="1"/>
  <c r="AF108" i="4" s="1"/>
  <c r="R108" i="15"/>
  <c r="AQ108" i="8"/>
  <c r="Z108" i="4"/>
  <c r="AH108" i="4" s="1"/>
  <c r="AS108" i="6"/>
  <c r="AQ108" i="10"/>
  <c r="AX108" i="10"/>
  <c r="AX108" i="8"/>
  <c r="AZ108" i="6"/>
  <c r="AH103" i="6"/>
  <c r="AH103" i="3"/>
  <c r="AS93" i="3"/>
  <c r="BA93" i="3"/>
  <c r="AR83" i="7"/>
  <c r="G83" i="1"/>
  <c r="R83" i="1" s="1"/>
  <c r="BO81" i="3"/>
  <c r="AY81" i="3"/>
  <c r="AQ81" i="3"/>
  <c r="AU85" i="7"/>
  <c r="AN85" i="7"/>
  <c r="F96" i="3"/>
  <c r="X96" i="3" s="1"/>
  <c r="E96" i="3"/>
  <c r="Y113" i="15"/>
  <c r="V113" i="15"/>
  <c r="Q113" i="15"/>
  <c r="Y113" i="4"/>
  <c r="AG113" i="4" s="1"/>
  <c r="AP113" i="10"/>
  <c r="AP113" i="8"/>
  <c r="AW113" i="8"/>
  <c r="AY113" i="6"/>
  <c r="AW113" i="10"/>
  <c r="AY113" i="5"/>
  <c r="AR113" i="6"/>
  <c r="AR113" i="5"/>
  <c r="AP113" i="9"/>
  <c r="AW113" i="9" s="1"/>
  <c r="AS81" i="5"/>
  <c r="AZ81" i="5"/>
  <c r="BN88" i="3"/>
  <c r="AZ88" i="3"/>
  <c r="AR88" i="3"/>
  <c r="BA97" i="3"/>
  <c r="AS97" i="3"/>
  <c r="AT85" i="5"/>
  <c r="BA85" i="5"/>
  <c r="AX91" i="5"/>
  <c r="AQ91" i="5"/>
  <c r="BM85" i="3"/>
  <c r="W85" i="3"/>
  <c r="AW90" i="7"/>
  <c r="AP90" i="7"/>
  <c r="Y116" i="15"/>
  <c r="V116" i="15"/>
  <c r="Q116" i="15"/>
  <c r="AW116" i="10"/>
  <c r="Y116" i="4"/>
  <c r="AG116" i="4" s="1"/>
  <c r="AW116" i="8"/>
  <c r="AR116" i="5"/>
  <c r="AY116" i="6"/>
  <c r="AP116" i="10"/>
  <c r="AR116" i="6"/>
  <c r="AP116" i="9"/>
  <c r="AW116" i="9" s="1"/>
  <c r="AP116" i="8"/>
  <c r="AY116" i="5"/>
  <c r="AA102" i="4"/>
  <c r="AI102" i="4" s="1"/>
  <c r="AR102" i="10"/>
  <c r="AY102" i="10"/>
  <c r="AY102" i="8"/>
  <c r="BA102" i="6"/>
  <c r="AR102" i="8"/>
  <c r="AT102" i="6"/>
  <c r="AR102" i="9"/>
  <c r="AY102" i="9" s="1"/>
  <c r="AY102" i="7"/>
  <c r="AV105" i="7"/>
  <c r="AO105" i="7"/>
  <c r="BA91" i="5"/>
  <c r="AT91" i="5"/>
  <c r="F96" i="7"/>
  <c r="E96" i="7"/>
  <c r="W96" i="7" s="1"/>
  <c r="W101" i="4"/>
  <c r="AE101" i="4" s="1"/>
  <c r="AU101" i="10"/>
  <c r="AN101" i="10"/>
  <c r="AU101" i="8"/>
  <c r="AN101" i="8"/>
  <c r="AW101" i="5"/>
  <c r="AP101" i="5"/>
  <c r="L61" i="2"/>
  <c r="B61" i="2"/>
  <c r="AU92" i="7"/>
  <c r="AN92" i="7"/>
  <c r="M86" i="13"/>
  <c r="W86" i="5"/>
  <c r="D86" i="1" s="1"/>
  <c r="O86" i="1" s="1"/>
  <c r="BO84" i="3"/>
  <c r="AY84" i="3"/>
  <c r="AQ84" i="3"/>
  <c r="E104" i="3"/>
  <c r="F104" i="3"/>
  <c r="X104" i="3" s="1"/>
  <c r="F99" i="5"/>
  <c r="X99" i="5" s="1"/>
  <c r="E99" i="5"/>
  <c r="A322" i="5"/>
  <c r="BJ321" i="5"/>
  <c r="BI321" i="5"/>
  <c r="BH321" i="5"/>
  <c r="AH96" i="7"/>
  <c r="AL96" i="5"/>
  <c r="AJ96" i="3"/>
  <c r="BM90" i="3"/>
  <c r="W90" i="3"/>
  <c r="AG96" i="10"/>
  <c r="AG96" i="9"/>
  <c r="AO96" i="9" s="1"/>
  <c r="AV96" i="9" s="1"/>
  <c r="AG96" i="8"/>
  <c r="AF96" i="7"/>
  <c r="AI96" i="5"/>
  <c r="AG96" i="3"/>
  <c r="AV99" i="7"/>
  <c r="AO99" i="7"/>
  <c r="AG95" i="10"/>
  <c r="AG95" i="9"/>
  <c r="AO95" i="9" s="1"/>
  <c r="AV95" i="9" s="1"/>
  <c r="AG95" i="8"/>
  <c r="AF95" i="7"/>
  <c r="AI95" i="5"/>
  <c r="AG95" i="3"/>
  <c r="O61" i="2"/>
  <c r="E61" i="2"/>
  <c r="AX89" i="5"/>
  <c r="AQ89" i="5"/>
  <c r="L66" i="2"/>
  <c r="B66" i="2"/>
  <c r="AX80" i="5"/>
  <c r="AQ80" i="5"/>
  <c r="BS68" i="3"/>
  <c r="B68" i="1"/>
  <c r="M68" i="1" s="1"/>
  <c r="AV100" i="7"/>
  <c r="AO100" i="7"/>
  <c r="S106" i="15"/>
  <c r="X106" i="4" s="1"/>
  <c r="AF106" i="4" s="1"/>
  <c r="R106" i="15"/>
  <c r="Z106" i="4"/>
  <c r="AH106" i="4" s="1"/>
  <c r="AX106" i="10"/>
  <c r="AS106" i="6"/>
  <c r="AQ106" i="10"/>
  <c r="AX106" i="8"/>
  <c r="AZ106" i="6"/>
  <c r="AQ106" i="8"/>
  <c r="O114" i="15"/>
  <c r="P114" i="15"/>
  <c r="N114" i="15"/>
  <c r="M114" i="15"/>
  <c r="L114" i="15"/>
  <c r="K114" i="15"/>
  <c r="C114" i="8"/>
  <c r="AG114" i="7"/>
  <c r="C114" i="7"/>
  <c r="C114" i="6"/>
  <c r="C114" i="5"/>
  <c r="C114" i="3"/>
  <c r="AO81" i="5"/>
  <c r="AV81" i="5"/>
  <c r="AI82" i="6"/>
  <c r="AP82" i="6"/>
  <c r="AW82" i="6"/>
  <c r="V105" i="4"/>
  <c r="AD105" i="4" s="1"/>
  <c r="AT105" i="7"/>
  <c r="AM105" i="10"/>
  <c r="AT105" i="10"/>
  <c r="AM105" i="9"/>
  <c r="AT105" i="9" s="1"/>
  <c r="AM105" i="7"/>
  <c r="AT82" i="8"/>
  <c r="AM82" i="8"/>
  <c r="AU90" i="7"/>
  <c r="AN90" i="7"/>
  <c r="AU82" i="7"/>
  <c r="AN82" i="7"/>
  <c r="E93" i="5"/>
  <c r="F93" i="5"/>
  <c r="X93" i="5" s="1"/>
  <c r="BR87" i="3"/>
  <c r="AW87" i="3"/>
  <c r="AO87" i="3"/>
  <c r="A323" i="4"/>
  <c r="AW322" i="4"/>
  <c r="AX322" i="4"/>
  <c r="AV322" i="4"/>
  <c r="BQ85" i="3"/>
  <c r="AV85" i="3"/>
  <c r="AN85" i="3"/>
  <c r="E103" i="5"/>
  <c r="F103" i="5"/>
  <c r="X103" i="5" s="1"/>
  <c r="AQ92" i="7"/>
  <c r="AX92" i="7"/>
  <c r="L62" i="2"/>
  <c r="B62" i="2"/>
  <c r="AH104" i="6"/>
  <c r="AH104" i="3"/>
  <c r="AV101" i="7"/>
  <c r="AO101" i="7"/>
  <c r="AH99" i="6"/>
  <c r="AH99" i="3"/>
  <c r="AV98" i="7"/>
  <c r="AO98" i="7"/>
  <c r="M118" i="15"/>
  <c r="P118" i="15"/>
  <c r="O118" i="15"/>
  <c r="N118" i="15"/>
  <c r="L118" i="15"/>
  <c r="K118" i="15"/>
  <c r="C118" i="8"/>
  <c r="C118" i="7"/>
  <c r="AG118" i="7"/>
  <c r="C118" i="6"/>
  <c r="C118" i="5"/>
  <c r="C118" i="3"/>
  <c r="AA93" i="4"/>
  <c r="AI93" i="4" s="1"/>
  <c r="AR93" i="10"/>
  <c r="AY93" i="8"/>
  <c r="AR93" i="8"/>
  <c r="AT93" i="6"/>
  <c r="AY93" i="10"/>
  <c r="BA93" i="6"/>
  <c r="AY93" i="7"/>
  <c r="AR93" i="9"/>
  <c r="AY93" i="9" s="1"/>
  <c r="AQ78" i="6"/>
  <c r="AX78" i="6"/>
  <c r="O63" i="2"/>
  <c r="E63" i="2"/>
  <c r="AO83" i="6"/>
  <c r="AV83" i="6"/>
  <c r="F102" i="8"/>
  <c r="E102" i="8"/>
  <c r="W102" i="8" s="1"/>
  <c r="F102" i="1" s="1"/>
  <c r="Q102" i="1" s="1"/>
  <c r="AG101" i="10"/>
  <c r="AG101" i="9"/>
  <c r="AO101" i="9" s="1"/>
  <c r="AV101" i="9" s="1"/>
  <c r="AG101" i="8"/>
  <c r="AF101" i="7"/>
  <c r="AI101" i="5"/>
  <c r="AG101" i="3"/>
  <c r="AV85" i="8"/>
  <c r="AO85" i="8"/>
  <c r="W100" i="4"/>
  <c r="AE100" i="4" s="1"/>
  <c r="AU100" i="10"/>
  <c r="AW100" i="5"/>
  <c r="AN100" i="10"/>
  <c r="AN100" i="8"/>
  <c r="AP100" i="5"/>
  <c r="AU100" i="8"/>
  <c r="AU85" i="3"/>
  <c r="AM85" i="3"/>
  <c r="BA88" i="5"/>
  <c r="AT88" i="5"/>
  <c r="AO84" i="6"/>
  <c r="AV84" i="6"/>
  <c r="BO86" i="3"/>
  <c r="AQ86" i="3"/>
  <c r="AY86" i="3"/>
  <c r="AO80" i="6"/>
  <c r="AV80" i="6"/>
  <c r="S118" i="15"/>
  <c r="X118" i="4" s="1"/>
  <c r="AF118" i="4" s="1"/>
  <c r="R118" i="15"/>
  <c r="Z118" i="4"/>
  <c r="AH118" i="4" s="1"/>
  <c r="AX118" i="10"/>
  <c r="AQ118" i="8"/>
  <c r="AZ118" i="6"/>
  <c r="AQ118" i="10"/>
  <c r="AS118" i="6"/>
  <c r="AX118" i="8"/>
  <c r="BR92" i="3"/>
  <c r="AW92" i="3"/>
  <c r="AO92" i="3"/>
  <c r="AN83" i="7"/>
  <c r="AU83" i="7"/>
  <c r="AH98" i="6"/>
  <c r="AH98" i="3"/>
  <c r="AT85" i="8"/>
  <c r="AM85" i="8"/>
  <c r="BJ321" i="9"/>
  <c r="BI321" i="9"/>
  <c r="A322" i="9"/>
  <c r="BH321" i="9"/>
  <c r="BM91" i="3"/>
  <c r="W91" i="3"/>
  <c r="BQ86" i="3"/>
  <c r="AV86" i="3"/>
  <c r="AN86" i="3"/>
  <c r="D57" i="2"/>
  <c r="N57" i="2"/>
  <c r="H285" i="4"/>
  <c r="F100" i="7"/>
  <c r="E100" i="7"/>
  <c r="W100" i="7" s="1"/>
  <c r="S107" i="15"/>
  <c r="X107" i="4" s="1"/>
  <c r="AF107" i="4" s="1"/>
  <c r="R107" i="15"/>
  <c r="Z107" i="4"/>
  <c r="AH107" i="4" s="1"/>
  <c r="AZ107" i="6"/>
  <c r="AQ107" i="10"/>
  <c r="AX107" i="10"/>
  <c r="AQ107" i="8"/>
  <c r="AS107" i="6"/>
  <c r="AX107" i="8"/>
  <c r="AW84" i="7"/>
  <c r="AP84" i="7"/>
  <c r="AA53" i="2"/>
  <c r="Y53" i="2"/>
  <c r="X53" i="2"/>
  <c r="W53" i="2"/>
  <c r="Z53" i="2"/>
  <c r="V53" i="2"/>
  <c r="AF105" i="9"/>
  <c r="AN105" i="9" s="1"/>
  <c r="AU105" i="9" s="1"/>
  <c r="AI105" i="7"/>
  <c r="AF105" i="3"/>
  <c r="N68" i="2"/>
  <c r="D68" i="2"/>
  <c r="AF96" i="9"/>
  <c r="AN96" i="9" s="1"/>
  <c r="AU96" i="9" s="1"/>
  <c r="AI96" i="7"/>
  <c r="AF96" i="3"/>
  <c r="AE95" i="8"/>
  <c r="AG95" i="6"/>
  <c r="AG95" i="5"/>
  <c r="AE95" i="3"/>
  <c r="BJ325" i="3"/>
  <c r="BH325" i="3"/>
  <c r="AD325" i="3"/>
  <c r="BI325" i="3"/>
  <c r="A326" i="3"/>
  <c r="AU91" i="3"/>
  <c r="AM91" i="3"/>
  <c r="F99" i="7"/>
  <c r="E99" i="7"/>
  <c r="W99" i="7" s="1"/>
  <c r="AH95" i="7"/>
  <c r="AL95" i="5"/>
  <c r="AJ95" i="3"/>
  <c r="BS67" i="3"/>
  <c r="B67" i="1"/>
  <c r="M67" i="1" s="1"/>
  <c r="V101" i="4"/>
  <c r="AD101" i="4" s="1"/>
  <c r="AT101" i="10"/>
  <c r="AM101" i="9"/>
  <c r="AT101" i="9" s="1"/>
  <c r="AM101" i="10"/>
  <c r="AT101" i="7"/>
  <c r="AM101" i="7"/>
  <c r="AU89" i="7"/>
  <c r="AN89" i="7"/>
  <c r="F94" i="3"/>
  <c r="X94" i="3" s="1"/>
  <c r="E94" i="3"/>
  <c r="Z52" i="2"/>
  <c r="X52" i="2"/>
  <c r="W52" i="2"/>
  <c r="V52" i="2"/>
  <c r="AA52" i="2"/>
  <c r="Y52" i="2"/>
  <c r="BQ89" i="3"/>
  <c r="AV89" i="3"/>
  <c r="AN89" i="3"/>
  <c r="AO80" i="8"/>
  <c r="AV80" i="8"/>
  <c r="BJ322" i="6"/>
  <c r="BI322" i="6"/>
  <c r="BH322" i="6"/>
  <c r="A323" i="6"/>
  <c r="AI100" i="9"/>
  <c r="AQ100" i="9" s="1"/>
  <c r="AX100" i="9" s="1"/>
  <c r="AK100" i="5"/>
  <c r="AI100" i="3"/>
  <c r="U124" i="15"/>
  <c r="T129" i="15"/>
  <c r="T130" i="15"/>
  <c r="B121" i="15"/>
  <c r="U127" i="15"/>
  <c r="B125" i="15"/>
  <c r="U123" i="15"/>
  <c r="U119" i="15"/>
  <c r="U120" i="15"/>
  <c r="T123" i="15"/>
  <c r="B122" i="15"/>
  <c r="T120" i="15"/>
  <c r="U126" i="15"/>
  <c r="T126" i="15"/>
  <c r="B119" i="15"/>
  <c r="U128" i="15"/>
  <c r="T128" i="15"/>
  <c r="B123" i="15"/>
  <c r="T119" i="15"/>
  <c r="T124" i="15"/>
  <c r="B130" i="15"/>
  <c r="B128" i="15"/>
  <c r="B126" i="15"/>
  <c r="B124" i="15"/>
  <c r="U121" i="15"/>
  <c r="B131" i="15"/>
  <c r="T121" i="15"/>
  <c r="U125" i="15"/>
  <c r="T127" i="15"/>
  <c r="T125" i="15"/>
  <c r="U122" i="15"/>
  <c r="I12" i="15"/>
  <c r="T122" i="15"/>
  <c r="B129" i="15"/>
  <c r="U131" i="15"/>
  <c r="U129" i="15"/>
  <c r="B120" i="15"/>
  <c r="B127" i="15"/>
  <c r="T131" i="15"/>
  <c r="U130" i="15"/>
  <c r="N116" i="15"/>
  <c r="M116" i="15"/>
  <c r="L116" i="15"/>
  <c r="K116" i="15"/>
  <c r="O116" i="15"/>
  <c r="P116" i="15"/>
  <c r="C116" i="8"/>
  <c r="C116" i="7"/>
  <c r="AG116" i="7"/>
  <c r="C116" i="6"/>
  <c r="C116" i="5"/>
  <c r="C116" i="3"/>
  <c r="AV81" i="6"/>
  <c r="AO81" i="6"/>
  <c r="AU88" i="3"/>
  <c r="AM88" i="3"/>
  <c r="AV90" i="8"/>
  <c r="AO90" i="8"/>
  <c r="AV82" i="8"/>
  <c r="AO82" i="8"/>
  <c r="F93" i="6"/>
  <c r="X93" i="6" s="1"/>
  <c r="E93" i="6"/>
  <c r="W93" i="6" s="1"/>
  <c r="E93" i="1" s="1"/>
  <c r="P93" i="1" s="1"/>
  <c r="AX87" i="5"/>
  <c r="AQ87" i="5"/>
  <c r="AX76" i="6"/>
  <c r="AQ76" i="6"/>
  <c r="W99" i="4"/>
  <c r="AE99" i="4" s="1"/>
  <c r="AU99" i="8"/>
  <c r="AN99" i="10"/>
  <c r="AW99" i="5"/>
  <c r="AU99" i="10"/>
  <c r="AP99" i="5"/>
  <c r="AN99" i="8"/>
  <c r="AX85" i="7"/>
  <c r="AQ85" i="7"/>
  <c r="F103" i="6"/>
  <c r="X103" i="6" s="1"/>
  <c r="E103" i="6"/>
  <c r="W103" i="6" s="1"/>
  <c r="E103" i="1" s="1"/>
  <c r="P103" i="1" s="1"/>
  <c r="AI104" i="9"/>
  <c r="AQ104" i="9" s="1"/>
  <c r="AX104" i="9" s="1"/>
  <c r="AK104" i="5"/>
  <c r="AI104" i="3"/>
  <c r="AR88" i="7"/>
  <c r="G88" i="1"/>
  <c r="R88" i="1" s="1"/>
  <c r="AF93" i="9"/>
  <c r="AN93" i="9" s="1"/>
  <c r="AU93" i="9" s="1"/>
  <c r="AI93" i="7"/>
  <c r="AF93" i="3"/>
  <c r="M80" i="13"/>
  <c r="W80" i="5"/>
  <c r="D80" i="1" s="1"/>
  <c r="O80" i="1" s="1"/>
  <c r="AR96" i="10"/>
  <c r="AA96" i="4"/>
  <c r="AI96" i="4" s="1"/>
  <c r="AR96" i="8"/>
  <c r="BA96" i="6"/>
  <c r="AT96" i="6"/>
  <c r="AY96" i="10"/>
  <c r="AY96" i="8"/>
  <c r="AR96" i="9"/>
  <c r="AY96" i="9" s="1"/>
  <c r="AY96" i="7"/>
  <c r="F98" i="7"/>
  <c r="E98" i="7"/>
  <c r="W98" i="7" s="1"/>
  <c r="AR89" i="7"/>
  <c r="G89" i="1"/>
  <c r="R89" i="1" s="1"/>
  <c r="AI87" i="6"/>
  <c r="AP87" i="6"/>
  <c r="AW87" i="6"/>
  <c r="W104" i="4"/>
  <c r="AE104" i="4" s="1"/>
  <c r="AN104" i="10"/>
  <c r="AU104" i="10"/>
  <c r="AU104" i="8"/>
  <c r="AN104" i="8"/>
  <c r="AP104" i="5"/>
  <c r="AW104" i="5"/>
  <c r="AG94" i="10"/>
  <c r="AG94" i="9"/>
  <c r="AO94" i="9" s="1"/>
  <c r="AV94" i="9" s="1"/>
  <c r="AG94" i="8"/>
  <c r="AF94" i="7"/>
  <c r="AI94" i="5"/>
  <c r="AG94" i="3"/>
  <c r="AQ86" i="5"/>
  <c r="AX86" i="5"/>
  <c r="N276" i="1"/>
  <c r="K276" i="1"/>
  <c r="B57" i="2"/>
  <c r="L57" i="2"/>
  <c r="BS78" i="3"/>
  <c r="B78" i="1"/>
  <c r="M78" i="1" s="1"/>
  <c r="AO85" i="10"/>
  <c r="AV85" i="10"/>
  <c r="N279" i="1"/>
  <c r="K279" i="1"/>
  <c r="AO85" i="6"/>
  <c r="AV85" i="6"/>
  <c r="BQ81" i="3"/>
  <c r="AV81" i="3"/>
  <c r="AN81" i="3"/>
  <c r="BN86" i="3"/>
  <c r="AR86" i="3"/>
  <c r="AZ86" i="3"/>
  <c r="AG102" i="10"/>
  <c r="AG102" i="9"/>
  <c r="AO102" i="9" s="1"/>
  <c r="AV102" i="9" s="1"/>
  <c r="AG102" i="8"/>
  <c r="AF102" i="7"/>
  <c r="AI102" i="5"/>
  <c r="AG102" i="3"/>
  <c r="AX81" i="7"/>
  <c r="AQ81" i="7"/>
  <c r="AT86" i="5"/>
  <c r="BA86" i="5"/>
  <c r="BN91" i="3"/>
  <c r="AZ91" i="3"/>
  <c r="AR91" i="3"/>
  <c r="F283" i="4"/>
  <c r="AX73" i="6"/>
  <c r="AQ73" i="6"/>
  <c r="BO90" i="3"/>
  <c r="AQ90" i="3"/>
  <c r="AY90" i="3"/>
  <c r="BP83" i="3"/>
  <c r="AP83" i="3"/>
  <c r="AX83" i="3"/>
  <c r="AT84" i="5"/>
  <c r="BA84" i="5"/>
  <c r="O62" i="2"/>
  <c r="E62" i="2"/>
  <c r="E95" i="8"/>
  <c r="W95" i="8" s="1"/>
  <c r="F95" i="1" s="1"/>
  <c r="Q95" i="1" s="1"/>
  <c r="F95" i="8"/>
  <c r="L64" i="2"/>
  <c r="B64" i="2"/>
  <c r="AF97" i="9"/>
  <c r="AN97" i="9" s="1"/>
  <c r="AU97" i="9" s="1"/>
  <c r="AI97" i="7"/>
  <c r="AF97" i="3"/>
  <c r="AI83" i="6"/>
  <c r="AP83" i="6"/>
  <c r="AW83" i="6"/>
  <c r="BO80" i="3"/>
  <c r="AY80" i="3"/>
  <c r="AQ80" i="3"/>
  <c r="L59" i="2"/>
  <c r="B59" i="2"/>
  <c r="AH95" i="6"/>
  <c r="AH95" i="3"/>
  <c r="AE96" i="8"/>
  <c r="AG96" i="5"/>
  <c r="AG96" i="6"/>
  <c r="AE96" i="3"/>
  <c r="M85" i="13"/>
  <c r="W85" i="5"/>
  <c r="D85" i="1" s="1"/>
  <c r="O85" i="1" s="1"/>
  <c r="AV91" i="5"/>
  <c r="AO91" i="5"/>
  <c r="F99" i="8"/>
  <c r="E99" i="8"/>
  <c r="W99" i="8" s="1"/>
  <c r="F99" i="1" s="1"/>
  <c r="Q99" i="1" s="1"/>
  <c r="AA101" i="4"/>
  <c r="AI101" i="4" s="1"/>
  <c r="AY101" i="10"/>
  <c r="AY101" i="8"/>
  <c r="AR101" i="10"/>
  <c r="AR101" i="9"/>
  <c r="AY101" i="9" s="1"/>
  <c r="AR101" i="8"/>
  <c r="BA101" i="6"/>
  <c r="AT101" i="6"/>
  <c r="AY101" i="7"/>
  <c r="AO89" i="8"/>
  <c r="AV89" i="8"/>
  <c r="AV94" i="7"/>
  <c r="AO94" i="7"/>
  <c r="W97" i="4"/>
  <c r="AE97" i="4" s="1"/>
  <c r="AU97" i="10"/>
  <c r="AN97" i="10"/>
  <c r="AN97" i="8"/>
  <c r="AU97" i="8"/>
  <c r="AP97" i="5"/>
  <c r="AW97" i="5"/>
  <c r="AX89" i="7"/>
  <c r="AQ89" i="7"/>
  <c r="BP81" i="3"/>
  <c r="AP81" i="3"/>
  <c r="AX81" i="3"/>
  <c r="BQ80" i="3"/>
  <c r="AV80" i="3"/>
  <c r="AN80" i="3"/>
  <c r="W94" i="4"/>
  <c r="AE94" i="4" s="1"/>
  <c r="AU94" i="10"/>
  <c r="AN94" i="10"/>
  <c r="AU94" i="8"/>
  <c r="AW94" i="5"/>
  <c r="AP94" i="5"/>
  <c r="AN94" i="8"/>
  <c r="AH100" i="7"/>
  <c r="AL100" i="5"/>
  <c r="AJ100" i="3"/>
  <c r="BA103" i="3"/>
  <c r="AS103" i="3"/>
  <c r="S113" i="15"/>
  <c r="X113" i="4" s="1"/>
  <c r="AF113" i="4" s="1"/>
  <c r="R113" i="15"/>
  <c r="Z113" i="4"/>
  <c r="AH113" i="4" s="1"/>
  <c r="AQ113" i="8"/>
  <c r="AQ113" i="10"/>
  <c r="AX113" i="8"/>
  <c r="AZ113" i="6"/>
  <c r="AX113" i="10"/>
  <c r="AS113" i="6"/>
  <c r="Q112" i="15"/>
  <c r="Y112" i="15"/>
  <c r="V112" i="15"/>
  <c r="Y112" i="4"/>
  <c r="AG112" i="4" s="1"/>
  <c r="AR112" i="6"/>
  <c r="AP112" i="10"/>
  <c r="AW112" i="10"/>
  <c r="AP112" i="9"/>
  <c r="AW112" i="9" s="1"/>
  <c r="AY112" i="6"/>
  <c r="AY112" i="5"/>
  <c r="AW112" i="8"/>
  <c r="AR112" i="5"/>
  <c r="AP112" i="8"/>
  <c r="AT81" i="8"/>
  <c r="AM81" i="8"/>
  <c r="AO88" i="5"/>
  <c r="AV88" i="5"/>
  <c r="AV93" i="7"/>
  <c r="AO93" i="7"/>
  <c r="AU87" i="7"/>
  <c r="AN87" i="7"/>
  <c r="AV103" i="7"/>
  <c r="AO103" i="7"/>
  <c r="BR81" i="3"/>
  <c r="AW81" i="3"/>
  <c r="AO81" i="3"/>
  <c r="AR91" i="7"/>
  <c r="G91" i="1"/>
  <c r="R91" i="1" s="1"/>
  <c r="AH104" i="7"/>
  <c r="AL104" i="5"/>
  <c r="AJ104" i="3"/>
  <c r="BQ84" i="3"/>
  <c r="AV84" i="3"/>
  <c r="AN84" i="3"/>
  <c r="L63" i="2"/>
  <c r="B63" i="2"/>
  <c r="P115" i="15"/>
  <c r="O115" i="15"/>
  <c r="N115" i="15"/>
  <c r="M115" i="15"/>
  <c r="L115" i="15"/>
  <c r="K115" i="15"/>
  <c r="C115" i="8"/>
  <c r="C115" i="7"/>
  <c r="C115" i="6"/>
  <c r="AG115" i="7"/>
  <c r="C115" i="5"/>
  <c r="C115" i="3"/>
  <c r="AI103" i="9"/>
  <c r="AQ103" i="9" s="1"/>
  <c r="AX103" i="9" s="1"/>
  <c r="AK103" i="5"/>
  <c r="AI103" i="3"/>
  <c r="F101" i="8"/>
  <c r="E101" i="8"/>
  <c r="W101" i="8" s="1"/>
  <c r="F101" i="1" s="1"/>
  <c r="Q101" i="1" s="1"/>
  <c r="AM83" i="3"/>
  <c r="AU83" i="3"/>
  <c r="BR85" i="3"/>
  <c r="AW85" i="3"/>
  <c r="AO85" i="3"/>
  <c r="AR81" i="7"/>
  <c r="G81" i="1"/>
  <c r="R81" i="1" s="1"/>
  <c r="AE94" i="8"/>
  <c r="AG94" i="6"/>
  <c r="AE94" i="3"/>
  <c r="AG94" i="5"/>
  <c r="AI101" i="9"/>
  <c r="AQ101" i="9" s="1"/>
  <c r="AX101" i="9" s="1"/>
  <c r="AK101" i="5"/>
  <c r="AI101" i="3"/>
  <c r="V104" i="4"/>
  <c r="AD104" i="4" s="1"/>
  <c r="AM104" i="10"/>
  <c r="AT104" i="10"/>
  <c r="AM104" i="7"/>
  <c r="AT104" i="7"/>
  <c r="AM104" i="9"/>
  <c r="AT104" i="9" s="1"/>
  <c r="AH98" i="7"/>
  <c r="AL98" i="5"/>
  <c r="AJ98" i="3"/>
  <c r="AF300" i="15"/>
  <c r="A301" i="15"/>
  <c r="AE300" i="15"/>
  <c r="A300" i="10"/>
  <c r="BJ299" i="10"/>
  <c r="BI299" i="10"/>
  <c r="BH299" i="10"/>
  <c r="AE98" i="8"/>
  <c r="AG98" i="5"/>
  <c r="AG98" i="6"/>
  <c r="AE98" i="3"/>
  <c r="BN85" i="3"/>
  <c r="AZ85" i="3"/>
  <c r="AR85" i="3"/>
  <c r="M88" i="13"/>
  <c r="W88" i="5"/>
  <c r="D88" i="1" s="1"/>
  <c r="O88" i="1" s="1"/>
  <c r="BR91" i="3"/>
  <c r="AW91" i="3"/>
  <c r="AO91" i="3"/>
  <c r="AF98" i="9"/>
  <c r="AN98" i="9" s="1"/>
  <c r="AU98" i="9" s="1"/>
  <c r="AI98" i="7"/>
  <c r="AF98" i="3"/>
  <c r="F97" i="6"/>
  <c r="X97" i="6" s="1"/>
  <c r="E97" i="6"/>
  <c r="W97" i="6" s="1"/>
  <c r="E97" i="1" s="1"/>
  <c r="P97" i="1" s="1"/>
  <c r="AU86" i="3"/>
  <c r="AM86" i="3"/>
  <c r="AO85" i="5"/>
  <c r="AV85" i="5"/>
  <c r="V95" i="4"/>
  <c r="AD95" i="4" s="1"/>
  <c r="AT95" i="10"/>
  <c r="AM95" i="9"/>
  <c r="AT95" i="9" s="1"/>
  <c r="AM95" i="10"/>
  <c r="AT95" i="7"/>
  <c r="AM95" i="7"/>
  <c r="F105" i="8"/>
  <c r="E105" i="8"/>
  <c r="W105" i="8" s="1"/>
  <c r="F105" i="1" s="1"/>
  <c r="Q105" i="1" s="1"/>
  <c r="AU91" i="7"/>
  <c r="AN91" i="7"/>
  <c r="BS73" i="3"/>
  <c r="B73" i="1"/>
  <c r="M73" i="1" s="1"/>
  <c r="AS98" i="3"/>
  <c r="BA98" i="3"/>
  <c r="AT84" i="8"/>
  <c r="AM84" i="8"/>
  <c r="AI88" i="6"/>
  <c r="AP88" i="6"/>
  <c r="AW88" i="6"/>
  <c r="BN81" i="3"/>
  <c r="AR81" i="3"/>
  <c r="AZ81" i="3"/>
  <c r="AI91" i="6"/>
  <c r="AW91" i="6"/>
  <c r="AP91" i="6"/>
  <c r="AT81" i="5"/>
  <c r="BA81" i="5"/>
  <c r="V109" i="15"/>
  <c r="Q109" i="15"/>
  <c r="Y109" i="15"/>
  <c r="Y109" i="4"/>
  <c r="AG109" i="4" s="1"/>
  <c r="AW109" i="10"/>
  <c r="AY109" i="6"/>
  <c r="AP109" i="9"/>
  <c r="AW109" i="9" s="1"/>
  <c r="AP109" i="10"/>
  <c r="AR109" i="5"/>
  <c r="AW109" i="8"/>
  <c r="AR109" i="6"/>
  <c r="AY109" i="5"/>
  <c r="AP109" i="8"/>
  <c r="BN84" i="3"/>
  <c r="AZ84" i="3"/>
  <c r="AR84" i="3"/>
  <c r="F105" i="7"/>
  <c r="E105" i="7"/>
  <c r="W105" i="7" s="1"/>
  <c r="D59" i="2"/>
  <c r="N59" i="2"/>
  <c r="BR84" i="3"/>
  <c r="AW84" i="3"/>
  <c r="AO84" i="3"/>
  <c r="AE97" i="8"/>
  <c r="AG97" i="6"/>
  <c r="AG97" i="5"/>
  <c r="AE97" i="3"/>
  <c r="BO89" i="3"/>
  <c r="AY89" i="3"/>
  <c r="AQ89" i="3"/>
  <c r="AH102" i="6"/>
  <c r="AH102" i="3"/>
  <c r="AW91" i="7"/>
  <c r="AP91" i="7"/>
  <c r="AQ84" i="5"/>
  <c r="AX84" i="5"/>
  <c r="M281" i="4"/>
  <c r="C281" i="1" s="1"/>
  <c r="K281" i="4"/>
  <c r="N62" i="2"/>
  <c r="D62" i="2"/>
  <c r="W45" i="2"/>
  <c r="V45" i="2"/>
  <c r="Z45" i="2"/>
  <c r="Y45" i="2"/>
  <c r="AA45" i="2"/>
  <c r="X45" i="2"/>
  <c r="AX86" i="7"/>
  <c r="AQ86" i="7"/>
  <c r="F101" i="3"/>
  <c r="X101" i="3" s="1"/>
  <c r="E101" i="3"/>
  <c r="AV91" i="6"/>
  <c r="AO91" i="6"/>
  <c r="AE99" i="8"/>
  <c r="AG99" i="6"/>
  <c r="AG99" i="5"/>
  <c r="AE99" i="3"/>
  <c r="AJ32" i="9"/>
  <c r="AR33" i="9"/>
  <c r="AY33" i="9" s="1"/>
  <c r="BA101" i="3"/>
  <c r="AS101" i="3"/>
  <c r="E94" i="5"/>
  <c r="F94" i="5"/>
  <c r="X94" i="5" s="1"/>
  <c r="BS74" i="3"/>
  <c r="B74" i="1"/>
  <c r="M74" i="1" s="1"/>
  <c r="BO83" i="3"/>
  <c r="AQ83" i="3"/>
  <c r="AY83" i="3"/>
  <c r="AV80" i="10"/>
  <c r="AO80" i="10"/>
  <c r="AI81" i="6"/>
  <c r="AW81" i="6"/>
  <c r="AP81" i="6"/>
  <c r="AX80" i="7"/>
  <c r="AQ80" i="7"/>
  <c r="AF100" i="9"/>
  <c r="AN100" i="9" s="1"/>
  <c r="AU100" i="9" s="1"/>
  <c r="AI100" i="7"/>
  <c r="AF100" i="3"/>
  <c r="N277" i="1"/>
  <c r="K277" i="1"/>
  <c r="V103" i="4"/>
  <c r="AD103" i="4" s="1"/>
  <c r="AT103" i="10"/>
  <c r="AM103" i="10"/>
  <c r="AT103" i="7"/>
  <c r="AM103" i="7"/>
  <c r="AM103" i="9"/>
  <c r="AT103" i="9" s="1"/>
  <c r="N106" i="15"/>
  <c r="M106" i="15"/>
  <c r="L106" i="15"/>
  <c r="P106" i="15"/>
  <c r="O106" i="15"/>
  <c r="K106" i="15"/>
  <c r="C106" i="8"/>
  <c r="C106" i="7"/>
  <c r="AG106" i="7"/>
  <c r="C106" i="5"/>
  <c r="C106" i="3"/>
  <c r="C106" i="6"/>
  <c r="Q114" i="15"/>
  <c r="V114" i="15"/>
  <c r="Y114" i="15"/>
  <c r="Y114" i="4"/>
  <c r="AG114" i="4" s="1"/>
  <c r="AP114" i="8"/>
  <c r="AR114" i="6"/>
  <c r="AY114" i="6"/>
  <c r="AP114" i="9"/>
  <c r="AW114" i="9" s="1"/>
  <c r="AW114" i="8"/>
  <c r="AP114" i="10"/>
  <c r="AW114" i="10"/>
  <c r="AY114" i="5"/>
  <c r="AR114" i="5"/>
  <c r="AO88" i="6"/>
  <c r="AV88" i="6"/>
  <c r="AV90" i="10"/>
  <c r="AO90" i="10"/>
  <c r="AO82" i="10"/>
  <c r="AV82" i="10"/>
  <c r="F93" i="8"/>
  <c r="E93" i="8"/>
  <c r="W93" i="8" s="1"/>
  <c r="F93" i="1" s="1"/>
  <c r="Q93" i="1" s="1"/>
  <c r="BO91" i="3"/>
  <c r="AY91" i="3"/>
  <c r="AQ91" i="3"/>
  <c r="AV87" i="8"/>
  <c r="AO87" i="8"/>
  <c r="F103" i="7"/>
  <c r="E103" i="7"/>
  <c r="W103" i="7" s="1"/>
  <c r="BS69" i="3"/>
  <c r="B69" i="1"/>
  <c r="M69" i="1" s="1"/>
  <c r="AQ81" i="5"/>
  <c r="AX81" i="5"/>
  <c r="AE104" i="8"/>
  <c r="AG104" i="6"/>
  <c r="AG104" i="5"/>
  <c r="AE104" i="3"/>
  <c r="AX84" i="7"/>
  <c r="AQ84" i="7"/>
  <c r="AA99" i="4"/>
  <c r="AI99" i="4" s="1"/>
  <c r="AY99" i="8"/>
  <c r="AR99" i="10"/>
  <c r="BA99" i="6"/>
  <c r="AY99" i="10"/>
  <c r="AT99" i="6"/>
  <c r="AR99" i="9"/>
  <c r="AY99" i="9" s="1"/>
  <c r="AR99" i="8"/>
  <c r="AY99" i="7"/>
  <c r="L58" i="2"/>
  <c r="B58" i="2"/>
  <c r="O110" i="15"/>
  <c r="N110" i="15"/>
  <c r="M110" i="15"/>
  <c r="K110" i="15"/>
  <c r="P110" i="15"/>
  <c r="L110" i="15"/>
  <c r="C110" i="8"/>
  <c r="AG110" i="7"/>
  <c r="C110" i="6"/>
  <c r="C110" i="7"/>
  <c r="C110" i="5"/>
  <c r="C110" i="3"/>
  <c r="BH299" i="3"/>
  <c r="AD299" i="3"/>
  <c r="BJ299" i="3"/>
  <c r="BI299" i="3"/>
  <c r="A300" i="3"/>
  <c r="AH101" i="6"/>
  <c r="AH101" i="3"/>
  <c r="F98" i="8"/>
  <c r="E98" i="8"/>
  <c r="W98" i="8" s="1"/>
  <c r="F98" i="1" s="1"/>
  <c r="Q98" i="1" s="1"/>
  <c r="A300" i="4"/>
  <c r="AW299" i="4"/>
  <c r="AV299" i="4"/>
  <c r="AX299" i="4"/>
  <c r="BP87" i="3"/>
  <c r="AX87" i="3"/>
  <c r="AP87" i="3"/>
  <c r="F97" i="3"/>
  <c r="X97" i="3" s="1"/>
  <c r="E97" i="3"/>
  <c r="S117" i="15"/>
  <c r="X117" i="4" s="1"/>
  <c r="AF117" i="4" s="1"/>
  <c r="R117" i="15"/>
  <c r="Z117" i="4"/>
  <c r="AH117" i="4" s="1"/>
  <c r="AQ117" i="10"/>
  <c r="AQ117" i="8"/>
  <c r="AS117" i="6"/>
  <c r="AX117" i="8"/>
  <c r="AZ117" i="6"/>
  <c r="AX117" i="10"/>
  <c r="F97" i="5"/>
  <c r="X97" i="5" s="1"/>
  <c r="E97" i="5"/>
  <c r="M82" i="13"/>
  <c r="W82" i="5"/>
  <c r="D82" i="1" s="1"/>
  <c r="O82" i="1" s="1"/>
  <c r="BS75" i="3"/>
  <c r="B75" i="1"/>
  <c r="M75" i="1" s="1"/>
  <c r="S115" i="15"/>
  <c r="X115" i="4" s="1"/>
  <c r="AF115" i="4" s="1"/>
  <c r="R115" i="15"/>
  <c r="AX115" i="10"/>
  <c r="Z115" i="4"/>
  <c r="AH115" i="4" s="1"/>
  <c r="AS115" i="6"/>
  <c r="AX115" i="8"/>
  <c r="AQ115" i="8"/>
  <c r="AZ115" i="6"/>
  <c r="AQ115" i="10"/>
  <c r="E59" i="2"/>
  <c r="O59" i="2"/>
  <c r="AS104" i="3"/>
  <c r="BA104" i="3"/>
  <c r="V102" i="4"/>
  <c r="AD102" i="4" s="1"/>
  <c r="AM102" i="10"/>
  <c r="AT102" i="10"/>
  <c r="AT102" i="7"/>
  <c r="AM102" i="7"/>
  <c r="AM102" i="9"/>
  <c r="AT102" i="9" s="1"/>
  <c r="AO86" i="8"/>
  <c r="AV86" i="8"/>
  <c r="AX83" i="5"/>
  <c r="AQ83" i="5"/>
  <c r="F95" i="6"/>
  <c r="X95" i="6" s="1"/>
  <c r="E95" i="6"/>
  <c r="W95" i="6" s="1"/>
  <c r="E95" i="1" s="1"/>
  <c r="P95" i="1" s="1"/>
  <c r="AI98" i="9"/>
  <c r="AQ98" i="9" s="1"/>
  <c r="AX98" i="9" s="1"/>
  <c r="AK98" i="5"/>
  <c r="AI98" i="3"/>
  <c r="BS71" i="3"/>
  <c r="B71" i="1"/>
  <c r="M71" i="1" s="1"/>
  <c r="AM87" i="3"/>
  <c r="AU87" i="3"/>
  <c r="BS79" i="3"/>
  <c r="B79" i="1"/>
  <c r="M79" i="1" s="1"/>
  <c r="F96" i="8"/>
  <c r="E96" i="8"/>
  <c r="W96" i="8" s="1"/>
  <c r="F96" i="1" s="1"/>
  <c r="Q96" i="1" s="1"/>
  <c r="BM88" i="3"/>
  <c r="W88" i="3"/>
  <c r="B67" i="2"/>
  <c r="L67" i="2"/>
  <c r="F101" i="5"/>
  <c r="X101" i="5" s="1"/>
  <c r="E101" i="5"/>
  <c r="AT91" i="8"/>
  <c r="AM91" i="8"/>
  <c r="AI99" i="9"/>
  <c r="AQ99" i="9" s="1"/>
  <c r="AX99" i="9" s="1"/>
  <c r="AK99" i="5"/>
  <c r="AI99" i="3"/>
  <c r="AO89" i="10"/>
  <c r="AV89" i="10"/>
  <c r="F98" i="5"/>
  <c r="X98" i="5" s="1"/>
  <c r="E98" i="5"/>
  <c r="F94" i="6"/>
  <c r="X94" i="6" s="1"/>
  <c r="E94" i="6"/>
  <c r="W94" i="6" s="1"/>
  <c r="E94" i="1" s="1"/>
  <c r="P94" i="1" s="1"/>
  <c r="AZ83" i="5"/>
  <c r="AS83" i="5"/>
  <c r="AA55" i="2"/>
  <c r="Z55" i="2"/>
  <c r="Y55" i="2"/>
  <c r="W55" i="2"/>
  <c r="V55" i="2"/>
  <c r="X55" i="2"/>
  <c r="AG100" i="10"/>
  <c r="AG100" i="9"/>
  <c r="AO100" i="9" s="1"/>
  <c r="AV100" i="9" s="1"/>
  <c r="AG100" i="8"/>
  <c r="AF100" i="7"/>
  <c r="AI100" i="5"/>
  <c r="AG100" i="3"/>
  <c r="BP84" i="3"/>
  <c r="AX84" i="3"/>
  <c r="AP84" i="3"/>
  <c r="BO82" i="3"/>
  <c r="AQ82" i="3"/>
  <c r="AY82" i="3"/>
  <c r="AA103" i="4"/>
  <c r="AI103" i="4" s="1"/>
  <c r="AR103" i="8"/>
  <c r="AY103" i="10"/>
  <c r="AR103" i="10"/>
  <c r="AT103" i="6"/>
  <c r="AY103" i="8"/>
  <c r="BA103" i="6"/>
  <c r="AR103" i="9"/>
  <c r="AY103" i="9" s="1"/>
  <c r="AY103" i="7"/>
  <c r="Q110" i="15"/>
  <c r="Y110" i="15"/>
  <c r="V110" i="15"/>
  <c r="Y110" i="4"/>
  <c r="AG110" i="4" s="1"/>
  <c r="AW110" i="10"/>
  <c r="AY110" i="5"/>
  <c r="AP110" i="10"/>
  <c r="AR110" i="6"/>
  <c r="AP110" i="9"/>
  <c r="AW110" i="9" s="1"/>
  <c r="AR110" i="5"/>
  <c r="AP110" i="8"/>
  <c r="AY110" i="6"/>
  <c r="AW110" i="8"/>
  <c r="L107" i="15"/>
  <c r="K107" i="15"/>
  <c r="P107" i="15"/>
  <c r="O107" i="15"/>
  <c r="N107" i="15"/>
  <c r="M107" i="15"/>
  <c r="C107" i="8"/>
  <c r="AG107" i="7"/>
  <c r="C107" i="7"/>
  <c r="C107" i="6"/>
  <c r="C107" i="5"/>
  <c r="C107" i="3"/>
  <c r="AM88" i="8"/>
  <c r="AT88" i="8"/>
  <c r="F93" i="7"/>
  <c r="E93" i="7"/>
  <c r="W93" i="7" s="1"/>
  <c r="AZ91" i="5"/>
  <c r="AS91" i="5"/>
  <c r="F103" i="8"/>
  <c r="E103" i="8"/>
  <c r="W103" i="8" s="1"/>
  <c r="F103" i="1" s="1"/>
  <c r="Q103" i="1" s="1"/>
  <c r="AU81" i="7"/>
  <c r="AN81" i="7"/>
  <c r="AF104" i="9"/>
  <c r="AN104" i="9" s="1"/>
  <c r="AU104" i="9" s="1"/>
  <c r="AI104" i="7"/>
  <c r="AF104" i="3"/>
  <c r="AH94" i="7"/>
  <c r="AL94" i="5"/>
  <c r="AJ94" i="3"/>
  <c r="M90" i="13"/>
  <c r="W90" i="5"/>
  <c r="D90" i="1" s="1"/>
  <c r="O90" i="1" s="1"/>
  <c r="AI94" i="9"/>
  <c r="AQ94" i="9" s="1"/>
  <c r="AX94" i="9" s="1"/>
  <c r="AK94" i="5"/>
  <c r="AI94" i="3"/>
  <c r="BJ300" i="6"/>
  <c r="BI300" i="6"/>
  <c r="BH300" i="6"/>
  <c r="A301" i="6"/>
  <c r="F102" i="7"/>
  <c r="E102" i="7"/>
  <c r="W102" i="7" s="1"/>
  <c r="L60" i="2"/>
  <c r="B60" i="2"/>
  <c r="AQ83" i="7"/>
  <c r="AX83" i="7"/>
  <c r="AA104" i="4"/>
  <c r="AI104" i="4" s="1"/>
  <c r="AR104" i="9"/>
  <c r="AY104" i="9" s="1"/>
  <c r="AY104" i="10"/>
  <c r="BA104" i="6"/>
  <c r="AR104" i="10"/>
  <c r="AT104" i="6"/>
  <c r="AY104" i="8"/>
  <c r="AR104" i="8"/>
  <c r="AY104" i="7"/>
  <c r="E60" i="2"/>
  <c r="O60" i="2"/>
  <c r="F105" i="6"/>
  <c r="X105" i="6" s="1"/>
  <c r="E105" i="6"/>
  <c r="W105" i="6" s="1"/>
  <c r="E105" i="1" s="1"/>
  <c r="P105" i="1" s="1"/>
  <c r="W96" i="4"/>
  <c r="AE96" i="4" s="1"/>
  <c r="AN96" i="8"/>
  <c r="AN96" i="10"/>
  <c r="AU96" i="10"/>
  <c r="AP96" i="5"/>
  <c r="AU96" i="8"/>
  <c r="AW96" i="5"/>
  <c r="N64" i="2"/>
  <c r="D64" i="2"/>
  <c r="AX69" i="6"/>
  <c r="AQ69" i="6"/>
  <c r="AA49" i="2"/>
  <c r="Z49" i="2"/>
  <c r="Y49" i="2"/>
  <c r="W49" i="2"/>
  <c r="V49" i="2"/>
  <c r="X49" i="2"/>
  <c r="AV96" i="7"/>
  <c r="AO96" i="7"/>
  <c r="AA50" i="2"/>
  <c r="Z50" i="2"/>
  <c r="X50" i="2"/>
  <c r="V50" i="2"/>
  <c r="Y50" i="2"/>
  <c r="W50" i="2"/>
  <c r="E97" i="7"/>
  <c r="W97" i="7" s="1"/>
  <c r="F97" i="7"/>
  <c r="Y107" i="15"/>
  <c r="V107" i="15"/>
  <c r="Q107" i="15"/>
  <c r="Y107" i="4"/>
  <c r="AG107" i="4" s="1"/>
  <c r="AY107" i="6"/>
  <c r="AP107" i="10"/>
  <c r="AW107" i="10"/>
  <c r="AY107" i="5"/>
  <c r="AR107" i="6"/>
  <c r="AP107" i="8"/>
  <c r="AW107" i="8"/>
  <c r="AP107" i="9"/>
  <c r="AW107" i="9" s="1"/>
  <c r="AR107" i="5"/>
  <c r="M83" i="13"/>
  <c r="W83" i="5"/>
  <c r="D83" i="1" s="1"/>
  <c r="O83" i="1" s="1"/>
  <c r="AV86" i="10"/>
  <c r="AO86" i="10"/>
  <c r="E57" i="2"/>
  <c r="O57" i="2"/>
  <c r="AI84" i="6"/>
  <c r="AP84" i="6"/>
  <c r="AW84" i="6"/>
  <c r="AZ82" i="5"/>
  <c r="AS82" i="5"/>
  <c r="F102" i="3"/>
  <c r="X102" i="3" s="1"/>
  <c r="E102" i="3"/>
  <c r="P108" i="15"/>
  <c r="O108" i="15"/>
  <c r="N108" i="15"/>
  <c r="M108" i="15"/>
  <c r="L108" i="15"/>
  <c r="K108" i="15"/>
  <c r="C108" i="8"/>
  <c r="C108" i="7"/>
  <c r="AG108" i="7"/>
  <c r="C108" i="6"/>
  <c r="C108" i="5"/>
  <c r="C108" i="3"/>
  <c r="S114" i="15"/>
  <c r="X114" i="4" s="1"/>
  <c r="AF114" i="4" s="1"/>
  <c r="R114" i="15"/>
  <c r="Z114" i="4"/>
  <c r="AH114" i="4" s="1"/>
  <c r="AQ114" i="10"/>
  <c r="AQ114" i="8"/>
  <c r="AS114" i="6"/>
  <c r="AX114" i="8"/>
  <c r="AZ114" i="6"/>
  <c r="AX114" i="10"/>
  <c r="AK298" i="3"/>
  <c r="AI93" i="9"/>
  <c r="AQ93" i="9" s="1"/>
  <c r="AX93" i="9" s="1"/>
  <c r="AK93" i="5"/>
  <c r="AI93" i="3"/>
  <c r="AO87" i="10"/>
  <c r="AV87" i="10"/>
  <c r="AE103" i="8"/>
  <c r="AG103" i="6"/>
  <c r="AG103" i="5"/>
  <c r="AE103" i="3"/>
  <c r="AV81" i="8"/>
  <c r="AO81" i="8"/>
  <c r="AG104" i="10"/>
  <c r="AG104" i="9"/>
  <c r="AO104" i="9" s="1"/>
  <c r="AV104" i="9" s="1"/>
  <c r="AG104" i="8"/>
  <c r="AF104" i="7"/>
  <c r="AI104" i="5"/>
  <c r="AG104" i="3"/>
  <c r="B56" i="2"/>
  <c r="L56" i="2"/>
  <c r="BA87" i="5"/>
  <c r="AT87" i="5"/>
  <c r="BI301" i="7"/>
  <c r="A302" i="7"/>
  <c r="BH301" i="7"/>
  <c r="BJ301" i="7"/>
  <c r="V97" i="4"/>
  <c r="AD97" i="4" s="1"/>
  <c r="AM97" i="9"/>
  <c r="AT97" i="9" s="1"/>
  <c r="AT97" i="7"/>
  <c r="AT97" i="10"/>
  <c r="AM97" i="10"/>
  <c r="AM97" i="7"/>
  <c r="BR86" i="3"/>
  <c r="AW86" i="3"/>
  <c r="AO86" i="3"/>
  <c r="AW87" i="7"/>
  <c r="AP87" i="7"/>
  <c r="AE101" i="8"/>
  <c r="AG101" i="6"/>
  <c r="AG101" i="5"/>
  <c r="AE101" i="3"/>
  <c r="F95" i="3"/>
  <c r="X95" i="3" s="1"/>
  <c r="E95" i="3"/>
  <c r="BM81" i="3"/>
  <c r="W81" i="3"/>
  <c r="AU86" i="7"/>
  <c r="AN86" i="7"/>
  <c r="Q118" i="15"/>
  <c r="Y118" i="15"/>
  <c r="V118" i="15"/>
  <c r="Y118" i="4"/>
  <c r="AG118" i="4" s="1"/>
  <c r="AY118" i="5"/>
  <c r="AP118" i="8"/>
  <c r="AP118" i="9"/>
  <c r="AW118" i="9" s="1"/>
  <c r="AW118" i="10"/>
  <c r="AY118" i="6"/>
  <c r="AR118" i="5"/>
  <c r="AR118" i="6"/>
  <c r="AP118" i="10"/>
  <c r="AW118" i="8"/>
  <c r="E95" i="5"/>
  <c r="F95" i="5"/>
  <c r="X95" i="5" s="1"/>
  <c r="AG98" i="10"/>
  <c r="AG98" i="9"/>
  <c r="AO98" i="9" s="1"/>
  <c r="AV98" i="9" s="1"/>
  <c r="AG98" i="8"/>
  <c r="AF98" i="7"/>
  <c r="AI98" i="5"/>
  <c r="AG98" i="3"/>
  <c r="AW85" i="7"/>
  <c r="AP85" i="7"/>
  <c r="BP91" i="3"/>
  <c r="AX91" i="3"/>
  <c r="AP91" i="3"/>
  <c r="AF102" i="9"/>
  <c r="AN102" i="9" s="1"/>
  <c r="AU102" i="9" s="1"/>
  <c r="AI102" i="7"/>
  <c r="AF102" i="3"/>
  <c r="AX92" i="5"/>
  <c r="AQ92" i="5"/>
  <c r="AV91" i="8"/>
  <c r="AO91" i="8"/>
  <c r="AV86" i="6"/>
  <c r="AO86" i="6"/>
  <c r="F97" i="8"/>
  <c r="E97" i="8"/>
  <c r="W97" i="8" s="1"/>
  <c r="F97" i="1" s="1"/>
  <c r="Q97" i="1" s="1"/>
  <c r="S111" i="15"/>
  <c r="X111" i="4" s="1"/>
  <c r="AF111" i="4" s="1"/>
  <c r="R111" i="15"/>
  <c r="AQ111" i="10"/>
  <c r="Z111" i="4"/>
  <c r="AH111" i="4" s="1"/>
  <c r="AX111" i="10"/>
  <c r="AZ111" i="6"/>
  <c r="AS111" i="6"/>
  <c r="AX111" i="8"/>
  <c r="AQ111" i="8"/>
  <c r="F101" i="7"/>
  <c r="E101" i="7"/>
  <c r="W101" i="7" s="1"/>
  <c r="BS72" i="3"/>
  <c r="B72" i="1"/>
  <c r="M72" i="1" s="1"/>
  <c r="AF99" i="9"/>
  <c r="AN99" i="9" s="1"/>
  <c r="AU99" i="9" s="1"/>
  <c r="AI99" i="7"/>
  <c r="AF99" i="3"/>
  <c r="O66" i="2"/>
  <c r="E66" i="2"/>
  <c r="E98" i="3"/>
  <c r="F98" i="3"/>
  <c r="X98" i="3" s="1"/>
  <c r="F94" i="7"/>
  <c r="E94" i="7"/>
  <c r="W94" i="7" s="1"/>
  <c r="BH301" i="5"/>
  <c r="A302" i="5"/>
  <c r="BJ301" i="5"/>
  <c r="BI301" i="5"/>
  <c r="AR82" i="7"/>
  <c r="G82" i="1"/>
  <c r="R82" i="1" s="1"/>
  <c r="AH100" i="6"/>
  <c r="AH100" i="3"/>
  <c r="E101" i="6"/>
  <c r="W101" i="6" s="1"/>
  <c r="E101" i="1" s="1"/>
  <c r="P101" i="1" s="1"/>
  <c r="F101" i="6"/>
  <c r="X101" i="6" s="1"/>
  <c r="BA99" i="3"/>
  <c r="AS99" i="3"/>
  <c r="AG99" i="10"/>
  <c r="AG99" i="9"/>
  <c r="AO99" i="9" s="1"/>
  <c r="AV99" i="9" s="1"/>
  <c r="AG99" i="8"/>
  <c r="AF99" i="7"/>
  <c r="AI99" i="5"/>
  <c r="AG99" i="3"/>
  <c r="E98" i="6"/>
  <c r="W98" i="6" s="1"/>
  <c r="E98" i="1" s="1"/>
  <c r="P98" i="1" s="1"/>
  <c r="F98" i="6"/>
  <c r="X98" i="6" s="1"/>
  <c r="F94" i="8"/>
  <c r="E94" i="8"/>
  <c r="W94" i="8" s="1"/>
  <c r="F94" i="1" s="1"/>
  <c r="Q94" i="1" s="1"/>
  <c r="M280" i="4"/>
  <c r="C280" i="1" s="1"/>
  <c r="K280" i="4"/>
  <c r="W102" i="4"/>
  <c r="AE102" i="4" s="1"/>
  <c r="AN102" i="10"/>
  <c r="AU102" i="10"/>
  <c r="AU102" i="8"/>
  <c r="AN102" i="8"/>
  <c r="AW102" i="5"/>
  <c r="AP102" i="5"/>
  <c r="AX75" i="6"/>
  <c r="AQ75" i="6"/>
  <c r="W95" i="4"/>
  <c r="AE95" i="4" s="1"/>
  <c r="AU95" i="10"/>
  <c r="AN95" i="10"/>
  <c r="AN95" i="8"/>
  <c r="AP95" i="5"/>
  <c r="AU95" i="8"/>
  <c r="AW95" i="5"/>
  <c r="M87" i="13"/>
  <c r="W87" i="5"/>
  <c r="D87" i="1" s="1"/>
  <c r="O87" i="1" s="1"/>
  <c r="BM82" i="3"/>
  <c r="W82" i="3"/>
  <c r="AE100" i="8"/>
  <c r="AG100" i="6"/>
  <c r="AG100" i="5"/>
  <c r="AE100" i="3"/>
  <c r="BM87" i="3"/>
  <c r="W87" i="3"/>
  <c r="F102" i="5"/>
  <c r="X102" i="5" s="1"/>
  <c r="E102" i="5"/>
  <c r="P111" i="15"/>
  <c r="O111" i="15"/>
  <c r="M111" i="15"/>
  <c r="L111" i="15"/>
  <c r="K111" i="15"/>
  <c r="N111" i="15"/>
  <c r="C111" i="8"/>
  <c r="C111" i="7"/>
  <c r="AG111" i="7"/>
  <c r="C111" i="6"/>
  <c r="C111" i="5"/>
  <c r="C111" i="3"/>
  <c r="Y108" i="15"/>
  <c r="V108" i="15"/>
  <c r="Q108" i="15"/>
  <c r="AP108" i="8"/>
  <c r="Y108" i="4"/>
  <c r="AG108" i="4" s="1"/>
  <c r="AR108" i="6"/>
  <c r="AW108" i="10"/>
  <c r="AP108" i="10"/>
  <c r="AW108" i="8"/>
  <c r="AY108" i="6"/>
  <c r="AR108" i="5"/>
  <c r="AP108" i="9"/>
  <c r="AW108" i="9" s="1"/>
  <c r="AY108" i="5"/>
  <c r="AR86" i="7"/>
  <c r="G86" i="1"/>
  <c r="R86" i="1" s="1"/>
  <c r="AE93" i="8"/>
  <c r="AG93" i="6"/>
  <c r="AG93" i="5"/>
  <c r="AE93" i="3"/>
  <c r="O56" i="2"/>
  <c r="E56" i="2"/>
  <c r="AF103" i="9"/>
  <c r="AN103" i="9" s="1"/>
  <c r="AU103" i="9" s="1"/>
  <c r="AI103" i="7"/>
  <c r="AF103" i="3"/>
  <c r="AQ77" i="6"/>
  <c r="AX77" i="6"/>
  <c r="H284" i="4"/>
  <c r="H286" i="4" s="1"/>
  <c r="AV107" i="7" l="1"/>
  <c r="AO107" i="7"/>
  <c r="M97" i="13"/>
  <c r="W97" i="5"/>
  <c r="D97" i="1" s="1"/>
  <c r="O97" i="1" s="1"/>
  <c r="AG115" i="10"/>
  <c r="AG115" i="9"/>
  <c r="AO115" i="9" s="1"/>
  <c r="AV115" i="9" s="1"/>
  <c r="AG115" i="8"/>
  <c r="AF115" i="7"/>
  <c r="AG115" i="3"/>
  <c r="AI115" i="5"/>
  <c r="BQ97" i="3"/>
  <c r="AV97" i="3"/>
  <c r="AN97" i="3"/>
  <c r="AY115" i="10"/>
  <c r="AA115" i="4"/>
  <c r="AI115" i="4" s="1"/>
  <c r="AT115" i="6"/>
  <c r="AR115" i="9"/>
  <c r="AY115" i="9" s="1"/>
  <c r="AY115" i="8"/>
  <c r="AR115" i="8"/>
  <c r="AR115" i="10"/>
  <c r="BA115" i="6"/>
  <c r="AY115" i="7"/>
  <c r="AH112" i="7"/>
  <c r="AJ112" i="3"/>
  <c r="AL112" i="5"/>
  <c r="AX91" i="6"/>
  <c r="AQ91" i="6"/>
  <c r="N282" i="1"/>
  <c r="K282" i="1"/>
  <c r="AG107" i="10"/>
  <c r="AG107" i="9"/>
  <c r="AO107" i="9" s="1"/>
  <c r="AV107" i="9" s="1"/>
  <c r="AF107" i="7"/>
  <c r="AG107" i="8"/>
  <c r="AI107" i="5"/>
  <c r="AG107" i="3"/>
  <c r="BP101" i="3"/>
  <c r="AX101" i="3"/>
  <c r="AP101" i="3"/>
  <c r="AV99" i="5"/>
  <c r="AO99" i="5"/>
  <c r="AE114" i="8"/>
  <c r="AG114" i="6"/>
  <c r="AG114" i="5"/>
  <c r="AE114" i="3"/>
  <c r="AH115" i="7"/>
  <c r="AL115" i="5"/>
  <c r="AJ115" i="3"/>
  <c r="AA57" i="2"/>
  <c r="Y57" i="2"/>
  <c r="W57" i="2"/>
  <c r="V57" i="2"/>
  <c r="Z57" i="2"/>
  <c r="X57" i="2"/>
  <c r="AF114" i="9"/>
  <c r="AN114" i="9" s="1"/>
  <c r="AU114" i="9" s="1"/>
  <c r="AI114" i="7"/>
  <c r="AF114" i="3"/>
  <c r="AV100" i="5"/>
  <c r="AO100" i="5"/>
  <c r="AS118" i="3"/>
  <c r="BA118" i="3"/>
  <c r="K122" i="15"/>
  <c r="P122" i="15"/>
  <c r="O122" i="15"/>
  <c r="L122" i="15"/>
  <c r="N122" i="15"/>
  <c r="M122" i="15"/>
  <c r="C122" i="8"/>
  <c r="AG122" i="7"/>
  <c r="C122" i="7"/>
  <c r="C122" i="6"/>
  <c r="C122" i="5"/>
  <c r="C122" i="3"/>
  <c r="AE117" i="8"/>
  <c r="AG117" i="6"/>
  <c r="AG117" i="5"/>
  <c r="AE117" i="3"/>
  <c r="AO105" i="8"/>
  <c r="AV105" i="8"/>
  <c r="T137" i="15"/>
  <c r="B135" i="15"/>
  <c r="U138" i="15"/>
  <c r="B139" i="15"/>
  <c r="U137" i="15"/>
  <c r="B143" i="15"/>
  <c r="U141" i="15"/>
  <c r="B136" i="15"/>
  <c r="U134" i="15"/>
  <c r="U140" i="15"/>
  <c r="T135" i="15"/>
  <c r="T139" i="15"/>
  <c r="U135" i="15"/>
  <c r="B132" i="15"/>
  <c r="U133" i="15"/>
  <c r="T133" i="15"/>
  <c r="B141" i="15"/>
  <c r="B137" i="15"/>
  <c r="B144" i="15"/>
  <c r="T138" i="15"/>
  <c r="I13" i="15"/>
  <c r="T141" i="15"/>
  <c r="U143" i="15"/>
  <c r="B133" i="15"/>
  <c r="T143" i="15"/>
  <c r="T140" i="15"/>
  <c r="U132" i="15"/>
  <c r="B138" i="15"/>
  <c r="T132" i="15"/>
  <c r="B140" i="15"/>
  <c r="U144" i="15"/>
  <c r="T144" i="15"/>
  <c r="U136" i="15"/>
  <c r="T136" i="15"/>
  <c r="U139" i="15"/>
  <c r="B134" i="15"/>
  <c r="U142" i="15"/>
  <c r="T142" i="15"/>
  <c r="B142" i="15"/>
  <c r="T134" i="15"/>
  <c r="AH114" i="7"/>
  <c r="AL114" i="5"/>
  <c r="AJ114" i="3"/>
  <c r="BQ103" i="3"/>
  <c r="AN103" i="3"/>
  <c r="AV103" i="3"/>
  <c r="AF107" i="9"/>
  <c r="AN107" i="9" s="1"/>
  <c r="AU107" i="9" s="1"/>
  <c r="AI107" i="7"/>
  <c r="AF107" i="3"/>
  <c r="AU102" i="7"/>
  <c r="AN102" i="7"/>
  <c r="AI105" i="6"/>
  <c r="AW105" i="6"/>
  <c r="AP105" i="6"/>
  <c r="BS81" i="3"/>
  <c r="B81" i="1"/>
  <c r="M81" i="1" s="1"/>
  <c r="M99" i="13"/>
  <c r="W99" i="5"/>
  <c r="D99" i="1" s="1"/>
  <c r="O99" i="1" s="1"/>
  <c r="AX101" i="7"/>
  <c r="AQ101" i="7"/>
  <c r="V106" i="4"/>
  <c r="AD106" i="4" s="1"/>
  <c r="AT106" i="10"/>
  <c r="AM106" i="9"/>
  <c r="AT106" i="9" s="1"/>
  <c r="AM106" i="7"/>
  <c r="AT106" i="7"/>
  <c r="AM106" i="10"/>
  <c r="AV118" i="7"/>
  <c r="AO118" i="7"/>
  <c r="M103" i="13"/>
  <c r="W103" i="5"/>
  <c r="D103" i="1" s="1"/>
  <c r="O103" i="1" s="1"/>
  <c r="AO95" i="8"/>
  <c r="AV95" i="8"/>
  <c r="L80" i="2"/>
  <c r="B80" i="2"/>
  <c r="AA116" i="4"/>
  <c r="AI116" i="4" s="1"/>
  <c r="AY116" i="8"/>
  <c r="AY116" i="10"/>
  <c r="BA116" i="6"/>
  <c r="AT116" i="6"/>
  <c r="AR116" i="10"/>
  <c r="AR116" i="8"/>
  <c r="AY116" i="7"/>
  <c r="AR116" i="9"/>
  <c r="AY116" i="9" s="1"/>
  <c r="E109" i="7"/>
  <c r="W109" i="7" s="1"/>
  <c r="F109" i="7"/>
  <c r="AS97" i="5"/>
  <c r="AZ97" i="5"/>
  <c r="AA106" i="4"/>
  <c r="AI106" i="4" s="1"/>
  <c r="AY106" i="10"/>
  <c r="AT106" i="6"/>
  <c r="AR106" i="9"/>
  <c r="AY106" i="9" s="1"/>
  <c r="AR106" i="10"/>
  <c r="BA106" i="6"/>
  <c r="AY106" i="8"/>
  <c r="AY106" i="7"/>
  <c r="AR106" i="8"/>
  <c r="BA101" i="5"/>
  <c r="AT101" i="5"/>
  <c r="AG113" i="10"/>
  <c r="AG113" i="9"/>
  <c r="AO113" i="9" s="1"/>
  <c r="AV113" i="9" s="1"/>
  <c r="AG113" i="8"/>
  <c r="AF113" i="7"/>
  <c r="AI113" i="5"/>
  <c r="AG113" i="3"/>
  <c r="BO102" i="3"/>
  <c r="AQ102" i="3"/>
  <c r="AY102" i="3"/>
  <c r="AQ93" i="5"/>
  <c r="AX93" i="5"/>
  <c r="AW99" i="7"/>
  <c r="AP99" i="7"/>
  <c r="BM100" i="3"/>
  <c r="W100" i="3"/>
  <c r="F111" i="6"/>
  <c r="X111" i="6" s="1"/>
  <c r="E111" i="6"/>
  <c r="W111" i="6" s="1"/>
  <c r="E111" i="1" s="1"/>
  <c r="P111" i="1" s="1"/>
  <c r="A303" i="5"/>
  <c r="BJ302" i="5"/>
  <c r="BI302" i="5"/>
  <c r="BH302" i="5"/>
  <c r="W111" i="4"/>
  <c r="AE111" i="4" s="1"/>
  <c r="AU111" i="10"/>
  <c r="AN111" i="10"/>
  <c r="AP111" i="5"/>
  <c r="AU111" i="8"/>
  <c r="AW111" i="5"/>
  <c r="AN111" i="8"/>
  <c r="B71" i="2"/>
  <c r="L71" i="2"/>
  <c r="AA56" i="2"/>
  <c r="Z56" i="2"/>
  <c r="X56" i="2"/>
  <c r="Y56" i="2"/>
  <c r="W56" i="2"/>
  <c r="V56" i="2"/>
  <c r="AR107" i="10"/>
  <c r="AA107" i="4"/>
  <c r="AI107" i="4" s="1"/>
  <c r="BA107" i="6"/>
  <c r="AY107" i="10"/>
  <c r="AR107" i="8"/>
  <c r="AT107" i="6"/>
  <c r="AY107" i="8"/>
  <c r="AR107" i="9"/>
  <c r="AY107" i="9" s="1"/>
  <c r="AY107" i="7"/>
  <c r="BM97" i="3"/>
  <c r="W97" i="3"/>
  <c r="F110" i="7"/>
  <c r="E110" i="7"/>
  <c r="W110" i="7" s="1"/>
  <c r="AI106" i="9"/>
  <c r="AQ106" i="9" s="1"/>
  <c r="AX106" i="9" s="1"/>
  <c r="AK106" i="5"/>
  <c r="AI106" i="3"/>
  <c r="BO103" i="3"/>
  <c r="AY103" i="3"/>
  <c r="AQ103" i="3"/>
  <c r="AW104" i="7"/>
  <c r="AP104" i="7"/>
  <c r="AU94" i="7"/>
  <c r="AN94" i="7"/>
  <c r="F116" i="7"/>
  <c r="E116" i="7"/>
  <c r="W116" i="7" s="1"/>
  <c r="L131" i="15"/>
  <c r="P131" i="15"/>
  <c r="O131" i="15"/>
  <c r="M131" i="15"/>
  <c r="K131" i="15"/>
  <c r="N131" i="15"/>
  <c r="C131" i="8"/>
  <c r="C131" i="7"/>
  <c r="AG131" i="7"/>
  <c r="C131" i="6"/>
  <c r="C131" i="5"/>
  <c r="C131" i="3"/>
  <c r="K121" i="15"/>
  <c r="P121" i="15"/>
  <c r="O121" i="15"/>
  <c r="M121" i="15"/>
  <c r="L121" i="15"/>
  <c r="N121" i="15"/>
  <c r="C121" i="8"/>
  <c r="C121" i="7"/>
  <c r="AG121" i="7"/>
  <c r="C121" i="6"/>
  <c r="C121" i="5"/>
  <c r="C121" i="3"/>
  <c r="BM94" i="3"/>
  <c r="W94" i="3"/>
  <c r="AK325" i="3"/>
  <c r="AV101" i="10"/>
  <c r="AO101" i="10"/>
  <c r="F118" i="7"/>
  <c r="E118" i="7"/>
  <c r="W118" i="7" s="1"/>
  <c r="BM104" i="3"/>
  <c r="W104" i="3"/>
  <c r="BA116" i="3"/>
  <c r="AS116" i="3"/>
  <c r="F109" i="8"/>
  <c r="E109" i="8"/>
  <c r="W109" i="8" s="1"/>
  <c r="F109" i="1" s="1"/>
  <c r="Q109" i="1" s="1"/>
  <c r="AW101" i="7"/>
  <c r="AP101" i="7"/>
  <c r="F112" i="3"/>
  <c r="X112" i="3" s="1"/>
  <c r="E112" i="3"/>
  <c r="AH113" i="6"/>
  <c r="AH113" i="3"/>
  <c r="AZ102" i="5"/>
  <c r="AS102" i="5"/>
  <c r="AU93" i="7"/>
  <c r="AN93" i="7"/>
  <c r="B76" i="2"/>
  <c r="L76" i="2"/>
  <c r="BS83" i="3"/>
  <c r="B83" i="1"/>
  <c r="M83" i="1" s="1"/>
  <c r="AJ31" i="9"/>
  <c r="AR32" i="9"/>
  <c r="AY32" i="9" s="1"/>
  <c r="P120" i="15"/>
  <c r="O120" i="15"/>
  <c r="M120" i="15"/>
  <c r="L120" i="15"/>
  <c r="K120" i="15"/>
  <c r="N120" i="15"/>
  <c r="C120" i="7"/>
  <c r="AG120" i="7"/>
  <c r="C120" i="6"/>
  <c r="C120" i="8"/>
  <c r="C120" i="5"/>
  <c r="C120" i="3"/>
  <c r="AO114" i="7"/>
  <c r="AV114" i="7"/>
  <c r="AU103" i="7"/>
  <c r="AN103" i="7"/>
  <c r="AO103" i="6"/>
  <c r="AV103" i="6"/>
  <c r="F108" i="8"/>
  <c r="E108" i="8"/>
  <c r="W108" i="8" s="1"/>
  <c r="F108" i="1" s="1"/>
  <c r="Q108" i="1" s="1"/>
  <c r="AA114" i="4"/>
  <c r="AI114" i="4" s="1"/>
  <c r="AR114" i="9"/>
  <c r="AY114" i="9" s="1"/>
  <c r="AT114" i="6"/>
  <c r="AR114" i="8"/>
  <c r="BA114" i="6"/>
  <c r="AY114" i="8"/>
  <c r="AR114" i="10"/>
  <c r="AY114" i="10"/>
  <c r="AY114" i="7"/>
  <c r="BQ100" i="3"/>
  <c r="AV100" i="3"/>
  <c r="AN100" i="3"/>
  <c r="AI115" i="9"/>
  <c r="AQ115" i="9" s="1"/>
  <c r="AX115" i="9" s="1"/>
  <c r="AK115" i="5"/>
  <c r="AI115" i="3"/>
  <c r="V66" i="2"/>
  <c r="AA66" i="2"/>
  <c r="Z66" i="2"/>
  <c r="Y66" i="2"/>
  <c r="X66" i="2"/>
  <c r="W66" i="2"/>
  <c r="Y120" i="15"/>
  <c r="Q120" i="15"/>
  <c r="V120" i="15"/>
  <c r="Y120" i="4"/>
  <c r="AG120" i="4" s="1"/>
  <c r="AP120" i="8"/>
  <c r="AR120" i="6"/>
  <c r="AP120" i="10"/>
  <c r="AY120" i="6"/>
  <c r="AW120" i="8"/>
  <c r="AR120" i="5"/>
  <c r="AY120" i="5"/>
  <c r="AW120" i="10"/>
  <c r="AP120" i="9"/>
  <c r="AW120" i="9" s="1"/>
  <c r="AV113" i="7"/>
  <c r="AO113" i="7"/>
  <c r="AF108" i="9"/>
  <c r="AN108" i="9" s="1"/>
  <c r="AU108" i="9" s="1"/>
  <c r="AI108" i="7"/>
  <c r="AF108" i="3"/>
  <c r="BS86" i="3"/>
  <c r="B86" i="1"/>
  <c r="M86" i="1" s="1"/>
  <c r="AG108" i="10"/>
  <c r="AG108" i="9"/>
  <c r="AO108" i="9" s="1"/>
  <c r="AV108" i="9" s="1"/>
  <c r="AG108" i="8"/>
  <c r="AF108" i="7"/>
  <c r="AI108" i="5"/>
  <c r="AG108" i="3"/>
  <c r="BQ104" i="3"/>
  <c r="AV104" i="3"/>
  <c r="AN104" i="3"/>
  <c r="E79" i="2"/>
  <c r="O79" i="2"/>
  <c r="V123" i="15"/>
  <c r="Y123" i="15"/>
  <c r="Q123" i="15"/>
  <c r="Y123" i="4"/>
  <c r="AG123" i="4" s="1"/>
  <c r="AY123" i="6"/>
  <c r="AW123" i="8"/>
  <c r="AP123" i="10"/>
  <c r="AR123" i="6"/>
  <c r="AP123" i="8"/>
  <c r="AW123" i="10"/>
  <c r="AY123" i="5"/>
  <c r="AP123" i="9"/>
  <c r="AW123" i="9" s="1"/>
  <c r="AR123" i="5"/>
  <c r="BS91" i="3"/>
  <c r="B91" i="1"/>
  <c r="M91" i="1" s="1"/>
  <c r="F109" i="3"/>
  <c r="X109" i="3" s="1"/>
  <c r="E109" i="3"/>
  <c r="AS93" i="5"/>
  <c r="AZ93" i="5"/>
  <c r="A323" i="5"/>
  <c r="BJ322" i="5"/>
  <c r="BI322" i="5"/>
  <c r="BH322" i="5"/>
  <c r="F109" i="5"/>
  <c r="X109" i="5" s="1"/>
  <c r="E109" i="5"/>
  <c r="M104" i="13"/>
  <c r="W104" i="5"/>
  <c r="D104" i="1" s="1"/>
  <c r="O104" i="1" s="1"/>
  <c r="AI103" i="6"/>
  <c r="AP103" i="6"/>
  <c r="AW103" i="6"/>
  <c r="E109" i="6"/>
  <c r="W109" i="6" s="1"/>
  <c r="E109" i="1" s="1"/>
  <c r="P109" i="1" s="1"/>
  <c r="F109" i="6"/>
  <c r="X109" i="6" s="1"/>
  <c r="AH113" i="7"/>
  <c r="AL113" i="5"/>
  <c r="AJ113" i="3"/>
  <c r="F111" i="3"/>
  <c r="X111" i="3" s="1"/>
  <c r="E111" i="3"/>
  <c r="AU98" i="7"/>
  <c r="AN98" i="7"/>
  <c r="F106" i="8"/>
  <c r="E106" i="8"/>
  <c r="W106" i="8" s="1"/>
  <c r="F106" i="1" s="1"/>
  <c r="Q106" i="1" s="1"/>
  <c r="AW100" i="7"/>
  <c r="AP100" i="7"/>
  <c r="D75" i="2"/>
  <c r="N75" i="2"/>
  <c r="BO97" i="3"/>
  <c r="AY97" i="3"/>
  <c r="AQ97" i="3"/>
  <c r="BN101" i="3"/>
  <c r="AZ101" i="3"/>
  <c r="AR101" i="3"/>
  <c r="AO98" i="8"/>
  <c r="AV98" i="8"/>
  <c r="AE106" i="8"/>
  <c r="AG106" i="6"/>
  <c r="AG106" i="5"/>
  <c r="AE106" i="3"/>
  <c r="AT104" i="5"/>
  <c r="BA104" i="5"/>
  <c r="AO102" i="10"/>
  <c r="AV102" i="10"/>
  <c r="Q121" i="15"/>
  <c r="V121" i="15"/>
  <c r="Y121" i="15"/>
  <c r="Y121" i="4"/>
  <c r="AG121" i="4" s="1"/>
  <c r="AY121" i="6"/>
  <c r="AW121" i="10"/>
  <c r="AW121" i="8"/>
  <c r="AY121" i="5"/>
  <c r="AP121" i="10"/>
  <c r="AP121" i="9"/>
  <c r="AW121" i="9" s="1"/>
  <c r="AR121" i="6"/>
  <c r="AR121" i="5"/>
  <c r="AP121" i="8"/>
  <c r="AM93" i="3"/>
  <c r="AU93" i="3"/>
  <c r="AV98" i="10"/>
  <c r="AO98" i="10"/>
  <c r="AU101" i="3"/>
  <c r="AM101" i="3"/>
  <c r="AS107" i="3"/>
  <c r="BA107" i="3"/>
  <c r="AA60" i="2"/>
  <c r="Z60" i="2"/>
  <c r="Y60" i="2"/>
  <c r="X60" i="2"/>
  <c r="W60" i="2"/>
  <c r="V60" i="2"/>
  <c r="BO99" i="3"/>
  <c r="AQ99" i="3"/>
  <c r="AY99" i="3"/>
  <c r="BO98" i="3"/>
  <c r="AQ98" i="3"/>
  <c r="AY98" i="3"/>
  <c r="B73" i="2"/>
  <c r="L73" i="2"/>
  <c r="E110" i="6"/>
  <c r="W110" i="6" s="1"/>
  <c r="E110" i="1" s="1"/>
  <c r="P110" i="1" s="1"/>
  <c r="F110" i="6"/>
  <c r="X110" i="6" s="1"/>
  <c r="AU104" i="3"/>
  <c r="AM104" i="3"/>
  <c r="AH106" i="7"/>
  <c r="AL106" i="5"/>
  <c r="AJ106" i="3"/>
  <c r="AZ103" i="5"/>
  <c r="AS103" i="5"/>
  <c r="BP95" i="3"/>
  <c r="AX95" i="3"/>
  <c r="AP95" i="3"/>
  <c r="AV94" i="8"/>
  <c r="AO94" i="8"/>
  <c r="F116" i="8"/>
  <c r="E116" i="8"/>
  <c r="W116" i="8" s="1"/>
  <c r="F116" i="1" s="1"/>
  <c r="Q116" i="1" s="1"/>
  <c r="S121" i="15"/>
  <c r="X121" i="4" s="1"/>
  <c r="AF121" i="4" s="1"/>
  <c r="R121" i="15"/>
  <c r="AX121" i="10"/>
  <c r="Z121" i="4"/>
  <c r="AH121" i="4" s="1"/>
  <c r="AX121" i="8"/>
  <c r="AZ121" i="6"/>
  <c r="AQ121" i="10"/>
  <c r="AS121" i="6"/>
  <c r="AQ121" i="8"/>
  <c r="Y130" i="15"/>
  <c r="V130" i="15"/>
  <c r="Q130" i="15"/>
  <c r="AW130" i="10"/>
  <c r="Y130" i="4"/>
  <c r="AG130" i="4" s="1"/>
  <c r="AP130" i="10"/>
  <c r="AP130" i="8"/>
  <c r="AR130" i="6"/>
  <c r="AW130" i="8"/>
  <c r="AP130" i="9"/>
  <c r="AW130" i="9" s="1"/>
  <c r="AY130" i="6"/>
  <c r="AY130" i="5"/>
  <c r="AR130" i="5"/>
  <c r="L70" i="2"/>
  <c r="B70" i="2"/>
  <c r="F118" i="8"/>
  <c r="E118" i="8"/>
  <c r="W118" i="8" s="1"/>
  <c r="F118" i="1" s="1"/>
  <c r="Q118" i="1" s="1"/>
  <c r="AV95" i="10"/>
  <c r="AO95" i="10"/>
  <c r="X68" i="2"/>
  <c r="W68" i="2"/>
  <c r="V68" i="2"/>
  <c r="AA68" i="2"/>
  <c r="Z68" i="2"/>
  <c r="Y68" i="2"/>
  <c r="AI109" i="9"/>
  <c r="AQ109" i="9" s="1"/>
  <c r="AX109" i="9" s="1"/>
  <c r="AK109" i="5"/>
  <c r="AI109" i="3"/>
  <c r="AX86" i="6"/>
  <c r="AQ86" i="6"/>
  <c r="F112" i="5"/>
  <c r="X112" i="5" s="1"/>
  <c r="E112" i="5"/>
  <c r="BO95" i="3"/>
  <c r="AY95" i="3"/>
  <c r="AQ95" i="3"/>
  <c r="AE113" i="8"/>
  <c r="AG113" i="6"/>
  <c r="AG113" i="5"/>
  <c r="AE113" i="3"/>
  <c r="AV93" i="8"/>
  <c r="AO93" i="8"/>
  <c r="AO103" i="5"/>
  <c r="AV103" i="5"/>
  <c r="AM99" i="3"/>
  <c r="AU99" i="3"/>
  <c r="S129" i="15"/>
  <c r="X129" i="4" s="1"/>
  <c r="AF129" i="4" s="1"/>
  <c r="R129" i="15"/>
  <c r="Z129" i="4"/>
  <c r="AH129" i="4" s="1"/>
  <c r="AQ129" i="8"/>
  <c r="AZ129" i="6"/>
  <c r="AX129" i="10"/>
  <c r="AQ129" i="10"/>
  <c r="AS129" i="6"/>
  <c r="AX129" i="8"/>
  <c r="BN95" i="3"/>
  <c r="AZ95" i="3"/>
  <c r="AR95" i="3"/>
  <c r="BN105" i="3"/>
  <c r="AZ105" i="3"/>
  <c r="AR105" i="3"/>
  <c r="AS104" i="5"/>
  <c r="AZ104" i="5"/>
  <c r="AT95" i="5"/>
  <c r="BA95" i="5"/>
  <c r="AI117" i="9"/>
  <c r="AQ117" i="9" s="1"/>
  <c r="AX117" i="9" s="1"/>
  <c r="AK117" i="5"/>
  <c r="AI117" i="3"/>
  <c r="AM103" i="8"/>
  <c r="AT103" i="8"/>
  <c r="BP104" i="3"/>
  <c r="AX104" i="3"/>
  <c r="AP104" i="3"/>
  <c r="B75" i="2"/>
  <c r="L75" i="2"/>
  <c r="AI96" i="6"/>
  <c r="AW96" i="6"/>
  <c r="AP96" i="6"/>
  <c r="AU105" i="7"/>
  <c r="AN105" i="7"/>
  <c r="AR99" i="7"/>
  <c r="G99" i="1"/>
  <c r="R99" i="1" s="1"/>
  <c r="V118" i="4"/>
  <c r="AD118" i="4" s="1"/>
  <c r="AM118" i="9"/>
  <c r="AT118" i="9" s="1"/>
  <c r="AT118" i="10"/>
  <c r="AT118" i="7"/>
  <c r="AM118" i="10"/>
  <c r="AM118" i="7"/>
  <c r="F106" i="3"/>
  <c r="X106" i="3" s="1"/>
  <c r="E106" i="3"/>
  <c r="AO97" i="10"/>
  <c r="AV97" i="10"/>
  <c r="V108" i="4"/>
  <c r="AD108" i="4" s="1"/>
  <c r="AM108" i="10"/>
  <c r="AT108" i="7"/>
  <c r="AT108" i="10"/>
  <c r="AM108" i="9"/>
  <c r="AT108" i="9" s="1"/>
  <c r="AM108" i="7"/>
  <c r="AI100" i="6"/>
  <c r="AW100" i="6"/>
  <c r="AP100" i="6"/>
  <c r="AX104" i="7"/>
  <c r="AQ104" i="7"/>
  <c r="AX102" i="5"/>
  <c r="AQ102" i="5"/>
  <c r="BR101" i="3"/>
  <c r="AW101" i="3"/>
  <c r="AO101" i="3"/>
  <c r="D80" i="2"/>
  <c r="N80" i="2"/>
  <c r="AM96" i="3"/>
  <c r="AU96" i="3"/>
  <c r="AH108" i="7"/>
  <c r="AL108" i="5"/>
  <c r="AJ108" i="3"/>
  <c r="F106" i="7"/>
  <c r="E106" i="7"/>
  <c r="W106" i="7" s="1"/>
  <c r="BA100" i="5"/>
  <c r="AT100" i="5"/>
  <c r="AU101" i="7"/>
  <c r="AN101" i="7"/>
  <c r="D74" i="2"/>
  <c r="N74" i="2"/>
  <c r="AN117" i="10"/>
  <c r="W117" i="4"/>
  <c r="AE117" i="4" s="1"/>
  <c r="AN117" i="8"/>
  <c r="AU117" i="8"/>
  <c r="AW117" i="5"/>
  <c r="AP117" i="5"/>
  <c r="AU117" i="10"/>
  <c r="AX81" i="6"/>
  <c r="AQ81" i="6"/>
  <c r="BN104" i="3"/>
  <c r="AR104" i="3"/>
  <c r="AZ104" i="3"/>
  <c r="E116" i="6"/>
  <c r="W116" i="6" s="1"/>
  <c r="E116" i="1" s="1"/>
  <c r="P116" i="1" s="1"/>
  <c r="F116" i="6"/>
  <c r="X116" i="6" s="1"/>
  <c r="BH322" i="9"/>
  <c r="BJ322" i="9"/>
  <c r="BI322" i="9"/>
  <c r="A323" i="9"/>
  <c r="AU95" i="7"/>
  <c r="AN95" i="7"/>
  <c r="B78" i="2"/>
  <c r="L78" i="2"/>
  <c r="AI102" i="6"/>
  <c r="AW102" i="6"/>
  <c r="AP102" i="6"/>
  <c r="AR102" i="7"/>
  <c r="G102" i="1"/>
  <c r="R102" i="1" s="1"/>
  <c r="AZ99" i="5"/>
  <c r="AS99" i="5"/>
  <c r="AS98" i="5"/>
  <c r="AZ98" i="5"/>
  <c r="AO110" i="7"/>
  <c r="AV110" i="7"/>
  <c r="AO104" i="5"/>
  <c r="AV104" i="5"/>
  <c r="AF106" i="9"/>
  <c r="AN106" i="9" s="1"/>
  <c r="AU106" i="9" s="1"/>
  <c r="AI106" i="7"/>
  <c r="AF106" i="3"/>
  <c r="AI95" i="6"/>
  <c r="AP95" i="6"/>
  <c r="AW95" i="6"/>
  <c r="AH116" i="7"/>
  <c r="AL116" i="5"/>
  <c r="AJ116" i="3"/>
  <c r="P124" i="15"/>
  <c r="O124" i="15"/>
  <c r="N124" i="15"/>
  <c r="M124" i="15"/>
  <c r="L124" i="15"/>
  <c r="K124" i="15"/>
  <c r="C124" i="7"/>
  <c r="AG124" i="7"/>
  <c r="C124" i="8"/>
  <c r="C124" i="6"/>
  <c r="C124" i="5"/>
  <c r="C124" i="3"/>
  <c r="Y129" i="15"/>
  <c r="V129" i="15"/>
  <c r="Q129" i="15"/>
  <c r="Y129" i="4"/>
  <c r="AG129" i="4" s="1"/>
  <c r="AP129" i="8"/>
  <c r="AY129" i="5"/>
  <c r="AY129" i="6"/>
  <c r="AW129" i="10"/>
  <c r="AR129" i="5"/>
  <c r="AP129" i="10"/>
  <c r="AP129" i="9"/>
  <c r="AW129" i="9" s="1"/>
  <c r="AR129" i="6"/>
  <c r="AW129" i="8"/>
  <c r="AM95" i="3"/>
  <c r="AU95" i="3"/>
  <c r="AE118" i="8"/>
  <c r="AG118" i="6"/>
  <c r="AG118" i="5"/>
  <c r="AE118" i="3"/>
  <c r="BM103" i="3"/>
  <c r="W103" i="3"/>
  <c r="AH109" i="7"/>
  <c r="AL109" i="5"/>
  <c r="AJ109" i="3"/>
  <c r="AV112" i="7"/>
  <c r="AO112" i="7"/>
  <c r="AS95" i="5"/>
  <c r="AZ95" i="5"/>
  <c r="BJ322" i="10"/>
  <c r="BI322" i="10"/>
  <c r="A323" i="10"/>
  <c r="BH322" i="10"/>
  <c r="AM102" i="3"/>
  <c r="AU102" i="3"/>
  <c r="AO99" i="10"/>
  <c r="AV99" i="10"/>
  <c r="F113" i="5"/>
  <c r="X113" i="5" s="1"/>
  <c r="E113" i="5"/>
  <c r="AW95" i="7"/>
  <c r="AP95" i="7"/>
  <c r="AH117" i="7"/>
  <c r="AL117" i="5"/>
  <c r="AJ117" i="3"/>
  <c r="AI107" i="9"/>
  <c r="AQ107" i="9" s="1"/>
  <c r="AX107" i="9" s="1"/>
  <c r="AK107" i="5"/>
  <c r="AI107" i="3"/>
  <c r="AD300" i="3"/>
  <c r="BJ300" i="3"/>
  <c r="BI300" i="3"/>
  <c r="BH300" i="3"/>
  <c r="AK300" i="3" s="1"/>
  <c r="A301" i="3"/>
  <c r="N281" i="1"/>
  <c r="K281" i="1"/>
  <c r="F113" i="6"/>
  <c r="X113" i="6" s="1"/>
  <c r="E113" i="6"/>
  <c r="W113" i="6" s="1"/>
  <c r="E113" i="1" s="1"/>
  <c r="P113" i="1" s="1"/>
  <c r="AR98" i="7"/>
  <c r="G98" i="1"/>
  <c r="R98" i="1" s="1"/>
  <c r="BP105" i="3"/>
  <c r="AX105" i="3"/>
  <c r="AP105" i="3"/>
  <c r="O70" i="2"/>
  <c r="E70" i="2"/>
  <c r="Y125" i="15"/>
  <c r="V125" i="15"/>
  <c r="Q125" i="15"/>
  <c r="Y125" i="4"/>
  <c r="AG125" i="4" s="1"/>
  <c r="AW125" i="10"/>
  <c r="AR125" i="6"/>
  <c r="AY125" i="6"/>
  <c r="AW125" i="8"/>
  <c r="AP125" i="8"/>
  <c r="AP125" i="10"/>
  <c r="AR125" i="5"/>
  <c r="AP125" i="9"/>
  <c r="AW125" i="9" s="1"/>
  <c r="AY125" i="5"/>
  <c r="AX101" i="5"/>
  <c r="AQ101" i="5"/>
  <c r="AI114" i="9"/>
  <c r="AQ114" i="9" s="1"/>
  <c r="AX114" i="9" s="1"/>
  <c r="AK114" i="5"/>
  <c r="AI114" i="3"/>
  <c r="BP103" i="3"/>
  <c r="AP103" i="3"/>
  <c r="AX103" i="3"/>
  <c r="M98" i="13"/>
  <c r="W98" i="5"/>
  <c r="D98" i="1" s="1"/>
  <c r="O98" i="1" s="1"/>
  <c r="S123" i="15"/>
  <c r="X123" i="4" s="1"/>
  <c r="AF123" i="4" s="1"/>
  <c r="R123" i="15"/>
  <c r="Z123" i="4"/>
  <c r="AH123" i="4" s="1"/>
  <c r="AQ123" i="8"/>
  <c r="AZ123" i="6"/>
  <c r="AQ123" i="10"/>
  <c r="AS123" i="6"/>
  <c r="AX123" i="8"/>
  <c r="AX123" i="10"/>
  <c r="F118" i="5"/>
  <c r="X118" i="5" s="1"/>
  <c r="E118" i="5"/>
  <c r="BN99" i="3"/>
  <c r="AZ99" i="3"/>
  <c r="AR99" i="3"/>
  <c r="F110" i="3"/>
  <c r="X110" i="3" s="1"/>
  <c r="E110" i="3"/>
  <c r="BR94" i="3"/>
  <c r="AW94" i="3"/>
  <c r="AO94" i="3"/>
  <c r="AV116" i="7"/>
  <c r="AO116" i="7"/>
  <c r="F111" i="7"/>
  <c r="E111" i="7"/>
  <c r="W111" i="7" s="1"/>
  <c r="AR94" i="7"/>
  <c r="G94" i="1"/>
  <c r="R94" i="1" s="1"/>
  <c r="AV101" i="6"/>
  <c r="AO101" i="6"/>
  <c r="BR100" i="3"/>
  <c r="AW100" i="3"/>
  <c r="AO100" i="3"/>
  <c r="AV104" i="6"/>
  <c r="AO104" i="6"/>
  <c r="AG106" i="10"/>
  <c r="AG106" i="9"/>
  <c r="AO106" i="9" s="1"/>
  <c r="AV106" i="9" s="1"/>
  <c r="AG106" i="8"/>
  <c r="AF106" i="7"/>
  <c r="AI106" i="5"/>
  <c r="AG106" i="3"/>
  <c r="AU97" i="3"/>
  <c r="AM97" i="3"/>
  <c r="F115" i="3"/>
  <c r="X115" i="3" s="1"/>
  <c r="E115" i="3"/>
  <c r="P126" i="15"/>
  <c r="O126" i="15"/>
  <c r="M126" i="15"/>
  <c r="L126" i="15"/>
  <c r="N126" i="15"/>
  <c r="K126" i="15"/>
  <c r="C126" i="8"/>
  <c r="AG126" i="7"/>
  <c r="C126" i="7"/>
  <c r="C126" i="6"/>
  <c r="C126" i="5"/>
  <c r="C126" i="3"/>
  <c r="AF118" i="9"/>
  <c r="AN118" i="9" s="1"/>
  <c r="AU118" i="9" s="1"/>
  <c r="AI118" i="7"/>
  <c r="AF118" i="3"/>
  <c r="BS85" i="3"/>
  <c r="B85" i="1"/>
  <c r="M85" i="1" s="1"/>
  <c r="E76" i="2"/>
  <c r="O76" i="2"/>
  <c r="BN102" i="3"/>
  <c r="AZ102" i="3"/>
  <c r="AR102" i="3"/>
  <c r="E112" i="6"/>
  <c r="W112" i="6" s="1"/>
  <c r="E112" i="1" s="1"/>
  <c r="P112" i="1" s="1"/>
  <c r="F112" i="6"/>
  <c r="X112" i="6" s="1"/>
  <c r="AV102" i="5"/>
  <c r="AO102" i="5"/>
  <c r="AO93" i="10"/>
  <c r="AV93" i="10"/>
  <c r="BJ301" i="8"/>
  <c r="A302" i="8"/>
  <c r="BI301" i="8"/>
  <c r="BH301" i="8"/>
  <c r="BQ94" i="3"/>
  <c r="AV94" i="3"/>
  <c r="AN94" i="3"/>
  <c r="M119" i="15"/>
  <c r="L119" i="15"/>
  <c r="K119" i="15"/>
  <c r="P119" i="15"/>
  <c r="O119" i="15"/>
  <c r="N119" i="15"/>
  <c r="C119" i="8"/>
  <c r="AG119" i="7"/>
  <c r="C119" i="7"/>
  <c r="C119" i="6"/>
  <c r="C119" i="5"/>
  <c r="C119" i="3"/>
  <c r="BP97" i="3"/>
  <c r="AX97" i="3"/>
  <c r="AP97" i="3"/>
  <c r="AX97" i="7"/>
  <c r="AQ97" i="7"/>
  <c r="BO104" i="3"/>
  <c r="AQ104" i="3"/>
  <c r="AY104" i="3"/>
  <c r="AI97" i="6"/>
  <c r="AW97" i="6"/>
  <c r="AP97" i="6"/>
  <c r="AW93" i="7"/>
  <c r="AP93" i="7"/>
  <c r="BM99" i="3"/>
  <c r="BV99" i="3" s="1"/>
  <c r="W99" i="3"/>
  <c r="W109" i="4"/>
  <c r="AE109" i="4" s="1"/>
  <c r="AU109" i="10"/>
  <c r="AP109" i="5"/>
  <c r="AN109" i="10"/>
  <c r="AU109" i="8"/>
  <c r="AN109" i="8"/>
  <c r="AW109" i="5"/>
  <c r="E77" i="2"/>
  <c r="O77" i="2"/>
  <c r="AE108" i="8"/>
  <c r="AG108" i="6"/>
  <c r="AG108" i="5"/>
  <c r="AE108" i="3"/>
  <c r="V114" i="4"/>
  <c r="AD114" i="4" s="1"/>
  <c r="AM114" i="9"/>
  <c r="AT114" i="9" s="1"/>
  <c r="AM114" i="10"/>
  <c r="AT114" i="7"/>
  <c r="AT114" i="10"/>
  <c r="AM114" i="7"/>
  <c r="A323" i="8"/>
  <c r="BJ322" i="8"/>
  <c r="BI322" i="8"/>
  <c r="BH322" i="8"/>
  <c r="S122" i="15"/>
  <c r="X122" i="4" s="1"/>
  <c r="AF122" i="4" s="1"/>
  <c r="R122" i="15"/>
  <c r="Z122" i="4"/>
  <c r="AH122" i="4" s="1"/>
  <c r="AX122" i="10"/>
  <c r="AZ122" i="6"/>
  <c r="AX122" i="8"/>
  <c r="AS122" i="6"/>
  <c r="AQ122" i="10"/>
  <c r="AQ122" i="8"/>
  <c r="W110" i="4"/>
  <c r="AE110" i="4" s="1"/>
  <c r="AU110" i="10"/>
  <c r="AW110" i="5"/>
  <c r="AN110" i="10"/>
  <c r="AP110" i="5"/>
  <c r="AN110" i="8"/>
  <c r="AU110" i="8"/>
  <c r="BR98" i="3"/>
  <c r="AO98" i="3"/>
  <c r="AW98" i="3"/>
  <c r="AI108" i="9"/>
  <c r="AQ108" i="9" s="1"/>
  <c r="AX108" i="9" s="1"/>
  <c r="AK108" i="5"/>
  <c r="AI108" i="3"/>
  <c r="BN98" i="3"/>
  <c r="AR98" i="3"/>
  <c r="AZ98" i="3"/>
  <c r="L125" i="15"/>
  <c r="K125" i="15"/>
  <c r="O125" i="15"/>
  <c r="N125" i="15"/>
  <c r="M125" i="15"/>
  <c r="P125" i="15"/>
  <c r="C125" i="8"/>
  <c r="C125" i="7"/>
  <c r="AG125" i="7"/>
  <c r="C125" i="6"/>
  <c r="C125" i="5"/>
  <c r="C125" i="3"/>
  <c r="AV109" i="7"/>
  <c r="AO109" i="7"/>
  <c r="AW98" i="7"/>
  <c r="AP98" i="7"/>
  <c r="R127" i="15"/>
  <c r="S127" i="15"/>
  <c r="X127" i="4" s="1"/>
  <c r="AF127" i="4" s="1"/>
  <c r="Z127" i="4"/>
  <c r="AH127" i="4" s="1"/>
  <c r="AS127" i="6"/>
  <c r="AQ127" i="10"/>
  <c r="AX127" i="8"/>
  <c r="AX127" i="10"/>
  <c r="AZ127" i="6"/>
  <c r="AQ127" i="8"/>
  <c r="M95" i="13"/>
  <c r="W95" i="5"/>
  <c r="D95" i="1" s="1"/>
  <c r="O95" i="1" s="1"/>
  <c r="BR104" i="3"/>
  <c r="AW104" i="3"/>
  <c r="AO104" i="3"/>
  <c r="AR97" i="7"/>
  <c r="G97" i="1"/>
  <c r="R97" i="1" s="1"/>
  <c r="AR93" i="7"/>
  <c r="G93" i="1"/>
  <c r="R93" i="1" s="1"/>
  <c r="F110" i="8"/>
  <c r="E110" i="8"/>
  <c r="W110" i="8" s="1"/>
  <c r="F110" i="1" s="1"/>
  <c r="Q110" i="1" s="1"/>
  <c r="B79" i="2"/>
  <c r="L79" i="2"/>
  <c r="AE109" i="8"/>
  <c r="AG109" i="6"/>
  <c r="AG109" i="5"/>
  <c r="AE109" i="3"/>
  <c r="AX89" i="6"/>
  <c r="AQ89" i="6"/>
  <c r="AT93" i="8"/>
  <c r="AM93" i="8"/>
  <c r="AH111" i="6"/>
  <c r="AH111" i="3"/>
  <c r="O74" i="2"/>
  <c r="E74" i="2"/>
  <c r="B74" i="2"/>
  <c r="L74" i="2"/>
  <c r="AT101" i="8"/>
  <c r="AM101" i="8"/>
  <c r="AQ104" i="5"/>
  <c r="AX104" i="5"/>
  <c r="AQ84" i="6"/>
  <c r="AX84" i="6"/>
  <c r="BJ301" i="6"/>
  <c r="BI301" i="6"/>
  <c r="BH301" i="6"/>
  <c r="A302" i="6"/>
  <c r="AX100" i="5"/>
  <c r="AQ100" i="5"/>
  <c r="AF110" i="9"/>
  <c r="AN110" i="9" s="1"/>
  <c r="AU110" i="9" s="1"/>
  <c r="AI110" i="7"/>
  <c r="AF110" i="3"/>
  <c r="AT104" i="8"/>
  <c r="AM104" i="8"/>
  <c r="AH106" i="6"/>
  <c r="AH106" i="3"/>
  <c r="AO97" i="5"/>
  <c r="AV97" i="5"/>
  <c r="E115" i="5"/>
  <c r="F115" i="5"/>
  <c r="X115" i="5" s="1"/>
  <c r="AA112" i="4"/>
  <c r="AI112" i="4" s="1"/>
  <c r="BA112" i="6"/>
  <c r="AT112" i="6"/>
  <c r="AY112" i="10"/>
  <c r="AR112" i="10"/>
  <c r="AR112" i="9"/>
  <c r="AY112" i="9" s="1"/>
  <c r="AY112" i="8"/>
  <c r="AR112" i="8"/>
  <c r="AY112" i="7"/>
  <c r="AA59" i="2"/>
  <c r="X59" i="2"/>
  <c r="Z59" i="2"/>
  <c r="Y59" i="2"/>
  <c r="W59" i="2"/>
  <c r="V59" i="2"/>
  <c r="AE116" i="8"/>
  <c r="AG116" i="6"/>
  <c r="AG116" i="5"/>
  <c r="AE116" i="3"/>
  <c r="O128" i="15"/>
  <c r="N128" i="15"/>
  <c r="M128" i="15"/>
  <c r="L128" i="15"/>
  <c r="K128" i="15"/>
  <c r="P128" i="15"/>
  <c r="C128" i="8"/>
  <c r="AG128" i="7"/>
  <c r="C128" i="7"/>
  <c r="C128" i="6"/>
  <c r="C128" i="5"/>
  <c r="C128" i="3"/>
  <c r="BO100" i="3"/>
  <c r="AY100" i="3"/>
  <c r="AQ100" i="3"/>
  <c r="AO95" i="6"/>
  <c r="AV95" i="6"/>
  <c r="AI98" i="6"/>
  <c r="AW98" i="6"/>
  <c r="AP98" i="6"/>
  <c r="AH118" i="6"/>
  <c r="AH118" i="3"/>
  <c r="AQ82" i="6"/>
  <c r="AX82" i="6"/>
  <c r="W106" i="4"/>
  <c r="AE106" i="4" s="1"/>
  <c r="AU106" i="10"/>
  <c r="AN106" i="10"/>
  <c r="AU106" i="8"/>
  <c r="AW106" i="5"/>
  <c r="AN106" i="8"/>
  <c r="AP106" i="5"/>
  <c r="BR96" i="3"/>
  <c r="AO96" i="3"/>
  <c r="AW96" i="3"/>
  <c r="V113" i="4"/>
  <c r="AD113" i="4" s="1"/>
  <c r="AM113" i="10"/>
  <c r="AT113" i="7"/>
  <c r="AM113" i="7"/>
  <c r="AT113" i="10"/>
  <c r="AM113" i="9"/>
  <c r="AT113" i="9" s="1"/>
  <c r="AG109" i="10"/>
  <c r="AG109" i="9"/>
  <c r="AO109" i="9" s="1"/>
  <c r="AV109" i="9" s="1"/>
  <c r="AG109" i="8"/>
  <c r="AF109" i="7"/>
  <c r="AI109" i="5"/>
  <c r="AG109" i="3"/>
  <c r="F117" i="3"/>
  <c r="X117" i="3" s="1"/>
  <c r="E117" i="3"/>
  <c r="BP94" i="3"/>
  <c r="AX94" i="3"/>
  <c r="AP94" i="3"/>
  <c r="AQ90" i="6"/>
  <c r="AX90" i="6"/>
  <c r="W116" i="4"/>
  <c r="AE116" i="4" s="1"/>
  <c r="AU116" i="8"/>
  <c r="AU116" i="10"/>
  <c r="AP116" i="5"/>
  <c r="AN116" i="10"/>
  <c r="AN116" i="8"/>
  <c r="AW116" i="5"/>
  <c r="BA102" i="5"/>
  <c r="AT102" i="5"/>
  <c r="BN103" i="3"/>
  <c r="AR103" i="3"/>
  <c r="AZ103" i="3"/>
  <c r="F112" i="7"/>
  <c r="E112" i="7"/>
  <c r="W112" i="7" s="1"/>
  <c r="AV102" i="6"/>
  <c r="AO102" i="6"/>
  <c r="AX94" i="7"/>
  <c r="AQ94" i="7"/>
  <c r="D78" i="2"/>
  <c r="N78" i="2"/>
  <c r="AX102" i="7"/>
  <c r="AQ102" i="7"/>
  <c r="AM103" i="3"/>
  <c r="AU103" i="3"/>
  <c r="Z58" i="2"/>
  <c r="AA58" i="2"/>
  <c r="Y58" i="2"/>
  <c r="X58" i="2"/>
  <c r="W58" i="2"/>
  <c r="V58" i="2"/>
  <c r="AI99" i="6"/>
  <c r="AW99" i="6"/>
  <c r="AP99" i="6"/>
  <c r="AG117" i="10"/>
  <c r="AG117" i="9"/>
  <c r="AO117" i="9" s="1"/>
  <c r="AV117" i="9" s="1"/>
  <c r="AG117" i="8"/>
  <c r="AF117" i="7"/>
  <c r="AI117" i="5"/>
  <c r="AG117" i="3"/>
  <c r="BR97" i="3"/>
  <c r="AW97" i="3"/>
  <c r="AO97" i="3"/>
  <c r="AM105" i="8"/>
  <c r="AT105" i="8"/>
  <c r="D73" i="2"/>
  <c r="N73" i="2"/>
  <c r="AT94" i="8"/>
  <c r="AM94" i="8"/>
  <c r="AT93" i="5"/>
  <c r="BA93" i="5"/>
  <c r="AQ97" i="5"/>
  <c r="AX97" i="5"/>
  <c r="AG114" i="10"/>
  <c r="AG114" i="9"/>
  <c r="AO114" i="9" s="1"/>
  <c r="AV114" i="9" s="1"/>
  <c r="AG114" i="8"/>
  <c r="AF114" i="7"/>
  <c r="AI114" i="5"/>
  <c r="AG114" i="3"/>
  <c r="D76" i="2"/>
  <c r="N76" i="2"/>
  <c r="AH107" i="7"/>
  <c r="AL107" i="5"/>
  <c r="AJ107" i="3"/>
  <c r="AE107" i="8"/>
  <c r="AG107" i="6"/>
  <c r="AG107" i="5"/>
  <c r="AE107" i="3"/>
  <c r="S120" i="15"/>
  <c r="X120" i="4" s="1"/>
  <c r="AF120" i="4" s="1"/>
  <c r="R120" i="15"/>
  <c r="Z120" i="4"/>
  <c r="AH120" i="4" s="1"/>
  <c r="AS120" i="6"/>
  <c r="AX120" i="8"/>
  <c r="AZ120" i="6"/>
  <c r="AQ120" i="10"/>
  <c r="AQ120" i="8"/>
  <c r="AX120" i="10"/>
  <c r="BI300" i="9"/>
  <c r="BH300" i="9"/>
  <c r="A301" i="9"/>
  <c r="BJ300" i="9"/>
  <c r="E113" i="8"/>
  <c r="W113" i="8" s="1"/>
  <c r="F113" i="1" s="1"/>
  <c r="Q113" i="1" s="1"/>
  <c r="F113" i="8"/>
  <c r="BS82" i="3"/>
  <c r="B82" i="1"/>
  <c r="M82" i="1" s="1"/>
  <c r="F118" i="3"/>
  <c r="X118" i="3" s="1"/>
  <c r="E118" i="3"/>
  <c r="BR95" i="3"/>
  <c r="AO95" i="3"/>
  <c r="AW95" i="3"/>
  <c r="AI113" i="9"/>
  <c r="AQ113" i="9" s="1"/>
  <c r="AX113" i="9" s="1"/>
  <c r="AK113" i="5"/>
  <c r="AI113" i="3"/>
  <c r="AS108" i="3"/>
  <c r="BA108" i="3"/>
  <c r="AK299" i="3"/>
  <c r="B77" i="2"/>
  <c r="L77" i="2"/>
  <c r="AO102" i="8"/>
  <c r="AV102" i="8"/>
  <c r="V127" i="15"/>
  <c r="Y127" i="15"/>
  <c r="Q127" i="15"/>
  <c r="Y127" i="4"/>
  <c r="AG127" i="4" s="1"/>
  <c r="AR127" i="6"/>
  <c r="AP127" i="9"/>
  <c r="AW127" i="9" s="1"/>
  <c r="AW127" i="8"/>
  <c r="AP127" i="10"/>
  <c r="AY127" i="6"/>
  <c r="AW127" i="10"/>
  <c r="AP127" i="8"/>
  <c r="AR127" i="5"/>
  <c r="AY127" i="5"/>
  <c r="AQ95" i="5"/>
  <c r="AX95" i="5"/>
  <c r="BP102" i="3"/>
  <c r="AP102" i="3"/>
  <c r="AX102" i="3"/>
  <c r="D79" i="2"/>
  <c r="N79" i="2"/>
  <c r="F111" i="5"/>
  <c r="X111" i="5" s="1"/>
  <c r="E111" i="5"/>
  <c r="AX94" i="5"/>
  <c r="AQ94" i="5"/>
  <c r="AO111" i="7"/>
  <c r="AV111" i="7"/>
  <c r="AO93" i="5"/>
  <c r="AV93" i="5"/>
  <c r="D71" i="2"/>
  <c r="N71" i="2"/>
  <c r="AV101" i="5"/>
  <c r="AO101" i="5"/>
  <c r="AO93" i="6"/>
  <c r="AV93" i="6"/>
  <c r="F111" i="8"/>
  <c r="E111" i="8"/>
  <c r="W111" i="8" s="1"/>
  <c r="F111" i="1" s="1"/>
  <c r="Q111" i="1" s="1"/>
  <c r="AV94" i="10"/>
  <c r="AO94" i="10"/>
  <c r="AI116" i="9"/>
  <c r="AQ116" i="9" s="1"/>
  <c r="AX116" i="9" s="1"/>
  <c r="AK116" i="5"/>
  <c r="AI116" i="3"/>
  <c r="R124" i="15"/>
  <c r="S124" i="15"/>
  <c r="X124" i="4" s="1"/>
  <c r="AF124" i="4" s="1"/>
  <c r="Z124" i="4"/>
  <c r="AH124" i="4" s="1"/>
  <c r="AQ124" i="10"/>
  <c r="AX124" i="8"/>
  <c r="AX124" i="10"/>
  <c r="AS124" i="6"/>
  <c r="AZ124" i="6"/>
  <c r="AQ124" i="8"/>
  <c r="AO95" i="5"/>
  <c r="AV95" i="5"/>
  <c r="BP98" i="3"/>
  <c r="AP98" i="3"/>
  <c r="AX98" i="3"/>
  <c r="AE111" i="8"/>
  <c r="AG111" i="6"/>
  <c r="AG111" i="5"/>
  <c r="AE111" i="3"/>
  <c r="BM98" i="3"/>
  <c r="BV98" i="3" s="1"/>
  <c r="W98" i="3"/>
  <c r="AN104" i="7"/>
  <c r="AU104" i="7"/>
  <c r="AU100" i="7"/>
  <c r="AN100" i="7"/>
  <c r="O71" i="2"/>
  <c r="E71" i="2"/>
  <c r="AU115" i="10"/>
  <c r="W115" i="4"/>
  <c r="AE115" i="4" s="1"/>
  <c r="AN115" i="8"/>
  <c r="AU115" i="8"/>
  <c r="AP115" i="5"/>
  <c r="AN115" i="10"/>
  <c r="AW115" i="5"/>
  <c r="AH110" i="7"/>
  <c r="AL110" i="5"/>
  <c r="AJ110" i="3"/>
  <c r="AV97" i="6"/>
  <c r="AO97" i="6"/>
  <c r="BA109" i="3"/>
  <c r="AS109" i="3"/>
  <c r="AV115" i="7"/>
  <c r="AO115" i="7"/>
  <c r="BA112" i="3"/>
  <c r="AS112" i="3"/>
  <c r="AF116" i="9"/>
  <c r="AN116" i="9" s="1"/>
  <c r="AU116" i="9" s="1"/>
  <c r="AI116" i="7"/>
  <c r="AF116" i="3"/>
  <c r="P130" i="15"/>
  <c r="O130" i="15"/>
  <c r="N130" i="15"/>
  <c r="M130" i="15"/>
  <c r="L130" i="15"/>
  <c r="K130" i="15"/>
  <c r="C130" i="8"/>
  <c r="C130" i="7"/>
  <c r="AG130" i="7"/>
  <c r="C130" i="6"/>
  <c r="C130" i="5"/>
  <c r="C130" i="3"/>
  <c r="AZ100" i="5"/>
  <c r="AS100" i="5"/>
  <c r="AM95" i="8"/>
  <c r="AT95" i="8"/>
  <c r="AI118" i="9"/>
  <c r="AQ118" i="9" s="1"/>
  <c r="AX118" i="9" s="1"/>
  <c r="AK118" i="5"/>
  <c r="AI118" i="3"/>
  <c r="AQ96" i="5"/>
  <c r="AX96" i="5"/>
  <c r="AR113" i="8"/>
  <c r="AA113" i="4"/>
  <c r="AI113" i="4" s="1"/>
  <c r="AR113" i="10"/>
  <c r="AY113" i="8"/>
  <c r="BA113" i="6"/>
  <c r="AY113" i="10"/>
  <c r="AT113" i="6"/>
  <c r="AY113" i="7"/>
  <c r="AR113" i="9"/>
  <c r="AY113" i="9" s="1"/>
  <c r="W108" i="4"/>
  <c r="AE108" i="4" s="1"/>
  <c r="AN108" i="8"/>
  <c r="AU108" i="10"/>
  <c r="AN108" i="10"/>
  <c r="AU108" i="8"/>
  <c r="AP108" i="5"/>
  <c r="AW108" i="5"/>
  <c r="AH109" i="6"/>
  <c r="AH109" i="3"/>
  <c r="F117" i="6"/>
  <c r="X117" i="6" s="1"/>
  <c r="E117" i="6"/>
  <c r="W117" i="6" s="1"/>
  <c r="E117" i="1" s="1"/>
  <c r="P117" i="1" s="1"/>
  <c r="AI94" i="6"/>
  <c r="AP94" i="6"/>
  <c r="AW94" i="6"/>
  <c r="AM117" i="10"/>
  <c r="V117" i="4"/>
  <c r="AD117" i="4" s="1"/>
  <c r="AT117" i="7"/>
  <c r="AT117" i="10"/>
  <c r="AM117" i="9"/>
  <c r="AT117" i="9" s="1"/>
  <c r="AM117" i="7"/>
  <c r="AW102" i="7"/>
  <c r="AP102" i="7"/>
  <c r="BA103" i="5"/>
  <c r="AT103" i="5"/>
  <c r="AQ80" i="6"/>
  <c r="AX80" i="6"/>
  <c r="F112" i="8"/>
  <c r="E112" i="8"/>
  <c r="W112" i="8" s="1"/>
  <c r="F112" i="1" s="1"/>
  <c r="Q112" i="1" s="1"/>
  <c r="AT102" i="8"/>
  <c r="AM102" i="8"/>
  <c r="AE36" i="9"/>
  <c r="AM37" i="9"/>
  <c r="AT37" i="9" s="1"/>
  <c r="O72" i="2"/>
  <c r="E72" i="2"/>
  <c r="BM93" i="3"/>
  <c r="W93" i="3"/>
  <c r="AU97" i="7"/>
  <c r="AN97" i="7"/>
  <c r="BA94" i="5"/>
  <c r="AT94" i="5"/>
  <c r="AX100" i="7"/>
  <c r="AQ100" i="7"/>
  <c r="M100" i="13"/>
  <c r="W100" i="5"/>
  <c r="D100" i="1" s="1"/>
  <c r="O100" i="1" s="1"/>
  <c r="AW94" i="7"/>
  <c r="AP94" i="7"/>
  <c r="AT99" i="8"/>
  <c r="AM99" i="8"/>
  <c r="Q122" i="15"/>
  <c r="Y122" i="15"/>
  <c r="V122" i="15"/>
  <c r="Y122" i="4"/>
  <c r="AG122" i="4" s="1"/>
  <c r="AW122" i="10"/>
  <c r="AY122" i="6"/>
  <c r="AW122" i="8"/>
  <c r="AY122" i="5"/>
  <c r="AR122" i="5"/>
  <c r="AP122" i="10"/>
  <c r="AR122" i="6"/>
  <c r="AP122" i="8"/>
  <c r="AP122" i="9"/>
  <c r="AW122" i="9" s="1"/>
  <c r="BO93" i="3"/>
  <c r="AY93" i="3"/>
  <c r="AQ93" i="3"/>
  <c r="A302" i="15"/>
  <c r="AF301" i="15"/>
  <c r="AE301" i="15"/>
  <c r="E73" i="2"/>
  <c r="O73" i="2"/>
  <c r="BN100" i="3"/>
  <c r="AZ100" i="3"/>
  <c r="AR100" i="3"/>
  <c r="R119" i="15"/>
  <c r="S119" i="15"/>
  <c r="X119" i="4" s="1"/>
  <c r="AF119" i="4" s="1"/>
  <c r="AX119" i="10"/>
  <c r="Z119" i="4"/>
  <c r="AH119" i="4" s="1"/>
  <c r="AZ119" i="6"/>
  <c r="AX119" i="8"/>
  <c r="AQ119" i="8"/>
  <c r="AS119" i="6"/>
  <c r="AQ119" i="10"/>
  <c r="AQ98" i="5"/>
  <c r="AX98" i="5"/>
  <c r="AX98" i="7"/>
  <c r="AQ98" i="7"/>
  <c r="R125" i="15"/>
  <c r="S125" i="15"/>
  <c r="X125" i="4" s="1"/>
  <c r="AF125" i="4" s="1"/>
  <c r="Z125" i="4"/>
  <c r="AH125" i="4" s="1"/>
  <c r="AX125" i="10"/>
  <c r="AS125" i="6"/>
  <c r="AX125" i="8"/>
  <c r="AZ125" i="6"/>
  <c r="AQ125" i="10"/>
  <c r="AQ125" i="8"/>
  <c r="BM95" i="3"/>
  <c r="W95" i="3"/>
  <c r="BQ95" i="3"/>
  <c r="AN95" i="3"/>
  <c r="AV95" i="3"/>
  <c r="E117" i="5"/>
  <c r="F117" i="5"/>
  <c r="X117" i="5" s="1"/>
  <c r="M96" i="13"/>
  <c r="W96" i="5"/>
  <c r="D96" i="1" s="1"/>
  <c r="O96" i="1" s="1"/>
  <c r="AR117" i="8"/>
  <c r="AA117" i="4"/>
  <c r="AI117" i="4" s="1"/>
  <c r="AR117" i="10"/>
  <c r="AT117" i="6"/>
  <c r="AY117" i="8"/>
  <c r="AY117" i="10"/>
  <c r="BA117" i="6"/>
  <c r="AR117" i="9"/>
  <c r="AY117" i="9" s="1"/>
  <c r="AY117" i="7"/>
  <c r="AW103" i="7"/>
  <c r="AP103" i="7"/>
  <c r="BO105" i="3"/>
  <c r="AY105" i="3"/>
  <c r="AQ105" i="3"/>
  <c r="AI112" i="9"/>
  <c r="AQ112" i="9" s="1"/>
  <c r="AX112" i="9" s="1"/>
  <c r="AK112" i="5"/>
  <c r="AI112" i="3"/>
  <c r="BS80" i="3"/>
  <c r="B80" i="1"/>
  <c r="M80" i="1" s="1"/>
  <c r="BN97" i="3"/>
  <c r="AZ97" i="3"/>
  <c r="AR97" i="3"/>
  <c r="AS114" i="3"/>
  <c r="BA114" i="3"/>
  <c r="AR105" i="7"/>
  <c r="G105" i="1"/>
  <c r="R105" i="1" s="1"/>
  <c r="AO103" i="8"/>
  <c r="AV103" i="8"/>
  <c r="AT105" i="5"/>
  <c r="BA105" i="5"/>
  <c r="AU100" i="3"/>
  <c r="AM100" i="3"/>
  <c r="AR118" i="8"/>
  <c r="AA118" i="4"/>
  <c r="AI118" i="4" s="1"/>
  <c r="AR118" i="9"/>
  <c r="AY118" i="9" s="1"/>
  <c r="AY118" i="10"/>
  <c r="BA118" i="6"/>
  <c r="AT118" i="6"/>
  <c r="AR118" i="10"/>
  <c r="AY118" i="8"/>
  <c r="AY118" i="7"/>
  <c r="AV99" i="6"/>
  <c r="AO99" i="6"/>
  <c r="AV103" i="10"/>
  <c r="AO103" i="10"/>
  <c r="AA65" i="2"/>
  <c r="Z65" i="2"/>
  <c r="V65" i="2"/>
  <c r="Y65" i="2"/>
  <c r="X65" i="2"/>
  <c r="W65" i="2"/>
  <c r="BP100" i="3"/>
  <c r="AX100" i="3"/>
  <c r="AP100" i="3"/>
  <c r="X63" i="2"/>
  <c r="W63" i="2"/>
  <c r="V63" i="2"/>
  <c r="Y63" i="2"/>
  <c r="Z63" i="2"/>
  <c r="AA63" i="2"/>
  <c r="BR102" i="3"/>
  <c r="AO102" i="3"/>
  <c r="AW102" i="3"/>
  <c r="AH114" i="6"/>
  <c r="AH114" i="3"/>
  <c r="AH108" i="6"/>
  <c r="AH108" i="3"/>
  <c r="AT98" i="5"/>
  <c r="BA98" i="5"/>
  <c r="F118" i="6"/>
  <c r="X118" i="6" s="1"/>
  <c r="E118" i="6"/>
  <c r="W118" i="6" s="1"/>
  <c r="E118" i="1" s="1"/>
  <c r="P118" i="1" s="1"/>
  <c r="BA99" i="5"/>
  <c r="AT99" i="5"/>
  <c r="F110" i="5"/>
  <c r="X110" i="5" s="1"/>
  <c r="E110" i="5"/>
  <c r="AM96" i="8"/>
  <c r="AT96" i="8"/>
  <c r="W114" i="4"/>
  <c r="AE114" i="4" s="1"/>
  <c r="AN114" i="10"/>
  <c r="AN114" i="8"/>
  <c r="AU114" i="8"/>
  <c r="AW114" i="5"/>
  <c r="AU114" i="10"/>
  <c r="AP114" i="5"/>
  <c r="AE110" i="8"/>
  <c r="AG110" i="6"/>
  <c r="AG110" i="5"/>
  <c r="AE110" i="3"/>
  <c r="N70" i="2"/>
  <c r="D70" i="2"/>
  <c r="AM97" i="8"/>
  <c r="AT97" i="8"/>
  <c r="V109" i="4"/>
  <c r="AD109" i="4" s="1"/>
  <c r="AT109" i="10"/>
  <c r="AT109" i="7"/>
  <c r="AM109" i="10"/>
  <c r="AM109" i="9"/>
  <c r="AT109" i="9" s="1"/>
  <c r="AM109" i="7"/>
  <c r="BO101" i="3"/>
  <c r="AY101" i="3"/>
  <c r="AQ101" i="3"/>
  <c r="E115" i="6"/>
  <c r="W115" i="6" s="1"/>
  <c r="E115" i="1" s="1"/>
  <c r="P115" i="1" s="1"/>
  <c r="F115" i="6"/>
  <c r="X115" i="6" s="1"/>
  <c r="V112" i="4"/>
  <c r="AD112" i="4" s="1"/>
  <c r="AT112" i="10"/>
  <c r="AM112" i="10"/>
  <c r="AM112" i="9"/>
  <c r="AT112" i="9" s="1"/>
  <c r="AT112" i="7"/>
  <c r="AM112" i="7"/>
  <c r="AG116" i="10"/>
  <c r="AG116" i="9"/>
  <c r="AO116" i="9" s="1"/>
  <c r="AV116" i="9" s="1"/>
  <c r="AG116" i="8"/>
  <c r="AF116" i="7"/>
  <c r="AI116" i="5"/>
  <c r="AG116" i="3"/>
  <c r="Y124" i="15"/>
  <c r="V124" i="15"/>
  <c r="Q124" i="15"/>
  <c r="Y124" i="4"/>
  <c r="AG124" i="4" s="1"/>
  <c r="AP124" i="10"/>
  <c r="AW124" i="10"/>
  <c r="AW124" i="8"/>
  <c r="AY124" i="6"/>
  <c r="AP124" i="8"/>
  <c r="AP124" i="9"/>
  <c r="AW124" i="9" s="1"/>
  <c r="AR124" i="6"/>
  <c r="AR124" i="5"/>
  <c r="AY124" i="5"/>
  <c r="BQ96" i="3"/>
  <c r="AN96" i="3"/>
  <c r="AV96" i="3"/>
  <c r="AH118" i="7"/>
  <c r="AL118" i="5"/>
  <c r="AJ118" i="3"/>
  <c r="A324" i="4"/>
  <c r="AX323" i="4"/>
  <c r="AW323" i="4"/>
  <c r="AV323" i="4"/>
  <c r="AU96" i="7"/>
  <c r="AN96" i="7"/>
  <c r="AS113" i="3"/>
  <c r="BA113" i="3"/>
  <c r="AF109" i="9"/>
  <c r="AN109" i="9" s="1"/>
  <c r="AU109" i="9" s="1"/>
  <c r="AI109" i="7"/>
  <c r="AF109" i="3"/>
  <c r="AG111" i="10"/>
  <c r="AG111" i="9"/>
  <c r="AO111" i="9" s="1"/>
  <c r="AV111" i="9" s="1"/>
  <c r="AG111" i="8"/>
  <c r="AF111" i="7"/>
  <c r="AI111" i="5"/>
  <c r="AG111" i="3"/>
  <c r="AX99" i="5"/>
  <c r="AQ99" i="5"/>
  <c r="F107" i="3"/>
  <c r="X107" i="3" s="1"/>
  <c r="E107" i="3"/>
  <c r="AA110" i="4"/>
  <c r="AI110" i="4" s="1"/>
  <c r="AY110" i="10"/>
  <c r="AR110" i="10"/>
  <c r="AT110" i="6"/>
  <c r="AR110" i="9"/>
  <c r="AY110" i="9" s="1"/>
  <c r="AR110" i="8"/>
  <c r="BA110" i="6"/>
  <c r="AY110" i="7"/>
  <c r="AY110" i="8"/>
  <c r="D77" i="2"/>
  <c r="N77" i="2"/>
  <c r="AG110" i="10"/>
  <c r="AG110" i="9"/>
  <c r="AO110" i="9" s="1"/>
  <c r="AV110" i="9" s="1"/>
  <c r="AG110" i="8"/>
  <c r="AF110" i="7"/>
  <c r="AI110" i="5"/>
  <c r="AG110" i="3"/>
  <c r="M94" i="13"/>
  <c r="W94" i="5"/>
  <c r="D94" i="1" s="1"/>
  <c r="O94" i="1" s="1"/>
  <c r="AA109" i="4"/>
  <c r="AI109" i="4" s="1"/>
  <c r="AY109" i="10"/>
  <c r="BA109" i="6"/>
  <c r="AR109" i="10"/>
  <c r="AR109" i="9"/>
  <c r="AY109" i="9" s="1"/>
  <c r="AY109" i="8"/>
  <c r="AT109" i="6"/>
  <c r="AR109" i="8"/>
  <c r="AY109" i="7"/>
  <c r="AZ101" i="5"/>
  <c r="AS101" i="5"/>
  <c r="F115" i="7"/>
  <c r="E115" i="7"/>
  <c r="W115" i="7" s="1"/>
  <c r="BQ93" i="3"/>
  <c r="AN93" i="3"/>
  <c r="AV93" i="3"/>
  <c r="AH116" i="6"/>
  <c r="AH116" i="3"/>
  <c r="V119" i="15"/>
  <c r="Y119" i="15"/>
  <c r="Q119" i="15"/>
  <c r="AW119" i="10"/>
  <c r="Y119" i="4"/>
  <c r="AG119" i="4" s="1"/>
  <c r="AY119" i="6"/>
  <c r="AW119" i="8"/>
  <c r="AR119" i="6"/>
  <c r="AP119" i="9"/>
  <c r="AW119" i="9" s="1"/>
  <c r="AP119" i="8"/>
  <c r="AP119" i="10"/>
  <c r="AY119" i="5"/>
  <c r="AR119" i="5"/>
  <c r="A324" i="6"/>
  <c r="BJ323" i="6"/>
  <c r="BI323" i="6"/>
  <c r="BH323" i="6"/>
  <c r="AX96" i="7"/>
  <c r="AQ96" i="7"/>
  <c r="AN107" i="10"/>
  <c r="W107" i="4"/>
  <c r="AE107" i="4" s="1"/>
  <c r="AU107" i="10"/>
  <c r="AW107" i="5"/>
  <c r="AN107" i="8"/>
  <c r="AU107" i="8"/>
  <c r="AP107" i="5"/>
  <c r="AG118" i="10"/>
  <c r="AG118" i="9"/>
  <c r="AO118" i="9" s="1"/>
  <c r="AV118" i="9" s="1"/>
  <c r="AG118" i="8"/>
  <c r="AF118" i="7"/>
  <c r="AI118" i="5"/>
  <c r="AG118" i="3"/>
  <c r="F114" i="3"/>
  <c r="X114" i="3" s="1"/>
  <c r="E114" i="3"/>
  <c r="AO96" i="8"/>
  <c r="AV96" i="8"/>
  <c r="BM96" i="3"/>
  <c r="BV96" i="3" s="1"/>
  <c r="W96" i="3"/>
  <c r="AX95" i="7"/>
  <c r="AQ95" i="7"/>
  <c r="AV117" i="7"/>
  <c r="AO117" i="7"/>
  <c r="N72" i="2"/>
  <c r="D72" i="2"/>
  <c r="AS117" i="3"/>
  <c r="BA117" i="3"/>
  <c r="BS92" i="3"/>
  <c r="B92" i="1"/>
  <c r="M92" i="1" s="1"/>
  <c r="BM105" i="3"/>
  <c r="W105" i="3"/>
  <c r="AZ105" i="5"/>
  <c r="AS105" i="5"/>
  <c r="AE112" i="8"/>
  <c r="AG112" i="6"/>
  <c r="AG112" i="5"/>
  <c r="AE112" i="3"/>
  <c r="AT97" i="5"/>
  <c r="BA97" i="5"/>
  <c r="AV108" i="7"/>
  <c r="AO108" i="7"/>
  <c r="AM98" i="8"/>
  <c r="AT98" i="8"/>
  <c r="BQ105" i="3"/>
  <c r="AV105" i="3"/>
  <c r="AN105" i="3"/>
  <c r="M93" i="13"/>
  <c r="W93" i="5"/>
  <c r="D93" i="1" s="1"/>
  <c r="O93" i="1" s="1"/>
  <c r="BN93" i="3"/>
  <c r="AR93" i="3"/>
  <c r="AZ93" i="3"/>
  <c r="AH115" i="6"/>
  <c r="AH115" i="3"/>
  <c r="Q126" i="15"/>
  <c r="V126" i="15"/>
  <c r="Y126" i="15"/>
  <c r="Y126" i="4"/>
  <c r="AG126" i="4" s="1"/>
  <c r="AR126" i="6"/>
  <c r="AW126" i="10"/>
  <c r="AY126" i="6"/>
  <c r="AP126" i="10"/>
  <c r="AW126" i="8"/>
  <c r="AY126" i="5"/>
  <c r="AP126" i="8"/>
  <c r="AR126" i="5"/>
  <c r="AP126" i="9"/>
  <c r="AW126" i="9" s="1"/>
  <c r="AX105" i="7"/>
  <c r="AQ105" i="7"/>
  <c r="BN96" i="3"/>
  <c r="AR96" i="3"/>
  <c r="AZ96" i="3"/>
  <c r="BR105" i="3"/>
  <c r="AW105" i="3"/>
  <c r="AO105" i="3"/>
  <c r="R131" i="15"/>
  <c r="S131" i="15"/>
  <c r="X131" i="4" s="1"/>
  <c r="AF131" i="4" s="1"/>
  <c r="Z131" i="4"/>
  <c r="AH131" i="4" s="1"/>
  <c r="AQ131" i="10"/>
  <c r="AZ131" i="6"/>
  <c r="AX131" i="10"/>
  <c r="AS131" i="6"/>
  <c r="AX131" i="8"/>
  <c r="AQ131" i="8"/>
  <c r="AN113" i="10"/>
  <c r="W113" i="4"/>
  <c r="AE113" i="4" s="1"/>
  <c r="AN113" i="8"/>
  <c r="AU113" i="8"/>
  <c r="AU113" i="10"/>
  <c r="AW113" i="5"/>
  <c r="AP113" i="5"/>
  <c r="M129" i="15"/>
  <c r="L129" i="15"/>
  <c r="K129" i="15"/>
  <c r="P129" i="15"/>
  <c r="O129" i="15"/>
  <c r="N129" i="15"/>
  <c r="C129" i="8"/>
  <c r="AG129" i="7"/>
  <c r="C129" i="6"/>
  <c r="C129" i="5"/>
  <c r="C129" i="7"/>
  <c r="C129" i="3"/>
  <c r="AW96" i="7"/>
  <c r="AP96" i="7"/>
  <c r="AW105" i="7"/>
  <c r="AP105" i="7"/>
  <c r="J284" i="4"/>
  <c r="H287" i="4"/>
  <c r="AA64" i="2"/>
  <c r="Z64" i="2"/>
  <c r="Y64" i="2"/>
  <c r="X64" i="2"/>
  <c r="W64" i="2"/>
  <c r="V64" i="2"/>
  <c r="AV100" i="6"/>
  <c r="AO100" i="6"/>
  <c r="AM100" i="8"/>
  <c r="AT100" i="8"/>
  <c r="W118" i="4"/>
  <c r="AE118" i="4" s="1"/>
  <c r="AW118" i="5"/>
  <c r="AU118" i="10"/>
  <c r="AN118" i="8"/>
  <c r="AN118" i="10"/>
  <c r="AP118" i="5"/>
  <c r="AU118" i="8"/>
  <c r="AA62" i="2"/>
  <c r="Z62" i="2"/>
  <c r="Y62" i="2"/>
  <c r="X62" i="2"/>
  <c r="W62" i="2"/>
  <c r="V62" i="2"/>
  <c r="AR96" i="7"/>
  <c r="G96" i="1"/>
  <c r="R96" i="1" s="1"/>
  <c r="E78" i="2"/>
  <c r="O78" i="2"/>
  <c r="AO105" i="10"/>
  <c r="AV105" i="10"/>
  <c r="BH302" i="7"/>
  <c r="A303" i="7"/>
  <c r="BJ302" i="7"/>
  <c r="BI302" i="7"/>
  <c r="AO106" i="7"/>
  <c r="AV106" i="7"/>
  <c r="BQ101" i="3"/>
  <c r="AV101" i="3"/>
  <c r="AN101" i="3"/>
  <c r="BQ98" i="3"/>
  <c r="AV98" i="3"/>
  <c r="AN98" i="3"/>
  <c r="AV101" i="8"/>
  <c r="AO101" i="8"/>
  <c r="AF113" i="9"/>
  <c r="AN113" i="9" s="1"/>
  <c r="AU113" i="9" s="1"/>
  <c r="AI113" i="7"/>
  <c r="AF113" i="3"/>
  <c r="BR93" i="3"/>
  <c r="AO93" i="3"/>
  <c r="AW93" i="3"/>
  <c r="AF111" i="9"/>
  <c r="AN111" i="9" s="1"/>
  <c r="AU111" i="9" s="1"/>
  <c r="AI111" i="7"/>
  <c r="AF111" i="3"/>
  <c r="BR99" i="3"/>
  <c r="AW99" i="3"/>
  <c r="AO99" i="3"/>
  <c r="AV104" i="8"/>
  <c r="AO104" i="8"/>
  <c r="M101" i="13"/>
  <c r="W101" i="5"/>
  <c r="D101" i="1" s="1"/>
  <c r="O101" i="1" s="1"/>
  <c r="AU99" i="7"/>
  <c r="AN99" i="7"/>
  <c r="AU283" i="4"/>
  <c r="F284" i="4"/>
  <c r="F285" i="4"/>
  <c r="AX93" i="7"/>
  <c r="AQ93" i="7"/>
  <c r="S130" i="15"/>
  <c r="X130" i="4" s="1"/>
  <c r="AF130" i="4" s="1"/>
  <c r="R130" i="15"/>
  <c r="AX130" i="10"/>
  <c r="Z130" i="4"/>
  <c r="AH130" i="4" s="1"/>
  <c r="AQ130" i="10"/>
  <c r="AQ130" i="8"/>
  <c r="AX130" i="8"/>
  <c r="AZ130" i="6"/>
  <c r="AS130" i="6"/>
  <c r="P123" i="15"/>
  <c r="M123" i="15"/>
  <c r="L123" i="15"/>
  <c r="K123" i="15"/>
  <c r="O123" i="15"/>
  <c r="N123" i="15"/>
  <c r="C123" i="8"/>
  <c r="C123" i="7"/>
  <c r="AG123" i="7"/>
  <c r="C123" i="6"/>
  <c r="C123" i="5"/>
  <c r="C123" i="3"/>
  <c r="F114" i="5"/>
  <c r="X114" i="5" s="1"/>
  <c r="E114" i="5"/>
  <c r="L72" i="2"/>
  <c r="B72" i="2"/>
  <c r="E117" i="7"/>
  <c r="W117" i="7" s="1"/>
  <c r="F117" i="7"/>
  <c r="M105" i="13"/>
  <c r="W105" i="5"/>
  <c r="D105" i="1" s="1"/>
  <c r="O105" i="1" s="1"/>
  <c r="L81" i="2"/>
  <c r="B81" i="2"/>
  <c r="AR104" i="7"/>
  <c r="G104" i="1"/>
  <c r="R104" i="1" s="1"/>
  <c r="AF112" i="9"/>
  <c r="AN112" i="9" s="1"/>
  <c r="AU112" i="9" s="1"/>
  <c r="AI112" i="7"/>
  <c r="AF112" i="3"/>
  <c r="BO96" i="3"/>
  <c r="AQ96" i="3"/>
  <c r="AY96" i="3"/>
  <c r="AU105" i="3"/>
  <c r="AM105" i="3"/>
  <c r="BP93" i="3"/>
  <c r="AP93" i="3"/>
  <c r="AX93" i="3"/>
  <c r="AW97" i="7"/>
  <c r="AP97" i="7"/>
  <c r="V111" i="4"/>
  <c r="AD111" i="4" s="1"/>
  <c r="AM111" i="10"/>
  <c r="AT111" i="10"/>
  <c r="AM111" i="7"/>
  <c r="AT111" i="7"/>
  <c r="AM111" i="9"/>
  <c r="AT111" i="9" s="1"/>
  <c r="AV94" i="6"/>
  <c r="AO94" i="6"/>
  <c r="E108" i="7"/>
  <c r="W108" i="7" s="1"/>
  <c r="F108" i="7"/>
  <c r="F107" i="8"/>
  <c r="E107" i="8"/>
  <c r="W107" i="8" s="1"/>
  <c r="F107" i="1" s="1"/>
  <c r="Q107" i="1" s="1"/>
  <c r="BS88" i="3"/>
  <c r="B88" i="1"/>
  <c r="M88" i="1" s="1"/>
  <c r="AR101" i="7"/>
  <c r="G101" i="1"/>
  <c r="R101" i="1" s="1"/>
  <c r="BN94" i="3"/>
  <c r="AZ94" i="3"/>
  <c r="AR94" i="3"/>
  <c r="AQ87" i="6"/>
  <c r="AX87" i="6"/>
  <c r="S126" i="15"/>
  <c r="X126" i="4" s="1"/>
  <c r="AF126" i="4" s="1"/>
  <c r="R126" i="15"/>
  <c r="Z126" i="4"/>
  <c r="AH126" i="4" s="1"/>
  <c r="AS126" i="6"/>
  <c r="AX126" i="10"/>
  <c r="AZ126" i="6"/>
  <c r="AX126" i="8"/>
  <c r="AQ126" i="10"/>
  <c r="AQ126" i="8"/>
  <c r="AT96" i="5"/>
  <c r="BA96" i="5"/>
  <c r="AX105" i="5"/>
  <c r="AQ105" i="5"/>
  <c r="AI101" i="6"/>
  <c r="AW101" i="6"/>
  <c r="AP101" i="6"/>
  <c r="B69" i="2"/>
  <c r="L69" i="2"/>
  <c r="AI104" i="6"/>
  <c r="AW104" i="6"/>
  <c r="AP104" i="6"/>
  <c r="W112" i="4"/>
  <c r="AE112" i="4" s="1"/>
  <c r="AU112" i="10"/>
  <c r="AN112" i="10"/>
  <c r="AW112" i="5"/>
  <c r="AU112" i="8"/>
  <c r="AP112" i="5"/>
  <c r="AN112" i="8"/>
  <c r="AV96" i="6"/>
  <c r="AO96" i="6"/>
  <c r="A327" i="3"/>
  <c r="AD326" i="3"/>
  <c r="BJ326" i="3"/>
  <c r="BI326" i="3"/>
  <c r="BH326" i="3"/>
  <c r="AK326" i="3" s="1"/>
  <c r="BM102" i="3"/>
  <c r="W102" i="3"/>
  <c r="AQ92" i="6"/>
  <c r="AX92" i="6"/>
  <c r="N280" i="1"/>
  <c r="K280" i="1"/>
  <c r="AV104" i="10"/>
  <c r="AO104" i="10"/>
  <c r="F107" i="5"/>
  <c r="X107" i="5" s="1"/>
  <c r="E107" i="5"/>
  <c r="AH110" i="6"/>
  <c r="AH110" i="3"/>
  <c r="F115" i="8"/>
  <c r="E115" i="8"/>
  <c r="W115" i="8" s="1"/>
  <c r="F115" i="1" s="1"/>
  <c r="Q115" i="1" s="1"/>
  <c r="AH111" i="7"/>
  <c r="AL111" i="5"/>
  <c r="AJ111" i="3"/>
  <c r="AX99" i="7"/>
  <c r="AQ99" i="7"/>
  <c r="F108" i="5"/>
  <c r="X108" i="5" s="1"/>
  <c r="E108" i="5"/>
  <c r="AZ94" i="5"/>
  <c r="AS94" i="5"/>
  <c r="E107" i="6"/>
  <c r="W107" i="6" s="1"/>
  <c r="E107" i="1" s="1"/>
  <c r="P107" i="1" s="1"/>
  <c r="F107" i="6"/>
  <c r="X107" i="6" s="1"/>
  <c r="V110" i="4"/>
  <c r="AD110" i="4" s="1"/>
  <c r="AT110" i="10"/>
  <c r="AM110" i="7"/>
  <c r="AM110" i="10"/>
  <c r="AM110" i="9"/>
  <c r="AT110" i="9" s="1"/>
  <c r="AT110" i="7"/>
  <c r="J283" i="4"/>
  <c r="AI110" i="9"/>
  <c r="AQ110" i="9" s="1"/>
  <c r="AX110" i="9" s="1"/>
  <c r="AK110" i="5"/>
  <c r="AI110" i="3"/>
  <c r="AR103" i="7"/>
  <c r="G103" i="1"/>
  <c r="R103" i="1" s="1"/>
  <c r="AO98" i="6"/>
  <c r="AV98" i="6"/>
  <c r="AV94" i="5"/>
  <c r="AO94" i="5"/>
  <c r="AE115" i="8"/>
  <c r="AG115" i="6"/>
  <c r="AE115" i="3"/>
  <c r="AG115" i="5"/>
  <c r="O69" i="2"/>
  <c r="E69" i="2"/>
  <c r="Y131" i="15"/>
  <c r="Q131" i="15"/>
  <c r="V131" i="15"/>
  <c r="Y131" i="4"/>
  <c r="AG131" i="4" s="1"/>
  <c r="AP131" i="10"/>
  <c r="AY131" i="6"/>
  <c r="AW131" i="10"/>
  <c r="AR131" i="6"/>
  <c r="AY131" i="5"/>
  <c r="AW131" i="8"/>
  <c r="AR131" i="5"/>
  <c r="AP131" i="9"/>
  <c r="AW131" i="9" s="1"/>
  <c r="AP131" i="8"/>
  <c r="V128" i="15"/>
  <c r="Q128" i="15"/>
  <c r="Y128" i="15"/>
  <c r="Y128" i="4"/>
  <c r="AG128" i="4" s="1"/>
  <c r="AP128" i="10"/>
  <c r="AW128" i="8"/>
  <c r="AY128" i="6"/>
  <c r="AP128" i="9"/>
  <c r="AW128" i="9" s="1"/>
  <c r="AW128" i="10"/>
  <c r="AR128" i="6"/>
  <c r="AY128" i="5"/>
  <c r="AP128" i="8"/>
  <c r="AR128" i="5"/>
  <c r="AR100" i="7"/>
  <c r="G100" i="1"/>
  <c r="R100" i="1" s="1"/>
  <c r="F114" i="6"/>
  <c r="X114" i="6" s="1"/>
  <c r="E114" i="6"/>
  <c r="W114" i="6" s="1"/>
  <c r="E114" i="1" s="1"/>
  <c r="P114" i="1" s="1"/>
  <c r="AO96" i="10"/>
  <c r="AV96" i="10"/>
  <c r="AA61" i="2"/>
  <c r="Z61" i="2"/>
  <c r="Y61" i="2"/>
  <c r="X61" i="2"/>
  <c r="W61" i="2"/>
  <c r="V61" i="2"/>
  <c r="AQ85" i="6"/>
  <c r="AX85" i="6"/>
  <c r="V115" i="4"/>
  <c r="AD115" i="4" s="1"/>
  <c r="AT115" i="10"/>
  <c r="AM115" i="9"/>
  <c r="AT115" i="9" s="1"/>
  <c r="AM115" i="10"/>
  <c r="AT115" i="7"/>
  <c r="AM115" i="7"/>
  <c r="F117" i="8"/>
  <c r="E117" i="8"/>
  <c r="W117" i="8" s="1"/>
  <c r="F117" i="1" s="1"/>
  <c r="Q117" i="1" s="1"/>
  <c r="D81" i="2"/>
  <c r="N81" i="2"/>
  <c r="BR103" i="3"/>
  <c r="AO103" i="3"/>
  <c r="AW103" i="3"/>
  <c r="AR95" i="7"/>
  <c r="G95" i="1"/>
  <c r="R95" i="1" s="1"/>
  <c r="BS89" i="3"/>
  <c r="B89" i="1"/>
  <c r="M89" i="1" s="1"/>
  <c r="AG112" i="10"/>
  <c r="AG112" i="9"/>
  <c r="AO112" i="9" s="1"/>
  <c r="AV112" i="9" s="1"/>
  <c r="AG112" i="8"/>
  <c r="AF112" i="7"/>
  <c r="AI112" i="5"/>
  <c r="AG112" i="3"/>
  <c r="AS96" i="5"/>
  <c r="AZ96" i="5"/>
  <c r="AV105" i="5"/>
  <c r="AO105" i="5"/>
  <c r="AI93" i="6"/>
  <c r="AP93" i="6"/>
  <c r="AW93" i="6"/>
  <c r="AS111" i="3"/>
  <c r="BA111" i="3"/>
  <c r="BS87" i="3"/>
  <c r="B87" i="1"/>
  <c r="M87" i="1" s="1"/>
  <c r="E114" i="8"/>
  <c r="W114" i="8" s="1"/>
  <c r="F114" i="1" s="1"/>
  <c r="Q114" i="1" s="1"/>
  <c r="F114" i="8"/>
  <c r="AH117" i="6"/>
  <c r="AH117" i="3"/>
  <c r="F113" i="3"/>
  <c r="X113" i="3" s="1"/>
  <c r="E113" i="3"/>
  <c r="BP96" i="3"/>
  <c r="AP96" i="3"/>
  <c r="AX96" i="3"/>
  <c r="AH107" i="6"/>
  <c r="AH107" i="3"/>
  <c r="AO97" i="8"/>
  <c r="AV97" i="8"/>
  <c r="F106" i="6"/>
  <c r="X106" i="6" s="1"/>
  <c r="E106" i="6"/>
  <c r="W106" i="6" s="1"/>
  <c r="E106" i="1" s="1"/>
  <c r="P106" i="1" s="1"/>
  <c r="BH300" i="10"/>
  <c r="BJ300" i="10"/>
  <c r="A301" i="10"/>
  <c r="BI300" i="10"/>
  <c r="F113" i="7"/>
  <c r="E113" i="7"/>
  <c r="W113" i="7" s="1"/>
  <c r="E106" i="5"/>
  <c r="F106" i="5"/>
  <c r="X106" i="5" s="1"/>
  <c r="AA108" i="4"/>
  <c r="AI108" i="4" s="1"/>
  <c r="AR108" i="8"/>
  <c r="AT108" i="6"/>
  <c r="AR108" i="10"/>
  <c r="AY108" i="10"/>
  <c r="AY108" i="8"/>
  <c r="BA108" i="6"/>
  <c r="AR108" i="9"/>
  <c r="AY108" i="9" s="1"/>
  <c r="AY108" i="7"/>
  <c r="BM101" i="3"/>
  <c r="W101" i="3"/>
  <c r="AQ88" i="6"/>
  <c r="AX88" i="6"/>
  <c r="F116" i="3"/>
  <c r="X116" i="3" s="1"/>
  <c r="E116" i="3"/>
  <c r="E80" i="2"/>
  <c r="O80" i="2"/>
  <c r="AX103" i="7"/>
  <c r="AQ103" i="7"/>
  <c r="F116" i="5"/>
  <c r="X116" i="5" s="1"/>
  <c r="E116" i="5"/>
  <c r="BS84" i="3"/>
  <c r="B84" i="1"/>
  <c r="M84" i="1" s="1"/>
  <c r="AO96" i="5"/>
  <c r="AV96" i="5"/>
  <c r="V116" i="4"/>
  <c r="AD116" i="4" s="1"/>
  <c r="AT116" i="10"/>
  <c r="AT116" i="7"/>
  <c r="AM116" i="10"/>
  <c r="AM116" i="9"/>
  <c r="AT116" i="9" s="1"/>
  <c r="AM116" i="7"/>
  <c r="AM107" i="10"/>
  <c r="V107" i="4"/>
  <c r="AD107" i="4" s="1"/>
  <c r="AT107" i="10"/>
  <c r="AT107" i="7"/>
  <c r="AM107" i="9"/>
  <c r="AT107" i="9" s="1"/>
  <c r="AM107" i="7"/>
  <c r="AO100" i="8"/>
  <c r="AV100" i="8"/>
  <c r="AI111" i="9"/>
  <c r="AQ111" i="9" s="1"/>
  <c r="AX111" i="9" s="1"/>
  <c r="AK111" i="5"/>
  <c r="AI111" i="3"/>
  <c r="BQ99" i="3"/>
  <c r="AN99" i="3"/>
  <c r="AV99" i="3"/>
  <c r="E108" i="3"/>
  <c r="F108" i="3"/>
  <c r="X108" i="3" s="1"/>
  <c r="E81" i="2"/>
  <c r="O81" i="2"/>
  <c r="BO94" i="3"/>
  <c r="AY94" i="3"/>
  <c r="AQ94" i="3"/>
  <c r="BA110" i="3"/>
  <c r="AS110" i="3"/>
  <c r="AV100" i="10"/>
  <c r="AO100" i="10"/>
  <c r="AW300" i="4"/>
  <c r="AV300" i="4"/>
  <c r="A301" i="4"/>
  <c r="AX300" i="4"/>
  <c r="AU98" i="3"/>
  <c r="AM98" i="3"/>
  <c r="AV99" i="8"/>
  <c r="AO99" i="8"/>
  <c r="M102" i="13"/>
  <c r="W102" i="5"/>
  <c r="D102" i="1" s="1"/>
  <c r="O102" i="1" s="1"/>
  <c r="BQ102" i="3"/>
  <c r="AN102" i="3"/>
  <c r="AV102" i="3"/>
  <c r="F108" i="6"/>
  <c r="X108" i="6" s="1"/>
  <c r="E108" i="6"/>
  <c r="W108" i="6" s="1"/>
  <c r="E108" i="1" s="1"/>
  <c r="P108" i="1" s="1"/>
  <c r="F107" i="7"/>
  <c r="E107" i="7"/>
  <c r="W107" i="7" s="1"/>
  <c r="W67" i="2"/>
  <c r="V67" i="2"/>
  <c r="X67" i="2"/>
  <c r="Z67" i="2"/>
  <c r="Y67" i="2"/>
  <c r="AA67" i="2"/>
  <c r="AO98" i="5"/>
  <c r="AV98" i="5"/>
  <c r="AU94" i="3"/>
  <c r="AM94" i="3"/>
  <c r="AF115" i="9"/>
  <c r="AN115" i="9" s="1"/>
  <c r="AU115" i="9" s="1"/>
  <c r="AI115" i="7"/>
  <c r="AF115" i="3"/>
  <c r="AQ83" i="6"/>
  <c r="AX83" i="6"/>
  <c r="N127" i="15"/>
  <c r="P127" i="15"/>
  <c r="O127" i="15"/>
  <c r="M127" i="15"/>
  <c r="L127" i="15"/>
  <c r="K127" i="15"/>
  <c r="C127" i="8"/>
  <c r="C127" i="7"/>
  <c r="AG127" i="7"/>
  <c r="C127" i="6"/>
  <c r="C127" i="5"/>
  <c r="C127" i="3"/>
  <c r="S128" i="15"/>
  <c r="X128" i="4" s="1"/>
  <c r="AF128" i="4" s="1"/>
  <c r="R128" i="15"/>
  <c r="Z128" i="4"/>
  <c r="AH128" i="4" s="1"/>
  <c r="AQ128" i="10"/>
  <c r="AX128" i="8"/>
  <c r="AZ128" i="6"/>
  <c r="AX128" i="10"/>
  <c r="AS128" i="6"/>
  <c r="AQ128" i="8"/>
  <c r="BP99" i="3"/>
  <c r="AX99" i="3"/>
  <c r="AP99" i="3"/>
  <c r="D69" i="2"/>
  <c r="N69" i="2"/>
  <c r="F114" i="7"/>
  <c r="E114" i="7"/>
  <c r="W114" i="7" s="1"/>
  <c r="BS90" i="3"/>
  <c r="B90" i="1"/>
  <c r="M90" i="1" s="1"/>
  <c r="E75" i="2"/>
  <c r="O75" i="2"/>
  <c r="BA115" i="3"/>
  <c r="AS115" i="3"/>
  <c r="AF117" i="9"/>
  <c r="AN117" i="9" s="1"/>
  <c r="AU117" i="9" s="1"/>
  <c r="AI117" i="7"/>
  <c r="AF117" i="3"/>
  <c r="AX103" i="5"/>
  <c r="AQ103" i="5"/>
  <c r="AH112" i="6"/>
  <c r="AH112" i="3"/>
  <c r="AV105" i="6"/>
  <c r="AO105" i="6"/>
  <c r="AA111" i="4"/>
  <c r="AI111" i="4" s="1"/>
  <c r="BA111" i="6"/>
  <c r="AY111" i="10"/>
  <c r="AR111" i="10"/>
  <c r="AY111" i="8"/>
  <c r="AT111" i="6"/>
  <c r="AR111" i="9"/>
  <c r="AY111" i="9" s="1"/>
  <c r="AY111" i="7"/>
  <c r="AR111" i="8"/>
  <c r="F119" i="8" l="1"/>
  <c r="E119" i="8"/>
  <c r="W119" i="8" s="1"/>
  <c r="F119" i="1" s="1"/>
  <c r="Q119" i="1" s="1"/>
  <c r="AX108" i="7"/>
  <c r="AQ108" i="7"/>
  <c r="F121" i="5"/>
  <c r="X121" i="5" s="1"/>
  <c r="E121" i="5"/>
  <c r="A304" i="5"/>
  <c r="BJ303" i="5"/>
  <c r="BI303" i="5"/>
  <c r="BH303" i="5"/>
  <c r="S132" i="15"/>
  <c r="X132" i="4" s="1"/>
  <c r="AF132" i="4" s="1"/>
  <c r="R132" i="15"/>
  <c r="Z132" i="4"/>
  <c r="AH132" i="4" s="1"/>
  <c r="AS132" i="6"/>
  <c r="AX132" i="10"/>
  <c r="AQ132" i="8"/>
  <c r="AZ132" i="6"/>
  <c r="AX132" i="8"/>
  <c r="AQ132" i="10"/>
  <c r="AV111" i="6"/>
  <c r="AO111" i="6"/>
  <c r="F120" i="5"/>
  <c r="X120" i="5" s="1"/>
  <c r="E120" i="5"/>
  <c r="AV123" i="7"/>
  <c r="AO123" i="7"/>
  <c r="AA79" i="2"/>
  <c r="Y79" i="2"/>
  <c r="Z79" i="2"/>
  <c r="X79" i="2"/>
  <c r="W79" i="2"/>
  <c r="V79" i="2"/>
  <c r="F121" i="8"/>
  <c r="E121" i="8"/>
  <c r="W121" i="8" s="1"/>
  <c r="F121" i="1" s="1"/>
  <c r="Q121" i="1" s="1"/>
  <c r="AV118" i="6"/>
  <c r="AO118" i="6"/>
  <c r="BR106" i="3"/>
  <c r="AW106" i="3"/>
  <c r="AO106" i="3"/>
  <c r="AF124" i="9"/>
  <c r="AN124" i="9" s="1"/>
  <c r="AU124" i="9" s="1"/>
  <c r="AI124" i="7"/>
  <c r="AF124" i="3"/>
  <c r="AE119" i="8"/>
  <c r="AG119" i="6"/>
  <c r="AG119" i="5"/>
  <c r="AE119" i="3"/>
  <c r="AV113" i="6"/>
  <c r="AO113" i="6"/>
  <c r="B101" i="1"/>
  <c r="M101" i="1" s="1"/>
  <c r="BS101" i="3"/>
  <c r="P135" i="15"/>
  <c r="O135" i="15"/>
  <c r="N135" i="15"/>
  <c r="M135" i="15"/>
  <c r="L135" i="15"/>
  <c r="K135" i="15"/>
  <c r="C135" i="8"/>
  <c r="C135" i="7"/>
  <c r="C135" i="6"/>
  <c r="AG135" i="7"/>
  <c r="C135" i="5"/>
  <c r="C135" i="3"/>
  <c r="AX101" i="6"/>
  <c r="AQ101" i="6"/>
  <c r="BA110" i="5"/>
  <c r="AT110" i="5"/>
  <c r="BA123" i="3"/>
  <c r="AS123" i="3"/>
  <c r="M118" i="13"/>
  <c r="W118" i="5"/>
  <c r="D118" i="1" s="1"/>
  <c r="O118" i="1" s="1"/>
  <c r="AX112" i="5"/>
  <c r="AQ112" i="5"/>
  <c r="AO115" i="6"/>
  <c r="AV115" i="6"/>
  <c r="AU107" i="7"/>
  <c r="AN107" i="7"/>
  <c r="AV112" i="8"/>
  <c r="AO112" i="8"/>
  <c r="AX118" i="5"/>
  <c r="AQ118" i="5"/>
  <c r="AF128" i="9"/>
  <c r="AN128" i="9" s="1"/>
  <c r="AU128" i="9" s="1"/>
  <c r="AI128" i="7"/>
  <c r="AF128" i="3"/>
  <c r="AV117" i="5"/>
  <c r="AO117" i="5"/>
  <c r="AG123" i="10"/>
  <c r="AG123" i="9"/>
  <c r="AO123" i="9" s="1"/>
  <c r="AV123" i="9" s="1"/>
  <c r="AG123" i="8"/>
  <c r="AF123" i="7"/>
  <c r="AI123" i="5"/>
  <c r="AG123" i="3"/>
  <c r="AA126" i="4"/>
  <c r="AI126" i="4" s="1"/>
  <c r="AT126" i="6"/>
  <c r="AY126" i="10"/>
  <c r="BA126" i="6"/>
  <c r="AY126" i="8"/>
  <c r="AR126" i="10"/>
  <c r="AR126" i="8"/>
  <c r="AR126" i="9"/>
  <c r="AY126" i="9" s="1"/>
  <c r="AY126" i="7"/>
  <c r="AU118" i="7"/>
  <c r="AN118" i="7"/>
  <c r="BN118" i="3"/>
  <c r="AR118" i="3"/>
  <c r="AZ118" i="3"/>
  <c r="AV116" i="8"/>
  <c r="AO116" i="8"/>
  <c r="AF130" i="9"/>
  <c r="AN130" i="9" s="1"/>
  <c r="AU130" i="9" s="1"/>
  <c r="AI130" i="7"/>
  <c r="AF130" i="3"/>
  <c r="AQ117" i="5"/>
  <c r="AX117" i="5"/>
  <c r="B93" i="2"/>
  <c r="L93" i="2"/>
  <c r="AG128" i="10"/>
  <c r="AG128" i="9"/>
  <c r="AO128" i="9" s="1"/>
  <c r="AV128" i="9" s="1"/>
  <c r="AG128" i="8"/>
  <c r="AF128" i="7"/>
  <c r="AI128" i="5"/>
  <c r="AG128" i="3"/>
  <c r="N91" i="2"/>
  <c r="D91" i="2"/>
  <c r="AV125" i="7"/>
  <c r="AO125" i="7"/>
  <c r="AM108" i="3"/>
  <c r="AU108" i="3"/>
  <c r="F126" i="7"/>
  <c r="E126" i="7"/>
  <c r="W126" i="7" s="1"/>
  <c r="BJ323" i="9"/>
  <c r="BI323" i="9"/>
  <c r="A324" i="9"/>
  <c r="BH323" i="9"/>
  <c r="AA75" i="2"/>
  <c r="Z75" i="2"/>
  <c r="Y75" i="2"/>
  <c r="X75" i="2"/>
  <c r="W75" i="2"/>
  <c r="V75" i="2"/>
  <c r="AY121" i="10"/>
  <c r="AA121" i="4"/>
  <c r="AI121" i="4" s="1"/>
  <c r="BA121" i="6"/>
  <c r="AY121" i="8"/>
  <c r="AR121" i="10"/>
  <c r="AR121" i="9"/>
  <c r="AY121" i="9" s="1"/>
  <c r="AT121" i="6"/>
  <c r="AR121" i="8"/>
  <c r="AY121" i="7"/>
  <c r="AG120" i="10"/>
  <c r="AG120" i="9"/>
  <c r="AO120" i="9" s="1"/>
  <c r="AV120" i="9" s="1"/>
  <c r="AG120" i="8"/>
  <c r="AF120" i="7"/>
  <c r="AI120" i="5"/>
  <c r="AG120" i="3"/>
  <c r="F131" i="3"/>
  <c r="X131" i="3" s="1"/>
  <c r="E131" i="3"/>
  <c r="BO106" i="3"/>
  <c r="AY106" i="3"/>
  <c r="AQ106" i="3"/>
  <c r="AA71" i="2"/>
  <c r="Z71" i="2"/>
  <c r="Y71" i="2"/>
  <c r="X71" i="2"/>
  <c r="W71" i="2"/>
  <c r="V71" i="2"/>
  <c r="AR109" i="7"/>
  <c r="G109" i="1"/>
  <c r="R109" i="1" s="1"/>
  <c r="V134" i="15"/>
  <c r="Q134" i="15"/>
  <c r="Y134" i="15"/>
  <c r="Y134" i="4"/>
  <c r="AG134" i="4" s="1"/>
  <c r="AW134" i="10"/>
  <c r="AY134" i="6"/>
  <c r="AP134" i="9"/>
  <c r="AW134" i="9" s="1"/>
  <c r="AR134" i="6"/>
  <c r="AW134" i="8"/>
  <c r="AR134" i="5"/>
  <c r="AY134" i="5"/>
  <c r="AP134" i="10"/>
  <c r="AP134" i="8"/>
  <c r="P137" i="15"/>
  <c r="M137" i="15"/>
  <c r="O137" i="15"/>
  <c r="N137" i="15"/>
  <c r="L137" i="15"/>
  <c r="K137" i="15"/>
  <c r="C137" i="8"/>
  <c r="AG137" i="7"/>
  <c r="C137" i="7"/>
  <c r="C137" i="6"/>
  <c r="C137" i="5"/>
  <c r="C137" i="3"/>
  <c r="AO117" i="6"/>
  <c r="AV117" i="6"/>
  <c r="AV107" i="10"/>
  <c r="AO107" i="10"/>
  <c r="AU115" i="7"/>
  <c r="AN115" i="7"/>
  <c r="BQ117" i="3"/>
  <c r="AV117" i="3"/>
  <c r="AN117" i="3"/>
  <c r="BO113" i="3"/>
  <c r="AQ113" i="3"/>
  <c r="AY113" i="3"/>
  <c r="B92" i="2"/>
  <c r="L92" i="2"/>
  <c r="AU285" i="4"/>
  <c r="AR115" i="7"/>
  <c r="G115" i="1"/>
  <c r="R115" i="1" s="1"/>
  <c r="BA122" i="3"/>
  <c r="AS122" i="3"/>
  <c r="AZ113" i="5"/>
  <c r="AS113" i="5"/>
  <c r="BS99" i="3"/>
  <c r="B99" i="1"/>
  <c r="M99" i="1" s="1"/>
  <c r="L86" i="2"/>
  <c r="B86" i="2"/>
  <c r="W121" i="4"/>
  <c r="AE121" i="4" s="1"/>
  <c r="AU121" i="8"/>
  <c r="AU121" i="10"/>
  <c r="AW121" i="5"/>
  <c r="AN121" i="10"/>
  <c r="AP121" i="5"/>
  <c r="AN121" i="8"/>
  <c r="BM112" i="3"/>
  <c r="W112" i="3"/>
  <c r="F130" i="5"/>
  <c r="X130" i="5" s="1"/>
  <c r="E130" i="5"/>
  <c r="AV107" i="5"/>
  <c r="AO107" i="5"/>
  <c r="O89" i="2"/>
  <c r="E89" i="2"/>
  <c r="AM113" i="8"/>
  <c r="AT113" i="8"/>
  <c r="AH121" i="6"/>
  <c r="AH121" i="3"/>
  <c r="AV127" i="7"/>
  <c r="AO127" i="7"/>
  <c r="AF121" i="9"/>
  <c r="AN121" i="9" s="1"/>
  <c r="AU121" i="9" s="1"/>
  <c r="AI121" i="7"/>
  <c r="AF121" i="3"/>
  <c r="BR107" i="3"/>
  <c r="AO107" i="3"/>
  <c r="AW107" i="3"/>
  <c r="F127" i="7"/>
  <c r="E127" i="7"/>
  <c r="W127" i="7" s="1"/>
  <c r="AA78" i="2"/>
  <c r="Z78" i="2"/>
  <c r="X78" i="2"/>
  <c r="Y78" i="2"/>
  <c r="W78" i="2"/>
  <c r="V78" i="2"/>
  <c r="N84" i="2"/>
  <c r="D84" i="2"/>
  <c r="Y138" i="15"/>
  <c r="Q138" i="15"/>
  <c r="V138" i="15"/>
  <c r="Y138" i="4"/>
  <c r="AG138" i="4" s="1"/>
  <c r="AY138" i="6"/>
  <c r="AW138" i="10"/>
  <c r="AP138" i="10"/>
  <c r="AR138" i="5"/>
  <c r="AP138" i="9"/>
  <c r="AW138" i="9" s="1"/>
  <c r="AW138" i="8"/>
  <c r="AP138" i="8"/>
  <c r="AR138" i="6"/>
  <c r="AY138" i="5"/>
  <c r="AF127" i="9"/>
  <c r="AN127" i="9" s="1"/>
  <c r="AU127" i="9" s="1"/>
  <c r="AI127" i="7"/>
  <c r="AF127" i="3"/>
  <c r="AR108" i="7"/>
  <c r="G108" i="1"/>
  <c r="R108" i="1" s="1"/>
  <c r="AW114" i="7"/>
  <c r="AP114" i="7"/>
  <c r="K144" i="15"/>
  <c r="P144" i="15"/>
  <c r="O144" i="15"/>
  <c r="N144" i="15"/>
  <c r="M144" i="15"/>
  <c r="L144" i="15"/>
  <c r="C144" i="8"/>
  <c r="C144" i="7"/>
  <c r="AG144" i="7"/>
  <c r="C144" i="6"/>
  <c r="C144" i="5"/>
  <c r="C144" i="3"/>
  <c r="BR115" i="3"/>
  <c r="AW115" i="3"/>
  <c r="AO115" i="3"/>
  <c r="AG127" i="10"/>
  <c r="AG127" i="9"/>
  <c r="AO127" i="9" s="1"/>
  <c r="AV127" i="9" s="1"/>
  <c r="AG127" i="8"/>
  <c r="AF127" i="7"/>
  <c r="AI127" i="5"/>
  <c r="AG127" i="3"/>
  <c r="F129" i="6"/>
  <c r="X129" i="6" s="1"/>
  <c r="E129" i="6"/>
  <c r="W129" i="6" s="1"/>
  <c r="E129" i="1" s="1"/>
  <c r="P129" i="1" s="1"/>
  <c r="B89" i="2"/>
  <c r="L89" i="2"/>
  <c r="AA128" i="4"/>
  <c r="AI128" i="4" s="1"/>
  <c r="AR128" i="10"/>
  <c r="AY128" i="8"/>
  <c r="BA128" i="6"/>
  <c r="AR128" i="9"/>
  <c r="AY128" i="9" s="1"/>
  <c r="AT128" i="6"/>
  <c r="AY128" i="10"/>
  <c r="AR128" i="8"/>
  <c r="AY128" i="7"/>
  <c r="AG130" i="10"/>
  <c r="AG130" i="9"/>
  <c r="AO130" i="9" s="1"/>
  <c r="AV130" i="9" s="1"/>
  <c r="AG130" i="8"/>
  <c r="AF130" i="7"/>
  <c r="AI130" i="5"/>
  <c r="AG130" i="3"/>
  <c r="AU117" i="7"/>
  <c r="AN117" i="7"/>
  <c r="BR109" i="3"/>
  <c r="AW109" i="3"/>
  <c r="AO109" i="3"/>
  <c r="AH128" i="6"/>
  <c r="AH128" i="3"/>
  <c r="M115" i="13"/>
  <c r="W115" i="5"/>
  <c r="D115" i="1" s="1"/>
  <c r="O115" i="1" s="1"/>
  <c r="AA74" i="2"/>
  <c r="Z74" i="2"/>
  <c r="Y74" i="2"/>
  <c r="X74" i="2"/>
  <c r="W74" i="2"/>
  <c r="V74" i="2"/>
  <c r="F125" i="7"/>
  <c r="E125" i="7"/>
  <c r="W125" i="7" s="1"/>
  <c r="AO108" i="5"/>
  <c r="AV108" i="5"/>
  <c r="A303" i="8"/>
  <c r="BJ302" i="8"/>
  <c r="BI302" i="8"/>
  <c r="BH302" i="8"/>
  <c r="AV126" i="7"/>
  <c r="AO126" i="7"/>
  <c r="AQ95" i="6"/>
  <c r="AX95" i="6"/>
  <c r="AT121" i="10"/>
  <c r="V121" i="4"/>
  <c r="AD121" i="4" s="1"/>
  <c r="AM121" i="9"/>
  <c r="AT121" i="9" s="1"/>
  <c r="AT121" i="7"/>
  <c r="AM121" i="7"/>
  <c r="AM121" i="10"/>
  <c r="AI120" i="9"/>
  <c r="AQ120" i="9" s="1"/>
  <c r="AX120" i="9" s="1"/>
  <c r="AK120" i="5"/>
  <c r="AI120" i="3"/>
  <c r="BS104" i="3"/>
  <c r="B104" i="1"/>
  <c r="M104" i="1" s="1"/>
  <c r="F131" i="5"/>
  <c r="X131" i="5" s="1"/>
  <c r="E131" i="5"/>
  <c r="AZ106" i="5"/>
  <c r="AS106" i="5"/>
  <c r="P142" i="15"/>
  <c r="O142" i="15"/>
  <c r="N142" i="15"/>
  <c r="M142" i="15"/>
  <c r="L142" i="15"/>
  <c r="K142" i="15"/>
  <c r="C142" i="8"/>
  <c r="C142" i="7"/>
  <c r="AG142" i="7"/>
  <c r="C142" i="6"/>
  <c r="C142" i="5"/>
  <c r="C142" i="3"/>
  <c r="N141" i="15"/>
  <c r="P141" i="15"/>
  <c r="O141" i="15"/>
  <c r="M141" i="15"/>
  <c r="L141" i="15"/>
  <c r="K141" i="15"/>
  <c r="C141" i="8"/>
  <c r="C141" i="7"/>
  <c r="AG141" i="7"/>
  <c r="C141" i="6"/>
  <c r="C141" i="5"/>
  <c r="C141" i="3"/>
  <c r="AM117" i="8"/>
  <c r="AT117" i="8"/>
  <c r="AO115" i="8"/>
  <c r="AV115" i="8"/>
  <c r="AX113" i="7"/>
  <c r="AQ113" i="7"/>
  <c r="BQ109" i="3"/>
  <c r="AV109" i="3"/>
  <c r="AN109" i="3"/>
  <c r="AI109" i="6"/>
  <c r="AW109" i="6"/>
  <c r="AP109" i="6"/>
  <c r="AO109" i="5"/>
  <c r="AV109" i="5"/>
  <c r="BO108" i="3"/>
  <c r="AQ108" i="3"/>
  <c r="AY108" i="3"/>
  <c r="BO115" i="3"/>
  <c r="AY115" i="3"/>
  <c r="AQ115" i="3"/>
  <c r="AR116" i="7"/>
  <c r="G116" i="1"/>
  <c r="R116" i="1" s="1"/>
  <c r="AH122" i="7"/>
  <c r="AL122" i="5"/>
  <c r="AJ122" i="3"/>
  <c r="AQ93" i="6"/>
  <c r="AX93" i="6"/>
  <c r="Y69" i="2"/>
  <c r="X69" i="2"/>
  <c r="W69" i="2"/>
  <c r="V69" i="2"/>
  <c r="AA69" i="2"/>
  <c r="Z69" i="2"/>
  <c r="F128" i="3"/>
  <c r="X128" i="3" s="1"/>
  <c r="E128" i="3"/>
  <c r="AV121" i="7"/>
  <c r="AO121" i="7"/>
  <c r="F127" i="3"/>
  <c r="X127" i="3" s="1"/>
  <c r="E127" i="3"/>
  <c r="AU284" i="4"/>
  <c r="F286" i="4"/>
  <c r="E130" i="3"/>
  <c r="F130" i="3"/>
  <c r="X130" i="3" s="1"/>
  <c r="AV107" i="6"/>
  <c r="AO107" i="6"/>
  <c r="AH123" i="6"/>
  <c r="AH123" i="3"/>
  <c r="BM118" i="3"/>
  <c r="W118" i="3"/>
  <c r="V141" i="15"/>
  <c r="Q141" i="15"/>
  <c r="Y141" i="15"/>
  <c r="Y141" i="4"/>
  <c r="AG141" i="4" s="1"/>
  <c r="AR141" i="6"/>
  <c r="AP141" i="10"/>
  <c r="AW141" i="10"/>
  <c r="AW141" i="8"/>
  <c r="AP141" i="9"/>
  <c r="AW141" i="9" s="1"/>
  <c r="AY141" i="6"/>
  <c r="AR141" i="5"/>
  <c r="AP141" i="8"/>
  <c r="AY141" i="5"/>
  <c r="M108" i="13"/>
  <c r="W108" i="5"/>
  <c r="D108" i="1" s="1"/>
  <c r="O108" i="1" s="1"/>
  <c r="AI123" i="9"/>
  <c r="AQ123" i="9" s="1"/>
  <c r="AX123" i="9" s="1"/>
  <c r="AK123" i="5"/>
  <c r="AI123" i="3"/>
  <c r="F129" i="3"/>
  <c r="X129" i="3" s="1"/>
  <c r="E129" i="3"/>
  <c r="AV112" i="5"/>
  <c r="AO112" i="5"/>
  <c r="L90" i="2"/>
  <c r="B90" i="2"/>
  <c r="BR116" i="3"/>
  <c r="AW116" i="3"/>
  <c r="AO116" i="3"/>
  <c r="B94" i="2"/>
  <c r="L94" i="2"/>
  <c r="BN114" i="3"/>
  <c r="AR114" i="3"/>
  <c r="AZ114" i="3"/>
  <c r="AE127" i="8"/>
  <c r="AG127" i="6"/>
  <c r="AG127" i="5"/>
  <c r="AE127" i="3"/>
  <c r="M112" i="13"/>
  <c r="W112" i="5"/>
  <c r="D112" i="1" s="1"/>
  <c r="O112" i="1" s="1"/>
  <c r="AU117" i="3"/>
  <c r="AM117" i="3"/>
  <c r="AF123" i="9"/>
  <c r="AN123" i="9" s="1"/>
  <c r="AU123" i="9" s="1"/>
  <c r="AI123" i="7"/>
  <c r="AF123" i="3"/>
  <c r="AT112" i="8"/>
  <c r="AM112" i="8"/>
  <c r="F126" i="6"/>
  <c r="X126" i="6" s="1"/>
  <c r="E126" i="6"/>
  <c r="W126" i="6" s="1"/>
  <c r="E126" i="1" s="1"/>
  <c r="P126" i="1" s="1"/>
  <c r="AX96" i="6"/>
  <c r="AQ96" i="6"/>
  <c r="AF120" i="9"/>
  <c r="AN120" i="9" s="1"/>
  <c r="AU120" i="9" s="1"/>
  <c r="AI120" i="7"/>
  <c r="AF120" i="3"/>
  <c r="AE121" i="8"/>
  <c r="AG121" i="6"/>
  <c r="AG121" i="5"/>
  <c r="AE121" i="3"/>
  <c r="BM113" i="3"/>
  <c r="W113" i="3"/>
  <c r="V128" i="4"/>
  <c r="AD128" i="4" s="1"/>
  <c r="AM128" i="10"/>
  <c r="AT128" i="7"/>
  <c r="AM128" i="9"/>
  <c r="AT128" i="9" s="1"/>
  <c r="AT128" i="10"/>
  <c r="AM128" i="7"/>
  <c r="BJ327" i="3"/>
  <c r="BH327" i="3"/>
  <c r="AD327" i="3"/>
  <c r="BI327" i="3"/>
  <c r="A328" i="3"/>
  <c r="AI127" i="9"/>
  <c r="AQ127" i="9" s="1"/>
  <c r="AX127" i="9" s="1"/>
  <c r="AK127" i="5"/>
  <c r="AI127" i="3"/>
  <c r="O84" i="2"/>
  <c r="E84" i="2"/>
  <c r="BN111" i="3"/>
  <c r="AR111" i="3"/>
  <c r="AZ111" i="3"/>
  <c r="AH123" i="7"/>
  <c r="AJ123" i="3"/>
  <c r="AL123" i="5"/>
  <c r="AV129" i="7"/>
  <c r="AO129" i="7"/>
  <c r="V126" i="4"/>
  <c r="AD126" i="4" s="1"/>
  <c r="AT126" i="10"/>
  <c r="AT126" i="7"/>
  <c r="AM126" i="10"/>
  <c r="AM126" i="9"/>
  <c r="AT126" i="9" s="1"/>
  <c r="AM126" i="7"/>
  <c r="AO118" i="8"/>
  <c r="AV118" i="8"/>
  <c r="BM107" i="3"/>
  <c r="W107" i="3"/>
  <c r="BA118" i="5"/>
  <c r="AT118" i="5"/>
  <c r="BP108" i="3"/>
  <c r="AP108" i="3"/>
  <c r="AX108" i="3"/>
  <c r="AH127" i="7"/>
  <c r="AL127" i="5"/>
  <c r="AJ127" i="3"/>
  <c r="L84" i="2"/>
  <c r="B84" i="2"/>
  <c r="AT111" i="5"/>
  <c r="BA111" i="5"/>
  <c r="E129" i="8"/>
  <c r="W129" i="8" s="1"/>
  <c r="F129" i="1" s="1"/>
  <c r="Q129" i="1" s="1"/>
  <c r="F129" i="8"/>
  <c r="W131" i="4"/>
  <c r="AE131" i="4" s="1"/>
  <c r="AU131" i="10"/>
  <c r="AN131" i="10"/>
  <c r="AW131" i="5"/>
  <c r="AU131" i="8"/>
  <c r="AP131" i="5"/>
  <c r="AN131" i="8"/>
  <c r="BP115" i="3"/>
  <c r="AX115" i="3"/>
  <c r="AP115" i="3"/>
  <c r="BS105" i="3"/>
  <c r="B105" i="1"/>
  <c r="M105" i="1" s="1"/>
  <c r="AW118" i="7"/>
  <c r="AP118" i="7"/>
  <c r="AV116" i="10"/>
  <c r="AO116" i="10"/>
  <c r="AU110" i="3"/>
  <c r="AM110" i="3"/>
  <c r="AH130" i="6"/>
  <c r="AH130" i="3"/>
  <c r="V127" i="4"/>
  <c r="AD127" i="4" s="1"/>
  <c r="AM127" i="9"/>
  <c r="AT127" i="9" s="1"/>
  <c r="AT127" i="7"/>
  <c r="AM127" i="10"/>
  <c r="AM127" i="7"/>
  <c r="AT127" i="10"/>
  <c r="BR114" i="3"/>
  <c r="AO114" i="3"/>
  <c r="AW114" i="3"/>
  <c r="AO117" i="8"/>
  <c r="AV117" i="8"/>
  <c r="AR112" i="7"/>
  <c r="G112" i="1"/>
  <c r="R112" i="1" s="1"/>
  <c r="AQ109" i="5"/>
  <c r="AX109" i="5"/>
  <c r="AI128" i="9"/>
  <c r="AQ128" i="9" s="1"/>
  <c r="AX128" i="9" s="1"/>
  <c r="AK128" i="5"/>
  <c r="AI128" i="3"/>
  <c r="F125" i="8"/>
  <c r="E125" i="8"/>
  <c r="W125" i="8" s="1"/>
  <c r="F125" i="1" s="1"/>
  <c r="Q125" i="1" s="1"/>
  <c r="AO108" i="6"/>
  <c r="AV108" i="6"/>
  <c r="F126" i="8"/>
  <c r="E126" i="8"/>
  <c r="W126" i="8" s="1"/>
  <c r="F126" i="1" s="1"/>
  <c r="Q126" i="1" s="1"/>
  <c r="BO107" i="3"/>
  <c r="AQ107" i="3"/>
  <c r="AY107" i="3"/>
  <c r="BQ106" i="3"/>
  <c r="AV106" i="3"/>
  <c r="AN106" i="3"/>
  <c r="AR106" i="7"/>
  <c r="G106" i="1"/>
  <c r="R106" i="1" s="1"/>
  <c r="BO109" i="3"/>
  <c r="AY109" i="3"/>
  <c r="AQ109" i="3"/>
  <c r="BM109" i="3"/>
  <c r="W109" i="3"/>
  <c r="BR108" i="3"/>
  <c r="AW108" i="3"/>
  <c r="AO108" i="3"/>
  <c r="AH120" i="7"/>
  <c r="AL120" i="5"/>
  <c r="AJ120" i="3"/>
  <c r="BV104" i="3"/>
  <c r="E131" i="6"/>
  <c r="W131" i="6" s="1"/>
  <c r="E131" i="1" s="1"/>
  <c r="P131" i="1" s="1"/>
  <c r="F131" i="6"/>
  <c r="X131" i="6" s="1"/>
  <c r="BR113" i="3"/>
  <c r="AO113" i="3"/>
  <c r="AW113" i="3"/>
  <c r="Y142" i="15"/>
  <c r="V142" i="15"/>
  <c r="Q142" i="15"/>
  <c r="Y142" i="4"/>
  <c r="AG142" i="4" s="1"/>
  <c r="AP142" i="10"/>
  <c r="AW142" i="8"/>
  <c r="AR142" i="6"/>
  <c r="AR142" i="5"/>
  <c r="AW142" i="10"/>
  <c r="AY142" i="5"/>
  <c r="AY142" i="6"/>
  <c r="AP142" i="9"/>
  <c r="AW142" i="9" s="1"/>
  <c r="AP142" i="8"/>
  <c r="V133" i="15"/>
  <c r="Y133" i="15"/>
  <c r="Q133" i="15"/>
  <c r="Y133" i="4"/>
  <c r="AG133" i="4" s="1"/>
  <c r="AP133" i="8"/>
  <c r="AY133" i="5"/>
  <c r="AW133" i="8"/>
  <c r="AY133" i="6"/>
  <c r="AW133" i="10"/>
  <c r="AR133" i="6"/>
  <c r="AP133" i="10"/>
  <c r="AR133" i="5"/>
  <c r="AP133" i="9"/>
  <c r="AW133" i="9" s="1"/>
  <c r="F122" i="3"/>
  <c r="X122" i="3" s="1"/>
  <c r="E122" i="3"/>
  <c r="F124" i="7"/>
  <c r="E124" i="7"/>
  <c r="W124" i="7" s="1"/>
  <c r="AT114" i="8"/>
  <c r="AM114" i="8"/>
  <c r="A302" i="4"/>
  <c r="AX301" i="4"/>
  <c r="AW301" i="4"/>
  <c r="AV301" i="4"/>
  <c r="P138" i="15"/>
  <c r="O138" i="15"/>
  <c r="N138" i="15"/>
  <c r="M138" i="15"/>
  <c r="K138" i="15"/>
  <c r="L138" i="15"/>
  <c r="C138" i="8"/>
  <c r="C138" i="7"/>
  <c r="AG138" i="7"/>
  <c r="C138" i="6"/>
  <c r="C138" i="5"/>
  <c r="C138" i="3"/>
  <c r="F120" i="3"/>
  <c r="X120" i="3" s="1"/>
  <c r="E120" i="3"/>
  <c r="O139" i="15"/>
  <c r="N139" i="15"/>
  <c r="M139" i="15"/>
  <c r="L139" i="15"/>
  <c r="P139" i="15"/>
  <c r="K139" i="15"/>
  <c r="C139" i="8"/>
  <c r="AG139" i="7"/>
  <c r="C139" i="7"/>
  <c r="C139" i="6"/>
  <c r="C139" i="5"/>
  <c r="C139" i="3"/>
  <c r="BS102" i="3"/>
  <c r="B102" i="1"/>
  <c r="M102" i="1" s="1"/>
  <c r="V124" i="4"/>
  <c r="AD124" i="4" s="1"/>
  <c r="AM124" i="10"/>
  <c r="AT124" i="7"/>
  <c r="AT124" i="10"/>
  <c r="AM124" i="9"/>
  <c r="AT124" i="9" s="1"/>
  <c r="AM124" i="7"/>
  <c r="BN110" i="3"/>
  <c r="AZ110" i="3"/>
  <c r="AR110" i="3"/>
  <c r="BV101" i="3"/>
  <c r="AX102" i="6"/>
  <c r="AQ102" i="6"/>
  <c r="R143" i="15"/>
  <c r="S143" i="15"/>
  <c r="X143" i="4" s="1"/>
  <c r="AF143" i="4" s="1"/>
  <c r="Z143" i="4"/>
  <c r="AH143" i="4" s="1"/>
  <c r="AX143" i="10"/>
  <c r="AQ143" i="10"/>
  <c r="AZ143" i="6"/>
  <c r="AQ143" i="8"/>
  <c r="AX143" i="8"/>
  <c r="AS143" i="6"/>
  <c r="AP110" i="7"/>
  <c r="AW110" i="7"/>
  <c r="AG121" i="10"/>
  <c r="AG121" i="9"/>
  <c r="AO121" i="9" s="1"/>
  <c r="AV121" i="9" s="1"/>
  <c r="AG121" i="8"/>
  <c r="AF121" i="7"/>
  <c r="AI121" i="5"/>
  <c r="AG121" i="3"/>
  <c r="AX107" i="5"/>
  <c r="AQ107" i="5"/>
  <c r="F127" i="8"/>
  <c r="E127" i="8"/>
  <c r="W127" i="8" s="1"/>
  <c r="F127" i="1" s="1"/>
  <c r="Q127" i="1" s="1"/>
  <c r="W125" i="4"/>
  <c r="AE125" i="4" s="1"/>
  <c r="AU125" i="10"/>
  <c r="AU125" i="8"/>
  <c r="AN125" i="8"/>
  <c r="AN125" i="10"/>
  <c r="AP125" i="5"/>
  <c r="AW125" i="5"/>
  <c r="AH128" i="7"/>
  <c r="AL128" i="5"/>
  <c r="AJ128" i="3"/>
  <c r="E125" i="3"/>
  <c r="F125" i="3"/>
  <c r="X125" i="3" s="1"/>
  <c r="D94" i="2"/>
  <c r="N94" i="2"/>
  <c r="AO112" i="6"/>
  <c r="AV112" i="6"/>
  <c r="E94" i="2"/>
  <c r="O94" i="2"/>
  <c r="A303" i="15"/>
  <c r="AF302" i="15"/>
  <c r="AE302" i="15"/>
  <c r="BA107" i="5"/>
  <c r="AT107" i="5"/>
  <c r="F125" i="5"/>
  <c r="X125" i="5" s="1"/>
  <c r="E125" i="5"/>
  <c r="AW116" i="7"/>
  <c r="AP116" i="7"/>
  <c r="AQ115" i="5"/>
  <c r="AX115" i="5"/>
  <c r="AE130" i="8"/>
  <c r="AG130" i="6"/>
  <c r="AG130" i="5"/>
  <c r="AE130" i="3"/>
  <c r="BR117" i="3"/>
  <c r="AW117" i="3"/>
  <c r="AO117" i="3"/>
  <c r="N88" i="2"/>
  <c r="D88" i="2"/>
  <c r="BA121" i="3"/>
  <c r="AS121" i="3"/>
  <c r="A324" i="5"/>
  <c r="BH323" i="5"/>
  <c r="BJ323" i="5"/>
  <c r="BI323" i="5"/>
  <c r="AO112" i="10"/>
  <c r="AV112" i="10"/>
  <c r="BP117" i="3"/>
  <c r="AP117" i="3"/>
  <c r="AX117" i="3"/>
  <c r="L83" i="2"/>
  <c r="B83" i="2"/>
  <c r="AI108" i="6"/>
  <c r="AP108" i="6"/>
  <c r="AW108" i="6"/>
  <c r="AH127" i="6"/>
  <c r="AH127" i="3"/>
  <c r="BM108" i="3"/>
  <c r="BV108" i="3" s="1"/>
  <c r="W108" i="3"/>
  <c r="AI117" i="6"/>
  <c r="AP117" i="6"/>
  <c r="AW117" i="6"/>
  <c r="AP111" i="7"/>
  <c r="AW111" i="7"/>
  <c r="AA81" i="2"/>
  <c r="Z81" i="2"/>
  <c r="Y81" i="2"/>
  <c r="X81" i="2"/>
  <c r="W81" i="2"/>
  <c r="V81" i="2"/>
  <c r="A304" i="7"/>
  <c r="BJ303" i="7"/>
  <c r="BH303" i="7"/>
  <c r="BI303" i="7"/>
  <c r="AH129" i="6"/>
  <c r="AH129" i="3"/>
  <c r="AI115" i="6"/>
  <c r="AP115" i="6"/>
  <c r="AW115" i="6"/>
  <c r="BV105" i="3"/>
  <c r="AV118" i="10"/>
  <c r="AO118" i="10"/>
  <c r="AV110" i="5"/>
  <c r="AO110" i="5"/>
  <c r="BP114" i="3"/>
  <c r="AP114" i="3"/>
  <c r="AX114" i="3"/>
  <c r="AI130" i="9"/>
  <c r="AQ130" i="9" s="1"/>
  <c r="AX130" i="9" s="1"/>
  <c r="AK130" i="5"/>
  <c r="AI130" i="3"/>
  <c r="BA127" i="3"/>
  <c r="AS127" i="3"/>
  <c r="BJ301" i="9"/>
  <c r="A302" i="9"/>
  <c r="BI301" i="9"/>
  <c r="BH301" i="9"/>
  <c r="AX114" i="5"/>
  <c r="AQ114" i="5"/>
  <c r="AU109" i="7"/>
  <c r="AN109" i="7"/>
  <c r="BP118" i="3"/>
  <c r="AP118" i="3"/>
  <c r="AX118" i="3"/>
  <c r="AU116" i="3"/>
  <c r="AM116" i="3"/>
  <c r="AH125" i="7"/>
  <c r="AL125" i="5"/>
  <c r="AJ125" i="3"/>
  <c r="AM108" i="8"/>
  <c r="AT108" i="8"/>
  <c r="AE126" i="8"/>
  <c r="AG126" i="6"/>
  <c r="AG126" i="5"/>
  <c r="AE126" i="3"/>
  <c r="AZ107" i="5"/>
  <c r="AS107" i="5"/>
  <c r="V129" i="4"/>
  <c r="AD129" i="4" s="1"/>
  <c r="AM129" i="9"/>
  <c r="AT129" i="9" s="1"/>
  <c r="AT129" i="10"/>
  <c r="AT129" i="7"/>
  <c r="AM129" i="10"/>
  <c r="AM129" i="7"/>
  <c r="AQ106" i="7"/>
  <c r="AX106" i="7"/>
  <c r="AS109" i="5"/>
  <c r="AZ109" i="5"/>
  <c r="L85" i="2"/>
  <c r="B85" i="2"/>
  <c r="AQ108" i="5"/>
  <c r="AX108" i="5"/>
  <c r="AA120" i="4"/>
  <c r="AI120" i="4" s="1"/>
  <c r="AY120" i="8"/>
  <c r="AR120" i="8"/>
  <c r="BA120" i="6"/>
  <c r="AT120" i="6"/>
  <c r="AR120" i="10"/>
  <c r="AY120" i="10"/>
  <c r="AR120" i="9"/>
  <c r="AY120" i="9" s="1"/>
  <c r="AY120" i="7"/>
  <c r="AR118" i="7"/>
  <c r="G118" i="1"/>
  <c r="R118" i="1" s="1"/>
  <c r="AV131" i="7"/>
  <c r="AO131" i="7"/>
  <c r="AR110" i="7"/>
  <c r="G110" i="1"/>
  <c r="R110" i="1" s="1"/>
  <c r="AX113" i="5"/>
  <c r="AQ113" i="5"/>
  <c r="S142" i="15"/>
  <c r="X142" i="4" s="1"/>
  <c r="AF142" i="4" s="1"/>
  <c r="R142" i="15"/>
  <c r="Z142" i="4"/>
  <c r="AH142" i="4" s="1"/>
  <c r="AQ142" i="10"/>
  <c r="AX142" i="8"/>
  <c r="AX142" i="10"/>
  <c r="AS142" i="6"/>
  <c r="AZ142" i="6"/>
  <c r="AQ142" i="8"/>
  <c r="R133" i="15"/>
  <c r="S133" i="15"/>
  <c r="X133" i="4" s="1"/>
  <c r="AF133" i="4" s="1"/>
  <c r="AQ133" i="8"/>
  <c r="Z133" i="4"/>
  <c r="AH133" i="4" s="1"/>
  <c r="AX133" i="8"/>
  <c r="AQ133" i="10"/>
  <c r="AS133" i="6"/>
  <c r="AZ133" i="6"/>
  <c r="AX133" i="10"/>
  <c r="F122" i="5"/>
  <c r="X122" i="5" s="1"/>
  <c r="E122" i="5"/>
  <c r="AV115" i="10"/>
  <c r="AO115" i="10"/>
  <c r="W128" i="4"/>
  <c r="AE128" i="4" s="1"/>
  <c r="AN128" i="10"/>
  <c r="AU128" i="8"/>
  <c r="AW128" i="5"/>
  <c r="AU128" i="10"/>
  <c r="AP128" i="5"/>
  <c r="AN128" i="8"/>
  <c r="AX104" i="6"/>
  <c r="AQ104" i="6"/>
  <c r="AM118" i="8"/>
  <c r="AT118" i="8"/>
  <c r="F121" i="6"/>
  <c r="X121" i="6" s="1"/>
  <c r="E121" i="6"/>
  <c r="W121" i="6" s="1"/>
  <c r="E121" i="1" s="1"/>
  <c r="P121" i="1" s="1"/>
  <c r="K284" i="4"/>
  <c r="M284" i="4"/>
  <c r="C284" i="1" s="1"/>
  <c r="AV109" i="6"/>
  <c r="AO109" i="6"/>
  <c r="AU113" i="3"/>
  <c r="AM113" i="3"/>
  <c r="AQ103" i="6"/>
  <c r="AX103" i="6"/>
  <c r="BP113" i="3"/>
  <c r="AP113" i="3"/>
  <c r="AX113" i="3"/>
  <c r="AE122" i="8"/>
  <c r="AG122" i="6"/>
  <c r="AG122" i="5"/>
  <c r="AE122" i="3"/>
  <c r="AH119" i="7"/>
  <c r="AL119" i="5"/>
  <c r="AJ119" i="3"/>
  <c r="F121" i="7"/>
  <c r="E121" i="7"/>
  <c r="W121" i="7" s="1"/>
  <c r="AX107" i="7"/>
  <c r="AQ107" i="7"/>
  <c r="F127" i="5"/>
  <c r="X127" i="5" s="1"/>
  <c r="E127" i="5"/>
  <c r="F127" i="6"/>
  <c r="X127" i="6" s="1"/>
  <c r="E127" i="6"/>
  <c r="W127" i="6" s="1"/>
  <c r="E127" i="1" s="1"/>
  <c r="P127" i="1" s="1"/>
  <c r="F123" i="7"/>
  <c r="E123" i="7"/>
  <c r="W123" i="7" s="1"/>
  <c r="AV106" i="8"/>
  <c r="AO106" i="8"/>
  <c r="BV100" i="3"/>
  <c r="AV128" i="7"/>
  <c r="AO128" i="7"/>
  <c r="AG119" i="10"/>
  <c r="AG119" i="9"/>
  <c r="AO119" i="9" s="1"/>
  <c r="AV119" i="9" s="1"/>
  <c r="AG119" i="8"/>
  <c r="AF119" i="7"/>
  <c r="AI119" i="5"/>
  <c r="AG119" i="3"/>
  <c r="AO120" i="7"/>
  <c r="AV120" i="7"/>
  <c r="Y137" i="15"/>
  <c r="V137" i="15"/>
  <c r="Q137" i="15"/>
  <c r="Y137" i="4"/>
  <c r="AG137" i="4" s="1"/>
  <c r="AP137" i="8"/>
  <c r="AW137" i="10"/>
  <c r="AY137" i="6"/>
  <c r="AW137" i="8"/>
  <c r="AP137" i="10"/>
  <c r="AP137" i="9"/>
  <c r="AW137" i="9" s="1"/>
  <c r="AR137" i="6"/>
  <c r="AR137" i="5"/>
  <c r="AY137" i="5"/>
  <c r="AI107" i="6"/>
  <c r="AW107" i="6"/>
  <c r="AP107" i="6"/>
  <c r="AU115" i="3"/>
  <c r="AM115" i="3"/>
  <c r="BM114" i="3"/>
  <c r="W114" i="3"/>
  <c r="AM107" i="8"/>
  <c r="AT107" i="8"/>
  <c r="F128" i="8"/>
  <c r="E128" i="8"/>
  <c r="W128" i="8" s="1"/>
  <c r="F128" i="1" s="1"/>
  <c r="Q128" i="1" s="1"/>
  <c r="BN116" i="3"/>
  <c r="AZ116" i="3"/>
  <c r="AR116" i="3"/>
  <c r="BN107" i="3"/>
  <c r="AZ107" i="3"/>
  <c r="AR107" i="3"/>
  <c r="BH301" i="3"/>
  <c r="AK301" i="3" s="1"/>
  <c r="AD301" i="3"/>
  <c r="BJ301" i="3"/>
  <c r="BI301" i="3"/>
  <c r="A302" i="3"/>
  <c r="AQ116" i="5"/>
  <c r="AX116" i="5"/>
  <c r="AE120" i="8"/>
  <c r="AG120" i="6"/>
  <c r="AG120" i="5"/>
  <c r="AE120" i="3"/>
  <c r="AS128" i="3"/>
  <c r="BA128" i="3"/>
  <c r="F129" i="5"/>
  <c r="X129" i="5" s="1"/>
  <c r="E129" i="5"/>
  <c r="BA126" i="3"/>
  <c r="AS126" i="3"/>
  <c r="AU116" i="7"/>
  <c r="AN116" i="7"/>
  <c r="BM117" i="3"/>
  <c r="W117" i="3"/>
  <c r="BQ111" i="3"/>
  <c r="AN111" i="3"/>
  <c r="AV111" i="3"/>
  <c r="AI129" i="9"/>
  <c r="AQ129" i="9" s="1"/>
  <c r="AX129" i="9" s="1"/>
  <c r="AK129" i="5"/>
  <c r="AI129" i="3"/>
  <c r="AO110" i="6"/>
  <c r="AV110" i="6"/>
  <c r="AI114" i="6"/>
  <c r="AP114" i="6"/>
  <c r="AW114" i="6"/>
  <c r="D93" i="2"/>
  <c r="N93" i="2"/>
  <c r="AH130" i="7"/>
  <c r="AL130" i="5"/>
  <c r="AJ130" i="3"/>
  <c r="AA127" i="4"/>
  <c r="AI127" i="4" s="1"/>
  <c r="AT127" i="6"/>
  <c r="AR127" i="10"/>
  <c r="AR127" i="9"/>
  <c r="AY127" i="9" s="1"/>
  <c r="AY127" i="8"/>
  <c r="AR127" i="8"/>
  <c r="BA127" i="6"/>
  <c r="AY127" i="10"/>
  <c r="AY127" i="7"/>
  <c r="AU114" i="7"/>
  <c r="AN114" i="7"/>
  <c r="AO117" i="10"/>
  <c r="AV117" i="10"/>
  <c r="AV109" i="8"/>
  <c r="AO109" i="8"/>
  <c r="AI118" i="6"/>
  <c r="AW118" i="6"/>
  <c r="AP118" i="6"/>
  <c r="AO116" i="5"/>
  <c r="AV116" i="5"/>
  <c r="BP106" i="3"/>
  <c r="AX106" i="3"/>
  <c r="AP106" i="3"/>
  <c r="AG125" i="10"/>
  <c r="AG125" i="8"/>
  <c r="AG125" i="9"/>
  <c r="AO125" i="9" s="1"/>
  <c r="AV125" i="9" s="1"/>
  <c r="AF125" i="7"/>
  <c r="AG125" i="3"/>
  <c r="AI125" i="5"/>
  <c r="AH126" i="6"/>
  <c r="AH126" i="3"/>
  <c r="BN109" i="3"/>
  <c r="AZ109" i="3"/>
  <c r="AR109" i="3"/>
  <c r="AA129" i="4"/>
  <c r="AI129" i="4" s="1"/>
  <c r="AR129" i="8"/>
  <c r="BA129" i="6"/>
  <c r="AR129" i="9"/>
  <c r="AY129" i="9" s="1"/>
  <c r="AY129" i="10"/>
  <c r="AR129" i="10"/>
  <c r="AT129" i="6"/>
  <c r="AY129" i="7"/>
  <c r="AY129" i="8"/>
  <c r="E92" i="2"/>
  <c r="O92" i="2"/>
  <c r="BN108" i="3"/>
  <c r="AR108" i="3"/>
  <c r="AZ108" i="3"/>
  <c r="BN106" i="3"/>
  <c r="AZ106" i="3"/>
  <c r="AR106" i="3"/>
  <c r="BM111" i="3"/>
  <c r="BV111" i="3" s="1"/>
  <c r="W111" i="3"/>
  <c r="AU108" i="7"/>
  <c r="AN108" i="7"/>
  <c r="V120" i="4"/>
  <c r="AD120" i="4" s="1"/>
  <c r="AM120" i="10"/>
  <c r="AT120" i="7"/>
  <c r="AT120" i="10"/>
  <c r="AM120" i="7"/>
  <c r="AM120" i="9"/>
  <c r="AT120" i="9" s="1"/>
  <c r="AJ30" i="9"/>
  <c r="AR31" i="9"/>
  <c r="AY31" i="9" s="1"/>
  <c r="E131" i="7"/>
  <c r="W131" i="7" s="1"/>
  <c r="F131" i="7"/>
  <c r="AU113" i="7"/>
  <c r="AN113" i="7"/>
  <c r="P134" i="15"/>
  <c r="O134" i="15"/>
  <c r="N134" i="15"/>
  <c r="M134" i="15"/>
  <c r="L134" i="15"/>
  <c r="K134" i="15"/>
  <c r="C134" i="8"/>
  <c r="C134" i="7"/>
  <c r="AG134" i="7"/>
  <c r="C134" i="6"/>
  <c r="C134" i="5"/>
  <c r="C134" i="3"/>
  <c r="M132" i="15"/>
  <c r="N132" i="15"/>
  <c r="L132" i="15"/>
  <c r="K132" i="15"/>
  <c r="P132" i="15"/>
  <c r="O132" i="15"/>
  <c r="C132" i="8"/>
  <c r="AG132" i="7"/>
  <c r="C132" i="6"/>
  <c r="C132" i="7"/>
  <c r="C132" i="5"/>
  <c r="C132" i="3"/>
  <c r="E122" i="6"/>
  <c r="W122" i="6" s="1"/>
  <c r="E122" i="1" s="1"/>
  <c r="P122" i="1" s="1"/>
  <c r="F122" i="6"/>
  <c r="X122" i="6" s="1"/>
  <c r="Q132" i="15"/>
  <c r="Y132" i="15"/>
  <c r="V132" i="15"/>
  <c r="Y132" i="4"/>
  <c r="AG132" i="4" s="1"/>
  <c r="AR132" i="6"/>
  <c r="AR132" i="5"/>
  <c r="AW132" i="10"/>
  <c r="AP132" i="8"/>
  <c r="AW132" i="8"/>
  <c r="AY132" i="6"/>
  <c r="AY132" i="5"/>
  <c r="AP132" i="10"/>
  <c r="AP132" i="9"/>
  <c r="AW132" i="9" s="1"/>
  <c r="F123" i="3"/>
  <c r="X123" i="3" s="1"/>
  <c r="E123" i="3"/>
  <c r="AX109" i="7"/>
  <c r="AQ109" i="7"/>
  <c r="AU119" i="10"/>
  <c r="W119" i="4"/>
  <c r="AE119" i="4" s="1"/>
  <c r="AU119" i="8"/>
  <c r="AN119" i="10"/>
  <c r="AN119" i="8"/>
  <c r="AW119" i="5"/>
  <c r="AP119" i="5"/>
  <c r="AM111" i="3"/>
  <c r="AU111" i="3"/>
  <c r="AH119" i="6"/>
  <c r="AH119" i="3"/>
  <c r="BO114" i="3"/>
  <c r="AQ114" i="3"/>
  <c r="AY114" i="3"/>
  <c r="W120" i="4"/>
  <c r="AE120" i="4" s="1"/>
  <c r="AN120" i="10"/>
  <c r="AN120" i="8"/>
  <c r="AU120" i="8"/>
  <c r="AP120" i="5"/>
  <c r="AW120" i="5"/>
  <c r="AU120" i="10"/>
  <c r="AS108" i="5"/>
  <c r="AZ108" i="5"/>
  <c r="AI119" i="9"/>
  <c r="AQ119" i="9" s="1"/>
  <c r="AX119" i="9" s="1"/>
  <c r="AK119" i="5"/>
  <c r="AI119" i="3"/>
  <c r="AZ114" i="5"/>
  <c r="AS114" i="5"/>
  <c r="AS115" i="5"/>
  <c r="AZ115" i="5"/>
  <c r="S137" i="15"/>
  <c r="X137" i="4" s="1"/>
  <c r="AF137" i="4" s="1"/>
  <c r="R137" i="15"/>
  <c r="Z137" i="4"/>
  <c r="AH137" i="4" s="1"/>
  <c r="AQ137" i="8"/>
  <c r="AX137" i="10"/>
  <c r="AX137" i="8"/>
  <c r="AQ137" i="10"/>
  <c r="AZ137" i="6"/>
  <c r="AS137" i="6"/>
  <c r="E82" i="2"/>
  <c r="O82" i="2"/>
  <c r="BA131" i="3"/>
  <c r="AS131" i="3"/>
  <c r="M110" i="13"/>
  <c r="W110" i="5"/>
  <c r="D110" i="1" s="1"/>
  <c r="O110" i="1" s="1"/>
  <c r="F120" i="6"/>
  <c r="X120" i="6" s="1"/>
  <c r="E120" i="6"/>
  <c r="W120" i="6" s="1"/>
  <c r="E120" i="1" s="1"/>
  <c r="P120" i="1" s="1"/>
  <c r="AA123" i="4"/>
  <c r="AI123" i="4" s="1"/>
  <c r="AR123" i="8"/>
  <c r="BA123" i="6"/>
  <c r="AY123" i="8"/>
  <c r="AR123" i="10"/>
  <c r="AT123" i="6"/>
  <c r="AY123" i="10"/>
  <c r="AR123" i="9"/>
  <c r="AY123" i="9" s="1"/>
  <c r="AY123" i="7"/>
  <c r="F120" i="7"/>
  <c r="E120" i="7"/>
  <c r="W120" i="7" s="1"/>
  <c r="BQ114" i="3"/>
  <c r="AV114" i="3"/>
  <c r="AN114" i="3"/>
  <c r="U154" i="15"/>
  <c r="U158" i="15"/>
  <c r="T154" i="15"/>
  <c r="T150" i="15"/>
  <c r="U146" i="15"/>
  <c r="T158" i="15"/>
  <c r="B157" i="15"/>
  <c r="B153" i="15"/>
  <c r="U151" i="15"/>
  <c r="B149" i="15"/>
  <c r="U148" i="15"/>
  <c r="T151" i="15"/>
  <c r="T148" i="15"/>
  <c r="U157" i="15"/>
  <c r="U145" i="15"/>
  <c r="T145" i="15"/>
  <c r="T157" i="15"/>
  <c r="B147" i="15"/>
  <c r="T155" i="15"/>
  <c r="U153" i="15"/>
  <c r="T153" i="15"/>
  <c r="B145" i="15"/>
  <c r="B151" i="15"/>
  <c r="T146" i="15"/>
  <c r="B155" i="15"/>
  <c r="B152" i="15"/>
  <c r="B158" i="15"/>
  <c r="I14" i="15"/>
  <c r="B146" i="15"/>
  <c r="U156" i="15"/>
  <c r="T156" i="15"/>
  <c r="U150" i="15"/>
  <c r="B148" i="15"/>
  <c r="U152" i="15"/>
  <c r="T152" i="15"/>
  <c r="B156" i="15"/>
  <c r="U147" i="15"/>
  <c r="T147" i="15"/>
  <c r="U155" i="15"/>
  <c r="U149" i="15"/>
  <c r="T149" i="15"/>
  <c r="B154" i="15"/>
  <c r="B150" i="15"/>
  <c r="F129" i="7"/>
  <c r="E129" i="7"/>
  <c r="W129" i="7" s="1"/>
  <c r="A325" i="4"/>
  <c r="AX324" i="4"/>
  <c r="AW324" i="4"/>
  <c r="AV324" i="4"/>
  <c r="AW107" i="7"/>
  <c r="AP107" i="7"/>
  <c r="E125" i="6"/>
  <c r="W125" i="6" s="1"/>
  <c r="E125" i="1" s="1"/>
  <c r="P125" i="1" s="1"/>
  <c r="F125" i="6"/>
  <c r="X125" i="6" s="1"/>
  <c r="N82" i="2"/>
  <c r="D82" i="2"/>
  <c r="BO110" i="3"/>
  <c r="AY110" i="3"/>
  <c r="AQ110" i="3"/>
  <c r="AX111" i="7"/>
  <c r="AQ111" i="7"/>
  <c r="AH129" i="7"/>
  <c r="AL129" i="5"/>
  <c r="AJ129" i="3"/>
  <c r="AT119" i="10"/>
  <c r="V119" i="4"/>
  <c r="AD119" i="4" s="1"/>
  <c r="AT119" i="7"/>
  <c r="AM119" i="7"/>
  <c r="AM119" i="10"/>
  <c r="AM119" i="9"/>
  <c r="AT119" i="9" s="1"/>
  <c r="BR111" i="3"/>
  <c r="AO111" i="3"/>
  <c r="AW111" i="3"/>
  <c r="AM110" i="8"/>
  <c r="AT110" i="8"/>
  <c r="M117" i="13"/>
  <c r="W117" i="5"/>
  <c r="D117" i="1" s="1"/>
  <c r="O117" i="1" s="1"/>
  <c r="BS93" i="3"/>
  <c r="B93" i="1"/>
  <c r="M93" i="1" s="1"/>
  <c r="BQ116" i="3"/>
  <c r="AV116" i="3"/>
  <c r="AN116" i="3"/>
  <c r="M111" i="13"/>
  <c r="W111" i="5"/>
  <c r="D111" i="1" s="1"/>
  <c r="O111" i="1" s="1"/>
  <c r="AO114" i="8"/>
  <c r="AV114" i="8"/>
  <c r="AV116" i="6"/>
  <c r="AO116" i="6"/>
  <c r="AI106" i="6"/>
  <c r="AP106" i="6"/>
  <c r="AW106" i="6"/>
  <c r="BP111" i="3"/>
  <c r="AP111" i="3"/>
  <c r="AX111" i="3"/>
  <c r="AH125" i="6"/>
  <c r="AH125" i="3"/>
  <c r="AF126" i="9"/>
  <c r="AN126" i="9" s="1"/>
  <c r="AU126" i="9" s="1"/>
  <c r="AI126" i="7"/>
  <c r="AF126" i="3"/>
  <c r="W123" i="4"/>
  <c r="AE123" i="4" s="1"/>
  <c r="AN123" i="8"/>
  <c r="AU123" i="8"/>
  <c r="AN123" i="10"/>
  <c r="AU123" i="10"/>
  <c r="AP123" i="5"/>
  <c r="AW123" i="5"/>
  <c r="V125" i="4"/>
  <c r="AD125" i="4" s="1"/>
  <c r="AT125" i="10"/>
  <c r="AT125" i="7"/>
  <c r="AM125" i="10"/>
  <c r="AM125" i="9"/>
  <c r="AT125" i="9" s="1"/>
  <c r="AM125" i="7"/>
  <c r="BN117" i="3"/>
  <c r="AR117" i="3"/>
  <c r="AZ117" i="3"/>
  <c r="AT109" i="5"/>
  <c r="BA109" i="5"/>
  <c r="AS129" i="3"/>
  <c r="BA129" i="3"/>
  <c r="AT108" i="5"/>
  <c r="BA108" i="5"/>
  <c r="W129" i="4"/>
  <c r="AE129" i="4" s="1"/>
  <c r="AN129" i="8"/>
  <c r="AW129" i="5"/>
  <c r="AU129" i="10"/>
  <c r="AP129" i="5"/>
  <c r="AN129" i="10"/>
  <c r="AU129" i="8"/>
  <c r="AT130" i="10"/>
  <c r="V130" i="4"/>
  <c r="AD130" i="4" s="1"/>
  <c r="AM130" i="10"/>
  <c r="AM130" i="7"/>
  <c r="AT130" i="7"/>
  <c r="AM130" i="9"/>
  <c r="AT130" i="9" s="1"/>
  <c r="BA106" i="5"/>
  <c r="AT106" i="5"/>
  <c r="L87" i="2"/>
  <c r="B87" i="2"/>
  <c r="AO108" i="8"/>
  <c r="AV108" i="8"/>
  <c r="BA120" i="3"/>
  <c r="AS120" i="3"/>
  <c r="F131" i="8"/>
  <c r="E131" i="8"/>
  <c r="W131" i="8" s="1"/>
  <c r="F131" i="1" s="1"/>
  <c r="Q131" i="1" s="1"/>
  <c r="BS97" i="3"/>
  <c r="B97" i="1"/>
  <c r="M97" i="1" s="1"/>
  <c r="AO113" i="8"/>
  <c r="AV113" i="8"/>
  <c r="S139" i="15"/>
  <c r="X139" i="4" s="1"/>
  <c r="AF139" i="4" s="1"/>
  <c r="R139" i="15"/>
  <c r="Z139" i="4"/>
  <c r="AH139" i="4" s="1"/>
  <c r="AQ139" i="10"/>
  <c r="AZ139" i="6"/>
  <c r="AX139" i="10"/>
  <c r="AS139" i="6"/>
  <c r="AX139" i="8"/>
  <c r="AQ139" i="8"/>
  <c r="S135" i="15"/>
  <c r="X135" i="4" s="1"/>
  <c r="AF135" i="4" s="1"/>
  <c r="R135" i="15"/>
  <c r="Z135" i="4"/>
  <c r="AH135" i="4" s="1"/>
  <c r="AQ135" i="10"/>
  <c r="AS135" i="6"/>
  <c r="AX135" i="8"/>
  <c r="AZ135" i="6"/>
  <c r="AX135" i="10"/>
  <c r="AQ135" i="8"/>
  <c r="F122" i="7"/>
  <c r="E122" i="7"/>
  <c r="W122" i="7" s="1"/>
  <c r="BN115" i="3"/>
  <c r="AZ115" i="3"/>
  <c r="AR115" i="3"/>
  <c r="BA112" i="5"/>
  <c r="AT112" i="5"/>
  <c r="N90" i="2"/>
  <c r="D90" i="2"/>
  <c r="R141" i="15"/>
  <c r="S141" i="15"/>
  <c r="X141" i="4" s="1"/>
  <c r="AF141" i="4" s="1"/>
  <c r="Z141" i="4"/>
  <c r="AH141" i="4" s="1"/>
  <c r="AS141" i="6"/>
  <c r="AQ141" i="10"/>
  <c r="AX141" i="10"/>
  <c r="AX141" i="8"/>
  <c r="AZ141" i="6"/>
  <c r="AQ141" i="8"/>
  <c r="BM116" i="3"/>
  <c r="W116" i="3"/>
  <c r="AA122" i="4"/>
  <c r="AI122" i="4" s="1"/>
  <c r="AY122" i="10"/>
  <c r="BA122" i="6"/>
  <c r="AY122" i="8"/>
  <c r="AT122" i="6"/>
  <c r="AR122" i="10"/>
  <c r="AR122" i="8"/>
  <c r="AY122" i="7"/>
  <c r="AR122" i="9"/>
  <c r="AY122" i="9" s="1"/>
  <c r="AE124" i="8"/>
  <c r="AG124" i="6"/>
  <c r="AG124" i="5"/>
  <c r="AE124" i="3"/>
  <c r="V131" i="4"/>
  <c r="AD131" i="4" s="1"/>
  <c r="AT131" i="7"/>
  <c r="AM131" i="10"/>
  <c r="AT131" i="10"/>
  <c r="AM131" i="9"/>
  <c r="AT131" i="9" s="1"/>
  <c r="AM131" i="7"/>
  <c r="AO111" i="5"/>
  <c r="AV111" i="5"/>
  <c r="A303" i="6"/>
  <c r="BJ302" i="6"/>
  <c r="BI302" i="6"/>
  <c r="BH302" i="6"/>
  <c r="J285" i="4"/>
  <c r="V122" i="4"/>
  <c r="AD122" i="4" s="1"/>
  <c r="AT122" i="10"/>
  <c r="AM122" i="10"/>
  <c r="AT122" i="7"/>
  <c r="AM122" i="9"/>
  <c r="AT122" i="9" s="1"/>
  <c r="AM122" i="7"/>
  <c r="AX106" i="5"/>
  <c r="AQ106" i="5"/>
  <c r="AG124" i="10"/>
  <c r="AG124" i="9"/>
  <c r="AO124" i="9" s="1"/>
  <c r="AV124" i="9" s="1"/>
  <c r="AG124" i="8"/>
  <c r="AF124" i="7"/>
  <c r="AI124" i="5"/>
  <c r="AG124" i="3"/>
  <c r="AI113" i="6"/>
  <c r="AW113" i="6"/>
  <c r="AP113" i="6"/>
  <c r="Y140" i="15"/>
  <c r="V140" i="15"/>
  <c r="Q140" i="15"/>
  <c r="Y140" i="4"/>
  <c r="AG140" i="4" s="1"/>
  <c r="AP140" i="8"/>
  <c r="AW140" i="10"/>
  <c r="AW140" i="8"/>
  <c r="AP140" i="10"/>
  <c r="AR140" i="6"/>
  <c r="AY140" i="6"/>
  <c r="AY140" i="5"/>
  <c r="AP140" i="9"/>
  <c r="AW140" i="9" s="1"/>
  <c r="AR140" i="5"/>
  <c r="AT111" i="8"/>
  <c r="AM111" i="8"/>
  <c r="AU107" i="3"/>
  <c r="AM107" i="3"/>
  <c r="AH124" i="6"/>
  <c r="AH124" i="3"/>
  <c r="Y143" i="15"/>
  <c r="V143" i="15"/>
  <c r="Q143" i="15"/>
  <c r="Y143" i="4"/>
  <c r="AG143" i="4" s="1"/>
  <c r="AP143" i="10"/>
  <c r="AW143" i="10"/>
  <c r="AY143" i="5"/>
  <c r="AY143" i="6"/>
  <c r="AP143" i="8"/>
  <c r="AW143" i="8"/>
  <c r="AP143" i="9"/>
  <c r="AW143" i="9" s="1"/>
  <c r="AR143" i="6"/>
  <c r="AR143" i="5"/>
  <c r="AI124" i="9"/>
  <c r="AQ124" i="9" s="1"/>
  <c r="AX124" i="9" s="1"/>
  <c r="AK124" i="5"/>
  <c r="AI124" i="3"/>
  <c r="V123" i="4"/>
  <c r="AD123" i="4" s="1"/>
  <c r="AT123" i="7"/>
  <c r="AM123" i="10"/>
  <c r="AT123" i="10"/>
  <c r="AM123" i="7"/>
  <c r="AM123" i="9"/>
  <c r="AT123" i="9" s="1"/>
  <c r="AO115" i="5"/>
  <c r="AV115" i="5"/>
  <c r="F123" i="8"/>
  <c r="E123" i="8"/>
  <c r="W123" i="8" s="1"/>
  <c r="F123" i="1" s="1"/>
  <c r="Q123" i="1" s="1"/>
  <c r="AA124" i="4"/>
  <c r="AI124" i="4" s="1"/>
  <c r="AR124" i="10"/>
  <c r="AY124" i="8"/>
  <c r="AR124" i="9"/>
  <c r="AY124" i="9" s="1"/>
  <c r="AT124" i="6"/>
  <c r="BA124" i="6"/>
  <c r="AY124" i="10"/>
  <c r="AR124" i="8"/>
  <c r="AY124" i="7"/>
  <c r="F130" i="6"/>
  <c r="X130" i="6" s="1"/>
  <c r="E130" i="6"/>
  <c r="W130" i="6" s="1"/>
  <c r="E130" i="1" s="1"/>
  <c r="P130" i="1" s="1"/>
  <c r="AX118" i="7"/>
  <c r="AQ118" i="7"/>
  <c r="AU112" i="3"/>
  <c r="AM112" i="3"/>
  <c r="AO130" i="7"/>
  <c r="AV130" i="7"/>
  <c r="AX97" i="6"/>
  <c r="AQ97" i="6"/>
  <c r="F126" i="3"/>
  <c r="X126" i="3" s="1"/>
  <c r="E126" i="3"/>
  <c r="AI121" i="9"/>
  <c r="AQ121" i="9" s="1"/>
  <c r="AX121" i="9" s="1"/>
  <c r="AK121" i="5"/>
  <c r="AI121" i="3"/>
  <c r="AX114" i="7"/>
  <c r="AQ114" i="7"/>
  <c r="AR114" i="7"/>
  <c r="G114" i="1"/>
  <c r="R114" i="1" s="1"/>
  <c r="BR118" i="3"/>
  <c r="AO118" i="3"/>
  <c r="AW118" i="3"/>
  <c r="N87" i="2"/>
  <c r="D87" i="2"/>
  <c r="AV109" i="10"/>
  <c r="AO109" i="10"/>
  <c r="AT116" i="8"/>
  <c r="AM116" i="8"/>
  <c r="AI111" i="6"/>
  <c r="AW111" i="6"/>
  <c r="AP111" i="6"/>
  <c r="AI125" i="9"/>
  <c r="AQ125" i="9" s="1"/>
  <c r="AX125" i="9" s="1"/>
  <c r="AK125" i="5"/>
  <c r="AI125" i="3"/>
  <c r="E119" i="3"/>
  <c r="F119" i="3"/>
  <c r="X119" i="3" s="1"/>
  <c r="AG126" i="10"/>
  <c r="AG126" i="9"/>
  <c r="AO126" i="9" s="1"/>
  <c r="AV126" i="9" s="1"/>
  <c r="AG126" i="8"/>
  <c r="AF126" i="7"/>
  <c r="AI126" i="5"/>
  <c r="AG126" i="3"/>
  <c r="AR111" i="7"/>
  <c r="G111" i="1"/>
  <c r="R111" i="1" s="1"/>
  <c r="AA125" i="4"/>
  <c r="AI125" i="4" s="1"/>
  <c r="AY125" i="10"/>
  <c r="AT125" i="6"/>
  <c r="BA125" i="6"/>
  <c r="AR125" i="10"/>
  <c r="AY125" i="8"/>
  <c r="AR125" i="8"/>
  <c r="AR125" i="9"/>
  <c r="AY125" i="9" s="1"/>
  <c r="AY125" i="7"/>
  <c r="AT117" i="5"/>
  <c r="BA117" i="5"/>
  <c r="AW109" i="7"/>
  <c r="AP109" i="7"/>
  <c r="F124" i="3"/>
  <c r="X124" i="3" s="1"/>
  <c r="E124" i="3"/>
  <c r="AW108" i="7"/>
  <c r="AP108" i="7"/>
  <c r="AR130" i="10"/>
  <c r="AA130" i="4"/>
  <c r="AI130" i="4" s="1"/>
  <c r="AY130" i="10"/>
  <c r="AR130" i="8"/>
  <c r="AT130" i="6"/>
  <c r="AY130" i="8"/>
  <c r="BA130" i="6"/>
  <c r="AR130" i="9"/>
  <c r="AY130" i="9" s="1"/>
  <c r="AY130" i="7"/>
  <c r="AP106" i="7"/>
  <c r="AW106" i="7"/>
  <c r="AU106" i="3"/>
  <c r="AM106" i="3"/>
  <c r="BN113" i="3"/>
  <c r="AR113" i="3"/>
  <c r="AZ113" i="3"/>
  <c r="AH131" i="6"/>
  <c r="AH131" i="3"/>
  <c r="BV97" i="3"/>
  <c r="Q136" i="15"/>
  <c r="V136" i="15"/>
  <c r="Y136" i="15"/>
  <c r="Y136" i="4"/>
  <c r="AG136" i="4" s="1"/>
  <c r="AW136" i="10"/>
  <c r="AY136" i="5"/>
  <c r="AP136" i="10"/>
  <c r="AP136" i="9"/>
  <c r="AW136" i="9" s="1"/>
  <c r="AW136" i="8"/>
  <c r="AP136" i="8"/>
  <c r="AR136" i="6"/>
  <c r="AY136" i="6"/>
  <c r="AR136" i="5"/>
  <c r="Q139" i="15"/>
  <c r="Y139" i="15"/>
  <c r="V139" i="15"/>
  <c r="AP139" i="10"/>
  <c r="Y139" i="4"/>
  <c r="AG139" i="4" s="1"/>
  <c r="AY139" i="5"/>
  <c r="AY139" i="6"/>
  <c r="AW139" i="10"/>
  <c r="AP139" i="9"/>
  <c r="AW139" i="9" s="1"/>
  <c r="AR139" i="5"/>
  <c r="AR139" i="6"/>
  <c r="AP139" i="8"/>
  <c r="AW139" i="8"/>
  <c r="AV122" i="7"/>
  <c r="AO122" i="7"/>
  <c r="AT115" i="5"/>
  <c r="BA115" i="5"/>
  <c r="BN112" i="3"/>
  <c r="AZ112" i="3"/>
  <c r="AR112" i="3"/>
  <c r="AF131" i="9"/>
  <c r="AN131" i="9" s="1"/>
  <c r="AU131" i="9" s="1"/>
  <c r="AI131" i="7"/>
  <c r="AF131" i="3"/>
  <c r="BQ107" i="3"/>
  <c r="AN107" i="3"/>
  <c r="AV107" i="3"/>
  <c r="F123" i="6"/>
  <c r="X123" i="6" s="1"/>
  <c r="E123" i="6"/>
  <c r="W123" i="6" s="1"/>
  <c r="E123" i="1" s="1"/>
  <c r="P123" i="1" s="1"/>
  <c r="AT109" i="8"/>
  <c r="AM109" i="8"/>
  <c r="AV113" i="5"/>
  <c r="AO113" i="5"/>
  <c r="O87" i="2"/>
  <c r="E87" i="2"/>
  <c r="BJ323" i="8"/>
  <c r="A324" i="8"/>
  <c r="BI323" i="8"/>
  <c r="BH323" i="8"/>
  <c r="AN106" i="7"/>
  <c r="AU106" i="7"/>
  <c r="F120" i="8"/>
  <c r="E120" i="8"/>
  <c r="W120" i="8" s="1"/>
  <c r="F120" i="1" s="1"/>
  <c r="Q120" i="1" s="1"/>
  <c r="N85" i="2"/>
  <c r="D85" i="2"/>
  <c r="AS124" i="3"/>
  <c r="BA124" i="3"/>
  <c r="E130" i="7"/>
  <c r="W130" i="7" s="1"/>
  <c r="F130" i="7"/>
  <c r="A324" i="10"/>
  <c r="BJ323" i="10"/>
  <c r="BH323" i="10"/>
  <c r="BI323" i="10"/>
  <c r="AH120" i="6"/>
  <c r="AH120" i="3"/>
  <c r="AE129" i="8"/>
  <c r="AG129" i="6"/>
  <c r="AG129" i="5"/>
  <c r="AE129" i="3"/>
  <c r="BA119" i="3"/>
  <c r="AS119" i="3"/>
  <c r="BR110" i="3"/>
  <c r="AW110" i="3"/>
  <c r="AO110" i="3"/>
  <c r="AQ111" i="5"/>
  <c r="AX111" i="5"/>
  <c r="AX116" i="7"/>
  <c r="AQ116" i="7"/>
  <c r="BP112" i="3"/>
  <c r="AX112" i="3"/>
  <c r="AP112" i="3"/>
  <c r="AX115" i="7"/>
  <c r="AQ115" i="7"/>
  <c r="BO111" i="3"/>
  <c r="AQ111" i="3"/>
  <c r="AY111" i="3"/>
  <c r="N92" i="2"/>
  <c r="D92" i="2"/>
  <c r="AR113" i="7"/>
  <c r="G113" i="1"/>
  <c r="R113" i="1" s="1"/>
  <c r="AI110" i="6"/>
  <c r="AP110" i="6"/>
  <c r="AW110" i="6"/>
  <c r="W126" i="4"/>
  <c r="AE126" i="4" s="1"/>
  <c r="AU126" i="10"/>
  <c r="AN126" i="10"/>
  <c r="AU126" i="8"/>
  <c r="AW126" i="5"/>
  <c r="AP126" i="5"/>
  <c r="AN126" i="8"/>
  <c r="AR117" i="7"/>
  <c r="G117" i="1"/>
  <c r="R117" i="1" s="1"/>
  <c r="AF129" i="9"/>
  <c r="AN129" i="9" s="1"/>
  <c r="AU129" i="9" s="1"/>
  <c r="AI129" i="7"/>
  <c r="AF129" i="3"/>
  <c r="AA119" i="4"/>
  <c r="AI119" i="4" s="1"/>
  <c r="BA119" i="6"/>
  <c r="AY119" i="10"/>
  <c r="AR119" i="9"/>
  <c r="AY119" i="9" s="1"/>
  <c r="AT119" i="6"/>
  <c r="AY119" i="8"/>
  <c r="AR119" i="10"/>
  <c r="AR119" i="8"/>
  <c r="AY119" i="7"/>
  <c r="AX110" i="5"/>
  <c r="AQ110" i="5"/>
  <c r="AN111" i="7"/>
  <c r="AU111" i="7"/>
  <c r="BO112" i="3"/>
  <c r="AY112" i="3"/>
  <c r="AQ112" i="3"/>
  <c r="AX94" i="6"/>
  <c r="AQ94" i="6"/>
  <c r="W124" i="4"/>
  <c r="AE124" i="4" s="1"/>
  <c r="AN124" i="10"/>
  <c r="AU124" i="10"/>
  <c r="AU124" i="8"/>
  <c r="AN124" i="8"/>
  <c r="AP124" i="5"/>
  <c r="AW124" i="5"/>
  <c r="AA77" i="2"/>
  <c r="Z77" i="2"/>
  <c r="Y77" i="2"/>
  <c r="W77" i="2"/>
  <c r="X77" i="2"/>
  <c r="V77" i="2"/>
  <c r="AO114" i="10"/>
  <c r="AV114" i="10"/>
  <c r="AX99" i="6"/>
  <c r="AQ99" i="6"/>
  <c r="AX98" i="6"/>
  <c r="AQ98" i="6"/>
  <c r="AE125" i="8"/>
  <c r="AG125" i="6"/>
  <c r="AG125" i="5"/>
  <c r="AE125" i="3"/>
  <c r="F119" i="5"/>
  <c r="X119" i="5" s="1"/>
  <c r="E119" i="5"/>
  <c r="O88" i="2"/>
  <c r="E88" i="2"/>
  <c r="AI126" i="9"/>
  <c r="AQ126" i="9" s="1"/>
  <c r="AX126" i="9" s="1"/>
  <c r="AK126" i="5"/>
  <c r="AI126" i="3"/>
  <c r="BA125" i="3"/>
  <c r="AS125" i="3"/>
  <c r="AW117" i="7"/>
  <c r="AP117" i="7"/>
  <c r="BS103" i="3"/>
  <c r="B103" i="1"/>
  <c r="M103" i="1" s="1"/>
  <c r="F124" i="5"/>
  <c r="X124" i="5" s="1"/>
  <c r="E124" i="5"/>
  <c r="BM106" i="3"/>
  <c r="W106" i="3"/>
  <c r="BO117" i="3"/>
  <c r="AY117" i="3"/>
  <c r="AQ117" i="3"/>
  <c r="BA130" i="3"/>
  <c r="AS130" i="3"/>
  <c r="AV106" i="5"/>
  <c r="AO106" i="5"/>
  <c r="BA113" i="5"/>
  <c r="AT113" i="5"/>
  <c r="AO108" i="10"/>
  <c r="AV108" i="10"/>
  <c r="AA76" i="2"/>
  <c r="Z76" i="2"/>
  <c r="Y76" i="2"/>
  <c r="X76" i="2"/>
  <c r="V76" i="2"/>
  <c r="W76" i="2"/>
  <c r="AE131" i="8"/>
  <c r="AG131" i="6"/>
  <c r="AG131" i="5"/>
  <c r="AE131" i="3"/>
  <c r="AO113" i="10"/>
  <c r="AV113" i="10"/>
  <c r="R136" i="15"/>
  <c r="S136" i="15"/>
  <c r="X136" i="4" s="1"/>
  <c r="AF136" i="4" s="1"/>
  <c r="Z136" i="4"/>
  <c r="AH136" i="4" s="1"/>
  <c r="AX136" i="10"/>
  <c r="AQ136" i="8"/>
  <c r="AQ136" i="10"/>
  <c r="AZ136" i="6"/>
  <c r="AS136" i="6"/>
  <c r="AX136" i="8"/>
  <c r="Y135" i="15"/>
  <c r="V135" i="15"/>
  <c r="Q135" i="15"/>
  <c r="Y135" i="4"/>
  <c r="AG135" i="4" s="1"/>
  <c r="AP135" i="10"/>
  <c r="AP135" i="9"/>
  <c r="AW135" i="9" s="1"/>
  <c r="AY135" i="5"/>
  <c r="AR135" i="6"/>
  <c r="AW135" i="8"/>
  <c r="AY135" i="6"/>
  <c r="AP135" i="8"/>
  <c r="AW135" i="10"/>
  <c r="AR135" i="5"/>
  <c r="F122" i="8"/>
  <c r="E122" i="8"/>
  <c r="W122" i="8" s="1"/>
  <c r="F122" i="1" s="1"/>
  <c r="Q122" i="1" s="1"/>
  <c r="AW115" i="7"/>
  <c r="AP115" i="7"/>
  <c r="AW112" i="7"/>
  <c r="AP112" i="7"/>
  <c r="AV110" i="10"/>
  <c r="AO110" i="10"/>
  <c r="AA73" i="2"/>
  <c r="Z73" i="2"/>
  <c r="Y73" i="2"/>
  <c r="X73" i="2"/>
  <c r="W73" i="2"/>
  <c r="V73" i="2"/>
  <c r="Z80" i="2"/>
  <c r="AA80" i="2"/>
  <c r="Y80" i="2"/>
  <c r="X80" i="2"/>
  <c r="W80" i="2"/>
  <c r="V80" i="2"/>
  <c r="L143" i="15"/>
  <c r="K143" i="15"/>
  <c r="P143" i="15"/>
  <c r="O143" i="15"/>
  <c r="N143" i="15"/>
  <c r="M143" i="15"/>
  <c r="C143" i="8"/>
  <c r="C143" i="7"/>
  <c r="AG143" i="7"/>
  <c r="C143" i="6"/>
  <c r="C143" i="5"/>
  <c r="C143" i="3"/>
  <c r="BS96" i="3"/>
  <c r="B96" i="1"/>
  <c r="M96" i="1" s="1"/>
  <c r="F128" i="6"/>
  <c r="X128" i="6" s="1"/>
  <c r="E128" i="6"/>
  <c r="W128" i="6" s="1"/>
  <c r="E128" i="1" s="1"/>
  <c r="P128" i="1" s="1"/>
  <c r="S138" i="15"/>
  <c r="X138" i="4" s="1"/>
  <c r="AF138" i="4" s="1"/>
  <c r="R138" i="15"/>
  <c r="Z138" i="4"/>
  <c r="AH138" i="4" s="1"/>
  <c r="AZ138" i="6"/>
  <c r="AQ138" i="10"/>
  <c r="AX138" i="10"/>
  <c r="AQ138" i="8"/>
  <c r="AS138" i="6"/>
  <c r="AX138" i="8"/>
  <c r="A325" i="6"/>
  <c r="BJ324" i="6"/>
  <c r="BI324" i="6"/>
  <c r="BH324" i="6"/>
  <c r="N86" i="2"/>
  <c r="D86" i="2"/>
  <c r="F128" i="7"/>
  <c r="E128" i="7"/>
  <c r="W128" i="7" s="1"/>
  <c r="Z70" i="2"/>
  <c r="Y70" i="2"/>
  <c r="X70" i="2"/>
  <c r="W70" i="2"/>
  <c r="V70" i="2"/>
  <c r="AA70" i="2"/>
  <c r="P133" i="15"/>
  <c r="O133" i="15"/>
  <c r="N133" i="15"/>
  <c r="M133" i="15"/>
  <c r="L133" i="15"/>
  <c r="K133" i="15"/>
  <c r="C133" i="8"/>
  <c r="C133" i="7"/>
  <c r="AG133" i="7"/>
  <c r="C133" i="6"/>
  <c r="C133" i="5"/>
  <c r="C133" i="3"/>
  <c r="BV102" i="3"/>
  <c r="AH124" i="7"/>
  <c r="AL124" i="5"/>
  <c r="AJ124" i="3"/>
  <c r="AE128" i="8"/>
  <c r="AG128" i="6"/>
  <c r="AG128" i="5"/>
  <c r="AE128" i="3"/>
  <c r="AX100" i="6"/>
  <c r="AQ100" i="6"/>
  <c r="BA114" i="5"/>
  <c r="AT114" i="5"/>
  <c r="BQ115" i="3"/>
  <c r="AV115" i="3"/>
  <c r="AN115" i="3"/>
  <c r="M116" i="13"/>
  <c r="W116" i="5"/>
  <c r="D116" i="1" s="1"/>
  <c r="O116" i="1" s="1"/>
  <c r="M106" i="13"/>
  <c r="W106" i="5"/>
  <c r="D106" i="1" s="1"/>
  <c r="O106" i="1" s="1"/>
  <c r="AZ110" i="5"/>
  <c r="AS110" i="5"/>
  <c r="BP110" i="3"/>
  <c r="AX110" i="3"/>
  <c r="AP110" i="3"/>
  <c r="AI112" i="6"/>
  <c r="AW112" i="6"/>
  <c r="AP112" i="6"/>
  <c r="AS111" i="5"/>
  <c r="AZ111" i="5"/>
  <c r="O90" i="2"/>
  <c r="E90" i="2"/>
  <c r="M283" i="4"/>
  <c r="C283" i="1" s="1"/>
  <c r="K283" i="4"/>
  <c r="M107" i="13"/>
  <c r="W107" i="5"/>
  <c r="D107" i="1" s="1"/>
  <c r="O107" i="1" s="1"/>
  <c r="AG129" i="10"/>
  <c r="AG129" i="9"/>
  <c r="AO129" i="9" s="1"/>
  <c r="AV129" i="9" s="1"/>
  <c r="AG129" i="8"/>
  <c r="AF129" i="7"/>
  <c r="AI129" i="5"/>
  <c r="AG129" i="3"/>
  <c r="BP116" i="3"/>
  <c r="AX116" i="3"/>
  <c r="AP116" i="3"/>
  <c r="AN110" i="7"/>
  <c r="AU110" i="7"/>
  <c r="AV111" i="8"/>
  <c r="AO111" i="8"/>
  <c r="AZ112" i="5"/>
  <c r="AS112" i="5"/>
  <c r="BO118" i="3"/>
  <c r="AQ118" i="3"/>
  <c r="AY118" i="3"/>
  <c r="BO116" i="3"/>
  <c r="AY116" i="3"/>
  <c r="AQ116" i="3"/>
  <c r="BQ110" i="3"/>
  <c r="AV110" i="3"/>
  <c r="AN110" i="3"/>
  <c r="AF125" i="9"/>
  <c r="AN125" i="9" s="1"/>
  <c r="AU125" i="9" s="1"/>
  <c r="AI125" i="7"/>
  <c r="AF125" i="3"/>
  <c r="F119" i="6"/>
  <c r="X119" i="6" s="1"/>
  <c r="E119" i="6"/>
  <c r="W119" i="6" s="1"/>
  <c r="E119" i="1" s="1"/>
  <c r="P119" i="1" s="1"/>
  <c r="AH126" i="7"/>
  <c r="AL126" i="5"/>
  <c r="AJ126" i="3"/>
  <c r="BV103" i="3"/>
  <c r="E124" i="6"/>
  <c r="W124" i="6" s="1"/>
  <c r="E124" i="1" s="1"/>
  <c r="P124" i="1" s="1"/>
  <c r="F124" i="6"/>
  <c r="X124" i="6" s="1"/>
  <c r="L82" i="2"/>
  <c r="B82" i="2"/>
  <c r="AS117" i="5"/>
  <c r="AZ117" i="5"/>
  <c r="AO106" i="6"/>
  <c r="AV106" i="6"/>
  <c r="AW113" i="7"/>
  <c r="AP113" i="7"/>
  <c r="BS94" i="3"/>
  <c r="B94" i="1"/>
  <c r="M94" i="1" s="1"/>
  <c r="AG131" i="10"/>
  <c r="AG131" i="9"/>
  <c r="AO131" i="9" s="1"/>
  <c r="AV131" i="9" s="1"/>
  <c r="AG131" i="8"/>
  <c r="AF131" i="7"/>
  <c r="AI131" i="5"/>
  <c r="AG131" i="3"/>
  <c r="Q144" i="15"/>
  <c r="Y144" i="15"/>
  <c r="V144" i="15"/>
  <c r="Y144" i="4"/>
  <c r="AG144" i="4" s="1"/>
  <c r="AW144" i="10"/>
  <c r="AY144" i="6"/>
  <c r="AP144" i="10"/>
  <c r="AW144" i="8"/>
  <c r="AP144" i="9"/>
  <c r="AW144" i="9" s="1"/>
  <c r="AR144" i="6"/>
  <c r="AR144" i="5"/>
  <c r="AP144" i="8"/>
  <c r="AY144" i="5"/>
  <c r="S140" i="15"/>
  <c r="X140" i="4" s="1"/>
  <c r="AF140" i="4" s="1"/>
  <c r="R140" i="15"/>
  <c r="Z140" i="4"/>
  <c r="AH140" i="4" s="1"/>
  <c r="AQ140" i="8"/>
  <c r="AX140" i="10"/>
  <c r="AZ140" i="6"/>
  <c r="AQ140" i="10"/>
  <c r="AX140" i="8"/>
  <c r="AS140" i="6"/>
  <c r="AG122" i="10"/>
  <c r="AG122" i="9"/>
  <c r="AO122" i="9" s="1"/>
  <c r="AV122" i="9" s="1"/>
  <c r="AG122" i="8"/>
  <c r="AF122" i="7"/>
  <c r="AI122" i="5"/>
  <c r="AG122" i="3"/>
  <c r="AM114" i="3"/>
  <c r="AU114" i="3"/>
  <c r="AU109" i="3"/>
  <c r="AM109" i="3"/>
  <c r="N89" i="2"/>
  <c r="D89" i="2"/>
  <c r="AA131" i="4"/>
  <c r="AI131" i="4" s="1"/>
  <c r="BA131" i="6"/>
  <c r="AR131" i="10"/>
  <c r="AY131" i="10"/>
  <c r="AT131" i="6"/>
  <c r="AY131" i="8"/>
  <c r="AR131" i="9"/>
  <c r="AY131" i="9" s="1"/>
  <c r="AR131" i="8"/>
  <c r="AY131" i="7"/>
  <c r="E128" i="5"/>
  <c r="F128" i="5"/>
  <c r="X128" i="5" s="1"/>
  <c r="W127" i="4"/>
  <c r="AE127" i="4" s="1"/>
  <c r="AN127" i="10"/>
  <c r="AU127" i="8"/>
  <c r="AN127" i="8"/>
  <c r="AU127" i="10"/>
  <c r="AP127" i="5"/>
  <c r="AW127" i="5"/>
  <c r="O83" i="2"/>
  <c r="E83" i="2"/>
  <c r="BS100" i="3"/>
  <c r="B100" i="1"/>
  <c r="M100" i="1" s="1"/>
  <c r="BQ118" i="3"/>
  <c r="AN118" i="3"/>
  <c r="AV118" i="3"/>
  <c r="M109" i="13"/>
  <c r="W109" i="5"/>
  <c r="D109" i="1" s="1"/>
  <c r="O109" i="1" s="1"/>
  <c r="L88" i="2"/>
  <c r="B88" i="2"/>
  <c r="BP107" i="3"/>
  <c r="AP107" i="3"/>
  <c r="AX107" i="3"/>
  <c r="BQ112" i="3"/>
  <c r="AV112" i="3"/>
  <c r="AN112" i="3"/>
  <c r="AT116" i="5"/>
  <c r="BA116" i="5"/>
  <c r="AO107" i="8"/>
  <c r="AV107" i="8"/>
  <c r="AM115" i="8"/>
  <c r="AT115" i="8"/>
  <c r="AE123" i="8"/>
  <c r="AG123" i="6"/>
  <c r="AG123" i="5"/>
  <c r="AE123" i="3"/>
  <c r="BS95" i="3"/>
  <c r="B95" i="1"/>
  <c r="M95" i="1" s="1"/>
  <c r="O93" i="2"/>
  <c r="E93" i="2"/>
  <c r="AZ118" i="5"/>
  <c r="AS118" i="5"/>
  <c r="AS116" i="5"/>
  <c r="AZ116" i="5"/>
  <c r="AQ110" i="7"/>
  <c r="AX110" i="7"/>
  <c r="E119" i="7"/>
  <c r="W119" i="7" s="1"/>
  <c r="F119" i="7"/>
  <c r="BM115" i="3"/>
  <c r="W115" i="3"/>
  <c r="AM118" i="3"/>
  <c r="AU118" i="3"/>
  <c r="F124" i="8"/>
  <c r="E124" i="8"/>
  <c r="W124" i="8" s="1"/>
  <c r="F124" i="1" s="1"/>
  <c r="Q124" i="1" s="1"/>
  <c r="O86" i="2"/>
  <c r="E86" i="2"/>
  <c r="AT106" i="8"/>
  <c r="AM106" i="8"/>
  <c r="O85" i="2"/>
  <c r="E85" i="2"/>
  <c r="AI131" i="9"/>
  <c r="AQ131" i="9" s="1"/>
  <c r="AX131" i="9" s="1"/>
  <c r="AK131" i="5"/>
  <c r="AI131" i="3"/>
  <c r="S144" i="15"/>
  <c r="X144" i="4" s="1"/>
  <c r="AF144" i="4" s="1"/>
  <c r="R144" i="15"/>
  <c r="AQ144" i="10"/>
  <c r="Z144" i="4"/>
  <c r="AH144" i="4" s="1"/>
  <c r="AZ144" i="6"/>
  <c r="AX144" i="10"/>
  <c r="AX144" i="8"/>
  <c r="AS144" i="6"/>
  <c r="AQ144" i="8"/>
  <c r="S134" i="15"/>
  <c r="X134" i="4" s="1"/>
  <c r="AF134" i="4" s="1"/>
  <c r="R134" i="15"/>
  <c r="Z134" i="4"/>
  <c r="AH134" i="4" s="1"/>
  <c r="AX134" i="10"/>
  <c r="AZ134" i="6"/>
  <c r="AX134" i="8"/>
  <c r="AQ134" i="10"/>
  <c r="AS134" i="6"/>
  <c r="AQ134" i="8"/>
  <c r="AH122" i="6"/>
  <c r="AH122" i="3"/>
  <c r="AV114" i="5"/>
  <c r="AO114" i="5"/>
  <c r="AI122" i="9"/>
  <c r="AQ122" i="9" s="1"/>
  <c r="AX122" i="9" s="1"/>
  <c r="AK122" i="5"/>
  <c r="AI122" i="3"/>
  <c r="AX117" i="7"/>
  <c r="AQ117" i="7"/>
  <c r="F123" i="5"/>
  <c r="X123" i="5" s="1"/>
  <c r="E123" i="5"/>
  <c r="BM110" i="3"/>
  <c r="W110" i="3"/>
  <c r="AF119" i="9"/>
  <c r="AN119" i="9" s="1"/>
  <c r="AU119" i="9" s="1"/>
  <c r="AI119" i="7"/>
  <c r="AF119" i="3"/>
  <c r="BR112" i="3"/>
  <c r="AW112" i="3"/>
  <c r="AO112" i="3"/>
  <c r="AV106" i="10"/>
  <c r="AO106" i="10"/>
  <c r="AR107" i="7"/>
  <c r="G107" i="1"/>
  <c r="R107" i="1" s="1"/>
  <c r="AU112" i="7"/>
  <c r="AN112" i="7"/>
  <c r="AX112" i="7"/>
  <c r="AQ112" i="7"/>
  <c r="F130" i="8"/>
  <c r="E130" i="8"/>
  <c r="W130" i="8" s="1"/>
  <c r="F130" i="1" s="1"/>
  <c r="Q130" i="1" s="1"/>
  <c r="E126" i="5"/>
  <c r="F126" i="5"/>
  <c r="X126" i="5" s="1"/>
  <c r="AH121" i="7"/>
  <c r="AL121" i="5"/>
  <c r="AJ121" i="3"/>
  <c r="N83" i="2"/>
  <c r="D83" i="2"/>
  <c r="AA72" i="2"/>
  <c r="Z72" i="2"/>
  <c r="Y72" i="2"/>
  <c r="X72" i="2"/>
  <c r="W72" i="2"/>
  <c r="V72" i="2"/>
  <c r="AU130" i="10"/>
  <c r="AN130" i="10"/>
  <c r="W130" i="4"/>
  <c r="AE130" i="4" s="1"/>
  <c r="AN130" i="8"/>
  <c r="AU130" i="8"/>
  <c r="AW130" i="5"/>
  <c r="AP130" i="5"/>
  <c r="AI116" i="6"/>
  <c r="AW116" i="6"/>
  <c r="AP116" i="6"/>
  <c r="AO110" i="8"/>
  <c r="AV110" i="8"/>
  <c r="O91" i="2"/>
  <c r="E91" i="2"/>
  <c r="A302" i="10"/>
  <c r="BI301" i="10"/>
  <c r="BJ301" i="10"/>
  <c r="BH301" i="10"/>
  <c r="H288" i="4"/>
  <c r="H289" i="4" s="1"/>
  <c r="M114" i="13"/>
  <c r="W114" i="5"/>
  <c r="D114" i="1" s="1"/>
  <c r="O114" i="1" s="1"/>
  <c r="BQ113" i="3"/>
  <c r="AN113" i="3"/>
  <c r="AV113" i="3"/>
  <c r="AV111" i="10"/>
  <c r="AO111" i="10"/>
  <c r="BV95" i="3"/>
  <c r="AE35" i="9"/>
  <c r="AM36" i="9"/>
  <c r="AT36" i="9" s="1"/>
  <c r="BP109" i="3"/>
  <c r="AX109" i="3"/>
  <c r="AP109" i="3"/>
  <c r="BS98" i="3"/>
  <c r="B98" i="1"/>
  <c r="M98" i="1" s="1"/>
  <c r="W122" i="4"/>
  <c r="AE122" i="4" s="1"/>
  <c r="AU122" i="10"/>
  <c r="AU122" i="8"/>
  <c r="AW122" i="5"/>
  <c r="AN122" i="10"/>
  <c r="AN122" i="8"/>
  <c r="AP122" i="5"/>
  <c r="AV119" i="7"/>
  <c r="AO119" i="7"/>
  <c r="B91" i="2"/>
  <c r="L91" i="2"/>
  <c r="M113" i="13"/>
  <c r="W113" i="5"/>
  <c r="D113" i="1" s="1"/>
  <c r="O113" i="1" s="1"/>
  <c r="AV118" i="5"/>
  <c r="AO118" i="5"/>
  <c r="AV124" i="7"/>
  <c r="AO124" i="7"/>
  <c r="BQ108" i="3"/>
  <c r="AN108" i="3"/>
  <c r="AV108" i="3"/>
  <c r="F121" i="3"/>
  <c r="X121" i="3" s="1"/>
  <c r="E121" i="3"/>
  <c r="AH131" i="7"/>
  <c r="AL131" i="5"/>
  <c r="AJ131" i="3"/>
  <c r="AX105" i="6"/>
  <c r="AQ105" i="6"/>
  <c r="M140" i="15"/>
  <c r="P140" i="15"/>
  <c r="O140" i="15"/>
  <c r="N140" i="15"/>
  <c r="L140" i="15"/>
  <c r="K140" i="15"/>
  <c r="C140" i="8"/>
  <c r="AG140" i="7"/>
  <c r="C140" i="7"/>
  <c r="C140" i="6"/>
  <c r="C140" i="5"/>
  <c r="C140" i="3"/>
  <c r="O136" i="15"/>
  <c r="K136" i="15"/>
  <c r="M136" i="15"/>
  <c r="L136" i="15"/>
  <c r="N136" i="15"/>
  <c r="P136" i="15"/>
  <c r="C136" i="8"/>
  <c r="AG136" i="7"/>
  <c r="C136" i="7"/>
  <c r="C136" i="6"/>
  <c r="C136" i="5"/>
  <c r="C136" i="3"/>
  <c r="AF122" i="9"/>
  <c r="AN122" i="9" s="1"/>
  <c r="AU122" i="9" s="1"/>
  <c r="AI122" i="7"/>
  <c r="AF122" i="3"/>
  <c r="AO114" i="6"/>
  <c r="AV114" i="6"/>
  <c r="F287" i="4"/>
  <c r="AU126" i="7" l="1"/>
  <c r="AN126" i="7"/>
  <c r="S157" i="15"/>
  <c r="X157" i="4" s="1"/>
  <c r="AF157" i="4" s="1"/>
  <c r="R157" i="15"/>
  <c r="Z157" i="4"/>
  <c r="AH157" i="4" s="1"/>
  <c r="AQ157" i="8"/>
  <c r="AX157" i="10"/>
  <c r="AQ157" i="10"/>
  <c r="AZ157" i="6"/>
  <c r="AX157" i="8"/>
  <c r="AS157" i="6"/>
  <c r="BP126" i="3"/>
  <c r="AX126" i="3"/>
  <c r="AP126" i="3"/>
  <c r="BS107" i="3"/>
  <c r="B107" i="1"/>
  <c r="M107" i="1" s="1"/>
  <c r="E134" i="8"/>
  <c r="W134" i="8" s="1"/>
  <c r="F134" i="1" s="1"/>
  <c r="Q134" i="1" s="1"/>
  <c r="F134" i="8"/>
  <c r="N149" i="15"/>
  <c r="M149" i="15"/>
  <c r="P149" i="15"/>
  <c r="O149" i="15"/>
  <c r="L149" i="15"/>
  <c r="K149" i="15"/>
  <c r="C149" i="8"/>
  <c r="C149" i="7"/>
  <c r="AG149" i="7"/>
  <c r="C149" i="6"/>
  <c r="C149" i="5"/>
  <c r="C149" i="3"/>
  <c r="AV135" i="7"/>
  <c r="AO135" i="7"/>
  <c r="AF140" i="9"/>
  <c r="AN140" i="9" s="1"/>
  <c r="AU140" i="9" s="1"/>
  <c r="AI140" i="7"/>
  <c r="AF140" i="3"/>
  <c r="AE144" i="8"/>
  <c r="AG144" i="6"/>
  <c r="AG144" i="5"/>
  <c r="AE144" i="3"/>
  <c r="V143" i="4"/>
  <c r="AD143" i="4" s="1"/>
  <c r="AM143" i="10"/>
  <c r="AT143" i="10"/>
  <c r="AT143" i="7"/>
  <c r="AM143" i="9"/>
  <c r="AT143" i="9" s="1"/>
  <c r="AM143" i="7"/>
  <c r="BV116" i="3"/>
  <c r="S156" i="15"/>
  <c r="X156" i="4" s="1"/>
  <c r="AF156" i="4" s="1"/>
  <c r="R156" i="15"/>
  <c r="Z156" i="4"/>
  <c r="AH156" i="4" s="1"/>
  <c r="AQ156" i="10"/>
  <c r="AX156" i="10"/>
  <c r="AX156" i="8"/>
  <c r="AQ156" i="8"/>
  <c r="AZ156" i="6"/>
  <c r="AS156" i="6"/>
  <c r="P153" i="15"/>
  <c r="N153" i="15"/>
  <c r="M153" i="15"/>
  <c r="O153" i="15"/>
  <c r="L153" i="15"/>
  <c r="K153" i="15"/>
  <c r="AG153" i="7"/>
  <c r="C153" i="8"/>
  <c r="C153" i="7"/>
  <c r="C153" i="6"/>
  <c r="C153" i="5"/>
  <c r="C153" i="3"/>
  <c r="AZ119" i="5"/>
  <c r="AS119" i="5"/>
  <c r="F132" i="3"/>
  <c r="X132" i="3" s="1"/>
  <c r="E132" i="3"/>
  <c r="AI134" i="9"/>
  <c r="AQ134" i="9" s="1"/>
  <c r="AX134" i="9" s="1"/>
  <c r="AK134" i="5"/>
  <c r="AI134" i="3"/>
  <c r="AV125" i="8"/>
  <c r="AO125" i="8"/>
  <c r="D103" i="2"/>
  <c r="N103" i="2"/>
  <c r="M122" i="13"/>
  <c r="W122" i="5"/>
  <c r="D122" i="1" s="1"/>
  <c r="O122" i="1" s="1"/>
  <c r="BP127" i="3"/>
  <c r="AX127" i="3"/>
  <c r="AP127" i="3"/>
  <c r="B101" i="2"/>
  <c r="L101" i="2"/>
  <c r="E138" i="8"/>
  <c r="W138" i="8" s="1"/>
  <c r="F138" i="1" s="1"/>
  <c r="Q138" i="1" s="1"/>
  <c r="F138" i="8"/>
  <c r="AX123" i="7"/>
  <c r="AQ123" i="7"/>
  <c r="BM129" i="3"/>
  <c r="W129" i="3"/>
  <c r="BP123" i="3"/>
  <c r="AX123" i="3"/>
  <c r="AP123" i="3"/>
  <c r="AE142" i="8"/>
  <c r="AG142" i="6"/>
  <c r="AG142" i="5"/>
  <c r="AE142" i="3"/>
  <c r="O105" i="2"/>
  <c r="E105" i="2"/>
  <c r="F137" i="7"/>
  <c r="E137" i="7"/>
  <c r="W137" i="7" s="1"/>
  <c r="F135" i="7"/>
  <c r="E135" i="7"/>
  <c r="W135" i="7" s="1"/>
  <c r="AI140" i="9"/>
  <c r="AQ140" i="9" s="1"/>
  <c r="AX140" i="9" s="1"/>
  <c r="AK140" i="5"/>
  <c r="AI140" i="3"/>
  <c r="W140" i="4"/>
  <c r="AE140" i="4" s="1"/>
  <c r="AU140" i="10"/>
  <c r="AN140" i="8"/>
  <c r="AU140" i="8"/>
  <c r="AN140" i="10"/>
  <c r="AP140" i="5"/>
  <c r="AW140" i="5"/>
  <c r="F133" i="5"/>
  <c r="X133" i="5" s="1"/>
  <c r="E133" i="5"/>
  <c r="AG143" i="10"/>
  <c r="AG143" i="9"/>
  <c r="AO143" i="9" s="1"/>
  <c r="AV143" i="9" s="1"/>
  <c r="AG143" i="8"/>
  <c r="AF143" i="7"/>
  <c r="AI143" i="5"/>
  <c r="AG143" i="3"/>
  <c r="M119" i="13"/>
  <c r="W119" i="5"/>
  <c r="D119" i="1" s="1"/>
  <c r="O119" i="1" s="1"/>
  <c r="AX129" i="7"/>
  <c r="AQ129" i="7"/>
  <c r="A325" i="10"/>
  <c r="BJ324" i="10"/>
  <c r="BI324" i="10"/>
  <c r="BH324" i="10"/>
  <c r="AS125" i="5"/>
  <c r="AZ125" i="5"/>
  <c r="L102" i="2"/>
  <c r="B102" i="2"/>
  <c r="AA143" i="4"/>
  <c r="AI143" i="4" s="1"/>
  <c r="AY143" i="10"/>
  <c r="AR143" i="10"/>
  <c r="AR143" i="8"/>
  <c r="BA143" i="6"/>
  <c r="AR143" i="9"/>
  <c r="AY143" i="9" s="1"/>
  <c r="AT143" i="6"/>
  <c r="AY143" i="8"/>
  <c r="AY143" i="7"/>
  <c r="BP125" i="3"/>
  <c r="AP125" i="3"/>
  <c r="AX125" i="3"/>
  <c r="P146" i="15"/>
  <c r="O146" i="15"/>
  <c r="N146" i="15"/>
  <c r="M146" i="15"/>
  <c r="L146" i="15"/>
  <c r="K146" i="15"/>
  <c r="C146" i="8"/>
  <c r="C146" i="7"/>
  <c r="AG146" i="7"/>
  <c r="C146" i="6"/>
  <c r="C146" i="5"/>
  <c r="C146" i="3"/>
  <c r="N157" i="15"/>
  <c r="O157" i="15"/>
  <c r="M157" i="15"/>
  <c r="L157" i="15"/>
  <c r="P157" i="15"/>
  <c r="K157" i="15"/>
  <c r="C157" i="7"/>
  <c r="AG157" i="7"/>
  <c r="C157" i="8"/>
  <c r="C157" i="5"/>
  <c r="C157" i="6"/>
  <c r="C157" i="3"/>
  <c r="E96" i="2"/>
  <c r="O96" i="2"/>
  <c r="F132" i="5"/>
  <c r="X132" i="5" s="1"/>
  <c r="E132" i="5"/>
  <c r="AH134" i="7"/>
  <c r="AL134" i="5"/>
  <c r="AJ134" i="3"/>
  <c r="AV125" i="10"/>
  <c r="AO125" i="10"/>
  <c r="V137" i="4"/>
  <c r="AD137" i="4" s="1"/>
  <c r="AT137" i="10"/>
  <c r="AM137" i="10"/>
  <c r="AT137" i="7"/>
  <c r="AM137" i="9"/>
  <c r="AT137" i="9" s="1"/>
  <c r="AM137" i="7"/>
  <c r="D98" i="2"/>
  <c r="N98" i="2"/>
  <c r="AI127" i="6"/>
  <c r="AP127" i="6"/>
  <c r="AW127" i="6"/>
  <c r="AU130" i="3"/>
  <c r="AM130" i="3"/>
  <c r="BM125" i="3"/>
  <c r="W125" i="3"/>
  <c r="AF138" i="9"/>
  <c r="AN138" i="9" s="1"/>
  <c r="AU138" i="9" s="1"/>
  <c r="AI138" i="7"/>
  <c r="AF138" i="3"/>
  <c r="L105" i="2"/>
  <c r="B105" i="2"/>
  <c r="AI123" i="6"/>
  <c r="AW123" i="6"/>
  <c r="AP123" i="6"/>
  <c r="BN122" i="3"/>
  <c r="AZ122" i="3"/>
  <c r="AR122" i="3"/>
  <c r="AF142" i="9"/>
  <c r="AN142" i="9" s="1"/>
  <c r="AU142" i="9" s="1"/>
  <c r="AI142" i="7"/>
  <c r="AF142" i="3"/>
  <c r="BR127" i="3"/>
  <c r="AW127" i="3"/>
  <c r="AO127" i="3"/>
  <c r="AV137" i="7"/>
  <c r="AO137" i="7"/>
  <c r="E135" i="8"/>
  <c r="W135" i="8" s="1"/>
  <c r="F135" i="1" s="1"/>
  <c r="Q135" i="1" s="1"/>
  <c r="F135" i="8"/>
  <c r="BS111" i="3"/>
  <c r="B111" i="1"/>
  <c r="M111" i="1" s="1"/>
  <c r="BP121" i="3"/>
  <c r="AP121" i="3"/>
  <c r="AX121" i="3"/>
  <c r="F140" i="7"/>
  <c r="E140" i="7"/>
  <c r="W140" i="7" s="1"/>
  <c r="AQ112" i="6"/>
  <c r="AX112" i="6"/>
  <c r="AU287" i="4"/>
  <c r="AZ131" i="5"/>
  <c r="AS131" i="5"/>
  <c r="BN124" i="3"/>
  <c r="AR124" i="3"/>
  <c r="AZ124" i="3"/>
  <c r="F143" i="5"/>
  <c r="X143" i="5" s="1"/>
  <c r="E143" i="5"/>
  <c r="BO126" i="3"/>
  <c r="AY126" i="3"/>
  <c r="AQ126" i="3"/>
  <c r="AU121" i="7"/>
  <c r="AN121" i="7"/>
  <c r="AH144" i="6"/>
  <c r="AH144" i="3"/>
  <c r="F140" i="8"/>
  <c r="E140" i="8"/>
  <c r="W140" i="8" s="1"/>
  <c r="F140" i="1" s="1"/>
  <c r="Q140" i="1" s="1"/>
  <c r="B95" i="2"/>
  <c r="L95" i="2"/>
  <c r="AH134" i="6"/>
  <c r="AH134" i="3"/>
  <c r="AH140" i="6"/>
  <c r="AH140" i="3"/>
  <c r="BQ129" i="3"/>
  <c r="AV129" i="3"/>
  <c r="AN129" i="3"/>
  <c r="E99" i="2"/>
  <c r="O99" i="2"/>
  <c r="BA143" i="3"/>
  <c r="AS143" i="3"/>
  <c r="AX113" i="6"/>
  <c r="AQ113" i="6"/>
  <c r="AI125" i="6"/>
  <c r="AP125" i="6"/>
  <c r="AW125" i="6"/>
  <c r="T167" i="15"/>
  <c r="B165" i="15"/>
  <c r="B160" i="15"/>
  <c r="B164" i="15"/>
  <c r="U162" i="15"/>
  <c r="T168" i="15"/>
  <c r="U165" i="15"/>
  <c r="B170" i="15"/>
  <c r="T165" i="15"/>
  <c r="B167" i="15"/>
  <c r="U160" i="15"/>
  <c r="U159" i="15"/>
  <c r="U168" i="15"/>
  <c r="T159" i="15"/>
  <c r="U166" i="15"/>
  <c r="T166" i="15"/>
  <c r="B159" i="15"/>
  <c r="B162" i="15"/>
  <c r="I15" i="15"/>
  <c r="U170" i="15"/>
  <c r="T170" i="15"/>
  <c r="B168" i="15"/>
  <c r="B166" i="15"/>
  <c r="U163" i="15"/>
  <c r="U161" i="15"/>
  <c r="T163" i="15"/>
  <c r="T161" i="15"/>
  <c r="B169" i="15"/>
  <c r="B163" i="15"/>
  <c r="T162" i="15"/>
  <c r="U167" i="15"/>
  <c r="T160" i="15"/>
  <c r="U164" i="15"/>
  <c r="T164" i="15"/>
  <c r="U169" i="15"/>
  <c r="T169" i="15"/>
  <c r="B161" i="15"/>
  <c r="Y158" i="15"/>
  <c r="V158" i="15"/>
  <c r="Q158" i="15"/>
  <c r="Y158" i="4"/>
  <c r="AG158" i="4" s="1"/>
  <c r="AY158" i="6"/>
  <c r="AR158" i="6"/>
  <c r="AY158" i="5"/>
  <c r="AP158" i="9"/>
  <c r="AW158" i="9" s="1"/>
  <c r="AP158" i="10"/>
  <c r="AW158" i="10"/>
  <c r="AW158" i="8"/>
  <c r="AP158" i="8"/>
  <c r="AR158" i="5"/>
  <c r="F132" i="7"/>
  <c r="E132" i="7"/>
  <c r="W132" i="7" s="1"/>
  <c r="AA137" i="4"/>
  <c r="AI137" i="4" s="1"/>
  <c r="AY137" i="10"/>
  <c r="AR137" i="8"/>
  <c r="AR137" i="10"/>
  <c r="AY137" i="8"/>
  <c r="BA137" i="6"/>
  <c r="AR137" i="9"/>
  <c r="AY137" i="9" s="1"/>
  <c r="AT137" i="6"/>
  <c r="AY137" i="7"/>
  <c r="AQ115" i="6"/>
  <c r="AX115" i="6"/>
  <c r="AV130" i="5"/>
  <c r="AO130" i="5"/>
  <c r="BN128" i="3"/>
  <c r="AR128" i="3"/>
  <c r="AZ128" i="3"/>
  <c r="AE138" i="8"/>
  <c r="AG138" i="6"/>
  <c r="AG138" i="5"/>
  <c r="AE138" i="3"/>
  <c r="O107" i="2"/>
  <c r="E107" i="2"/>
  <c r="BO123" i="3"/>
  <c r="AY123" i="3"/>
  <c r="AQ123" i="3"/>
  <c r="BA122" i="5"/>
  <c r="AT122" i="5"/>
  <c r="AG142" i="10"/>
  <c r="AG142" i="8"/>
  <c r="AG142" i="9"/>
  <c r="AO142" i="9" s="1"/>
  <c r="AV142" i="9" s="1"/>
  <c r="AF142" i="7"/>
  <c r="AI142" i="5"/>
  <c r="AG142" i="3"/>
  <c r="AQ127" i="5"/>
  <c r="AX127" i="5"/>
  <c r="M130" i="13"/>
  <c r="W130" i="5"/>
  <c r="D130" i="1" s="1"/>
  <c r="O130" i="1" s="1"/>
  <c r="F137" i="8"/>
  <c r="E137" i="8"/>
  <c r="W137" i="8" s="1"/>
  <c r="F137" i="1" s="1"/>
  <c r="Q137" i="1" s="1"/>
  <c r="BR128" i="3"/>
  <c r="AO128" i="3"/>
  <c r="AW128" i="3"/>
  <c r="AE135" i="8"/>
  <c r="AG135" i="5"/>
  <c r="AG135" i="6"/>
  <c r="AE135" i="3"/>
  <c r="W132" i="4"/>
  <c r="AE132" i="4" s="1"/>
  <c r="AP132" i="5"/>
  <c r="AU132" i="10"/>
  <c r="AN132" i="8"/>
  <c r="AW132" i="5"/>
  <c r="AU132" i="8"/>
  <c r="AN132" i="10"/>
  <c r="F140" i="6"/>
  <c r="X140" i="6" s="1"/>
  <c r="E140" i="6"/>
  <c r="W140" i="6" s="1"/>
  <c r="E140" i="1" s="1"/>
  <c r="P140" i="1" s="1"/>
  <c r="AF144" i="9"/>
  <c r="AN144" i="9" s="1"/>
  <c r="AU144" i="9" s="1"/>
  <c r="AI144" i="7"/>
  <c r="AF144" i="3"/>
  <c r="Q152" i="15"/>
  <c r="Y152" i="15"/>
  <c r="V152" i="15"/>
  <c r="Y152" i="4"/>
  <c r="AG152" i="4" s="1"/>
  <c r="AW152" i="10"/>
  <c r="AP152" i="9"/>
  <c r="AW152" i="9" s="1"/>
  <c r="AP152" i="10"/>
  <c r="AW152" i="8"/>
  <c r="AR152" i="6"/>
  <c r="AY152" i="6"/>
  <c r="AR152" i="5"/>
  <c r="AY152" i="5"/>
  <c r="AP152" i="8"/>
  <c r="AI121" i="6"/>
  <c r="AW121" i="6"/>
  <c r="AP121" i="6"/>
  <c r="AV140" i="7"/>
  <c r="AO140" i="7"/>
  <c r="AX128" i="7"/>
  <c r="AQ128" i="7"/>
  <c r="AX125" i="7"/>
  <c r="AQ125" i="7"/>
  <c r="AI120" i="6"/>
  <c r="AP120" i="6"/>
  <c r="AW120" i="6"/>
  <c r="V136" i="4"/>
  <c r="AD136" i="4" s="1"/>
  <c r="AM136" i="10"/>
  <c r="AT136" i="10"/>
  <c r="AM136" i="7"/>
  <c r="AM136" i="9"/>
  <c r="AT136" i="9" s="1"/>
  <c r="AT136" i="7"/>
  <c r="V140" i="4"/>
  <c r="AD140" i="4" s="1"/>
  <c r="AT140" i="10"/>
  <c r="AT140" i="7"/>
  <c r="AM140" i="10"/>
  <c r="AM140" i="7"/>
  <c r="AM140" i="9"/>
  <c r="AT140" i="9" s="1"/>
  <c r="O148" i="15"/>
  <c r="P148" i="15"/>
  <c r="N148" i="15"/>
  <c r="M148" i="15"/>
  <c r="K148" i="15"/>
  <c r="L148" i="15"/>
  <c r="C148" i="8"/>
  <c r="C148" i="7"/>
  <c r="AG148" i="7"/>
  <c r="C148" i="6"/>
  <c r="C148" i="5"/>
  <c r="C148" i="3"/>
  <c r="AF134" i="9"/>
  <c r="AN134" i="9" s="1"/>
  <c r="AU134" i="9" s="1"/>
  <c r="AI134" i="7"/>
  <c r="AF134" i="3"/>
  <c r="BP128" i="3"/>
  <c r="AX128" i="3"/>
  <c r="AP128" i="3"/>
  <c r="F135" i="5"/>
  <c r="X135" i="5" s="1"/>
  <c r="E135" i="5"/>
  <c r="AE140" i="8"/>
  <c r="AG140" i="6"/>
  <c r="AG140" i="5"/>
  <c r="AE140" i="3"/>
  <c r="AV143" i="7"/>
  <c r="AO143" i="7"/>
  <c r="BQ126" i="3"/>
  <c r="AV126" i="3"/>
  <c r="AN126" i="3"/>
  <c r="E103" i="2"/>
  <c r="O103" i="2"/>
  <c r="W135" i="4"/>
  <c r="AE135" i="4" s="1"/>
  <c r="AN135" i="10"/>
  <c r="AW135" i="5"/>
  <c r="AU135" i="10"/>
  <c r="AN135" i="8"/>
  <c r="AU135" i="8"/>
  <c r="AP135" i="5"/>
  <c r="K152" i="15"/>
  <c r="P152" i="15"/>
  <c r="L152" i="15"/>
  <c r="O152" i="15"/>
  <c r="N152" i="15"/>
  <c r="M152" i="15"/>
  <c r="C152" i="8"/>
  <c r="AG152" i="7"/>
  <c r="C152" i="7"/>
  <c r="C152" i="6"/>
  <c r="C152" i="5"/>
  <c r="C152" i="3"/>
  <c r="Y150" i="15"/>
  <c r="V150" i="15"/>
  <c r="Q150" i="15"/>
  <c r="Y150" i="4"/>
  <c r="AG150" i="4" s="1"/>
  <c r="AW150" i="10"/>
  <c r="AR150" i="6"/>
  <c r="AW150" i="8"/>
  <c r="AY150" i="6"/>
  <c r="AP150" i="10"/>
  <c r="AY150" i="5"/>
  <c r="AR150" i="5"/>
  <c r="AP150" i="8"/>
  <c r="AP150" i="9"/>
  <c r="AW150" i="9" s="1"/>
  <c r="AO132" i="7"/>
  <c r="AV132" i="7"/>
  <c r="N105" i="2"/>
  <c r="D105" i="2"/>
  <c r="AM130" i="8"/>
  <c r="AT130" i="8"/>
  <c r="E139" i="5"/>
  <c r="F139" i="5"/>
  <c r="X139" i="5" s="1"/>
  <c r="BP130" i="3"/>
  <c r="AX130" i="3"/>
  <c r="AP130" i="3"/>
  <c r="E141" i="3"/>
  <c r="F141" i="3"/>
  <c r="X141" i="3" s="1"/>
  <c r="AI142" i="9"/>
  <c r="AQ142" i="9" s="1"/>
  <c r="AX142" i="9" s="1"/>
  <c r="AK142" i="5"/>
  <c r="AI142" i="3"/>
  <c r="AU128" i="7"/>
  <c r="AN128" i="7"/>
  <c r="AT123" i="8"/>
  <c r="AM123" i="8"/>
  <c r="E133" i="8"/>
  <c r="W133" i="8" s="1"/>
  <c r="F133" i="1" s="1"/>
  <c r="Q133" i="1" s="1"/>
  <c r="F133" i="8"/>
  <c r="AE143" i="8"/>
  <c r="AG143" i="6"/>
  <c r="AG143" i="5"/>
  <c r="AE143" i="3"/>
  <c r="AO125" i="6"/>
  <c r="AV125" i="6"/>
  <c r="AS139" i="3"/>
  <c r="BA139" i="3"/>
  <c r="AX111" i="6"/>
  <c r="AQ111" i="6"/>
  <c r="AU124" i="7"/>
  <c r="AN124" i="7"/>
  <c r="P155" i="15"/>
  <c r="O155" i="15"/>
  <c r="N155" i="15"/>
  <c r="M155" i="15"/>
  <c r="L155" i="15"/>
  <c r="K155" i="15"/>
  <c r="C155" i="8"/>
  <c r="C155" i="7"/>
  <c r="AG155" i="7"/>
  <c r="C155" i="6"/>
  <c r="C155" i="5"/>
  <c r="C155" i="3"/>
  <c r="Y154" i="15"/>
  <c r="V154" i="15"/>
  <c r="Q154" i="15"/>
  <c r="Y154" i="4"/>
  <c r="AG154" i="4" s="1"/>
  <c r="AW154" i="10"/>
  <c r="AW154" i="8"/>
  <c r="AP154" i="8"/>
  <c r="AP154" i="10"/>
  <c r="AP154" i="9"/>
  <c r="AW154" i="9" s="1"/>
  <c r="AR154" i="5"/>
  <c r="AY154" i="6"/>
  <c r="AR154" i="6"/>
  <c r="AY154" i="5"/>
  <c r="BM123" i="3"/>
  <c r="W123" i="3"/>
  <c r="F132" i="8"/>
  <c r="E132" i="8"/>
  <c r="W132" i="8" s="1"/>
  <c r="F132" i="1" s="1"/>
  <c r="Q132" i="1" s="1"/>
  <c r="AR131" i="7"/>
  <c r="G131" i="1"/>
  <c r="R131" i="1" s="1"/>
  <c r="AW130" i="7"/>
  <c r="AP130" i="7"/>
  <c r="BN119" i="3"/>
  <c r="AZ119" i="3"/>
  <c r="AR119" i="3"/>
  <c r="F139" i="6"/>
  <c r="X139" i="6" s="1"/>
  <c r="E139" i="6"/>
  <c r="W139" i="6" s="1"/>
  <c r="E139" i="1" s="1"/>
  <c r="P139" i="1" s="1"/>
  <c r="AI138" i="9"/>
  <c r="AQ138" i="9" s="1"/>
  <c r="AX138" i="9" s="1"/>
  <c r="AK138" i="5"/>
  <c r="AI138" i="3"/>
  <c r="V133" i="4"/>
  <c r="AD133" i="4" s="1"/>
  <c r="AT133" i="7"/>
  <c r="AT133" i="10"/>
  <c r="AM133" i="10"/>
  <c r="AM133" i="9"/>
  <c r="AT133" i="9" s="1"/>
  <c r="AM133" i="7"/>
  <c r="BN120" i="3"/>
  <c r="AZ120" i="3"/>
  <c r="AR120" i="3"/>
  <c r="AI130" i="6"/>
  <c r="AP130" i="6"/>
  <c r="AW130" i="6"/>
  <c r="BM130" i="3"/>
  <c r="W130" i="3"/>
  <c r="F141" i="5"/>
  <c r="X141" i="5" s="1"/>
  <c r="E141" i="5"/>
  <c r="AH142" i="7"/>
  <c r="AL142" i="5"/>
  <c r="AJ142" i="3"/>
  <c r="AX130" i="5"/>
  <c r="AQ130" i="5"/>
  <c r="AX127" i="7"/>
  <c r="AQ127" i="7"/>
  <c r="BV112" i="3"/>
  <c r="AH137" i="6"/>
  <c r="AH137" i="3"/>
  <c r="AV128" i="8"/>
  <c r="AO128" i="8"/>
  <c r="AH135" i="6"/>
  <c r="AH135" i="3"/>
  <c r="BR121" i="3"/>
  <c r="AO121" i="3"/>
  <c r="AW121" i="3"/>
  <c r="AT119" i="8"/>
  <c r="AM119" i="8"/>
  <c r="AW125" i="7"/>
  <c r="AP125" i="7"/>
  <c r="F142" i="5"/>
  <c r="X142" i="5" s="1"/>
  <c r="E142" i="5"/>
  <c r="AA138" i="4"/>
  <c r="AI138" i="4" s="1"/>
  <c r="AR138" i="10"/>
  <c r="AY138" i="10"/>
  <c r="BA138" i="6"/>
  <c r="AR138" i="8"/>
  <c r="AR138" i="9"/>
  <c r="AY138" i="9" s="1"/>
  <c r="AT138" i="6"/>
  <c r="AY138" i="8"/>
  <c r="AY138" i="7"/>
  <c r="BQ124" i="3"/>
  <c r="AV124" i="3"/>
  <c r="AN124" i="3"/>
  <c r="AR128" i="7"/>
  <c r="G128" i="1"/>
  <c r="R128" i="1" s="1"/>
  <c r="F135" i="3"/>
  <c r="X135" i="3" s="1"/>
  <c r="E135" i="3"/>
  <c r="AV131" i="8"/>
  <c r="AO131" i="8"/>
  <c r="BM124" i="3"/>
  <c r="W124" i="3"/>
  <c r="AI122" i="6"/>
  <c r="AW122" i="6"/>
  <c r="AP122" i="6"/>
  <c r="BS118" i="3"/>
  <c r="B118" i="1"/>
  <c r="M118" i="1" s="1"/>
  <c r="AH144" i="7"/>
  <c r="AL144" i="5"/>
  <c r="AJ144" i="3"/>
  <c r="BM119" i="3"/>
  <c r="W119" i="3"/>
  <c r="A304" i="6"/>
  <c r="BJ303" i="6"/>
  <c r="BI303" i="6"/>
  <c r="BH303" i="6"/>
  <c r="AV121" i="10"/>
  <c r="AO121" i="10"/>
  <c r="AM125" i="3"/>
  <c r="AU125" i="3"/>
  <c r="BP124" i="3"/>
  <c r="AP124" i="3"/>
  <c r="AX124" i="3"/>
  <c r="AT130" i="5"/>
  <c r="BA130" i="5"/>
  <c r="AI129" i="6"/>
  <c r="AW129" i="6"/>
  <c r="AP129" i="6"/>
  <c r="AQ108" i="6"/>
  <c r="AX108" i="6"/>
  <c r="AW128" i="7"/>
  <c r="AP128" i="7"/>
  <c r="AH138" i="6"/>
  <c r="AH138" i="3"/>
  <c r="L106" i="2"/>
  <c r="B106" i="2"/>
  <c r="BR130" i="3"/>
  <c r="AW130" i="3"/>
  <c r="AO130" i="3"/>
  <c r="AV127" i="8"/>
  <c r="AO127" i="8"/>
  <c r="BQ127" i="3"/>
  <c r="AV127" i="3"/>
  <c r="AN127" i="3"/>
  <c r="BS112" i="3"/>
  <c r="B112" i="1"/>
  <c r="M112" i="1" s="1"/>
  <c r="Z92" i="2"/>
  <c r="Y92" i="2"/>
  <c r="X92" i="2"/>
  <c r="W92" i="2"/>
  <c r="V92" i="2"/>
  <c r="AA92" i="2"/>
  <c r="AF137" i="9"/>
  <c r="AN137" i="9" s="1"/>
  <c r="AU137" i="9" s="1"/>
  <c r="AI137" i="7"/>
  <c r="AF137" i="3"/>
  <c r="AG135" i="10"/>
  <c r="AG135" i="9"/>
  <c r="AO135" i="9" s="1"/>
  <c r="AV135" i="9" s="1"/>
  <c r="AG135" i="8"/>
  <c r="AF135" i="7"/>
  <c r="AI135" i="5"/>
  <c r="AG135" i="3"/>
  <c r="F136" i="7"/>
  <c r="E136" i="7"/>
  <c r="W136" i="7" s="1"/>
  <c r="AO136" i="7"/>
  <c r="AV136" i="7"/>
  <c r="BN131" i="3"/>
  <c r="AR131" i="3"/>
  <c r="AZ131" i="3"/>
  <c r="A303" i="10"/>
  <c r="BJ302" i="10"/>
  <c r="BI302" i="10"/>
  <c r="BH302" i="10"/>
  <c r="BS110" i="3"/>
  <c r="B110" i="1"/>
  <c r="M110" i="1" s="1"/>
  <c r="W134" i="4"/>
  <c r="AE134" i="4" s="1"/>
  <c r="AU134" i="10"/>
  <c r="AP134" i="5"/>
  <c r="AU134" i="8"/>
  <c r="AN134" i="10"/>
  <c r="AW134" i="5"/>
  <c r="AN134" i="8"/>
  <c r="AE133" i="8"/>
  <c r="AG133" i="6"/>
  <c r="AG133" i="5"/>
  <c r="AE133" i="3"/>
  <c r="AF143" i="9"/>
  <c r="AN143" i="9" s="1"/>
  <c r="AU143" i="9" s="1"/>
  <c r="AI143" i="7"/>
  <c r="AF143" i="3"/>
  <c r="AT125" i="8"/>
  <c r="AM125" i="8"/>
  <c r="BQ131" i="3"/>
  <c r="AN131" i="3"/>
  <c r="AV131" i="3"/>
  <c r="AM139" i="10"/>
  <c r="V139" i="4"/>
  <c r="AD139" i="4" s="1"/>
  <c r="AM139" i="7"/>
  <c r="AT139" i="7"/>
  <c r="AT139" i="10"/>
  <c r="AM139" i="9"/>
  <c r="AT139" i="9" s="1"/>
  <c r="AV124" i="8"/>
  <c r="AO124" i="8"/>
  <c r="A326" i="4"/>
  <c r="AX325" i="4"/>
  <c r="AW325" i="4"/>
  <c r="AV325" i="4"/>
  <c r="Q146" i="15"/>
  <c r="V146" i="15"/>
  <c r="Y146" i="15"/>
  <c r="Y146" i="4"/>
  <c r="AG146" i="4" s="1"/>
  <c r="AW146" i="10"/>
  <c r="AY146" i="6"/>
  <c r="AR146" i="6"/>
  <c r="AW146" i="8"/>
  <c r="AP146" i="10"/>
  <c r="AP146" i="9"/>
  <c r="AW146" i="9" s="1"/>
  <c r="AP146" i="8"/>
  <c r="AY146" i="5"/>
  <c r="AR146" i="5"/>
  <c r="S158" i="15"/>
  <c r="X158" i="4" s="1"/>
  <c r="AF158" i="4" s="1"/>
  <c r="R158" i="15"/>
  <c r="Z158" i="4"/>
  <c r="AH158" i="4" s="1"/>
  <c r="AZ158" i="6"/>
  <c r="AS158" i="6"/>
  <c r="AQ158" i="10"/>
  <c r="AX158" i="10"/>
  <c r="AX158" i="8"/>
  <c r="AQ158" i="8"/>
  <c r="B99" i="2"/>
  <c r="L99" i="2"/>
  <c r="AI132" i="9"/>
  <c r="AQ132" i="9" s="1"/>
  <c r="AX132" i="9" s="1"/>
  <c r="AK132" i="5"/>
  <c r="AI132" i="3"/>
  <c r="BS114" i="3"/>
  <c r="B114" i="1"/>
  <c r="M114" i="1" s="1"/>
  <c r="BR119" i="3"/>
  <c r="AW119" i="3"/>
  <c r="AO119" i="3"/>
  <c r="BA119" i="5"/>
  <c r="AT119" i="5"/>
  <c r="AA83" i="2"/>
  <c r="Z83" i="2"/>
  <c r="Y83" i="2"/>
  <c r="X83" i="2"/>
  <c r="W83" i="2"/>
  <c r="V83" i="2"/>
  <c r="F139" i="7"/>
  <c r="E139" i="7"/>
  <c r="W139" i="7" s="1"/>
  <c r="AH138" i="7"/>
  <c r="AL138" i="5"/>
  <c r="AJ138" i="3"/>
  <c r="BA133" i="3"/>
  <c r="AS133" i="3"/>
  <c r="BA120" i="5"/>
  <c r="AT120" i="5"/>
  <c r="BA123" i="5"/>
  <c r="AT123" i="5"/>
  <c r="BS113" i="3"/>
  <c r="B113" i="1"/>
  <c r="M113" i="1" s="1"/>
  <c r="AU127" i="3"/>
  <c r="AM127" i="3"/>
  <c r="AU286" i="4"/>
  <c r="J286" i="4"/>
  <c r="F141" i="6"/>
  <c r="X141" i="6" s="1"/>
  <c r="E141" i="6"/>
  <c r="W141" i="6" s="1"/>
  <c r="E141" i="1" s="1"/>
  <c r="P141" i="1" s="1"/>
  <c r="A304" i="8"/>
  <c r="BJ303" i="8"/>
  <c r="BI303" i="8"/>
  <c r="BH303" i="8"/>
  <c r="AN130" i="7"/>
  <c r="AU130" i="7"/>
  <c r="AO127" i="10"/>
  <c r="AV127" i="10"/>
  <c r="AR127" i="7"/>
  <c r="G127" i="1"/>
  <c r="R127" i="1" s="1"/>
  <c r="H290" i="4"/>
  <c r="AI137" i="9"/>
  <c r="AQ137" i="9" s="1"/>
  <c r="AX137" i="9" s="1"/>
  <c r="AK137" i="5"/>
  <c r="AI137" i="3"/>
  <c r="AI135" i="9"/>
  <c r="AQ135" i="9" s="1"/>
  <c r="AX135" i="9" s="1"/>
  <c r="AK135" i="5"/>
  <c r="AI135" i="3"/>
  <c r="B96" i="2"/>
  <c r="L96" i="2"/>
  <c r="AS136" i="3"/>
  <c r="BA136" i="3"/>
  <c r="AR122" i="7"/>
  <c r="G122" i="1"/>
  <c r="R122" i="1" s="1"/>
  <c r="AR123" i="7"/>
  <c r="G123" i="1"/>
  <c r="R123" i="1" s="1"/>
  <c r="BA132" i="3"/>
  <c r="AS132" i="3"/>
  <c r="E102" i="2"/>
  <c r="O102" i="2"/>
  <c r="M127" i="13"/>
  <c r="W127" i="5"/>
  <c r="D127" i="1" s="1"/>
  <c r="O127" i="1" s="1"/>
  <c r="F138" i="7"/>
  <c r="E138" i="7"/>
  <c r="W138" i="7" s="1"/>
  <c r="BI325" i="6"/>
  <c r="BH325" i="6"/>
  <c r="BJ325" i="6"/>
  <c r="A326" i="6"/>
  <c r="BR124" i="3"/>
  <c r="AO124" i="3"/>
  <c r="AW124" i="3"/>
  <c r="P158" i="15"/>
  <c r="K158" i="15"/>
  <c r="N158" i="15"/>
  <c r="M158" i="15"/>
  <c r="L158" i="15"/>
  <c r="O158" i="15"/>
  <c r="C158" i="7"/>
  <c r="AG158" i="7"/>
  <c r="C158" i="8"/>
  <c r="C158" i="6"/>
  <c r="C158" i="5"/>
  <c r="C158" i="3"/>
  <c r="AR129" i="7"/>
  <c r="G129" i="1"/>
  <c r="R129" i="1" s="1"/>
  <c r="AJ29" i="9"/>
  <c r="AR30" i="9"/>
  <c r="AY30" i="9" s="1"/>
  <c r="AW119" i="7"/>
  <c r="AP119" i="7"/>
  <c r="AA133" i="4"/>
  <c r="AI133" i="4" s="1"/>
  <c r="AR133" i="8"/>
  <c r="AR133" i="10"/>
  <c r="BA133" i="6"/>
  <c r="AT133" i="6"/>
  <c r="AY133" i="10"/>
  <c r="AY133" i="8"/>
  <c r="AR133" i="9"/>
  <c r="AY133" i="9" s="1"/>
  <c r="AY133" i="7"/>
  <c r="AP120" i="7"/>
  <c r="AW120" i="7"/>
  <c r="X84" i="2"/>
  <c r="W84" i="2"/>
  <c r="Z84" i="2"/>
  <c r="Y84" i="2"/>
  <c r="AA84" i="2"/>
  <c r="V84" i="2"/>
  <c r="BN123" i="3"/>
  <c r="AZ123" i="3"/>
  <c r="AR123" i="3"/>
  <c r="BV113" i="3"/>
  <c r="AO127" i="5"/>
  <c r="AV127" i="5"/>
  <c r="AV141" i="7"/>
  <c r="AO141" i="7"/>
  <c r="AO130" i="8"/>
  <c r="AV130" i="8"/>
  <c r="AG137" i="10"/>
  <c r="AG137" i="9"/>
  <c r="AO137" i="9" s="1"/>
  <c r="AV137" i="9" s="1"/>
  <c r="AG137" i="8"/>
  <c r="AF137" i="7"/>
  <c r="AI137" i="5"/>
  <c r="AG137" i="3"/>
  <c r="AO128" i="10"/>
  <c r="AV128" i="10"/>
  <c r="AH135" i="7"/>
  <c r="AL135" i="5"/>
  <c r="AJ135" i="3"/>
  <c r="A305" i="5"/>
  <c r="BJ304" i="5"/>
  <c r="BI304" i="5"/>
  <c r="BH304" i="5"/>
  <c r="F134" i="7"/>
  <c r="E134" i="7"/>
  <c r="W134" i="7" s="1"/>
  <c r="BO131" i="3"/>
  <c r="AY131" i="3"/>
  <c r="AQ131" i="3"/>
  <c r="O95" i="2"/>
  <c r="E95" i="2"/>
  <c r="F143" i="3"/>
  <c r="X143" i="3" s="1"/>
  <c r="E143" i="3"/>
  <c r="BA138" i="3"/>
  <c r="AS138" i="3"/>
  <c r="AW124" i="7"/>
  <c r="AP124" i="7"/>
  <c r="AK327" i="3"/>
  <c r="E137" i="5"/>
  <c r="F137" i="5"/>
  <c r="X137" i="5" s="1"/>
  <c r="E101" i="2"/>
  <c r="O101" i="2"/>
  <c r="N284" i="1"/>
  <c r="K284" i="1"/>
  <c r="AV129" i="10"/>
  <c r="AO129" i="10"/>
  <c r="BM126" i="3"/>
  <c r="W126" i="3"/>
  <c r="F136" i="3"/>
  <c r="X136" i="3" s="1"/>
  <c r="E136" i="3"/>
  <c r="AU123" i="3"/>
  <c r="AM123" i="3"/>
  <c r="AO123" i="5"/>
  <c r="AV123" i="5"/>
  <c r="AO130" i="6"/>
  <c r="AV130" i="6"/>
  <c r="F139" i="3"/>
  <c r="X139" i="3" s="1"/>
  <c r="E139" i="3"/>
  <c r="AZ123" i="5"/>
  <c r="AS123" i="5"/>
  <c r="AX128" i="5"/>
  <c r="AQ128" i="5"/>
  <c r="F136" i="6"/>
  <c r="X136" i="6" s="1"/>
  <c r="E136" i="6"/>
  <c r="W136" i="6" s="1"/>
  <c r="E136" i="1" s="1"/>
  <c r="P136" i="1" s="1"/>
  <c r="AX119" i="7"/>
  <c r="AQ119" i="7"/>
  <c r="AV123" i="6"/>
  <c r="AO123" i="6"/>
  <c r="AH143" i="7"/>
  <c r="AL143" i="5"/>
  <c r="AJ143" i="3"/>
  <c r="AQ124" i="5"/>
  <c r="AX124" i="5"/>
  <c r="AA87" i="2"/>
  <c r="Z87" i="2"/>
  <c r="Y87" i="2"/>
  <c r="X87" i="2"/>
  <c r="W87" i="2"/>
  <c r="V87" i="2"/>
  <c r="F136" i="8"/>
  <c r="E136" i="8"/>
  <c r="W136" i="8" s="1"/>
  <c r="F136" i="1" s="1"/>
  <c r="Q136" i="1" s="1"/>
  <c r="S154" i="15"/>
  <c r="X154" i="4" s="1"/>
  <c r="AF154" i="4" s="1"/>
  <c r="R154" i="15"/>
  <c r="Z154" i="4"/>
  <c r="AH154" i="4" s="1"/>
  <c r="AX154" i="10"/>
  <c r="AQ154" i="8"/>
  <c r="AX154" i="8"/>
  <c r="AQ154" i="10"/>
  <c r="AZ154" i="6"/>
  <c r="AS154" i="6"/>
  <c r="AU120" i="3"/>
  <c r="AM120" i="3"/>
  <c r="AX119" i="5"/>
  <c r="AQ119" i="5"/>
  <c r="AO139" i="7"/>
  <c r="AV139" i="7"/>
  <c r="M123" i="13"/>
  <c r="W123" i="5"/>
  <c r="D123" i="1" s="1"/>
  <c r="O123" i="1" s="1"/>
  <c r="BS115" i="3"/>
  <c r="B115" i="1"/>
  <c r="M115" i="1" s="1"/>
  <c r="AO124" i="10"/>
  <c r="AV124" i="10"/>
  <c r="AQ106" i="6"/>
  <c r="AX106" i="6"/>
  <c r="P145" i="15"/>
  <c r="L145" i="15"/>
  <c r="M145" i="15"/>
  <c r="N145" i="15"/>
  <c r="K145" i="15"/>
  <c r="O145" i="15"/>
  <c r="C145" i="8"/>
  <c r="C145" i="7"/>
  <c r="AG145" i="7"/>
  <c r="C145" i="6"/>
  <c r="C145" i="5"/>
  <c r="C145" i="3"/>
  <c r="AE132" i="8"/>
  <c r="AG132" i="6"/>
  <c r="AG132" i="5"/>
  <c r="AE132" i="3"/>
  <c r="AV120" i="5"/>
  <c r="AO120" i="5"/>
  <c r="AU119" i="7"/>
  <c r="AN119" i="7"/>
  <c r="AU122" i="3"/>
  <c r="AM122" i="3"/>
  <c r="E97" i="2"/>
  <c r="O97" i="2"/>
  <c r="A305" i="7"/>
  <c r="BJ304" i="7"/>
  <c r="BI304" i="7"/>
  <c r="BH304" i="7"/>
  <c r="F139" i="8"/>
  <c r="E139" i="8"/>
  <c r="W139" i="8" s="1"/>
  <c r="F139" i="1" s="1"/>
  <c r="Q139" i="1" s="1"/>
  <c r="BO128" i="3"/>
  <c r="AQ128" i="3"/>
  <c r="AY128" i="3"/>
  <c r="BN127" i="3"/>
  <c r="AZ127" i="3"/>
  <c r="AR127" i="3"/>
  <c r="AW123" i="7"/>
  <c r="AP123" i="7"/>
  <c r="AU121" i="3"/>
  <c r="AM121" i="3"/>
  <c r="AO127" i="6"/>
  <c r="AV127" i="6"/>
  <c r="E141" i="7"/>
  <c r="W141" i="7" s="1"/>
  <c r="F141" i="7"/>
  <c r="M131" i="13"/>
  <c r="W131" i="5"/>
  <c r="D131" i="1" s="1"/>
  <c r="O131" i="1" s="1"/>
  <c r="AH137" i="7"/>
  <c r="AL137" i="5"/>
  <c r="AJ137" i="3"/>
  <c r="AA93" i="2"/>
  <c r="Z93" i="2"/>
  <c r="Y93" i="2"/>
  <c r="X93" i="2"/>
  <c r="W93" i="2"/>
  <c r="V93" i="2"/>
  <c r="M121" i="13"/>
  <c r="W121" i="5"/>
  <c r="D121" i="1" s="1"/>
  <c r="O121" i="1" s="1"/>
  <c r="BR129" i="3"/>
  <c r="AO129" i="3"/>
  <c r="AW129" i="3"/>
  <c r="AV126" i="8"/>
  <c r="AO126" i="8"/>
  <c r="V148" i="15"/>
  <c r="Y148" i="15"/>
  <c r="Q148" i="15"/>
  <c r="Y148" i="4"/>
  <c r="AG148" i="4" s="1"/>
  <c r="AR148" i="6"/>
  <c r="AP148" i="10"/>
  <c r="AW148" i="10"/>
  <c r="AP148" i="8"/>
  <c r="AY148" i="6"/>
  <c r="AW148" i="8"/>
  <c r="AR148" i="5"/>
  <c r="AY148" i="5"/>
  <c r="AP148" i="9"/>
  <c r="AW148" i="9" s="1"/>
  <c r="AG144" i="10"/>
  <c r="AG144" i="9"/>
  <c r="AO144" i="9" s="1"/>
  <c r="AV144" i="9" s="1"/>
  <c r="AG144" i="8"/>
  <c r="AF144" i="7"/>
  <c r="AI144" i="5"/>
  <c r="AG144" i="3"/>
  <c r="AX129" i="5"/>
  <c r="AQ129" i="5"/>
  <c r="Y151" i="15"/>
  <c r="V151" i="15"/>
  <c r="Q151" i="15"/>
  <c r="Y151" i="4"/>
  <c r="AG151" i="4" s="1"/>
  <c r="AP151" i="10"/>
  <c r="AW151" i="10"/>
  <c r="AR151" i="6"/>
  <c r="AW151" i="8"/>
  <c r="AP151" i="8"/>
  <c r="AY151" i="6"/>
  <c r="AY151" i="5"/>
  <c r="AP151" i="9"/>
  <c r="AW151" i="9" s="1"/>
  <c r="AR151" i="5"/>
  <c r="AO120" i="10"/>
  <c r="AV120" i="10"/>
  <c r="AZ126" i="5"/>
  <c r="AS126" i="5"/>
  <c r="AV126" i="10"/>
  <c r="AO126" i="10"/>
  <c r="AQ117" i="6"/>
  <c r="AX117" i="6"/>
  <c r="X90" i="2"/>
  <c r="W90" i="2"/>
  <c r="V90" i="2"/>
  <c r="AA90" i="2"/>
  <c r="Z90" i="2"/>
  <c r="Y90" i="2"/>
  <c r="AV138" i="7"/>
  <c r="AO138" i="7"/>
  <c r="AO131" i="10"/>
  <c r="AV131" i="10"/>
  <c r="F137" i="6"/>
  <c r="X137" i="6" s="1"/>
  <c r="E137" i="6"/>
  <c r="W137" i="6" s="1"/>
  <c r="E137" i="1" s="1"/>
  <c r="P137" i="1" s="1"/>
  <c r="J288" i="4"/>
  <c r="AH143" i="6"/>
  <c r="AH143" i="3"/>
  <c r="BP129" i="3"/>
  <c r="AP129" i="3"/>
  <c r="AX129" i="3"/>
  <c r="N106" i="2"/>
  <c r="D106" i="2"/>
  <c r="AE137" i="8"/>
  <c r="AG137" i="6"/>
  <c r="AG137" i="5"/>
  <c r="AE137" i="3"/>
  <c r="AF135" i="9"/>
  <c r="AN135" i="9" s="1"/>
  <c r="AU135" i="9" s="1"/>
  <c r="AI135" i="7"/>
  <c r="AF135" i="3"/>
  <c r="AX131" i="7"/>
  <c r="AQ131" i="7"/>
  <c r="BV114" i="3"/>
  <c r="BA121" i="5"/>
  <c r="AT121" i="5"/>
  <c r="AV131" i="5"/>
  <c r="AO131" i="5"/>
  <c r="BS106" i="3"/>
  <c r="B106" i="1"/>
  <c r="M106" i="1" s="1"/>
  <c r="AH136" i="6"/>
  <c r="AH136" i="3"/>
  <c r="BM121" i="3"/>
  <c r="BV121" i="3" s="1"/>
  <c r="W121" i="3"/>
  <c r="AW121" i="7"/>
  <c r="AP121" i="7"/>
  <c r="BV115" i="3"/>
  <c r="AV131" i="6"/>
  <c r="AO131" i="6"/>
  <c r="BV106" i="3"/>
  <c r="BO124" i="3"/>
  <c r="AQ124" i="3"/>
  <c r="AY124" i="3"/>
  <c r="AO124" i="5"/>
  <c r="AV124" i="5"/>
  <c r="W141" i="4"/>
  <c r="AE141" i="4" s="1"/>
  <c r="AN141" i="10"/>
  <c r="AU141" i="10"/>
  <c r="AU141" i="8"/>
  <c r="AP141" i="5"/>
  <c r="AW141" i="5"/>
  <c r="AN141" i="8"/>
  <c r="P150" i="15"/>
  <c r="N150" i="15"/>
  <c r="M150" i="15"/>
  <c r="L150" i="15"/>
  <c r="K150" i="15"/>
  <c r="O150" i="15"/>
  <c r="C150" i="8"/>
  <c r="AG150" i="7"/>
  <c r="C150" i="7"/>
  <c r="C150" i="6"/>
  <c r="C150" i="5"/>
  <c r="C150" i="3"/>
  <c r="Q153" i="15"/>
  <c r="V153" i="15"/>
  <c r="Y153" i="15"/>
  <c r="Y153" i="4"/>
  <c r="AG153" i="4" s="1"/>
  <c r="AP153" i="10"/>
  <c r="AW153" i="8"/>
  <c r="AW153" i="10"/>
  <c r="AP153" i="8"/>
  <c r="AP153" i="9"/>
  <c r="AW153" i="9" s="1"/>
  <c r="AY153" i="6"/>
  <c r="AY153" i="5"/>
  <c r="AR153" i="6"/>
  <c r="AR153" i="5"/>
  <c r="AF132" i="9"/>
  <c r="AN132" i="9" s="1"/>
  <c r="AU132" i="9" s="1"/>
  <c r="AI132" i="7"/>
  <c r="AF132" i="3"/>
  <c r="AX118" i="6"/>
  <c r="AQ118" i="6"/>
  <c r="AO120" i="6"/>
  <c r="AV120" i="6"/>
  <c r="AV119" i="8"/>
  <c r="AO119" i="8"/>
  <c r="AO122" i="5"/>
  <c r="AV122" i="5"/>
  <c r="AU126" i="3"/>
  <c r="AM126" i="3"/>
  <c r="M125" i="13"/>
  <c r="W125" i="5"/>
  <c r="D125" i="1" s="1"/>
  <c r="O125" i="1" s="1"/>
  <c r="AE139" i="8"/>
  <c r="AG139" i="5"/>
  <c r="AG139" i="6"/>
  <c r="AE139" i="3"/>
  <c r="AZ128" i="5"/>
  <c r="AS128" i="5"/>
  <c r="AT127" i="5"/>
  <c r="BA127" i="5"/>
  <c r="AV121" i="5"/>
  <c r="AO121" i="5"/>
  <c r="AT127" i="8"/>
  <c r="AM127" i="8"/>
  <c r="BM127" i="3"/>
  <c r="W127" i="3"/>
  <c r="F141" i="8"/>
  <c r="E141" i="8"/>
  <c r="W141" i="8" s="1"/>
  <c r="F141" i="1" s="1"/>
  <c r="Q141" i="1" s="1"/>
  <c r="N107" i="2"/>
  <c r="D107" i="2"/>
  <c r="AR125" i="7"/>
  <c r="G125" i="1"/>
  <c r="R125" i="1" s="1"/>
  <c r="AO130" i="10"/>
  <c r="AV130" i="10"/>
  <c r="BR123" i="3"/>
  <c r="AW123" i="3"/>
  <c r="AO123" i="3"/>
  <c r="D97" i="2"/>
  <c r="N97" i="2"/>
  <c r="AO120" i="8"/>
  <c r="AV120" i="8"/>
  <c r="AM129" i="8"/>
  <c r="AT129" i="8"/>
  <c r="AA132" i="4"/>
  <c r="AI132" i="4" s="1"/>
  <c r="AT132" i="6"/>
  <c r="AY132" i="10"/>
  <c r="AY132" i="8"/>
  <c r="AR132" i="10"/>
  <c r="AR132" i="8"/>
  <c r="BA132" i="6"/>
  <c r="AR132" i="9"/>
  <c r="AY132" i="9" s="1"/>
  <c r="AY132" i="7"/>
  <c r="S152" i="15"/>
  <c r="X152" i="4" s="1"/>
  <c r="AF152" i="4" s="1"/>
  <c r="R152" i="15"/>
  <c r="AX152" i="10"/>
  <c r="Z152" i="4"/>
  <c r="AH152" i="4" s="1"/>
  <c r="AQ152" i="10"/>
  <c r="AX152" i="8"/>
  <c r="AS152" i="6"/>
  <c r="AZ152" i="6"/>
  <c r="AQ152" i="8"/>
  <c r="F138" i="5"/>
  <c r="X138" i="5" s="1"/>
  <c r="E138" i="5"/>
  <c r="V138" i="4"/>
  <c r="AD138" i="4" s="1"/>
  <c r="AM138" i="10"/>
  <c r="AT138" i="10"/>
  <c r="AT138" i="7"/>
  <c r="AM138" i="7"/>
  <c r="AM138" i="9"/>
  <c r="AT138" i="9" s="1"/>
  <c r="E143" i="6"/>
  <c r="W143" i="6" s="1"/>
  <c r="E143" i="1" s="1"/>
  <c r="P143" i="1" s="1"/>
  <c r="F143" i="6"/>
  <c r="X143" i="6" s="1"/>
  <c r="BA134" i="3"/>
  <c r="AS134" i="3"/>
  <c r="AO129" i="8"/>
  <c r="AV129" i="8"/>
  <c r="BV117" i="3"/>
  <c r="BS108" i="3"/>
  <c r="B108" i="1"/>
  <c r="M108" i="1" s="1"/>
  <c r="F143" i="7"/>
  <c r="E143" i="7"/>
  <c r="W143" i="7" s="1"/>
  <c r="BS116" i="3"/>
  <c r="B116" i="1"/>
  <c r="M116" i="1" s="1"/>
  <c r="S151" i="15"/>
  <c r="X151" i="4" s="1"/>
  <c r="AF151" i="4" s="1"/>
  <c r="R151" i="15"/>
  <c r="Z151" i="4"/>
  <c r="AH151" i="4" s="1"/>
  <c r="AX151" i="10"/>
  <c r="AQ151" i="10"/>
  <c r="AS151" i="6"/>
  <c r="AZ151" i="6"/>
  <c r="AQ151" i="8"/>
  <c r="AX151" i="8"/>
  <c r="AA134" i="4"/>
  <c r="AI134" i="4" s="1"/>
  <c r="AY134" i="10"/>
  <c r="AR134" i="9"/>
  <c r="AY134" i="9" s="1"/>
  <c r="BA134" i="6"/>
  <c r="AY134" i="8"/>
  <c r="AR134" i="10"/>
  <c r="AT134" i="6"/>
  <c r="AY134" i="7"/>
  <c r="AR134" i="8"/>
  <c r="D95" i="2"/>
  <c r="N95" i="2"/>
  <c r="AG140" i="10"/>
  <c r="AG140" i="8"/>
  <c r="AF140" i="7"/>
  <c r="AG140" i="9"/>
  <c r="AO140" i="9" s="1"/>
  <c r="AV140" i="9" s="1"/>
  <c r="AI140" i="5"/>
  <c r="AG140" i="3"/>
  <c r="AV133" i="7"/>
  <c r="AO133" i="7"/>
  <c r="S146" i="15"/>
  <c r="X146" i="4" s="1"/>
  <c r="AF146" i="4" s="1"/>
  <c r="R146" i="15"/>
  <c r="Z146" i="4"/>
  <c r="AH146" i="4" s="1"/>
  <c r="AX146" i="10"/>
  <c r="AZ146" i="6"/>
  <c r="AQ146" i="10"/>
  <c r="AX146" i="8"/>
  <c r="AS146" i="6"/>
  <c r="AQ146" i="8"/>
  <c r="M129" i="13"/>
  <c r="W129" i="5"/>
  <c r="D129" i="1" s="1"/>
  <c r="O129" i="1" s="1"/>
  <c r="BA128" i="5"/>
  <c r="AT128" i="5"/>
  <c r="AG138" i="10"/>
  <c r="AG138" i="9"/>
  <c r="AO138" i="9" s="1"/>
  <c r="AV138" i="9" s="1"/>
  <c r="AG138" i="8"/>
  <c r="AF138" i="7"/>
  <c r="AI138" i="5"/>
  <c r="AG138" i="3"/>
  <c r="AH142" i="6"/>
  <c r="AH142" i="3"/>
  <c r="F133" i="7"/>
  <c r="E133" i="7"/>
  <c r="W133" i="7" s="1"/>
  <c r="AO125" i="5"/>
  <c r="AV125" i="5"/>
  <c r="AA139" i="4"/>
  <c r="AI139" i="4" s="1"/>
  <c r="AR139" i="10"/>
  <c r="AY139" i="10"/>
  <c r="BA139" i="6"/>
  <c r="AR139" i="9"/>
  <c r="AY139" i="9" s="1"/>
  <c r="AT139" i="6"/>
  <c r="AY139" i="7"/>
  <c r="AR139" i="8"/>
  <c r="AY139" i="8"/>
  <c r="AI124" i="6"/>
  <c r="AW124" i="6"/>
  <c r="AP124" i="6"/>
  <c r="BA131" i="5"/>
  <c r="AT131" i="5"/>
  <c r="BN121" i="3"/>
  <c r="AZ121" i="3"/>
  <c r="AR121" i="3"/>
  <c r="BV110" i="3"/>
  <c r="AF133" i="9"/>
  <c r="AN133" i="9" s="1"/>
  <c r="AU133" i="9" s="1"/>
  <c r="AI133" i="7"/>
  <c r="AF133" i="3"/>
  <c r="A303" i="9"/>
  <c r="BJ302" i="9"/>
  <c r="BH302" i="9"/>
  <c r="BI302" i="9"/>
  <c r="AH136" i="7"/>
  <c r="AL136" i="5"/>
  <c r="AJ136" i="3"/>
  <c r="AG133" i="10"/>
  <c r="AG133" i="9"/>
  <c r="AO133" i="9" s="1"/>
  <c r="AV133" i="9" s="1"/>
  <c r="AG133" i="8"/>
  <c r="AF133" i="7"/>
  <c r="AI133" i="5"/>
  <c r="AG133" i="3"/>
  <c r="AU124" i="3"/>
  <c r="AM124" i="3"/>
  <c r="D99" i="2"/>
  <c r="N99" i="2"/>
  <c r="W82" i="2"/>
  <c r="V82" i="2"/>
  <c r="Z82" i="2"/>
  <c r="AA82" i="2"/>
  <c r="Y82" i="2"/>
  <c r="X82" i="2"/>
  <c r="AH133" i="6"/>
  <c r="AH133" i="3"/>
  <c r="AF136" i="9"/>
  <c r="AN136" i="9" s="1"/>
  <c r="AU136" i="9" s="1"/>
  <c r="AI136" i="7"/>
  <c r="AF136" i="3"/>
  <c r="B97" i="2"/>
  <c r="L97" i="2"/>
  <c r="D102" i="2"/>
  <c r="N102" i="2"/>
  <c r="J287" i="4"/>
  <c r="BR122" i="3"/>
  <c r="AW122" i="3"/>
  <c r="AO122" i="3"/>
  <c r="E100" i="2"/>
  <c r="O100" i="2"/>
  <c r="N283" i="1"/>
  <c r="K283" i="1"/>
  <c r="AI133" i="9"/>
  <c r="AQ133" i="9" s="1"/>
  <c r="AX133" i="9" s="1"/>
  <c r="AK133" i="5"/>
  <c r="AI133" i="3"/>
  <c r="AT131" i="8"/>
  <c r="AM131" i="8"/>
  <c r="M124" i="13"/>
  <c r="W124" i="5"/>
  <c r="D124" i="1" s="1"/>
  <c r="O124" i="1" s="1"/>
  <c r="AS124" i="5"/>
  <c r="AZ124" i="5"/>
  <c r="AV124" i="6"/>
  <c r="AO124" i="6"/>
  <c r="P154" i="15"/>
  <c r="O154" i="15"/>
  <c r="N154" i="15"/>
  <c r="M154" i="15"/>
  <c r="L154" i="15"/>
  <c r="K154" i="15"/>
  <c r="C154" i="8"/>
  <c r="C154" i="7"/>
  <c r="AG154" i="7"/>
  <c r="C154" i="6"/>
  <c r="C154" i="5"/>
  <c r="C154" i="3"/>
  <c r="S153" i="15"/>
  <c r="X153" i="4" s="1"/>
  <c r="AF153" i="4" s="1"/>
  <c r="R153" i="15"/>
  <c r="Z153" i="4"/>
  <c r="AH153" i="4" s="1"/>
  <c r="AQ153" i="10"/>
  <c r="AX153" i="8"/>
  <c r="AX153" i="10"/>
  <c r="AQ153" i="8"/>
  <c r="AZ153" i="6"/>
  <c r="AS153" i="6"/>
  <c r="AH132" i="6"/>
  <c r="AH132" i="3"/>
  <c r="AQ114" i="6"/>
  <c r="AX114" i="6"/>
  <c r="AT120" i="8"/>
  <c r="AM120" i="8"/>
  <c r="AV122" i="6"/>
  <c r="AO122" i="6"/>
  <c r="AN133" i="8"/>
  <c r="W133" i="4"/>
  <c r="AE133" i="4" s="1"/>
  <c r="AN133" i="10"/>
  <c r="AW133" i="5"/>
  <c r="AU133" i="10"/>
  <c r="AU133" i="8"/>
  <c r="AP133" i="5"/>
  <c r="AV126" i="5"/>
  <c r="AO126" i="5"/>
  <c r="D101" i="2"/>
  <c r="N101" i="2"/>
  <c r="W143" i="4"/>
  <c r="AE143" i="4" s="1"/>
  <c r="AN143" i="10"/>
  <c r="AU143" i="10"/>
  <c r="AN143" i="8"/>
  <c r="AW143" i="5"/>
  <c r="AU143" i="8"/>
  <c r="AP143" i="5"/>
  <c r="AH139" i="7"/>
  <c r="AL139" i="5"/>
  <c r="AJ139" i="3"/>
  <c r="A303" i="4"/>
  <c r="AX302" i="4"/>
  <c r="AW302" i="4"/>
  <c r="AV302" i="4"/>
  <c r="AW127" i="7"/>
  <c r="AP127" i="7"/>
  <c r="AV121" i="6"/>
  <c r="AO121" i="6"/>
  <c r="L103" i="2"/>
  <c r="B103" i="2"/>
  <c r="AE141" i="8"/>
  <c r="AG141" i="6"/>
  <c r="AG141" i="5"/>
  <c r="AE141" i="3"/>
  <c r="F144" i="3"/>
  <c r="X144" i="3" s="1"/>
  <c r="E144" i="3"/>
  <c r="AX123" i="5"/>
  <c r="AQ123" i="5"/>
  <c r="BR131" i="3"/>
  <c r="AO131" i="3"/>
  <c r="AW131" i="3"/>
  <c r="AA135" i="4"/>
  <c r="AI135" i="4" s="1"/>
  <c r="AR135" i="10"/>
  <c r="AR135" i="9"/>
  <c r="AY135" i="9" s="1"/>
  <c r="AT135" i="6"/>
  <c r="AY135" i="8"/>
  <c r="AY135" i="10"/>
  <c r="AR135" i="8"/>
  <c r="BA135" i="6"/>
  <c r="AY135" i="7"/>
  <c r="AT125" i="5"/>
  <c r="BA125" i="5"/>
  <c r="AX109" i="6"/>
  <c r="AQ109" i="6"/>
  <c r="AR126" i="7"/>
  <c r="G126" i="1"/>
  <c r="R126" i="1" s="1"/>
  <c r="M285" i="4"/>
  <c r="K285" i="4"/>
  <c r="AI126" i="6"/>
  <c r="AP126" i="6"/>
  <c r="AW126" i="6"/>
  <c r="AX121" i="5"/>
  <c r="AQ121" i="5"/>
  <c r="BJ328" i="3"/>
  <c r="BI328" i="3"/>
  <c r="BH328" i="3"/>
  <c r="AD328" i="3"/>
  <c r="A329" i="3"/>
  <c r="BQ125" i="3"/>
  <c r="AN125" i="3"/>
  <c r="AV125" i="3"/>
  <c r="BP120" i="3"/>
  <c r="AX120" i="3"/>
  <c r="AP120" i="3"/>
  <c r="AA136" i="4"/>
  <c r="AI136" i="4" s="1"/>
  <c r="AR136" i="10"/>
  <c r="AY136" i="10"/>
  <c r="AR136" i="8"/>
  <c r="AR136" i="9"/>
  <c r="AY136" i="9" s="1"/>
  <c r="BA136" i="6"/>
  <c r="AT136" i="6"/>
  <c r="AY136" i="8"/>
  <c r="AY136" i="7"/>
  <c r="AM142" i="10"/>
  <c r="V142" i="4"/>
  <c r="AD142" i="4" s="1"/>
  <c r="AT142" i="10"/>
  <c r="AM142" i="7"/>
  <c r="AT142" i="7"/>
  <c r="AM142" i="9"/>
  <c r="AT142" i="9" s="1"/>
  <c r="V141" i="4"/>
  <c r="AD141" i="4" s="1"/>
  <c r="AM141" i="10"/>
  <c r="AT141" i="10"/>
  <c r="AT141" i="7"/>
  <c r="AM141" i="9"/>
  <c r="AT141" i="9" s="1"/>
  <c r="AM141" i="7"/>
  <c r="V88" i="2"/>
  <c r="AA88" i="2"/>
  <c r="Z88" i="2"/>
  <c r="Y88" i="2"/>
  <c r="X88" i="2"/>
  <c r="W88" i="2"/>
  <c r="BO121" i="3"/>
  <c r="AQ121" i="3"/>
  <c r="AY121" i="3"/>
  <c r="S148" i="15"/>
  <c r="X148" i="4" s="1"/>
  <c r="AF148" i="4" s="1"/>
  <c r="R148" i="15"/>
  <c r="Z148" i="4"/>
  <c r="AH148" i="4" s="1"/>
  <c r="AQ148" i="10"/>
  <c r="AS148" i="6"/>
  <c r="AQ148" i="8"/>
  <c r="AX148" i="10"/>
  <c r="AX148" i="8"/>
  <c r="AZ148" i="6"/>
  <c r="AV121" i="8"/>
  <c r="AO121" i="8"/>
  <c r="AI144" i="9"/>
  <c r="AQ144" i="9" s="1"/>
  <c r="AX144" i="9" s="1"/>
  <c r="AK144" i="5"/>
  <c r="AI144" i="3"/>
  <c r="Y91" i="2"/>
  <c r="X91" i="2"/>
  <c r="W91" i="2"/>
  <c r="V91" i="2"/>
  <c r="AA91" i="2"/>
  <c r="Z91" i="2"/>
  <c r="AZ121" i="5"/>
  <c r="AS121" i="5"/>
  <c r="AA140" i="4"/>
  <c r="AI140" i="4" s="1"/>
  <c r="AR140" i="8"/>
  <c r="AY140" i="10"/>
  <c r="AY140" i="8"/>
  <c r="AR140" i="10"/>
  <c r="BA140" i="6"/>
  <c r="AT140" i="6"/>
  <c r="AR140" i="9"/>
  <c r="AY140" i="9" s="1"/>
  <c r="AY140" i="7"/>
  <c r="S150" i="15"/>
  <c r="X150" i="4" s="1"/>
  <c r="AF150" i="4" s="1"/>
  <c r="R150" i="15"/>
  <c r="AX150" i="10"/>
  <c r="Z150" i="4"/>
  <c r="AH150" i="4" s="1"/>
  <c r="AX150" i="8"/>
  <c r="AS150" i="6"/>
  <c r="AQ150" i="10"/>
  <c r="AZ150" i="6"/>
  <c r="AQ150" i="8"/>
  <c r="V134" i="4"/>
  <c r="AD134" i="4" s="1"/>
  <c r="AT134" i="10"/>
  <c r="AM134" i="9"/>
  <c r="AT134" i="9" s="1"/>
  <c r="AM134" i="7"/>
  <c r="AM134" i="10"/>
  <c r="AT134" i="7"/>
  <c r="BP131" i="3"/>
  <c r="AX131" i="3"/>
  <c r="AP131" i="3"/>
  <c r="BA140" i="3"/>
  <c r="AS140" i="3"/>
  <c r="BO119" i="3"/>
  <c r="AY119" i="3"/>
  <c r="AQ119" i="3"/>
  <c r="BQ123" i="3"/>
  <c r="AV123" i="3"/>
  <c r="AN123" i="3"/>
  <c r="F142" i="8"/>
  <c r="E142" i="8"/>
  <c r="W142" i="8" s="1"/>
  <c r="F142" i="1" s="1"/>
  <c r="Q142" i="1" s="1"/>
  <c r="AX122" i="7"/>
  <c r="AQ122" i="7"/>
  <c r="BQ119" i="3"/>
  <c r="AV119" i="3"/>
  <c r="AN119" i="3"/>
  <c r="AI143" i="9"/>
  <c r="AQ143" i="9" s="1"/>
  <c r="AX143" i="9" s="1"/>
  <c r="AK143" i="5"/>
  <c r="AI143" i="3"/>
  <c r="AR130" i="7"/>
  <c r="G130" i="1"/>
  <c r="R130" i="1" s="1"/>
  <c r="F132" i="6"/>
  <c r="X132" i="6" s="1"/>
  <c r="E132" i="6"/>
  <c r="W132" i="6" s="1"/>
  <c r="E132" i="1" s="1"/>
  <c r="P132" i="1" s="1"/>
  <c r="BN130" i="3"/>
  <c r="AZ130" i="3"/>
  <c r="AR130" i="3"/>
  <c r="AS137" i="3"/>
  <c r="BA137" i="3"/>
  <c r="AR121" i="7"/>
  <c r="G121" i="1"/>
  <c r="R121" i="1" s="1"/>
  <c r="AW122" i="7"/>
  <c r="AP122" i="7"/>
  <c r="AU127" i="7"/>
  <c r="AN127" i="7"/>
  <c r="W136" i="4"/>
  <c r="AE136" i="4" s="1"/>
  <c r="AN136" i="10"/>
  <c r="AW136" i="5"/>
  <c r="AU136" i="10"/>
  <c r="AN136" i="8"/>
  <c r="AU136" i="8"/>
  <c r="AP136" i="5"/>
  <c r="AU131" i="3"/>
  <c r="AM131" i="3"/>
  <c r="O151" i="15"/>
  <c r="N151" i="15"/>
  <c r="M151" i="15"/>
  <c r="L151" i="15"/>
  <c r="K151" i="15"/>
  <c r="P151" i="15"/>
  <c r="C151" i="8"/>
  <c r="C151" i="7"/>
  <c r="AG151" i="7"/>
  <c r="C151" i="6"/>
  <c r="C151" i="5"/>
  <c r="C151" i="3"/>
  <c r="AH132" i="7"/>
  <c r="AL132" i="5"/>
  <c r="AJ132" i="3"/>
  <c r="AW131" i="7"/>
  <c r="AP131" i="7"/>
  <c r="AG136" i="10"/>
  <c r="AG136" i="9"/>
  <c r="AO136" i="9" s="1"/>
  <c r="AV136" i="9" s="1"/>
  <c r="AG136" i="8"/>
  <c r="AF136" i="7"/>
  <c r="AI136" i="5"/>
  <c r="AG136" i="3"/>
  <c r="M126" i="13"/>
  <c r="W126" i="5"/>
  <c r="D126" i="1" s="1"/>
  <c r="O126" i="1" s="1"/>
  <c r="AR119" i="7"/>
  <c r="G119" i="1"/>
  <c r="R119" i="1" s="1"/>
  <c r="AQ122" i="5"/>
  <c r="AX122" i="5"/>
  <c r="AH133" i="7"/>
  <c r="AL133" i="5"/>
  <c r="AJ133" i="3"/>
  <c r="W138" i="4"/>
  <c r="AE138" i="4" s="1"/>
  <c r="AN138" i="10"/>
  <c r="AU138" i="10"/>
  <c r="AP138" i="5"/>
  <c r="AU138" i="8"/>
  <c r="AN138" i="8"/>
  <c r="AW138" i="5"/>
  <c r="D100" i="2"/>
  <c r="N100" i="2"/>
  <c r="O106" i="2"/>
  <c r="E106" i="2"/>
  <c r="AT124" i="8"/>
  <c r="AM124" i="8"/>
  <c r="BN129" i="3"/>
  <c r="AR129" i="3"/>
  <c r="AZ129" i="3"/>
  <c r="Q149" i="15"/>
  <c r="Y149" i="15"/>
  <c r="V149" i="15"/>
  <c r="Y149" i="4"/>
  <c r="AG149" i="4" s="1"/>
  <c r="AW149" i="10"/>
  <c r="AP149" i="10"/>
  <c r="AW149" i="8"/>
  <c r="AY149" i="6"/>
  <c r="AR149" i="5"/>
  <c r="AR149" i="6"/>
  <c r="AP149" i="9"/>
  <c r="AW149" i="9" s="1"/>
  <c r="AP149" i="8"/>
  <c r="AY149" i="5"/>
  <c r="V155" i="15"/>
  <c r="Y155" i="15"/>
  <c r="Q155" i="15"/>
  <c r="Y155" i="4"/>
  <c r="AG155" i="4" s="1"/>
  <c r="AW155" i="10"/>
  <c r="AP155" i="10"/>
  <c r="AR155" i="6"/>
  <c r="AY155" i="6"/>
  <c r="AW155" i="8"/>
  <c r="AY155" i="5"/>
  <c r="AP155" i="9"/>
  <c r="AW155" i="9" s="1"/>
  <c r="AR155" i="5"/>
  <c r="AP155" i="8"/>
  <c r="AR120" i="7"/>
  <c r="G120" i="1"/>
  <c r="R120" i="1" s="1"/>
  <c r="AG132" i="10"/>
  <c r="AG132" i="9"/>
  <c r="AO132" i="9" s="1"/>
  <c r="AV132" i="9" s="1"/>
  <c r="AG132" i="8"/>
  <c r="AF132" i="7"/>
  <c r="AI132" i="5"/>
  <c r="AG132" i="3"/>
  <c r="AV119" i="10"/>
  <c r="AO119" i="10"/>
  <c r="AT122" i="8"/>
  <c r="AM122" i="8"/>
  <c r="AO126" i="6"/>
  <c r="AV126" i="6"/>
  <c r="BO130" i="3"/>
  <c r="AY130" i="3"/>
  <c r="AQ130" i="3"/>
  <c r="AF139" i="9"/>
  <c r="AN139" i="9" s="1"/>
  <c r="AU139" i="9" s="1"/>
  <c r="AI139" i="7"/>
  <c r="AF139" i="3"/>
  <c r="BS109" i="3"/>
  <c r="B109" i="1"/>
  <c r="M109" i="1" s="1"/>
  <c r="AT121" i="8"/>
  <c r="AM121" i="8"/>
  <c r="AF141" i="9"/>
  <c r="AN141" i="9" s="1"/>
  <c r="AU141" i="9" s="1"/>
  <c r="AI141" i="7"/>
  <c r="AF141" i="3"/>
  <c r="F144" i="5"/>
  <c r="X144" i="5" s="1"/>
  <c r="E144" i="5"/>
  <c r="BQ121" i="3"/>
  <c r="AV121" i="3"/>
  <c r="AN121" i="3"/>
  <c r="BM131" i="3"/>
  <c r="W131" i="3"/>
  <c r="AU123" i="7"/>
  <c r="AN123" i="7"/>
  <c r="BQ120" i="3"/>
  <c r="AV120" i="3"/>
  <c r="AN120" i="3"/>
  <c r="AG141" i="10"/>
  <c r="AG141" i="9"/>
  <c r="AO141" i="9" s="1"/>
  <c r="AV141" i="9" s="1"/>
  <c r="AG141" i="8"/>
  <c r="AF141" i="7"/>
  <c r="AI141" i="5"/>
  <c r="AG141" i="3"/>
  <c r="BO120" i="3"/>
  <c r="AY120" i="3"/>
  <c r="AQ120" i="3"/>
  <c r="F144" i="6"/>
  <c r="X144" i="6" s="1"/>
  <c r="E144" i="6"/>
  <c r="W144" i="6" s="1"/>
  <c r="E144" i="1" s="1"/>
  <c r="P144" i="1" s="1"/>
  <c r="AQ121" i="7"/>
  <c r="AX121" i="7"/>
  <c r="L107" i="2"/>
  <c r="B107" i="2"/>
  <c r="BQ130" i="3"/>
  <c r="AV130" i="3"/>
  <c r="AN130" i="3"/>
  <c r="AO123" i="8"/>
  <c r="AV123" i="8"/>
  <c r="AV129" i="6"/>
  <c r="AO129" i="6"/>
  <c r="F142" i="3"/>
  <c r="X142" i="3" s="1"/>
  <c r="E142" i="3"/>
  <c r="BA135" i="3"/>
  <c r="AS135" i="3"/>
  <c r="F138" i="3"/>
  <c r="X138" i="3" s="1"/>
  <c r="E138" i="3"/>
  <c r="AU131" i="7"/>
  <c r="AN131" i="7"/>
  <c r="AQ125" i="5"/>
  <c r="AX125" i="5"/>
  <c r="V132" i="4"/>
  <c r="AD132" i="4" s="1"/>
  <c r="AT132" i="10"/>
  <c r="AM132" i="7"/>
  <c r="AT132" i="7"/>
  <c r="AM132" i="10"/>
  <c r="AM132" i="9"/>
  <c r="AT132" i="9" s="1"/>
  <c r="BR125" i="3"/>
  <c r="AO125" i="3"/>
  <c r="AW125" i="3"/>
  <c r="BS117" i="3"/>
  <c r="B117" i="1"/>
  <c r="M117" i="1" s="1"/>
  <c r="F138" i="6"/>
  <c r="X138" i="6" s="1"/>
  <c r="E138" i="6"/>
  <c r="W138" i="6" s="1"/>
  <c r="E138" i="1" s="1"/>
  <c r="P138" i="1" s="1"/>
  <c r="AA141" i="4"/>
  <c r="AI141" i="4" s="1"/>
  <c r="AT141" i="6"/>
  <c r="AR141" i="10"/>
  <c r="AY141" i="10"/>
  <c r="AY141" i="8"/>
  <c r="BA141" i="6"/>
  <c r="AR141" i="9"/>
  <c r="AY141" i="9" s="1"/>
  <c r="AY141" i="7"/>
  <c r="AR141" i="8"/>
  <c r="W89" i="2"/>
  <c r="V89" i="2"/>
  <c r="AA89" i="2"/>
  <c r="Z89" i="2"/>
  <c r="Y89" i="2"/>
  <c r="X89" i="2"/>
  <c r="AG134" i="10"/>
  <c r="AG134" i="9"/>
  <c r="AO134" i="9" s="1"/>
  <c r="AV134" i="9" s="1"/>
  <c r="AG134" i="8"/>
  <c r="AF134" i="7"/>
  <c r="AI134" i="5"/>
  <c r="AG134" i="3"/>
  <c r="AX126" i="7"/>
  <c r="AQ126" i="7"/>
  <c r="BA129" i="5"/>
  <c r="AT129" i="5"/>
  <c r="AZ130" i="5"/>
  <c r="AS130" i="5"/>
  <c r="AX116" i="6"/>
  <c r="AQ116" i="6"/>
  <c r="AY144" i="10"/>
  <c r="AR144" i="10"/>
  <c r="AA144" i="4"/>
  <c r="AI144" i="4" s="1"/>
  <c r="BA144" i="6"/>
  <c r="AY144" i="8"/>
  <c r="AR144" i="9"/>
  <c r="AY144" i="9" s="1"/>
  <c r="AT144" i="6"/>
  <c r="AR144" i="8"/>
  <c r="AY144" i="7"/>
  <c r="BN126" i="3"/>
  <c r="AZ126" i="3"/>
  <c r="AR126" i="3"/>
  <c r="AV128" i="5"/>
  <c r="AO128" i="5"/>
  <c r="AN139" i="10"/>
  <c r="W139" i="4"/>
  <c r="AE139" i="4" s="1"/>
  <c r="AW139" i="5"/>
  <c r="AU139" i="10"/>
  <c r="AP139" i="5"/>
  <c r="AU139" i="8"/>
  <c r="AN139" i="8"/>
  <c r="AW129" i="7"/>
  <c r="AP129" i="7"/>
  <c r="R155" i="15"/>
  <c r="S155" i="15"/>
  <c r="X155" i="4" s="1"/>
  <c r="AF155" i="4" s="1"/>
  <c r="Z155" i="4"/>
  <c r="AH155" i="4" s="1"/>
  <c r="AQ155" i="10"/>
  <c r="AX155" i="10"/>
  <c r="AZ155" i="6"/>
  <c r="AS155" i="6"/>
  <c r="AX155" i="8"/>
  <c r="AQ155" i="8"/>
  <c r="Y157" i="15"/>
  <c r="V157" i="15"/>
  <c r="Q157" i="15"/>
  <c r="Y157" i="4"/>
  <c r="AG157" i="4" s="1"/>
  <c r="AW157" i="10"/>
  <c r="AP157" i="8"/>
  <c r="AY157" i="6"/>
  <c r="AY157" i="5"/>
  <c r="AW157" i="8"/>
  <c r="AP157" i="9"/>
  <c r="AW157" i="9" s="1"/>
  <c r="AR157" i="6"/>
  <c r="AP157" i="10"/>
  <c r="AR157" i="5"/>
  <c r="F134" i="5"/>
  <c r="X134" i="5" s="1"/>
  <c r="E134" i="5"/>
  <c r="BO129" i="3"/>
  <c r="AQ129" i="3"/>
  <c r="AY129" i="3"/>
  <c r="BJ302" i="3"/>
  <c r="BI302" i="3"/>
  <c r="BH302" i="3"/>
  <c r="AK302" i="3" s="1"/>
  <c r="AD302" i="3"/>
  <c r="A303" i="3"/>
  <c r="AH139" i="6"/>
  <c r="AH139" i="3"/>
  <c r="AR124" i="7"/>
  <c r="G124" i="1"/>
  <c r="R124" i="1" s="1"/>
  <c r="AQ120" i="7"/>
  <c r="AX120" i="7"/>
  <c r="AA94" i="2"/>
  <c r="Z94" i="2"/>
  <c r="Y94" i="2"/>
  <c r="X94" i="2"/>
  <c r="W94" i="2"/>
  <c r="V94" i="2"/>
  <c r="BM128" i="3"/>
  <c r="W128" i="3"/>
  <c r="AI141" i="9"/>
  <c r="AQ141" i="9" s="1"/>
  <c r="AX141" i="9" s="1"/>
  <c r="AK141" i="5"/>
  <c r="AI141" i="3"/>
  <c r="AZ120" i="5"/>
  <c r="AS120" i="5"/>
  <c r="AV144" i="7"/>
  <c r="AO144" i="7"/>
  <c r="BR120" i="3"/>
  <c r="AW120" i="3"/>
  <c r="AO120" i="3"/>
  <c r="A325" i="9"/>
  <c r="BJ324" i="9"/>
  <c r="BI324" i="9"/>
  <c r="BH324" i="9"/>
  <c r="AQ130" i="7"/>
  <c r="AX130" i="7"/>
  <c r="AU119" i="3"/>
  <c r="AM119" i="3"/>
  <c r="M120" i="13"/>
  <c r="W120" i="5"/>
  <c r="D120" i="1" s="1"/>
  <c r="O120" i="1" s="1"/>
  <c r="O156" i="15"/>
  <c r="N156" i="15"/>
  <c r="M156" i="15"/>
  <c r="L156" i="15"/>
  <c r="P156" i="15"/>
  <c r="K156" i="15"/>
  <c r="C156" i="8"/>
  <c r="AG156" i="7"/>
  <c r="C156" i="7"/>
  <c r="C156" i="6"/>
  <c r="C156" i="5"/>
  <c r="C156" i="3"/>
  <c r="B98" i="2"/>
  <c r="L98" i="2"/>
  <c r="AE134" i="8"/>
  <c r="AG134" i="6"/>
  <c r="AG134" i="5"/>
  <c r="AE134" i="3"/>
  <c r="W142" i="4"/>
  <c r="AE142" i="4" s="1"/>
  <c r="AN142" i="10"/>
  <c r="AW142" i="5"/>
  <c r="AU142" i="10"/>
  <c r="AU142" i="8"/>
  <c r="AP142" i="5"/>
  <c r="AN142" i="8"/>
  <c r="F142" i="6"/>
  <c r="X142" i="6" s="1"/>
  <c r="E142" i="6"/>
  <c r="W142" i="6" s="1"/>
  <c r="E142" i="1" s="1"/>
  <c r="P142" i="1" s="1"/>
  <c r="AX124" i="7"/>
  <c r="AQ124" i="7"/>
  <c r="AU129" i="7"/>
  <c r="AN129" i="7"/>
  <c r="AA142" i="4"/>
  <c r="AI142" i="4" s="1"/>
  <c r="AR142" i="10"/>
  <c r="AY142" i="10"/>
  <c r="AT142" i="6"/>
  <c r="AY142" i="8"/>
  <c r="BA142" i="6"/>
  <c r="AY142" i="7"/>
  <c r="AR142" i="9"/>
  <c r="AY142" i="9" s="1"/>
  <c r="AR142" i="8"/>
  <c r="AV142" i="7"/>
  <c r="AO142" i="7"/>
  <c r="F137" i="3"/>
  <c r="X137" i="3" s="1"/>
  <c r="E137" i="3"/>
  <c r="AU125" i="7"/>
  <c r="AN125" i="7"/>
  <c r="Y156" i="15"/>
  <c r="V156" i="15"/>
  <c r="Q156" i="15"/>
  <c r="Y156" i="4"/>
  <c r="AG156" i="4" s="1"/>
  <c r="AP156" i="10"/>
  <c r="AW156" i="10"/>
  <c r="AP156" i="8"/>
  <c r="AW156" i="8"/>
  <c r="AP156" i="9"/>
  <c r="AW156" i="9" s="1"/>
  <c r="AR156" i="5"/>
  <c r="AY156" i="6"/>
  <c r="AR156" i="6"/>
  <c r="AY156" i="5"/>
  <c r="F133" i="3"/>
  <c r="X133" i="3" s="1"/>
  <c r="E133" i="3"/>
  <c r="AI131" i="6"/>
  <c r="AW131" i="6"/>
  <c r="AP131" i="6"/>
  <c r="F133" i="6"/>
  <c r="X133" i="6" s="1"/>
  <c r="E133" i="6"/>
  <c r="W133" i="6" s="1"/>
  <c r="E133" i="1" s="1"/>
  <c r="P133" i="1" s="1"/>
  <c r="F136" i="5"/>
  <c r="X136" i="5" s="1"/>
  <c r="E136" i="5"/>
  <c r="R149" i="15"/>
  <c r="S149" i="15"/>
  <c r="X149" i="4" s="1"/>
  <c r="AF149" i="4" s="1"/>
  <c r="AX149" i="10"/>
  <c r="Z149" i="4"/>
  <c r="AH149" i="4" s="1"/>
  <c r="AQ149" i="10"/>
  <c r="AX149" i="8"/>
  <c r="AQ149" i="8"/>
  <c r="AS149" i="6"/>
  <c r="AZ149" i="6"/>
  <c r="BV109" i="3"/>
  <c r="AI136" i="9"/>
  <c r="AQ136" i="9" s="1"/>
  <c r="AX136" i="9" s="1"/>
  <c r="AK136" i="5"/>
  <c r="AI136" i="3"/>
  <c r="AV122" i="8"/>
  <c r="AO122" i="8"/>
  <c r="N104" i="2"/>
  <c r="D104" i="2"/>
  <c r="AS144" i="3"/>
  <c r="BA144" i="3"/>
  <c r="AV128" i="6"/>
  <c r="AO128" i="6"/>
  <c r="AQ110" i="6"/>
  <c r="AX110" i="6"/>
  <c r="BR126" i="3"/>
  <c r="AW126" i="3"/>
  <c r="AO126" i="3"/>
  <c r="V147" i="15"/>
  <c r="Q147" i="15"/>
  <c r="Y147" i="15"/>
  <c r="Y147" i="4"/>
  <c r="AG147" i="4" s="1"/>
  <c r="AP147" i="10"/>
  <c r="AY147" i="5"/>
  <c r="AP147" i="8"/>
  <c r="AW147" i="8"/>
  <c r="AR147" i="6"/>
  <c r="AY147" i="6"/>
  <c r="AP147" i="9"/>
  <c r="AW147" i="9" s="1"/>
  <c r="AW147" i="10"/>
  <c r="AR147" i="5"/>
  <c r="Y145" i="15"/>
  <c r="V145" i="15"/>
  <c r="Q145" i="15"/>
  <c r="Y145" i="4"/>
  <c r="AG145" i="4" s="1"/>
  <c r="AW145" i="10"/>
  <c r="AP145" i="10"/>
  <c r="AY145" i="6"/>
  <c r="AW145" i="8"/>
  <c r="AR145" i="6"/>
  <c r="AP145" i="8"/>
  <c r="AY145" i="5"/>
  <c r="AR145" i="5"/>
  <c r="AP145" i="9"/>
  <c r="AW145" i="9" s="1"/>
  <c r="BP119" i="3"/>
  <c r="AX119" i="3"/>
  <c r="AP119" i="3"/>
  <c r="F134" i="6"/>
  <c r="X134" i="6" s="1"/>
  <c r="E134" i="6"/>
  <c r="W134" i="6" s="1"/>
  <c r="E134" i="1" s="1"/>
  <c r="P134" i="1" s="1"/>
  <c r="AZ129" i="5"/>
  <c r="AS129" i="5"/>
  <c r="AI139" i="9"/>
  <c r="AQ139" i="9" s="1"/>
  <c r="AX139" i="9" s="1"/>
  <c r="AK139" i="5"/>
  <c r="AI139" i="3"/>
  <c r="BO127" i="3"/>
  <c r="AY127" i="3"/>
  <c r="AQ127" i="3"/>
  <c r="L104" i="2"/>
  <c r="B104" i="2"/>
  <c r="AH141" i="7"/>
  <c r="AL141" i="5"/>
  <c r="AJ141" i="3"/>
  <c r="F144" i="7"/>
  <c r="E144" i="7"/>
  <c r="W144" i="7" s="1"/>
  <c r="AA86" i="2"/>
  <c r="Z86" i="2"/>
  <c r="Y86" i="2"/>
  <c r="X86" i="2"/>
  <c r="W86" i="2"/>
  <c r="V86" i="2"/>
  <c r="AX120" i="5"/>
  <c r="AQ120" i="5"/>
  <c r="AO123" i="10"/>
  <c r="AV123" i="10"/>
  <c r="AV119" i="5"/>
  <c r="AO119" i="5"/>
  <c r="D96" i="2"/>
  <c r="N96" i="2"/>
  <c r="AX131" i="5"/>
  <c r="AQ131" i="5"/>
  <c r="BV107" i="3"/>
  <c r="BA141" i="3"/>
  <c r="AS141" i="3"/>
  <c r="BQ128" i="3"/>
  <c r="AN128" i="3"/>
  <c r="AV128" i="3"/>
  <c r="AA85" i="2"/>
  <c r="Z85" i="2"/>
  <c r="Y85" i="2"/>
  <c r="X85" i="2"/>
  <c r="W85" i="2"/>
  <c r="V85" i="2"/>
  <c r="BP122" i="3"/>
  <c r="AX122" i="3"/>
  <c r="AP122" i="3"/>
  <c r="AT124" i="5"/>
  <c r="BA124" i="5"/>
  <c r="B100" i="2"/>
  <c r="L100" i="2"/>
  <c r="E98" i="2"/>
  <c r="O98" i="2"/>
  <c r="BA142" i="3"/>
  <c r="AS142" i="3"/>
  <c r="F142" i="7"/>
  <c r="E142" i="7"/>
  <c r="W142" i="7" s="1"/>
  <c r="AI128" i="6"/>
  <c r="AW128" i="6"/>
  <c r="AP128" i="6"/>
  <c r="BQ122" i="3"/>
  <c r="AV122" i="3"/>
  <c r="AN122" i="3"/>
  <c r="BV118" i="3"/>
  <c r="F135" i="6"/>
  <c r="X135" i="6" s="1"/>
  <c r="E135" i="6"/>
  <c r="W135" i="6" s="1"/>
  <c r="E135" i="1" s="1"/>
  <c r="P135" i="1" s="1"/>
  <c r="F143" i="8"/>
  <c r="E143" i="8"/>
  <c r="W143" i="8" s="1"/>
  <c r="F143" i="1" s="1"/>
  <c r="Q143" i="1" s="1"/>
  <c r="BO125" i="3"/>
  <c r="AQ125" i="3"/>
  <c r="AY125" i="3"/>
  <c r="AH140" i="7"/>
  <c r="AL140" i="5"/>
  <c r="AJ140" i="3"/>
  <c r="AE136" i="8"/>
  <c r="AG136" i="6"/>
  <c r="AG136" i="5"/>
  <c r="AE136" i="3"/>
  <c r="AU122" i="7"/>
  <c r="AN122" i="7"/>
  <c r="AU128" i="3"/>
  <c r="AM128" i="3"/>
  <c r="P147" i="15"/>
  <c r="O147" i="15"/>
  <c r="N147" i="15"/>
  <c r="M147" i="15"/>
  <c r="L147" i="15"/>
  <c r="K147" i="15"/>
  <c r="C147" i="8"/>
  <c r="AG147" i="7"/>
  <c r="C147" i="7"/>
  <c r="C147" i="6"/>
  <c r="C147" i="5"/>
  <c r="C147" i="3"/>
  <c r="F134" i="3"/>
  <c r="X134" i="3" s="1"/>
  <c r="E134" i="3"/>
  <c r="AX107" i="6"/>
  <c r="AQ107" i="6"/>
  <c r="AT126" i="8"/>
  <c r="AM126" i="8"/>
  <c r="AG139" i="10"/>
  <c r="AG139" i="9"/>
  <c r="AO139" i="9" s="1"/>
  <c r="AV139" i="9" s="1"/>
  <c r="AG139" i="8"/>
  <c r="AF139" i="7"/>
  <c r="AI139" i="5"/>
  <c r="AG139" i="3"/>
  <c r="F140" i="3"/>
  <c r="X140" i="3" s="1"/>
  <c r="E140" i="3"/>
  <c r="BO122" i="3"/>
  <c r="AY122" i="3"/>
  <c r="AQ122" i="3"/>
  <c r="AT126" i="5"/>
  <c r="BA126" i="5"/>
  <c r="E104" i="2"/>
  <c r="O104" i="2"/>
  <c r="AM129" i="3"/>
  <c r="AU129" i="3"/>
  <c r="F140" i="5"/>
  <c r="X140" i="5" s="1"/>
  <c r="E140" i="5"/>
  <c r="AE34" i="9"/>
  <c r="AM35" i="9"/>
  <c r="AT35" i="9" s="1"/>
  <c r="AS122" i="5"/>
  <c r="AZ122" i="5"/>
  <c r="W144" i="4"/>
  <c r="AE144" i="4" s="1"/>
  <c r="AU144" i="10"/>
  <c r="AN144" i="10"/>
  <c r="AU144" i="8"/>
  <c r="AP144" i="5"/>
  <c r="AN144" i="8"/>
  <c r="AW144" i="5"/>
  <c r="M128" i="13"/>
  <c r="W128" i="5"/>
  <c r="D128" i="1" s="1"/>
  <c r="O128" i="1" s="1"/>
  <c r="AV122" i="10"/>
  <c r="AO122" i="10"/>
  <c r="V144" i="4"/>
  <c r="AD144" i="4" s="1"/>
  <c r="AT144" i="10"/>
  <c r="AM144" i="10"/>
  <c r="AM144" i="9"/>
  <c r="AT144" i="9" s="1"/>
  <c r="AT144" i="7"/>
  <c r="AM144" i="7"/>
  <c r="AW126" i="7"/>
  <c r="AP126" i="7"/>
  <c r="AT128" i="8"/>
  <c r="AM128" i="8"/>
  <c r="V135" i="4"/>
  <c r="AD135" i="4" s="1"/>
  <c r="AM135" i="10"/>
  <c r="AM135" i="9"/>
  <c r="AT135" i="9" s="1"/>
  <c r="AT135" i="10"/>
  <c r="AT135" i="7"/>
  <c r="AM135" i="7"/>
  <c r="AV129" i="5"/>
  <c r="AO129" i="5"/>
  <c r="BI324" i="8"/>
  <c r="BH324" i="8"/>
  <c r="BJ324" i="8"/>
  <c r="A325" i="8"/>
  <c r="AQ126" i="5"/>
  <c r="AX126" i="5"/>
  <c r="R147" i="15"/>
  <c r="S147" i="15"/>
  <c r="X147" i="4" s="1"/>
  <c r="AF147" i="4" s="1"/>
  <c r="Z147" i="4"/>
  <c r="AH147" i="4" s="1"/>
  <c r="AQ147" i="10"/>
  <c r="AQ147" i="8"/>
  <c r="AX147" i="8"/>
  <c r="AZ147" i="6"/>
  <c r="AX147" i="10"/>
  <c r="AS147" i="6"/>
  <c r="S145" i="15"/>
  <c r="X145" i="4" s="1"/>
  <c r="AF145" i="4" s="1"/>
  <c r="R145" i="15"/>
  <c r="Z145" i="4"/>
  <c r="AH145" i="4" s="1"/>
  <c r="AX145" i="10"/>
  <c r="AQ145" i="10"/>
  <c r="AX145" i="8"/>
  <c r="AS145" i="6"/>
  <c r="AQ145" i="8"/>
  <c r="AZ145" i="6"/>
  <c r="AN137" i="8"/>
  <c r="W137" i="4"/>
  <c r="AE137" i="4" s="1"/>
  <c r="AU137" i="10"/>
  <c r="AN137" i="10"/>
  <c r="AU137" i="8"/>
  <c r="AP137" i="5"/>
  <c r="AW137" i="5"/>
  <c r="AI119" i="6"/>
  <c r="AW119" i="6"/>
  <c r="AP119" i="6"/>
  <c r="AO134" i="7"/>
  <c r="AV134" i="7"/>
  <c r="BN125" i="3"/>
  <c r="AR125" i="3"/>
  <c r="AZ125" i="3"/>
  <c r="BJ324" i="5"/>
  <c r="BI324" i="5"/>
  <c r="A325" i="5"/>
  <c r="BH324" i="5"/>
  <c r="AE303" i="15"/>
  <c r="AF303" i="15"/>
  <c r="A304" i="15"/>
  <c r="BM120" i="3"/>
  <c r="W120" i="3"/>
  <c r="BM122" i="3"/>
  <c r="W122" i="3"/>
  <c r="AS127" i="5"/>
  <c r="AZ127" i="5"/>
  <c r="AH141" i="6"/>
  <c r="AH141" i="3"/>
  <c r="F144" i="8"/>
  <c r="E144" i="8"/>
  <c r="W144" i="8" s="1"/>
  <c r="F144" i="1" s="1"/>
  <c r="Q144" i="1" s="1"/>
  <c r="H291" i="4"/>
  <c r="AN120" i="7"/>
  <c r="AU120" i="7"/>
  <c r="AV119" i="6"/>
  <c r="AO119" i="6"/>
  <c r="F288" i="4"/>
  <c r="E154" i="6" l="1"/>
  <c r="W154" i="6" s="1"/>
  <c r="E154" i="1" s="1"/>
  <c r="P154" i="1" s="1"/>
  <c r="F154" i="6"/>
  <c r="X154" i="6" s="1"/>
  <c r="AM144" i="3"/>
  <c r="AU144" i="3"/>
  <c r="AM136" i="3"/>
  <c r="AU136" i="3"/>
  <c r="AM156" i="10"/>
  <c r="V156" i="4"/>
  <c r="AD156" i="4" s="1"/>
  <c r="AT156" i="10"/>
  <c r="AM156" i="9"/>
  <c r="AT156" i="9" s="1"/>
  <c r="AT156" i="7"/>
  <c r="AM156" i="7"/>
  <c r="AO140" i="8"/>
  <c r="AV140" i="8"/>
  <c r="BR132" i="3"/>
  <c r="AW132" i="3"/>
  <c r="AO132" i="3"/>
  <c r="M288" i="4"/>
  <c r="K288" i="4"/>
  <c r="AG148" i="10"/>
  <c r="AG148" i="9"/>
  <c r="AO148" i="9" s="1"/>
  <c r="AV148" i="9" s="1"/>
  <c r="AG148" i="8"/>
  <c r="AF148" i="7"/>
  <c r="AI148" i="5"/>
  <c r="AG148" i="3"/>
  <c r="V158" i="4"/>
  <c r="AD158" i="4" s="1"/>
  <c r="AM158" i="10"/>
  <c r="AT158" i="7"/>
  <c r="AM158" i="9"/>
  <c r="AT158" i="9" s="1"/>
  <c r="AT158" i="10"/>
  <c r="AM158" i="7"/>
  <c r="M136" i="13"/>
  <c r="W136" i="5"/>
  <c r="D136" i="1" s="1"/>
  <c r="O136" i="1" s="1"/>
  <c r="AG154" i="10"/>
  <c r="AG154" i="9"/>
  <c r="AO154" i="9" s="1"/>
  <c r="AV154" i="9" s="1"/>
  <c r="AG154" i="8"/>
  <c r="AF154" i="7"/>
  <c r="AI154" i="5"/>
  <c r="AG154" i="3"/>
  <c r="F145" i="7"/>
  <c r="E145" i="7"/>
  <c r="W145" i="7" s="1"/>
  <c r="A304" i="10"/>
  <c r="BJ303" i="10"/>
  <c r="BI303" i="10"/>
  <c r="BH303" i="10"/>
  <c r="AH148" i="7"/>
  <c r="AL148" i="5"/>
  <c r="AJ148" i="3"/>
  <c r="AH153" i="6"/>
  <c r="AH153" i="3"/>
  <c r="BM134" i="3"/>
  <c r="W134" i="3"/>
  <c r="H293" i="4"/>
  <c r="N110" i="2"/>
  <c r="D110" i="2"/>
  <c r="AU155" i="10"/>
  <c r="W155" i="4"/>
  <c r="AE155" i="4" s="1"/>
  <c r="AN155" i="10"/>
  <c r="AU155" i="8"/>
  <c r="AN155" i="8"/>
  <c r="AW155" i="5"/>
  <c r="AP155" i="5"/>
  <c r="E120" i="2"/>
  <c r="O120" i="2"/>
  <c r="BQ141" i="3"/>
  <c r="AN141" i="3"/>
  <c r="AV141" i="3"/>
  <c r="AO132" i="8"/>
  <c r="AV132" i="8"/>
  <c r="AT132" i="5"/>
  <c r="BA132" i="5"/>
  <c r="AH154" i="6"/>
  <c r="AH154" i="3"/>
  <c r="AO133" i="8"/>
  <c r="AV133" i="8"/>
  <c r="O113" i="2"/>
  <c r="E113" i="2"/>
  <c r="F145" i="8"/>
  <c r="E145" i="8"/>
  <c r="W145" i="8" s="1"/>
  <c r="F145" i="1" s="1"/>
  <c r="Q145" i="1" s="1"/>
  <c r="BS124" i="3"/>
  <c r="B124" i="1"/>
  <c r="M124" i="1" s="1"/>
  <c r="AW142" i="7"/>
  <c r="AP142" i="7"/>
  <c r="AA154" i="4"/>
  <c r="AI154" i="4" s="1"/>
  <c r="AY154" i="10"/>
  <c r="AR154" i="8"/>
  <c r="AY154" i="8"/>
  <c r="AR154" i="10"/>
  <c r="AR154" i="9"/>
  <c r="AY154" i="9" s="1"/>
  <c r="BA154" i="6"/>
  <c r="AT154" i="6"/>
  <c r="AY154" i="7"/>
  <c r="AU143" i="3"/>
  <c r="AM143" i="3"/>
  <c r="F152" i="8"/>
  <c r="E152" i="8"/>
  <c r="W152" i="8" s="1"/>
  <c r="F152" i="1" s="1"/>
  <c r="Q152" i="1" s="1"/>
  <c r="AO140" i="5"/>
  <c r="AV140" i="5"/>
  <c r="AI148" i="9"/>
  <c r="AQ148" i="9" s="1"/>
  <c r="AX148" i="9" s="1"/>
  <c r="AK148" i="5"/>
  <c r="AI148" i="3"/>
  <c r="V166" i="15"/>
  <c r="Y166" i="15"/>
  <c r="Q166" i="15"/>
  <c r="Y166" i="4"/>
  <c r="AG166" i="4" s="1"/>
  <c r="AP166" i="10"/>
  <c r="AW166" i="10"/>
  <c r="AY166" i="6"/>
  <c r="AR166" i="6"/>
  <c r="AR166" i="5"/>
  <c r="AP166" i="9"/>
  <c r="AW166" i="9" s="1"/>
  <c r="AW166" i="8"/>
  <c r="AY166" i="5"/>
  <c r="AP166" i="8"/>
  <c r="D119" i="2"/>
  <c r="N119" i="2"/>
  <c r="AQ127" i="6"/>
  <c r="AX127" i="6"/>
  <c r="AV157" i="7"/>
  <c r="AO157" i="7"/>
  <c r="BR143" i="3"/>
  <c r="AW143" i="3"/>
  <c r="AO143" i="3"/>
  <c r="AH153" i="7"/>
  <c r="AL153" i="5"/>
  <c r="AJ153" i="3"/>
  <c r="AX140" i="7"/>
  <c r="AQ140" i="7"/>
  <c r="AI141" i="6"/>
  <c r="AP141" i="6"/>
  <c r="AW141" i="6"/>
  <c r="L110" i="2"/>
  <c r="B110" i="2"/>
  <c r="BA140" i="5"/>
  <c r="AT140" i="5"/>
  <c r="AA100" i="2"/>
  <c r="Z100" i="2"/>
  <c r="X100" i="2"/>
  <c r="Y100" i="2"/>
  <c r="W100" i="2"/>
  <c r="V100" i="2"/>
  <c r="V145" i="4"/>
  <c r="AD145" i="4" s="1"/>
  <c r="AT145" i="10"/>
  <c r="AM145" i="10"/>
  <c r="AT145" i="7"/>
  <c r="AM145" i="9"/>
  <c r="AT145" i="9" s="1"/>
  <c r="AM145" i="7"/>
  <c r="BM137" i="3"/>
  <c r="W137" i="3"/>
  <c r="AX141" i="7"/>
  <c r="AQ141" i="7"/>
  <c r="AP132" i="7"/>
  <c r="AW132" i="7"/>
  <c r="AI154" i="9"/>
  <c r="AQ154" i="9" s="1"/>
  <c r="AX154" i="9" s="1"/>
  <c r="AK154" i="5"/>
  <c r="AI154" i="3"/>
  <c r="BN137" i="3"/>
  <c r="AR137" i="3"/>
  <c r="AZ137" i="3"/>
  <c r="AI145" i="9"/>
  <c r="AQ145" i="9" s="1"/>
  <c r="AX145" i="9" s="1"/>
  <c r="AK145" i="5"/>
  <c r="AI145" i="3"/>
  <c r="AJ28" i="9"/>
  <c r="AR29" i="9"/>
  <c r="AY29" i="9" s="1"/>
  <c r="AR138" i="7"/>
  <c r="G138" i="1"/>
  <c r="R138" i="1" s="1"/>
  <c r="BV124" i="3"/>
  <c r="M141" i="13"/>
  <c r="W141" i="5"/>
  <c r="D141" i="1" s="1"/>
  <c r="O141" i="1" s="1"/>
  <c r="BA154" i="3"/>
  <c r="AS154" i="3"/>
  <c r="AV143" i="5"/>
  <c r="AO143" i="5"/>
  <c r="AG152" i="10"/>
  <c r="AG152" i="9"/>
  <c r="AO152" i="9" s="1"/>
  <c r="AV152" i="9" s="1"/>
  <c r="AG152" i="8"/>
  <c r="AF152" i="7"/>
  <c r="AI152" i="5"/>
  <c r="AG152" i="3"/>
  <c r="AV140" i="6"/>
  <c r="AO140" i="6"/>
  <c r="AV142" i="8"/>
  <c r="AO142" i="8"/>
  <c r="L161" i="15"/>
  <c r="P161" i="15"/>
  <c r="O161" i="15"/>
  <c r="K161" i="15"/>
  <c r="N161" i="15"/>
  <c r="M161" i="15"/>
  <c r="C161" i="8"/>
  <c r="C161" i="7"/>
  <c r="AG161" i="7"/>
  <c r="C161" i="5"/>
  <c r="C161" i="6"/>
  <c r="C161" i="3"/>
  <c r="S166" i="15"/>
  <c r="X166" i="4" s="1"/>
  <c r="AF166" i="4" s="1"/>
  <c r="R166" i="15"/>
  <c r="AQ166" i="10"/>
  <c r="Z166" i="4"/>
  <c r="AH166" i="4" s="1"/>
  <c r="AX166" i="10"/>
  <c r="AZ166" i="6"/>
  <c r="AS166" i="6"/>
  <c r="AX166" i="8"/>
  <c r="AQ166" i="8"/>
  <c r="F157" i="7"/>
  <c r="E157" i="7"/>
  <c r="W157" i="7" s="1"/>
  <c r="AX143" i="5"/>
  <c r="AQ143" i="5"/>
  <c r="BP136" i="3"/>
  <c r="AX136" i="3"/>
  <c r="AP136" i="3"/>
  <c r="AM132" i="8"/>
  <c r="AT132" i="8"/>
  <c r="AS150" i="3"/>
  <c r="BA150" i="3"/>
  <c r="AA156" i="4"/>
  <c r="AI156" i="4" s="1"/>
  <c r="AY156" i="10"/>
  <c r="AR156" i="10"/>
  <c r="AY156" i="8"/>
  <c r="AR156" i="8"/>
  <c r="AR156" i="9"/>
  <c r="AY156" i="9" s="1"/>
  <c r="BA156" i="6"/>
  <c r="AT156" i="6"/>
  <c r="AY156" i="7"/>
  <c r="AH146" i="7"/>
  <c r="AL146" i="5"/>
  <c r="AJ146" i="3"/>
  <c r="AS156" i="3"/>
  <c r="BA156" i="3"/>
  <c r="BA139" i="5"/>
  <c r="AT139" i="5"/>
  <c r="AV145" i="7"/>
  <c r="AO145" i="7"/>
  <c r="M140" i="13"/>
  <c r="W140" i="5"/>
  <c r="D140" i="1" s="1"/>
  <c r="O140" i="1" s="1"/>
  <c r="AX122" i="6"/>
  <c r="AQ122" i="6"/>
  <c r="AV132" i="10"/>
  <c r="AO132" i="10"/>
  <c r="F151" i="3"/>
  <c r="X151" i="3" s="1"/>
  <c r="E151" i="3"/>
  <c r="W152" i="4"/>
  <c r="AE152" i="4" s="1"/>
  <c r="AU152" i="10"/>
  <c r="AN152" i="10"/>
  <c r="AU152" i="8"/>
  <c r="AP152" i="5"/>
  <c r="AW152" i="5"/>
  <c r="AN152" i="8"/>
  <c r="BQ143" i="3"/>
  <c r="AV143" i="3"/>
  <c r="AN143" i="3"/>
  <c r="Q169" i="15"/>
  <c r="Y169" i="15"/>
  <c r="V169" i="15"/>
  <c r="Y169" i="4"/>
  <c r="AG169" i="4" s="1"/>
  <c r="AW169" i="10"/>
  <c r="AY169" i="5"/>
  <c r="AP169" i="10"/>
  <c r="AY169" i="6"/>
  <c r="AW169" i="8"/>
  <c r="AR169" i="6"/>
  <c r="AR169" i="5"/>
  <c r="AP169" i="8"/>
  <c r="AP169" i="9"/>
  <c r="AW169" i="9" s="1"/>
  <c r="AE157" i="8"/>
  <c r="AG157" i="6"/>
  <c r="AG157" i="5"/>
  <c r="AE157" i="3"/>
  <c r="AX142" i="7"/>
  <c r="AQ142" i="7"/>
  <c r="AH157" i="7"/>
  <c r="AL157" i="5"/>
  <c r="AJ157" i="3"/>
  <c r="AO143" i="8"/>
  <c r="AV143" i="8"/>
  <c r="AV142" i="5"/>
  <c r="AO142" i="5"/>
  <c r="BS122" i="3"/>
  <c r="B122" i="1"/>
  <c r="M122" i="1" s="1"/>
  <c r="E147" i="6"/>
  <c r="W147" i="6" s="1"/>
  <c r="E147" i="1" s="1"/>
  <c r="P147" i="1" s="1"/>
  <c r="F147" i="6"/>
  <c r="X147" i="6" s="1"/>
  <c r="AZ139" i="5"/>
  <c r="AS139" i="5"/>
  <c r="BM138" i="3"/>
  <c r="W138" i="3"/>
  <c r="BR141" i="3"/>
  <c r="AO141" i="3"/>
  <c r="AW141" i="3"/>
  <c r="BA133" i="5"/>
  <c r="AT133" i="5"/>
  <c r="F151" i="6"/>
  <c r="X151" i="6" s="1"/>
  <c r="E151" i="6"/>
  <c r="W151" i="6" s="1"/>
  <c r="E151" i="1" s="1"/>
  <c r="P151" i="1" s="1"/>
  <c r="AS144" i="5"/>
  <c r="AZ144" i="5"/>
  <c r="B120" i="2"/>
  <c r="L120" i="2"/>
  <c r="BQ136" i="3"/>
  <c r="AN136" i="3"/>
  <c r="AV136" i="3"/>
  <c r="BA136" i="5"/>
  <c r="AT136" i="5"/>
  <c r="AA153" i="4"/>
  <c r="AI153" i="4" s="1"/>
  <c r="AR153" i="10"/>
  <c r="AY153" i="8"/>
  <c r="AR153" i="8"/>
  <c r="AY153" i="10"/>
  <c r="AR153" i="9"/>
  <c r="AY153" i="9" s="1"/>
  <c r="BA153" i="6"/>
  <c r="AT153" i="6"/>
  <c r="AY153" i="7"/>
  <c r="A306" i="7"/>
  <c r="BH305" i="7"/>
  <c r="BJ305" i="7"/>
  <c r="BI305" i="7"/>
  <c r="AG145" i="10"/>
  <c r="AG145" i="9"/>
  <c r="AO145" i="9" s="1"/>
  <c r="AV145" i="9" s="1"/>
  <c r="AG145" i="8"/>
  <c r="AF145" i="7"/>
  <c r="AG145" i="3"/>
  <c r="AI145" i="5"/>
  <c r="O112" i="2"/>
  <c r="E112" i="2"/>
  <c r="BN135" i="3"/>
  <c r="AR135" i="3"/>
  <c r="AZ135" i="3"/>
  <c r="F158" i="3"/>
  <c r="X158" i="3" s="1"/>
  <c r="E158" i="3"/>
  <c r="BA146" i="3"/>
  <c r="AS146" i="3"/>
  <c r="BM135" i="3"/>
  <c r="W135" i="3"/>
  <c r="BV130" i="3"/>
  <c r="F155" i="6"/>
  <c r="X155" i="6" s="1"/>
  <c r="E155" i="6"/>
  <c r="W155" i="6" s="1"/>
  <c r="E155" i="1" s="1"/>
  <c r="P155" i="1" s="1"/>
  <c r="AF152" i="9"/>
  <c r="AN152" i="9" s="1"/>
  <c r="AU152" i="9" s="1"/>
  <c r="AI152" i="7"/>
  <c r="AF152" i="3"/>
  <c r="N111" i="2"/>
  <c r="D111" i="2"/>
  <c r="Y164" i="15"/>
  <c r="V164" i="15"/>
  <c r="Q164" i="15"/>
  <c r="Y164" i="4"/>
  <c r="AG164" i="4" s="1"/>
  <c r="AR164" i="5"/>
  <c r="AP164" i="10"/>
  <c r="AY164" i="5"/>
  <c r="AY164" i="6"/>
  <c r="AW164" i="10"/>
  <c r="AR164" i="6"/>
  <c r="AP164" i="8"/>
  <c r="AW164" i="8"/>
  <c r="AP164" i="9"/>
  <c r="AW164" i="9" s="1"/>
  <c r="S159" i="15"/>
  <c r="X159" i="4" s="1"/>
  <c r="AF159" i="4" s="1"/>
  <c r="R159" i="15"/>
  <c r="Z159" i="4"/>
  <c r="AH159" i="4" s="1"/>
  <c r="AQ159" i="8"/>
  <c r="AZ159" i="6"/>
  <c r="AX159" i="10"/>
  <c r="AQ159" i="10"/>
  <c r="AS159" i="6"/>
  <c r="AX159" i="8"/>
  <c r="AF157" i="9"/>
  <c r="AN157" i="9" s="1"/>
  <c r="AU157" i="9" s="1"/>
  <c r="AI157" i="7"/>
  <c r="AF157" i="3"/>
  <c r="AO142" i="6"/>
  <c r="AV142" i="6"/>
  <c r="BO134" i="3"/>
  <c r="AY134" i="3"/>
  <c r="AQ134" i="3"/>
  <c r="F149" i="3"/>
  <c r="X149" i="3" s="1"/>
  <c r="E149" i="3"/>
  <c r="W145" i="4"/>
  <c r="AE145" i="4" s="1"/>
  <c r="AU145" i="10"/>
  <c r="AN145" i="8"/>
  <c r="AN145" i="10"/>
  <c r="AU145" i="8"/>
  <c r="AW145" i="5"/>
  <c r="AP145" i="5"/>
  <c r="M138" i="13"/>
  <c r="W138" i="5"/>
  <c r="D138" i="1" s="1"/>
  <c r="O138" i="1" s="1"/>
  <c r="K286" i="4"/>
  <c r="M286" i="4"/>
  <c r="AT144" i="5"/>
  <c r="BA144" i="5"/>
  <c r="F148" i="7"/>
  <c r="E148" i="7"/>
  <c r="W148" i="7" s="1"/>
  <c r="F156" i="8"/>
  <c r="E156" i="8"/>
  <c r="W156" i="8" s="1"/>
  <c r="F156" i="1" s="1"/>
  <c r="Q156" i="1" s="1"/>
  <c r="BO143" i="3"/>
  <c r="AY143" i="3"/>
  <c r="AQ143" i="3"/>
  <c r="AU138" i="7"/>
  <c r="AN138" i="7"/>
  <c r="AO144" i="10"/>
  <c r="AV144" i="10"/>
  <c r="AF148" i="9"/>
  <c r="AN148" i="9" s="1"/>
  <c r="AU148" i="9" s="1"/>
  <c r="AI148" i="7"/>
  <c r="AF148" i="3"/>
  <c r="V170" i="15"/>
  <c r="Q170" i="15"/>
  <c r="Y170" i="15"/>
  <c r="Y170" i="4"/>
  <c r="AG170" i="4" s="1"/>
  <c r="AP170" i="10"/>
  <c r="AW170" i="10"/>
  <c r="AP170" i="8"/>
  <c r="AP170" i="9"/>
  <c r="AW170" i="9" s="1"/>
  <c r="AY170" i="6"/>
  <c r="AW170" i="8"/>
  <c r="AR170" i="6"/>
  <c r="AY170" i="5"/>
  <c r="AR170" i="5"/>
  <c r="AE153" i="8"/>
  <c r="AG153" i="6"/>
  <c r="AG153" i="5"/>
  <c r="AE153" i="3"/>
  <c r="AV136" i="10"/>
  <c r="AO136" i="10"/>
  <c r="F157" i="6"/>
  <c r="X157" i="6" s="1"/>
  <c r="E157" i="6"/>
  <c r="W157" i="6" s="1"/>
  <c r="E157" i="1" s="1"/>
  <c r="P157" i="1" s="1"/>
  <c r="AG153" i="10"/>
  <c r="AG153" i="9"/>
  <c r="AO153" i="9" s="1"/>
  <c r="AV153" i="9" s="1"/>
  <c r="AF153" i="7"/>
  <c r="AG153" i="8"/>
  <c r="AI153" i="5"/>
  <c r="AG153" i="3"/>
  <c r="AA104" i="2"/>
  <c r="Z104" i="2"/>
  <c r="Y104" i="2"/>
  <c r="X104" i="2"/>
  <c r="W104" i="2"/>
  <c r="V104" i="2"/>
  <c r="AH156" i="6"/>
  <c r="AH156" i="3"/>
  <c r="AN132" i="7"/>
  <c r="AU132" i="7"/>
  <c r="AA145" i="4"/>
  <c r="AI145" i="4" s="1"/>
  <c r="AY145" i="10"/>
  <c r="AR145" i="10"/>
  <c r="AY145" i="8"/>
  <c r="AT145" i="6"/>
  <c r="BA145" i="6"/>
  <c r="AR145" i="8"/>
  <c r="AY145" i="7"/>
  <c r="AR145" i="9"/>
  <c r="AY145" i="9" s="1"/>
  <c r="BP132" i="3"/>
  <c r="AX132" i="3"/>
  <c r="AP132" i="3"/>
  <c r="F155" i="3"/>
  <c r="X155" i="3" s="1"/>
  <c r="E155" i="3"/>
  <c r="AM140" i="8"/>
  <c r="AT140" i="8"/>
  <c r="E147" i="7"/>
  <c r="W147" i="7" s="1"/>
  <c r="F147" i="7"/>
  <c r="AQ141" i="5"/>
  <c r="AX141" i="5"/>
  <c r="AW133" i="7"/>
  <c r="AP133" i="7"/>
  <c r="AW136" i="7"/>
  <c r="AP136" i="7"/>
  <c r="V153" i="4"/>
  <c r="AD153" i="4" s="1"/>
  <c r="AM153" i="10"/>
  <c r="AT153" i="10"/>
  <c r="AM153" i="9"/>
  <c r="AT153" i="9" s="1"/>
  <c r="AM153" i="7"/>
  <c r="AT153" i="7"/>
  <c r="BQ135" i="3"/>
  <c r="AV135" i="3"/>
  <c r="AN135" i="3"/>
  <c r="AF145" i="9"/>
  <c r="AN145" i="9" s="1"/>
  <c r="AU145" i="9" s="1"/>
  <c r="AI145" i="7"/>
  <c r="AF145" i="3"/>
  <c r="BA135" i="5"/>
  <c r="AT135" i="5"/>
  <c r="F158" i="5"/>
  <c r="X158" i="5" s="1"/>
  <c r="E158" i="5"/>
  <c r="AA99" i="2"/>
  <c r="Z99" i="2"/>
  <c r="Y99" i="2"/>
  <c r="W99" i="2"/>
  <c r="V99" i="2"/>
  <c r="X99" i="2"/>
  <c r="AA146" i="4"/>
  <c r="AI146" i="4" s="1"/>
  <c r="AY146" i="10"/>
  <c r="AR146" i="10"/>
  <c r="AT146" i="6"/>
  <c r="AY146" i="8"/>
  <c r="BA146" i="6"/>
  <c r="AR146" i="9"/>
  <c r="AY146" i="9" s="1"/>
  <c r="AR146" i="8"/>
  <c r="AY146" i="7"/>
  <c r="AU133" i="3"/>
  <c r="AM133" i="3"/>
  <c r="AR136" i="7"/>
  <c r="G136" i="1"/>
  <c r="R136" i="1" s="1"/>
  <c r="B111" i="2"/>
  <c r="L111" i="2"/>
  <c r="AV155" i="7"/>
  <c r="AO155" i="7"/>
  <c r="AH152" i="7"/>
  <c r="AL152" i="5"/>
  <c r="AJ152" i="3"/>
  <c r="R164" i="15"/>
  <c r="S164" i="15"/>
  <c r="X164" i="4" s="1"/>
  <c r="AF164" i="4" s="1"/>
  <c r="Z164" i="4"/>
  <c r="AH164" i="4" s="1"/>
  <c r="AQ164" i="10"/>
  <c r="AQ164" i="8"/>
  <c r="AZ164" i="6"/>
  <c r="AX164" i="10"/>
  <c r="AX164" i="8"/>
  <c r="AS164" i="6"/>
  <c r="S160" i="15"/>
  <c r="X160" i="4" s="1"/>
  <c r="AF160" i="4" s="1"/>
  <c r="R160" i="15"/>
  <c r="Z160" i="4"/>
  <c r="AH160" i="4" s="1"/>
  <c r="AQ160" i="10"/>
  <c r="AX160" i="10"/>
  <c r="AS160" i="6"/>
  <c r="AX160" i="8"/>
  <c r="AZ160" i="6"/>
  <c r="AQ160" i="8"/>
  <c r="AG157" i="10"/>
  <c r="AG157" i="9"/>
  <c r="AO157" i="9" s="1"/>
  <c r="AV157" i="9" s="1"/>
  <c r="AG157" i="8"/>
  <c r="AF157" i="7"/>
  <c r="AI157" i="5"/>
  <c r="AG157" i="3"/>
  <c r="AO143" i="10"/>
  <c r="AV143" i="10"/>
  <c r="AT142" i="8"/>
  <c r="AM142" i="8"/>
  <c r="AS134" i="5"/>
  <c r="AZ134" i="5"/>
  <c r="F149" i="5"/>
  <c r="X149" i="5" s="1"/>
  <c r="E149" i="5"/>
  <c r="AV134" i="10"/>
  <c r="AO134" i="10"/>
  <c r="BR138" i="3"/>
  <c r="AO138" i="3"/>
  <c r="AW138" i="3"/>
  <c r="AQ120" i="6"/>
  <c r="AX120" i="6"/>
  <c r="F153" i="8"/>
  <c r="E153" i="8"/>
  <c r="W153" i="8" s="1"/>
  <c r="F153" i="1" s="1"/>
  <c r="Q153" i="1" s="1"/>
  <c r="AV154" i="7"/>
  <c r="AO154" i="7"/>
  <c r="N114" i="2"/>
  <c r="D114" i="2"/>
  <c r="AR155" i="10"/>
  <c r="AA155" i="4"/>
  <c r="AI155" i="4" s="1"/>
  <c r="AY155" i="10"/>
  <c r="AT155" i="6"/>
  <c r="BA155" i="6"/>
  <c r="AY155" i="8"/>
  <c r="AY155" i="7"/>
  <c r="AR155" i="8"/>
  <c r="AR155" i="9"/>
  <c r="AY155" i="9" s="1"/>
  <c r="BO135" i="3"/>
  <c r="AQ135" i="3"/>
  <c r="AY135" i="3"/>
  <c r="BV125" i="3"/>
  <c r="AH156" i="7"/>
  <c r="AJ156" i="3"/>
  <c r="AL156" i="5"/>
  <c r="AI146" i="9"/>
  <c r="AQ146" i="9" s="1"/>
  <c r="AX146" i="9" s="1"/>
  <c r="AK146" i="5"/>
  <c r="AI146" i="3"/>
  <c r="BN139" i="3"/>
  <c r="AR139" i="3"/>
  <c r="AZ139" i="3"/>
  <c r="F145" i="6"/>
  <c r="X145" i="6" s="1"/>
  <c r="E145" i="6"/>
  <c r="W145" i="6" s="1"/>
  <c r="E145" i="1" s="1"/>
  <c r="P145" i="1" s="1"/>
  <c r="M144" i="13"/>
  <c r="W144" i="5"/>
  <c r="D144" i="1" s="1"/>
  <c r="O144" i="1" s="1"/>
  <c r="AV139" i="5"/>
  <c r="AO139" i="5"/>
  <c r="AX124" i="6"/>
  <c r="AQ124" i="6"/>
  <c r="BV126" i="3"/>
  <c r="O115" i="2"/>
  <c r="E115" i="2"/>
  <c r="N112" i="2"/>
  <c r="D112" i="2"/>
  <c r="AT137" i="5"/>
  <c r="BA137" i="5"/>
  <c r="AO142" i="10"/>
  <c r="AV142" i="10"/>
  <c r="AH145" i="6"/>
  <c r="AH145" i="3"/>
  <c r="M135" i="13"/>
  <c r="W135" i="5"/>
  <c r="D135" i="1" s="1"/>
  <c r="O135" i="1" s="1"/>
  <c r="AV147" i="7"/>
  <c r="AO147" i="7"/>
  <c r="BM133" i="3"/>
  <c r="W133" i="3"/>
  <c r="AO134" i="5"/>
  <c r="AV134" i="5"/>
  <c r="AU141" i="7"/>
  <c r="AN141" i="7"/>
  <c r="AY149" i="10"/>
  <c r="AA149" i="4"/>
  <c r="AI149" i="4" s="1"/>
  <c r="AR149" i="10"/>
  <c r="AY149" i="8"/>
  <c r="AR149" i="8"/>
  <c r="AT149" i="6"/>
  <c r="AR149" i="9"/>
  <c r="AY149" i="9" s="1"/>
  <c r="BA149" i="6"/>
  <c r="AY149" i="7"/>
  <c r="F151" i="7"/>
  <c r="E151" i="7"/>
  <c r="W151" i="7" s="1"/>
  <c r="W150" i="4"/>
  <c r="AE150" i="4" s="1"/>
  <c r="AU150" i="10"/>
  <c r="AN150" i="10"/>
  <c r="AU150" i="8"/>
  <c r="AW150" i="5"/>
  <c r="AN150" i="8"/>
  <c r="AP150" i="5"/>
  <c r="AO141" i="5"/>
  <c r="AV141" i="5"/>
  <c r="E150" i="3"/>
  <c r="F150" i="3"/>
  <c r="X150" i="3" s="1"/>
  <c r="AX135" i="7"/>
  <c r="AQ135" i="7"/>
  <c r="AM148" i="10"/>
  <c r="V148" i="4"/>
  <c r="AD148" i="4" s="1"/>
  <c r="AT148" i="10"/>
  <c r="AT148" i="7"/>
  <c r="AM148" i="7"/>
  <c r="AM148" i="9"/>
  <c r="AT148" i="9" s="1"/>
  <c r="AH145" i="7"/>
  <c r="AJ145" i="3"/>
  <c r="AL145" i="5"/>
  <c r="AU154" i="10"/>
  <c r="W154" i="4"/>
  <c r="AE154" i="4" s="1"/>
  <c r="AU154" i="8"/>
  <c r="AN154" i="8"/>
  <c r="AP154" i="5"/>
  <c r="AN154" i="10"/>
  <c r="AW154" i="5"/>
  <c r="D113" i="2"/>
  <c r="N113" i="2"/>
  <c r="AW135" i="7"/>
  <c r="AP135" i="7"/>
  <c r="E158" i="6"/>
  <c r="W158" i="6" s="1"/>
  <c r="E158" i="1" s="1"/>
  <c r="P158" i="1" s="1"/>
  <c r="F158" i="6"/>
  <c r="X158" i="6" s="1"/>
  <c r="BN138" i="3"/>
  <c r="AR138" i="3"/>
  <c r="AZ138" i="3"/>
  <c r="V146" i="4"/>
  <c r="AD146" i="4" s="1"/>
  <c r="AT146" i="10"/>
  <c r="AM146" i="10"/>
  <c r="AT146" i="7"/>
  <c r="AM146" i="9"/>
  <c r="AT146" i="9" s="1"/>
  <c r="AM146" i="7"/>
  <c r="AV133" i="5"/>
  <c r="AO133" i="5"/>
  <c r="E155" i="7"/>
  <c r="W155" i="7" s="1"/>
  <c r="F155" i="7"/>
  <c r="AE152" i="8"/>
  <c r="AG152" i="6"/>
  <c r="AG152" i="5"/>
  <c r="AE152" i="3"/>
  <c r="AU135" i="3"/>
  <c r="AM135" i="3"/>
  <c r="Y160" i="15"/>
  <c r="V160" i="15"/>
  <c r="Q160" i="15"/>
  <c r="Y160" i="4"/>
  <c r="AG160" i="4" s="1"/>
  <c r="AW160" i="10"/>
  <c r="AP160" i="10"/>
  <c r="AP160" i="9"/>
  <c r="AW160" i="9" s="1"/>
  <c r="AR160" i="6"/>
  <c r="AY160" i="6"/>
  <c r="AW160" i="8"/>
  <c r="AR160" i="5"/>
  <c r="AP160" i="8"/>
  <c r="AY160" i="5"/>
  <c r="L167" i="15"/>
  <c r="K167" i="15"/>
  <c r="P167" i="15"/>
  <c r="N167" i="15"/>
  <c r="M167" i="15"/>
  <c r="O167" i="15"/>
  <c r="C167" i="8"/>
  <c r="C167" i="7"/>
  <c r="AG167" i="7"/>
  <c r="C167" i="6"/>
  <c r="C167" i="5"/>
  <c r="C167" i="3"/>
  <c r="BP140" i="3"/>
  <c r="AP140" i="3"/>
  <c r="AX140" i="3"/>
  <c r="AI157" i="9"/>
  <c r="AQ157" i="9" s="1"/>
  <c r="AX157" i="9" s="1"/>
  <c r="AK157" i="5"/>
  <c r="AI157" i="3"/>
  <c r="M133" i="13"/>
  <c r="W133" i="5"/>
  <c r="D133" i="1" s="1"/>
  <c r="O133" i="1" s="1"/>
  <c r="E149" i="6"/>
  <c r="W149" i="6" s="1"/>
  <c r="E149" i="1" s="1"/>
  <c r="P149" i="1" s="1"/>
  <c r="F149" i="6"/>
  <c r="X149" i="6" s="1"/>
  <c r="AV139" i="8"/>
  <c r="AO139" i="8"/>
  <c r="V155" i="4"/>
  <c r="AD155" i="4" s="1"/>
  <c r="AM155" i="10"/>
  <c r="AT155" i="10"/>
  <c r="AT155" i="7"/>
  <c r="AM155" i="7"/>
  <c r="AM155" i="9"/>
  <c r="AT155" i="9" s="1"/>
  <c r="E148" i="8"/>
  <c r="W148" i="8" s="1"/>
  <c r="F148" i="1" s="1"/>
  <c r="Q148" i="1" s="1"/>
  <c r="F148" i="8"/>
  <c r="AG146" i="10"/>
  <c r="AG146" i="9"/>
  <c r="AO146" i="9" s="1"/>
  <c r="AV146" i="9" s="1"/>
  <c r="AG146" i="8"/>
  <c r="AF146" i="7"/>
  <c r="AI146" i="5"/>
  <c r="AG146" i="3"/>
  <c r="AI136" i="6"/>
  <c r="AW136" i="6"/>
  <c r="AP136" i="6"/>
  <c r="BO138" i="3"/>
  <c r="AY138" i="3"/>
  <c r="AQ138" i="3"/>
  <c r="AZ135" i="5"/>
  <c r="AS135" i="5"/>
  <c r="AS138" i="5"/>
  <c r="AZ138" i="5"/>
  <c r="AR135" i="7"/>
  <c r="G135" i="1"/>
  <c r="R135" i="1" s="1"/>
  <c r="AF154" i="9"/>
  <c r="AN154" i="9" s="1"/>
  <c r="AU154" i="9" s="1"/>
  <c r="AI154" i="7"/>
  <c r="AF154" i="3"/>
  <c r="AX133" i="5"/>
  <c r="AQ133" i="5"/>
  <c r="BO137" i="3"/>
  <c r="AQ137" i="3"/>
  <c r="AY137" i="3"/>
  <c r="BN142" i="3"/>
  <c r="AR142" i="3"/>
  <c r="AZ142" i="3"/>
  <c r="M134" i="13"/>
  <c r="W134" i="5"/>
  <c r="D134" i="1" s="1"/>
  <c r="O134" i="1" s="1"/>
  <c r="BN132" i="3"/>
  <c r="AZ132" i="3"/>
  <c r="AR132" i="3"/>
  <c r="AM140" i="3"/>
  <c r="AU140" i="3"/>
  <c r="AX119" i="6"/>
  <c r="AQ119" i="6"/>
  <c r="N116" i="2"/>
  <c r="D116" i="2"/>
  <c r="AA97" i="2"/>
  <c r="Z97" i="2"/>
  <c r="Y97" i="2"/>
  <c r="X97" i="2"/>
  <c r="W97" i="2"/>
  <c r="V97" i="2"/>
  <c r="AV143" i="6"/>
  <c r="AO143" i="6"/>
  <c r="AW137" i="7"/>
  <c r="AP137" i="7"/>
  <c r="AX143" i="7"/>
  <c r="AQ143" i="7"/>
  <c r="BS130" i="3"/>
  <c r="B130" i="1"/>
  <c r="M130" i="1" s="1"/>
  <c r="AQ136" i="7"/>
  <c r="AX136" i="7"/>
  <c r="AV141" i="8"/>
  <c r="AO141" i="8"/>
  <c r="BA148" i="3"/>
  <c r="AS148" i="3"/>
  <c r="F158" i="8"/>
  <c r="E158" i="8"/>
  <c r="W158" i="8" s="1"/>
  <c r="F158" i="1" s="1"/>
  <c r="Q158" i="1" s="1"/>
  <c r="AT138" i="5"/>
  <c r="BA138" i="5"/>
  <c r="AO133" i="6"/>
  <c r="AV133" i="6"/>
  <c r="BR135" i="3"/>
  <c r="AO135" i="3"/>
  <c r="AW135" i="3"/>
  <c r="AQ130" i="6"/>
  <c r="AX130" i="6"/>
  <c r="F155" i="8"/>
  <c r="E155" i="8"/>
  <c r="W155" i="8" s="1"/>
  <c r="F155" i="1" s="1"/>
  <c r="Q155" i="1" s="1"/>
  <c r="AO135" i="6"/>
  <c r="AV135" i="6"/>
  <c r="S167" i="15"/>
  <c r="X167" i="4" s="1"/>
  <c r="AF167" i="4" s="1"/>
  <c r="R167" i="15"/>
  <c r="Z167" i="4"/>
  <c r="AH167" i="4" s="1"/>
  <c r="AQ167" i="10"/>
  <c r="AX167" i="8"/>
  <c r="AX167" i="10"/>
  <c r="AQ167" i="8"/>
  <c r="AZ167" i="6"/>
  <c r="AS167" i="6"/>
  <c r="Q165" i="15"/>
  <c r="Y165" i="15"/>
  <c r="V165" i="15"/>
  <c r="Y165" i="4"/>
  <c r="AG165" i="4" s="1"/>
  <c r="AY165" i="6"/>
  <c r="AW165" i="10"/>
  <c r="AP165" i="8"/>
  <c r="AW165" i="8"/>
  <c r="AP165" i="10"/>
  <c r="AY165" i="5"/>
  <c r="AR165" i="5"/>
  <c r="AR165" i="6"/>
  <c r="AP165" i="9"/>
  <c r="AW165" i="9" s="1"/>
  <c r="AI140" i="6"/>
  <c r="AW140" i="6"/>
  <c r="AP140" i="6"/>
  <c r="AH157" i="6"/>
  <c r="AH157" i="3"/>
  <c r="N109" i="2"/>
  <c r="D109" i="2"/>
  <c r="BM132" i="3"/>
  <c r="W132" i="3"/>
  <c r="AV149" i="7"/>
  <c r="AO149" i="7"/>
  <c r="Y167" i="15"/>
  <c r="V167" i="15"/>
  <c r="Q167" i="15"/>
  <c r="Y167" i="4"/>
  <c r="AG167" i="4" s="1"/>
  <c r="AP167" i="10"/>
  <c r="AY167" i="6"/>
  <c r="AY167" i="5"/>
  <c r="AW167" i="8"/>
  <c r="AW167" i="10"/>
  <c r="AP167" i="9"/>
  <c r="AW167" i="9" s="1"/>
  <c r="AP167" i="8"/>
  <c r="AR167" i="6"/>
  <c r="AR167" i="5"/>
  <c r="AH149" i="6"/>
  <c r="AH149" i="3"/>
  <c r="AZ140" i="5"/>
  <c r="AS140" i="5"/>
  <c r="F145" i="3"/>
  <c r="X145" i="3" s="1"/>
  <c r="E145" i="3"/>
  <c r="AT141" i="5"/>
  <c r="BA141" i="5"/>
  <c r="AV138" i="8"/>
  <c r="AO138" i="8"/>
  <c r="BM136" i="3"/>
  <c r="BV136" i="3" s="1"/>
  <c r="W136" i="3"/>
  <c r="AE148" i="8"/>
  <c r="AG148" i="6"/>
  <c r="AG148" i="5"/>
  <c r="AE148" i="3"/>
  <c r="AO144" i="5"/>
  <c r="AV144" i="5"/>
  <c r="AW141" i="7"/>
  <c r="AP141" i="7"/>
  <c r="M139" i="13"/>
  <c r="W139" i="5"/>
  <c r="D139" i="1" s="1"/>
  <c r="O139" i="1" s="1"/>
  <c r="AO138" i="10"/>
  <c r="AV138" i="10"/>
  <c r="AR134" i="7"/>
  <c r="G134" i="1"/>
  <c r="R134" i="1" s="1"/>
  <c r="M142" i="13"/>
  <c r="W142" i="5"/>
  <c r="D142" i="1" s="1"/>
  <c r="O142" i="1" s="1"/>
  <c r="F157" i="5"/>
  <c r="X157" i="5" s="1"/>
  <c r="E157" i="5"/>
  <c r="BS128" i="3"/>
  <c r="B128" i="1"/>
  <c r="M128" i="1" s="1"/>
  <c r="D120" i="2"/>
  <c r="N120" i="2"/>
  <c r="AO133" i="10"/>
  <c r="AV133" i="10"/>
  <c r="AH152" i="6"/>
  <c r="AH152" i="3"/>
  <c r="AU143" i="7"/>
  <c r="AN143" i="7"/>
  <c r="AS132" i="5"/>
  <c r="AZ132" i="5"/>
  <c r="S168" i="15"/>
  <c r="X168" i="4" s="1"/>
  <c r="AF168" i="4" s="1"/>
  <c r="R168" i="15"/>
  <c r="Z168" i="4"/>
  <c r="AH168" i="4" s="1"/>
  <c r="AQ168" i="10"/>
  <c r="AZ168" i="6"/>
  <c r="AX168" i="8"/>
  <c r="AQ168" i="8"/>
  <c r="AS168" i="6"/>
  <c r="AX168" i="10"/>
  <c r="BV122" i="3"/>
  <c r="AU134" i="3"/>
  <c r="AM134" i="3"/>
  <c r="AM141" i="3"/>
  <c r="AU141" i="3"/>
  <c r="BA149" i="3"/>
  <c r="AS149" i="3"/>
  <c r="BP133" i="3"/>
  <c r="AX133" i="3"/>
  <c r="AP133" i="3"/>
  <c r="E119" i="2"/>
  <c r="O119" i="2"/>
  <c r="M137" i="13"/>
  <c r="W137" i="5"/>
  <c r="D137" i="1" s="1"/>
  <c r="O137" i="1" s="1"/>
  <c r="AH151" i="7"/>
  <c r="AL151" i="5"/>
  <c r="AJ151" i="3"/>
  <c r="AT141" i="8"/>
  <c r="AM141" i="8"/>
  <c r="AI133" i="6"/>
  <c r="AP133" i="6"/>
  <c r="AW133" i="6"/>
  <c r="BS127" i="3"/>
  <c r="B127" i="1"/>
  <c r="M127" i="1" s="1"/>
  <c r="F150" i="6"/>
  <c r="X150" i="6" s="1"/>
  <c r="E150" i="6"/>
  <c r="W150" i="6" s="1"/>
  <c r="E150" i="1" s="1"/>
  <c r="P150" i="1" s="1"/>
  <c r="AM137" i="3"/>
  <c r="AU137" i="3"/>
  <c r="AA151" i="4"/>
  <c r="AI151" i="4" s="1"/>
  <c r="AR151" i="10"/>
  <c r="AY151" i="10"/>
  <c r="AT151" i="6"/>
  <c r="AY151" i="8"/>
  <c r="BA151" i="6"/>
  <c r="AR151" i="8"/>
  <c r="AR151" i="9"/>
  <c r="AY151" i="9" s="1"/>
  <c r="AY151" i="7"/>
  <c r="AA148" i="4"/>
  <c r="AI148" i="4" s="1"/>
  <c r="AR148" i="10"/>
  <c r="AT148" i="6"/>
  <c r="AR148" i="8"/>
  <c r="AY148" i="8"/>
  <c r="AY148" i="10"/>
  <c r="BA148" i="6"/>
  <c r="AR148" i="9"/>
  <c r="AY148" i="9" s="1"/>
  <c r="AY148" i="7"/>
  <c r="AV158" i="7"/>
  <c r="AO158" i="7"/>
  <c r="AW138" i="7"/>
  <c r="AP138" i="7"/>
  <c r="AM133" i="8"/>
  <c r="AT133" i="8"/>
  <c r="AX135" i="5"/>
  <c r="AQ135" i="5"/>
  <c r="AE155" i="8"/>
  <c r="AG155" i="6"/>
  <c r="AG155" i="5"/>
  <c r="AE155" i="3"/>
  <c r="BQ134" i="3"/>
  <c r="AV134" i="3"/>
  <c r="AN134" i="3"/>
  <c r="AV135" i="5"/>
  <c r="AO135" i="5"/>
  <c r="AR132" i="7"/>
  <c r="G132" i="1"/>
  <c r="R132" i="1" s="1"/>
  <c r="Q162" i="15"/>
  <c r="V162" i="15"/>
  <c r="Y162" i="15"/>
  <c r="Y162" i="4"/>
  <c r="AG162" i="4" s="1"/>
  <c r="AR162" i="6"/>
  <c r="AW162" i="10"/>
  <c r="AP162" i="9"/>
  <c r="AW162" i="9" s="1"/>
  <c r="AP162" i="10"/>
  <c r="AY162" i="6"/>
  <c r="AR162" i="5"/>
  <c r="AW162" i="8"/>
  <c r="AY162" i="5"/>
  <c r="AP162" i="8"/>
  <c r="M170" i="15"/>
  <c r="K170" i="15"/>
  <c r="P170" i="15"/>
  <c r="O170" i="15"/>
  <c r="N170" i="15"/>
  <c r="L170" i="15"/>
  <c r="C170" i="8"/>
  <c r="C170" i="7"/>
  <c r="AG170" i="7"/>
  <c r="C170" i="6"/>
  <c r="C170" i="5"/>
  <c r="C170" i="3"/>
  <c r="BP134" i="3"/>
  <c r="AX134" i="3"/>
  <c r="AP134" i="3"/>
  <c r="F146" i="3"/>
  <c r="X146" i="3" s="1"/>
  <c r="E146" i="3"/>
  <c r="L108" i="2"/>
  <c r="B108" i="2"/>
  <c r="W156" i="4"/>
  <c r="AE156" i="4" s="1"/>
  <c r="AN156" i="10"/>
  <c r="AU156" i="10"/>
  <c r="AN156" i="8"/>
  <c r="AU156" i="8"/>
  <c r="AP156" i="5"/>
  <c r="AW156" i="5"/>
  <c r="F149" i="7"/>
  <c r="E149" i="7"/>
  <c r="W149" i="7" s="1"/>
  <c r="W157" i="4"/>
  <c r="AE157" i="4" s="1"/>
  <c r="AU157" i="10"/>
  <c r="AN157" i="8"/>
  <c r="AU157" i="8"/>
  <c r="AW157" i="5"/>
  <c r="AN157" i="10"/>
  <c r="AP157" i="5"/>
  <c r="O166" i="15"/>
  <c r="N166" i="15"/>
  <c r="P166" i="15"/>
  <c r="M166" i="15"/>
  <c r="L166" i="15"/>
  <c r="K166" i="15"/>
  <c r="C166" i="8"/>
  <c r="C166" i="7"/>
  <c r="AG166" i="7"/>
  <c r="C166" i="6"/>
  <c r="C166" i="5"/>
  <c r="C166" i="3"/>
  <c r="N108" i="2"/>
  <c r="D108" i="2"/>
  <c r="AR142" i="7"/>
  <c r="G142" i="1"/>
  <c r="R142" i="1" s="1"/>
  <c r="AX144" i="7"/>
  <c r="AQ144" i="7"/>
  <c r="AV144" i="6"/>
  <c r="AO144" i="6"/>
  <c r="E157" i="8"/>
  <c r="W157" i="8" s="1"/>
  <c r="F157" i="1" s="1"/>
  <c r="Q157" i="1" s="1"/>
  <c r="F157" i="8"/>
  <c r="O109" i="2"/>
  <c r="E109" i="2"/>
  <c r="AX121" i="6"/>
  <c r="AQ121" i="6"/>
  <c r="BQ142" i="3"/>
  <c r="AV142" i="3"/>
  <c r="AN142" i="3"/>
  <c r="F147" i="5"/>
  <c r="X147" i="5" s="1"/>
  <c r="E147" i="5"/>
  <c r="BN133" i="3"/>
  <c r="AZ133" i="3"/>
  <c r="AR133" i="3"/>
  <c r="BN136" i="3"/>
  <c r="AR136" i="3"/>
  <c r="AZ136" i="3"/>
  <c r="BA153" i="3"/>
  <c r="AS153" i="3"/>
  <c r="S169" i="15"/>
  <c r="X169" i="4" s="1"/>
  <c r="AF169" i="4" s="1"/>
  <c r="R169" i="15"/>
  <c r="Z169" i="4"/>
  <c r="AH169" i="4" s="1"/>
  <c r="AX169" i="10"/>
  <c r="AZ169" i="6"/>
  <c r="AQ169" i="10"/>
  <c r="AX169" i="8"/>
  <c r="AS169" i="6"/>
  <c r="AQ169" i="8"/>
  <c r="AX131" i="6"/>
  <c r="AQ131" i="6"/>
  <c r="AV151" i="7"/>
  <c r="AO151" i="7"/>
  <c r="A326" i="8"/>
  <c r="BJ325" i="8"/>
  <c r="BI325" i="8"/>
  <c r="BH325" i="8"/>
  <c r="BV120" i="3"/>
  <c r="F147" i="8"/>
  <c r="E147" i="8"/>
  <c r="W147" i="8" s="1"/>
  <c r="F147" i="1" s="1"/>
  <c r="Q147" i="1" s="1"/>
  <c r="L109" i="2"/>
  <c r="B109" i="2"/>
  <c r="AV134" i="6"/>
  <c r="AO134" i="6"/>
  <c r="AO141" i="6"/>
  <c r="AV141" i="6"/>
  <c r="E150" i="5"/>
  <c r="F150" i="5"/>
  <c r="X150" i="5" s="1"/>
  <c r="AM151" i="10"/>
  <c r="V151" i="4"/>
  <c r="AD151" i="4" s="1"/>
  <c r="AT151" i="10"/>
  <c r="AT151" i="7"/>
  <c r="AM151" i="9"/>
  <c r="AT151" i="9" s="1"/>
  <c r="AM151" i="7"/>
  <c r="AR141" i="7"/>
  <c r="G141" i="1"/>
  <c r="R141" i="1" s="1"/>
  <c r="AT134" i="8"/>
  <c r="AM134" i="8"/>
  <c r="BM142" i="3"/>
  <c r="W142" i="3"/>
  <c r="AQ139" i="7"/>
  <c r="AX139" i="7"/>
  <c r="V149" i="4"/>
  <c r="AD149" i="4" s="1"/>
  <c r="AT149" i="10"/>
  <c r="AM149" i="10"/>
  <c r="AM149" i="9"/>
  <c r="AT149" i="9" s="1"/>
  <c r="AM149" i="7"/>
  <c r="AT149" i="7"/>
  <c r="AF147" i="9"/>
  <c r="AN147" i="9" s="1"/>
  <c r="AU147" i="9" s="1"/>
  <c r="AI147" i="7"/>
  <c r="AF147" i="3"/>
  <c r="O111" i="2"/>
  <c r="E111" i="2"/>
  <c r="O110" i="2"/>
  <c r="E110" i="2"/>
  <c r="AZ136" i="5"/>
  <c r="AS136" i="5"/>
  <c r="AA98" i="2"/>
  <c r="Z98" i="2"/>
  <c r="Y98" i="2"/>
  <c r="X98" i="2"/>
  <c r="V98" i="2"/>
  <c r="W98" i="2"/>
  <c r="B118" i="2"/>
  <c r="L118" i="2"/>
  <c r="AO141" i="10"/>
  <c r="AV141" i="10"/>
  <c r="AE151" i="8"/>
  <c r="AG151" i="6"/>
  <c r="AG151" i="5"/>
  <c r="AE151" i="3"/>
  <c r="BJ329" i="3"/>
  <c r="BH329" i="3"/>
  <c r="AK329" i="3" s="1"/>
  <c r="AD329" i="3"/>
  <c r="A330" i="3"/>
  <c r="BI329" i="3"/>
  <c r="BH303" i="9"/>
  <c r="A304" i="9"/>
  <c r="BJ303" i="9"/>
  <c r="BI303" i="9"/>
  <c r="BV127" i="3"/>
  <c r="F150" i="7"/>
  <c r="E150" i="7"/>
  <c r="W150" i="7" s="1"/>
  <c r="AO137" i="5"/>
  <c r="AV137" i="5"/>
  <c r="BA151" i="3"/>
  <c r="AS151" i="3"/>
  <c r="BR137" i="3"/>
  <c r="AO137" i="3"/>
  <c r="AW137" i="3"/>
  <c r="F158" i="7"/>
  <c r="E158" i="7"/>
  <c r="W158" i="7" s="1"/>
  <c r="AR139" i="7"/>
  <c r="G139" i="1"/>
  <c r="R139" i="1" s="1"/>
  <c r="AU135" i="7"/>
  <c r="AN135" i="7"/>
  <c r="BP135" i="3"/>
  <c r="AX135" i="3"/>
  <c r="AP135" i="3"/>
  <c r="BS123" i="3"/>
  <c r="B123" i="1"/>
  <c r="M123" i="1" s="1"/>
  <c r="AF155" i="9"/>
  <c r="AN155" i="9" s="1"/>
  <c r="AU155" i="9" s="1"/>
  <c r="AI155" i="7"/>
  <c r="AF155" i="3"/>
  <c r="AQ134" i="7"/>
  <c r="AX134" i="7"/>
  <c r="AT135" i="8"/>
  <c r="AM135" i="8"/>
  <c r="O163" i="15"/>
  <c r="N163" i="15"/>
  <c r="M163" i="15"/>
  <c r="L163" i="15"/>
  <c r="P163" i="15"/>
  <c r="K163" i="15"/>
  <c r="C163" i="8"/>
  <c r="C163" i="7"/>
  <c r="AG163" i="7"/>
  <c r="C163" i="6"/>
  <c r="C163" i="3"/>
  <c r="C163" i="5"/>
  <c r="S165" i="15"/>
  <c r="X165" i="4" s="1"/>
  <c r="AF165" i="4" s="1"/>
  <c r="R165" i="15"/>
  <c r="Z165" i="4"/>
  <c r="AH165" i="4" s="1"/>
  <c r="AZ165" i="6"/>
  <c r="AX165" i="10"/>
  <c r="AQ165" i="8"/>
  <c r="AX165" i="8"/>
  <c r="AQ165" i="10"/>
  <c r="AS165" i="6"/>
  <c r="AI134" i="6"/>
  <c r="AW134" i="6"/>
  <c r="AP134" i="6"/>
  <c r="F146" i="5"/>
  <c r="X146" i="5" s="1"/>
  <c r="E146" i="5"/>
  <c r="BS129" i="3"/>
  <c r="B129" i="1"/>
  <c r="M129" i="1" s="1"/>
  <c r="F149" i="8"/>
  <c r="E149" i="8"/>
  <c r="W149" i="8" s="1"/>
  <c r="F149" i="1" s="1"/>
  <c r="Q149" i="1" s="1"/>
  <c r="V147" i="4"/>
  <c r="AD147" i="4" s="1"/>
  <c r="AM147" i="10"/>
  <c r="AM147" i="9"/>
  <c r="AT147" i="9" s="1"/>
  <c r="AT147" i="10"/>
  <c r="AT147" i="7"/>
  <c r="AM147" i="7"/>
  <c r="AA96" i="2"/>
  <c r="Z96" i="2"/>
  <c r="Y96" i="2"/>
  <c r="X96" i="2"/>
  <c r="W96" i="2"/>
  <c r="V96" i="2"/>
  <c r="AA150" i="4"/>
  <c r="AI150" i="4" s="1"/>
  <c r="AY150" i="10"/>
  <c r="AT150" i="6"/>
  <c r="BA150" i="6"/>
  <c r="AY150" i="8"/>
  <c r="AR150" i="10"/>
  <c r="AR150" i="8"/>
  <c r="AR150" i="9"/>
  <c r="AY150" i="9" s="1"/>
  <c r="AY150" i="7"/>
  <c r="AA101" i="2"/>
  <c r="Y101" i="2"/>
  <c r="Z101" i="2"/>
  <c r="X101" i="2"/>
  <c r="W101" i="2"/>
  <c r="V101" i="2"/>
  <c r="BV131" i="3"/>
  <c r="AO136" i="8"/>
  <c r="AV136" i="8"/>
  <c r="AQ138" i="5"/>
  <c r="AX138" i="5"/>
  <c r="AO153" i="7"/>
  <c r="AV153" i="7"/>
  <c r="AE156" i="8"/>
  <c r="AG156" i="6"/>
  <c r="AE156" i="3"/>
  <c r="AG156" i="5"/>
  <c r="E152" i="3"/>
  <c r="F152" i="3"/>
  <c r="X152" i="3" s="1"/>
  <c r="AH146" i="6"/>
  <c r="AH146" i="3"/>
  <c r="F152" i="5"/>
  <c r="X152" i="5" s="1"/>
  <c r="E152" i="5"/>
  <c r="F157" i="3"/>
  <c r="X157" i="3" s="1"/>
  <c r="E157" i="3"/>
  <c r="A327" i="6"/>
  <c r="BJ326" i="6"/>
  <c r="BI326" i="6"/>
  <c r="BH326" i="6"/>
  <c r="AI153" i="9"/>
  <c r="AQ153" i="9" s="1"/>
  <c r="AX153" i="9" s="1"/>
  <c r="AK153" i="5"/>
  <c r="AI153" i="3"/>
  <c r="AG156" i="10"/>
  <c r="AG156" i="9"/>
  <c r="AO156" i="9" s="1"/>
  <c r="AV156" i="9" s="1"/>
  <c r="AG156" i="8"/>
  <c r="AF156" i="7"/>
  <c r="AG156" i="3"/>
  <c r="AI156" i="5"/>
  <c r="AQ132" i="5"/>
  <c r="AX132" i="5"/>
  <c r="AX142" i="5"/>
  <c r="AQ142" i="5"/>
  <c r="AT144" i="8"/>
  <c r="AM144" i="8"/>
  <c r="BO132" i="3"/>
  <c r="AY132" i="3"/>
  <c r="AQ132" i="3"/>
  <c r="Y159" i="15"/>
  <c r="V159" i="15"/>
  <c r="Q159" i="15"/>
  <c r="Y159" i="4"/>
  <c r="AG159" i="4" s="1"/>
  <c r="AP159" i="8"/>
  <c r="AY159" i="6"/>
  <c r="AR159" i="6"/>
  <c r="AP159" i="9"/>
  <c r="AW159" i="9" s="1"/>
  <c r="AP159" i="10"/>
  <c r="AY159" i="5"/>
  <c r="AW159" i="10"/>
  <c r="AW159" i="8"/>
  <c r="AR159" i="5"/>
  <c r="AS145" i="3"/>
  <c r="BA145" i="3"/>
  <c r="F155" i="5"/>
  <c r="X155" i="5" s="1"/>
  <c r="E155" i="5"/>
  <c r="L114" i="2"/>
  <c r="B114" i="2"/>
  <c r="BS120" i="3"/>
  <c r="B120" i="1"/>
  <c r="M120" i="1" s="1"/>
  <c r="BQ139" i="3"/>
  <c r="AV139" i="3"/>
  <c r="AN139" i="3"/>
  <c r="F151" i="8"/>
  <c r="E151" i="8"/>
  <c r="W151" i="8" s="1"/>
  <c r="F151" i="1" s="1"/>
  <c r="Q151" i="1" s="1"/>
  <c r="A305" i="15"/>
  <c r="AF304" i="15"/>
  <c r="AE304" i="15"/>
  <c r="AE147" i="8"/>
  <c r="AG147" i="6"/>
  <c r="AE147" i="3"/>
  <c r="AG147" i="5"/>
  <c r="BO136" i="3"/>
  <c r="AQ136" i="3"/>
  <c r="AY136" i="3"/>
  <c r="BM140" i="3"/>
  <c r="W140" i="3"/>
  <c r="AG147" i="10"/>
  <c r="AG147" i="8"/>
  <c r="AG147" i="9"/>
  <c r="AO147" i="9" s="1"/>
  <c r="AV147" i="9" s="1"/>
  <c r="AF147" i="7"/>
  <c r="AI147" i="5"/>
  <c r="AG147" i="3"/>
  <c r="A326" i="9"/>
  <c r="BJ325" i="9"/>
  <c r="BI325" i="9"/>
  <c r="BH325" i="9"/>
  <c r="BR134" i="3"/>
  <c r="AW134" i="3"/>
  <c r="AO134" i="3"/>
  <c r="O114" i="2"/>
  <c r="E114" i="2"/>
  <c r="AF151" i="9"/>
  <c r="AN151" i="9" s="1"/>
  <c r="AU151" i="9" s="1"/>
  <c r="AI151" i="7"/>
  <c r="AF151" i="3"/>
  <c r="AA103" i="2"/>
  <c r="W103" i="2"/>
  <c r="Y103" i="2"/>
  <c r="X103" i="2"/>
  <c r="Z103" i="2"/>
  <c r="V103" i="2"/>
  <c r="BQ133" i="3"/>
  <c r="AV133" i="3"/>
  <c r="AN133" i="3"/>
  <c r="W146" i="4"/>
  <c r="AE146" i="4" s="1"/>
  <c r="AU146" i="10"/>
  <c r="AU146" i="8"/>
  <c r="AN146" i="10"/>
  <c r="AW146" i="5"/>
  <c r="AP146" i="5"/>
  <c r="AN146" i="8"/>
  <c r="AV150" i="7"/>
  <c r="AO150" i="7"/>
  <c r="AV137" i="6"/>
  <c r="AO137" i="6"/>
  <c r="BM139" i="3"/>
  <c r="W139" i="3"/>
  <c r="AQ137" i="5"/>
  <c r="AX137" i="5"/>
  <c r="AI158" i="9"/>
  <c r="AQ158" i="9" s="1"/>
  <c r="AX158" i="9" s="1"/>
  <c r="AK158" i="5"/>
  <c r="AI158" i="3"/>
  <c r="A327" i="4"/>
  <c r="AX326" i="4"/>
  <c r="AW326" i="4"/>
  <c r="AV326" i="4"/>
  <c r="AV135" i="8"/>
  <c r="AO135" i="8"/>
  <c r="AI135" i="6"/>
  <c r="AP135" i="6"/>
  <c r="AW135" i="6"/>
  <c r="BV123" i="3"/>
  <c r="AG155" i="10"/>
  <c r="AG155" i="9"/>
  <c r="AO155" i="9" s="1"/>
  <c r="AV155" i="9" s="1"/>
  <c r="AG155" i="8"/>
  <c r="AF155" i="7"/>
  <c r="AI155" i="5"/>
  <c r="AG155" i="3"/>
  <c r="BO142" i="3"/>
  <c r="AY142" i="3"/>
  <c r="AQ142" i="3"/>
  <c r="AM138" i="3"/>
  <c r="AU138" i="3"/>
  <c r="P169" i="15"/>
  <c r="M169" i="15"/>
  <c r="L169" i="15"/>
  <c r="K169" i="15"/>
  <c r="O169" i="15"/>
  <c r="N169" i="15"/>
  <c r="C169" i="8"/>
  <c r="AG169" i="7"/>
  <c r="C169" i="7"/>
  <c r="C169" i="6"/>
  <c r="C169" i="5"/>
  <c r="C169" i="3"/>
  <c r="Q168" i="15"/>
  <c r="V168" i="15"/>
  <c r="Y168" i="15"/>
  <c r="Y168" i="4"/>
  <c r="AG168" i="4" s="1"/>
  <c r="AP168" i="10"/>
  <c r="AY168" i="6"/>
  <c r="AY168" i="5"/>
  <c r="AW168" i="8"/>
  <c r="AW168" i="10"/>
  <c r="AP168" i="9"/>
  <c r="AW168" i="9" s="1"/>
  <c r="AP168" i="8"/>
  <c r="AR168" i="6"/>
  <c r="AR168" i="5"/>
  <c r="AA95" i="2"/>
  <c r="Z95" i="2"/>
  <c r="Y95" i="2"/>
  <c r="X95" i="2"/>
  <c r="W95" i="2"/>
  <c r="V95" i="2"/>
  <c r="AR140" i="7"/>
  <c r="G140" i="1"/>
  <c r="R140" i="1" s="1"/>
  <c r="AX123" i="6"/>
  <c r="AQ123" i="6"/>
  <c r="F146" i="6"/>
  <c r="X146" i="6" s="1"/>
  <c r="E146" i="6"/>
  <c r="W146" i="6" s="1"/>
  <c r="E146" i="1" s="1"/>
  <c r="P146" i="1" s="1"/>
  <c r="BV129" i="3"/>
  <c r="AE149" i="8"/>
  <c r="AG149" i="6"/>
  <c r="AG149" i="5"/>
  <c r="AE149" i="3"/>
  <c r="BO140" i="3"/>
  <c r="AY140" i="3"/>
  <c r="AQ140" i="3"/>
  <c r="AX128" i="6"/>
  <c r="AQ128" i="6"/>
  <c r="BA155" i="3"/>
  <c r="AS155" i="3"/>
  <c r="BS125" i="3"/>
  <c r="B125" i="1"/>
  <c r="M125" i="1" s="1"/>
  <c r="AO139" i="10"/>
  <c r="AV139" i="10"/>
  <c r="F154" i="8"/>
  <c r="E154" i="8"/>
  <c r="W154" i="8" s="1"/>
  <c r="F154" i="1" s="1"/>
  <c r="Q154" i="1" s="1"/>
  <c r="BN143" i="3"/>
  <c r="AZ143" i="3"/>
  <c r="AR143" i="3"/>
  <c r="D115" i="2"/>
  <c r="N115" i="2"/>
  <c r="AE154" i="8"/>
  <c r="AG154" i="6"/>
  <c r="AG154" i="5"/>
  <c r="AE154" i="3"/>
  <c r="AV139" i="6"/>
  <c r="AO139" i="6"/>
  <c r="BA143" i="5"/>
  <c r="AT143" i="5"/>
  <c r="F152" i="6"/>
  <c r="X152" i="6" s="1"/>
  <c r="E152" i="6"/>
  <c r="W152" i="6" s="1"/>
  <c r="E152" i="1" s="1"/>
  <c r="P152" i="1" s="1"/>
  <c r="AE33" i="9"/>
  <c r="AM34" i="9"/>
  <c r="AT34" i="9" s="1"/>
  <c r="AW143" i="7"/>
  <c r="AP143" i="7"/>
  <c r="AS137" i="5"/>
  <c r="AZ137" i="5"/>
  <c r="AA158" i="4"/>
  <c r="AI158" i="4" s="1"/>
  <c r="AT158" i="6"/>
  <c r="BA158" i="6"/>
  <c r="AR158" i="10"/>
  <c r="AY158" i="8"/>
  <c r="AR158" i="9"/>
  <c r="AY158" i="9" s="1"/>
  <c r="AY158" i="10"/>
  <c r="AR158" i="8"/>
  <c r="AY158" i="7"/>
  <c r="AE145" i="8"/>
  <c r="AG145" i="6"/>
  <c r="AG145" i="5"/>
  <c r="AE145" i="3"/>
  <c r="AI152" i="9"/>
  <c r="AQ152" i="9" s="1"/>
  <c r="AX152" i="9" s="1"/>
  <c r="AK152" i="5"/>
  <c r="AI152" i="3"/>
  <c r="AK328" i="3"/>
  <c r="W153" i="4"/>
  <c r="AE153" i="4" s="1"/>
  <c r="AN153" i="10"/>
  <c r="AU153" i="8"/>
  <c r="AN153" i="8"/>
  <c r="AU153" i="10"/>
  <c r="AW153" i="5"/>
  <c r="AP153" i="5"/>
  <c r="BO133" i="3"/>
  <c r="AY133" i="3"/>
  <c r="AQ133" i="3"/>
  <c r="AX133" i="7"/>
  <c r="AQ133" i="7"/>
  <c r="AR133" i="7"/>
  <c r="G133" i="1"/>
  <c r="R133" i="1" s="1"/>
  <c r="F150" i="8"/>
  <c r="E150" i="8"/>
  <c r="W150" i="8" s="1"/>
  <c r="F150" i="1" s="1"/>
  <c r="Q150" i="1" s="1"/>
  <c r="AM137" i="8"/>
  <c r="AT137" i="8"/>
  <c r="B115" i="2"/>
  <c r="L115" i="2"/>
  <c r="AU137" i="7"/>
  <c r="AN137" i="7"/>
  <c r="AF158" i="9"/>
  <c r="AN158" i="9" s="1"/>
  <c r="AU158" i="9" s="1"/>
  <c r="AI158" i="7"/>
  <c r="AF158" i="3"/>
  <c r="BJ304" i="8"/>
  <c r="BI304" i="8"/>
  <c r="BH304" i="8"/>
  <c r="A305" i="8"/>
  <c r="AA106" i="2"/>
  <c r="Z106" i="2"/>
  <c r="Y106" i="2"/>
  <c r="X106" i="2"/>
  <c r="W106" i="2"/>
  <c r="V106" i="2"/>
  <c r="A305" i="6"/>
  <c r="BI304" i="6"/>
  <c r="BH304" i="6"/>
  <c r="BJ304" i="6"/>
  <c r="AH155" i="6"/>
  <c r="AH155" i="3"/>
  <c r="AZ142" i="5"/>
  <c r="AS142" i="5"/>
  <c r="F148" i="3"/>
  <c r="X148" i="3" s="1"/>
  <c r="E148" i="3"/>
  <c r="AO138" i="5"/>
  <c r="AV138" i="5"/>
  <c r="Q161" i="15"/>
  <c r="Y161" i="15"/>
  <c r="V161" i="15"/>
  <c r="Y161" i="4"/>
  <c r="AG161" i="4" s="1"/>
  <c r="AW161" i="10"/>
  <c r="AW161" i="8"/>
  <c r="AP161" i="9"/>
  <c r="AW161" i="9" s="1"/>
  <c r="AP161" i="10"/>
  <c r="AY161" i="5"/>
  <c r="AY161" i="6"/>
  <c r="AR161" i="6"/>
  <c r="AP161" i="8"/>
  <c r="AR161" i="5"/>
  <c r="R162" i="15"/>
  <c r="S162" i="15"/>
  <c r="X162" i="4" s="1"/>
  <c r="AF162" i="4" s="1"/>
  <c r="Z162" i="4"/>
  <c r="AH162" i="4" s="1"/>
  <c r="AX162" i="10"/>
  <c r="AS162" i="6"/>
  <c r="AQ162" i="10"/>
  <c r="AZ162" i="6"/>
  <c r="AX162" i="8"/>
  <c r="AQ162" i="8"/>
  <c r="BN134" i="3"/>
  <c r="AZ134" i="3"/>
  <c r="AR134" i="3"/>
  <c r="AV146" i="7"/>
  <c r="AO146" i="7"/>
  <c r="Z102" i="2"/>
  <c r="AA102" i="2"/>
  <c r="Y102" i="2"/>
  <c r="X102" i="2"/>
  <c r="W102" i="2"/>
  <c r="V102" i="2"/>
  <c r="F153" i="3"/>
  <c r="X153" i="3" s="1"/>
  <c r="E153" i="3"/>
  <c r="AF149" i="9"/>
  <c r="AN149" i="9" s="1"/>
  <c r="AU149" i="9" s="1"/>
  <c r="AI149" i="7"/>
  <c r="AF149" i="3"/>
  <c r="AV156" i="7"/>
  <c r="AO156" i="7"/>
  <c r="AG150" i="10"/>
  <c r="AG150" i="8"/>
  <c r="AG150" i="9"/>
  <c r="AO150" i="9" s="1"/>
  <c r="AV150" i="9" s="1"/>
  <c r="AF150" i="7"/>
  <c r="AI150" i="5"/>
  <c r="AG150" i="3"/>
  <c r="AH158" i="7"/>
  <c r="AL158" i="5"/>
  <c r="AJ158" i="3"/>
  <c r="AI144" i="6"/>
  <c r="AW144" i="6"/>
  <c r="AP144" i="6"/>
  <c r="BQ144" i="3"/>
  <c r="AN144" i="3"/>
  <c r="AV144" i="3"/>
  <c r="F145" i="5"/>
  <c r="X145" i="5" s="1"/>
  <c r="E145" i="5"/>
  <c r="AF153" i="9"/>
  <c r="AN153" i="9" s="1"/>
  <c r="AU153" i="9" s="1"/>
  <c r="AI153" i="7"/>
  <c r="AF153" i="3"/>
  <c r="AV136" i="5"/>
  <c r="AO136" i="5"/>
  <c r="AF156" i="9"/>
  <c r="AN156" i="9" s="1"/>
  <c r="AU156" i="9" s="1"/>
  <c r="AI156" i="7"/>
  <c r="AF156" i="3"/>
  <c r="F152" i="7"/>
  <c r="E152" i="7"/>
  <c r="W152" i="7" s="1"/>
  <c r="AH148" i="6"/>
  <c r="AH148" i="3"/>
  <c r="P162" i="15"/>
  <c r="O162" i="15"/>
  <c r="N162" i="15"/>
  <c r="M162" i="15"/>
  <c r="L162" i="15"/>
  <c r="K162" i="15"/>
  <c r="C162" i="8"/>
  <c r="AG162" i="7"/>
  <c r="C162" i="7"/>
  <c r="C162" i="6"/>
  <c r="C162" i="5"/>
  <c r="C162" i="3"/>
  <c r="AW139" i="7"/>
  <c r="AP139" i="7"/>
  <c r="AU133" i="7"/>
  <c r="AN133" i="7"/>
  <c r="AM139" i="8"/>
  <c r="AT139" i="8"/>
  <c r="D118" i="2"/>
  <c r="N118" i="2"/>
  <c r="BQ140" i="3"/>
  <c r="AN140" i="3"/>
  <c r="AV140" i="3"/>
  <c r="BP141" i="3"/>
  <c r="AP141" i="3"/>
  <c r="AX141" i="3"/>
  <c r="BV128" i="3"/>
  <c r="AW140" i="7"/>
  <c r="AP140" i="7"/>
  <c r="AU142" i="3"/>
  <c r="AM142" i="3"/>
  <c r="AM143" i="8"/>
  <c r="AT143" i="8"/>
  <c r="AG151" i="10"/>
  <c r="AG151" i="9"/>
  <c r="AO151" i="9" s="1"/>
  <c r="AV151" i="9" s="1"/>
  <c r="AG151" i="8"/>
  <c r="AF151" i="7"/>
  <c r="AI151" i="5"/>
  <c r="AG151" i="3"/>
  <c r="BR139" i="3"/>
  <c r="AW139" i="3"/>
  <c r="AO139" i="3"/>
  <c r="AI147" i="9"/>
  <c r="AQ147" i="9" s="1"/>
  <c r="AX147" i="9" s="1"/>
  <c r="AK147" i="5"/>
  <c r="AI147" i="3"/>
  <c r="AO137" i="8"/>
  <c r="AV137" i="8"/>
  <c r="AG158" i="10"/>
  <c r="AG158" i="9"/>
  <c r="AO158" i="9" s="1"/>
  <c r="AV158" i="9" s="1"/>
  <c r="AG158" i="8"/>
  <c r="AF158" i="7"/>
  <c r="AI158" i="5"/>
  <c r="AG158" i="3"/>
  <c r="AO135" i="10"/>
  <c r="AV135" i="10"/>
  <c r="BP138" i="3"/>
  <c r="AP138" i="3"/>
  <c r="AX138" i="3"/>
  <c r="BS119" i="3"/>
  <c r="B119" i="1"/>
  <c r="M119" i="1" s="1"/>
  <c r="AI155" i="9"/>
  <c r="AQ155" i="9" s="1"/>
  <c r="AX155" i="9" s="1"/>
  <c r="AK155" i="5"/>
  <c r="AI155" i="3"/>
  <c r="E148" i="5"/>
  <c r="F148" i="5"/>
  <c r="X148" i="5" s="1"/>
  <c r="AV138" i="6"/>
  <c r="AO138" i="6"/>
  <c r="V163" i="15"/>
  <c r="Y163" i="15"/>
  <c r="Q163" i="15"/>
  <c r="AW163" i="10"/>
  <c r="Y163" i="4"/>
  <c r="AG163" i="4" s="1"/>
  <c r="AP163" i="10"/>
  <c r="AW163" i="8"/>
  <c r="AP163" i="9"/>
  <c r="AW163" i="9" s="1"/>
  <c r="AY163" i="6"/>
  <c r="AR163" i="5"/>
  <c r="AR163" i="6"/>
  <c r="AP163" i="8"/>
  <c r="AY163" i="5"/>
  <c r="K164" i="15"/>
  <c r="L164" i="15"/>
  <c r="O164" i="15"/>
  <c r="N164" i="15"/>
  <c r="M164" i="15"/>
  <c r="P164" i="15"/>
  <c r="C164" i="8"/>
  <c r="C164" i="7"/>
  <c r="AG164" i="7"/>
  <c r="C164" i="6"/>
  <c r="C164" i="5"/>
  <c r="C164" i="3"/>
  <c r="AA105" i="2"/>
  <c r="Z105" i="2"/>
  <c r="Y105" i="2"/>
  <c r="X105" i="2"/>
  <c r="W105" i="2"/>
  <c r="V105" i="2"/>
  <c r="AT134" i="5"/>
  <c r="BA134" i="5"/>
  <c r="F146" i="7"/>
  <c r="E146" i="7"/>
  <c r="W146" i="7" s="1"/>
  <c r="F153" i="5"/>
  <c r="X153" i="5" s="1"/>
  <c r="E153" i="5"/>
  <c r="AI149" i="9"/>
  <c r="AQ149" i="9" s="1"/>
  <c r="AX149" i="9" s="1"/>
  <c r="AK149" i="5"/>
  <c r="AI149" i="3"/>
  <c r="H292" i="4"/>
  <c r="BS131" i="3"/>
  <c r="B131" i="1"/>
  <c r="M131" i="1" s="1"/>
  <c r="AQ140" i="5"/>
  <c r="AX140" i="5"/>
  <c r="AV144" i="8"/>
  <c r="AO144" i="8"/>
  <c r="AO132" i="6"/>
  <c r="AV132" i="6"/>
  <c r="V152" i="4"/>
  <c r="AD152" i="4" s="1"/>
  <c r="AT152" i="10"/>
  <c r="AT152" i="7"/>
  <c r="AM152" i="10"/>
  <c r="AM152" i="9"/>
  <c r="AT152" i="9" s="1"/>
  <c r="AM152" i="7"/>
  <c r="AA147" i="4"/>
  <c r="AI147" i="4" s="1"/>
  <c r="AR147" i="10"/>
  <c r="AR147" i="8"/>
  <c r="BA147" i="6"/>
  <c r="AY147" i="8"/>
  <c r="AR147" i="9"/>
  <c r="AY147" i="9" s="1"/>
  <c r="AY147" i="10"/>
  <c r="AT147" i="6"/>
  <c r="AY147" i="7"/>
  <c r="AH150" i="6"/>
  <c r="AH150" i="3"/>
  <c r="AW144" i="7"/>
  <c r="AP144" i="7"/>
  <c r="L168" i="15"/>
  <c r="K168" i="15"/>
  <c r="P168" i="15"/>
  <c r="O168" i="15"/>
  <c r="N168" i="15"/>
  <c r="M168" i="15"/>
  <c r="C168" i="8"/>
  <c r="C168" i="7"/>
  <c r="AG168" i="7"/>
  <c r="C168" i="6"/>
  <c r="C168" i="5"/>
  <c r="C168" i="3"/>
  <c r="BN141" i="3"/>
  <c r="AR141" i="3"/>
  <c r="AZ141" i="3"/>
  <c r="BP143" i="3"/>
  <c r="AX143" i="3"/>
  <c r="AP143" i="3"/>
  <c r="A326" i="10"/>
  <c r="BJ325" i="10"/>
  <c r="BI325" i="10"/>
  <c r="BH325" i="10"/>
  <c r="BO141" i="3"/>
  <c r="AQ141" i="3"/>
  <c r="AY141" i="3"/>
  <c r="AV303" i="4"/>
  <c r="A304" i="4"/>
  <c r="AX303" i="4"/>
  <c r="AW303" i="4"/>
  <c r="AU139" i="3"/>
  <c r="AM139" i="3"/>
  <c r="AI143" i="6"/>
  <c r="AW143" i="6"/>
  <c r="AP143" i="6"/>
  <c r="S170" i="15"/>
  <c r="X170" i="4" s="1"/>
  <c r="AF170" i="4" s="1"/>
  <c r="R170" i="15"/>
  <c r="Z170" i="4"/>
  <c r="AH170" i="4" s="1"/>
  <c r="AQ170" i="10"/>
  <c r="AX170" i="10"/>
  <c r="AQ170" i="8"/>
  <c r="AZ170" i="6"/>
  <c r="AX170" i="8"/>
  <c r="AS170" i="6"/>
  <c r="AS141" i="5"/>
  <c r="AZ141" i="5"/>
  <c r="BR133" i="3"/>
  <c r="AW133" i="3"/>
  <c r="AO133" i="3"/>
  <c r="AV140" i="10"/>
  <c r="AO140" i="10"/>
  <c r="AV136" i="6"/>
  <c r="AO136" i="6"/>
  <c r="W149" i="4"/>
  <c r="AE149" i="4" s="1"/>
  <c r="AN149" i="10"/>
  <c r="AU149" i="10"/>
  <c r="AU149" i="8"/>
  <c r="AN149" i="8"/>
  <c r="AP149" i="5"/>
  <c r="AW149" i="5"/>
  <c r="O116" i="2"/>
  <c r="E116" i="2"/>
  <c r="AT136" i="8"/>
  <c r="AM136" i="8"/>
  <c r="M287" i="4"/>
  <c r="K287" i="4"/>
  <c r="BA142" i="5"/>
  <c r="AT142" i="5"/>
  <c r="P159" i="15"/>
  <c r="O159" i="15"/>
  <c r="N159" i="15"/>
  <c r="M159" i="15"/>
  <c r="L159" i="15"/>
  <c r="K159" i="15"/>
  <c r="C159" i="8"/>
  <c r="AG159" i="7"/>
  <c r="C159" i="7"/>
  <c r="C159" i="6"/>
  <c r="C159" i="5"/>
  <c r="C159" i="3"/>
  <c r="D117" i="2"/>
  <c r="N117" i="2"/>
  <c r="BO139" i="3"/>
  <c r="AY139" i="3"/>
  <c r="AQ139" i="3"/>
  <c r="F151" i="5"/>
  <c r="X151" i="5" s="1"/>
  <c r="E151" i="5"/>
  <c r="BO144" i="3"/>
  <c r="AQ144" i="3"/>
  <c r="AY144" i="3"/>
  <c r="BM144" i="3"/>
  <c r="W144" i="3"/>
  <c r="A306" i="5"/>
  <c r="BJ305" i="5"/>
  <c r="BI305" i="5"/>
  <c r="BH305" i="5"/>
  <c r="B116" i="2"/>
  <c r="L116" i="2"/>
  <c r="AH147" i="6"/>
  <c r="AH147" i="3"/>
  <c r="V157" i="4"/>
  <c r="AD157" i="4" s="1"/>
  <c r="AT157" i="10"/>
  <c r="AT157" i="7"/>
  <c r="AM157" i="9"/>
  <c r="AT157" i="9" s="1"/>
  <c r="AM157" i="10"/>
  <c r="AM157" i="7"/>
  <c r="BQ132" i="3"/>
  <c r="AV132" i="3"/>
  <c r="AN132" i="3"/>
  <c r="AX139" i="5"/>
  <c r="AQ139" i="5"/>
  <c r="AH147" i="7"/>
  <c r="AL147" i="5"/>
  <c r="AJ147" i="3"/>
  <c r="F156" i="6"/>
  <c r="X156" i="6" s="1"/>
  <c r="E156" i="6"/>
  <c r="W156" i="6" s="1"/>
  <c r="E156" i="1" s="1"/>
  <c r="P156" i="1" s="1"/>
  <c r="BH303" i="3"/>
  <c r="AK303" i="3" s="1"/>
  <c r="AD303" i="3"/>
  <c r="BJ303" i="3"/>
  <c r="BI303" i="3"/>
  <c r="A304" i="3"/>
  <c r="BA157" i="3"/>
  <c r="AS157" i="3"/>
  <c r="AV134" i="8"/>
  <c r="AO134" i="8"/>
  <c r="BR136" i="3"/>
  <c r="AO136" i="3"/>
  <c r="AW136" i="3"/>
  <c r="AI151" i="9"/>
  <c r="AQ151" i="9" s="1"/>
  <c r="AX151" i="9" s="1"/>
  <c r="AK151" i="5"/>
  <c r="AI151" i="3"/>
  <c r="O108" i="2"/>
  <c r="E108" i="2"/>
  <c r="F154" i="3"/>
  <c r="X154" i="3" s="1"/>
  <c r="E154" i="3"/>
  <c r="BP142" i="3"/>
  <c r="AX142" i="3"/>
  <c r="AP142" i="3"/>
  <c r="AQ132" i="7"/>
  <c r="AX132" i="7"/>
  <c r="AE150" i="8"/>
  <c r="AG150" i="5"/>
  <c r="AG150" i="6"/>
  <c r="AE150" i="3"/>
  <c r="AQ144" i="5"/>
  <c r="AX144" i="5"/>
  <c r="AU132" i="3"/>
  <c r="AM132" i="3"/>
  <c r="BM143" i="3"/>
  <c r="W143" i="3"/>
  <c r="AH158" i="6"/>
  <c r="AH158" i="3"/>
  <c r="O117" i="2"/>
  <c r="E117" i="2"/>
  <c r="BQ137" i="3"/>
  <c r="AN137" i="3"/>
  <c r="AV137" i="3"/>
  <c r="AI138" i="6"/>
  <c r="AW138" i="6"/>
  <c r="AP138" i="6"/>
  <c r="BV119" i="3"/>
  <c r="BP137" i="3"/>
  <c r="AP137" i="3"/>
  <c r="AX137" i="3"/>
  <c r="AH155" i="7"/>
  <c r="AL155" i="5"/>
  <c r="AJ155" i="3"/>
  <c r="B117" i="2"/>
  <c r="L117" i="2"/>
  <c r="E148" i="6"/>
  <c r="W148" i="6" s="1"/>
  <c r="E148" i="1" s="1"/>
  <c r="P148" i="1" s="1"/>
  <c r="F148" i="6"/>
  <c r="X148" i="6" s="1"/>
  <c r="AA152" i="4"/>
  <c r="AI152" i="4" s="1"/>
  <c r="AY152" i="10"/>
  <c r="AR152" i="9"/>
  <c r="AY152" i="9" s="1"/>
  <c r="BA152" i="6"/>
  <c r="AY152" i="8"/>
  <c r="AT152" i="6"/>
  <c r="AR152" i="10"/>
  <c r="AR152" i="8"/>
  <c r="AY152" i="7"/>
  <c r="AT138" i="8"/>
  <c r="AM138" i="8"/>
  <c r="S161" i="15"/>
  <c r="X161" i="4" s="1"/>
  <c r="AF161" i="4" s="1"/>
  <c r="R161" i="15"/>
  <c r="Z161" i="4"/>
  <c r="AH161" i="4" s="1"/>
  <c r="AX161" i="8"/>
  <c r="AX161" i="10"/>
  <c r="AQ161" i="10"/>
  <c r="AQ161" i="8"/>
  <c r="AZ161" i="6"/>
  <c r="AS161" i="6"/>
  <c r="K160" i="15"/>
  <c r="P160" i="15"/>
  <c r="O160" i="15"/>
  <c r="N160" i="15"/>
  <c r="M160" i="15"/>
  <c r="L160" i="15"/>
  <c r="C160" i="8"/>
  <c r="C160" i="7"/>
  <c r="AG160" i="7"/>
  <c r="C160" i="6"/>
  <c r="C160" i="5"/>
  <c r="C160" i="3"/>
  <c r="BQ138" i="3"/>
  <c r="AN138" i="3"/>
  <c r="AV138" i="3"/>
  <c r="AP134" i="7"/>
  <c r="AW134" i="7"/>
  <c r="E146" i="8"/>
  <c r="W146" i="8" s="1"/>
  <c r="F146" i="1" s="1"/>
  <c r="Q146" i="1" s="1"/>
  <c r="F146" i="8"/>
  <c r="E153" i="6"/>
  <c r="W153" i="6" s="1"/>
  <c r="E153" i="1" s="1"/>
  <c r="P153" i="1" s="1"/>
  <c r="F153" i="6"/>
  <c r="X153" i="6" s="1"/>
  <c r="AH149" i="7"/>
  <c r="AL149" i="5"/>
  <c r="AJ149" i="3"/>
  <c r="AR144" i="7"/>
  <c r="G144" i="1"/>
  <c r="R144" i="1" s="1"/>
  <c r="AN136" i="7"/>
  <c r="AU136" i="7"/>
  <c r="W148" i="4"/>
  <c r="AE148" i="4" s="1"/>
  <c r="AN148" i="10"/>
  <c r="AN148" i="8"/>
  <c r="AU148" i="8"/>
  <c r="AU148" i="10"/>
  <c r="AW148" i="5"/>
  <c r="AP148" i="5"/>
  <c r="AF146" i="9"/>
  <c r="AN146" i="9" s="1"/>
  <c r="AU146" i="9" s="1"/>
  <c r="AI146" i="7"/>
  <c r="AF146" i="3"/>
  <c r="W151" i="4"/>
  <c r="AE151" i="4" s="1"/>
  <c r="AN151" i="10"/>
  <c r="AU151" i="10"/>
  <c r="AU151" i="8"/>
  <c r="AW151" i="5"/>
  <c r="AN151" i="8"/>
  <c r="AP151" i="5"/>
  <c r="AZ143" i="5"/>
  <c r="AS143" i="5"/>
  <c r="F154" i="7"/>
  <c r="E154" i="7"/>
  <c r="W154" i="7" s="1"/>
  <c r="AU140" i="7"/>
  <c r="AN140" i="7"/>
  <c r="AH150" i="7"/>
  <c r="AL150" i="5"/>
  <c r="AJ150" i="3"/>
  <c r="V107" i="2"/>
  <c r="AA107" i="2"/>
  <c r="Z107" i="2"/>
  <c r="Y107" i="2"/>
  <c r="X107" i="2"/>
  <c r="W107" i="2"/>
  <c r="AQ126" i="6"/>
  <c r="AX126" i="6"/>
  <c r="AQ125" i="6"/>
  <c r="AX125" i="6"/>
  <c r="O118" i="2"/>
  <c r="E118" i="2"/>
  <c r="L112" i="2"/>
  <c r="B112" i="2"/>
  <c r="BR142" i="3"/>
  <c r="AW142" i="3"/>
  <c r="AO142" i="3"/>
  <c r="U176" i="15"/>
  <c r="T176" i="15"/>
  <c r="B174" i="15"/>
  <c r="U177" i="15"/>
  <c r="T177" i="15"/>
  <c r="T181" i="15"/>
  <c r="B176" i="15"/>
  <c r="T174" i="15"/>
  <c r="T182" i="15"/>
  <c r="U174" i="15"/>
  <c r="B173" i="15"/>
  <c r="T171" i="15"/>
  <c r="B181" i="15"/>
  <c r="U175" i="15"/>
  <c r="B179" i="15"/>
  <c r="T175" i="15"/>
  <c r="B172" i="15"/>
  <c r="U173" i="15"/>
  <c r="T173" i="15"/>
  <c r="U180" i="15"/>
  <c r="T178" i="15"/>
  <c r="B177" i="15"/>
  <c r="U171" i="15"/>
  <c r="U183" i="15"/>
  <c r="U181" i="15"/>
  <c r="T179" i="15"/>
  <c r="U172" i="15"/>
  <c r="T183" i="15"/>
  <c r="T172" i="15"/>
  <c r="I16" i="15"/>
  <c r="B183" i="15"/>
  <c r="U178" i="15"/>
  <c r="T180" i="15"/>
  <c r="B175" i="15"/>
  <c r="B178" i="15"/>
  <c r="B180" i="15"/>
  <c r="B171" i="15"/>
  <c r="U179" i="15"/>
  <c r="U182" i="15"/>
  <c r="B182" i="15"/>
  <c r="C285" i="1"/>
  <c r="AR143" i="7"/>
  <c r="G143" i="1"/>
  <c r="R143" i="1" s="1"/>
  <c r="BS126" i="3"/>
  <c r="B126" i="1"/>
  <c r="M126" i="1" s="1"/>
  <c r="AX129" i="6"/>
  <c r="AQ129" i="6"/>
  <c r="AR137" i="7"/>
  <c r="G137" i="1"/>
  <c r="R137" i="1" s="1"/>
  <c r="AT154" i="10"/>
  <c r="V154" i="4"/>
  <c r="AD154" i="4" s="1"/>
  <c r="AT154" i="7"/>
  <c r="AM154" i="9"/>
  <c r="AT154" i="9" s="1"/>
  <c r="AM154" i="10"/>
  <c r="AM154" i="7"/>
  <c r="AV152" i="7"/>
  <c r="AO152" i="7"/>
  <c r="AN142" i="7"/>
  <c r="AU142" i="7"/>
  <c r="M143" i="13"/>
  <c r="W143" i="5"/>
  <c r="D143" i="1" s="1"/>
  <c r="O143" i="1" s="1"/>
  <c r="BN140" i="3"/>
  <c r="AZ140" i="3"/>
  <c r="AR140" i="3"/>
  <c r="AI156" i="9"/>
  <c r="AQ156" i="9" s="1"/>
  <c r="AX156" i="9" s="1"/>
  <c r="AK156" i="5"/>
  <c r="AI156" i="3"/>
  <c r="E147" i="3"/>
  <c r="F147" i="3"/>
  <c r="X147" i="3" s="1"/>
  <c r="B113" i="2"/>
  <c r="L113" i="2"/>
  <c r="AH154" i="7"/>
  <c r="AL154" i="5"/>
  <c r="AJ154" i="3"/>
  <c r="W147" i="4"/>
  <c r="AE147" i="4" s="1"/>
  <c r="AN147" i="10"/>
  <c r="AW147" i="5"/>
  <c r="AN147" i="8"/>
  <c r="AU147" i="8"/>
  <c r="AU147" i="10"/>
  <c r="AP147" i="5"/>
  <c r="AI132" i="6"/>
  <c r="AP132" i="6"/>
  <c r="AW132" i="6"/>
  <c r="F156" i="3"/>
  <c r="X156" i="3" s="1"/>
  <c r="E156" i="3"/>
  <c r="BP139" i="3"/>
  <c r="AX139" i="3"/>
  <c r="AP139" i="3"/>
  <c r="AQ134" i="5"/>
  <c r="AX134" i="5"/>
  <c r="BH325" i="5"/>
  <c r="A326" i="5"/>
  <c r="BJ325" i="5"/>
  <c r="BI325" i="5"/>
  <c r="F156" i="5"/>
  <c r="X156" i="5" s="1"/>
  <c r="E156" i="5"/>
  <c r="AI139" i="6"/>
  <c r="AW139" i="6"/>
  <c r="AP139" i="6"/>
  <c r="AA157" i="4"/>
  <c r="AI157" i="4" s="1"/>
  <c r="AY157" i="10"/>
  <c r="AR157" i="8"/>
  <c r="AY157" i="8"/>
  <c r="BA157" i="6"/>
  <c r="AT157" i="6"/>
  <c r="AR157" i="10"/>
  <c r="AR157" i="9"/>
  <c r="AY157" i="9" s="1"/>
  <c r="AY157" i="7"/>
  <c r="AN134" i="7"/>
  <c r="AU134" i="7"/>
  <c r="AH151" i="6"/>
  <c r="AH151" i="3"/>
  <c r="AZ133" i="5"/>
  <c r="AS133" i="5"/>
  <c r="AI150" i="9"/>
  <c r="AQ150" i="9" s="1"/>
  <c r="AX150" i="9" s="1"/>
  <c r="AK150" i="5"/>
  <c r="AI150" i="3"/>
  <c r="BR144" i="3"/>
  <c r="AO144" i="3"/>
  <c r="AW144" i="3"/>
  <c r="AU288" i="4"/>
  <c r="AN139" i="7"/>
  <c r="AU139" i="7"/>
  <c r="AS147" i="3"/>
  <c r="BA147" i="3"/>
  <c r="F156" i="7"/>
  <c r="E156" i="7"/>
  <c r="W156" i="7" s="1"/>
  <c r="AX136" i="5"/>
  <c r="AQ136" i="5"/>
  <c r="F154" i="5"/>
  <c r="X154" i="5" s="1"/>
  <c r="E154" i="5"/>
  <c r="AI142" i="6"/>
  <c r="AP142" i="6"/>
  <c r="AW142" i="6"/>
  <c r="BR140" i="3"/>
  <c r="AO140" i="3"/>
  <c r="AW140" i="3"/>
  <c r="AF150" i="9"/>
  <c r="AN150" i="9" s="1"/>
  <c r="AU150" i="9" s="1"/>
  <c r="AI150" i="7"/>
  <c r="AF150" i="3"/>
  <c r="BS121" i="3"/>
  <c r="B121" i="1"/>
  <c r="M121" i="1" s="1"/>
  <c r="AU144" i="7"/>
  <c r="AN144" i="7"/>
  <c r="AO132" i="5"/>
  <c r="AV132" i="5"/>
  <c r="B119" i="2"/>
  <c r="L119" i="2"/>
  <c r="AV137" i="10"/>
  <c r="AO137" i="10"/>
  <c r="AE158" i="8"/>
  <c r="AG158" i="6"/>
  <c r="AG158" i="5"/>
  <c r="AE158" i="3"/>
  <c r="F289" i="4"/>
  <c r="W158" i="4"/>
  <c r="AE158" i="4" s="1"/>
  <c r="AW158" i="5"/>
  <c r="AN158" i="10"/>
  <c r="AU158" i="10"/>
  <c r="AU158" i="8"/>
  <c r="AN158" i="8"/>
  <c r="AP158" i="5"/>
  <c r="AX137" i="7"/>
  <c r="AQ137" i="7"/>
  <c r="BN144" i="3"/>
  <c r="AZ144" i="3"/>
  <c r="AR144" i="3"/>
  <c r="AI137" i="6"/>
  <c r="AW137" i="6"/>
  <c r="AP137" i="6"/>
  <c r="BM141" i="3"/>
  <c r="W141" i="3"/>
  <c r="V150" i="4"/>
  <c r="AD150" i="4" s="1"/>
  <c r="AT150" i="10"/>
  <c r="AT150" i="7"/>
  <c r="AM150" i="10"/>
  <c r="AM150" i="7"/>
  <c r="AM150" i="9"/>
  <c r="AT150" i="9" s="1"/>
  <c r="AV148" i="7"/>
  <c r="AO148" i="7"/>
  <c r="BA152" i="3"/>
  <c r="AS152" i="3"/>
  <c r="R163" i="15"/>
  <c r="S163" i="15"/>
  <c r="X163" i="4" s="1"/>
  <c r="AF163" i="4" s="1"/>
  <c r="AX163" i="10"/>
  <c r="Z163" i="4"/>
  <c r="AH163" i="4" s="1"/>
  <c r="AQ163" i="10"/>
  <c r="AX163" i="8"/>
  <c r="AZ163" i="6"/>
  <c r="AS163" i="6"/>
  <c r="AQ163" i="8"/>
  <c r="P165" i="15"/>
  <c r="M165" i="15"/>
  <c r="O165" i="15"/>
  <c r="N165" i="15"/>
  <c r="K165" i="15"/>
  <c r="L165" i="15"/>
  <c r="C165" i="8"/>
  <c r="AG165" i="7"/>
  <c r="C165" i="6"/>
  <c r="C165" i="5"/>
  <c r="C165" i="7"/>
  <c r="C165" i="3"/>
  <c r="BP144" i="3"/>
  <c r="AP144" i="3"/>
  <c r="AX144" i="3"/>
  <c r="AX138" i="7"/>
  <c r="AQ138" i="7"/>
  <c r="M132" i="13"/>
  <c r="W132" i="5"/>
  <c r="D132" i="1" s="1"/>
  <c r="O132" i="1" s="1"/>
  <c r="AE146" i="8"/>
  <c r="AG146" i="6"/>
  <c r="AG146" i="5"/>
  <c r="AE146" i="3"/>
  <c r="E153" i="7"/>
  <c r="W153" i="7" s="1"/>
  <c r="F153" i="7"/>
  <c r="AG149" i="10"/>
  <c r="AG149" i="9"/>
  <c r="AO149" i="9" s="1"/>
  <c r="AV149" i="9" s="1"/>
  <c r="AG149" i="8"/>
  <c r="AF149" i="7"/>
  <c r="AI149" i="5"/>
  <c r="AG149" i="3"/>
  <c r="F170" i="3" l="1"/>
  <c r="X170" i="3" s="1"/>
  <c r="E170" i="3"/>
  <c r="C286" i="1"/>
  <c r="AR166" i="10"/>
  <c r="AA166" i="4"/>
  <c r="AI166" i="4" s="1"/>
  <c r="AY166" i="10"/>
  <c r="BA166" i="6"/>
  <c r="AT166" i="6"/>
  <c r="AR166" i="9"/>
  <c r="AY166" i="9" s="1"/>
  <c r="AY166" i="8"/>
  <c r="AR166" i="8"/>
  <c r="AY166" i="7"/>
  <c r="AU149" i="7"/>
  <c r="AN149" i="7"/>
  <c r="AU158" i="3"/>
  <c r="AM158" i="3"/>
  <c r="AH163" i="7"/>
  <c r="AL163" i="5"/>
  <c r="AJ163" i="3"/>
  <c r="E126" i="2"/>
  <c r="O126" i="2"/>
  <c r="L126" i="2"/>
  <c r="B126" i="2"/>
  <c r="M146" i="13"/>
  <c r="W146" i="5"/>
  <c r="D146" i="1" s="1"/>
  <c r="O146" i="1" s="1"/>
  <c r="R171" i="15"/>
  <c r="S171" i="15"/>
  <c r="X171" i="4" s="1"/>
  <c r="AF171" i="4" s="1"/>
  <c r="Z171" i="4"/>
  <c r="AH171" i="4" s="1"/>
  <c r="AX171" i="8"/>
  <c r="AX171" i="10"/>
  <c r="AZ171" i="6"/>
  <c r="AQ171" i="10"/>
  <c r="AS171" i="6"/>
  <c r="AQ171" i="8"/>
  <c r="BO151" i="3"/>
  <c r="AQ151" i="3"/>
  <c r="AY151" i="3"/>
  <c r="AU158" i="7"/>
  <c r="AN158" i="7"/>
  <c r="BM152" i="3"/>
  <c r="W152" i="3"/>
  <c r="F167" i="7"/>
  <c r="E167" i="7"/>
  <c r="W167" i="7" s="1"/>
  <c r="AH168" i="7"/>
  <c r="AL168" i="5"/>
  <c r="AJ168" i="3"/>
  <c r="AV158" i="8"/>
  <c r="AO158" i="8"/>
  <c r="AO149" i="5"/>
  <c r="AV149" i="5"/>
  <c r="N133" i="2"/>
  <c r="D133" i="2"/>
  <c r="BA157" i="5"/>
  <c r="AT157" i="5"/>
  <c r="AI165" i="9"/>
  <c r="AQ165" i="9" s="1"/>
  <c r="AX165" i="9" s="1"/>
  <c r="AK165" i="5"/>
  <c r="AI165" i="3"/>
  <c r="BM156" i="3"/>
  <c r="W156" i="3"/>
  <c r="AG165" i="10"/>
  <c r="AG165" i="9"/>
  <c r="AO165" i="9" s="1"/>
  <c r="AV165" i="9" s="1"/>
  <c r="AG165" i="8"/>
  <c r="AF165" i="7"/>
  <c r="AI165" i="5"/>
  <c r="AG165" i="3"/>
  <c r="N285" i="1"/>
  <c r="K285" i="1"/>
  <c r="AI160" i="9"/>
  <c r="AQ160" i="9" s="1"/>
  <c r="AX160" i="9" s="1"/>
  <c r="AK160" i="5"/>
  <c r="AI160" i="3"/>
  <c r="BR156" i="3"/>
  <c r="AO156" i="3"/>
  <c r="AW156" i="3"/>
  <c r="BS134" i="3"/>
  <c r="B134" i="1"/>
  <c r="M134" i="1" s="1"/>
  <c r="Q173" i="15"/>
  <c r="V173" i="15"/>
  <c r="Y173" i="15"/>
  <c r="Y173" i="4"/>
  <c r="AG173" i="4" s="1"/>
  <c r="AP173" i="10"/>
  <c r="AW173" i="10"/>
  <c r="AW173" i="8"/>
  <c r="AY173" i="6"/>
  <c r="AP173" i="9"/>
  <c r="AW173" i="9" s="1"/>
  <c r="AR173" i="6"/>
  <c r="AY173" i="5"/>
  <c r="AR173" i="5"/>
  <c r="AP173" i="8"/>
  <c r="AH162" i="6"/>
  <c r="AH162" i="3"/>
  <c r="AT156" i="8"/>
  <c r="AM156" i="8"/>
  <c r="BV134" i="3"/>
  <c r="AO146" i="5"/>
  <c r="AV146" i="5"/>
  <c r="X112" i="2"/>
  <c r="W112" i="2"/>
  <c r="V112" i="2"/>
  <c r="AA112" i="2"/>
  <c r="Z112" i="2"/>
  <c r="Y112" i="2"/>
  <c r="AT149" i="5"/>
  <c r="BA149" i="5"/>
  <c r="AE160" i="8"/>
  <c r="AG160" i="6"/>
  <c r="AG160" i="5"/>
  <c r="AE160" i="3"/>
  <c r="E164" i="6"/>
  <c r="W164" i="6" s="1"/>
  <c r="E164" i="1" s="1"/>
  <c r="P164" i="1" s="1"/>
  <c r="F164" i="6"/>
  <c r="X164" i="6" s="1"/>
  <c r="AA163" i="4"/>
  <c r="AI163" i="4" s="1"/>
  <c r="AY163" i="10"/>
  <c r="AR163" i="10"/>
  <c r="AR163" i="9"/>
  <c r="AY163" i="9" s="1"/>
  <c r="AY163" i="8"/>
  <c r="BA163" i="6"/>
  <c r="AT163" i="6"/>
  <c r="AR163" i="8"/>
  <c r="AY163" i="7"/>
  <c r="AI162" i="9"/>
  <c r="AQ162" i="9" s="1"/>
  <c r="AX162" i="9" s="1"/>
  <c r="AK162" i="5"/>
  <c r="AI162" i="3"/>
  <c r="BN158" i="3"/>
  <c r="AR158" i="3"/>
  <c r="AZ158" i="3"/>
  <c r="BA168" i="3"/>
  <c r="AS168" i="3"/>
  <c r="AU155" i="7"/>
  <c r="AN155" i="7"/>
  <c r="AO147" i="6"/>
  <c r="AV147" i="6"/>
  <c r="AO156" i="8"/>
  <c r="AV156" i="8"/>
  <c r="BS142" i="3"/>
  <c r="B142" i="1"/>
  <c r="M142" i="1" s="1"/>
  <c r="AI170" i="9"/>
  <c r="AQ170" i="9" s="1"/>
  <c r="AX170" i="9" s="1"/>
  <c r="AK170" i="5"/>
  <c r="AI170" i="3"/>
  <c r="BP157" i="3"/>
  <c r="AX157" i="3"/>
  <c r="AP157" i="3"/>
  <c r="AH167" i="7"/>
  <c r="AL167" i="5"/>
  <c r="AJ167" i="3"/>
  <c r="AX157" i="5"/>
  <c r="AQ157" i="5"/>
  <c r="W164" i="4"/>
  <c r="AE164" i="4" s="1"/>
  <c r="AN164" i="8"/>
  <c r="AP164" i="5"/>
  <c r="AN164" i="10"/>
  <c r="AU164" i="8"/>
  <c r="AU164" i="10"/>
  <c r="AW164" i="5"/>
  <c r="AV153" i="5"/>
  <c r="AO153" i="5"/>
  <c r="AU157" i="3"/>
  <c r="AM157" i="3"/>
  <c r="AI154" i="6"/>
  <c r="AW154" i="6"/>
  <c r="AP154" i="6"/>
  <c r="BP153" i="3"/>
  <c r="AX153" i="3"/>
  <c r="AP153" i="3"/>
  <c r="Q179" i="15"/>
  <c r="V179" i="15"/>
  <c r="Y179" i="15"/>
  <c r="Y179" i="4"/>
  <c r="AG179" i="4" s="1"/>
  <c r="AW179" i="8"/>
  <c r="AP179" i="10"/>
  <c r="AY179" i="6"/>
  <c r="AW179" i="10"/>
  <c r="AR179" i="6"/>
  <c r="AP179" i="8"/>
  <c r="AY179" i="5"/>
  <c r="AR179" i="5"/>
  <c r="AP179" i="9"/>
  <c r="AW179" i="9" s="1"/>
  <c r="AH169" i="7"/>
  <c r="AL169" i="5"/>
  <c r="AJ169" i="3"/>
  <c r="AV151" i="5"/>
  <c r="AO151" i="5"/>
  <c r="AV146" i="10"/>
  <c r="AO146" i="10"/>
  <c r="BA160" i="3"/>
  <c r="AS160" i="3"/>
  <c r="AE161" i="8"/>
  <c r="AG161" i="6"/>
  <c r="AG161" i="5"/>
  <c r="AE161" i="3"/>
  <c r="L128" i="2"/>
  <c r="B128" i="2"/>
  <c r="AE165" i="8"/>
  <c r="AG165" i="6"/>
  <c r="AG165" i="5"/>
  <c r="AE165" i="3"/>
  <c r="S176" i="15"/>
  <c r="X176" i="4" s="1"/>
  <c r="AF176" i="4" s="1"/>
  <c r="R176" i="15"/>
  <c r="Z176" i="4"/>
  <c r="AH176" i="4" s="1"/>
  <c r="AQ176" i="10"/>
  <c r="AX176" i="10"/>
  <c r="AZ176" i="6"/>
  <c r="AQ176" i="8"/>
  <c r="AX176" i="8"/>
  <c r="AS176" i="6"/>
  <c r="BP158" i="3"/>
  <c r="AP158" i="3"/>
  <c r="AX158" i="3"/>
  <c r="AH163" i="6"/>
  <c r="AH163" i="3"/>
  <c r="O133" i="2"/>
  <c r="E133" i="2"/>
  <c r="AH160" i="6"/>
  <c r="AH160" i="3"/>
  <c r="BV132" i="3"/>
  <c r="BQ152" i="3"/>
  <c r="AV152" i="3"/>
  <c r="AN152" i="3"/>
  <c r="BV141" i="3"/>
  <c r="S180" i="15"/>
  <c r="X180" i="4" s="1"/>
  <c r="AF180" i="4" s="1"/>
  <c r="R180" i="15"/>
  <c r="Z180" i="4"/>
  <c r="AH180" i="4" s="1"/>
  <c r="AZ180" i="6"/>
  <c r="AX180" i="8"/>
  <c r="AS180" i="6"/>
  <c r="AX180" i="10"/>
  <c r="AQ180" i="10"/>
  <c r="AQ180" i="8"/>
  <c r="AT163" i="10"/>
  <c r="V163" i="4"/>
  <c r="AD163" i="4" s="1"/>
  <c r="AM163" i="10"/>
  <c r="AM163" i="9"/>
  <c r="AT163" i="9" s="1"/>
  <c r="AM163" i="7"/>
  <c r="AT163" i="7"/>
  <c r="AX134" i="6"/>
  <c r="AQ134" i="6"/>
  <c r="AR149" i="7"/>
  <c r="G149" i="1"/>
  <c r="R149" i="1" s="1"/>
  <c r="AT152" i="8"/>
  <c r="AM152" i="8"/>
  <c r="AF167" i="9"/>
  <c r="AN167" i="9" s="1"/>
  <c r="AU167" i="9" s="1"/>
  <c r="AI167" i="7"/>
  <c r="AF167" i="3"/>
  <c r="AO157" i="8"/>
  <c r="AV157" i="8"/>
  <c r="AT152" i="5"/>
  <c r="BA152" i="5"/>
  <c r="AT153" i="8"/>
  <c r="AM153" i="8"/>
  <c r="W159" i="4"/>
  <c r="AE159" i="4" s="1"/>
  <c r="AN159" i="8"/>
  <c r="AN159" i="10"/>
  <c r="AU159" i="10"/>
  <c r="AW159" i="5"/>
  <c r="AU159" i="8"/>
  <c r="AP159" i="5"/>
  <c r="AV157" i="6"/>
  <c r="AO157" i="6"/>
  <c r="AQ152" i="5"/>
  <c r="AX152" i="5"/>
  <c r="BN148" i="3"/>
  <c r="AZ148" i="3"/>
  <c r="AR148" i="3"/>
  <c r="P171" i="15"/>
  <c r="O171" i="15"/>
  <c r="N171" i="15"/>
  <c r="M171" i="15"/>
  <c r="L171" i="15"/>
  <c r="K171" i="15"/>
  <c r="C171" i="8"/>
  <c r="C171" i="7"/>
  <c r="AG171" i="7"/>
  <c r="C171" i="6"/>
  <c r="C171" i="5"/>
  <c r="C171" i="3"/>
  <c r="N179" i="15"/>
  <c r="M179" i="15"/>
  <c r="P179" i="15"/>
  <c r="O179" i="15"/>
  <c r="L179" i="15"/>
  <c r="K179" i="15"/>
  <c r="C179" i="8"/>
  <c r="C179" i="7"/>
  <c r="AG179" i="7"/>
  <c r="C179" i="6"/>
  <c r="C179" i="5"/>
  <c r="C179" i="3"/>
  <c r="BN155" i="3"/>
  <c r="AZ155" i="3"/>
  <c r="AR155" i="3"/>
  <c r="E159" i="5"/>
  <c r="F159" i="5"/>
  <c r="X159" i="5" s="1"/>
  <c r="F164" i="8"/>
  <c r="E164" i="8"/>
  <c r="W164" i="8" s="1"/>
  <c r="F164" i="1" s="1"/>
  <c r="Q164" i="1" s="1"/>
  <c r="D124" i="2"/>
  <c r="N124" i="2"/>
  <c r="AI148" i="6"/>
  <c r="AP148" i="6"/>
  <c r="AW148" i="6"/>
  <c r="BR150" i="3"/>
  <c r="AO150" i="3"/>
  <c r="AW150" i="3"/>
  <c r="AS161" i="3"/>
  <c r="BA161" i="3"/>
  <c r="F169" i="3"/>
  <c r="X169" i="3" s="1"/>
  <c r="E169" i="3"/>
  <c r="AO155" i="10"/>
  <c r="AV155" i="10"/>
  <c r="BO153" i="3"/>
  <c r="AY153" i="3"/>
  <c r="AQ153" i="3"/>
  <c r="AX155" i="7"/>
  <c r="AQ155" i="7"/>
  <c r="F166" i="6"/>
  <c r="X166" i="6" s="1"/>
  <c r="E166" i="6"/>
  <c r="W166" i="6" s="1"/>
  <c r="E166" i="1" s="1"/>
  <c r="P166" i="1" s="1"/>
  <c r="AG170" i="10"/>
  <c r="AG170" i="8"/>
  <c r="AG170" i="9"/>
  <c r="AO170" i="9" s="1"/>
  <c r="AV170" i="9" s="1"/>
  <c r="AF170" i="7"/>
  <c r="AI170" i="5"/>
  <c r="AG170" i="3"/>
  <c r="AO155" i="5"/>
  <c r="AV155" i="5"/>
  <c r="AW151" i="7"/>
  <c r="AP151" i="7"/>
  <c r="W168" i="4"/>
  <c r="AE168" i="4" s="1"/>
  <c r="AN168" i="10"/>
  <c r="AW168" i="5"/>
  <c r="AU168" i="8"/>
  <c r="AN168" i="8"/>
  <c r="AU168" i="10"/>
  <c r="AP168" i="5"/>
  <c r="E125" i="2"/>
  <c r="O125" i="2"/>
  <c r="BP145" i="3"/>
  <c r="AP145" i="3"/>
  <c r="AX145" i="3"/>
  <c r="BO146" i="3"/>
  <c r="AY146" i="3"/>
  <c r="AQ146" i="3"/>
  <c r="AW152" i="7"/>
  <c r="AP152" i="7"/>
  <c r="BP156" i="3"/>
  <c r="AP156" i="3"/>
  <c r="AX156" i="3"/>
  <c r="BS135" i="3"/>
  <c r="B135" i="1"/>
  <c r="M135" i="1" s="1"/>
  <c r="AM157" i="8"/>
  <c r="AT157" i="8"/>
  <c r="AU152" i="7"/>
  <c r="AN152" i="7"/>
  <c r="AT148" i="5"/>
  <c r="BA148" i="5"/>
  <c r="BR148" i="3"/>
  <c r="AW148" i="3"/>
  <c r="AO148" i="3"/>
  <c r="B123" i="2"/>
  <c r="L123" i="2"/>
  <c r="AR158" i="7"/>
  <c r="G158" i="1"/>
  <c r="R158" i="1" s="1"/>
  <c r="F170" i="6"/>
  <c r="X170" i="6" s="1"/>
  <c r="E170" i="6"/>
  <c r="W170" i="6" s="1"/>
  <c r="E170" i="1" s="1"/>
  <c r="P170" i="1" s="1"/>
  <c r="AO153" i="10"/>
  <c r="AV153" i="10"/>
  <c r="AI168" i="9"/>
  <c r="AQ168" i="9" s="1"/>
  <c r="AX168" i="9" s="1"/>
  <c r="AK168" i="5"/>
  <c r="AI168" i="3"/>
  <c r="AH165" i="6"/>
  <c r="AH165" i="3"/>
  <c r="AO156" i="5"/>
  <c r="AV156" i="5"/>
  <c r="F170" i="7"/>
  <c r="E170" i="7"/>
  <c r="W170" i="7" s="1"/>
  <c r="AR157" i="7"/>
  <c r="G157" i="1"/>
  <c r="R157" i="1" s="1"/>
  <c r="AQ156" i="5"/>
  <c r="AX156" i="5"/>
  <c r="AU153" i="3"/>
  <c r="AM153" i="3"/>
  <c r="AW146" i="7"/>
  <c r="AP146" i="7"/>
  <c r="S173" i="15"/>
  <c r="X173" i="4" s="1"/>
  <c r="AF173" i="4" s="1"/>
  <c r="R173" i="15"/>
  <c r="Z173" i="4"/>
  <c r="AH173" i="4" s="1"/>
  <c r="AQ173" i="10"/>
  <c r="AX173" i="10"/>
  <c r="AX173" i="8"/>
  <c r="AZ173" i="6"/>
  <c r="AS173" i="6"/>
  <c r="AQ173" i="8"/>
  <c r="AV146" i="6"/>
  <c r="AO146" i="6"/>
  <c r="AQ132" i="6"/>
  <c r="AX132" i="6"/>
  <c r="AH162" i="7"/>
  <c r="AL162" i="5"/>
  <c r="AJ162" i="3"/>
  <c r="E122" i="2"/>
  <c r="O122" i="2"/>
  <c r="AR150" i="7"/>
  <c r="G150" i="1"/>
  <c r="R150" i="1" s="1"/>
  <c r="BP149" i="3"/>
  <c r="AX149" i="3"/>
  <c r="AP149" i="3"/>
  <c r="O129" i="2"/>
  <c r="E129" i="2"/>
  <c r="BP147" i="3"/>
  <c r="AX147" i="3"/>
  <c r="AP147" i="3"/>
  <c r="M148" i="13"/>
  <c r="W148" i="5"/>
  <c r="D148" i="1" s="1"/>
  <c r="O148" i="1" s="1"/>
  <c r="AR152" i="7"/>
  <c r="G152" i="1"/>
  <c r="R152" i="1" s="1"/>
  <c r="AX150" i="5"/>
  <c r="AQ150" i="5"/>
  <c r="V161" i="4"/>
  <c r="AD161" i="4" s="1"/>
  <c r="AT161" i="10"/>
  <c r="AT161" i="7"/>
  <c r="AM161" i="9"/>
  <c r="AT161" i="9" s="1"/>
  <c r="AM161" i="10"/>
  <c r="AM161" i="7"/>
  <c r="F169" i="5"/>
  <c r="X169" i="5" s="1"/>
  <c r="E169" i="5"/>
  <c r="AV166" i="7"/>
  <c r="AO166" i="7"/>
  <c r="AT145" i="5"/>
  <c r="BA145" i="5"/>
  <c r="AS146" i="5"/>
  <c r="AZ146" i="5"/>
  <c r="AV157" i="10"/>
  <c r="AO157" i="10"/>
  <c r="AI156" i="6"/>
  <c r="AW156" i="6"/>
  <c r="AP156" i="6"/>
  <c r="BV135" i="3"/>
  <c r="AV152" i="8"/>
  <c r="AO152" i="8"/>
  <c r="BO154" i="3"/>
  <c r="AY154" i="3"/>
  <c r="AQ154" i="3"/>
  <c r="AW148" i="7"/>
  <c r="AP148" i="7"/>
  <c r="AQ148" i="5"/>
  <c r="AX148" i="5"/>
  <c r="R177" i="15"/>
  <c r="S177" i="15"/>
  <c r="X177" i="4" s="1"/>
  <c r="AF177" i="4" s="1"/>
  <c r="Z177" i="4"/>
  <c r="AH177" i="4" s="1"/>
  <c r="AX177" i="10"/>
  <c r="AQ177" i="10"/>
  <c r="AX177" i="8"/>
  <c r="AZ177" i="6"/>
  <c r="AS177" i="6"/>
  <c r="AQ177" i="8"/>
  <c r="AX145" i="5"/>
  <c r="AQ145" i="5"/>
  <c r="BR158" i="3"/>
  <c r="AW158" i="3"/>
  <c r="AO158" i="3"/>
  <c r="AF165" i="9"/>
  <c r="AN165" i="9" s="1"/>
  <c r="AU165" i="9" s="1"/>
  <c r="AI165" i="7"/>
  <c r="AF165" i="3"/>
  <c r="S183" i="15"/>
  <c r="X183" i="4" s="1"/>
  <c r="AF183" i="4" s="1"/>
  <c r="R183" i="15"/>
  <c r="Z183" i="4"/>
  <c r="AH183" i="4" s="1"/>
  <c r="AX183" i="10"/>
  <c r="AQ183" i="10"/>
  <c r="AX183" i="8"/>
  <c r="AQ183" i="8"/>
  <c r="AZ183" i="6"/>
  <c r="AS183" i="6"/>
  <c r="AI161" i="9"/>
  <c r="AQ161" i="9" s="1"/>
  <c r="AX161" i="9" s="1"/>
  <c r="AK161" i="5"/>
  <c r="AI161" i="3"/>
  <c r="AS156" i="5"/>
  <c r="AZ156" i="5"/>
  <c r="N127" i="2"/>
  <c r="D127" i="2"/>
  <c r="L132" i="2"/>
  <c r="B132" i="2"/>
  <c r="AT146" i="5"/>
  <c r="BA146" i="5"/>
  <c r="BV143" i="3"/>
  <c r="F164" i="5"/>
  <c r="X164" i="5" s="1"/>
  <c r="E164" i="5"/>
  <c r="BP150" i="3"/>
  <c r="AP150" i="3"/>
  <c r="AX150" i="3"/>
  <c r="F166" i="3"/>
  <c r="X166" i="3" s="1"/>
  <c r="E166" i="3"/>
  <c r="AV157" i="5"/>
  <c r="AO157" i="5"/>
  <c r="F159" i="3"/>
  <c r="X159" i="3" s="1"/>
  <c r="E159" i="3"/>
  <c r="AZ147" i="5"/>
  <c r="AS147" i="5"/>
  <c r="AO156" i="10"/>
  <c r="AV156" i="10"/>
  <c r="F166" i="5"/>
  <c r="X166" i="5" s="1"/>
  <c r="E166" i="5"/>
  <c r="AE170" i="8"/>
  <c r="AG170" i="6"/>
  <c r="AG170" i="5"/>
  <c r="AE170" i="3"/>
  <c r="BA151" i="5"/>
  <c r="AT151" i="5"/>
  <c r="BO149" i="3"/>
  <c r="AY149" i="3"/>
  <c r="AQ149" i="3"/>
  <c r="AG164" i="10"/>
  <c r="AG164" i="9"/>
  <c r="AO164" i="9" s="1"/>
  <c r="AV164" i="9" s="1"/>
  <c r="AG164" i="8"/>
  <c r="AF164" i="7"/>
  <c r="AI164" i="5"/>
  <c r="AG164" i="3"/>
  <c r="BO155" i="3"/>
  <c r="AY155" i="3"/>
  <c r="AQ155" i="3"/>
  <c r="AU150" i="7"/>
  <c r="AN150" i="7"/>
  <c r="BQ158" i="3"/>
  <c r="AN158" i="3"/>
  <c r="AV158" i="3"/>
  <c r="E169" i="6"/>
  <c r="W169" i="6" s="1"/>
  <c r="E169" i="1" s="1"/>
  <c r="P169" i="1" s="1"/>
  <c r="F169" i="6"/>
  <c r="X169" i="6" s="1"/>
  <c r="D123" i="2"/>
  <c r="N123" i="2"/>
  <c r="F166" i="7"/>
  <c r="E166" i="7"/>
  <c r="W166" i="7" s="1"/>
  <c r="AT155" i="8"/>
  <c r="AM155" i="8"/>
  <c r="AX140" i="6"/>
  <c r="AQ140" i="6"/>
  <c r="BN145" i="3"/>
  <c r="AR145" i="3"/>
  <c r="AZ145" i="3"/>
  <c r="M158" i="13"/>
  <c r="W158" i="5"/>
  <c r="D158" i="1" s="1"/>
  <c r="O158" i="1" s="1"/>
  <c r="BS138" i="3"/>
  <c r="B138" i="1"/>
  <c r="M138" i="1" s="1"/>
  <c r="BM151" i="3"/>
  <c r="W151" i="3"/>
  <c r="W166" i="4"/>
  <c r="AE166" i="4" s="1"/>
  <c r="AN166" i="10"/>
  <c r="AU166" i="10"/>
  <c r="AP166" i="5"/>
  <c r="AU166" i="8"/>
  <c r="AW166" i="5"/>
  <c r="AN166" i="8"/>
  <c r="AZ154" i="5"/>
  <c r="AS154" i="5"/>
  <c r="AU148" i="7"/>
  <c r="AN148" i="7"/>
  <c r="L130" i="2"/>
  <c r="B130" i="2"/>
  <c r="F162" i="6"/>
  <c r="X162" i="6" s="1"/>
  <c r="E162" i="6"/>
  <c r="W162" i="6" s="1"/>
  <c r="E162" i="1" s="1"/>
  <c r="P162" i="1" s="1"/>
  <c r="AO145" i="6"/>
  <c r="AV145" i="6"/>
  <c r="BO158" i="3"/>
  <c r="AQ158" i="3"/>
  <c r="AY158" i="3"/>
  <c r="AO147" i="10"/>
  <c r="AV147" i="10"/>
  <c r="F167" i="5"/>
  <c r="X167" i="5" s="1"/>
  <c r="E167" i="5"/>
  <c r="L129" i="2"/>
  <c r="B129" i="2"/>
  <c r="E170" i="5"/>
  <c r="F170" i="5"/>
  <c r="X170" i="5" s="1"/>
  <c r="AX157" i="7"/>
  <c r="AQ157" i="7"/>
  <c r="BM150" i="3"/>
  <c r="W150" i="3"/>
  <c r="N130" i="2"/>
  <c r="D130" i="2"/>
  <c r="AU149" i="3"/>
  <c r="AM149" i="3"/>
  <c r="AG163" i="10"/>
  <c r="AG163" i="9"/>
  <c r="AO163" i="9" s="1"/>
  <c r="AV163" i="9" s="1"/>
  <c r="AG163" i="8"/>
  <c r="AF163" i="7"/>
  <c r="AI163" i="5"/>
  <c r="AG163" i="3"/>
  <c r="AV170" i="7"/>
  <c r="AO170" i="7"/>
  <c r="AZ151" i="5"/>
  <c r="AS151" i="5"/>
  <c r="AT165" i="10"/>
  <c r="V165" i="4"/>
  <c r="AD165" i="4" s="1"/>
  <c r="AM165" i="10"/>
  <c r="AT165" i="7"/>
  <c r="AM165" i="7"/>
  <c r="AM165" i="9"/>
  <c r="AT165" i="9" s="1"/>
  <c r="F167" i="8"/>
  <c r="E167" i="8"/>
  <c r="W167" i="8" s="1"/>
  <c r="F167" i="1" s="1"/>
  <c r="Q167" i="1" s="1"/>
  <c r="AI158" i="6"/>
  <c r="AP158" i="6"/>
  <c r="AW158" i="6"/>
  <c r="AO149" i="6"/>
  <c r="AV149" i="6"/>
  <c r="AA118" i="2"/>
  <c r="Z118" i="2"/>
  <c r="Y118" i="2"/>
  <c r="X118" i="2"/>
  <c r="W118" i="2"/>
  <c r="V118" i="2"/>
  <c r="AJ27" i="9"/>
  <c r="AR28" i="9"/>
  <c r="AY28" i="9" s="1"/>
  <c r="AQ133" i="6"/>
  <c r="AX133" i="6"/>
  <c r="BN149" i="3"/>
  <c r="AZ149" i="3"/>
  <c r="AR149" i="3"/>
  <c r="E121" i="2"/>
  <c r="O121" i="2"/>
  <c r="O182" i="15"/>
  <c r="P182" i="15"/>
  <c r="N182" i="15"/>
  <c r="M182" i="15"/>
  <c r="L182" i="15"/>
  <c r="K182" i="15"/>
  <c r="C182" i="8"/>
  <c r="C182" i="7"/>
  <c r="AG182" i="7"/>
  <c r="C182" i="6"/>
  <c r="C182" i="5"/>
  <c r="C182" i="3"/>
  <c r="L172" i="15"/>
  <c r="K172" i="15"/>
  <c r="M172" i="15"/>
  <c r="P172" i="15"/>
  <c r="O172" i="15"/>
  <c r="N172" i="15"/>
  <c r="C172" i="8"/>
  <c r="AG172" i="7"/>
  <c r="C172" i="7"/>
  <c r="C172" i="6"/>
  <c r="C172" i="5"/>
  <c r="C172" i="3"/>
  <c r="AW149" i="7"/>
  <c r="AP149" i="7"/>
  <c r="AV164" i="7"/>
  <c r="AO164" i="7"/>
  <c r="AA168" i="4"/>
  <c r="AI168" i="4" s="1"/>
  <c r="AR168" i="10"/>
  <c r="BA168" i="6"/>
  <c r="AR168" i="9"/>
  <c r="AY168" i="9" s="1"/>
  <c r="AY168" i="10"/>
  <c r="AT168" i="6"/>
  <c r="AR168" i="8"/>
  <c r="AY168" i="8"/>
  <c r="AY168" i="7"/>
  <c r="AM147" i="8"/>
  <c r="AT147" i="8"/>
  <c r="AE167" i="8"/>
  <c r="AG167" i="6"/>
  <c r="AG167" i="5"/>
  <c r="AE167" i="3"/>
  <c r="AV153" i="6"/>
  <c r="AO153" i="6"/>
  <c r="AT146" i="8"/>
  <c r="AM146" i="8"/>
  <c r="AI150" i="6"/>
  <c r="AW150" i="6"/>
  <c r="AP150" i="6"/>
  <c r="AW158" i="7"/>
  <c r="AP158" i="7"/>
  <c r="AA161" i="4"/>
  <c r="AI161" i="4" s="1"/>
  <c r="AY161" i="8"/>
  <c r="AY161" i="10"/>
  <c r="AR161" i="9"/>
  <c r="AY161" i="9" s="1"/>
  <c r="AR161" i="10"/>
  <c r="AR161" i="8"/>
  <c r="AT161" i="6"/>
  <c r="BA161" i="6"/>
  <c r="AY161" i="7"/>
  <c r="S175" i="15"/>
  <c r="X175" i="4" s="1"/>
  <c r="AF175" i="4" s="1"/>
  <c r="R175" i="15"/>
  <c r="Z175" i="4"/>
  <c r="AH175" i="4" s="1"/>
  <c r="AX175" i="10"/>
  <c r="AZ175" i="6"/>
  <c r="AQ175" i="8"/>
  <c r="AQ175" i="10"/>
  <c r="AS175" i="6"/>
  <c r="AX175" i="8"/>
  <c r="AZ153" i="5"/>
  <c r="AS153" i="5"/>
  <c r="A327" i="8"/>
  <c r="BJ326" i="8"/>
  <c r="BI326" i="8"/>
  <c r="BH326" i="8"/>
  <c r="M147" i="13"/>
  <c r="W147" i="5"/>
  <c r="D147" i="1" s="1"/>
  <c r="O147" i="1" s="1"/>
  <c r="AO155" i="6"/>
  <c r="AV155" i="6"/>
  <c r="AR151" i="7"/>
  <c r="G151" i="1"/>
  <c r="R151" i="1" s="1"/>
  <c r="K181" i="15"/>
  <c r="M181" i="15"/>
  <c r="L181" i="15"/>
  <c r="P181" i="15"/>
  <c r="O181" i="15"/>
  <c r="N181" i="15"/>
  <c r="C181" i="8"/>
  <c r="AG181" i="7"/>
  <c r="C181" i="7"/>
  <c r="C181" i="6"/>
  <c r="C181" i="5"/>
  <c r="C181" i="3"/>
  <c r="AI147" i="6"/>
  <c r="AW147" i="6"/>
  <c r="AP147" i="6"/>
  <c r="F159" i="7"/>
  <c r="E159" i="7"/>
  <c r="W159" i="7" s="1"/>
  <c r="P175" i="15"/>
  <c r="O175" i="15"/>
  <c r="L175" i="15"/>
  <c r="K175" i="15"/>
  <c r="N175" i="15"/>
  <c r="M175" i="15"/>
  <c r="C175" i="8"/>
  <c r="AG175" i="7"/>
  <c r="C175" i="7"/>
  <c r="C175" i="6"/>
  <c r="C175" i="3"/>
  <c r="C175" i="5"/>
  <c r="Q171" i="15"/>
  <c r="V171" i="15"/>
  <c r="Y171" i="15"/>
  <c r="Y171" i="4"/>
  <c r="AG171" i="4" s="1"/>
  <c r="AW171" i="8"/>
  <c r="AY171" i="6"/>
  <c r="AW171" i="10"/>
  <c r="AP171" i="9"/>
  <c r="AW171" i="9" s="1"/>
  <c r="AR171" i="6"/>
  <c r="AR171" i="5"/>
  <c r="AP171" i="10"/>
  <c r="AP171" i="8"/>
  <c r="AY171" i="5"/>
  <c r="AV150" i="5"/>
  <c r="AO150" i="5"/>
  <c r="AA116" i="2"/>
  <c r="Z116" i="2"/>
  <c r="Y116" i="2"/>
  <c r="X116" i="2"/>
  <c r="W116" i="2"/>
  <c r="V116" i="2"/>
  <c r="AV159" i="7"/>
  <c r="AO159" i="7"/>
  <c r="AS149" i="5"/>
  <c r="AZ149" i="5"/>
  <c r="AH164" i="6"/>
  <c r="AH164" i="3"/>
  <c r="AS155" i="5"/>
  <c r="AZ155" i="5"/>
  <c r="BQ156" i="3"/>
  <c r="AN156" i="3"/>
  <c r="AV156" i="3"/>
  <c r="AX158" i="7"/>
  <c r="AQ158" i="7"/>
  <c r="E169" i="7"/>
  <c r="W169" i="7" s="1"/>
  <c r="F169" i="7"/>
  <c r="V159" i="4"/>
  <c r="AD159" i="4" s="1"/>
  <c r="AM159" i="9"/>
  <c r="AT159" i="9" s="1"/>
  <c r="AM159" i="10"/>
  <c r="AT159" i="10"/>
  <c r="AT159" i="7"/>
  <c r="AM159" i="7"/>
  <c r="AU165" i="10"/>
  <c r="W165" i="4"/>
  <c r="AE165" i="4" s="1"/>
  <c r="AU165" i="8"/>
  <c r="AN165" i="10"/>
  <c r="AW165" i="5"/>
  <c r="AN165" i="8"/>
  <c r="AP165" i="5"/>
  <c r="A305" i="9"/>
  <c r="BI304" i="9"/>
  <c r="BJ304" i="9"/>
  <c r="BH304" i="9"/>
  <c r="F166" i="8"/>
  <c r="E166" i="8"/>
  <c r="W166" i="8" s="1"/>
  <c r="F166" i="1" s="1"/>
  <c r="Q166" i="1" s="1"/>
  <c r="AW145" i="7"/>
  <c r="AP145" i="7"/>
  <c r="AT156" i="5"/>
  <c r="BA156" i="5"/>
  <c r="W111" i="2"/>
  <c r="V111" i="2"/>
  <c r="AA111" i="2"/>
  <c r="Z111" i="2"/>
  <c r="Y111" i="2"/>
  <c r="X111" i="2"/>
  <c r="N134" i="2"/>
  <c r="D134" i="2"/>
  <c r="AR147" i="7"/>
  <c r="G147" i="1"/>
  <c r="R147" i="1" s="1"/>
  <c r="AR148" i="7"/>
  <c r="G148" i="1"/>
  <c r="R148" i="1" s="1"/>
  <c r="BV138" i="3"/>
  <c r="L127" i="2"/>
  <c r="B127" i="2"/>
  <c r="AV152" i="10"/>
  <c r="AO152" i="10"/>
  <c r="V110" i="2"/>
  <c r="AA110" i="2"/>
  <c r="Z110" i="2"/>
  <c r="Y110" i="2"/>
  <c r="X110" i="2"/>
  <c r="W110" i="2"/>
  <c r="AO148" i="8"/>
  <c r="AV148" i="8"/>
  <c r="AU289" i="4"/>
  <c r="J289" i="4"/>
  <c r="F290" i="4"/>
  <c r="F292" i="4" s="1"/>
  <c r="M145" i="13"/>
  <c r="W145" i="5"/>
  <c r="D145" i="1" s="1"/>
  <c r="O145" i="1" s="1"/>
  <c r="M155" i="13"/>
  <c r="W155" i="5"/>
  <c r="D155" i="1" s="1"/>
  <c r="O155" i="1" s="1"/>
  <c r="D125" i="2"/>
  <c r="N125" i="2"/>
  <c r="BQ157" i="3"/>
  <c r="AV157" i="3"/>
  <c r="AN157" i="3"/>
  <c r="V164" i="4"/>
  <c r="AD164" i="4" s="1"/>
  <c r="AM164" i="10"/>
  <c r="AT164" i="7"/>
  <c r="AT164" i="10"/>
  <c r="AM164" i="7"/>
  <c r="AM164" i="9"/>
  <c r="AT164" i="9" s="1"/>
  <c r="AH161" i="6"/>
  <c r="AH161" i="3"/>
  <c r="K174" i="15"/>
  <c r="P174" i="15"/>
  <c r="O174" i="15"/>
  <c r="N174" i="15"/>
  <c r="M174" i="15"/>
  <c r="L174" i="15"/>
  <c r="C174" i="8"/>
  <c r="AG174" i="7"/>
  <c r="C174" i="7"/>
  <c r="C174" i="6"/>
  <c r="C174" i="5"/>
  <c r="C174" i="3"/>
  <c r="AU154" i="3"/>
  <c r="AM154" i="3"/>
  <c r="BS140" i="3"/>
  <c r="B140" i="1"/>
  <c r="M140" i="1" s="1"/>
  <c r="AO151" i="6"/>
  <c r="AV151" i="6"/>
  <c r="BA167" i="3"/>
  <c r="AS167" i="3"/>
  <c r="AF163" i="9"/>
  <c r="AN163" i="9" s="1"/>
  <c r="AU163" i="9" s="1"/>
  <c r="AI163" i="7"/>
  <c r="AF163" i="3"/>
  <c r="AU145" i="7"/>
  <c r="AN145" i="7"/>
  <c r="M151" i="13"/>
  <c r="W151" i="5"/>
  <c r="D151" i="1" s="1"/>
  <c r="O151" i="1" s="1"/>
  <c r="AV154" i="6"/>
  <c r="AO154" i="6"/>
  <c r="AX154" i="7"/>
  <c r="AQ154" i="7"/>
  <c r="AX148" i="7"/>
  <c r="AQ148" i="7"/>
  <c r="AR154" i="7"/>
  <c r="G154" i="1"/>
  <c r="R154" i="1" s="1"/>
  <c r="AU152" i="3"/>
  <c r="AM152" i="3"/>
  <c r="BS141" i="3"/>
  <c r="B141" i="1"/>
  <c r="M141" i="1" s="1"/>
  <c r="AA109" i="2"/>
  <c r="W109" i="2"/>
  <c r="Y109" i="2"/>
  <c r="Z109" i="2"/>
  <c r="V109" i="2"/>
  <c r="X109" i="2"/>
  <c r="E170" i="8"/>
  <c r="W170" i="8" s="1"/>
  <c r="F170" i="1" s="1"/>
  <c r="Q170" i="1" s="1"/>
  <c r="F170" i="8"/>
  <c r="BM145" i="3"/>
  <c r="W145" i="3"/>
  <c r="AW157" i="7"/>
  <c r="AP157" i="7"/>
  <c r="AG167" i="10"/>
  <c r="AG167" i="9"/>
  <c r="AO167" i="9" s="1"/>
  <c r="AV167" i="9" s="1"/>
  <c r="AG167" i="8"/>
  <c r="AF167" i="7"/>
  <c r="AI167" i="5"/>
  <c r="AG167" i="3"/>
  <c r="AH167" i="6"/>
  <c r="AH167" i="3"/>
  <c r="BO147" i="3"/>
  <c r="AQ147" i="3"/>
  <c r="AY147" i="3"/>
  <c r="BV142" i="3"/>
  <c r="A307" i="7"/>
  <c r="BJ306" i="7"/>
  <c r="BI306" i="7"/>
  <c r="BH306" i="7"/>
  <c r="BP148" i="3"/>
  <c r="AX148" i="3"/>
  <c r="AP148" i="3"/>
  <c r="V168" i="4"/>
  <c r="AD168" i="4" s="1"/>
  <c r="AM168" i="10"/>
  <c r="AT168" i="7"/>
  <c r="AT168" i="10"/>
  <c r="AM168" i="9"/>
  <c r="AT168" i="9" s="1"/>
  <c r="AM168" i="7"/>
  <c r="AU155" i="3"/>
  <c r="AM155" i="3"/>
  <c r="P180" i="15"/>
  <c r="O180" i="15"/>
  <c r="M180" i="15"/>
  <c r="L180" i="15"/>
  <c r="N180" i="15"/>
  <c r="K180" i="15"/>
  <c r="C180" i="8"/>
  <c r="C180" i="7"/>
  <c r="AG180" i="7"/>
  <c r="C180" i="6"/>
  <c r="C180" i="5"/>
  <c r="C180" i="3"/>
  <c r="AT155" i="5"/>
  <c r="BA155" i="5"/>
  <c r="AM150" i="3"/>
  <c r="AU150" i="3"/>
  <c r="F159" i="6"/>
  <c r="X159" i="6" s="1"/>
  <c r="E159" i="6"/>
  <c r="W159" i="6" s="1"/>
  <c r="E159" i="1" s="1"/>
  <c r="P159" i="1" s="1"/>
  <c r="AH164" i="7"/>
  <c r="AL164" i="5"/>
  <c r="AJ164" i="3"/>
  <c r="AF305" i="15"/>
  <c r="AE305" i="15"/>
  <c r="A306" i="15"/>
  <c r="W167" i="4"/>
  <c r="AE167" i="4" s="1"/>
  <c r="AN167" i="10"/>
  <c r="AW167" i="5"/>
  <c r="AU167" i="8"/>
  <c r="AN167" i="8"/>
  <c r="AU167" i="10"/>
  <c r="AP167" i="5"/>
  <c r="L178" i="15"/>
  <c r="K178" i="15"/>
  <c r="M178" i="15"/>
  <c r="P178" i="15"/>
  <c r="O178" i="15"/>
  <c r="N178" i="15"/>
  <c r="C178" i="8"/>
  <c r="AG178" i="7"/>
  <c r="C178" i="7"/>
  <c r="C178" i="6"/>
  <c r="C178" i="5"/>
  <c r="C178" i="3"/>
  <c r="BQ146" i="3"/>
  <c r="AV146" i="3"/>
  <c r="AN146" i="3"/>
  <c r="AT150" i="8"/>
  <c r="AM150" i="8"/>
  <c r="W170" i="4"/>
  <c r="AE170" i="4" s="1"/>
  <c r="AU170" i="10"/>
  <c r="AN170" i="10"/>
  <c r="AN170" i="8"/>
  <c r="AU170" i="8"/>
  <c r="AP170" i="5"/>
  <c r="AW170" i="5"/>
  <c r="AI164" i="9"/>
  <c r="AQ164" i="9" s="1"/>
  <c r="AX164" i="9" s="1"/>
  <c r="AK164" i="5"/>
  <c r="AI164" i="3"/>
  <c r="BR151" i="3"/>
  <c r="AO151" i="3"/>
  <c r="AW151" i="3"/>
  <c r="AX156" i="7"/>
  <c r="AQ156" i="7"/>
  <c r="AV150" i="8"/>
  <c r="AO150" i="8"/>
  <c r="BM148" i="3"/>
  <c r="W148" i="3"/>
  <c r="AV169" i="7"/>
  <c r="AO169" i="7"/>
  <c r="AQ135" i="6"/>
  <c r="AX135" i="6"/>
  <c r="AA159" i="4"/>
  <c r="AI159" i="4" s="1"/>
  <c r="AR159" i="8"/>
  <c r="AR159" i="9"/>
  <c r="AY159" i="9" s="1"/>
  <c r="BA159" i="6"/>
  <c r="AR159" i="10"/>
  <c r="AY159" i="10"/>
  <c r="AT159" i="6"/>
  <c r="AY159" i="8"/>
  <c r="AY159" i="7"/>
  <c r="AE166" i="8"/>
  <c r="AG166" i="6"/>
  <c r="AG166" i="5"/>
  <c r="AE166" i="3"/>
  <c r="BO157" i="3"/>
  <c r="AY157" i="3"/>
  <c r="AQ157" i="3"/>
  <c r="BN156" i="3"/>
  <c r="AR156" i="3"/>
  <c r="AZ156" i="3"/>
  <c r="BM149" i="3"/>
  <c r="W149" i="3"/>
  <c r="BM158" i="3"/>
  <c r="W158" i="3"/>
  <c r="E161" i="3"/>
  <c r="F161" i="3"/>
  <c r="X161" i="3" s="1"/>
  <c r="E168" i="8"/>
  <c r="W168" i="8" s="1"/>
  <c r="F168" i="1" s="1"/>
  <c r="Q168" i="1" s="1"/>
  <c r="F168" i="8"/>
  <c r="BM153" i="3"/>
  <c r="W153" i="3"/>
  <c r="BP146" i="3"/>
  <c r="AX146" i="3"/>
  <c r="AP146" i="3"/>
  <c r="AE163" i="8"/>
  <c r="AG163" i="6"/>
  <c r="AG163" i="5"/>
  <c r="AE163" i="3"/>
  <c r="BA162" i="3"/>
  <c r="AS162" i="3"/>
  <c r="AN153" i="7"/>
  <c r="AU153" i="7"/>
  <c r="AP153" i="7"/>
  <c r="AW153" i="7"/>
  <c r="AQ142" i="6"/>
  <c r="AX142" i="6"/>
  <c r="AW150" i="7"/>
  <c r="AP150" i="7"/>
  <c r="F162" i="7"/>
  <c r="E162" i="7"/>
  <c r="W162" i="7" s="1"/>
  <c r="AA170" i="4"/>
  <c r="AI170" i="4" s="1"/>
  <c r="AY170" i="10"/>
  <c r="AR170" i="10"/>
  <c r="AR170" i="9"/>
  <c r="AY170" i="9" s="1"/>
  <c r="AR170" i="8"/>
  <c r="BA170" i="6"/>
  <c r="AT170" i="6"/>
  <c r="AY170" i="8"/>
  <c r="AY170" i="7"/>
  <c r="AV149" i="8"/>
  <c r="AO149" i="8"/>
  <c r="BO156" i="3"/>
  <c r="AQ156" i="3"/>
  <c r="AY156" i="3"/>
  <c r="AA165" i="4"/>
  <c r="AI165" i="4" s="1"/>
  <c r="BA165" i="6"/>
  <c r="AY165" i="10"/>
  <c r="AY165" i="8"/>
  <c r="AR165" i="10"/>
  <c r="AR165" i="8"/>
  <c r="AT165" i="6"/>
  <c r="AR165" i="9"/>
  <c r="AY165" i="9" s="1"/>
  <c r="AY165" i="7"/>
  <c r="AO145" i="8"/>
  <c r="AV145" i="8"/>
  <c r="P177" i="15"/>
  <c r="O177" i="15"/>
  <c r="N177" i="15"/>
  <c r="M177" i="15"/>
  <c r="L177" i="15"/>
  <c r="K177" i="15"/>
  <c r="C177" i="8"/>
  <c r="C177" i="7"/>
  <c r="AG177" i="7"/>
  <c r="C177" i="6"/>
  <c r="C177" i="5"/>
  <c r="C177" i="3"/>
  <c r="BS139" i="3"/>
  <c r="B139" i="1"/>
  <c r="M139" i="1" s="1"/>
  <c r="AI163" i="9"/>
  <c r="AQ163" i="9" s="1"/>
  <c r="AX163" i="9" s="1"/>
  <c r="AK163" i="5"/>
  <c r="AI163" i="3"/>
  <c r="AI167" i="9"/>
  <c r="AQ167" i="9" s="1"/>
  <c r="AX167" i="9" s="1"/>
  <c r="AK167" i="5"/>
  <c r="AI167" i="3"/>
  <c r="AV145" i="10"/>
  <c r="AO145" i="10"/>
  <c r="F164" i="3"/>
  <c r="X164" i="3" s="1"/>
  <c r="E164" i="3"/>
  <c r="AG162" i="10"/>
  <c r="AG162" i="9"/>
  <c r="AO162" i="9" s="1"/>
  <c r="AV162" i="9" s="1"/>
  <c r="AG162" i="8"/>
  <c r="AF162" i="7"/>
  <c r="AI162" i="5"/>
  <c r="AG162" i="3"/>
  <c r="AT149" i="8"/>
  <c r="AM149" i="8"/>
  <c r="AO156" i="6"/>
  <c r="AV156" i="6"/>
  <c r="BO145" i="3"/>
  <c r="AQ145" i="3"/>
  <c r="AY145" i="3"/>
  <c r="AU146" i="3"/>
  <c r="AM146" i="3"/>
  <c r="E124" i="2"/>
  <c r="O124" i="2"/>
  <c r="AX144" i="6"/>
  <c r="AQ144" i="6"/>
  <c r="BR157" i="3"/>
  <c r="AW157" i="3"/>
  <c r="AO157" i="3"/>
  <c r="BP154" i="3"/>
  <c r="AX154" i="3"/>
  <c r="AP154" i="3"/>
  <c r="AA117" i="2"/>
  <c r="Z117" i="2"/>
  <c r="Y117" i="2"/>
  <c r="X117" i="2"/>
  <c r="W117" i="2"/>
  <c r="V117" i="2"/>
  <c r="BA158" i="5"/>
  <c r="AT158" i="5"/>
  <c r="AV155" i="8"/>
  <c r="AO155" i="8"/>
  <c r="AH170" i="7"/>
  <c r="AL170" i="5"/>
  <c r="AJ170" i="3"/>
  <c r="AR155" i="7"/>
  <c r="G155" i="1"/>
  <c r="R155" i="1" s="1"/>
  <c r="O131" i="2"/>
  <c r="E131" i="2"/>
  <c r="BJ326" i="10"/>
  <c r="BI326" i="10"/>
  <c r="BH326" i="10"/>
  <c r="A327" i="10"/>
  <c r="AI145" i="6"/>
  <c r="AP145" i="6"/>
  <c r="AW145" i="6"/>
  <c r="AW155" i="7"/>
  <c r="AP155" i="7"/>
  <c r="AO150" i="6"/>
  <c r="AV150" i="6"/>
  <c r="BJ304" i="3"/>
  <c r="BI304" i="3"/>
  <c r="BH304" i="3"/>
  <c r="AK304" i="3" s="1"/>
  <c r="A305" i="3"/>
  <c r="AD304" i="3"/>
  <c r="BQ150" i="3"/>
  <c r="AN150" i="3"/>
  <c r="AV150" i="3"/>
  <c r="AX139" i="6"/>
  <c r="AQ139" i="6"/>
  <c r="V180" i="15"/>
  <c r="Q180" i="15"/>
  <c r="Y180" i="15"/>
  <c r="Y180" i="4"/>
  <c r="AG180" i="4" s="1"/>
  <c r="AY180" i="6"/>
  <c r="AW180" i="8"/>
  <c r="AR180" i="5"/>
  <c r="AR180" i="6"/>
  <c r="AP180" i="10"/>
  <c r="AW180" i="10"/>
  <c r="AP180" i="9"/>
  <c r="AW180" i="9" s="1"/>
  <c r="AY180" i="5"/>
  <c r="AP180" i="8"/>
  <c r="P173" i="15"/>
  <c r="M173" i="15"/>
  <c r="N173" i="15"/>
  <c r="O173" i="15"/>
  <c r="L173" i="15"/>
  <c r="K173" i="15"/>
  <c r="C173" i="8"/>
  <c r="C173" i="7"/>
  <c r="AG173" i="7"/>
  <c r="C173" i="6"/>
  <c r="C173" i="5"/>
  <c r="C173" i="3"/>
  <c r="F159" i="8"/>
  <c r="E159" i="8"/>
  <c r="W159" i="8" s="1"/>
  <c r="F159" i="1" s="1"/>
  <c r="Q159" i="1" s="1"/>
  <c r="W163" i="4"/>
  <c r="AE163" i="4" s="1"/>
  <c r="AU163" i="10"/>
  <c r="AN163" i="10"/>
  <c r="AU163" i="8"/>
  <c r="AP163" i="5"/>
  <c r="AN163" i="8"/>
  <c r="AW163" i="5"/>
  <c r="AX150" i="7"/>
  <c r="AQ150" i="7"/>
  <c r="M156" i="13"/>
  <c r="W156" i="5"/>
  <c r="D156" i="1" s="1"/>
  <c r="O156" i="1" s="1"/>
  <c r="S178" i="15"/>
  <c r="X178" i="4" s="1"/>
  <c r="AF178" i="4" s="1"/>
  <c r="R178" i="15"/>
  <c r="AS178" i="6"/>
  <c r="Z178" i="4"/>
  <c r="AH178" i="4" s="1"/>
  <c r="AX178" i="8"/>
  <c r="AZ178" i="6"/>
  <c r="AQ178" i="10"/>
  <c r="AQ178" i="8"/>
  <c r="AX178" i="10"/>
  <c r="S174" i="15"/>
  <c r="X174" i="4" s="1"/>
  <c r="AF174" i="4" s="1"/>
  <c r="R174" i="15"/>
  <c r="Z174" i="4"/>
  <c r="AH174" i="4" s="1"/>
  <c r="AS174" i="6"/>
  <c r="AX174" i="10"/>
  <c r="AZ174" i="6"/>
  <c r="AX174" i="8"/>
  <c r="AQ174" i="8"/>
  <c r="AQ174" i="10"/>
  <c r="AX146" i="7"/>
  <c r="AQ146" i="7"/>
  <c r="W161" i="4"/>
  <c r="AE161" i="4" s="1"/>
  <c r="AU161" i="8"/>
  <c r="AU161" i="10"/>
  <c r="AN161" i="10"/>
  <c r="AN161" i="8"/>
  <c r="AW161" i="5"/>
  <c r="AP161" i="5"/>
  <c r="AE159" i="8"/>
  <c r="AG159" i="6"/>
  <c r="AG159" i="5"/>
  <c r="AE159" i="3"/>
  <c r="M153" i="13"/>
  <c r="W153" i="5"/>
  <c r="D153" i="1" s="1"/>
  <c r="O153" i="1" s="1"/>
  <c r="AF164" i="9"/>
  <c r="AN164" i="9" s="1"/>
  <c r="AU164" i="9" s="1"/>
  <c r="AI164" i="7"/>
  <c r="AF164" i="3"/>
  <c r="AX151" i="5"/>
  <c r="AQ151" i="5"/>
  <c r="AV150" i="10"/>
  <c r="AO150" i="10"/>
  <c r="L124" i="2"/>
  <c r="B124" i="2"/>
  <c r="AE32" i="9"/>
  <c r="AM33" i="9"/>
  <c r="AT33" i="9" s="1"/>
  <c r="E169" i="8"/>
  <c r="W169" i="8" s="1"/>
  <c r="F169" i="1" s="1"/>
  <c r="Q169" i="1" s="1"/>
  <c r="F169" i="8"/>
  <c r="BI326" i="9"/>
  <c r="BH326" i="9"/>
  <c r="BJ326" i="9"/>
  <c r="A327" i="9"/>
  <c r="AS159" i="3"/>
  <c r="BA159" i="3"/>
  <c r="F163" i="5"/>
  <c r="X163" i="5" s="1"/>
  <c r="E163" i="5"/>
  <c r="AF166" i="9"/>
  <c r="AN166" i="9" s="1"/>
  <c r="AU166" i="9" s="1"/>
  <c r="AI166" i="7"/>
  <c r="AF166" i="3"/>
  <c r="AA108" i="2"/>
  <c r="Z108" i="2"/>
  <c r="Y108" i="2"/>
  <c r="X108" i="2"/>
  <c r="W108" i="2"/>
  <c r="V108" i="2"/>
  <c r="AX136" i="6"/>
  <c r="AQ136" i="6"/>
  <c r="AZ157" i="5"/>
  <c r="AS157" i="5"/>
  <c r="AW156" i="7"/>
  <c r="AP156" i="7"/>
  <c r="L125" i="2"/>
  <c r="B125" i="2"/>
  <c r="L134" i="2"/>
  <c r="B134" i="2"/>
  <c r="F161" i="6"/>
  <c r="X161" i="6" s="1"/>
  <c r="E161" i="6"/>
  <c r="W161" i="6" s="1"/>
  <c r="E161" i="1" s="1"/>
  <c r="P161" i="1" s="1"/>
  <c r="A305" i="10"/>
  <c r="BJ304" i="10"/>
  <c r="BI304" i="10"/>
  <c r="BH304" i="10"/>
  <c r="AO148" i="10"/>
  <c r="AV148" i="10"/>
  <c r="BA150" i="5"/>
  <c r="AT150" i="5"/>
  <c r="AW147" i="7"/>
  <c r="AP147" i="7"/>
  <c r="AA167" i="4"/>
  <c r="AI167" i="4" s="1"/>
  <c r="AR167" i="10"/>
  <c r="BA167" i="6"/>
  <c r="AY167" i="8"/>
  <c r="AR167" i="8"/>
  <c r="AY167" i="10"/>
  <c r="AR167" i="9"/>
  <c r="AY167" i="9" s="1"/>
  <c r="AT167" i="6"/>
  <c r="AY167" i="7"/>
  <c r="AA160" i="4"/>
  <c r="AI160" i="4" s="1"/>
  <c r="AR160" i="10"/>
  <c r="AY160" i="10"/>
  <c r="AR160" i="9"/>
  <c r="AY160" i="9" s="1"/>
  <c r="AY160" i="8"/>
  <c r="AT160" i="6"/>
  <c r="BA160" i="6"/>
  <c r="AR160" i="8"/>
  <c r="AY160" i="7"/>
  <c r="V170" i="4"/>
  <c r="AD170" i="4" s="1"/>
  <c r="AM170" i="10"/>
  <c r="AT170" i="10"/>
  <c r="AT170" i="7"/>
  <c r="AM170" i="9"/>
  <c r="AT170" i="9" s="1"/>
  <c r="AM170" i="7"/>
  <c r="AV154" i="8"/>
  <c r="AO154" i="8"/>
  <c r="AI151" i="6"/>
  <c r="AW151" i="6"/>
  <c r="AP151" i="6"/>
  <c r="AM145" i="8"/>
  <c r="AT145" i="8"/>
  <c r="AZ158" i="5"/>
  <c r="AS158" i="5"/>
  <c r="N131" i="2"/>
  <c r="D131" i="2"/>
  <c r="AI146" i="6"/>
  <c r="AP146" i="6"/>
  <c r="AW146" i="6"/>
  <c r="AV158" i="5"/>
  <c r="AO158" i="5"/>
  <c r="AU169" i="10"/>
  <c r="W169" i="4"/>
  <c r="AE169" i="4" s="1"/>
  <c r="AN169" i="10"/>
  <c r="AU169" i="8"/>
  <c r="AW169" i="5"/>
  <c r="AN169" i="8"/>
  <c r="AP169" i="5"/>
  <c r="BA164" i="3"/>
  <c r="AS164" i="3"/>
  <c r="V169" i="4"/>
  <c r="AD169" i="4" s="1"/>
  <c r="AT169" i="10"/>
  <c r="AM169" i="10"/>
  <c r="AT169" i="7"/>
  <c r="AM169" i="7"/>
  <c r="AM169" i="9"/>
  <c r="AT169" i="9" s="1"/>
  <c r="AV154" i="10"/>
  <c r="AO154" i="10"/>
  <c r="AV149" i="10"/>
  <c r="AO149" i="10"/>
  <c r="AE162" i="8"/>
  <c r="AG162" i="6"/>
  <c r="AG162" i="5"/>
  <c r="AE162" i="3"/>
  <c r="AX152" i="7"/>
  <c r="AQ152" i="7"/>
  <c r="BN152" i="3"/>
  <c r="AZ152" i="3"/>
  <c r="AR152" i="3"/>
  <c r="Y175" i="15"/>
  <c r="V175" i="15"/>
  <c r="Q175" i="15"/>
  <c r="Y175" i="4"/>
  <c r="AG175" i="4" s="1"/>
  <c r="AW175" i="10"/>
  <c r="AY175" i="6"/>
  <c r="AP175" i="8"/>
  <c r="AP175" i="10"/>
  <c r="AR175" i="6"/>
  <c r="AW175" i="8"/>
  <c r="AR175" i="5"/>
  <c r="AY175" i="5"/>
  <c r="AP175" i="9"/>
  <c r="AW175" i="9" s="1"/>
  <c r="F164" i="7"/>
  <c r="E164" i="7"/>
  <c r="W164" i="7" s="1"/>
  <c r="BQ155" i="3"/>
  <c r="AN155" i="3"/>
  <c r="AV155" i="3"/>
  <c r="AI149" i="6"/>
  <c r="AW149" i="6"/>
  <c r="AP149" i="6"/>
  <c r="Q182" i="15"/>
  <c r="Y182" i="15"/>
  <c r="V182" i="15"/>
  <c r="AW182" i="10"/>
  <c r="Y182" i="4"/>
  <c r="AG182" i="4" s="1"/>
  <c r="AY182" i="6"/>
  <c r="AP182" i="9"/>
  <c r="AW182" i="9" s="1"/>
  <c r="AP182" i="10"/>
  <c r="AW182" i="8"/>
  <c r="AR182" i="6"/>
  <c r="AR182" i="5"/>
  <c r="AY182" i="5"/>
  <c r="AP182" i="8"/>
  <c r="AH169" i="6"/>
  <c r="AH169" i="3"/>
  <c r="BH327" i="6"/>
  <c r="A328" i="6"/>
  <c r="BJ327" i="6"/>
  <c r="BI327" i="6"/>
  <c r="F163" i="3"/>
  <c r="X163" i="3" s="1"/>
  <c r="E163" i="3"/>
  <c r="AD330" i="3"/>
  <c r="BH330" i="3"/>
  <c r="BJ330" i="3"/>
  <c r="BI330" i="3"/>
  <c r="AG166" i="10"/>
  <c r="AG166" i="9"/>
  <c r="AO166" i="9" s="1"/>
  <c r="AV166" i="9" s="1"/>
  <c r="AF166" i="7"/>
  <c r="AG166" i="8"/>
  <c r="AI166" i="5"/>
  <c r="AG166" i="3"/>
  <c r="BP152" i="3"/>
  <c r="AX152" i="3"/>
  <c r="AP152" i="3"/>
  <c r="AU148" i="3"/>
  <c r="AM148" i="3"/>
  <c r="BR146" i="3"/>
  <c r="AW146" i="3"/>
  <c r="AO146" i="3"/>
  <c r="BQ145" i="3"/>
  <c r="AV145" i="3"/>
  <c r="AN145" i="3"/>
  <c r="BM155" i="3"/>
  <c r="W155" i="3"/>
  <c r="E123" i="2"/>
  <c r="O123" i="2"/>
  <c r="E161" i="5"/>
  <c r="F161" i="5"/>
  <c r="X161" i="5" s="1"/>
  <c r="AQ141" i="6"/>
  <c r="AX141" i="6"/>
  <c r="AR145" i="7"/>
  <c r="G145" i="1"/>
  <c r="R145" i="1" s="1"/>
  <c r="BR145" i="3"/>
  <c r="AO145" i="3"/>
  <c r="AW145" i="3"/>
  <c r="AT151" i="8"/>
  <c r="AM151" i="8"/>
  <c r="BQ154" i="3"/>
  <c r="AV154" i="3"/>
  <c r="AN154" i="3"/>
  <c r="AA120" i="2"/>
  <c r="Z120" i="2"/>
  <c r="Y120" i="2"/>
  <c r="X120" i="2"/>
  <c r="V120" i="2"/>
  <c r="W120" i="2"/>
  <c r="AF161" i="9"/>
  <c r="AN161" i="9" s="1"/>
  <c r="AU161" i="9" s="1"/>
  <c r="AI161" i="7"/>
  <c r="AF161" i="3"/>
  <c r="AO152" i="5"/>
  <c r="AV152" i="5"/>
  <c r="BS143" i="3"/>
  <c r="B143" i="1"/>
  <c r="M143" i="1" s="1"/>
  <c r="O285" i="4"/>
  <c r="C287" i="1"/>
  <c r="AO158" i="10"/>
  <c r="AV158" i="10"/>
  <c r="BV139" i="3"/>
  <c r="AX155" i="5"/>
  <c r="AQ155" i="5"/>
  <c r="O127" i="2"/>
  <c r="E127" i="2"/>
  <c r="AX137" i="6"/>
  <c r="AQ137" i="6"/>
  <c r="S182" i="15"/>
  <c r="X182" i="4" s="1"/>
  <c r="AF182" i="4" s="1"/>
  <c r="R182" i="15"/>
  <c r="AX182" i="10"/>
  <c r="Z182" i="4"/>
  <c r="AH182" i="4" s="1"/>
  <c r="AZ182" i="6"/>
  <c r="AQ182" i="10"/>
  <c r="AX182" i="8"/>
  <c r="AS182" i="6"/>
  <c r="AQ182" i="8"/>
  <c r="AU157" i="7"/>
  <c r="AN157" i="7"/>
  <c r="BR152" i="3"/>
  <c r="AW152" i="3"/>
  <c r="AO152" i="3"/>
  <c r="N132" i="2"/>
  <c r="D132" i="2"/>
  <c r="L183" i="15"/>
  <c r="K183" i="15"/>
  <c r="N183" i="15"/>
  <c r="M183" i="15"/>
  <c r="P183" i="15"/>
  <c r="O183" i="15"/>
  <c r="C183" i="8"/>
  <c r="AG183" i="7"/>
  <c r="C183" i="7"/>
  <c r="C183" i="6"/>
  <c r="C183" i="5"/>
  <c r="C183" i="3"/>
  <c r="AF159" i="9"/>
  <c r="AN159" i="9" s="1"/>
  <c r="AU159" i="9" s="1"/>
  <c r="AI159" i="7"/>
  <c r="AF159" i="3"/>
  <c r="AU151" i="7"/>
  <c r="AN151" i="7"/>
  <c r="AA115" i="2"/>
  <c r="Z115" i="2"/>
  <c r="Y115" i="2"/>
  <c r="X115" i="2"/>
  <c r="W115" i="2"/>
  <c r="V115" i="2"/>
  <c r="AX147" i="5"/>
  <c r="AQ147" i="5"/>
  <c r="B122" i="2"/>
  <c r="L122" i="2"/>
  <c r="AI152" i="6"/>
  <c r="AP152" i="6"/>
  <c r="AW152" i="6"/>
  <c r="AO148" i="5"/>
  <c r="AV148" i="5"/>
  <c r="AQ146" i="5"/>
  <c r="AX146" i="5"/>
  <c r="AX145" i="7"/>
  <c r="AQ145" i="7"/>
  <c r="L131" i="2"/>
  <c r="B131" i="2"/>
  <c r="AV161" i="7"/>
  <c r="AO161" i="7"/>
  <c r="O130" i="2"/>
  <c r="E130" i="2"/>
  <c r="AQ149" i="5"/>
  <c r="AX149" i="5"/>
  <c r="AA164" i="4"/>
  <c r="AI164" i="4" s="1"/>
  <c r="AR164" i="10"/>
  <c r="AR164" i="8"/>
  <c r="AY164" i="8"/>
  <c r="AT164" i="6"/>
  <c r="AY164" i="10"/>
  <c r="BA164" i="6"/>
  <c r="AR164" i="9"/>
  <c r="AY164" i="9" s="1"/>
  <c r="AY164" i="7"/>
  <c r="AH168" i="6"/>
  <c r="AH168" i="3"/>
  <c r="BQ148" i="3"/>
  <c r="AV148" i="3"/>
  <c r="AN148" i="3"/>
  <c r="C288" i="1"/>
  <c r="AV158" i="6"/>
  <c r="AO158" i="6"/>
  <c r="AS165" i="3"/>
  <c r="BA165" i="3"/>
  <c r="AT154" i="8"/>
  <c r="AM154" i="8"/>
  <c r="V178" i="15"/>
  <c r="Y178" i="15"/>
  <c r="Q178" i="15"/>
  <c r="Y178" i="4"/>
  <c r="AG178" i="4" s="1"/>
  <c r="AR178" i="6"/>
  <c r="AP178" i="10"/>
  <c r="AW178" i="8"/>
  <c r="AY178" i="6"/>
  <c r="AR178" i="5"/>
  <c r="AP178" i="8"/>
  <c r="AW178" i="10"/>
  <c r="AY178" i="5"/>
  <c r="AP178" i="9"/>
  <c r="AW178" i="9" s="1"/>
  <c r="AR153" i="7"/>
  <c r="G153" i="1"/>
  <c r="R153" i="1" s="1"/>
  <c r="AR156" i="7"/>
  <c r="G156" i="1"/>
  <c r="R156" i="1" s="1"/>
  <c r="BR155" i="3"/>
  <c r="AO155" i="3"/>
  <c r="AW155" i="3"/>
  <c r="AX151" i="7"/>
  <c r="AQ151" i="7"/>
  <c r="BV133" i="3"/>
  <c r="AA119" i="2"/>
  <c r="Z119" i="2"/>
  <c r="Y119" i="2"/>
  <c r="X119" i="2"/>
  <c r="W119" i="2"/>
  <c r="V119" i="2"/>
  <c r="AH160" i="7"/>
  <c r="AL160" i="5"/>
  <c r="AJ160" i="3"/>
  <c r="AU156" i="7"/>
  <c r="AN156" i="7"/>
  <c r="BO150" i="3"/>
  <c r="AQ150" i="3"/>
  <c r="AY150" i="3"/>
  <c r="AE164" i="8"/>
  <c r="AG164" i="5"/>
  <c r="AG164" i="6"/>
  <c r="AE164" i="3"/>
  <c r="BM146" i="3"/>
  <c r="W146" i="3"/>
  <c r="AT154" i="5"/>
  <c r="BA154" i="5"/>
  <c r="Y174" i="15"/>
  <c r="Q174" i="15"/>
  <c r="V174" i="15"/>
  <c r="Y174" i="4"/>
  <c r="AG174" i="4" s="1"/>
  <c r="AR174" i="6"/>
  <c r="AW174" i="10"/>
  <c r="AY174" i="6"/>
  <c r="AR174" i="5"/>
  <c r="AW174" i="8"/>
  <c r="AP174" i="8"/>
  <c r="AP174" i="10"/>
  <c r="AY174" i="5"/>
  <c r="AP174" i="9"/>
  <c r="AW174" i="9" s="1"/>
  <c r="AG159" i="10"/>
  <c r="AG159" i="9"/>
  <c r="AO159" i="9" s="1"/>
  <c r="AV159" i="9" s="1"/>
  <c r="AG159" i="8"/>
  <c r="AF159" i="7"/>
  <c r="AI159" i="5"/>
  <c r="AG159" i="3"/>
  <c r="F168" i="5"/>
  <c r="X168" i="5" s="1"/>
  <c r="E168" i="5"/>
  <c r="AR146" i="7"/>
  <c r="G146" i="1"/>
  <c r="R146" i="1" s="1"/>
  <c r="AS152" i="5"/>
  <c r="AZ152" i="5"/>
  <c r="AI169" i="9"/>
  <c r="AQ169" i="9" s="1"/>
  <c r="AX169" i="9" s="1"/>
  <c r="AK169" i="5"/>
  <c r="AI169" i="3"/>
  <c r="F163" i="6"/>
  <c r="X163" i="6" s="1"/>
  <c r="E163" i="6"/>
  <c r="W163" i="6" s="1"/>
  <c r="E163" i="1" s="1"/>
  <c r="P163" i="1" s="1"/>
  <c r="A307" i="5"/>
  <c r="BH306" i="5"/>
  <c r="BJ306" i="5"/>
  <c r="BI306" i="5"/>
  <c r="AH159" i="6"/>
  <c r="AH159" i="3"/>
  <c r="AX143" i="6"/>
  <c r="AQ143" i="6"/>
  <c r="F168" i="6"/>
  <c r="X168" i="6" s="1"/>
  <c r="E168" i="6"/>
  <c r="W168" i="6" s="1"/>
  <c r="E168" i="1" s="1"/>
  <c r="P168" i="1" s="1"/>
  <c r="BQ153" i="3"/>
  <c r="AV153" i="3"/>
  <c r="AN153" i="3"/>
  <c r="BQ149" i="3"/>
  <c r="AV149" i="3"/>
  <c r="AN149" i="3"/>
  <c r="BP155" i="3"/>
  <c r="AP155" i="3"/>
  <c r="AX155" i="3"/>
  <c r="AE169" i="8"/>
  <c r="AG169" i="6"/>
  <c r="AG169" i="5"/>
  <c r="AE169" i="3"/>
  <c r="AU147" i="7"/>
  <c r="AN147" i="7"/>
  <c r="L133" i="2"/>
  <c r="B133" i="2"/>
  <c r="AO163" i="7"/>
  <c r="AV163" i="7"/>
  <c r="BQ147" i="3"/>
  <c r="AV147" i="3"/>
  <c r="AN147" i="3"/>
  <c r="AH166" i="6"/>
  <c r="AH166" i="3"/>
  <c r="AO148" i="6"/>
  <c r="AV148" i="6"/>
  <c r="AU146" i="7"/>
  <c r="AN146" i="7"/>
  <c r="BR153" i="3"/>
  <c r="AW153" i="3"/>
  <c r="AO153" i="3"/>
  <c r="F161" i="7"/>
  <c r="E161" i="7"/>
  <c r="W161" i="7" s="1"/>
  <c r="BS137" i="3"/>
  <c r="B137" i="1"/>
  <c r="M137" i="1" s="1"/>
  <c r="BR154" i="3"/>
  <c r="AW154" i="3"/>
  <c r="AO154" i="3"/>
  <c r="F165" i="8"/>
  <c r="E165" i="8"/>
  <c r="W165" i="8" s="1"/>
  <c r="F165" i="1" s="1"/>
  <c r="Q165" i="1" s="1"/>
  <c r="BM147" i="3"/>
  <c r="BV147" i="3" s="1"/>
  <c r="W147" i="3"/>
  <c r="F160" i="7"/>
  <c r="E160" i="7"/>
  <c r="W160" i="7" s="1"/>
  <c r="AG168" i="10"/>
  <c r="AG168" i="9"/>
  <c r="AO168" i="9" s="1"/>
  <c r="AV168" i="9" s="1"/>
  <c r="AG168" i="8"/>
  <c r="AF168" i="7"/>
  <c r="AI168" i="5"/>
  <c r="AG168" i="3"/>
  <c r="D121" i="2"/>
  <c r="N121" i="2"/>
  <c r="M154" i="13"/>
  <c r="W154" i="5"/>
  <c r="D154" i="1" s="1"/>
  <c r="O154" i="1" s="1"/>
  <c r="F160" i="8"/>
  <c r="E160" i="8"/>
  <c r="W160" i="8" s="1"/>
  <c r="F160" i="1" s="1"/>
  <c r="Q160" i="1" s="1"/>
  <c r="A305" i="4"/>
  <c r="AX304" i="4"/>
  <c r="AW304" i="4"/>
  <c r="AV304" i="4"/>
  <c r="AX158" i="5"/>
  <c r="AQ158" i="5"/>
  <c r="BI305" i="6"/>
  <c r="BH305" i="6"/>
  <c r="A306" i="6"/>
  <c r="BJ305" i="6"/>
  <c r="BV140" i="3"/>
  <c r="AS148" i="5"/>
  <c r="AZ148" i="5"/>
  <c r="F162" i="8"/>
  <c r="E162" i="8"/>
  <c r="W162" i="8" s="1"/>
  <c r="F162" i="1" s="1"/>
  <c r="Q162" i="1" s="1"/>
  <c r="D122" i="2"/>
  <c r="N122" i="2"/>
  <c r="BS132" i="3"/>
  <c r="B132" i="1"/>
  <c r="M132" i="1" s="1"/>
  <c r="BQ151" i="3"/>
  <c r="AV151" i="3"/>
  <c r="AN151" i="3"/>
  <c r="BS133" i="3"/>
  <c r="B133" i="1"/>
  <c r="M133" i="1" s="1"/>
  <c r="AV147" i="5"/>
  <c r="AO147" i="5"/>
  <c r="AF170" i="9"/>
  <c r="AN170" i="9" s="1"/>
  <c r="AU170" i="9" s="1"/>
  <c r="AI170" i="7"/>
  <c r="AF170" i="3"/>
  <c r="B121" i="2"/>
  <c r="L121" i="2"/>
  <c r="BA163" i="3"/>
  <c r="AS163" i="3"/>
  <c r="AM147" i="3"/>
  <c r="AU147" i="3"/>
  <c r="AZ145" i="5"/>
  <c r="AS145" i="5"/>
  <c r="BN151" i="3"/>
  <c r="AR151" i="3"/>
  <c r="AZ151" i="3"/>
  <c r="E160" i="5"/>
  <c r="F160" i="5"/>
  <c r="X160" i="5" s="1"/>
  <c r="AX138" i="6"/>
  <c r="AQ138" i="6"/>
  <c r="BN147" i="3"/>
  <c r="AR147" i="3"/>
  <c r="AZ147" i="3"/>
  <c r="BS144" i="3"/>
  <c r="B144" i="1"/>
  <c r="M144" i="1" s="1"/>
  <c r="AI159" i="9"/>
  <c r="AQ159" i="9" s="1"/>
  <c r="AX159" i="9" s="1"/>
  <c r="AK159" i="5"/>
  <c r="AI159" i="3"/>
  <c r="AV168" i="7"/>
  <c r="AO168" i="7"/>
  <c r="AO151" i="10"/>
  <c r="AV151" i="10"/>
  <c r="F162" i="3"/>
  <c r="X162" i="3" s="1"/>
  <c r="E162" i="3"/>
  <c r="AQ153" i="7"/>
  <c r="AX153" i="7"/>
  <c r="AQ149" i="7"/>
  <c r="AX149" i="7"/>
  <c r="AI155" i="6"/>
  <c r="AP155" i="6"/>
  <c r="AW155" i="6"/>
  <c r="AM145" i="3"/>
  <c r="AU145" i="3"/>
  <c r="AF169" i="9"/>
  <c r="AN169" i="9" s="1"/>
  <c r="AU169" i="9" s="1"/>
  <c r="AI169" i="7"/>
  <c r="AF169" i="3"/>
  <c r="M152" i="13"/>
  <c r="W152" i="5"/>
  <c r="D152" i="1" s="1"/>
  <c r="O152" i="1" s="1"/>
  <c r="E163" i="7"/>
  <c r="W163" i="7" s="1"/>
  <c r="F163" i="7"/>
  <c r="AX147" i="7"/>
  <c r="AQ147" i="7"/>
  <c r="N126" i="2"/>
  <c r="D126" i="2"/>
  <c r="AI166" i="9"/>
  <c r="AQ166" i="9" s="1"/>
  <c r="AX166" i="9" s="1"/>
  <c r="AK166" i="5"/>
  <c r="AI166" i="3"/>
  <c r="AM148" i="8"/>
  <c r="AT148" i="8"/>
  <c r="AV146" i="8"/>
  <c r="AO146" i="8"/>
  <c r="AN160" i="10"/>
  <c r="W160" i="4"/>
  <c r="AE160" i="4" s="1"/>
  <c r="AU160" i="10"/>
  <c r="AU160" i="8"/>
  <c r="AW160" i="5"/>
  <c r="AP160" i="5"/>
  <c r="AN160" i="8"/>
  <c r="AX153" i="5"/>
  <c r="AQ153" i="5"/>
  <c r="F161" i="8"/>
  <c r="E161" i="8"/>
  <c r="W161" i="8" s="1"/>
  <c r="F161" i="1" s="1"/>
  <c r="Q161" i="1" s="1"/>
  <c r="BV137" i="3"/>
  <c r="BN153" i="3"/>
  <c r="AZ153" i="3"/>
  <c r="AR153" i="3"/>
  <c r="V166" i="4"/>
  <c r="AD166" i="4" s="1"/>
  <c r="AM166" i="10"/>
  <c r="AT166" i="10"/>
  <c r="AT166" i="7"/>
  <c r="AM166" i="9"/>
  <c r="AT166" i="9" s="1"/>
  <c r="AM166" i="7"/>
  <c r="AQ154" i="5"/>
  <c r="AX154" i="5"/>
  <c r="F291" i="4"/>
  <c r="AV165" i="7"/>
  <c r="AO165" i="7"/>
  <c r="BP151" i="3"/>
  <c r="AP151" i="3"/>
  <c r="AX151" i="3"/>
  <c r="AV160" i="7"/>
  <c r="AO160" i="7"/>
  <c r="AA169" i="4"/>
  <c r="AI169" i="4" s="1"/>
  <c r="AY169" i="10"/>
  <c r="BA169" i="6"/>
  <c r="AR169" i="10"/>
  <c r="AT169" i="6"/>
  <c r="AY169" i="8"/>
  <c r="AR169" i="8"/>
  <c r="AY169" i="7"/>
  <c r="AR169" i="9"/>
  <c r="AY169" i="9" s="1"/>
  <c r="S181" i="15"/>
  <c r="X181" i="4" s="1"/>
  <c r="AF181" i="4" s="1"/>
  <c r="R181" i="15"/>
  <c r="Z181" i="4"/>
  <c r="AH181" i="4" s="1"/>
  <c r="AZ181" i="6"/>
  <c r="AQ181" i="10"/>
  <c r="AX181" i="8"/>
  <c r="AQ181" i="8"/>
  <c r="AX181" i="10"/>
  <c r="AS181" i="6"/>
  <c r="AA162" i="4"/>
  <c r="AI162" i="4" s="1"/>
  <c r="AR162" i="9"/>
  <c r="AY162" i="9" s="1"/>
  <c r="AT162" i="6"/>
  <c r="AY162" i="10"/>
  <c r="BA162" i="6"/>
  <c r="AR162" i="10"/>
  <c r="AY162" i="8"/>
  <c r="AR162" i="8"/>
  <c r="AY162" i="7"/>
  <c r="F167" i="6"/>
  <c r="X167" i="6" s="1"/>
  <c r="E167" i="6"/>
  <c r="W167" i="6" s="1"/>
  <c r="E167" i="1" s="1"/>
  <c r="P167" i="1" s="1"/>
  <c r="BA169" i="3"/>
  <c r="AS169" i="3"/>
  <c r="BO148" i="3"/>
  <c r="AY148" i="3"/>
  <c r="AQ148" i="3"/>
  <c r="Y176" i="15"/>
  <c r="V176" i="15"/>
  <c r="Q176" i="15"/>
  <c r="Y176" i="4"/>
  <c r="AG176" i="4" s="1"/>
  <c r="AW176" i="10"/>
  <c r="AP176" i="10"/>
  <c r="AY176" i="6"/>
  <c r="AP176" i="8"/>
  <c r="AW176" i="8"/>
  <c r="AR176" i="6"/>
  <c r="AY176" i="5"/>
  <c r="AP176" i="9"/>
  <c r="AW176" i="9" s="1"/>
  <c r="AR176" i="5"/>
  <c r="AV162" i="7"/>
  <c r="AO162" i="7"/>
  <c r="AO154" i="5"/>
  <c r="AV154" i="5"/>
  <c r="V162" i="4"/>
  <c r="AD162" i="4" s="1"/>
  <c r="AM162" i="9"/>
  <c r="AT162" i="9" s="1"/>
  <c r="AT162" i="10"/>
  <c r="AM162" i="10"/>
  <c r="AT162" i="7"/>
  <c r="AM162" i="7"/>
  <c r="AV167" i="7"/>
  <c r="AO167" i="7"/>
  <c r="AF160" i="9"/>
  <c r="AN160" i="9" s="1"/>
  <c r="AU160" i="9" s="1"/>
  <c r="AI160" i="7"/>
  <c r="AF160" i="3"/>
  <c r="M157" i="13"/>
  <c r="W157" i="5"/>
  <c r="D157" i="1" s="1"/>
  <c r="O157" i="1" s="1"/>
  <c r="BN157" i="3"/>
  <c r="AZ157" i="3"/>
  <c r="AR157" i="3"/>
  <c r="AH161" i="7"/>
  <c r="AL161" i="5"/>
  <c r="AJ161" i="3"/>
  <c r="AT158" i="8"/>
  <c r="AM158" i="8"/>
  <c r="AG160" i="10"/>
  <c r="AG160" i="9"/>
  <c r="AO160" i="9" s="1"/>
  <c r="AV160" i="9" s="1"/>
  <c r="AG160" i="8"/>
  <c r="AF160" i="7"/>
  <c r="AI160" i="5"/>
  <c r="AG160" i="3"/>
  <c r="AE168" i="8"/>
  <c r="AG168" i="6"/>
  <c r="AG168" i="5"/>
  <c r="AE168" i="3"/>
  <c r="AF162" i="9"/>
  <c r="AN162" i="9" s="1"/>
  <c r="AU162" i="9" s="1"/>
  <c r="AI162" i="7"/>
  <c r="AF162" i="3"/>
  <c r="AM156" i="3"/>
  <c r="AU156" i="3"/>
  <c r="BN146" i="3"/>
  <c r="AZ146" i="3"/>
  <c r="AR146" i="3"/>
  <c r="AF168" i="9"/>
  <c r="AN168" i="9" s="1"/>
  <c r="AU168" i="9" s="1"/>
  <c r="AI168" i="7"/>
  <c r="AF168" i="3"/>
  <c r="AO152" i="6"/>
  <c r="AV152" i="6"/>
  <c r="AH165" i="7"/>
  <c r="AL165" i="5"/>
  <c r="AJ165" i="3"/>
  <c r="O290" i="4"/>
  <c r="AH170" i="6"/>
  <c r="AH170" i="3"/>
  <c r="BH305" i="8"/>
  <c r="A306" i="8"/>
  <c r="BJ305" i="8"/>
  <c r="BI305" i="8"/>
  <c r="AI157" i="6"/>
  <c r="AP157" i="6"/>
  <c r="AW157" i="6"/>
  <c r="AI153" i="6"/>
  <c r="AW153" i="6"/>
  <c r="AP153" i="6"/>
  <c r="S179" i="15"/>
  <c r="X179" i="4" s="1"/>
  <c r="AF179" i="4" s="1"/>
  <c r="R179" i="15"/>
  <c r="Z179" i="4"/>
  <c r="AH179" i="4" s="1"/>
  <c r="AX179" i="8"/>
  <c r="AX179" i="10"/>
  <c r="AZ179" i="6"/>
  <c r="AQ179" i="10"/>
  <c r="AS179" i="6"/>
  <c r="AQ179" i="8"/>
  <c r="BN154" i="3"/>
  <c r="AZ154" i="3"/>
  <c r="AR154" i="3"/>
  <c r="F168" i="3"/>
  <c r="X168" i="3" s="1"/>
  <c r="E168" i="3"/>
  <c r="N129" i="2"/>
  <c r="D129" i="2"/>
  <c r="BO152" i="3"/>
  <c r="AY152" i="3"/>
  <c r="AQ152" i="3"/>
  <c r="BR147" i="3"/>
  <c r="AW147" i="3"/>
  <c r="AO147" i="3"/>
  <c r="F165" i="3"/>
  <c r="X165" i="3" s="1"/>
  <c r="E165" i="3"/>
  <c r="AZ150" i="5"/>
  <c r="AS150" i="5"/>
  <c r="T190" i="15"/>
  <c r="B188" i="15"/>
  <c r="B197" i="15"/>
  <c r="U186" i="15"/>
  <c r="U195" i="15"/>
  <c r="U188" i="15"/>
  <c r="B190" i="15"/>
  <c r="T188" i="15"/>
  <c r="U187" i="15"/>
  <c r="U184" i="15"/>
  <c r="U193" i="15"/>
  <c r="U190" i="15"/>
  <c r="B189" i="15"/>
  <c r="B186" i="15"/>
  <c r="U196" i="15"/>
  <c r="T193" i="15"/>
  <c r="U189" i="15"/>
  <c r="B195" i="15"/>
  <c r="T189" i="15"/>
  <c r="B184" i="15"/>
  <c r="B193" i="15"/>
  <c r="T197" i="15"/>
  <c r="T195" i="15"/>
  <c r="B191" i="15"/>
  <c r="B185" i="15"/>
  <c r="T186" i="15"/>
  <c r="B196" i="15"/>
  <c r="U185" i="15"/>
  <c r="U192" i="15"/>
  <c r="T185" i="15"/>
  <c r="T192" i="15"/>
  <c r="T187" i="15"/>
  <c r="U197" i="15"/>
  <c r="B187" i="15"/>
  <c r="B192" i="15"/>
  <c r="I17" i="15"/>
  <c r="B194" i="15"/>
  <c r="T196" i="15"/>
  <c r="T184" i="15"/>
  <c r="U191" i="15"/>
  <c r="T191" i="15"/>
  <c r="U194" i="15"/>
  <c r="T194" i="15"/>
  <c r="AV151" i="8"/>
  <c r="AO151" i="8"/>
  <c r="O128" i="2"/>
  <c r="E128" i="2"/>
  <c r="BM157" i="3"/>
  <c r="W157" i="3"/>
  <c r="AH166" i="7"/>
  <c r="AL166" i="5"/>
  <c r="AJ166" i="3"/>
  <c r="F165" i="7"/>
  <c r="E165" i="7"/>
  <c r="W165" i="7" s="1"/>
  <c r="AW154" i="7"/>
  <c r="AP154" i="7"/>
  <c r="Y172" i="15"/>
  <c r="Q172" i="15"/>
  <c r="V172" i="15"/>
  <c r="Y172" i="4"/>
  <c r="AG172" i="4" s="1"/>
  <c r="AR172" i="5"/>
  <c r="AW172" i="10"/>
  <c r="AP172" i="10"/>
  <c r="AY172" i="5"/>
  <c r="AY172" i="6"/>
  <c r="AR172" i="6"/>
  <c r="AP172" i="8"/>
  <c r="AW172" i="8"/>
  <c r="AP172" i="9"/>
  <c r="AW172" i="9" s="1"/>
  <c r="N176" i="15"/>
  <c r="M176" i="15"/>
  <c r="O176" i="15"/>
  <c r="L176" i="15"/>
  <c r="K176" i="15"/>
  <c r="P176" i="15"/>
  <c r="C176" i="8"/>
  <c r="C176" i="7"/>
  <c r="AG176" i="7"/>
  <c r="C176" i="6"/>
  <c r="C176" i="5"/>
  <c r="C176" i="3"/>
  <c r="F160" i="3"/>
  <c r="X160" i="3" s="1"/>
  <c r="E160" i="3"/>
  <c r="O132" i="2"/>
  <c r="E132" i="2"/>
  <c r="F165" i="5"/>
  <c r="X165" i="5" s="1"/>
  <c r="E165" i="5"/>
  <c r="A327" i="5"/>
  <c r="BJ326" i="5"/>
  <c r="BI326" i="5"/>
  <c r="BH326" i="5"/>
  <c r="Y113" i="2"/>
  <c r="X113" i="2"/>
  <c r="W113" i="2"/>
  <c r="V113" i="2"/>
  <c r="AA113" i="2"/>
  <c r="Z113" i="2"/>
  <c r="Q183" i="15"/>
  <c r="Y183" i="15"/>
  <c r="V183" i="15"/>
  <c r="AW183" i="10"/>
  <c r="Y183" i="4"/>
  <c r="AG183" i="4" s="1"/>
  <c r="AP183" i="10"/>
  <c r="AP183" i="9"/>
  <c r="AW183" i="9" s="1"/>
  <c r="AP183" i="8"/>
  <c r="AW183" i="8"/>
  <c r="AR183" i="6"/>
  <c r="AY183" i="6"/>
  <c r="AY183" i="5"/>
  <c r="AR183" i="5"/>
  <c r="Y181" i="15"/>
  <c r="V181" i="15"/>
  <c r="Q181" i="15"/>
  <c r="Y181" i="4"/>
  <c r="AG181" i="4" s="1"/>
  <c r="AY181" i="6"/>
  <c r="AP181" i="10"/>
  <c r="AW181" i="8"/>
  <c r="AP181" i="8"/>
  <c r="AP181" i="9"/>
  <c r="AW181" i="9" s="1"/>
  <c r="AW181" i="10"/>
  <c r="AR181" i="6"/>
  <c r="AR181" i="5"/>
  <c r="AY181" i="5"/>
  <c r="BR149" i="3"/>
  <c r="AW149" i="3"/>
  <c r="AO149" i="3"/>
  <c r="E165" i="6"/>
  <c r="W165" i="6" s="1"/>
  <c r="E165" i="1" s="1"/>
  <c r="P165" i="1" s="1"/>
  <c r="F165" i="6"/>
  <c r="X165" i="6" s="1"/>
  <c r="S172" i="15"/>
  <c r="X172" i="4" s="1"/>
  <c r="AF172" i="4" s="1"/>
  <c r="R172" i="15"/>
  <c r="Z172" i="4"/>
  <c r="AH172" i="4" s="1"/>
  <c r="AX172" i="10"/>
  <c r="AQ172" i="10"/>
  <c r="AS172" i="6"/>
  <c r="AZ172" i="6"/>
  <c r="AQ172" i="8"/>
  <c r="AX172" i="8"/>
  <c r="Q177" i="15"/>
  <c r="Y177" i="15"/>
  <c r="V177" i="15"/>
  <c r="Y177" i="4"/>
  <c r="AG177" i="4" s="1"/>
  <c r="AW177" i="10"/>
  <c r="AP177" i="10"/>
  <c r="AW177" i="8"/>
  <c r="AY177" i="6"/>
  <c r="AR177" i="6"/>
  <c r="AR177" i="5"/>
  <c r="AY177" i="5"/>
  <c r="AP177" i="9"/>
  <c r="AW177" i="9" s="1"/>
  <c r="AP177" i="8"/>
  <c r="BN150" i="3"/>
  <c r="AR150" i="3"/>
  <c r="AZ150" i="3"/>
  <c r="E160" i="6"/>
  <c r="W160" i="6" s="1"/>
  <c r="E160" i="1" s="1"/>
  <c r="P160" i="1" s="1"/>
  <c r="F160" i="6"/>
  <c r="X160" i="6" s="1"/>
  <c r="BM154" i="3"/>
  <c r="W154" i="3"/>
  <c r="BA147" i="5"/>
  <c r="AT147" i="5"/>
  <c r="BV144" i="3"/>
  <c r="AH159" i="7"/>
  <c r="AL159" i="5"/>
  <c r="AJ159" i="3"/>
  <c r="F168" i="7"/>
  <c r="E168" i="7"/>
  <c r="W168" i="7" s="1"/>
  <c r="F162" i="5"/>
  <c r="X162" i="5" s="1"/>
  <c r="E162" i="5"/>
  <c r="W162" i="4"/>
  <c r="AE162" i="4" s="1"/>
  <c r="AU162" i="10"/>
  <c r="AN162" i="10"/>
  <c r="AW162" i="5"/>
  <c r="AP162" i="5"/>
  <c r="AU162" i="8"/>
  <c r="AN162" i="8"/>
  <c r="AO145" i="5"/>
  <c r="AV145" i="5"/>
  <c r="AG169" i="10"/>
  <c r="AG169" i="9"/>
  <c r="AO169" i="9" s="1"/>
  <c r="AV169" i="9" s="1"/>
  <c r="AF169" i="7"/>
  <c r="AG169" i="8"/>
  <c r="AI169" i="5"/>
  <c r="AG169" i="3"/>
  <c r="A328" i="4"/>
  <c r="AX327" i="4"/>
  <c r="AW327" i="4"/>
  <c r="AV327" i="4"/>
  <c r="AO147" i="8"/>
  <c r="AV147" i="8"/>
  <c r="Z114" i="2"/>
  <c r="Y114" i="2"/>
  <c r="X114" i="2"/>
  <c r="W114" i="2"/>
  <c r="V114" i="2"/>
  <c r="AA114" i="2"/>
  <c r="N128" i="2"/>
  <c r="D128" i="2"/>
  <c r="F163" i="8"/>
  <c r="E163" i="8"/>
  <c r="W163" i="8" s="1"/>
  <c r="F163" i="1" s="1"/>
  <c r="Q163" i="1" s="1"/>
  <c r="AM151" i="3"/>
  <c r="AU151" i="3"/>
  <c r="M150" i="13"/>
  <c r="W150" i="5"/>
  <c r="D150" i="1" s="1"/>
  <c r="O150" i="1" s="1"/>
  <c r="BS136" i="3"/>
  <c r="B136" i="1"/>
  <c r="M136" i="1" s="1"/>
  <c r="V167" i="4"/>
  <c r="AD167" i="4" s="1"/>
  <c r="AM167" i="10"/>
  <c r="AT167" i="7"/>
  <c r="AT167" i="10"/>
  <c r="AM167" i="9"/>
  <c r="AT167" i="9" s="1"/>
  <c r="AM167" i="7"/>
  <c r="E167" i="3"/>
  <c r="F167" i="3"/>
  <c r="X167" i="3" s="1"/>
  <c r="AM160" i="10"/>
  <c r="V160" i="4"/>
  <c r="AD160" i="4" s="1"/>
  <c r="AT160" i="10"/>
  <c r="AM160" i="9"/>
  <c r="AT160" i="9" s="1"/>
  <c r="AT160" i="7"/>
  <c r="AM160" i="7"/>
  <c r="O134" i="2"/>
  <c r="E134" i="2"/>
  <c r="M149" i="13"/>
  <c r="W149" i="5"/>
  <c r="D149" i="1" s="1"/>
  <c r="O149" i="1" s="1"/>
  <c r="AV153" i="8"/>
  <c r="AO153" i="8"/>
  <c r="AS170" i="3"/>
  <c r="BA170" i="3"/>
  <c r="AG161" i="10"/>
  <c r="AG161" i="9"/>
  <c r="AO161" i="9" s="1"/>
  <c r="AV161" i="9" s="1"/>
  <c r="AG161" i="8"/>
  <c r="AF161" i="7"/>
  <c r="AI161" i="5"/>
  <c r="AG161" i="3"/>
  <c r="BA153" i="5"/>
  <c r="AT153" i="5"/>
  <c r="BA166" i="3"/>
  <c r="AS166" i="3"/>
  <c r="AU154" i="7"/>
  <c r="AN154" i="7"/>
  <c r="H294" i="4"/>
  <c r="AU292" i="4" l="1"/>
  <c r="J292" i="4"/>
  <c r="N137" i="2"/>
  <c r="D137" i="2"/>
  <c r="BS150" i="3"/>
  <c r="B150" i="1"/>
  <c r="M150" i="1" s="1"/>
  <c r="W183" i="4"/>
  <c r="AE183" i="4" s="1"/>
  <c r="AU183" i="10"/>
  <c r="AN183" i="10"/>
  <c r="AN183" i="8"/>
  <c r="AU183" i="8"/>
  <c r="AW183" i="5"/>
  <c r="AP183" i="5"/>
  <c r="AW328" i="4"/>
  <c r="AV328" i="4"/>
  <c r="A329" i="4"/>
  <c r="AX328" i="4"/>
  <c r="Q185" i="15"/>
  <c r="Y185" i="15"/>
  <c r="V185" i="15"/>
  <c r="Y185" i="4"/>
  <c r="AG185" i="4" s="1"/>
  <c r="AR185" i="6"/>
  <c r="AY185" i="6"/>
  <c r="AP185" i="9"/>
  <c r="AW185" i="9" s="1"/>
  <c r="AP185" i="10"/>
  <c r="AW185" i="10"/>
  <c r="AW185" i="8"/>
  <c r="AP185" i="8"/>
  <c r="AR185" i="5"/>
  <c r="AY185" i="5"/>
  <c r="AV168" i="6"/>
  <c r="AO168" i="6"/>
  <c r="BV153" i="3"/>
  <c r="F180" i="5"/>
  <c r="X180" i="5" s="1"/>
  <c r="E180" i="5"/>
  <c r="F183" i="6"/>
  <c r="X183" i="6" s="1"/>
  <c r="E183" i="6"/>
  <c r="W183" i="6" s="1"/>
  <c r="E183" i="1" s="1"/>
  <c r="P183" i="1" s="1"/>
  <c r="BN170" i="3"/>
  <c r="AR170" i="3"/>
  <c r="AZ170" i="3"/>
  <c r="BS152" i="3"/>
  <c r="B152" i="1"/>
  <c r="M152" i="1" s="1"/>
  <c r="AX169" i="5"/>
  <c r="AQ169" i="5"/>
  <c r="S188" i="15"/>
  <c r="X188" i="4" s="1"/>
  <c r="AF188" i="4" s="1"/>
  <c r="R188" i="15"/>
  <c r="Z188" i="4"/>
  <c r="AH188" i="4" s="1"/>
  <c r="AX188" i="10"/>
  <c r="AZ188" i="6"/>
  <c r="AQ188" i="10"/>
  <c r="AX188" i="8"/>
  <c r="AS188" i="6"/>
  <c r="AQ188" i="8"/>
  <c r="AQ152" i="6"/>
  <c r="AX152" i="6"/>
  <c r="AH173" i="6"/>
  <c r="AH173" i="3"/>
  <c r="AU170" i="3"/>
  <c r="AM170" i="3"/>
  <c r="F179" i="7"/>
  <c r="E179" i="7"/>
  <c r="W179" i="7" s="1"/>
  <c r="AH176" i="6"/>
  <c r="AH176" i="3"/>
  <c r="AU160" i="7"/>
  <c r="AN160" i="7"/>
  <c r="BR168" i="3"/>
  <c r="AW168" i="3"/>
  <c r="AO168" i="3"/>
  <c r="F180" i="8"/>
  <c r="E180" i="8"/>
  <c r="W180" i="8" s="1"/>
  <c r="F180" i="1" s="1"/>
  <c r="Q180" i="1" s="1"/>
  <c r="AV165" i="10"/>
  <c r="AO165" i="10"/>
  <c r="P185" i="15"/>
  <c r="K185" i="15"/>
  <c r="O185" i="15"/>
  <c r="N185" i="15"/>
  <c r="M185" i="15"/>
  <c r="L185" i="15"/>
  <c r="C185" i="8"/>
  <c r="C185" i="7"/>
  <c r="AG185" i="7"/>
  <c r="C185" i="6"/>
  <c r="C185" i="5"/>
  <c r="C185" i="3"/>
  <c r="BA165" i="5"/>
  <c r="AT165" i="5"/>
  <c r="AH173" i="7"/>
  <c r="AL173" i="5"/>
  <c r="AJ173" i="3"/>
  <c r="AM167" i="8"/>
  <c r="AT167" i="8"/>
  <c r="AT165" i="8"/>
  <c r="AM165" i="8"/>
  <c r="AH183" i="7"/>
  <c r="AL183" i="5"/>
  <c r="AJ183" i="3"/>
  <c r="Z124" i="2"/>
  <c r="Y124" i="2"/>
  <c r="AA124" i="2"/>
  <c r="X124" i="2"/>
  <c r="W124" i="2"/>
  <c r="V124" i="2"/>
  <c r="BV158" i="3"/>
  <c r="AE175" i="8"/>
  <c r="AG175" i="5"/>
  <c r="AG175" i="6"/>
  <c r="AE175" i="3"/>
  <c r="AI172" i="9"/>
  <c r="AQ172" i="9" s="1"/>
  <c r="AX172" i="9" s="1"/>
  <c r="AK172" i="5"/>
  <c r="AI172" i="3"/>
  <c r="W129" i="2"/>
  <c r="V129" i="2"/>
  <c r="AA129" i="2"/>
  <c r="Z129" i="2"/>
  <c r="Y129" i="2"/>
  <c r="X129" i="2"/>
  <c r="AM170" i="8"/>
  <c r="AT170" i="8"/>
  <c r="X132" i="2"/>
  <c r="W132" i="2"/>
  <c r="V132" i="2"/>
  <c r="Y132" i="2"/>
  <c r="AA132" i="2"/>
  <c r="Z132" i="2"/>
  <c r="AI165" i="6"/>
  <c r="AW165" i="6"/>
  <c r="AP165" i="6"/>
  <c r="AF179" i="9"/>
  <c r="AN179" i="9" s="1"/>
  <c r="AU179" i="9" s="1"/>
  <c r="AI179" i="7"/>
  <c r="AF179" i="3"/>
  <c r="BP160" i="3"/>
  <c r="AX160" i="3"/>
  <c r="AP160" i="3"/>
  <c r="BV156" i="3"/>
  <c r="BI327" i="5"/>
  <c r="BJ327" i="5"/>
  <c r="BH327" i="5"/>
  <c r="A328" i="5"/>
  <c r="V195" i="15"/>
  <c r="Y195" i="15"/>
  <c r="Q195" i="15"/>
  <c r="Y195" i="4"/>
  <c r="AG195" i="4" s="1"/>
  <c r="AR195" i="6"/>
  <c r="AY195" i="6"/>
  <c r="AW195" i="8"/>
  <c r="AW195" i="10"/>
  <c r="AP195" i="9"/>
  <c r="AW195" i="9" s="1"/>
  <c r="AY195" i="5"/>
  <c r="AP195" i="10"/>
  <c r="AR195" i="5"/>
  <c r="AP195" i="8"/>
  <c r="Y190" i="15"/>
  <c r="V190" i="15"/>
  <c r="Q190" i="15"/>
  <c r="Y190" i="4"/>
  <c r="AG190" i="4" s="1"/>
  <c r="AR190" i="6"/>
  <c r="AW190" i="10"/>
  <c r="AP190" i="10"/>
  <c r="AY190" i="6"/>
  <c r="AW190" i="8"/>
  <c r="AR190" i="5"/>
  <c r="AY190" i="5"/>
  <c r="AP190" i="9"/>
  <c r="AW190" i="9" s="1"/>
  <c r="AP190" i="8"/>
  <c r="AO160" i="10"/>
  <c r="AV160" i="10"/>
  <c r="L138" i="2"/>
  <c r="B138" i="2"/>
  <c r="AV168" i="8"/>
  <c r="AO168" i="8"/>
  <c r="AS174" i="3"/>
  <c r="BA174" i="3"/>
  <c r="BA178" i="3"/>
  <c r="AS178" i="3"/>
  <c r="AG183" i="10"/>
  <c r="AG183" i="9"/>
  <c r="AO183" i="9" s="1"/>
  <c r="AV183" i="9" s="1"/>
  <c r="AG183" i="8"/>
  <c r="AF183" i="7"/>
  <c r="AI183" i="5"/>
  <c r="AG183" i="3"/>
  <c r="AM162" i="3"/>
  <c r="AU162" i="3"/>
  <c r="BS149" i="3"/>
  <c r="B149" i="1"/>
  <c r="M149" i="1" s="1"/>
  <c r="AF180" i="9"/>
  <c r="AN180" i="9" s="1"/>
  <c r="AU180" i="9" s="1"/>
  <c r="AI180" i="7"/>
  <c r="AF180" i="3"/>
  <c r="AR169" i="7"/>
  <c r="G169" i="1"/>
  <c r="R169" i="1" s="1"/>
  <c r="AF175" i="9"/>
  <c r="AN175" i="9" s="1"/>
  <c r="AU175" i="9" s="1"/>
  <c r="AI175" i="7"/>
  <c r="AF175" i="3"/>
  <c r="AH172" i="7"/>
  <c r="AL172" i="5"/>
  <c r="AJ172" i="3"/>
  <c r="M167" i="13"/>
  <c r="W167" i="5"/>
  <c r="D167" i="1" s="1"/>
  <c r="O167" i="1" s="1"/>
  <c r="M166" i="13"/>
  <c r="W166" i="5"/>
  <c r="D166" i="1" s="1"/>
  <c r="O166" i="1" s="1"/>
  <c r="BO168" i="3"/>
  <c r="AY168" i="3"/>
  <c r="AQ168" i="3"/>
  <c r="AI179" i="9"/>
  <c r="AQ179" i="9" s="1"/>
  <c r="AX179" i="9" s="1"/>
  <c r="AK179" i="5"/>
  <c r="AI179" i="3"/>
  <c r="AI160" i="6"/>
  <c r="AP160" i="6"/>
  <c r="AW160" i="6"/>
  <c r="AA128" i="2"/>
  <c r="Z128" i="2"/>
  <c r="Y128" i="2"/>
  <c r="X128" i="2"/>
  <c r="W128" i="2"/>
  <c r="V128" i="2"/>
  <c r="BO165" i="3"/>
  <c r="AQ165" i="3"/>
  <c r="AY165" i="3"/>
  <c r="AA177" i="4"/>
  <c r="AI177" i="4" s="1"/>
  <c r="AY177" i="10"/>
  <c r="BA177" i="6"/>
  <c r="AR177" i="10"/>
  <c r="AY177" i="8"/>
  <c r="AT177" i="6"/>
  <c r="AR177" i="8"/>
  <c r="AR177" i="9"/>
  <c r="AY177" i="9" s="1"/>
  <c r="AY177" i="7"/>
  <c r="Y192" i="15"/>
  <c r="V192" i="15"/>
  <c r="Q192" i="15"/>
  <c r="Y192" i="4"/>
  <c r="AG192" i="4" s="1"/>
  <c r="AW192" i="10"/>
  <c r="AR192" i="5"/>
  <c r="AW192" i="8"/>
  <c r="AR192" i="6"/>
  <c r="AP192" i="9"/>
  <c r="AW192" i="9" s="1"/>
  <c r="AY192" i="6"/>
  <c r="AP192" i="10"/>
  <c r="AY192" i="5"/>
  <c r="AP192" i="8"/>
  <c r="S187" i="15"/>
  <c r="X187" i="4" s="1"/>
  <c r="AF187" i="4" s="1"/>
  <c r="R187" i="15"/>
  <c r="AX187" i="10"/>
  <c r="Z187" i="4"/>
  <c r="AH187" i="4" s="1"/>
  <c r="AZ187" i="6"/>
  <c r="AQ187" i="10"/>
  <c r="AX187" i="8"/>
  <c r="AS187" i="6"/>
  <c r="AQ187" i="8"/>
  <c r="V176" i="4"/>
  <c r="AD176" i="4" s="1"/>
  <c r="AT176" i="10"/>
  <c r="AM176" i="10"/>
  <c r="AT176" i="7"/>
  <c r="AM176" i="7"/>
  <c r="AM176" i="9"/>
  <c r="AT176" i="9" s="1"/>
  <c r="AR161" i="7"/>
  <c r="G161" i="1"/>
  <c r="R161" i="1" s="1"/>
  <c r="BI307" i="5"/>
  <c r="A308" i="5"/>
  <c r="BJ307" i="5"/>
  <c r="BH307" i="5"/>
  <c r="BN160" i="3"/>
  <c r="AZ160" i="3"/>
  <c r="AR160" i="3"/>
  <c r="F173" i="8"/>
  <c r="E173" i="8"/>
  <c r="W173" i="8" s="1"/>
  <c r="F173" i="1" s="1"/>
  <c r="Q173" i="1" s="1"/>
  <c r="BS153" i="3"/>
  <c r="B153" i="1"/>
  <c r="M153" i="1" s="1"/>
  <c r="AI171" i="9"/>
  <c r="AQ171" i="9" s="1"/>
  <c r="AX171" i="9" s="1"/>
  <c r="AK171" i="5"/>
  <c r="AI171" i="3"/>
  <c r="O140" i="2"/>
  <c r="E140" i="2"/>
  <c r="AW159" i="7"/>
  <c r="AP159" i="7"/>
  <c r="AV169" i="5"/>
  <c r="AO169" i="5"/>
  <c r="AX165" i="5"/>
  <c r="AQ165" i="5"/>
  <c r="BP170" i="3"/>
  <c r="AX170" i="3"/>
  <c r="AP170" i="3"/>
  <c r="BA175" i="3"/>
  <c r="AS175" i="3"/>
  <c r="F172" i="6"/>
  <c r="X172" i="6" s="1"/>
  <c r="E172" i="6"/>
  <c r="W172" i="6" s="1"/>
  <c r="E172" i="1" s="1"/>
  <c r="P172" i="1" s="1"/>
  <c r="BH305" i="3"/>
  <c r="AD305" i="3"/>
  <c r="BJ305" i="3"/>
  <c r="BI305" i="3"/>
  <c r="A306" i="3"/>
  <c r="F180" i="7"/>
  <c r="E180" i="7"/>
  <c r="W180" i="7" s="1"/>
  <c r="L145" i="2"/>
  <c r="B145" i="2"/>
  <c r="BV157" i="3"/>
  <c r="AO162" i="6"/>
  <c r="AV162" i="6"/>
  <c r="AR159" i="7"/>
  <c r="G159" i="1"/>
  <c r="R159" i="1" s="1"/>
  <c r="AF172" i="9"/>
  <c r="AN172" i="9" s="1"/>
  <c r="AU172" i="9" s="1"/>
  <c r="AI172" i="7"/>
  <c r="AF172" i="3"/>
  <c r="BV151" i="3"/>
  <c r="AX170" i="5"/>
  <c r="AQ170" i="5"/>
  <c r="AH179" i="6"/>
  <c r="AH179" i="3"/>
  <c r="BP163" i="3"/>
  <c r="AX163" i="3"/>
  <c r="AP163" i="3"/>
  <c r="AV161" i="6"/>
  <c r="AO161" i="6"/>
  <c r="AA179" i="4"/>
  <c r="AI179" i="4" s="1"/>
  <c r="AY179" i="8"/>
  <c r="AY179" i="10"/>
  <c r="AT179" i="6"/>
  <c r="BA179" i="6"/>
  <c r="AR179" i="10"/>
  <c r="AY179" i="7"/>
  <c r="AR179" i="9"/>
  <c r="AY179" i="9" s="1"/>
  <c r="AR179" i="8"/>
  <c r="BA167" i="5"/>
  <c r="AT167" i="5"/>
  <c r="AZ162" i="5"/>
  <c r="AS162" i="5"/>
  <c r="V173" i="4"/>
  <c r="AD173" i="4" s="1"/>
  <c r="AT173" i="10"/>
  <c r="AM173" i="10"/>
  <c r="AT173" i="7"/>
  <c r="AM173" i="9"/>
  <c r="AT173" i="9" s="1"/>
  <c r="AM173" i="7"/>
  <c r="AU291" i="4"/>
  <c r="J291" i="4"/>
  <c r="F183" i="3"/>
  <c r="X183" i="3" s="1"/>
  <c r="E183" i="3"/>
  <c r="F180" i="3"/>
  <c r="X180" i="3" s="1"/>
  <c r="E180" i="3"/>
  <c r="K190" i="15"/>
  <c r="O190" i="15"/>
  <c r="P190" i="15"/>
  <c r="N190" i="15"/>
  <c r="M190" i="15"/>
  <c r="L190" i="15"/>
  <c r="C190" i="8"/>
  <c r="C190" i="7"/>
  <c r="AG190" i="7"/>
  <c r="C190" i="5"/>
  <c r="C190" i="6"/>
  <c r="C190" i="3"/>
  <c r="AM168" i="8"/>
  <c r="AT168" i="8"/>
  <c r="F175" i="7"/>
  <c r="E175" i="7"/>
  <c r="W175" i="7" s="1"/>
  <c r="BN163" i="3"/>
  <c r="AZ163" i="3"/>
  <c r="AR163" i="3"/>
  <c r="S185" i="15"/>
  <c r="X185" i="4" s="1"/>
  <c r="AF185" i="4" s="1"/>
  <c r="R185" i="15"/>
  <c r="Z185" i="4"/>
  <c r="AH185" i="4" s="1"/>
  <c r="AS185" i="6"/>
  <c r="AZ185" i="6"/>
  <c r="AQ185" i="10"/>
  <c r="AX185" i="10"/>
  <c r="AX185" i="8"/>
  <c r="AQ185" i="8"/>
  <c r="AT169" i="8"/>
  <c r="AM169" i="8"/>
  <c r="AE31" i="9"/>
  <c r="AM32" i="9"/>
  <c r="AT32" i="9" s="1"/>
  <c r="AZ167" i="5"/>
  <c r="AS167" i="5"/>
  <c r="AF181" i="9"/>
  <c r="AN181" i="9" s="1"/>
  <c r="AU181" i="9" s="1"/>
  <c r="AI181" i="7"/>
  <c r="AF181" i="3"/>
  <c r="AG176" i="10"/>
  <c r="AG176" i="9"/>
  <c r="AO176" i="9" s="1"/>
  <c r="AV176" i="9" s="1"/>
  <c r="AG176" i="8"/>
  <c r="AF176" i="7"/>
  <c r="AI176" i="5"/>
  <c r="AG176" i="3"/>
  <c r="S195" i="15"/>
  <c r="X195" i="4" s="1"/>
  <c r="AF195" i="4" s="1"/>
  <c r="R195" i="15"/>
  <c r="Z195" i="4"/>
  <c r="AH195" i="4" s="1"/>
  <c r="AS195" i="6"/>
  <c r="AZ195" i="6"/>
  <c r="AX195" i="10"/>
  <c r="AX195" i="8"/>
  <c r="AQ195" i="10"/>
  <c r="AQ195" i="8"/>
  <c r="W181" i="4"/>
  <c r="AE181" i="4" s="1"/>
  <c r="AN181" i="10"/>
  <c r="AN181" i="8"/>
  <c r="AU181" i="8"/>
  <c r="AU181" i="10"/>
  <c r="AP181" i="5"/>
  <c r="AW181" i="5"/>
  <c r="AZ169" i="5"/>
  <c r="AS169" i="5"/>
  <c r="BH307" i="7"/>
  <c r="A308" i="7"/>
  <c r="BJ307" i="7"/>
  <c r="BI307" i="7"/>
  <c r="AG181" i="10"/>
  <c r="AG181" i="9"/>
  <c r="AO181" i="9" s="1"/>
  <c r="AV181" i="9" s="1"/>
  <c r="AG181" i="8"/>
  <c r="AF181" i="7"/>
  <c r="AI181" i="5"/>
  <c r="AG181" i="3"/>
  <c r="AV167" i="5"/>
  <c r="AO167" i="5"/>
  <c r="N146" i="2"/>
  <c r="D146" i="2"/>
  <c r="BN165" i="3"/>
  <c r="AR165" i="3"/>
  <c r="AZ165" i="3"/>
  <c r="AA122" i="2"/>
  <c r="Z122" i="2"/>
  <c r="X122" i="2"/>
  <c r="W122" i="2"/>
  <c r="Y122" i="2"/>
  <c r="V122" i="2"/>
  <c r="BM163" i="3"/>
  <c r="W163" i="3"/>
  <c r="AV167" i="6"/>
  <c r="AO167" i="6"/>
  <c r="AT160" i="8"/>
  <c r="AM160" i="8"/>
  <c r="AA174" i="4"/>
  <c r="AI174" i="4" s="1"/>
  <c r="AT174" i="6"/>
  <c r="BA174" i="6"/>
  <c r="AY174" i="10"/>
  <c r="AY174" i="8"/>
  <c r="AR174" i="10"/>
  <c r="AR174" i="8"/>
  <c r="AR174" i="9"/>
  <c r="AY174" i="9" s="1"/>
  <c r="AY174" i="7"/>
  <c r="BP167" i="3"/>
  <c r="AX167" i="3"/>
  <c r="AP167" i="3"/>
  <c r="F177" i="5"/>
  <c r="X177" i="5" s="1"/>
  <c r="E177" i="5"/>
  <c r="BS148" i="3"/>
  <c r="B148" i="1"/>
  <c r="M148" i="1" s="1"/>
  <c r="AH180" i="7"/>
  <c r="AL180" i="5"/>
  <c r="AJ180" i="3"/>
  <c r="BR167" i="3"/>
  <c r="AW167" i="3"/>
  <c r="AO167" i="3"/>
  <c r="O141" i="2"/>
  <c r="E141" i="2"/>
  <c r="Y191" i="15"/>
  <c r="Q191" i="15"/>
  <c r="V191" i="15"/>
  <c r="AP191" i="10"/>
  <c r="AW191" i="10"/>
  <c r="Y191" i="4"/>
  <c r="AG191" i="4" s="1"/>
  <c r="AY191" i="5"/>
  <c r="AW191" i="8"/>
  <c r="AY191" i="6"/>
  <c r="AP191" i="9"/>
  <c r="AW191" i="9" s="1"/>
  <c r="AP191" i="8"/>
  <c r="AR191" i="5"/>
  <c r="AR191" i="6"/>
  <c r="V189" i="15"/>
  <c r="Y189" i="15"/>
  <c r="Q189" i="15"/>
  <c r="Y189" i="4"/>
  <c r="AG189" i="4" s="1"/>
  <c r="AW189" i="10"/>
  <c r="AY189" i="5"/>
  <c r="AP189" i="10"/>
  <c r="AR189" i="6"/>
  <c r="AW189" i="8"/>
  <c r="AY189" i="6"/>
  <c r="AR189" i="5"/>
  <c r="AP189" i="9"/>
  <c r="AW189" i="9" s="1"/>
  <c r="AP189" i="8"/>
  <c r="L141" i="2"/>
  <c r="B141" i="2"/>
  <c r="W179" i="4"/>
  <c r="AE179" i="4" s="1"/>
  <c r="AU179" i="8"/>
  <c r="AU179" i="10"/>
  <c r="AN179" i="10"/>
  <c r="AN179" i="8"/>
  <c r="AW179" i="5"/>
  <c r="AP179" i="5"/>
  <c r="BA161" i="5"/>
  <c r="AT161" i="5"/>
  <c r="AA121" i="2"/>
  <c r="Z121" i="2"/>
  <c r="Y121" i="2"/>
  <c r="W121" i="2"/>
  <c r="V121" i="2"/>
  <c r="X121" i="2"/>
  <c r="A307" i="6"/>
  <c r="BJ306" i="6"/>
  <c r="BI306" i="6"/>
  <c r="BH306" i="6"/>
  <c r="BR159" i="3"/>
  <c r="AW159" i="3"/>
  <c r="AO159" i="3"/>
  <c r="BV146" i="3"/>
  <c r="AI169" i="6"/>
  <c r="AW169" i="6"/>
  <c r="AP169" i="6"/>
  <c r="AX166" i="7"/>
  <c r="AQ166" i="7"/>
  <c r="BQ164" i="3"/>
  <c r="AV164" i="3"/>
  <c r="AN164" i="3"/>
  <c r="BR162" i="3"/>
  <c r="AO162" i="3"/>
  <c r="AW162" i="3"/>
  <c r="F177" i="6"/>
  <c r="X177" i="6" s="1"/>
  <c r="E177" i="6"/>
  <c r="W177" i="6" s="1"/>
  <c r="E177" i="1" s="1"/>
  <c r="P177" i="1" s="1"/>
  <c r="BV148" i="3"/>
  <c r="AX167" i="5"/>
  <c r="AQ167" i="5"/>
  <c r="F174" i="3"/>
  <c r="X174" i="3" s="1"/>
  <c r="E174" i="3"/>
  <c r="F182" i="3"/>
  <c r="X182" i="3" s="1"/>
  <c r="E182" i="3"/>
  <c r="BR163" i="3"/>
  <c r="AW163" i="3"/>
  <c r="AO163" i="3"/>
  <c r="BO161" i="3"/>
  <c r="AY161" i="3"/>
  <c r="AQ161" i="3"/>
  <c r="AU170" i="7"/>
  <c r="AN170" i="7"/>
  <c r="AQ148" i="6"/>
  <c r="AX148" i="6"/>
  <c r="F171" i="3"/>
  <c r="X171" i="3" s="1"/>
  <c r="E171" i="3"/>
  <c r="AI163" i="6"/>
  <c r="AW163" i="6"/>
  <c r="AP163" i="6"/>
  <c r="AT161" i="8"/>
  <c r="AM161" i="8"/>
  <c r="V179" i="4"/>
  <c r="AD179" i="4" s="1"/>
  <c r="AM179" i="10"/>
  <c r="AT179" i="10"/>
  <c r="AT179" i="7"/>
  <c r="AM179" i="7"/>
  <c r="AM179" i="9"/>
  <c r="AT179" i="9" s="1"/>
  <c r="AW167" i="7"/>
  <c r="AP167" i="7"/>
  <c r="AR166" i="7"/>
  <c r="G166" i="1"/>
  <c r="R166" i="1" s="1"/>
  <c r="AS176" i="3"/>
  <c r="BA176" i="3"/>
  <c r="M160" i="13"/>
  <c r="W160" i="5"/>
  <c r="D160" i="1" s="1"/>
  <c r="O160" i="1" s="1"/>
  <c r="AV169" i="6"/>
  <c r="AO169" i="6"/>
  <c r="E139" i="2"/>
  <c r="O139" i="2"/>
  <c r="AX161" i="7"/>
  <c r="AQ161" i="7"/>
  <c r="AF173" i="9"/>
  <c r="AN173" i="9" s="1"/>
  <c r="AU173" i="9" s="1"/>
  <c r="AI173" i="7"/>
  <c r="AF173" i="3"/>
  <c r="N140" i="2"/>
  <c r="D140" i="2"/>
  <c r="AI170" i="6"/>
  <c r="AW170" i="6"/>
  <c r="AP170" i="6"/>
  <c r="AV175" i="7"/>
  <c r="AO175" i="7"/>
  <c r="AV165" i="8"/>
  <c r="AO165" i="8"/>
  <c r="AW170" i="7"/>
  <c r="AP170" i="7"/>
  <c r="F175" i="8"/>
  <c r="E175" i="8"/>
  <c r="W175" i="8" s="1"/>
  <c r="F175" i="1" s="1"/>
  <c r="Q175" i="1" s="1"/>
  <c r="S186" i="15"/>
  <c r="X186" i="4" s="1"/>
  <c r="AF186" i="4" s="1"/>
  <c r="R186" i="15"/>
  <c r="AQ186" i="10"/>
  <c r="Z186" i="4"/>
  <c r="AH186" i="4" s="1"/>
  <c r="AQ186" i="8"/>
  <c r="AX186" i="10"/>
  <c r="AZ186" i="6"/>
  <c r="AS186" i="6"/>
  <c r="AX186" i="8"/>
  <c r="BV155" i="3"/>
  <c r="AG173" i="10"/>
  <c r="AG173" i="8"/>
  <c r="AG173" i="9"/>
  <c r="AO173" i="9" s="1"/>
  <c r="AV173" i="9" s="1"/>
  <c r="AF173" i="7"/>
  <c r="AI173" i="5"/>
  <c r="AG173" i="3"/>
  <c r="AH175" i="6"/>
  <c r="AH175" i="3"/>
  <c r="BP165" i="3"/>
  <c r="AP165" i="3"/>
  <c r="AX165" i="3"/>
  <c r="BS156" i="3"/>
  <c r="B156" i="1"/>
  <c r="M156" i="1" s="1"/>
  <c r="P191" i="15"/>
  <c r="O191" i="15"/>
  <c r="N191" i="15"/>
  <c r="M191" i="15"/>
  <c r="L191" i="15"/>
  <c r="K191" i="15"/>
  <c r="C191" i="8"/>
  <c r="AG191" i="7"/>
  <c r="C191" i="7"/>
  <c r="C191" i="6"/>
  <c r="C191" i="5"/>
  <c r="C191" i="3"/>
  <c r="BM162" i="3"/>
  <c r="W162" i="3"/>
  <c r="M165" i="13"/>
  <c r="W165" i="5"/>
  <c r="D165" i="1" s="1"/>
  <c r="O165" i="1" s="1"/>
  <c r="AZ165" i="5"/>
  <c r="AS165" i="5"/>
  <c r="N141" i="2"/>
  <c r="D141" i="2"/>
  <c r="AR160" i="7"/>
  <c r="G160" i="1"/>
  <c r="R160" i="1" s="1"/>
  <c r="N144" i="2"/>
  <c r="D144" i="2"/>
  <c r="BS146" i="3"/>
  <c r="B146" i="1"/>
  <c r="M146" i="1" s="1"/>
  <c r="AF183" i="9"/>
  <c r="AN183" i="9" s="1"/>
  <c r="AU183" i="9" s="1"/>
  <c r="AI183" i="7"/>
  <c r="AF183" i="3"/>
  <c r="BP169" i="3"/>
  <c r="AX169" i="3"/>
  <c r="AP169" i="3"/>
  <c r="AT162" i="8"/>
  <c r="AM162" i="8"/>
  <c r="BQ166" i="3"/>
  <c r="AV166" i="3"/>
  <c r="AN166" i="3"/>
  <c r="R191" i="15"/>
  <c r="S191" i="15"/>
  <c r="X191" i="4" s="1"/>
  <c r="AF191" i="4" s="1"/>
  <c r="AX191" i="10"/>
  <c r="AQ191" i="10"/>
  <c r="Z191" i="4"/>
  <c r="AH191" i="4" s="1"/>
  <c r="AX191" i="8"/>
  <c r="AZ191" i="6"/>
  <c r="AQ191" i="8"/>
  <c r="AS191" i="6"/>
  <c r="P195" i="15"/>
  <c r="N195" i="15"/>
  <c r="M195" i="15"/>
  <c r="L195" i="15"/>
  <c r="K195" i="15"/>
  <c r="O195" i="15"/>
  <c r="C195" i="8"/>
  <c r="C195" i="7"/>
  <c r="AG195" i="7"/>
  <c r="C195" i="6"/>
  <c r="C195" i="5"/>
  <c r="C195" i="3"/>
  <c r="AW161" i="7"/>
  <c r="AP161" i="7"/>
  <c r="BO159" i="3"/>
  <c r="AY159" i="3"/>
  <c r="AQ159" i="3"/>
  <c r="BS147" i="3"/>
  <c r="B147" i="1"/>
  <c r="M147" i="1" s="1"/>
  <c r="AX159" i="5"/>
  <c r="AQ159" i="5"/>
  <c r="AU164" i="3"/>
  <c r="AM164" i="3"/>
  <c r="AX146" i="6"/>
  <c r="AQ146" i="6"/>
  <c r="AX164" i="7"/>
  <c r="AQ164" i="7"/>
  <c r="AX162" i="5"/>
  <c r="AQ162" i="5"/>
  <c r="AV177" i="7"/>
  <c r="AO177" i="7"/>
  <c r="E178" i="3"/>
  <c r="F178" i="3"/>
  <c r="X178" i="3" s="1"/>
  <c r="BN164" i="3"/>
  <c r="AZ164" i="3"/>
  <c r="AR164" i="3"/>
  <c r="AN167" i="7"/>
  <c r="AU167" i="7"/>
  <c r="F174" i="5"/>
  <c r="X174" i="5" s="1"/>
  <c r="E174" i="5"/>
  <c r="E182" i="5"/>
  <c r="F182" i="5"/>
  <c r="X182" i="5" s="1"/>
  <c r="AQ163" i="5"/>
  <c r="AX163" i="5"/>
  <c r="AZ161" i="5"/>
  <c r="AS161" i="5"/>
  <c r="E171" i="5"/>
  <c r="F171" i="5"/>
  <c r="X171" i="5" s="1"/>
  <c r="AT166" i="5"/>
  <c r="BA166" i="5"/>
  <c r="AW160" i="7"/>
  <c r="AP160" i="7"/>
  <c r="E180" i="6"/>
  <c r="W180" i="6" s="1"/>
  <c r="E180" i="1" s="1"/>
  <c r="P180" i="1" s="1"/>
  <c r="F180" i="6"/>
  <c r="X180" i="6" s="1"/>
  <c r="AW162" i="7"/>
  <c r="AP162" i="7"/>
  <c r="AR162" i="7"/>
  <c r="G162" i="1"/>
  <c r="R162" i="1" s="1"/>
  <c r="BM169" i="3"/>
  <c r="W169" i="3"/>
  <c r="BV152" i="3"/>
  <c r="BS154" i="3"/>
  <c r="B154" i="1"/>
  <c r="M154" i="1" s="1"/>
  <c r="E183" i="8"/>
  <c r="W183" i="8" s="1"/>
  <c r="F183" i="1" s="1"/>
  <c r="Q183" i="1" s="1"/>
  <c r="F183" i="8"/>
  <c r="E145" i="2"/>
  <c r="O145" i="2"/>
  <c r="AV170" i="5"/>
  <c r="AO170" i="5"/>
  <c r="AX149" i="6"/>
  <c r="AQ149" i="6"/>
  <c r="N188" i="15"/>
  <c r="M188" i="15"/>
  <c r="L188" i="15"/>
  <c r="K188" i="15"/>
  <c r="P188" i="15"/>
  <c r="O188" i="15"/>
  <c r="C188" i="7"/>
  <c r="AG188" i="7"/>
  <c r="C188" i="8"/>
  <c r="C188" i="6"/>
  <c r="C188" i="5"/>
  <c r="C188" i="3"/>
  <c r="V178" i="4"/>
  <c r="AD178" i="4" s="1"/>
  <c r="AT178" i="7"/>
  <c r="AM178" i="10"/>
  <c r="AM178" i="7"/>
  <c r="AT178" i="10"/>
  <c r="AM178" i="9"/>
  <c r="AT178" i="9" s="1"/>
  <c r="AA173" i="4"/>
  <c r="AI173" i="4" s="1"/>
  <c r="AR173" i="10"/>
  <c r="AY173" i="10"/>
  <c r="BA173" i="6"/>
  <c r="AY173" i="8"/>
  <c r="AR173" i="9"/>
  <c r="AY173" i="9" s="1"/>
  <c r="AT173" i="6"/>
  <c r="AR173" i="8"/>
  <c r="AY173" i="7"/>
  <c r="H295" i="4"/>
  <c r="R194" i="15"/>
  <c r="S194" i="15"/>
  <c r="X194" i="4" s="1"/>
  <c r="AF194" i="4" s="1"/>
  <c r="Z194" i="4"/>
  <c r="AH194" i="4" s="1"/>
  <c r="AX194" i="8"/>
  <c r="AQ194" i="10"/>
  <c r="AZ194" i="6"/>
  <c r="AX194" i="10"/>
  <c r="AS194" i="6"/>
  <c r="AQ194" i="8"/>
  <c r="AU159" i="7"/>
  <c r="AN159" i="7"/>
  <c r="O146" i="2"/>
  <c r="E146" i="2"/>
  <c r="AO170" i="8"/>
  <c r="AV170" i="8"/>
  <c r="E171" i="6"/>
  <c r="W171" i="6" s="1"/>
  <c r="E171" i="1" s="1"/>
  <c r="P171" i="1" s="1"/>
  <c r="F171" i="6"/>
  <c r="X171" i="6" s="1"/>
  <c r="A307" i="8"/>
  <c r="BJ306" i="8"/>
  <c r="BI306" i="8"/>
  <c r="BH306" i="8"/>
  <c r="AU169" i="3"/>
  <c r="AM169" i="3"/>
  <c r="V175" i="4"/>
  <c r="AD175" i="4" s="1"/>
  <c r="AT175" i="10"/>
  <c r="AT175" i="7"/>
  <c r="AM175" i="10"/>
  <c r="AM175" i="7"/>
  <c r="AM175" i="9"/>
  <c r="AT175" i="9" s="1"/>
  <c r="AR167" i="7"/>
  <c r="G167" i="1"/>
  <c r="R167" i="1" s="1"/>
  <c r="AA176" i="4"/>
  <c r="AI176" i="4" s="1"/>
  <c r="AY176" i="10"/>
  <c r="AR176" i="10"/>
  <c r="AR176" i="8"/>
  <c r="BA176" i="6"/>
  <c r="AY176" i="8"/>
  <c r="AT176" i="6"/>
  <c r="AY176" i="7"/>
  <c r="AR176" i="9"/>
  <c r="AY176" i="9" s="1"/>
  <c r="AE178" i="8"/>
  <c r="AG178" i="6"/>
  <c r="AG178" i="5"/>
  <c r="AE178" i="3"/>
  <c r="BQ163" i="3"/>
  <c r="AV163" i="3"/>
  <c r="AN163" i="3"/>
  <c r="E179" i="5"/>
  <c r="F179" i="5"/>
  <c r="X179" i="5" s="1"/>
  <c r="W178" i="4"/>
  <c r="AE178" i="4" s="1"/>
  <c r="AU178" i="8"/>
  <c r="AN178" i="10"/>
  <c r="AP178" i="5"/>
  <c r="AU178" i="10"/>
  <c r="AN178" i="8"/>
  <c r="AW178" i="5"/>
  <c r="BO167" i="3"/>
  <c r="AY167" i="3"/>
  <c r="AQ167" i="3"/>
  <c r="AF178" i="9"/>
  <c r="AN178" i="9" s="1"/>
  <c r="AU178" i="9" s="1"/>
  <c r="AI178" i="7"/>
  <c r="AF178" i="3"/>
  <c r="BQ165" i="3"/>
  <c r="AN165" i="3"/>
  <c r="AV165" i="3"/>
  <c r="AX165" i="7"/>
  <c r="AQ165" i="7"/>
  <c r="AO160" i="5"/>
  <c r="AV160" i="5"/>
  <c r="AV169" i="8"/>
  <c r="AO169" i="8"/>
  <c r="AI183" i="9"/>
  <c r="AQ183" i="9" s="1"/>
  <c r="AX183" i="9" s="1"/>
  <c r="AK183" i="5"/>
  <c r="AI183" i="3"/>
  <c r="BV149" i="3"/>
  <c r="AG180" i="10"/>
  <c r="AG180" i="9"/>
  <c r="AO180" i="9" s="1"/>
  <c r="AV180" i="9" s="1"/>
  <c r="AG180" i="8"/>
  <c r="AF180" i="7"/>
  <c r="AI180" i="5"/>
  <c r="AG180" i="3"/>
  <c r="AU161" i="3"/>
  <c r="AM161" i="3"/>
  <c r="AJ26" i="9"/>
  <c r="AR27" i="9"/>
  <c r="AY27" i="9" s="1"/>
  <c r="BN167" i="3"/>
  <c r="AZ167" i="3"/>
  <c r="AR167" i="3"/>
  <c r="S189" i="15"/>
  <c r="X189" i="4" s="1"/>
  <c r="AF189" i="4" s="1"/>
  <c r="R189" i="15"/>
  <c r="Z189" i="4"/>
  <c r="AH189" i="4" s="1"/>
  <c r="AX189" i="10"/>
  <c r="AQ189" i="10"/>
  <c r="AX189" i="8"/>
  <c r="AS189" i="6"/>
  <c r="AZ189" i="6"/>
  <c r="AQ189" i="8"/>
  <c r="O144" i="2"/>
  <c r="E144" i="2"/>
  <c r="AN163" i="7"/>
  <c r="AU163" i="7"/>
  <c r="AO159" i="8"/>
  <c r="AV159" i="8"/>
  <c r="AO164" i="5"/>
  <c r="AV164" i="5"/>
  <c r="D139" i="2"/>
  <c r="N139" i="2"/>
  <c r="W174" i="4"/>
  <c r="AE174" i="4" s="1"/>
  <c r="AU174" i="10"/>
  <c r="AP174" i="5"/>
  <c r="AN174" i="10"/>
  <c r="AU174" i="8"/>
  <c r="AN174" i="8"/>
  <c r="AW174" i="5"/>
  <c r="AQ145" i="6"/>
  <c r="AX145" i="6"/>
  <c r="AV162" i="8"/>
  <c r="AO162" i="8"/>
  <c r="F177" i="8"/>
  <c r="E177" i="8"/>
  <c r="W177" i="8" s="1"/>
  <c r="F177" i="1" s="1"/>
  <c r="Q177" i="1" s="1"/>
  <c r="AU163" i="3"/>
  <c r="AM163" i="3"/>
  <c r="F178" i="6"/>
  <c r="X178" i="6" s="1"/>
  <c r="E178" i="6"/>
  <c r="W178" i="6" s="1"/>
  <c r="E178" i="1" s="1"/>
  <c r="P178" i="1" s="1"/>
  <c r="AW164" i="7"/>
  <c r="AP164" i="7"/>
  <c r="F174" i="7"/>
  <c r="E174" i="7"/>
  <c r="W174" i="7" s="1"/>
  <c r="A306" i="9"/>
  <c r="BJ305" i="9"/>
  <c r="BI305" i="9"/>
  <c r="BH305" i="9"/>
  <c r="AX147" i="6"/>
  <c r="AQ147" i="6"/>
  <c r="A328" i="8"/>
  <c r="BJ327" i="8"/>
  <c r="BI327" i="8"/>
  <c r="BH327" i="8"/>
  <c r="AV182" i="7"/>
  <c r="AO182" i="7"/>
  <c r="AV163" i="8"/>
  <c r="AO163" i="8"/>
  <c r="BR164" i="3"/>
  <c r="AW164" i="3"/>
  <c r="AO164" i="3"/>
  <c r="L135" i="2"/>
  <c r="B135" i="2"/>
  <c r="AV170" i="10"/>
  <c r="AO170" i="10"/>
  <c r="AO171" i="7"/>
  <c r="AV171" i="7"/>
  <c r="E172" i="3"/>
  <c r="F172" i="3"/>
  <c r="X172" i="3" s="1"/>
  <c r="AE176" i="8"/>
  <c r="AG176" i="6"/>
  <c r="AG176" i="5"/>
  <c r="AE176" i="3"/>
  <c r="BQ161" i="3"/>
  <c r="AV161" i="3"/>
  <c r="AN161" i="3"/>
  <c r="AA175" i="4"/>
  <c r="AI175" i="4" s="1"/>
  <c r="AY175" i="10"/>
  <c r="BA175" i="6"/>
  <c r="AR175" i="10"/>
  <c r="AR175" i="8"/>
  <c r="AT175" i="6"/>
  <c r="AY175" i="8"/>
  <c r="AY175" i="7"/>
  <c r="AR175" i="9"/>
  <c r="AY175" i="9" s="1"/>
  <c r="F175" i="6"/>
  <c r="X175" i="6" s="1"/>
  <c r="E175" i="6"/>
  <c r="W175" i="6" s="1"/>
  <c r="E175" i="1" s="1"/>
  <c r="P175" i="1" s="1"/>
  <c r="M164" i="13"/>
  <c r="W164" i="5"/>
  <c r="D164" i="1" s="1"/>
  <c r="O164" i="1" s="1"/>
  <c r="AU176" i="10"/>
  <c r="W176" i="4"/>
  <c r="AE176" i="4" s="1"/>
  <c r="AN176" i="10"/>
  <c r="AU176" i="8"/>
  <c r="AN176" i="8"/>
  <c r="AW176" i="5"/>
  <c r="AP176" i="5"/>
  <c r="AX155" i="6"/>
  <c r="AQ155" i="6"/>
  <c r="AR170" i="7"/>
  <c r="G170" i="1"/>
  <c r="R170" i="1" s="1"/>
  <c r="AU165" i="7"/>
  <c r="AN165" i="7"/>
  <c r="AW166" i="7"/>
  <c r="AP166" i="7"/>
  <c r="AK330" i="3"/>
  <c r="AI161" i="6"/>
  <c r="AW161" i="6"/>
  <c r="AP161" i="6"/>
  <c r="AP163" i="7"/>
  <c r="AW163" i="7"/>
  <c r="V181" i="4"/>
  <c r="AD181" i="4" s="1"/>
  <c r="AM181" i="10"/>
  <c r="AT181" i="7"/>
  <c r="AT181" i="10"/>
  <c r="AM181" i="7"/>
  <c r="AM181" i="9"/>
  <c r="AT181" i="9" s="1"/>
  <c r="BO163" i="3"/>
  <c r="AY163" i="3"/>
  <c r="AQ163" i="3"/>
  <c r="AA181" i="4"/>
  <c r="AI181" i="4" s="1"/>
  <c r="BA181" i="6"/>
  <c r="AR181" i="10"/>
  <c r="AR181" i="8"/>
  <c r="AY181" i="8"/>
  <c r="AT181" i="6"/>
  <c r="AY181" i="10"/>
  <c r="AR181" i="9"/>
  <c r="AY181" i="9" s="1"/>
  <c r="AY181" i="7"/>
  <c r="K197" i="15"/>
  <c r="O197" i="15"/>
  <c r="N197" i="15"/>
  <c r="L197" i="15"/>
  <c r="P197" i="15"/>
  <c r="M197" i="15"/>
  <c r="C197" i="8"/>
  <c r="AG197" i="7"/>
  <c r="C197" i="7"/>
  <c r="C197" i="5"/>
  <c r="C197" i="6"/>
  <c r="C197" i="3"/>
  <c r="AX168" i="5"/>
  <c r="AQ168" i="5"/>
  <c r="AH180" i="6"/>
  <c r="AH180" i="3"/>
  <c r="Q197" i="15"/>
  <c r="Y197" i="15"/>
  <c r="V197" i="15"/>
  <c r="Y197" i="4"/>
  <c r="AG197" i="4" s="1"/>
  <c r="AW197" i="10"/>
  <c r="AP197" i="9"/>
  <c r="AW197" i="9" s="1"/>
  <c r="AY197" i="6"/>
  <c r="AP197" i="10"/>
  <c r="AW197" i="8"/>
  <c r="AY197" i="5"/>
  <c r="AR197" i="5"/>
  <c r="AR197" i="6"/>
  <c r="AP197" i="8"/>
  <c r="AI175" i="9"/>
  <c r="AQ175" i="9" s="1"/>
  <c r="AX175" i="9" s="1"/>
  <c r="AK175" i="5"/>
  <c r="AI175" i="3"/>
  <c r="AS173" i="3"/>
  <c r="BA173" i="3"/>
  <c r="BS151" i="3"/>
  <c r="B151" i="1"/>
  <c r="M151" i="1" s="1"/>
  <c r="AX168" i="7"/>
  <c r="AQ168" i="7"/>
  <c r="AR163" i="7"/>
  <c r="G163" i="1"/>
  <c r="R163" i="1" s="1"/>
  <c r="BI305" i="10"/>
  <c r="BH305" i="10"/>
  <c r="A306" i="10"/>
  <c r="BJ305" i="10"/>
  <c r="F178" i="5"/>
  <c r="X178" i="5" s="1"/>
  <c r="E178" i="5"/>
  <c r="AV167" i="8"/>
  <c r="AO167" i="8"/>
  <c r="F174" i="6"/>
  <c r="X174" i="6" s="1"/>
  <c r="E174" i="6"/>
  <c r="W174" i="6" s="1"/>
  <c r="E174" i="1" s="1"/>
  <c r="P174" i="1" s="1"/>
  <c r="W173" i="4"/>
  <c r="AE173" i="4" s="1"/>
  <c r="AU173" i="10"/>
  <c r="AN173" i="10"/>
  <c r="AU173" i="8"/>
  <c r="AP173" i="5"/>
  <c r="AW173" i="5"/>
  <c r="AN173" i="8"/>
  <c r="L136" i="2"/>
  <c r="B136" i="2"/>
  <c r="Y193" i="15"/>
  <c r="Q193" i="15"/>
  <c r="V193" i="15"/>
  <c r="Y193" i="4"/>
  <c r="AG193" i="4" s="1"/>
  <c r="AP193" i="10"/>
  <c r="AW193" i="10"/>
  <c r="AW193" i="8"/>
  <c r="AY193" i="6"/>
  <c r="AY193" i="5"/>
  <c r="AR193" i="6"/>
  <c r="AP193" i="9"/>
  <c r="AW193" i="9" s="1"/>
  <c r="AR193" i="5"/>
  <c r="AP193" i="8"/>
  <c r="L143" i="2"/>
  <c r="B143" i="2"/>
  <c r="F176" i="3"/>
  <c r="X176" i="3" s="1"/>
  <c r="E176" i="3"/>
  <c r="AA172" i="4"/>
  <c r="AI172" i="4" s="1"/>
  <c r="AY172" i="10"/>
  <c r="AR172" i="10"/>
  <c r="AT172" i="6"/>
  <c r="AR172" i="8"/>
  <c r="BA172" i="6"/>
  <c r="AY172" i="8"/>
  <c r="AR172" i="9"/>
  <c r="AY172" i="9" s="1"/>
  <c r="AY172" i="7"/>
  <c r="P194" i="15"/>
  <c r="O194" i="15"/>
  <c r="N194" i="15"/>
  <c r="M194" i="15"/>
  <c r="L194" i="15"/>
  <c r="K194" i="15"/>
  <c r="C194" i="8"/>
  <c r="AG194" i="7"/>
  <c r="C194" i="7"/>
  <c r="C194" i="6"/>
  <c r="C194" i="5"/>
  <c r="C194" i="3"/>
  <c r="R196" i="15"/>
  <c r="S196" i="15"/>
  <c r="X196" i="4" s="1"/>
  <c r="AF196" i="4" s="1"/>
  <c r="AX196" i="10"/>
  <c r="Z196" i="4"/>
  <c r="AH196" i="4" s="1"/>
  <c r="AQ196" i="10"/>
  <c r="AZ196" i="6"/>
  <c r="AQ196" i="8"/>
  <c r="AX196" i="8"/>
  <c r="AS196" i="6"/>
  <c r="AX153" i="6"/>
  <c r="AQ153" i="6"/>
  <c r="AM164" i="8"/>
  <c r="AT164" i="8"/>
  <c r="N288" i="1"/>
  <c r="K288" i="1"/>
  <c r="N287" i="1"/>
  <c r="K287" i="1"/>
  <c r="O137" i="2"/>
  <c r="E137" i="2"/>
  <c r="A328" i="10"/>
  <c r="BJ327" i="10"/>
  <c r="BH327" i="10"/>
  <c r="BI327" i="10"/>
  <c r="AE177" i="8"/>
  <c r="AG177" i="6"/>
  <c r="AG177" i="5"/>
  <c r="AE177" i="3"/>
  <c r="AO163" i="5"/>
  <c r="AV163" i="5"/>
  <c r="AU166" i="3"/>
  <c r="AM166" i="3"/>
  <c r="F178" i="7"/>
  <c r="E178" i="7"/>
  <c r="W178" i="7" s="1"/>
  <c r="AO167" i="10"/>
  <c r="AV167" i="10"/>
  <c r="AV174" i="7"/>
  <c r="AO174" i="7"/>
  <c r="BP164" i="3"/>
  <c r="AX164" i="3"/>
  <c r="AP164" i="3"/>
  <c r="F181" i="3"/>
  <c r="X181" i="3" s="1"/>
  <c r="E181" i="3"/>
  <c r="F182" i="7"/>
  <c r="E182" i="7"/>
  <c r="W182" i="7" s="1"/>
  <c r="AQ164" i="5"/>
  <c r="AX164" i="5"/>
  <c r="F171" i="7"/>
  <c r="E171" i="7"/>
  <c r="W171" i="7" s="1"/>
  <c r="BO170" i="3"/>
  <c r="AY170" i="3"/>
  <c r="AQ170" i="3"/>
  <c r="BA159" i="5"/>
  <c r="AT159" i="5"/>
  <c r="V188" i="15"/>
  <c r="Y188" i="15"/>
  <c r="Q188" i="15"/>
  <c r="AW188" i="10"/>
  <c r="Y188" i="4"/>
  <c r="AG188" i="4" s="1"/>
  <c r="AW188" i="8"/>
  <c r="AY188" i="6"/>
  <c r="AP188" i="10"/>
  <c r="AR188" i="6"/>
  <c r="AP188" i="9"/>
  <c r="AW188" i="9" s="1"/>
  <c r="AR188" i="5"/>
  <c r="AP188" i="8"/>
  <c r="AY188" i="5"/>
  <c r="AT160" i="5"/>
  <c r="BA160" i="5"/>
  <c r="F183" i="5"/>
  <c r="X183" i="5" s="1"/>
  <c r="E183" i="5"/>
  <c r="M161" i="13"/>
  <c r="W161" i="5"/>
  <c r="D161" i="1" s="1"/>
  <c r="O161" i="1" s="1"/>
  <c r="AX167" i="7"/>
  <c r="AQ167" i="7"/>
  <c r="V177" i="4"/>
  <c r="AD177" i="4" s="1"/>
  <c r="AT177" i="10"/>
  <c r="AT177" i="7"/>
  <c r="AM177" i="10"/>
  <c r="AM177" i="9"/>
  <c r="AT177" i="9" s="1"/>
  <c r="AM177" i="7"/>
  <c r="S192" i="15"/>
  <c r="X192" i="4" s="1"/>
  <c r="AF192" i="4" s="1"/>
  <c r="R192" i="15"/>
  <c r="Z192" i="4"/>
  <c r="AH192" i="4" s="1"/>
  <c r="AX192" i="10"/>
  <c r="AX192" i="8"/>
  <c r="AS192" i="6"/>
  <c r="AZ192" i="6"/>
  <c r="AQ192" i="10"/>
  <c r="AQ192" i="8"/>
  <c r="AQ163" i="7"/>
  <c r="AX163" i="7"/>
  <c r="AT163" i="5"/>
  <c r="BA163" i="5"/>
  <c r="P196" i="15"/>
  <c r="O196" i="15"/>
  <c r="N196" i="15"/>
  <c r="M196" i="15"/>
  <c r="L196" i="15"/>
  <c r="K196" i="15"/>
  <c r="C196" i="8"/>
  <c r="AG196" i="7"/>
  <c r="C196" i="7"/>
  <c r="C196" i="6"/>
  <c r="C196" i="5"/>
  <c r="C196" i="3"/>
  <c r="AQ160" i="5"/>
  <c r="AX160" i="5"/>
  <c r="AE181" i="8"/>
  <c r="AG181" i="6"/>
  <c r="AG181" i="5"/>
  <c r="AE181" i="3"/>
  <c r="F179" i="8"/>
  <c r="E179" i="8"/>
  <c r="W179" i="8" s="1"/>
  <c r="F179" i="1" s="1"/>
  <c r="Q179" i="1" s="1"/>
  <c r="AV165" i="6"/>
  <c r="AO165" i="6"/>
  <c r="AV170" i="6"/>
  <c r="AO170" i="6"/>
  <c r="AE179" i="8"/>
  <c r="AG179" i="6"/>
  <c r="AG179" i="5"/>
  <c r="AE179" i="3"/>
  <c r="O143" i="2"/>
  <c r="E143" i="2"/>
  <c r="AH183" i="6"/>
  <c r="AH183" i="3"/>
  <c r="N143" i="2"/>
  <c r="D143" i="2"/>
  <c r="AH179" i="7"/>
  <c r="AL179" i="5"/>
  <c r="AJ179" i="3"/>
  <c r="F177" i="3"/>
  <c r="X177" i="3" s="1"/>
  <c r="E177" i="3"/>
  <c r="AG179" i="10"/>
  <c r="AG179" i="9"/>
  <c r="AO179" i="9" s="1"/>
  <c r="AV179" i="9" s="1"/>
  <c r="AG179" i="8"/>
  <c r="AF179" i="7"/>
  <c r="AI179" i="5"/>
  <c r="AG179" i="3"/>
  <c r="BO162" i="3"/>
  <c r="AY162" i="3"/>
  <c r="AQ162" i="3"/>
  <c r="BN161" i="3"/>
  <c r="AZ161" i="3"/>
  <c r="AR161" i="3"/>
  <c r="Q184" i="15"/>
  <c r="V184" i="15"/>
  <c r="Y184" i="15"/>
  <c r="Y184" i="4"/>
  <c r="AG184" i="4" s="1"/>
  <c r="AR184" i="6"/>
  <c r="AP184" i="10"/>
  <c r="AY184" i="6"/>
  <c r="AW184" i="8"/>
  <c r="AP184" i="9"/>
  <c r="AW184" i="9" s="1"/>
  <c r="AW184" i="10"/>
  <c r="AP184" i="8"/>
  <c r="AR184" i="5"/>
  <c r="AY184" i="5"/>
  <c r="AZ159" i="5"/>
  <c r="AS159" i="5"/>
  <c r="E177" i="7"/>
  <c r="W177" i="7" s="1"/>
  <c r="F177" i="7"/>
  <c r="AT164" i="5"/>
  <c r="BA164" i="5"/>
  <c r="E182" i="6"/>
  <c r="W182" i="6" s="1"/>
  <c r="E182" i="1" s="1"/>
  <c r="P182" i="1" s="1"/>
  <c r="F182" i="6"/>
  <c r="X182" i="6" s="1"/>
  <c r="Y196" i="15"/>
  <c r="V196" i="15"/>
  <c r="Q196" i="15"/>
  <c r="Y196" i="4"/>
  <c r="AG196" i="4" s="1"/>
  <c r="AW196" i="10"/>
  <c r="AY196" i="6"/>
  <c r="AP196" i="10"/>
  <c r="AP196" i="9"/>
  <c r="AW196" i="9" s="1"/>
  <c r="AP196" i="8"/>
  <c r="AY196" i="5"/>
  <c r="AW196" i="8"/>
  <c r="AR196" i="5"/>
  <c r="AR196" i="6"/>
  <c r="AX170" i="7"/>
  <c r="AQ170" i="7"/>
  <c r="BM167" i="3"/>
  <c r="W167" i="3"/>
  <c r="M162" i="13"/>
  <c r="W162" i="5"/>
  <c r="D162" i="1" s="1"/>
  <c r="O162" i="1" s="1"/>
  <c r="F176" i="5"/>
  <c r="X176" i="5" s="1"/>
  <c r="E176" i="5"/>
  <c r="V172" i="4"/>
  <c r="AD172" i="4" s="1"/>
  <c r="AT172" i="10"/>
  <c r="AM172" i="10"/>
  <c r="AT172" i="7"/>
  <c r="AM172" i="7"/>
  <c r="AM172" i="9"/>
  <c r="AT172" i="9" s="1"/>
  <c r="T203" i="15"/>
  <c r="B201" i="15"/>
  <c r="B210" i="15"/>
  <c r="U199" i="15"/>
  <c r="U208" i="15"/>
  <c r="T199" i="15"/>
  <c r="T208" i="15"/>
  <c r="B206" i="15"/>
  <c r="U201" i="15"/>
  <c r="U204" i="15"/>
  <c r="T201" i="15"/>
  <c r="U210" i="15"/>
  <c r="U207" i="15"/>
  <c r="U203" i="15"/>
  <c r="T198" i="15"/>
  <c r="B205" i="15"/>
  <c r="B200" i="15"/>
  <c r="U206" i="15"/>
  <c r="T206" i="15"/>
  <c r="B207" i="15"/>
  <c r="B199" i="15"/>
  <c r="B209" i="15"/>
  <c r="T204" i="15"/>
  <c r="U202" i="15"/>
  <c r="U200" i="15"/>
  <c r="T202" i="15"/>
  <c r="T200" i="15"/>
  <c r="B202" i="15"/>
  <c r="B204" i="15"/>
  <c r="B198" i="15"/>
  <c r="U209" i="15"/>
  <c r="T209" i="15"/>
  <c r="T207" i="15"/>
  <c r="B203" i="15"/>
  <c r="I18" i="15"/>
  <c r="T210" i="15"/>
  <c r="U205" i="15"/>
  <c r="U198" i="15"/>
  <c r="T205" i="15"/>
  <c r="B208" i="15"/>
  <c r="M186" i="15"/>
  <c r="L186" i="15"/>
  <c r="K186" i="15"/>
  <c r="P186" i="15"/>
  <c r="O186" i="15"/>
  <c r="N186" i="15"/>
  <c r="C186" i="8"/>
  <c r="C186" i="7"/>
  <c r="AG186" i="7"/>
  <c r="C186" i="6"/>
  <c r="C186" i="5"/>
  <c r="C186" i="3"/>
  <c r="BQ169" i="3"/>
  <c r="AV169" i="3"/>
  <c r="AN169" i="3"/>
  <c r="BP159" i="3"/>
  <c r="AX159" i="3"/>
  <c r="AP159" i="3"/>
  <c r="AO159" i="10"/>
  <c r="AV159" i="10"/>
  <c r="W131" i="2"/>
  <c r="V131" i="2"/>
  <c r="X131" i="2"/>
  <c r="AA131" i="2"/>
  <c r="Z131" i="2"/>
  <c r="Y131" i="2"/>
  <c r="BQ159" i="3"/>
  <c r="AV159" i="3"/>
  <c r="AN159" i="3"/>
  <c r="BR166" i="3"/>
  <c r="AW166" i="3"/>
  <c r="AO166" i="3"/>
  <c r="AU159" i="3"/>
  <c r="AM159" i="3"/>
  <c r="F173" i="3"/>
  <c r="X173" i="3" s="1"/>
  <c r="E173" i="3"/>
  <c r="AS180" i="3"/>
  <c r="BA180" i="3"/>
  <c r="AV162" i="10"/>
  <c r="AO162" i="10"/>
  <c r="AF177" i="9"/>
  <c r="AN177" i="9" s="1"/>
  <c r="AU177" i="9" s="1"/>
  <c r="AI177" i="7"/>
  <c r="AF177" i="3"/>
  <c r="AV163" i="6"/>
  <c r="AO163" i="6"/>
  <c r="AO166" i="5"/>
  <c r="AV166" i="5"/>
  <c r="AO178" i="7"/>
  <c r="AV178" i="7"/>
  <c r="O135" i="2"/>
  <c r="E135" i="2"/>
  <c r="F174" i="8"/>
  <c r="E174" i="8"/>
  <c r="W174" i="8" s="1"/>
  <c r="F174" i="1" s="1"/>
  <c r="Q174" i="1" s="1"/>
  <c r="AI164" i="6"/>
  <c r="AW164" i="6"/>
  <c r="AP164" i="6"/>
  <c r="F181" i="5"/>
  <c r="X181" i="5" s="1"/>
  <c r="E181" i="5"/>
  <c r="F182" i="8"/>
  <c r="E182" i="8"/>
  <c r="W182" i="8" s="1"/>
  <c r="F182" i="1" s="1"/>
  <c r="Q182" i="1" s="1"/>
  <c r="AV163" i="10"/>
  <c r="AO163" i="10"/>
  <c r="AU164" i="7"/>
  <c r="AN164" i="7"/>
  <c r="AA123" i="2"/>
  <c r="Y123" i="2"/>
  <c r="X123" i="2"/>
  <c r="Z123" i="2"/>
  <c r="W123" i="2"/>
  <c r="V123" i="2"/>
  <c r="E142" i="2"/>
  <c r="O142" i="2"/>
  <c r="N135" i="2"/>
  <c r="D135" i="2"/>
  <c r="F171" i="8"/>
  <c r="E171" i="8"/>
  <c r="W171" i="8" s="1"/>
  <c r="F171" i="1" s="1"/>
  <c r="Q171" i="1" s="1"/>
  <c r="AZ170" i="5"/>
  <c r="AS170" i="5"/>
  <c r="BO160" i="3"/>
  <c r="AY160" i="3"/>
  <c r="AQ160" i="3"/>
  <c r="W171" i="4"/>
  <c r="AE171" i="4" s="1"/>
  <c r="AU171" i="8"/>
  <c r="AU171" i="10"/>
  <c r="AN171" i="10"/>
  <c r="AP171" i="5"/>
  <c r="AW171" i="5"/>
  <c r="AN171" i="8"/>
  <c r="L144" i="2"/>
  <c r="B144" i="2"/>
  <c r="M289" i="4"/>
  <c r="K289" i="4"/>
  <c r="F175" i="3"/>
  <c r="X175" i="3" s="1"/>
  <c r="E175" i="3"/>
  <c r="BN162" i="3"/>
  <c r="AZ162" i="3"/>
  <c r="AR162" i="3"/>
  <c r="W180" i="4"/>
  <c r="AE180" i="4" s="1"/>
  <c r="AU180" i="8"/>
  <c r="AP180" i="5"/>
  <c r="AN180" i="10"/>
  <c r="AU180" i="10"/>
  <c r="AW180" i="5"/>
  <c r="AN180" i="8"/>
  <c r="BR165" i="3"/>
  <c r="AO165" i="3"/>
  <c r="AW165" i="3"/>
  <c r="AV161" i="10"/>
  <c r="AO161" i="10"/>
  <c r="AS177" i="3"/>
  <c r="BA177" i="3"/>
  <c r="AE173" i="8"/>
  <c r="AG173" i="6"/>
  <c r="AG173" i="5"/>
  <c r="AE173" i="3"/>
  <c r="BR169" i="3"/>
  <c r="AW169" i="3"/>
  <c r="AO169" i="3"/>
  <c r="BP161" i="3"/>
  <c r="AX161" i="3"/>
  <c r="AP161" i="3"/>
  <c r="AH181" i="7"/>
  <c r="AL181" i="5"/>
  <c r="AJ181" i="3"/>
  <c r="AI176" i="9"/>
  <c r="AQ176" i="9" s="1"/>
  <c r="AX176" i="9" s="1"/>
  <c r="AK176" i="5"/>
  <c r="AI176" i="3"/>
  <c r="BR160" i="3"/>
  <c r="AW160" i="3"/>
  <c r="AO160" i="3"/>
  <c r="AI173" i="9"/>
  <c r="AQ173" i="9" s="1"/>
  <c r="AX173" i="9" s="1"/>
  <c r="AK173" i="5"/>
  <c r="AI173" i="3"/>
  <c r="F172" i="7"/>
  <c r="E172" i="7"/>
  <c r="W172" i="7" s="1"/>
  <c r="AU169" i="7"/>
  <c r="AN169" i="7"/>
  <c r="V186" i="15"/>
  <c r="Y186" i="15"/>
  <c r="Q186" i="15"/>
  <c r="Y186" i="4"/>
  <c r="AG186" i="4" s="1"/>
  <c r="AP186" i="8"/>
  <c r="AW186" i="10"/>
  <c r="AP186" i="10"/>
  <c r="AP186" i="9"/>
  <c r="AW186" i="9" s="1"/>
  <c r="AY186" i="6"/>
  <c r="AR186" i="6"/>
  <c r="AR186" i="5"/>
  <c r="AW186" i="8"/>
  <c r="AY186" i="5"/>
  <c r="W175" i="4"/>
  <c r="AE175" i="4" s="1"/>
  <c r="AU175" i="10"/>
  <c r="AN175" i="8"/>
  <c r="AN175" i="10"/>
  <c r="AU175" i="8"/>
  <c r="AP175" i="5"/>
  <c r="AW175" i="5"/>
  <c r="AV160" i="8"/>
  <c r="AO160" i="8"/>
  <c r="BO166" i="3"/>
  <c r="AQ166" i="3"/>
  <c r="AY166" i="3"/>
  <c r="AH172" i="6"/>
  <c r="AH172" i="3"/>
  <c r="AS181" i="3"/>
  <c r="BA181" i="3"/>
  <c r="AS166" i="5"/>
  <c r="AZ166" i="5"/>
  <c r="Q194" i="15"/>
  <c r="Y194" i="15"/>
  <c r="V194" i="15"/>
  <c r="Y194" i="4"/>
  <c r="AG194" i="4" s="1"/>
  <c r="AW194" i="8"/>
  <c r="AR194" i="5"/>
  <c r="AP194" i="10"/>
  <c r="AW194" i="10"/>
  <c r="AY194" i="6"/>
  <c r="AY194" i="5"/>
  <c r="AR194" i="6"/>
  <c r="AP194" i="8"/>
  <c r="AP194" i="9"/>
  <c r="AW194" i="9" s="1"/>
  <c r="AO168" i="10"/>
  <c r="AV168" i="10"/>
  <c r="AE183" i="8"/>
  <c r="AG183" i="6"/>
  <c r="AG183" i="5"/>
  <c r="AE183" i="3"/>
  <c r="AH175" i="7"/>
  <c r="AL175" i="5"/>
  <c r="AJ175" i="3"/>
  <c r="BA179" i="3"/>
  <c r="AS179" i="3"/>
  <c r="M163" i="13"/>
  <c r="W163" i="5"/>
  <c r="D163" i="1" s="1"/>
  <c r="O163" i="1" s="1"/>
  <c r="BR161" i="3"/>
  <c r="AW161" i="3"/>
  <c r="AO161" i="3"/>
  <c r="N138" i="2"/>
  <c r="D138" i="2"/>
  <c r="AR183" i="10"/>
  <c r="AA183" i="4"/>
  <c r="AI183" i="4" s="1"/>
  <c r="AR183" i="9"/>
  <c r="AY183" i="9" s="1"/>
  <c r="AY183" i="10"/>
  <c r="AY183" i="8"/>
  <c r="AR183" i="8"/>
  <c r="AT183" i="6"/>
  <c r="BA183" i="6"/>
  <c r="AY183" i="7"/>
  <c r="BA172" i="3"/>
  <c r="AS172" i="3"/>
  <c r="O192" i="15"/>
  <c r="N192" i="15"/>
  <c r="L192" i="15"/>
  <c r="K192" i="15"/>
  <c r="P192" i="15"/>
  <c r="M192" i="15"/>
  <c r="C192" i="8"/>
  <c r="C192" i="7"/>
  <c r="AG192" i="7"/>
  <c r="C192" i="6"/>
  <c r="C192" i="5"/>
  <c r="C192" i="3"/>
  <c r="AX169" i="7"/>
  <c r="AQ169" i="7"/>
  <c r="AI159" i="6"/>
  <c r="AW159" i="6"/>
  <c r="AP159" i="6"/>
  <c r="AX159" i="7"/>
  <c r="AQ159" i="7"/>
  <c r="AV159" i="5"/>
  <c r="AO159" i="5"/>
  <c r="AT163" i="8"/>
  <c r="AM163" i="8"/>
  <c r="F178" i="8"/>
  <c r="E178" i="8"/>
  <c r="W178" i="8" s="1"/>
  <c r="F178" i="1" s="1"/>
  <c r="Q178" i="1" s="1"/>
  <c r="AS171" i="3"/>
  <c r="BA171" i="3"/>
  <c r="F181" i="6"/>
  <c r="X181" i="6" s="1"/>
  <c r="E181" i="6"/>
  <c r="W181" i="6" s="1"/>
  <c r="E181" i="1" s="1"/>
  <c r="P181" i="1" s="1"/>
  <c r="AE182" i="8"/>
  <c r="AG182" i="6"/>
  <c r="AG182" i="5"/>
  <c r="AE182" i="3"/>
  <c r="M169" i="13"/>
  <c r="W169" i="5"/>
  <c r="D169" i="1" s="1"/>
  <c r="O169" i="1" s="1"/>
  <c r="M159" i="13"/>
  <c r="W159" i="5"/>
  <c r="D159" i="1" s="1"/>
  <c r="O159" i="1" s="1"/>
  <c r="AE171" i="8"/>
  <c r="AG171" i="6"/>
  <c r="AG171" i="5"/>
  <c r="AE171" i="3"/>
  <c r="AQ154" i="6"/>
  <c r="AX154" i="6"/>
  <c r="AS160" i="5"/>
  <c r="AZ160" i="5"/>
  <c r="N286" i="1"/>
  <c r="K286" i="1"/>
  <c r="AV168" i="5"/>
  <c r="AO168" i="5"/>
  <c r="AQ151" i="6"/>
  <c r="AX151" i="6"/>
  <c r="F179" i="3"/>
  <c r="X179" i="3" s="1"/>
  <c r="E179" i="3"/>
  <c r="AE174" i="8"/>
  <c r="AG174" i="6"/>
  <c r="AG174" i="5"/>
  <c r="AE174" i="3"/>
  <c r="E172" i="5"/>
  <c r="F172" i="5"/>
  <c r="X172" i="5" s="1"/>
  <c r="BV150" i="3"/>
  <c r="AF176" i="9"/>
  <c r="AN176" i="9" s="1"/>
  <c r="AU176" i="9" s="1"/>
  <c r="AI176" i="7"/>
  <c r="AF176" i="3"/>
  <c r="V182" i="4"/>
  <c r="AD182" i="4" s="1"/>
  <c r="AT182" i="10"/>
  <c r="AT182" i="7"/>
  <c r="AM182" i="10"/>
  <c r="AM182" i="9"/>
  <c r="AT182" i="9" s="1"/>
  <c r="AM182" i="7"/>
  <c r="AM165" i="3"/>
  <c r="AU165" i="3"/>
  <c r="AV183" i="7"/>
  <c r="AO183" i="7"/>
  <c r="BS155" i="3"/>
  <c r="B155" i="1"/>
  <c r="M155" i="1" s="1"/>
  <c r="AG175" i="10"/>
  <c r="AG175" i="9"/>
  <c r="AO175" i="9" s="1"/>
  <c r="AV175" i="9" s="1"/>
  <c r="AG175" i="8"/>
  <c r="AF175" i="7"/>
  <c r="AI175" i="5"/>
  <c r="AG175" i="3"/>
  <c r="L139" i="2"/>
  <c r="B139" i="2"/>
  <c r="AS163" i="5"/>
  <c r="AZ163" i="5"/>
  <c r="AV169" i="10"/>
  <c r="AO169" i="10"/>
  <c r="AW165" i="7"/>
  <c r="AP165" i="7"/>
  <c r="AU168" i="7"/>
  <c r="AN168" i="7"/>
  <c r="BP166" i="3"/>
  <c r="AX166" i="3"/>
  <c r="AP166" i="3"/>
  <c r="AQ156" i="6"/>
  <c r="AX156" i="6"/>
  <c r="AZ168" i="5"/>
  <c r="AS168" i="5"/>
  <c r="M168" i="13"/>
  <c r="W168" i="5"/>
  <c r="D168" i="1" s="1"/>
  <c r="O168" i="1" s="1"/>
  <c r="AV161" i="5"/>
  <c r="AO161" i="5"/>
  <c r="H296" i="4"/>
  <c r="L184" i="15"/>
  <c r="P184" i="15"/>
  <c r="M184" i="15"/>
  <c r="K184" i="15"/>
  <c r="O184" i="15"/>
  <c r="N184" i="15"/>
  <c r="C184" i="8"/>
  <c r="AG184" i="7"/>
  <c r="C184" i="7"/>
  <c r="C184" i="5"/>
  <c r="C184" i="6"/>
  <c r="C184" i="3"/>
  <c r="BM160" i="3"/>
  <c r="W160" i="3"/>
  <c r="AV164" i="6"/>
  <c r="AO164" i="6"/>
  <c r="AA127" i="2"/>
  <c r="Z127" i="2"/>
  <c r="Y127" i="2"/>
  <c r="X127" i="2"/>
  <c r="W127" i="2"/>
  <c r="V127" i="2"/>
  <c r="BM159" i="3"/>
  <c r="W159" i="3"/>
  <c r="AG177" i="10"/>
  <c r="AG177" i="8"/>
  <c r="AG177" i="9"/>
  <c r="AO177" i="9" s="1"/>
  <c r="AV177" i="9" s="1"/>
  <c r="AF177" i="7"/>
  <c r="AI177" i="5"/>
  <c r="AG177" i="3"/>
  <c r="AF174" i="9"/>
  <c r="AN174" i="9" s="1"/>
  <c r="AU174" i="9" s="1"/>
  <c r="AI174" i="7"/>
  <c r="AF174" i="3"/>
  <c r="W177" i="4"/>
  <c r="AE177" i="4" s="1"/>
  <c r="AU177" i="10"/>
  <c r="AN177" i="10"/>
  <c r="AU177" i="8"/>
  <c r="AP177" i="5"/>
  <c r="AW177" i="5"/>
  <c r="AN177" i="8"/>
  <c r="BA183" i="3"/>
  <c r="AS183" i="3"/>
  <c r="AV176" i="7"/>
  <c r="AO176" i="7"/>
  <c r="BQ160" i="3"/>
  <c r="AV160" i="3"/>
  <c r="AN160" i="3"/>
  <c r="Z133" i="2"/>
  <c r="Y133" i="2"/>
  <c r="X133" i="2"/>
  <c r="W133" i="2"/>
  <c r="V133" i="2"/>
  <c r="AA133" i="2"/>
  <c r="AV166" i="8"/>
  <c r="AO166" i="8"/>
  <c r="AV159" i="6"/>
  <c r="AO159" i="6"/>
  <c r="F173" i="6"/>
  <c r="X173" i="6" s="1"/>
  <c r="E173" i="6"/>
  <c r="W173" i="6" s="1"/>
  <c r="E173" i="1" s="1"/>
  <c r="P173" i="1" s="1"/>
  <c r="AA180" i="4"/>
  <c r="AI180" i="4" s="1"/>
  <c r="AY180" i="8"/>
  <c r="BA180" i="6"/>
  <c r="AT180" i="6"/>
  <c r="AY180" i="10"/>
  <c r="AR180" i="10"/>
  <c r="AR180" i="9"/>
  <c r="AY180" i="9" s="1"/>
  <c r="AR180" i="8"/>
  <c r="AY180" i="7"/>
  <c r="L140" i="2"/>
  <c r="B140" i="2"/>
  <c r="AH177" i="6"/>
  <c r="AH177" i="3"/>
  <c r="AT166" i="8"/>
  <c r="AM166" i="8"/>
  <c r="AH178" i="6"/>
  <c r="AH178" i="3"/>
  <c r="BS145" i="3"/>
  <c r="B145" i="1"/>
  <c r="M145" i="1" s="1"/>
  <c r="AG174" i="10"/>
  <c r="AG174" i="8"/>
  <c r="AG174" i="9"/>
  <c r="AO174" i="9" s="1"/>
  <c r="AV174" i="9" s="1"/>
  <c r="AF174" i="7"/>
  <c r="AI174" i="5"/>
  <c r="AG174" i="3"/>
  <c r="F293" i="4"/>
  <c r="AA171" i="4"/>
  <c r="AI171" i="4" s="1"/>
  <c r="AY171" i="8"/>
  <c r="AR171" i="10"/>
  <c r="AY171" i="10"/>
  <c r="BA171" i="6"/>
  <c r="AR171" i="9"/>
  <c r="AY171" i="9" s="1"/>
  <c r="AT171" i="6"/>
  <c r="AR171" i="8"/>
  <c r="AY171" i="7"/>
  <c r="F181" i="7"/>
  <c r="E181" i="7"/>
  <c r="W181" i="7" s="1"/>
  <c r="AF182" i="9"/>
  <c r="AN182" i="9" s="1"/>
  <c r="AU182" i="9" s="1"/>
  <c r="AI182" i="7"/>
  <c r="AF182" i="3"/>
  <c r="L142" i="2"/>
  <c r="B142" i="2"/>
  <c r="D145" i="2"/>
  <c r="N145" i="2"/>
  <c r="AF171" i="9"/>
  <c r="AN171" i="9" s="1"/>
  <c r="AU171" i="9" s="1"/>
  <c r="AI171" i="7"/>
  <c r="AF171" i="3"/>
  <c r="BN169" i="3"/>
  <c r="AZ169" i="3"/>
  <c r="AR169" i="3"/>
  <c r="BP162" i="3"/>
  <c r="AP162" i="3"/>
  <c r="AX162" i="3"/>
  <c r="BN168" i="3"/>
  <c r="AZ168" i="3"/>
  <c r="AR168" i="3"/>
  <c r="AH176" i="7"/>
  <c r="AL176" i="5"/>
  <c r="AJ176" i="3"/>
  <c r="AH174" i="7"/>
  <c r="AL174" i="5"/>
  <c r="AJ174" i="3"/>
  <c r="AH181" i="6"/>
  <c r="AH181" i="3"/>
  <c r="AH182" i="7"/>
  <c r="AL182" i="5"/>
  <c r="AJ182" i="3"/>
  <c r="AI181" i="9"/>
  <c r="AQ181" i="9" s="1"/>
  <c r="AX181" i="9" s="1"/>
  <c r="AK181" i="5"/>
  <c r="AI181" i="3"/>
  <c r="BA162" i="5"/>
  <c r="AT162" i="5"/>
  <c r="AS182" i="3"/>
  <c r="BA182" i="3"/>
  <c r="F183" i="7"/>
  <c r="E183" i="7"/>
  <c r="W183" i="7" s="1"/>
  <c r="BA170" i="5"/>
  <c r="AT170" i="5"/>
  <c r="AU182" i="10"/>
  <c r="W182" i="4"/>
  <c r="AE182" i="4" s="1"/>
  <c r="AU182" i="8"/>
  <c r="AN182" i="10"/>
  <c r="AP182" i="5"/>
  <c r="AW182" i="5"/>
  <c r="AN182" i="8"/>
  <c r="L137" i="2"/>
  <c r="B137" i="2"/>
  <c r="AV165" i="5"/>
  <c r="AO165" i="5"/>
  <c r="BM161" i="3"/>
  <c r="W161" i="3"/>
  <c r="BS158" i="3"/>
  <c r="B158" i="1"/>
  <c r="M158" i="1" s="1"/>
  <c r="V174" i="4"/>
  <c r="AD174" i="4" s="1"/>
  <c r="AT174" i="10"/>
  <c r="AT174" i="7"/>
  <c r="AM174" i="10"/>
  <c r="AM174" i="7"/>
  <c r="AM174" i="9"/>
  <c r="AT174" i="9" s="1"/>
  <c r="AT178" i="6"/>
  <c r="AA178" i="4"/>
  <c r="AI178" i="4" s="1"/>
  <c r="AY178" i="8"/>
  <c r="AR178" i="10"/>
  <c r="BA178" i="6"/>
  <c r="AR178" i="8"/>
  <c r="AY178" i="10"/>
  <c r="AR178" i="9"/>
  <c r="AY178" i="9" s="1"/>
  <c r="AY178" i="7"/>
  <c r="AV162" i="5"/>
  <c r="AO162" i="5"/>
  <c r="AG172" i="10"/>
  <c r="AG172" i="9"/>
  <c r="AO172" i="9" s="1"/>
  <c r="AV172" i="9" s="1"/>
  <c r="AG172" i="8"/>
  <c r="AF172" i="7"/>
  <c r="AI172" i="5"/>
  <c r="AG172" i="3"/>
  <c r="M193" i="15"/>
  <c r="L193" i="15"/>
  <c r="K193" i="15"/>
  <c r="P193" i="15"/>
  <c r="O193" i="15"/>
  <c r="N193" i="15"/>
  <c r="C193" i="8"/>
  <c r="C193" i="7"/>
  <c r="AG193" i="7"/>
  <c r="C193" i="6"/>
  <c r="C193" i="5"/>
  <c r="C193" i="3"/>
  <c r="BQ168" i="3"/>
  <c r="AV168" i="3"/>
  <c r="AN168" i="3"/>
  <c r="AI166" i="6"/>
  <c r="AP166" i="6"/>
  <c r="AW166" i="6"/>
  <c r="AR164" i="7"/>
  <c r="G164" i="1"/>
  <c r="R164" i="1" s="1"/>
  <c r="AE172" i="8"/>
  <c r="AG172" i="5"/>
  <c r="AG172" i="6"/>
  <c r="AE172" i="3"/>
  <c r="BR170" i="3"/>
  <c r="AO170" i="3"/>
  <c r="AW170" i="3"/>
  <c r="E176" i="6"/>
  <c r="W176" i="6" s="1"/>
  <c r="E176" i="1" s="1"/>
  <c r="P176" i="1" s="1"/>
  <c r="F176" i="6"/>
  <c r="X176" i="6" s="1"/>
  <c r="O189" i="15"/>
  <c r="N189" i="15"/>
  <c r="M189" i="15"/>
  <c r="L189" i="15"/>
  <c r="P189" i="15"/>
  <c r="K189" i="15"/>
  <c r="C189" i="8"/>
  <c r="C189" i="7"/>
  <c r="AG189" i="7"/>
  <c r="C189" i="6"/>
  <c r="C189" i="5"/>
  <c r="C189" i="3"/>
  <c r="BQ162" i="3"/>
  <c r="AN162" i="3"/>
  <c r="AV162" i="3"/>
  <c r="AQ166" i="5"/>
  <c r="AX166" i="5"/>
  <c r="AA134" i="2"/>
  <c r="Z134" i="2"/>
  <c r="Y134" i="2"/>
  <c r="X134" i="2"/>
  <c r="W134" i="2"/>
  <c r="V134" i="2"/>
  <c r="BJ327" i="9"/>
  <c r="BI327" i="9"/>
  <c r="BH327" i="9"/>
  <c r="A328" i="9"/>
  <c r="F173" i="5"/>
  <c r="X173" i="5" s="1"/>
  <c r="E173" i="5"/>
  <c r="V180" i="4"/>
  <c r="AD180" i="4" s="1"/>
  <c r="AM180" i="7"/>
  <c r="AT180" i="7"/>
  <c r="AM180" i="10"/>
  <c r="AT180" i="10"/>
  <c r="AM180" i="9"/>
  <c r="AT180" i="9" s="1"/>
  <c r="BM164" i="3"/>
  <c r="W164" i="3"/>
  <c r="AV166" i="6"/>
  <c r="AO166" i="6"/>
  <c r="O138" i="2"/>
  <c r="E138" i="2"/>
  <c r="AO164" i="8"/>
  <c r="AV164" i="8"/>
  <c r="BM166" i="3"/>
  <c r="W166" i="3"/>
  <c r="AX161" i="5"/>
  <c r="AQ161" i="5"/>
  <c r="AR168" i="7"/>
  <c r="G168" i="1"/>
  <c r="R168" i="1" s="1"/>
  <c r="O187" i="15"/>
  <c r="N187" i="15"/>
  <c r="L187" i="15"/>
  <c r="K187" i="15"/>
  <c r="P187" i="15"/>
  <c r="M187" i="15"/>
  <c r="C187" i="8"/>
  <c r="C187" i="7"/>
  <c r="C187" i="6"/>
  <c r="AG187" i="7"/>
  <c r="C187" i="5"/>
  <c r="C187" i="3"/>
  <c r="S190" i="15"/>
  <c r="X190" i="4" s="1"/>
  <c r="AF190" i="4" s="1"/>
  <c r="R190" i="15"/>
  <c r="Z190" i="4"/>
  <c r="AH190" i="4" s="1"/>
  <c r="AS190" i="6"/>
  <c r="AX190" i="10"/>
  <c r="AX190" i="8"/>
  <c r="AZ190" i="6"/>
  <c r="AQ190" i="10"/>
  <c r="AQ190" i="8"/>
  <c r="AX157" i="6"/>
  <c r="AQ157" i="6"/>
  <c r="AX162" i="7"/>
  <c r="AQ162" i="7"/>
  <c r="AU161" i="7"/>
  <c r="AN161" i="7"/>
  <c r="AM183" i="10"/>
  <c r="V183" i="4"/>
  <c r="AD183" i="4" s="1"/>
  <c r="AT183" i="10"/>
  <c r="AM183" i="9"/>
  <c r="AT183" i="9" s="1"/>
  <c r="AT183" i="7"/>
  <c r="AM183" i="7"/>
  <c r="F176" i="7"/>
  <c r="E176" i="7"/>
  <c r="W176" i="7" s="1"/>
  <c r="S197" i="15"/>
  <c r="X197" i="4" s="1"/>
  <c r="AF197" i="4" s="1"/>
  <c r="R197" i="15"/>
  <c r="AX197" i="10"/>
  <c r="Z197" i="4"/>
  <c r="AH197" i="4" s="1"/>
  <c r="AX197" i="8"/>
  <c r="AZ197" i="6"/>
  <c r="AS197" i="6"/>
  <c r="AQ197" i="10"/>
  <c r="AQ197" i="8"/>
  <c r="S193" i="15"/>
  <c r="X193" i="4" s="1"/>
  <c r="AF193" i="4" s="1"/>
  <c r="R193" i="15"/>
  <c r="Z193" i="4"/>
  <c r="AH193" i="4" s="1"/>
  <c r="AQ193" i="10"/>
  <c r="AX193" i="10"/>
  <c r="AX193" i="8"/>
  <c r="AZ193" i="6"/>
  <c r="AS193" i="6"/>
  <c r="AQ193" i="8"/>
  <c r="AX160" i="7"/>
  <c r="AQ160" i="7"/>
  <c r="AX305" i="4"/>
  <c r="AW305" i="4"/>
  <c r="AV305" i="4"/>
  <c r="A306" i="4"/>
  <c r="AU166" i="7"/>
  <c r="AN166" i="7"/>
  <c r="AA125" i="2"/>
  <c r="Z125" i="2"/>
  <c r="Y125" i="2"/>
  <c r="X125" i="2"/>
  <c r="W125" i="2"/>
  <c r="V125" i="2"/>
  <c r="AM159" i="8"/>
  <c r="AT159" i="8"/>
  <c r="AV173" i="7"/>
  <c r="AO173" i="7"/>
  <c r="AI177" i="9"/>
  <c r="AQ177" i="9" s="1"/>
  <c r="AX177" i="9" s="1"/>
  <c r="AK177" i="5"/>
  <c r="AI177" i="3"/>
  <c r="BO164" i="3"/>
  <c r="AY164" i="3"/>
  <c r="AQ164" i="3"/>
  <c r="AI178" i="9"/>
  <c r="AQ178" i="9" s="1"/>
  <c r="AX178" i="9" s="1"/>
  <c r="AK178" i="5"/>
  <c r="AI178" i="3"/>
  <c r="BV145" i="3"/>
  <c r="AH174" i="6"/>
  <c r="AH174" i="3"/>
  <c r="V171" i="4"/>
  <c r="AD171" i="4" s="1"/>
  <c r="AM171" i="7"/>
  <c r="AT171" i="7"/>
  <c r="AT171" i="10"/>
  <c r="AM171" i="10"/>
  <c r="AM171" i="9"/>
  <c r="AT171" i="9" s="1"/>
  <c r="AO181" i="7"/>
  <c r="AV181" i="7"/>
  <c r="AQ150" i="6"/>
  <c r="AX150" i="6"/>
  <c r="AG182" i="10"/>
  <c r="AG182" i="9"/>
  <c r="AO182" i="9" s="1"/>
  <c r="AV182" i="9" s="1"/>
  <c r="AG182" i="8"/>
  <c r="AF182" i="7"/>
  <c r="AI182" i="5"/>
  <c r="AG182" i="3"/>
  <c r="V130" i="2"/>
  <c r="W130" i="2"/>
  <c r="AA130" i="2"/>
  <c r="Z130" i="2"/>
  <c r="Y130" i="2"/>
  <c r="X130" i="2"/>
  <c r="AO164" i="10"/>
  <c r="AV164" i="10"/>
  <c r="AG171" i="10"/>
  <c r="AG171" i="9"/>
  <c r="AO171" i="9" s="1"/>
  <c r="AV171" i="9" s="1"/>
  <c r="AG171" i="8"/>
  <c r="AF171" i="7"/>
  <c r="AI171" i="5"/>
  <c r="AG171" i="3"/>
  <c r="BA169" i="5"/>
  <c r="AT169" i="5"/>
  <c r="AI162" i="6"/>
  <c r="AP162" i="6"/>
  <c r="AW162" i="6"/>
  <c r="BA168" i="5"/>
  <c r="AT168" i="5"/>
  <c r="BM170" i="3"/>
  <c r="W170" i="3"/>
  <c r="AI168" i="6"/>
  <c r="AW168" i="6"/>
  <c r="AP168" i="6"/>
  <c r="AO166" i="10"/>
  <c r="AV166" i="10"/>
  <c r="AG178" i="10"/>
  <c r="AG178" i="9"/>
  <c r="AO178" i="9" s="1"/>
  <c r="AV178" i="9" s="1"/>
  <c r="AG178" i="8"/>
  <c r="AF178" i="7"/>
  <c r="AI178" i="5"/>
  <c r="AG178" i="3"/>
  <c r="BQ167" i="3"/>
  <c r="AV167" i="3"/>
  <c r="AN167" i="3"/>
  <c r="BN166" i="3"/>
  <c r="AZ166" i="3"/>
  <c r="AR166" i="3"/>
  <c r="D136" i="2"/>
  <c r="N136" i="2"/>
  <c r="AY182" i="10"/>
  <c r="AA182" i="4"/>
  <c r="AI182" i="4" s="1"/>
  <c r="BA182" i="6"/>
  <c r="AR182" i="10"/>
  <c r="AY182" i="8"/>
  <c r="AT182" i="6"/>
  <c r="AR182" i="9"/>
  <c r="AY182" i="9" s="1"/>
  <c r="AR182" i="8"/>
  <c r="AY182" i="7"/>
  <c r="AI182" i="9"/>
  <c r="AQ182" i="9" s="1"/>
  <c r="AX182" i="9" s="1"/>
  <c r="AK182" i="5"/>
  <c r="AI182" i="3"/>
  <c r="AH171" i="7"/>
  <c r="AL171" i="5"/>
  <c r="AJ171" i="3"/>
  <c r="F179" i="6"/>
  <c r="X179" i="6" s="1"/>
  <c r="E179" i="6"/>
  <c r="W179" i="6" s="1"/>
  <c r="E179" i="1" s="1"/>
  <c r="P179" i="1" s="1"/>
  <c r="AU160" i="3"/>
  <c r="AM160" i="3"/>
  <c r="BO169" i="3"/>
  <c r="AY169" i="3"/>
  <c r="AQ169" i="3"/>
  <c r="AO180" i="7"/>
  <c r="AV180" i="7"/>
  <c r="AU167" i="3"/>
  <c r="AM167" i="3"/>
  <c r="AV179" i="7"/>
  <c r="AO179" i="7"/>
  <c r="BS157" i="3"/>
  <c r="B157" i="1"/>
  <c r="M157" i="1" s="1"/>
  <c r="AV172" i="7"/>
  <c r="AO172" i="7"/>
  <c r="AO160" i="6"/>
  <c r="AV160" i="6"/>
  <c r="E172" i="8"/>
  <c r="W172" i="8" s="1"/>
  <c r="F172" i="1" s="1"/>
  <c r="Q172" i="1" s="1"/>
  <c r="F172" i="8"/>
  <c r="M170" i="13"/>
  <c r="W170" i="5"/>
  <c r="D170" i="1" s="1"/>
  <c r="O170" i="1" s="1"/>
  <c r="BV154" i="3"/>
  <c r="AE180" i="8"/>
  <c r="AG180" i="6"/>
  <c r="AG180" i="5"/>
  <c r="AE180" i="3"/>
  <c r="E136" i="2"/>
  <c r="O136" i="2"/>
  <c r="A329" i="6"/>
  <c r="BJ328" i="6"/>
  <c r="BI328" i="6"/>
  <c r="BH328" i="6"/>
  <c r="D142" i="2"/>
  <c r="N142" i="2"/>
  <c r="W172" i="4"/>
  <c r="AE172" i="4" s="1"/>
  <c r="AP172" i="5"/>
  <c r="AU172" i="10"/>
  <c r="AN172" i="10"/>
  <c r="AN172" i="8"/>
  <c r="AW172" i="5"/>
  <c r="AU172" i="8"/>
  <c r="AE306" i="15"/>
  <c r="A307" i="15"/>
  <c r="AF306" i="15"/>
  <c r="AI180" i="9"/>
  <c r="AQ180" i="9" s="1"/>
  <c r="AX180" i="9" s="1"/>
  <c r="AK180" i="5"/>
  <c r="AI180" i="3"/>
  <c r="AI167" i="6"/>
  <c r="AW167" i="6"/>
  <c r="AP167" i="6"/>
  <c r="BM165" i="3"/>
  <c r="W165" i="3"/>
  <c r="BQ170" i="3"/>
  <c r="AN170" i="3"/>
  <c r="AV170" i="3"/>
  <c r="AU162" i="7"/>
  <c r="AN162" i="7"/>
  <c r="AV161" i="8"/>
  <c r="AO161" i="8"/>
  <c r="BN159" i="3"/>
  <c r="AZ159" i="3"/>
  <c r="AR159" i="3"/>
  <c r="F176" i="8"/>
  <c r="E176" i="8"/>
  <c r="W176" i="8" s="1"/>
  <c r="F176" i="1" s="1"/>
  <c r="Q176" i="1" s="1"/>
  <c r="AR165" i="7"/>
  <c r="G165" i="1"/>
  <c r="R165" i="1" s="1"/>
  <c r="V187" i="15"/>
  <c r="Y187" i="15"/>
  <c r="Q187" i="15"/>
  <c r="AW187" i="10"/>
  <c r="Y187" i="4"/>
  <c r="AG187" i="4" s="1"/>
  <c r="AY187" i="6"/>
  <c r="AP187" i="10"/>
  <c r="AW187" i="8"/>
  <c r="AR187" i="6"/>
  <c r="AP187" i="8"/>
  <c r="AY187" i="5"/>
  <c r="AR187" i="5"/>
  <c r="AP187" i="9"/>
  <c r="AW187" i="9" s="1"/>
  <c r="R184" i="15"/>
  <c r="S184" i="15"/>
  <c r="X184" i="4" s="1"/>
  <c r="AF184" i="4" s="1"/>
  <c r="Z184" i="4"/>
  <c r="AH184" i="4" s="1"/>
  <c r="AZ184" i="6"/>
  <c r="AS184" i="6"/>
  <c r="AX184" i="8"/>
  <c r="AQ184" i="10"/>
  <c r="AX184" i="10"/>
  <c r="AQ184" i="8"/>
  <c r="BM168" i="3"/>
  <c r="W168" i="3"/>
  <c r="AU168" i="3"/>
  <c r="AM168" i="3"/>
  <c r="BP168" i="3"/>
  <c r="AX168" i="3"/>
  <c r="AP168" i="3"/>
  <c r="F173" i="7"/>
  <c r="E173" i="7"/>
  <c r="W173" i="7" s="1"/>
  <c r="AH177" i="7"/>
  <c r="AL177" i="5"/>
  <c r="AJ177" i="3"/>
  <c r="AS164" i="5"/>
  <c r="AZ164" i="5"/>
  <c r="AH178" i="7"/>
  <c r="AL178" i="5"/>
  <c r="AJ178" i="3"/>
  <c r="AI174" i="9"/>
  <c r="AQ174" i="9" s="1"/>
  <c r="AX174" i="9" s="1"/>
  <c r="AK174" i="5"/>
  <c r="AI174" i="3"/>
  <c r="AU290" i="4"/>
  <c r="J290" i="4"/>
  <c r="F175" i="5"/>
  <c r="X175" i="5" s="1"/>
  <c r="E175" i="5"/>
  <c r="F181" i="8"/>
  <c r="E181" i="8"/>
  <c r="W181" i="8" s="1"/>
  <c r="F181" i="1" s="1"/>
  <c r="Q181" i="1" s="1"/>
  <c r="AH182" i="6"/>
  <c r="AH182" i="3"/>
  <c r="AQ158" i="6"/>
  <c r="AX158" i="6"/>
  <c r="AH171" i="6"/>
  <c r="AH171" i="3"/>
  <c r="AW169" i="7"/>
  <c r="AP169" i="7"/>
  <c r="AW168" i="7"/>
  <c r="AP168" i="7"/>
  <c r="AA126" i="2"/>
  <c r="Z126" i="2"/>
  <c r="Y126" i="2"/>
  <c r="X126" i="2"/>
  <c r="W126" i="2"/>
  <c r="V126" i="2"/>
  <c r="L146" i="2"/>
  <c r="B146" i="2"/>
  <c r="E192" i="8" l="1"/>
  <c r="W192" i="8" s="1"/>
  <c r="F192" i="1" s="1"/>
  <c r="Q192" i="1" s="1"/>
  <c r="F192" i="8"/>
  <c r="BP183" i="3"/>
  <c r="AX183" i="3"/>
  <c r="AP183" i="3"/>
  <c r="AV195" i="7"/>
  <c r="AO195" i="7"/>
  <c r="AA141" i="2"/>
  <c r="Z141" i="2"/>
  <c r="Y141" i="2"/>
  <c r="X141" i="2"/>
  <c r="W141" i="2"/>
  <c r="V141" i="2"/>
  <c r="E185" i="5"/>
  <c r="F185" i="5"/>
  <c r="X185" i="5" s="1"/>
  <c r="AT171" i="5"/>
  <c r="BA171" i="5"/>
  <c r="AA142" i="2"/>
  <c r="Z142" i="2"/>
  <c r="Y142" i="2"/>
  <c r="V142" i="2"/>
  <c r="X142" i="2"/>
  <c r="W142" i="2"/>
  <c r="BV160" i="3"/>
  <c r="AE197" i="8"/>
  <c r="AG197" i="6"/>
  <c r="AG197" i="5"/>
  <c r="AE197" i="3"/>
  <c r="AF188" i="9"/>
  <c r="AN188" i="9" s="1"/>
  <c r="AU188" i="9" s="1"/>
  <c r="AI188" i="7"/>
  <c r="AF188" i="3"/>
  <c r="AP171" i="7"/>
  <c r="AW171" i="7"/>
  <c r="AH192" i="7"/>
  <c r="AL192" i="5"/>
  <c r="AJ192" i="3"/>
  <c r="AA144" i="2"/>
  <c r="Z144" i="2"/>
  <c r="Y144" i="2"/>
  <c r="X144" i="2"/>
  <c r="W144" i="2"/>
  <c r="V144" i="2"/>
  <c r="AA135" i="2"/>
  <c r="Z135" i="2"/>
  <c r="Y135" i="2"/>
  <c r="X135" i="2"/>
  <c r="V135" i="2"/>
  <c r="W135" i="2"/>
  <c r="AU178" i="7"/>
  <c r="AN178" i="7"/>
  <c r="AT174" i="5"/>
  <c r="BA174" i="5"/>
  <c r="BA188" i="3"/>
  <c r="AS188" i="3"/>
  <c r="AE195" i="8"/>
  <c r="AG195" i="6"/>
  <c r="AG195" i="5"/>
  <c r="AE195" i="3"/>
  <c r="BN176" i="3"/>
  <c r="AR176" i="3"/>
  <c r="AZ176" i="3"/>
  <c r="AV179" i="6"/>
  <c r="AO179" i="6"/>
  <c r="BA197" i="3"/>
  <c r="AS197" i="3"/>
  <c r="AG195" i="10"/>
  <c r="AG195" i="8"/>
  <c r="AG195" i="9"/>
  <c r="AO195" i="9" s="1"/>
  <c r="AV195" i="9" s="1"/>
  <c r="AF195" i="7"/>
  <c r="AI195" i="5"/>
  <c r="AG195" i="3"/>
  <c r="E152" i="2"/>
  <c r="O152" i="2"/>
  <c r="AW175" i="7"/>
  <c r="AP175" i="7"/>
  <c r="S203" i="15"/>
  <c r="X203" i="4" s="1"/>
  <c r="AF203" i="4" s="1"/>
  <c r="R203" i="15"/>
  <c r="Z203" i="4"/>
  <c r="AH203" i="4" s="1"/>
  <c r="AX203" i="10"/>
  <c r="AQ203" i="10"/>
  <c r="AS203" i="6"/>
  <c r="AQ203" i="8"/>
  <c r="AX203" i="8"/>
  <c r="AZ203" i="6"/>
  <c r="AT179" i="8"/>
  <c r="AM179" i="8"/>
  <c r="V193" i="4"/>
  <c r="AD193" i="4" s="1"/>
  <c r="AM193" i="10"/>
  <c r="AT193" i="10"/>
  <c r="AT193" i="7"/>
  <c r="AM193" i="7"/>
  <c r="AM193" i="9"/>
  <c r="AT193" i="9" s="1"/>
  <c r="AH195" i="6"/>
  <c r="AH195" i="3"/>
  <c r="AG191" i="10"/>
  <c r="AG191" i="9"/>
  <c r="AO191" i="9" s="1"/>
  <c r="AV191" i="9" s="1"/>
  <c r="AG191" i="8"/>
  <c r="AF191" i="7"/>
  <c r="AI191" i="5"/>
  <c r="AG191" i="3"/>
  <c r="O153" i="2"/>
  <c r="E153" i="2"/>
  <c r="AV181" i="8"/>
  <c r="AO181" i="8"/>
  <c r="AI190" i="9"/>
  <c r="AQ190" i="9" s="1"/>
  <c r="AX190" i="9" s="1"/>
  <c r="AK190" i="5"/>
  <c r="AI190" i="3"/>
  <c r="AX180" i="7"/>
  <c r="AQ180" i="7"/>
  <c r="AH185" i="6"/>
  <c r="AH185" i="3"/>
  <c r="AI173" i="6"/>
  <c r="AW173" i="6"/>
  <c r="AP173" i="6"/>
  <c r="N156" i="2"/>
  <c r="D156" i="2"/>
  <c r="BP171" i="3"/>
  <c r="AP171" i="3"/>
  <c r="AX171" i="3"/>
  <c r="AT177" i="5"/>
  <c r="BA177" i="5"/>
  <c r="AI174" i="6"/>
  <c r="AW174" i="6"/>
  <c r="AP174" i="6"/>
  <c r="AH193" i="6"/>
  <c r="AH193" i="3"/>
  <c r="BP177" i="3"/>
  <c r="AP177" i="3"/>
  <c r="AX177" i="3"/>
  <c r="AU177" i="7"/>
  <c r="AN177" i="7"/>
  <c r="AH184" i="6"/>
  <c r="AH184" i="3"/>
  <c r="AU183" i="3"/>
  <c r="AM183" i="3"/>
  <c r="T219" i="15"/>
  <c r="B217" i="15"/>
  <c r="U220" i="15"/>
  <c r="U212" i="15"/>
  <c r="U223" i="15"/>
  <c r="B218" i="15"/>
  <c r="U216" i="15"/>
  <c r="T212" i="15"/>
  <c r="T223" i="15"/>
  <c r="T216" i="15"/>
  <c r="U218" i="15"/>
  <c r="U221" i="15"/>
  <c r="T218" i="15"/>
  <c r="B215" i="15"/>
  <c r="T213" i="15"/>
  <c r="U217" i="15"/>
  <c r="B212" i="15"/>
  <c r="T217" i="15"/>
  <c r="U219" i="15"/>
  <c r="B223" i="15"/>
  <c r="U215" i="15"/>
  <c r="U213" i="15"/>
  <c r="T215" i="15"/>
  <c r="T222" i="15"/>
  <c r="B220" i="15"/>
  <c r="B211" i="15"/>
  <c r="T214" i="15"/>
  <c r="U222" i="15"/>
  <c r="B222" i="15"/>
  <c r="B219" i="15"/>
  <c r="U211" i="15"/>
  <c r="B213" i="15"/>
  <c r="B216" i="15"/>
  <c r="U214" i="15"/>
  <c r="B214" i="15"/>
  <c r="T221" i="15"/>
  <c r="I19" i="15"/>
  <c r="T211" i="15"/>
  <c r="T220" i="15"/>
  <c r="B221" i="15"/>
  <c r="R207" i="15"/>
  <c r="S207" i="15"/>
  <c r="X207" i="4" s="1"/>
  <c r="AF207" i="4" s="1"/>
  <c r="AX207" i="10"/>
  <c r="Z207" i="4"/>
  <c r="AH207" i="4" s="1"/>
  <c r="AX207" i="8"/>
  <c r="AQ207" i="10"/>
  <c r="AS207" i="6"/>
  <c r="AZ207" i="6"/>
  <c r="AQ207" i="8"/>
  <c r="AI196" i="9"/>
  <c r="AQ196" i="9" s="1"/>
  <c r="AX196" i="9" s="1"/>
  <c r="AK196" i="5"/>
  <c r="AI196" i="3"/>
  <c r="BA193" i="3"/>
  <c r="AS193" i="3"/>
  <c r="BP180" i="3"/>
  <c r="AX180" i="3"/>
  <c r="AP180" i="3"/>
  <c r="BO183" i="3"/>
  <c r="AY183" i="3"/>
  <c r="AQ183" i="3"/>
  <c r="AH195" i="7"/>
  <c r="AL195" i="5"/>
  <c r="AJ195" i="3"/>
  <c r="AH191" i="6"/>
  <c r="AH191" i="3"/>
  <c r="AX163" i="6"/>
  <c r="AQ163" i="6"/>
  <c r="W195" i="4"/>
  <c r="AE195" i="4" s="1"/>
  <c r="AU195" i="8"/>
  <c r="AU195" i="10"/>
  <c r="AW195" i="5"/>
  <c r="AN195" i="10"/>
  <c r="AN195" i="8"/>
  <c r="AP195" i="5"/>
  <c r="AE190" i="8"/>
  <c r="AG190" i="6"/>
  <c r="AG190" i="5"/>
  <c r="AE190" i="3"/>
  <c r="V192" i="4"/>
  <c r="AD192" i="4" s="1"/>
  <c r="AT192" i="10"/>
  <c r="AM192" i="9"/>
  <c r="AT192" i="9" s="1"/>
  <c r="AM192" i="10"/>
  <c r="AT192" i="7"/>
  <c r="AM192" i="7"/>
  <c r="V195" i="4"/>
  <c r="AD195" i="4" s="1"/>
  <c r="AT195" i="10"/>
  <c r="AT195" i="7"/>
  <c r="AM195" i="9"/>
  <c r="AT195" i="9" s="1"/>
  <c r="AM195" i="7"/>
  <c r="AM195" i="10"/>
  <c r="AI185" i="9"/>
  <c r="AQ185" i="9" s="1"/>
  <c r="AX185" i="9" s="1"/>
  <c r="AK185" i="5"/>
  <c r="AI185" i="3"/>
  <c r="BN171" i="3"/>
  <c r="AR171" i="3"/>
  <c r="AZ171" i="3"/>
  <c r="BS160" i="3"/>
  <c r="B160" i="1"/>
  <c r="M160" i="1" s="1"/>
  <c r="AE186" i="8"/>
  <c r="AG186" i="6"/>
  <c r="AG186" i="5"/>
  <c r="AE186" i="3"/>
  <c r="N149" i="2"/>
  <c r="D149" i="2"/>
  <c r="BR180" i="3"/>
  <c r="AO180" i="3"/>
  <c r="AW180" i="3"/>
  <c r="E191" i="6"/>
  <c r="W191" i="6" s="1"/>
  <c r="E191" i="1" s="1"/>
  <c r="P191" i="1" s="1"/>
  <c r="F191" i="6"/>
  <c r="X191" i="6" s="1"/>
  <c r="AI176" i="6"/>
  <c r="AP176" i="6"/>
  <c r="AW176" i="6"/>
  <c r="AV171" i="8"/>
  <c r="AO171" i="8"/>
  <c r="AT188" i="10"/>
  <c r="V188" i="4"/>
  <c r="AD188" i="4" s="1"/>
  <c r="AM188" i="10"/>
  <c r="AM188" i="9"/>
  <c r="AT188" i="9" s="1"/>
  <c r="AM188" i="7"/>
  <c r="AT188" i="7"/>
  <c r="AV191" i="7"/>
  <c r="AO191" i="7"/>
  <c r="AV178" i="8"/>
  <c r="AO178" i="8"/>
  <c r="AG189" i="10"/>
  <c r="AG189" i="9"/>
  <c r="AO189" i="9" s="1"/>
  <c r="AV189" i="9" s="1"/>
  <c r="AG189" i="8"/>
  <c r="AF189" i="7"/>
  <c r="AI189" i="5"/>
  <c r="AG189" i="3"/>
  <c r="AH194" i="7"/>
  <c r="AL194" i="5"/>
  <c r="AJ194" i="3"/>
  <c r="BA191" i="3"/>
  <c r="AS191" i="3"/>
  <c r="BR181" i="3"/>
  <c r="AO181" i="3"/>
  <c r="AW181" i="3"/>
  <c r="BS166" i="3"/>
  <c r="B166" i="1"/>
  <c r="M166" i="1" s="1"/>
  <c r="AT175" i="5"/>
  <c r="BA175" i="5"/>
  <c r="AA193" i="4"/>
  <c r="AI193" i="4" s="1"/>
  <c r="AR193" i="10"/>
  <c r="AY193" i="10"/>
  <c r="AY193" i="8"/>
  <c r="BA193" i="6"/>
  <c r="AT193" i="6"/>
  <c r="AR193" i="9"/>
  <c r="AY193" i="9" s="1"/>
  <c r="AR193" i="8"/>
  <c r="AY193" i="7"/>
  <c r="BP173" i="3"/>
  <c r="AP173" i="3"/>
  <c r="AX173" i="3"/>
  <c r="S210" i="15"/>
  <c r="X210" i="4" s="1"/>
  <c r="AF210" i="4" s="1"/>
  <c r="R210" i="15"/>
  <c r="Z210" i="4"/>
  <c r="AH210" i="4" s="1"/>
  <c r="AX210" i="10"/>
  <c r="AQ210" i="10"/>
  <c r="AQ210" i="8"/>
  <c r="AS210" i="6"/>
  <c r="AX210" i="8"/>
  <c r="AZ210" i="6"/>
  <c r="AQ160" i="6"/>
  <c r="AX160" i="6"/>
  <c r="AA136" i="2"/>
  <c r="V136" i="2"/>
  <c r="Z136" i="2"/>
  <c r="Y136" i="2"/>
  <c r="X136" i="2"/>
  <c r="W136" i="2"/>
  <c r="Z145" i="2"/>
  <c r="Y145" i="2"/>
  <c r="AA145" i="2"/>
  <c r="X145" i="2"/>
  <c r="V145" i="2"/>
  <c r="W145" i="2"/>
  <c r="BA192" i="3"/>
  <c r="AS192" i="3"/>
  <c r="BO179" i="3"/>
  <c r="AY179" i="3"/>
  <c r="AQ179" i="3"/>
  <c r="AA195" i="4"/>
  <c r="AI195" i="4" s="1"/>
  <c r="BA195" i="6"/>
  <c r="AT195" i="6"/>
  <c r="AR195" i="9"/>
  <c r="AY195" i="9" s="1"/>
  <c r="AY195" i="10"/>
  <c r="AY195" i="8"/>
  <c r="AR195" i="10"/>
  <c r="AR195" i="8"/>
  <c r="AY195" i="7"/>
  <c r="AH185" i="7"/>
  <c r="AJ185" i="3"/>
  <c r="AL185" i="5"/>
  <c r="AR173" i="7"/>
  <c r="G173" i="1"/>
  <c r="R173" i="1" s="1"/>
  <c r="AX168" i="6"/>
  <c r="AQ168" i="6"/>
  <c r="AS178" i="5"/>
  <c r="AZ178" i="5"/>
  <c r="AR176" i="7"/>
  <c r="G176" i="1"/>
  <c r="R176" i="1" s="1"/>
  <c r="AE193" i="8"/>
  <c r="AG193" i="6"/>
  <c r="AG193" i="5"/>
  <c r="AE193" i="3"/>
  <c r="W140" i="2"/>
  <c r="V140" i="2"/>
  <c r="X140" i="2"/>
  <c r="AA140" i="2"/>
  <c r="Z140" i="2"/>
  <c r="Y140" i="2"/>
  <c r="AV177" i="10"/>
  <c r="AO177" i="10"/>
  <c r="AG184" i="10"/>
  <c r="AG184" i="9"/>
  <c r="AO184" i="9" s="1"/>
  <c r="AV184" i="9" s="1"/>
  <c r="AF184" i="7"/>
  <c r="AG184" i="8"/>
  <c r="AI184" i="5"/>
  <c r="AG184" i="3"/>
  <c r="AQ176" i="7"/>
  <c r="AX176" i="7"/>
  <c r="AO171" i="5"/>
  <c r="AV171" i="5"/>
  <c r="AM183" i="8"/>
  <c r="AT183" i="8"/>
  <c r="AM186" i="10"/>
  <c r="V186" i="4"/>
  <c r="AD186" i="4" s="1"/>
  <c r="AT186" i="10"/>
  <c r="AM186" i="7"/>
  <c r="AT186" i="7"/>
  <c r="AM186" i="9"/>
  <c r="AT186" i="9" s="1"/>
  <c r="M181" i="13"/>
  <c r="W181" i="5"/>
  <c r="D181" i="1" s="1"/>
  <c r="O181" i="1" s="1"/>
  <c r="BM173" i="3"/>
  <c r="W173" i="3"/>
  <c r="Q209" i="15"/>
  <c r="Y209" i="15"/>
  <c r="V209" i="15"/>
  <c r="Y209" i="4"/>
  <c r="AG209" i="4" s="1"/>
  <c r="AP209" i="10"/>
  <c r="AR209" i="6"/>
  <c r="AW209" i="8"/>
  <c r="AY209" i="6"/>
  <c r="AW209" i="10"/>
  <c r="AP209" i="8"/>
  <c r="AR209" i="5"/>
  <c r="AP209" i="9"/>
  <c r="AW209" i="9" s="1"/>
  <c r="AY209" i="5"/>
  <c r="S204" i="15"/>
  <c r="X204" i="4" s="1"/>
  <c r="AF204" i="4" s="1"/>
  <c r="R204" i="15"/>
  <c r="Z204" i="4"/>
  <c r="AH204" i="4" s="1"/>
  <c r="AQ204" i="10"/>
  <c r="AX204" i="10"/>
  <c r="AX204" i="8"/>
  <c r="AZ204" i="6"/>
  <c r="AS204" i="6"/>
  <c r="AQ204" i="8"/>
  <c r="AU179" i="7"/>
  <c r="AN179" i="7"/>
  <c r="M183" i="13"/>
  <c r="W183" i="5"/>
  <c r="D183" i="1" s="1"/>
  <c r="O183" i="1" s="1"/>
  <c r="AR171" i="7"/>
  <c r="G171" i="1"/>
  <c r="R171" i="1" s="1"/>
  <c r="AO177" i="5"/>
  <c r="AV177" i="5"/>
  <c r="F294" i="4"/>
  <c r="D158" i="2"/>
  <c r="N158" i="2"/>
  <c r="F295" i="4"/>
  <c r="V189" i="4"/>
  <c r="AD189" i="4" s="1"/>
  <c r="AT189" i="10"/>
  <c r="AM189" i="7"/>
  <c r="AM189" i="10"/>
  <c r="AT189" i="7"/>
  <c r="AM189" i="9"/>
  <c r="AT189" i="9" s="1"/>
  <c r="AT180" i="5"/>
  <c r="BA180" i="5"/>
  <c r="BS163" i="3"/>
  <c r="B163" i="1"/>
  <c r="M163" i="1" s="1"/>
  <c r="AX176" i="5"/>
  <c r="AQ176" i="5"/>
  <c r="BM183" i="3"/>
  <c r="W183" i="3"/>
  <c r="AR180" i="7"/>
  <c r="G180" i="1"/>
  <c r="R180" i="1" s="1"/>
  <c r="BO171" i="3"/>
  <c r="AQ171" i="3"/>
  <c r="AY171" i="3"/>
  <c r="AS179" i="5"/>
  <c r="AZ179" i="5"/>
  <c r="BJ328" i="5"/>
  <c r="BH328" i="5"/>
  <c r="A329" i="5"/>
  <c r="BI328" i="5"/>
  <c r="AP183" i="7"/>
  <c r="AW183" i="7"/>
  <c r="BI328" i="9"/>
  <c r="A329" i="9"/>
  <c r="BJ328" i="9"/>
  <c r="BH328" i="9"/>
  <c r="BQ182" i="3"/>
  <c r="AN182" i="3"/>
  <c r="AV182" i="3"/>
  <c r="AG186" i="10"/>
  <c r="AG186" i="9"/>
  <c r="AO186" i="9" s="1"/>
  <c r="AV186" i="9" s="1"/>
  <c r="AG186" i="8"/>
  <c r="AF186" i="7"/>
  <c r="AI186" i="5"/>
  <c r="AG186" i="3"/>
  <c r="AG188" i="10"/>
  <c r="AG188" i="9"/>
  <c r="AO188" i="9" s="1"/>
  <c r="AV188" i="9" s="1"/>
  <c r="AG188" i="8"/>
  <c r="AF188" i="7"/>
  <c r="AI188" i="5"/>
  <c r="AG188" i="3"/>
  <c r="E158" i="2"/>
  <c r="O158" i="2"/>
  <c r="AF185" i="9"/>
  <c r="AN185" i="9" s="1"/>
  <c r="AU185" i="9" s="1"/>
  <c r="AI185" i="7"/>
  <c r="AF185" i="3"/>
  <c r="F193" i="7"/>
  <c r="E193" i="7"/>
  <c r="W193" i="7" s="1"/>
  <c r="BN177" i="3"/>
  <c r="AZ177" i="3"/>
  <c r="AR177" i="3"/>
  <c r="AW181" i="7"/>
  <c r="AP181" i="7"/>
  <c r="W186" i="4"/>
  <c r="AE186" i="4" s="1"/>
  <c r="AN186" i="10"/>
  <c r="AN186" i="8"/>
  <c r="AU186" i="10"/>
  <c r="AP186" i="5"/>
  <c r="AU186" i="8"/>
  <c r="AW186" i="5"/>
  <c r="BN180" i="3"/>
  <c r="AZ180" i="3"/>
  <c r="AR180" i="3"/>
  <c r="BR176" i="3"/>
  <c r="AW176" i="3"/>
  <c r="AO176" i="3"/>
  <c r="W185" i="4"/>
  <c r="AE185" i="4" s="1"/>
  <c r="AU185" i="10"/>
  <c r="AN185" i="10"/>
  <c r="AU185" i="8"/>
  <c r="AN185" i="8"/>
  <c r="AW185" i="5"/>
  <c r="AP185" i="5"/>
  <c r="L156" i="2"/>
  <c r="B156" i="2"/>
  <c r="BA183" i="5"/>
  <c r="AT183" i="5"/>
  <c r="BP182" i="3"/>
  <c r="AP182" i="3"/>
  <c r="AX182" i="3"/>
  <c r="BS165" i="3"/>
  <c r="B165" i="1"/>
  <c r="M165" i="1" s="1"/>
  <c r="BS170" i="3"/>
  <c r="B170" i="1"/>
  <c r="M170" i="1" s="1"/>
  <c r="F187" i="3"/>
  <c r="X187" i="3" s="1"/>
  <c r="E187" i="3"/>
  <c r="AU172" i="3"/>
  <c r="AM172" i="3"/>
  <c r="AF193" i="9"/>
  <c r="AN193" i="9" s="1"/>
  <c r="AU193" i="9" s="1"/>
  <c r="AI193" i="7"/>
  <c r="AF193" i="3"/>
  <c r="BS159" i="3"/>
  <c r="B159" i="1"/>
  <c r="M159" i="1" s="1"/>
  <c r="AH184" i="7"/>
  <c r="AL184" i="5"/>
  <c r="AJ184" i="3"/>
  <c r="AV171" i="6"/>
  <c r="AO171" i="6"/>
  <c r="BA186" i="3"/>
  <c r="AS186" i="3"/>
  <c r="N157" i="2"/>
  <c r="D157" i="2"/>
  <c r="L149" i="2"/>
  <c r="B149" i="2"/>
  <c r="S209" i="15"/>
  <c r="X209" i="4" s="1"/>
  <c r="AF209" i="4" s="1"/>
  <c r="R209" i="15"/>
  <c r="Z209" i="4"/>
  <c r="AH209" i="4" s="1"/>
  <c r="AQ209" i="10"/>
  <c r="AS209" i="6"/>
  <c r="AZ209" i="6"/>
  <c r="AX209" i="8"/>
  <c r="AX209" i="10"/>
  <c r="AQ209" i="8"/>
  <c r="S201" i="15"/>
  <c r="X201" i="4" s="1"/>
  <c r="AF201" i="4" s="1"/>
  <c r="R201" i="15"/>
  <c r="Z201" i="4"/>
  <c r="AH201" i="4" s="1"/>
  <c r="AX201" i="10"/>
  <c r="AQ201" i="10"/>
  <c r="AX201" i="8"/>
  <c r="AZ201" i="6"/>
  <c r="AS201" i="6"/>
  <c r="AQ201" i="8"/>
  <c r="AV179" i="8"/>
  <c r="AO179" i="8"/>
  <c r="N159" i="2"/>
  <c r="D159" i="2"/>
  <c r="AV177" i="6"/>
  <c r="AO177" i="6"/>
  <c r="F197" i="3"/>
  <c r="X197" i="3" s="1"/>
  <c r="E197" i="3"/>
  <c r="D155" i="2"/>
  <c r="N155" i="2"/>
  <c r="M182" i="13"/>
  <c r="W182" i="5"/>
  <c r="D182" i="1" s="1"/>
  <c r="O182" i="1" s="1"/>
  <c r="AS189" i="3"/>
  <c r="BA189" i="3"/>
  <c r="AP180" i="7"/>
  <c r="AW180" i="7"/>
  <c r="BV163" i="3"/>
  <c r="A309" i="7"/>
  <c r="BJ308" i="7"/>
  <c r="BI308" i="7"/>
  <c r="BH308" i="7"/>
  <c r="AU176" i="7"/>
  <c r="AN176" i="7"/>
  <c r="L159" i="2"/>
  <c r="B159" i="2"/>
  <c r="AS171" i="5"/>
  <c r="AZ171" i="5"/>
  <c r="AX170" i="6"/>
  <c r="AQ170" i="6"/>
  <c r="AO175" i="5"/>
  <c r="AV175" i="5"/>
  <c r="AN171" i="7"/>
  <c r="AU171" i="7"/>
  <c r="F195" i="7"/>
  <c r="E195" i="7"/>
  <c r="W195" i="7" s="1"/>
  <c r="AO173" i="10"/>
  <c r="AV173" i="10"/>
  <c r="BQ172" i="3"/>
  <c r="AV172" i="3"/>
  <c r="AN172" i="3"/>
  <c r="AH189" i="7"/>
  <c r="AL189" i="5"/>
  <c r="AJ189" i="3"/>
  <c r="AA196" i="4"/>
  <c r="AI196" i="4" s="1"/>
  <c r="BA196" i="6"/>
  <c r="AR196" i="10"/>
  <c r="AR196" i="9"/>
  <c r="AY196" i="9" s="1"/>
  <c r="AY196" i="10"/>
  <c r="AR196" i="8"/>
  <c r="AY196" i="8"/>
  <c r="AT196" i="6"/>
  <c r="AY196" i="7"/>
  <c r="AX161" i="6"/>
  <c r="AQ161" i="6"/>
  <c r="E191" i="7"/>
  <c r="W191" i="7" s="1"/>
  <c r="F191" i="7"/>
  <c r="E193" i="6"/>
  <c r="W193" i="6" s="1"/>
  <c r="E193" i="1" s="1"/>
  <c r="P193" i="1" s="1"/>
  <c r="F193" i="6"/>
  <c r="X193" i="6" s="1"/>
  <c r="BQ183" i="3"/>
  <c r="AV183" i="3"/>
  <c r="AN183" i="3"/>
  <c r="L205" i="15"/>
  <c r="K205" i="15"/>
  <c r="P205" i="15"/>
  <c r="O205" i="15"/>
  <c r="N205" i="15"/>
  <c r="M205" i="15"/>
  <c r="C205" i="8"/>
  <c r="C205" i="7"/>
  <c r="AG205" i="7"/>
  <c r="C205" i="6"/>
  <c r="C205" i="5"/>
  <c r="C205" i="3"/>
  <c r="AQ183" i="7"/>
  <c r="AX183" i="7"/>
  <c r="A308" i="6"/>
  <c r="BJ307" i="6"/>
  <c r="BH307" i="6"/>
  <c r="BI307" i="6"/>
  <c r="AH190" i="7"/>
  <c r="AL190" i="5"/>
  <c r="AJ190" i="3"/>
  <c r="AG185" i="10"/>
  <c r="AG185" i="8"/>
  <c r="AG185" i="9"/>
  <c r="AO185" i="9" s="1"/>
  <c r="AV185" i="9" s="1"/>
  <c r="AF185" i="7"/>
  <c r="AG185" i="3"/>
  <c r="AI185" i="5"/>
  <c r="BV166" i="3"/>
  <c r="F193" i="8"/>
  <c r="E193" i="8"/>
  <c r="W193" i="8" s="1"/>
  <c r="F193" i="1" s="1"/>
  <c r="Q193" i="1" s="1"/>
  <c r="AI171" i="6"/>
  <c r="AW171" i="6"/>
  <c r="AP171" i="6"/>
  <c r="AW177" i="7"/>
  <c r="AP177" i="7"/>
  <c r="A307" i="4"/>
  <c r="AX306" i="4"/>
  <c r="AW306" i="4"/>
  <c r="AV306" i="4"/>
  <c r="BP172" i="3"/>
  <c r="AX172" i="3"/>
  <c r="AP172" i="3"/>
  <c r="BN183" i="3"/>
  <c r="AZ183" i="3"/>
  <c r="AR183" i="3"/>
  <c r="BQ176" i="3"/>
  <c r="AV176" i="3"/>
  <c r="AN176" i="3"/>
  <c r="AU177" i="3"/>
  <c r="AM177" i="3"/>
  <c r="AH191" i="7"/>
  <c r="AL191" i="5"/>
  <c r="AJ191" i="3"/>
  <c r="BV159" i="3"/>
  <c r="AF184" i="9"/>
  <c r="AN184" i="9" s="1"/>
  <c r="AU184" i="9" s="1"/>
  <c r="AI184" i="7"/>
  <c r="AF184" i="3"/>
  <c r="AA139" i="2"/>
  <c r="Z139" i="2"/>
  <c r="Y139" i="2"/>
  <c r="X139" i="2"/>
  <c r="W139" i="2"/>
  <c r="V139" i="2"/>
  <c r="AT171" i="8"/>
  <c r="AM171" i="8"/>
  <c r="AA186" i="4"/>
  <c r="AI186" i="4" s="1"/>
  <c r="AR186" i="10"/>
  <c r="AR186" i="8"/>
  <c r="AY186" i="10"/>
  <c r="BA186" i="6"/>
  <c r="AT186" i="6"/>
  <c r="AY186" i="8"/>
  <c r="AR186" i="9"/>
  <c r="AY186" i="9" s="1"/>
  <c r="AY186" i="7"/>
  <c r="BM175" i="3"/>
  <c r="W175" i="3"/>
  <c r="F186" i="3"/>
  <c r="X186" i="3" s="1"/>
  <c r="E186" i="3"/>
  <c r="P198" i="15"/>
  <c r="O198" i="15"/>
  <c r="N198" i="15"/>
  <c r="M198" i="15"/>
  <c r="K198" i="15"/>
  <c r="L198" i="15"/>
  <c r="C198" i="8"/>
  <c r="C198" i="7"/>
  <c r="AG198" i="7"/>
  <c r="C198" i="6"/>
  <c r="C198" i="5"/>
  <c r="C198" i="3"/>
  <c r="M206" i="15"/>
  <c r="L206" i="15"/>
  <c r="K206" i="15"/>
  <c r="P206" i="15"/>
  <c r="O206" i="15"/>
  <c r="N206" i="15"/>
  <c r="C206" i="8"/>
  <c r="AG206" i="7"/>
  <c r="C206" i="7"/>
  <c r="C206" i="6"/>
  <c r="C206" i="5"/>
  <c r="C206" i="3"/>
  <c r="AT177" i="8"/>
  <c r="AM177" i="8"/>
  <c r="F197" i="6"/>
  <c r="X197" i="6" s="1"/>
  <c r="E197" i="6"/>
  <c r="W197" i="6" s="1"/>
  <c r="E197" i="1" s="1"/>
  <c r="P197" i="1" s="1"/>
  <c r="AU176" i="3"/>
  <c r="AM176" i="3"/>
  <c r="BJ328" i="8"/>
  <c r="A329" i="8"/>
  <c r="BI328" i="8"/>
  <c r="BH328" i="8"/>
  <c r="M179" i="13"/>
  <c r="W179" i="5"/>
  <c r="D179" i="1" s="1"/>
  <c r="O179" i="1" s="1"/>
  <c r="M174" i="13"/>
  <c r="W174" i="5"/>
  <c r="D174" i="1" s="1"/>
  <c r="O174" i="1" s="1"/>
  <c r="AA189" i="4"/>
  <c r="AI189" i="4" s="1"/>
  <c r="AY189" i="10"/>
  <c r="AR189" i="10"/>
  <c r="BA189" i="6"/>
  <c r="AT189" i="6"/>
  <c r="AY189" i="8"/>
  <c r="AR189" i="9"/>
  <c r="AY189" i="9" s="1"/>
  <c r="AY189" i="7"/>
  <c r="AR189" i="8"/>
  <c r="AV176" i="8"/>
  <c r="AO176" i="8"/>
  <c r="M291" i="4"/>
  <c r="O293" i="4" s="1"/>
  <c r="K291" i="4"/>
  <c r="BJ306" i="3"/>
  <c r="BI306" i="3"/>
  <c r="BH306" i="3"/>
  <c r="AK306" i="3" s="1"/>
  <c r="AD306" i="3"/>
  <c r="A307" i="3"/>
  <c r="BR183" i="3"/>
  <c r="AW183" i="3"/>
  <c r="AO183" i="3"/>
  <c r="X137" i="2"/>
  <c r="W137" i="2"/>
  <c r="V137" i="2"/>
  <c r="Y137" i="2"/>
  <c r="AA137" i="2"/>
  <c r="Z137" i="2"/>
  <c r="O149" i="2"/>
  <c r="E149" i="2"/>
  <c r="AI197" i="9"/>
  <c r="AQ197" i="9" s="1"/>
  <c r="AX197" i="9" s="1"/>
  <c r="AK197" i="5"/>
  <c r="AI197" i="3"/>
  <c r="L158" i="2"/>
  <c r="B158" i="2"/>
  <c r="AE30" i="9"/>
  <c r="AM31" i="9"/>
  <c r="AT31" i="9" s="1"/>
  <c r="F196" i="7"/>
  <c r="E196" i="7"/>
  <c r="W196" i="7" s="1"/>
  <c r="N154" i="2"/>
  <c r="D154" i="2"/>
  <c r="AX165" i="6"/>
  <c r="AQ165" i="6"/>
  <c r="AT178" i="5"/>
  <c r="BA178" i="5"/>
  <c r="BO182" i="3"/>
  <c r="AQ182" i="3"/>
  <c r="AY182" i="3"/>
  <c r="AF189" i="9"/>
  <c r="AN189" i="9" s="1"/>
  <c r="AU189" i="9" s="1"/>
  <c r="AI189" i="7"/>
  <c r="AF189" i="3"/>
  <c r="AI194" i="9"/>
  <c r="AQ194" i="9" s="1"/>
  <c r="AX194" i="9" s="1"/>
  <c r="AK194" i="5"/>
  <c r="AI194" i="3"/>
  <c r="AN180" i="7"/>
  <c r="AU180" i="7"/>
  <c r="AH188" i="6"/>
  <c r="AH188" i="3"/>
  <c r="AT191" i="10"/>
  <c r="V191" i="4"/>
  <c r="AD191" i="4" s="1"/>
  <c r="AM191" i="10"/>
  <c r="AT191" i="7"/>
  <c r="AM191" i="9"/>
  <c r="AT191" i="9" s="1"/>
  <c r="AM191" i="7"/>
  <c r="BP178" i="3"/>
  <c r="AX178" i="3"/>
  <c r="AP178" i="3"/>
  <c r="AX174" i="7"/>
  <c r="AQ174" i="7"/>
  <c r="BQ177" i="3"/>
  <c r="AN177" i="3"/>
  <c r="AV177" i="3"/>
  <c r="Y205" i="15"/>
  <c r="V205" i="15"/>
  <c r="Q205" i="15"/>
  <c r="Y205" i="4"/>
  <c r="AG205" i="4" s="1"/>
  <c r="AW205" i="10"/>
  <c r="AP205" i="8"/>
  <c r="AP205" i="10"/>
  <c r="AY205" i="6"/>
  <c r="AR205" i="5"/>
  <c r="AR205" i="6"/>
  <c r="AW205" i="8"/>
  <c r="AP205" i="9"/>
  <c r="AW205" i="9" s="1"/>
  <c r="AY205" i="5"/>
  <c r="AE196" i="8"/>
  <c r="AG196" i="6"/>
  <c r="AG196" i="5"/>
  <c r="AE196" i="3"/>
  <c r="AH192" i="6"/>
  <c r="AH192" i="3"/>
  <c r="S198" i="15"/>
  <c r="X198" i="4" s="1"/>
  <c r="AF198" i="4" s="1"/>
  <c r="R198" i="15"/>
  <c r="AX198" i="10"/>
  <c r="Z198" i="4"/>
  <c r="AH198" i="4" s="1"/>
  <c r="AS198" i="6"/>
  <c r="AZ198" i="6"/>
  <c r="AQ198" i="8"/>
  <c r="AQ198" i="10"/>
  <c r="AX198" i="8"/>
  <c r="AF196" i="9"/>
  <c r="AN196" i="9" s="1"/>
  <c r="AU196" i="9" s="1"/>
  <c r="AI196" i="7"/>
  <c r="AF196" i="3"/>
  <c r="N147" i="2"/>
  <c r="D147" i="2"/>
  <c r="AO178" i="10"/>
  <c r="AV178" i="10"/>
  <c r="S205" i="15"/>
  <c r="X205" i="4" s="1"/>
  <c r="AF205" i="4" s="1"/>
  <c r="R205" i="15"/>
  <c r="Z205" i="4"/>
  <c r="AH205" i="4" s="1"/>
  <c r="AX205" i="10"/>
  <c r="AQ205" i="8"/>
  <c r="AS205" i="6"/>
  <c r="AZ205" i="6"/>
  <c r="AQ205" i="10"/>
  <c r="AX205" i="8"/>
  <c r="AU181" i="7"/>
  <c r="AN181" i="7"/>
  <c r="M180" i="13"/>
  <c r="W180" i="5"/>
  <c r="D180" i="1" s="1"/>
  <c r="O180" i="1" s="1"/>
  <c r="BP174" i="3"/>
  <c r="AP174" i="3"/>
  <c r="AX174" i="3"/>
  <c r="F184" i="8"/>
  <c r="E184" i="8"/>
  <c r="W184" i="8" s="1"/>
  <c r="F184" i="1" s="1"/>
  <c r="Q184" i="1" s="1"/>
  <c r="AI193" i="9"/>
  <c r="AQ193" i="9" s="1"/>
  <c r="AX193" i="9" s="1"/>
  <c r="AK193" i="5"/>
  <c r="AI193" i="3"/>
  <c r="W190" i="4"/>
  <c r="AE190" i="4" s="1"/>
  <c r="AU190" i="10"/>
  <c r="AU190" i="8"/>
  <c r="AN190" i="10"/>
  <c r="AW190" i="5"/>
  <c r="AP190" i="5"/>
  <c r="AN190" i="8"/>
  <c r="AH193" i="7"/>
  <c r="AL193" i="5"/>
  <c r="AJ193" i="3"/>
  <c r="Q207" i="15"/>
  <c r="Y207" i="15"/>
  <c r="V207" i="15"/>
  <c r="AW207" i="10"/>
  <c r="Y207" i="4"/>
  <c r="AG207" i="4" s="1"/>
  <c r="AW207" i="8"/>
  <c r="AP207" i="10"/>
  <c r="AR207" i="6"/>
  <c r="AP207" i="9"/>
  <c r="AW207" i="9" s="1"/>
  <c r="AY207" i="6"/>
  <c r="AR207" i="5"/>
  <c r="AY207" i="5"/>
  <c r="AP207" i="8"/>
  <c r="AQ182" i="5"/>
  <c r="AX182" i="5"/>
  <c r="BS164" i="3"/>
  <c r="B164" i="1"/>
  <c r="M164" i="1" s="1"/>
  <c r="BR175" i="3"/>
  <c r="AW175" i="3"/>
  <c r="AO175" i="3"/>
  <c r="N148" i="2"/>
  <c r="D148" i="2"/>
  <c r="L151" i="2"/>
  <c r="B151" i="2"/>
  <c r="E186" i="5"/>
  <c r="F186" i="5"/>
  <c r="X186" i="5" s="1"/>
  <c r="P204" i="15"/>
  <c r="O204" i="15"/>
  <c r="N204" i="15"/>
  <c r="M204" i="15"/>
  <c r="L204" i="15"/>
  <c r="K204" i="15"/>
  <c r="C204" i="8"/>
  <c r="C204" i="7"/>
  <c r="AG204" i="7"/>
  <c r="C204" i="6"/>
  <c r="C204" i="5"/>
  <c r="C204" i="3"/>
  <c r="V208" i="15"/>
  <c r="Q208" i="15"/>
  <c r="Y208" i="15"/>
  <c r="Y208" i="4"/>
  <c r="AG208" i="4" s="1"/>
  <c r="AP208" i="10"/>
  <c r="AW208" i="10"/>
  <c r="AP208" i="8"/>
  <c r="AY208" i="6"/>
  <c r="AW208" i="8"/>
  <c r="AR208" i="6"/>
  <c r="AR208" i="5"/>
  <c r="AY208" i="5"/>
  <c r="AP208" i="9"/>
  <c r="AW208" i="9" s="1"/>
  <c r="AO179" i="10"/>
  <c r="AV179" i="10"/>
  <c r="AN196" i="10"/>
  <c r="W196" i="4"/>
  <c r="AE196" i="4" s="1"/>
  <c r="AU196" i="10"/>
  <c r="AW196" i="5"/>
  <c r="AU196" i="8"/>
  <c r="AN196" i="8"/>
  <c r="AP196" i="5"/>
  <c r="BM176" i="3"/>
  <c r="W176" i="3"/>
  <c r="BO175" i="3"/>
  <c r="AY175" i="3"/>
  <c r="AQ175" i="3"/>
  <c r="F197" i="5"/>
  <c r="X197" i="5" s="1"/>
  <c r="E197" i="5"/>
  <c r="AO176" i="5"/>
  <c r="AV176" i="5"/>
  <c r="W189" i="4"/>
  <c r="AE189" i="4" s="1"/>
  <c r="AU189" i="10"/>
  <c r="AW189" i="5"/>
  <c r="AN189" i="10"/>
  <c r="AU189" i="8"/>
  <c r="AP189" i="5"/>
  <c r="AN189" i="8"/>
  <c r="F188" i="3"/>
  <c r="X188" i="3" s="1"/>
  <c r="E188" i="3"/>
  <c r="N150" i="2"/>
  <c r="D150" i="2"/>
  <c r="AX183" i="5"/>
  <c r="AQ183" i="5"/>
  <c r="M173" i="13"/>
  <c r="W173" i="5"/>
  <c r="D173" i="1" s="1"/>
  <c r="O173" i="1" s="1"/>
  <c r="BP181" i="3"/>
  <c r="AX181" i="3"/>
  <c r="AP181" i="3"/>
  <c r="AF194" i="9"/>
  <c r="AN194" i="9" s="1"/>
  <c r="AU194" i="9" s="1"/>
  <c r="AI194" i="7"/>
  <c r="AF194" i="3"/>
  <c r="BP176" i="3"/>
  <c r="AX176" i="3"/>
  <c r="AP176" i="3"/>
  <c r="AE189" i="8"/>
  <c r="AG189" i="6"/>
  <c r="AG189" i="5"/>
  <c r="AE189" i="3"/>
  <c r="AI183" i="6"/>
  <c r="AP183" i="6"/>
  <c r="AW183" i="6"/>
  <c r="AG194" i="10"/>
  <c r="AG194" i="9"/>
  <c r="AO194" i="9" s="1"/>
  <c r="AV194" i="9" s="1"/>
  <c r="AG194" i="8"/>
  <c r="AF194" i="7"/>
  <c r="AI194" i="5"/>
  <c r="AG194" i="3"/>
  <c r="BM174" i="3"/>
  <c r="W174" i="3"/>
  <c r="F190" i="7"/>
  <c r="E190" i="7"/>
  <c r="W190" i="7" s="1"/>
  <c r="AM175" i="8"/>
  <c r="AT175" i="8"/>
  <c r="F190" i="8"/>
  <c r="E190" i="8"/>
  <c r="W190" i="8" s="1"/>
  <c r="F190" i="1" s="1"/>
  <c r="Q190" i="1" s="1"/>
  <c r="AO185" i="7"/>
  <c r="AV185" i="7"/>
  <c r="S206" i="15"/>
  <c r="X206" i="4" s="1"/>
  <c r="AF206" i="4" s="1"/>
  <c r="R206" i="15"/>
  <c r="Z206" i="4"/>
  <c r="AH206" i="4" s="1"/>
  <c r="AQ206" i="10"/>
  <c r="AX206" i="8"/>
  <c r="AZ206" i="6"/>
  <c r="AS206" i="6"/>
  <c r="AX206" i="10"/>
  <c r="AQ206" i="8"/>
  <c r="F196" i="8"/>
  <c r="E196" i="8"/>
  <c r="W196" i="8" s="1"/>
  <c r="F196" i="1" s="1"/>
  <c r="Q196" i="1" s="1"/>
  <c r="O154" i="2"/>
  <c r="E154" i="2"/>
  <c r="AI195" i="9"/>
  <c r="AQ195" i="9" s="1"/>
  <c r="AX195" i="9" s="1"/>
  <c r="AK195" i="5"/>
  <c r="AI195" i="3"/>
  <c r="BA176" i="5"/>
  <c r="AT176" i="5"/>
  <c r="AR181" i="7"/>
  <c r="G181" i="1"/>
  <c r="R181" i="1" s="1"/>
  <c r="AV184" i="7"/>
  <c r="AO184" i="7"/>
  <c r="AI192" i="9"/>
  <c r="AQ192" i="9" s="1"/>
  <c r="AX192" i="9" s="1"/>
  <c r="AK192" i="5"/>
  <c r="AI192" i="3"/>
  <c r="M171" i="13"/>
  <c r="W171" i="5"/>
  <c r="D171" i="1" s="1"/>
  <c r="O171" i="1" s="1"/>
  <c r="AA192" i="4"/>
  <c r="AI192" i="4" s="1"/>
  <c r="AY192" i="10"/>
  <c r="AR192" i="9"/>
  <c r="AY192" i="9" s="1"/>
  <c r="BA192" i="6"/>
  <c r="AR192" i="10"/>
  <c r="AY192" i="8"/>
  <c r="AT192" i="6"/>
  <c r="AR192" i="8"/>
  <c r="AY192" i="7"/>
  <c r="AE185" i="8"/>
  <c r="AG185" i="6"/>
  <c r="AG185" i="5"/>
  <c r="AE185" i="3"/>
  <c r="AI182" i="6"/>
  <c r="AW182" i="6"/>
  <c r="AP182" i="6"/>
  <c r="BV170" i="3"/>
  <c r="AO172" i="6"/>
  <c r="AV172" i="6"/>
  <c r="AV187" i="7"/>
  <c r="AO187" i="7"/>
  <c r="BR172" i="3"/>
  <c r="AW172" i="3"/>
  <c r="AO172" i="3"/>
  <c r="AX159" i="6"/>
  <c r="AQ159" i="6"/>
  <c r="AM173" i="3"/>
  <c r="AU173" i="3"/>
  <c r="AM181" i="3"/>
  <c r="AU181" i="3"/>
  <c r="AU182" i="7"/>
  <c r="AN182" i="7"/>
  <c r="E187" i="6"/>
  <c r="W187" i="6" s="1"/>
  <c r="E187" i="1" s="1"/>
  <c r="P187" i="1" s="1"/>
  <c r="F187" i="6"/>
  <c r="X187" i="6" s="1"/>
  <c r="BV164" i="3"/>
  <c r="AM172" i="8"/>
  <c r="AT172" i="8"/>
  <c r="AQ172" i="5"/>
  <c r="AX172" i="5"/>
  <c r="AQ175" i="5"/>
  <c r="AX175" i="5"/>
  <c r="M172" i="13"/>
  <c r="W172" i="5"/>
  <c r="D172" i="1" s="1"/>
  <c r="O172" i="1" s="1"/>
  <c r="AO173" i="5"/>
  <c r="AV173" i="5"/>
  <c r="AX164" i="6"/>
  <c r="AQ164" i="6"/>
  <c r="F186" i="6"/>
  <c r="X186" i="6" s="1"/>
  <c r="E186" i="6"/>
  <c r="W186" i="6" s="1"/>
  <c r="E186" i="1" s="1"/>
  <c r="P186" i="1" s="1"/>
  <c r="O202" i="15"/>
  <c r="N202" i="15"/>
  <c r="M202" i="15"/>
  <c r="L202" i="15"/>
  <c r="P202" i="15"/>
  <c r="K202" i="15"/>
  <c r="C202" i="8"/>
  <c r="C202" i="7"/>
  <c r="AG202" i="7"/>
  <c r="C202" i="6"/>
  <c r="C202" i="5"/>
  <c r="C202" i="3"/>
  <c r="V199" i="15"/>
  <c r="Q199" i="15"/>
  <c r="Y199" i="15"/>
  <c r="Y199" i="4"/>
  <c r="AG199" i="4" s="1"/>
  <c r="AW199" i="10"/>
  <c r="AY199" i="5"/>
  <c r="AP199" i="10"/>
  <c r="AP199" i="9"/>
  <c r="AW199" i="9" s="1"/>
  <c r="AW199" i="8"/>
  <c r="AR199" i="6"/>
  <c r="AY199" i="6"/>
  <c r="AR199" i="5"/>
  <c r="AP199" i="8"/>
  <c r="BM177" i="3"/>
  <c r="W177" i="3"/>
  <c r="AO181" i="5"/>
  <c r="AV181" i="5"/>
  <c r="AR182" i="7"/>
  <c r="G182" i="1"/>
  <c r="R182" i="1" s="1"/>
  <c r="F194" i="3"/>
  <c r="X194" i="3" s="1"/>
  <c r="E194" i="3"/>
  <c r="L152" i="2"/>
  <c r="B152" i="2"/>
  <c r="AS175" i="5"/>
  <c r="AZ175" i="5"/>
  <c r="F197" i="7"/>
  <c r="E197" i="7"/>
  <c r="W197" i="7" s="1"/>
  <c r="AO176" i="6"/>
  <c r="AV176" i="6"/>
  <c r="F188" i="5"/>
  <c r="X188" i="5" s="1"/>
  <c r="E188" i="5"/>
  <c r="BS169" i="3"/>
  <c r="B169" i="1"/>
  <c r="M169" i="1" s="1"/>
  <c r="M177" i="13"/>
  <c r="W177" i="5"/>
  <c r="D177" i="1" s="1"/>
  <c r="O177" i="1" s="1"/>
  <c r="AV176" i="10"/>
  <c r="AO176" i="10"/>
  <c r="AR175" i="7"/>
  <c r="G175" i="1"/>
  <c r="R175" i="1" s="1"/>
  <c r="AU183" i="7"/>
  <c r="AN183" i="7"/>
  <c r="O147" i="2"/>
  <c r="E147" i="2"/>
  <c r="AV190" i="7"/>
  <c r="AO190" i="7"/>
  <c r="AS185" i="3"/>
  <c r="BA185" i="3"/>
  <c r="BR178" i="3"/>
  <c r="AW178" i="3"/>
  <c r="AO178" i="3"/>
  <c r="AI187" i="9"/>
  <c r="AQ187" i="9" s="1"/>
  <c r="AX187" i="9" s="1"/>
  <c r="AK187" i="5"/>
  <c r="AI187" i="3"/>
  <c r="AI181" i="6"/>
  <c r="AW181" i="6"/>
  <c r="AP181" i="6"/>
  <c r="AA184" i="4"/>
  <c r="AI184" i="4" s="1"/>
  <c r="AR184" i="9"/>
  <c r="AY184" i="9" s="1"/>
  <c r="AT184" i="6"/>
  <c r="AY184" i="8"/>
  <c r="AR184" i="10"/>
  <c r="BA184" i="6"/>
  <c r="AY184" i="10"/>
  <c r="AR184" i="8"/>
  <c r="AY184" i="7"/>
  <c r="AQ178" i="5"/>
  <c r="AX178" i="5"/>
  <c r="BO176" i="3"/>
  <c r="AQ176" i="3"/>
  <c r="AY176" i="3"/>
  <c r="L150" i="2"/>
  <c r="B150" i="2"/>
  <c r="AR191" i="10"/>
  <c r="AA191" i="4"/>
  <c r="AI191" i="4" s="1"/>
  <c r="AY191" i="10"/>
  <c r="AY191" i="8"/>
  <c r="BA191" i="6"/>
  <c r="AR191" i="9"/>
  <c r="AY191" i="9" s="1"/>
  <c r="AR191" i="8"/>
  <c r="AT191" i="6"/>
  <c r="AY191" i="7"/>
  <c r="AX182" i="7"/>
  <c r="AQ182" i="7"/>
  <c r="BA194" i="3"/>
  <c r="AS194" i="3"/>
  <c r="P208" i="15"/>
  <c r="O208" i="15"/>
  <c r="N208" i="15"/>
  <c r="L208" i="15"/>
  <c r="K208" i="15"/>
  <c r="M208" i="15"/>
  <c r="C208" i="8"/>
  <c r="C208" i="7"/>
  <c r="AG208" i="7"/>
  <c r="C208" i="6"/>
  <c r="C208" i="5"/>
  <c r="C208" i="3"/>
  <c r="BA196" i="3"/>
  <c r="AS196" i="3"/>
  <c r="E185" i="7"/>
  <c r="W185" i="7" s="1"/>
  <c r="F185" i="7"/>
  <c r="AW174" i="7"/>
  <c r="AP174" i="7"/>
  <c r="F184" i="5"/>
  <c r="X184" i="5" s="1"/>
  <c r="E184" i="5"/>
  <c r="AF192" i="9"/>
  <c r="AN192" i="9" s="1"/>
  <c r="AU192" i="9" s="1"/>
  <c r="AI192" i="7"/>
  <c r="AF192" i="3"/>
  <c r="AA138" i="2"/>
  <c r="Z138" i="2"/>
  <c r="Y138" i="2"/>
  <c r="X138" i="2"/>
  <c r="W138" i="2"/>
  <c r="V138" i="2"/>
  <c r="F184" i="7"/>
  <c r="E184" i="7"/>
  <c r="W184" i="7" s="1"/>
  <c r="M176" i="13"/>
  <c r="W176" i="5"/>
  <c r="D176" i="1" s="1"/>
  <c r="O176" i="1" s="1"/>
  <c r="AY188" i="10"/>
  <c r="AA188" i="4"/>
  <c r="AI188" i="4" s="1"/>
  <c r="AR188" i="10"/>
  <c r="BA188" i="6"/>
  <c r="AY188" i="8"/>
  <c r="AR188" i="9"/>
  <c r="AY188" i="9" s="1"/>
  <c r="AR188" i="8"/>
  <c r="AT188" i="6"/>
  <c r="AY188" i="7"/>
  <c r="AE191" i="8"/>
  <c r="AG191" i="6"/>
  <c r="AG191" i="5"/>
  <c r="AE191" i="3"/>
  <c r="AI184" i="9"/>
  <c r="AQ184" i="9" s="1"/>
  <c r="AX184" i="9" s="1"/>
  <c r="AK184" i="5"/>
  <c r="AI184" i="3"/>
  <c r="M203" i="15"/>
  <c r="L203" i="15"/>
  <c r="P203" i="15"/>
  <c r="O203" i="15"/>
  <c r="N203" i="15"/>
  <c r="K203" i="15"/>
  <c r="C203" i="8"/>
  <c r="AG203" i="7"/>
  <c r="C203" i="6"/>
  <c r="C203" i="7"/>
  <c r="C203" i="5"/>
  <c r="C203" i="3"/>
  <c r="AH196" i="7"/>
  <c r="AL196" i="5"/>
  <c r="AJ196" i="3"/>
  <c r="AZ183" i="5"/>
  <c r="AS183" i="5"/>
  <c r="AO181" i="10"/>
  <c r="AV181" i="10"/>
  <c r="BM180" i="3"/>
  <c r="W180" i="3"/>
  <c r="BO178" i="3"/>
  <c r="AY178" i="3"/>
  <c r="AQ178" i="3"/>
  <c r="AO183" i="6"/>
  <c r="AV183" i="6"/>
  <c r="M175" i="13"/>
  <c r="W175" i="5"/>
  <c r="D175" i="1" s="1"/>
  <c r="O175" i="1" s="1"/>
  <c r="AU180" i="3"/>
  <c r="AM180" i="3"/>
  <c r="AV182" i="8"/>
  <c r="AO182" i="8"/>
  <c r="F187" i="7"/>
  <c r="E187" i="7"/>
  <c r="W187" i="7" s="1"/>
  <c r="AU172" i="7"/>
  <c r="AN172" i="7"/>
  <c r="BO181" i="3"/>
  <c r="AY181" i="3"/>
  <c r="AQ181" i="3"/>
  <c r="AU175" i="7"/>
  <c r="AN175" i="7"/>
  <c r="AM174" i="3"/>
  <c r="AU174" i="3"/>
  <c r="AR172" i="7"/>
  <c r="G172" i="1"/>
  <c r="R172" i="1" s="1"/>
  <c r="AV173" i="6"/>
  <c r="AO173" i="6"/>
  <c r="C289" i="1"/>
  <c r="O291" i="4"/>
  <c r="AO186" i="7"/>
  <c r="AV186" i="7"/>
  <c r="Y200" i="15"/>
  <c r="V200" i="15"/>
  <c r="Q200" i="15"/>
  <c r="Y200" i="4"/>
  <c r="AG200" i="4" s="1"/>
  <c r="AP200" i="10"/>
  <c r="AR200" i="6"/>
  <c r="AW200" i="8"/>
  <c r="AW200" i="10"/>
  <c r="AR200" i="5"/>
  <c r="AY200" i="6"/>
  <c r="AP200" i="8"/>
  <c r="AP200" i="9"/>
  <c r="AW200" i="9" s="1"/>
  <c r="AY200" i="5"/>
  <c r="R208" i="15"/>
  <c r="S208" i="15"/>
  <c r="X208" i="4" s="1"/>
  <c r="AF208" i="4" s="1"/>
  <c r="Z208" i="4"/>
  <c r="AH208" i="4" s="1"/>
  <c r="AQ208" i="10"/>
  <c r="AX208" i="10"/>
  <c r="AQ208" i="8"/>
  <c r="AS208" i="6"/>
  <c r="AZ208" i="6"/>
  <c r="AX208" i="8"/>
  <c r="L153" i="2"/>
  <c r="B153" i="2"/>
  <c r="AV181" i="6"/>
  <c r="AO181" i="6"/>
  <c r="F194" i="5"/>
  <c r="X194" i="5" s="1"/>
  <c r="E194" i="5"/>
  <c r="AV197" i="7"/>
  <c r="AO197" i="7"/>
  <c r="AM176" i="8"/>
  <c r="AT176" i="8"/>
  <c r="W194" i="4"/>
  <c r="AE194" i="4" s="1"/>
  <c r="AU194" i="8"/>
  <c r="AN194" i="10"/>
  <c r="AP194" i="5"/>
  <c r="AW194" i="5"/>
  <c r="AU194" i="10"/>
  <c r="AN194" i="8"/>
  <c r="F188" i="6"/>
  <c r="X188" i="6" s="1"/>
  <c r="E188" i="6"/>
  <c r="W188" i="6" s="1"/>
  <c r="E188" i="1" s="1"/>
  <c r="P188" i="1" s="1"/>
  <c r="BV169" i="3"/>
  <c r="BP175" i="3"/>
  <c r="AX175" i="3"/>
  <c r="AP175" i="3"/>
  <c r="N153" i="2"/>
  <c r="D153" i="2"/>
  <c r="BQ181" i="3"/>
  <c r="AN181" i="3"/>
  <c r="AV181" i="3"/>
  <c r="AV183" i="8"/>
  <c r="AO183" i="8"/>
  <c r="BN173" i="3"/>
  <c r="AR173" i="3"/>
  <c r="AZ173" i="3"/>
  <c r="AR179" i="7"/>
  <c r="G179" i="1"/>
  <c r="R179" i="1" s="1"/>
  <c r="E193" i="5"/>
  <c r="F193" i="5"/>
  <c r="X193" i="5" s="1"/>
  <c r="F184" i="6"/>
  <c r="X184" i="6" s="1"/>
  <c r="E184" i="6"/>
  <c r="W184" i="6" s="1"/>
  <c r="E184" i="1" s="1"/>
  <c r="P184" i="1" s="1"/>
  <c r="AZ176" i="5"/>
  <c r="AS176" i="5"/>
  <c r="A330" i="4"/>
  <c r="AX329" i="4"/>
  <c r="AW329" i="4"/>
  <c r="AV329" i="4"/>
  <c r="AS182" i="5"/>
  <c r="AZ182" i="5"/>
  <c r="AR178" i="7"/>
  <c r="G178" i="1"/>
  <c r="R178" i="1" s="1"/>
  <c r="AX173" i="7"/>
  <c r="AQ173" i="7"/>
  <c r="AH190" i="6"/>
  <c r="AH190" i="3"/>
  <c r="O159" i="2"/>
  <c r="E159" i="2"/>
  <c r="BR177" i="3"/>
  <c r="AO177" i="3"/>
  <c r="AW177" i="3"/>
  <c r="AG196" i="10"/>
  <c r="AG196" i="9"/>
  <c r="AO196" i="9" s="1"/>
  <c r="AV196" i="9" s="1"/>
  <c r="AG196" i="8"/>
  <c r="AF196" i="7"/>
  <c r="AI196" i="5"/>
  <c r="AG196" i="3"/>
  <c r="AW176" i="7"/>
  <c r="AP176" i="7"/>
  <c r="AQ177" i="5"/>
  <c r="AX177" i="5"/>
  <c r="AI177" i="6"/>
  <c r="AW177" i="6"/>
  <c r="AP177" i="6"/>
  <c r="AR183" i="7"/>
  <c r="G183" i="1"/>
  <c r="R183" i="1" s="1"/>
  <c r="V201" i="15"/>
  <c r="Q201" i="15"/>
  <c r="Y201" i="15"/>
  <c r="Y201" i="4"/>
  <c r="AG201" i="4" s="1"/>
  <c r="AW201" i="10"/>
  <c r="AP201" i="10"/>
  <c r="AY201" i="5"/>
  <c r="AW201" i="8"/>
  <c r="AY201" i="6"/>
  <c r="AR201" i="6"/>
  <c r="AP201" i="9"/>
  <c r="AW201" i="9" s="1"/>
  <c r="AP201" i="8"/>
  <c r="AR201" i="5"/>
  <c r="AU293" i="4"/>
  <c r="J293" i="4"/>
  <c r="AO175" i="8"/>
  <c r="AV175" i="8"/>
  <c r="AT173" i="8"/>
  <c r="AM173" i="8"/>
  <c r="F186" i="7"/>
  <c r="E186" i="7"/>
  <c r="W186" i="7" s="1"/>
  <c r="V202" i="15"/>
  <c r="Q202" i="15"/>
  <c r="Y202" i="15"/>
  <c r="AW202" i="10"/>
  <c r="Y202" i="4"/>
  <c r="AG202" i="4" s="1"/>
  <c r="AW202" i="8"/>
  <c r="AR202" i="6"/>
  <c r="AP202" i="8"/>
  <c r="AY202" i="6"/>
  <c r="AP202" i="10"/>
  <c r="AR202" i="5"/>
  <c r="AY202" i="5"/>
  <c r="AP202" i="9"/>
  <c r="AW202" i="9" s="1"/>
  <c r="S199" i="15"/>
  <c r="X199" i="4" s="1"/>
  <c r="AF199" i="4" s="1"/>
  <c r="R199" i="15"/>
  <c r="Z199" i="4"/>
  <c r="AH199" i="4" s="1"/>
  <c r="AX199" i="10"/>
  <c r="AQ199" i="10"/>
  <c r="AX199" i="8"/>
  <c r="AS199" i="6"/>
  <c r="AZ199" i="6"/>
  <c r="AQ199" i="8"/>
  <c r="BN179" i="3"/>
  <c r="AZ179" i="3"/>
  <c r="AR179" i="3"/>
  <c r="AM181" i="8"/>
  <c r="AT181" i="8"/>
  <c r="BM181" i="3"/>
  <c r="W181" i="3"/>
  <c r="BH328" i="10"/>
  <c r="A329" i="10"/>
  <c r="BJ328" i="10"/>
  <c r="BI328" i="10"/>
  <c r="F194" i="6"/>
  <c r="X194" i="6" s="1"/>
  <c r="E194" i="6"/>
  <c r="W194" i="6" s="1"/>
  <c r="E194" i="1" s="1"/>
  <c r="P194" i="1" s="1"/>
  <c r="V143" i="2"/>
  <c r="AA143" i="2"/>
  <c r="Z143" i="2"/>
  <c r="Y143" i="2"/>
  <c r="W143" i="2"/>
  <c r="X143" i="2"/>
  <c r="F197" i="8"/>
  <c r="E197" i="8"/>
  <c r="W197" i="8" s="1"/>
  <c r="F197" i="1" s="1"/>
  <c r="Q197" i="1" s="1"/>
  <c r="L148" i="2"/>
  <c r="B148" i="2"/>
  <c r="AM178" i="3"/>
  <c r="AU178" i="3"/>
  <c r="F188" i="8"/>
  <c r="E188" i="8"/>
  <c r="W188" i="8" s="1"/>
  <c r="F188" i="1" s="1"/>
  <c r="Q188" i="1" s="1"/>
  <c r="AU191" i="10"/>
  <c r="W191" i="4"/>
  <c r="AE191" i="4" s="1"/>
  <c r="AW191" i="5"/>
  <c r="AN191" i="10"/>
  <c r="AU191" i="8"/>
  <c r="AP191" i="5"/>
  <c r="AN191" i="8"/>
  <c r="AI175" i="6"/>
  <c r="AW175" i="6"/>
  <c r="AP175" i="6"/>
  <c r="AX181" i="7"/>
  <c r="AQ181" i="7"/>
  <c r="AK305" i="3"/>
  <c r="V190" i="4"/>
  <c r="AD190" i="4" s="1"/>
  <c r="AT190" i="7"/>
  <c r="AT190" i="10"/>
  <c r="AM190" i="10"/>
  <c r="AM190" i="7"/>
  <c r="AM190" i="9"/>
  <c r="AT190" i="9" s="1"/>
  <c r="BO172" i="3"/>
  <c r="AY172" i="3"/>
  <c r="AQ172" i="3"/>
  <c r="BA173" i="5"/>
  <c r="AT173" i="5"/>
  <c r="W188" i="4"/>
  <c r="AE188" i="4" s="1"/>
  <c r="AU188" i="10"/>
  <c r="AU188" i="8"/>
  <c r="AN188" i="10"/>
  <c r="AP188" i="5"/>
  <c r="AN188" i="8"/>
  <c r="AW188" i="5"/>
  <c r="H298" i="4"/>
  <c r="AH187" i="6"/>
  <c r="AH187" i="3"/>
  <c r="AO174" i="8"/>
  <c r="AV174" i="8"/>
  <c r="E151" i="2"/>
  <c r="O151" i="2"/>
  <c r="AV173" i="8"/>
  <c r="AO173" i="8"/>
  <c r="AV174" i="10"/>
  <c r="AO174" i="10"/>
  <c r="P207" i="15"/>
  <c r="O207" i="15"/>
  <c r="N207" i="15"/>
  <c r="M207" i="15"/>
  <c r="L207" i="15"/>
  <c r="K207" i="15"/>
  <c r="C207" i="8"/>
  <c r="C207" i="7"/>
  <c r="AG207" i="7"/>
  <c r="C207" i="6"/>
  <c r="C207" i="5"/>
  <c r="C207" i="3"/>
  <c r="BQ175" i="3"/>
  <c r="AV175" i="3"/>
  <c r="AN175" i="3"/>
  <c r="V185" i="4"/>
  <c r="AD185" i="4" s="1"/>
  <c r="AM185" i="9"/>
  <c r="AT185" i="9" s="1"/>
  <c r="AM185" i="7"/>
  <c r="AM185" i="10"/>
  <c r="AT185" i="10"/>
  <c r="AT185" i="7"/>
  <c r="BN178" i="3"/>
  <c r="AZ178" i="3"/>
  <c r="AR178" i="3"/>
  <c r="F193" i="3"/>
  <c r="X193" i="3" s="1"/>
  <c r="E193" i="3"/>
  <c r="F184" i="3"/>
  <c r="X184" i="3" s="1"/>
  <c r="E184" i="3"/>
  <c r="AA194" i="4"/>
  <c r="AI194" i="4" s="1"/>
  <c r="AR194" i="10"/>
  <c r="AY194" i="8"/>
  <c r="AY194" i="10"/>
  <c r="BA194" i="6"/>
  <c r="AT194" i="6"/>
  <c r="AY194" i="7"/>
  <c r="AR194" i="8"/>
  <c r="AR194" i="9"/>
  <c r="AY194" i="9" s="1"/>
  <c r="Y206" i="15"/>
  <c r="V206" i="15"/>
  <c r="Q206" i="15"/>
  <c r="Y206" i="4"/>
  <c r="AG206" i="4" s="1"/>
  <c r="AP206" i="10"/>
  <c r="AW206" i="8"/>
  <c r="AR206" i="6"/>
  <c r="AW206" i="10"/>
  <c r="AY206" i="6"/>
  <c r="AY206" i="5"/>
  <c r="AP206" i="8"/>
  <c r="AP206" i="9"/>
  <c r="AW206" i="9" s="1"/>
  <c r="AR206" i="5"/>
  <c r="V184" i="4"/>
  <c r="AD184" i="4" s="1"/>
  <c r="AT184" i="7"/>
  <c r="AM184" i="9"/>
  <c r="AT184" i="9" s="1"/>
  <c r="AM184" i="10"/>
  <c r="AT184" i="10"/>
  <c r="AM184" i="7"/>
  <c r="AH194" i="6"/>
  <c r="AH194" i="3"/>
  <c r="AS330" i="3"/>
  <c r="BA330" i="3"/>
  <c r="AV171" i="10"/>
  <c r="AO171" i="10"/>
  <c r="F185" i="8"/>
  <c r="E185" i="8"/>
  <c r="W185" i="8" s="1"/>
  <c r="F185" i="1" s="1"/>
  <c r="Q185" i="1" s="1"/>
  <c r="AV193" i="7"/>
  <c r="AO193" i="7"/>
  <c r="AI178" i="6"/>
  <c r="AP178" i="6"/>
  <c r="AW178" i="6"/>
  <c r="AV179" i="5"/>
  <c r="AO179" i="5"/>
  <c r="W184" i="4"/>
  <c r="AE184" i="4" s="1"/>
  <c r="AN184" i="10"/>
  <c r="AU184" i="8"/>
  <c r="AU184" i="10"/>
  <c r="AN184" i="8"/>
  <c r="AW184" i="5"/>
  <c r="AP184" i="5"/>
  <c r="V198" i="15"/>
  <c r="Q198" i="15"/>
  <c r="Y198" i="15"/>
  <c r="AW198" i="10"/>
  <c r="Y198" i="4"/>
  <c r="AG198" i="4" s="1"/>
  <c r="AR198" i="6"/>
  <c r="AP198" i="8"/>
  <c r="AY198" i="6"/>
  <c r="AW198" i="8"/>
  <c r="AP198" i="10"/>
  <c r="AP198" i="9"/>
  <c r="AW198" i="9" s="1"/>
  <c r="AR198" i="5"/>
  <c r="AY198" i="5"/>
  <c r="AV180" i="10"/>
  <c r="AO180" i="10"/>
  <c r="AF191" i="9"/>
  <c r="AN191" i="9" s="1"/>
  <c r="AU191" i="9" s="1"/>
  <c r="AI191" i="7"/>
  <c r="AF191" i="3"/>
  <c r="AT197" i="10"/>
  <c r="V197" i="4"/>
  <c r="AD197" i="4" s="1"/>
  <c r="AT197" i="7"/>
  <c r="AM197" i="9"/>
  <c r="AT197" i="9" s="1"/>
  <c r="AM197" i="10"/>
  <c r="AM197" i="7"/>
  <c r="BS167" i="3"/>
  <c r="B167" i="1"/>
  <c r="M167" i="1" s="1"/>
  <c r="AI180" i="6"/>
  <c r="AW180" i="6"/>
  <c r="AP180" i="6"/>
  <c r="BM171" i="3"/>
  <c r="W171" i="3"/>
  <c r="BV167" i="3"/>
  <c r="AX179" i="5"/>
  <c r="AQ179" i="5"/>
  <c r="L147" i="2"/>
  <c r="B147" i="2"/>
  <c r="A330" i="6"/>
  <c r="BJ329" i="6"/>
  <c r="BI329" i="6"/>
  <c r="BH329" i="6"/>
  <c r="F187" i="5"/>
  <c r="X187" i="5" s="1"/>
  <c r="E187" i="5"/>
  <c r="AG193" i="10"/>
  <c r="AG193" i="9"/>
  <c r="AO193" i="9" s="1"/>
  <c r="AV193" i="9" s="1"/>
  <c r="AG193" i="8"/>
  <c r="AF193" i="7"/>
  <c r="AI193" i="5"/>
  <c r="AG193" i="3"/>
  <c r="BO177" i="3"/>
  <c r="AQ177" i="3"/>
  <c r="AY177" i="3"/>
  <c r="D151" i="2"/>
  <c r="N151" i="2"/>
  <c r="V187" i="4"/>
  <c r="AD187" i="4" s="1"/>
  <c r="AM187" i="10"/>
  <c r="AT187" i="10"/>
  <c r="AT187" i="7"/>
  <c r="AM187" i="7"/>
  <c r="AM187" i="9"/>
  <c r="AT187" i="9" s="1"/>
  <c r="AO172" i="8"/>
  <c r="AV172" i="8"/>
  <c r="B161" i="1"/>
  <c r="M161" i="1" s="1"/>
  <c r="BS161" i="3"/>
  <c r="BQ171" i="3"/>
  <c r="AN171" i="3"/>
  <c r="AV171" i="3"/>
  <c r="AO174" i="5"/>
  <c r="AV174" i="5"/>
  <c r="F192" i="3"/>
  <c r="X192" i="3" s="1"/>
  <c r="E192" i="3"/>
  <c r="BS168" i="3"/>
  <c r="B168" i="1"/>
  <c r="M168" i="1" s="1"/>
  <c r="AV180" i="6"/>
  <c r="AO180" i="6"/>
  <c r="AV182" i="10"/>
  <c r="AO182" i="10"/>
  <c r="AG187" i="10"/>
  <c r="AG187" i="9"/>
  <c r="AO187" i="9" s="1"/>
  <c r="AV187" i="9" s="1"/>
  <c r="AG187" i="8"/>
  <c r="AF187" i="7"/>
  <c r="AI187" i="5"/>
  <c r="AG187" i="3"/>
  <c r="BR174" i="3"/>
  <c r="AO174" i="3"/>
  <c r="AW174" i="3"/>
  <c r="F186" i="8"/>
  <c r="E186" i="8"/>
  <c r="W186" i="8" s="1"/>
  <c r="F186" i="1" s="1"/>
  <c r="Q186" i="1" s="1"/>
  <c r="S200" i="15"/>
  <c r="X200" i="4" s="1"/>
  <c r="AF200" i="4" s="1"/>
  <c r="R200" i="15"/>
  <c r="Z200" i="4"/>
  <c r="AH200" i="4" s="1"/>
  <c r="AQ200" i="10"/>
  <c r="AX200" i="8"/>
  <c r="AS200" i="6"/>
  <c r="AX200" i="10"/>
  <c r="AZ200" i="6"/>
  <c r="AQ200" i="8"/>
  <c r="K210" i="15"/>
  <c r="O210" i="15"/>
  <c r="N210" i="15"/>
  <c r="M210" i="15"/>
  <c r="L210" i="15"/>
  <c r="P210" i="15"/>
  <c r="C210" i="7"/>
  <c r="AG210" i="7"/>
  <c r="C210" i="8"/>
  <c r="C210" i="6"/>
  <c r="C210" i="3"/>
  <c r="C210" i="5"/>
  <c r="AT179" i="5"/>
  <c r="BA179" i="5"/>
  <c r="L157" i="2"/>
  <c r="B157" i="2"/>
  <c r="F194" i="7"/>
  <c r="E194" i="7"/>
  <c r="W194" i="7" s="1"/>
  <c r="AG197" i="10"/>
  <c r="AG197" i="9"/>
  <c r="AO197" i="9" s="1"/>
  <c r="AV197" i="9" s="1"/>
  <c r="AG197" i="8"/>
  <c r="AF197" i="7"/>
  <c r="AI197" i="5"/>
  <c r="AG197" i="3"/>
  <c r="BM172" i="3"/>
  <c r="W172" i="3"/>
  <c r="AO178" i="5"/>
  <c r="AV178" i="5"/>
  <c r="H297" i="4"/>
  <c r="AO188" i="7"/>
  <c r="AV188" i="7"/>
  <c r="BR173" i="3"/>
  <c r="AO173" i="3"/>
  <c r="AW173" i="3"/>
  <c r="BP179" i="3"/>
  <c r="AX179" i="3"/>
  <c r="AP179" i="3"/>
  <c r="W187" i="4"/>
  <c r="AE187" i="4" s="1"/>
  <c r="AU187" i="10"/>
  <c r="AN187" i="10"/>
  <c r="AU187" i="8"/>
  <c r="AN187" i="8"/>
  <c r="AW187" i="5"/>
  <c r="AP187" i="5"/>
  <c r="AV183" i="10"/>
  <c r="AO183" i="10"/>
  <c r="AA190" i="4"/>
  <c r="AI190" i="4" s="1"/>
  <c r="AT190" i="6"/>
  <c r="AY190" i="10"/>
  <c r="AY190" i="8"/>
  <c r="BA190" i="6"/>
  <c r="AR190" i="10"/>
  <c r="AR190" i="9"/>
  <c r="AY190" i="9" s="1"/>
  <c r="AR190" i="8"/>
  <c r="AY190" i="7"/>
  <c r="AS172" i="5"/>
  <c r="AZ172" i="5"/>
  <c r="AW173" i="7"/>
  <c r="AP173" i="7"/>
  <c r="F296" i="4"/>
  <c r="J296" i="4" s="1"/>
  <c r="AS174" i="5"/>
  <c r="AZ174" i="5"/>
  <c r="AS184" i="3"/>
  <c r="BA184" i="3"/>
  <c r="O157" i="2"/>
  <c r="E157" i="2"/>
  <c r="AF186" i="9"/>
  <c r="AN186" i="9" s="1"/>
  <c r="AU186" i="9" s="1"/>
  <c r="AI186" i="7"/>
  <c r="AF186" i="3"/>
  <c r="AE192" i="8"/>
  <c r="AG192" i="6"/>
  <c r="AG192" i="5"/>
  <c r="AE192" i="3"/>
  <c r="AW178" i="7"/>
  <c r="AP178" i="7"/>
  <c r="AH196" i="6"/>
  <c r="AH196" i="3"/>
  <c r="AV183" i="5"/>
  <c r="AO183" i="5"/>
  <c r="AR177" i="7"/>
  <c r="G177" i="1"/>
  <c r="R177" i="1" s="1"/>
  <c r="BA195" i="3"/>
  <c r="AS195" i="3"/>
  <c r="AE184" i="8"/>
  <c r="AG184" i="6"/>
  <c r="AG184" i="5"/>
  <c r="AE184" i="3"/>
  <c r="AM171" i="3"/>
  <c r="AU171" i="3"/>
  <c r="AI172" i="6"/>
  <c r="AP172" i="6"/>
  <c r="AW172" i="6"/>
  <c r="M290" i="4"/>
  <c r="O294" i="4" s="1"/>
  <c r="K290" i="4"/>
  <c r="AS187" i="3"/>
  <c r="BA187" i="3"/>
  <c r="AS180" i="5"/>
  <c r="AZ180" i="5"/>
  <c r="AQ162" i="6"/>
  <c r="AX162" i="6"/>
  <c r="F189" i="5"/>
  <c r="X189" i="5" s="1"/>
  <c r="E189" i="5"/>
  <c r="BV161" i="3"/>
  <c r="AQ171" i="7"/>
  <c r="AX171" i="7"/>
  <c r="AO174" i="6"/>
  <c r="AV174" i="6"/>
  <c r="AU182" i="3"/>
  <c r="AM182" i="3"/>
  <c r="E192" i="5"/>
  <c r="F192" i="5"/>
  <c r="X192" i="5" s="1"/>
  <c r="BO173" i="3"/>
  <c r="AQ173" i="3"/>
  <c r="AY173" i="3"/>
  <c r="V146" i="2"/>
  <c r="AA146" i="2"/>
  <c r="Z146" i="2"/>
  <c r="Y146" i="2"/>
  <c r="X146" i="2"/>
  <c r="W146" i="2"/>
  <c r="F297" i="4"/>
  <c r="BV168" i="3"/>
  <c r="AY187" i="10"/>
  <c r="AA187" i="4"/>
  <c r="AI187" i="4" s="1"/>
  <c r="BA187" i="6"/>
  <c r="AR187" i="10"/>
  <c r="AY187" i="8"/>
  <c r="AT187" i="6"/>
  <c r="AR187" i="8"/>
  <c r="AR187" i="9"/>
  <c r="AY187" i="9" s="1"/>
  <c r="AY187" i="7"/>
  <c r="AT180" i="8"/>
  <c r="AM180" i="8"/>
  <c r="AH187" i="7"/>
  <c r="AL187" i="5"/>
  <c r="AJ187" i="3"/>
  <c r="F189" i="6"/>
  <c r="X189" i="6" s="1"/>
  <c r="E189" i="6"/>
  <c r="W189" i="6" s="1"/>
  <c r="E189" i="1" s="1"/>
  <c r="P189" i="1" s="1"/>
  <c r="AV172" i="10"/>
  <c r="AO172" i="10"/>
  <c r="BN182" i="3"/>
  <c r="AR182" i="3"/>
  <c r="AZ182" i="3"/>
  <c r="AQ174" i="5"/>
  <c r="AX174" i="5"/>
  <c r="AV175" i="10"/>
  <c r="AO175" i="10"/>
  <c r="AT174" i="8"/>
  <c r="AM174" i="8"/>
  <c r="AO182" i="5"/>
  <c r="AV182" i="5"/>
  <c r="F192" i="6"/>
  <c r="X192" i="6" s="1"/>
  <c r="E192" i="6"/>
  <c r="W192" i="6" s="1"/>
  <c r="E192" i="1" s="1"/>
  <c r="P192" i="1" s="1"/>
  <c r="AZ173" i="5"/>
  <c r="AS173" i="5"/>
  <c r="AH186" i="6"/>
  <c r="AH186" i="3"/>
  <c r="S202" i="15"/>
  <c r="X202" i="4" s="1"/>
  <c r="AF202" i="4" s="1"/>
  <c r="R202" i="15"/>
  <c r="Z202" i="4"/>
  <c r="AH202" i="4" s="1"/>
  <c r="AX202" i="10"/>
  <c r="AX202" i="8"/>
  <c r="AS202" i="6"/>
  <c r="AQ202" i="8"/>
  <c r="AZ202" i="6"/>
  <c r="AQ202" i="10"/>
  <c r="N201" i="15"/>
  <c r="M201" i="15"/>
  <c r="L201" i="15"/>
  <c r="K201" i="15"/>
  <c r="P201" i="15"/>
  <c r="O201" i="15"/>
  <c r="C201" i="8"/>
  <c r="C201" i="7"/>
  <c r="AG201" i="7"/>
  <c r="C201" i="6"/>
  <c r="C201" i="5"/>
  <c r="C201" i="3"/>
  <c r="AW179" i="7"/>
  <c r="AP179" i="7"/>
  <c r="AV194" i="7"/>
  <c r="AO194" i="7"/>
  <c r="O150" i="2"/>
  <c r="E150" i="2"/>
  <c r="AH197" i="7"/>
  <c r="AL197" i="5"/>
  <c r="AJ197" i="3"/>
  <c r="A307" i="9"/>
  <c r="BJ306" i="9"/>
  <c r="BI306" i="9"/>
  <c r="BH306" i="9"/>
  <c r="AO178" i="6"/>
  <c r="AV178" i="6"/>
  <c r="F188" i="7"/>
  <c r="E188" i="7"/>
  <c r="W188" i="7" s="1"/>
  <c r="F195" i="3"/>
  <c r="X195" i="3" s="1"/>
  <c r="E195" i="3"/>
  <c r="BS162" i="3"/>
  <c r="B162" i="1"/>
  <c r="M162" i="1" s="1"/>
  <c r="AX173" i="5"/>
  <c r="AQ173" i="5"/>
  <c r="AX169" i="6"/>
  <c r="AQ169" i="6"/>
  <c r="F190" i="3"/>
  <c r="X190" i="3" s="1"/>
  <c r="E190" i="3"/>
  <c r="AI179" i="6"/>
  <c r="AW179" i="6"/>
  <c r="AP179" i="6"/>
  <c r="O148" i="2"/>
  <c r="E148" i="2"/>
  <c r="BA190" i="3"/>
  <c r="AS190" i="3"/>
  <c r="BQ179" i="3"/>
  <c r="AV179" i="3"/>
  <c r="AN179" i="3"/>
  <c r="M292" i="4"/>
  <c r="K292" i="4"/>
  <c r="AQ171" i="5"/>
  <c r="AX171" i="5"/>
  <c r="W193" i="4"/>
  <c r="AE193" i="4" s="1"/>
  <c r="AN193" i="10"/>
  <c r="AU193" i="10"/>
  <c r="AU193" i="8"/>
  <c r="AW193" i="5"/>
  <c r="AN193" i="8"/>
  <c r="AP193" i="5"/>
  <c r="F189" i="8"/>
  <c r="E189" i="8"/>
  <c r="W189" i="8" s="1"/>
  <c r="F189" i="1" s="1"/>
  <c r="Q189" i="1" s="1"/>
  <c r="P199" i="15"/>
  <c r="O199" i="15"/>
  <c r="L199" i="15"/>
  <c r="N199" i="15"/>
  <c r="M199" i="15"/>
  <c r="K199" i="15"/>
  <c r="C199" i="8"/>
  <c r="C199" i="7"/>
  <c r="AG199" i="7"/>
  <c r="C199" i="6"/>
  <c r="C199" i="5"/>
  <c r="C199" i="3"/>
  <c r="M178" i="13"/>
  <c r="W178" i="5"/>
  <c r="D178" i="1" s="1"/>
  <c r="O178" i="1" s="1"/>
  <c r="AE188" i="8"/>
  <c r="AG188" i="6"/>
  <c r="AG188" i="5"/>
  <c r="AE188" i="3"/>
  <c r="E191" i="5"/>
  <c r="F191" i="5"/>
  <c r="X191" i="5" s="1"/>
  <c r="AW172" i="7"/>
  <c r="AP172" i="7"/>
  <c r="AG192" i="10"/>
  <c r="AG192" i="9"/>
  <c r="AO192" i="9" s="1"/>
  <c r="AV192" i="9" s="1"/>
  <c r="AG192" i="8"/>
  <c r="AF192" i="7"/>
  <c r="AI192" i="5"/>
  <c r="AG192" i="3"/>
  <c r="AM196" i="10"/>
  <c r="V196" i="4"/>
  <c r="AD196" i="4" s="1"/>
  <c r="AM196" i="9"/>
  <c r="AT196" i="9" s="1"/>
  <c r="AT196" i="10"/>
  <c r="AT196" i="7"/>
  <c r="AM196" i="7"/>
  <c r="A309" i="5"/>
  <c r="BJ308" i="5"/>
  <c r="BI308" i="5"/>
  <c r="BH308" i="5"/>
  <c r="F185" i="6"/>
  <c r="X185" i="6" s="1"/>
  <c r="E185" i="6"/>
  <c r="W185" i="6" s="1"/>
  <c r="E185" i="1" s="1"/>
  <c r="P185" i="1" s="1"/>
  <c r="AX172" i="7"/>
  <c r="AQ172" i="7"/>
  <c r="BQ173" i="3"/>
  <c r="AN173" i="3"/>
  <c r="AV173" i="3"/>
  <c r="AF190" i="9"/>
  <c r="AN190" i="9" s="1"/>
  <c r="AU190" i="9" s="1"/>
  <c r="AI190" i="7"/>
  <c r="AF190" i="3"/>
  <c r="N200" i="15"/>
  <c r="M200" i="15"/>
  <c r="L200" i="15"/>
  <c r="K200" i="15"/>
  <c r="P200" i="15"/>
  <c r="O200" i="15"/>
  <c r="C200" i="8"/>
  <c r="AG200" i="7"/>
  <c r="C200" i="6"/>
  <c r="C200" i="5"/>
  <c r="C200" i="7"/>
  <c r="C200" i="3"/>
  <c r="AU179" i="3"/>
  <c r="AM179" i="3"/>
  <c r="AG190" i="10"/>
  <c r="AG190" i="9"/>
  <c r="AO190" i="9" s="1"/>
  <c r="AV190" i="9" s="1"/>
  <c r="AG190" i="8"/>
  <c r="AF190" i="7"/>
  <c r="AI190" i="5"/>
  <c r="AG190" i="3"/>
  <c r="AT181" i="5"/>
  <c r="BA181" i="5"/>
  <c r="BQ180" i="3"/>
  <c r="AN180" i="3"/>
  <c r="AV180" i="3"/>
  <c r="V210" i="15"/>
  <c r="Y210" i="15"/>
  <c r="Q210" i="15"/>
  <c r="AW210" i="10"/>
  <c r="Y210" i="4"/>
  <c r="AG210" i="4" s="1"/>
  <c r="AP210" i="10"/>
  <c r="AP210" i="8"/>
  <c r="AY210" i="5"/>
  <c r="AR210" i="5"/>
  <c r="AW210" i="8"/>
  <c r="AY210" i="6"/>
  <c r="AR210" i="6"/>
  <c r="AP210" i="9"/>
  <c r="AW210" i="9" s="1"/>
  <c r="AU197" i="10"/>
  <c r="W197" i="4"/>
  <c r="AE197" i="4" s="1"/>
  <c r="AU197" i="8"/>
  <c r="AN197" i="10"/>
  <c r="AW197" i="5"/>
  <c r="AP197" i="5"/>
  <c r="AN197" i="8"/>
  <c r="BR179" i="3"/>
  <c r="AW179" i="3"/>
  <c r="AO179" i="3"/>
  <c r="AI191" i="9"/>
  <c r="AQ191" i="9" s="1"/>
  <c r="AX191" i="9" s="1"/>
  <c r="AK191" i="5"/>
  <c r="AI191" i="3"/>
  <c r="AV177" i="8"/>
  <c r="AO177" i="8"/>
  <c r="BV165" i="3"/>
  <c r="BR182" i="3"/>
  <c r="AO182" i="3"/>
  <c r="AW182" i="3"/>
  <c r="AO172" i="5"/>
  <c r="AV172" i="5"/>
  <c r="AX167" i="6"/>
  <c r="AQ167" i="6"/>
  <c r="BO180" i="3"/>
  <c r="AQ180" i="3"/>
  <c r="AY180" i="3"/>
  <c r="AO180" i="5"/>
  <c r="AV180" i="5"/>
  <c r="AS177" i="5"/>
  <c r="AZ177" i="5"/>
  <c r="F187" i="8"/>
  <c r="E187" i="8"/>
  <c r="W187" i="8" s="1"/>
  <c r="F187" i="1" s="1"/>
  <c r="Q187" i="1" s="1"/>
  <c r="E189" i="3"/>
  <c r="F189" i="3"/>
  <c r="X189" i="3" s="1"/>
  <c r="AS181" i="5"/>
  <c r="AZ181" i="5"/>
  <c r="AE187" i="8"/>
  <c r="AG187" i="6"/>
  <c r="AG187" i="5"/>
  <c r="AE187" i="3"/>
  <c r="AO189" i="7"/>
  <c r="AV189" i="7"/>
  <c r="AX166" i="6"/>
  <c r="AQ166" i="6"/>
  <c r="AT182" i="5"/>
  <c r="BA182" i="5"/>
  <c r="AU174" i="7"/>
  <c r="AN174" i="7"/>
  <c r="BM179" i="3"/>
  <c r="W179" i="3"/>
  <c r="AV182" i="6"/>
  <c r="AO182" i="6"/>
  <c r="AV192" i="7"/>
  <c r="AO192" i="7"/>
  <c r="AI186" i="9"/>
  <c r="AQ186" i="9" s="1"/>
  <c r="AX186" i="9" s="1"/>
  <c r="AK186" i="5"/>
  <c r="AI186" i="3"/>
  <c r="Y204" i="15"/>
  <c r="V204" i="15"/>
  <c r="Q204" i="15"/>
  <c r="AP204" i="10"/>
  <c r="Y204" i="4"/>
  <c r="AG204" i="4" s="1"/>
  <c r="AW204" i="10"/>
  <c r="AY204" i="6"/>
  <c r="AR204" i="5"/>
  <c r="AW204" i="8"/>
  <c r="AP204" i="9"/>
  <c r="AW204" i="9" s="1"/>
  <c r="AR204" i="6"/>
  <c r="AY204" i="5"/>
  <c r="AP204" i="8"/>
  <c r="Q203" i="15"/>
  <c r="Y203" i="15"/>
  <c r="V203" i="15"/>
  <c r="Y203" i="4"/>
  <c r="AG203" i="4" s="1"/>
  <c r="AW203" i="10"/>
  <c r="AP203" i="10"/>
  <c r="AR203" i="6"/>
  <c r="AP203" i="8"/>
  <c r="AP203" i="9"/>
  <c r="AW203" i="9" s="1"/>
  <c r="AW203" i="8"/>
  <c r="AY203" i="5"/>
  <c r="AY203" i="6"/>
  <c r="AR203" i="5"/>
  <c r="F196" i="3"/>
  <c r="X196" i="3" s="1"/>
  <c r="E196" i="3"/>
  <c r="F194" i="8"/>
  <c r="E194" i="8"/>
  <c r="W194" i="8" s="1"/>
  <c r="F194" i="1" s="1"/>
  <c r="Q194" i="1" s="1"/>
  <c r="AF197" i="9"/>
  <c r="AN197" i="9" s="1"/>
  <c r="AU197" i="9" s="1"/>
  <c r="AI197" i="7"/>
  <c r="AF197" i="3"/>
  <c r="AR174" i="7"/>
  <c r="G174" i="1"/>
  <c r="R174" i="1" s="1"/>
  <c r="AJ25" i="9"/>
  <c r="AR26" i="9"/>
  <c r="AY26" i="9" s="1"/>
  <c r="AT178" i="8"/>
  <c r="AM178" i="8"/>
  <c r="AI188" i="9"/>
  <c r="AQ188" i="9" s="1"/>
  <c r="AX188" i="9" s="1"/>
  <c r="AK188" i="5"/>
  <c r="AI188" i="3"/>
  <c r="L154" i="2"/>
  <c r="B154" i="2"/>
  <c r="F195" i="5"/>
  <c r="X195" i="5" s="1"/>
  <c r="E195" i="5"/>
  <c r="BV162" i="3"/>
  <c r="AU173" i="7"/>
  <c r="AN173" i="7"/>
  <c r="F190" i="6"/>
  <c r="X190" i="6" s="1"/>
  <c r="E190" i="6"/>
  <c r="W190" i="6" s="1"/>
  <c r="E190" i="1" s="1"/>
  <c r="P190" i="1" s="1"/>
  <c r="BN172" i="3"/>
  <c r="AZ172" i="3"/>
  <c r="AR172" i="3"/>
  <c r="AX179" i="7"/>
  <c r="AQ179" i="7"/>
  <c r="AU175" i="3"/>
  <c r="AM175" i="3"/>
  <c r="F196" i="6"/>
  <c r="X196" i="6" s="1"/>
  <c r="E196" i="6"/>
  <c r="W196" i="6" s="1"/>
  <c r="E196" i="1" s="1"/>
  <c r="P196" i="1" s="1"/>
  <c r="AX178" i="7"/>
  <c r="AQ178" i="7"/>
  <c r="BN174" i="3"/>
  <c r="AR174" i="3"/>
  <c r="AZ174" i="3"/>
  <c r="AV196" i="7"/>
  <c r="AO196" i="7"/>
  <c r="AQ180" i="5"/>
  <c r="AX180" i="5"/>
  <c r="F195" i="8"/>
  <c r="E195" i="8"/>
  <c r="W195" i="8" s="1"/>
  <c r="F195" i="1" s="1"/>
  <c r="Q195" i="1" s="1"/>
  <c r="AX175" i="7"/>
  <c r="AQ175" i="7"/>
  <c r="BQ174" i="3"/>
  <c r="AN174" i="3"/>
  <c r="AV174" i="3"/>
  <c r="BJ306" i="10"/>
  <c r="BH306" i="10"/>
  <c r="A307" i="10"/>
  <c r="BI306" i="10"/>
  <c r="V194" i="4"/>
  <c r="AD194" i="4" s="1"/>
  <c r="AT194" i="7"/>
  <c r="AM194" i="10"/>
  <c r="AT194" i="10"/>
  <c r="AM194" i="9"/>
  <c r="AT194" i="9" s="1"/>
  <c r="AM194" i="7"/>
  <c r="AV180" i="8"/>
  <c r="AO180" i="8"/>
  <c r="E191" i="8"/>
  <c r="W191" i="8" s="1"/>
  <c r="F191" i="1" s="1"/>
  <c r="Q191" i="1" s="1"/>
  <c r="F191" i="8"/>
  <c r="AH189" i="6"/>
  <c r="AH189" i="3"/>
  <c r="BN175" i="3"/>
  <c r="AZ175" i="3"/>
  <c r="AR175" i="3"/>
  <c r="BN181" i="3"/>
  <c r="AR181" i="3"/>
  <c r="AZ181" i="3"/>
  <c r="AX177" i="7"/>
  <c r="AQ177" i="7"/>
  <c r="AY197" i="10"/>
  <c r="AA197" i="4"/>
  <c r="AI197" i="4" s="1"/>
  <c r="AY197" i="8"/>
  <c r="AR197" i="9"/>
  <c r="AY197" i="9" s="1"/>
  <c r="AR197" i="10"/>
  <c r="BA197" i="6"/>
  <c r="AT197" i="6"/>
  <c r="AR197" i="8"/>
  <c r="AY197" i="7"/>
  <c r="AF195" i="9"/>
  <c r="AN195" i="9" s="1"/>
  <c r="AU195" i="9" s="1"/>
  <c r="AI195" i="7"/>
  <c r="AF195" i="3"/>
  <c r="AQ181" i="5"/>
  <c r="AX181" i="5"/>
  <c r="AI189" i="9"/>
  <c r="AQ189" i="9" s="1"/>
  <c r="AX189" i="9" s="1"/>
  <c r="AK189" i="5"/>
  <c r="AI189" i="3"/>
  <c r="N152" i="2"/>
  <c r="D152" i="2"/>
  <c r="BO174" i="3"/>
  <c r="AQ174" i="3"/>
  <c r="AY174" i="3"/>
  <c r="A308" i="15"/>
  <c r="AF307" i="15"/>
  <c r="AE307" i="15"/>
  <c r="E155" i="2"/>
  <c r="O155" i="2"/>
  <c r="BR171" i="3"/>
  <c r="AO171" i="3"/>
  <c r="AW171" i="3"/>
  <c r="AF187" i="9"/>
  <c r="AN187" i="9" s="1"/>
  <c r="AU187" i="9" s="1"/>
  <c r="AI187" i="7"/>
  <c r="AF187" i="3"/>
  <c r="F189" i="7"/>
  <c r="E189" i="7"/>
  <c r="W189" i="7" s="1"/>
  <c r="AW182" i="7"/>
  <c r="AP182" i="7"/>
  <c r="L155" i="2"/>
  <c r="B155" i="2"/>
  <c r="AT182" i="8"/>
  <c r="AM182" i="8"/>
  <c r="F192" i="7"/>
  <c r="E192" i="7"/>
  <c r="W192" i="7" s="1"/>
  <c r="AH186" i="7"/>
  <c r="AL186" i="5"/>
  <c r="AJ186" i="3"/>
  <c r="P209" i="15"/>
  <c r="O209" i="15"/>
  <c r="N209" i="15"/>
  <c r="L209" i="15"/>
  <c r="M209" i="15"/>
  <c r="K209" i="15"/>
  <c r="C209" i="8"/>
  <c r="AG209" i="7"/>
  <c r="C209" i="6"/>
  <c r="C209" i="7"/>
  <c r="C209" i="5"/>
  <c r="C209" i="3"/>
  <c r="E196" i="5"/>
  <c r="F196" i="5"/>
  <c r="X196" i="5" s="1"/>
  <c r="W192" i="4"/>
  <c r="AE192" i="4" s="1"/>
  <c r="AU192" i="10"/>
  <c r="AU192" i="8"/>
  <c r="AP192" i="5"/>
  <c r="AN192" i="10"/>
  <c r="AN192" i="8"/>
  <c r="AW192" i="5"/>
  <c r="AE194" i="8"/>
  <c r="AG194" i="6"/>
  <c r="AG194" i="5"/>
  <c r="AE194" i="3"/>
  <c r="AH197" i="6"/>
  <c r="AH197" i="3"/>
  <c r="BQ178" i="3"/>
  <c r="AV178" i="3"/>
  <c r="AN178" i="3"/>
  <c r="A308" i="8"/>
  <c r="BJ307" i="8"/>
  <c r="BI307" i="8"/>
  <c r="BH307" i="8"/>
  <c r="AH188" i="7"/>
  <c r="AL188" i="5"/>
  <c r="AJ188" i="3"/>
  <c r="O156" i="2"/>
  <c r="E156" i="2"/>
  <c r="BM178" i="3"/>
  <c r="W178" i="3"/>
  <c r="F195" i="6"/>
  <c r="X195" i="6" s="1"/>
  <c r="E195" i="6"/>
  <c r="W195" i="6" s="1"/>
  <c r="E195" i="1" s="1"/>
  <c r="P195" i="1" s="1"/>
  <c r="F191" i="3"/>
  <c r="X191" i="3" s="1"/>
  <c r="E191" i="3"/>
  <c r="BM182" i="3"/>
  <c r="W182" i="3"/>
  <c r="E190" i="5"/>
  <c r="F190" i="5"/>
  <c r="X190" i="5" s="1"/>
  <c r="AT172" i="5"/>
  <c r="BA172" i="5"/>
  <c r="AV175" i="6"/>
  <c r="AO175" i="6"/>
  <c r="F185" i="3"/>
  <c r="X185" i="3" s="1"/>
  <c r="E185" i="3"/>
  <c r="AA185" i="4"/>
  <c r="AI185" i="4" s="1"/>
  <c r="AT185" i="6"/>
  <c r="BA185" i="6"/>
  <c r="AR185" i="9"/>
  <c r="AY185" i="9" s="1"/>
  <c r="AY185" i="10"/>
  <c r="AR185" i="10"/>
  <c r="AY185" i="8"/>
  <c r="AY185" i="7"/>
  <c r="AR185" i="8"/>
  <c r="M296" i="4" l="1"/>
  <c r="K296" i="4"/>
  <c r="AR186" i="7"/>
  <c r="G186" i="1"/>
  <c r="R186" i="1" s="1"/>
  <c r="O212" i="15"/>
  <c r="N212" i="15"/>
  <c r="M212" i="15"/>
  <c r="K212" i="15"/>
  <c r="P212" i="15"/>
  <c r="L212" i="15"/>
  <c r="C212" i="8"/>
  <c r="C212" i="7"/>
  <c r="AG212" i="7"/>
  <c r="C212" i="6"/>
  <c r="C212" i="5"/>
  <c r="C212" i="3"/>
  <c r="BN188" i="3"/>
  <c r="AZ188" i="3"/>
  <c r="AR188" i="3"/>
  <c r="N172" i="2"/>
  <c r="D172" i="2"/>
  <c r="BP187" i="3"/>
  <c r="AP187" i="3"/>
  <c r="AX187" i="3"/>
  <c r="BA196" i="5"/>
  <c r="AT196" i="5"/>
  <c r="AY205" i="10"/>
  <c r="AA205" i="4"/>
  <c r="AI205" i="4" s="1"/>
  <c r="AR205" i="8"/>
  <c r="BA205" i="6"/>
  <c r="AT205" i="6"/>
  <c r="AR205" i="10"/>
  <c r="AY205" i="8"/>
  <c r="AR205" i="9"/>
  <c r="AY205" i="9" s="1"/>
  <c r="AY205" i="7"/>
  <c r="BM196" i="3"/>
  <c r="W196" i="3"/>
  <c r="AA157" i="2"/>
  <c r="Z157" i="2"/>
  <c r="Y157" i="2"/>
  <c r="X157" i="2"/>
  <c r="W157" i="2"/>
  <c r="V157" i="2"/>
  <c r="AV193" i="8"/>
  <c r="AO193" i="8"/>
  <c r="BS177" i="3"/>
  <c r="B177" i="1"/>
  <c r="M177" i="1" s="1"/>
  <c r="M197" i="13"/>
  <c r="W197" i="5"/>
  <c r="D197" i="1" s="1"/>
  <c r="O197" i="1" s="1"/>
  <c r="V221" i="15"/>
  <c r="Q221" i="15"/>
  <c r="Y221" i="15"/>
  <c r="Y221" i="4"/>
  <c r="AG221" i="4" s="1"/>
  <c r="AW221" i="10"/>
  <c r="AW221" i="8"/>
  <c r="AP221" i="8"/>
  <c r="AP221" i="10"/>
  <c r="AR221" i="6"/>
  <c r="AY221" i="6"/>
  <c r="AR221" i="5"/>
  <c r="AY221" i="5"/>
  <c r="AP221" i="9"/>
  <c r="AW221" i="9" s="1"/>
  <c r="F209" i="3"/>
  <c r="X209" i="3" s="1"/>
  <c r="E209" i="3"/>
  <c r="BH329" i="9"/>
  <c r="BI329" i="9"/>
  <c r="A330" i="9"/>
  <c r="BJ329" i="9"/>
  <c r="F200" i="7"/>
  <c r="E200" i="7"/>
  <c r="W200" i="7" s="1"/>
  <c r="AT188" i="8"/>
  <c r="AM188" i="8"/>
  <c r="AV193" i="10"/>
  <c r="AO193" i="10"/>
  <c r="E207" i="5"/>
  <c r="F207" i="5"/>
  <c r="X207" i="5" s="1"/>
  <c r="K293" i="4"/>
  <c r="M293" i="4"/>
  <c r="BQ195" i="3"/>
  <c r="AV195" i="3"/>
  <c r="AN195" i="3"/>
  <c r="BN192" i="3"/>
  <c r="AZ192" i="3"/>
  <c r="AR192" i="3"/>
  <c r="BV174" i="3"/>
  <c r="BQ191" i="3"/>
  <c r="AV191" i="3"/>
  <c r="AN191" i="3"/>
  <c r="AO195" i="6"/>
  <c r="AV195" i="6"/>
  <c r="AW192" i="7"/>
  <c r="AP192" i="7"/>
  <c r="F209" i="8"/>
  <c r="E209" i="8"/>
  <c r="W209" i="8" s="1"/>
  <c r="F209" i="1" s="1"/>
  <c r="Q209" i="1" s="1"/>
  <c r="AA154" i="2"/>
  <c r="Z154" i="2"/>
  <c r="Y154" i="2"/>
  <c r="W154" i="2"/>
  <c r="V154" i="2"/>
  <c r="X154" i="2"/>
  <c r="BO186" i="3"/>
  <c r="AY186" i="3"/>
  <c r="AQ186" i="3"/>
  <c r="BO191" i="3"/>
  <c r="AY191" i="3"/>
  <c r="AQ191" i="3"/>
  <c r="F200" i="8"/>
  <c r="E200" i="8"/>
  <c r="W200" i="8" s="1"/>
  <c r="F200" i="1" s="1"/>
  <c r="Q200" i="1" s="1"/>
  <c r="F199" i="5"/>
  <c r="X199" i="5" s="1"/>
  <c r="E199" i="5"/>
  <c r="BP186" i="3"/>
  <c r="AX186" i="3"/>
  <c r="AP186" i="3"/>
  <c r="AT187" i="5"/>
  <c r="BA187" i="5"/>
  <c r="F210" i="8"/>
  <c r="E210" i="8"/>
  <c r="W210" i="8" s="1"/>
  <c r="F210" i="1" s="1"/>
  <c r="Q210" i="1" s="1"/>
  <c r="AX191" i="7"/>
  <c r="AQ191" i="7"/>
  <c r="F207" i="8"/>
  <c r="E207" i="8"/>
  <c r="W207" i="8" s="1"/>
  <c r="F207" i="1" s="1"/>
  <c r="Q207" i="1" s="1"/>
  <c r="O170" i="2"/>
  <c r="E170" i="2"/>
  <c r="AQ196" i="5"/>
  <c r="AX196" i="5"/>
  <c r="F203" i="8"/>
  <c r="E203" i="8"/>
  <c r="W203" i="8" s="1"/>
  <c r="F203" i="1" s="1"/>
  <c r="Q203" i="1" s="1"/>
  <c r="F208" i="3"/>
  <c r="X208" i="3" s="1"/>
  <c r="E208" i="3"/>
  <c r="BO187" i="3"/>
  <c r="AY187" i="3"/>
  <c r="AQ187" i="3"/>
  <c r="M188" i="13"/>
  <c r="W188" i="5"/>
  <c r="D188" i="1" s="1"/>
  <c r="O188" i="1" s="1"/>
  <c r="O162" i="2"/>
  <c r="E162" i="2"/>
  <c r="AQ194" i="5"/>
  <c r="AX194" i="5"/>
  <c r="BV176" i="3"/>
  <c r="AA208" i="4"/>
  <c r="AI208" i="4" s="1"/>
  <c r="AR208" i="10"/>
  <c r="AY208" i="10"/>
  <c r="AT208" i="6"/>
  <c r="AR208" i="8"/>
  <c r="BA208" i="6"/>
  <c r="AY208" i="8"/>
  <c r="AR208" i="9"/>
  <c r="AY208" i="9" s="1"/>
  <c r="AY208" i="7"/>
  <c r="AU196" i="3"/>
  <c r="AM196" i="3"/>
  <c r="F206" i="6"/>
  <c r="X206" i="6" s="1"/>
  <c r="E206" i="6"/>
  <c r="W206" i="6" s="1"/>
  <c r="E206" i="1" s="1"/>
  <c r="P206" i="1" s="1"/>
  <c r="BM186" i="3"/>
  <c r="W186" i="3"/>
  <c r="AX184" i="7"/>
  <c r="AQ184" i="7"/>
  <c r="F205" i="3"/>
  <c r="X205" i="3" s="1"/>
  <c r="E205" i="3"/>
  <c r="L173" i="2"/>
  <c r="B173" i="2"/>
  <c r="L163" i="2"/>
  <c r="B163" i="2"/>
  <c r="BR188" i="3"/>
  <c r="AO188" i="3"/>
  <c r="AW188" i="3"/>
  <c r="A330" i="5"/>
  <c r="BJ329" i="5"/>
  <c r="BI329" i="5"/>
  <c r="BH329" i="5"/>
  <c r="AU193" i="3"/>
  <c r="AM193" i="3"/>
  <c r="BO196" i="3"/>
  <c r="AY196" i="3"/>
  <c r="AQ196" i="3"/>
  <c r="P219" i="15"/>
  <c r="O219" i="15"/>
  <c r="N219" i="15"/>
  <c r="M219" i="15"/>
  <c r="L219" i="15"/>
  <c r="K219" i="15"/>
  <c r="C219" i="8"/>
  <c r="AG219" i="7"/>
  <c r="C219" i="7"/>
  <c r="C219" i="5"/>
  <c r="C219" i="6"/>
  <c r="C219" i="3"/>
  <c r="Y212" i="15"/>
  <c r="V212" i="15"/>
  <c r="Q212" i="15"/>
  <c r="Y212" i="4"/>
  <c r="AG212" i="4" s="1"/>
  <c r="AW212" i="10"/>
  <c r="AR212" i="6"/>
  <c r="AP212" i="10"/>
  <c r="AW212" i="8"/>
  <c r="AY212" i="6"/>
  <c r="AR212" i="5"/>
  <c r="AY212" i="5"/>
  <c r="AP212" i="9"/>
  <c r="AW212" i="9" s="1"/>
  <c r="AP212" i="8"/>
  <c r="AX191" i="5"/>
  <c r="AQ191" i="5"/>
  <c r="W203" i="4"/>
  <c r="AE203" i="4" s="1"/>
  <c r="AU203" i="10"/>
  <c r="AN203" i="10"/>
  <c r="AN203" i="8"/>
  <c r="AU203" i="8"/>
  <c r="AW203" i="5"/>
  <c r="AP203" i="5"/>
  <c r="AT195" i="8"/>
  <c r="AM195" i="8"/>
  <c r="AA148" i="2"/>
  <c r="Y148" i="2"/>
  <c r="X148" i="2"/>
  <c r="W148" i="2"/>
  <c r="Z148" i="2"/>
  <c r="V148" i="2"/>
  <c r="AV191" i="6"/>
  <c r="AO191" i="6"/>
  <c r="BO197" i="3"/>
  <c r="AY197" i="3"/>
  <c r="AQ197" i="3"/>
  <c r="Q217" i="15"/>
  <c r="V217" i="15"/>
  <c r="Y217" i="15"/>
  <c r="Y217" i="4"/>
  <c r="AG217" i="4" s="1"/>
  <c r="AP217" i="10"/>
  <c r="AR217" i="6"/>
  <c r="AY217" i="6"/>
  <c r="AW217" i="8"/>
  <c r="AW217" i="10"/>
  <c r="AY217" i="5"/>
  <c r="AR217" i="5"/>
  <c r="AP217" i="8"/>
  <c r="AP217" i="9"/>
  <c r="AW217" i="9" s="1"/>
  <c r="AT184" i="8"/>
  <c r="AM184" i="8"/>
  <c r="BM192" i="3"/>
  <c r="W192" i="3"/>
  <c r="V209" i="4"/>
  <c r="AD209" i="4" s="1"/>
  <c r="AM209" i="10"/>
  <c r="AM209" i="7"/>
  <c r="AT209" i="7"/>
  <c r="AT209" i="10"/>
  <c r="AM209" i="9"/>
  <c r="AT209" i="9" s="1"/>
  <c r="AX182" i="6"/>
  <c r="AQ182" i="6"/>
  <c r="M186" i="13"/>
  <c r="W186" i="5"/>
  <c r="D186" i="1" s="1"/>
  <c r="O186" i="1" s="1"/>
  <c r="AY207" i="10"/>
  <c r="AA207" i="4"/>
  <c r="AI207" i="4" s="1"/>
  <c r="AT207" i="6"/>
  <c r="AY207" i="8"/>
  <c r="AR207" i="10"/>
  <c r="AR207" i="9"/>
  <c r="AY207" i="9" s="1"/>
  <c r="BA207" i="6"/>
  <c r="AY207" i="7"/>
  <c r="AR207" i="8"/>
  <c r="V205" i="4"/>
  <c r="AD205" i="4" s="1"/>
  <c r="AT205" i="10"/>
  <c r="AT205" i="7"/>
  <c r="AM205" i="10"/>
  <c r="AM205" i="7"/>
  <c r="AM205" i="9"/>
  <c r="AT205" i="9" s="1"/>
  <c r="AU201" i="10"/>
  <c r="W201" i="4"/>
  <c r="AE201" i="4" s="1"/>
  <c r="AW201" i="5"/>
  <c r="AU201" i="8"/>
  <c r="AN201" i="10"/>
  <c r="AN201" i="8"/>
  <c r="AP201" i="5"/>
  <c r="AA155" i="2"/>
  <c r="Z155" i="2"/>
  <c r="Y155" i="2"/>
  <c r="X155" i="2"/>
  <c r="W155" i="2"/>
  <c r="V155" i="2"/>
  <c r="AU188" i="3"/>
  <c r="AM188" i="3"/>
  <c r="BA197" i="5"/>
  <c r="AT197" i="5"/>
  <c r="U324" i="15"/>
  <c r="U313" i="15"/>
  <c r="U302" i="15"/>
  <c r="U291" i="15"/>
  <c r="U264" i="15"/>
  <c r="T255" i="15"/>
  <c r="U242" i="15"/>
  <c r="U237" i="15"/>
  <c r="T324" i="15"/>
  <c r="T313" i="15"/>
  <c r="T302" i="15"/>
  <c r="T291" i="15"/>
  <c r="U282" i="15"/>
  <c r="U273" i="15"/>
  <c r="T264" i="15"/>
  <c r="U251" i="15"/>
  <c r="T242" i="15"/>
  <c r="T237" i="15"/>
  <c r="U330" i="15"/>
  <c r="U319" i="15"/>
  <c r="U308" i="15"/>
  <c r="U297" i="15"/>
  <c r="U287" i="15"/>
  <c r="T282" i="15"/>
  <c r="T273" i="15"/>
  <c r="U260" i="15"/>
  <c r="T251" i="15"/>
  <c r="T330" i="15"/>
  <c r="T319" i="15"/>
  <c r="T308" i="15"/>
  <c r="T297" i="15"/>
  <c r="T287" i="15"/>
  <c r="U278" i="15"/>
  <c r="U269" i="15"/>
  <c r="T260" i="15"/>
  <c r="U247" i="15"/>
  <c r="U228" i="15"/>
  <c r="T331" i="15"/>
  <c r="T320" i="15"/>
  <c r="T309" i="15"/>
  <c r="T298" i="15"/>
  <c r="U288" i="15"/>
  <c r="T283" i="15"/>
  <c r="T274" i="15"/>
  <c r="U261" i="15"/>
  <c r="T252" i="15"/>
  <c r="T233" i="15"/>
  <c r="T325" i="15"/>
  <c r="U314" i="15"/>
  <c r="T311" i="15"/>
  <c r="U300" i="15"/>
  <c r="U289" i="15"/>
  <c r="T278" i="15"/>
  <c r="T270" i="15"/>
  <c r="U262" i="15"/>
  <c r="U259" i="15"/>
  <c r="U230" i="15"/>
  <c r="T314" i="15"/>
  <c r="U303" i="15"/>
  <c r="T300" i="15"/>
  <c r="T289" i="15"/>
  <c r="U286" i="15"/>
  <c r="T262" i="15"/>
  <c r="T259" i="15"/>
  <c r="T230" i="15"/>
  <c r="U331" i="15"/>
  <c r="U328" i="15"/>
  <c r="T303" i="15"/>
  <c r="U292" i="15"/>
  <c r="T286" i="15"/>
  <c r="U254" i="15"/>
  <c r="T328" i="15"/>
  <c r="U320" i="15"/>
  <c r="U317" i="15"/>
  <c r="T292" i="15"/>
  <c r="U265" i="15"/>
  <c r="U257" i="15"/>
  <c r="T254" i="15"/>
  <c r="U240" i="15"/>
  <c r="U234" i="15"/>
  <c r="T317" i="15"/>
  <c r="U309" i="15"/>
  <c r="U306" i="15"/>
  <c r="U326" i="15"/>
  <c r="T326" i="15"/>
  <c r="U323" i="15"/>
  <c r="U315" i="15"/>
  <c r="U279" i="15"/>
  <c r="T276" i="15"/>
  <c r="U268" i="15"/>
  <c r="U307" i="15"/>
  <c r="T305" i="15"/>
  <c r="U283" i="15"/>
  <c r="T281" i="15"/>
  <c r="U277" i="15"/>
  <c r="U245" i="15"/>
  <c r="T307" i="15"/>
  <c r="T277" i="15"/>
  <c r="U271" i="15"/>
  <c r="T245" i="15"/>
  <c r="U231" i="15"/>
  <c r="U322" i="15"/>
  <c r="T315" i="15"/>
  <c r="U275" i="15"/>
  <c r="T271" i="15"/>
  <c r="T269" i="15"/>
  <c r="U250" i="15"/>
  <c r="T231" i="15"/>
  <c r="U267" i="15"/>
  <c r="T243" i="15"/>
  <c r="T236" i="15"/>
  <c r="T234" i="15"/>
  <c r="T226" i="15"/>
  <c r="U298" i="15"/>
  <c r="T290" i="15"/>
  <c r="T288" i="15"/>
  <c r="T263" i="15"/>
  <c r="T261" i="15"/>
  <c r="T257" i="15"/>
  <c r="T295" i="15"/>
  <c r="T253" i="15"/>
  <c r="U325" i="15"/>
  <c r="T322" i="15"/>
  <c r="U316" i="15"/>
  <c r="T316" i="15"/>
  <c r="U285" i="15"/>
  <c r="U244" i="15"/>
  <c r="U310" i="15"/>
  <c r="T285" i="15"/>
  <c r="U266" i="15"/>
  <c r="U255" i="15"/>
  <c r="T244" i="15"/>
  <c r="U321" i="15"/>
  <c r="T310" i="15"/>
  <c r="U305" i="15"/>
  <c r="T266" i="15"/>
  <c r="T321" i="15"/>
  <c r="U280" i="15"/>
  <c r="U238" i="15"/>
  <c r="U236" i="15"/>
  <c r="U294" i="15"/>
  <c r="T280" i="15"/>
  <c r="T294" i="15"/>
  <c r="U327" i="15"/>
  <c r="U318" i="15"/>
  <c r="U304" i="15"/>
  <c r="U312" i="15"/>
  <c r="T304" i="15"/>
  <c r="U293" i="15"/>
  <c r="U290" i="15"/>
  <c r="U272" i="15"/>
  <c r="U249" i="15"/>
  <c r="T312" i="15"/>
  <c r="U301" i="15"/>
  <c r="T293" i="15"/>
  <c r="U281" i="15"/>
  <c r="T272" i="15"/>
  <c r="T249" i="15"/>
  <c r="U229" i="15"/>
  <c r="U224" i="15"/>
  <c r="T301" i="15"/>
  <c r="U263" i="15"/>
  <c r="T229" i="15"/>
  <c r="T224" i="15"/>
  <c r="U274" i="15"/>
  <c r="U246" i="15"/>
  <c r="U296" i="15"/>
  <c r="T268" i="15"/>
  <c r="T241" i="15"/>
  <c r="U225" i="15"/>
  <c r="U239" i="15"/>
  <c r="T225" i="15"/>
  <c r="T318" i="15"/>
  <c r="T239" i="15"/>
  <c r="T323" i="15"/>
  <c r="U284" i="15"/>
  <c r="U270" i="15"/>
  <c r="T329" i="15"/>
  <c r="T296" i="15"/>
  <c r="U227" i="15"/>
  <c r="T275" i="15"/>
  <c r="T247" i="15"/>
  <c r="T306" i="15"/>
  <c r="U299" i="15"/>
  <c r="T299" i="15"/>
  <c r="U258" i="15"/>
  <c r="T250" i="15"/>
  <c r="U243" i="15"/>
  <c r="U329" i="15"/>
  <c r="T258" i="15"/>
  <c r="U233" i="15"/>
  <c r="U226" i="15"/>
  <c r="T246" i="15"/>
  <c r="U235" i="15"/>
  <c r="T327" i="15"/>
  <c r="T265" i="15"/>
  <c r="T235" i="15"/>
  <c r="T238" i="15"/>
  <c r="T232" i="15"/>
  <c r="T240" i="15"/>
  <c r="T228" i="15"/>
  <c r="T284" i="15"/>
  <c r="U253" i="15"/>
  <c r="T227" i="15"/>
  <c r="U248" i="15"/>
  <c r="T267" i="15"/>
  <c r="U295" i="15"/>
  <c r="U252" i="15"/>
  <c r="U241" i="15"/>
  <c r="U276" i="15"/>
  <c r="U311" i="15"/>
  <c r="U232" i="15"/>
  <c r="T279" i="15"/>
  <c r="U256" i="15"/>
  <c r="T256" i="15"/>
  <c r="T248" i="15"/>
  <c r="I20" i="15"/>
  <c r="O161" i="2"/>
  <c r="E161" i="2"/>
  <c r="BQ193" i="3"/>
  <c r="AV193" i="3"/>
  <c r="AN193" i="3"/>
  <c r="AU187" i="3"/>
  <c r="AM187" i="3"/>
  <c r="AV188" i="6"/>
  <c r="AO188" i="6"/>
  <c r="J298" i="4"/>
  <c r="BO195" i="3"/>
  <c r="AY195" i="3"/>
  <c r="AQ195" i="3"/>
  <c r="AV190" i="5"/>
  <c r="AO190" i="5"/>
  <c r="AT187" i="8"/>
  <c r="AM187" i="8"/>
  <c r="BH309" i="5"/>
  <c r="BJ309" i="5"/>
  <c r="BI309" i="5"/>
  <c r="AO209" i="7"/>
  <c r="AV209" i="7"/>
  <c r="AI192" i="6"/>
  <c r="AP192" i="6"/>
  <c r="AW192" i="6"/>
  <c r="AH198" i="7"/>
  <c r="AL198" i="5"/>
  <c r="AJ198" i="3"/>
  <c r="BQ184" i="3"/>
  <c r="AV184" i="3"/>
  <c r="AN184" i="3"/>
  <c r="BM197" i="3"/>
  <c r="W197" i="3"/>
  <c r="AT190" i="8"/>
  <c r="AM190" i="8"/>
  <c r="R211" i="15"/>
  <c r="S211" i="15"/>
  <c r="X211" i="4" s="1"/>
  <c r="AF211" i="4" s="1"/>
  <c r="Z211" i="4"/>
  <c r="AH211" i="4" s="1"/>
  <c r="AS211" i="6"/>
  <c r="AX211" i="8"/>
  <c r="AX211" i="10"/>
  <c r="AZ211" i="6"/>
  <c r="AQ211" i="10"/>
  <c r="AQ211" i="8"/>
  <c r="V223" i="15"/>
  <c r="Q223" i="15"/>
  <c r="Y223" i="15"/>
  <c r="Y223" i="4"/>
  <c r="AG223" i="4" s="1"/>
  <c r="AY223" i="6"/>
  <c r="AW223" i="8"/>
  <c r="AW223" i="10"/>
  <c r="AY223" i="5"/>
  <c r="AP223" i="10"/>
  <c r="AR223" i="6"/>
  <c r="AP223" i="9"/>
  <c r="AW223" i="9" s="1"/>
  <c r="AR223" i="5"/>
  <c r="AP223" i="8"/>
  <c r="AQ174" i="6"/>
  <c r="AX174" i="6"/>
  <c r="BR191" i="3"/>
  <c r="AW191" i="3"/>
  <c r="AO191" i="3"/>
  <c r="AE209" i="8"/>
  <c r="AG209" i="6"/>
  <c r="AG209" i="5"/>
  <c r="AE209" i="3"/>
  <c r="BO188" i="3"/>
  <c r="AY188" i="3"/>
  <c r="AQ188" i="3"/>
  <c r="AS186" i="5"/>
  <c r="AZ186" i="5"/>
  <c r="L165" i="2"/>
  <c r="B165" i="2"/>
  <c r="AZ191" i="5"/>
  <c r="AS191" i="5"/>
  <c r="AT210" i="10"/>
  <c r="V210" i="4"/>
  <c r="AD210" i="4" s="1"/>
  <c r="AM210" i="10"/>
  <c r="AM210" i="7"/>
  <c r="AT210" i="7"/>
  <c r="AM210" i="9"/>
  <c r="AT210" i="9" s="1"/>
  <c r="AI200" i="9"/>
  <c r="AQ200" i="9" s="1"/>
  <c r="AX200" i="9" s="1"/>
  <c r="AK200" i="5"/>
  <c r="AI200" i="3"/>
  <c r="F199" i="6"/>
  <c r="X199" i="6" s="1"/>
  <c r="E199" i="6"/>
  <c r="W199" i="6" s="1"/>
  <c r="E199" i="1" s="1"/>
  <c r="P199" i="1" s="1"/>
  <c r="C292" i="1"/>
  <c r="F201" i="3"/>
  <c r="X201" i="3" s="1"/>
  <c r="E201" i="3"/>
  <c r="AI186" i="6"/>
  <c r="AW186" i="6"/>
  <c r="AP186" i="6"/>
  <c r="AW187" i="7"/>
  <c r="AP187" i="7"/>
  <c r="AV210" i="7"/>
  <c r="AO210" i="7"/>
  <c r="BR187" i="3"/>
  <c r="AO187" i="3"/>
  <c r="AW187" i="3"/>
  <c r="BM184" i="3"/>
  <c r="W184" i="3"/>
  <c r="AE207" i="8"/>
  <c r="AG207" i="6"/>
  <c r="AG207" i="5"/>
  <c r="AE207" i="3"/>
  <c r="AU196" i="7"/>
  <c r="AN196" i="7"/>
  <c r="O164" i="2"/>
  <c r="E164" i="2"/>
  <c r="O292" i="4"/>
  <c r="AE203" i="8"/>
  <c r="AG203" i="6"/>
  <c r="AG203" i="5"/>
  <c r="AE203" i="3"/>
  <c r="F208" i="5"/>
  <c r="X208" i="5" s="1"/>
  <c r="E208" i="5"/>
  <c r="AS187" i="5"/>
  <c r="AZ187" i="5"/>
  <c r="N164" i="2"/>
  <c r="D164" i="2"/>
  <c r="AU194" i="7"/>
  <c r="AN194" i="7"/>
  <c r="F204" i="3"/>
  <c r="X204" i="3" s="1"/>
  <c r="E204" i="3"/>
  <c r="AO196" i="5"/>
  <c r="AV196" i="5"/>
  <c r="F206" i="7"/>
  <c r="E206" i="7"/>
  <c r="W206" i="7" s="1"/>
  <c r="L162" i="2"/>
  <c r="B162" i="2"/>
  <c r="F205" i="5"/>
  <c r="X205" i="5" s="1"/>
  <c r="E205" i="5"/>
  <c r="W209" i="4"/>
  <c r="AE209" i="4" s="1"/>
  <c r="AN209" i="10"/>
  <c r="AU209" i="8"/>
  <c r="AU209" i="10"/>
  <c r="AP209" i="5"/>
  <c r="AW209" i="5"/>
  <c r="AN209" i="8"/>
  <c r="AQ188" i="5"/>
  <c r="AX188" i="5"/>
  <c r="AV193" i="5"/>
  <c r="AO193" i="5"/>
  <c r="AZ196" i="5"/>
  <c r="AS196" i="5"/>
  <c r="M222" i="15"/>
  <c r="O222" i="15"/>
  <c r="N222" i="15"/>
  <c r="L222" i="15"/>
  <c r="K222" i="15"/>
  <c r="P222" i="15"/>
  <c r="C222" i="8"/>
  <c r="AG222" i="7"/>
  <c r="C222" i="7"/>
  <c r="C222" i="5"/>
  <c r="C222" i="6"/>
  <c r="C222" i="3"/>
  <c r="S216" i="15"/>
  <c r="X216" i="4" s="1"/>
  <c r="AF216" i="4" s="1"/>
  <c r="R216" i="15"/>
  <c r="Z216" i="4"/>
  <c r="AH216" i="4" s="1"/>
  <c r="AQ216" i="10"/>
  <c r="AZ216" i="6"/>
  <c r="AS216" i="6"/>
  <c r="AX216" i="8"/>
  <c r="AQ216" i="8"/>
  <c r="AX216" i="10"/>
  <c r="AU191" i="7"/>
  <c r="AN191" i="7"/>
  <c r="AX197" i="7"/>
  <c r="AQ197" i="7"/>
  <c r="AX192" i="7"/>
  <c r="AQ192" i="7"/>
  <c r="BA209" i="3"/>
  <c r="AS209" i="3"/>
  <c r="BA185" i="5"/>
  <c r="AT185" i="5"/>
  <c r="N162" i="2"/>
  <c r="D162" i="2"/>
  <c r="AW195" i="7"/>
  <c r="AP195" i="7"/>
  <c r="F198" i="7"/>
  <c r="E198" i="7"/>
  <c r="W198" i="7" s="1"/>
  <c r="AT188" i="5"/>
  <c r="BA188" i="5"/>
  <c r="O169" i="2"/>
  <c r="E169" i="2"/>
  <c r="AS190" i="5"/>
  <c r="AZ190" i="5"/>
  <c r="M196" i="13"/>
  <c r="W196" i="5"/>
  <c r="D196" i="1" s="1"/>
  <c r="O196" i="1" s="1"/>
  <c r="AW197" i="7"/>
  <c r="AP197" i="7"/>
  <c r="AA151" i="2"/>
  <c r="Z151" i="2"/>
  <c r="X151" i="2"/>
  <c r="W151" i="2"/>
  <c r="Y151" i="2"/>
  <c r="V151" i="2"/>
  <c r="V207" i="4"/>
  <c r="AD207" i="4" s="1"/>
  <c r="AT207" i="10"/>
  <c r="AT207" i="7"/>
  <c r="AM207" i="10"/>
  <c r="AM207" i="7"/>
  <c r="AM207" i="9"/>
  <c r="AT207" i="9" s="1"/>
  <c r="BA205" i="3"/>
  <c r="AS205" i="3"/>
  <c r="AF198" i="9"/>
  <c r="AN198" i="9" s="1"/>
  <c r="AU198" i="9" s="1"/>
  <c r="AI198" i="7"/>
  <c r="AF198" i="3"/>
  <c r="AR195" i="7"/>
  <c r="G195" i="1"/>
  <c r="R195" i="1" s="1"/>
  <c r="BP189" i="3"/>
  <c r="AP189" i="3"/>
  <c r="AX189" i="3"/>
  <c r="AA200" i="4"/>
  <c r="AI200" i="4" s="1"/>
  <c r="AR200" i="10"/>
  <c r="AT200" i="6"/>
  <c r="AY200" i="10"/>
  <c r="BA200" i="6"/>
  <c r="AY200" i="8"/>
  <c r="AR200" i="9"/>
  <c r="AY200" i="9" s="1"/>
  <c r="AR200" i="8"/>
  <c r="AY200" i="7"/>
  <c r="O173" i="2"/>
  <c r="E173" i="2"/>
  <c r="AO186" i="5"/>
  <c r="AV186" i="5"/>
  <c r="F209" i="5"/>
  <c r="X209" i="5" s="1"/>
  <c r="E209" i="5"/>
  <c r="BM190" i="3"/>
  <c r="W190" i="3"/>
  <c r="BA200" i="3"/>
  <c r="AS200" i="3"/>
  <c r="AM186" i="8"/>
  <c r="AT186" i="8"/>
  <c r="O165" i="2"/>
  <c r="E165" i="2"/>
  <c r="E203" i="6"/>
  <c r="W203" i="6" s="1"/>
  <c r="E203" i="1" s="1"/>
  <c r="P203" i="1" s="1"/>
  <c r="F203" i="6"/>
  <c r="X203" i="6" s="1"/>
  <c r="AX307" i="4"/>
  <c r="AW307" i="4"/>
  <c r="AV307" i="4"/>
  <c r="A308" i="4"/>
  <c r="BA204" i="3"/>
  <c r="AS204" i="3"/>
  <c r="F210" i="6"/>
  <c r="X210" i="6" s="1"/>
  <c r="E210" i="6"/>
  <c r="W210" i="6" s="1"/>
  <c r="E210" i="1" s="1"/>
  <c r="P210" i="1" s="1"/>
  <c r="AV203" i="7"/>
  <c r="AO203" i="7"/>
  <c r="V208" i="4"/>
  <c r="AD208" i="4" s="1"/>
  <c r="AM208" i="10"/>
  <c r="AT208" i="10"/>
  <c r="AM208" i="7"/>
  <c r="AT208" i="7"/>
  <c r="AM208" i="9"/>
  <c r="AT208" i="9" s="1"/>
  <c r="BA210" i="3"/>
  <c r="AS210" i="3"/>
  <c r="AU192" i="3"/>
  <c r="AM192" i="3"/>
  <c r="L160" i="2"/>
  <c r="B160" i="2"/>
  <c r="AU295" i="4"/>
  <c r="M190" i="13"/>
  <c r="W190" i="5"/>
  <c r="D190" i="1" s="1"/>
  <c r="O190" i="1" s="1"/>
  <c r="AI197" i="6"/>
  <c r="AW197" i="6"/>
  <c r="AP197" i="6"/>
  <c r="AF209" i="9"/>
  <c r="AN209" i="9" s="1"/>
  <c r="AU209" i="9" s="1"/>
  <c r="AI209" i="7"/>
  <c r="AF209" i="3"/>
  <c r="AA210" i="4"/>
  <c r="AI210" i="4" s="1"/>
  <c r="AY210" i="10"/>
  <c r="AR210" i="10"/>
  <c r="AR210" i="8"/>
  <c r="AT210" i="6"/>
  <c r="AY210" i="8"/>
  <c r="BA210" i="6"/>
  <c r="AR210" i="9"/>
  <c r="AY210" i="9" s="1"/>
  <c r="AY210" i="7"/>
  <c r="AE200" i="8"/>
  <c r="AG200" i="5"/>
  <c r="AG200" i="6"/>
  <c r="AE200" i="3"/>
  <c r="E199" i="7"/>
  <c r="W199" i="7" s="1"/>
  <c r="F199" i="7"/>
  <c r="F201" i="6"/>
  <c r="X201" i="6" s="1"/>
  <c r="E201" i="6"/>
  <c r="W201" i="6" s="1"/>
  <c r="E201" i="1" s="1"/>
  <c r="P201" i="1" s="1"/>
  <c r="M192" i="13"/>
  <c r="W192" i="5"/>
  <c r="D192" i="1" s="1"/>
  <c r="O192" i="1" s="1"/>
  <c r="AO192" i="5"/>
  <c r="AV192" i="5"/>
  <c r="AH210" i="7"/>
  <c r="AL210" i="5"/>
  <c r="AJ210" i="3"/>
  <c r="AU187" i="7"/>
  <c r="AN187" i="7"/>
  <c r="BM193" i="3"/>
  <c r="W193" i="3"/>
  <c r="AG207" i="10"/>
  <c r="AG207" i="9"/>
  <c r="AO207" i="9" s="1"/>
  <c r="AV207" i="9" s="1"/>
  <c r="AG207" i="8"/>
  <c r="AF207" i="7"/>
  <c r="AI207" i="5"/>
  <c r="AG207" i="3"/>
  <c r="A330" i="10"/>
  <c r="BJ329" i="10"/>
  <c r="BI329" i="10"/>
  <c r="BH329" i="10"/>
  <c r="O160" i="2"/>
  <c r="E160" i="2"/>
  <c r="AI203" i="9"/>
  <c r="AQ203" i="9" s="1"/>
  <c r="AX203" i="9" s="1"/>
  <c r="AK203" i="5"/>
  <c r="AI203" i="3"/>
  <c r="AR184" i="7"/>
  <c r="G184" i="1"/>
  <c r="R184" i="1" s="1"/>
  <c r="AO208" i="7"/>
  <c r="AV208" i="7"/>
  <c r="E204" i="6"/>
  <c r="W204" i="6" s="1"/>
  <c r="E204" i="1" s="1"/>
  <c r="P204" i="1" s="1"/>
  <c r="F204" i="6"/>
  <c r="X204" i="6" s="1"/>
  <c r="AM196" i="8"/>
  <c r="AT196" i="8"/>
  <c r="F206" i="8"/>
  <c r="E206" i="8"/>
  <c r="W206" i="8" s="1"/>
  <c r="F206" i="1" s="1"/>
  <c r="Q206" i="1" s="1"/>
  <c r="BV175" i="3"/>
  <c r="BN191" i="3"/>
  <c r="AZ191" i="3"/>
  <c r="AR191" i="3"/>
  <c r="AX171" i="6"/>
  <c r="AQ171" i="6"/>
  <c r="AV205" i="7"/>
  <c r="AO205" i="7"/>
  <c r="AV188" i="8"/>
  <c r="AO188" i="8"/>
  <c r="AT193" i="8"/>
  <c r="AM193" i="8"/>
  <c r="BO185" i="3"/>
  <c r="AQ185" i="3"/>
  <c r="AY185" i="3"/>
  <c r="Q214" i="15"/>
  <c r="Y214" i="15"/>
  <c r="V214" i="15"/>
  <c r="Y214" i="4"/>
  <c r="AG214" i="4" s="1"/>
  <c r="AP214" i="10"/>
  <c r="AY214" i="5"/>
  <c r="AP214" i="8"/>
  <c r="AY214" i="6"/>
  <c r="AR214" i="6"/>
  <c r="AP214" i="9"/>
  <c r="AW214" i="9" s="1"/>
  <c r="AW214" i="10"/>
  <c r="AW214" i="8"/>
  <c r="AR214" i="5"/>
  <c r="R223" i="15"/>
  <c r="S223" i="15"/>
  <c r="X223" i="4" s="1"/>
  <c r="AF223" i="4" s="1"/>
  <c r="Z223" i="4"/>
  <c r="AH223" i="4" s="1"/>
  <c r="AZ223" i="6"/>
  <c r="AX223" i="8"/>
  <c r="AS223" i="6"/>
  <c r="AX223" i="10"/>
  <c r="AQ223" i="10"/>
  <c r="AQ223" i="8"/>
  <c r="AX188" i="7"/>
  <c r="AQ188" i="7"/>
  <c r="AA206" i="4"/>
  <c r="AI206" i="4" s="1"/>
  <c r="AR206" i="10"/>
  <c r="AY206" i="8"/>
  <c r="AR206" i="8"/>
  <c r="BA206" i="6"/>
  <c r="AY206" i="10"/>
  <c r="AT206" i="6"/>
  <c r="AR206" i="9"/>
  <c r="AY206" i="9" s="1"/>
  <c r="AY206" i="7"/>
  <c r="BA195" i="5"/>
  <c r="AT195" i="5"/>
  <c r="F202" i="7"/>
  <c r="E202" i="7"/>
  <c r="W202" i="7" s="1"/>
  <c r="BN190" i="3"/>
  <c r="AZ190" i="3"/>
  <c r="AR190" i="3"/>
  <c r="BN185" i="3"/>
  <c r="AR185" i="3"/>
  <c r="AZ185" i="3"/>
  <c r="AO190" i="10"/>
  <c r="AV190" i="10"/>
  <c r="AS198" i="3"/>
  <c r="BA198" i="3"/>
  <c r="BN196" i="3"/>
  <c r="AZ196" i="3"/>
  <c r="AR196" i="3"/>
  <c r="AT190" i="5"/>
  <c r="BA190" i="5"/>
  <c r="O166" i="2"/>
  <c r="E166" i="2"/>
  <c r="AT198" i="10"/>
  <c r="V198" i="4"/>
  <c r="AD198" i="4" s="1"/>
  <c r="AT198" i="7"/>
  <c r="AM198" i="10"/>
  <c r="AM198" i="9"/>
  <c r="AT198" i="9" s="1"/>
  <c r="AM198" i="7"/>
  <c r="BV173" i="3"/>
  <c r="AP188" i="7"/>
  <c r="AW188" i="7"/>
  <c r="W200" i="4"/>
  <c r="AE200" i="4" s="1"/>
  <c r="AN200" i="10"/>
  <c r="AU200" i="8"/>
  <c r="AP200" i="5"/>
  <c r="AU200" i="10"/>
  <c r="AW200" i="5"/>
  <c r="AN200" i="8"/>
  <c r="O215" i="15"/>
  <c r="N215" i="15"/>
  <c r="M215" i="15"/>
  <c r="L215" i="15"/>
  <c r="P215" i="15"/>
  <c r="K215" i="15"/>
  <c r="C215" i="8"/>
  <c r="C215" i="7"/>
  <c r="AG215" i="7"/>
  <c r="C215" i="6"/>
  <c r="C215" i="5"/>
  <c r="C215" i="3"/>
  <c r="V218" i="15"/>
  <c r="Y218" i="15"/>
  <c r="Q218" i="15"/>
  <c r="Y218" i="4"/>
  <c r="AG218" i="4" s="1"/>
  <c r="AY218" i="6"/>
  <c r="AP218" i="10"/>
  <c r="AR218" i="6"/>
  <c r="AW218" i="10"/>
  <c r="AW218" i="8"/>
  <c r="AY218" i="5"/>
  <c r="AP218" i="8"/>
  <c r="AP218" i="9"/>
  <c r="AW218" i="9" s="1"/>
  <c r="AR218" i="5"/>
  <c r="S221" i="15"/>
  <c r="X221" i="4" s="1"/>
  <c r="AF221" i="4" s="1"/>
  <c r="R221" i="15"/>
  <c r="Z221" i="4"/>
  <c r="AH221" i="4" s="1"/>
  <c r="AX221" i="10"/>
  <c r="AQ221" i="8"/>
  <c r="AX221" i="8"/>
  <c r="AQ221" i="10"/>
  <c r="AZ221" i="6"/>
  <c r="AS221" i="6"/>
  <c r="F209" i="7"/>
  <c r="E209" i="7"/>
  <c r="W209" i="7" s="1"/>
  <c r="M195" i="13"/>
  <c r="W195" i="5"/>
  <c r="D195" i="1" s="1"/>
  <c r="O195" i="1" s="1"/>
  <c r="F200" i="5"/>
  <c r="X200" i="5" s="1"/>
  <c r="E200" i="5"/>
  <c r="AX175" i="6"/>
  <c r="AQ175" i="6"/>
  <c r="BS174" i="3"/>
  <c r="B174" i="1"/>
  <c r="M174" i="1" s="1"/>
  <c r="R218" i="15"/>
  <c r="S218" i="15"/>
  <c r="X218" i="4" s="1"/>
  <c r="AF218" i="4" s="1"/>
  <c r="Z218" i="4"/>
  <c r="AH218" i="4" s="1"/>
  <c r="AQ218" i="10"/>
  <c r="AX218" i="10"/>
  <c r="AZ218" i="6"/>
  <c r="AS218" i="6"/>
  <c r="AX218" i="8"/>
  <c r="AQ218" i="8"/>
  <c r="BJ308" i="8"/>
  <c r="BI308" i="8"/>
  <c r="BH308" i="8"/>
  <c r="A309" i="8"/>
  <c r="BP196" i="3"/>
  <c r="AX196" i="3"/>
  <c r="AP196" i="3"/>
  <c r="AA147" i="2"/>
  <c r="Z147" i="2"/>
  <c r="Y147" i="2"/>
  <c r="X147" i="2"/>
  <c r="W147" i="2"/>
  <c r="V147" i="2"/>
  <c r="L169" i="2"/>
  <c r="B169" i="2"/>
  <c r="AH207" i="6"/>
  <c r="AH207" i="3"/>
  <c r="AV196" i="10"/>
  <c r="AO196" i="10"/>
  <c r="N169" i="2"/>
  <c r="D169" i="2"/>
  <c r="AH203" i="7"/>
  <c r="AL203" i="5"/>
  <c r="AJ203" i="3"/>
  <c r="F208" i="7"/>
  <c r="E208" i="7"/>
  <c r="W208" i="7" s="1"/>
  <c r="AA150" i="2"/>
  <c r="Z150" i="2"/>
  <c r="Y150" i="2"/>
  <c r="X150" i="2"/>
  <c r="W150" i="2"/>
  <c r="V150" i="2"/>
  <c r="AR197" i="7"/>
  <c r="G197" i="1"/>
  <c r="R197" i="1" s="1"/>
  <c r="AO194" i="10"/>
  <c r="AV194" i="10"/>
  <c r="AO204" i="7"/>
  <c r="AV204" i="7"/>
  <c r="BH307" i="3"/>
  <c r="AD307" i="3"/>
  <c r="BJ307" i="3"/>
  <c r="BI307" i="3"/>
  <c r="A308" i="3"/>
  <c r="AH206" i="6"/>
  <c r="AH206" i="3"/>
  <c r="BA191" i="5"/>
  <c r="AT191" i="5"/>
  <c r="F205" i="7"/>
  <c r="E205" i="7"/>
  <c r="W205" i="7" s="1"/>
  <c r="AA149" i="2"/>
  <c r="Z149" i="2"/>
  <c r="Y149" i="2"/>
  <c r="X149" i="2"/>
  <c r="W149" i="2"/>
  <c r="V149" i="2"/>
  <c r="AZ185" i="5"/>
  <c r="AS185" i="5"/>
  <c r="P211" i="15"/>
  <c r="O211" i="15"/>
  <c r="N211" i="15"/>
  <c r="M211" i="15"/>
  <c r="L211" i="15"/>
  <c r="K211" i="15"/>
  <c r="C211" i="8"/>
  <c r="C211" i="7"/>
  <c r="AG211" i="7"/>
  <c r="C211" i="6"/>
  <c r="C211" i="5"/>
  <c r="C211" i="3"/>
  <c r="S212" i="15"/>
  <c r="X212" i="4" s="1"/>
  <c r="AF212" i="4" s="1"/>
  <c r="R212" i="15"/>
  <c r="Z212" i="4"/>
  <c r="AH212" i="4" s="1"/>
  <c r="AS212" i="6"/>
  <c r="AX212" i="10"/>
  <c r="AQ212" i="10"/>
  <c r="AX212" i="8"/>
  <c r="AZ212" i="6"/>
  <c r="AQ212" i="8"/>
  <c r="AO191" i="10"/>
  <c r="AV191" i="10"/>
  <c r="AV184" i="6"/>
  <c r="AO184" i="6"/>
  <c r="AX180" i="6"/>
  <c r="AQ180" i="6"/>
  <c r="AH204" i="7"/>
  <c r="AL204" i="5"/>
  <c r="AJ204" i="3"/>
  <c r="E198" i="6"/>
  <c r="W198" i="6" s="1"/>
  <c r="E198" i="1" s="1"/>
  <c r="P198" i="1" s="1"/>
  <c r="F198" i="6"/>
  <c r="X198" i="6" s="1"/>
  <c r="A308" i="9"/>
  <c r="BJ307" i="9"/>
  <c r="BI307" i="9"/>
  <c r="BH307" i="9"/>
  <c r="AR194" i="7"/>
  <c r="G194" i="1"/>
  <c r="R194" i="1" s="1"/>
  <c r="BR193" i="3"/>
  <c r="AW193" i="3"/>
  <c r="AO193" i="3"/>
  <c r="BA206" i="3"/>
  <c r="AS206" i="3"/>
  <c r="M194" i="13"/>
  <c r="W194" i="5"/>
  <c r="D194" i="1" s="1"/>
  <c r="O194" i="1" s="1"/>
  <c r="AT191" i="8"/>
  <c r="AM191" i="8"/>
  <c r="AV198" i="7"/>
  <c r="AO198" i="7"/>
  <c r="AU297" i="4"/>
  <c r="L168" i="2"/>
  <c r="B168" i="2"/>
  <c r="AS194" i="5"/>
  <c r="AZ194" i="5"/>
  <c r="AU193" i="7"/>
  <c r="AN193" i="7"/>
  <c r="BP194" i="3"/>
  <c r="AX194" i="3"/>
  <c r="AP194" i="3"/>
  <c r="AR193" i="7"/>
  <c r="G193" i="1"/>
  <c r="R193" i="1" s="1"/>
  <c r="C291" i="1"/>
  <c r="AO185" i="6"/>
  <c r="AV185" i="6"/>
  <c r="AR191" i="7"/>
  <c r="G191" i="1"/>
  <c r="R191" i="1" s="1"/>
  <c r="AI193" i="6"/>
  <c r="AW193" i="6"/>
  <c r="AP193" i="6"/>
  <c r="AM195" i="3"/>
  <c r="AU195" i="3"/>
  <c r="D171" i="2"/>
  <c r="N171" i="2"/>
  <c r="F206" i="3"/>
  <c r="X206" i="3" s="1"/>
  <c r="E206" i="3"/>
  <c r="V216" i="15"/>
  <c r="Q216" i="15"/>
  <c r="Y216" i="15"/>
  <c r="Y216" i="4"/>
  <c r="AG216" i="4" s="1"/>
  <c r="AY216" i="6"/>
  <c r="AP216" i="10"/>
  <c r="AR216" i="6"/>
  <c r="AW216" i="8"/>
  <c r="AP216" i="8"/>
  <c r="AW216" i="10"/>
  <c r="AP216" i="9"/>
  <c r="AW216" i="9" s="1"/>
  <c r="AR216" i="5"/>
  <c r="AY216" i="5"/>
  <c r="B176" i="1"/>
  <c r="M176" i="1" s="1"/>
  <c r="BS176" i="3"/>
  <c r="BM187" i="3"/>
  <c r="W187" i="3"/>
  <c r="N166" i="2"/>
  <c r="D166" i="2"/>
  <c r="BM189" i="3"/>
  <c r="W189" i="3"/>
  <c r="W205" i="4"/>
  <c r="AE205" i="4" s="1"/>
  <c r="AU205" i="10"/>
  <c r="AN205" i="8"/>
  <c r="AN205" i="10"/>
  <c r="AP205" i="5"/>
  <c r="AU205" i="8"/>
  <c r="AW205" i="5"/>
  <c r="AN188" i="7"/>
  <c r="AU188" i="7"/>
  <c r="BQ188" i="3"/>
  <c r="AN188" i="3"/>
  <c r="AV188" i="3"/>
  <c r="BS182" i="3"/>
  <c r="B182" i="1"/>
  <c r="M182" i="1" s="1"/>
  <c r="AU194" i="3"/>
  <c r="AM194" i="3"/>
  <c r="AH209" i="6"/>
  <c r="AH209" i="3"/>
  <c r="AF200" i="9"/>
  <c r="AN200" i="9" s="1"/>
  <c r="AU200" i="9" s="1"/>
  <c r="AI200" i="7"/>
  <c r="AF200" i="3"/>
  <c r="F199" i="8"/>
  <c r="E199" i="8"/>
  <c r="W199" i="8" s="1"/>
  <c r="F199" i="1" s="1"/>
  <c r="Q199" i="1" s="1"/>
  <c r="BM195" i="3"/>
  <c r="W195" i="3"/>
  <c r="AV201" i="7"/>
  <c r="AO201" i="7"/>
  <c r="O295" i="4"/>
  <c r="C290" i="1"/>
  <c r="AV192" i="6"/>
  <c r="AO192" i="6"/>
  <c r="AF210" i="9"/>
  <c r="AN210" i="9" s="1"/>
  <c r="AU210" i="9" s="1"/>
  <c r="AI210" i="7"/>
  <c r="AF210" i="3"/>
  <c r="AV187" i="8"/>
  <c r="AO187" i="8"/>
  <c r="BV182" i="3"/>
  <c r="AO194" i="5"/>
  <c r="AV194" i="5"/>
  <c r="AI209" i="9"/>
  <c r="AQ209" i="9" s="1"/>
  <c r="AX209" i="9" s="1"/>
  <c r="AK209" i="5"/>
  <c r="AI209" i="3"/>
  <c r="AG200" i="10"/>
  <c r="AG200" i="9"/>
  <c r="AO200" i="9" s="1"/>
  <c r="AV200" i="9" s="1"/>
  <c r="AF200" i="7"/>
  <c r="AG200" i="8"/>
  <c r="AI200" i="5"/>
  <c r="AG200" i="3"/>
  <c r="BR192" i="3"/>
  <c r="AW192" i="3"/>
  <c r="AO192" i="3"/>
  <c r="AE199" i="8"/>
  <c r="AG199" i="5"/>
  <c r="AG199" i="6"/>
  <c r="AE199" i="3"/>
  <c r="L171" i="2"/>
  <c r="B171" i="2"/>
  <c r="F201" i="7"/>
  <c r="E201" i="7"/>
  <c r="W201" i="7" s="1"/>
  <c r="E168" i="2"/>
  <c r="O168" i="2"/>
  <c r="AT192" i="8"/>
  <c r="AM192" i="8"/>
  <c r="BS172" i="3"/>
  <c r="B172" i="1"/>
  <c r="M172" i="1" s="1"/>
  <c r="AG210" i="10"/>
  <c r="AG210" i="9"/>
  <c r="AO210" i="9" s="1"/>
  <c r="AV210" i="9" s="1"/>
  <c r="AG210" i="8"/>
  <c r="AF210" i="7"/>
  <c r="AI210" i="5"/>
  <c r="AG210" i="3"/>
  <c r="AI207" i="9"/>
  <c r="AQ207" i="9" s="1"/>
  <c r="AX207" i="9" s="1"/>
  <c r="AK207" i="5"/>
  <c r="AI207" i="3"/>
  <c r="BS181" i="3"/>
  <c r="B181" i="1"/>
  <c r="M181" i="1" s="1"/>
  <c r="M193" i="13"/>
  <c r="W193" i="5"/>
  <c r="D193" i="1" s="1"/>
  <c r="O193" i="1" s="1"/>
  <c r="W208" i="4"/>
  <c r="AE208" i="4" s="1"/>
  <c r="AN208" i="10"/>
  <c r="AU208" i="10"/>
  <c r="AN208" i="8"/>
  <c r="AP208" i="5"/>
  <c r="AU208" i="8"/>
  <c r="AW208" i="5"/>
  <c r="AF203" i="9"/>
  <c r="AN203" i="9" s="1"/>
  <c r="AU203" i="9" s="1"/>
  <c r="AI203" i="7"/>
  <c r="AF203" i="3"/>
  <c r="F208" i="8"/>
  <c r="E208" i="8"/>
  <c r="W208" i="8" s="1"/>
  <c r="F208" i="1" s="1"/>
  <c r="Q208" i="1" s="1"/>
  <c r="BM188" i="3"/>
  <c r="W188" i="3"/>
  <c r="F204" i="7"/>
  <c r="E204" i="7"/>
  <c r="W204" i="7" s="1"/>
  <c r="BO193" i="3"/>
  <c r="AY193" i="3"/>
  <c r="AQ193" i="3"/>
  <c r="AI206" i="9"/>
  <c r="AQ206" i="9" s="1"/>
  <c r="AX206" i="9" s="1"/>
  <c r="AK206" i="5"/>
  <c r="AI206" i="3"/>
  <c r="AW191" i="7"/>
  <c r="AP191" i="7"/>
  <c r="F205" i="8"/>
  <c r="E205" i="8"/>
  <c r="W205" i="8" s="1"/>
  <c r="F205" i="1" s="1"/>
  <c r="Q205" i="1" s="1"/>
  <c r="W159" i="2"/>
  <c r="V159" i="2"/>
  <c r="X159" i="2"/>
  <c r="AA159" i="2"/>
  <c r="Z159" i="2"/>
  <c r="Y159" i="2"/>
  <c r="AV188" i="10"/>
  <c r="AO188" i="10"/>
  <c r="AU294" i="4"/>
  <c r="J294" i="4"/>
  <c r="P220" i="15"/>
  <c r="O220" i="15"/>
  <c r="N220" i="15"/>
  <c r="L220" i="15"/>
  <c r="M220" i="15"/>
  <c r="K220" i="15"/>
  <c r="C220" i="8"/>
  <c r="C220" i="7"/>
  <c r="AG220" i="7"/>
  <c r="C220" i="6"/>
  <c r="C220" i="5"/>
  <c r="C220" i="3"/>
  <c r="R220" i="15"/>
  <c r="S220" i="15"/>
  <c r="X220" i="4" s="1"/>
  <c r="AF220" i="4" s="1"/>
  <c r="Z220" i="4"/>
  <c r="AH220" i="4" s="1"/>
  <c r="AQ220" i="10"/>
  <c r="AZ220" i="6"/>
  <c r="AX220" i="8"/>
  <c r="AX220" i="10"/>
  <c r="AS220" i="6"/>
  <c r="AQ220" i="8"/>
  <c r="BP195" i="3"/>
  <c r="AX195" i="3"/>
  <c r="AP195" i="3"/>
  <c r="AU197" i="3"/>
  <c r="AM197" i="3"/>
  <c r="N167" i="2"/>
  <c r="D167" i="2"/>
  <c r="AV184" i="10"/>
  <c r="AO184" i="10"/>
  <c r="BO189" i="3"/>
  <c r="AQ189" i="3"/>
  <c r="AY189" i="3"/>
  <c r="BN197" i="3"/>
  <c r="AZ197" i="3"/>
  <c r="AR197" i="3"/>
  <c r="N170" i="2"/>
  <c r="D170" i="2"/>
  <c r="AU186" i="3"/>
  <c r="AM186" i="3"/>
  <c r="AR190" i="7"/>
  <c r="G190" i="1"/>
  <c r="R190" i="1" s="1"/>
  <c r="AQ189" i="7"/>
  <c r="AX189" i="7"/>
  <c r="W199" i="4"/>
  <c r="AE199" i="4" s="1"/>
  <c r="AU199" i="10"/>
  <c r="AW199" i="5"/>
  <c r="AN199" i="10"/>
  <c r="AU199" i="8"/>
  <c r="AP199" i="5"/>
  <c r="AN199" i="8"/>
  <c r="F203" i="7"/>
  <c r="E203" i="7"/>
  <c r="W203" i="7" s="1"/>
  <c r="AW193" i="7"/>
  <c r="AP193" i="7"/>
  <c r="P216" i="15"/>
  <c r="O216" i="15"/>
  <c r="L216" i="15"/>
  <c r="N216" i="15"/>
  <c r="M216" i="15"/>
  <c r="K216" i="15"/>
  <c r="AG216" i="7"/>
  <c r="C216" i="8"/>
  <c r="C216" i="7"/>
  <c r="C216" i="6"/>
  <c r="C216" i="5"/>
  <c r="C216" i="3"/>
  <c r="AO207" i="7"/>
  <c r="AV207" i="7"/>
  <c r="AG209" i="10"/>
  <c r="AG209" i="8"/>
  <c r="AG209" i="9"/>
  <c r="AO209" i="9" s="1"/>
  <c r="AV209" i="9" s="1"/>
  <c r="AF209" i="7"/>
  <c r="AI209" i="5"/>
  <c r="AG209" i="3"/>
  <c r="AS188" i="5"/>
  <c r="AZ188" i="5"/>
  <c r="AH200" i="7"/>
  <c r="AL200" i="5"/>
  <c r="AJ200" i="3"/>
  <c r="F201" i="5"/>
  <c r="X201" i="5" s="1"/>
  <c r="E201" i="5"/>
  <c r="AF207" i="9"/>
  <c r="AN207" i="9" s="1"/>
  <c r="AU207" i="9" s="1"/>
  <c r="AI207" i="7"/>
  <c r="AF207" i="3"/>
  <c r="AO196" i="8"/>
  <c r="AV196" i="8"/>
  <c r="N289" i="1"/>
  <c r="K289" i="1"/>
  <c r="AV193" i="6"/>
  <c r="AO193" i="6"/>
  <c r="AQ178" i="6"/>
  <c r="AX178" i="6"/>
  <c r="AH207" i="7"/>
  <c r="AL207" i="5"/>
  <c r="AJ207" i="3"/>
  <c r="BV181" i="3"/>
  <c r="AG203" i="10"/>
  <c r="AG203" i="9"/>
  <c r="AO203" i="9" s="1"/>
  <c r="AV203" i="9" s="1"/>
  <c r="AG203" i="8"/>
  <c r="AF203" i="7"/>
  <c r="AI203" i="5"/>
  <c r="AG203" i="3"/>
  <c r="AG208" i="10"/>
  <c r="AG208" i="9"/>
  <c r="AO208" i="9" s="1"/>
  <c r="AV208" i="9" s="1"/>
  <c r="AG208" i="8"/>
  <c r="AF208" i="7"/>
  <c r="AI208" i="5"/>
  <c r="AG208" i="3"/>
  <c r="BA199" i="3"/>
  <c r="AS199" i="3"/>
  <c r="L164" i="2"/>
  <c r="B164" i="2"/>
  <c r="F204" i="8"/>
  <c r="E204" i="8"/>
  <c r="W204" i="8" s="1"/>
  <c r="F204" i="1" s="1"/>
  <c r="Q204" i="1" s="1"/>
  <c r="AZ193" i="5"/>
  <c r="AS193" i="5"/>
  <c r="AR196" i="7"/>
  <c r="G196" i="1"/>
  <c r="R196" i="1" s="1"/>
  <c r="AH206" i="7"/>
  <c r="AL206" i="5"/>
  <c r="AJ206" i="3"/>
  <c r="AG205" i="10"/>
  <c r="AG205" i="9"/>
  <c r="AO205" i="9" s="1"/>
  <c r="AV205" i="9" s="1"/>
  <c r="AG205" i="8"/>
  <c r="AF205" i="7"/>
  <c r="AI205" i="5"/>
  <c r="AG205" i="3"/>
  <c r="BR186" i="3"/>
  <c r="AW186" i="3"/>
  <c r="AO186" i="3"/>
  <c r="W210" i="4"/>
  <c r="AE210" i="4" s="1"/>
  <c r="AU210" i="10"/>
  <c r="AN210" i="10"/>
  <c r="AN210" i="8"/>
  <c r="AW210" i="5"/>
  <c r="AP210" i="5"/>
  <c r="AU210" i="8"/>
  <c r="Q222" i="15"/>
  <c r="V222" i="15"/>
  <c r="Y222" i="15"/>
  <c r="Y222" i="4"/>
  <c r="AG222" i="4" s="1"/>
  <c r="AY222" i="5"/>
  <c r="AP222" i="10"/>
  <c r="AW222" i="10"/>
  <c r="AP222" i="8"/>
  <c r="AP222" i="9"/>
  <c r="AW222" i="9" s="1"/>
  <c r="AW222" i="8"/>
  <c r="AR222" i="6"/>
  <c r="AY222" i="6"/>
  <c r="AR222" i="5"/>
  <c r="M217" i="15"/>
  <c r="L217" i="15"/>
  <c r="K217" i="15"/>
  <c r="P217" i="15"/>
  <c r="O217" i="15"/>
  <c r="N217" i="15"/>
  <c r="C217" i="8"/>
  <c r="C217" i="7"/>
  <c r="AG217" i="7"/>
  <c r="C217" i="6"/>
  <c r="C217" i="5"/>
  <c r="C217" i="3"/>
  <c r="AI195" i="6"/>
  <c r="AW195" i="6"/>
  <c r="AP195" i="6"/>
  <c r="BR195" i="3"/>
  <c r="AW195" i="3"/>
  <c r="AO195" i="3"/>
  <c r="AO197" i="5"/>
  <c r="AV197" i="5"/>
  <c r="AV189" i="8"/>
  <c r="AO189" i="8"/>
  <c r="M191" i="13"/>
  <c r="W191" i="5"/>
  <c r="D191" i="1" s="1"/>
  <c r="O191" i="1" s="1"/>
  <c r="F202" i="8"/>
  <c r="E202" i="8"/>
  <c r="W202" i="8" s="1"/>
  <c r="F202" i="1" s="1"/>
  <c r="Q202" i="1" s="1"/>
  <c r="E200" i="3"/>
  <c r="F200" i="3"/>
  <c r="X200" i="3" s="1"/>
  <c r="F207" i="3"/>
  <c r="X207" i="3" s="1"/>
  <c r="E207" i="3"/>
  <c r="AF202" i="9"/>
  <c r="AN202" i="9" s="1"/>
  <c r="AU202" i="9" s="1"/>
  <c r="AI202" i="7"/>
  <c r="AF202" i="3"/>
  <c r="N173" i="2"/>
  <c r="D173" i="2"/>
  <c r="AE198" i="8"/>
  <c r="AG198" i="6"/>
  <c r="AG198" i="5"/>
  <c r="AE198" i="3"/>
  <c r="AV187" i="5"/>
  <c r="AO187" i="5"/>
  <c r="F203" i="5"/>
  <c r="X203" i="5" s="1"/>
  <c r="E203" i="5"/>
  <c r="W198" i="4"/>
  <c r="AE198" i="4" s="1"/>
  <c r="AU198" i="10"/>
  <c r="AN198" i="8"/>
  <c r="AU198" i="8"/>
  <c r="AN198" i="10"/>
  <c r="AP198" i="5"/>
  <c r="AW198" i="5"/>
  <c r="AQ185" i="7"/>
  <c r="AX185" i="7"/>
  <c r="AX195" i="7"/>
  <c r="AQ195" i="7"/>
  <c r="F210" i="3"/>
  <c r="X210" i="3" s="1"/>
  <c r="E210" i="3"/>
  <c r="AV195" i="5"/>
  <c r="AO195" i="5"/>
  <c r="AX187" i="7"/>
  <c r="AQ187" i="7"/>
  <c r="AV200" i="7"/>
  <c r="AO200" i="7"/>
  <c r="BR194" i="3"/>
  <c r="AW194" i="3"/>
  <c r="AO194" i="3"/>
  <c r="J297" i="4"/>
  <c r="H299" i="4"/>
  <c r="F208" i="6"/>
  <c r="X208" i="6" s="1"/>
  <c r="E208" i="6"/>
  <c r="W208" i="6" s="1"/>
  <c r="E208" i="1" s="1"/>
  <c r="P208" i="1" s="1"/>
  <c r="S222" i="15"/>
  <c r="X222" i="4" s="1"/>
  <c r="AF222" i="4" s="1"/>
  <c r="R222" i="15"/>
  <c r="Z222" i="4"/>
  <c r="AH222" i="4" s="1"/>
  <c r="AX222" i="10"/>
  <c r="AQ222" i="10"/>
  <c r="AQ222" i="8"/>
  <c r="AS222" i="6"/>
  <c r="AX222" i="8"/>
  <c r="AZ222" i="6"/>
  <c r="AV191" i="8"/>
  <c r="AO191" i="8"/>
  <c r="AV194" i="6"/>
  <c r="AO194" i="6"/>
  <c r="AH200" i="6"/>
  <c r="AH200" i="3"/>
  <c r="AQ192" i="5"/>
  <c r="AX192" i="5"/>
  <c r="E201" i="8"/>
  <c r="W201" i="8" s="1"/>
  <c r="F201" i="1" s="1"/>
  <c r="Q201" i="1" s="1"/>
  <c r="F201" i="8"/>
  <c r="BV172" i="3"/>
  <c r="L167" i="2"/>
  <c r="B167" i="2"/>
  <c r="AT194" i="8"/>
  <c r="AM194" i="8"/>
  <c r="BN186" i="3"/>
  <c r="AZ186" i="3"/>
  <c r="AR186" i="3"/>
  <c r="BA203" i="3"/>
  <c r="AS203" i="3"/>
  <c r="BQ190" i="3"/>
  <c r="AV190" i="3"/>
  <c r="AN190" i="3"/>
  <c r="AQ172" i="6"/>
  <c r="AX172" i="6"/>
  <c r="BR197" i="3"/>
  <c r="AW197" i="3"/>
  <c r="AO197" i="3"/>
  <c r="J295" i="4"/>
  <c r="AE208" i="8"/>
  <c r="AG208" i="5"/>
  <c r="AG208" i="6"/>
  <c r="AE208" i="3"/>
  <c r="V199" i="4"/>
  <c r="AD199" i="4" s="1"/>
  <c r="AT199" i="10"/>
  <c r="AT199" i="7"/>
  <c r="AM199" i="10"/>
  <c r="AM199" i="9"/>
  <c r="AT199" i="9" s="1"/>
  <c r="AM199" i="7"/>
  <c r="AQ183" i="6"/>
  <c r="AX183" i="6"/>
  <c r="AE204" i="8"/>
  <c r="AG204" i="6"/>
  <c r="AG204" i="5"/>
  <c r="AE204" i="3"/>
  <c r="AE206" i="8"/>
  <c r="AG206" i="6"/>
  <c r="AG206" i="5"/>
  <c r="AE206" i="3"/>
  <c r="AX185" i="5"/>
  <c r="AQ185" i="5"/>
  <c r="AH205" i="6"/>
  <c r="AH205" i="3"/>
  <c r="AQ186" i="5"/>
  <c r="AX186" i="5"/>
  <c r="BN194" i="3"/>
  <c r="AZ194" i="3"/>
  <c r="AR194" i="3"/>
  <c r="V215" i="15"/>
  <c r="Q215" i="15"/>
  <c r="Y215" i="15"/>
  <c r="Y215" i="4"/>
  <c r="AG215" i="4" s="1"/>
  <c r="AY215" i="6"/>
  <c r="AP215" i="10"/>
  <c r="AW215" i="10"/>
  <c r="AY215" i="5"/>
  <c r="AR215" i="5"/>
  <c r="AP215" i="9"/>
  <c r="AW215" i="9" s="1"/>
  <c r="AW215" i="8"/>
  <c r="AR215" i="6"/>
  <c r="AP215" i="8"/>
  <c r="Q219" i="15"/>
  <c r="V219" i="15"/>
  <c r="Y219" i="15"/>
  <c r="Y219" i="4"/>
  <c r="AG219" i="4" s="1"/>
  <c r="AP219" i="10"/>
  <c r="AW219" i="10"/>
  <c r="AP219" i="9"/>
  <c r="AW219" i="9" s="1"/>
  <c r="AR219" i="5"/>
  <c r="AW219" i="8"/>
  <c r="AP219" i="8"/>
  <c r="AR219" i="6"/>
  <c r="AY219" i="6"/>
  <c r="AY219" i="5"/>
  <c r="AX195" i="5"/>
  <c r="AQ195" i="5"/>
  <c r="AV197" i="6"/>
  <c r="AO197" i="6"/>
  <c r="N165" i="2"/>
  <c r="D165" i="2"/>
  <c r="A330" i="8"/>
  <c r="BJ329" i="8"/>
  <c r="BI329" i="8"/>
  <c r="BH329" i="8"/>
  <c r="AO185" i="10"/>
  <c r="AV185" i="10"/>
  <c r="AN189" i="7"/>
  <c r="AU189" i="7"/>
  <c r="P221" i="15"/>
  <c r="O221" i="15"/>
  <c r="N221" i="15"/>
  <c r="M221" i="15"/>
  <c r="L221" i="15"/>
  <c r="K221" i="15"/>
  <c r="C221" i="7"/>
  <c r="AG221" i="7"/>
  <c r="C221" i="8"/>
  <c r="C221" i="5"/>
  <c r="C221" i="6"/>
  <c r="C221" i="3"/>
  <c r="AW184" i="7"/>
  <c r="AP184" i="7"/>
  <c r="Y220" i="15"/>
  <c r="Q220" i="15"/>
  <c r="V220" i="15"/>
  <c r="Y220" i="4"/>
  <c r="AG220" i="4" s="1"/>
  <c r="AP220" i="10"/>
  <c r="AY220" i="6"/>
  <c r="AW220" i="8"/>
  <c r="AR220" i="6"/>
  <c r="AW220" i="10"/>
  <c r="AP220" i="9"/>
  <c r="AW220" i="9" s="1"/>
  <c r="AR220" i="5"/>
  <c r="AY220" i="5"/>
  <c r="AP220" i="8"/>
  <c r="M184" i="13"/>
  <c r="W184" i="5"/>
  <c r="D184" i="1" s="1"/>
  <c r="O184" i="1" s="1"/>
  <c r="E163" i="2"/>
  <c r="O163" i="2"/>
  <c r="AZ189" i="5"/>
  <c r="AS189" i="5"/>
  <c r="AU185" i="3"/>
  <c r="AM185" i="3"/>
  <c r="BQ194" i="3"/>
  <c r="AV194" i="3"/>
  <c r="AN194" i="3"/>
  <c r="F198" i="8"/>
  <c r="E198" i="8"/>
  <c r="W198" i="8" s="1"/>
  <c r="F198" i="1" s="1"/>
  <c r="Q198" i="1" s="1"/>
  <c r="AA198" i="4"/>
  <c r="AI198" i="4" s="1"/>
  <c r="AT198" i="6"/>
  <c r="AY198" i="10"/>
  <c r="BA198" i="6"/>
  <c r="AY198" i="8"/>
  <c r="AR198" i="10"/>
  <c r="AR198" i="8"/>
  <c r="AR198" i="9"/>
  <c r="AY198" i="9" s="1"/>
  <c r="AY198" i="7"/>
  <c r="AI187" i="6"/>
  <c r="AW187" i="6"/>
  <c r="AP187" i="6"/>
  <c r="V200" i="4"/>
  <c r="AD200" i="4" s="1"/>
  <c r="AM200" i="10"/>
  <c r="AM200" i="7"/>
  <c r="AT200" i="10"/>
  <c r="AT200" i="7"/>
  <c r="AM200" i="9"/>
  <c r="AT200" i="9" s="1"/>
  <c r="AH202" i="7"/>
  <c r="AL202" i="5"/>
  <c r="AJ202" i="3"/>
  <c r="AO185" i="5"/>
  <c r="AV185" i="5"/>
  <c r="BQ189" i="3"/>
  <c r="AV189" i="3"/>
  <c r="AN189" i="3"/>
  <c r="L172" i="2"/>
  <c r="B172" i="2"/>
  <c r="AR187" i="7"/>
  <c r="G187" i="1"/>
  <c r="R187" i="1" s="1"/>
  <c r="O214" i="15"/>
  <c r="N214" i="15"/>
  <c r="M214" i="15"/>
  <c r="L214" i="15"/>
  <c r="K214" i="15"/>
  <c r="P214" i="15"/>
  <c r="C214" i="8"/>
  <c r="C214" i="7"/>
  <c r="AG214" i="7"/>
  <c r="C214" i="6"/>
  <c r="C214" i="5"/>
  <c r="C214" i="3"/>
  <c r="AO186" i="6"/>
  <c r="AV186" i="6"/>
  <c r="L161" i="2"/>
  <c r="B161" i="2"/>
  <c r="L166" i="2"/>
  <c r="B166" i="2"/>
  <c r="AH198" i="6"/>
  <c r="AH198" i="3"/>
  <c r="M185" i="13"/>
  <c r="W185" i="5"/>
  <c r="D185" i="1" s="1"/>
  <c r="O185" i="1" s="1"/>
  <c r="E209" i="6"/>
  <c r="W209" i="6" s="1"/>
  <c r="E209" i="1" s="1"/>
  <c r="P209" i="1" s="1"/>
  <c r="F209" i="6"/>
  <c r="X209" i="6" s="1"/>
  <c r="AA204" i="4"/>
  <c r="AI204" i="4" s="1"/>
  <c r="AR204" i="10"/>
  <c r="AY204" i="10"/>
  <c r="AY204" i="8"/>
  <c r="BA204" i="6"/>
  <c r="AT204" i="6"/>
  <c r="AR204" i="9"/>
  <c r="AY204" i="9" s="1"/>
  <c r="AR204" i="8"/>
  <c r="AY204" i="7"/>
  <c r="AU202" i="10"/>
  <c r="W202" i="4"/>
  <c r="AE202" i="4" s="1"/>
  <c r="AN202" i="8"/>
  <c r="AN202" i="10"/>
  <c r="AU202" i="8"/>
  <c r="AW202" i="5"/>
  <c r="AP202" i="5"/>
  <c r="N163" i="2"/>
  <c r="D163" i="2"/>
  <c r="AS208" i="3"/>
  <c r="BA208" i="3"/>
  <c r="BP192" i="3"/>
  <c r="AX192" i="3"/>
  <c r="AP192" i="3"/>
  <c r="AT192" i="5"/>
  <c r="BA192" i="5"/>
  <c r="F199" i="3"/>
  <c r="X199" i="3" s="1"/>
  <c r="E199" i="3"/>
  <c r="BN187" i="3"/>
  <c r="AR187" i="3"/>
  <c r="AZ187" i="3"/>
  <c r="AI196" i="6"/>
  <c r="AW196" i="6"/>
  <c r="AP196" i="6"/>
  <c r="AX330" i="4"/>
  <c r="AW330" i="4"/>
  <c r="AV330" i="4"/>
  <c r="AV199" i="7"/>
  <c r="AO199" i="7"/>
  <c r="AX187" i="5"/>
  <c r="AQ187" i="5"/>
  <c r="F205" i="6"/>
  <c r="X205" i="6" s="1"/>
  <c r="E205" i="6"/>
  <c r="W205" i="6" s="1"/>
  <c r="E205" i="1" s="1"/>
  <c r="P205" i="1" s="1"/>
  <c r="F299" i="4"/>
  <c r="AT186" i="5"/>
  <c r="BA186" i="5"/>
  <c r="A309" i="15"/>
  <c r="AF308" i="15"/>
  <c r="AE308" i="15"/>
  <c r="A308" i="10"/>
  <c r="BJ307" i="10"/>
  <c r="BI307" i="10"/>
  <c r="BH307" i="10"/>
  <c r="AJ24" i="9"/>
  <c r="AR25" i="9"/>
  <c r="V203" i="4"/>
  <c r="AD203" i="4" s="1"/>
  <c r="AT203" i="10"/>
  <c r="AM203" i="10"/>
  <c r="AT203" i="7"/>
  <c r="AM203" i="9"/>
  <c r="AT203" i="9" s="1"/>
  <c r="AM203" i="7"/>
  <c r="BV179" i="3"/>
  <c r="AX190" i="7"/>
  <c r="AQ190" i="7"/>
  <c r="AV192" i="8"/>
  <c r="AO192" i="8"/>
  <c r="AF199" i="9"/>
  <c r="AN199" i="9" s="1"/>
  <c r="AU199" i="9" s="1"/>
  <c r="AI199" i="7"/>
  <c r="AF199" i="3"/>
  <c r="AH201" i="7"/>
  <c r="AL201" i="5"/>
  <c r="AJ201" i="3"/>
  <c r="AX197" i="5"/>
  <c r="AQ197" i="5"/>
  <c r="AE210" i="8"/>
  <c r="AG210" i="6"/>
  <c r="AG210" i="5"/>
  <c r="AE210" i="3"/>
  <c r="BS171" i="3"/>
  <c r="B171" i="1"/>
  <c r="M171" i="1" s="1"/>
  <c r="BS180" i="3"/>
  <c r="B180" i="1"/>
  <c r="M180" i="1" s="1"/>
  <c r="AS184" i="5"/>
  <c r="AZ184" i="5"/>
  <c r="AF208" i="9"/>
  <c r="AN208" i="9" s="1"/>
  <c r="AU208" i="9" s="1"/>
  <c r="AI208" i="7"/>
  <c r="AF208" i="3"/>
  <c r="AA199" i="4"/>
  <c r="AI199" i="4" s="1"/>
  <c r="AY199" i="10"/>
  <c r="AR199" i="10"/>
  <c r="AR199" i="9"/>
  <c r="AY199" i="9" s="1"/>
  <c r="AY199" i="8"/>
  <c r="BA199" i="6"/>
  <c r="AT199" i="6"/>
  <c r="AY199" i="7"/>
  <c r="AR199" i="8"/>
  <c r="BO192" i="3"/>
  <c r="AY192" i="3"/>
  <c r="AQ192" i="3"/>
  <c r="AU189" i="3"/>
  <c r="AM189" i="3"/>
  <c r="AF204" i="9"/>
  <c r="AN204" i="9" s="1"/>
  <c r="AU204" i="9" s="1"/>
  <c r="AI204" i="7"/>
  <c r="AF204" i="3"/>
  <c r="BQ196" i="3"/>
  <c r="AV196" i="3"/>
  <c r="AN196" i="3"/>
  <c r="AF206" i="9"/>
  <c r="AN206" i="9" s="1"/>
  <c r="AU206" i="9" s="1"/>
  <c r="AI206" i="7"/>
  <c r="AF206" i="3"/>
  <c r="BR185" i="3"/>
  <c r="AW185" i="3"/>
  <c r="AO185" i="3"/>
  <c r="AI205" i="9"/>
  <c r="AQ205" i="9" s="1"/>
  <c r="AX205" i="9" s="1"/>
  <c r="AK205" i="5"/>
  <c r="AI205" i="3"/>
  <c r="BN189" i="3"/>
  <c r="AR189" i="3"/>
  <c r="AZ189" i="3"/>
  <c r="AN186" i="7"/>
  <c r="AU186" i="7"/>
  <c r="BR184" i="3"/>
  <c r="AW184" i="3"/>
  <c r="AO184" i="3"/>
  <c r="AT194" i="5"/>
  <c r="BA194" i="5"/>
  <c r="AQ176" i="6"/>
  <c r="AX176" i="6"/>
  <c r="S213" i="15"/>
  <c r="X213" i="4" s="1"/>
  <c r="AF213" i="4" s="1"/>
  <c r="R213" i="15"/>
  <c r="Z213" i="4"/>
  <c r="AH213" i="4" s="1"/>
  <c r="AX213" i="8"/>
  <c r="AS213" i="6"/>
  <c r="AQ213" i="10"/>
  <c r="AX213" i="10"/>
  <c r="AZ213" i="6"/>
  <c r="AQ213" i="8"/>
  <c r="AU195" i="7"/>
  <c r="AN195" i="7"/>
  <c r="AT197" i="8"/>
  <c r="AM197" i="8"/>
  <c r="AT184" i="5"/>
  <c r="BA184" i="5"/>
  <c r="Y211" i="15"/>
  <c r="Q211" i="15"/>
  <c r="V211" i="15"/>
  <c r="Y211" i="4"/>
  <c r="AG211" i="4" s="1"/>
  <c r="AR211" i="6"/>
  <c r="AW211" i="8"/>
  <c r="AW211" i="10"/>
  <c r="AY211" i="6"/>
  <c r="AP211" i="10"/>
  <c r="AP211" i="9"/>
  <c r="AW211" i="9" s="1"/>
  <c r="AP211" i="8"/>
  <c r="AR211" i="5"/>
  <c r="AY211" i="5"/>
  <c r="AU296" i="4"/>
  <c r="N160" i="2"/>
  <c r="D160" i="2"/>
  <c r="AE202" i="8"/>
  <c r="AG202" i="6"/>
  <c r="AG202" i="5"/>
  <c r="AE202" i="3"/>
  <c r="BA207" i="3"/>
  <c r="AS207" i="3"/>
  <c r="AW190" i="7"/>
  <c r="AP190" i="7"/>
  <c r="AV189" i="10"/>
  <c r="AO189" i="10"/>
  <c r="AX177" i="6"/>
  <c r="AQ177" i="6"/>
  <c r="AX194" i="7"/>
  <c r="AQ194" i="7"/>
  <c r="BQ185" i="3"/>
  <c r="AN185" i="3"/>
  <c r="AV185" i="3"/>
  <c r="BM185" i="3"/>
  <c r="W185" i="3"/>
  <c r="AI189" i="6"/>
  <c r="AP189" i="6"/>
  <c r="AW189" i="6"/>
  <c r="AG202" i="10"/>
  <c r="AG202" i="9"/>
  <c r="AO202" i="9" s="1"/>
  <c r="AV202" i="9" s="1"/>
  <c r="AG202" i="8"/>
  <c r="AF202" i="7"/>
  <c r="AI202" i="5"/>
  <c r="AG202" i="3"/>
  <c r="AT185" i="8"/>
  <c r="AM185" i="8"/>
  <c r="BA193" i="5"/>
  <c r="AT193" i="5"/>
  <c r="AG198" i="10"/>
  <c r="AG198" i="9"/>
  <c r="AO198" i="9" s="1"/>
  <c r="AV198" i="9" s="1"/>
  <c r="AF198" i="7"/>
  <c r="AG198" i="8"/>
  <c r="AI198" i="5"/>
  <c r="AG198" i="3"/>
  <c r="AU190" i="3"/>
  <c r="AM190" i="3"/>
  <c r="D161" i="2"/>
  <c r="N161" i="2"/>
  <c r="F207" i="6"/>
  <c r="X207" i="6" s="1"/>
  <c r="E207" i="6"/>
  <c r="W207" i="6" s="1"/>
  <c r="E207" i="1" s="1"/>
  <c r="P207" i="1" s="1"/>
  <c r="AR185" i="7"/>
  <c r="G185" i="1"/>
  <c r="R185" i="1" s="1"/>
  <c r="BQ187" i="3"/>
  <c r="AN187" i="3"/>
  <c r="AV187" i="3"/>
  <c r="F200" i="6"/>
  <c r="X200" i="6" s="1"/>
  <c r="E200" i="6"/>
  <c r="W200" i="6" s="1"/>
  <c r="E200" i="1" s="1"/>
  <c r="P200" i="1" s="1"/>
  <c r="AI198" i="9"/>
  <c r="AQ198" i="9" s="1"/>
  <c r="AX198" i="9" s="1"/>
  <c r="AK198" i="5"/>
  <c r="AI198" i="3"/>
  <c r="O213" i="15"/>
  <c r="N213" i="15"/>
  <c r="M213" i="15"/>
  <c r="L213" i="15"/>
  <c r="P213" i="15"/>
  <c r="K213" i="15"/>
  <c r="C213" i="8"/>
  <c r="AG213" i="7"/>
  <c r="C213" i="7"/>
  <c r="C213" i="6"/>
  <c r="C213" i="5"/>
  <c r="C213" i="3"/>
  <c r="AX181" i="6"/>
  <c r="AQ181" i="6"/>
  <c r="BJ330" i="6"/>
  <c r="BI330" i="6"/>
  <c r="BH330" i="6"/>
  <c r="AH203" i="6"/>
  <c r="AH203" i="3"/>
  <c r="BM191" i="3"/>
  <c r="W191" i="3"/>
  <c r="AU192" i="7"/>
  <c r="AN192" i="7"/>
  <c r="AI201" i="9"/>
  <c r="AQ201" i="9" s="1"/>
  <c r="AX201" i="9" s="1"/>
  <c r="AK201" i="5"/>
  <c r="AI201" i="3"/>
  <c r="AQ186" i="7"/>
  <c r="AX186" i="7"/>
  <c r="BR190" i="3"/>
  <c r="AW190" i="3"/>
  <c r="AO190" i="3"/>
  <c r="AI199" i="9"/>
  <c r="AQ199" i="9" s="1"/>
  <c r="AX199" i="9" s="1"/>
  <c r="AK199" i="5"/>
  <c r="AI199" i="3"/>
  <c r="AE201" i="8"/>
  <c r="AG201" i="6"/>
  <c r="AG201" i="5"/>
  <c r="AE201" i="3"/>
  <c r="AU197" i="7"/>
  <c r="AN197" i="7"/>
  <c r="BV171" i="3"/>
  <c r="BA202" i="3"/>
  <c r="AS202" i="3"/>
  <c r="BA201" i="3"/>
  <c r="AS201" i="3"/>
  <c r="BV180" i="3"/>
  <c r="AH208" i="6"/>
  <c r="AH208" i="3"/>
  <c r="AA152" i="2"/>
  <c r="Z152" i="2"/>
  <c r="Y152" i="2"/>
  <c r="X152" i="2"/>
  <c r="W152" i="2"/>
  <c r="V152" i="2"/>
  <c r="F202" i="3"/>
  <c r="X202" i="3" s="1"/>
  <c r="E202" i="3"/>
  <c r="AS192" i="5"/>
  <c r="AZ192" i="5"/>
  <c r="W206" i="4"/>
  <c r="AE206" i="4" s="1"/>
  <c r="AN206" i="10"/>
  <c r="AU206" i="10"/>
  <c r="AU206" i="8"/>
  <c r="AN206" i="8"/>
  <c r="AW206" i="5"/>
  <c r="AP206" i="5"/>
  <c r="AV189" i="5"/>
  <c r="AO189" i="5"/>
  <c r="AG204" i="10"/>
  <c r="AG204" i="9"/>
  <c r="AO204" i="9" s="1"/>
  <c r="AV204" i="9" s="1"/>
  <c r="AG204" i="8"/>
  <c r="AF204" i="7"/>
  <c r="AI204" i="5"/>
  <c r="AG204" i="3"/>
  <c r="AX196" i="7"/>
  <c r="AQ196" i="7"/>
  <c r="BP188" i="3"/>
  <c r="AX188" i="3"/>
  <c r="AP188" i="3"/>
  <c r="AE29" i="9"/>
  <c r="AM30" i="9"/>
  <c r="AT30" i="9" s="1"/>
  <c r="AG206" i="10"/>
  <c r="AG206" i="9"/>
  <c r="AO206" i="9" s="1"/>
  <c r="AV206" i="9" s="1"/>
  <c r="AG206" i="8"/>
  <c r="AF206" i="7"/>
  <c r="AI206" i="5"/>
  <c r="AG206" i="3"/>
  <c r="AN185" i="7"/>
  <c r="AU185" i="7"/>
  <c r="AH205" i="7"/>
  <c r="AL205" i="5"/>
  <c r="AJ205" i="3"/>
  <c r="BA189" i="5"/>
  <c r="AT189" i="5"/>
  <c r="AO186" i="8"/>
  <c r="AV186" i="8"/>
  <c r="AX184" i="5"/>
  <c r="AQ184" i="5"/>
  <c r="AW194" i="7"/>
  <c r="AP194" i="7"/>
  <c r="O167" i="2"/>
  <c r="E167" i="2"/>
  <c r="BP191" i="3"/>
  <c r="AX191" i="3"/>
  <c r="AP191" i="3"/>
  <c r="R215" i="15"/>
  <c r="S215" i="15"/>
  <c r="X215" i="4" s="1"/>
  <c r="AF215" i="4" s="1"/>
  <c r="Z215" i="4"/>
  <c r="AH215" i="4" s="1"/>
  <c r="AQ215" i="10"/>
  <c r="AZ215" i="6"/>
  <c r="AX215" i="10"/>
  <c r="AX215" i="8"/>
  <c r="AS215" i="6"/>
  <c r="AQ215" i="8"/>
  <c r="AX173" i="6"/>
  <c r="AQ173" i="6"/>
  <c r="AV190" i="8"/>
  <c r="AO190" i="8"/>
  <c r="AZ197" i="5"/>
  <c r="AS197" i="5"/>
  <c r="AX193" i="5"/>
  <c r="AQ193" i="5"/>
  <c r="AP185" i="7"/>
  <c r="AW185" i="7"/>
  <c r="BO190" i="3"/>
  <c r="AY190" i="3"/>
  <c r="AQ190" i="3"/>
  <c r="Y213" i="15"/>
  <c r="V213" i="15"/>
  <c r="Q213" i="15"/>
  <c r="Y213" i="4"/>
  <c r="AG213" i="4" s="1"/>
  <c r="AW213" i="8"/>
  <c r="AR213" i="6"/>
  <c r="AP213" i="10"/>
  <c r="AY213" i="6"/>
  <c r="AW213" i="10"/>
  <c r="AP213" i="9"/>
  <c r="AW213" i="9" s="1"/>
  <c r="AY213" i="5"/>
  <c r="AR213" i="5"/>
  <c r="AP213" i="8"/>
  <c r="AO188" i="5"/>
  <c r="AV188" i="5"/>
  <c r="F203" i="3"/>
  <c r="X203" i="3" s="1"/>
  <c r="E203" i="3"/>
  <c r="BV177" i="3"/>
  <c r="BN193" i="3"/>
  <c r="AZ193" i="3"/>
  <c r="AR193" i="3"/>
  <c r="AZ195" i="5"/>
  <c r="AS195" i="5"/>
  <c r="V204" i="4"/>
  <c r="AD204" i="4" s="1"/>
  <c r="AM204" i="10"/>
  <c r="AT204" i="10"/>
  <c r="AM204" i="7"/>
  <c r="AT204" i="7"/>
  <c r="AM204" i="9"/>
  <c r="AT204" i="9" s="1"/>
  <c r="F210" i="5"/>
  <c r="X210" i="5" s="1"/>
  <c r="E210" i="5"/>
  <c r="M187" i="13"/>
  <c r="W187" i="5"/>
  <c r="D187" i="1" s="1"/>
  <c r="O187" i="1" s="1"/>
  <c r="AH202" i="6"/>
  <c r="AH202" i="3"/>
  <c r="BJ308" i="6"/>
  <c r="BI308" i="6"/>
  <c r="BH308" i="6"/>
  <c r="E207" i="7"/>
  <c r="W207" i="7" s="1"/>
  <c r="F207" i="7"/>
  <c r="BR196" i="3"/>
  <c r="AW196" i="3"/>
  <c r="AO196" i="3"/>
  <c r="F206" i="5"/>
  <c r="X206" i="5" s="1"/>
  <c r="E206" i="5"/>
  <c r="F210" i="7"/>
  <c r="E210" i="7"/>
  <c r="W210" i="7" s="1"/>
  <c r="AV206" i="7"/>
  <c r="AO206" i="7"/>
  <c r="AH209" i="7"/>
  <c r="AL209" i="5"/>
  <c r="AJ209" i="3"/>
  <c r="O172" i="2"/>
  <c r="E172" i="2"/>
  <c r="AA203" i="4"/>
  <c r="AI203" i="4" s="1"/>
  <c r="AY203" i="10"/>
  <c r="AR203" i="10"/>
  <c r="AR203" i="9"/>
  <c r="AY203" i="9" s="1"/>
  <c r="AT203" i="6"/>
  <c r="AR203" i="8"/>
  <c r="BA203" i="6"/>
  <c r="AY203" i="8"/>
  <c r="AY203" i="7"/>
  <c r="AG199" i="10"/>
  <c r="AG199" i="9"/>
  <c r="AO199" i="9" s="1"/>
  <c r="AV199" i="9" s="1"/>
  <c r="AG199" i="8"/>
  <c r="AF199" i="7"/>
  <c r="AI199" i="5"/>
  <c r="AG199" i="3"/>
  <c r="AR188" i="7"/>
  <c r="G188" i="1"/>
  <c r="R188" i="1" s="1"/>
  <c r="BQ186" i="3"/>
  <c r="AV186" i="3"/>
  <c r="AN186" i="3"/>
  <c r="AH210" i="6"/>
  <c r="AH210" i="3"/>
  <c r="AV187" i="10"/>
  <c r="AO187" i="10"/>
  <c r="BS179" i="3"/>
  <c r="B179" i="1"/>
  <c r="M179" i="1" s="1"/>
  <c r="AH199" i="6"/>
  <c r="AH199" i="3"/>
  <c r="AI210" i="9"/>
  <c r="AQ210" i="9" s="1"/>
  <c r="AX210" i="9" s="1"/>
  <c r="AK210" i="5"/>
  <c r="AI210" i="3"/>
  <c r="BO184" i="3"/>
  <c r="AY184" i="3"/>
  <c r="AQ184" i="3"/>
  <c r="E171" i="2"/>
  <c r="O171" i="2"/>
  <c r="AP186" i="7"/>
  <c r="AW186" i="7"/>
  <c r="BS178" i="3"/>
  <c r="B178" i="1"/>
  <c r="M178" i="1" s="1"/>
  <c r="AR192" i="7"/>
  <c r="G192" i="1"/>
  <c r="R192" i="1" s="1"/>
  <c r="AQ190" i="5"/>
  <c r="AX190" i="5"/>
  <c r="AV192" i="10"/>
  <c r="AO192" i="10"/>
  <c r="AH199" i="7"/>
  <c r="AL199" i="5"/>
  <c r="AJ199" i="3"/>
  <c r="AF201" i="9"/>
  <c r="AN201" i="9" s="1"/>
  <c r="AU201" i="9" s="1"/>
  <c r="AI201" i="7"/>
  <c r="AF201" i="3"/>
  <c r="AU184" i="3"/>
  <c r="AM184" i="3"/>
  <c r="AV197" i="8"/>
  <c r="AO197" i="8"/>
  <c r="AT202" i="10"/>
  <c r="V202" i="4"/>
  <c r="AD202" i="4" s="1"/>
  <c r="AT202" i="7"/>
  <c r="AM202" i="7"/>
  <c r="AM202" i="10"/>
  <c r="AM202" i="9"/>
  <c r="AT202" i="9" s="1"/>
  <c r="AT201" i="10"/>
  <c r="V201" i="4"/>
  <c r="AD201" i="4" s="1"/>
  <c r="AM201" i="10"/>
  <c r="AT201" i="7"/>
  <c r="AM201" i="7"/>
  <c r="AM201" i="9"/>
  <c r="AT201" i="9" s="1"/>
  <c r="BP190" i="3"/>
  <c r="AX190" i="3"/>
  <c r="AP190" i="3"/>
  <c r="AU191" i="3"/>
  <c r="AM191" i="3"/>
  <c r="AI208" i="9"/>
  <c r="AQ208" i="9" s="1"/>
  <c r="AX208" i="9" s="1"/>
  <c r="AK208" i="5"/>
  <c r="AI208" i="3"/>
  <c r="BM194" i="3"/>
  <c r="W194" i="3"/>
  <c r="F202" i="5"/>
  <c r="X202" i="5" s="1"/>
  <c r="E202" i="5"/>
  <c r="AO189" i="6"/>
  <c r="AV189" i="6"/>
  <c r="AH204" i="6"/>
  <c r="AH204" i="3"/>
  <c r="AI188" i="6"/>
  <c r="AW188" i="6"/>
  <c r="AP188" i="6"/>
  <c r="F198" i="3"/>
  <c r="X198" i="3" s="1"/>
  <c r="E198" i="3"/>
  <c r="AE205" i="8"/>
  <c r="AG205" i="6"/>
  <c r="AG205" i="5"/>
  <c r="AE205" i="3"/>
  <c r="AP189" i="7"/>
  <c r="AW189" i="7"/>
  <c r="B183" i="1"/>
  <c r="M183" i="1" s="1"/>
  <c r="BS183" i="3"/>
  <c r="AV184" i="8"/>
  <c r="AO184" i="8"/>
  <c r="BR189" i="3"/>
  <c r="AO189" i="3"/>
  <c r="AW189" i="3"/>
  <c r="AI191" i="6"/>
  <c r="AW191" i="6"/>
  <c r="AP191" i="6"/>
  <c r="N223" i="15"/>
  <c r="P223" i="15"/>
  <c r="O223" i="15"/>
  <c r="L223" i="15"/>
  <c r="M223" i="15"/>
  <c r="K223" i="15"/>
  <c r="C223" i="8"/>
  <c r="C223" i="7"/>
  <c r="AG223" i="7"/>
  <c r="C223" i="6"/>
  <c r="C223" i="5"/>
  <c r="C223" i="3"/>
  <c r="BP184" i="3"/>
  <c r="AX184" i="3"/>
  <c r="AP184" i="3"/>
  <c r="BP185" i="3"/>
  <c r="AX185" i="3"/>
  <c r="AP185" i="3"/>
  <c r="AV195" i="8"/>
  <c r="AO195" i="8"/>
  <c r="AH201" i="6"/>
  <c r="AH201" i="3"/>
  <c r="AV197" i="10"/>
  <c r="AO197" i="10"/>
  <c r="AV202" i="7"/>
  <c r="AO202" i="7"/>
  <c r="BO194" i="3"/>
  <c r="AY194" i="3"/>
  <c r="AQ194" i="3"/>
  <c r="BS173" i="3"/>
  <c r="B173" i="1"/>
  <c r="M173" i="1" s="1"/>
  <c r="S217" i="15"/>
  <c r="X217" i="4" s="1"/>
  <c r="AF217" i="4" s="1"/>
  <c r="R217" i="15"/>
  <c r="Z217" i="4"/>
  <c r="AH217" i="4" s="1"/>
  <c r="AS217" i="6"/>
  <c r="AQ217" i="10"/>
  <c r="AZ217" i="6"/>
  <c r="AX217" i="8"/>
  <c r="AX217" i="10"/>
  <c r="AQ217" i="8"/>
  <c r="AI194" i="6"/>
  <c r="AW194" i="6"/>
  <c r="AP194" i="6"/>
  <c r="AW196" i="7"/>
  <c r="AP196" i="7"/>
  <c r="AQ179" i="6"/>
  <c r="AX179" i="6"/>
  <c r="AX193" i="7"/>
  <c r="AQ193" i="7"/>
  <c r="BP193" i="3"/>
  <c r="AX193" i="3"/>
  <c r="AP193" i="3"/>
  <c r="AR189" i="7"/>
  <c r="G189" i="1"/>
  <c r="R189" i="1" s="1"/>
  <c r="Z153" i="2"/>
  <c r="Y153" i="2"/>
  <c r="X153" i="2"/>
  <c r="W153" i="2"/>
  <c r="V153" i="2"/>
  <c r="AA153" i="2"/>
  <c r="S214" i="15"/>
  <c r="X214" i="4" s="1"/>
  <c r="AF214" i="4" s="1"/>
  <c r="R214" i="15"/>
  <c r="Z214" i="4"/>
  <c r="AH214" i="4" s="1"/>
  <c r="AS214" i="6"/>
  <c r="AQ214" i="10"/>
  <c r="AQ214" i="8"/>
  <c r="AZ214" i="6"/>
  <c r="AX214" i="10"/>
  <c r="AX214" i="8"/>
  <c r="AV187" i="6"/>
  <c r="AO187" i="6"/>
  <c r="AI202" i="9"/>
  <c r="AQ202" i="9" s="1"/>
  <c r="AX202" i="9" s="1"/>
  <c r="AK202" i="5"/>
  <c r="AI202" i="3"/>
  <c r="AO190" i="6"/>
  <c r="AV190" i="6"/>
  <c r="AN204" i="10"/>
  <c r="W204" i="4"/>
  <c r="AE204" i="4" s="1"/>
  <c r="AU204" i="10"/>
  <c r="AU204" i="8"/>
  <c r="AW204" i="5"/>
  <c r="AP204" i="5"/>
  <c r="AN204" i="8"/>
  <c r="BP197" i="3"/>
  <c r="AX197" i="3"/>
  <c r="AP197" i="3"/>
  <c r="N168" i="2"/>
  <c r="D168" i="2"/>
  <c r="AV194" i="8"/>
  <c r="AO194" i="8"/>
  <c r="E204" i="5"/>
  <c r="F204" i="5"/>
  <c r="X204" i="5" s="1"/>
  <c r="AV196" i="6"/>
  <c r="AO196" i="6"/>
  <c r="BS175" i="3"/>
  <c r="B175" i="1"/>
  <c r="M175" i="1" s="1"/>
  <c r="O218" i="15"/>
  <c r="K218" i="15"/>
  <c r="L218" i="15"/>
  <c r="P218" i="15"/>
  <c r="N218" i="15"/>
  <c r="M218" i="15"/>
  <c r="C218" i="8"/>
  <c r="AG218" i="7"/>
  <c r="C218" i="7"/>
  <c r="C218" i="6"/>
  <c r="C218" i="5"/>
  <c r="C218" i="3"/>
  <c r="BV178" i="3"/>
  <c r="BQ197" i="3"/>
  <c r="AV197" i="3"/>
  <c r="AN197" i="3"/>
  <c r="AU190" i="7"/>
  <c r="AN190" i="7"/>
  <c r="AG201" i="10"/>
  <c r="AG201" i="9"/>
  <c r="AO201" i="9" s="1"/>
  <c r="AV201" i="9" s="1"/>
  <c r="AG201" i="8"/>
  <c r="AF201" i="7"/>
  <c r="AI201" i="5"/>
  <c r="AG201" i="3"/>
  <c r="M189" i="13"/>
  <c r="W189" i="5"/>
  <c r="D189" i="1" s="1"/>
  <c r="O189" i="1" s="1"/>
  <c r="AV184" i="5"/>
  <c r="AO184" i="5"/>
  <c r="V206" i="4"/>
  <c r="AD206" i="4" s="1"/>
  <c r="AT206" i="7"/>
  <c r="AM206" i="10"/>
  <c r="AT206" i="10"/>
  <c r="AM206" i="9"/>
  <c r="AT206" i="9" s="1"/>
  <c r="AM206" i="7"/>
  <c r="AY202" i="10"/>
  <c r="AA202" i="4"/>
  <c r="AI202" i="4" s="1"/>
  <c r="BA202" i="6"/>
  <c r="AY202" i="8"/>
  <c r="AT202" i="6"/>
  <c r="AR202" i="8"/>
  <c r="AR202" i="10"/>
  <c r="AR202" i="9"/>
  <c r="AY202" i="9" s="1"/>
  <c r="AY202" i="7"/>
  <c r="AA201" i="4"/>
  <c r="AI201" i="4" s="1"/>
  <c r="AY201" i="10"/>
  <c r="AR201" i="10"/>
  <c r="AY201" i="8"/>
  <c r="BA201" i="6"/>
  <c r="AT201" i="6"/>
  <c r="AR201" i="9"/>
  <c r="AY201" i="9" s="1"/>
  <c r="AR201" i="8"/>
  <c r="AY201" i="7"/>
  <c r="AI190" i="6"/>
  <c r="AP190" i="6"/>
  <c r="AW190" i="6"/>
  <c r="AV191" i="5"/>
  <c r="AO191" i="5"/>
  <c r="BQ192" i="3"/>
  <c r="AV192" i="3"/>
  <c r="AN192" i="3"/>
  <c r="AH208" i="7"/>
  <c r="AL208" i="5"/>
  <c r="AJ208" i="3"/>
  <c r="L170" i="2"/>
  <c r="B170" i="2"/>
  <c r="E202" i="6"/>
  <c r="W202" i="6" s="1"/>
  <c r="E202" i="1" s="1"/>
  <c r="P202" i="1" s="1"/>
  <c r="F202" i="6"/>
  <c r="X202" i="6" s="1"/>
  <c r="AT189" i="8"/>
  <c r="AM189" i="8"/>
  <c r="AI204" i="9"/>
  <c r="AQ204" i="9" s="1"/>
  <c r="AX204" i="9" s="1"/>
  <c r="AK204" i="5"/>
  <c r="AI204" i="3"/>
  <c r="AA158" i="2"/>
  <c r="Z158" i="2"/>
  <c r="Y158" i="2"/>
  <c r="X158" i="2"/>
  <c r="W158" i="2"/>
  <c r="V158" i="2"/>
  <c r="F198" i="5"/>
  <c r="X198" i="5" s="1"/>
  <c r="E198" i="5"/>
  <c r="AV185" i="8"/>
  <c r="AO185" i="8"/>
  <c r="AF205" i="9"/>
  <c r="AN205" i="9" s="1"/>
  <c r="AU205" i="9" s="1"/>
  <c r="AI205" i="7"/>
  <c r="AF205" i="3"/>
  <c r="BJ309" i="7"/>
  <c r="BI309" i="7"/>
  <c r="BH309" i="7"/>
  <c r="BN184" i="3"/>
  <c r="AR184" i="3"/>
  <c r="AZ184" i="3"/>
  <c r="X156" i="2"/>
  <c r="W156" i="2"/>
  <c r="V156" i="2"/>
  <c r="AA156" i="2"/>
  <c r="Z156" i="2"/>
  <c r="Y156" i="2"/>
  <c r="AO186" i="10"/>
  <c r="AV186" i="10"/>
  <c r="BV183" i="3"/>
  <c r="AA209" i="4"/>
  <c r="AI209" i="4" s="1"/>
  <c r="AR209" i="10"/>
  <c r="AT209" i="6"/>
  <c r="AY209" i="8"/>
  <c r="BA209" i="6"/>
  <c r="AY209" i="10"/>
  <c r="AR209" i="8"/>
  <c r="AY209" i="7"/>
  <c r="AR209" i="9"/>
  <c r="AY209" i="9" s="1"/>
  <c r="AU184" i="7"/>
  <c r="AN184" i="7"/>
  <c r="AX189" i="5"/>
  <c r="AQ189" i="5"/>
  <c r="BN195" i="3"/>
  <c r="AZ195" i="3"/>
  <c r="AR195" i="3"/>
  <c r="W207" i="4"/>
  <c r="AE207" i="4" s="1"/>
  <c r="AU207" i="10"/>
  <c r="AU207" i="8"/>
  <c r="AN207" i="10"/>
  <c r="AP207" i="5"/>
  <c r="AW207" i="5"/>
  <c r="AN207" i="8"/>
  <c r="S219" i="15"/>
  <c r="X219" i="4" s="1"/>
  <c r="AF219" i="4" s="1"/>
  <c r="R219" i="15"/>
  <c r="AX219" i="10"/>
  <c r="AQ219" i="10"/>
  <c r="Z219" i="4"/>
  <c r="AH219" i="4" s="1"/>
  <c r="AX219" i="8"/>
  <c r="AQ219" i="8"/>
  <c r="AS219" i="6"/>
  <c r="AZ219" i="6"/>
  <c r="AI184" i="6"/>
  <c r="AW184" i="6"/>
  <c r="AP184" i="6"/>
  <c r="AI185" i="6"/>
  <c r="AP185" i="6"/>
  <c r="AW185" i="6"/>
  <c r="AV195" i="10"/>
  <c r="AO195" i="10"/>
  <c r="F298" i="4"/>
  <c r="F300" i="4" s="1"/>
  <c r="AU300" i="4" l="1"/>
  <c r="AA170" i="2"/>
  <c r="Z170" i="2"/>
  <c r="Y170" i="2"/>
  <c r="W170" i="2"/>
  <c r="V170" i="2"/>
  <c r="X170" i="2"/>
  <c r="BM198" i="3"/>
  <c r="W198" i="3"/>
  <c r="R303" i="15"/>
  <c r="S303" i="15"/>
  <c r="X301" i="4" s="1"/>
  <c r="AX303" i="10"/>
  <c r="Z301" i="4"/>
  <c r="AX303" i="8"/>
  <c r="AZ303" i="6"/>
  <c r="AQ303" i="10"/>
  <c r="AS303" i="6"/>
  <c r="AQ303" i="8"/>
  <c r="L174" i="2"/>
  <c r="B174" i="2"/>
  <c r="BO201" i="3"/>
  <c r="AY201" i="3"/>
  <c r="AQ201" i="3"/>
  <c r="AV217" i="7"/>
  <c r="AO217" i="7"/>
  <c r="AQ209" i="5"/>
  <c r="AX209" i="5"/>
  <c r="F220" i="7"/>
  <c r="E220" i="7"/>
  <c r="W220" i="7" s="1"/>
  <c r="AI215" i="9"/>
  <c r="AQ215" i="9" s="1"/>
  <c r="AX215" i="9" s="1"/>
  <c r="AK215" i="5"/>
  <c r="AI215" i="3"/>
  <c r="AX205" i="7"/>
  <c r="AQ205" i="7"/>
  <c r="AI208" i="6"/>
  <c r="AW208" i="6"/>
  <c r="AP208" i="6"/>
  <c r="S311" i="15"/>
  <c r="X309" i="4" s="1"/>
  <c r="R311" i="15"/>
  <c r="Z309" i="4"/>
  <c r="AX311" i="10"/>
  <c r="AZ311" i="6"/>
  <c r="AX311" i="8"/>
  <c r="AS311" i="6"/>
  <c r="AQ311" i="8"/>
  <c r="AQ311" i="10"/>
  <c r="AA163" i="2"/>
  <c r="Z163" i="2"/>
  <c r="Y163" i="2"/>
  <c r="X163" i="2"/>
  <c r="W163" i="2"/>
  <c r="V163" i="2"/>
  <c r="N186" i="2"/>
  <c r="D186" i="2"/>
  <c r="O181" i="2"/>
  <c r="E181" i="2"/>
  <c r="BM200" i="3"/>
  <c r="W200" i="3"/>
  <c r="AM199" i="3"/>
  <c r="AU199" i="3"/>
  <c r="BS184" i="3"/>
  <c r="B184" i="1"/>
  <c r="M184" i="1" s="1"/>
  <c r="AX188" i="6"/>
  <c r="AQ188" i="6"/>
  <c r="O184" i="2"/>
  <c r="E184" i="2"/>
  <c r="AV209" i="8"/>
  <c r="AO209" i="8"/>
  <c r="R271" i="15"/>
  <c r="S271" i="15"/>
  <c r="X270" i="4" s="1"/>
  <c r="AF270" i="4" s="1"/>
  <c r="Z270" i="4"/>
  <c r="AH270" i="4" s="1"/>
  <c r="AQ271" i="10"/>
  <c r="AX271" i="10"/>
  <c r="AX271" i="8"/>
  <c r="AZ271" i="6"/>
  <c r="AS271" i="6"/>
  <c r="AQ271" i="8"/>
  <c r="S265" i="15"/>
  <c r="X264" i="4" s="1"/>
  <c r="AF264" i="4" s="1"/>
  <c r="R265" i="15"/>
  <c r="Z264" i="4"/>
  <c r="AH264" i="4" s="1"/>
  <c r="AQ265" i="10"/>
  <c r="AX265" i="10"/>
  <c r="AX265" i="8"/>
  <c r="AS265" i="6"/>
  <c r="AZ265" i="6"/>
  <c r="AQ265" i="8"/>
  <c r="M200" i="13"/>
  <c r="W200" i="5"/>
  <c r="D200" i="1" s="1"/>
  <c r="O200" i="1" s="1"/>
  <c r="AF219" i="9"/>
  <c r="AN219" i="9" s="1"/>
  <c r="AU219" i="9" s="1"/>
  <c r="AI219" i="7"/>
  <c r="AF219" i="3"/>
  <c r="AI201" i="6"/>
  <c r="AW201" i="6"/>
  <c r="AP201" i="6"/>
  <c r="AQ204" i="7"/>
  <c r="AX204" i="7"/>
  <c r="S299" i="15"/>
  <c r="X297" i="4" s="1"/>
  <c r="R299" i="15"/>
  <c r="Z297" i="4"/>
  <c r="AH297" i="4" s="1"/>
  <c r="AX299" i="10"/>
  <c r="AQ299" i="10"/>
  <c r="AX299" i="8"/>
  <c r="AZ299" i="6"/>
  <c r="AS299" i="6"/>
  <c r="AQ299" i="8"/>
  <c r="V308" i="15"/>
  <c r="Q308" i="15"/>
  <c r="Y308" i="15"/>
  <c r="AW308" i="10"/>
  <c r="Y306" i="4"/>
  <c r="AR308" i="6"/>
  <c r="AP308" i="10"/>
  <c r="AY308" i="6"/>
  <c r="AW308" i="8"/>
  <c r="AP308" i="8"/>
  <c r="AR308" i="5"/>
  <c r="AP308" i="9"/>
  <c r="AW308" i="9" s="1"/>
  <c r="AY308" i="5"/>
  <c r="AI205" i="6"/>
  <c r="AP205" i="6"/>
  <c r="AW205" i="6"/>
  <c r="BA210" i="5"/>
  <c r="AT210" i="5"/>
  <c r="R248" i="15"/>
  <c r="S248" i="15"/>
  <c r="X247" i="4" s="1"/>
  <c r="AF247" i="4" s="1"/>
  <c r="Z247" i="4"/>
  <c r="AH247" i="4" s="1"/>
  <c r="AQ248" i="10"/>
  <c r="AZ248" i="6"/>
  <c r="AS248" i="6"/>
  <c r="AQ248" i="8"/>
  <c r="AX248" i="10"/>
  <c r="AX248" i="8"/>
  <c r="Y306" i="15"/>
  <c r="V306" i="15"/>
  <c r="Q306" i="15"/>
  <c r="Y304" i="4"/>
  <c r="AP306" i="10"/>
  <c r="AW306" i="8"/>
  <c r="AP306" i="9"/>
  <c r="AW306" i="9" s="1"/>
  <c r="AY306" i="6"/>
  <c r="AW306" i="10"/>
  <c r="AY306" i="5"/>
  <c r="AR306" i="6"/>
  <c r="AP306" i="8"/>
  <c r="AR306" i="5"/>
  <c r="Q301" i="15"/>
  <c r="V301" i="15"/>
  <c r="Y301" i="15"/>
  <c r="Y299" i="4"/>
  <c r="AP301" i="10"/>
  <c r="AP301" i="9"/>
  <c r="AW301" i="9" s="1"/>
  <c r="AW301" i="10"/>
  <c r="AR301" i="6"/>
  <c r="AY301" i="6"/>
  <c r="AW301" i="8"/>
  <c r="AR301" i="5"/>
  <c r="AP301" i="8"/>
  <c r="AY301" i="5"/>
  <c r="R238" i="15"/>
  <c r="S238" i="15"/>
  <c r="X237" i="4" s="1"/>
  <c r="AF237" i="4" s="1"/>
  <c r="Z237" i="4"/>
  <c r="AH237" i="4" s="1"/>
  <c r="AX238" i="10"/>
  <c r="AX238" i="8"/>
  <c r="AQ238" i="10"/>
  <c r="AS238" i="6"/>
  <c r="AZ238" i="6"/>
  <c r="AQ238" i="8"/>
  <c r="Y263" i="15"/>
  <c r="V263" i="15"/>
  <c r="Q263" i="15"/>
  <c r="Y262" i="4"/>
  <c r="AG262" i="4" s="1"/>
  <c r="AW263" i="10"/>
  <c r="AY263" i="6"/>
  <c r="AP263" i="10"/>
  <c r="AW263" i="8"/>
  <c r="AR263" i="6"/>
  <c r="AY263" i="5"/>
  <c r="AP263" i="8"/>
  <c r="AP263" i="9"/>
  <c r="AW263" i="9" s="1"/>
  <c r="AR263" i="5"/>
  <c r="S277" i="15"/>
  <c r="X275" i="4" s="1"/>
  <c r="AF275" i="4" s="1"/>
  <c r="R277" i="15"/>
  <c r="Z275" i="4"/>
  <c r="AH275" i="4" s="1"/>
  <c r="AX277" i="10"/>
  <c r="AS277" i="6"/>
  <c r="AQ277" i="8"/>
  <c r="AX277" i="8"/>
  <c r="AZ277" i="6"/>
  <c r="AQ277" i="10"/>
  <c r="R242" i="15"/>
  <c r="S242" i="15"/>
  <c r="X241" i="4" s="1"/>
  <c r="AF241" i="4" s="1"/>
  <c r="Z241" i="4"/>
  <c r="AH241" i="4" s="1"/>
  <c r="AX242" i="8"/>
  <c r="AS242" i="6"/>
  <c r="AQ242" i="10"/>
  <c r="AX242" i="10"/>
  <c r="AZ242" i="6"/>
  <c r="AQ242" i="8"/>
  <c r="V211" i="4"/>
  <c r="AD211" i="4" s="1"/>
  <c r="AT211" i="10"/>
  <c r="AM211" i="9"/>
  <c r="AT211" i="9" s="1"/>
  <c r="AM211" i="10"/>
  <c r="AT211" i="7"/>
  <c r="AM211" i="7"/>
  <c r="M203" i="13"/>
  <c r="W203" i="5"/>
  <c r="D203" i="1" s="1"/>
  <c r="O203" i="1" s="1"/>
  <c r="BQ209" i="3"/>
  <c r="AV209" i="3"/>
  <c r="AN209" i="3"/>
  <c r="Y227" i="15"/>
  <c r="V227" i="15"/>
  <c r="Q227" i="15"/>
  <c r="Y227" i="4"/>
  <c r="AG227" i="4" s="1"/>
  <c r="AR227" i="6"/>
  <c r="AY227" i="6"/>
  <c r="AW227" i="10"/>
  <c r="AR227" i="5"/>
  <c r="AP227" i="10"/>
  <c r="AW227" i="8"/>
  <c r="AP227" i="8"/>
  <c r="AY227" i="5"/>
  <c r="AP227" i="9"/>
  <c r="AW227" i="9" s="1"/>
  <c r="Y247" i="15"/>
  <c r="Q247" i="15"/>
  <c r="V247" i="15"/>
  <c r="Y246" i="4"/>
  <c r="AG246" i="4" s="1"/>
  <c r="AW247" i="10"/>
  <c r="AP247" i="9"/>
  <c r="AW247" i="9" s="1"/>
  <c r="AY247" i="5"/>
  <c r="AP247" i="10"/>
  <c r="AY247" i="6"/>
  <c r="AP247" i="8"/>
  <c r="AR247" i="6"/>
  <c r="AR247" i="5"/>
  <c r="AW247" i="8"/>
  <c r="S224" i="15"/>
  <c r="X224" i="4" s="1"/>
  <c r="AF224" i="4" s="1"/>
  <c r="R224" i="15"/>
  <c r="Z224" i="4"/>
  <c r="AH224" i="4" s="1"/>
  <c r="AX224" i="8"/>
  <c r="AX224" i="10"/>
  <c r="AZ224" i="6"/>
  <c r="AQ224" i="8"/>
  <c r="AQ224" i="10"/>
  <c r="AS224" i="6"/>
  <c r="S280" i="15"/>
  <c r="X278" i="4" s="1"/>
  <c r="AF278" i="4" s="1"/>
  <c r="R280" i="15"/>
  <c r="Z278" i="4"/>
  <c r="AH278" i="4" s="1"/>
  <c r="AQ280" i="10"/>
  <c r="AX280" i="10"/>
  <c r="AZ280" i="6"/>
  <c r="AX280" i="8"/>
  <c r="AS280" i="6"/>
  <c r="AQ280" i="8"/>
  <c r="Y288" i="15"/>
  <c r="V288" i="15"/>
  <c r="Q288" i="15"/>
  <c r="Y286" i="4"/>
  <c r="AG286" i="4" s="1"/>
  <c r="AW288" i="10"/>
  <c r="AY288" i="6"/>
  <c r="AW288" i="8"/>
  <c r="AP288" i="8"/>
  <c r="AR288" i="6"/>
  <c r="AP288" i="10"/>
  <c r="AR288" i="5"/>
  <c r="AY288" i="5"/>
  <c r="AP288" i="9"/>
  <c r="AW288" i="9" s="1"/>
  <c r="Q281" i="15"/>
  <c r="Y281" i="15"/>
  <c r="V281" i="15"/>
  <c r="AP281" i="10"/>
  <c r="Y279" i="4"/>
  <c r="AG279" i="4" s="1"/>
  <c r="AW281" i="10"/>
  <c r="AR281" i="6"/>
  <c r="AR281" i="5"/>
  <c r="AP281" i="9"/>
  <c r="AW281" i="9" s="1"/>
  <c r="AW281" i="8"/>
  <c r="AP281" i="8"/>
  <c r="AY281" i="6"/>
  <c r="AY281" i="5"/>
  <c r="V328" i="15"/>
  <c r="Q328" i="15"/>
  <c r="Y328" i="15"/>
  <c r="Y326" i="4"/>
  <c r="AY328" i="6"/>
  <c r="AP328" i="10"/>
  <c r="AR328" i="6"/>
  <c r="AW328" i="10"/>
  <c r="AW328" i="8"/>
  <c r="AR328" i="5"/>
  <c r="AP328" i="9"/>
  <c r="AW328" i="9" s="1"/>
  <c r="AP328" i="8"/>
  <c r="AY328" i="5"/>
  <c r="Q311" i="15"/>
  <c r="Y311" i="15"/>
  <c r="V311" i="15"/>
  <c r="Y309" i="4"/>
  <c r="AW311" i="10"/>
  <c r="AY311" i="6"/>
  <c r="AP311" i="9"/>
  <c r="AW311" i="9" s="1"/>
  <c r="AW311" i="8"/>
  <c r="AR311" i="6"/>
  <c r="AP311" i="8"/>
  <c r="AP311" i="10"/>
  <c r="AY311" i="5"/>
  <c r="AR311" i="5"/>
  <c r="V330" i="15"/>
  <c r="Y330" i="15"/>
  <c r="Q330" i="15"/>
  <c r="Y328" i="4"/>
  <c r="AW330" i="10"/>
  <c r="AP330" i="10"/>
  <c r="AY330" i="6"/>
  <c r="AW330" i="8"/>
  <c r="AR330" i="6"/>
  <c r="AR330" i="5"/>
  <c r="AP330" i="8"/>
  <c r="AY330" i="5"/>
  <c r="AP330" i="9"/>
  <c r="AW330" i="9" s="1"/>
  <c r="Q255" i="15"/>
  <c r="Y255" i="15"/>
  <c r="V255" i="15"/>
  <c r="Y254" i="4"/>
  <c r="AG254" i="4" s="1"/>
  <c r="AP255" i="10"/>
  <c r="AW255" i="10"/>
  <c r="AY255" i="6"/>
  <c r="AP255" i="8"/>
  <c r="AR255" i="5"/>
  <c r="AW255" i="8"/>
  <c r="AY255" i="5"/>
  <c r="AR255" i="6"/>
  <c r="AP255" i="9"/>
  <c r="AW255" i="9" s="1"/>
  <c r="AI219" i="9"/>
  <c r="AQ219" i="9" s="1"/>
  <c r="AX219" i="9" s="1"/>
  <c r="AK219" i="5"/>
  <c r="AI219" i="3"/>
  <c r="AA221" i="4"/>
  <c r="AI221" i="4" s="1"/>
  <c r="AY221" i="10"/>
  <c r="AR221" i="8"/>
  <c r="AY221" i="8"/>
  <c r="BA221" i="6"/>
  <c r="AR221" i="10"/>
  <c r="AT221" i="6"/>
  <c r="AY221" i="7"/>
  <c r="AR221" i="9"/>
  <c r="AY221" i="9" s="1"/>
  <c r="AH212" i="6"/>
  <c r="AH212" i="3"/>
  <c r="F218" i="6"/>
  <c r="X218" i="6" s="1"/>
  <c r="E218" i="6"/>
  <c r="W218" i="6" s="1"/>
  <c r="E218" i="1" s="1"/>
  <c r="P218" i="1" s="1"/>
  <c r="W214" i="4"/>
  <c r="AE214" i="4" s="1"/>
  <c r="AN214" i="10"/>
  <c r="AN214" i="8"/>
  <c r="AW214" i="5"/>
  <c r="AU214" i="8"/>
  <c r="AU214" i="10"/>
  <c r="AP214" i="5"/>
  <c r="N178" i="2"/>
  <c r="D178" i="2"/>
  <c r="AU199" i="7"/>
  <c r="AN199" i="7"/>
  <c r="M206" i="13"/>
  <c r="W206" i="5"/>
  <c r="D206" i="1" s="1"/>
  <c r="O206" i="1" s="1"/>
  <c r="BA213" i="3"/>
  <c r="AS213" i="3"/>
  <c r="W215" i="4"/>
  <c r="AE215" i="4" s="1"/>
  <c r="AN215" i="10"/>
  <c r="AW215" i="5"/>
  <c r="AP215" i="5"/>
  <c r="AU215" i="10"/>
  <c r="AU215" i="8"/>
  <c r="AN215" i="8"/>
  <c r="AV206" i="8"/>
  <c r="AO206" i="8"/>
  <c r="BR202" i="3"/>
  <c r="AW202" i="3"/>
  <c r="AO202" i="3"/>
  <c r="BA211" i="3"/>
  <c r="AS211" i="3"/>
  <c r="AT219" i="10"/>
  <c r="V219" i="4"/>
  <c r="AD219" i="4" s="1"/>
  <c r="AM219" i="10"/>
  <c r="AM219" i="9"/>
  <c r="AT219" i="9" s="1"/>
  <c r="AT219" i="7"/>
  <c r="AM219" i="7"/>
  <c r="BP200" i="3"/>
  <c r="AP200" i="3"/>
  <c r="AX200" i="3"/>
  <c r="N179" i="2"/>
  <c r="D179" i="2"/>
  <c r="BR208" i="3"/>
  <c r="AO208" i="3"/>
  <c r="AW208" i="3"/>
  <c r="F216" i="6"/>
  <c r="X216" i="6" s="1"/>
  <c r="E216" i="6"/>
  <c r="W216" i="6" s="1"/>
  <c r="E216" i="1" s="1"/>
  <c r="P216" i="1" s="1"/>
  <c r="BS188" i="3"/>
  <c r="B188" i="1"/>
  <c r="M188" i="1" s="1"/>
  <c r="AX210" i="5"/>
  <c r="AQ210" i="5"/>
  <c r="BR200" i="3"/>
  <c r="AO200" i="3"/>
  <c r="AW200" i="3"/>
  <c r="BA216" i="3"/>
  <c r="AS216" i="3"/>
  <c r="W212" i="4"/>
  <c r="AE212" i="4" s="1"/>
  <c r="AU212" i="10"/>
  <c r="AN212" i="10"/>
  <c r="AP212" i="5"/>
  <c r="AU212" i="8"/>
  <c r="AW212" i="5"/>
  <c r="AN212" i="8"/>
  <c r="AR205" i="7"/>
  <c r="G205" i="1"/>
  <c r="R205" i="1" s="1"/>
  <c r="AR209" i="7"/>
  <c r="G209" i="1"/>
  <c r="R209" i="1" s="1"/>
  <c r="BA218" i="3"/>
  <c r="AS218" i="3"/>
  <c r="BO203" i="3"/>
  <c r="AQ203" i="3"/>
  <c r="AY203" i="3"/>
  <c r="AQ209" i="7"/>
  <c r="AX209" i="7"/>
  <c r="AR198" i="7"/>
  <c r="G198" i="1"/>
  <c r="R198" i="1" s="1"/>
  <c r="M208" i="13"/>
  <c r="W208" i="5"/>
  <c r="D208" i="1" s="1"/>
  <c r="O208" i="1" s="1"/>
  <c r="S253" i="15"/>
  <c r="X252" i="4" s="1"/>
  <c r="AF252" i="4" s="1"/>
  <c r="R253" i="15"/>
  <c r="Z252" i="4"/>
  <c r="AH252" i="4" s="1"/>
  <c r="AQ253" i="10"/>
  <c r="AS253" i="6"/>
  <c r="AX253" i="8"/>
  <c r="AX253" i="10"/>
  <c r="AZ253" i="6"/>
  <c r="AQ253" i="8"/>
  <c r="Q275" i="15"/>
  <c r="V275" i="15"/>
  <c r="Y275" i="15"/>
  <c r="AW275" i="10"/>
  <c r="Y273" i="4"/>
  <c r="AG273" i="4" s="1"/>
  <c r="AR275" i="6"/>
  <c r="AP275" i="10"/>
  <c r="AY275" i="6"/>
  <c r="AW275" i="8"/>
  <c r="AP275" i="8"/>
  <c r="AR275" i="5"/>
  <c r="AP275" i="9"/>
  <c r="AW275" i="9" s="1"/>
  <c r="AY275" i="5"/>
  <c r="S229" i="15"/>
  <c r="X229" i="4" s="1"/>
  <c r="AF229" i="4" s="1"/>
  <c r="R229" i="15"/>
  <c r="Z229" i="4"/>
  <c r="AH229" i="4" s="1"/>
  <c r="AZ229" i="6"/>
  <c r="AS229" i="6"/>
  <c r="AX229" i="8"/>
  <c r="AQ229" i="10"/>
  <c r="AX229" i="10"/>
  <c r="AQ229" i="8"/>
  <c r="Y321" i="15"/>
  <c r="V321" i="15"/>
  <c r="Q321" i="15"/>
  <c r="Y319" i="4"/>
  <c r="AW321" i="10"/>
  <c r="AY321" i="6"/>
  <c r="AR321" i="6"/>
  <c r="AW321" i="8"/>
  <c r="AP321" i="10"/>
  <c r="AY321" i="5"/>
  <c r="AP321" i="9"/>
  <c r="AW321" i="9" s="1"/>
  <c r="AR321" i="5"/>
  <c r="AP321" i="8"/>
  <c r="Y290" i="15"/>
  <c r="V290" i="15"/>
  <c r="Q290" i="15"/>
  <c r="AP290" i="10"/>
  <c r="Y288" i="4"/>
  <c r="AG288" i="4" s="1"/>
  <c r="AW290" i="10"/>
  <c r="AY290" i="5"/>
  <c r="AW290" i="8"/>
  <c r="AR290" i="5"/>
  <c r="AY290" i="6"/>
  <c r="AR290" i="6"/>
  <c r="AP290" i="9"/>
  <c r="AW290" i="9" s="1"/>
  <c r="AP290" i="8"/>
  <c r="R283" i="15"/>
  <c r="S283" i="15"/>
  <c r="X281" i="4" s="1"/>
  <c r="AF281" i="4" s="1"/>
  <c r="Z281" i="4"/>
  <c r="AH281" i="4" s="1"/>
  <c r="AX283" i="10"/>
  <c r="AQ283" i="10"/>
  <c r="AX283" i="8"/>
  <c r="AS283" i="6"/>
  <c r="AZ283" i="6"/>
  <c r="AQ283" i="8"/>
  <c r="R254" i="15"/>
  <c r="S254" i="15"/>
  <c r="X253" i="4" s="1"/>
  <c r="AF253" i="4" s="1"/>
  <c r="Z253" i="4"/>
  <c r="AH253" i="4" s="1"/>
  <c r="AX254" i="10"/>
  <c r="AQ254" i="10"/>
  <c r="AX254" i="8"/>
  <c r="AZ254" i="6"/>
  <c r="AQ254" i="8"/>
  <c r="AS254" i="6"/>
  <c r="R314" i="15"/>
  <c r="S314" i="15"/>
  <c r="X312" i="4" s="1"/>
  <c r="Z312" i="4"/>
  <c r="AX314" i="10"/>
  <c r="AQ314" i="10"/>
  <c r="AS314" i="6"/>
  <c r="AZ314" i="6"/>
  <c r="AX314" i="8"/>
  <c r="AQ314" i="8"/>
  <c r="V251" i="15"/>
  <c r="Q251" i="15"/>
  <c r="Y251" i="15"/>
  <c r="Y250" i="4"/>
  <c r="AG250" i="4" s="1"/>
  <c r="AW251" i="10"/>
  <c r="AR251" i="6"/>
  <c r="AR251" i="5"/>
  <c r="AP251" i="10"/>
  <c r="AY251" i="6"/>
  <c r="AY251" i="5"/>
  <c r="AW251" i="8"/>
  <c r="AP251" i="9"/>
  <c r="AW251" i="9" s="1"/>
  <c r="AP251" i="8"/>
  <c r="S264" i="15"/>
  <c r="X263" i="4" s="1"/>
  <c r="AF263" i="4" s="1"/>
  <c r="R264" i="15"/>
  <c r="Z263" i="4"/>
  <c r="AH263" i="4" s="1"/>
  <c r="AQ264" i="10"/>
  <c r="AZ264" i="6"/>
  <c r="AQ264" i="8"/>
  <c r="AX264" i="10"/>
  <c r="AX264" i="8"/>
  <c r="AS264" i="6"/>
  <c r="AH219" i="7"/>
  <c r="AL219" i="5"/>
  <c r="AJ219" i="3"/>
  <c r="BV186" i="3"/>
  <c r="N175" i="2"/>
  <c r="D175" i="2"/>
  <c r="AI212" i="9"/>
  <c r="AQ212" i="9" s="1"/>
  <c r="AX212" i="9" s="1"/>
  <c r="AK212" i="5"/>
  <c r="AI212" i="3"/>
  <c r="BM207" i="3"/>
  <c r="W207" i="3"/>
  <c r="V222" i="4"/>
  <c r="AD222" i="4" s="1"/>
  <c r="AT222" i="10"/>
  <c r="AM222" i="10"/>
  <c r="AM222" i="7"/>
  <c r="AM222" i="9"/>
  <c r="AT222" i="9" s="1"/>
  <c r="AT222" i="7"/>
  <c r="V279" i="15"/>
  <c r="Q279" i="15"/>
  <c r="Y279" i="15"/>
  <c r="Y277" i="4"/>
  <c r="AG277" i="4" s="1"/>
  <c r="AP279" i="10"/>
  <c r="AW279" i="10"/>
  <c r="AY279" i="6"/>
  <c r="AY279" i="5"/>
  <c r="AR279" i="6"/>
  <c r="AR279" i="5"/>
  <c r="AP279" i="9"/>
  <c r="AW279" i="9" s="1"/>
  <c r="AW279" i="8"/>
  <c r="AP279" i="8"/>
  <c r="R233" i="15"/>
  <c r="S233" i="15"/>
  <c r="X233" i="4" s="1"/>
  <c r="AF233" i="4" s="1"/>
  <c r="Z233" i="4"/>
  <c r="AH233" i="4" s="1"/>
  <c r="AZ233" i="6"/>
  <c r="AX233" i="10"/>
  <c r="AQ233" i="10"/>
  <c r="AQ233" i="8"/>
  <c r="AX233" i="8"/>
  <c r="AS233" i="6"/>
  <c r="Q241" i="15"/>
  <c r="Y241" i="15"/>
  <c r="V241" i="15"/>
  <c r="Y240" i="4"/>
  <c r="AG240" i="4" s="1"/>
  <c r="AW241" i="10"/>
  <c r="AP241" i="10"/>
  <c r="AR241" i="6"/>
  <c r="AY241" i="6"/>
  <c r="AR241" i="5"/>
  <c r="AP241" i="8"/>
  <c r="AW241" i="8"/>
  <c r="AY241" i="5"/>
  <c r="AP241" i="9"/>
  <c r="AW241" i="9" s="1"/>
  <c r="S312" i="15"/>
  <c r="X310" i="4" s="1"/>
  <c r="R312" i="15"/>
  <c r="Z310" i="4"/>
  <c r="AX312" i="10"/>
  <c r="AQ312" i="10"/>
  <c r="AS312" i="6"/>
  <c r="AZ312" i="6"/>
  <c r="AX312" i="8"/>
  <c r="AQ312" i="8"/>
  <c r="V316" i="15"/>
  <c r="Q316" i="15"/>
  <c r="Y316" i="15"/>
  <c r="Y314" i="4"/>
  <c r="AP316" i="10"/>
  <c r="AW316" i="8"/>
  <c r="AR316" i="5"/>
  <c r="AY316" i="6"/>
  <c r="AR316" i="6"/>
  <c r="AP316" i="8"/>
  <c r="AW316" i="10"/>
  <c r="AP316" i="9"/>
  <c r="AW316" i="9" s="1"/>
  <c r="AY316" i="5"/>
  <c r="R228" i="15"/>
  <c r="S228" i="15"/>
  <c r="X228" i="4" s="1"/>
  <c r="AF228" i="4" s="1"/>
  <c r="Z228" i="4"/>
  <c r="AH228" i="4" s="1"/>
  <c r="AQ228" i="10"/>
  <c r="AS228" i="6"/>
  <c r="AX228" i="10"/>
  <c r="AZ228" i="6"/>
  <c r="AX228" i="8"/>
  <c r="AQ228" i="8"/>
  <c r="AF221" i="9"/>
  <c r="AN221" i="9" s="1"/>
  <c r="AU221" i="9" s="1"/>
  <c r="AI221" i="7"/>
  <c r="AF221" i="3"/>
  <c r="AI222" i="9"/>
  <c r="AQ222" i="9" s="1"/>
  <c r="AX222" i="9" s="1"/>
  <c r="AK222" i="5"/>
  <c r="AI222" i="3"/>
  <c r="Y314" i="15"/>
  <c r="V314" i="15"/>
  <c r="Q314" i="15"/>
  <c r="Y312" i="4"/>
  <c r="AW314" i="10"/>
  <c r="AP314" i="10"/>
  <c r="AW314" i="8"/>
  <c r="AR314" i="6"/>
  <c r="AY314" i="6"/>
  <c r="AY314" i="5"/>
  <c r="AR314" i="5"/>
  <c r="AP314" i="9"/>
  <c r="AW314" i="9" s="1"/>
  <c r="AP314" i="8"/>
  <c r="F212" i="6"/>
  <c r="X212" i="6" s="1"/>
  <c r="E212" i="6"/>
  <c r="W212" i="6" s="1"/>
  <c r="E212" i="1" s="1"/>
  <c r="P212" i="1" s="1"/>
  <c r="AF223" i="9"/>
  <c r="AN223" i="9" s="1"/>
  <c r="AU223" i="9" s="1"/>
  <c r="AI223" i="7"/>
  <c r="AF223" i="3"/>
  <c r="F217" i="7"/>
  <c r="E217" i="7"/>
  <c r="W217" i="7" s="1"/>
  <c r="AT207" i="5"/>
  <c r="BA207" i="5"/>
  <c r="AG222" i="10"/>
  <c r="AG222" i="9"/>
  <c r="AO222" i="9" s="1"/>
  <c r="AV222" i="9" s="1"/>
  <c r="AG222" i="8"/>
  <c r="AF222" i="7"/>
  <c r="AI222" i="5"/>
  <c r="AG222" i="3"/>
  <c r="M204" i="13"/>
  <c r="W204" i="5"/>
  <c r="D204" i="1" s="1"/>
  <c r="O204" i="1" s="1"/>
  <c r="AO204" i="10"/>
  <c r="AV204" i="10"/>
  <c r="AW207" i="7"/>
  <c r="AP207" i="7"/>
  <c r="W211" i="4"/>
  <c r="AE211" i="4" s="1"/>
  <c r="AU211" i="8"/>
  <c r="AN211" i="10"/>
  <c r="AU211" i="10"/>
  <c r="AN211" i="8"/>
  <c r="AW211" i="5"/>
  <c r="AP211" i="5"/>
  <c r="S276" i="15"/>
  <c r="X274" i="4" s="1"/>
  <c r="AF274" i="4" s="1"/>
  <c r="R276" i="15"/>
  <c r="Z274" i="4"/>
  <c r="AH274" i="4" s="1"/>
  <c r="AQ276" i="10"/>
  <c r="AX276" i="8"/>
  <c r="AS276" i="6"/>
  <c r="AZ276" i="6"/>
  <c r="AX276" i="10"/>
  <c r="AQ276" i="8"/>
  <c r="S246" i="15"/>
  <c r="X245" i="4" s="1"/>
  <c r="AF245" i="4" s="1"/>
  <c r="R246" i="15"/>
  <c r="Z245" i="4"/>
  <c r="AH245" i="4" s="1"/>
  <c r="AQ246" i="10"/>
  <c r="AX246" i="10"/>
  <c r="AZ246" i="6"/>
  <c r="AQ246" i="8"/>
  <c r="AX246" i="8"/>
  <c r="AS246" i="6"/>
  <c r="S327" i="15"/>
  <c r="X325" i="4" s="1"/>
  <c r="R327" i="15"/>
  <c r="AX327" i="10"/>
  <c r="Z325" i="4"/>
  <c r="AQ327" i="10"/>
  <c r="AX327" i="8"/>
  <c r="AS327" i="6"/>
  <c r="AZ327" i="6"/>
  <c r="AQ327" i="8"/>
  <c r="Q245" i="15"/>
  <c r="Y245" i="15"/>
  <c r="V245" i="15"/>
  <c r="Y244" i="4"/>
  <c r="AG244" i="4" s="1"/>
  <c r="AW245" i="10"/>
  <c r="AY245" i="6"/>
  <c r="AP245" i="10"/>
  <c r="AW245" i="8"/>
  <c r="AP245" i="8"/>
  <c r="AR245" i="6"/>
  <c r="AR245" i="5"/>
  <c r="AP245" i="9"/>
  <c r="AW245" i="9" s="1"/>
  <c r="AY245" i="5"/>
  <c r="V254" i="15"/>
  <c r="Q254" i="15"/>
  <c r="Y254" i="15"/>
  <c r="Y253" i="4"/>
  <c r="AG253" i="4" s="1"/>
  <c r="AP254" i="10"/>
  <c r="AW254" i="10"/>
  <c r="AY254" i="5"/>
  <c r="AW254" i="8"/>
  <c r="AY254" i="6"/>
  <c r="AP254" i="8"/>
  <c r="AR254" i="6"/>
  <c r="AR254" i="5"/>
  <c r="AP254" i="9"/>
  <c r="AW254" i="9" s="1"/>
  <c r="R259" i="15"/>
  <c r="S259" i="15"/>
  <c r="X258" i="4" s="1"/>
  <c r="AF258" i="4" s="1"/>
  <c r="Z258" i="4"/>
  <c r="AH258" i="4" s="1"/>
  <c r="AQ259" i="10"/>
  <c r="AX259" i="8"/>
  <c r="AZ259" i="6"/>
  <c r="AQ259" i="8"/>
  <c r="AX259" i="10"/>
  <c r="AS259" i="6"/>
  <c r="Y291" i="15"/>
  <c r="V291" i="15"/>
  <c r="Q291" i="15"/>
  <c r="Y289" i="4"/>
  <c r="AG289" i="4" s="1"/>
  <c r="AR291" i="6"/>
  <c r="AW291" i="10"/>
  <c r="AP291" i="10"/>
  <c r="AP291" i="8"/>
  <c r="AW291" i="8"/>
  <c r="AR291" i="5"/>
  <c r="AP291" i="9"/>
  <c r="AW291" i="9" s="1"/>
  <c r="AY291" i="5"/>
  <c r="AY291" i="6"/>
  <c r="AH223" i="7"/>
  <c r="AL223" i="5"/>
  <c r="AJ223" i="3"/>
  <c r="AA167" i="2"/>
  <c r="Z167" i="2"/>
  <c r="X167" i="2"/>
  <c r="W167" i="2"/>
  <c r="V167" i="2"/>
  <c r="Y167" i="2"/>
  <c r="Y302" i="15"/>
  <c r="V302" i="15"/>
  <c r="Q302" i="15"/>
  <c r="Y300" i="4"/>
  <c r="AW302" i="10"/>
  <c r="AP302" i="10"/>
  <c r="AR302" i="5"/>
  <c r="AY302" i="6"/>
  <c r="AW302" i="8"/>
  <c r="AR302" i="6"/>
  <c r="AP302" i="8"/>
  <c r="AP302" i="9"/>
  <c r="AW302" i="9" s="1"/>
  <c r="AY302" i="5"/>
  <c r="S258" i="15"/>
  <c r="X257" i="4" s="1"/>
  <c r="AF257" i="4" s="1"/>
  <c r="R258" i="15"/>
  <c r="Z257" i="4"/>
  <c r="AH257" i="4" s="1"/>
  <c r="AX258" i="10"/>
  <c r="AX258" i="8"/>
  <c r="AS258" i="6"/>
  <c r="AQ258" i="10"/>
  <c r="AZ258" i="6"/>
  <c r="AQ258" i="8"/>
  <c r="AI204" i="6"/>
  <c r="AW204" i="6"/>
  <c r="AP204" i="6"/>
  <c r="AS198" i="5"/>
  <c r="AZ198" i="5"/>
  <c r="AO208" i="6"/>
  <c r="AV208" i="6"/>
  <c r="AH217" i="7"/>
  <c r="AL217" i="5"/>
  <c r="AJ217" i="3"/>
  <c r="AT199" i="8"/>
  <c r="AM199" i="8"/>
  <c r="Y299" i="15"/>
  <c r="Q299" i="15"/>
  <c r="V299" i="15"/>
  <c r="Y297" i="4"/>
  <c r="AG297" i="4" s="1"/>
  <c r="AP299" i="10"/>
  <c r="AW299" i="10"/>
  <c r="AY299" i="6"/>
  <c r="AR299" i="6"/>
  <c r="AR299" i="5"/>
  <c r="AW299" i="8"/>
  <c r="AP299" i="9"/>
  <c r="AW299" i="9" s="1"/>
  <c r="AP299" i="8"/>
  <c r="AY299" i="5"/>
  <c r="Z164" i="2"/>
  <c r="Y164" i="2"/>
  <c r="X164" i="2"/>
  <c r="W164" i="2"/>
  <c r="V164" i="2"/>
  <c r="AA164" i="2"/>
  <c r="AI220" i="9"/>
  <c r="AQ220" i="9" s="1"/>
  <c r="AX220" i="9" s="1"/>
  <c r="AK220" i="5"/>
  <c r="AI220" i="3"/>
  <c r="AS207" i="5"/>
  <c r="AZ207" i="5"/>
  <c r="AG219" i="10"/>
  <c r="AG219" i="9"/>
  <c r="AO219" i="9" s="1"/>
  <c r="AV219" i="9" s="1"/>
  <c r="AG219" i="8"/>
  <c r="AF219" i="7"/>
  <c r="AI219" i="5"/>
  <c r="AG219" i="3"/>
  <c r="V213" i="4"/>
  <c r="AD213" i="4" s="1"/>
  <c r="AM213" i="7"/>
  <c r="AM213" i="10"/>
  <c r="AT213" i="7"/>
  <c r="AT213" i="10"/>
  <c r="AM213" i="9"/>
  <c r="AT213" i="9" s="1"/>
  <c r="AF217" i="9"/>
  <c r="AN217" i="9" s="1"/>
  <c r="AU217" i="9" s="1"/>
  <c r="AI217" i="7"/>
  <c r="AF217" i="3"/>
  <c r="O176" i="2"/>
  <c r="E176" i="2"/>
  <c r="K295" i="4"/>
  <c r="M295" i="4"/>
  <c r="AG217" i="10"/>
  <c r="AG217" i="9"/>
  <c r="AO217" i="9" s="1"/>
  <c r="AV217" i="9" s="1"/>
  <c r="AG217" i="8"/>
  <c r="AF217" i="7"/>
  <c r="AI217" i="5"/>
  <c r="AG217" i="3"/>
  <c r="F218" i="7"/>
  <c r="E218" i="7"/>
  <c r="W218" i="7" s="1"/>
  <c r="BS194" i="3"/>
  <c r="B194" i="1"/>
  <c r="M194" i="1" s="1"/>
  <c r="AV199" i="8"/>
  <c r="AO199" i="8"/>
  <c r="D182" i="2"/>
  <c r="N182" i="2"/>
  <c r="AU201" i="3"/>
  <c r="AM201" i="3"/>
  <c r="AQ202" i="5"/>
  <c r="AX202" i="5"/>
  <c r="AU210" i="3"/>
  <c r="AM210" i="3"/>
  <c r="BN202" i="3"/>
  <c r="AZ202" i="3"/>
  <c r="AR202" i="3"/>
  <c r="AR220" i="10"/>
  <c r="AA220" i="4"/>
  <c r="AI220" i="4" s="1"/>
  <c r="BA220" i="6"/>
  <c r="AY220" i="8"/>
  <c r="AY220" i="10"/>
  <c r="AT220" i="6"/>
  <c r="AR220" i="8"/>
  <c r="AR220" i="9"/>
  <c r="AY220" i="9" s="1"/>
  <c r="AY220" i="7"/>
  <c r="AU206" i="3"/>
  <c r="AM206" i="3"/>
  <c r="AI200" i="6"/>
  <c r="AP200" i="6"/>
  <c r="AW200" i="6"/>
  <c r="BR205" i="3"/>
  <c r="AW205" i="3"/>
  <c r="AO205" i="3"/>
  <c r="AQ208" i="5"/>
  <c r="AX208" i="5"/>
  <c r="F216" i="7"/>
  <c r="E216" i="7"/>
  <c r="W216" i="7" s="1"/>
  <c r="F301" i="4"/>
  <c r="BV188" i="3"/>
  <c r="AN210" i="7"/>
  <c r="AU210" i="7"/>
  <c r="AQ200" i="5"/>
  <c r="AX200" i="5"/>
  <c r="BS195" i="3"/>
  <c r="B195" i="1"/>
  <c r="M195" i="1" s="1"/>
  <c r="V216" i="4"/>
  <c r="AD216" i="4" s="1"/>
  <c r="AM216" i="10"/>
  <c r="AM216" i="7"/>
  <c r="AT216" i="7"/>
  <c r="AT216" i="10"/>
  <c r="AM216" i="9"/>
  <c r="AT216" i="9" s="1"/>
  <c r="AR208" i="7"/>
  <c r="G208" i="1"/>
  <c r="R208" i="1" s="1"/>
  <c r="BH309" i="8"/>
  <c r="BJ309" i="8"/>
  <c r="BI309" i="8"/>
  <c r="AA218" i="4"/>
  <c r="AI218" i="4" s="1"/>
  <c r="AR218" i="10"/>
  <c r="AT218" i="6"/>
  <c r="AY218" i="10"/>
  <c r="BA218" i="6"/>
  <c r="AY218" i="8"/>
  <c r="AR218" i="9"/>
  <c r="AY218" i="9" s="1"/>
  <c r="AY218" i="7"/>
  <c r="AR218" i="8"/>
  <c r="AZ203" i="5"/>
  <c r="AS203" i="5"/>
  <c r="W216" i="4"/>
  <c r="AE216" i="4" s="1"/>
  <c r="AN216" i="10"/>
  <c r="AU216" i="8"/>
  <c r="AN216" i="8"/>
  <c r="AU216" i="10"/>
  <c r="AW216" i="5"/>
  <c r="AP216" i="5"/>
  <c r="D184" i="2"/>
  <c r="N184" i="2"/>
  <c r="AA165" i="2"/>
  <c r="Z165" i="2"/>
  <c r="Y165" i="2"/>
  <c r="X165" i="2"/>
  <c r="W165" i="2"/>
  <c r="V165" i="2"/>
  <c r="BN198" i="3"/>
  <c r="AR198" i="3"/>
  <c r="AZ198" i="3"/>
  <c r="Y284" i="15"/>
  <c r="V284" i="15"/>
  <c r="Q284" i="15"/>
  <c r="Y282" i="4"/>
  <c r="AG282" i="4" s="1"/>
  <c r="AW284" i="10"/>
  <c r="AW284" i="8"/>
  <c r="AP284" i="10"/>
  <c r="AR284" i="6"/>
  <c r="AY284" i="6"/>
  <c r="AP284" i="9"/>
  <c r="AW284" i="9" s="1"/>
  <c r="AR284" i="5"/>
  <c r="AP284" i="8"/>
  <c r="AY284" i="5"/>
  <c r="R227" i="15"/>
  <c r="S227" i="15"/>
  <c r="X227" i="4" s="1"/>
  <c r="AF227" i="4" s="1"/>
  <c r="Z227" i="4"/>
  <c r="AH227" i="4" s="1"/>
  <c r="AS227" i="6"/>
  <c r="AZ227" i="6"/>
  <c r="AX227" i="10"/>
  <c r="AQ227" i="10"/>
  <c r="AX227" i="8"/>
  <c r="AQ227" i="8"/>
  <c r="Y249" i="15"/>
  <c r="Q249" i="15"/>
  <c r="V249" i="15"/>
  <c r="Y248" i="4"/>
  <c r="AG248" i="4" s="1"/>
  <c r="AR249" i="6"/>
  <c r="AY249" i="6"/>
  <c r="AP249" i="9"/>
  <c r="AW249" i="9" s="1"/>
  <c r="AP249" i="10"/>
  <c r="AW249" i="10"/>
  <c r="AW249" i="8"/>
  <c r="AR249" i="5"/>
  <c r="AP249" i="8"/>
  <c r="AY249" i="5"/>
  <c r="Y266" i="15"/>
  <c r="V266" i="15"/>
  <c r="Q266" i="15"/>
  <c r="Y265" i="4"/>
  <c r="AG265" i="4" s="1"/>
  <c r="AW266" i="10"/>
  <c r="AW266" i="8"/>
  <c r="AP266" i="10"/>
  <c r="AR266" i="6"/>
  <c r="AY266" i="6"/>
  <c r="AR266" i="5"/>
  <c r="AY266" i="5"/>
  <c r="AP266" i="9"/>
  <c r="AW266" i="9" s="1"/>
  <c r="AP266" i="8"/>
  <c r="R298" i="15"/>
  <c r="S298" i="15"/>
  <c r="X296" i="4" s="1"/>
  <c r="AF296" i="4" s="1"/>
  <c r="Z296" i="4"/>
  <c r="AH296" i="4" s="1"/>
  <c r="AX298" i="10"/>
  <c r="AQ298" i="10"/>
  <c r="AQ298" i="8"/>
  <c r="AZ298" i="6"/>
  <c r="AX298" i="8"/>
  <c r="AS298" i="6"/>
  <c r="Y305" i="15"/>
  <c r="V305" i="15"/>
  <c r="Q305" i="15"/>
  <c r="Y303" i="4"/>
  <c r="AW305" i="10"/>
  <c r="AP305" i="10"/>
  <c r="AW305" i="8"/>
  <c r="AR305" i="5"/>
  <c r="AR305" i="6"/>
  <c r="AP305" i="8"/>
  <c r="AY305" i="5"/>
  <c r="AY305" i="6"/>
  <c r="AP305" i="9"/>
  <c r="AW305" i="9" s="1"/>
  <c r="Q286" i="15"/>
  <c r="V286" i="15"/>
  <c r="Y286" i="15"/>
  <c r="Y284" i="4"/>
  <c r="AG284" i="4" s="1"/>
  <c r="AW286" i="10"/>
  <c r="AR286" i="6"/>
  <c r="AP286" i="10"/>
  <c r="AW286" i="8"/>
  <c r="AY286" i="6"/>
  <c r="AP286" i="8"/>
  <c r="AY286" i="5"/>
  <c r="AR286" i="5"/>
  <c r="AP286" i="9"/>
  <c r="AW286" i="9" s="1"/>
  <c r="Y325" i="15"/>
  <c r="V325" i="15"/>
  <c r="Q325" i="15"/>
  <c r="Y323" i="4"/>
  <c r="AR325" i="6"/>
  <c r="AP325" i="10"/>
  <c r="AW325" i="10"/>
  <c r="AW325" i="8"/>
  <c r="AY325" i="6"/>
  <c r="AY325" i="5"/>
  <c r="AR325" i="5"/>
  <c r="AP325" i="9"/>
  <c r="AW325" i="9" s="1"/>
  <c r="AP325" i="8"/>
  <c r="S260" i="15"/>
  <c r="X259" i="4" s="1"/>
  <c r="AF259" i="4" s="1"/>
  <c r="R260" i="15"/>
  <c r="Z259" i="4"/>
  <c r="AH259" i="4" s="1"/>
  <c r="AX260" i="10"/>
  <c r="AS260" i="6"/>
  <c r="AZ260" i="6"/>
  <c r="AX260" i="8"/>
  <c r="AQ260" i="10"/>
  <c r="AQ260" i="8"/>
  <c r="S291" i="15"/>
  <c r="X289" i="4" s="1"/>
  <c r="AF289" i="4" s="1"/>
  <c r="R291" i="15"/>
  <c r="Z289" i="4"/>
  <c r="AH289" i="4" s="1"/>
  <c r="AS291" i="6"/>
  <c r="AX291" i="8"/>
  <c r="AX291" i="10"/>
  <c r="AQ291" i="8"/>
  <c r="AQ291" i="10"/>
  <c r="AZ291" i="6"/>
  <c r="AR200" i="7"/>
  <c r="G200" i="1"/>
  <c r="R200" i="1" s="1"/>
  <c r="AN204" i="7"/>
  <c r="AU204" i="7"/>
  <c r="O185" i="2"/>
  <c r="E185" i="2"/>
  <c r="F217" i="6"/>
  <c r="X217" i="6" s="1"/>
  <c r="E217" i="6"/>
  <c r="W217" i="6" s="1"/>
  <c r="E217" i="1" s="1"/>
  <c r="P217" i="1" s="1"/>
  <c r="BR209" i="3"/>
  <c r="AW209" i="3"/>
  <c r="AO209" i="3"/>
  <c r="AV220" i="7"/>
  <c r="AO220" i="7"/>
  <c r="AV207" i="5"/>
  <c r="AO207" i="5"/>
  <c r="Y317" i="15"/>
  <c r="V317" i="15"/>
  <c r="Q317" i="15"/>
  <c r="Y315" i="4"/>
  <c r="AW317" i="10"/>
  <c r="AY317" i="5"/>
  <c r="AR317" i="6"/>
  <c r="AY317" i="6"/>
  <c r="AP317" i="10"/>
  <c r="AW317" i="8"/>
  <c r="AP317" i="9"/>
  <c r="AW317" i="9" s="1"/>
  <c r="AR317" i="5"/>
  <c r="AP317" i="8"/>
  <c r="BQ205" i="3"/>
  <c r="AV205" i="3"/>
  <c r="AN205" i="3"/>
  <c r="AV204" i="8"/>
  <c r="AO204" i="8"/>
  <c r="AF213" i="9"/>
  <c r="AN213" i="9" s="1"/>
  <c r="AU213" i="9" s="1"/>
  <c r="AI213" i="7"/>
  <c r="AF213" i="3"/>
  <c r="S232" i="15"/>
  <c r="X232" i="4" s="1"/>
  <c r="AF232" i="4" s="1"/>
  <c r="R232" i="15"/>
  <c r="Z232" i="4"/>
  <c r="AH232" i="4" s="1"/>
  <c r="AX232" i="10"/>
  <c r="AQ232" i="10"/>
  <c r="AX232" i="8"/>
  <c r="AZ232" i="6"/>
  <c r="AS232" i="6"/>
  <c r="AQ232" i="8"/>
  <c r="F219" i="5"/>
  <c r="X219" i="5" s="1"/>
  <c r="E219" i="5"/>
  <c r="AA171" i="2"/>
  <c r="Z171" i="2"/>
  <c r="Y171" i="2"/>
  <c r="X171" i="2"/>
  <c r="W171" i="2"/>
  <c r="V171" i="2"/>
  <c r="AV207" i="10"/>
  <c r="AO207" i="10"/>
  <c r="AT207" i="8"/>
  <c r="AM207" i="8"/>
  <c r="S329" i="15"/>
  <c r="X327" i="4" s="1"/>
  <c r="R329" i="15"/>
  <c r="Z327" i="4"/>
  <c r="AX329" i="10"/>
  <c r="AZ329" i="6"/>
  <c r="AX329" i="8"/>
  <c r="AS329" i="6"/>
  <c r="AQ329" i="10"/>
  <c r="AQ329" i="8"/>
  <c r="S318" i="15"/>
  <c r="X316" i="4" s="1"/>
  <c r="R318" i="15"/>
  <c r="Z316" i="4"/>
  <c r="AX318" i="10"/>
  <c r="AS318" i="6"/>
  <c r="AZ318" i="6"/>
  <c r="AQ318" i="10"/>
  <c r="AX318" i="8"/>
  <c r="AQ318" i="8"/>
  <c r="Q322" i="15"/>
  <c r="V322" i="15"/>
  <c r="Y322" i="15"/>
  <c r="Y320" i="4"/>
  <c r="AW322" i="10"/>
  <c r="AY322" i="5"/>
  <c r="AP322" i="10"/>
  <c r="AR322" i="6"/>
  <c r="AW322" i="8"/>
  <c r="AP322" i="8"/>
  <c r="AY322" i="6"/>
  <c r="AP322" i="9"/>
  <c r="AW322" i="9" s="1"/>
  <c r="AR322" i="5"/>
  <c r="R231" i="15"/>
  <c r="S231" i="15"/>
  <c r="X231" i="4" s="1"/>
  <c r="AF231" i="4" s="1"/>
  <c r="Z231" i="4"/>
  <c r="AH231" i="4" s="1"/>
  <c r="AQ231" i="10"/>
  <c r="AZ231" i="6"/>
  <c r="AX231" i="10"/>
  <c r="AX231" i="8"/>
  <c r="AS231" i="6"/>
  <c r="AQ231" i="8"/>
  <c r="V260" i="15"/>
  <c r="Q260" i="15"/>
  <c r="Y260" i="15"/>
  <c r="Y259" i="4"/>
  <c r="AG259" i="4" s="1"/>
  <c r="AR260" i="6"/>
  <c r="AY260" i="6"/>
  <c r="AW260" i="10"/>
  <c r="AW260" i="8"/>
  <c r="AR260" i="5"/>
  <c r="AP260" i="10"/>
  <c r="AP260" i="8"/>
  <c r="AP260" i="9"/>
  <c r="AW260" i="9" s="1"/>
  <c r="AY260" i="5"/>
  <c r="F212" i="7"/>
  <c r="E212" i="7"/>
  <c r="W212" i="7" s="1"/>
  <c r="Q253" i="15"/>
  <c r="Y253" i="15"/>
  <c r="V253" i="15"/>
  <c r="Y252" i="4"/>
  <c r="AG252" i="4" s="1"/>
  <c r="AP253" i="10"/>
  <c r="AR253" i="6"/>
  <c r="AP253" i="9"/>
  <c r="AW253" i="9" s="1"/>
  <c r="AW253" i="8"/>
  <c r="AW253" i="10"/>
  <c r="AP253" i="8"/>
  <c r="AY253" i="6"/>
  <c r="AY253" i="5"/>
  <c r="AR253" i="5"/>
  <c r="AF212" i="9"/>
  <c r="AN212" i="9" s="1"/>
  <c r="AU212" i="9" s="1"/>
  <c r="AI212" i="7"/>
  <c r="AF212" i="3"/>
  <c r="BO207" i="3"/>
  <c r="AY207" i="3"/>
  <c r="AQ207" i="3"/>
  <c r="AA217" i="4"/>
  <c r="AI217" i="4" s="1"/>
  <c r="AT217" i="6"/>
  <c r="AR217" i="10"/>
  <c r="BA217" i="6"/>
  <c r="AY217" i="8"/>
  <c r="AY217" i="10"/>
  <c r="AR217" i="8"/>
  <c r="AY217" i="7"/>
  <c r="AR217" i="9"/>
  <c r="AY217" i="9" s="1"/>
  <c r="R317" i="15"/>
  <c r="S317" i="15"/>
  <c r="X315" i="4" s="1"/>
  <c r="Z315" i="4"/>
  <c r="AX317" i="10"/>
  <c r="AZ317" i="6"/>
  <c r="AS317" i="6"/>
  <c r="AQ317" i="10"/>
  <c r="AX317" i="8"/>
  <c r="AQ317" i="8"/>
  <c r="AE212" i="8"/>
  <c r="AG212" i="6"/>
  <c r="AG212" i="5"/>
  <c r="AE212" i="3"/>
  <c r="AX191" i="6"/>
  <c r="AQ191" i="6"/>
  <c r="BP203" i="3"/>
  <c r="AX203" i="3"/>
  <c r="AP203" i="3"/>
  <c r="S320" i="15"/>
  <c r="X318" i="4" s="1"/>
  <c r="R320" i="15"/>
  <c r="Z318" i="4"/>
  <c r="AQ320" i="10"/>
  <c r="AQ320" i="8"/>
  <c r="AX320" i="10"/>
  <c r="AZ320" i="6"/>
  <c r="AS320" i="6"/>
  <c r="AX320" i="8"/>
  <c r="AH219" i="6"/>
  <c r="AH219" i="3"/>
  <c r="AA213" i="4"/>
  <c r="AI213" i="4" s="1"/>
  <c r="AY213" i="8"/>
  <c r="AR213" i="10"/>
  <c r="AY213" i="10"/>
  <c r="AT213" i="6"/>
  <c r="BA213" i="6"/>
  <c r="AR213" i="9"/>
  <c r="AY213" i="9" s="1"/>
  <c r="AR213" i="8"/>
  <c r="AY213" i="7"/>
  <c r="AI203" i="6"/>
  <c r="AP203" i="6"/>
  <c r="AW203" i="6"/>
  <c r="F216" i="5"/>
  <c r="X216" i="5" s="1"/>
  <c r="E216" i="5"/>
  <c r="F214" i="3"/>
  <c r="X214" i="3" s="1"/>
  <c r="E214" i="3"/>
  <c r="F216" i="8"/>
  <c r="E216" i="8"/>
  <c r="W216" i="8" s="1"/>
  <c r="F216" i="1" s="1"/>
  <c r="Q216" i="1" s="1"/>
  <c r="F218" i="8"/>
  <c r="E218" i="8"/>
  <c r="W218" i="8" s="1"/>
  <c r="F218" i="1" s="1"/>
  <c r="Q218" i="1" s="1"/>
  <c r="BO208" i="3"/>
  <c r="AQ208" i="3"/>
  <c r="AY208" i="3"/>
  <c r="AV199" i="10"/>
  <c r="AO199" i="10"/>
  <c r="AV201" i="6"/>
  <c r="AO201" i="6"/>
  <c r="AV202" i="8"/>
  <c r="AO202" i="8"/>
  <c r="AO202" i="5"/>
  <c r="AV202" i="5"/>
  <c r="AV210" i="6"/>
  <c r="AO210" i="6"/>
  <c r="AJ23" i="9"/>
  <c r="AR24" i="9"/>
  <c r="AX196" i="6"/>
  <c r="AQ196" i="6"/>
  <c r="E214" i="5"/>
  <c r="F214" i="5"/>
  <c r="X214" i="5" s="1"/>
  <c r="AW202" i="7"/>
  <c r="AP202" i="7"/>
  <c r="BA220" i="3"/>
  <c r="AS220" i="3"/>
  <c r="BJ330" i="8"/>
  <c r="BI330" i="8"/>
  <c r="BH330" i="8"/>
  <c r="AO206" i="6"/>
  <c r="AV206" i="6"/>
  <c r="AU198" i="3"/>
  <c r="AM198" i="3"/>
  <c r="AU205" i="7"/>
  <c r="AN205" i="7"/>
  <c r="AO208" i="8"/>
  <c r="AV208" i="8"/>
  <c r="AX207" i="7"/>
  <c r="AQ207" i="7"/>
  <c r="AO216" i="7"/>
  <c r="AV216" i="7"/>
  <c r="AU200" i="7"/>
  <c r="AN200" i="7"/>
  <c r="BM206" i="3"/>
  <c r="W206" i="3"/>
  <c r="BI308" i="9"/>
  <c r="BH308" i="9"/>
  <c r="BJ308" i="9"/>
  <c r="F211" i="5"/>
  <c r="X211" i="5" s="1"/>
  <c r="E211" i="5"/>
  <c r="BN203" i="3"/>
  <c r="AZ203" i="3"/>
  <c r="AR203" i="3"/>
  <c r="F215" i="5"/>
  <c r="X215" i="5" s="1"/>
  <c r="E215" i="5"/>
  <c r="AR202" i="7"/>
  <c r="G202" i="1"/>
  <c r="R202" i="1" s="1"/>
  <c r="F222" i="3"/>
  <c r="X222" i="3" s="1"/>
  <c r="E222" i="3"/>
  <c r="AV203" i="5"/>
  <c r="AO203" i="5"/>
  <c r="AW198" i="7"/>
  <c r="AP198" i="7"/>
  <c r="Y240" i="15"/>
  <c r="V240" i="15"/>
  <c r="Q240" i="15"/>
  <c r="Y239" i="4"/>
  <c r="AG239" i="4" s="1"/>
  <c r="AY240" i="5"/>
  <c r="AW240" i="10"/>
  <c r="AW240" i="8"/>
  <c r="AY240" i="6"/>
  <c r="AP240" i="9"/>
  <c r="AW240" i="9" s="1"/>
  <c r="AR240" i="5"/>
  <c r="AP240" i="8"/>
  <c r="AP240" i="10"/>
  <c r="AR240" i="6"/>
  <c r="Q329" i="15"/>
  <c r="V329" i="15"/>
  <c r="Y329" i="15"/>
  <c r="AW329" i="10"/>
  <c r="Y327" i="4"/>
  <c r="AP329" i="10"/>
  <c r="AY329" i="5"/>
  <c r="AY329" i="6"/>
  <c r="AR329" i="6"/>
  <c r="AW329" i="8"/>
  <c r="AP329" i="9"/>
  <c r="AW329" i="9" s="1"/>
  <c r="AR329" i="5"/>
  <c r="AP329" i="8"/>
  <c r="R281" i="15"/>
  <c r="S281" i="15"/>
  <c r="X279" i="4" s="1"/>
  <c r="AF279" i="4" s="1"/>
  <c r="AQ281" i="10"/>
  <c r="Z279" i="4"/>
  <c r="AH279" i="4" s="1"/>
  <c r="AX281" i="10"/>
  <c r="AZ281" i="6"/>
  <c r="AX281" i="8"/>
  <c r="AS281" i="6"/>
  <c r="AQ281" i="8"/>
  <c r="Y310" i="15"/>
  <c r="V310" i="15"/>
  <c r="Q310" i="15"/>
  <c r="AW310" i="10"/>
  <c r="Y308" i="4"/>
  <c r="AW310" i="8"/>
  <c r="AP310" i="10"/>
  <c r="AR310" i="6"/>
  <c r="AY310" i="6"/>
  <c r="AP310" i="9"/>
  <c r="AW310" i="9" s="1"/>
  <c r="AY310" i="5"/>
  <c r="AR310" i="5"/>
  <c r="AP310" i="8"/>
  <c r="Y234" i="15"/>
  <c r="V234" i="15"/>
  <c r="Q234" i="15"/>
  <c r="Y234" i="4"/>
  <c r="AG234" i="4" s="1"/>
  <c r="AW234" i="10"/>
  <c r="AY234" i="6"/>
  <c r="AW234" i="8"/>
  <c r="AP234" i="10"/>
  <c r="AR234" i="6"/>
  <c r="AR234" i="5"/>
  <c r="AY234" i="5"/>
  <c r="AP234" i="9"/>
  <c r="AW234" i="9" s="1"/>
  <c r="AP234" i="8"/>
  <c r="S268" i="15"/>
  <c r="X267" i="4" s="1"/>
  <c r="AF267" i="4" s="1"/>
  <c r="R268" i="15"/>
  <c r="Z267" i="4"/>
  <c r="AH267" i="4" s="1"/>
  <c r="AX268" i="10"/>
  <c r="AQ268" i="10"/>
  <c r="AZ268" i="6"/>
  <c r="AX268" i="8"/>
  <c r="AS268" i="6"/>
  <c r="AQ268" i="8"/>
  <c r="Y303" i="15"/>
  <c r="V303" i="15"/>
  <c r="Q303" i="15"/>
  <c r="Y301" i="4"/>
  <c r="AW303" i="10"/>
  <c r="AW303" i="8"/>
  <c r="AY303" i="6"/>
  <c r="AY303" i="5"/>
  <c r="AP303" i="9"/>
  <c r="AW303" i="9" s="1"/>
  <c r="AR303" i="5"/>
  <c r="AP303" i="10"/>
  <c r="AR303" i="6"/>
  <c r="AP303" i="8"/>
  <c r="Y252" i="15"/>
  <c r="Q252" i="15"/>
  <c r="V252" i="15"/>
  <c r="Y251" i="4"/>
  <c r="AG251" i="4" s="1"/>
  <c r="AW252" i="10"/>
  <c r="AR252" i="5"/>
  <c r="AY252" i="6"/>
  <c r="AP252" i="10"/>
  <c r="AW252" i="8"/>
  <c r="AP252" i="9"/>
  <c r="AW252" i="9" s="1"/>
  <c r="AP252" i="8"/>
  <c r="AR252" i="6"/>
  <c r="AY252" i="5"/>
  <c r="V282" i="15"/>
  <c r="Y282" i="15"/>
  <c r="Q282" i="15"/>
  <c r="Y280" i="4"/>
  <c r="AG280" i="4" s="1"/>
  <c r="AP282" i="10"/>
  <c r="AP282" i="8"/>
  <c r="AW282" i="10"/>
  <c r="AW282" i="8"/>
  <c r="AY282" i="6"/>
  <c r="AR282" i="6"/>
  <c r="AR282" i="5"/>
  <c r="AY282" i="5"/>
  <c r="AP282" i="9"/>
  <c r="AW282" i="9" s="1"/>
  <c r="S313" i="15"/>
  <c r="X311" i="4" s="1"/>
  <c r="R313" i="15"/>
  <c r="Z311" i="4"/>
  <c r="AQ313" i="10"/>
  <c r="AX313" i="10"/>
  <c r="AS313" i="6"/>
  <c r="AX313" i="8"/>
  <c r="AZ313" i="6"/>
  <c r="AQ313" i="8"/>
  <c r="BS192" i="3"/>
  <c r="B192" i="1"/>
  <c r="M192" i="1" s="1"/>
  <c r="L184" i="2"/>
  <c r="B184" i="2"/>
  <c r="F212" i="5"/>
  <c r="X212" i="5" s="1"/>
  <c r="E212" i="5"/>
  <c r="BQ208" i="3"/>
  <c r="AN208" i="3"/>
  <c r="AV208" i="3"/>
  <c r="AU299" i="4"/>
  <c r="AI214" i="9"/>
  <c r="AQ214" i="9" s="1"/>
  <c r="AX214" i="9" s="1"/>
  <c r="AK214" i="5"/>
  <c r="AI214" i="3"/>
  <c r="W222" i="4"/>
  <c r="AE222" i="4" s="1"/>
  <c r="AW222" i="5"/>
  <c r="AU222" i="10"/>
  <c r="AN222" i="10"/>
  <c r="AN222" i="8"/>
  <c r="AU222" i="8"/>
  <c r="AP222" i="5"/>
  <c r="AH211" i="7"/>
  <c r="AL211" i="5"/>
  <c r="AJ211" i="3"/>
  <c r="S234" i="15"/>
  <c r="X234" i="4" s="1"/>
  <c r="AF234" i="4" s="1"/>
  <c r="R234" i="15"/>
  <c r="Z234" i="4"/>
  <c r="AH234" i="4" s="1"/>
  <c r="AX234" i="10"/>
  <c r="AZ234" i="6"/>
  <c r="AX234" i="8"/>
  <c r="AQ234" i="10"/>
  <c r="AS234" i="6"/>
  <c r="AQ234" i="8"/>
  <c r="N180" i="2"/>
  <c r="D180" i="2"/>
  <c r="BN205" i="3"/>
  <c r="AZ205" i="3"/>
  <c r="AR205" i="3"/>
  <c r="AG213" i="10"/>
  <c r="AG213" i="9"/>
  <c r="AO213" i="9" s="1"/>
  <c r="AV213" i="9" s="1"/>
  <c r="AF213" i="7"/>
  <c r="AG213" i="8"/>
  <c r="AI213" i="5"/>
  <c r="AG213" i="3"/>
  <c r="W213" i="4"/>
  <c r="AE213" i="4" s="1"/>
  <c r="AU213" i="8"/>
  <c r="AN213" i="10"/>
  <c r="AU213" i="10"/>
  <c r="AP213" i="5"/>
  <c r="AN213" i="8"/>
  <c r="AW213" i="5"/>
  <c r="BO206" i="3"/>
  <c r="AY206" i="3"/>
  <c r="AQ206" i="3"/>
  <c r="S296" i="15"/>
  <c r="X294" i="4" s="1"/>
  <c r="R296" i="15"/>
  <c r="Z294" i="4"/>
  <c r="AX296" i="10"/>
  <c r="AS296" i="6"/>
  <c r="AZ296" i="6"/>
  <c r="AQ296" i="8"/>
  <c r="AQ296" i="10"/>
  <c r="AX296" i="8"/>
  <c r="S282" i="15"/>
  <c r="X280" i="4" s="1"/>
  <c r="AF280" i="4" s="1"/>
  <c r="R282" i="15"/>
  <c r="Z280" i="4"/>
  <c r="AH280" i="4" s="1"/>
  <c r="AQ282" i="10"/>
  <c r="AX282" i="10"/>
  <c r="AX282" i="8"/>
  <c r="AQ282" i="8"/>
  <c r="AZ282" i="6"/>
  <c r="AS282" i="6"/>
  <c r="F217" i="8"/>
  <c r="E217" i="8"/>
  <c r="W217" i="8" s="1"/>
  <c r="F217" i="1" s="1"/>
  <c r="Q217" i="1" s="1"/>
  <c r="BO198" i="3"/>
  <c r="AQ198" i="3"/>
  <c r="AY198" i="3"/>
  <c r="AM208" i="3"/>
  <c r="AU208" i="3"/>
  <c r="V214" i="4"/>
  <c r="AD214" i="4" s="1"/>
  <c r="AT214" i="7"/>
  <c r="AM214" i="10"/>
  <c r="AM214" i="9"/>
  <c r="AT214" i="9" s="1"/>
  <c r="AT214" i="10"/>
  <c r="AM214" i="7"/>
  <c r="BQ198" i="3"/>
  <c r="AV198" i="3"/>
  <c r="AN198" i="3"/>
  <c r="S252" i="15"/>
  <c r="X251" i="4" s="1"/>
  <c r="AF251" i="4" s="1"/>
  <c r="R252" i="15"/>
  <c r="Z251" i="4"/>
  <c r="AH251" i="4" s="1"/>
  <c r="AX252" i="10"/>
  <c r="AQ252" i="10"/>
  <c r="AZ252" i="6"/>
  <c r="AS252" i="6"/>
  <c r="AX252" i="8"/>
  <c r="AQ252" i="8"/>
  <c r="Y224" i="15"/>
  <c r="V224" i="15"/>
  <c r="Q224" i="15"/>
  <c r="Y224" i="4"/>
  <c r="AG224" i="4" s="1"/>
  <c r="AW224" i="8"/>
  <c r="AW224" i="10"/>
  <c r="AR224" i="5"/>
  <c r="AY224" i="5"/>
  <c r="AP224" i="8"/>
  <c r="AP224" i="10"/>
  <c r="AY224" i="6"/>
  <c r="AR224" i="6"/>
  <c r="AP224" i="9"/>
  <c r="AW224" i="9" s="1"/>
  <c r="Y295" i="15"/>
  <c r="V295" i="15"/>
  <c r="Q295" i="15"/>
  <c r="Y293" i="4"/>
  <c r="AG293" i="4" s="1"/>
  <c r="AP295" i="10"/>
  <c r="AY295" i="5"/>
  <c r="AR295" i="6"/>
  <c r="AR295" i="5"/>
  <c r="AW295" i="10"/>
  <c r="AP295" i="9"/>
  <c r="AW295" i="9" s="1"/>
  <c r="AY295" i="6"/>
  <c r="AW295" i="8"/>
  <c r="AP295" i="8"/>
  <c r="AE219" i="8"/>
  <c r="AG219" i="6"/>
  <c r="AG219" i="5"/>
  <c r="AE219" i="3"/>
  <c r="BP201" i="3"/>
  <c r="AX201" i="3"/>
  <c r="AP201" i="3"/>
  <c r="BQ204" i="3"/>
  <c r="AV204" i="3"/>
  <c r="AN204" i="3"/>
  <c r="H300" i="4"/>
  <c r="H301" i="4" s="1"/>
  <c r="BS197" i="3"/>
  <c r="B197" i="1"/>
  <c r="M197" i="1" s="1"/>
  <c r="S295" i="15"/>
  <c r="X293" i="4" s="1"/>
  <c r="AF293" i="4" s="1"/>
  <c r="R295" i="15"/>
  <c r="Z293" i="4"/>
  <c r="AH293" i="4" s="1"/>
  <c r="AQ295" i="10"/>
  <c r="AZ295" i="6"/>
  <c r="AX295" i="8"/>
  <c r="AX295" i="10"/>
  <c r="AS295" i="6"/>
  <c r="AQ295" i="8"/>
  <c r="V229" i="15"/>
  <c r="Y229" i="15"/>
  <c r="Q229" i="15"/>
  <c r="Y229" i="4"/>
  <c r="AG229" i="4" s="1"/>
  <c r="AP229" i="9"/>
  <c r="AW229" i="9" s="1"/>
  <c r="AR229" i="6"/>
  <c r="AW229" i="8"/>
  <c r="AY229" i="6"/>
  <c r="AW229" i="10"/>
  <c r="AP229" i="10"/>
  <c r="AY229" i="5"/>
  <c r="AR229" i="5"/>
  <c r="AP229" i="8"/>
  <c r="Y257" i="15"/>
  <c r="V257" i="15"/>
  <c r="Q257" i="15"/>
  <c r="Y256" i="4"/>
  <c r="AG256" i="4" s="1"/>
  <c r="AR257" i="6"/>
  <c r="AW257" i="10"/>
  <c r="AW257" i="8"/>
  <c r="AP257" i="8"/>
  <c r="AR257" i="5"/>
  <c r="AY257" i="6"/>
  <c r="AP257" i="10"/>
  <c r="AY257" i="5"/>
  <c r="AP257" i="9"/>
  <c r="AW257" i="9" s="1"/>
  <c r="Q307" i="15"/>
  <c r="Y307" i="15"/>
  <c r="V307" i="15"/>
  <c r="Y305" i="4"/>
  <c r="AP307" i="10"/>
  <c r="AP307" i="9"/>
  <c r="AW307" i="9" s="1"/>
  <c r="AY307" i="6"/>
  <c r="AP307" i="8"/>
  <c r="AR307" i="5"/>
  <c r="AW307" i="10"/>
  <c r="AR307" i="6"/>
  <c r="AW307" i="8"/>
  <c r="AY307" i="5"/>
  <c r="Y278" i="15"/>
  <c r="V278" i="15"/>
  <c r="Q278" i="15"/>
  <c r="AP278" i="10"/>
  <c r="Y276" i="4"/>
  <c r="AG276" i="4" s="1"/>
  <c r="AW278" i="10"/>
  <c r="AP278" i="9"/>
  <c r="AW278" i="9" s="1"/>
  <c r="AP278" i="8"/>
  <c r="AR278" i="6"/>
  <c r="AY278" i="6"/>
  <c r="AW278" i="8"/>
  <c r="AR278" i="5"/>
  <c r="AY278" i="5"/>
  <c r="AH212" i="7"/>
  <c r="AL212" i="5"/>
  <c r="AJ212" i="3"/>
  <c r="D174" i="2"/>
  <c r="N174" i="2"/>
  <c r="AO208" i="5"/>
  <c r="AV208" i="5"/>
  <c r="K290" i="1"/>
  <c r="N290" i="1"/>
  <c r="AE216" i="8"/>
  <c r="AG216" i="6"/>
  <c r="AG216" i="5"/>
  <c r="AE216" i="3"/>
  <c r="BQ203" i="3"/>
  <c r="AV203" i="3"/>
  <c r="AN203" i="3"/>
  <c r="AV210" i="10"/>
  <c r="AO210" i="10"/>
  <c r="BS189" i="3"/>
  <c r="B189" i="1"/>
  <c r="M189" i="1" s="1"/>
  <c r="L182" i="2"/>
  <c r="B182" i="2"/>
  <c r="O174" i="2"/>
  <c r="E174" i="2"/>
  <c r="F211" i="6"/>
  <c r="X211" i="6" s="1"/>
  <c r="E211" i="6"/>
  <c r="W211" i="6" s="1"/>
  <c r="E211" i="1" s="1"/>
  <c r="P211" i="1" s="1"/>
  <c r="BP206" i="3"/>
  <c r="AX206" i="3"/>
  <c r="AP206" i="3"/>
  <c r="BA203" i="5"/>
  <c r="AT203" i="5"/>
  <c r="E215" i="6"/>
  <c r="W215" i="6" s="1"/>
  <c r="E215" i="1" s="1"/>
  <c r="P215" i="1" s="1"/>
  <c r="F215" i="6"/>
  <c r="X215" i="6" s="1"/>
  <c r="W223" i="4"/>
  <c r="AE223" i="4" s="1"/>
  <c r="AU223" i="8"/>
  <c r="AU223" i="10"/>
  <c r="AW223" i="5"/>
  <c r="AN223" i="10"/>
  <c r="AP223" i="5"/>
  <c r="AN223" i="8"/>
  <c r="AX197" i="6"/>
  <c r="AQ197" i="6"/>
  <c r="F222" i="6"/>
  <c r="X222" i="6" s="1"/>
  <c r="E222" i="6"/>
  <c r="W222" i="6" s="1"/>
  <c r="E222" i="1" s="1"/>
  <c r="P222" i="1" s="1"/>
  <c r="AO203" i="6"/>
  <c r="AV203" i="6"/>
  <c r="AX186" i="6"/>
  <c r="AQ186" i="6"/>
  <c r="BA223" i="3"/>
  <c r="AS223" i="3"/>
  <c r="Y232" i="15"/>
  <c r="V232" i="15"/>
  <c r="Q232" i="15"/>
  <c r="AP232" i="10"/>
  <c r="Y232" i="4"/>
  <c r="AG232" i="4" s="1"/>
  <c r="AW232" i="10"/>
  <c r="AW232" i="8"/>
  <c r="AP232" i="9"/>
  <c r="AW232" i="9" s="1"/>
  <c r="AY232" i="6"/>
  <c r="AR232" i="5"/>
  <c r="AR232" i="6"/>
  <c r="AY232" i="5"/>
  <c r="AP232" i="8"/>
  <c r="S270" i="15"/>
  <c r="X269" i="4" s="1"/>
  <c r="AF269" i="4" s="1"/>
  <c r="R270" i="15"/>
  <c r="Z269" i="4"/>
  <c r="AH269" i="4" s="1"/>
  <c r="AX270" i="10"/>
  <c r="AX270" i="8"/>
  <c r="AQ270" i="10"/>
  <c r="AQ270" i="8"/>
  <c r="AZ270" i="6"/>
  <c r="AS270" i="6"/>
  <c r="V293" i="15"/>
  <c r="Y293" i="15"/>
  <c r="Q293" i="15"/>
  <c r="AW293" i="10"/>
  <c r="Y291" i="4"/>
  <c r="AG291" i="4" s="1"/>
  <c r="AP293" i="10"/>
  <c r="AP293" i="9"/>
  <c r="AW293" i="9" s="1"/>
  <c r="AR293" i="5"/>
  <c r="AR293" i="6"/>
  <c r="AY293" i="6"/>
  <c r="AY293" i="5"/>
  <c r="AW293" i="8"/>
  <c r="AP293" i="8"/>
  <c r="S321" i="15"/>
  <c r="X319" i="4" s="1"/>
  <c r="R321" i="15"/>
  <c r="Z319" i="4"/>
  <c r="AX321" i="10"/>
  <c r="AZ321" i="6"/>
  <c r="AS321" i="6"/>
  <c r="AX321" i="8"/>
  <c r="AQ321" i="10"/>
  <c r="AQ321" i="8"/>
  <c r="Q236" i="15"/>
  <c r="Y236" i="15"/>
  <c r="V236" i="15"/>
  <c r="Y236" i="4"/>
  <c r="AG236" i="4" s="1"/>
  <c r="AY236" i="6"/>
  <c r="AW236" i="10"/>
  <c r="AW236" i="8"/>
  <c r="AP236" i="9"/>
  <c r="AW236" i="9" s="1"/>
  <c r="AY236" i="5"/>
  <c r="AR236" i="6"/>
  <c r="AR236" i="5"/>
  <c r="AP236" i="10"/>
  <c r="AP236" i="8"/>
  <c r="Y276" i="15"/>
  <c r="Q276" i="15"/>
  <c r="V276" i="15"/>
  <c r="Y274" i="4"/>
  <c r="AG274" i="4" s="1"/>
  <c r="AW276" i="8"/>
  <c r="AP276" i="10"/>
  <c r="AW276" i="10"/>
  <c r="AY276" i="6"/>
  <c r="AR276" i="6"/>
  <c r="AP276" i="9"/>
  <c r="AW276" i="9" s="1"/>
  <c r="AR276" i="5"/>
  <c r="AP276" i="8"/>
  <c r="AY276" i="5"/>
  <c r="S328" i="15"/>
  <c r="X326" i="4" s="1"/>
  <c r="R328" i="15"/>
  <c r="Z326" i="4"/>
  <c r="AZ328" i="6"/>
  <c r="AQ328" i="10"/>
  <c r="AX328" i="8"/>
  <c r="AS328" i="6"/>
  <c r="AX328" i="10"/>
  <c r="AQ328" i="8"/>
  <c r="S261" i="15"/>
  <c r="X260" i="4" s="1"/>
  <c r="AF260" i="4" s="1"/>
  <c r="R261" i="15"/>
  <c r="Z260" i="4"/>
  <c r="AH260" i="4" s="1"/>
  <c r="AQ261" i="10"/>
  <c r="AS261" i="6"/>
  <c r="AX261" i="10"/>
  <c r="AQ261" i="8"/>
  <c r="AX261" i="8"/>
  <c r="AZ261" i="6"/>
  <c r="S287" i="15"/>
  <c r="X285" i="4" s="1"/>
  <c r="AF285" i="4" s="1"/>
  <c r="R287" i="15"/>
  <c r="Z285" i="4"/>
  <c r="AH285" i="4" s="1"/>
  <c r="AX287" i="10"/>
  <c r="AQ287" i="10"/>
  <c r="AQ287" i="8"/>
  <c r="AX287" i="8"/>
  <c r="AZ287" i="6"/>
  <c r="AS287" i="6"/>
  <c r="S324" i="15"/>
  <c r="X322" i="4" s="1"/>
  <c r="R324" i="15"/>
  <c r="Z322" i="4"/>
  <c r="AX324" i="10"/>
  <c r="AS324" i="6"/>
  <c r="AZ324" i="6"/>
  <c r="AX324" i="8"/>
  <c r="AQ324" i="10"/>
  <c r="AQ324" i="8"/>
  <c r="BV192" i="3"/>
  <c r="BI330" i="9"/>
  <c r="BH330" i="9"/>
  <c r="BJ330" i="9"/>
  <c r="AH213" i="7"/>
  <c r="AL213" i="5"/>
  <c r="AJ213" i="3"/>
  <c r="BV196" i="3"/>
  <c r="AI210" i="6"/>
  <c r="AW210" i="6"/>
  <c r="AP210" i="6"/>
  <c r="AO198" i="8"/>
  <c r="AV198" i="8"/>
  <c r="AN209" i="7"/>
  <c r="AU209" i="7"/>
  <c r="AT205" i="5"/>
  <c r="BA205" i="5"/>
  <c r="AE220" i="8"/>
  <c r="AG220" i="6"/>
  <c r="AG220" i="5"/>
  <c r="AE220" i="3"/>
  <c r="R325" i="15"/>
  <c r="S325" i="15"/>
  <c r="X323" i="4" s="1"/>
  <c r="Z323" i="4"/>
  <c r="AS325" i="6"/>
  <c r="AQ325" i="10"/>
  <c r="AX325" i="10"/>
  <c r="AZ325" i="6"/>
  <c r="AX325" i="8"/>
  <c r="AQ325" i="8"/>
  <c r="AT209" i="5"/>
  <c r="BA209" i="5"/>
  <c r="AH221" i="7"/>
  <c r="AL221" i="5"/>
  <c r="AJ221" i="3"/>
  <c r="AI217" i="9"/>
  <c r="AQ217" i="9" s="1"/>
  <c r="AX217" i="9" s="1"/>
  <c r="AK217" i="5"/>
  <c r="AI217" i="3"/>
  <c r="BS190" i="3"/>
  <c r="B190" i="1"/>
  <c r="M190" i="1" s="1"/>
  <c r="V287" i="15"/>
  <c r="Y287" i="15"/>
  <c r="Q287" i="15"/>
  <c r="Y285" i="4"/>
  <c r="AG285" i="4" s="1"/>
  <c r="AP287" i="10"/>
  <c r="AW287" i="10"/>
  <c r="AW287" i="8"/>
  <c r="AY287" i="6"/>
  <c r="AP287" i="8"/>
  <c r="AR287" i="5"/>
  <c r="AR287" i="6"/>
  <c r="AP287" i="9"/>
  <c r="AW287" i="9" s="1"/>
  <c r="AY287" i="5"/>
  <c r="BV190" i="3"/>
  <c r="Y324" i="15"/>
  <c r="V324" i="15"/>
  <c r="Q324" i="15"/>
  <c r="Y322" i="4"/>
  <c r="AW324" i="10"/>
  <c r="AR324" i="6"/>
  <c r="AY324" i="6"/>
  <c r="AY324" i="5"/>
  <c r="AW324" i="8"/>
  <c r="AP324" i="10"/>
  <c r="AR324" i="5"/>
  <c r="AP324" i="9"/>
  <c r="AW324" i="9" s="1"/>
  <c r="AP324" i="8"/>
  <c r="AA166" i="2"/>
  <c r="Z166" i="2"/>
  <c r="Y166" i="2"/>
  <c r="X166" i="2"/>
  <c r="W166" i="2"/>
  <c r="V166" i="2"/>
  <c r="BP205" i="3"/>
  <c r="AX205" i="3"/>
  <c r="AP205" i="3"/>
  <c r="V217" i="4"/>
  <c r="AD217" i="4" s="1"/>
  <c r="AM217" i="10"/>
  <c r="AT217" i="10"/>
  <c r="AT217" i="7"/>
  <c r="AM217" i="7"/>
  <c r="AM217" i="9"/>
  <c r="AT217" i="9" s="1"/>
  <c r="AG212" i="10"/>
  <c r="AG212" i="9"/>
  <c r="AO212" i="9" s="1"/>
  <c r="AV212" i="9" s="1"/>
  <c r="AG212" i="8"/>
  <c r="AF212" i="7"/>
  <c r="AI212" i="5"/>
  <c r="AG212" i="3"/>
  <c r="E218" i="5"/>
  <c r="F218" i="5"/>
  <c r="X218" i="5" s="1"/>
  <c r="M202" i="13"/>
  <c r="W202" i="5"/>
  <c r="D202" i="1" s="1"/>
  <c r="O202" i="1" s="1"/>
  <c r="AR219" i="10"/>
  <c r="AA219" i="4"/>
  <c r="AI219" i="4" s="1"/>
  <c r="AY219" i="10"/>
  <c r="AR219" i="9"/>
  <c r="AY219" i="9" s="1"/>
  <c r="BA219" i="6"/>
  <c r="AY219" i="8"/>
  <c r="AR219" i="8"/>
  <c r="AT219" i="6"/>
  <c r="AY219" i="7"/>
  <c r="M294" i="4"/>
  <c r="K294" i="4"/>
  <c r="AH294" i="4"/>
  <c r="AG294" i="4"/>
  <c r="AF294" i="4"/>
  <c r="BQ207" i="3"/>
  <c r="AV207" i="3"/>
  <c r="AN207" i="3"/>
  <c r="Q296" i="15"/>
  <c r="Y296" i="15"/>
  <c r="V296" i="15"/>
  <c r="Y294" i="4"/>
  <c r="AW296" i="10"/>
  <c r="AY296" i="6"/>
  <c r="AY296" i="5"/>
  <c r="AR296" i="6"/>
  <c r="AP296" i="10"/>
  <c r="AP296" i="8"/>
  <c r="AW296" i="8"/>
  <c r="AP296" i="9"/>
  <c r="AW296" i="9" s="1"/>
  <c r="AR296" i="5"/>
  <c r="S307" i="15"/>
  <c r="X305" i="4" s="1"/>
  <c r="R307" i="15"/>
  <c r="Z305" i="4"/>
  <c r="AQ307" i="10"/>
  <c r="AS307" i="6"/>
  <c r="AX307" i="8"/>
  <c r="AZ307" i="6"/>
  <c r="AQ307" i="8"/>
  <c r="AX307" i="10"/>
  <c r="V273" i="15"/>
  <c r="Y273" i="15"/>
  <c r="Q273" i="15"/>
  <c r="Y271" i="4"/>
  <c r="AG271" i="4" s="1"/>
  <c r="AW273" i="8"/>
  <c r="AR273" i="6"/>
  <c r="AY273" i="5"/>
  <c r="AY273" i="6"/>
  <c r="AW273" i="10"/>
  <c r="AP273" i="10"/>
  <c r="AP273" i="9"/>
  <c r="AW273" i="9" s="1"/>
  <c r="AP273" i="8"/>
  <c r="AR273" i="5"/>
  <c r="E214" i="6"/>
  <c r="W214" i="6" s="1"/>
  <c r="E214" i="1" s="1"/>
  <c r="P214" i="1" s="1"/>
  <c r="F214" i="6"/>
  <c r="X214" i="6" s="1"/>
  <c r="AT206" i="8"/>
  <c r="AM206" i="8"/>
  <c r="AV198" i="5"/>
  <c r="AO198" i="5"/>
  <c r="AO205" i="8"/>
  <c r="AV205" i="8"/>
  <c r="AZ204" i="5"/>
  <c r="AS204" i="5"/>
  <c r="AZ210" i="5"/>
  <c r="AS210" i="5"/>
  <c r="BM202" i="3"/>
  <c r="W202" i="3"/>
  <c r="BO199" i="3"/>
  <c r="AY199" i="3"/>
  <c r="AQ199" i="3"/>
  <c r="F213" i="3"/>
  <c r="X213" i="3" s="1"/>
  <c r="E213" i="3"/>
  <c r="AV202" i="10"/>
  <c r="AO202" i="10"/>
  <c r="AT202" i="8"/>
  <c r="AM202" i="8"/>
  <c r="AV214" i="7"/>
  <c r="AO214" i="7"/>
  <c r="AU204" i="3"/>
  <c r="AM204" i="3"/>
  <c r="AO198" i="6"/>
  <c r="AV198" i="6"/>
  <c r="AO208" i="10"/>
  <c r="AV208" i="10"/>
  <c r="M201" i="13"/>
  <c r="W201" i="5"/>
  <c r="D201" i="1" s="1"/>
  <c r="O201" i="1" s="1"/>
  <c r="AG216" i="10"/>
  <c r="AG216" i="9"/>
  <c r="AO216" i="9" s="1"/>
  <c r="AV216" i="9" s="1"/>
  <c r="AG216" i="8"/>
  <c r="AF216" i="7"/>
  <c r="AI216" i="5"/>
  <c r="AG216" i="3"/>
  <c r="AX203" i="7"/>
  <c r="AQ203" i="7"/>
  <c r="AO200" i="10"/>
  <c r="AV200" i="10"/>
  <c r="BQ200" i="3"/>
  <c r="AN200" i="3"/>
  <c r="AV200" i="3"/>
  <c r="BV189" i="3"/>
  <c r="AV211" i="7"/>
  <c r="AO211" i="7"/>
  <c r="AI206" i="6"/>
  <c r="AP206" i="6"/>
  <c r="AW206" i="6"/>
  <c r="AW203" i="7"/>
  <c r="AP203" i="7"/>
  <c r="AO215" i="7"/>
  <c r="AV215" i="7"/>
  <c r="O177" i="2"/>
  <c r="E177" i="2"/>
  <c r="AX308" i="4"/>
  <c r="AW308" i="4"/>
  <c r="AV308" i="4"/>
  <c r="F222" i="5"/>
  <c r="X222" i="5" s="1"/>
  <c r="E222" i="5"/>
  <c r="AM203" i="8"/>
  <c r="AT203" i="8"/>
  <c r="BM201" i="3"/>
  <c r="W201" i="3"/>
  <c r="V223" i="4"/>
  <c r="AD223" i="4" s="1"/>
  <c r="AM223" i="10"/>
  <c r="AT223" i="10"/>
  <c r="AT223" i="7"/>
  <c r="AM223" i="7"/>
  <c r="AM223" i="9"/>
  <c r="AT223" i="9" s="1"/>
  <c r="Y238" i="15"/>
  <c r="V238" i="15"/>
  <c r="Q238" i="15"/>
  <c r="Y237" i="4"/>
  <c r="AG237" i="4" s="1"/>
  <c r="AW238" i="10"/>
  <c r="AW238" i="8"/>
  <c r="AP238" i="10"/>
  <c r="AR238" i="6"/>
  <c r="AY238" i="6"/>
  <c r="AR238" i="5"/>
  <c r="AP238" i="9"/>
  <c r="AW238" i="9" s="1"/>
  <c r="AP238" i="8"/>
  <c r="AY238" i="5"/>
  <c r="S284" i="15"/>
  <c r="X282" i="4" s="1"/>
  <c r="AF282" i="4" s="1"/>
  <c r="R284" i="15"/>
  <c r="Z282" i="4"/>
  <c r="AH282" i="4" s="1"/>
  <c r="AX284" i="8"/>
  <c r="AX284" i="10"/>
  <c r="AS284" i="6"/>
  <c r="AZ284" i="6"/>
  <c r="AQ284" i="10"/>
  <c r="AQ284" i="8"/>
  <c r="S301" i="15"/>
  <c r="X299" i="4" s="1"/>
  <c r="R301" i="15"/>
  <c r="Z299" i="4"/>
  <c r="AX301" i="10"/>
  <c r="AS301" i="6"/>
  <c r="AZ301" i="6"/>
  <c r="AQ301" i="10"/>
  <c r="AX301" i="8"/>
  <c r="AQ301" i="8"/>
  <c r="Y244" i="15"/>
  <c r="V244" i="15"/>
  <c r="Q244" i="15"/>
  <c r="AW244" i="10"/>
  <c r="Y243" i="4"/>
  <c r="AG243" i="4" s="1"/>
  <c r="AW244" i="8"/>
  <c r="AP244" i="10"/>
  <c r="AP244" i="9"/>
  <c r="AW244" i="9" s="1"/>
  <c r="AR244" i="6"/>
  <c r="AY244" i="6"/>
  <c r="AY244" i="5"/>
  <c r="AR244" i="5"/>
  <c r="AP244" i="8"/>
  <c r="Y243" i="15"/>
  <c r="V243" i="15"/>
  <c r="Q243" i="15"/>
  <c r="Y242" i="4"/>
  <c r="AG242" i="4" s="1"/>
  <c r="AW243" i="10"/>
  <c r="AY243" i="5"/>
  <c r="AP243" i="9"/>
  <c r="AW243" i="9" s="1"/>
  <c r="AY243" i="6"/>
  <c r="AP243" i="8"/>
  <c r="AW243" i="8"/>
  <c r="AR243" i="6"/>
  <c r="AP243" i="10"/>
  <c r="AR243" i="5"/>
  <c r="R279" i="15"/>
  <c r="S279" i="15"/>
  <c r="X277" i="4" s="1"/>
  <c r="AF277" i="4" s="1"/>
  <c r="Z277" i="4"/>
  <c r="AH277" i="4" s="1"/>
  <c r="AQ279" i="10"/>
  <c r="AX279" i="10"/>
  <c r="AZ279" i="6"/>
  <c r="AS279" i="6"/>
  <c r="AX279" i="8"/>
  <c r="AQ279" i="8"/>
  <c r="S331" i="15"/>
  <c r="X329" i="4" s="1"/>
  <c r="R331" i="15"/>
  <c r="W329" i="4" s="1"/>
  <c r="Z329" i="4"/>
  <c r="Y274" i="15"/>
  <c r="V274" i="15"/>
  <c r="Q274" i="15"/>
  <c r="Y272" i="4"/>
  <c r="AG272" i="4" s="1"/>
  <c r="AY274" i="5"/>
  <c r="AW274" i="10"/>
  <c r="AP274" i="9"/>
  <c r="AW274" i="9" s="1"/>
  <c r="AP274" i="10"/>
  <c r="AY274" i="6"/>
  <c r="AP274" i="8"/>
  <c r="AW274" i="8"/>
  <c r="AR274" i="6"/>
  <c r="AR274" i="5"/>
  <c r="R297" i="15"/>
  <c r="S297" i="15"/>
  <c r="X295" i="4" s="1"/>
  <c r="AF295" i="4" s="1"/>
  <c r="Z295" i="4"/>
  <c r="AH295" i="4" s="1"/>
  <c r="AQ297" i="10"/>
  <c r="AQ297" i="8"/>
  <c r="AX297" i="10"/>
  <c r="AZ297" i="6"/>
  <c r="AX297" i="8"/>
  <c r="AS297" i="6"/>
  <c r="C296" i="1"/>
  <c r="BQ206" i="3"/>
  <c r="AV206" i="3"/>
  <c r="AN206" i="3"/>
  <c r="AI211" i="9"/>
  <c r="AQ211" i="9" s="1"/>
  <c r="AX211" i="9" s="1"/>
  <c r="AK211" i="5"/>
  <c r="AI211" i="3"/>
  <c r="AH215" i="6"/>
  <c r="AH215" i="3"/>
  <c r="AH222" i="6"/>
  <c r="AH222" i="3"/>
  <c r="BN208" i="3"/>
  <c r="AR208" i="3"/>
  <c r="AZ208" i="3"/>
  <c r="S322" i="15"/>
  <c r="X320" i="4" s="1"/>
  <c r="R322" i="15"/>
  <c r="Z320" i="4"/>
  <c r="AX322" i="10"/>
  <c r="AX322" i="8"/>
  <c r="AQ322" i="10"/>
  <c r="AQ322" i="8"/>
  <c r="AS322" i="6"/>
  <c r="AZ322" i="6"/>
  <c r="AZ201" i="5"/>
  <c r="AS201" i="5"/>
  <c r="AG221" i="10"/>
  <c r="AG221" i="9"/>
  <c r="AO221" i="9" s="1"/>
  <c r="AV221" i="9" s="1"/>
  <c r="AG221" i="8"/>
  <c r="AF221" i="7"/>
  <c r="AI221" i="5"/>
  <c r="AG221" i="3"/>
  <c r="AP208" i="7"/>
  <c r="AW208" i="7"/>
  <c r="N291" i="1"/>
  <c r="K291" i="1"/>
  <c r="AA173" i="2"/>
  <c r="Z173" i="2"/>
  <c r="Y173" i="2"/>
  <c r="X173" i="2"/>
  <c r="W173" i="2"/>
  <c r="V173" i="2"/>
  <c r="X172" i="2"/>
  <c r="W172" i="2"/>
  <c r="V172" i="2"/>
  <c r="AA172" i="2"/>
  <c r="Z172" i="2"/>
  <c r="Y172" i="2"/>
  <c r="AV199" i="5"/>
  <c r="AO199" i="5"/>
  <c r="Y313" i="15"/>
  <c r="V313" i="15"/>
  <c r="Q313" i="15"/>
  <c r="Y311" i="4"/>
  <c r="AW313" i="10"/>
  <c r="AP313" i="10"/>
  <c r="AY313" i="5"/>
  <c r="AR313" i="6"/>
  <c r="AP313" i="9"/>
  <c r="AW313" i="9" s="1"/>
  <c r="AW313" i="8"/>
  <c r="AY313" i="6"/>
  <c r="AP313" i="8"/>
  <c r="AR313" i="5"/>
  <c r="BM205" i="3"/>
  <c r="W205" i="3"/>
  <c r="L181" i="2"/>
  <c r="B181" i="2"/>
  <c r="BR206" i="3"/>
  <c r="AW206" i="3"/>
  <c r="AO206" i="3"/>
  <c r="M209" i="13"/>
  <c r="W209" i="5"/>
  <c r="D209" i="1" s="1"/>
  <c r="O209" i="1" s="1"/>
  <c r="AH220" i="7"/>
  <c r="AL220" i="5"/>
  <c r="AJ220" i="3"/>
  <c r="V221" i="4"/>
  <c r="AD221" i="4" s="1"/>
  <c r="AT221" i="10"/>
  <c r="AM221" i="7"/>
  <c r="AT221" i="7"/>
  <c r="AM221" i="10"/>
  <c r="AM221" i="9"/>
  <c r="AT221" i="9" s="1"/>
  <c r="BR210" i="3"/>
  <c r="AO210" i="3"/>
  <c r="AW210" i="3"/>
  <c r="AV206" i="5"/>
  <c r="AO206" i="5"/>
  <c r="AO210" i="8"/>
  <c r="AV210" i="8"/>
  <c r="BO210" i="3"/>
  <c r="AY210" i="3"/>
  <c r="AQ210" i="3"/>
  <c r="AE28" i="9"/>
  <c r="AM29" i="9"/>
  <c r="AT29" i="9" s="1"/>
  <c r="AT201" i="8"/>
  <c r="AM201" i="8"/>
  <c r="AO202" i="6"/>
  <c r="AV202" i="6"/>
  <c r="AM210" i="8"/>
  <c r="AT210" i="8"/>
  <c r="AH218" i="6"/>
  <c r="AH218" i="3"/>
  <c r="BQ201" i="3"/>
  <c r="AV201" i="3"/>
  <c r="AN201" i="3"/>
  <c r="AQ185" i="6"/>
  <c r="AX185" i="6"/>
  <c r="AH218" i="7"/>
  <c r="AL218" i="5"/>
  <c r="AJ218" i="3"/>
  <c r="F223" i="3"/>
  <c r="X223" i="3" s="1"/>
  <c r="E223" i="3"/>
  <c r="AX201" i="7"/>
  <c r="AQ201" i="7"/>
  <c r="AR207" i="7"/>
  <c r="G207" i="1"/>
  <c r="R207" i="1" s="1"/>
  <c r="BM203" i="3"/>
  <c r="W203" i="3"/>
  <c r="L178" i="2"/>
  <c r="B178" i="2"/>
  <c r="AZ199" i="5"/>
  <c r="AS199" i="5"/>
  <c r="F213" i="5"/>
  <c r="X213" i="5" s="1"/>
  <c r="E213" i="5"/>
  <c r="BO205" i="3"/>
  <c r="AY205" i="3"/>
  <c r="AQ205" i="3"/>
  <c r="F214" i="7"/>
  <c r="E214" i="7"/>
  <c r="W214" i="7" s="1"/>
  <c r="E221" i="3"/>
  <c r="F221" i="3"/>
  <c r="X221" i="3" s="1"/>
  <c r="AO204" i="5"/>
  <c r="AV204" i="5"/>
  <c r="AT198" i="8"/>
  <c r="AM198" i="8"/>
  <c r="AV205" i="10"/>
  <c r="AO205" i="10"/>
  <c r="BR203" i="3"/>
  <c r="AO203" i="3"/>
  <c r="AW203" i="3"/>
  <c r="D177" i="2"/>
  <c r="N177" i="2"/>
  <c r="AH216" i="6"/>
  <c r="AH216" i="3"/>
  <c r="BO209" i="3"/>
  <c r="AY209" i="3"/>
  <c r="AQ209" i="3"/>
  <c r="AX200" i="7"/>
  <c r="AQ200" i="7"/>
  <c r="AA168" i="2"/>
  <c r="X168" i="2"/>
  <c r="Z168" i="2"/>
  <c r="Y168" i="2"/>
  <c r="W168" i="2"/>
  <c r="V168" i="2"/>
  <c r="BN204" i="3"/>
  <c r="AZ204" i="3"/>
  <c r="AR204" i="3"/>
  <c r="F211" i="7"/>
  <c r="E211" i="7"/>
  <c r="W211" i="7" s="1"/>
  <c r="BJ308" i="3"/>
  <c r="BI308" i="3"/>
  <c r="BH308" i="3"/>
  <c r="AK308" i="3" s="1"/>
  <c r="AD308" i="3"/>
  <c r="F215" i="7"/>
  <c r="E215" i="7"/>
  <c r="W215" i="7" s="1"/>
  <c r="F222" i="7"/>
  <c r="E222" i="7"/>
  <c r="W222" i="7" s="1"/>
  <c r="M205" i="13"/>
  <c r="W205" i="5"/>
  <c r="D205" i="1" s="1"/>
  <c r="O205" i="1" s="1"/>
  <c r="L177" i="2"/>
  <c r="B177" i="2"/>
  <c r="AA223" i="4"/>
  <c r="AI223" i="4" s="1"/>
  <c r="BA223" i="6"/>
  <c r="AY223" i="8"/>
  <c r="AY223" i="10"/>
  <c r="AT223" i="6"/>
  <c r="AR223" i="10"/>
  <c r="AR223" i="8"/>
  <c r="AR223" i="9"/>
  <c r="AY223" i="9" s="1"/>
  <c r="AY223" i="7"/>
  <c r="AX192" i="6"/>
  <c r="AQ192" i="6"/>
  <c r="V235" i="15"/>
  <c r="Y235" i="15"/>
  <c r="Q235" i="15"/>
  <c r="Y235" i="4"/>
  <c r="AG235" i="4" s="1"/>
  <c r="AR235" i="6"/>
  <c r="AP235" i="10"/>
  <c r="AW235" i="8"/>
  <c r="AW235" i="10"/>
  <c r="AR235" i="5"/>
  <c r="AY235" i="6"/>
  <c r="AP235" i="9"/>
  <c r="AW235" i="9" s="1"/>
  <c r="AP235" i="8"/>
  <c r="AY235" i="5"/>
  <c r="Q323" i="15"/>
  <c r="Y323" i="15"/>
  <c r="V323" i="15"/>
  <c r="Y321" i="4"/>
  <c r="AR323" i="5"/>
  <c r="AW323" i="8"/>
  <c r="AP323" i="8"/>
  <c r="AP323" i="10"/>
  <c r="AW323" i="10"/>
  <c r="AR323" i="6"/>
  <c r="AP323" i="9"/>
  <c r="AW323" i="9" s="1"/>
  <c r="AY323" i="6"/>
  <c r="AY323" i="5"/>
  <c r="Q312" i="15"/>
  <c r="V312" i="15"/>
  <c r="Y312" i="15"/>
  <c r="Y310" i="4"/>
  <c r="AW312" i="10"/>
  <c r="AP312" i="10"/>
  <c r="AP312" i="9"/>
  <c r="AW312" i="9" s="1"/>
  <c r="AY312" i="6"/>
  <c r="AR312" i="6"/>
  <c r="AY312" i="5"/>
  <c r="AW312" i="8"/>
  <c r="AP312" i="8"/>
  <c r="AR312" i="5"/>
  <c r="S255" i="15"/>
  <c r="X254" i="4" s="1"/>
  <c r="AF254" i="4" s="1"/>
  <c r="R255" i="15"/>
  <c r="AQ255" i="10"/>
  <c r="Z254" i="4"/>
  <c r="AH254" i="4" s="1"/>
  <c r="AX255" i="10"/>
  <c r="AQ255" i="8"/>
  <c r="AS255" i="6"/>
  <c r="AZ255" i="6"/>
  <c r="AX255" i="8"/>
  <c r="R267" i="15"/>
  <c r="S267" i="15"/>
  <c r="X266" i="4" s="1"/>
  <c r="AF266" i="4" s="1"/>
  <c r="Z266" i="4"/>
  <c r="AH266" i="4" s="1"/>
  <c r="AX267" i="10"/>
  <c r="AQ267" i="10"/>
  <c r="AZ267" i="6"/>
  <c r="AS267" i="6"/>
  <c r="AQ267" i="8"/>
  <c r="AX267" i="8"/>
  <c r="R315" i="15"/>
  <c r="S315" i="15"/>
  <c r="X313" i="4" s="1"/>
  <c r="Z313" i="4"/>
  <c r="AX315" i="10"/>
  <c r="AQ315" i="10"/>
  <c r="AX315" i="8"/>
  <c r="AS315" i="6"/>
  <c r="AZ315" i="6"/>
  <c r="AQ315" i="8"/>
  <c r="Y230" i="15"/>
  <c r="V230" i="15"/>
  <c r="Q230" i="15"/>
  <c r="Y230" i="4"/>
  <c r="AG230" i="4" s="1"/>
  <c r="AP230" i="10"/>
  <c r="AW230" i="10"/>
  <c r="AY230" i="6"/>
  <c r="AW230" i="8"/>
  <c r="AP230" i="9"/>
  <c r="AW230" i="9" s="1"/>
  <c r="AR230" i="6"/>
  <c r="AP230" i="8"/>
  <c r="AY230" i="5"/>
  <c r="AR230" i="5"/>
  <c r="Y283" i="15"/>
  <c r="Q283" i="15"/>
  <c r="V283" i="15"/>
  <c r="Y281" i="4"/>
  <c r="AG281" i="4" s="1"/>
  <c r="AW283" i="10"/>
  <c r="AP283" i="10"/>
  <c r="AW283" i="8"/>
  <c r="AR283" i="5"/>
  <c r="AR283" i="6"/>
  <c r="AY283" i="6"/>
  <c r="AY283" i="5"/>
  <c r="AP283" i="8"/>
  <c r="AP283" i="9"/>
  <c r="AW283" i="9" s="1"/>
  <c r="S308" i="15"/>
  <c r="X306" i="4" s="1"/>
  <c r="R308" i="15"/>
  <c r="Z306" i="4"/>
  <c r="AX308" i="10"/>
  <c r="AS308" i="6"/>
  <c r="AQ308" i="10"/>
  <c r="AX308" i="8"/>
  <c r="AQ308" i="8"/>
  <c r="AZ308" i="6"/>
  <c r="V215" i="4"/>
  <c r="AD215" i="4" s="1"/>
  <c r="AM215" i="10"/>
  <c r="AM215" i="7"/>
  <c r="AT215" i="10"/>
  <c r="AM215" i="9"/>
  <c r="AT215" i="9" s="1"/>
  <c r="AT215" i="7"/>
  <c r="BS196" i="3"/>
  <c r="B196" i="1"/>
  <c r="M196" i="1" s="1"/>
  <c r="AV201" i="10"/>
  <c r="AO201" i="10"/>
  <c r="BP208" i="3"/>
  <c r="AP208" i="3"/>
  <c r="AX208" i="3"/>
  <c r="W218" i="4"/>
  <c r="AE218" i="4" s="1"/>
  <c r="AN218" i="10"/>
  <c r="AU218" i="10"/>
  <c r="AU218" i="8"/>
  <c r="AW218" i="5"/>
  <c r="AN218" i="8"/>
  <c r="AP218" i="5"/>
  <c r="Q258" i="15"/>
  <c r="Y258" i="15"/>
  <c r="V258" i="15"/>
  <c r="Y257" i="4"/>
  <c r="AG257" i="4" s="1"/>
  <c r="AW258" i="10"/>
  <c r="AW258" i="8"/>
  <c r="AY258" i="5"/>
  <c r="AY258" i="6"/>
  <c r="AP258" i="10"/>
  <c r="AR258" i="6"/>
  <c r="AR258" i="5"/>
  <c r="AP258" i="8"/>
  <c r="AP258" i="9"/>
  <c r="AW258" i="9" s="1"/>
  <c r="Q268" i="15"/>
  <c r="Y268" i="15"/>
  <c r="V268" i="15"/>
  <c r="Y267" i="4"/>
  <c r="AG267" i="4" s="1"/>
  <c r="AW268" i="10"/>
  <c r="AP268" i="10"/>
  <c r="AW268" i="8"/>
  <c r="AY268" i="6"/>
  <c r="AR268" i="5"/>
  <c r="AR268" i="6"/>
  <c r="AP268" i="8"/>
  <c r="AY268" i="5"/>
  <c r="AP268" i="9"/>
  <c r="AW268" i="9" s="1"/>
  <c r="S304" i="15"/>
  <c r="X302" i="4" s="1"/>
  <c r="R304" i="15"/>
  <c r="Z302" i="4"/>
  <c r="AX304" i="10"/>
  <c r="AS304" i="6"/>
  <c r="AX304" i="8"/>
  <c r="AZ304" i="6"/>
  <c r="AQ304" i="10"/>
  <c r="AQ304" i="8"/>
  <c r="S316" i="15"/>
  <c r="X314" i="4" s="1"/>
  <c r="R316" i="15"/>
  <c r="Z314" i="4"/>
  <c r="AQ316" i="10"/>
  <c r="AX316" i="8"/>
  <c r="AX316" i="10"/>
  <c r="AS316" i="6"/>
  <c r="AZ316" i="6"/>
  <c r="AQ316" i="8"/>
  <c r="S273" i="15"/>
  <c r="X271" i="4" s="1"/>
  <c r="AF271" i="4" s="1"/>
  <c r="R273" i="15"/>
  <c r="Z271" i="4"/>
  <c r="AH271" i="4" s="1"/>
  <c r="AX273" i="8"/>
  <c r="AS273" i="6"/>
  <c r="AZ273" i="6"/>
  <c r="AX273" i="10"/>
  <c r="AQ273" i="10"/>
  <c r="AQ273" i="8"/>
  <c r="BQ210" i="3"/>
  <c r="AV210" i="3"/>
  <c r="AN210" i="3"/>
  <c r="R240" i="15"/>
  <c r="S240" i="15"/>
  <c r="X239" i="4" s="1"/>
  <c r="AF239" i="4" s="1"/>
  <c r="Z239" i="4"/>
  <c r="AH239" i="4" s="1"/>
  <c r="AX240" i="10"/>
  <c r="AZ240" i="6"/>
  <c r="AS240" i="6"/>
  <c r="AQ240" i="8"/>
  <c r="AX240" i="8"/>
  <c r="AQ240" i="10"/>
  <c r="F219" i="7"/>
  <c r="E219" i="7"/>
  <c r="W219" i="7" s="1"/>
  <c r="AH213" i="6"/>
  <c r="AH213" i="3"/>
  <c r="R269" i="15"/>
  <c r="S269" i="15"/>
  <c r="X268" i="4" s="1"/>
  <c r="AF268" i="4" s="1"/>
  <c r="Z268" i="4"/>
  <c r="AH268" i="4" s="1"/>
  <c r="AX269" i="10"/>
  <c r="AS269" i="6"/>
  <c r="AZ269" i="6"/>
  <c r="AX269" i="8"/>
  <c r="AQ269" i="10"/>
  <c r="AQ269" i="8"/>
  <c r="S262" i="15"/>
  <c r="X261" i="4" s="1"/>
  <c r="AF261" i="4" s="1"/>
  <c r="R262" i="15"/>
  <c r="Z261" i="4"/>
  <c r="AH261" i="4" s="1"/>
  <c r="AX262" i="8"/>
  <c r="AS262" i="6"/>
  <c r="AZ262" i="6"/>
  <c r="AX262" i="10"/>
  <c r="AQ262" i="10"/>
  <c r="AQ262" i="8"/>
  <c r="F212" i="8"/>
  <c r="E212" i="8"/>
  <c r="W212" i="8" s="1"/>
  <c r="F212" i="1" s="1"/>
  <c r="Q212" i="1" s="1"/>
  <c r="Y280" i="15"/>
  <c r="V280" i="15"/>
  <c r="Q280" i="15"/>
  <c r="Y278" i="4"/>
  <c r="AG278" i="4" s="1"/>
  <c r="AP280" i="9"/>
  <c r="AW280" i="9" s="1"/>
  <c r="AP280" i="10"/>
  <c r="AW280" i="10"/>
  <c r="AY280" i="6"/>
  <c r="AR280" i="5"/>
  <c r="AY280" i="5"/>
  <c r="AW280" i="8"/>
  <c r="AR280" i="6"/>
  <c r="AP280" i="8"/>
  <c r="AH220" i="6"/>
  <c r="AH220" i="3"/>
  <c r="AX198" i="7"/>
  <c r="AQ198" i="7"/>
  <c r="Y292" i="15"/>
  <c r="V292" i="15"/>
  <c r="Q292" i="15"/>
  <c r="AW292" i="10"/>
  <c r="Y290" i="4"/>
  <c r="AG290" i="4" s="1"/>
  <c r="AP292" i="10"/>
  <c r="AW292" i="8"/>
  <c r="AP292" i="9"/>
  <c r="AW292" i="9" s="1"/>
  <c r="AR292" i="6"/>
  <c r="AR292" i="5"/>
  <c r="AY292" i="6"/>
  <c r="AP292" i="8"/>
  <c r="AY292" i="5"/>
  <c r="M207" i="13"/>
  <c r="W207" i="5"/>
  <c r="D207" i="1" s="1"/>
  <c r="O207" i="1" s="1"/>
  <c r="AE217" i="8"/>
  <c r="AG217" i="6"/>
  <c r="AG217" i="5"/>
  <c r="AE217" i="3"/>
  <c r="BV197" i="3"/>
  <c r="Q267" i="15"/>
  <c r="Y267" i="15"/>
  <c r="V267" i="15"/>
  <c r="Y266" i="4"/>
  <c r="AG266" i="4" s="1"/>
  <c r="AW267" i="10"/>
  <c r="AP267" i="10"/>
  <c r="AY267" i="6"/>
  <c r="AP267" i="9"/>
  <c r="AW267" i="9" s="1"/>
  <c r="AR267" i="6"/>
  <c r="AY267" i="5"/>
  <c r="AP267" i="8"/>
  <c r="AR267" i="5"/>
  <c r="AW267" i="8"/>
  <c r="R236" i="15"/>
  <c r="S236" i="15"/>
  <c r="X236" i="4" s="1"/>
  <c r="AF236" i="4" s="1"/>
  <c r="Z236" i="4"/>
  <c r="AH236" i="4" s="1"/>
  <c r="AX236" i="10"/>
  <c r="AZ236" i="6"/>
  <c r="AX236" i="8"/>
  <c r="AQ236" i="10"/>
  <c r="AS236" i="6"/>
  <c r="AQ236" i="8"/>
  <c r="S289" i="15"/>
  <c r="X287" i="4" s="1"/>
  <c r="AF287" i="4" s="1"/>
  <c r="R289" i="15"/>
  <c r="Z287" i="4"/>
  <c r="AH287" i="4" s="1"/>
  <c r="AS289" i="6"/>
  <c r="AZ289" i="6"/>
  <c r="AX289" i="8"/>
  <c r="AQ289" i="10"/>
  <c r="AX289" i="10"/>
  <c r="AQ289" i="8"/>
  <c r="AR210" i="7"/>
  <c r="G210" i="1"/>
  <c r="R210" i="1" s="1"/>
  <c r="BA219" i="3"/>
  <c r="AS219" i="3"/>
  <c r="M297" i="4"/>
  <c r="K297" i="4"/>
  <c r="AF297" i="4"/>
  <c r="F216" i="3"/>
  <c r="X216" i="3" s="1"/>
  <c r="E216" i="3"/>
  <c r="V319" i="15"/>
  <c r="Q319" i="15"/>
  <c r="Y319" i="15"/>
  <c r="Y317" i="4"/>
  <c r="AR319" i="5"/>
  <c r="AW319" i="10"/>
  <c r="AP319" i="10"/>
  <c r="AY319" i="6"/>
  <c r="AW319" i="8"/>
  <c r="AR319" i="6"/>
  <c r="AP319" i="8"/>
  <c r="AY319" i="5"/>
  <c r="AP319" i="9"/>
  <c r="AW319" i="9" s="1"/>
  <c r="AW210" i="7"/>
  <c r="AP210" i="7"/>
  <c r="AV218" i="7"/>
  <c r="AO218" i="7"/>
  <c r="AT202" i="5"/>
  <c r="BA202" i="5"/>
  <c r="F215" i="3"/>
  <c r="X215" i="3" s="1"/>
  <c r="E215" i="3"/>
  <c r="S305" i="15"/>
  <c r="X303" i="4" s="1"/>
  <c r="R305" i="15"/>
  <c r="Z303" i="4"/>
  <c r="AX305" i="10"/>
  <c r="AQ305" i="10"/>
  <c r="AX305" i="8"/>
  <c r="AZ305" i="6"/>
  <c r="AQ305" i="8"/>
  <c r="AS305" i="6"/>
  <c r="S302" i="15"/>
  <c r="X300" i="4" s="1"/>
  <c r="R302" i="15"/>
  <c r="Z300" i="4"/>
  <c r="AX302" i="10"/>
  <c r="AZ302" i="6"/>
  <c r="AQ302" i="10"/>
  <c r="AS302" i="6"/>
  <c r="AX302" i="8"/>
  <c r="AQ302" i="8"/>
  <c r="AF218" i="9"/>
  <c r="AN218" i="9" s="1"/>
  <c r="AU218" i="9" s="1"/>
  <c r="AI218" i="7"/>
  <c r="AF218" i="3"/>
  <c r="W217" i="4"/>
  <c r="AE217" i="4" s="1"/>
  <c r="AN217" i="10"/>
  <c r="AU217" i="8"/>
  <c r="AP217" i="5"/>
  <c r="AU217" i="10"/>
  <c r="AW217" i="5"/>
  <c r="AN217" i="8"/>
  <c r="F223" i="5"/>
  <c r="X223" i="5" s="1"/>
  <c r="E223" i="5"/>
  <c r="BP199" i="3"/>
  <c r="AP199" i="3"/>
  <c r="AX199" i="3"/>
  <c r="BN201" i="3"/>
  <c r="AZ201" i="3"/>
  <c r="AR201" i="3"/>
  <c r="BM199" i="3"/>
  <c r="W199" i="3"/>
  <c r="AS209" i="5"/>
  <c r="AZ209" i="5"/>
  <c r="BA204" i="5"/>
  <c r="AT204" i="5"/>
  <c r="F211" i="8"/>
  <c r="E211" i="8"/>
  <c r="W211" i="8" s="1"/>
  <c r="F211" i="1" s="1"/>
  <c r="Q211" i="1" s="1"/>
  <c r="AR199" i="7"/>
  <c r="G199" i="1"/>
  <c r="R199" i="1" s="1"/>
  <c r="AO222" i="7"/>
  <c r="AV222" i="7"/>
  <c r="D181" i="2"/>
  <c r="N181" i="2"/>
  <c r="N292" i="1"/>
  <c r="K292" i="1"/>
  <c r="AU209" i="3"/>
  <c r="AM209" i="3"/>
  <c r="Y265" i="15"/>
  <c r="V265" i="15"/>
  <c r="Q265" i="15"/>
  <c r="Y264" i="4"/>
  <c r="AG264" i="4" s="1"/>
  <c r="AP265" i="10"/>
  <c r="AW265" i="10"/>
  <c r="AW265" i="8"/>
  <c r="AY265" i="6"/>
  <c r="AR265" i="6"/>
  <c r="AY265" i="5"/>
  <c r="AR265" i="5"/>
  <c r="AP265" i="8"/>
  <c r="AP265" i="9"/>
  <c r="AW265" i="9" s="1"/>
  <c r="V239" i="15"/>
  <c r="Q239" i="15"/>
  <c r="Y239" i="15"/>
  <c r="Y238" i="4"/>
  <c r="AG238" i="4" s="1"/>
  <c r="AP239" i="10"/>
  <c r="AW239" i="8"/>
  <c r="AW239" i="10"/>
  <c r="AP239" i="9"/>
  <c r="AW239" i="9" s="1"/>
  <c r="AY239" i="5"/>
  <c r="AR239" i="5"/>
  <c r="AY239" i="6"/>
  <c r="AR239" i="6"/>
  <c r="AP239" i="8"/>
  <c r="S249" i="15"/>
  <c r="X248" i="4" s="1"/>
  <c r="AF248" i="4" s="1"/>
  <c r="R249" i="15"/>
  <c r="Z248" i="4"/>
  <c r="AH248" i="4" s="1"/>
  <c r="AS249" i="6"/>
  <c r="AZ249" i="6"/>
  <c r="AQ249" i="10"/>
  <c r="AX249" i="8"/>
  <c r="AX249" i="10"/>
  <c r="AQ249" i="8"/>
  <c r="S266" i="15"/>
  <c r="X265" i="4" s="1"/>
  <c r="AF265" i="4" s="1"/>
  <c r="R266" i="15"/>
  <c r="Z265" i="4"/>
  <c r="AH265" i="4" s="1"/>
  <c r="AX266" i="10"/>
  <c r="AQ266" i="10"/>
  <c r="AX266" i="8"/>
  <c r="AZ266" i="6"/>
  <c r="AS266" i="6"/>
  <c r="AQ266" i="8"/>
  <c r="V231" i="15"/>
  <c r="Y231" i="15"/>
  <c r="Q231" i="15"/>
  <c r="Y231" i="4"/>
  <c r="AG231" i="4" s="1"/>
  <c r="AP231" i="10"/>
  <c r="AY231" i="6"/>
  <c r="AW231" i="10"/>
  <c r="AP231" i="9"/>
  <c r="AW231" i="9" s="1"/>
  <c r="AW231" i="8"/>
  <c r="AR231" i="6"/>
  <c r="AR231" i="5"/>
  <c r="AY231" i="5"/>
  <c r="AP231" i="8"/>
  <c r="S323" i="15"/>
  <c r="X321" i="4" s="1"/>
  <c r="R323" i="15"/>
  <c r="Z321" i="4"/>
  <c r="AQ323" i="8"/>
  <c r="AX323" i="8"/>
  <c r="AQ323" i="10"/>
  <c r="AX323" i="10"/>
  <c r="AS323" i="6"/>
  <c r="AZ323" i="6"/>
  <c r="Q259" i="15"/>
  <c r="Y259" i="15"/>
  <c r="V259" i="15"/>
  <c r="Y258" i="4"/>
  <c r="AG258" i="4" s="1"/>
  <c r="AP259" i="10"/>
  <c r="AW259" i="8"/>
  <c r="AY259" i="6"/>
  <c r="AP259" i="8"/>
  <c r="AW259" i="10"/>
  <c r="AR259" i="6"/>
  <c r="AP259" i="9"/>
  <c r="AW259" i="9" s="1"/>
  <c r="AY259" i="5"/>
  <c r="AR259" i="5"/>
  <c r="S288" i="15"/>
  <c r="X286" i="4" s="1"/>
  <c r="AF286" i="4" s="1"/>
  <c r="R288" i="15"/>
  <c r="Z286" i="4"/>
  <c r="AH286" i="4" s="1"/>
  <c r="AX288" i="10"/>
  <c r="AZ288" i="6"/>
  <c r="AX288" i="8"/>
  <c r="AQ288" i="8"/>
  <c r="AS288" i="6"/>
  <c r="AQ288" i="10"/>
  <c r="S319" i="15"/>
  <c r="X317" i="4" s="1"/>
  <c r="R319" i="15"/>
  <c r="Z317" i="4"/>
  <c r="AX319" i="10"/>
  <c r="AZ319" i="6"/>
  <c r="AQ319" i="10"/>
  <c r="AX319" i="8"/>
  <c r="AS319" i="6"/>
  <c r="AQ319" i="8"/>
  <c r="BM209" i="3"/>
  <c r="W209" i="3"/>
  <c r="Y264" i="15"/>
  <c r="V264" i="15"/>
  <c r="Q264" i="15"/>
  <c r="Y263" i="4"/>
  <c r="AG263" i="4" s="1"/>
  <c r="AP264" i="10"/>
  <c r="AY264" i="6"/>
  <c r="AP264" i="8"/>
  <c r="AP264" i="9"/>
  <c r="AW264" i="9" s="1"/>
  <c r="AW264" i="10"/>
  <c r="AW264" i="8"/>
  <c r="AR264" i="6"/>
  <c r="AR264" i="5"/>
  <c r="AY264" i="5"/>
  <c r="E219" i="6"/>
  <c r="W219" i="6" s="1"/>
  <c r="E219" i="1" s="1"/>
  <c r="P219" i="1" s="1"/>
  <c r="F219" i="6"/>
  <c r="X219" i="6" s="1"/>
  <c r="BP210" i="3"/>
  <c r="AX210" i="3"/>
  <c r="AP210" i="3"/>
  <c r="AA215" i="4"/>
  <c r="AI215" i="4" s="1"/>
  <c r="BA215" i="6"/>
  <c r="AR215" i="10"/>
  <c r="AY215" i="10"/>
  <c r="AY215" i="8"/>
  <c r="AR215" i="9"/>
  <c r="AY215" i="9" s="1"/>
  <c r="AT215" i="6"/>
  <c r="AR215" i="8"/>
  <c r="AY215" i="7"/>
  <c r="Z169" i="2"/>
  <c r="Y169" i="2"/>
  <c r="X169" i="2"/>
  <c r="W169" i="2"/>
  <c r="V169" i="2"/>
  <c r="AA169" i="2"/>
  <c r="AO207" i="6"/>
  <c r="AV207" i="6"/>
  <c r="S247" i="15"/>
  <c r="X246" i="4" s="1"/>
  <c r="AF246" i="4" s="1"/>
  <c r="R247" i="15"/>
  <c r="Z246" i="4"/>
  <c r="AH246" i="4" s="1"/>
  <c r="AX247" i="10"/>
  <c r="AZ247" i="6"/>
  <c r="AQ247" i="8"/>
  <c r="AQ247" i="10"/>
  <c r="AS247" i="6"/>
  <c r="AX247" i="8"/>
  <c r="AT208" i="5"/>
  <c r="BA208" i="5"/>
  <c r="AU198" i="7"/>
  <c r="AN198" i="7"/>
  <c r="AH221" i="6"/>
  <c r="AH221" i="3"/>
  <c r="AV219" i="7"/>
  <c r="AO219" i="7"/>
  <c r="BV193" i="3"/>
  <c r="S274" i="15"/>
  <c r="X272" i="4" s="1"/>
  <c r="AF272" i="4" s="1"/>
  <c r="R274" i="15"/>
  <c r="Z272" i="4"/>
  <c r="AH272" i="4" s="1"/>
  <c r="AX274" i="10"/>
  <c r="AZ274" i="6"/>
  <c r="AQ274" i="10"/>
  <c r="AQ274" i="8"/>
  <c r="AS274" i="6"/>
  <c r="AX274" i="8"/>
  <c r="S257" i="15"/>
  <c r="X256" i="4" s="1"/>
  <c r="AF256" i="4" s="1"/>
  <c r="R257" i="15"/>
  <c r="AS257" i="6"/>
  <c r="Z256" i="4"/>
  <c r="AH256" i="4" s="1"/>
  <c r="AX257" i="10"/>
  <c r="AX257" i="8"/>
  <c r="AQ257" i="8"/>
  <c r="AZ257" i="6"/>
  <c r="AQ257" i="10"/>
  <c r="AI198" i="6"/>
  <c r="AP198" i="6"/>
  <c r="AW198" i="6"/>
  <c r="J299" i="4"/>
  <c r="Q277" i="15"/>
  <c r="Y277" i="15"/>
  <c r="V277" i="15"/>
  <c r="Y275" i="4"/>
  <c r="AG275" i="4" s="1"/>
  <c r="AW277" i="10"/>
  <c r="AR277" i="6"/>
  <c r="AP277" i="8"/>
  <c r="AY277" i="5"/>
  <c r="AP277" i="10"/>
  <c r="AY277" i="6"/>
  <c r="AW277" i="8"/>
  <c r="AP277" i="9"/>
  <c r="AW277" i="9" s="1"/>
  <c r="AR277" i="5"/>
  <c r="V297" i="15"/>
  <c r="Q297" i="15"/>
  <c r="Y297" i="15"/>
  <c r="Y295" i="4"/>
  <c r="AG295" i="4" s="1"/>
  <c r="AP297" i="10"/>
  <c r="AP297" i="9"/>
  <c r="AW297" i="9" s="1"/>
  <c r="AW297" i="10"/>
  <c r="AY297" i="5"/>
  <c r="AY297" i="6"/>
  <c r="AP297" i="8"/>
  <c r="AW297" i="8"/>
  <c r="AR297" i="6"/>
  <c r="AR297" i="5"/>
  <c r="N176" i="2"/>
  <c r="D176" i="2"/>
  <c r="R245" i="15"/>
  <c r="S245" i="15"/>
  <c r="X244" i="4" s="1"/>
  <c r="AF244" i="4" s="1"/>
  <c r="Z244" i="4"/>
  <c r="AH244" i="4" s="1"/>
  <c r="AX245" i="10"/>
  <c r="AZ245" i="6"/>
  <c r="AQ245" i="10"/>
  <c r="AX245" i="8"/>
  <c r="AQ245" i="8"/>
  <c r="AS245" i="6"/>
  <c r="F218" i="3"/>
  <c r="X218" i="3" s="1"/>
  <c r="E218" i="3"/>
  <c r="N185" i="2"/>
  <c r="D185" i="2"/>
  <c r="M199" i="13"/>
  <c r="W199" i="5"/>
  <c r="D199" i="1" s="1"/>
  <c r="O199" i="1" s="1"/>
  <c r="AU298" i="4"/>
  <c r="AU202" i="7"/>
  <c r="AN202" i="7"/>
  <c r="AQ205" i="5"/>
  <c r="AX205" i="5"/>
  <c r="AA216" i="4"/>
  <c r="AI216" i="4" s="1"/>
  <c r="BA216" i="6"/>
  <c r="AR216" i="10"/>
  <c r="AT216" i="6"/>
  <c r="AR216" i="8"/>
  <c r="AY216" i="8"/>
  <c r="AY216" i="10"/>
  <c r="AY216" i="7"/>
  <c r="AR216" i="9"/>
  <c r="AY216" i="9" s="1"/>
  <c r="Q272" i="15"/>
  <c r="V272" i="15"/>
  <c r="Y272" i="15"/>
  <c r="AP272" i="10"/>
  <c r="AW272" i="10"/>
  <c r="AY272" i="6"/>
  <c r="AR272" i="6"/>
  <c r="AP272" i="8"/>
  <c r="AW272" i="8"/>
  <c r="AR272" i="5"/>
  <c r="AY272" i="5"/>
  <c r="AP272" i="9"/>
  <c r="AW272" i="9" s="1"/>
  <c r="AG218" i="10"/>
  <c r="AG218" i="9"/>
  <c r="AO218" i="9" s="1"/>
  <c r="AV218" i="9" s="1"/>
  <c r="AG218" i="8"/>
  <c r="AF218" i="7"/>
  <c r="AI218" i="5"/>
  <c r="AG218" i="3"/>
  <c r="L179" i="2"/>
  <c r="B179" i="2"/>
  <c r="E213" i="6"/>
  <c r="W213" i="6" s="1"/>
  <c r="E213" i="1" s="1"/>
  <c r="P213" i="1" s="1"/>
  <c r="F213" i="6"/>
  <c r="X213" i="6" s="1"/>
  <c r="O183" i="2"/>
  <c r="E183" i="2"/>
  <c r="AS205" i="5"/>
  <c r="AZ205" i="5"/>
  <c r="BJ308" i="10"/>
  <c r="BI308" i="10"/>
  <c r="BH308" i="10"/>
  <c r="E214" i="8"/>
  <c r="W214" i="8" s="1"/>
  <c r="F214" i="1" s="1"/>
  <c r="Q214" i="1" s="1"/>
  <c r="F214" i="8"/>
  <c r="F221" i="6"/>
  <c r="X221" i="6" s="1"/>
  <c r="E221" i="6"/>
  <c r="W221" i="6" s="1"/>
  <c r="E221" i="1" s="1"/>
  <c r="P221" i="1" s="1"/>
  <c r="AV204" i="6"/>
  <c r="AO204" i="6"/>
  <c r="BN206" i="3"/>
  <c r="AZ206" i="3"/>
  <c r="AR206" i="3"/>
  <c r="AX203" i="5"/>
  <c r="AQ203" i="5"/>
  <c r="BN200" i="3"/>
  <c r="AR200" i="3"/>
  <c r="AZ200" i="3"/>
  <c r="AF216" i="9"/>
  <c r="AN216" i="9" s="1"/>
  <c r="AU216" i="9" s="1"/>
  <c r="AI216" i="7"/>
  <c r="AF216" i="3"/>
  <c r="F215" i="8"/>
  <c r="E215" i="8"/>
  <c r="W215" i="8" s="1"/>
  <c r="F215" i="1" s="1"/>
  <c r="Q215" i="1" s="1"/>
  <c r="BR201" i="3"/>
  <c r="AW201" i="3"/>
  <c r="AO201" i="3"/>
  <c r="AE218" i="8"/>
  <c r="AG218" i="6"/>
  <c r="AG218" i="5"/>
  <c r="AE218" i="3"/>
  <c r="F223" i="6"/>
  <c r="X223" i="6" s="1"/>
  <c r="E223" i="6"/>
  <c r="W223" i="6" s="1"/>
  <c r="E223" i="1" s="1"/>
  <c r="P223" i="1" s="1"/>
  <c r="AU205" i="3"/>
  <c r="AM205" i="3"/>
  <c r="BN199" i="3"/>
  <c r="AR199" i="3"/>
  <c r="AZ199" i="3"/>
  <c r="AI199" i="6"/>
  <c r="AP199" i="6"/>
  <c r="AW199" i="6"/>
  <c r="E213" i="7"/>
  <c r="W213" i="7" s="1"/>
  <c r="F213" i="7"/>
  <c r="AX189" i="6"/>
  <c r="AQ189" i="6"/>
  <c r="BA201" i="5"/>
  <c r="AT201" i="5"/>
  <c r="L175" i="2"/>
  <c r="B175" i="2"/>
  <c r="AH214" i="7"/>
  <c r="AL214" i="5"/>
  <c r="AJ214" i="3"/>
  <c r="F221" i="5"/>
  <c r="X221" i="5" s="1"/>
  <c r="E221" i="5"/>
  <c r="AT204" i="8"/>
  <c r="AM204" i="8"/>
  <c r="BM210" i="3"/>
  <c r="W210" i="3"/>
  <c r="BA206" i="5"/>
  <c r="AT206" i="5"/>
  <c r="AU203" i="7"/>
  <c r="AN203" i="7"/>
  <c r="AT200" i="5"/>
  <c r="BA200" i="5"/>
  <c r="AI216" i="9"/>
  <c r="AQ216" i="9" s="1"/>
  <c r="AX216" i="9" s="1"/>
  <c r="AK216" i="5"/>
  <c r="AI216" i="3"/>
  <c r="W220" i="4"/>
  <c r="AE220" i="4" s="1"/>
  <c r="AN220" i="10"/>
  <c r="AU220" i="8"/>
  <c r="AU220" i="10"/>
  <c r="AN220" i="8"/>
  <c r="AP220" i="5"/>
  <c r="AW220" i="5"/>
  <c r="BP209" i="3"/>
  <c r="AX209" i="3"/>
  <c r="AP209" i="3"/>
  <c r="B187" i="1"/>
  <c r="M187" i="1" s="1"/>
  <c r="BS187" i="3"/>
  <c r="AW204" i="7"/>
  <c r="AP204" i="7"/>
  <c r="AE211" i="8"/>
  <c r="AG211" i="6"/>
  <c r="AG211" i="5"/>
  <c r="AE211" i="3"/>
  <c r="AE215" i="8"/>
  <c r="AG215" i="6"/>
  <c r="AG215" i="5"/>
  <c r="AE215" i="3"/>
  <c r="BJ330" i="10"/>
  <c r="BH330" i="10"/>
  <c r="BI330" i="10"/>
  <c r="AM200" i="3"/>
  <c r="AU200" i="3"/>
  <c r="F222" i="8"/>
  <c r="E222" i="8"/>
  <c r="W222" i="8" s="1"/>
  <c r="F222" i="1" s="1"/>
  <c r="Q222" i="1" s="1"/>
  <c r="AO209" i="5"/>
  <c r="AV209" i="5"/>
  <c r="B240" i="15"/>
  <c r="B235" i="15"/>
  <c r="B236" i="15"/>
  <c r="B231" i="15"/>
  <c r="B247" i="15"/>
  <c r="B232" i="15"/>
  <c r="B225" i="15"/>
  <c r="B242" i="15"/>
  <c r="B249" i="15"/>
  <c r="B230" i="15"/>
  <c r="B245" i="15"/>
  <c r="B233" i="15"/>
  <c r="B237" i="15"/>
  <c r="B239" i="15"/>
  <c r="B229" i="15"/>
  <c r="B243" i="15"/>
  <c r="B241" i="15"/>
  <c r="B227" i="15"/>
  <c r="B228" i="15"/>
  <c r="B248" i="15"/>
  <c r="B226" i="15"/>
  <c r="B224" i="15"/>
  <c r="B244" i="15"/>
  <c r="B238" i="15"/>
  <c r="I21" i="15"/>
  <c r="B234" i="15"/>
  <c r="B246" i="15"/>
  <c r="Q327" i="15"/>
  <c r="Y327" i="15"/>
  <c r="V327" i="15"/>
  <c r="AW327" i="10"/>
  <c r="Y325" i="4"/>
  <c r="AP327" i="10"/>
  <c r="AR327" i="5"/>
  <c r="AW327" i="8"/>
  <c r="AP327" i="9"/>
  <c r="AW327" i="9" s="1"/>
  <c r="AY327" i="5"/>
  <c r="AR327" i="6"/>
  <c r="AY327" i="6"/>
  <c r="AP327" i="8"/>
  <c r="Q318" i="15"/>
  <c r="Y318" i="15"/>
  <c r="V318" i="15"/>
  <c r="Y316" i="4"/>
  <c r="AW318" i="10"/>
  <c r="AR318" i="6"/>
  <c r="AR318" i="5"/>
  <c r="AP318" i="9"/>
  <c r="AW318" i="9" s="1"/>
  <c r="AP318" i="10"/>
  <c r="AY318" i="6"/>
  <c r="AW318" i="8"/>
  <c r="AP318" i="8"/>
  <c r="AY318" i="5"/>
  <c r="S272" i="15"/>
  <c r="R272" i="15"/>
  <c r="AQ272" i="10"/>
  <c r="AX272" i="10"/>
  <c r="AQ272" i="8"/>
  <c r="AZ272" i="6"/>
  <c r="AS272" i="6"/>
  <c r="AX272" i="8"/>
  <c r="Q285" i="15"/>
  <c r="V285" i="15"/>
  <c r="Y285" i="15"/>
  <c r="Y283" i="4"/>
  <c r="AG283" i="4" s="1"/>
  <c r="AW285" i="10"/>
  <c r="AP285" i="10"/>
  <c r="AR285" i="6"/>
  <c r="AY285" i="6"/>
  <c r="AW285" i="8"/>
  <c r="AY285" i="5"/>
  <c r="AP285" i="8"/>
  <c r="AR285" i="5"/>
  <c r="AP285" i="9"/>
  <c r="AW285" i="9" s="1"/>
  <c r="S250" i="15"/>
  <c r="X249" i="4" s="1"/>
  <c r="AF249" i="4" s="1"/>
  <c r="R250" i="15"/>
  <c r="Z249" i="4"/>
  <c r="AH249" i="4" s="1"/>
  <c r="AQ250" i="10"/>
  <c r="AX250" i="10"/>
  <c r="AX250" i="8"/>
  <c r="AZ250" i="6"/>
  <c r="AS250" i="6"/>
  <c r="AQ250" i="8"/>
  <c r="V326" i="15"/>
  <c r="Y326" i="15"/>
  <c r="Q326" i="15"/>
  <c r="Y324" i="4"/>
  <c r="AW326" i="10"/>
  <c r="AW326" i="8"/>
  <c r="AY326" i="6"/>
  <c r="AR326" i="6"/>
  <c r="AP326" i="9"/>
  <c r="AW326" i="9" s="1"/>
  <c r="AP326" i="10"/>
  <c r="AR326" i="5"/>
  <c r="AY326" i="5"/>
  <c r="AP326" i="8"/>
  <c r="Y262" i="15"/>
  <c r="V262" i="15"/>
  <c r="Q262" i="15"/>
  <c r="Y261" i="4"/>
  <c r="AG261" i="4" s="1"/>
  <c r="AR262" i="6"/>
  <c r="AW262" i="8"/>
  <c r="AY262" i="6"/>
  <c r="AP262" i="10"/>
  <c r="AW262" i="10"/>
  <c r="AR262" i="5"/>
  <c r="AP262" i="9"/>
  <c r="AW262" i="9" s="1"/>
  <c r="AP262" i="8"/>
  <c r="AY262" i="5"/>
  <c r="Y298" i="15"/>
  <c r="V298" i="15"/>
  <c r="Q298" i="15"/>
  <c r="AW298" i="10"/>
  <c r="Y296" i="4"/>
  <c r="AG296" i="4" s="1"/>
  <c r="AP298" i="10"/>
  <c r="AP298" i="9"/>
  <c r="AW298" i="9" s="1"/>
  <c r="AP298" i="8"/>
  <c r="AW298" i="8"/>
  <c r="AY298" i="6"/>
  <c r="AR298" i="6"/>
  <c r="AY298" i="5"/>
  <c r="AR298" i="5"/>
  <c r="S330" i="15"/>
  <c r="X328" i="4" s="1"/>
  <c r="R330" i="15"/>
  <c r="Z328" i="4"/>
  <c r="AX330" i="10"/>
  <c r="AQ330" i="10"/>
  <c r="AZ330" i="6"/>
  <c r="AX330" i="8"/>
  <c r="AS330" i="6"/>
  <c r="AQ330" i="8"/>
  <c r="V212" i="4"/>
  <c r="AD212" i="4" s="1"/>
  <c r="AM212" i="10"/>
  <c r="AT212" i="10"/>
  <c r="AT212" i="7"/>
  <c r="AM212" i="7"/>
  <c r="AM212" i="9"/>
  <c r="AT212" i="9" s="1"/>
  <c r="L185" i="2"/>
  <c r="B185" i="2"/>
  <c r="AH214" i="6"/>
  <c r="AH214" i="3"/>
  <c r="V315" i="15"/>
  <c r="Y315" i="15"/>
  <c r="Q315" i="15"/>
  <c r="Y313" i="4"/>
  <c r="AW315" i="10"/>
  <c r="AP315" i="10"/>
  <c r="AP315" i="9"/>
  <c r="AW315" i="9" s="1"/>
  <c r="AW315" i="8"/>
  <c r="AY315" i="6"/>
  <c r="AR315" i="6"/>
  <c r="AR315" i="5"/>
  <c r="AY315" i="5"/>
  <c r="AP315" i="8"/>
  <c r="L176" i="2"/>
  <c r="B176" i="2"/>
  <c r="F220" i="8"/>
  <c r="E220" i="8"/>
  <c r="W220" i="8" s="1"/>
  <c r="F220" i="1" s="1"/>
  <c r="Q220" i="1" s="1"/>
  <c r="BN209" i="3"/>
  <c r="AZ209" i="3"/>
  <c r="AR209" i="3"/>
  <c r="BP198" i="3"/>
  <c r="AP198" i="3"/>
  <c r="AX198" i="3"/>
  <c r="S241" i="15"/>
  <c r="X240" i="4" s="1"/>
  <c r="AF240" i="4" s="1"/>
  <c r="R241" i="15"/>
  <c r="Z240" i="4"/>
  <c r="AH240" i="4" s="1"/>
  <c r="AX241" i="10"/>
  <c r="AQ241" i="10"/>
  <c r="AZ241" i="6"/>
  <c r="AS241" i="6"/>
  <c r="AX241" i="8"/>
  <c r="AQ241" i="8"/>
  <c r="Q250" i="15"/>
  <c r="V250" i="15"/>
  <c r="Y250" i="15"/>
  <c r="Y249" i="4"/>
  <c r="AG249" i="4" s="1"/>
  <c r="AP250" i="10"/>
  <c r="AW250" i="10"/>
  <c r="AR250" i="5"/>
  <c r="AW250" i="8"/>
  <c r="AY250" i="5"/>
  <c r="AR250" i="6"/>
  <c r="AY250" i="6"/>
  <c r="AP250" i="9"/>
  <c r="AW250" i="9" s="1"/>
  <c r="AP250" i="8"/>
  <c r="Q294" i="15"/>
  <c r="Y294" i="15"/>
  <c r="V294" i="15"/>
  <c r="Y292" i="4"/>
  <c r="AG292" i="4" s="1"/>
  <c r="AW294" i="10"/>
  <c r="AP294" i="10"/>
  <c r="AY294" i="6"/>
  <c r="AR294" i="5"/>
  <c r="AW294" i="8"/>
  <c r="AR294" i="6"/>
  <c r="AP294" i="8"/>
  <c r="AP294" i="9"/>
  <c r="AW294" i="9" s="1"/>
  <c r="AY294" i="5"/>
  <c r="S278" i="15"/>
  <c r="X276" i="4" s="1"/>
  <c r="AF276" i="4" s="1"/>
  <c r="R278" i="15"/>
  <c r="AQ278" i="10"/>
  <c r="Z276" i="4"/>
  <c r="AH276" i="4" s="1"/>
  <c r="AX278" i="10"/>
  <c r="AS278" i="6"/>
  <c r="AZ278" i="6"/>
  <c r="AQ278" i="8"/>
  <c r="AX278" i="8"/>
  <c r="AH223" i="6"/>
  <c r="AH223" i="3"/>
  <c r="AF220" i="9"/>
  <c r="AN220" i="9" s="1"/>
  <c r="AU220" i="9" s="1"/>
  <c r="AI220" i="7"/>
  <c r="AF220" i="3"/>
  <c r="BA217" i="3"/>
  <c r="AS217" i="3"/>
  <c r="S294" i="15"/>
  <c r="X292" i="4" s="1"/>
  <c r="AF292" i="4" s="1"/>
  <c r="R294" i="15"/>
  <c r="Z292" i="4"/>
  <c r="AH292" i="4" s="1"/>
  <c r="AX294" i="10"/>
  <c r="AQ294" i="10"/>
  <c r="AZ294" i="6"/>
  <c r="AX294" i="8"/>
  <c r="AS294" i="6"/>
  <c r="AQ294" i="8"/>
  <c r="AF298" i="4"/>
  <c r="AG298" i="4"/>
  <c r="M298" i="4"/>
  <c r="K298" i="4"/>
  <c r="AH298" i="4"/>
  <c r="S263" i="15"/>
  <c r="X262" i="4" s="1"/>
  <c r="AF262" i="4" s="1"/>
  <c r="R263" i="15"/>
  <c r="Z262" i="4"/>
  <c r="AH262" i="4" s="1"/>
  <c r="AX263" i="10"/>
  <c r="AZ263" i="6"/>
  <c r="AX263" i="8"/>
  <c r="AS263" i="6"/>
  <c r="AQ263" i="10"/>
  <c r="AQ263" i="8"/>
  <c r="Q261" i="15"/>
  <c r="Y261" i="15"/>
  <c r="V261" i="15"/>
  <c r="Y260" i="4"/>
  <c r="AG260" i="4" s="1"/>
  <c r="AP261" i="10"/>
  <c r="AY261" i="6"/>
  <c r="AW261" i="10"/>
  <c r="AR261" i="6"/>
  <c r="AR261" i="5"/>
  <c r="AP261" i="8"/>
  <c r="AW261" i="8"/>
  <c r="AY261" i="5"/>
  <c r="AP261" i="9"/>
  <c r="AW261" i="9" s="1"/>
  <c r="R237" i="15"/>
  <c r="S237" i="15"/>
  <c r="AQ237" i="10"/>
  <c r="AX237" i="8"/>
  <c r="AZ237" i="6"/>
  <c r="AX237" i="10"/>
  <c r="AS237" i="6"/>
  <c r="AQ237" i="8"/>
  <c r="BR199" i="3"/>
  <c r="AO199" i="3"/>
  <c r="AW199" i="3"/>
  <c r="AT211" i="6"/>
  <c r="AA211" i="4"/>
  <c r="AI211" i="4" s="1"/>
  <c r="AY211" i="8"/>
  <c r="AY211" i="10"/>
  <c r="AR211" i="10"/>
  <c r="BA211" i="6"/>
  <c r="AR211" i="9"/>
  <c r="AY211" i="9" s="1"/>
  <c r="AR211" i="8"/>
  <c r="AY211" i="7"/>
  <c r="AM208" i="8"/>
  <c r="AT208" i="8"/>
  <c r="AR204" i="7"/>
  <c r="G204" i="1"/>
  <c r="R204" i="1" s="1"/>
  <c r="S300" i="15"/>
  <c r="X298" i="4" s="1"/>
  <c r="R300" i="15"/>
  <c r="AQ300" i="10"/>
  <c r="Z298" i="4"/>
  <c r="AX300" i="10"/>
  <c r="AS300" i="6"/>
  <c r="AZ300" i="6"/>
  <c r="AX300" i="8"/>
  <c r="AQ300" i="8"/>
  <c r="AX194" i="6"/>
  <c r="AQ194" i="6"/>
  <c r="AX199" i="5"/>
  <c r="AQ199" i="5"/>
  <c r="AU206" i="7"/>
  <c r="AN206" i="7"/>
  <c r="AA161" i="2"/>
  <c r="Z161" i="2"/>
  <c r="Y161" i="2"/>
  <c r="X161" i="2"/>
  <c r="W161" i="2"/>
  <c r="V161" i="2"/>
  <c r="BS186" i="3"/>
  <c r="B186" i="1"/>
  <c r="M186" i="1" s="1"/>
  <c r="AV201" i="5"/>
  <c r="AO201" i="5"/>
  <c r="AV210" i="5"/>
  <c r="AO210" i="5"/>
  <c r="V220" i="4"/>
  <c r="AD220" i="4" s="1"/>
  <c r="AM220" i="10"/>
  <c r="AT220" i="7"/>
  <c r="AT220" i="10"/>
  <c r="AM220" i="9"/>
  <c r="AT220" i="9" s="1"/>
  <c r="AM220" i="7"/>
  <c r="E211" i="3"/>
  <c r="F211" i="3"/>
  <c r="X211" i="3" s="1"/>
  <c r="AT198" i="5"/>
  <c r="BA198" i="5"/>
  <c r="BM208" i="3"/>
  <c r="W208" i="3"/>
  <c r="BA199" i="5"/>
  <c r="AT199" i="5"/>
  <c r="AV213" i="7"/>
  <c r="AO213" i="7"/>
  <c r="BS185" i="3"/>
  <c r="B185" i="1"/>
  <c r="M185" i="1" s="1"/>
  <c r="AW201" i="7"/>
  <c r="AP201" i="7"/>
  <c r="AE214" i="8"/>
  <c r="AG214" i="6"/>
  <c r="AG214" i="5"/>
  <c r="AE214" i="3"/>
  <c r="F221" i="8"/>
  <c r="E221" i="8"/>
  <c r="W221" i="8" s="1"/>
  <c r="F221" i="1" s="1"/>
  <c r="Q221" i="1" s="1"/>
  <c r="L186" i="2"/>
  <c r="B186" i="2"/>
  <c r="BQ202" i="3"/>
  <c r="AV202" i="3"/>
  <c r="AN202" i="3"/>
  <c r="AX195" i="6"/>
  <c r="AQ195" i="6"/>
  <c r="AW206" i="7"/>
  <c r="AP206" i="7"/>
  <c r="AO203" i="8"/>
  <c r="AV203" i="8"/>
  <c r="AP200" i="7"/>
  <c r="AW200" i="7"/>
  <c r="AH216" i="7"/>
  <c r="AL216" i="5"/>
  <c r="AJ216" i="3"/>
  <c r="E220" i="3"/>
  <c r="F220" i="3"/>
  <c r="X220" i="3" s="1"/>
  <c r="AI209" i="6"/>
  <c r="AP209" i="6"/>
  <c r="AW209" i="6"/>
  <c r="BV187" i="3"/>
  <c r="AI211" i="7"/>
  <c r="AF211" i="9"/>
  <c r="AN211" i="9" s="1"/>
  <c r="AU211" i="9" s="1"/>
  <c r="AF211" i="3"/>
  <c r="W221" i="4"/>
  <c r="AE221" i="4" s="1"/>
  <c r="AU221" i="10"/>
  <c r="AN221" i="8"/>
  <c r="AU221" i="8"/>
  <c r="AN221" i="10"/>
  <c r="AP221" i="5"/>
  <c r="AW221" i="5"/>
  <c r="AH215" i="7"/>
  <c r="AL215" i="5"/>
  <c r="AJ215" i="3"/>
  <c r="BR207" i="3"/>
  <c r="AW207" i="3"/>
  <c r="AO207" i="3"/>
  <c r="AO200" i="6"/>
  <c r="AV200" i="6"/>
  <c r="O179" i="2"/>
  <c r="E179" i="2"/>
  <c r="AH222" i="7"/>
  <c r="AL222" i="5"/>
  <c r="AJ222" i="3"/>
  <c r="V162" i="2"/>
  <c r="AA162" i="2"/>
  <c r="W162" i="2"/>
  <c r="Z162" i="2"/>
  <c r="Y162" i="2"/>
  <c r="X162" i="2"/>
  <c r="AO209" i="6"/>
  <c r="AV209" i="6"/>
  <c r="V248" i="15"/>
  <c r="Q248" i="15"/>
  <c r="Y248" i="15"/>
  <c r="Y247" i="4"/>
  <c r="AG247" i="4" s="1"/>
  <c r="AP248" i="10"/>
  <c r="AP248" i="9"/>
  <c r="AW248" i="9" s="1"/>
  <c r="AY248" i="6"/>
  <c r="AR248" i="6"/>
  <c r="AP248" i="8"/>
  <c r="AW248" i="8"/>
  <c r="AW248" i="10"/>
  <c r="AR248" i="5"/>
  <c r="AY248" i="5"/>
  <c r="S235" i="15"/>
  <c r="X235" i="4" s="1"/>
  <c r="AF235" i="4" s="1"/>
  <c r="R235" i="15"/>
  <c r="Z235" i="4"/>
  <c r="AH235" i="4" s="1"/>
  <c r="AS235" i="6"/>
  <c r="AQ235" i="10"/>
  <c r="AX235" i="8"/>
  <c r="AZ235" i="6"/>
  <c r="AX235" i="10"/>
  <c r="AQ235" i="8"/>
  <c r="Y225" i="15"/>
  <c r="Q225" i="15"/>
  <c r="V225" i="15"/>
  <c r="Y225" i="4"/>
  <c r="AG225" i="4" s="1"/>
  <c r="AW225" i="10"/>
  <c r="AY225" i="6"/>
  <c r="AW225" i="8"/>
  <c r="AP225" i="10"/>
  <c r="AY225" i="5"/>
  <c r="AR225" i="6"/>
  <c r="AP225" i="9"/>
  <c r="AW225" i="9" s="1"/>
  <c r="AP225" i="8"/>
  <c r="AR225" i="5"/>
  <c r="S290" i="15"/>
  <c r="X288" i="4" s="1"/>
  <c r="AF288" i="4" s="1"/>
  <c r="R290" i="15"/>
  <c r="AQ290" i="10"/>
  <c r="Z288" i="4"/>
  <c r="AH288" i="4" s="1"/>
  <c r="AX290" i="10"/>
  <c r="AX290" i="8"/>
  <c r="AZ290" i="6"/>
  <c r="AS290" i="6"/>
  <c r="AQ290" i="8"/>
  <c r="S310" i="15"/>
  <c r="X308" i="4" s="1"/>
  <c r="R310" i="15"/>
  <c r="Z308" i="4"/>
  <c r="AX310" i="10"/>
  <c r="AX310" i="8"/>
  <c r="AQ310" i="10"/>
  <c r="AZ310" i="6"/>
  <c r="AS310" i="6"/>
  <c r="AQ310" i="8"/>
  <c r="Y269" i="15"/>
  <c r="V269" i="15"/>
  <c r="Q269" i="15"/>
  <c r="Y268" i="4"/>
  <c r="AG268" i="4" s="1"/>
  <c r="AW269" i="10"/>
  <c r="AR269" i="6"/>
  <c r="AP269" i="10"/>
  <c r="AY269" i="6"/>
  <c r="AP269" i="8"/>
  <c r="AW269" i="8"/>
  <c r="AY269" i="5"/>
  <c r="AR269" i="5"/>
  <c r="AP269" i="9"/>
  <c r="AW269" i="9" s="1"/>
  <c r="S326" i="15"/>
  <c r="X324" i="4" s="1"/>
  <c r="R326" i="15"/>
  <c r="Z324" i="4"/>
  <c r="AX326" i="10"/>
  <c r="AZ326" i="6"/>
  <c r="AQ326" i="10"/>
  <c r="AX326" i="8"/>
  <c r="AS326" i="6"/>
  <c r="AQ326" i="8"/>
  <c r="S286" i="15"/>
  <c r="X284" i="4" s="1"/>
  <c r="AF284" i="4" s="1"/>
  <c r="R286" i="15"/>
  <c r="Z284" i="4"/>
  <c r="AH284" i="4" s="1"/>
  <c r="AX286" i="10"/>
  <c r="AS286" i="6"/>
  <c r="AX286" i="8"/>
  <c r="AQ286" i="10"/>
  <c r="AQ286" i="8"/>
  <c r="AZ286" i="6"/>
  <c r="Y309" i="15"/>
  <c r="V309" i="15"/>
  <c r="Q309" i="15"/>
  <c r="Y307" i="4"/>
  <c r="AP309" i="10"/>
  <c r="AP309" i="9"/>
  <c r="AW309" i="9" s="1"/>
  <c r="AY309" i="6"/>
  <c r="AW309" i="10"/>
  <c r="AR309" i="5"/>
  <c r="AW309" i="8"/>
  <c r="AR309" i="6"/>
  <c r="AY309" i="5"/>
  <c r="AP309" i="8"/>
  <c r="Y237" i="15"/>
  <c r="V237" i="15"/>
  <c r="Q237" i="15"/>
  <c r="AP237" i="10"/>
  <c r="AW237" i="8"/>
  <c r="AW237" i="10"/>
  <c r="AR237" i="5"/>
  <c r="AY237" i="6"/>
  <c r="AP237" i="9"/>
  <c r="AW237" i="9" s="1"/>
  <c r="AR237" i="6"/>
  <c r="AP237" i="8"/>
  <c r="AY237" i="5"/>
  <c r="AA212" i="4"/>
  <c r="AI212" i="4" s="1"/>
  <c r="AY212" i="10"/>
  <c r="AT212" i="6"/>
  <c r="AR212" i="10"/>
  <c r="AY212" i="8"/>
  <c r="BA212" i="6"/>
  <c r="AR212" i="8"/>
  <c r="AR212" i="9"/>
  <c r="AY212" i="9" s="1"/>
  <c r="AY212" i="7"/>
  <c r="BJ330" i="5"/>
  <c r="BI330" i="5"/>
  <c r="BH330" i="5"/>
  <c r="O298" i="4"/>
  <c r="C293" i="1"/>
  <c r="AE221" i="8"/>
  <c r="AG221" i="5"/>
  <c r="AG221" i="6"/>
  <c r="AE221" i="3"/>
  <c r="AR203" i="7"/>
  <c r="G203" i="1"/>
  <c r="R203" i="1" s="1"/>
  <c r="AV207" i="8"/>
  <c r="AO207" i="8"/>
  <c r="AG223" i="10"/>
  <c r="AG223" i="9"/>
  <c r="AO223" i="9" s="1"/>
  <c r="AV223" i="9" s="1"/>
  <c r="AG223" i="8"/>
  <c r="AF223" i="7"/>
  <c r="AI223" i="5"/>
  <c r="AG223" i="3"/>
  <c r="AQ198" i="5"/>
  <c r="AX198" i="5"/>
  <c r="AX206" i="7"/>
  <c r="AQ206" i="7"/>
  <c r="BN207" i="3"/>
  <c r="AZ207" i="3"/>
  <c r="AR207" i="3"/>
  <c r="M210" i="13"/>
  <c r="W210" i="5"/>
  <c r="D210" i="1" s="1"/>
  <c r="O210" i="1" s="1"/>
  <c r="BM204" i="3"/>
  <c r="W204" i="3"/>
  <c r="AQ210" i="7"/>
  <c r="AX210" i="7"/>
  <c r="AA214" i="4"/>
  <c r="AI214" i="4" s="1"/>
  <c r="AT214" i="6"/>
  <c r="AR214" i="8"/>
  <c r="BA214" i="6"/>
  <c r="AR214" i="10"/>
  <c r="AR214" i="9"/>
  <c r="AY214" i="9" s="1"/>
  <c r="AY214" i="8"/>
  <c r="AY214" i="10"/>
  <c r="AY214" i="7"/>
  <c r="S243" i="15"/>
  <c r="X242" i="4" s="1"/>
  <c r="AF242" i="4" s="1"/>
  <c r="R243" i="15"/>
  <c r="Z242" i="4"/>
  <c r="AH242" i="4" s="1"/>
  <c r="AX243" i="10"/>
  <c r="AQ243" i="8"/>
  <c r="AZ243" i="6"/>
  <c r="AX243" i="8"/>
  <c r="AS243" i="6"/>
  <c r="AQ243" i="10"/>
  <c r="AW205" i="7"/>
  <c r="AP205" i="7"/>
  <c r="BA214" i="3"/>
  <c r="AS214" i="3"/>
  <c r="BV184" i="3"/>
  <c r="F219" i="8"/>
  <c r="E219" i="8"/>
  <c r="W219" i="8" s="1"/>
  <c r="F219" i="1" s="1"/>
  <c r="Q219" i="1" s="1"/>
  <c r="AP209" i="7"/>
  <c r="AW209" i="7"/>
  <c r="AO209" i="10"/>
  <c r="AV209" i="10"/>
  <c r="V270" i="15"/>
  <c r="Q270" i="15"/>
  <c r="Y270" i="15"/>
  <c r="Y269" i="4"/>
  <c r="AG269" i="4" s="1"/>
  <c r="AW270" i="10"/>
  <c r="AP270" i="10"/>
  <c r="AP270" i="8"/>
  <c r="AW270" i="8"/>
  <c r="AR270" i="5"/>
  <c r="AY270" i="6"/>
  <c r="AY270" i="5"/>
  <c r="AR270" i="6"/>
  <c r="AP270" i="9"/>
  <c r="AW270" i="9" s="1"/>
  <c r="N183" i="2"/>
  <c r="D183" i="2"/>
  <c r="BV191" i="3"/>
  <c r="BN210" i="3"/>
  <c r="AZ210" i="3"/>
  <c r="AR210" i="3"/>
  <c r="AU202" i="3"/>
  <c r="AM202" i="3"/>
  <c r="AN208" i="7"/>
  <c r="AU208" i="7"/>
  <c r="AV200" i="8"/>
  <c r="AO200" i="8"/>
  <c r="AU203" i="3"/>
  <c r="AM203" i="3"/>
  <c r="R292" i="15"/>
  <c r="S292" i="15"/>
  <c r="X290" i="4" s="1"/>
  <c r="AF290" i="4" s="1"/>
  <c r="AX292" i="10"/>
  <c r="Z290" i="4"/>
  <c r="AH290" i="4" s="1"/>
  <c r="AX292" i="8"/>
  <c r="AQ292" i="10"/>
  <c r="AS292" i="6"/>
  <c r="AZ292" i="6"/>
  <c r="AQ292" i="8"/>
  <c r="O178" i="2"/>
  <c r="E178" i="2"/>
  <c r="AX201" i="5"/>
  <c r="AQ201" i="5"/>
  <c r="AV223" i="7"/>
  <c r="AO223" i="7"/>
  <c r="AO205" i="5"/>
  <c r="AV205" i="5"/>
  <c r="AW199" i="7"/>
  <c r="AP199" i="7"/>
  <c r="BR204" i="3"/>
  <c r="AW204" i="3"/>
  <c r="AO204" i="3"/>
  <c r="E213" i="8"/>
  <c r="W213" i="8" s="1"/>
  <c r="F213" i="1" s="1"/>
  <c r="Q213" i="1" s="1"/>
  <c r="F213" i="8"/>
  <c r="BV185" i="3"/>
  <c r="BQ199" i="3"/>
  <c r="AN199" i="3"/>
  <c r="AV199" i="3"/>
  <c r="A310" i="15"/>
  <c r="AF309" i="15"/>
  <c r="AE309" i="15"/>
  <c r="AF214" i="9"/>
  <c r="AN214" i="9" s="1"/>
  <c r="AU214" i="9" s="1"/>
  <c r="AI214" i="7"/>
  <c r="AF214" i="3"/>
  <c r="AO221" i="7"/>
  <c r="AV221" i="7"/>
  <c r="AX202" i="7"/>
  <c r="AQ202" i="7"/>
  <c r="F217" i="3"/>
  <c r="X217" i="3" s="1"/>
  <c r="E217" i="3"/>
  <c r="AS222" i="3"/>
  <c r="BA222" i="3"/>
  <c r="F220" i="5"/>
  <c r="X220" i="5" s="1"/>
  <c r="E220" i="5"/>
  <c r="AG211" i="10"/>
  <c r="AG211" i="9"/>
  <c r="AO211" i="9" s="1"/>
  <c r="AV211" i="9" s="1"/>
  <c r="AF211" i="7"/>
  <c r="AG211" i="8"/>
  <c r="AI211" i="5"/>
  <c r="AG211" i="3"/>
  <c r="AK307" i="3"/>
  <c r="BP207" i="3"/>
  <c r="AX207" i="3"/>
  <c r="AP207" i="3"/>
  <c r="AF215" i="9"/>
  <c r="AN215" i="9" s="1"/>
  <c r="AU215" i="9" s="1"/>
  <c r="AI215" i="7"/>
  <c r="AF215" i="3"/>
  <c r="AQ207" i="5"/>
  <c r="AX207" i="5"/>
  <c r="AO200" i="5"/>
  <c r="AV200" i="5"/>
  <c r="AA160" i="2"/>
  <c r="Z160" i="2"/>
  <c r="Y160" i="2"/>
  <c r="X160" i="2"/>
  <c r="W160" i="2"/>
  <c r="V160" i="2"/>
  <c r="AE222" i="8"/>
  <c r="AG222" i="5"/>
  <c r="AG222" i="6"/>
  <c r="AE222" i="3"/>
  <c r="AR206" i="7"/>
  <c r="G206" i="1"/>
  <c r="R206" i="1" s="1"/>
  <c r="O175" i="2"/>
  <c r="E175" i="2"/>
  <c r="AT209" i="8"/>
  <c r="AM209" i="8"/>
  <c r="Y256" i="15"/>
  <c r="V256" i="15"/>
  <c r="Q256" i="15"/>
  <c r="Y255" i="4"/>
  <c r="AG255" i="4" s="1"/>
  <c r="AW256" i="10"/>
  <c r="AP256" i="10"/>
  <c r="AR256" i="6"/>
  <c r="AY256" i="6"/>
  <c r="AY256" i="5"/>
  <c r="AW256" i="8"/>
  <c r="AP256" i="8"/>
  <c r="AP256" i="9"/>
  <c r="AW256" i="9" s="1"/>
  <c r="AR256" i="5"/>
  <c r="Y246" i="15"/>
  <c r="V246" i="15"/>
  <c r="Q246" i="15"/>
  <c r="Y245" i="4"/>
  <c r="AG245" i="4" s="1"/>
  <c r="AY246" i="6"/>
  <c r="AP246" i="10"/>
  <c r="AW246" i="10"/>
  <c r="AY246" i="5"/>
  <c r="AP246" i="8"/>
  <c r="AW246" i="8"/>
  <c r="AR246" i="5"/>
  <c r="AR246" i="6"/>
  <c r="AP246" i="9"/>
  <c r="AW246" i="9" s="1"/>
  <c r="R239" i="15"/>
  <c r="S239" i="15"/>
  <c r="X238" i="4" s="1"/>
  <c r="AF238" i="4" s="1"/>
  <c r="Z238" i="4"/>
  <c r="AH238" i="4" s="1"/>
  <c r="AQ239" i="10"/>
  <c r="AX239" i="10"/>
  <c r="AX239" i="8"/>
  <c r="AZ239" i="6"/>
  <c r="AS239" i="6"/>
  <c r="AQ239" i="8"/>
  <c r="S293" i="15"/>
  <c r="X291" i="4" s="1"/>
  <c r="AF291" i="4" s="1"/>
  <c r="R293" i="15"/>
  <c r="Z291" i="4"/>
  <c r="AH291" i="4" s="1"/>
  <c r="AX293" i="10"/>
  <c r="AZ293" i="6"/>
  <c r="AQ293" i="10"/>
  <c r="AX293" i="8"/>
  <c r="AS293" i="6"/>
  <c r="AQ293" i="8"/>
  <c r="S244" i="15"/>
  <c r="X243" i="4" s="1"/>
  <c r="AF243" i="4" s="1"/>
  <c r="R244" i="15"/>
  <c r="AX244" i="10"/>
  <c r="Z243" i="4"/>
  <c r="AH243" i="4" s="1"/>
  <c r="AX244" i="8"/>
  <c r="AS244" i="6"/>
  <c r="AQ244" i="10"/>
  <c r="AZ244" i="6"/>
  <c r="AQ244" i="8"/>
  <c r="V271" i="15"/>
  <c r="Y271" i="15"/>
  <c r="Q271" i="15"/>
  <c r="Y270" i="4"/>
  <c r="AG270" i="4" s="1"/>
  <c r="AP271" i="10"/>
  <c r="AW271" i="10"/>
  <c r="AW271" i="8"/>
  <c r="AR271" i="5"/>
  <c r="AP271" i="9"/>
  <c r="AW271" i="9" s="1"/>
  <c r="AY271" i="6"/>
  <c r="AY271" i="5"/>
  <c r="AR271" i="6"/>
  <c r="AP271" i="8"/>
  <c r="R306" i="15"/>
  <c r="S306" i="15"/>
  <c r="X304" i="4" s="1"/>
  <c r="Z304" i="4"/>
  <c r="AQ306" i="10"/>
  <c r="AX306" i="8"/>
  <c r="AZ306" i="6"/>
  <c r="AX306" i="10"/>
  <c r="AS306" i="6"/>
  <c r="AQ306" i="8"/>
  <c r="Y289" i="15"/>
  <c r="V289" i="15"/>
  <c r="Q289" i="15"/>
  <c r="Y287" i="4"/>
  <c r="AG287" i="4" s="1"/>
  <c r="AR289" i="6"/>
  <c r="AY289" i="6"/>
  <c r="AY289" i="5"/>
  <c r="AP289" i="10"/>
  <c r="AW289" i="10"/>
  <c r="AR289" i="5"/>
  <c r="AW289" i="8"/>
  <c r="AP289" i="9"/>
  <c r="AW289" i="9" s="1"/>
  <c r="AP289" i="8"/>
  <c r="Y320" i="15"/>
  <c r="V320" i="15"/>
  <c r="Q320" i="15"/>
  <c r="Y318" i="4"/>
  <c r="AY320" i="6"/>
  <c r="AP320" i="10"/>
  <c r="AR320" i="5"/>
  <c r="AP320" i="8"/>
  <c r="AW320" i="10"/>
  <c r="AY320" i="5"/>
  <c r="AR320" i="6"/>
  <c r="AW320" i="8"/>
  <c r="AP320" i="9"/>
  <c r="AW320" i="9" s="1"/>
  <c r="Q242" i="15"/>
  <c r="Y242" i="15"/>
  <c r="V242" i="15"/>
  <c r="Y241" i="4"/>
  <c r="AG241" i="4" s="1"/>
  <c r="AW242" i="8"/>
  <c r="AR242" i="6"/>
  <c r="AW242" i="10"/>
  <c r="AP242" i="10"/>
  <c r="AY242" i="6"/>
  <c r="AY242" i="5"/>
  <c r="AP242" i="9"/>
  <c r="AW242" i="9" s="1"/>
  <c r="AP242" i="8"/>
  <c r="AR242" i="5"/>
  <c r="AS212" i="3"/>
  <c r="BA212" i="3"/>
  <c r="AE223" i="8"/>
  <c r="AG223" i="6"/>
  <c r="AG223" i="5"/>
  <c r="AE223" i="3"/>
  <c r="BR198" i="3"/>
  <c r="AW198" i="3"/>
  <c r="AO198" i="3"/>
  <c r="AX187" i="6"/>
  <c r="AQ187" i="6"/>
  <c r="AS200" i="5"/>
  <c r="AZ200" i="5"/>
  <c r="L183" i="2"/>
  <c r="B183" i="2"/>
  <c r="AQ208" i="7"/>
  <c r="AX208" i="7"/>
  <c r="S230" i="15"/>
  <c r="X230" i="4" s="1"/>
  <c r="AF230" i="4" s="1"/>
  <c r="R230" i="15"/>
  <c r="AX230" i="10"/>
  <c r="Z230" i="4"/>
  <c r="AH230" i="4" s="1"/>
  <c r="AQ230" i="10"/>
  <c r="AX230" i="8"/>
  <c r="AZ230" i="6"/>
  <c r="AS230" i="6"/>
  <c r="AQ230" i="8"/>
  <c r="AV212" i="7"/>
  <c r="AO212" i="7"/>
  <c r="AI223" i="9"/>
  <c r="AQ223" i="9" s="1"/>
  <c r="AX223" i="9" s="1"/>
  <c r="AK223" i="5"/>
  <c r="AI223" i="3"/>
  <c r="AZ206" i="5"/>
  <c r="AS206" i="5"/>
  <c r="O180" i="2"/>
  <c r="E180" i="2"/>
  <c r="BS193" i="3"/>
  <c r="B193" i="1"/>
  <c r="M193" i="1" s="1"/>
  <c r="L180" i="2"/>
  <c r="B180" i="2"/>
  <c r="AI213" i="9"/>
  <c r="AQ213" i="9" s="1"/>
  <c r="AX213" i="9" s="1"/>
  <c r="AK213" i="5"/>
  <c r="AI213" i="3"/>
  <c r="AI221" i="9"/>
  <c r="AQ221" i="9" s="1"/>
  <c r="AX221" i="9" s="1"/>
  <c r="AK221" i="5"/>
  <c r="AI221" i="3"/>
  <c r="AH217" i="6"/>
  <c r="AH217" i="3"/>
  <c r="AG220" i="10"/>
  <c r="AG220" i="9"/>
  <c r="AO220" i="9" s="1"/>
  <c r="AV220" i="9" s="1"/>
  <c r="AG220" i="8"/>
  <c r="AF220" i="7"/>
  <c r="AI220" i="5"/>
  <c r="AG220" i="3"/>
  <c r="AO199" i="6"/>
  <c r="AV199" i="6"/>
  <c r="W219" i="4"/>
  <c r="AE219" i="4" s="1"/>
  <c r="AN219" i="10"/>
  <c r="AU219" i="10"/>
  <c r="AP219" i="5"/>
  <c r="AU219" i="8"/>
  <c r="AN219" i="8"/>
  <c r="AW219" i="5"/>
  <c r="BP204" i="3"/>
  <c r="AP204" i="3"/>
  <c r="AX204" i="3"/>
  <c r="AV198" i="10"/>
  <c r="AO198" i="10"/>
  <c r="M198" i="13"/>
  <c r="W198" i="5"/>
  <c r="D198" i="1" s="1"/>
  <c r="O198" i="1" s="1"/>
  <c r="BS191" i="3"/>
  <c r="B191" i="1"/>
  <c r="M191" i="1" s="1"/>
  <c r="BA221" i="3"/>
  <c r="AS221" i="3"/>
  <c r="AX206" i="5"/>
  <c r="AQ206" i="5"/>
  <c r="V218" i="4"/>
  <c r="AD218" i="4" s="1"/>
  <c r="AM218" i="10"/>
  <c r="AT218" i="7"/>
  <c r="AT218" i="10"/>
  <c r="AM218" i="9"/>
  <c r="AT218" i="9" s="1"/>
  <c r="AM218" i="7"/>
  <c r="AQ190" i="6"/>
  <c r="AX190" i="6"/>
  <c r="BV194" i="3"/>
  <c r="AO206" i="10"/>
  <c r="AV206" i="10"/>
  <c r="BV195" i="3"/>
  <c r="O186" i="2"/>
  <c r="E186" i="2"/>
  <c r="Q228" i="15"/>
  <c r="Y228" i="15"/>
  <c r="V228" i="15"/>
  <c r="Y228" i="4"/>
  <c r="AG228" i="4" s="1"/>
  <c r="AP228" i="10"/>
  <c r="AP228" i="9"/>
  <c r="AW228" i="9" s="1"/>
  <c r="AR228" i="6"/>
  <c r="AR228" i="5"/>
  <c r="AY228" i="6"/>
  <c r="AW228" i="8"/>
  <c r="AW228" i="10"/>
  <c r="AY228" i="5"/>
  <c r="AP228" i="8"/>
  <c r="Q226" i="15"/>
  <c r="Y226" i="15"/>
  <c r="V226" i="15"/>
  <c r="Y226" i="4"/>
  <c r="AG226" i="4" s="1"/>
  <c r="AY226" i="5"/>
  <c r="AP226" i="10"/>
  <c r="AP226" i="8"/>
  <c r="AY226" i="6"/>
  <c r="AW226" i="8"/>
  <c r="AR226" i="6"/>
  <c r="AP226" i="9"/>
  <c r="AW226" i="9" s="1"/>
  <c r="AW226" i="10"/>
  <c r="AR226" i="5"/>
  <c r="Y233" i="15"/>
  <c r="Q233" i="15"/>
  <c r="V233" i="15"/>
  <c r="Y233" i="4"/>
  <c r="AG233" i="4" s="1"/>
  <c r="AW233" i="10"/>
  <c r="AY233" i="6"/>
  <c r="AP233" i="9"/>
  <c r="AW233" i="9" s="1"/>
  <c r="AP233" i="10"/>
  <c r="AP233" i="8"/>
  <c r="AY233" i="5"/>
  <c r="AW233" i="8"/>
  <c r="AR233" i="6"/>
  <c r="AR233" i="5"/>
  <c r="O182" i="2"/>
  <c r="E182" i="2"/>
  <c r="BO204" i="3"/>
  <c r="AY204" i="3"/>
  <c r="AQ204" i="3"/>
  <c r="AS208" i="5"/>
  <c r="AZ208" i="5"/>
  <c r="AQ184" i="6"/>
  <c r="AX184" i="6"/>
  <c r="AI218" i="9"/>
  <c r="AQ218" i="9" s="1"/>
  <c r="AX218" i="9" s="1"/>
  <c r="AK218" i="5"/>
  <c r="AI218" i="3"/>
  <c r="AU201" i="7"/>
  <c r="AN201" i="7"/>
  <c r="BO202" i="3"/>
  <c r="AY202" i="3"/>
  <c r="AQ202" i="3"/>
  <c r="F223" i="7"/>
  <c r="E223" i="7"/>
  <c r="W223" i="7" s="1"/>
  <c r="AV205" i="6"/>
  <c r="AO205" i="6"/>
  <c r="BP202" i="3"/>
  <c r="AX202" i="3"/>
  <c r="AP202" i="3"/>
  <c r="AV201" i="8"/>
  <c r="AO201" i="8"/>
  <c r="AS202" i="5"/>
  <c r="AZ202" i="5"/>
  <c r="E223" i="8"/>
  <c r="W223" i="8" s="1"/>
  <c r="F223" i="1" s="1"/>
  <c r="Q223" i="1" s="1"/>
  <c r="F223" i="8"/>
  <c r="AM205" i="8"/>
  <c r="AT205" i="8"/>
  <c r="AI202" i="6"/>
  <c r="AP202" i="6"/>
  <c r="AW202" i="6"/>
  <c r="AX204" i="5"/>
  <c r="AQ204" i="5"/>
  <c r="AE213" i="8"/>
  <c r="AG213" i="6"/>
  <c r="AG213" i="5"/>
  <c r="AE213" i="3"/>
  <c r="AX199" i="7"/>
  <c r="AQ199" i="7"/>
  <c r="AG214" i="10"/>
  <c r="AG214" i="9"/>
  <c r="AO214" i="9" s="1"/>
  <c r="AV214" i="9" s="1"/>
  <c r="AG214" i="8"/>
  <c r="AF214" i="7"/>
  <c r="AI214" i="5"/>
  <c r="AG214" i="3"/>
  <c r="E221" i="7"/>
  <c r="W221" i="7" s="1"/>
  <c r="F221" i="7"/>
  <c r="AS215" i="3"/>
  <c r="BA215" i="3"/>
  <c r="F217" i="5"/>
  <c r="X217" i="5" s="1"/>
  <c r="E217" i="5"/>
  <c r="AA222" i="4"/>
  <c r="AI222" i="4" s="1"/>
  <c r="AR222" i="10"/>
  <c r="AY222" i="10"/>
  <c r="AR222" i="9"/>
  <c r="AY222" i="9" s="1"/>
  <c r="AY222" i="8"/>
  <c r="AT222" i="6"/>
  <c r="AR222" i="8"/>
  <c r="BA222" i="6"/>
  <c r="AY222" i="7"/>
  <c r="AV203" i="10"/>
  <c r="AO203" i="10"/>
  <c r="E220" i="6"/>
  <c r="W220" i="6" s="1"/>
  <c r="E220" i="1" s="1"/>
  <c r="P220" i="1" s="1"/>
  <c r="F220" i="6"/>
  <c r="X220" i="6" s="1"/>
  <c r="AR201" i="7"/>
  <c r="G201" i="1"/>
  <c r="R201" i="1" s="1"/>
  <c r="AX193" i="6"/>
  <c r="AQ193" i="6"/>
  <c r="AH211" i="6"/>
  <c r="AH211" i="3"/>
  <c r="AI207" i="6"/>
  <c r="AP207" i="6"/>
  <c r="AW207" i="6"/>
  <c r="AG215" i="10"/>
  <c r="AG215" i="9"/>
  <c r="AO215" i="9" s="1"/>
  <c r="AV215" i="9" s="1"/>
  <c r="AG215" i="8"/>
  <c r="AF215" i="7"/>
  <c r="AI215" i="5"/>
  <c r="AG215" i="3"/>
  <c r="AU207" i="7"/>
  <c r="AN207" i="7"/>
  <c r="AT200" i="8"/>
  <c r="AM200" i="8"/>
  <c r="AF222" i="9"/>
  <c r="AN222" i="9" s="1"/>
  <c r="AU222" i="9" s="1"/>
  <c r="AI222" i="7"/>
  <c r="AF222" i="3"/>
  <c r="AU207" i="3"/>
  <c r="AM207" i="3"/>
  <c r="BO200" i="3"/>
  <c r="AY200" i="3"/>
  <c r="AQ200" i="3"/>
  <c r="R256" i="15"/>
  <c r="S256" i="15"/>
  <c r="X255" i="4" s="1"/>
  <c r="AF255" i="4" s="1"/>
  <c r="Z255" i="4"/>
  <c r="AH255" i="4" s="1"/>
  <c r="AQ256" i="10"/>
  <c r="AX256" i="10"/>
  <c r="AS256" i="6"/>
  <c r="AZ256" i="6"/>
  <c r="AX256" i="8"/>
  <c r="AQ256" i="8"/>
  <c r="R226" i="15"/>
  <c r="S226" i="15"/>
  <c r="X226" i="4" s="1"/>
  <c r="AF226" i="4" s="1"/>
  <c r="Z226" i="4"/>
  <c r="AH226" i="4" s="1"/>
  <c r="AQ226" i="10"/>
  <c r="AZ226" i="6"/>
  <c r="AQ226" i="8"/>
  <c r="AS226" i="6"/>
  <c r="AX226" i="8"/>
  <c r="AX226" i="10"/>
  <c r="S225" i="15"/>
  <c r="X225" i="4" s="1"/>
  <c r="AF225" i="4" s="1"/>
  <c r="R225" i="15"/>
  <c r="Z225" i="4"/>
  <c r="AH225" i="4" s="1"/>
  <c r="AX225" i="10"/>
  <c r="AZ225" i="6"/>
  <c r="AX225" i="8"/>
  <c r="AQ225" i="10"/>
  <c r="AS225" i="6"/>
  <c r="AQ225" i="8"/>
  <c r="V304" i="15"/>
  <c r="Y304" i="15"/>
  <c r="Q304" i="15"/>
  <c r="Y302" i="4"/>
  <c r="AW304" i="10"/>
  <c r="AP304" i="9"/>
  <c r="AW304" i="9" s="1"/>
  <c r="AR304" i="5"/>
  <c r="AY304" i="5"/>
  <c r="AR304" i="6"/>
  <c r="AP304" i="10"/>
  <c r="AW304" i="8"/>
  <c r="AY304" i="6"/>
  <c r="AP304" i="8"/>
  <c r="S285" i="15"/>
  <c r="X283" i="4" s="1"/>
  <c r="AF283" i="4" s="1"/>
  <c r="R285" i="15"/>
  <c r="Z283" i="4"/>
  <c r="AH283" i="4" s="1"/>
  <c r="AX285" i="10"/>
  <c r="AS285" i="6"/>
  <c r="AZ285" i="6"/>
  <c r="AQ285" i="10"/>
  <c r="AX285" i="8"/>
  <c r="AQ285" i="8"/>
  <c r="R275" i="15"/>
  <c r="S275" i="15"/>
  <c r="X273" i="4" s="1"/>
  <c r="AF273" i="4" s="1"/>
  <c r="AX275" i="10"/>
  <c r="Z273" i="4"/>
  <c r="AH273" i="4" s="1"/>
  <c r="AS275" i="6"/>
  <c r="AQ275" i="10"/>
  <c r="AX275" i="8"/>
  <c r="AQ275" i="8"/>
  <c r="AZ275" i="6"/>
  <c r="R309" i="15"/>
  <c r="S309" i="15"/>
  <c r="X307" i="4" s="1"/>
  <c r="Z307" i="4"/>
  <c r="AQ309" i="10"/>
  <c r="AZ309" i="6"/>
  <c r="AX309" i="10"/>
  <c r="AS309" i="6"/>
  <c r="AX309" i="8"/>
  <c r="AQ309" i="8"/>
  <c r="Q300" i="15"/>
  <c r="V300" i="15"/>
  <c r="Y300" i="15"/>
  <c r="AP300" i="10"/>
  <c r="Y298" i="4"/>
  <c r="AW300" i="10"/>
  <c r="AY300" i="6"/>
  <c r="AR300" i="6"/>
  <c r="AP300" i="9"/>
  <c r="AW300" i="9" s="1"/>
  <c r="AW300" i="8"/>
  <c r="AR300" i="5"/>
  <c r="AY300" i="5"/>
  <c r="AP300" i="8"/>
  <c r="Y331" i="15"/>
  <c r="V331" i="15"/>
  <c r="AA329" i="4" s="1"/>
  <c r="Q331" i="15"/>
  <c r="V329" i="4" s="1"/>
  <c r="Y329" i="4"/>
  <c r="S251" i="15"/>
  <c r="X250" i="4" s="1"/>
  <c r="AF250" i="4" s="1"/>
  <c r="R251" i="15"/>
  <c r="Z250" i="4"/>
  <c r="AH250" i="4" s="1"/>
  <c r="AX251" i="10"/>
  <c r="AS251" i="6"/>
  <c r="AQ251" i="10"/>
  <c r="AZ251" i="6"/>
  <c r="AX251" i="8"/>
  <c r="AQ251" i="8"/>
  <c r="F219" i="3"/>
  <c r="X219" i="3" s="1"/>
  <c r="E219" i="3"/>
  <c r="F212" i="3"/>
  <c r="X212" i="3" s="1"/>
  <c r="E212" i="3"/>
  <c r="J301" i="4" l="1"/>
  <c r="O187" i="2"/>
  <c r="E187" i="2"/>
  <c r="W283" i="4"/>
  <c r="AE283" i="4" s="1"/>
  <c r="AU285" i="10"/>
  <c r="AN285" i="10"/>
  <c r="AU285" i="8"/>
  <c r="AP285" i="5"/>
  <c r="AN285" i="8"/>
  <c r="AW285" i="5"/>
  <c r="BA280" i="3"/>
  <c r="AS280" i="3"/>
  <c r="V313" i="4"/>
  <c r="AT315" i="10"/>
  <c r="AM315" i="10"/>
  <c r="AM315" i="9"/>
  <c r="AT315" i="9" s="1"/>
  <c r="AT315" i="7"/>
  <c r="AM315" i="7"/>
  <c r="BA285" i="3"/>
  <c r="AS285" i="3"/>
  <c r="AU219" i="7"/>
  <c r="AN219" i="7"/>
  <c r="AA261" i="4"/>
  <c r="AI261" i="4" s="1"/>
  <c r="AY262" i="8"/>
  <c r="AY262" i="10"/>
  <c r="AT262" i="6"/>
  <c r="BA262" i="6"/>
  <c r="AR262" i="10"/>
  <c r="AR262" i="9"/>
  <c r="AY262" i="9" s="1"/>
  <c r="AR262" i="8"/>
  <c r="AY262" i="7"/>
  <c r="AS216" i="5"/>
  <c r="AZ216" i="5"/>
  <c r="AR272" i="10"/>
  <c r="AY272" i="10"/>
  <c r="AR272" i="8"/>
  <c r="AT272" i="6"/>
  <c r="BA272" i="6"/>
  <c r="AY272" i="8"/>
  <c r="AR272" i="9"/>
  <c r="AY272" i="9" s="1"/>
  <c r="AY272" i="7"/>
  <c r="BA238" i="3"/>
  <c r="AS238" i="3"/>
  <c r="W319" i="4"/>
  <c r="AU321" i="10"/>
  <c r="AW321" i="5"/>
  <c r="AU321" i="8"/>
  <c r="AN321" i="10"/>
  <c r="AN321" i="8"/>
  <c r="AP321" i="5"/>
  <c r="AV213" i="8"/>
  <c r="AO213" i="8"/>
  <c r="AQ215" i="7"/>
  <c r="AX215" i="7"/>
  <c r="C298" i="1"/>
  <c r="AQ207" i="6"/>
  <c r="AX207" i="6"/>
  <c r="P241" i="15"/>
  <c r="O241" i="15"/>
  <c r="M241" i="15"/>
  <c r="N241" i="15"/>
  <c r="L241" i="15"/>
  <c r="K241" i="15"/>
  <c r="C241" i="8"/>
  <c r="AG241" i="7"/>
  <c r="C241" i="7"/>
  <c r="C241" i="6"/>
  <c r="C241" i="5"/>
  <c r="C241" i="3"/>
  <c r="BA214" i="5"/>
  <c r="AT214" i="5"/>
  <c r="BA264" i="3"/>
  <c r="AS264" i="3"/>
  <c r="W300" i="4"/>
  <c r="AU302" i="10"/>
  <c r="AN302" i="10"/>
  <c r="AP302" i="5"/>
  <c r="AU302" i="8"/>
  <c r="AN302" i="8"/>
  <c r="AW302" i="5"/>
  <c r="AA281" i="4"/>
  <c r="AI281" i="4" s="1"/>
  <c r="AY283" i="10"/>
  <c r="AR283" i="10"/>
  <c r="AY283" i="8"/>
  <c r="AT283" i="6"/>
  <c r="BA283" i="6"/>
  <c r="AR283" i="8"/>
  <c r="AR283" i="9"/>
  <c r="AY283" i="9" s="1"/>
  <c r="AY283" i="7"/>
  <c r="AA321" i="4"/>
  <c r="AR323" i="8"/>
  <c r="AY323" i="8"/>
  <c r="AR323" i="10"/>
  <c r="AR323" i="9"/>
  <c r="AY323" i="9" s="1"/>
  <c r="BA323" i="6"/>
  <c r="AY323" i="10"/>
  <c r="AT323" i="6"/>
  <c r="AY323" i="7"/>
  <c r="L199" i="2"/>
  <c r="B199" i="2"/>
  <c r="V242" i="4"/>
  <c r="AD242" i="4" s="1"/>
  <c r="AT243" i="10"/>
  <c r="AM243" i="7"/>
  <c r="AM243" i="9"/>
  <c r="AT243" i="9" s="1"/>
  <c r="AM243" i="10"/>
  <c r="AT243" i="7"/>
  <c r="N188" i="2"/>
  <c r="D188" i="2"/>
  <c r="AM212" i="3"/>
  <c r="AU212" i="3"/>
  <c r="AA248" i="4"/>
  <c r="AI248" i="4" s="1"/>
  <c r="AT249" i="6"/>
  <c r="AR249" i="9"/>
  <c r="AY249" i="9" s="1"/>
  <c r="BA249" i="6"/>
  <c r="AR249" i="10"/>
  <c r="AY249" i="10"/>
  <c r="AY249" i="8"/>
  <c r="AY249" i="7"/>
  <c r="AR249" i="8"/>
  <c r="V282" i="4"/>
  <c r="AD282" i="4" s="1"/>
  <c r="AT284" i="10"/>
  <c r="AT284" i="7"/>
  <c r="AM284" i="10"/>
  <c r="AM284" i="7"/>
  <c r="AM284" i="9"/>
  <c r="AT284" i="9" s="1"/>
  <c r="AA300" i="4"/>
  <c r="AY302" i="10"/>
  <c r="AR302" i="10"/>
  <c r="BA302" i="6"/>
  <c r="AT302" i="6"/>
  <c r="AY302" i="8"/>
  <c r="AR302" i="8"/>
  <c r="AR302" i="9"/>
  <c r="AY302" i="9" s="1"/>
  <c r="AY302" i="7"/>
  <c r="AA289" i="4"/>
  <c r="AI289" i="4" s="1"/>
  <c r="AT291" i="6"/>
  <c r="AY291" i="10"/>
  <c r="AR291" i="10"/>
  <c r="AR291" i="8"/>
  <c r="AY291" i="8"/>
  <c r="BA291" i="6"/>
  <c r="AR291" i="9"/>
  <c r="AY291" i="9" s="1"/>
  <c r="AY291" i="7"/>
  <c r="V253" i="4"/>
  <c r="AD253" i="4" s="1"/>
  <c r="AT254" i="10"/>
  <c r="AM254" i="10"/>
  <c r="AT254" i="7"/>
  <c r="AM254" i="7"/>
  <c r="AM254" i="9"/>
  <c r="AT254" i="9" s="1"/>
  <c r="AU327" i="10"/>
  <c r="W325" i="4"/>
  <c r="AN327" i="10"/>
  <c r="AP327" i="5"/>
  <c r="AU327" i="8"/>
  <c r="AW327" i="5"/>
  <c r="AN327" i="8"/>
  <c r="AX223" i="7"/>
  <c r="AQ223" i="7"/>
  <c r="AA314" i="4"/>
  <c r="AR316" i="10"/>
  <c r="AY316" i="8"/>
  <c r="BA316" i="6"/>
  <c r="AR316" i="8"/>
  <c r="AT316" i="6"/>
  <c r="AY316" i="10"/>
  <c r="AR316" i="9"/>
  <c r="AY316" i="9" s="1"/>
  <c r="AY316" i="7"/>
  <c r="V240" i="4"/>
  <c r="AD240" i="4" s="1"/>
  <c r="AT241" i="10"/>
  <c r="AM241" i="10"/>
  <c r="AT241" i="7"/>
  <c r="AM241" i="9"/>
  <c r="AT241" i="9" s="1"/>
  <c r="AM241" i="7"/>
  <c r="AA277" i="4"/>
  <c r="AI277" i="4" s="1"/>
  <c r="AR279" i="10"/>
  <c r="AY279" i="10"/>
  <c r="BA279" i="6"/>
  <c r="AR279" i="8"/>
  <c r="AR279" i="9"/>
  <c r="AY279" i="9" s="1"/>
  <c r="AT279" i="6"/>
  <c r="AY279" i="8"/>
  <c r="AY279" i="7"/>
  <c r="W281" i="4"/>
  <c r="AE281" i="4" s="1"/>
  <c r="AN283" i="10"/>
  <c r="AU283" i="10"/>
  <c r="AU283" i="8"/>
  <c r="AP283" i="5"/>
  <c r="AW283" i="5"/>
  <c r="AN283" i="8"/>
  <c r="BA306" i="3"/>
  <c r="AS306" i="3"/>
  <c r="W255" i="4"/>
  <c r="AE255" i="4" s="1"/>
  <c r="AN256" i="10"/>
  <c r="AU256" i="10"/>
  <c r="AW256" i="5"/>
  <c r="AU256" i="8"/>
  <c r="AN256" i="8"/>
  <c r="AP256" i="5"/>
  <c r="BP211" i="3"/>
  <c r="AX211" i="3"/>
  <c r="AP211" i="3"/>
  <c r="AA228" i="4"/>
  <c r="AI228" i="4" s="1"/>
  <c r="AR228" i="10"/>
  <c r="AR228" i="9"/>
  <c r="AY228" i="9" s="1"/>
  <c r="AT228" i="6"/>
  <c r="BA228" i="6"/>
  <c r="AY228" i="10"/>
  <c r="AY228" i="8"/>
  <c r="AR228" i="8"/>
  <c r="AY228" i="7"/>
  <c r="AO220" i="10"/>
  <c r="AV220" i="10"/>
  <c r="AV223" i="6"/>
  <c r="AO223" i="6"/>
  <c r="V269" i="4"/>
  <c r="AD269" i="4" s="1"/>
  <c r="AT270" i="10"/>
  <c r="AM270" i="10"/>
  <c r="AM270" i="7"/>
  <c r="AT270" i="7"/>
  <c r="AM270" i="9"/>
  <c r="AT270" i="9" s="1"/>
  <c r="BR223" i="3"/>
  <c r="AW223" i="3"/>
  <c r="AO223" i="3"/>
  <c r="AP216" i="7"/>
  <c r="AW216" i="7"/>
  <c r="W298" i="4"/>
  <c r="AE298" i="4" s="1"/>
  <c r="AU300" i="10"/>
  <c r="AN300" i="10"/>
  <c r="AU300" i="8"/>
  <c r="AP300" i="5"/>
  <c r="AN300" i="8"/>
  <c r="AW300" i="5"/>
  <c r="N243" i="15"/>
  <c r="M243" i="15"/>
  <c r="L243" i="15"/>
  <c r="K243" i="15"/>
  <c r="P243" i="15"/>
  <c r="O243" i="15"/>
  <c r="C243" i="8"/>
  <c r="C243" i="7"/>
  <c r="AG243" i="7"/>
  <c r="C243" i="5"/>
  <c r="C243" i="3"/>
  <c r="C243" i="6"/>
  <c r="AW214" i="7"/>
  <c r="AP214" i="7"/>
  <c r="AT218" i="8"/>
  <c r="AM218" i="8"/>
  <c r="V275" i="4"/>
  <c r="AD275" i="4" s="1"/>
  <c r="AT277" i="10"/>
  <c r="AT277" i="7"/>
  <c r="AM277" i="7"/>
  <c r="AM277" i="10"/>
  <c r="AM277" i="9"/>
  <c r="AT277" i="9" s="1"/>
  <c r="W272" i="4"/>
  <c r="AE272" i="4" s="1"/>
  <c r="AW274" i="5"/>
  <c r="AU274" i="10"/>
  <c r="AN274" i="10"/>
  <c r="AU274" i="8"/>
  <c r="AN274" i="8"/>
  <c r="AP274" i="5"/>
  <c r="V278" i="4"/>
  <c r="AD278" i="4" s="1"/>
  <c r="AM280" i="9"/>
  <c r="AT280" i="9" s="1"/>
  <c r="AM280" i="10"/>
  <c r="AT280" i="7"/>
  <c r="AT280" i="10"/>
  <c r="AM280" i="7"/>
  <c r="W268" i="4"/>
  <c r="AE268" i="4" s="1"/>
  <c r="AU269" i="10"/>
  <c r="AN269" i="8"/>
  <c r="AN269" i="10"/>
  <c r="AW269" i="5"/>
  <c r="AU269" i="8"/>
  <c r="AP269" i="5"/>
  <c r="V281" i="4"/>
  <c r="AD281" i="4" s="1"/>
  <c r="AT283" i="10"/>
  <c r="AM283" i="10"/>
  <c r="AT283" i="7"/>
  <c r="AM283" i="9"/>
  <c r="AT283" i="9" s="1"/>
  <c r="AM283" i="7"/>
  <c r="BA321" i="3"/>
  <c r="AS321" i="3"/>
  <c r="BN218" i="3"/>
  <c r="AZ218" i="3"/>
  <c r="AR218" i="3"/>
  <c r="BS205" i="3"/>
  <c r="B205" i="1"/>
  <c r="M205" i="1" s="1"/>
  <c r="AA242" i="4"/>
  <c r="AI242" i="4" s="1"/>
  <c r="AY243" i="10"/>
  <c r="AR243" i="9"/>
  <c r="AY243" i="9" s="1"/>
  <c r="AR243" i="8"/>
  <c r="AY243" i="8"/>
  <c r="BA243" i="6"/>
  <c r="AT243" i="6"/>
  <c r="AR243" i="10"/>
  <c r="AY243" i="7"/>
  <c r="W299" i="4"/>
  <c r="AE299" i="4" s="1"/>
  <c r="AN301" i="10"/>
  <c r="AU301" i="10"/>
  <c r="AU301" i="8"/>
  <c r="AP301" i="5"/>
  <c r="AW301" i="5"/>
  <c r="AN301" i="8"/>
  <c r="AA237" i="4"/>
  <c r="AI237" i="4" s="1"/>
  <c r="AY238" i="10"/>
  <c r="BA238" i="6"/>
  <c r="AR238" i="10"/>
  <c r="AY238" i="8"/>
  <c r="AT238" i="6"/>
  <c r="AR238" i="8"/>
  <c r="AY238" i="7"/>
  <c r="AR238" i="9"/>
  <c r="AY238" i="9" s="1"/>
  <c r="D194" i="2"/>
  <c r="N194" i="2"/>
  <c r="W234" i="4"/>
  <c r="AE234" i="4" s="1"/>
  <c r="AU234" i="10"/>
  <c r="AU234" i="8"/>
  <c r="AN234" i="10"/>
  <c r="AP234" i="5"/>
  <c r="AW234" i="5"/>
  <c r="AN234" i="8"/>
  <c r="N191" i="2"/>
  <c r="D191" i="2"/>
  <c r="AO212" i="5"/>
  <c r="AV212" i="5"/>
  <c r="V248" i="4"/>
  <c r="AD248" i="4" s="1"/>
  <c r="AM249" i="10"/>
  <c r="AM249" i="9"/>
  <c r="AT249" i="9" s="1"/>
  <c r="AM249" i="7"/>
  <c r="AT249" i="10"/>
  <c r="AT249" i="7"/>
  <c r="AA282" i="4"/>
  <c r="AI282" i="4" s="1"/>
  <c r="AY284" i="10"/>
  <c r="AT284" i="6"/>
  <c r="AY284" i="8"/>
  <c r="BA284" i="6"/>
  <c r="AR284" i="10"/>
  <c r="AR284" i="9"/>
  <c r="AY284" i="9" s="1"/>
  <c r="AR284" i="8"/>
  <c r="AY284" i="7"/>
  <c r="BR217" i="3"/>
  <c r="AW217" i="3"/>
  <c r="AO217" i="3"/>
  <c r="AX204" i="6"/>
  <c r="AQ204" i="6"/>
  <c r="AS300" i="3"/>
  <c r="BA300" i="3"/>
  <c r="AS289" i="3"/>
  <c r="BA289" i="3"/>
  <c r="AA253" i="4"/>
  <c r="AI253" i="4" s="1"/>
  <c r="AR254" i="10"/>
  <c r="AY254" i="10"/>
  <c r="AY254" i="8"/>
  <c r="BA254" i="6"/>
  <c r="AR254" i="8"/>
  <c r="AT254" i="6"/>
  <c r="AR254" i="9"/>
  <c r="AY254" i="9" s="1"/>
  <c r="AY254" i="7"/>
  <c r="BA326" i="3"/>
  <c r="AS326" i="3"/>
  <c r="V306" i="4"/>
  <c r="AT308" i="10"/>
  <c r="AT308" i="7"/>
  <c r="AM308" i="10"/>
  <c r="AM308" i="9"/>
  <c r="AT308" i="9" s="1"/>
  <c r="AM308" i="7"/>
  <c r="Z174" i="2"/>
  <c r="Y174" i="2"/>
  <c r="AA174" i="2"/>
  <c r="X174" i="2"/>
  <c r="W174" i="2"/>
  <c r="V174" i="2"/>
  <c r="AS278" i="3"/>
  <c r="BA278" i="3"/>
  <c r="J300" i="4"/>
  <c r="AR294" i="10"/>
  <c r="AA292" i="4"/>
  <c r="AI292" i="4" s="1"/>
  <c r="AY294" i="10"/>
  <c r="BA294" i="6"/>
  <c r="AY294" i="8"/>
  <c r="AT294" i="6"/>
  <c r="AY294" i="7"/>
  <c r="AR294" i="8"/>
  <c r="AR294" i="9"/>
  <c r="AY294" i="9" s="1"/>
  <c r="AX212" i="7"/>
  <c r="AQ212" i="7"/>
  <c r="AV217" i="8"/>
  <c r="AO217" i="8"/>
  <c r="AU214" i="7"/>
  <c r="AN214" i="7"/>
  <c r="AV223" i="10"/>
  <c r="AO223" i="10"/>
  <c r="AV212" i="8"/>
  <c r="AO212" i="8"/>
  <c r="AA274" i="4"/>
  <c r="AI274" i="4" s="1"/>
  <c r="AY276" i="8"/>
  <c r="AR276" i="10"/>
  <c r="AT276" i="6"/>
  <c r="BA276" i="6"/>
  <c r="AY276" i="10"/>
  <c r="AR276" i="9"/>
  <c r="AY276" i="9" s="1"/>
  <c r="AR276" i="8"/>
  <c r="AY276" i="7"/>
  <c r="W327" i="4"/>
  <c r="AU329" i="10"/>
  <c r="AW329" i="5"/>
  <c r="AU329" i="8"/>
  <c r="AN329" i="10"/>
  <c r="AP329" i="5"/>
  <c r="AN329" i="8"/>
  <c r="W289" i="4"/>
  <c r="AE289" i="4" s="1"/>
  <c r="AU291" i="8"/>
  <c r="AN291" i="8"/>
  <c r="AU291" i="10"/>
  <c r="AN291" i="10"/>
  <c r="AW291" i="5"/>
  <c r="AP291" i="5"/>
  <c r="AO217" i="10"/>
  <c r="AV217" i="10"/>
  <c r="BO213" i="3"/>
  <c r="AY213" i="3"/>
  <c r="AQ213" i="3"/>
  <c r="K230" i="15"/>
  <c r="O230" i="15"/>
  <c r="P230" i="15"/>
  <c r="N230" i="15"/>
  <c r="M230" i="15"/>
  <c r="L230" i="15"/>
  <c r="C230" i="8"/>
  <c r="C230" i="7"/>
  <c r="AG230" i="7"/>
  <c r="C230" i="6"/>
  <c r="C230" i="5"/>
  <c r="C230" i="3"/>
  <c r="BQ216" i="3"/>
  <c r="AV216" i="3"/>
  <c r="AN216" i="3"/>
  <c r="BM218" i="3"/>
  <c r="W218" i="3"/>
  <c r="W260" i="4"/>
  <c r="AE260" i="4" s="1"/>
  <c r="AN261" i="10"/>
  <c r="AU261" i="10"/>
  <c r="AW261" i="5"/>
  <c r="AP261" i="5"/>
  <c r="AN261" i="8"/>
  <c r="AU261" i="8"/>
  <c r="V234" i="4"/>
  <c r="AD234" i="4" s="1"/>
  <c r="AT234" i="10"/>
  <c r="AM234" i="10"/>
  <c r="AT234" i="7"/>
  <c r="AM234" i="9"/>
  <c r="AT234" i="9" s="1"/>
  <c r="AM234" i="7"/>
  <c r="BQ213" i="3"/>
  <c r="AV213" i="3"/>
  <c r="AN213" i="3"/>
  <c r="BS207" i="3"/>
  <c r="B207" i="1"/>
  <c r="M207" i="1" s="1"/>
  <c r="AS254" i="3"/>
  <c r="BA254" i="3"/>
  <c r="BA318" i="3"/>
  <c r="AS318" i="3"/>
  <c r="BP214" i="3"/>
  <c r="AX214" i="3"/>
  <c r="AP214" i="3"/>
  <c r="AS261" i="3"/>
  <c r="BA261" i="3"/>
  <c r="L249" i="15"/>
  <c r="K249" i="15"/>
  <c r="M249" i="15"/>
  <c r="P249" i="15"/>
  <c r="O249" i="15"/>
  <c r="N249" i="15"/>
  <c r="C249" i="8"/>
  <c r="C249" i="7"/>
  <c r="AG249" i="7"/>
  <c r="C249" i="6"/>
  <c r="C249" i="5"/>
  <c r="C249" i="3"/>
  <c r="AM272" i="10"/>
  <c r="AT272" i="10"/>
  <c r="AT272" i="7"/>
  <c r="AM272" i="7"/>
  <c r="AM272" i="9"/>
  <c r="AT272" i="9" s="1"/>
  <c r="AM300" i="10"/>
  <c r="V298" i="4"/>
  <c r="AD298" i="4" s="1"/>
  <c r="AT300" i="10"/>
  <c r="AT300" i="7"/>
  <c r="AM300" i="9"/>
  <c r="AT300" i="9" s="1"/>
  <c r="AM300" i="7"/>
  <c r="AV223" i="5"/>
  <c r="AO223" i="5"/>
  <c r="BA269" i="3"/>
  <c r="AS269" i="3"/>
  <c r="BA216" i="5"/>
  <c r="AT216" i="5"/>
  <c r="AO218" i="6"/>
  <c r="AV218" i="6"/>
  <c r="BA275" i="3"/>
  <c r="AS275" i="3"/>
  <c r="V258" i="4"/>
  <c r="AD258" i="4" s="1"/>
  <c r="AM259" i="10"/>
  <c r="AT259" i="10"/>
  <c r="AT259" i="7"/>
  <c r="AM259" i="7"/>
  <c r="AM259" i="9"/>
  <c r="AT259" i="9" s="1"/>
  <c r="AA231" i="4"/>
  <c r="AI231" i="4" s="1"/>
  <c r="AR231" i="10"/>
  <c r="BA231" i="6"/>
  <c r="AY231" i="10"/>
  <c r="AR231" i="9"/>
  <c r="AY231" i="9" s="1"/>
  <c r="AY231" i="8"/>
  <c r="AT231" i="6"/>
  <c r="AY231" i="7"/>
  <c r="AR231" i="8"/>
  <c r="AA181" i="2"/>
  <c r="Z181" i="2"/>
  <c r="Y181" i="2"/>
  <c r="W181" i="2"/>
  <c r="V181" i="2"/>
  <c r="X181" i="2"/>
  <c r="V237" i="4"/>
  <c r="AD237" i="4" s="1"/>
  <c r="AT238" i="10"/>
  <c r="AM238" i="10"/>
  <c r="AT238" i="7"/>
  <c r="AM238" i="9"/>
  <c r="AT238" i="9" s="1"/>
  <c r="AM238" i="7"/>
  <c r="AA271" i="4"/>
  <c r="AI271" i="4" s="1"/>
  <c r="AT273" i="6"/>
  <c r="AY273" i="8"/>
  <c r="AR273" i="10"/>
  <c r="BA273" i="6"/>
  <c r="AY273" i="10"/>
  <c r="AY273" i="7"/>
  <c r="AR273" i="9"/>
  <c r="AY273" i="9" s="1"/>
  <c r="AR273" i="8"/>
  <c r="V294" i="4"/>
  <c r="AD294" i="4" s="1"/>
  <c r="AT296" i="10"/>
  <c r="AM296" i="7"/>
  <c r="AM296" i="10"/>
  <c r="AT296" i="7"/>
  <c r="AM296" i="9"/>
  <c r="AT296" i="9" s="1"/>
  <c r="BA256" i="3"/>
  <c r="AS256" i="3"/>
  <c r="AT329" i="10"/>
  <c r="V327" i="4"/>
  <c r="AM329" i="10"/>
  <c r="AT329" i="7"/>
  <c r="AM329" i="9"/>
  <c r="AT329" i="9" s="1"/>
  <c r="AM329" i="7"/>
  <c r="M215" i="13"/>
  <c r="W215" i="5"/>
  <c r="D215" i="1" s="1"/>
  <c r="O215" i="1" s="1"/>
  <c r="AI211" i="6"/>
  <c r="AP211" i="6"/>
  <c r="AW211" i="6"/>
  <c r="BA228" i="3"/>
  <c r="AS228" i="3"/>
  <c r="BP217" i="3"/>
  <c r="AX217" i="3"/>
  <c r="AP217" i="3"/>
  <c r="AT223" i="8"/>
  <c r="AM223" i="8"/>
  <c r="BM217" i="3"/>
  <c r="W217" i="3"/>
  <c r="AA269" i="4"/>
  <c r="AI269" i="4" s="1"/>
  <c r="AY270" i="10"/>
  <c r="AY270" i="8"/>
  <c r="AR270" i="10"/>
  <c r="AR270" i="8"/>
  <c r="BA270" i="6"/>
  <c r="AT270" i="6"/>
  <c r="AR270" i="9"/>
  <c r="AY270" i="9" s="1"/>
  <c r="AY270" i="7"/>
  <c r="AX223" i="5"/>
  <c r="AQ223" i="5"/>
  <c r="BN215" i="3"/>
  <c r="AR215" i="3"/>
  <c r="AZ215" i="3"/>
  <c r="BQ220" i="3"/>
  <c r="AV220" i="3"/>
  <c r="AN220" i="3"/>
  <c r="O229" i="15"/>
  <c r="N229" i="15"/>
  <c r="M229" i="15"/>
  <c r="L229" i="15"/>
  <c r="P229" i="15"/>
  <c r="K229" i="15"/>
  <c r="C229" i="8"/>
  <c r="C229" i="7"/>
  <c r="AG229" i="7"/>
  <c r="C229" i="6"/>
  <c r="C229" i="5"/>
  <c r="C229" i="3"/>
  <c r="AH299" i="4"/>
  <c r="AG299" i="4"/>
  <c r="AF299" i="4"/>
  <c r="K299" i="4"/>
  <c r="AD299" i="4"/>
  <c r="M299" i="4"/>
  <c r="AA278" i="4"/>
  <c r="AI278" i="4" s="1"/>
  <c r="AR280" i="9"/>
  <c r="AY280" i="9" s="1"/>
  <c r="AY280" i="10"/>
  <c r="AR280" i="10"/>
  <c r="BA280" i="6"/>
  <c r="AY280" i="8"/>
  <c r="AT280" i="6"/>
  <c r="AR280" i="8"/>
  <c r="AY280" i="7"/>
  <c r="BP213" i="3"/>
  <c r="AX213" i="3"/>
  <c r="AP213" i="3"/>
  <c r="AA257" i="4"/>
  <c r="AI257" i="4" s="1"/>
  <c r="AY258" i="10"/>
  <c r="AY258" i="8"/>
  <c r="BA258" i="6"/>
  <c r="AR258" i="10"/>
  <c r="AT258" i="6"/>
  <c r="AR258" i="8"/>
  <c r="AR258" i="9"/>
  <c r="AY258" i="9" s="1"/>
  <c r="AY258" i="7"/>
  <c r="BA281" i="3"/>
  <c r="AS281" i="3"/>
  <c r="W313" i="4"/>
  <c r="AU315" i="10"/>
  <c r="AN315" i="10"/>
  <c r="AW315" i="5"/>
  <c r="AU315" i="8"/>
  <c r="AP315" i="5"/>
  <c r="AN315" i="8"/>
  <c r="V321" i="4"/>
  <c r="AM323" i="10"/>
  <c r="AT323" i="7"/>
  <c r="AM323" i="9"/>
  <c r="AT323" i="9" s="1"/>
  <c r="AT323" i="10"/>
  <c r="AM323" i="7"/>
  <c r="B197" i="2"/>
  <c r="L197" i="2"/>
  <c r="BA218" i="5"/>
  <c r="AT218" i="5"/>
  <c r="BV205" i="3"/>
  <c r="BA242" i="3"/>
  <c r="AS242" i="3"/>
  <c r="BA237" i="3"/>
  <c r="AS237" i="3"/>
  <c r="M218" i="13"/>
  <c r="W218" i="5"/>
  <c r="D218" i="1" s="1"/>
  <c r="O218" i="1" s="1"/>
  <c r="V293" i="4"/>
  <c r="AD293" i="4" s="1"/>
  <c r="AM295" i="10"/>
  <c r="AM295" i="9"/>
  <c r="AT295" i="9" s="1"/>
  <c r="AT295" i="7"/>
  <c r="AT295" i="10"/>
  <c r="AM295" i="7"/>
  <c r="AO212" i="6"/>
  <c r="AV212" i="6"/>
  <c r="BA248" i="3"/>
  <c r="AS248" i="3"/>
  <c r="AS282" i="3"/>
  <c r="BA282" i="3"/>
  <c r="AX217" i="5"/>
  <c r="AQ217" i="5"/>
  <c r="V319" i="4"/>
  <c r="AT321" i="10"/>
  <c r="AM321" i="10"/>
  <c r="AT321" i="7"/>
  <c r="AM321" i="9"/>
  <c r="AT321" i="9" s="1"/>
  <c r="AM321" i="7"/>
  <c r="AS273" i="3"/>
  <c r="BA273" i="3"/>
  <c r="O192" i="2"/>
  <c r="E192" i="2"/>
  <c r="V326" i="4"/>
  <c r="AM328" i="10"/>
  <c r="AT328" i="10"/>
  <c r="AT328" i="7"/>
  <c r="AM328" i="9"/>
  <c r="AT328" i="9" s="1"/>
  <c r="AM328" i="7"/>
  <c r="W224" i="4"/>
  <c r="AE224" i="4" s="1"/>
  <c r="AU224" i="8"/>
  <c r="AU224" i="10"/>
  <c r="AP224" i="5"/>
  <c r="AN224" i="8"/>
  <c r="AW224" i="5"/>
  <c r="AN224" i="10"/>
  <c r="AY308" i="10"/>
  <c r="AA306" i="4"/>
  <c r="AT308" i="6"/>
  <c r="AR308" i="10"/>
  <c r="AR308" i="9"/>
  <c r="AY308" i="9" s="1"/>
  <c r="AY308" i="8"/>
  <c r="BA308" i="6"/>
  <c r="AR308" i="8"/>
  <c r="AY308" i="7"/>
  <c r="BA299" i="3"/>
  <c r="AS299" i="3"/>
  <c r="AU311" i="10"/>
  <c r="W309" i="4"/>
  <c r="AU311" i="8"/>
  <c r="AW311" i="5"/>
  <c r="AN311" i="8"/>
  <c r="AN311" i="10"/>
  <c r="AP311" i="5"/>
  <c r="AI217" i="6"/>
  <c r="AP217" i="6"/>
  <c r="AW217" i="6"/>
  <c r="W262" i="4"/>
  <c r="AE262" i="4" s="1"/>
  <c r="AU263" i="10"/>
  <c r="AU263" i="8"/>
  <c r="AW263" i="5"/>
  <c r="AN263" i="10"/>
  <c r="AP263" i="5"/>
  <c r="AN263" i="8"/>
  <c r="AW218" i="7"/>
  <c r="AP218" i="7"/>
  <c r="V280" i="4"/>
  <c r="AD280" i="4" s="1"/>
  <c r="AM282" i="10"/>
  <c r="AT282" i="10"/>
  <c r="AT282" i="7"/>
  <c r="AM282" i="9"/>
  <c r="AT282" i="9" s="1"/>
  <c r="AM282" i="7"/>
  <c r="O188" i="2"/>
  <c r="E188" i="2"/>
  <c r="V247" i="4"/>
  <c r="AD247" i="4" s="1"/>
  <c r="AT248" i="7"/>
  <c r="AM248" i="10"/>
  <c r="AM248" i="7"/>
  <c r="AT248" i="10"/>
  <c r="AM248" i="9"/>
  <c r="AT248" i="9" s="1"/>
  <c r="BA293" i="3"/>
  <c r="AS293" i="3"/>
  <c r="AU212" i="7"/>
  <c r="AN212" i="7"/>
  <c r="V299" i="4"/>
  <c r="AM301" i="9"/>
  <c r="AT301" i="9" s="1"/>
  <c r="AT301" i="7"/>
  <c r="AT301" i="10"/>
  <c r="AM301" i="10"/>
  <c r="AM301" i="7"/>
  <c r="V292" i="4"/>
  <c r="AD292" i="4" s="1"/>
  <c r="AM294" i="10"/>
  <c r="AT294" i="10"/>
  <c r="AT294" i="7"/>
  <c r="AM294" i="7"/>
  <c r="AM294" i="9"/>
  <c r="AT294" i="9" s="1"/>
  <c r="AV215" i="5"/>
  <c r="AO215" i="5"/>
  <c r="AO214" i="8"/>
  <c r="AV214" i="8"/>
  <c r="AA313" i="4"/>
  <c r="AY315" i="10"/>
  <c r="AR315" i="10"/>
  <c r="AR315" i="9"/>
  <c r="AY315" i="9" s="1"/>
  <c r="AT315" i="6"/>
  <c r="BA315" i="6"/>
  <c r="AY315" i="8"/>
  <c r="AY315" i="7"/>
  <c r="AR315" i="8"/>
  <c r="W269" i="4"/>
  <c r="AE269" i="4" s="1"/>
  <c r="AU270" i="10"/>
  <c r="AN270" i="10"/>
  <c r="AU270" i="8"/>
  <c r="AN270" i="8"/>
  <c r="AW270" i="5"/>
  <c r="AP270" i="5"/>
  <c r="AI219" i="6"/>
  <c r="AW219" i="6"/>
  <c r="AP219" i="6"/>
  <c r="BV200" i="3"/>
  <c r="W230" i="4"/>
  <c r="AE230" i="4" s="1"/>
  <c r="AN230" i="10"/>
  <c r="AU230" i="10"/>
  <c r="AU230" i="8"/>
  <c r="AN230" i="8"/>
  <c r="AW230" i="5"/>
  <c r="AP230" i="5"/>
  <c r="AT215" i="8"/>
  <c r="AM215" i="8"/>
  <c r="W321" i="4"/>
  <c r="AN323" i="8"/>
  <c r="AP323" i="5"/>
  <c r="AN323" i="10"/>
  <c r="AU323" i="8"/>
  <c r="AU323" i="10"/>
  <c r="AW323" i="5"/>
  <c r="V317" i="4"/>
  <c r="AT319" i="10"/>
  <c r="AM319" i="10"/>
  <c r="AT319" i="7"/>
  <c r="AM319" i="7"/>
  <c r="AM319" i="9"/>
  <c r="AT319" i="9" s="1"/>
  <c r="AA266" i="4"/>
  <c r="AI266" i="4" s="1"/>
  <c r="AY267" i="10"/>
  <c r="AR267" i="10"/>
  <c r="BA267" i="6"/>
  <c r="AR267" i="9"/>
  <c r="AY267" i="9" s="1"/>
  <c r="AT267" i="6"/>
  <c r="AR267" i="8"/>
  <c r="AY267" i="7"/>
  <c r="AY267" i="8"/>
  <c r="AX213" i="7"/>
  <c r="AQ213" i="7"/>
  <c r="BA329" i="3"/>
  <c r="AS329" i="3"/>
  <c r="AX214" i="7"/>
  <c r="AQ214" i="7"/>
  <c r="AI214" i="6"/>
  <c r="AW214" i="6"/>
  <c r="AP214" i="6"/>
  <c r="AA325" i="4"/>
  <c r="AY327" i="10"/>
  <c r="AR327" i="10"/>
  <c r="AR327" i="9"/>
  <c r="AY327" i="9" s="1"/>
  <c r="AY327" i="8"/>
  <c r="BA327" i="6"/>
  <c r="AT327" i="6"/>
  <c r="AR327" i="8"/>
  <c r="AY327" i="7"/>
  <c r="N242" i="15"/>
  <c r="P242" i="15"/>
  <c r="O242" i="15"/>
  <c r="M242" i="15"/>
  <c r="L242" i="15"/>
  <c r="K242" i="15"/>
  <c r="C242" i="8"/>
  <c r="C242" i="7"/>
  <c r="AG242" i="7"/>
  <c r="C242" i="6"/>
  <c r="C242" i="5"/>
  <c r="C242" i="3"/>
  <c r="AU211" i="3"/>
  <c r="AM211" i="3"/>
  <c r="AR213" i="7"/>
  <c r="G213" i="1"/>
  <c r="R213" i="1" s="1"/>
  <c r="O189" i="2"/>
  <c r="E189" i="2"/>
  <c r="V295" i="4"/>
  <c r="AD295" i="4" s="1"/>
  <c r="AT297" i="7"/>
  <c r="AM297" i="10"/>
  <c r="AT297" i="10"/>
  <c r="AM297" i="9"/>
  <c r="AT297" i="9" s="1"/>
  <c r="AM297" i="7"/>
  <c r="V263" i="4"/>
  <c r="AD263" i="4" s="1"/>
  <c r="AM264" i="10"/>
  <c r="AT264" i="7"/>
  <c r="AM264" i="9"/>
  <c r="AT264" i="9" s="1"/>
  <c r="AT264" i="10"/>
  <c r="AM264" i="7"/>
  <c r="AA238" i="4"/>
  <c r="AI238" i="4" s="1"/>
  <c r="AR239" i="10"/>
  <c r="AY239" i="8"/>
  <c r="AR239" i="9"/>
  <c r="AY239" i="9" s="1"/>
  <c r="AY239" i="10"/>
  <c r="BA239" i="6"/>
  <c r="AT239" i="6"/>
  <c r="AY239" i="7"/>
  <c r="AR239" i="8"/>
  <c r="W303" i="4"/>
  <c r="AU305" i="10"/>
  <c r="AN305" i="10"/>
  <c r="AU305" i="8"/>
  <c r="AP305" i="5"/>
  <c r="AN305" i="8"/>
  <c r="AW305" i="5"/>
  <c r="AA317" i="4"/>
  <c r="AY319" i="10"/>
  <c r="BA319" i="6"/>
  <c r="AY319" i="8"/>
  <c r="AR319" i="10"/>
  <c r="AR319" i="8"/>
  <c r="AT319" i="6"/>
  <c r="AY319" i="7"/>
  <c r="AR319" i="9"/>
  <c r="AY319" i="9" s="1"/>
  <c r="W287" i="4"/>
  <c r="AE287" i="4" s="1"/>
  <c r="AW289" i="5"/>
  <c r="AN289" i="10"/>
  <c r="AU289" i="8"/>
  <c r="AP289" i="5"/>
  <c r="AU289" i="10"/>
  <c r="AN289" i="8"/>
  <c r="BA266" i="3"/>
  <c r="AS266" i="3"/>
  <c r="BA310" i="3"/>
  <c r="AS310" i="3"/>
  <c r="AR222" i="7"/>
  <c r="G222" i="1"/>
  <c r="R222" i="1" s="1"/>
  <c r="M213" i="13"/>
  <c r="W213" i="5"/>
  <c r="D213" i="1" s="1"/>
  <c r="O213" i="1" s="1"/>
  <c r="BP218" i="3"/>
  <c r="AX218" i="3"/>
  <c r="AP218" i="3"/>
  <c r="B201" i="1"/>
  <c r="M201" i="1" s="1"/>
  <c r="BS201" i="3"/>
  <c r="H303" i="4"/>
  <c r="V305" i="4"/>
  <c r="AM307" i="10"/>
  <c r="AT307" i="7"/>
  <c r="AM307" i="9"/>
  <c r="AT307" i="9" s="1"/>
  <c r="AT307" i="10"/>
  <c r="AM307" i="7"/>
  <c r="BA301" i="3"/>
  <c r="AS301" i="3"/>
  <c r="AS234" i="3"/>
  <c r="BA234" i="3"/>
  <c r="W279" i="4"/>
  <c r="AE279" i="4" s="1"/>
  <c r="AN281" i="10"/>
  <c r="AU281" i="10"/>
  <c r="AU281" i="8"/>
  <c r="AP281" i="5"/>
  <c r="AN281" i="8"/>
  <c r="AW281" i="5"/>
  <c r="AS259" i="3"/>
  <c r="BA259" i="3"/>
  <c r="AS320" i="3"/>
  <c r="BA320" i="3"/>
  <c r="V303" i="4"/>
  <c r="AT305" i="10"/>
  <c r="AM305" i="10"/>
  <c r="AT305" i="7"/>
  <c r="AM305" i="9"/>
  <c r="AT305" i="9" s="1"/>
  <c r="AM305" i="7"/>
  <c r="V265" i="4"/>
  <c r="AD265" i="4" s="1"/>
  <c r="AT266" i="10"/>
  <c r="AT266" i="7"/>
  <c r="AM266" i="10"/>
  <c r="AM266" i="7"/>
  <c r="AM266" i="9"/>
  <c r="AT266" i="9" s="1"/>
  <c r="AV219" i="10"/>
  <c r="AO219" i="10"/>
  <c r="AA297" i="4"/>
  <c r="AI297" i="4" s="1"/>
  <c r="AR299" i="10"/>
  <c r="AY299" i="10"/>
  <c r="AT299" i="6"/>
  <c r="AY299" i="8"/>
  <c r="BA299" i="6"/>
  <c r="AR299" i="8"/>
  <c r="AY299" i="7"/>
  <c r="AR299" i="9"/>
  <c r="AY299" i="9" s="1"/>
  <c r="W257" i="4"/>
  <c r="AE257" i="4" s="1"/>
  <c r="AU258" i="10"/>
  <c r="AU258" i="8"/>
  <c r="AW258" i="5"/>
  <c r="AN258" i="10"/>
  <c r="AP258" i="5"/>
  <c r="AN258" i="8"/>
  <c r="BA223" i="5"/>
  <c r="AT223" i="5"/>
  <c r="W245" i="4"/>
  <c r="AE245" i="4" s="1"/>
  <c r="AN246" i="10"/>
  <c r="AU246" i="10"/>
  <c r="AW246" i="5"/>
  <c r="AU246" i="8"/>
  <c r="AN246" i="8"/>
  <c r="AP246" i="5"/>
  <c r="W228" i="4"/>
  <c r="AE228" i="4" s="1"/>
  <c r="AN228" i="10"/>
  <c r="AP228" i="5"/>
  <c r="AU228" i="10"/>
  <c r="AW228" i="5"/>
  <c r="AU228" i="8"/>
  <c r="AN228" i="8"/>
  <c r="W233" i="4"/>
  <c r="AE233" i="4" s="1"/>
  <c r="AU233" i="10"/>
  <c r="AN233" i="10"/>
  <c r="AN233" i="8"/>
  <c r="AU233" i="8"/>
  <c r="AW233" i="5"/>
  <c r="AP233" i="5"/>
  <c r="BO212" i="3"/>
  <c r="AQ212" i="3"/>
  <c r="AY212" i="3"/>
  <c r="AR221" i="7"/>
  <c r="G221" i="1"/>
  <c r="R221" i="1" s="1"/>
  <c r="W328" i="4"/>
  <c r="AU330" i="10"/>
  <c r="AN330" i="10"/>
  <c r="AU330" i="8"/>
  <c r="AP330" i="5"/>
  <c r="AN330" i="8"/>
  <c r="AW330" i="5"/>
  <c r="M223" i="13"/>
  <c r="W223" i="5"/>
  <c r="D223" i="1" s="1"/>
  <c r="O223" i="1" s="1"/>
  <c r="V262" i="4"/>
  <c r="AD262" i="4" s="1"/>
  <c r="AT263" i="10"/>
  <c r="AT263" i="7"/>
  <c r="AM263" i="10"/>
  <c r="AM263" i="9"/>
  <c r="AT263" i="9" s="1"/>
  <c r="AM263" i="7"/>
  <c r="W238" i="4"/>
  <c r="AE238" i="4" s="1"/>
  <c r="AN239" i="10"/>
  <c r="AU239" i="10"/>
  <c r="AU239" i="8"/>
  <c r="AP239" i="5"/>
  <c r="AW239" i="5"/>
  <c r="AN239" i="8"/>
  <c r="AU237" i="8"/>
  <c r="AN237" i="10"/>
  <c r="AP237" i="5"/>
  <c r="AU237" i="10"/>
  <c r="AW237" i="5"/>
  <c r="AN237" i="8"/>
  <c r="AR219" i="7"/>
  <c r="G219" i="1"/>
  <c r="R219" i="1" s="1"/>
  <c r="V285" i="4"/>
  <c r="AD285" i="4" s="1"/>
  <c r="AT287" i="10"/>
  <c r="AM287" i="10"/>
  <c r="AT287" i="7"/>
  <c r="AM287" i="7"/>
  <c r="AM287" i="9"/>
  <c r="AT287" i="9" s="1"/>
  <c r="AA315" i="4"/>
  <c r="AY317" i="10"/>
  <c r="BA317" i="6"/>
  <c r="AR317" i="10"/>
  <c r="AY317" i="8"/>
  <c r="AT317" i="6"/>
  <c r="AR317" i="9"/>
  <c r="AY317" i="9" s="1"/>
  <c r="AR317" i="8"/>
  <c r="AY317" i="7"/>
  <c r="BA319" i="3"/>
  <c r="AS319" i="3"/>
  <c r="BP212" i="3"/>
  <c r="AP212" i="3"/>
  <c r="AX212" i="3"/>
  <c r="AS262" i="3"/>
  <c r="BA262" i="3"/>
  <c r="AN272" i="10"/>
  <c r="AU272" i="10"/>
  <c r="AP272" i="5"/>
  <c r="AN272" i="8"/>
  <c r="AU272" i="8"/>
  <c r="AW272" i="5"/>
  <c r="AV220" i="5"/>
  <c r="AO220" i="5"/>
  <c r="AQ213" i="5"/>
  <c r="AX213" i="5"/>
  <c r="AA254" i="4"/>
  <c r="AI254" i="4" s="1"/>
  <c r="AY255" i="10"/>
  <c r="AR255" i="10"/>
  <c r="AR255" i="8"/>
  <c r="BA255" i="6"/>
  <c r="AT255" i="6"/>
  <c r="AY255" i="8"/>
  <c r="AR255" i="9"/>
  <c r="AY255" i="9" s="1"/>
  <c r="AY255" i="7"/>
  <c r="AA286" i="4"/>
  <c r="AI286" i="4" s="1"/>
  <c r="AY288" i="10"/>
  <c r="AR288" i="8"/>
  <c r="AY288" i="8"/>
  <c r="AT288" i="6"/>
  <c r="BA288" i="6"/>
  <c r="AR288" i="10"/>
  <c r="AR288" i="9"/>
  <c r="AY288" i="9" s="1"/>
  <c r="AY288" i="7"/>
  <c r="AS286" i="3"/>
  <c r="BA286" i="3"/>
  <c r="AZ213" i="5"/>
  <c r="AS213" i="5"/>
  <c r="AQ216" i="7"/>
  <c r="AX216" i="7"/>
  <c r="AS295" i="3"/>
  <c r="BA295" i="3"/>
  <c r="V238" i="4"/>
  <c r="AD238" i="4" s="1"/>
  <c r="AM239" i="10"/>
  <c r="AT239" i="10"/>
  <c r="AM239" i="9"/>
  <c r="AT239" i="9" s="1"/>
  <c r="AT239" i="7"/>
  <c r="AM239" i="7"/>
  <c r="BA290" i="3"/>
  <c r="AS290" i="3"/>
  <c r="O190" i="2"/>
  <c r="E190" i="2"/>
  <c r="W305" i="4"/>
  <c r="AN307" i="10"/>
  <c r="AN307" i="8"/>
  <c r="AP307" i="5"/>
  <c r="AU307" i="10"/>
  <c r="AU307" i="8"/>
  <c r="AW307" i="5"/>
  <c r="AV212" i="10"/>
  <c r="AO212" i="10"/>
  <c r="AT220" i="8"/>
  <c r="AM220" i="8"/>
  <c r="BA274" i="3"/>
  <c r="AS274" i="3"/>
  <c r="BA305" i="3"/>
  <c r="AS305" i="3"/>
  <c r="AU213" i="7"/>
  <c r="AN213" i="7"/>
  <c r="AA301" i="4"/>
  <c r="AY303" i="10"/>
  <c r="AR303" i="9"/>
  <c r="AY303" i="9" s="1"/>
  <c r="AY303" i="8"/>
  <c r="BA303" i="6"/>
  <c r="AT303" i="6"/>
  <c r="AR303" i="10"/>
  <c r="AR303" i="8"/>
  <c r="AY303" i="7"/>
  <c r="AA234" i="4"/>
  <c r="AI234" i="4" s="1"/>
  <c r="AY234" i="10"/>
  <c r="AY234" i="8"/>
  <c r="AR234" i="10"/>
  <c r="BA234" i="6"/>
  <c r="AT234" i="6"/>
  <c r="AR234" i="9"/>
  <c r="AY234" i="9" s="1"/>
  <c r="AR234" i="8"/>
  <c r="AY234" i="7"/>
  <c r="BN223" i="3"/>
  <c r="AZ223" i="3"/>
  <c r="AR223" i="3"/>
  <c r="W310" i="4"/>
  <c r="AU312" i="10"/>
  <c r="AN312" i="10"/>
  <c r="AW312" i="5"/>
  <c r="AU312" i="8"/>
  <c r="AN312" i="8"/>
  <c r="AP312" i="5"/>
  <c r="BV207" i="3"/>
  <c r="V254" i="4"/>
  <c r="AD254" i="4" s="1"/>
  <c r="AT255" i="10"/>
  <c r="AM255" i="10"/>
  <c r="AT255" i="7"/>
  <c r="AM255" i="7"/>
  <c r="AM255" i="9"/>
  <c r="AT255" i="9" s="1"/>
  <c r="W307" i="4"/>
  <c r="AN309" i="10"/>
  <c r="AP309" i="5"/>
  <c r="AU309" i="10"/>
  <c r="AU309" i="8"/>
  <c r="AW309" i="5"/>
  <c r="AN309" i="8"/>
  <c r="AO214" i="10"/>
  <c r="AV214" i="10"/>
  <c r="BV208" i="3"/>
  <c r="AA226" i="4"/>
  <c r="AI226" i="4" s="1"/>
  <c r="AR226" i="10"/>
  <c r="BA226" i="6"/>
  <c r="AR226" i="9"/>
  <c r="AY226" i="9" s="1"/>
  <c r="AR226" i="8"/>
  <c r="AT226" i="6"/>
  <c r="AY226" i="8"/>
  <c r="AY226" i="10"/>
  <c r="AY226" i="7"/>
  <c r="AS325" i="3"/>
  <c r="BA325" i="3"/>
  <c r="K225" i="15"/>
  <c r="M225" i="15"/>
  <c r="L225" i="15"/>
  <c r="P225" i="15"/>
  <c r="O225" i="15"/>
  <c r="N225" i="15"/>
  <c r="C225" i="8"/>
  <c r="AG225" i="7"/>
  <c r="C225" i="7"/>
  <c r="C225" i="6"/>
  <c r="C225" i="5"/>
  <c r="C225" i="3"/>
  <c r="AO211" i="5"/>
  <c r="AV211" i="5"/>
  <c r="AA295" i="4"/>
  <c r="AI295" i="4" s="1"/>
  <c r="AR297" i="10"/>
  <c r="AR297" i="8"/>
  <c r="AR297" i="9"/>
  <c r="AY297" i="9" s="1"/>
  <c r="AY297" i="10"/>
  <c r="AY297" i="8"/>
  <c r="BA297" i="6"/>
  <c r="AT297" i="6"/>
  <c r="AY297" i="7"/>
  <c r="AA263" i="4"/>
  <c r="AI263" i="4" s="1"/>
  <c r="AR264" i="10"/>
  <c r="AR264" i="8"/>
  <c r="BA264" i="6"/>
  <c r="AR264" i="9"/>
  <c r="AY264" i="9" s="1"/>
  <c r="AY264" i="10"/>
  <c r="AY264" i="8"/>
  <c r="AT264" i="6"/>
  <c r="AY264" i="7"/>
  <c r="BM216" i="3"/>
  <c r="W216" i="3"/>
  <c r="V266" i="4"/>
  <c r="AD266" i="4" s="1"/>
  <c r="AT267" i="10"/>
  <c r="AM267" i="10"/>
  <c r="AM267" i="9"/>
  <c r="AT267" i="9" s="1"/>
  <c r="AT267" i="7"/>
  <c r="AM267" i="7"/>
  <c r="W306" i="4"/>
  <c r="AU308" i="10"/>
  <c r="AN308" i="10"/>
  <c r="AU308" i="8"/>
  <c r="AN308" i="8"/>
  <c r="AP308" i="5"/>
  <c r="AW308" i="5"/>
  <c r="AA310" i="4"/>
  <c r="AY312" i="10"/>
  <c r="BA312" i="6"/>
  <c r="AR312" i="9"/>
  <c r="AY312" i="9" s="1"/>
  <c r="AR312" i="10"/>
  <c r="AT312" i="6"/>
  <c r="AY312" i="8"/>
  <c r="AY312" i="7"/>
  <c r="AR312" i="8"/>
  <c r="N189" i="2"/>
  <c r="D189" i="2"/>
  <c r="AI218" i="6"/>
  <c r="AW218" i="6"/>
  <c r="AP218" i="6"/>
  <c r="BP222" i="3"/>
  <c r="AP222" i="3"/>
  <c r="AX222" i="3"/>
  <c r="W282" i="4"/>
  <c r="AE282" i="4" s="1"/>
  <c r="AU284" i="10"/>
  <c r="AU284" i="8"/>
  <c r="AN284" i="10"/>
  <c r="AP284" i="5"/>
  <c r="AW284" i="5"/>
  <c r="AN284" i="8"/>
  <c r="BV201" i="3"/>
  <c r="BO217" i="3"/>
  <c r="AY217" i="3"/>
  <c r="AQ217" i="3"/>
  <c r="AU219" i="3"/>
  <c r="AM219" i="3"/>
  <c r="AO213" i="10"/>
  <c r="AV213" i="10"/>
  <c r="BS206" i="3"/>
  <c r="B206" i="1"/>
  <c r="M206" i="1" s="1"/>
  <c r="V259" i="4"/>
  <c r="AD259" i="4" s="1"/>
  <c r="AT260" i="10"/>
  <c r="AT260" i="7"/>
  <c r="AM260" i="10"/>
  <c r="AM260" i="7"/>
  <c r="AM260" i="9"/>
  <c r="AT260" i="9" s="1"/>
  <c r="AA320" i="4"/>
  <c r="AY322" i="10"/>
  <c r="AT322" i="6"/>
  <c r="AR322" i="10"/>
  <c r="AY322" i="8"/>
  <c r="AR322" i="8"/>
  <c r="BA322" i="6"/>
  <c r="AR322" i="9"/>
  <c r="AY322" i="9" s="1"/>
  <c r="AY322" i="7"/>
  <c r="AA303" i="4"/>
  <c r="AY305" i="10"/>
  <c r="AR305" i="10"/>
  <c r="AY305" i="8"/>
  <c r="BA305" i="6"/>
  <c r="AT305" i="6"/>
  <c r="AR305" i="8"/>
  <c r="AR305" i="9"/>
  <c r="AY305" i="9" s="1"/>
  <c r="AY305" i="7"/>
  <c r="AA265" i="4"/>
  <c r="AI265" i="4" s="1"/>
  <c r="AY266" i="10"/>
  <c r="AR266" i="10"/>
  <c r="AY266" i="8"/>
  <c r="AT266" i="6"/>
  <c r="BA266" i="6"/>
  <c r="AR266" i="8"/>
  <c r="AR266" i="9"/>
  <c r="AY266" i="9" s="1"/>
  <c r="AY266" i="7"/>
  <c r="O300" i="4"/>
  <c r="C295" i="1"/>
  <c r="V297" i="4"/>
  <c r="AD297" i="4" s="1"/>
  <c r="AM299" i="10"/>
  <c r="AT299" i="10"/>
  <c r="AT299" i="7"/>
  <c r="AM299" i="7"/>
  <c r="AM299" i="9"/>
  <c r="AT299" i="9" s="1"/>
  <c r="AW223" i="7"/>
  <c r="AP223" i="7"/>
  <c r="W258" i="4"/>
  <c r="AE258" i="4" s="1"/>
  <c r="AN259" i="10"/>
  <c r="AU259" i="8"/>
  <c r="AN259" i="8"/>
  <c r="AU259" i="10"/>
  <c r="AW259" i="5"/>
  <c r="AP259" i="5"/>
  <c r="AS212" i="5"/>
  <c r="AZ212" i="5"/>
  <c r="AA309" i="4"/>
  <c r="AY311" i="10"/>
  <c r="BA311" i="6"/>
  <c r="AR311" i="9"/>
  <c r="AY311" i="9" s="1"/>
  <c r="AT311" i="6"/>
  <c r="AY311" i="8"/>
  <c r="AR311" i="10"/>
  <c r="AR311" i="8"/>
  <c r="AY311" i="7"/>
  <c r="W297" i="4"/>
  <c r="AE297" i="4" s="1"/>
  <c r="AU299" i="10"/>
  <c r="AN299" i="10"/>
  <c r="AU299" i="8"/>
  <c r="AP299" i="5"/>
  <c r="AN299" i="8"/>
  <c r="AW299" i="5"/>
  <c r="BO215" i="3"/>
  <c r="AQ215" i="3"/>
  <c r="AY215" i="3"/>
  <c r="W301" i="4"/>
  <c r="AU303" i="10"/>
  <c r="AU303" i="8"/>
  <c r="AW303" i="5"/>
  <c r="AP303" i="5"/>
  <c r="AN303" i="10"/>
  <c r="AN303" i="8"/>
  <c r="L192" i="2"/>
  <c r="B192" i="2"/>
  <c r="BP220" i="3"/>
  <c r="AP220" i="3"/>
  <c r="AX220" i="3"/>
  <c r="AA267" i="4"/>
  <c r="AI267" i="4" s="1"/>
  <c r="AY268" i="10"/>
  <c r="AR268" i="10"/>
  <c r="AY268" i="8"/>
  <c r="BA268" i="6"/>
  <c r="AT268" i="6"/>
  <c r="AY268" i="7"/>
  <c r="AR268" i="9"/>
  <c r="AY268" i="9" s="1"/>
  <c r="AR268" i="8"/>
  <c r="W266" i="4"/>
  <c r="AE266" i="4" s="1"/>
  <c r="AU267" i="10"/>
  <c r="AN267" i="10"/>
  <c r="AW267" i="5"/>
  <c r="AN267" i="8"/>
  <c r="AP267" i="5"/>
  <c r="AU267" i="8"/>
  <c r="V310" i="4"/>
  <c r="AT312" i="10"/>
  <c r="AM312" i="10"/>
  <c r="AM312" i="9"/>
  <c r="AT312" i="9" s="1"/>
  <c r="AT312" i="7"/>
  <c r="AM312" i="7"/>
  <c r="AR215" i="7"/>
  <c r="G215" i="1"/>
  <c r="R215" i="1" s="1"/>
  <c r="BP216" i="3"/>
  <c r="AX216" i="3"/>
  <c r="AP216" i="3"/>
  <c r="AI222" i="6"/>
  <c r="AP222" i="6"/>
  <c r="AW222" i="6"/>
  <c r="W277" i="4"/>
  <c r="AE277" i="4" s="1"/>
  <c r="AU279" i="10"/>
  <c r="AN279" i="10"/>
  <c r="AW279" i="5"/>
  <c r="AN279" i="8"/>
  <c r="AP279" i="5"/>
  <c r="AU279" i="8"/>
  <c r="O299" i="4"/>
  <c r="C294" i="1"/>
  <c r="O297" i="4"/>
  <c r="O296" i="4"/>
  <c r="AS217" i="5"/>
  <c r="AZ217" i="5"/>
  <c r="W322" i="4"/>
  <c r="AU324" i="10"/>
  <c r="AW324" i="5"/>
  <c r="AU324" i="8"/>
  <c r="AN324" i="10"/>
  <c r="AP324" i="5"/>
  <c r="AN324" i="8"/>
  <c r="V229" i="4"/>
  <c r="AD229" i="4" s="1"/>
  <c r="AM229" i="10"/>
  <c r="AM229" i="9"/>
  <c r="AT229" i="9" s="1"/>
  <c r="AT229" i="10"/>
  <c r="AT229" i="7"/>
  <c r="AM229" i="7"/>
  <c r="AO219" i="5"/>
  <c r="AV219" i="5"/>
  <c r="V239" i="4"/>
  <c r="AD239" i="4" s="1"/>
  <c r="AT240" i="10"/>
  <c r="AM240" i="9"/>
  <c r="AT240" i="9" s="1"/>
  <c r="AM240" i="10"/>
  <c r="AT240" i="7"/>
  <c r="AM240" i="7"/>
  <c r="BV206" i="3"/>
  <c r="D190" i="2"/>
  <c r="N190" i="2"/>
  <c r="AA259" i="4"/>
  <c r="AI259" i="4" s="1"/>
  <c r="BA260" i="6"/>
  <c r="AT260" i="6"/>
  <c r="AY260" i="10"/>
  <c r="AY260" i="8"/>
  <c r="AR260" i="10"/>
  <c r="AR260" i="8"/>
  <c r="AR260" i="9"/>
  <c r="AY260" i="9" s="1"/>
  <c r="AY260" i="7"/>
  <c r="V320" i="4"/>
  <c r="AT322" i="10"/>
  <c r="AM322" i="10"/>
  <c r="AT322" i="7"/>
  <c r="AM322" i="7"/>
  <c r="AM322" i="9"/>
  <c r="AT322" i="9" s="1"/>
  <c r="BA303" i="3"/>
  <c r="AS303" i="3"/>
  <c r="AS265" i="3"/>
  <c r="BA265" i="3"/>
  <c r="W227" i="4"/>
  <c r="AE227" i="4" s="1"/>
  <c r="AU227" i="10"/>
  <c r="AN227" i="10"/>
  <c r="AU227" i="8"/>
  <c r="AP227" i="5"/>
  <c r="AW227" i="5"/>
  <c r="AN227" i="8"/>
  <c r="BA297" i="3"/>
  <c r="AS297" i="3"/>
  <c r="BR222" i="3"/>
  <c r="AO222" i="3"/>
  <c r="AW222" i="3"/>
  <c r="V288" i="4"/>
  <c r="AD288" i="4" s="1"/>
  <c r="AT290" i="10"/>
  <c r="AM290" i="10"/>
  <c r="AT290" i="7"/>
  <c r="AM290" i="9"/>
  <c r="AT290" i="9" s="1"/>
  <c r="AM290" i="7"/>
  <c r="AS309" i="3"/>
  <c r="BA309" i="3"/>
  <c r="AX205" i="6"/>
  <c r="AQ205" i="6"/>
  <c r="AZ215" i="5"/>
  <c r="AS215" i="5"/>
  <c r="BS198" i="3"/>
  <c r="B198" i="1"/>
  <c r="M198" i="1" s="1"/>
  <c r="P239" i="15"/>
  <c r="O239" i="15"/>
  <c r="N239" i="15"/>
  <c r="M239" i="15"/>
  <c r="K239" i="15"/>
  <c r="L239" i="15"/>
  <c r="C239" i="8"/>
  <c r="C239" i="7"/>
  <c r="AG239" i="7"/>
  <c r="C239" i="6"/>
  <c r="C239" i="5"/>
  <c r="C239" i="3"/>
  <c r="AT275" i="10"/>
  <c r="V273" i="4"/>
  <c r="AD273" i="4" s="1"/>
  <c r="AM275" i="10"/>
  <c r="AT275" i="7"/>
  <c r="AM275" i="9"/>
  <c r="AT275" i="9" s="1"/>
  <c r="AM275" i="7"/>
  <c r="AS221" i="5"/>
  <c r="AZ221" i="5"/>
  <c r="AS292" i="3"/>
  <c r="BA292" i="3"/>
  <c r="AI212" i="6"/>
  <c r="AP212" i="6"/>
  <c r="AW212" i="6"/>
  <c r="AI223" i="6"/>
  <c r="AW223" i="6"/>
  <c r="AP223" i="6"/>
  <c r="V261" i="4"/>
  <c r="AD261" i="4" s="1"/>
  <c r="AT262" i="7"/>
  <c r="AT262" i="10"/>
  <c r="AM262" i="10"/>
  <c r="AM262" i="9"/>
  <c r="AT262" i="9" s="1"/>
  <c r="AM262" i="7"/>
  <c r="BO216" i="3"/>
  <c r="AY216" i="3"/>
  <c r="AQ216" i="3"/>
  <c r="H302" i="4"/>
  <c r="W280" i="4"/>
  <c r="AE280" i="4" s="1"/>
  <c r="AN282" i="10"/>
  <c r="AN282" i="8"/>
  <c r="AU282" i="10"/>
  <c r="AU282" i="8"/>
  <c r="AP282" i="5"/>
  <c r="AW282" i="5"/>
  <c r="AU244" i="10"/>
  <c r="W243" i="4"/>
  <c r="AE243" i="4" s="1"/>
  <c r="AU244" i="8"/>
  <c r="AN244" i="10"/>
  <c r="AW244" i="5"/>
  <c r="AP244" i="5"/>
  <c r="AN244" i="8"/>
  <c r="V307" i="4"/>
  <c r="AT309" i="7"/>
  <c r="AM309" i="10"/>
  <c r="AM309" i="9"/>
  <c r="AT309" i="9" s="1"/>
  <c r="AT309" i="10"/>
  <c r="AM309" i="7"/>
  <c r="W249" i="4"/>
  <c r="AE249" i="4" s="1"/>
  <c r="AN250" i="10"/>
  <c r="AU250" i="10"/>
  <c r="AW250" i="5"/>
  <c r="AU250" i="8"/>
  <c r="AP250" i="5"/>
  <c r="AN250" i="8"/>
  <c r="AV215" i="6"/>
  <c r="AO215" i="6"/>
  <c r="AI221" i="6"/>
  <c r="AW221" i="6"/>
  <c r="AP221" i="6"/>
  <c r="O198" i="2"/>
  <c r="E198" i="2"/>
  <c r="AR216" i="7"/>
  <c r="G216" i="1"/>
  <c r="R216" i="1" s="1"/>
  <c r="AN265" i="10"/>
  <c r="AU265" i="10"/>
  <c r="W264" i="4"/>
  <c r="AE264" i="4" s="1"/>
  <c r="AW265" i="5"/>
  <c r="AU265" i="8"/>
  <c r="AP265" i="5"/>
  <c r="AN265" i="8"/>
  <c r="BS208" i="3"/>
  <c r="B208" i="1"/>
  <c r="M208" i="1" s="1"/>
  <c r="B194" i="2"/>
  <c r="L194" i="2"/>
  <c r="B204" i="1"/>
  <c r="M204" i="1" s="1"/>
  <c r="BS204" i="3"/>
  <c r="AA179" i="2"/>
  <c r="Z179" i="2"/>
  <c r="V179" i="2"/>
  <c r="Y179" i="2"/>
  <c r="X179" i="2"/>
  <c r="W179" i="2"/>
  <c r="W314" i="4"/>
  <c r="AN316" i="10"/>
  <c r="AN316" i="8"/>
  <c r="AP316" i="5"/>
  <c r="AU316" i="8"/>
  <c r="AU316" i="10"/>
  <c r="AW316" i="5"/>
  <c r="BR221" i="3"/>
  <c r="AW221" i="3"/>
  <c r="AO221" i="3"/>
  <c r="BP215" i="3"/>
  <c r="AP215" i="3"/>
  <c r="AX215" i="3"/>
  <c r="V322" i="4"/>
  <c r="AT324" i="10"/>
  <c r="AT324" i="7"/>
  <c r="AM324" i="10"/>
  <c r="AM324" i="9"/>
  <c r="AT324" i="9" s="1"/>
  <c r="AM324" i="7"/>
  <c r="BO220" i="3"/>
  <c r="AQ220" i="3"/>
  <c r="AY220" i="3"/>
  <c r="AA244" i="4"/>
  <c r="AI244" i="4" s="1"/>
  <c r="AY245" i="10"/>
  <c r="BA245" i="6"/>
  <c r="AT245" i="6"/>
  <c r="AR245" i="10"/>
  <c r="AY245" i="8"/>
  <c r="AR245" i="8"/>
  <c r="AR245" i="9"/>
  <c r="AY245" i="9" s="1"/>
  <c r="AY245" i="7"/>
  <c r="AX222" i="5"/>
  <c r="AQ222" i="5"/>
  <c r="AA288" i="4"/>
  <c r="AI288" i="4" s="1"/>
  <c r="AY290" i="10"/>
  <c r="AR290" i="10"/>
  <c r="AY290" i="8"/>
  <c r="BA290" i="6"/>
  <c r="AR290" i="9"/>
  <c r="AY290" i="9" s="1"/>
  <c r="AT290" i="6"/>
  <c r="AR290" i="8"/>
  <c r="AY290" i="7"/>
  <c r="W229" i="4"/>
  <c r="AE229" i="4" s="1"/>
  <c r="AN229" i="10"/>
  <c r="AU229" i="8"/>
  <c r="AU229" i="10"/>
  <c r="AW229" i="5"/>
  <c r="AP229" i="5"/>
  <c r="AN229" i="8"/>
  <c r="W252" i="4"/>
  <c r="AE252" i="4" s="1"/>
  <c r="AN253" i="10"/>
  <c r="AU253" i="8"/>
  <c r="AN253" i="8"/>
  <c r="AU253" i="10"/>
  <c r="AP253" i="5"/>
  <c r="AW253" i="5"/>
  <c r="V309" i="4"/>
  <c r="AT311" i="10"/>
  <c r="AT311" i="7"/>
  <c r="AM311" i="9"/>
  <c r="AT311" i="9" s="1"/>
  <c r="AM311" i="10"/>
  <c r="AM311" i="7"/>
  <c r="BV198" i="3"/>
  <c r="AI213" i="6"/>
  <c r="AP213" i="6"/>
  <c r="AW213" i="6"/>
  <c r="W271" i="4"/>
  <c r="AE271" i="4" s="1"/>
  <c r="AN273" i="10"/>
  <c r="AW273" i="5"/>
  <c r="AU273" i="8"/>
  <c r="AU273" i="10"/>
  <c r="AP273" i="5"/>
  <c r="AN273" i="8"/>
  <c r="BM221" i="3"/>
  <c r="W221" i="3"/>
  <c r="AA293" i="4"/>
  <c r="AI293" i="4" s="1"/>
  <c r="AR295" i="10"/>
  <c r="AY295" i="8"/>
  <c r="AR295" i="9"/>
  <c r="AY295" i="9" s="1"/>
  <c r="AY295" i="10"/>
  <c r="AT295" i="6"/>
  <c r="BA295" i="6"/>
  <c r="AY295" i="7"/>
  <c r="AR295" i="8"/>
  <c r="AV223" i="8"/>
  <c r="AO223" i="8"/>
  <c r="N199" i="2"/>
  <c r="D199" i="2"/>
  <c r="AQ212" i="5"/>
  <c r="AX212" i="5"/>
  <c r="W323" i="4"/>
  <c r="AU325" i="10"/>
  <c r="AN325" i="10"/>
  <c r="AU325" i="8"/>
  <c r="AW325" i="5"/>
  <c r="AP325" i="5"/>
  <c r="AN325" i="8"/>
  <c r="AA262" i="4"/>
  <c r="AI262" i="4" s="1"/>
  <c r="AY263" i="10"/>
  <c r="BA263" i="6"/>
  <c r="AT263" i="6"/>
  <c r="AY263" i="8"/>
  <c r="AR263" i="10"/>
  <c r="AR263" i="9"/>
  <c r="AY263" i="9" s="1"/>
  <c r="AR263" i="8"/>
  <c r="AY263" i="7"/>
  <c r="AA247" i="4"/>
  <c r="AI247" i="4" s="1"/>
  <c r="AR248" i="10"/>
  <c r="AR248" i="9"/>
  <c r="AY248" i="9" s="1"/>
  <c r="AR248" i="8"/>
  <c r="AY248" i="10"/>
  <c r="AT248" i="6"/>
  <c r="AY248" i="8"/>
  <c r="BA248" i="6"/>
  <c r="AY248" i="7"/>
  <c r="W240" i="4"/>
  <c r="AE240" i="4" s="1"/>
  <c r="AN241" i="10"/>
  <c r="AU241" i="10"/>
  <c r="AU241" i="8"/>
  <c r="AN241" i="8"/>
  <c r="AP241" i="5"/>
  <c r="AW241" i="5"/>
  <c r="AW211" i="7"/>
  <c r="AP211" i="7"/>
  <c r="AN232" i="10"/>
  <c r="W232" i="4"/>
  <c r="AE232" i="4" s="1"/>
  <c r="AU232" i="10"/>
  <c r="AU232" i="8"/>
  <c r="AP232" i="5"/>
  <c r="AW232" i="5"/>
  <c r="AN232" i="8"/>
  <c r="V323" i="4"/>
  <c r="AT325" i="10"/>
  <c r="AM325" i="10"/>
  <c r="AM325" i="7"/>
  <c r="AT325" i="7"/>
  <c r="AM325" i="9"/>
  <c r="AT325" i="9" s="1"/>
  <c r="AQ219" i="5"/>
  <c r="AX219" i="5"/>
  <c r="W247" i="4"/>
  <c r="AE247" i="4" s="1"/>
  <c r="AN248" i="10"/>
  <c r="AN248" i="8"/>
  <c r="AU248" i="8"/>
  <c r="AU248" i="10"/>
  <c r="AP248" i="5"/>
  <c r="AW248" i="5"/>
  <c r="E196" i="2"/>
  <c r="O196" i="2"/>
  <c r="AA255" i="4"/>
  <c r="AI255" i="4" s="1"/>
  <c r="AY256" i="10"/>
  <c r="AR256" i="10"/>
  <c r="BA256" i="6"/>
  <c r="AY256" i="8"/>
  <c r="AT256" i="6"/>
  <c r="AR256" i="8"/>
  <c r="AR256" i="9"/>
  <c r="AY256" i="9" s="1"/>
  <c r="AY256" i="7"/>
  <c r="AY292" i="10"/>
  <c r="AA290" i="4"/>
  <c r="AI290" i="4" s="1"/>
  <c r="AY292" i="8"/>
  <c r="AR292" i="9"/>
  <c r="AY292" i="9" s="1"/>
  <c r="AR292" i="10"/>
  <c r="AT292" i="6"/>
  <c r="BA292" i="6"/>
  <c r="AY292" i="7"/>
  <c r="AR292" i="8"/>
  <c r="AV220" i="6"/>
  <c r="AO220" i="6"/>
  <c r="V301" i="4"/>
  <c r="AT303" i="10"/>
  <c r="AT303" i="7"/>
  <c r="AM303" i="9"/>
  <c r="AT303" i="9" s="1"/>
  <c r="AM303" i="10"/>
  <c r="AM303" i="7"/>
  <c r="BA229" i="3"/>
  <c r="AS229" i="3"/>
  <c r="AO219" i="6"/>
  <c r="AV219" i="6"/>
  <c r="AA239" i="4"/>
  <c r="AI239" i="4" s="1"/>
  <c r="AT240" i="6"/>
  <c r="AY240" i="8"/>
  <c r="BA240" i="6"/>
  <c r="AR240" i="9"/>
  <c r="AY240" i="9" s="1"/>
  <c r="AY240" i="10"/>
  <c r="AR240" i="10"/>
  <c r="AR240" i="8"/>
  <c r="AY240" i="7"/>
  <c r="M214" i="13"/>
  <c r="W214" i="5"/>
  <c r="D214" i="1" s="1"/>
  <c r="O214" i="1" s="1"/>
  <c r="BM214" i="3"/>
  <c r="W214" i="3"/>
  <c r="W315" i="4"/>
  <c r="AU317" i="10"/>
  <c r="AW317" i="5"/>
  <c r="AN317" i="10"/>
  <c r="AU317" i="8"/>
  <c r="AP317" i="5"/>
  <c r="AN317" i="8"/>
  <c r="AO213" i="5"/>
  <c r="AV213" i="5"/>
  <c r="AA183" i="2"/>
  <c r="Z183" i="2"/>
  <c r="Y183" i="2"/>
  <c r="X183" i="2"/>
  <c r="W183" i="2"/>
  <c r="V183" i="2"/>
  <c r="BA307" i="3"/>
  <c r="AS307" i="3"/>
  <c r="A311" i="15"/>
  <c r="AF310" i="15"/>
  <c r="AE310" i="15"/>
  <c r="BV204" i="3"/>
  <c r="AO221" i="5"/>
  <c r="AV221" i="5"/>
  <c r="AN290" i="10"/>
  <c r="W288" i="4"/>
  <c r="AE288" i="4" s="1"/>
  <c r="AU290" i="10"/>
  <c r="AW290" i="5"/>
  <c r="AU290" i="8"/>
  <c r="AP290" i="5"/>
  <c r="AN290" i="8"/>
  <c r="W235" i="4"/>
  <c r="AE235" i="4" s="1"/>
  <c r="AN235" i="10"/>
  <c r="AU235" i="8"/>
  <c r="AP235" i="5"/>
  <c r="AU235" i="10"/>
  <c r="AN235" i="8"/>
  <c r="AW235" i="5"/>
  <c r="BM211" i="3"/>
  <c r="W211" i="3"/>
  <c r="O234" i="15"/>
  <c r="N234" i="15"/>
  <c r="M234" i="15"/>
  <c r="L234" i="15"/>
  <c r="P234" i="15"/>
  <c r="K234" i="15"/>
  <c r="C234" i="8"/>
  <c r="C234" i="7"/>
  <c r="AG234" i="7"/>
  <c r="C234" i="6"/>
  <c r="C234" i="5"/>
  <c r="C234" i="3"/>
  <c r="N231" i="15"/>
  <c r="M231" i="15"/>
  <c r="L231" i="15"/>
  <c r="K231" i="15"/>
  <c r="O231" i="15"/>
  <c r="P231" i="15"/>
  <c r="C231" i="8"/>
  <c r="C231" i="7"/>
  <c r="AG231" i="7"/>
  <c r="C231" i="6"/>
  <c r="C231" i="5"/>
  <c r="C231" i="3"/>
  <c r="BR218" i="3"/>
  <c r="AW218" i="3"/>
  <c r="AO218" i="3"/>
  <c r="BV209" i="3"/>
  <c r="AX218" i="7"/>
  <c r="AQ218" i="7"/>
  <c r="AO217" i="5"/>
  <c r="AV217" i="5"/>
  <c r="W261" i="4"/>
  <c r="AE261" i="4" s="1"/>
  <c r="AU262" i="8"/>
  <c r="AU262" i="10"/>
  <c r="AN262" i="10"/>
  <c r="AW262" i="5"/>
  <c r="AP262" i="5"/>
  <c r="AN262" i="8"/>
  <c r="V267" i="4"/>
  <c r="AD267" i="4" s="1"/>
  <c r="AT268" i="10"/>
  <c r="AM268" i="10"/>
  <c r="AT268" i="7"/>
  <c r="AM268" i="9"/>
  <c r="AT268" i="9" s="1"/>
  <c r="AM268" i="7"/>
  <c r="AT230" i="10"/>
  <c r="AM230" i="10"/>
  <c r="V230" i="4"/>
  <c r="AD230" i="4" s="1"/>
  <c r="AM230" i="9"/>
  <c r="AT230" i="9" s="1"/>
  <c r="AT230" i="7"/>
  <c r="AM230" i="7"/>
  <c r="V235" i="4"/>
  <c r="AD235" i="4" s="1"/>
  <c r="AM235" i="10"/>
  <c r="AT235" i="7"/>
  <c r="AT235" i="10"/>
  <c r="AM235" i="9"/>
  <c r="AT235" i="9" s="1"/>
  <c r="AM235" i="7"/>
  <c r="BN220" i="3"/>
  <c r="AR220" i="3"/>
  <c r="AZ220" i="3"/>
  <c r="V311" i="4"/>
  <c r="AT313" i="10"/>
  <c r="AM313" i="10"/>
  <c r="AT313" i="7"/>
  <c r="AM313" i="9"/>
  <c r="AT313" i="9" s="1"/>
  <c r="AM313" i="7"/>
  <c r="AQ221" i="5"/>
  <c r="AX221" i="5"/>
  <c r="AI215" i="6"/>
  <c r="AW215" i="6"/>
  <c r="AP215" i="6"/>
  <c r="AT244" i="10"/>
  <c r="V243" i="4"/>
  <c r="AD243" i="4" s="1"/>
  <c r="AT244" i="7"/>
  <c r="AM244" i="10"/>
  <c r="AM244" i="9"/>
  <c r="AT244" i="9" s="1"/>
  <c r="AM244" i="7"/>
  <c r="M222" i="13"/>
  <c r="W222" i="5"/>
  <c r="D222" i="1" s="1"/>
  <c r="O222" i="1" s="1"/>
  <c r="BM213" i="3"/>
  <c r="W213" i="3"/>
  <c r="AA322" i="4"/>
  <c r="AY324" i="10"/>
  <c r="AT324" i="6"/>
  <c r="BA324" i="6"/>
  <c r="AY324" i="8"/>
  <c r="AR324" i="10"/>
  <c r="AR324" i="8"/>
  <c r="AR324" i="9"/>
  <c r="AY324" i="9" s="1"/>
  <c r="AY324" i="7"/>
  <c r="BN221" i="3"/>
  <c r="AZ221" i="3"/>
  <c r="AR221" i="3"/>
  <c r="AA229" i="4"/>
  <c r="AI229" i="4" s="1"/>
  <c r="AT229" i="6"/>
  <c r="AR229" i="9"/>
  <c r="AY229" i="9" s="1"/>
  <c r="AY229" i="8"/>
  <c r="AR229" i="10"/>
  <c r="BA229" i="6"/>
  <c r="AY229" i="10"/>
  <c r="AY229" i="7"/>
  <c r="AR229" i="8"/>
  <c r="AT219" i="8"/>
  <c r="AM219" i="8"/>
  <c r="BO214" i="3"/>
  <c r="AY214" i="3"/>
  <c r="AQ214" i="3"/>
  <c r="W311" i="4"/>
  <c r="AN313" i="10"/>
  <c r="AU313" i="10"/>
  <c r="AW313" i="5"/>
  <c r="AU313" i="8"/>
  <c r="AN313" i="8"/>
  <c r="AP313" i="5"/>
  <c r="BA239" i="3"/>
  <c r="AS239" i="3"/>
  <c r="L190" i="2"/>
  <c r="B190" i="2"/>
  <c r="AZ220" i="5"/>
  <c r="AS220" i="5"/>
  <c r="BA244" i="3"/>
  <c r="AS244" i="3"/>
  <c r="AN222" i="7"/>
  <c r="AU222" i="7"/>
  <c r="AN254" i="10"/>
  <c r="W253" i="4"/>
  <c r="AE253" i="4" s="1"/>
  <c r="AU254" i="10"/>
  <c r="AW254" i="5"/>
  <c r="AN254" i="8"/>
  <c r="AU254" i="8"/>
  <c r="AP254" i="5"/>
  <c r="BA288" i="3"/>
  <c r="AS288" i="3"/>
  <c r="W275" i="4"/>
  <c r="AE275" i="4" s="1"/>
  <c r="AU277" i="10"/>
  <c r="AN277" i="8"/>
  <c r="AN277" i="10"/>
  <c r="AW277" i="5"/>
  <c r="AU277" i="8"/>
  <c r="AP277" i="5"/>
  <c r="AR220" i="7"/>
  <c r="G220" i="1"/>
  <c r="R220" i="1" s="1"/>
  <c r="AZ214" i="5"/>
  <c r="AS214" i="5"/>
  <c r="M216" i="13"/>
  <c r="W216" i="5"/>
  <c r="D216" i="1" s="1"/>
  <c r="O216" i="1" s="1"/>
  <c r="E193" i="2"/>
  <c r="O193" i="2"/>
  <c r="BN217" i="3"/>
  <c r="AZ217" i="3"/>
  <c r="AR217" i="3"/>
  <c r="AT245" i="10"/>
  <c r="V244" i="4"/>
  <c r="AD244" i="4" s="1"/>
  <c r="AT245" i="7"/>
  <c r="AM245" i="10"/>
  <c r="AM245" i="9"/>
  <c r="AT245" i="9" s="1"/>
  <c r="AM245" i="7"/>
  <c r="AO222" i="8"/>
  <c r="AV222" i="8"/>
  <c r="V312" i="4"/>
  <c r="AT314" i="10"/>
  <c r="AT314" i="7"/>
  <c r="AM314" i="10"/>
  <c r="AM314" i="7"/>
  <c r="AM314" i="9"/>
  <c r="AT314" i="9" s="1"/>
  <c r="AY281" i="10"/>
  <c r="AA279" i="4"/>
  <c r="AI279" i="4" s="1"/>
  <c r="AR281" i="10"/>
  <c r="AT281" i="6"/>
  <c r="AR281" i="8"/>
  <c r="AY281" i="8"/>
  <c r="BA281" i="6"/>
  <c r="AR281" i="9"/>
  <c r="AY281" i="9" s="1"/>
  <c r="AY281" i="7"/>
  <c r="AA246" i="4"/>
  <c r="AI246" i="4" s="1"/>
  <c r="AY247" i="10"/>
  <c r="AR247" i="9"/>
  <c r="AY247" i="9" s="1"/>
  <c r="AR247" i="10"/>
  <c r="BA247" i="6"/>
  <c r="AR247" i="8"/>
  <c r="AT247" i="6"/>
  <c r="AY247" i="7"/>
  <c r="AY247" i="8"/>
  <c r="W237" i="4"/>
  <c r="AE237" i="4" s="1"/>
  <c r="AU238" i="10"/>
  <c r="AU238" i="8"/>
  <c r="AN238" i="10"/>
  <c r="AP238" i="5"/>
  <c r="AW238" i="5"/>
  <c r="AN238" i="8"/>
  <c r="AT217" i="8"/>
  <c r="AM217" i="8"/>
  <c r="BA230" i="3"/>
  <c r="AS230" i="3"/>
  <c r="AA235" i="4"/>
  <c r="AI235" i="4" s="1"/>
  <c r="AT235" i="6"/>
  <c r="AR235" i="10"/>
  <c r="AY235" i="8"/>
  <c r="BA235" i="6"/>
  <c r="AY235" i="10"/>
  <c r="AY235" i="7"/>
  <c r="AR235" i="9"/>
  <c r="AY235" i="9" s="1"/>
  <c r="AR235" i="8"/>
  <c r="BS203" i="3"/>
  <c r="B203" i="1"/>
  <c r="M203" i="1" s="1"/>
  <c r="AW220" i="7"/>
  <c r="AP220" i="7"/>
  <c r="BA311" i="3"/>
  <c r="AS311" i="3"/>
  <c r="AO221" i="8"/>
  <c r="AV221" i="8"/>
  <c r="AS211" i="5"/>
  <c r="AZ211" i="5"/>
  <c r="BA243" i="3"/>
  <c r="AS243" i="3"/>
  <c r="BR216" i="3"/>
  <c r="AW216" i="3"/>
  <c r="AO216" i="3"/>
  <c r="AP221" i="7"/>
  <c r="AW221" i="7"/>
  <c r="AM216" i="3"/>
  <c r="AU216" i="3"/>
  <c r="V224" i="4"/>
  <c r="AD224" i="4" s="1"/>
  <c r="AT224" i="7"/>
  <c r="AM224" i="7"/>
  <c r="AT224" i="10"/>
  <c r="AM224" i="10"/>
  <c r="AM224" i="9"/>
  <c r="AT224" i="9" s="1"/>
  <c r="W294" i="4"/>
  <c r="AE294" i="4" s="1"/>
  <c r="AU296" i="10"/>
  <c r="AN296" i="8"/>
  <c r="AN296" i="10"/>
  <c r="AW296" i="5"/>
  <c r="AU296" i="8"/>
  <c r="AP296" i="5"/>
  <c r="N192" i="2"/>
  <c r="D192" i="2"/>
  <c r="W318" i="4"/>
  <c r="AN320" i="10"/>
  <c r="AN320" i="8"/>
  <c r="AP320" i="5"/>
  <c r="AU320" i="10"/>
  <c r="AW320" i="5"/>
  <c r="AU320" i="8"/>
  <c r="W259" i="4"/>
  <c r="AE259" i="4" s="1"/>
  <c r="AU260" i="10"/>
  <c r="AP260" i="5"/>
  <c r="AU260" i="8"/>
  <c r="AN260" i="10"/>
  <c r="AN260" i="8"/>
  <c r="AW260" i="5"/>
  <c r="AT217" i="5"/>
  <c r="BA217" i="5"/>
  <c r="AY314" i="10"/>
  <c r="AA312" i="4"/>
  <c r="AR314" i="10"/>
  <c r="BA314" i="6"/>
  <c r="AY314" i="8"/>
  <c r="AT314" i="6"/>
  <c r="AR314" i="9"/>
  <c r="AY314" i="9" s="1"/>
  <c r="AR314" i="8"/>
  <c r="AY314" i="7"/>
  <c r="BN219" i="3"/>
  <c r="AZ219" i="3"/>
  <c r="AR219" i="3"/>
  <c r="AS250" i="3"/>
  <c r="BA250" i="3"/>
  <c r="BO219" i="3"/>
  <c r="AY219" i="3"/>
  <c r="AQ219" i="3"/>
  <c r="AS279" i="3"/>
  <c r="BA279" i="3"/>
  <c r="W278" i="4"/>
  <c r="AE278" i="4" s="1"/>
  <c r="AW280" i="5"/>
  <c r="AN280" i="10"/>
  <c r="AU280" i="10"/>
  <c r="AP280" i="5"/>
  <c r="AU280" i="8"/>
  <c r="AN280" i="8"/>
  <c r="V246" i="4"/>
  <c r="AD246" i="4" s="1"/>
  <c r="AT247" i="10"/>
  <c r="AM247" i="9"/>
  <c r="AT247" i="9" s="1"/>
  <c r="AT247" i="7"/>
  <c r="AM247" i="10"/>
  <c r="AM247" i="7"/>
  <c r="AS247" i="3"/>
  <c r="BA247" i="3"/>
  <c r="AX220" i="7"/>
  <c r="AQ220" i="7"/>
  <c r="BP223" i="3"/>
  <c r="AX223" i="3"/>
  <c r="AP223" i="3"/>
  <c r="V286" i="4"/>
  <c r="AD286" i="4" s="1"/>
  <c r="AT288" i="10"/>
  <c r="AT288" i="7"/>
  <c r="AM288" i="10"/>
  <c r="AM288" i="9"/>
  <c r="AT288" i="9" s="1"/>
  <c r="AM288" i="7"/>
  <c r="V255" i="4"/>
  <c r="AD255" i="4" s="1"/>
  <c r="AM256" i="10"/>
  <c r="AT256" i="10"/>
  <c r="AM256" i="7"/>
  <c r="AT256" i="7"/>
  <c r="AM256" i="9"/>
  <c r="AT256" i="9" s="1"/>
  <c r="AQ222" i="7"/>
  <c r="AX222" i="7"/>
  <c r="AN306" i="10"/>
  <c r="W304" i="4"/>
  <c r="AW306" i="5"/>
  <c r="AU306" i="8"/>
  <c r="AU306" i="10"/>
  <c r="AN306" i="8"/>
  <c r="AP306" i="5"/>
  <c r="W286" i="4"/>
  <c r="AE286" i="4" s="1"/>
  <c r="AU288" i="10"/>
  <c r="AU288" i="8"/>
  <c r="AN288" i="8"/>
  <c r="AN288" i="10"/>
  <c r="AW288" i="5"/>
  <c r="AP288" i="5"/>
  <c r="AM213" i="3"/>
  <c r="AU213" i="3"/>
  <c r="AT211" i="8"/>
  <c r="AM211" i="8"/>
  <c r="W276" i="4"/>
  <c r="AE276" i="4" s="1"/>
  <c r="AN278" i="10"/>
  <c r="AU278" i="10"/>
  <c r="AN278" i="8"/>
  <c r="AU278" i="8"/>
  <c r="AP278" i="5"/>
  <c r="AW278" i="5"/>
  <c r="P236" i="15"/>
  <c r="N236" i="15"/>
  <c r="O236" i="15"/>
  <c r="M236" i="15"/>
  <c r="L236" i="15"/>
  <c r="K236" i="15"/>
  <c r="C236" i="8"/>
  <c r="C236" i="7"/>
  <c r="AG236" i="7"/>
  <c r="C236" i="6"/>
  <c r="C236" i="5"/>
  <c r="C236" i="3"/>
  <c r="AX218" i="5"/>
  <c r="AQ218" i="5"/>
  <c r="W256" i="4"/>
  <c r="AE256" i="4" s="1"/>
  <c r="AU257" i="10"/>
  <c r="AP257" i="5"/>
  <c r="AN257" i="8"/>
  <c r="AU257" i="8"/>
  <c r="AN257" i="10"/>
  <c r="AW257" i="5"/>
  <c r="W239" i="4"/>
  <c r="AE239" i="4" s="1"/>
  <c r="AU240" i="10"/>
  <c r="AW240" i="5"/>
  <c r="AP240" i="5"/>
  <c r="AN240" i="8"/>
  <c r="AU240" i="8"/>
  <c r="AN240" i="10"/>
  <c r="AA230" i="4"/>
  <c r="AI230" i="4" s="1"/>
  <c r="AY230" i="10"/>
  <c r="AR230" i="10"/>
  <c r="AR230" i="9"/>
  <c r="AY230" i="9" s="1"/>
  <c r="BA230" i="6"/>
  <c r="AY230" i="8"/>
  <c r="AT230" i="6"/>
  <c r="AY230" i="7"/>
  <c r="AR230" i="8"/>
  <c r="BA235" i="3"/>
  <c r="AS235" i="3"/>
  <c r="BO211" i="3"/>
  <c r="AY211" i="3"/>
  <c r="AQ211" i="3"/>
  <c r="BA322" i="3"/>
  <c r="AS322" i="3"/>
  <c r="BM212" i="3"/>
  <c r="W212" i="3"/>
  <c r="AA241" i="4"/>
  <c r="AI241" i="4" s="1"/>
  <c r="AY242" i="8"/>
  <c r="AT242" i="6"/>
  <c r="AY242" i="10"/>
  <c r="AR242" i="10"/>
  <c r="BA242" i="6"/>
  <c r="AY242" i="7"/>
  <c r="AR242" i="8"/>
  <c r="AR242" i="9"/>
  <c r="AY242" i="9" s="1"/>
  <c r="V245" i="4"/>
  <c r="AD245" i="4" s="1"/>
  <c r="AM246" i="10"/>
  <c r="AT246" i="10"/>
  <c r="AT246" i="7"/>
  <c r="AM246" i="7"/>
  <c r="AM246" i="9"/>
  <c r="AT246" i="9" s="1"/>
  <c r="AM222" i="3"/>
  <c r="AU222" i="3"/>
  <c r="AX211" i="5"/>
  <c r="AQ211" i="5"/>
  <c r="N293" i="1"/>
  <c r="K293" i="1"/>
  <c r="BA222" i="5"/>
  <c r="AT222" i="5"/>
  <c r="AA260" i="4"/>
  <c r="AI260" i="4" s="1"/>
  <c r="AR261" i="10"/>
  <c r="AT261" i="6"/>
  <c r="AY261" i="10"/>
  <c r="BA261" i="6"/>
  <c r="AY261" i="8"/>
  <c r="AR261" i="8"/>
  <c r="AR261" i="9"/>
  <c r="AY261" i="9" s="1"/>
  <c r="AY261" i="7"/>
  <c r="V296" i="4"/>
  <c r="AD296" i="4" s="1"/>
  <c r="AT298" i="10"/>
  <c r="AM298" i="9"/>
  <c r="AT298" i="9" s="1"/>
  <c r="AM298" i="10"/>
  <c r="AT298" i="7"/>
  <c r="AM298" i="7"/>
  <c r="P238" i="15"/>
  <c r="O238" i="15"/>
  <c r="M238" i="15"/>
  <c r="N238" i="15"/>
  <c r="L238" i="15"/>
  <c r="K238" i="15"/>
  <c r="C238" i="8"/>
  <c r="AG238" i="7"/>
  <c r="C238" i="7"/>
  <c r="C238" i="6"/>
  <c r="C238" i="5"/>
  <c r="C238" i="3"/>
  <c r="BS210" i="3"/>
  <c r="B210" i="1"/>
  <c r="M210" i="1" s="1"/>
  <c r="L188" i="2"/>
  <c r="B188" i="2"/>
  <c r="AT304" i="10"/>
  <c r="V302" i="4"/>
  <c r="AM304" i="9"/>
  <c r="AT304" i="9" s="1"/>
  <c r="AM304" i="10"/>
  <c r="AT304" i="7"/>
  <c r="AM304" i="7"/>
  <c r="AN215" i="7"/>
  <c r="AU215" i="7"/>
  <c r="AS241" i="3"/>
  <c r="BA241" i="3"/>
  <c r="AU293" i="10"/>
  <c r="W291" i="4"/>
  <c r="AE291" i="4" s="1"/>
  <c r="AN293" i="10"/>
  <c r="AP293" i="5"/>
  <c r="AU293" i="8"/>
  <c r="AW293" i="5"/>
  <c r="AN293" i="8"/>
  <c r="AA245" i="4"/>
  <c r="AI245" i="4" s="1"/>
  <c r="BA246" i="6"/>
  <c r="AR246" i="10"/>
  <c r="AY246" i="10"/>
  <c r="AR246" i="8"/>
  <c r="AY246" i="8"/>
  <c r="AT246" i="6"/>
  <c r="AY246" i="7"/>
  <c r="AR246" i="9"/>
  <c r="AY246" i="9" s="1"/>
  <c r="AO222" i="6"/>
  <c r="AV222" i="6"/>
  <c r="AV211" i="8"/>
  <c r="AO211" i="8"/>
  <c r="AT237" i="7"/>
  <c r="AM237" i="10"/>
  <c r="AT237" i="10"/>
  <c r="AM237" i="9"/>
  <c r="AT237" i="9" s="1"/>
  <c r="AM237" i="7"/>
  <c r="V268" i="4"/>
  <c r="AD268" i="4" s="1"/>
  <c r="AT269" i="10"/>
  <c r="AT269" i="7"/>
  <c r="AM269" i="7"/>
  <c r="AM269" i="10"/>
  <c r="AM269" i="9"/>
  <c r="AT269" i="9" s="1"/>
  <c r="AW222" i="7"/>
  <c r="AP222" i="7"/>
  <c r="BA260" i="3"/>
  <c r="AS260" i="3"/>
  <c r="AA176" i="2"/>
  <c r="Z176" i="2"/>
  <c r="Y176" i="2"/>
  <c r="X176" i="2"/>
  <c r="V176" i="2"/>
  <c r="W176" i="2"/>
  <c r="AA296" i="4"/>
  <c r="AI296" i="4" s="1"/>
  <c r="AY298" i="10"/>
  <c r="AT298" i="6"/>
  <c r="AR298" i="9"/>
  <c r="AY298" i="9" s="1"/>
  <c r="AY298" i="8"/>
  <c r="AR298" i="10"/>
  <c r="AR298" i="8"/>
  <c r="BA298" i="6"/>
  <c r="AY298" i="7"/>
  <c r="O244" i="15"/>
  <c r="N244" i="15"/>
  <c r="M244" i="15"/>
  <c r="L244" i="15"/>
  <c r="P244" i="15"/>
  <c r="K244" i="15"/>
  <c r="C244" i="8"/>
  <c r="AG244" i="7"/>
  <c r="C244" i="7"/>
  <c r="C244" i="6"/>
  <c r="C244" i="5"/>
  <c r="C244" i="3"/>
  <c r="K240" i="15"/>
  <c r="O240" i="15"/>
  <c r="N240" i="15"/>
  <c r="M240" i="15"/>
  <c r="P240" i="15"/>
  <c r="L240" i="15"/>
  <c r="C240" i="8"/>
  <c r="AG240" i="7"/>
  <c r="C240" i="7"/>
  <c r="C240" i="6"/>
  <c r="C240" i="5"/>
  <c r="C240" i="3"/>
  <c r="BV210" i="3"/>
  <c r="AV218" i="8"/>
  <c r="AO218" i="8"/>
  <c r="BV203" i="3"/>
  <c r="AX216" i="5"/>
  <c r="AQ216" i="5"/>
  <c r="W326" i="4"/>
  <c r="AN328" i="10"/>
  <c r="AU328" i="8"/>
  <c r="AU328" i="10"/>
  <c r="AP328" i="5"/>
  <c r="AN328" i="8"/>
  <c r="AW328" i="5"/>
  <c r="AV216" i="5"/>
  <c r="AO216" i="5"/>
  <c r="V276" i="4"/>
  <c r="AD276" i="4" s="1"/>
  <c r="AM278" i="10"/>
  <c r="AT278" i="10"/>
  <c r="AM278" i="9"/>
  <c r="AT278" i="9" s="1"/>
  <c r="AT278" i="7"/>
  <c r="AM278" i="7"/>
  <c r="AA224" i="4"/>
  <c r="AI224" i="4" s="1"/>
  <c r="AY224" i="8"/>
  <c r="AY224" i="10"/>
  <c r="AR224" i="10"/>
  <c r="AT224" i="6"/>
  <c r="AR224" i="8"/>
  <c r="BA224" i="6"/>
  <c r="AR224" i="9"/>
  <c r="AY224" i="9" s="1"/>
  <c r="AY224" i="7"/>
  <c r="AA251" i="4"/>
  <c r="AI251" i="4" s="1"/>
  <c r="AY252" i="10"/>
  <c r="BA252" i="6"/>
  <c r="AR252" i="10"/>
  <c r="AY252" i="8"/>
  <c r="AR252" i="8"/>
  <c r="AT252" i="6"/>
  <c r="AR252" i="9"/>
  <c r="AY252" i="9" s="1"/>
  <c r="AY252" i="7"/>
  <c r="AJ22" i="9"/>
  <c r="AR23" i="9"/>
  <c r="AA252" i="4"/>
  <c r="AI252" i="4" s="1"/>
  <c r="AR253" i="10"/>
  <c r="AY253" i="8"/>
  <c r="AT253" i="6"/>
  <c r="AY253" i="10"/>
  <c r="AR253" i="9"/>
  <c r="AY253" i="9" s="1"/>
  <c r="BA253" i="6"/>
  <c r="AR253" i="8"/>
  <c r="AY253" i="7"/>
  <c r="AQ200" i="6"/>
  <c r="AX200" i="6"/>
  <c r="AW217" i="7"/>
  <c r="AP217" i="7"/>
  <c r="AO222" i="10"/>
  <c r="AV222" i="10"/>
  <c r="AS312" i="3"/>
  <c r="BA312" i="3"/>
  <c r="AT219" i="5"/>
  <c r="BA219" i="5"/>
  <c r="V250" i="4"/>
  <c r="AD250" i="4" s="1"/>
  <c r="AT251" i="10"/>
  <c r="AM251" i="10"/>
  <c r="AT251" i="7"/>
  <c r="AM251" i="7"/>
  <c r="AM251" i="9"/>
  <c r="AT251" i="9" s="1"/>
  <c r="AS219" i="5"/>
  <c r="AZ219" i="5"/>
  <c r="V279" i="4"/>
  <c r="AD279" i="4" s="1"/>
  <c r="AT281" i="10"/>
  <c r="AM281" i="10"/>
  <c r="AM281" i="9"/>
  <c r="AT281" i="9" s="1"/>
  <c r="AT281" i="7"/>
  <c r="AM281" i="7"/>
  <c r="BA246" i="3"/>
  <c r="AS246" i="3"/>
  <c r="V304" i="4"/>
  <c r="AM306" i="10"/>
  <c r="AM306" i="9"/>
  <c r="AT306" i="9" s="1"/>
  <c r="AT306" i="10"/>
  <c r="AT306" i="7"/>
  <c r="AM306" i="7"/>
  <c r="AX201" i="6"/>
  <c r="AQ201" i="6"/>
  <c r="V228" i="4"/>
  <c r="AD228" i="4" s="1"/>
  <c r="AM228" i="10"/>
  <c r="AM228" i="9"/>
  <c r="AT228" i="9" s="1"/>
  <c r="AT228" i="7"/>
  <c r="AT228" i="10"/>
  <c r="AM228" i="7"/>
  <c r="BA215" i="5"/>
  <c r="AT215" i="5"/>
  <c r="W175" i="2"/>
  <c r="V175" i="2"/>
  <c r="AA175" i="2"/>
  <c r="Z175" i="2"/>
  <c r="Y175" i="2"/>
  <c r="X175" i="2"/>
  <c r="W251" i="4"/>
  <c r="AE251" i="4" s="1"/>
  <c r="AU252" i="10"/>
  <c r="AP252" i="5"/>
  <c r="AN252" i="10"/>
  <c r="AU252" i="8"/>
  <c r="AN252" i="8"/>
  <c r="AW252" i="5"/>
  <c r="AY275" i="10"/>
  <c r="AA273" i="4"/>
  <c r="AI273" i="4" s="1"/>
  <c r="AT275" i="6"/>
  <c r="AR275" i="10"/>
  <c r="AY275" i="8"/>
  <c r="AR275" i="8"/>
  <c r="BA275" i="6"/>
  <c r="AR275" i="9"/>
  <c r="AY275" i="9" s="1"/>
  <c r="AY275" i="7"/>
  <c r="E194" i="2"/>
  <c r="O194" i="2"/>
  <c r="AA326" i="4"/>
  <c r="AR328" i="10"/>
  <c r="AT328" i="6"/>
  <c r="BA328" i="6"/>
  <c r="AY328" i="8"/>
  <c r="AY328" i="10"/>
  <c r="AR328" i="9"/>
  <c r="AY328" i="9" s="1"/>
  <c r="AR328" i="8"/>
  <c r="AY328" i="7"/>
  <c r="W225" i="4"/>
  <c r="AE225" i="4" s="1"/>
  <c r="AU225" i="10"/>
  <c r="AU225" i="8"/>
  <c r="AN225" i="10"/>
  <c r="AW225" i="5"/>
  <c r="AN225" i="8"/>
  <c r="AP225" i="5"/>
  <c r="W324" i="4"/>
  <c r="AU326" i="10"/>
  <c r="AN326" i="10"/>
  <c r="AU326" i="8"/>
  <c r="AP326" i="5"/>
  <c r="AW326" i="5"/>
  <c r="AN326" i="8"/>
  <c r="AR214" i="7"/>
  <c r="G214" i="1"/>
  <c r="R214" i="1" s="1"/>
  <c r="AT212" i="5"/>
  <c r="BA212" i="5"/>
  <c r="W312" i="4"/>
  <c r="AU314" i="10"/>
  <c r="AN314" i="10"/>
  <c r="AW314" i="5"/>
  <c r="AU314" i="8"/>
  <c r="AP314" i="5"/>
  <c r="AN314" i="8"/>
  <c r="AA299" i="4"/>
  <c r="AI299" i="4" s="1"/>
  <c r="AY301" i="10"/>
  <c r="AR301" i="9"/>
  <c r="AY301" i="9" s="1"/>
  <c r="AR301" i="10"/>
  <c r="AT301" i="6"/>
  <c r="BA301" i="6"/>
  <c r="AY301" i="8"/>
  <c r="AR301" i="8"/>
  <c r="AY301" i="7"/>
  <c r="AX214" i="5"/>
  <c r="AQ214" i="5"/>
  <c r="BA225" i="3"/>
  <c r="AS225" i="3"/>
  <c r="P233" i="15"/>
  <c r="O233" i="15"/>
  <c r="N233" i="15"/>
  <c r="M233" i="15"/>
  <c r="L233" i="15"/>
  <c r="K233" i="15"/>
  <c r="C233" i="8"/>
  <c r="C233" i="7"/>
  <c r="AG233" i="7"/>
  <c r="C233" i="6"/>
  <c r="C233" i="5"/>
  <c r="C233" i="3"/>
  <c r="W320" i="4"/>
  <c r="AU322" i="10"/>
  <c r="AN322" i="10"/>
  <c r="AW322" i="5"/>
  <c r="AU322" i="8"/>
  <c r="AN322" i="8"/>
  <c r="AP322" i="5"/>
  <c r="M211" i="13"/>
  <c r="W211" i="5"/>
  <c r="D211" i="1" s="1"/>
  <c r="O211" i="1" s="1"/>
  <c r="BA315" i="3"/>
  <c r="AS315" i="3"/>
  <c r="V227" i="4"/>
  <c r="AD227" i="4" s="1"/>
  <c r="AT227" i="10"/>
  <c r="AM227" i="7"/>
  <c r="AT227" i="7"/>
  <c r="AM227" i="10"/>
  <c r="AM227" i="9"/>
  <c r="AT227" i="9" s="1"/>
  <c r="V318" i="4"/>
  <c r="AM320" i="10"/>
  <c r="AT320" i="10"/>
  <c r="AT320" i="7"/>
  <c r="AM320" i="9"/>
  <c r="AT320" i="9" s="1"/>
  <c r="AM320" i="7"/>
  <c r="AS313" i="3"/>
  <c r="BA313" i="3"/>
  <c r="BP221" i="3"/>
  <c r="AX221" i="3"/>
  <c r="AP221" i="3"/>
  <c r="AA285" i="4"/>
  <c r="AI285" i="4" s="1"/>
  <c r="AY287" i="10"/>
  <c r="AR287" i="10"/>
  <c r="BA287" i="6"/>
  <c r="AY287" i="8"/>
  <c r="AR287" i="8"/>
  <c r="AT287" i="6"/>
  <c r="AR287" i="9"/>
  <c r="AY287" i="9" s="1"/>
  <c r="AY287" i="7"/>
  <c r="N187" i="2"/>
  <c r="D187" i="2"/>
  <c r="BP219" i="3"/>
  <c r="AX219" i="3"/>
  <c r="AP219" i="3"/>
  <c r="AU301" i="4"/>
  <c r="AA227" i="4"/>
  <c r="AI227" i="4" s="1"/>
  <c r="AT227" i="6"/>
  <c r="AY227" i="10"/>
  <c r="BA227" i="6"/>
  <c r="AR227" i="10"/>
  <c r="AY227" i="8"/>
  <c r="AR227" i="8"/>
  <c r="AY227" i="7"/>
  <c r="AR227" i="9"/>
  <c r="AY227" i="9" s="1"/>
  <c r="AA305" i="4"/>
  <c r="AR307" i="10"/>
  <c r="AR307" i="9"/>
  <c r="AY307" i="9" s="1"/>
  <c r="AT307" i="6"/>
  <c r="AY307" i="8"/>
  <c r="BA307" i="6"/>
  <c r="AR307" i="8"/>
  <c r="AY307" i="10"/>
  <c r="AY307" i="7"/>
  <c r="BA227" i="3"/>
  <c r="AS227" i="3"/>
  <c r="BA255" i="3"/>
  <c r="AS255" i="3"/>
  <c r="AA307" i="4"/>
  <c r="AR309" i="10"/>
  <c r="AR309" i="9"/>
  <c r="AY309" i="9" s="1"/>
  <c r="BA309" i="6"/>
  <c r="AY309" i="10"/>
  <c r="AY309" i="8"/>
  <c r="AT309" i="6"/>
  <c r="AY309" i="7"/>
  <c r="AR309" i="8"/>
  <c r="AA185" i="2"/>
  <c r="Z185" i="2"/>
  <c r="Y185" i="2"/>
  <c r="X185" i="2"/>
  <c r="W185" i="2"/>
  <c r="V185" i="2"/>
  <c r="AT327" i="10"/>
  <c r="V325" i="4"/>
  <c r="AT327" i="7"/>
  <c r="AM327" i="10"/>
  <c r="AM327" i="7"/>
  <c r="AM327" i="9"/>
  <c r="AT327" i="9" s="1"/>
  <c r="AO211" i="6"/>
  <c r="AV211" i="6"/>
  <c r="V226" i="4"/>
  <c r="AD226" i="4" s="1"/>
  <c r="AT226" i="7"/>
  <c r="AM226" i="10"/>
  <c r="AM226" i="7"/>
  <c r="AM226" i="9"/>
  <c r="AT226" i="9" s="1"/>
  <c r="AT226" i="10"/>
  <c r="BQ211" i="3"/>
  <c r="AV211" i="3"/>
  <c r="AN211" i="3"/>
  <c r="L187" i="2"/>
  <c r="B187" i="2"/>
  <c r="P246" i="15"/>
  <c r="L246" i="15"/>
  <c r="O246" i="15"/>
  <c r="N246" i="15"/>
  <c r="M246" i="15"/>
  <c r="K246" i="15"/>
  <c r="C246" i="8"/>
  <c r="C246" i="7"/>
  <c r="AG246" i="7"/>
  <c r="C246" i="6"/>
  <c r="C246" i="5"/>
  <c r="C246" i="3"/>
  <c r="BR215" i="3"/>
  <c r="AO215" i="3"/>
  <c r="AW215" i="3"/>
  <c r="AT221" i="8"/>
  <c r="AM221" i="8"/>
  <c r="AA186" i="2"/>
  <c r="W186" i="2"/>
  <c r="V186" i="2"/>
  <c r="Z186" i="2"/>
  <c r="Y186" i="2"/>
  <c r="X186" i="2"/>
  <c r="M235" i="15"/>
  <c r="L235" i="15"/>
  <c r="K235" i="15"/>
  <c r="P235" i="15"/>
  <c r="O235" i="15"/>
  <c r="N235" i="15"/>
  <c r="C235" i="8"/>
  <c r="AG235" i="7"/>
  <c r="C235" i="7"/>
  <c r="C235" i="6"/>
  <c r="C235" i="5"/>
  <c r="C235" i="3"/>
  <c r="AU218" i="7"/>
  <c r="AN218" i="7"/>
  <c r="BM219" i="3"/>
  <c r="W219" i="3"/>
  <c r="AS302" i="3"/>
  <c r="BA302" i="3"/>
  <c r="AV215" i="8"/>
  <c r="AO215" i="8"/>
  <c r="V241" i="4"/>
  <c r="AD241" i="4" s="1"/>
  <c r="AT242" i="7"/>
  <c r="AM242" i="7"/>
  <c r="AM242" i="10"/>
  <c r="AT242" i="10"/>
  <c r="AM242" i="9"/>
  <c r="AT242" i="9" s="1"/>
  <c r="BA245" i="3"/>
  <c r="AS245" i="3"/>
  <c r="AV222" i="5"/>
  <c r="AO222" i="5"/>
  <c r="AU211" i="7"/>
  <c r="AN211" i="7"/>
  <c r="AY237" i="8"/>
  <c r="AR237" i="10"/>
  <c r="AT237" i="6"/>
  <c r="AR237" i="9"/>
  <c r="AY237" i="9" s="1"/>
  <c r="AY237" i="10"/>
  <c r="BA237" i="6"/>
  <c r="AR237" i="8"/>
  <c r="AY237" i="7"/>
  <c r="W284" i="4"/>
  <c r="AE284" i="4" s="1"/>
  <c r="AU286" i="10"/>
  <c r="AU286" i="8"/>
  <c r="AN286" i="10"/>
  <c r="AN286" i="8"/>
  <c r="AW286" i="5"/>
  <c r="AP286" i="5"/>
  <c r="AA268" i="4"/>
  <c r="AI268" i="4" s="1"/>
  <c r="AY269" i="10"/>
  <c r="AT269" i="6"/>
  <c r="BA269" i="6"/>
  <c r="AY269" i="8"/>
  <c r="AR269" i="10"/>
  <c r="AR269" i="8"/>
  <c r="AY269" i="7"/>
  <c r="AR269" i="9"/>
  <c r="AY269" i="9" s="1"/>
  <c r="AU214" i="3"/>
  <c r="AM214" i="3"/>
  <c r="V260" i="4"/>
  <c r="AD260" i="4" s="1"/>
  <c r="AM261" i="10"/>
  <c r="AT261" i="7"/>
  <c r="AT261" i="10"/>
  <c r="AM261" i="7"/>
  <c r="AM261" i="9"/>
  <c r="AT261" i="9" s="1"/>
  <c r="BA249" i="3"/>
  <c r="AS249" i="3"/>
  <c r="BA296" i="3"/>
  <c r="AS296" i="3"/>
  <c r="O224" i="15"/>
  <c r="M224" i="15"/>
  <c r="L224" i="15"/>
  <c r="K224" i="15"/>
  <c r="P224" i="15"/>
  <c r="N224" i="15"/>
  <c r="C224" i="8"/>
  <c r="C224" i="7"/>
  <c r="AG224" i="7"/>
  <c r="C224" i="6"/>
  <c r="C224" i="5"/>
  <c r="C224" i="3"/>
  <c r="W244" i="4"/>
  <c r="AE244" i="4" s="1"/>
  <c r="AU245" i="10"/>
  <c r="AU245" i="8"/>
  <c r="AN245" i="10"/>
  <c r="AN245" i="8"/>
  <c r="AP245" i="5"/>
  <c r="AW245" i="5"/>
  <c r="W248" i="4"/>
  <c r="AE248" i="4" s="1"/>
  <c r="AU249" i="10"/>
  <c r="AN249" i="10"/>
  <c r="AU249" i="8"/>
  <c r="AP249" i="5"/>
  <c r="AN249" i="8"/>
  <c r="AW249" i="5"/>
  <c r="BS199" i="3"/>
  <c r="B199" i="1"/>
  <c r="M199" i="1" s="1"/>
  <c r="AR211" i="7"/>
  <c r="G211" i="1"/>
  <c r="R211" i="1" s="1"/>
  <c r="AV221" i="10"/>
  <c r="AO221" i="10"/>
  <c r="AN216" i="7"/>
  <c r="AU216" i="7"/>
  <c r="AQ210" i="6"/>
  <c r="AX210" i="6"/>
  <c r="O191" i="2"/>
  <c r="E191" i="2"/>
  <c r="AV216" i="6"/>
  <c r="AO216" i="6"/>
  <c r="AR278" i="10"/>
  <c r="AA276" i="4"/>
  <c r="AI276" i="4" s="1"/>
  <c r="AY278" i="10"/>
  <c r="AR278" i="9"/>
  <c r="AY278" i="9" s="1"/>
  <c r="AR278" i="8"/>
  <c r="AT278" i="6"/>
  <c r="BA278" i="6"/>
  <c r="AY278" i="8"/>
  <c r="AY278" i="7"/>
  <c r="AS224" i="3"/>
  <c r="BA224" i="3"/>
  <c r="V251" i="4"/>
  <c r="AD251" i="4" s="1"/>
  <c r="AT252" i="10"/>
  <c r="AM252" i="10"/>
  <c r="AT252" i="7"/>
  <c r="AM252" i="9"/>
  <c r="AT252" i="9" s="1"/>
  <c r="AM252" i="7"/>
  <c r="W267" i="4"/>
  <c r="AE267" i="4" s="1"/>
  <c r="AU268" i="10"/>
  <c r="AN268" i="10"/>
  <c r="AU268" i="8"/>
  <c r="AP268" i="5"/>
  <c r="AN268" i="8"/>
  <c r="AW268" i="5"/>
  <c r="BA252" i="3"/>
  <c r="AS252" i="3"/>
  <c r="BQ217" i="3"/>
  <c r="AN217" i="3"/>
  <c r="AV217" i="3"/>
  <c r="BO222" i="3"/>
  <c r="AQ222" i="3"/>
  <c r="AY222" i="3"/>
  <c r="AW219" i="7"/>
  <c r="AP219" i="7"/>
  <c r="AA250" i="4"/>
  <c r="AI250" i="4" s="1"/>
  <c r="AY251" i="10"/>
  <c r="AT251" i="6"/>
  <c r="AR251" i="10"/>
  <c r="BA251" i="6"/>
  <c r="AY251" i="8"/>
  <c r="AY251" i="7"/>
  <c r="AR251" i="9"/>
  <c r="AY251" i="9" s="1"/>
  <c r="AR251" i="8"/>
  <c r="AA304" i="4"/>
  <c r="AR306" i="10"/>
  <c r="AY306" i="8"/>
  <c r="AR306" i="9"/>
  <c r="AY306" i="9" s="1"/>
  <c r="AY306" i="10"/>
  <c r="BA306" i="6"/>
  <c r="AT306" i="6"/>
  <c r="AY306" i="7"/>
  <c r="AR306" i="8"/>
  <c r="BQ219" i="3"/>
  <c r="AV219" i="3"/>
  <c r="AN219" i="3"/>
  <c r="W270" i="4"/>
  <c r="AE270" i="4" s="1"/>
  <c r="AU271" i="10"/>
  <c r="AN271" i="10"/>
  <c r="AU271" i="8"/>
  <c r="AP271" i="5"/>
  <c r="AW271" i="5"/>
  <c r="AN271" i="8"/>
  <c r="BV199" i="3"/>
  <c r="AE27" i="9"/>
  <c r="AM28" i="9"/>
  <c r="AT28" i="9" s="1"/>
  <c r="AV216" i="8"/>
  <c r="AO216" i="8"/>
  <c r="BS202" i="3"/>
  <c r="B202" i="1"/>
  <c r="M202" i="1" s="1"/>
  <c r="AT216" i="8"/>
  <c r="AM216" i="8"/>
  <c r="BA276" i="3"/>
  <c r="AS276" i="3"/>
  <c r="BA251" i="3"/>
  <c r="AS251" i="3"/>
  <c r="BM222" i="3"/>
  <c r="W222" i="3"/>
  <c r="AQ203" i="6"/>
  <c r="AX203" i="6"/>
  <c r="V252" i="4"/>
  <c r="AD252" i="4" s="1"/>
  <c r="AM253" i="10"/>
  <c r="AM253" i="9"/>
  <c r="AT253" i="9" s="1"/>
  <c r="AT253" i="7"/>
  <c r="AM253" i="7"/>
  <c r="AT253" i="10"/>
  <c r="M219" i="13"/>
  <c r="W219" i="5"/>
  <c r="D219" i="1" s="1"/>
  <c r="O219" i="1" s="1"/>
  <c r="BA284" i="3"/>
  <c r="AS284" i="3"/>
  <c r="AX217" i="7"/>
  <c r="AQ217" i="7"/>
  <c r="W274" i="4"/>
  <c r="AE274" i="4" s="1"/>
  <c r="AU276" i="8"/>
  <c r="AN276" i="10"/>
  <c r="AU276" i="10"/>
  <c r="AN276" i="8"/>
  <c r="AP276" i="5"/>
  <c r="AW276" i="5"/>
  <c r="AZ222" i="5"/>
  <c r="AS222" i="5"/>
  <c r="BA304" i="3"/>
  <c r="AS304" i="3"/>
  <c r="AX219" i="7"/>
  <c r="AQ219" i="7"/>
  <c r="AS257" i="3"/>
  <c r="BA257" i="3"/>
  <c r="BN212" i="3"/>
  <c r="AR212" i="3"/>
  <c r="AZ212" i="3"/>
  <c r="Y184" i="2"/>
  <c r="AA184" i="2"/>
  <c r="W184" i="2"/>
  <c r="Z184" i="2"/>
  <c r="X184" i="2"/>
  <c r="V184" i="2"/>
  <c r="AT212" i="8"/>
  <c r="AM212" i="8"/>
  <c r="V315" i="4"/>
  <c r="AT317" i="10"/>
  <c r="AM317" i="10"/>
  <c r="AT317" i="7"/>
  <c r="AM317" i="7"/>
  <c r="AM317" i="9"/>
  <c r="AT317" i="9" s="1"/>
  <c r="AU217" i="7"/>
  <c r="AN217" i="7"/>
  <c r="W263" i="4"/>
  <c r="AE263" i="4" s="1"/>
  <c r="AN264" i="10"/>
  <c r="AN264" i="8"/>
  <c r="AU264" i="10"/>
  <c r="AU264" i="8"/>
  <c r="AP264" i="5"/>
  <c r="AW264" i="5"/>
  <c r="BR214" i="3"/>
  <c r="AW214" i="3"/>
  <c r="AO214" i="3"/>
  <c r="BO221" i="3"/>
  <c r="AY221" i="3"/>
  <c r="AQ221" i="3"/>
  <c r="V225" i="4"/>
  <c r="AD225" i="4" s="1"/>
  <c r="AT225" i="10"/>
  <c r="AM225" i="10"/>
  <c r="AM225" i="7"/>
  <c r="AT225" i="7"/>
  <c r="AM225" i="9"/>
  <c r="AT225" i="9" s="1"/>
  <c r="N237" i="15"/>
  <c r="P237" i="15"/>
  <c r="O237" i="15"/>
  <c r="M237" i="15"/>
  <c r="L237" i="15"/>
  <c r="K237" i="15"/>
  <c r="C237" i="8"/>
  <c r="C237" i="7"/>
  <c r="AG237" i="7"/>
  <c r="C237" i="6"/>
  <c r="C237" i="5"/>
  <c r="C237" i="3"/>
  <c r="V257" i="4"/>
  <c r="AD257" i="4" s="1"/>
  <c r="AT258" i="10"/>
  <c r="AT258" i="7"/>
  <c r="AM258" i="10"/>
  <c r="AM258" i="7"/>
  <c r="AM258" i="9"/>
  <c r="AT258" i="9" s="1"/>
  <c r="AQ206" i="6"/>
  <c r="AX206" i="6"/>
  <c r="BR219" i="3"/>
  <c r="AW219" i="3"/>
  <c r="AO219" i="3"/>
  <c r="AU220" i="3"/>
  <c r="AM220" i="3"/>
  <c r="AA323" i="4"/>
  <c r="AT325" i="6"/>
  <c r="AR325" i="10"/>
  <c r="AY325" i="10"/>
  <c r="BA325" i="6"/>
  <c r="AY325" i="8"/>
  <c r="AR325" i="9"/>
  <c r="AY325" i="9" s="1"/>
  <c r="AR325" i="8"/>
  <c r="AY325" i="7"/>
  <c r="BS200" i="3"/>
  <c r="B200" i="1"/>
  <c r="M200" i="1" s="1"/>
  <c r="BQ222" i="3"/>
  <c r="AN222" i="3"/>
  <c r="AV222" i="3"/>
  <c r="AA318" i="4"/>
  <c r="AR320" i="10"/>
  <c r="BA320" i="6"/>
  <c r="AR320" i="8"/>
  <c r="AY320" i="10"/>
  <c r="AR320" i="9"/>
  <c r="AY320" i="9" s="1"/>
  <c r="AT320" i="6"/>
  <c r="AY320" i="8"/>
  <c r="AY320" i="7"/>
  <c r="BQ215" i="3"/>
  <c r="AN215" i="3"/>
  <c r="AV215" i="3"/>
  <c r="BA317" i="3"/>
  <c r="AS317" i="3"/>
  <c r="V274" i="4"/>
  <c r="AD274" i="4" s="1"/>
  <c r="AM276" i="10"/>
  <c r="AT276" i="7"/>
  <c r="AM276" i="7"/>
  <c r="AT276" i="10"/>
  <c r="AM276" i="9"/>
  <c r="AT276" i="9" s="1"/>
  <c r="AA182" i="2"/>
  <c r="Z182" i="2"/>
  <c r="Y182" i="2"/>
  <c r="X182" i="2"/>
  <c r="W182" i="2"/>
  <c r="V182" i="2"/>
  <c r="AS323" i="3"/>
  <c r="BA323" i="3"/>
  <c r="AO219" i="8"/>
  <c r="AV219" i="8"/>
  <c r="BQ214" i="3"/>
  <c r="AV214" i="3"/>
  <c r="AN214" i="3"/>
  <c r="O232" i="15"/>
  <c r="K232" i="15"/>
  <c r="M232" i="15"/>
  <c r="L232" i="15"/>
  <c r="P232" i="15"/>
  <c r="N232" i="15"/>
  <c r="C232" i="8"/>
  <c r="C232" i="7"/>
  <c r="AG232" i="7"/>
  <c r="C232" i="6"/>
  <c r="C232" i="5"/>
  <c r="C232" i="3"/>
  <c r="BA263" i="3"/>
  <c r="AS263" i="3"/>
  <c r="BM215" i="3"/>
  <c r="W215" i="3"/>
  <c r="AR223" i="7"/>
  <c r="G223" i="1"/>
  <c r="R223" i="1" s="1"/>
  <c r="AV221" i="6"/>
  <c r="AO221" i="6"/>
  <c r="O247" i="15"/>
  <c r="N247" i="15"/>
  <c r="M247" i="15"/>
  <c r="K247" i="15"/>
  <c r="P247" i="15"/>
  <c r="L247" i="15"/>
  <c r="C247" i="8"/>
  <c r="AG247" i="7"/>
  <c r="C247" i="7"/>
  <c r="C247" i="6"/>
  <c r="C247" i="5"/>
  <c r="C247" i="3"/>
  <c r="AQ199" i="6"/>
  <c r="AX199" i="6"/>
  <c r="BQ218" i="3"/>
  <c r="AV218" i="3"/>
  <c r="AN218" i="3"/>
  <c r="AI220" i="6"/>
  <c r="AW220" i="6"/>
  <c r="AP220" i="6"/>
  <c r="BR211" i="3"/>
  <c r="AW211" i="3"/>
  <c r="AO211" i="3"/>
  <c r="AX211" i="7"/>
  <c r="AQ211" i="7"/>
  <c r="AT220" i="5"/>
  <c r="BA220" i="5"/>
  <c r="AA311" i="4"/>
  <c r="AR313" i="10"/>
  <c r="AY313" i="10"/>
  <c r="AT313" i="6"/>
  <c r="BA313" i="6"/>
  <c r="AR313" i="9"/>
  <c r="AY313" i="9" s="1"/>
  <c r="AY313" i="8"/>
  <c r="AR313" i="8"/>
  <c r="AY313" i="7"/>
  <c r="AA243" i="4"/>
  <c r="AI243" i="4" s="1"/>
  <c r="AY244" i="10"/>
  <c r="AY244" i="8"/>
  <c r="AR244" i="10"/>
  <c r="AT244" i="6"/>
  <c r="BA244" i="6"/>
  <c r="AR244" i="9"/>
  <c r="AY244" i="9" s="1"/>
  <c r="AY244" i="7"/>
  <c r="AR244" i="8"/>
  <c r="D198" i="2"/>
  <c r="N198" i="2"/>
  <c r="L189" i="2"/>
  <c r="B189" i="2"/>
  <c r="AT221" i="5"/>
  <c r="BA221" i="5"/>
  <c r="AX215" i="5"/>
  <c r="AQ215" i="5"/>
  <c r="AT213" i="8"/>
  <c r="AM213" i="8"/>
  <c r="B195" i="2"/>
  <c r="L195" i="2"/>
  <c r="AU275" i="10"/>
  <c r="W273" i="4"/>
  <c r="AE273" i="4" s="1"/>
  <c r="AN275" i="10"/>
  <c r="AU275" i="8"/>
  <c r="AN275" i="8"/>
  <c r="AP275" i="5"/>
  <c r="AW275" i="5"/>
  <c r="AA302" i="4"/>
  <c r="AY304" i="10"/>
  <c r="AT304" i="6"/>
  <c r="AR304" i="9"/>
  <c r="AY304" i="9" s="1"/>
  <c r="AR304" i="10"/>
  <c r="BA304" i="6"/>
  <c r="AY304" i="8"/>
  <c r="AR304" i="8"/>
  <c r="AY304" i="7"/>
  <c r="BR220" i="3"/>
  <c r="AO220" i="3"/>
  <c r="AW220" i="3"/>
  <c r="BO223" i="3"/>
  <c r="AY223" i="3"/>
  <c r="AQ223" i="3"/>
  <c r="AM222" i="8"/>
  <c r="AT222" i="8"/>
  <c r="BA268" i="3"/>
  <c r="AS268" i="3"/>
  <c r="AQ209" i="6"/>
  <c r="AX209" i="6"/>
  <c r="AV214" i="5"/>
  <c r="AO214" i="5"/>
  <c r="AA249" i="4"/>
  <c r="AI249" i="4" s="1"/>
  <c r="AR250" i="10"/>
  <c r="AY250" i="10"/>
  <c r="BA250" i="6"/>
  <c r="AT250" i="6"/>
  <c r="AY250" i="8"/>
  <c r="AR250" i="9"/>
  <c r="AY250" i="9" s="1"/>
  <c r="AR250" i="8"/>
  <c r="AY250" i="7"/>
  <c r="AA316" i="4"/>
  <c r="AY318" i="10"/>
  <c r="AT318" i="6"/>
  <c r="AY318" i="8"/>
  <c r="AR318" i="9"/>
  <c r="AY318" i="9" s="1"/>
  <c r="BA318" i="6"/>
  <c r="AR318" i="10"/>
  <c r="AR318" i="8"/>
  <c r="AY318" i="7"/>
  <c r="K226" i="15"/>
  <c r="P226" i="15"/>
  <c r="O226" i="15"/>
  <c r="N226" i="15"/>
  <c r="M226" i="15"/>
  <c r="L226" i="15"/>
  <c r="C226" i="8"/>
  <c r="C226" i="7"/>
  <c r="AG226" i="7"/>
  <c r="C226" i="6"/>
  <c r="C226" i="5"/>
  <c r="C226" i="3"/>
  <c r="AV218" i="10"/>
  <c r="AO218" i="10"/>
  <c r="AO215" i="10"/>
  <c r="AV215" i="10"/>
  <c r="BO218" i="3"/>
  <c r="AY218" i="3"/>
  <c r="AQ218" i="3"/>
  <c r="AA233" i="4"/>
  <c r="AI233" i="4" s="1"/>
  <c r="BA233" i="6"/>
  <c r="AY233" i="10"/>
  <c r="AR233" i="10"/>
  <c r="AR233" i="9"/>
  <c r="AY233" i="9" s="1"/>
  <c r="AR233" i="8"/>
  <c r="AY233" i="8"/>
  <c r="AT233" i="6"/>
  <c r="AY233" i="7"/>
  <c r="AQ220" i="5"/>
  <c r="AX220" i="5"/>
  <c r="AZ223" i="5"/>
  <c r="AS223" i="5"/>
  <c r="V287" i="4"/>
  <c r="AD287" i="4" s="1"/>
  <c r="AM289" i="10"/>
  <c r="AT289" i="10"/>
  <c r="AT289" i="7"/>
  <c r="AM289" i="9"/>
  <c r="AT289" i="9" s="1"/>
  <c r="AM289" i="7"/>
  <c r="V270" i="4"/>
  <c r="AD270" i="4" s="1"/>
  <c r="AT271" i="10"/>
  <c r="AM271" i="10"/>
  <c r="AM271" i="9"/>
  <c r="AT271" i="9" s="1"/>
  <c r="AM271" i="7"/>
  <c r="AT271" i="7"/>
  <c r="AV211" i="10"/>
  <c r="AO211" i="10"/>
  <c r="AU292" i="10"/>
  <c r="W290" i="4"/>
  <c r="AE290" i="4" s="1"/>
  <c r="AU292" i="8"/>
  <c r="AN292" i="10"/>
  <c r="AP292" i="5"/>
  <c r="AN292" i="8"/>
  <c r="AW292" i="5"/>
  <c r="B196" i="2"/>
  <c r="L196" i="2"/>
  <c r="AO214" i="6"/>
  <c r="AV214" i="6"/>
  <c r="V249" i="4"/>
  <c r="AD249" i="4" s="1"/>
  <c r="AM250" i="10"/>
  <c r="AT250" i="7"/>
  <c r="AT250" i="10"/>
  <c r="AM250" i="9"/>
  <c r="AT250" i="9" s="1"/>
  <c r="AM250" i="7"/>
  <c r="V324" i="4"/>
  <c r="AT326" i="10"/>
  <c r="AM326" i="7"/>
  <c r="AT326" i="8"/>
  <c r="AM326" i="9"/>
  <c r="AT326" i="9" s="1"/>
  <c r="AM326" i="10"/>
  <c r="AT326" i="7"/>
  <c r="AM326" i="8"/>
  <c r="BA283" i="3"/>
  <c r="AS283" i="3"/>
  <c r="AS316" i="3"/>
  <c r="BA316" i="3"/>
  <c r="P248" i="15"/>
  <c r="O248" i="15"/>
  <c r="N248" i="15"/>
  <c r="M248" i="15"/>
  <c r="L248" i="15"/>
  <c r="K248" i="15"/>
  <c r="C248" i="8"/>
  <c r="C248" i="7"/>
  <c r="AG248" i="7"/>
  <c r="C248" i="6"/>
  <c r="C248" i="5"/>
  <c r="C248" i="3"/>
  <c r="M221" i="13"/>
  <c r="W221" i="5"/>
  <c r="D221" i="1" s="1"/>
  <c r="O221" i="1" s="1"/>
  <c r="O199" i="2"/>
  <c r="E199" i="2"/>
  <c r="W246" i="4"/>
  <c r="AE246" i="4" s="1"/>
  <c r="AU247" i="10"/>
  <c r="AN247" i="8"/>
  <c r="AW247" i="5"/>
  <c r="AN247" i="10"/>
  <c r="AP247" i="5"/>
  <c r="AU247" i="8"/>
  <c r="E195" i="2"/>
  <c r="O195" i="2"/>
  <c r="C297" i="1"/>
  <c r="W236" i="4"/>
  <c r="AE236" i="4" s="1"/>
  <c r="AU236" i="10"/>
  <c r="AU236" i="8"/>
  <c r="AW236" i="5"/>
  <c r="AP236" i="5"/>
  <c r="AN236" i="10"/>
  <c r="AN236" i="8"/>
  <c r="W254" i="4"/>
  <c r="AE254" i="4" s="1"/>
  <c r="AN255" i="10"/>
  <c r="AU255" i="10"/>
  <c r="AP255" i="5"/>
  <c r="AN255" i="8"/>
  <c r="AU255" i="8"/>
  <c r="AW255" i="5"/>
  <c r="V272" i="4"/>
  <c r="AD272" i="4" s="1"/>
  <c r="AT274" i="10"/>
  <c r="AM274" i="9"/>
  <c r="AT274" i="9" s="1"/>
  <c r="AM274" i="10"/>
  <c r="AT274" i="7"/>
  <c r="AM274" i="7"/>
  <c r="BV202" i="3"/>
  <c r="BN213" i="3"/>
  <c r="AR213" i="3"/>
  <c r="AZ213" i="3"/>
  <c r="AA236" i="4"/>
  <c r="AI236" i="4" s="1"/>
  <c r="AY236" i="10"/>
  <c r="BA236" i="6"/>
  <c r="AR236" i="9"/>
  <c r="AY236" i="9" s="1"/>
  <c r="AY236" i="8"/>
  <c r="AT236" i="6"/>
  <c r="AR236" i="10"/>
  <c r="AR236" i="8"/>
  <c r="AY236" i="7"/>
  <c r="AT293" i="10"/>
  <c r="V291" i="4"/>
  <c r="AD291" i="4" s="1"/>
  <c r="AM293" i="10"/>
  <c r="AM293" i="7"/>
  <c r="AM293" i="9"/>
  <c r="AT293" i="9" s="1"/>
  <c r="AT293" i="7"/>
  <c r="AM232" i="10"/>
  <c r="V232" i="4"/>
  <c r="AD232" i="4" s="1"/>
  <c r="AT232" i="10"/>
  <c r="AT232" i="7"/>
  <c r="AM232" i="9"/>
  <c r="AT232" i="9" s="1"/>
  <c r="AM232" i="7"/>
  <c r="B198" i="2"/>
  <c r="L198" i="2"/>
  <c r="AR212" i="7"/>
  <c r="G212" i="1"/>
  <c r="R212" i="1" s="1"/>
  <c r="W316" i="4"/>
  <c r="AU318" i="10"/>
  <c r="AU318" i="8"/>
  <c r="AP318" i="5"/>
  <c r="AN318" i="10"/>
  <c r="AW318" i="5"/>
  <c r="AN318" i="8"/>
  <c r="D195" i="2"/>
  <c r="N195" i="2"/>
  <c r="AA284" i="4"/>
  <c r="AI284" i="4" s="1"/>
  <c r="AY286" i="10"/>
  <c r="AT286" i="6"/>
  <c r="AY286" i="8"/>
  <c r="AR286" i="10"/>
  <c r="AR286" i="8"/>
  <c r="BA286" i="6"/>
  <c r="AR286" i="9"/>
  <c r="AY286" i="9" s="1"/>
  <c r="AY286" i="7"/>
  <c r="AR217" i="7"/>
  <c r="G217" i="1"/>
  <c r="R217" i="1" s="1"/>
  <c r="V328" i="4"/>
  <c r="AT330" i="10"/>
  <c r="AM330" i="10"/>
  <c r="AT330" i="7"/>
  <c r="AM330" i="9"/>
  <c r="AT330" i="9" s="1"/>
  <c r="AM330" i="7"/>
  <c r="W292" i="4"/>
  <c r="AE292" i="4" s="1"/>
  <c r="AU294" i="10"/>
  <c r="AN294" i="10"/>
  <c r="AP294" i="5"/>
  <c r="AU294" i="8"/>
  <c r="AN294" i="8"/>
  <c r="AW294" i="5"/>
  <c r="BA324" i="3"/>
  <c r="AS324" i="3"/>
  <c r="AA283" i="4"/>
  <c r="AI283" i="4" s="1"/>
  <c r="AY285" i="10"/>
  <c r="BA285" i="6"/>
  <c r="AR285" i="10"/>
  <c r="AT285" i="6"/>
  <c r="AY285" i="8"/>
  <c r="AR285" i="8"/>
  <c r="AY285" i="7"/>
  <c r="AR285" i="9"/>
  <c r="AY285" i="9" s="1"/>
  <c r="V316" i="4"/>
  <c r="AT318" i="10"/>
  <c r="AM318" i="9"/>
  <c r="AT318" i="9" s="1"/>
  <c r="AM318" i="10"/>
  <c r="AT318" i="7"/>
  <c r="AM318" i="7"/>
  <c r="P228" i="15"/>
  <c r="O228" i="15"/>
  <c r="N228" i="15"/>
  <c r="L228" i="15"/>
  <c r="M228" i="15"/>
  <c r="K228" i="15"/>
  <c r="C228" i="8"/>
  <c r="AG228" i="7"/>
  <c r="C228" i="7"/>
  <c r="C228" i="6"/>
  <c r="C228" i="5"/>
  <c r="C228" i="3"/>
  <c r="D197" i="2"/>
  <c r="N197" i="2"/>
  <c r="AU218" i="3"/>
  <c r="AM218" i="3"/>
  <c r="AA258" i="4"/>
  <c r="AI258" i="4" s="1"/>
  <c r="AR259" i="10"/>
  <c r="BA259" i="6"/>
  <c r="AY259" i="8"/>
  <c r="AR259" i="8"/>
  <c r="AR259" i="9"/>
  <c r="AY259" i="9" s="1"/>
  <c r="AY259" i="10"/>
  <c r="AT259" i="6"/>
  <c r="AY259" i="7"/>
  <c r="V231" i="4"/>
  <c r="AD231" i="4" s="1"/>
  <c r="AM231" i="10"/>
  <c r="AT231" i="10"/>
  <c r="AM231" i="9"/>
  <c r="AT231" i="9" s="1"/>
  <c r="AT231" i="7"/>
  <c r="AM231" i="7"/>
  <c r="AM265" i="10"/>
  <c r="V264" i="4"/>
  <c r="AD264" i="4" s="1"/>
  <c r="AT265" i="10"/>
  <c r="AT265" i="7"/>
  <c r="AM265" i="7"/>
  <c r="AM265" i="9"/>
  <c r="AT265" i="9" s="1"/>
  <c r="N296" i="1"/>
  <c r="K296" i="1"/>
  <c r="AY274" i="10"/>
  <c r="AA272" i="4"/>
  <c r="AI272" i="4" s="1"/>
  <c r="AR274" i="9"/>
  <c r="AY274" i="9" s="1"/>
  <c r="BA274" i="6"/>
  <c r="AR274" i="10"/>
  <c r="AR274" i="8"/>
  <c r="AY274" i="8"/>
  <c r="AT274" i="6"/>
  <c r="AY274" i="7"/>
  <c r="AO216" i="10"/>
  <c r="AV216" i="10"/>
  <c r="V271" i="4"/>
  <c r="AD271" i="4" s="1"/>
  <c r="AM273" i="10"/>
  <c r="AT273" i="7"/>
  <c r="AT273" i="10"/>
  <c r="AM273" i="9"/>
  <c r="AT273" i="9" s="1"/>
  <c r="AM273" i="7"/>
  <c r="AA294" i="4"/>
  <c r="AI294" i="4" s="1"/>
  <c r="AY296" i="10"/>
  <c r="BA296" i="6"/>
  <c r="AT296" i="6"/>
  <c r="AR296" i="10"/>
  <c r="AR296" i="8"/>
  <c r="AY296" i="8"/>
  <c r="AR296" i="9"/>
  <c r="AY296" i="9" s="1"/>
  <c r="AY296" i="7"/>
  <c r="AT213" i="5"/>
  <c r="BA213" i="5"/>
  <c r="W285" i="4"/>
  <c r="AE285" i="4" s="1"/>
  <c r="AN287" i="10"/>
  <c r="AU287" i="10"/>
  <c r="AN287" i="8"/>
  <c r="AU287" i="8"/>
  <c r="AP287" i="5"/>
  <c r="AW287" i="5"/>
  <c r="BA236" i="3"/>
  <c r="AS236" i="3"/>
  <c r="BA291" i="3"/>
  <c r="AS291" i="3"/>
  <c r="AA232" i="4"/>
  <c r="AI232" i="4" s="1"/>
  <c r="AY232" i="10"/>
  <c r="AR232" i="10"/>
  <c r="AY232" i="8"/>
  <c r="BA232" i="6"/>
  <c r="AR232" i="9"/>
  <c r="AY232" i="9" s="1"/>
  <c r="AT232" i="6"/>
  <c r="AR232" i="8"/>
  <c r="AY232" i="7"/>
  <c r="V256" i="4"/>
  <c r="AD256" i="4" s="1"/>
  <c r="AT257" i="10"/>
  <c r="AT257" i="7"/>
  <c r="AM257" i="10"/>
  <c r="AM257" i="7"/>
  <c r="AM257" i="9"/>
  <c r="AT257" i="9" s="1"/>
  <c r="V308" i="4"/>
  <c r="AT310" i="10"/>
  <c r="AT310" i="7"/>
  <c r="AM310" i="7"/>
  <c r="AM310" i="10"/>
  <c r="AM310" i="9"/>
  <c r="AT310" i="9" s="1"/>
  <c r="AS327" i="3"/>
  <c r="BA327" i="3"/>
  <c r="W231" i="4"/>
  <c r="AE231" i="4" s="1"/>
  <c r="AN231" i="10"/>
  <c r="AU231" i="10"/>
  <c r="AU231" i="8"/>
  <c r="AW231" i="5"/>
  <c r="AN231" i="8"/>
  <c r="AP231" i="5"/>
  <c r="V284" i="4"/>
  <c r="AD284" i="4" s="1"/>
  <c r="AT286" i="10"/>
  <c r="AT286" i="7"/>
  <c r="AM286" i="10"/>
  <c r="AM286" i="9"/>
  <c r="AT286" i="9" s="1"/>
  <c r="AM286" i="7"/>
  <c r="AU298" i="10"/>
  <c r="W296" i="4"/>
  <c r="AE296" i="4" s="1"/>
  <c r="AN298" i="10"/>
  <c r="AU298" i="8"/>
  <c r="AN298" i="8"/>
  <c r="AW298" i="5"/>
  <c r="AP298" i="5"/>
  <c r="BQ221" i="3"/>
  <c r="AV221" i="3"/>
  <c r="AN221" i="3"/>
  <c r="BA314" i="3"/>
  <c r="AS314" i="3"/>
  <c r="AA240" i="4"/>
  <c r="AI240" i="4" s="1"/>
  <c r="AY241" i="10"/>
  <c r="AR241" i="10"/>
  <c r="BA241" i="6"/>
  <c r="AR241" i="8"/>
  <c r="AT241" i="6"/>
  <c r="AY241" i="8"/>
  <c r="AR241" i="9"/>
  <c r="AY241" i="9" s="1"/>
  <c r="AY241" i="7"/>
  <c r="BA277" i="3"/>
  <c r="AS277" i="3"/>
  <c r="AS328" i="3"/>
  <c r="BA328" i="3"/>
  <c r="L193" i="2"/>
  <c r="B193" i="2"/>
  <c r="AU223" i="7"/>
  <c r="AN223" i="7"/>
  <c r="AY225" i="10"/>
  <c r="AA225" i="4"/>
  <c r="AI225" i="4" s="1"/>
  <c r="AY225" i="8"/>
  <c r="BA225" i="6"/>
  <c r="AR225" i="10"/>
  <c r="AT225" i="6"/>
  <c r="AR225" i="8"/>
  <c r="AR225" i="9"/>
  <c r="AY225" i="9" s="1"/>
  <c r="AY225" i="7"/>
  <c r="BR212" i="3"/>
  <c r="AO212" i="3"/>
  <c r="AW212" i="3"/>
  <c r="BN211" i="3"/>
  <c r="AZ211" i="3"/>
  <c r="AR211" i="3"/>
  <c r="BQ212" i="3"/>
  <c r="AN212" i="3"/>
  <c r="AV212" i="3"/>
  <c r="AA319" i="4"/>
  <c r="AY321" i="10"/>
  <c r="BA321" i="6"/>
  <c r="AT321" i="6"/>
  <c r="AR321" i="10"/>
  <c r="AY321" i="8"/>
  <c r="AR321" i="9"/>
  <c r="AY321" i="9" s="1"/>
  <c r="AR321" i="8"/>
  <c r="AY321" i="7"/>
  <c r="W250" i="4"/>
  <c r="AE250" i="4" s="1"/>
  <c r="AU251" i="10"/>
  <c r="AP251" i="5"/>
  <c r="AN251" i="10"/>
  <c r="AW251" i="5"/>
  <c r="AU251" i="8"/>
  <c r="AN251" i="8"/>
  <c r="AU310" i="10"/>
  <c r="W308" i="4"/>
  <c r="AN310" i="10"/>
  <c r="AU310" i="8"/>
  <c r="AN310" i="8"/>
  <c r="AW310" i="5"/>
  <c r="AP310" i="5"/>
  <c r="AP215" i="7"/>
  <c r="AW215" i="7"/>
  <c r="BA211" i="5"/>
  <c r="AT211" i="5"/>
  <c r="AM215" i="3"/>
  <c r="AU215" i="3"/>
  <c r="AW212" i="7"/>
  <c r="AP212" i="7"/>
  <c r="BR213" i="3"/>
  <c r="AO213" i="3"/>
  <c r="AW213" i="3"/>
  <c r="AA280" i="4"/>
  <c r="AI280" i="4" s="1"/>
  <c r="AR282" i="10"/>
  <c r="AR282" i="8"/>
  <c r="AY282" i="10"/>
  <c r="AY282" i="8"/>
  <c r="AT282" i="6"/>
  <c r="BA282" i="6"/>
  <c r="AR282" i="9"/>
  <c r="AY282" i="9" s="1"/>
  <c r="AY282" i="7"/>
  <c r="W241" i="4"/>
  <c r="AE241" i="4" s="1"/>
  <c r="AU242" i="8"/>
  <c r="AU242" i="10"/>
  <c r="AN242" i="10"/>
  <c r="AW242" i="5"/>
  <c r="AN242" i="8"/>
  <c r="AP242" i="5"/>
  <c r="N245" i="15"/>
  <c r="M245" i="15"/>
  <c r="K245" i="15"/>
  <c r="P245" i="15"/>
  <c r="O245" i="15"/>
  <c r="L245" i="15"/>
  <c r="C245" i="8"/>
  <c r="C245" i="7"/>
  <c r="AG245" i="7"/>
  <c r="C245" i="6"/>
  <c r="C245" i="5"/>
  <c r="C245" i="3"/>
  <c r="AQ198" i="6"/>
  <c r="AX198" i="6"/>
  <c r="V290" i="4"/>
  <c r="AD290" i="4" s="1"/>
  <c r="AT292" i="10"/>
  <c r="AM292" i="10"/>
  <c r="AM292" i="9"/>
  <c r="AT292" i="9" s="1"/>
  <c r="AT292" i="7"/>
  <c r="AM292" i="7"/>
  <c r="Y177" i="2"/>
  <c r="Z177" i="2"/>
  <c r="X177" i="2"/>
  <c r="AA177" i="2"/>
  <c r="W177" i="2"/>
  <c r="V177" i="2"/>
  <c r="AX208" i="6"/>
  <c r="AQ208" i="6"/>
  <c r="W265" i="4"/>
  <c r="AE265" i="4" s="1"/>
  <c r="AU266" i="10"/>
  <c r="AU266" i="8"/>
  <c r="AN266" i="10"/>
  <c r="AP266" i="5"/>
  <c r="AW266" i="5"/>
  <c r="AN266" i="8"/>
  <c r="W295" i="4"/>
  <c r="AE295" i="4" s="1"/>
  <c r="AN297" i="8"/>
  <c r="AN297" i="10"/>
  <c r="AW297" i="5"/>
  <c r="AU297" i="10"/>
  <c r="AU297" i="8"/>
  <c r="AP297" i="5"/>
  <c r="AS226" i="3"/>
  <c r="BA226" i="3"/>
  <c r="X180" i="2"/>
  <c r="W180" i="2"/>
  <c r="V180" i="2"/>
  <c r="Z180" i="2"/>
  <c r="Y180" i="2"/>
  <c r="AA180" i="2"/>
  <c r="AU221" i="3"/>
  <c r="AM221" i="3"/>
  <c r="B209" i="1"/>
  <c r="M209" i="1" s="1"/>
  <c r="BS209" i="3"/>
  <c r="L191" i="2"/>
  <c r="B191" i="2"/>
  <c r="AU217" i="3"/>
  <c r="AM217" i="3"/>
  <c r="BA267" i="3"/>
  <c r="AS267" i="3"/>
  <c r="AI216" i="6"/>
  <c r="AW216" i="6"/>
  <c r="AP216" i="6"/>
  <c r="W226" i="4"/>
  <c r="AE226" i="4" s="1"/>
  <c r="AW226" i="5"/>
  <c r="AN226" i="10"/>
  <c r="AN226" i="8"/>
  <c r="AU226" i="8"/>
  <c r="AU226" i="10"/>
  <c r="AP226" i="5"/>
  <c r="AO213" i="6"/>
  <c r="AV213" i="6"/>
  <c r="BN222" i="3"/>
  <c r="AZ222" i="3"/>
  <c r="AR222" i="3"/>
  <c r="B253" i="15"/>
  <c r="B262" i="15"/>
  <c r="B258" i="15"/>
  <c r="B250" i="15"/>
  <c r="B261" i="15"/>
  <c r="B256" i="15"/>
  <c r="B254" i="15"/>
  <c r="B251" i="15"/>
  <c r="B260" i="15"/>
  <c r="B255" i="15"/>
  <c r="B252" i="15"/>
  <c r="B259" i="15"/>
  <c r="B257" i="15"/>
  <c r="I22" i="15"/>
  <c r="AO217" i="6"/>
  <c r="AV217" i="6"/>
  <c r="BA308" i="3"/>
  <c r="AS308" i="3"/>
  <c r="AA178" i="2"/>
  <c r="Z178" i="2"/>
  <c r="Y178" i="2"/>
  <c r="X178" i="2"/>
  <c r="W178" i="2"/>
  <c r="V178" i="2"/>
  <c r="AN221" i="7"/>
  <c r="AU221" i="7"/>
  <c r="BA298" i="3"/>
  <c r="AS298" i="3"/>
  <c r="M217" i="13"/>
  <c r="W217" i="5"/>
  <c r="D217" i="1" s="1"/>
  <c r="O217" i="1" s="1"/>
  <c r="AQ202" i="6"/>
  <c r="AX202" i="6"/>
  <c r="AZ218" i="5"/>
  <c r="AS218" i="5"/>
  <c r="V233" i="4"/>
  <c r="AD233" i="4" s="1"/>
  <c r="AT233" i="10"/>
  <c r="AM233" i="10"/>
  <c r="AM233" i="9"/>
  <c r="AT233" i="9" s="1"/>
  <c r="AT233" i="7"/>
  <c r="AM233" i="7"/>
  <c r="AU220" i="7"/>
  <c r="AN220" i="7"/>
  <c r="AA287" i="4"/>
  <c r="AI287" i="4" s="1"/>
  <c r="AT289" i="6"/>
  <c r="BA289" i="6"/>
  <c r="AY289" i="10"/>
  <c r="AR289" i="10"/>
  <c r="AY289" i="8"/>
  <c r="AY289" i="7"/>
  <c r="AR289" i="9"/>
  <c r="AY289" i="9" s="1"/>
  <c r="AR289" i="8"/>
  <c r="BA270" i="3"/>
  <c r="AS270" i="3"/>
  <c r="M220" i="13"/>
  <c r="W220" i="5"/>
  <c r="D220" i="1" s="1"/>
  <c r="O220" i="1" s="1"/>
  <c r="BM220" i="3"/>
  <c r="W220" i="3"/>
  <c r="AM214" i="8"/>
  <c r="AT214" i="8"/>
  <c r="AR300" i="10"/>
  <c r="AA298" i="4"/>
  <c r="AI298" i="4" s="1"/>
  <c r="AY300" i="10"/>
  <c r="AT300" i="6"/>
  <c r="BA300" i="6"/>
  <c r="AR300" i="9"/>
  <c r="AY300" i="9" s="1"/>
  <c r="AY300" i="8"/>
  <c r="AR300" i="8"/>
  <c r="AY300" i="7"/>
  <c r="D193" i="2"/>
  <c r="N193" i="2"/>
  <c r="BA233" i="3"/>
  <c r="AS233" i="3"/>
  <c r="AV220" i="8"/>
  <c r="AO220" i="8"/>
  <c r="AU223" i="3"/>
  <c r="AM223" i="3"/>
  <c r="AS287" i="3"/>
  <c r="BA287" i="3"/>
  <c r="AR271" i="10"/>
  <c r="AA270" i="4"/>
  <c r="AI270" i="4" s="1"/>
  <c r="AY271" i="10"/>
  <c r="AY271" i="8"/>
  <c r="BA271" i="6"/>
  <c r="AR271" i="9"/>
  <c r="AY271" i="9" s="1"/>
  <c r="AT271" i="6"/>
  <c r="AY271" i="7"/>
  <c r="AR271" i="8"/>
  <c r="D196" i="2"/>
  <c r="N196" i="2"/>
  <c r="W242" i="4"/>
  <c r="AE242" i="4" s="1"/>
  <c r="AU243" i="10"/>
  <c r="AW243" i="5"/>
  <c r="AN243" i="8"/>
  <c r="AN243" i="10"/>
  <c r="AU243" i="8"/>
  <c r="AP243" i="5"/>
  <c r="BN216" i="3"/>
  <c r="AZ216" i="3"/>
  <c r="AR216" i="3"/>
  <c r="AA324" i="4"/>
  <c r="AY326" i="10"/>
  <c r="BA326" i="6"/>
  <c r="AR326" i="9"/>
  <c r="AY326" i="9" s="1"/>
  <c r="AR326" i="10"/>
  <c r="AY326" i="8"/>
  <c r="AT326" i="6"/>
  <c r="AY326" i="7"/>
  <c r="AR326" i="8"/>
  <c r="V283" i="4"/>
  <c r="AD283" i="4" s="1"/>
  <c r="AT285" i="10"/>
  <c r="AT285" i="7"/>
  <c r="AM285" i="10"/>
  <c r="AM285" i="9"/>
  <c r="AT285" i="9" s="1"/>
  <c r="AM285" i="7"/>
  <c r="P227" i="15"/>
  <c r="L227" i="15"/>
  <c r="O227" i="15"/>
  <c r="N227" i="15"/>
  <c r="M227" i="15"/>
  <c r="K227" i="15"/>
  <c r="C227" i="8"/>
  <c r="AG227" i="7"/>
  <c r="C227" i="7"/>
  <c r="C227" i="5"/>
  <c r="C227" i="6"/>
  <c r="C227" i="3"/>
  <c r="F302" i="4"/>
  <c r="BN214" i="3"/>
  <c r="AZ214" i="3"/>
  <c r="AR214" i="3"/>
  <c r="AV218" i="5"/>
  <c r="AO218" i="5"/>
  <c r="O197" i="2"/>
  <c r="E197" i="2"/>
  <c r="AA275" i="4"/>
  <c r="AI275" i="4" s="1"/>
  <c r="AY277" i="10"/>
  <c r="AY277" i="8"/>
  <c r="AT277" i="6"/>
  <c r="AR277" i="10"/>
  <c r="BA277" i="6"/>
  <c r="AR277" i="8"/>
  <c r="AR277" i="9"/>
  <c r="AY277" i="9" s="1"/>
  <c r="AY277" i="7"/>
  <c r="W317" i="4"/>
  <c r="AP319" i="5"/>
  <c r="AU319" i="10"/>
  <c r="AN319" i="10"/>
  <c r="AU319" i="8"/>
  <c r="AN319" i="8"/>
  <c r="AW319" i="5"/>
  <c r="BA258" i="3"/>
  <c r="AS258" i="3"/>
  <c r="BA231" i="3"/>
  <c r="AS231" i="3"/>
  <c r="AA264" i="4"/>
  <c r="AI264" i="4" s="1"/>
  <c r="AY265" i="10"/>
  <c r="AR265" i="10"/>
  <c r="AY265" i="8"/>
  <c r="BA265" i="6"/>
  <c r="AT265" i="6"/>
  <c r="AY265" i="7"/>
  <c r="AR265" i="8"/>
  <c r="AR265" i="9"/>
  <c r="AY265" i="9" s="1"/>
  <c r="AU304" i="10"/>
  <c r="W302" i="4"/>
  <c r="AP304" i="5"/>
  <c r="AW304" i="5"/>
  <c r="AN304" i="10"/>
  <c r="AU304" i="8"/>
  <c r="AN304" i="8"/>
  <c r="BM223" i="3"/>
  <c r="W223" i="3"/>
  <c r="O301" i="4"/>
  <c r="BA272" i="3"/>
  <c r="AS272" i="3"/>
  <c r="BA271" i="3"/>
  <c r="AS271" i="3"/>
  <c r="AS294" i="3"/>
  <c r="BA294" i="3"/>
  <c r="AW213" i="7"/>
  <c r="AP213" i="7"/>
  <c r="V236" i="4"/>
  <c r="AD236" i="4" s="1"/>
  <c r="AT236" i="10"/>
  <c r="AM236" i="9"/>
  <c r="AT236" i="9" s="1"/>
  <c r="AT236" i="7"/>
  <c r="AM236" i="10"/>
  <c r="AM236" i="7"/>
  <c r="AA291" i="4"/>
  <c r="AI291" i="4" s="1"/>
  <c r="AY293" i="10"/>
  <c r="BA293" i="6"/>
  <c r="AR293" i="9"/>
  <c r="AY293" i="9" s="1"/>
  <c r="AR293" i="10"/>
  <c r="AT293" i="6"/>
  <c r="AY293" i="8"/>
  <c r="AR293" i="8"/>
  <c r="AY293" i="7"/>
  <c r="BA232" i="3"/>
  <c r="AS232" i="3"/>
  <c r="AT257" i="6"/>
  <c r="AA256" i="4"/>
  <c r="AI256" i="4" s="1"/>
  <c r="AY257" i="10"/>
  <c r="AY257" i="8"/>
  <c r="BA257" i="6"/>
  <c r="AR257" i="8"/>
  <c r="AR257" i="10"/>
  <c r="AR257" i="9"/>
  <c r="AY257" i="9" s="1"/>
  <c r="AY257" i="7"/>
  <c r="W293" i="4"/>
  <c r="AE293" i="4" s="1"/>
  <c r="AN295" i="10"/>
  <c r="AW295" i="5"/>
  <c r="AP295" i="5"/>
  <c r="AU295" i="10"/>
  <c r="AU295" i="8"/>
  <c r="AN295" i="8"/>
  <c r="M212" i="13"/>
  <c r="W212" i="5"/>
  <c r="D212" i="1" s="1"/>
  <c r="O212" i="1" s="1"/>
  <c r="AA308" i="4"/>
  <c r="AY310" i="10"/>
  <c r="AY310" i="8"/>
  <c r="AR310" i="10"/>
  <c r="BA310" i="6"/>
  <c r="AT310" i="6"/>
  <c r="AR310" i="9"/>
  <c r="AY310" i="9" s="1"/>
  <c r="AR310" i="8"/>
  <c r="AY310" i="7"/>
  <c r="AA327" i="4"/>
  <c r="AY329" i="10"/>
  <c r="AR329" i="10"/>
  <c r="AY329" i="8"/>
  <c r="BA329" i="6"/>
  <c r="AT329" i="6"/>
  <c r="AR329" i="9"/>
  <c r="AY329" i="9" s="1"/>
  <c r="AR329" i="8"/>
  <c r="AY329" i="7"/>
  <c r="AR218" i="7"/>
  <c r="G218" i="1"/>
  <c r="R218" i="1" s="1"/>
  <c r="V300" i="4"/>
  <c r="AT302" i="10"/>
  <c r="AT302" i="7"/>
  <c r="AM302" i="10"/>
  <c r="AM302" i="7"/>
  <c r="AM302" i="9"/>
  <c r="AT302" i="9" s="1"/>
  <c r="V289" i="4"/>
  <c r="AD289" i="4" s="1"/>
  <c r="AT291" i="10"/>
  <c r="AT291" i="7"/>
  <c r="AM291" i="10"/>
  <c r="AM291" i="9"/>
  <c r="AT291" i="9" s="1"/>
  <c r="AM291" i="7"/>
  <c r="BA253" i="3"/>
  <c r="AS253" i="3"/>
  <c r="BQ223" i="3"/>
  <c r="AV223" i="3"/>
  <c r="AN223" i="3"/>
  <c r="AQ221" i="7"/>
  <c r="AX221" i="7"/>
  <c r="V314" i="4"/>
  <c r="AM316" i="10"/>
  <c r="AT316" i="7"/>
  <c r="AT316" i="10"/>
  <c r="AM316" i="7"/>
  <c r="AM316" i="9"/>
  <c r="AT316" i="9" s="1"/>
  <c r="AS240" i="3"/>
  <c r="BA240" i="3"/>
  <c r="V277" i="4"/>
  <c r="AD277" i="4" s="1"/>
  <c r="AM279" i="10"/>
  <c r="AT279" i="10"/>
  <c r="AM279" i="9"/>
  <c r="AT279" i="9" s="1"/>
  <c r="AT279" i="7"/>
  <c r="AM279" i="7"/>
  <c r="AA328" i="4"/>
  <c r="AY330" i="10"/>
  <c r="BA330" i="6"/>
  <c r="AR330" i="10"/>
  <c r="AT330" i="6"/>
  <c r="AY330" i="8"/>
  <c r="AR330" i="8"/>
  <c r="AR330" i="9"/>
  <c r="AY330" i="9" s="1"/>
  <c r="AY330" i="7"/>
  <c r="E245" i="8" l="1"/>
  <c r="W245" i="8" s="1"/>
  <c r="F245" i="1" s="1"/>
  <c r="Q245" i="1" s="1"/>
  <c r="F245" i="8"/>
  <c r="AG239" i="10"/>
  <c r="AG239" i="9"/>
  <c r="AO239" i="9" s="1"/>
  <c r="AV239" i="9" s="1"/>
  <c r="AG239" i="8"/>
  <c r="AF239" i="7"/>
  <c r="AI239" i="5"/>
  <c r="AG239" i="3"/>
  <c r="AH243" i="7"/>
  <c r="AL243" i="5"/>
  <c r="AJ243" i="3"/>
  <c r="AX218" i="6"/>
  <c r="AQ218" i="6"/>
  <c r="E230" i="6"/>
  <c r="W230" i="6" s="1"/>
  <c r="E230" i="1" s="1"/>
  <c r="P230" i="1" s="1"/>
  <c r="F230" i="6"/>
  <c r="X230" i="6" s="1"/>
  <c r="BV222" i="3"/>
  <c r="AF236" i="9"/>
  <c r="AN236" i="9" s="1"/>
  <c r="AU236" i="9" s="1"/>
  <c r="AI236" i="7"/>
  <c r="AF236" i="3"/>
  <c r="BT216" i="3"/>
  <c r="BS216" i="3"/>
  <c r="B216" i="1"/>
  <c r="M216" i="1" s="1"/>
  <c r="F230" i="8"/>
  <c r="E230" i="8"/>
  <c r="W230" i="8" s="1"/>
  <c r="F230" i="1" s="1"/>
  <c r="Q230" i="1" s="1"/>
  <c r="AH243" i="6"/>
  <c r="AH243" i="3"/>
  <c r="AA195" i="2"/>
  <c r="Z195" i="2"/>
  <c r="Y195" i="2"/>
  <c r="X195" i="2"/>
  <c r="W195" i="2"/>
  <c r="V195" i="2"/>
  <c r="AE224" i="8"/>
  <c r="AG224" i="6"/>
  <c r="AG224" i="5"/>
  <c r="AE224" i="3"/>
  <c r="AH235" i="6"/>
  <c r="AH235" i="3"/>
  <c r="AJ21" i="9"/>
  <c r="AR22" i="9"/>
  <c r="AV238" i="7"/>
  <c r="AO238" i="7"/>
  <c r="AH234" i="7"/>
  <c r="AL234" i="5"/>
  <c r="AJ234" i="3"/>
  <c r="BS214" i="3"/>
  <c r="B214" i="1"/>
  <c r="M214" i="1" s="1"/>
  <c r="BV216" i="3"/>
  <c r="E225" i="5"/>
  <c r="F225" i="5"/>
  <c r="X225" i="5" s="1"/>
  <c r="AH229" i="6"/>
  <c r="AH229" i="3"/>
  <c r="AF230" i="9"/>
  <c r="AN230" i="9" s="1"/>
  <c r="AU230" i="9" s="1"/>
  <c r="AI230" i="7"/>
  <c r="AF230" i="3"/>
  <c r="F227" i="7"/>
  <c r="E227" i="7"/>
  <c r="W227" i="7" s="1"/>
  <c r="AA198" i="2"/>
  <c r="Z198" i="2"/>
  <c r="Y198" i="2"/>
  <c r="X198" i="2"/>
  <c r="W198" i="2"/>
  <c r="V198" i="2"/>
  <c r="F248" i="7"/>
  <c r="E248" i="7"/>
  <c r="W248" i="7" s="1"/>
  <c r="E247" i="3"/>
  <c r="F247" i="3"/>
  <c r="X247" i="3" s="1"/>
  <c r="E232" i="6"/>
  <c r="W232" i="6" s="1"/>
  <c r="E232" i="1" s="1"/>
  <c r="P232" i="1" s="1"/>
  <c r="F232" i="6"/>
  <c r="X232" i="6" s="1"/>
  <c r="AI235" i="9"/>
  <c r="AQ235" i="9" s="1"/>
  <c r="AX235" i="9" s="1"/>
  <c r="AK235" i="5"/>
  <c r="AI235" i="3"/>
  <c r="F233" i="7"/>
  <c r="E233" i="7"/>
  <c r="W233" i="7" s="1"/>
  <c r="F240" i="8"/>
  <c r="E240" i="8"/>
  <c r="W240" i="8" s="1"/>
  <c r="F240" i="1" s="1"/>
  <c r="Q240" i="1" s="1"/>
  <c r="F238" i="8"/>
  <c r="E238" i="8"/>
  <c r="W238" i="8" s="1"/>
  <c r="F238" i="1" s="1"/>
  <c r="Q238" i="1" s="1"/>
  <c r="AI236" i="9"/>
  <c r="AQ236" i="9" s="1"/>
  <c r="AX236" i="9" s="1"/>
  <c r="AK236" i="5"/>
  <c r="AI236" i="3"/>
  <c r="AF234" i="9"/>
  <c r="AN234" i="9" s="1"/>
  <c r="AU234" i="9" s="1"/>
  <c r="AI234" i="7"/>
  <c r="AF234" i="3"/>
  <c r="BV214" i="3"/>
  <c r="H305" i="4"/>
  <c r="E225" i="6"/>
  <c r="W225" i="6" s="1"/>
  <c r="E225" i="1" s="1"/>
  <c r="P225" i="1" s="1"/>
  <c r="F225" i="6"/>
  <c r="X225" i="6" s="1"/>
  <c r="AE242" i="8"/>
  <c r="AG242" i="6"/>
  <c r="AG242" i="5"/>
  <c r="AE242" i="3"/>
  <c r="AI229" i="9"/>
  <c r="AQ229" i="9" s="1"/>
  <c r="AX229" i="9" s="1"/>
  <c r="AK229" i="5"/>
  <c r="AI229" i="3"/>
  <c r="AI249" i="9"/>
  <c r="AQ249" i="9" s="1"/>
  <c r="AX249" i="9" s="1"/>
  <c r="AK249" i="5"/>
  <c r="AI249" i="3"/>
  <c r="AG230" i="10"/>
  <c r="AG230" i="9"/>
  <c r="AO230" i="9" s="1"/>
  <c r="AV230" i="9" s="1"/>
  <c r="AG230" i="8"/>
  <c r="AF230" i="7"/>
  <c r="AI230" i="5"/>
  <c r="AG230" i="3"/>
  <c r="F242" i="8"/>
  <c r="E242" i="8"/>
  <c r="W242" i="8" s="1"/>
  <c r="F242" i="1" s="1"/>
  <c r="Q242" i="1" s="1"/>
  <c r="AH249" i="6"/>
  <c r="AH249" i="3"/>
  <c r="BT220" i="3"/>
  <c r="BS220" i="3"/>
  <c r="B220" i="1"/>
  <c r="M220" i="1" s="1"/>
  <c r="N257" i="15"/>
  <c r="M257" i="15"/>
  <c r="P257" i="15"/>
  <c r="O257" i="15"/>
  <c r="L257" i="15"/>
  <c r="K257" i="15"/>
  <c r="C257" i="8"/>
  <c r="AG257" i="7"/>
  <c r="C257" i="7"/>
  <c r="C257" i="6"/>
  <c r="C257" i="5"/>
  <c r="C257" i="3"/>
  <c r="AE246" i="8"/>
  <c r="AG246" i="5"/>
  <c r="AG246" i="6"/>
  <c r="AE246" i="3"/>
  <c r="AO227" i="7"/>
  <c r="AV227" i="7"/>
  <c r="BV220" i="3"/>
  <c r="P259" i="15"/>
  <c r="O259" i="15"/>
  <c r="K259" i="15"/>
  <c r="N259" i="15"/>
  <c r="M259" i="15"/>
  <c r="L259" i="15"/>
  <c r="C259" i="8"/>
  <c r="C259" i="7"/>
  <c r="AG259" i="7"/>
  <c r="C259" i="5"/>
  <c r="C259" i="3"/>
  <c r="C259" i="6"/>
  <c r="F248" i="8"/>
  <c r="E248" i="8"/>
  <c r="W248" i="8" s="1"/>
  <c r="F248" i="1" s="1"/>
  <c r="Q248" i="1" s="1"/>
  <c r="F247" i="5"/>
  <c r="X247" i="5" s="1"/>
  <c r="E247" i="5"/>
  <c r="AV232" i="7"/>
  <c r="AO232" i="7"/>
  <c r="AG224" i="10"/>
  <c r="AG224" i="9"/>
  <c r="AO224" i="9" s="1"/>
  <c r="AV224" i="9" s="1"/>
  <c r="AG224" i="8"/>
  <c r="AF224" i="7"/>
  <c r="AI224" i="5"/>
  <c r="AG224" i="3"/>
  <c r="AH235" i="7"/>
  <c r="AL235" i="5"/>
  <c r="AJ235" i="3"/>
  <c r="AG246" i="10"/>
  <c r="AG246" i="9"/>
  <c r="AO246" i="9" s="1"/>
  <c r="AV246" i="9" s="1"/>
  <c r="AG246" i="8"/>
  <c r="AF246" i="7"/>
  <c r="AI246" i="5"/>
  <c r="AG246" i="3"/>
  <c r="F233" i="8"/>
  <c r="E233" i="8"/>
  <c r="W233" i="8" s="1"/>
  <c r="F233" i="1" s="1"/>
  <c r="Q233" i="1" s="1"/>
  <c r="AF240" i="9"/>
  <c r="AN240" i="9" s="1"/>
  <c r="AU240" i="9" s="1"/>
  <c r="AI240" i="7"/>
  <c r="AF240" i="3"/>
  <c r="AE238" i="8"/>
  <c r="AG238" i="6"/>
  <c r="AG238" i="5"/>
  <c r="AE238" i="3"/>
  <c r="BS212" i="3"/>
  <c r="B212" i="1"/>
  <c r="M212" i="1" s="1"/>
  <c r="AH236" i="6"/>
  <c r="AH236" i="3"/>
  <c r="AX215" i="6"/>
  <c r="AQ215" i="6"/>
  <c r="AG234" i="10"/>
  <c r="AG234" i="9"/>
  <c r="AO234" i="9" s="1"/>
  <c r="AV234" i="9" s="1"/>
  <c r="AG234" i="8"/>
  <c r="AF234" i="7"/>
  <c r="AI234" i="5"/>
  <c r="AG234" i="3"/>
  <c r="AA194" i="2"/>
  <c r="Z194" i="2"/>
  <c r="Y194" i="2"/>
  <c r="W194" i="2"/>
  <c r="V194" i="2"/>
  <c r="X194" i="2"/>
  <c r="F225" i="7"/>
  <c r="E225" i="7"/>
  <c r="W225" i="7" s="1"/>
  <c r="AF242" i="9"/>
  <c r="AN242" i="9" s="1"/>
  <c r="AU242" i="9" s="1"/>
  <c r="AI242" i="7"/>
  <c r="AF242" i="3"/>
  <c r="AH249" i="7"/>
  <c r="AL249" i="5"/>
  <c r="AJ249" i="3"/>
  <c r="AH230" i="6"/>
  <c r="AH230" i="3"/>
  <c r="Y199" i="2"/>
  <c r="X199" i="2"/>
  <c r="W199" i="2"/>
  <c r="V199" i="2"/>
  <c r="AA199" i="2"/>
  <c r="Z199" i="2"/>
  <c r="N298" i="1"/>
  <c r="K298" i="1"/>
  <c r="AX214" i="6"/>
  <c r="AQ214" i="6"/>
  <c r="AU302" i="4"/>
  <c r="AH245" i="7"/>
  <c r="AL245" i="5"/>
  <c r="AJ245" i="3"/>
  <c r="F248" i="3"/>
  <c r="X248" i="3" s="1"/>
  <c r="E248" i="3"/>
  <c r="E235" i="7"/>
  <c r="W235" i="7" s="1"/>
  <c r="F235" i="7"/>
  <c r="E240" i="5"/>
  <c r="F240" i="5"/>
  <c r="X240" i="5" s="1"/>
  <c r="F236" i="8"/>
  <c r="E236" i="8"/>
  <c r="W236" i="8" s="1"/>
  <c r="F236" i="1" s="1"/>
  <c r="AI239" i="9"/>
  <c r="AQ239" i="9" s="1"/>
  <c r="AX239" i="9" s="1"/>
  <c r="AK239" i="5"/>
  <c r="AI239" i="3"/>
  <c r="AQ212" i="6"/>
  <c r="AX212" i="6"/>
  <c r="AF229" i="9"/>
  <c r="AN229" i="9" s="1"/>
  <c r="AU229" i="9" s="1"/>
  <c r="AI229" i="7"/>
  <c r="AF229" i="3"/>
  <c r="F246" i="7"/>
  <c r="E246" i="7"/>
  <c r="W246" i="7" s="1"/>
  <c r="F240" i="7"/>
  <c r="E240" i="7"/>
  <c r="W240" i="7" s="1"/>
  <c r="F238" i="7"/>
  <c r="E238" i="7"/>
  <c r="W238" i="7" s="1"/>
  <c r="AE234" i="8"/>
  <c r="AG234" i="6"/>
  <c r="AG234" i="5"/>
  <c r="AE234" i="3"/>
  <c r="E225" i="3"/>
  <c r="F225" i="3"/>
  <c r="X225" i="3" s="1"/>
  <c r="F242" i="7"/>
  <c r="E242" i="7"/>
  <c r="W242" i="7" s="1"/>
  <c r="AG229" i="10"/>
  <c r="AG229" i="9"/>
  <c r="AO229" i="9" s="1"/>
  <c r="AV229" i="9" s="1"/>
  <c r="AG229" i="8"/>
  <c r="AF229" i="7"/>
  <c r="AI229" i="5"/>
  <c r="AG229" i="3"/>
  <c r="F249" i="8"/>
  <c r="E249" i="8"/>
  <c r="W249" i="8" s="1"/>
  <c r="F249" i="1" s="1"/>
  <c r="Q249" i="1" s="1"/>
  <c r="AH241" i="7"/>
  <c r="AL241" i="5"/>
  <c r="AJ241" i="3"/>
  <c r="F227" i="5"/>
  <c r="X227" i="5" s="1"/>
  <c r="E227" i="5"/>
  <c r="B275" i="15"/>
  <c r="B271" i="15"/>
  <c r="B272" i="15"/>
  <c r="B274" i="15"/>
  <c r="B269" i="15"/>
  <c r="B264" i="15"/>
  <c r="B266" i="15"/>
  <c r="B265" i="15"/>
  <c r="B276" i="15"/>
  <c r="B268" i="15"/>
  <c r="B267" i="15"/>
  <c r="B263" i="15"/>
  <c r="I23" i="15"/>
  <c r="B270" i="15"/>
  <c r="B273" i="15"/>
  <c r="AH245" i="6"/>
  <c r="AH245" i="3"/>
  <c r="AV248" i="7"/>
  <c r="AO248" i="7"/>
  <c r="F232" i="5"/>
  <c r="X232" i="5" s="1"/>
  <c r="E232" i="5"/>
  <c r="E246" i="8"/>
  <c r="W246" i="8" s="1"/>
  <c r="F246" i="1" s="1"/>
  <c r="Q246" i="1" s="1"/>
  <c r="F246" i="8"/>
  <c r="AV233" i="7"/>
  <c r="AO233" i="7"/>
  <c r="AV240" i="7"/>
  <c r="AO240" i="7"/>
  <c r="AG236" i="10"/>
  <c r="AG236" i="9"/>
  <c r="AO236" i="9" s="1"/>
  <c r="AV236" i="9" s="1"/>
  <c r="AG236" i="8"/>
  <c r="AF236" i="7"/>
  <c r="AI236" i="5"/>
  <c r="AG236" i="3"/>
  <c r="AF224" i="9"/>
  <c r="AN224" i="9" s="1"/>
  <c r="AU224" i="9" s="1"/>
  <c r="AI224" i="7"/>
  <c r="AF224" i="3"/>
  <c r="F227" i="8"/>
  <c r="E227" i="8"/>
  <c r="W227" i="8" s="1"/>
  <c r="F227" i="1" s="1"/>
  <c r="Q227" i="1" s="1"/>
  <c r="O252" i="15"/>
  <c r="L252" i="15"/>
  <c r="K252" i="15"/>
  <c r="P252" i="15"/>
  <c r="N252" i="15"/>
  <c r="M252" i="15"/>
  <c r="C252" i="8"/>
  <c r="C252" i="7"/>
  <c r="AG252" i="7"/>
  <c r="C252" i="5"/>
  <c r="C252" i="6"/>
  <c r="C252" i="3"/>
  <c r="F228" i="3"/>
  <c r="X228" i="3" s="1"/>
  <c r="E228" i="3"/>
  <c r="AE248" i="8"/>
  <c r="AG248" i="6"/>
  <c r="AG248" i="5"/>
  <c r="AE248" i="3"/>
  <c r="F247" i="6"/>
  <c r="X247" i="6" s="1"/>
  <c r="E247" i="6"/>
  <c r="W247" i="6" s="1"/>
  <c r="E247" i="1" s="1"/>
  <c r="P247" i="1" s="1"/>
  <c r="F232" i="7"/>
  <c r="E232" i="7"/>
  <c r="W232" i="7" s="1"/>
  <c r="AI224" i="9"/>
  <c r="AQ224" i="9" s="1"/>
  <c r="AX224" i="9" s="1"/>
  <c r="AK224" i="5"/>
  <c r="AI224" i="3"/>
  <c r="AE235" i="8"/>
  <c r="AG235" i="6"/>
  <c r="AG235" i="5"/>
  <c r="AE235" i="3"/>
  <c r="AH246" i="6"/>
  <c r="AH246" i="3"/>
  <c r="AE233" i="8"/>
  <c r="AG233" i="6"/>
  <c r="AG233" i="5"/>
  <c r="AE233" i="3"/>
  <c r="AH240" i="7"/>
  <c r="AL240" i="5"/>
  <c r="AJ240" i="3"/>
  <c r="AF238" i="9"/>
  <c r="AN238" i="9" s="1"/>
  <c r="AU238" i="9" s="1"/>
  <c r="AI238" i="7"/>
  <c r="AF238" i="3"/>
  <c r="BV212" i="3"/>
  <c r="AH236" i="7"/>
  <c r="AL236" i="5"/>
  <c r="AJ236" i="3"/>
  <c r="F231" i="3"/>
  <c r="X231" i="3" s="1"/>
  <c r="E231" i="3"/>
  <c r="AH234" i="6"/>
  <c r="AH234" i="3"/>
  <c r="AO225" i="7"/>
  <c r="AV225" i="7"/>
  <c r="AG242" i="10"/>
  <c r="AG242" i="9"/>
  <c r="AO242" i="9" s="1"/>
  <c r="AV242" i="9" s="1"/>
  <c r="AG242" i="8"/>
  <c r="AF242" i="7"/>
  <c r="AI242" i="5"/>
  <c r="AG242" i="3"/>
  <c r="AG249" i="10"/>
  <c r="AG249" i="9"/>
  <c r="AO249" i="9" s="1"/>
  <c r="AV249" i="9" s="1"/>
  <c r="AG249" i="8"/>
  <c r="AF249" i="7"/>
  <c r="AI249" i="5"/>
  <c r="AG249" i="3"/>
  <c r="AH230" i="7"/>
  <c r="AL230" i="5"/>
  <c r="AJ230" i="3"/>
  <c r="AH226" i="7"/>
  <c r="AL226" i="5"/>
  <c r="AJ226" i="3"/>
  <c r="E224" i="6"/>
  <c r="W224" i="6" s="1"/>
  <c r="E224" i="1" s="1"/>
  <c r="P224" i="1" s="1"/>
  <c r="F224" i="6"/>
  <c r="X224" i="6" s="1"/>
  <c r="AV236" i="7"/>
  <c r="AO236" i="7"/>
  <c r="E234" i="6"/>
  <c r="W234" i="6" s="1"/>
  <c r="E234" i="1" s="1"/>
  <c r="P234" i="1" s="1"/>
  <c r="F234" i="6"/>
  <c r="X234" i="6" s="1"/>
  <c r="AH239" i="6"/>
  <c r="AH239" i="3"/>
  <c r="AE243" i="8"/>
  <c r="AG243" i="5"/>
  <c r="AG243" i="6"/>
  <c r="AE243" i="3"/>
  <c r="F238" i="5"/>
  <c r="X238" i="5" s="1"/>
  <c r="E238" i="5"/>
  <c r="AE245" i="8"/>
  <c r="AG245" i="6"/>
  <c r="AG245" i="5"/>
  <c r="AE245" i="3"/>
  <c r="AH224" i="6"/>
  <c r="AH224" i="3"/>
  <c r="AV246" i="7"/>
  <c r="AO246" i="7"/>
  <c r="F230" i="7"/>
  <c r="E230" i="7"/>
  <c r="W230" i="7" s="1"/>
  <c r="M255" i="15"/>
  <c r="P255" i="15"/>
  <c r="O255" i="15"/>
  <c r="K255" i="15"/>
  <c r="N255" i="15"/>
  <c r="L255" i="15"/>
  <c r="C255" i="8"/>
  <c r="C255" i="7"/>
  <c r="AG255" i="7"/>
  <c r="C255" i="6"/>
  <c r="C255" i="5"/>
  <c r="C255" i="3"/>
  <c r="AH248" i="6"/>
  <c r="AH248" i="3"/>
  <c r="AI225" i="9"/>
  <c r="AQ225" i="9" s="1"/>
  <c r="AX225" i="9" s="1"/>
  <c r="AK225" i="5"/>
  <c r="AI225" i="3"/>
  <c r="AH242" i="6"/>
  <c r="AH242" i="3"/>
  <c r="O254" i="15"/>
  <c r="N254" i="15"/>
  <c r="M254" i="15"/>
  <c r="L254" i="15"/>
  <c r="P254" i="15"/>
  <c r="K254" i="15"/>
  <c r="C254" i="8"/>
  <c r="C254" i="7"/>
  <c r="AG254" i="7"/>
  <c r="C254" i="6"/>
  <c r="C254" i="5"/>
  <c r="C254" i="3"/>
  <c r="AV228" i="7"/>
  <c r="AO228" i="7"/>
  <c r="AI248" i="9"/>
  <c r="AQ248" i="9" s="1"/>
  <c r="AX248" i="9" s="1"/>
  <c r="AK248" i="5"/>
  <c r="AI248" i="3"/>
  <c r="AA196" i="2"/>
  <c r="Z196" i="2"/>
  <c r="Y196" i="2"/>
  <c r="X196" i="2"/>
  <c r="W196" i="2"/>
  <c r="V196" i="2"/>
  <c r="F226" i="5"/>
  <c r="X226" i="5" s="1"/>
  <c r="E226" i="5"/>
  <c r="AF247" i="9"/>
  <c r="AN247" i="9" s="1"/>
  <c r="AU247" i="9" s="1"/>
  <c r="AI247" i="7"/>
  <c r="AF247" i="3"/>
  <c r="AF232" i="9"/>
  <c r="AN232" i="9" s="1"/>
  <c r="AU232" i="9" s="1"/>
  <c r="AI232" i="7"/>
  <c r="AF232" i="3"/>
  <c r="E237" i="6"/>
  <c r="W237" i="6" s="1"/>
  <c r="E237" i="1" s="1"/>
  <c r="P237" i="1" s="1"/>
  <c r="F237" i="6"/>
  <c r="X237" i="6" s="1"/>
  <c r="AI233" i="9"/>
  <c r="AQ233" i="9" s="1"/>
  <c r="AX233" i="9" s="1"/>
  <c r="AK233" i="5"/>
  <c r="AI233" i="3"/>
  <c r="AE240" i="8"/>
  <c r="AG240" i="6"/>
  <c r="AG240" i="5"/>
  <c r="AE240" i="3"/>
  <c r="AH238" i="7"/>
  <c r="AL238" i="5"/>
  <c r="AJ238" i="3"/>
  <c r="F231" i="7"/>
  <c r="E231" i="7"/>
  <c r="W231" i="7" s="1"/>
  <c r="BS221" i="3"/>
  <c r="BT221" i="3"/>
  <c r="B221" i="1"/>
  <c r="M221" i="1" s="1"/>
  <c r="AH225" i="7"/>
  <c r="AL225" i="5"/>
  <c r="AJ225" i="3"/>
  <c r="F303" i="4"/>
  <c r="BT223" i="3"/>
  <c r="BS223" i="3"/>
  <c r="B223" i="1"/>
  <c r="M223" i="1" s="1"/>
  <c r="AI245" i="9"/>
  <c r="AQ245" i="9" s="1"/>
  <c r="AX245" i="9" s="1"/>
  <c r="AK245" i="5"/>
  <c r="AI245" i="3"/>
  <c r="F233" i="3"/>
  <c r="X233" i="3" s="1"/>
  <c r="E233" i="3"/>
  <c r="F227" i="6"/>
  <c r="X227" i="6" s="1"/>
  <c r="E227" i="6"/>
  <c r="W227" i="6" s="1"/>
  <c r="E227" i="1" s="1"/>
  <c r="P227" i="1" s="1"/>
  <c r="AE227" i="8"/>
  <c r="AG227" i="6"/>
  <c r="AG227" i="5"/>
  <c r="AE227" i="3"/>
  <c r="F228" i="5"/>
  <c r="X228" i="5" s="1"/>
  <c r="E228" i="5"/>
  <c r="N297" i="1"/>
  <c r="K297" i="1"/>
  <c r="F232" i="8"/>
  <c r="E232" i="8"/>
  <c r="W232" i="8" s="1"/>
  <c r="F232" i="1" s="1"/>
  <c r="Q232" i="1" s="1"/>
  <c r="F237" i="3"/>
  <c r="X237" i="3" s="1"/>
  <c r="E237" i="3"/>
  <c r="N294" i="1"/>
  <c r="K294" i="1"/>
  <c r="E228" i="8"/>
  <c r="W228" i="8" s="1"/>
  <c r="F228" i="1" s="1"/>
  <c r="Q228" i="1" s="1"/>
  <c r="F228" i="8"/>
  <c r="AH248" i="7"/>
  <c r="AL248" i="5"/>
  <c r="AJ248" i="3"/>
  <c r="E226" i="6"/>
  <c r="W226" i="6" s="1"/>
  <c r="E226" i="1" s="1"/>
  <c r="P226" i="1" s="1"/>
  <c r="F226" i="6"/>
  <c r="X226" i="6" s="1"/>
  <c r="AH247" i="7"/>
  <c r="AL247" i="5"/>
  <c r="AJ247" i="3"/>
  <c r="AG232" i="10"/>
  <c r="AG232" i="9"/>
  <c r="AO232" i="9" s="1"/>
  <c r="AV232" i="9" s="1"/>
  <c r="AG232" i="8"/>
  <c r="AF232" i="7"/>
  <c r="AI232" i="5"/>
  <c r="AG232" i="3"/>
  <c r="AV237" i="7"/>
  <c r="AO237" i="7"/>
  <c r="Z187" i="2"/>
  <c r="Y187" i="2"/>
  <c r="X187" i="2"/>
  <c r="W187" i="2"/>
  <c r="V187" i="2"/>
  <c r="AA187" i="2"/>
  <c r="AH233" i="7"/>
  <c r="AL233" i="5"/>
  <c r="AJ233" i="3"/>
  <c r="F244" i="3"/>
  <c r="X244" i="3" s="1"/>
  <c r="E244" i="3"/>
  <c r="F231" i="8"/>
  <c r="E231" i="8"/>
  <c r="W231" i="8" s="1"/>
  <c r="F231" i="1" s="1"/>
  <c r="Q231" i="1" s="1"/>
  <c r="BV221" i="3"/>
  <c r="AF225" i="9"/>
  <c r="AN225" i="9" s="1"/>
  <c r="AU225" i="9" s="1"/>
  <c r="AI225" i="7"/>
  <c r="AF225" i="3"/>
  <c r="AQ211" i="6"/>
  <c r="AX211" i="6"/>
  <c r="F236" i="7"/>
  <c r="E236" i="7"/>
  <c r="W236" i="7" s="1"/>
  <c r="F249" i="6"/>
  <c r="X249" i="6" s="1"/>
  <c r="E249" i="6"/>
  <c r="W249" i="6" s="1"/>
  <c r="E249" i="1" s="1"/>
  <c r="P249" i="1" s="1"/>
  <c r="J303" i="4"/>
  <c r="F233" i="5"/>
  <c r="X233" i="5" s="1"/>
  <c r="E233" i="5"/>
  <c r="F232" i="3"/>
  <c r="X232" i="3" s="1"/>
  <c r="E232" i="3"/>
  <c r="AG227" i="10"/>
  <c r="AG227" i="9"/>
  <c r="AO227" i="9" s="1"/>
  <c r="AV227" i="9" s="1"/>
  <c r="AG227" i="8"/>
  <c r="AF227" i="7"/>
  <c r="AI227" i="5"/>
  <c r="AG227" i="3"/>
  <c r="AH232" i="6"/>
  <c r="AH232" i="3"/>
  <c r="AA192" i="2"/>
  <c r="Z192" i="2"/>
  <c r="Y192" i="2"/>
  <c r="X192" i="2"/>
  <c r="W192" i="2"/>
  <c r="V192" i="2"/>
  <c r="AH242" i="7"/>
  <c r="AL242" i="5"/>
  <c r="AJ242" i="3"/>
  <c r="F228" i="7"/>
  <c r="E228" i="7"/>
  <c r="W228" i="7" s="1"/>
  <c r="E247" i="8"/>
  <c r="W247" i="8" s="1"/>
  <c r="F247" i="1" s="1"/>
  <c r="Q247" i="1" s="1"/>
  <c r="F247" i="8"/>
  <c r="AH246" i="7"/>
  <c r="AL246" i="5"/>
  <c r="AJ246" i="3"/>
  <c r="M261" i="15"/>
  <c r="L261" i="15"/>
  <c r="K261" i="15"/>
  <c r="O261" i="15"/>
  <c r="N261" i="15"/>
  <c r="P261" i="15"/>
  <c r="C261" i="8"/>
  <c r="C261" i="7"/>
  <c r="AG261" i="7"/>
  <c r="C261" i="6"/>
  <c r="C261" i="5"/>
  <c r="C261" i="3"/>
  <c r="AE228" i="8"/>
  <c r="AG228" i="5"/>
  <c r="AG228" i="6"/>
  <c r="AE228" i="3"/>
  <c r="AV226" i="7"/>
  <c r="AO226" i="7"/>
  <c r="X189" i="2"/>
  <c r="W189" i="2"/>
  <c r="V189" i="2"/>
  <c r="AA189" i="2"/>
  <c r="Z189" i="2"/>
  <c r="Y189" i="2"/>
  <c r="AE247" i="8"/>
  <c r="AG247" i="6"/>
  <c r="AG247" i="5"/>
  <c r="AE247" i="3"/>
  <c r="AE232" i="8"/>
  <c r="AG232" i="5"/>
  <c r="AG232" i="6"/>
  <c r="AE232" i="3"/>
  <c r="F237" i="7"/>
  <c r="E237" i="7"/>
  <c r="W237" i="7" s="1"/>
  <c r="AE26" i="9"/>
  <c r="AM27" i="9"/>
  <c r="AT27" i="9" s="1"/>
  <c r="F244" i="5"/>
  <c r="X244" i="5" s="1"/>
  <c r="E244" i="5"/>
  <c r="AH231" i="7"/>
  <c r="AL231" i="5"/>
  <c r="AJ231" i="3"/>
  <c r="E239" i="3"/>
  <c r="F239" i="3"/>
  <c r="X239" i="3" s="1"/>
  <c r="AG225" i="10"/>
  <c r="AG225" i="9"/>
  <c r="AO225" i="9" s="1"/>
  <c r="AV225" i="9" s="1"/>
  <c r="AG225" i="8"/>
  <c r="AF225" i="7"/>
  <c r="AI225" i="5"/>
  <c r="AG225" i="3"/>
  <c r="M300" i="4"/>
  <c r="K300" i="4"/>
  <c r="AI300" i="4"/>
  <c r="AH300" i="4"/>
  <c r="AG300" i="4"/>
  <c r="AF300" i="4"/>
  <c r="AD300" i="4"/>
  <c r="AE300" i="4"/>
  <c r="AQ222" i="6"/>
  <c r="AX222" i="6"/>
  <c r="BV215" i="3"/>
  <c r="F246" i="6"/>
  <c r="X246" i="6" s="1"/>
  <c r="E246" i="6"/>
  <c r="W246" i="6" s="1"/>
  <c r="E246" i="1" s="1"/>
  <c r="P246" i="1" s="1"/>
  <c r="AH229" i="7"/>
  <c r="AL229" i="5"/>
  <c r="AJ229" i="3"/>
  <c r="AO249" i="7"/>
  <c r="AV249" i="7"/>
  <c r="AG241" i="10"/>
  <c r="AG241" i="9"/>
  <c r="AO241" i="9" s="1"/>
  <c r="AV241" i="9" s="1"/>
  <c r="AG241" i="8"/>
  <c r="AF241" i="7"/>
  <c r="AI241" i="5"/>
  <c r="AG241" i="3"/>
  <c r="F235" i="8"/>
  <c r="E235" i="8"/>
  <c r="W235" i="8" s="1"/>
  <c r="F235" i="1" s="1"/>
  <c r="Q235" i="1" s="1"/>
  <c r="F233" i="6"/>
  <c r="X233" i="6" s="1"/>
  <c r="E233" i="6"/>
  <c r="W233" i="6" s="1"/>
  <c r="E233" i="1" s="1"/>
  <c r="P233" i="1" s="1"/>
  <c r="F247" i="7"/>
  <c r="E247" i="7"/>
  <c r="W247" i="7" s="1"/>
  <c r="AF233" i="9"/>
  <c r="AN233" i="9" s="1"/>
  <c r="AU233" i="9" s="1"/>
  <c r="AI233" i="7"/>
  <c r="AF233" i="3"/>
  <c r="AX216" i="6"/>
  <c r="AQ216" i="6"/>
  <c r="AI240" i="9"/>
  <c r="AQ240" i="9" s="1"/>
  <c r="AX240" i="9" s="1"/>
  <c r="AK240" i="5"/>
  <c r="AI240" i="3"/>
  <c r="AA197" i="2"/>
  <c r="Z197" i="2"/>
  <c r="Y197" i="2"/>
  <c r="X197" i="2"/>
  <c r="W197" i="2"/>
  <c r="V197" i="2"/>
  <c r="F243" i="6"/>
  <c r="X243" i="6" s="1"/>
  <c r="E243" i="6"/>
  <c r="W243" i="6" s="1"/>
  <c r="E243" i="1" s="1"/>
  <c r="P243" i="1" s="1"/>
  <c r="E241" i="3"/>
  <c r="F241" i="3"/>
  <c r="X241" i="3" s="1"/>
  <c r="F249" i="5"/>
  <c r="X249" i="5" s="1"/>
  <c r="E249" i="5"/>
  <c r="BT222" i="3"/>
  <c r="BS222" i="3"/>
  <c r="B222" i="1"/>
  <c r="M222" i="1" s="1"/>
  <c r="F224" i="7"/>
  <c r="E224" i="7"/>
  <c r="W224" i="7" s="1"/>
  <c r="E246" i="5"/>
  <c r="F246" i="5"/>
  <c r="X246" i="5" s="1"/>
  <c r="AX221" i="6"/>
  <c r="AQ221" i="6"/>
  <c r="F242" i="6"/>
  <c r="X242" i="6" s="1"/>
  <c r="E242" i="6"/>
  <c r="W242" i="6" s="1"/>
  <c r="E242" i="1" s="1"/>
  <c r="P242" i="1" s="1"/>
  <c r="BT217" i="3"/>
  <c r="BS217" i="3"/>
  <c r="B217" i="1"/>
  <c r="M217" i="1" s="1"/>
  <c r="AF243" i="9"/>
  <c r="AN243" i="9" s="1"/>
  <c r="AU243" i="9" s="1"/>
  <c r="AI243" i="7"/>
  <c r="AF243" i="3"/>
  <c r="F248" i="5"/>
  <c r="X248" i="5" s="1"/>
  <c r="E248" i="5"/>
  <c r="E240" i="6"/>
  <c r="W240" i="6" s="1"/>
  <c r="E240" i="1" s="1"/>
  <c r="P240" i="1" s="1"/>
  <c r="F240" i="6"/>
  <c r="X240" i="6" s="1"/>
  <c r="F248" i="6"/>
  <c r="X248" i="6" s="1"/>
  <c r="E248" i="6"/>
  <c r="W248" i="6" s="1"/>
  <c r="E248" i="1" s="1"/>
  <c r="P248" i="1" s="1"/>
  <c r="AI246" i="9"/>
  <c r="AQ246" i="9" s="1"/>
  <c r="AX246" i="9" s="1"/>
  <c r="AK246" i="5"/>
  <c r="AI246" i="3"/>
  <c r="AG240" i="10"/>
  <c r="AG240" i="9"/>
  <c r="AO240" i="9" s="1"/>
  <c r="AV240" i="9" s="1"/>
  <c r="AG240" i="8"/>
  <c r="AF240" i="7"/>
  <c r="AI240" i="5"/>
  <c r="AG240" i="3"/>
  <c r="AI230" i="9"/>
  <c r="AQ230" i="9" s="1"/>
  <c r="AX230" i="9" s="1"/>
  <c r="AK230" i="5"/>
  <c r="AI230" i="3"/>
  <c r="AG235" i="10"/>
  <c r="AG235" i="9"/>
  <c r="AO235" i="9" s="1"/>
  <c r="AV235" i="9" s="1"/>
  <c r="AG235" i="8"/>
  <c r="AF235" i="7"/>
  <c r="AI235" i="5"/>
  <c r="AG235" i="3"/>
  <c r="AG238" i="10"/>
  <c r="AG238" i="9"/>
  <c r="AO238" i="9" s="1"/>
  <c r="AV238" i="9" s="1"/>
  <c r="AF238" i="7"/>
  <c r="AG238" i="8"/>
  <c r="AI238" i="5"/>
  <c r="AG238" i="3"/>
  <c r="BS211" i="3"/>
  <c r="B211" i="1"/>
  <c r="M211" i="1" s="1"/>
  <c r="AH225" i="6"/>
  <c r="AH225" i="3"/>
  <c r="AE230" i="8"/>
  <c r="AG230" i="6"/>
  <c r="AG230" i="5"/>
  <c r="AE230" i="3"/>
  <c r="AH227" i="6"/>
  <c r="AH227" i="3"/>
  <c r="AF227" i="9"/>
  <c r="AN227" i="9" s="1"/>
  <c r="AU227" i="9" s="1"/>
  <c r="AI227" i="7"/>
  <c r="AF227" i="3"/>
  <c r="P256" i="15"/>
  <c r="O256" i="15"/>
  <c r="N256" i="15"/>
  <c r="M256" i="15"/>
  <c r="L256" i="15"/>
  <c r="K256" i="15"/>
  <c r="C256" i="8"/>
  <c r="C256" i="7"/>
  <c r="AG256" i="7"/>
  <c r="C256" i="6"/>
  <c r="C256" i="5"/>
  <c r="C256" i="3"/>
  <c r="AG228" i="10"/>
  <c r="AG228" i="9"/>
  <c r="AO228" i="9" s="1"/>
  <c r="AV228" i="9" s="1"/>
  <c r="AG228" i="8"/>
  <c r="AF228" i="7"/>
  <c r="AI228" i="5"/>
  <c r="AG228" i="3"/>
  <c r="AI232" i="9"/>
  <c r="AQ232" i="9" s="1"/>
  <c r="AX232" i="9" s="1"/>
  <c r="AK232" i="5"/>
  <c r="AI232" i="3"/>
  <c r="F239" i="5"/>
  <c r="X239" i="5" s="1"/>
  <c r="E239" i="5"/>
  <c r="AE237" i="8"/>
  <c r="AG237" i="6"/>
  <c r="AG237" i="5"/>
  <c r="AE237" i="3"/>
  <c r="F244" i="7"/>
  <c r="E244" i="7"/>
  <c r="W244" i="7" s="1"/>
  <c r="AE231" i="8"/>
  <c r="AG231" i="6"/>
  <c r="AG231" i="5"/>
  <c r="AE231" i="3"/>
  <c r="E239" i="6"/>
  <c r="W239" i="6" s="1"/>
  <c r="E239" i="1" s="1"/>
  <c r="P239" i="1" s="1"/>
  <c r="F239" i="6"/>
  <c r="X239" i="6" s="1"/>
  <c r="AQ217" i="6"/>
  <c r="AX217" i="6"/>
  <c r="BT218" i="3"/>
  <c r="BS218" i="3"/>
  <c r="B218" i="1"/>
  <c r="M218" i="1" s="1"/>
  <c r="F243" i="3"/>
  <c r="X243" i="3" s="1"/>
  <c r="E243" i="3"/>
  <c r="F241" i="5"/>
  <c r="X241" i="5" s="1"/>
  <c r="E241" i="5"/>
  <c r="E235" i="3"/>
  <c r="F235" i="3"/>
  <c r="X235" i="3" s="1"/>
  <c r="BS215" i="3"/>
  <c r="BT215" i="3"/>
  <c r="B215" i="1"/>
  <c r="M215" i="1" s="1"/>
  <c r="AV224" i="7"/>
  <c r="AO224" i="7"/>
  <c r="F235" i="5"/>
  <c r="X235" i="5" s="1"/>
  <c r="E235" i="5"/>
  <c r="E246" i="3"/>
  <c r="F246" i="3"/>
  <c r="X246" i="3" s="1"/>
  <c r="AH244" i="6"/>
  <c r="AH244" i="3"/>
  <c r="AG243" i="10"/>
  <c r="AG243" i="9"/>
  <c r="AO243" i="9" s="1"/>
  <c r="AV243" i="9" s="1"/>
  <c r="AG243" i="8"/>
  <c r="AF243" i="7"/>
  <c r="AI243" i="5"/>
  <c r="AG243" i="3"/>
  <c r="AI241" i="9"/>
  <c r="AQ241" i="9" s="1"/>
  <c r="AX241" i="9" s="1"/>
  <c r="AK241" i="5"/>
  <c r="AI241" i="3"/>
  <c r="H304" i="4"/>
  <c r="AG245" i="10"/>
  <c r="AG245" i="9"/>
  <c r="AO245" i="9" s="1"/>
  <c r="AV245" i="9" s="1"/>
  <c r="AG245" i="8"/>
  <c r="AF245" i="7"/>
  <c r="AI245" i="5"/>
  <c r="AG245" i="3"/>
  <c r="AH224" i="7"/>
  <c r="AL224" i="5"/>
  <c r="AJ224" i="3"/>
  <c r="AF248" i="9"/>
  <c r="AN248" i="9" s="1"/>
  <c r="AU248" i="9" s="1"/>
  <c r="AI248" i="7"/>
  <c r="AF248" i="3"/>
  <c r="AF235" i="9"/>
  <c r="AN235" i="9" s="1"/>
  <c r="AU235" i="9" s="1"/>
  <c r="AI235" i="7"/>
  <c r="AF235" i="3"/>
  <c r="AH238" i="6"/>
  <c r="AH238" i="3"/>
  <c r="F231" i="5"/>
  <c r="X231" i="5" s="1"/>
  <c r="E231" i="5"/>
  <c r="A312" i="15"/>
  <c r="AE311" i="15"/>
  <c r="AF311" i="15"/>
  <c r="F245" i="3"/>
  <c r="X245" i="3" s="1"/>
  <c r="E245" i="3"/>
  <c r="F226" i="8"/>
  <c r="E226" i="8"/>
  <c r="W226" i="8" s="1"/>
  <c r="F226" i="1" s="1"/>
  <c r="Q226" i="1" s="1"/>
  <c r="AH247" i="6"/>
  <c r="AH247" i="3"/>
  <c r="K262" i="15"/>
  <c r="N262" i="15"/>
  <c r="L262" i="15"/>
  <c r="P262" i="15"/>
  <c r="O262" i="15"/>
  <c r="M262" i="15"/>
  <c r="C262" i="8"/>
  <c r="AG262" i="7"/>
  <c r="C262" i="7"/>
  <c r="C262" i="5"/>
  <c r="C262" i="6"/>
  <c r="C262" i="3"/>
  <c r="Y191" i="2"/>
  <c r="X191" i="2"/>
  <c r="W191" i="2"/>
  <c r="AA191" i="2"/>
  <c r="Z191" i="2"/>
  <c r="V191" i="2"/>
  <c r="AH228" i="6"/>
  <c r="AH228" i="3"/>
  <c r="AF226" i="9"/>
  <c r="AN226" i="9" s="1"/>
  <c r="AU226" i="9" s="1"/>
  <c r="AI226" i="7"/>
  <c r="AF226" i="3"/>
  <c r="AI247" i="9"/>
  <c r="AQ247" i="9" s="1"/>
  <c r="AX247" i="9" s="1"/>
  <c r="AK247" i="5"/>
  <c r="AI247" i="3"/>
  <c r="AF237" i="9"/>
  <c r="AN237" i="9" s="1"/>
  <c r="AU237" i="9" s="1"/>
  <c r="AI237" i="7"/>
  <c r="AF237" i="3"/>
  <c r="BT219" i="3"/>
  <c r="BS219" i="3"/>
  <c r="B219" i="1"/>
  <c r="M219" i="1" s="1"/>
  <c r="AV244" i="7"/>
  <c r="AO244" i="7"/>
  <c r="BS213" i="3"/>
  <c r="B213" i="1"/>
  <c r="M213" i="1" s="1"/>
  <c r="AF231" i="9"/>
  <c r="AN231" i="9" s="1"/>
  <c r="AU231" i="9" s="1"/>
  <c r="AI231" i="7"/>
  <c r="AF231" i="3"/>
  <c r="AV239" i="7"/>
  <c r="AO239" i="7"/>
  <c r="F229" i="3"/>
  <c r="X229" i="3" s="1"/>
  <c r="E229" i="3"/>
  <c r="BV218" i="3"/>
  <c r="F243" i="5"/>
  <c r="X243" i="5" s="1"/>
  <c r="E243" i="5"/>
  <c r="E241" i="6"/>
  <c r="W241" i="6" s="1"/>
  <c r="E241" i="1" s="1"/>
  <c r="P241" i="1" s="1"/>
  <c r="F241" i="6"/>
  <c r="X241" i="6" s="1"/>
  <c r="AH237" i="6"/>
  <c r="AH237" i="3"/>
  <c r="AF245" i="9"/>
  <c r="AN245" i="9" s="1"/>
  <c r="AU245" i="9" s="1"/>
  <c r="AI245" i="7"/>
  <c r="AF245" i="3"/>
  <c r="AE226" i="8"/>
  <c r="AG226" i="6"/>
  <c r="AG226" i="5"/>
  <c r="AE226" i="3"/>
  <c r="AX220" i="6"/>
  <c r="AQ220" i="6"/>
  <c r="AX223" i="6"/>
  <c r="AQ223" i="6"/>
  <c r="E229" i="8"/>
  <c r="W229" i="8" s="1"/>
  <c r="F229" i="1" s="1"/>
  <c r="Q229" i="1" s="1"/>
  <c r="F229" i="8"/>
  <c r="AF241" i="9"/>
  <c r="AN241" i="9" s="1"/>
  <c r="AU241" i="9" s="1"/>
  <c r="AI241" i="7"/>
  <c r="AF241" i="3"/>
  <c r="F235" i="6"/>
  <c r="X235" i="6" s="1"/>
  <c r="E235" i="6"/>
  <c r="W235" i="6" s="1"/>
  <c r="E235" i="1" s="1"/>
  <c r="P235" i="1" s="1"/>
  <c r="F238" i="3"/>
  <c r="X238" i="3" s="1"/>
  <c r="E238" i="3"/>
  <c r="AQ213" i="6"/>
  <c r="AX213" i="6"/>
  <c r="AV230" i="7"/>
  <c r="AO230" i="7"/>
  <c r="F227" i="3"/>
  <c r="X227" i="3" s="1"/>
  <c r="E227" i="3"/>
  <c r="P260" i="15"/>
  <c r="M260" i="15"/>
  <c r="L260" i="15"/>
  <c r="K260" i="15"/>
  <c r="O260" i="15"/>
  <c r="N260" i="15"/>
  <c r="C260" i="8"/>
  <c r="AG260" i="7"/>
  <c r="C260" i="7"/>
  <c r="C260" i="6"/>
  <c r="C260" i="5"/>
  <c r="C260" i="3"/>
  <c r="AG248" i="10"/>
  <c r="AG248" i="9"/>
  <c r="AO248" i="9" s="1"/>
  <c r="AV248" i="9" s="1"/>
  <c r="AG248" i="8"/>
  <c r="AF248" i="7"/>
  <c r="AI248" i="5"/>
  <c r="AG248" i="3"/>
  <c r="AF246" i="9"/>
  <c r="AN246" i="9" s="1"/>
  <c r="AU246" i="9" s="1"/>
  <c r="AI246" i="7"/>
  <c r="AF246" i="3"/>
  <c r="F231" i="6"/>
  <c r="X231" i="6" s="1"/>
  <c r="E231" i="6"/>
  <c r="W231" i="6" s="1"/>
  <c r="E231" i="1" s="1"/>
  <c r="P231" i="1" s="1"/>
  <c r="AA193" i="2"/>
  <c r="Z193" i="2"/>
  <c r="V193" i="2"/>
  <c r="X193" i="2"/>
  <c r="W193" i="2"/>
  <c r="Y193" i="2"/>
  <c r="F237" i="5"/>
  <c r="X237" i="5" s="1"/>
  <c r="E237" i="5"/>
  <c r="AI238" i="9"/>
  <c r="AQ238" i="9" s="1"/>
  <c r="AX238" i="9" s="1"/>
  <c r="AK238" i="5"/>
  <c r="AI238" i="3"/>
  <c r="BV211" i="3"/>
  <c r="P250" i="15"/>
  <c r="N250" i="15"/>
  <c r="O250" i="15"/>
  <c r="M250" i="15"/>
  <c r="L250" i="15"/>
  <c r="K250" i="15"/>
  <c r="C250" i="8"/>
  <c r="AG250" i="7"/>
  <c r="C250" i="7"/>
  <c r="C250" i="6"/>
  <c r="C250" i="5"/>
  <c r="C250" i="3"/>
  <c r="AG247" i="10"/>
  <c r="AG247" i="9"/>
  <c r="AO247" i="9" s="1"/>
  <c r="AV247" i="9" s="1"/>
  <c r="AG247" i="8"/>
  <c r="AF247" i="7"/>
  <c r="AI247" i="5"/>
  <c r="AG247" i="3"/>
  <c r="AI231" i="9"/>
  <c r="AQ231" i="9" s="1"/>
  <c r="AX231" i="9" s="1"/>
  <c r="AK231" i="5"/>
  <c r="AI231" i="3"/>
  <c r="M258" i="15"/>
  <c r="L258" i="15"/>
  <c r="K258" i="15"/>
  <c r="P258" i="15"/>
  <c r="O258" i="15"/>
  <c r="N258" i="15"/>
  <c r="C258" i="8"/>
  <c r="C258" i="7"/>
  <c r="AG258" i="7"/>
  <c r="C258" i="6"/>
  <c r="C258" i="5"/>
  <c r="C258" i="3"/>
  <c r="AF228" i="9"/>
  <c r="AN228" i="9" s="1"/>
  <c r="AU228" i="9" s="1"/>
  <c r="AI228" i="7"/>
  <c r="AF228" i="3"/>
  <c r="N253" i="15"/>
  <c r="M253" i="15"/>
  <c r="L253" i="15"/>
  <c r="K253" i="15"/>
  <c r="P253" i="15"/>
  <c r="O253" i="15"/>
  <c r="C253" i="8"/>
  <c r="AG253" i="7"/>
  <c r="C253" i="7"/>
  <c r="C253" i="5"/>
  <c r="C253" i="6"/>
  <c r="C253" i="3"/>
  <c r="F245" i="6"/>
  <c r="X245" i="6" s="1"/>
  <c r="E245" i="6"/>
  <c r="W245" i="6" s="1"/>
  <c r="E245" i="1" s="1"/>
  <c r="P245" i="1" s="1"/>
  <c r="AI228" i="9"/>
  <c r="AQ228" i="9" s="1"/>
  <c r="AX228" i="9" s="1"/>
  <c r="AK228" i="5"/>
  <c r="AI228" i="3"/>
  <c r="AG226" i="10"/>
  <c r="AG226" i="9"/>
  <c r="AO226" i="9" s="1"/>
  <c r="AV226" i="9" s="1"/>
  <c r="AG226" i="8"/>
  <c r="AF226" i="7"/>
  <c r="AI226" i="5"/>
  <c r="AG226" i="3"/>
  <c r="AG237" i="10"/>
  <c r="AG237" i="9"/>
  <c r="AO237" i="9" s="1"/>
  <c r="AV237" i="9" s="1"/>
  <c r="AG237" i="8"/>
  <c r="AF237" i="7"/>
  <c r="AI237" i="5"/>
  <c r="AG237" i="3"/>
  <c r="BV219" i="3"/>
  <c r="F244" i="8"/>
  <c r="E244" i="8"/>
  <c r="W244" i="8" s="1"/>
  <c r="F244" i="1" s="1"/>
  <c r="Q244" i="1" s="1"/>
  <c r="BV213" i="3"/>
  <c r="AG231" i="10"/>
  <c r="AG231" i="9"/>
  <c r="AO231" i="9" s="1"/>
  <c r="AV231" i="9" s="1"/>
  <c r="AG231" i="8"/>
  <c r="AF231" i="7"/>
  <c r="AI231" i="5"/>
  <c r="AG231" i="3"/>
  <c r="F239" i="7"/>
  <c r="E239" i="7"/>
  <c r="W239" i="7" s="1"/>
  <c r="E229" i="5"/>
  <c r="F229" i="5"/>
  <c r="X229" i="5" s="1"/>
  <c r="AO243" i="7"/>
  <c r="AV243" i="7"/>
  <c r="F241" i="7"/>
  <c r="E241" i="7"/>
  <c r="W241" i="7" s="1"/>
  <c r="F304" i="4"/>
  <c r="AE229" i="8"/>
  <c r="AG229" i="6"/>
  <c r="AG229" i="5"/>
  <c r="AE229" i="3"/>
  <c r="F224" i="8"/>
  <c r="E224" i="8"/>
  <c r="W224" i="8" s="1"/>
  <c r="F224" i="1" s="1"/>
  <c r="Q224" i="1" s="1"/>
  <c r="AI244" i="9"/>
  <c r="AQ244" i="9" s="1"/>
  <c r="AX244" i="9" s="1"/>
  <c r="AK244" i="5"/>
  <c r="AI244" i="3"/>
  <c r="F234" i="7"/>
  <c r="E234" i="7"/>
  <c r="W234" i="7" s="1"/>
  <c r="AV235" i="7"/>
  <c r="AO235" i="7"/>
  <c r="AE236" i="8"/>
  <c r="AG236" i="6"/>
  <c r="AG236" i="5"/>
  <c r="AE236" i="3"/>
  <c r="F234" i="8"/>
  <c r="E234" i="8"/>
  <c r="W234" i="8" s="1"/>
  <c r="F234" i="1" s="1"/>
  <c r="Q234" i="1" s="1"/>
  <c r="BV217" i="3"/>
  <c r="F249" i="7"/>
  <c r="E249" i="7"/>
  <c r="W249" i="7" s="1"/>
  <c r="E228" i="6"/>
  <c r="W228" i="6" s="1"/>
  <c r="E228" i="1" s="1"/>
  <c r="P228" i="1" s="1"/>
  <c r="F228" i="6"/>
  <c r="X228" i="6" s="1"/>
  <c r="AH240" i="6"/>
  <c r="AH240" i="3"/>
  <c r="AH227" i="7"/>
  <c r="AL227" i="5"/>
  <c r="AJ227" i="3"/>
  <c r="F237" i="8"/>
  <c r="E237" i="8"/>
  <c r="W237" i="8" s="1"/>
  <c r="F237" i="1" s="1"/>
  <c r="Q237" i="1" s="1"/>
  <c r="F244" i="6"/>
  <c r="X244" i="6" s="1"/>
  <c r="E244" i="6"/>
  <c r="W244" i="6" s="1"/>
  <c r="E244" i="1" s="1"/>
  <c r="P244" i="1" s="1"/>
  <c r="AE225" i="8"/>
  <c r="AG225" i="6"/>
  <c r="AG225" i="5"/>
  <c r="AE225" i="3"/>
  <c r="F245" i="5"/>
  <c r="X245" i="5" s="1"/>
  <c r="E245" i="5"/>
  <c r="AV245" i="7"/>
  <c r="AO245" i="7"/>
  <c r="AH228" i="7"/>
  <c r="AL228" i="5"/>
  <c r="AJ228" i="3"/>
  <c r="AH226" i="6"/>
  <c r="AH226" i="3"/>
  <c r="AI237" i="9"/>
  <c r="AQ237" i="9" s="1"/>
  <c r="AX237" i="9" s="1"/>
  <c r="AK237" i="5"/>
  <c r="AI237" i="3"/>
  <c r="E224" i="3"/>
  <c r="F224" i="3"/>
  <c r="X224" i="3" s="1"/>
  <c r="AE244" i="8"/>
  <c r="AG244" i="6"/>
  <c r="AG244" i="5"/>
  <c r="AE244" i="3"/>
  <c r="F236" i="3"/>
  <c r="X236" i="3" s="1"/>
  <c r="E236" i="3"/>
  <c r="AH231" i="6"/>
  <c r="AH231" i="3"/>
  <c r="F239" i="8"/>
  <c r="E239" i="8"/>
  <c r="W239" i="8" s="1"/>
  <c r="F239" i="1" s="1"/>
  <c r="Q239" i="1" s="1"/>
  <c r="F229" i="6"/>
  <c r="X229" i="6" s="1"/>
  <c r="E229" i="6"/>
  <c r="W229" i="6" s="1"/>
  <c r="E229" i="1" s="1"/>
  <c r="P229" i="1" s="1"/>
  <c r="E243" i="7"/>
  <c r="W243" i="7" s="1"/>
  <c r="F243" i="7"/>
  <c r="AV241" i="7"/>
  <c r="AO241" i="7"/>
  <c r="AG244" i="10"/>
  <c r="AG244" i="9"/>
  <c r="AO244" i="9" s="1"/>
  <c r="AV244" i="9" s="1"/>
  <c r="AG244" i="8"/>
  <c r="AF244" i="7"/>
  <c r="AI244" i="5"/>
  <c r="AG244" i="3"/>
  <c r="F242" i="3"/>
  <c r="X242" i="3" s="1"/>
  <c r="E242" i="3"/>
  <c r="F230" i="5"/>
  <c r="X230" i="5" s="1"/>
  <c r="E230" i="5"/>
  <c r="F240" i="3"/>
  <c r="X240" i="3" s="1"/>
  <c r="E240" i="3"/>
  <c r="AV234" i="7"/>
  <c r="AO234" i="7"/>
  <c r="F242" i="5"/>
  <c r="X242" i="5" s="1"/>
  <c r="E242" i="5"/>
  <c r="AH241" i="6"/>
  <c r="AH241" i="3"/>
  <c r="BV223" i="3"/>
  <c r="E238" i="6"/>
  <c r="W238" i="6" s="1"/>
  <c r="E238" i="1" s="1"/>
  <c r="P238" i="1" s="1"/>
  <c r="F238" i="6"/>
  <c r="X238" i="6" s="1"/>
  <c r="AA190" i="2"/>
  <c r="Z190" i="2"/>
  <c r="X190" i="2"/>
  <c r="W190" i="2"/>
  <c r="Y190" i="2"/>
  <c r="V190" i="2"/>
  <c r="AH239" i="7"/>
  <c r="AL239" i="5"/>
  <c r="AJ239" i="3"/>
  <c r="AO242" i="7"/>
  <c r="AV242" i="7"/>
  <c r="AI234" i="9"/>
  <c r="AQ234" i="9" s="1"/>
  <c r="AX234" i="9" s="1"/>
  <c r="AK234" i="5"/>
  <c r="AI234" i="3"/>
  <c r="F225" i="8"/>
  <c r="E225" i="8"/>
  <c r="W225" i="8" s="1"/>
  <c r="F225" i="1" s="1"/>
  <c r="Q225" i="1" s="1"/>
  <c r="AI242" i="9"/>
  <c r="AQ242" i="9" s="1"/>
  <c r="AX242" i="9" s="1"/>
  <c r="AK242" i="5"/>
  <c r="AI242" i="3"/>
  <c r="C299" i="1"/>
  <c r="AE249" i="8"/>
  <c r="AG249" i="6"/>
  <c r="AG249" i="5"/>
  <c r="AE249" i="3"/>
  <c r="AV247" i="7"/>
  <c r="AO247" i="7"/>
  <c r="AG233" i="10"/>
  <c r="AG233" i="9"/>
  <c r="AO233" i="9" s="1"/>
  <c r="AV233" i="9" s="1"/>
  <c r="AG233" i="8"/>
  <c r="AF233" i="7"/>
  <c r="AI233" i="5"/>
  <c r="AG233" i="3"/>
  <c r="J302" i="4"/>
  <c r="N295" i="1"/>
  <c r="K295" i="1"/>
  <c r="AF249" i="9"/>
  <c r="AN249" i="9" s="1"/>
  <c r="AU249" i="9" s="1"/>
  <c r="AI249" i="7"/>
  <c r="AF249" i="3"/>
  <c r="O251" i="15"/>
  <c r="P251" i="15"/>
  <c r="M251" i="15"/>
  <c r="L251" i="15"/>
  <c r="K251" i="15"/>
  <c r="N251" i="15"/>
  <c r="C251" i="8"/>
  <c r="C251" i="7"/>
  <c r="AG251" i="7"/>
  <c r="C251" i="5"/>
  <c r="C251" i="6"/>
  <c r="C251" i="3"/>
  <c r="F226" i="3"/>
  <c r="X226" i="3" s="1"/>
  <c r="E226" i="3"/>
  <c r="AH232" i="7"/>
  <c r="AL232" i="5"/>
  <c r="AJ232" i="3"/>
  <c r="AH233" i="6"/>
  <c r="AH233" i="3"/>
  <c r="AV231" i="7"/>
  <c r="AO231" i="7"/>
  <c r="AI227" i="9"/>
  <c r="AQ227" i="9" s="1"/>
  <c r="AX227" i="9" s="1"/>
  <c r="AK227" i="5"/>
  <c r="AI227" i="3"/>
  <c r="F226" i="7"/>
  <c r="E226" i="7"/>
  <c r="W226" i="7" s="1"/>
  <c r="F245" i="7"/>
  <c r="E245" i="7"/>
  <c r="W245" i="7" s="1"/>
  <c r="AI226" i="9"/>
  <c r="AQ226" i="9" s="1"/>
  <c r="AX226" i="9" s="1"/>
  <c r="AK226" i="5"/>
  <c r="AI226" i="3"/>
  <c r="AH237" i="7"/>
  <c r="AL237" i="5"/>
  <c r="AJ237" i="3"/>
  <c r="E224" i="5"/>
  <c r="F224" i="5"/>
  <c r="X224" i="5" s="1"/>
  <c r="AH244" i="7"/>
  <c r="AL244" i="5"/>
  <c r="AJ244" i="3"/>
  <c r="Z188" i="2"/>
  <c r="Y188" i="2"/>
  <c r="AA188" i="2"/>
  <c r="X188" i="2"/>
  <c r="W188" i="2"/>
  <c r="V188" i="2"/>
  <c r="F236" i="5"/>
  <c r="X236" i="5" s="1"/>
  <c r="E236" i="5"/>
  <c r="F234" i="3"/>
  <c r="X234" i="3" s="1"/>
  <c r="E234" i="3"/>
  <c r="AF239" i="9"/>
  <c r="AN239" i="9" s="1"/>
  <c r="AU239" i="9" s="1"/>
  <c r="AI239" i="7"/>
  <c r="AF239" i="3"/>
  <c r="AQ219" i="6"/>
  <c r="AX219" i="6"/>
  <c r="AV229" i="7"/>
  <c r="AO229" i="7"/>
  <c r="F243" i="8"/>
  <c r="E243" i="8"/>
  <c r="W243" i="8" s="1"/>
  <c r="F243" i="1" s="1"/>
  <c r="Q243" i="1" s="1"/>
  <c r="F241" i="8"/>
  <c r="E241" i="8"/>
  <c r="W241" i="8" s="1"/>
  <c r="F241" i="1" s="1"/>
  <c r="Q241" i="1" s="1"/>
  <c r="AE301" i="4"/>
  <c r="AD301" i="4"/>
  <c r="AI301" i="4"/>
  <c r="AH301" i="4"/>
  <c r="AG301" i="4"/>
  <c r="AF301" i="4"/>
  <c r="M301" i="4"/>
  <c r="K301" i="4"/>
  <c r="AF244" i="9"/>
  <c r="AN244" i="9" s="1"/>
  <c r="AU244" i="9" s="1"/>
  <c r="AI244" i="7"/>
  <c r="AF244" i="3"/>
  <c r="F236" i="6"/>
  <c r="X236" i="6" s="1"/>
  <c r="E236" i="6"/>
  <c r="W236" i="6" s="1"/>
  <c r="E236" i="1" s="1"/>
  <c r="F234" i="5"/>
  <c r="X234" i="5" s="1"/>
  <c r="E234" i="5"/>
  <c r="AE239" i="8"/>
  <c r="AG239" i="6"/>
  <c r="AG239" i="5"/>
  <c r="AE239" i="3"/>
  <c r="E229" i="7"/>
  <c r="W229" i="7" s="1"/>
  <c r="F229" i="7"/>
  <c r="F249" i="3"/>
  <c r="X249" i="3" s="1"/>
  <c r="E249" i="3"/>
  <c r="F230" i="3"/>
  <c r="X230" i="3" s="1"/>
  <c r="E230" i="3"/>
  <c r="AI243" i="9"/>
  <c r="AQ243" i="9" s="1"/>
  <c r="AX243" i="9" s="1"/>
  <c r="AK243" i="5"/>
  <c r="AI243" i="3"/>
  <c r="AE241" i="8"/>
  <c r="AG241" i="6"/>
  <c r="AG241" i="5"/>
  <c r="AE241" i="3"/>
  <c r="AU237" i="7" l="1"/>
  <c r="AN237" i="7"/>
  <c r="AF256" i="9"/>
  <c r="AN256" i="9" s="1"/>
  <c r="AU256" i="9" s="1"/>
  <c r="AI256" i="7"/>
  <c r="AF256" i="3"/>
  <c r="O210" i="2"/>
  <c r="E210" i="2"/>
  <c r="AR235" i="7"/>
  <c r="G235" i="1"/>
  <c r="R235" i="1" s="1"/>
  <c r="AX244" i="7"/>
  <c r="AQ244" i="7"/>
  <c r="AT249" i="8"/>
  <c r="AM249" i="8"/>
  <c r="BN228" i="3"/>
  <c r="AR228" i="3"/>
  <c r="AZ228" i="3"/>
  <c r="E261" i="5"/>
  <c r="F261" i="5"/>
  <c r="X261" i="5" s="1"/>
  <c r="AV260" i="7"/>
  <c r="AO260" i="7"/>
  <c r="AH256" i="6"/>
  <c r="AH256" i="3"/>
  <c r="AV242" i="10"/>
  <c r="AO242" i="10"/>
  <c r="AT234" i="8"/>
  <c r="AM234" i="8"/>
  <c r="AH251" i="7"/>
  <c r="AL251" i="5"/>
  <c r="AJ251" i="3"/>
  <c r="AW228" i="7"/>
  <c r="AP228" i="7"/>
  <c r="F260" i="8"/>
  <c r="E260" i="8"/>
  <c r="W260" i="8" s="1"/>
  <c r="F260" i="1" s="1"/>
  <c r="Q260" i="1" s="1"/>
  <c r="L221" i="2"/>
  <c r="B221" i="2"/>
  <c r="AV246" i="6"/>
  <c r="AO246" i="6"/>
  <c r="BQ228" i="3"/>
  <c r="AN228" i="3"/>
  <c r="AV228" i="3"/>
  <c r="N215" i="2"/>
  <c r="D215" i="2"/>
  <c r="E219" i="2"/>
  <c r="O219" i="2"/>
  <c r="BR241" i="3"/>
  <c r="AO241" i="3"/>
  <c r="AW241" i="3"/>
  <c r="AV232" i="8"/>
  <c r="AO232" i="8"/>
  <c r="AH254" i="6"/>
  <c r="AH254" i="3"/>
  <c r="D217" i="2"/>
  <c r="N217" i="2"/>
  <c r="C300" i="1"/>
  <c r="N221" i="2"/>
  <c r="D221" i="2"/>
  <c r="AO227" i="5"/>
  <c r="AV227" i="5"/>
  <c r="AV225" i="5"/>
  <c r="AO225" i="5"/>
  <c r="AW238" i="7"/>
  <c r="AP238" i="7"/>
  <c r="AI224" i="6"/>
  <c r="AP224" i="6"/>
  <c r="AW224" i="6"/>
  <c r="F257" i="6"/>
  <c r="X257" i="6" s="1"/>
  <c r="E257" i="6"/>
  <c r="W257" i="6" s="1"/>
  <c r="E257" i="1" s="1"/>
  <c r="P257" i="1" s="1"/>
  <c r="AV230" i="10"/>
  <c r="AO230" i="10"/>
  <c r="BQ230" i="3"/>
  <c r="AV230" i="3"/>
  <c r="AN230" i="3"/>
  <c r="AT224" i="8"/>
  <c r="AM224" i="8"/>
  <c r="BN243" i="3"/>
  <c r="AR243" i="3"/>
  <c r="AZ243" i="3"/>
  <c r="BM249" i="3"/>
  <c r="W249" i="3"/>
  <c r="BN244" i="3"/>
  <c r="AZ244" i="3"/>
  <c r="AR244" i="3"/>
  <c r="BN232" i="3"/>
  <c r="AZ232" i="3"/>
  <c r="AR232" i="3"/>
  <c r="AH302" i="4"/>
  <c r="AG302" i="4"/>
  <c r="AF302" i="4"/>
  <c r="AE302" i="4"/>
  <c r="AD302" i="4"/>
  <c r="AI302" i="4"/>
  <c r="M302" i="4"/>
  <c r="O305" i="4" s="1"/>
  <c r="K302" i="4"/>
  <c r="AS234" i="5"/>
  <c r="AZ234" i="5"/>
  <c r="BM240" i="3"/>
  <c r="W240" i="3"/>
  <c r="BM236" i="3"/>
  <c r="W236" i="3"/>
  <c r="AV225" i="6"/>
  <c r="AO225" i="6"/>
  <c r="BR231" i="3"/>
  <c r="AW231" i="3"/>
  <c r="AO231" i="3"/>
  <c r="BO228" i="3"/>
  <c r="AQ228" i="3"/>
  <c r="AY228" i="3"/>
  <c r="F258" i="6"/>
  <c r="X258" i="6" s="1"/>
  <c r="E258" i="6"/>
  <c r="W258" i="6" s="1"/>
  <c r="E258" i="1" s="1"/>
  <c r="P258" i="1" s="1"/>
  <c r="F250" i="7"/>
  <c r="E250" i="7"/>
  <c r="W250" i="7" s="1"/>
  <c r="E207" i="2"/>
  <c r="O207" i="2"/>
  <c r="BM227" i="3"/>
  <c r="W227" i="3"/>
  <c r="AM226" i="8"/>
  <c r="AT226" i="8"/>
  <c r="E262" i="5"/>
  <c r="F262" i="5"/>
  <c r="X262" i="5" s="1"/>
  <c r="AI238" i="6"/>
  <c r="AP238" i="6"/>
  <c r="AW238" i="6"/>
  <c r="AN243" i="7"/>
  <c r="AU243" i="7"/>
  <c r="AQ228" i="5"/>
  <c r="AX228" i="5"/>
  <c r="F305" i="4"/>
  <c r="J305" i="4" s="1"/>
  <c r="AZ230" i="5"/>
  <c r="AS230" i="5"/>
  <c r="AV241" i="10"/>
  <c r="AO241" i="10"/>
  <c r="AV225" i="8"/>
  <c r="AO225" i="8"/>
  <c r="AF261" i="9"/>
  <c r="AN261" i="9" s="1"/>
  <c r="AU261" i="9" s="1"/>
  <c r="AI261" i="7"/>
  <c r="AF261" i="3"/>
  <c r="AN227" i="7"/>
  <c r="AU227" i="7"/>
  <c r="AW247" i="7"/>
  <c r="AP247" i="7"/>
  <c r="AM240" i="3"/>
  <c r="AU240" i="3"/>
  <c r="AZ225" i="5"/>
  <c r="AS225" i="5"/>
  <c r="AU245" i="3"/>
  <c r="AM245" i="3"/>
  <c r="BN230" i="3"/>
  <c r="AZ230" i="3"/>
  <c r="AR230" i="3"/>
  <c r="BA236" i="5"/>
  <c r="AT236" i="5"/>
  <c r="AR232" i="7"/>
  <c r="G232" i="1"/>
  <c r="R232" i="1" s="1"/>
  <c r="AI245" i="6"/>
  <c r="AW245" i="6"/>
  <c r="AP245" i="6"/>
  <c r="AX229" i="7"/>
  <c r="AQ229" i="7"/>
  <c r="F259" i="6"/>
  <c r="X259" i="6" s="1"/>
  <c r="E259" i="6"/>
  <c r="W259" i="6" s="1"/>
  <c r="E259" i="1" s="1"/>
  <c r="P259" i="1" s="1"/>
  <c r="E257" i="7"/>
  <c r="W257" i="7" s="1"/>
  <c r="F257" i="7"/>
  <c r="BO249" i="3"/>
  <c r="AY249" i="3"/>
  <c r="AQ249" i="3"/>
  <c r="AX230" i="7"/>
  <c r="AQ230" i="7"/>
  <c r="BA243" i="5"/>
  <c r="AT243" i="5"/>
  <c r="BQ244" i="3"/>
  <c r="AV244" i="3"/>
  <c r="AN244" i="3"/>
  <c r="AE251" i="8"/>
  <c r="AG251" i="5"/>
  <c r="AG251" i="6"/>
  <c r="AE251" i="3"/>
  <c r="AT229" i="8"/>
  <c r="AM229" i="8"/>
  <c r="AU245" i="7"/>
  <c r="AN245" i="7"/>
  <c r="BM245" i="3"/>
  <c r="W245" i="3"/>
  <c r="AV237" i="6"/>
  <c r="AO237" i="6"/>
  <c r="B217" i="2"/>
  <c r="L217" i="2"/>
  <c r="AQ242" i="7"/>
  <c r="AX242" i="7"/>
  <c r="BQ231" i="3"/>
  <c r="AV231" i="3"/>
  <c r="AN231" i="3"/>
  <c r="AT237" i="8"/>
  <c r="AM237" i="8"/>
  <c r="BM241" i="3"/>
  <c r="BV241" i="3" s="1"/>
  <c r="W241" i="3"/>
  <c r="AH253" i="6"/>
  <c r="AH253" i="3"/>
  <c r="BM235" i="3"/>
  <c r="W235" i="3"/>
  <c r="F261" i="7"/>
  <c r="E261" i="7"/>
  <c r="W261" i="7" s="1"/>
  <c r="AG254" i="10"/>
  <c r="AG254" i="9"/>
  <c r="AO254" i="9" s="1"/>
  <c r="AV254" i="9" s="1"/>
  <c r="AG254" i="8"/>
  <c r="AF254" i="7"/>
  <c r="AI254" i="5"/>
  <c r="AG254" i="3"/>
  <c r="AO235" i="5"/>
  <c r="AV235" i="5"/>
  <c r="AR225" i="7"/>
  <c r="G225" i="1"/>
  <c r="R225" i="1" s="1"/>
  <c r="BR230" i="3"/>
  <c r="AW230" i="3"/>
  <c r="AO230" i="3"/>
  <c r="BQ249" i="3"/>
  <c r="AV249" i="3"/>
  <c r="AN249" i="3"/>
  <c r="BO241" i="3"/>
  <c r="AQ241" i="3"/>
  <c r="AY241" i="3"/>
  <c r="D204" i="2"/>
  <c r="N204" i="2"/>
  <c r="AX230" i="5"/>
  <c r="AQ230" i="5"/>
  <c r="AV247" i="10"/>
  <c r="AO247" i="10"/>
  <c r="AI234" i="6"/>
  <c r="AW234" i="6"/>
  <c r="AP234" i="6"/>
  <c r="AH252" i="7"/>
  <c r="AL252" i="5"/>
  <c r="AJ252" i="3"/>
  <c r="AV226" i="8"/>
  <c r="AO226" i="8"/>
  <c r="AV247" i="5"/>
  <c r="AO247" i="5"/>
  <c r="AT241" i="5"/>
  <c r="BA241" i="5"/>
  <c r="AR227" i="7"/>
  <c r="G227" i="1"/>
  <c r="R227" i="1" s="1"/>
  <c r="BP233" i="3"/>
  <c r="AX233" i="3"/>
  <c r="AP233" i="3"/>
  <c r="AU225" i="3"/>
  <c r="AM225" i="3"/>
  <c r="E258" i="3"/>
  <c r="F258" i="3"/>
  <c r="X258" i="3" s="1"/>
  <c r="AX225" i="5"/>
  <c r="AQ225" i="5"/>
  <c r="AV247" i="6"/>
  <c r="AO247" i="6"/>
  <c r="AV227" i="6"/>
  <c r="AO227" i="6"/>
  <c r="AS224" i="5"/>
  <c r="AZ224" i="5"/>
  <c r="AH260" i="7"/>
  <c r="AJ260" i="3"/>
  <c r="AL260" i="5"/>
  <c r="AI227" i="6"/>
  <c r="AP227" i="6"/>
  <c r="AW227" i="6"/>
  <c r="AE261" i="8"/>
  <c r="AG261" i="6"/>
  <c r="AG261" i="5"/>
  <c r="AE261" i="3"/>
  <c r="BA244" i="5"/>
  <c r="AT244" i="5"/>
  <c r="AT232" i="5"/>
  <c r="BA232" i="5"/>
  <c r="L216" i="2"/>
  <c r="B216" i="2"/>
  <c r="L212" i="2"/>
  <c r="B212" i="2"/>
  <c r="AT225" i="8"/>
  <c r="AM225" i="8"/>
  <c r="AQ231" i="5"/>
  <c r="AX231" i="5"/>
  <c r="AS228" i="5"/>
  <c r="AZ228" i="5"/>
  <c r="AV258" i="7"/>
  <c r="AO258" i="7"/>
  <c r="AV250" i="7"/>
  <c r="AO250" i="7"/>
  <c r="BQ246" i="3"/>
  <c r="AV246" i="3"/>
  <c r="AN246" i="3"/>
  <c r="L203" i="2"/>
  <c r="B203" i="2"/>
  <c r="BQ245" i="3"/>
  <c r="AV245" i="3"/>
  <c r="AN245" i="3"/>
  <c r="F262" i="7"/>
  <c r="E262" i="7"/>
  <c r="W262" i="7" s="1"/>
  <c r="BQ235" i="3"/>
  <c r="AV235" i="3"/>
  <c r="AN235" i="3"/>
  <c r="AO243" i="8"/>
  <c r="AV243" i="8"/>
  <c r="AU228" i="7"/>
  <c r="AN228" i="7"/>
  <c r="AU230" i="3"/>
  <c r="AM230" i="3"/>
  <c r="AG261" i="10"/>
  <c r="AG261" i="9"/>
  <c r="AO261" i="9" s="1"/>
  <c r="AV261" i="9" s="1"/>
  <c r="AG261" i="8"/>
  <c r="AF261" i="7"/>
  <c r="AI261" i="5"/>
  <c r="AG261" i="3"/>
  <c r="AV227" i="8"/>
  <c r="AO227" i="8"/>
  <c r="BM244" i="3"/>
  <c r="W244" i="3"/>
  <c r="O202" i="2"/>
  <c r="E202" i="2"/>
  <c r="O203" i="2"/>
  <c r="E203" i="2"/>
  <c r="AV240" i="5"/>
  <c r="AO240" i="5"/>
  <c r="BO248" i="3"/>
  <c r="AY248" i="3"/>
  <c r="AQ248" i="3"/>
  <c r="AO245" i="5"/>
  <c r="AV245" i="5"/>
  <c r="BA230" i="5"/>
  <c r="AT230" i="5"/>
  <c r="AW236" i="7"/>
  <c r="AP236" i="7"/>
  <c r="O273" i="15"/>
  <c r="P273" i="15"/>
  <c r="M273" i="15"/>
  <c r="N273" i="15"/>
  <c r="L273" i="15"/>
  <c r="K273" i="15"/>
  <c r="C273" i="8"/>
  <c r="C273" i="7"/>
  <c r="AG273" i="7"/>
  <c r="C273" i="6"/>
  <c r="C272" i="5"/>
  <c r="C272" i="3"/>
  <c r="BR229" i="3"/>
  <c r="AW229" i="3"/>
  <c r="AO229" i="3"/>
  <c r="BR246" i="3"/>
  <c r="AW246" i="3"/>
  <c r="AO246" i="3"/>
  <c r="F259" i="3"/>
  <c r="X259" i="3" s="1"/>
  <c r="E259" i="3"/>
  <c r="AV257" i="7"/>
  <c r="AO257" i="7"/>
  <c r="AS249" i="5"/>
  <c r="AZ249" i="5"/>
  <c r="AP243" i="7"/>
  <c r="AW243" i="7"/>
  <c r="AI226" i="6"/>
  <c r="AW226" i="6"/>
  <c r="AP226" i="6"/>
  <c r="F260" i="6"/>
  <c r="X260" i="6" s="1"/>
  <c r="E260" i="6"/>
  <c r="W260" i="6" s="1"/>
  <c r="E260" i="1" s="1"/>
  <c r="P260" i="1" s="1"/>
  <c r="AU247" i="7"/>
  <c r="AN247" i="7"/>
  <c r="AQ232" i="5"/>
  <c r="AX232" i="5"/>
  <c r="F252" i="8"/>
  <c r="E252" i="8"/>
  <c r="W252" i="8" s="1"/>
  <c r="F252" i="1" s="1"/>
  <c r="Q252" i="1" s="1"/>
  <c r="AO238" i="5"/>
  <c r="AV238" i="5"/>
  <c r="AV224" i="10"/>
  <c r="AO224" i="10"/>
  <c r="AU246" i="3"/>
  <c r="AM246" i="3"/>
  <c r="AH256" i="7"/>
  <c r="AL256" i="5"/>
  <c r="AJ256" i="3"/>
  <c r="AO232" i="5"/>
  <c r="AV232" i="5"/>
  <c r="M228" i="13"/>
  <c r="W228" i="5"/>
  <c r="D228" i="1" s="1"/>
  <c r="O228" i="1" s="1"/>
  <c r="AV238" i="6"/>
  <c r="AO238" i="6"/>
  <c r="AZ242" i="5"/>
  <c r="AS242" i="5"/>
  <c r="AT232" i="8"/>
  <c r="AM232" i="8"/>
  <c r="BQ225" i="3"/>
  <c r="AV225" i="3"/>
  <c r="AN225" i="3"/>
  <c r="AH252" i="6"/>
  <c r="AH252" i="3"/>
  <c r="AT238" i="8"/>
  <c r="AM238" i="8"/>
  <c r="AT235" i="8"/>
  <c r="AM235" i="8"/>
  <c r="AU230" i="7"/>
  <c r="AN230" i="7"/>
  <c r="M229" i="13"/>
  <c r="W229" i="5"/>
  <c r="D229" i="1" s="1"/>
  <c r="O229" i="1" s="1"/>
  <c r="M231" i="13"/>
  <c r="W231" i="5"/>
  <c r="D231" i="1" s="1"/>
  <c r="O231" i="1" s="1"/>
  <c r="BO224" i="3"/>
  <c r="AQ224" i="3"/>
  <c r="AY224" i="3"/>
  <c r="BM230" i="3"/>
  <c r="W230" i="3"/>
  <c r="AR239" i="7"/>
  <c r="G239" i="1"/>
  <c r="R239" i="1" s="1"/>
  <c r="BN247" i="3"/>
  <c r="AR247" i="3"/>
  <c r="AZ247" i="3"/>
  <c r="BA238" i="5"/>
  <c r="AT238" i="5"/>
  <c r="AF252" i="9"/>
  <c r="AN252" i="9" s="1"/>
  <c r="AU252" i="9" s="1"/>
  <c r="AI252" i="7"/>
  <c r="AF252" i="3"/>
  <c r="AO226" i="10"/>
  <c r="AV226" i="10"/>
  <c r="AV228" i="8"/>
  <c r="AO228" i="8"/>
  <c r="AV230" i="5"/>
  <c r="AO230" i="5"/>
  <c r="E218" i="2"/>
  <c r="O218" i="2"/>
  <c r="AV225" i="10"/>
  <c r="AO225" i="10"/>
  <c r="B220" i="2"/>
  <c r="L220" i="2"/>
  <c r="AV240" i="6"/>
  <c r="AO240" i="6"/>
  <c r="AZ248" i="5"/>
  <c r="AS248" i="5"/>
  <c r="BP248" i="3"/>
  <c r="AX248" i="3"/>
  <c r="AP248" i="3"/>
  <c r="AV245" i="6"/>
  <c r="AO245" i="6"/>
  <c r="AW230" i="7"/>
  <c r="AP230" i="7"/>
  <c r="BQ224" i="3"/>
  <c r="AN224" i="3"/>
  <c r="AV224" i="3"/>
  <c r="M270" i="15"/>
  <c r="O270" i="15"/>
  <c r="N270" i="15"/>
  <c r="K270" i="15"/>
  <c r="P270" i="15"/>
  <c r="L270" i="15"/>
  <c r="C270" i="8"/>
  <c r="C270" i="7"/>
  <c r="AG270" i="7"/>
  <c r="C270" i="6"/>
  <c r="C270" i="5"/>
  <c r="C270" i="3"/>
  <c r="AX229" i="5"/>
  <c r="AQ229" i="5"/>
  <c r="BR234" i="3"/>
  <c r="AO234" i="3"/>
  <c r="AW234" i="3"/>
  <c r="AX246" i="5"/>
  <c r="AQ246" i="5"/>
  <c r="F259" i="5"/>
  <c r="X259" i="5" s="1"/>
  <c r="E259" i="5"/>
  <c r="E257" i="8"/>
  <c r="W257" i="8" s="1"/>
  <c r="F257" i="1" s="1"/>
  <c r="Q257" i="1" s="1"/>
  <c r="F257" i="8"/>
  <c r="AR233" i="7"/>
  <c r="G233" i="1"/>
  <c r="R233" i="1" s="1"/>
  <c r="BP229" i="3"/>
  <c r="AP229" i="3"/>
  <c r="AX229" i="3"/>
  <c r="BR239" i="3"/>
  <c r="AW239" i="3"/>
  <c r="AO239" i="3"/>
  <c r="F254" i="8"/>
  <c r="E254" i="8"/>
  <c r="W254" i="8" s="1"/>
  <c r="F254" i="1" s="1"/>
  <c r="Q254" i="1" s="1"/>
  <c r="AP249" i="7"/>
  <c r="AW249" i="7"/>
  <c r="AR249" i="7"/>
  <c r="G249" i="1"/>
  <c r="R249" i="1" s="1"/>
  <c r="AR236" i="7"/>
  <c r="G236" i="1"/>
  <c r="AV234" i="6"/>
  <c r="AO234" i="6"/>
  <c r="BQ242" i="3"/>
  <c r="AV242" i="3"/>
  <c r="AN242" i="3"/>
  <c r="AM232" i="3"/>
  <c r="AU232" i="3"/>
  <c r="AV237" i="10"/>
  <c r="AO237" i="10"/>
  <c r="BR235" i="3"/>
  <c r="AO235" i="3"/>
  <c r="AW235" i="3"/>
  <c r="AV232" i="6"/>
  <c r="AO232" i="6"/>
  <c r="BR226" i="3"/>
  <c r="AW226" i="3"/>
  <c r="AO226" i="3"/>
  <c r="AV246" i="5"/>
  <c r="AO246" i="5"/>
  <c r="AE260" i="8"/>
  <c r="AG260" i="6"/>
  <c r="AG260" i="5"/>
  <c r="AE260" i="3"/>
  <c r="AS241" i="5"/>
  <c r="AZ241" i="5"/>
  <c r="BP232" i="3"/>
  <c r="AP232" i="3"/>
  <c r="AX232" i="3"/>
  <c r="AQ225" i="7"/>
  <c r="AX225" i="7"/>
  <c r="BN241" i="3"/>
  <c r="AR241" i="3"/>
  <c r="AZ241" i="3"/>
  <c r="AS232" i="5"/>
  <c r="AZ232" i="5"/>
  <c r="AU241" i="7"/>
  <c r="AN241" i="7"/>
  <c r="BP242" i="3"/>
  <c r="AX242" i="3"/>
  <c r="AP242" i="3"/>
  <c r="AV226" i="5"/>
  <c r="AO226" i="5"/>
  <c r="F262" i="3"/>
  <c r="X262" i="3" s="1"/>
  <c r="E262" i="3"/>
  <c r="BR243" i="3"/>
  <c r="AO243" i="3"/>
  <c r="AW243" i="3"/>
  <c r="BP227" i="3"/>
  <c r="AX227" i="3"/>
  <c r="AP227" i="3"/>
  <c r="AX243" i="5"/>
  <c r="AQ243" i="5"/>
  <c r="BR228" i="3"/>
  <c r="AW228" i="3"/>
  <c r="AO228" i="3"/>
  <c r="BO230" i="3"/>
  <c r="AY230" i="3"/>
  <c r="AQ230" i="3"/>
  <c r="AQ227" i="5"/>
  <c r="AX227" i="5"/>
  <c r="BO225" i="3"/>
  <c r="AY225" i="3"/>
  <c r="AQ225" i="3"/>
  <c r="AU244" i="3"/>
  <c r="AM244" i="3"/>
  <c r="AR234" i="7"/>
  <c r="G234" i="1"/>
  <c r="R234" i="1" s="1"/>
  <c r="AU231" i="7"/>
  <c r="AN231" i="7"/>
  <c r="F258" i="7"/>
  <c r="E258" i="7"/>
  <c r="W258" i="7" s="1"/>
  <c r="AX235" i="7"/>
  <c r="AQ235" i="7"/>
  <c r="BR240" i="3"/>
  <c r="AO240" i="3"/>
  <c r="AW240" i="3"/>
  <c r="BN246" i="3"/>
  <c r="AZ246" i="3"/>
  <c r="AR246" i="3"/>
  <c r="BM233" i="3"/>
  <c r="W233" i="3"/>
  <c r="AR229" i="7"/>
  <c r="G229" i="1"/>
  <c r="R229" i="1" s="1"/>
  <c r="N200" i="2"/>
  <c r="D200" i="2"/>
  <c r="BM226" i="3"/>
  <c r="W226" i="3"/>
  <c r="AX233" i="5"/>
  <c r="AQ233" i="5"/>
  <c r="D206" i="2"/>
  <c r="N206" i="2"/>
  <c r="AV244" i="5"/>
  <c r="AO244" i="5"/>
  <c r="E220" i="2"/>
  <c r="O220" i="2"/>
  <c r="AV231" i="8"/>
  <c r="AO231" i="8"/>
  <c r="F258" i="8"/>
  <c r="E258" i="8"/>
  <c r="W258" i="8" s="1"/>
  <c r="F258" i="1" s="1"/>
  <c r="Q258" i="1" s="1"/>
  <c r="AE250" i="8"/>
  <c r="AG250" i="6"/>
  <c r="AG250" i="5"/>
  <c r="AE250" i="3"/>
  <c r="BQ237" i="3"/>
  <c r="AN237" i="3"/>
  <c r="AV237" i="3"/>
  <c r="F262" i="8"/>
  <c r="E262" i="8"/>
  <c r="W262" i="8" s="1"/>
  <c r="F262" i="1" s="1"/>
  <c r="Q262" i="1" s="1"/>
  <c r="AV243" i="10"/>
  <c r="AO243" i="10"/>
  <c r="AV230" i="6"/>
  <c r="AO230" i="6"/>
  <c r="AX240" i="5"/>
  <c r="AQ240" i="5"/>
  <c r="BO240" i="3"/>
  <c r="AQ240" i="3"/>
  <c r="AY240" i="3"/>
  <c r="BN229" i="3"/>
  <c r="AZ229" i="3"/>
  <c r="AR229" i="3"/>
  <c r="L215" i="2"/>
  <c r="B215" i="2"/>
  <c r="BA246" i="5"/>
  <c r="AT246" i="5"/>
  <c r="AV227" i="10"/>
  <c r="AO227" i="10"/>
  <c r="BN233" i="3"/>
  <c r="AZ233" i="3"/>
  <c r="AR233" i="3"/>
  <c r="BN248" i="3"/>
  <c r="AZ248" i="3"/>
  <c r="AR248" i="3"/>
  <c r="B209" i="2"/>
  <c r="L209" i="2"/>
  <c r="AM240" i="8"/>
  <c r="AT240" i="8"/>
  <c r="AI248" i="6"/>
  <c r="AP248" i="6"/>
  <c r="AW248" i="6"/>
  <c r="AT245" i="8"/>
  <c r="AM245" i="8"/>
  <c r="BR249" i="3"/>
  <c r="AW249" i="3"/>
  <c r="AO249" i="3"/>
  <c r="BQ238" i="3"/>
  <c r="AV238" i="3"/>
  <c r="AN238" i="3"/>
  <c r="O223" i="2"/>
  <c r="E223" i="2"/>
  <c r="AX224" i="7"/>
  <c r="AQ224" i="7"/>
  <c r="B284" i="15"/>
  <c r="B289" i="15"/>
  <c r="B280" i="15"/>
  <c r="B281" i="15"/>
  <c r="B288" i="15"/>
  <c r="B286" i="15"/>
  <c r="B277" i="15"/>
  <c r="B283" i="15"/>
  <c r="B285" i="15"/>
  <c r="B278" i="15"/>
  <c r="B287" i="15"/>
  <c r="B282" i="15"/>
  <c r="B279" i="15"/>
  <c r="I24" i="15"/>
  <c r="AU229" i="7"/>
  <c r="AN229" i="7"/>
  <c r="AQ234" i="5"/>
  <c r="AX234" i="5"/>
  <c r="AU246" i="7"/>
  <c r="AN246" i="7"/>
  <c r="AO259" i="7"/>
  <c r="AV259" i="7"/>
  <c r="AE257" i="8"/>
  <c r="AG257" i="6"/>
  <c r="AG257" i="5"/>
  <c r="AE257" i="3"/>
  <c r="BO229" i="3"/>
  <c r="AQ229" i="3"/>
  <c r="AY229" i="3"/>
  <c r="AI229" i="6"/>
  <c r="AW229" i="6"/>
  <c r="AP229" i="6"/>
  <c r="AX239" i="5"/>
  <c r="AQ239" i="5"/>
  <c r="AO249" i="6"/>
  <c r="AV249" i="6"/>
  <c r="B205" i="2"/>
  <c r="L205" i="2"/>
  <c r="BA225" i="5"/>
  <c r="AT225" i="5"/>
  <c r="AO234" i="5"/>
  <c r="AV234" i="5"/>
  <c r="M237" i="13"/>
  <c r="W237" i="5"/>
  <c r="D237" i="1" s="1"/>
  <c r="O237" i="1" s="1"/>
  <c r="AV252" i="7"/>
  <c r="AO252" i="7"/>
  <c r="AI249" i="6"/>
  <c r="AP249" i="6"/>
  <c r="AW249" i="6"/>
  <c r="AG251" i="10"/>
  <c r="AG251" i="9"/>
  <c r="AO251" i="9" s="1"/>
  <c r="AV251" i="9" s="1"/>
  <c r="AG251" i="8"/>
  <c r="AF251" i="7"/>
  <c r="AI251" i="5"/>
  <c r="AG251" i="3"/>
  <c r="AV245" i="10"/>
  <c r="AO245" i="10"/>
  <c r="AU232" i="7"/>
  <c r="AN232" i="7"/>
  <c r="BP224" i="3"/>
  <c r="AP224" i="3"/>
  <c r="AX224" i="3"/>
  <c r="F262" i="6"/>
  <c r="X262" i="6" s="1"/>
  <c r="E262" i="6"/>
  <c r="W262" i="6" s="1"/>
  <c r="E262" i="1" s="1"/>
  <c r="P262" i="1" s="1"/>
  <c r="BA247" i="5"/>
  <c r="AT247" i="5"/>
  <c r="BP245" i="3"/>
  <c r="AX245" i="3"/>
  <c r="AP245" i="3"/>
  <c r="BR233" i="3"/>
  <c r="AW233" i="3"/>
  <c r="AO233" i="3"/>
  <c r="F250" i="8"/>
  <c r="E250" i="8"/>
  <c r="W250" i="8" s="1"/>
  <c r="F250" i="1" s="1"/>
  <c r="Q250" i="1" s="1"/>
  <c r="AV262" i="7"/>
  <c r="AO262" i="7"/>
  <c r="L202" i="2"/>
  <c r="B202" i="2"/>
  <c r="E215" i="2"/>
  <c r="O215" i="2"/>
  <c r="AT230" i="8"/>
  <c r="AM230" i="8"/>
  <c r="BM232" i="3"/>
  <c r="W232" i="3"/>
  <c r="AT248" i="5"/>
  <c r="BA248" i="5"/>
  <c r="BO233" i="3"/>
  <c r="AY233" i="3"/>
  <c r="AQ233" i="3"/>
  <c r="F255" i="3"/>
  <c r="X255" i="3" s="1"/>
  <c r="E255" i="3"/>
  <c r="AU248" i="3"/>
  <c r="AM248" i="3"/>
  <c r="P263" i="15"/>
  <c r="O263" i="15"/>
  <c r="N263" i="15"/>
  <c r="M263" i="15"/>
  <c r="L263" i="15"/>
  <c r="K263" i="15"/>
  <c r="C263" i="8"/>
  <c r="AG263" i="7"/>
  <c r="C263" i="6"/>
  <c r="C263" i="7"/>
  <c r="C263" i="5"/>
  <c r="C263" i="3"/>
  <c r="AV229" i="8"/>
  <c r="AO229" i="8"/>
  <c r="BO239" i="3"/>
  <c r="AY239" i="3"/>
  <c r="AQ239" i="3"/>
  <c r="AU234" i="7"/>
  <c r="AN234" i="7"/>
  <c r="AO246" i="8"/>
  <c r="AV246" i="8"/>
  <c r="F259" i="7"/>
  <c r="E259" i="7"/>
  <c r="W259" i="7" s="1"/>
  <c r="AF257" i="9"/>
  <c r="AN257" i="9" s="1"/>
  <c r="AU257" i="9" s="1"/>
  <c r="AI257" i="7"/>
  <c r="AF257" i="3"/>
  <c r="AZ229" i="5"/>
  <c r="AS229" i="5"/>
  <c r="BO235" i="3"/>
  <c r="AY235" i="3"/>
  <c r="AQ235" i="3"/>
  <c r="N201" i="2"/>
  <c r="D201" i="2"/>
  <c r="AU239" i="7"/>
  <c r="AN239" i="7"/>
  <c r="AM237" i="3"/>
  <c r="AU237" i="3"/>
  <c r="O214" i="2"/>
  <c r="E214" i="2"/>
  <c r="BR247" i="3"/>
  <c r="AO247" i="3"/>
  <c r="AW247" i="3"/>
  <c r="AI228" i="6"/>
  <c r="AP228" i="6"/>
  <c r="AW228" i="6"/>
  <c r="E216" i="2"/>
  <c r="O216" i="2"/>
  <c r="AJ20" i="9"/>
  <c r="AR21" i="9"/>
  <c r="BO242" i="3"/>
  <c r="AY242" i="3"/>
  <c r="AQ242" i="3"/>
  <c r="AH260" i="6"/>
  <c r="AH260" i="3"/>
  <c r="O200" i="2"/>
  <c r="E200" i="2"/>
  <c r="E205" i="2"/>
  <c r="O205" i="2"/>
  <c r="AU235" i="7"/>
  <c r="AN235" i="7"/>
  <c r="N203" i="2"/>
  <c r="D203" i="2"/>
  <c r="E206" i="2"/>
  <c r="O206" i="2"/>
  <c r="AQ249" i="7"/>
  <c r="AX249" i="7"/>
  <c r="M242" i="13"/>
  <c r="W242" i="5"/>
  <c r="D242" i="1" s="1"/>
  <c r="O242" i="1" s="1"/>
  <c r="AX228" i="7"/>
  <c r="AQ228" i="7"/>
  <c r="AV235" i="8"/>
  <c r="AO235" i="8"/>
  <c r="AM247" i="3"/>
  <c r="AU247" i="3"/>
  <c r="M247" i="13"/>
  <c r="W247" i="5"/>
  <c r="D247" i="1" s="1"/>
  <c r="O247" i="1" s="1"/>
  <c r="AV236" i="5"/>
  <c r="AO236" i="5"/>
  <c r="F250" i="3"/>
  <c r="X250" i="3" s="1"/>
  <c r="Z276" i="3" s="1"/>
  <c r="E250" i="3"/>
  <c r="AM226" i="3"/>
  <c r="AU226" i="3"/>
  <c r="AH261" i="6"/>
  <c r="AH261" i="3"/>
  <c r="BA226" i="5"/>
  <c r="AT226" i="5"/>
  <c r="AE252" i="8"/>
  <c r="AG252" i="6"/>
  <c r="AG252" i="5"/>
  <c r="AE252" i="3"/>
  <c r="AV230" i="8"/>
  <c r="AO230" i="8"/>
  <c r="D207" i="2"/>
  <c r="N207" i="2"/>
  <c r="BO244" i="3"/>
  <c r="AY244" i="3"/>
  <c r="AQ244" i="3"/>
  <c r="AH258" i="6"/>
  <c r="AH258" i="3"/>
  <c r="BR248" i="3"/>
  <c r="AO248" i="3"/>
  <c r="AW248" i="3"/>
  <c r="BP244" i="3"/>
  <c r="AX244" i="3"/>
  <c r="AP244" i="3"/>
  <c r="AZ240" i="5"/>
  <c r="AS240" i="5"/>
  <c r="BA229" i="5"/>
  <c r="AT229" i="5"/>
  <c r="BA233" i="5"/>
  <c r="AT233" i="5"/>
  <c r="AX238" i="7"/>
  <c r="AQ238" i="7"/>
  <c r="AT239" i="5"/>
  <c r="BA239" i="5"/>
  <c r="F253" i="3"/>
  <c r="X253" i="3" s="1"/>
  <c r="E253" i="3"/>
  <c r="AO240" i="8"/>
  <c r="AV240" i="8"/>
  <c r="N222" i="2"/>
  <c r="D222" i="2"/>
  <c r="AW229" i="7"/>
  <c r="AP229" i="7"/>
  <c r="BN231" i="3"/>
  <c r="AZ231" i="3"/>
  <c r="AR231" i="3"/>
  <c r="Z286" i="3"/>
  <c r="B208" i="2"/>
  <c r="L208" i="2"/>
  <c r="AW233" i="7"/>
  <c r="AP233" i="7"/>
  <c r="AW248" i="7"/>
  <c r="AP248" i="7"/>
  <c r="AS245" i="5"/>
  <c r="AZ245" i="5"/>
  <c r="AZ233" i="5"/>
  <c r="AS233" i="5"/>
  <c r="F255" i="5"/>
  <c r="X255" i="5" s="1"/>
  <c r="E255" i="5"/>
  <c r="N214" i="2"/>
  <c r="D214" i="2"/>
  <c r="AN249" i="7"/>
  <c r="AU249" i="7"/>
  <c r="AO248" i="5"/>
  <c r="AV248" i="5"/>
  <c r="BR236" i="3"/>
  <c r="AW236" i="3"/>
  <c r="AO236" i="3"/>
  <c r="N267" i="15"/>
  <c r="M267" i="15"/>
  <c r="L267" i="15"/>
  <c r="K267" i="15"/>
  <c r="P267" i="15"/>
  <c r="O267" i="15"/>
  <c r="C267" i="8"/>
  <c r="C267" i="7"/>
  <c r="AG267" i="7"/>
  <c r="C267" i="6"/>
  <c r="C267" i="5"/>
  <c r="C267" i="3"/>
  <c r="AS239" i="5"/>
  <c r="AZ239" i="5"/>
  <c r="AV234" i="8"/>
  <c r="AO234" i="8"/>
  <c r="F259" i="8"/>
  <c r="E259" i="8"/>
  <c r="W259" i="8" s="1"/>
  <c r="F259" i="1" s="1"/>
  <c r="Q259" i="1" s="1"/>
  <c r="AI257" i="9"/>
  <c r="AQ257" i="9" s="1"/>
  <c r="AX257" i="9" s="1"/>
  <c r="AK257" i="5"/>
  <c r="AI257" i="3"/>
  <c r="AS235" i="5"/>
  <c r="AZ235" i="5"/>
  <c r="M225" i="13"/>
  <c r="W225" i="5"/>
  <c r="D225" i="1" s="1"/>
  <c r="O225" i="1" s="1"/>
  <c r="AV239" i="8"/>
  <c r="AO239" i="8"/>
  <c r="BM234" i="3"/>
  <c r="W234" i="3"/>
  <c r="M274" i="15"/>
  <c r="L274" i="15"/>
  <c r="K274" i="15"/>
  <c r="P274" i="15"/>
  <c r="O274" i="15"/>
  <c r="N274" i="15"/>
  <c r="C274" i="8"/>
  <c r="C274" i="7"/>
  <c r="AG274" i="7"/>
  <c r="C273" i="5"/>
  <c r="C274" i="6"/>
  <c r="C273" i="3"/>
  <c r="AR226" i="7"/>
  <c r="G226" i="1"/>
  <c r="R226" i="1" s="1"/>
  <c r="AE253" i="8"/>
  <c r="AG253" i="6"/>
  <c r="AG253" i="5"/>
  <c r="AE253" i="3"/>
  <c r="N213" i="2"/>
  <c r="D213" i="2"/>
  <c r="F261" i="6"/>
  <c r="X261" i="6" s="1"/>
  <c r="E261" i="6"/>
  <c r="W261" i="6" s="1"/>
  <c r="E261" i="1" s="1"/>
  <c r="P261" i="1" s="1"/>
  <c r="AI246" i="6"/>
  <c r="AW246" i="6"/>
  <c r="AP246" i="6"/>
  <c r="L224" i="2"/>
  <c r="B224" i="2"/>
  <c r="AX236" i="7"/>
  <c r="AQ236" i="7"/>
  <c r="N212" i="2"/>
  <c r="D212" i="2"/>
  <c r="AR243" i="7"/>
  <c r="G243" i="1"/>
  <c r="R243" i="1" s="1"/>
  <c r="AG253" i="10"/>
  <c r="AG253" i="8"/>
  <c r="AG253" i="9"/>
  <c r="AO253" i="9" s="1"/>
  <c r="AV253" i="9" s="1"/>
  <c r="AF253" i="7"/>
  <c r="AI253" i="5"/>
  <c r="AG253" i="3"/>
  <c r="AI256" i="9"/>
  <c r="AQ256" i="9" s="1"/>
  <c r="AX256" i="9" s="1"/>
  <c r="AK256" i="5"/>
  <c r="AI256" i="3"/>
  <c r="M226" i="13"/>
  <c r="W226" i="5"/>
  <c r="D226" i="1" s="1"/>
  <c r="O226" i="1" s="1"/>
  <c r="C301" i="1"/>
  <c r="AI251" i="9"/>
  <c r="AQ251" i="9" s="1"/>
  <c r="AX251" i="9" s="1"/>
  <c r="AK251" i="5"/>
  <c r="AI251" i="3"/>
  <c r="BP241" i="3"/>
  <c r="AP241" i="3"/>
  <c r="AX241" i="3"/>
  <c r="AQ235" i="5"/>
  <c r="AX235" i="5"/>
  <c r="AR230" i="7"/>
  <c r="G230" i="1"/>
  <c r="R230" i="1" s="1"/>
  <c r="M227" i="13"/>
  <c r="W227" i="5"/>
  <c r="D227" i="1" s="1"/>
  <c r="O227" i="1" s="1"/>
  <c r="BP235" i="3"/>
  <c r="AX235" i="3"/>
  <c r="AP235" i="3"/>
  <c r="AI241" i="6"/>
  <c r="AP241" i="6"/>
  <c r="AW241" i="6"/>
  <c r="BQ243" i="3"/>
  <c r="AN243" i="3"/>
  <c r="AV243" i="3"/>
  <c r="AO235" i="6"/>
  <c r="AV235" i="6"/>
  <c r="BO236" i="3"/>
  <c r="AY236" i="3"/>
  <c r="AQ236" i="3"/>
  <c r="D205" i="2"/>
  <c r="N205" i="2"/>
  <c r="A313" i="15"/>
  <c r="AF312" i="15"/>
  <c r="AE312" i="15"/>
  <c r="AQ243" i="7"/>
  <c r="AX243" i="7"/>
  <c r="AH261" i="7"/>
  <c r="AL261" i="5"/>
  <c r="AJ261" i="3"/>
  <c r="BQ240" i="3"/>
  <c r="AN240" i="3"/>
  <c r="AV240" i="3"/>
  <c r="BR225" i="3"/>
  <c r="AW225" i="3"/>
  <c r="AO225" i="3"/>
  <c r="AR246" i="7"/>
  <c r="G246" i="1"/>
  <c r="R246" i="1" s="1"/>
  <c r="AO224" i="5"/>
  <c r="AV224" i="5"/>
  <c r="AI261" i="9"/>
  <c r="AQ261" i="9" s="1"/>
  <c r="AX261" i="9" s="1"/>
  <c r="AK261" i="5"/>
  <c r="AI261" i="3"/>
  <c r="BR227" i="3"/>
  <c r="AW227" i="3"/>
  <c r="AO227" i="3"/>
  <c r="B207" i="2"/>
  <c r="L207" i="2"/>
  <c r="F257" i="5"/>
  <c r="X257" i="5" s="1"/>
  <c r="E257" i="5"/>
  <c r="B206" i="2"/>
  <c r="L206" i="2"/>
  <c r="AI233" i="6"/>
  <c r="AW233" i="6"/>
  <c r="AP233" i="6"/>
  <c r="AI231" i="6"/>
  <c r="AW231" i="6"/>
  <c r="AP231" i="6"/>
  <c r="AN225" i="7"/>
  <c r="AU225" i="7"/>
  <c r="O303" i="4"/>
  <c r="AX246" i="7"/>
  <c r="AQ246" i="7"/>
  <c r="AU239" i="3"/>
  <c r="AM239" i="3"/>
  <c r="M224" i="13"/>
  <c r="W224" i="5"/>
  <c r="D224" i="1" s="1"/>
  <c r="O224" i="1" s="1"/>
  <c r="AU233" i="7"/>
  <c r="AN233" i="7"/>
  <c r="AX237" i="7"/>
  <c r="AQ237" i="7"/>
  <c r="AO228" i="10"/>
  <c r="AV228" i="10"/>
  <c r="AW246" i="7"/>
  <c r="AP246" i="7"/>
  <c r="AT244" i="8"/>
  <c r="AM244" i="8"/>
  <c r="AG250" i="10"/>
  <c r="AG250" i="9"/>
  <c r="AO250" i="9" s="1"/>
  <c r="AV250" i="9" s="1"/>
  <c r="AG250" i="8"/>
  <c r="AF250" i="7"/>
  <c r="AI250" i="5"/>
  <c r="AG250" i="3"/>
  <c r="AQ248" i="5"/>
  <c r="AX248" i="5"/>
  <c r="AI237" i="6"/>
  <c r="AW237" i="6"/>
  <c r="AP237" i="6"/>
  <c r="F256" i="3"/>
  <c r="X256" i="3" s="1"/>
  <c r="E256" i="3"/>
  <c r="AT237" i="5"/>
  <c r="BA237" i="5"/>
  <c r="L200" i="2"/>
  <c r="B200" i="2"/>
  <c r="F253" i="6"/>
  <c r="X253" i="6" s="1"/>
  <c r="E253" i="6"/>
  <c r="W253" i="6" s="1"/>
  <c r="E253" i="1" s="1"/>
  <c r="P253" i="1" s="1"/>
  <c r="AH258" i="7"/>
  <c r="AL258" i="5"/>
  <c r="AJ258" i="3"/>
  <c r="AI250" i="9"/>
  <c r="AQ250" i="9" s="1"/>
  <c r="AX250" i="9" s="1"/>
  <c r="AK250" i="5"/>
  <c r="AI250" i="3"/>
  <c r="AU248" i="7"/>
  <c r="AN248" i="7"/>
  <c r="BM238" i="3"/>
  <c r="W238" i="3"/>
  <c r="BO247" i="3"/>
  <c r="AQ247" i="3"/>
  <c r="AY247" i="3"/>
  <c r="AH262" i="7"/>
  <c r="AL262" i="5"/>
  <c r="AJ262" i="3"/>
  <c r="L222" i="2"/>
  <c r="B222" i="2"/>
  <c r="AU231" i="3"/>
  <c r="AM231" i="3"/>
  <c r="F256" i="5"/>
  <c r="X256" i="5" s="1"/>
  <c r="E256" i="5"/>
  <c r="AI225" i="6"/>
  <c r="AW225" i="6"/>
  <c r="AP225" i="6"/>
  <c r="M246" i="13"/>
  <c r="W246" i="5"/>
  <c r="D246" i="1" s="1"/>
  <c r="O246" i="1" s="1"/>
  <c r="AT231" i="5"/>
  <c r="BA231" i="5"/>
  <c r="M233" i="13"/>
  <c r="W233" i="5"/>
  <c r="D233" i="1" s="1"/>
  <c r="O233" i="1" s="1"/>
  <c r="F255" i="6"/>
  <c r="X255" i="6" s="1"/>
  <c r="E255" i="6"/>
  <c r="W255" i="6" s="1"/>
  <c r="E255" i="1" s="1"/>
  <c r="P255" i="1" s="1"/>
  <c r="AM243" i="3"/>
  <c r="AU243" i="3"/>
  <c r="AV249" i="8"/>
  <c r="AO249" i="8"/>
  <c r="BN240" i="3"/>
  <c r="AZ240" i="3"/>
  <c r="AR240" i="3"/>
  <c r="AO248" i="6"/>
  <c r="AV248" i="6"/>
  <c r="AX236" i="5"/>
  <c r="AQ236" i="5"/>
  <c r="P268" i="15"/>
  <c r="L268" i="15"/>
  <c r="O268" i="15"/>
  <c r="N268" i="15"/>
  <c r="M268" i="15"/>
  <c r="K268" i="15"/>
  <c r="C268" i="8"/>
  <c r="C268" i="7"/>
  <c r="AG268" i="7"/>
  <c r="C268" i="6"/>
  <c r="C268" i="5"/>
  <c r="C268" i="3"/>
  <c r="AV229" i="10"/>
  <c r="AO229" i="10"/>
  <c r="AO246" i="10"/>
  <c r="AV246" i="10"/>
  <c r="AF259" i="9"/>
  <c r="AN259" i="9" s="1"/>
  <c r="AU259" i="9" s="1"/>
  <c r="AI259" i="7"/>
  <c r="AF259" i="3"/>
  <c r="AH257" i="7"/>
  <c r="AL257" i="5"/>
  <c r="AJ257" i="3"/>
  <c r="AU242" i="3"/>
  <c r="AM242" i="3"/>
  <c r="BP243" i="3"/>
  <c r="AX243" i="3"/>
  <c r="AP243" i="3"/>
  <c r="E217" i="2"/>
  <c r="O217" i="2"/>
  <c r="AT239" i="8"/>
  <c r="AM239" i="8"/>
  <c r="AW237" i="7"/>
  <c r="AP237" i="7"/>
  <c r="E251" i="5"/>
  <c r="F251" i="5"/>
  <c r="X251" i="5" s="1"/>
  <c r="AV233" i="10"/>
  <c r="AO233" i="10"/>
  <c r="AX244" i="5"/>
  <c r="AQ244" i="5"/>
  <c r="BM224" i="3"/>
  <c r="W224" i="3"/>
  <c r="AT227" i="5"/>
  <c r="BA227" i="5"/>
  <c r="F253" i="5"/>
  <c r="X253" i="5" s="1"/>
  <c r="E253" i="5"/>
  <c r="AE258" i="8"/>
  <c r="AG258" i="6"/>
  <c r="AG258" i="5"/>
  <c r="AE258" i="3"/>
  <c r="AH250" i="6"/>
  <c r="AH250" i="3"/>
  <c r="AO248" i="8"/>
  <c r="AV248" i="8"/>
  <c r="L214" i="2"/>
  <c r="B214" i="2"/>
  <c r="AZ247" i="5"/>
  <c r="AS247" i="5"/>
  <c r="AF262" i="9"/>
  <c r="AN262" i="9" s="1"/>
  <c r="AU262" i="9" s="1"/>
  <c r="AI262" i="7"/>
  <c r="AF262" i="3"/>
  <c r="BN224" i="3"/>
  <c r="AR224" i="3"/>
  <c r="AZ224" i="3"/>
  <c r="BM246" i="3"/>
  <c r="W246" i="3"/>
  <c r="AO231" i="5"/>
  <c r="AV231" i="5"/>
  <c r="E256" i="6"/>
  <c r="W256" i="6" s="1"/>
  <c r="E256" i="1" s="1"/>
  <c r="P256" i="1" s="1"/>
  <c r="F256" i="6"/>
  <c r="X256" i="6" s="1"/>
  <c r="AV240" i="10"/>
  <c r="AO240" i="10"/>
  <c r="AR224" i="7"/>
  <c r="G224" i="1"/>
  <c r="R224" i="1" s="1"/>
  <c r="O222" i="2"/>
  <c r="E222" i="2"/>
  <c r="AW231" i="7"/>
  <c r="AP231" i="7"/>
  <c r="AR228" i="7"/>
  <c r="G228" i="1"/>
  <c r="R228" i="1" s="1"/>
  <c r="D209" i="2"/>
  <c r="N209" i="2"/>
  <c r="O213" i="2"/>
  <c r="E213" i="2"/>
  <c r="F254" i="3"/>
  <c r="X254" i="3" s="1"/>
  <c r="E254" i="3"/>
  <c r="AV255" i="7"/>
  <c r="AO255" i="7"/>
  <c r="AV243" i="6"/>
  <c r="AO243" i="6"/>
  <c r="BA240" i="5"/>
  <c r="AT240" i="5"/>
  <c r="AM248" i="8"/>
  <c r="AT248" i="8"/>
  <c r="AU236" i="7"/>
  <c r="AN236" i="7"/>
  <c r="O276" i="15"/>
  <c r="N276" i="15"/>
  <c r="M276" i="15"/>
  <c r="L276" i="15"/>
  <c r="P276" i="15"/>
  <c r="K276" i="15"/>
  <c r="C276" i="8"/>
  <c r="C276" i="7"/>
  <c r="AG276" i="7"/>
  <c r="C276" i="6"/>
  <c r="C275" i="5"/>
  <c r="C275" i="3"/>
  <c r="AR242" i="7"/>
  <c r="G242" i="1"/>
  <c r="R242" i="1" s="1"/>
  <c r="X222" i="1"/>
  <c r="Q236" i="1"/>
  <c r="AV234" i="10"/>
  <c r="AO234" i="10"/>
  <c r="BN235" i="3"/>
  <c r="AR235" i="3"/>
  <c r="AZ235" i="3"/>
  <c r="AG259" i="10"/>
  <c r="AG259" i="9"/>
  <c r="AO259" i="9" s="1"/>
  <c r="AV259" i="9" s="1"/>
  <c r="AG259" i="8"/>
  <c r="AF259" i="7"/>
  <c r="AI259" i="5"/>
  <c r="AG259" i="3"/>
  <c r="AG257" i="10"/>
  <c r="AG257" i="9"/>
  <c r="AO257" i="9" s="1"/>
  <c r="AV257" i="9" s="1"/>
  <c r="AG257" i="8"/>
  <c r="AF257" i="7"/>
  <c r="AI257" i="5"/>
  <c r="AG257" i="3"/>
  <c r="AV242" i="5"/>
  <c r="AO242" i="5"/>
  <c r="O208" i="2"/>
  <c r="E208" i="2"/>
  <c r="AI243" i="6"/>
  <c r="AW243" i="6"/>
  <c r="AP243" i="6"/>
  <c r="AO239" i="10"/>
  <c r="AV239" i="10"/>
  <c r="F252" i="5"/>
  <c r="X252" i="5" s="1"/>
  <c r="E252" i="5"/>
  <c r="BP249" i="3"/>
  <c r="AX249" i="3"/>
  <c r="AP249" i="3"/>
  <c r="L210" i="2"/>
  <c r="B210" i="2"/>
  <c r="AO237" i="5"/>
  <c r="AV237" i="5"/>
  <c r="AX247" i="7"/>
  <c r="AQ247" i="7"/>
  <c r="AE254" i="8"/>
  <c r="AG254" i="6"/>
  <c r="AG254" i="5"/>
  <c r="AE254" i="3"/>
  <c r="AI255" i="9"/>
  <c r="AQ255" i="9" s="1"/>
  <c r="AX255" i="9" s="1"/>
  <c r="AK255" i="5"/>
  <c r="AI255" i="3"/>
  <c r="P272" i="15"/>
  <c r="O272" i="15"/>
  <c r="N272" i="15"/>
  <c r="M272" i="15"/>
  <c r="L272" i="15"/>
  <c r="K272" i="15"/>
  <c r="C272" i="8"/>
  <c r="AG272" i="7"/>
  <c r="C272" i="7"/>
  <c r="C272" i="6"/>
  <c r="C271" i="5"/>
  <c r="C271" i="3"/>
  <c r="BQ236" i="3"/>
  <c r="AV236" i="3"/>
  <c r="AN236" i="3"/>
  <c r="AO241" i="5"/>
  <c r="AV241" i="5"/>
  <c r="M236" i="13"/>
  <c r="W236" i="5"/>
  <c r="D236" i="1" s="1"/>
  <c r="AF253" i="9"/>
  <c r="AN253" i="9" s="1"/>
  <c r="AU253" i="9" s="1"/>
  <c r="AI253" i="7"/>
  <c r="AF253" i="3"/>
  <c r="AG252" i="10"/>
  <c r="AG252" i="9"/>
  <c r="AO252" i="9" s="1"/>
  <c r="AV252" i="9" s="1"/>
  <c r="AG252" i="8"/>
  <c r="AF252" i="7"/>
  <c r="AI252" i="5"/>
  <c r="AG252" i="3"/>
  <c r="BP234" i="3"/>
  <c r="AX234" i="3"/>
  <c r="AP234" i="3"/>
  <c r="AR240" i="7"/>
  <c r="G240" i="1"/>
  <c r="R240" i="1" s="1"/>
  <c r="AI235" i="6"/>
  <c r="AP235" i="6"/>
  <c r="AW235" i="6"/>
  <c r="AZ243" i="5"/>
  <c r="AS243" i="5"/>
  <c r="AU236" i="3"/>
  <c r="AM236" i="3"/>
  <c r="AU226" i="7"/>
  <c r="AN226" i="7"/>
  <c r="AQ227" i="7"/>
  <c r="AX227" i="7"/>
  <c r="AQ241" i="5"/>
  <c r="AX241" i="5"/>
  <c r="AI254" i="9"/>
  <c r="AQ254" i="9" s="1"/>
  <c r="AX254" i="9" s="1"/>
  <c r="AK254" i="5"/>
  <c r="AI254" i="3"/>
  <c r="BN226" i="3"/>
  <c r="AR226" i="3"/>
  <c r="AZ226" i="3"/>
  <c r="AM246" i="8"/>
  <c r="AT246" i="8"/>
  <c r="BN238" i="3"/>
  <c r="AZ238" i="3"/>
  <c r="AR238" i="3"/>
  <c r="N223" i="2"/>
  <c r="D223" i="2"/>
  <c r="AI242" i="6"/>
  <c r="AP242" i="6"/>
  <c r="AW242" i="6"/>
  <c r="AW226" i="7"/>
  <c r="AP226" i="7"/>
  <c r="AW241" i="7"/>
  <c r="AP241" i="7"/>
  <c r="AV224" i="6"/>
  <c r="AO224" i="6"/>
  <c r="BO234" i="3"/>
  <c r="AY234" i="3"/>
  <c r="AQ234" i="3"/>
  <c r="AT236" i="8"/>
  <c r="AM236" i="8"/>
  <c r="AT227" i="8"/>
  <c r="AM227" i="8"/>
  <c r="BQ229" i="3"/>
  <c r="AN229" i="3"/>
  <c r="AV229" i="3"/>
  <c r="M230" i="13"/>
  <c r="W230" i="5"/>
  <c r="D230" i="1" s="1"/>
  <c r="O230" i="1" s="1"/>
  <c r="AX245" i="7"/>
  <c r="AQ245" i="7"/>
  <c r="BM242" i="3"/>
  <c r="W242" i="3"/>
  <c r="AO244" i="6"/>
  <c r="AV244" i="6"/>
  <c r="O221" i="2"/>
  <c r="E221" i="2"/>
  <c r="BP237" i="3"/>
  <c r="AX237" i="3"/>
  <c r="AP237" i="3"/>
  <c r="BQ248" i="3"/>
  <c r="AV248" i="3"/>
  <c r="AN248" i="3"/>
  <c r="BM239" i="3"/>
  <c r="W239" i="3"/>
  <c r="M238" i="13"/>
  <c r="W238" i="5"/>
  <c r="D238" i="1" s="1"/>
  <c r="O238" i="1" s="1"/>
  <c r="B218" i="2"/>
  <c r="L218" i="2"/>
  <c r="AZ244" i="5"/>
  <c r="AS244" i="5"/>
  <c r="AI258" i="9"/>
  <c r="AQ258" i="9" s="1"/>
  <c r="AX258" i="9" s="1"/>
  <c r="AK258" i="5"/>
  <c r="AI258" i="3"/>
  <c r="AV239" i="6"/>
  <c r="AO239" i="6"/>
  <c r="AW239" i="7"/>
  <c r="AP239" i="7"/>
  <c r="BR244" i="3"/>
  <c r="AW244" i="3"/>
  <c r="AO244" i="3"/>
  <c r="BN227" i="3"/>
  <c r="AZ227" i="3"/>
  <c r="AR227" i="3"/>
  <c r="M234" i="13"/>
  <c r="W234" i="5"/>
  <c r="D234" i="1" s="1"/>
  <c r="O234" i="1" s="1"/>
  <c r="AH262" i="6"/>
  <c r="AH262" i="3"/>
  <c r="M235" i="13"/>
  <c r="W235" i="5"/>
  <c r="D235" i="1" s="1"/>
  <c r="O235" i="1" s="1"/>
  <c r="F254" i="5"/>
  <c r="X254" i="5" s="1"/>
  <c r="E254" i="5"/>
  <c r="F255" i="7"/>
  <c r="E255" i="7"/>
  <c r="W255" i="7" s="1"/>
  <c r="AV243" i="5"/>
  <c r="AO243" i="5"/>
  <c r="AO249" i="10"/>
  <c r="AV249" i="10"/>
  <c r="AW240" i="7"/>
  <c r="AP240" i="7"/>
  <c r="BM228" i="3"/>
  <c r="W228" i="3"/>
  <c r="AV236" i="8"/>
  <c r="AO236" i="8"/>
  <c r="P265" i="15"/>
  <c r="K265" i="15"/>
  <c r="N265" i="15"/>
  <c r="M265" i="15"/>
  <c r="L265" i="15"/>
  <c r="O265" i="15"/>
  <c r="C265" i="8"/>
  <c r="C265" i="7"/>
  <c r="AG265" i="7"/>
  <c r="C265" i="6"/>
  <c r="C265" i="5"/>
  <c r="C265" i="3"/>
  <c r="BP230" i="3"/>
  <c r="AX230" i="3"/>
  <c r="AP230" i="3"/>
  <c r="AT235" i="5"/>
  <c r="BA235" i="5"/>
  <c r="AH259" i="6"/>
  <c r="AH259" i="3"/>
  <c r="AH257" i="6"/>
  <c r="AH257" i="3"/>
  <c r="AO242" i="6"/>
  <c r="AV242" i="6"/>
  <c r="M249" i="13"/>
  <c r="W249" i="5"/>
  <c r="D249" i="1" s="1"/>
  <c r="O249" i="1" s="1"/>
  <c r="F261" i="3"/>
  <c r="X261" i="3" s="1"/>
  <c r="E261" i="3"/>
  <c r="AT233" i="8"/>
  <c r="AM233" i="8"/>
  <c r="AU224" i="7"/>
  <c r="AN224" i="7"/>
  <c r="AM241" i="3"/>
  <c r="AU241" i="3"/>
  <c r="AV245" i="8"/>
  <c r="AO245" i="8"/>
  <c r="N225" i="2"/>
  <c r="D225" i="2"/>
  <c r="AP225" i="7"/>
  <c r="AW225" i="7"/>
  <c r="AV224" i="8"/>
  <c r="AO224" i="8"/>
  <c r="N299" i="1"/>
  <c r="K299" i="1"/>
  <c r="AQ247" i="5"/>
  <c r="AX247" i="5"/>
  <c r="E209" i="2"/>
  <c r="O209" i="2"/>
  <c r="AH255" i="7"/>
  <c r="AL255" i="5"/>
  <c r="AJ255" i="3"/>
  <c r="BQ234" i="3"/>
  <c r="AN234" i="3"/>
  <c r="AV234" i="3"/>
  <c r="AV241" i="6"/>
  <c r="AO241" i="6"/>
  <c r="M248" i="13"/>
  <c r="W248" i="5"/>
  <c r="D248" i="1" s="1"/>
  <c r="O248" i="1" s="1"/>
  <c r="AM241" i="8"/>
  <c r="AT241" i="8"/>
  <c r="AS227" i="5"/>
  <c r="AZ227" i="5"/>
  <c r="AX231" i="7"/>
  <c r="AQ231" i="7"/>
  <c r="N224" i="2"/>
  <c r="D224" i="2"/>
  <c r="N202" i="2"/>
  <c r="D202" i="2"/>
  <c r="AT245" i="5"/>
  <c r="BA245" i="5"/>
  <c r="BO243" i="3"/>
  <c r="AQ243" i="3"/>
  <c r="AY243" i="3"/>
  <c r="AX226" i="5"/>
  <c r="AQ226" i="5"/>
  <c r="AI260" i="9"/>
  <c r="AQ260" i="9" s="1"/>
  <c r="AX260" i="9" s="1"/>
  <c r="AK260" i="5"/>
  <c r="AI260" i="3"/>
  <c r="M241" i="13"/>
  <c r="W241" i="5"/>
  <c r="D241" i="1" s="1"/>
  <c r="O241" i="1" s="1"/>
  <c r="F261" i="8"/>
  <c r="E261" i="8"/>
  <c r="W261" i="8" s="1"/>
  <c r="F261" i="1" s="1"/>
  <c r="Q261" i="1" s="1"/>
  <c r="AR231" i="7"/>
  <c r="G231" i="1"/>
  <c r="R231" i="1" s="1"/>
  <c r="M232" i="13"/>
  <c r="W232" i="5"/>
  <c r="D232" i="1" s="1"/>
  <c r="O232" i="1" s="1"/>
  <c r="AW245" i="7"/>
  <c r="AP245" i="7"/>
  <c r="M245" i="13"/>
  <c r="W245" i="5"/>
  <c r="D245" i="1" s="1"/>
  <c r="O245" i="1" s="1"/>
  <c r="BO232" i="3"/>
  <c r="AY232" i="3"/>
  <c r="AQ232" i="3"/>
  <c r="AZ236" i="5"/>
  <c r="AS236" i="5"/>
  <c r="AF260" i="9"/>
  <c r="AN260" i="9" s="1"/>
  <c r="AU260" i="9" s="1"/>
  <c r="AI260" i="7"/>
  <c r="AF260" i="3"/>
  <c r="BM243" i="3"/>
  <c r="W243" i="3"/>
  <c r="AI232" i="6"/>
  <c r="AW232" i="6"/>
  <c r="AP232" i="6"/>
  <c r="F250" i="5"/>
  <c r="X250" i="5" s="1"/>
  <c r="E250" i="5"/>
  <c r="B219" i="2"/>
  <c r="L219" i="2"/>
  <c r="AO241" i="8"/>
  <c r="AV241" i="8"/>
  <c r="F258" i="5"/>
  <c r="X258" i="5" s="1"/>
  <c r="E258" i="5"/>
  <c r="F250" i="6"/>
  <c r="X250" i="6" s="1"/>
  <c r="E250" i="6"/>
  <c r="W250" i="6" s="1"/>
  <c r="E250" i="1" s="1"/>
  <c r="P250" i="1" s="1"/>
  <c r="AV226" i="6"/>
  <c r="AO226" i="6"/>
  <c r="BP238" i="3"/>
  <c r="AX238" i="3"/>
  <c r="AP238" i="3"/>
  <c r="AI252" i="9"/>
  <c r="AQ252" i="9" s="1"/>
  <c r="AX252" i="9" s="1"/>
  <c r="AK252" i="5"/>
  <c r="AI252" i="3"/>
  <c r="AW244" i="7"/>
  <c r="AP244" i="7"/>
  <c r="BO245" i="3"/>
  <c r="AY245" i="3"/>
  <c r="AQ245" i="3"/>
  <c r="AO239" i="5"/>
  <c r="AV239" i="5"/>
  <c r="F251" i="3"/>
  <c r="X251" i="3" s="1"/>
  <c r="E251" i="3"/>
  <c r="AO231" i="10"/>
  <c r="AV231" i="10"/>
  <c r="AI244" i="6"/>
  <c r="AP244" i="6"/>
  <c r="AW244" i="6"/>
  <c r="BO226" i="3"/>
  <c r="AQ226" i="3"/>
  <c r="AY226" i="3"/>
  <c r="AV251" i="7"/>
  <c r="AO251" i="7"/>
  <c r="AU244" i="7"/>
  <c r="AN244" i="7"/>
  <c r="M243" i="13"/>
  <c r="W243" i="5"/>
  <c r="D243" i="1" s="1"/>
  <c r="O243" i="1" s="1"/>
  <c r="BQ233" i="3"/>
  <c r="AV233" i="3"/>
  <c r="AN233" i="3"/>
  <c r="AS237" i="5"/>
  <c r="AZ237" i="5"/>
  <c r="BP240" i="3"/>
  <c r="AP240" i="3"/>
  <c r="AX240" i="3"/>
  <c r="AM229" i="3"/>
  <c r="AU229" i="3"/>
  <c r="AV253" i="7"/>
  <c r="AO253" i="7"/>
  <c r="AG258" i="10"/>
  <c r="AG258" i="9"/>
  <c r="AO258" i="9" s="1"/>
  <c r="AV258" i="9" s="1"/>
  <c r="AG258" i="8"/>
  <c r="AF258" i="7"/>
  <c r="AI258" i="5"/>
  <c r="AG258" i="3"/>
  <c r="AO248" i="10"/>
  <c r="AV248" i="10"/>
  <c r="O211" i="2"/>
  <c r="E211" i="2"/>
  <c r="D219" i="2"/>
  <c r="N219" i="2"/>
  <c r="BQ226" i="3"/>
  <c r="AN226" i="3"/>
  <c r="AV226" i="3"/>
  <c r="AE262" i="8"/>
  <c r="AG262" i="6"/>
  <c r="AG262" i="5"/>
  <c r="AE262" i="3"/>
  <c r="AW224" i="7"/>
  <c r="AP224" i="7"/>
  <c r="N211" i="2"/>
  <c r="D211" i="2"/>
  <c r="AT231" i="8"/>
  <c r="AM231" i="8"/>
  <c r="F256" i="7"/>
  <c r="E256" i="7"/>
  <c r="W256" i="7" s="1"/>
  <c r="BR238" i="3"/>
  <c r="AW238" i="3"/>
  <c r="AO238" i="3"/>
  <c r="AZ246" i="5"/>
  <c r="AS246" i="5"/>
  <c r="AX233" i="7"/>
  <c r="AQ233" i="7"/>
  <c r="D220" i="2"/>
  <c r="N220" i="2"/>
  <c r="AO228" i="6"/>
  <c r="AV228" i="6"/>
  <c r="BN242" i="3"/>
  <c r="AZ242" i="3"/>
  <c r="AR242" i="3"/>
  <c r="BQ232" i="3"/>
  <c r="AN232" i="3"/>
  <c r="AV232" i="3"/>
  <c r="F254" i="6"/>
  <c r="X254" i="6" s="1"/>
  <c r="E254" i="6"/>
  <c r="W254" i="6" s="1"/>
  <c r="E254" i="1" s="1"/>
  <c r="P254" i="1" s="1"/>
  <c r="F255" i="8"/>
  <c r="E255" i="8"/>
  <c r="W255" i="8" s="1"/>
  <c r="F255" i="1" s="1"/>
  <c r="Q255" i="1" s="1"/>
  <c r="AM243" i="8"/>
  <c r="AT243" i="8"/>
  <c r="BR242" i="3"/>
  <c r="AW242" i="3"/>
  <c r="AO242" i="3"/>
  <c r="AU233" i="3"/>
  <c r="AM233" i="3"/>
  <c r="L204" i="2"/>
  <c r="B204" i="2"/>
  <c r="K266" i="15"/>
  <c r="P266" i="15"/>
  <c r="O266" i="15"/>
  <c r="N266" i="15"/>
  <c r="M266" i="15"/>
  <c r="L266" i="15"/>
  <c r="C266" i="8"/>
  <c r="AG266" i="7"/>
  <c r="C266" i="6"/>
  <c r="C266" i="7"/>
  <c r="C266" i="5"/>
  <c r="C266" i="3"/>
  <c r="L201" i="2"/>
  <c r="B201" i="2"/>
  <c r="D216" i="2"/>
  <c r="N216" i="2"/>
  <c r="AI230" i="6"/>
  <c r="AW230" i="6"/>
  <c r="AP230" i="6"/>
  <c r="AW235" i="7"/>
  <c r="AP235" i="7"/>
  <c r="AE259" i="8"/>
  <c r="AG259" i="6"/>
  <c r="AG259" i="5"/>
  <c r="AE259" i="3"/>
  <c r="AT242" i="8"/>
  <c r="AM242" i="8"/>
  <c r="L223" i="2"/>
  <c r="B223" i="2"/>
  <c r="BN234" i="3"/>
  <c r="AZ234" i="3"/>
  <c r="AR234" i="3"/>
  <c r="AH253" i="7"/>
  <c r="AL253" i="5"/>
  <c r="AJ253" i="3"/>
  <c r="O224" i="2"/>
  <c r="E224" i="2"/>
  <c r="O225" i="2"/>
  <c r="E225" i="2"/>
  <c r="AE255" i="8"/>
  <c r="AG255" i="6"/>
  <c r="AG255" i="5"/>
  <c r="AE255" i="3"/>
  <c r="AF251" i="9"/>
  <c r="AN251" i="9" s="1"/>
  <c r="AU251" i="9" s="1"/>
  <c r="AI251" i="7"/>
  <c r="AF251" i="3"/>
  <c r="AV237" i="8"/>
  <c r="AO237" i="8"/>
  <c r="F260" i="7"/>
  <c r="E260" i="7"/>
  <c r="W260" i="7" s="1"/>
  <c r="AG256" i="10"/>
  <c r="AG256" i="9"/>
  <c r="AO256" i="9" s="1"/>
  <c r="AV256" i="9" s="1"/>
  <c r="AG256" i="8"/>
  <c r="AF256" i="7"/>
  <c r="AI256" i="5"/>
  <c r="AG256" i="3"/>
  <c r="BM248" i="3"/>
  <c r="W248" i="3"/>
  <c r="AR241" i="7"/>
  <c r="G241" i="1"/>
  <c r="R241" i="1" s="1"/>
  <c r="L271" i="15"/>
  <c r="K271" i="15"/>
  <c r="P271" i="15"/>
  <c r="O271" i="15"/>
  <c r="N271" i="15"/>
  <c r="M271" i="15"/>
  <c r="C271" i="8"/>
  <c r="AG271" i="7"/>
  <c r="C271" i="7"/>
  <c r="C271" i="6"/>
  <c r="AU238" i="3"/>
  <c r="AM238" i="3"/>
  <c r="L211" i="2"/>
  <c r="B211" i="2"/>
  <c r="AV261" i="7"/>
  <c r="AO261" i="7"/>
  <c r="AG255" i="10"/>
  <c r="AG255" i="9"/>
  <c r="AO255" i="9" s="1"/>
  <c r="AV255" i="9" s="1"/>
  <c r="AG255" i="8"/>
  <c r="AF255" i="7"/>
  <c r="AI255" i="5"/>
  <c r="AG255" i="3"/>
  <c r="AM235" i="3"/>
  <c r="AU235" i="3"/>
  <c r="AR238" i="7"/>
  <c r="G238" i="1"/>
  <c r="R238" i="1" s="1"/>
  <c r="BN245" i="3"/>
  <c r="AZ245" i="3"/>
  <c r="AR245" i="3"/>
  <c r="AX234" i="7"/>
  <c r="AQ234" i="7"/>
  <c r="J304" i="4"/>
  <c r="BQ227" i="3"/>
  <c r="AV227" i="3"/>
  <c r="AN227" i="3"/>
  <c r="D218" i="2"/>
  <c r="N218" i="2"/>
  <c r="AO232" i="10"/>
  <c r="AV232" i="10"/>
  <c r="AX240" i="7"/>
  <c r="AQ240" i="7"/>
  <c r="BP231" i="3"/>
  <c r="AX231" i="3"/>
  <c r="AP231" i="3"/>
  <c r="AV236" i="6"/>
  <c r="AO236" i="6"/>
  <c r="AG260" i="10"/>
  <c r="AG260" i="9"/>
  <c r="AO260" i="9" s="1"/>
  <c r="AV260" i="9" s="1"/>
  <c r="AG260" i="8"/>
  <c r="AF260" i="7"/>
  <c r="AI260" i="5"/>
  <c r="AG260" i="3"/>
  <c r="AM247" i="8"/>
  <c r="AT247" i="8"/>
  <c r="L225" i="2"/>
  <c r="B225" i="2"/>
  <c r="BN239" i="3"/>
  <c r="AZ239" i="3"/>
  <c r="AR239" i="3"/>
  <c r="AF250" i="9"/>
  <c r="AN250" i="9" s="1"/>
  <c r="AU250" i="9" s="1"/>
  <c r="AI250" i="7"/>
  <c r="AF250" i="3"/>
  <c r="AO233" i="8"/>
  <c r="AV233" i="8"/>
  <c r="AP227" i="7"/>
  <c r="AW227" i="7"/>
  <c r="AT224" i="5"/>
  <c r="BA224" i="5"/>
  <c r="AV231" i="6"/>
  <c r="AO231" i="6"/>
  <c r="N210" i="2"/>
  <c r="D210" i="2"/>
  <c r="BQ239" i="3"/>
  <c r="AV239" i="3"/>
  <c r="AN239" i="3"/>
  <c r="E251" i="7"/>
  <c r="W251" i="7" s="1"/>
  <c r="F251" i="7"/>
  <c r="W222" i="1"/>
  <c r="P236" i="1"/>
  <c r="AX239" i="7"/>
  <c r="AQ239" i="7"/>
  <c r="F251" i="8"/>
  <c r="E251" i="8"/>
  <c r="W251" i="8" s="1"/>
  <c r="F251" i="1" s="1"/>
  <c r="Q251" i="1" s="1"/>
  <c r="AU249" i="3"/>
  <c r="AM249" i="3"/>
  <c r="AI240" i="6"/>
  <c r="AP240" i="6"/>
  <c r="AW240" i="6"/>
  <c r="AV229" i="5"/>
  <c r="AO229" i="5"/>
  <c r="BR237" i="3"/>
  <c r="AW237" i="3"/>
  <c r="AO237" i="3"/>
  <c r="F253" i="8"/>
  <c r="E253" i="8"/>
  <c r="W253" i="8" s="1"/>
  <c r="F253" i="1" s="1"/>
  <c r="Q253" i="1" s="1"/>
  <c r="BO231" i="3"/>
  <c r="AY231" i="3"/>
  <c r="AQ231" i="3"/>
  <c r="BO238" i="3"/>
  <c r="AY238" i="3"/>
  <c r="AQ238" i="3"/>
  <c r="F260" i="3"/>
  <c r="X260" i="3" s="1"/>
  <c r="E260" i="3"/>
  <c r="BQ241" i="3"/>
  <c r="AN241" i="3"/>
  <c r="AV241" i="3"/>
  <c r="AX226" i="7"/>
  <c r="AQ226" i="7"/>
  <c r="BP247" i="3"/>
  <c r="AP247" i="3"/>
  <c r="AX247" i="3"/>
  <c r="BR245" i="3"/>
  <c r="AW245" i="3"/>
  <c r="AO245" i="3"/>
  <c r="AR244" i="7"/>
  <c r="G244" i="1"/>
  <c r="R244" i="1" s="1"/>
  <c r="F256" i="8"/>
  <c r="E256" i="8"/>
  <c r="W256" i="8" s="1"/>
  <c r="F256" i="1" s="1"/>
  <c r="Q256" i="1" s="1"/>
  <c r="AQ238" i="5"/>
  <c r="AX238" i="5"/>
  <c r="AO228" i="5"/>
  <c r="AV228" i="5"/>
  <c r="BA242" i="5"/>
  <c r="AT242" i="5"/>
  <c r="K303" i="4"/>
  <c r="M303" i="4"/>
  <c r="AF303" i="4"/>
  <c r="AE303" i="4"/>
  <c r="AD303" i="4"/>
  <c r="AI303" i="4"/>
  <c r="AH303" i="4"/>
  <c r="AG303" i="4"/>
  <c r="BM237" i="3"/>
  <c r="W237" i="3"/>
  <c r="AU303" i="4"/>
  <c r="AX232" i="7"/>
  <c r="AQ232" i="7"/>
  <c r="AV254" i="7"/>
  <c r="AO254" i="7"/>
  <c r="AF255" i="9"/>
  <c r="AN255" i="9" s="1"/>
  <c r="AU255" i="9" s="1"/>
  <c r="AI255" i="7"/>
  <c r="AF255" i="3"/>
  <c r="BP239" i="3"/>
  <c r="AX239" i="3"/>
  <c r="AP239" i="3"/>
  <c r="AX242" i="5"/>
  <c r="AQ242" i="5"/>
  <c r="AV233" i="5"/>
  <c r="AO233" i="5"/>
  <c r="F252" i="3"/>
  <c r="X252" i="3" s="1"/>
  <c r="E252" i="3"/>
  <c r="AV236" i="10"/>
  <c r="AO236" i="10"/>
  <c r="N264" i="15"/>
  <c r="M264" i="15"/>
  <c r="L264" i="15"/>
  <c r="K264" i="15"/>
  <c r="P264" i="15"/>
  <c r="O264" i="15"/>
  <c r="C264" i="8"/>
  <c r="C264" i="7"/>
  <c r="AG264" i="7"/>
  <c r="C264" i="6"/>
  <c r="C264" i="5"/>
  <c r="C264" i="3"/>
  <c r="BM225" i="3"/>
  <c r="W225" i="3"/>
  <c r="M240" i="13"/>
  <c r="W240" i="5"/>
  <c r="D240" i="1" s="1"/>
  <c r="O240" i="1" s="1"/>
  <c r="BN249" i="3"/>
  <c r="AZ249" i="3"/>
  <c r="AR249" i="3"/>
  <c r="BP236" i="3"/>
  <c r="AX236" i="3"/>
  <c r="AP236" i="3"/>
  <c r="BR224" i="3"/>
  <c r="AO224" i="3"/>
  <c r="AW224" i="3"/>
  <c r="AI259" i="9"/>
  <c r="AQ259" i="9" s="1"/>
  <c r="AX259" i="9" s="1"/>
  <c r="AK259" i="5"/>
  <c r="AI259" i="3"/>
  <c r="O201" i="2"/>
  <c r="E201" i="2"/>
  <c r="BM247" i="3"/>
  <c r="W247" i="3"/>
  <c r="AT234" i="5"/>
  <c r="BA234" i="5"/>
  <c r="H306" i="4"/>
  <c r="H307" i="4" s="1"/>
  <c r="BP228" i="3"/>
  <c r="AX228" i="3"/>
  <c r="AP228" i="3"/>
  <c r="AU238" i="7"/>
  <c r="AN238" i="7"/>
  <c r="AR237" i="7"/>
  <c r="G237" i="1"/>
  <c r="R237" i="1" s="1"/>
  <c r="BQ247" i="3"/>
  <c r="AN247" i="3"/>
  <c r="AV247" i="3"/>
  <c r="AV242" i="8"/>
  <c r="AO242" i="8"/>
  <c r="AU304" i="4"/>
  <c r="BP246" i="3"/>
  <c r="AX246" i="3"/>
  <c r="AP246" i="3"/>
  <c r="AT228" i="5"/>
  <c r="BA228" i="5"/>
  <c r="AV238" i="10"/>
  <c r="AO238" i="10"/>
  <c r="BR232" i="3"/>
  <c r="AO232" i="3"/>
  <c r="AW232" i="3"/>
  <c r="AH254" i="7"/>
  <c r="AL254" i="5"/>
  <c r="AJ254" i="3"/>
  <c r="F252" i="7"/>
  <c r="E252" i="7"/>
  <c r="W252" i="7" s="1"/>
  <c r="BO227" i="3"/>
  <c r="AY227" i="3"/>
  <c r="AQ227" i="3"/>
  <c r="AF254" i="9"/>
  <c r="AN254" i="9" s="1"/>
  <c r="AU254" i="9" s="1"/>
  <c r="AI254" i="7"/>
  <c r="AF254" i="3"/>
  <c r="P275" i="15"/>
  <c r="O275" i="15"/>
  <c r="K275" i="15"/>
  <c r="M275" i="15"/>
  <c r="N275" i="15"/>
  <c r="L275" i="15"/>
  <c r="C275" i="8"/>
  <c r="AG275" i="7"/>
  <c r="C275" i="7"/>
  <c r="C274" i="5"/>
  <c r="C275" i="6"/>
  <c r="C274" i="3"/>
  <c r="AO247" i="8"/>
  <c r="AV247" i="8"/>
  <c r="M239" i="13"/>
  <c r="W239" i="5"/>
  <c r="D239" i="1" s="1"/>
  <c r="O239" i="1" s="1"/>
  <c r="AU227" i="3"/>
  <c r="AM227" i="3"/>
  <c r="D208" i="2"/>
  <c r="N208" i="2"/>
  <c r="AU224" i="3"/>
  <c r="AM224" i="3"/>
  <c r="BM231" i="3"/>
  <c r="W231" i="3"/>
  <c r="E257" i="3"/>
  <c r="F257" i="3"/>
  <c r="X257" i="3" s="1"/>
  <c r="AO235" i="10"/>
  <c r="AV235" i="10"/>
  <c r="BN236" i="3"/>
  <c r="AZ236" i="3"/>
  <c r="AR236" i="3"/>
  <c r="AW232" i="7"/>
  <c r="AP232" i="7"/>
  <c r="AG262" i="10"/>
  <c r="AG262" i="9"/>
  <c r="AO262" i="9" s="1"/>
  <c r="AV262" i="9" s="1"/>
  <c r="AG262" i="8"/>
  <c r="AF262" i="7"/>
  <c r="AI262" i="5"/>
  <c r="AG262" i="3"/>
  <c r="AU240" i="7"/>
  <c r="AN240" i="7"/>
  <c r="AQ249" i="5"/>
  <c r="AX249" i="5"/>
  <c r="BN237" i="3"/>
  <c r="AZ237" i="3"/>
  <c r="AR237" i="3"/>
  <c r="AI262" i="9"/>
  <c r="AQ262" i="9" s="1"/>
  <c r="AX262" i="9" s="1"/>
  <c r="AK262" i="5"/>
  <c r="AI262" i="3"/>
  <c r="AX248" i="7"/>
  <c r="AQ248" i="7"/>
  <c r="BP225" i="3"/>
  <c r="AX225" i="3"/>
  <c r="AP225" i="3"/>
  <c r="F251" i="6"/>
  <c r="X251" i="6" s="1"/>
  <c r="E251" i="6"/>
  <c r="W251" i="6" s="1"/>
  <c r="E251" i="1" s="1"/>
  <c r="P251" i="1" s="1"/>
  <c r="BO237" i="3"/>
  <c r="AQ237" i="3"/>
  <c r="AY237" i="3"/>
  <c r="F253" i="7"/>
  <c r="E253" i="7"/>
  <c r="W253" i="7" s="1"/>
  <c r="AF258" i="9"/>
  <c r="AN258" i="9" s="1"/>
  <c r="AU258" i="9" s="1"/>
  <c r="AI258" i="7"/>
  <c r="AF258" i="3"/>
  <c r="AH250" i="7"/>
  <c r="AL250" i="5"/>
  <c r="AJ250" i="3"/>
  <c r="AV256" i="7"/>
  <c r="AO256" i="7"/>
  <c r="BO246" i="3"/>
  <c r="AY246" i="3"/>
  <c r="AQ246" i="3"/>
  <c r="M244" i="13"/>
  <c r="W244" i="5"/>
  <c r="D244" i="1" s="1"/>
  <c r="O244" i="1" s="1"/>
  <c r="AU228" i="3"/>
  <c r="AM228" i="3"/>
  <c r="AZ226" i="5"/>
  <c r="AS226" i="5"/>
  <c r="AV244" i="8"/>
  <c r="AO244" i="8"/>
  <c r="O212" i="2"/>
  <c r="E212" i="2"/>
  <c r="AR245" i="7"/>
  <c r="G245" i="1"/>
  <c r="R245" i="1" s="1"/>
  <c r="AH251" i="6"/>
  <c r="AH251" i="3"/>
  <c r="AO249" i="5"/>
  <c r="AV249" i="5"/>
  <c r="AV244" i="10"/>
  <c r="AO244" i="10"/>
  <c r="BP226" i="3"/>
  <c r="AP226" i="3"/>
  <c r="AX226" i="3"/>
  <c r="E204" i="2"/>
  <c r="O204" i="2"/>
  <c r="AO229" i="6"/>
  <c r="AV229" i="6"/>
  <c r="AQ237" i="5"/>
  <c r="AX237" i="5"/>
  <c r="AI253" i="9"/>
  <c r="AQ253" i="9" s="1"/>
  <c r="AX253" i="9" s="1"/>
  <c r="AK253" i="5"/>
  <c r="AI253" i="3"/>
  <c r="AS231" i="5"/>
  <c r="AZ231" i="5"/>
  <c r="AS238" i="5"/>
  <c r="AZ238" i="5"/>
  <c r="F260" i="5"/>
  <c r="X260" i="5" s="1"/>
  <c r="E260" i="5"/>
  <c r="AX241" i="7"/>
  <c r="AQ241" i="7"/>
  <c r="BM229" i="3"/>
  <c r="W229" i="3"/>
  <c r="AI247" i="6"/>
  <c r="AW247" i="6"/>
  <c r="AP247" i="6"/>
  <c r="AQ245" i="5"/>
  <c r="AX245" i="5"/>
  <c r="AE256" i="8"/>
  <c r="AG256" i="6"/>
  <c r="AG256" i="5"/>
  <c r="AE256" i="3"/>
  <c r="AV238" i="8"/>
  <c r="AO238" i="8"/>
  <c r="AR247" i="7"/>
  <c r="G247" i="1"/>
  <c r="R247" i="1" s="1"/>
  <c r="AE25" i="9"/>
  <c r="AM26" i="9"/>
  <c r="AT26" i="9" s="1"/>
  <c r="AT228" i="8"/>
  <c r="AM228" i="8"/>
  <c r="AP242" i="7"/>
  <c r="AW242" i="7"/>
  <c r="L213" i="2"/>
  <c r="Z292" i="3"/>
  <c r="B213" i="2"/>
  <c r="BN225" i="3"/>
  <c r="AZ225" i="3"/>
  <c r="AR225" i="3"/>
  <c r="F254" i="7"/>
  <c r="E254" i="7"/>
  <c r="W254" i="7" s="1"/>
  <c r="AH255" i="6"/>
  <c r="AH255" i="3"/>
  <c r="AI239" i="6"/>
  <c r="AW239" i="6"/>
  <c r="AP239" i="6"/>
  <c r="AN242" i="7"/>
  <c r="AU242" i="7"/>
  <c r="AV233" i="6"/>
  <c r="AO233" i="6"/>
  <c r="E252" i="6"/>
  <c r="W252" i="6" s="1"/>
  <c r="E252" i="1" s="1"/>
  <c r="P252" i="1" s="1"/>
  <c r="F252" i="6"/>
  <c r="X252" i="6" s="1"/>
  <c r="K269" i="15"/>
  <c r="O269" i="15"/>
  <c r="P269" i="15"/>
  <c r="N269" i="15"/>
  <c r="M269" i="15"/>
  <c r="L269" i="15"/>
  <c r="C269" i="8"/>
  <c r="AG269" i="7"/>
  <c r="C269" i="6"/>
  <c r="C269" i="7"/>
  <c r="C269" i="3"/>
  <c r="C269" i="5"/>
  <c r="AM234" i="3"/>
  <c r="AU234" i="3"/>
  <c r="AT249" i="5"/>
  <c r="BA249" i="5"/>
  <c r="AI236" i="6"/>
  <c r="AW236" i="6"/>
  <c r="AP236" i="6"/>
  <c r="AQ224" i="5"/>
  <c r="AX224" i="5"/>
  <c r="AH259" i="7"/>
  <c r="AL259" i="5"/>
  <c r="AJ259" i="3"/>
  <c r="AR248" i="7"/>
  <c r="G248" i="1"/>
  <c r="R248" i="1" s="1"/>
  <c r="AW234" i="7"/>
  <c r="AP234" i="7"/>
  <c r="O302" i="4"/>
  <c r="AI305" i="4" l="1"/>
  <c r="AG305" i="4"/>
  <c r="AF305" i="4"/>
  <c r="AE305" i="4"/>
  <c r="AD305" i="4"/>
  <c r="AH305" i="4"/>
  <c r="M305" i="4"/>
  <c r="K305" i="4"/>
  <c r="BS229" i="3"/>
  <c r="BT229" i="3"/>
  <c r="B229" i="1"/>
  <c r="M229" i="1" s="1"/>
  <c r="BP259" i="3"/>
  <c r="AX259" i="3"/>
  <c r="AP259" i="3"/>
  <c r="AW258" i="7"/>
  <c r="AP258" i="7"/>
  <c r="F271" i="6"/>
  <c r="X271" i="6" s="1"/>
  <c r="E271" i="6"/>
  <c r="W271" i="6" s="1"/>
  <c r="E271" i="1" s="1"/>
  <c r="P271" i="1" s="1"/>
  <c r="AQ249" i="6"/>
  <c r="AX249" i="6"/>
  <c r="AX233" i="6"/>
  <c r="AQ233" i="6"/>
  <c r="AX247" i="6"/>
  <c r="AQ247" i="6"/>
  <c r="V223" i="2"/>
  <c r="W223" i="2"/>
  <c r="AA223" i="2"/>
  <c r="Z223" i="2"/>
  <c r="Y223" i="2"/>
  <c r="X223" i="2"/>
  <c r="BT228" i="3"/>
  <c r="BS228" i="3"/>
  <c r="B228" i="1"/>
  <c r="M228" i="1" s="1"/>
  <c r="L280" i="15"/>
  <c r="K280" i="15"/>
  <c r="O280" i="15"/>
  <c r="N280" i="15"/>
  <c r="M280" i="15"/>
  <c r="P280" i="15"/>
  <c r="C280" i="8"/>
  <c r="C280" i="7"/>
  <c r="AG280" i="7"/>
  <c r="C280" i="6"/>
  <c r="C279" i="3"/>
  <c r="C279" i="5"/>
  <c r="BM262" i="3"/>
  <c r="W262" i="3"/>
  <c r="AG266" i="10"/>
  <c r="AG265" i="9"/>
  <c r="AO265" i="9" s="1"/>
  <c r="AV265" i="9" s="1"/>
  <c r="AG266" i="8"/>
  <c r="AF266" i="7"/>
  <c r="AI266" i="5"/>
  <c r="AG266" i="3"/>
  <c r="AG275" i="10"/>
  <c r="AG274" i="9"/>
  <c r="AO274" i="9" s="1"/>
  <c r="AV274" i="9" s="1"/>
  <c r="AG275" i="8"/>
  <c r="AF275" i="7"/>
  <c r="AI274" i="5"/>
  <c r="AG275" i="3"/>
  <c r="F264" i="7"/>
  <c r="E264" i="7"/>
  <c r="W264" i="7" s="1"/>
  <c r="AV252" i="10"/>
  <c r="AO252" i="10"/>
  <c r="AT258" i="8"/>
  <c r="AM258" i="8"/>
  <c r="AU253" i="3"/>
  <c r="AM253" i="3"/>
  <c r="BQ253" i="3"/>
  <c r="AV253" i="3"/>
  <c r="AN253" i="3"/>
  <c r="BR253" i="3"/>
  <c r="AW253" i="3"/>
  <c r="AO253" i="3"/>
  <c r="AU262" i="3"/>
  <c r="AM262" i="3"/>
  <c r="AQ241" i="6"/>
  <c r="AX241" i="6"/>
  <c r="BM257" i="3"/>
  <c r="W257" i="3"/>
  <c r="M253" i="13"/>
  <c r="W253" i="5"/>
  <c r="D253" i="1" s="1"/>
  <c r="O253" i="1" s="1"/>
  <c r="AV253" i="5"/>
  <c r="AO253" i="5"/>
  <c r="AH272" i="7"/>
  <c r="AL271" i="5"/>
  <c r="AJ272" i="3"/>
  <c r="AF267" i="9"/>
  <c r="AN267" i="9" s="1"/>
  <c r="AU267" i="9" s="1"/>
  <c r="AI268" i="7"/>
  <c r="AF268" i="3"/>
  <c r="AA208" i="2"/>
  <c r="Z208" i="2"/>
  <c r="Y208" i="2"/>
  <c r="X208" i="2"/>
  <c r="W208" i="2"/>
  <c r="V208" i="2"/>
  <c r="BM255" i="3"/>
  <c r="W255" i="3"/>
  <c r="L235" i="2"/>
  <c r="B235" i="2"/>
  <c r="AQ227" i="6"/>
  <c r="AX227" i="6"/>
  <c r="AE275" i="8"/>
  <c r="AG275" i="6"/>
  <c r="AG274" i="5"/>
  <c r="AE275" i="3"/>
  <c r="F271" i="7"/>
  <c r="E271" i="7"/>
  <c r="W271" i="7" s="1"/>
  <c r="AX243" i="6"/>
  <c r="AQ243" i="6"/>
  <c r="AO262" i="6"/>
  <c r="AV262" i="6"/>
  <c r="AA204" i="2"/>
  <c r="Z204" i="2"/>
  <c r="Y204" i="2"/>
  <c r="X204" i="2"/>
  <c r="V204" i="2"/>
  <c r="W204" i="2"/>
  <c r="BT233" i="3"/>
  <c r="BS233" i="3"/>
  <c r="B233" i="1"/>
  <c r="M233" i="1" s="1"/>
  <c r="BV237" i="3"/>
  <c r="AO255" i="5"/>
  <c r="AV255" i="5"/>
  <c r="AU257" i="7"/>
  <c r="AN257" i="7"/>
  <c r="AV276" i="7"/>
  <c r="AO276" i="7"/>
  <c r="BQ262" i="3"/>
  <c r="AV262" i="3"/>
  <c r="AN262" i="3"/>
  <c r="BM256" i="3"/>
  <c r="W256" i="3"/>
  <c r="BP258" i="3"/>
  <c r="AX258" i="3"/>
  <c r="AP258" i="3"/>
  <c r="BV233" i="3"/>
  <c r="F272" i="5"/>
  <c r="X272" i="5" s="1"/>
  <c r="E272" i="5"/>
  <c r="N300" i="1"/>
  <c r="K300" i="1"/>
  <c r="BR262" i="3"/>
  <c r="AW262" i="3"/>
  <c r="AO262" i="3"/>
  <c r="BT243" i="3"/>
  <c r="BS243" i="3"/>
  <c r="B243" i="1"/>
  <c r="M243" i="1" s="1"/>
  <c r="BO260" i="3"/>
  <c r="AQ260" i="3"/>
  <c r="AY260" i="3"/>
  <c r="F265" i="5"/>
  <c r="X265" i="5" s="1"/>
  <c r="E265" i="5"/>
  <c r="AV257" i="8"/>
  <c r="AO257" i="8"/>
  <c r="F276" i="7"/>
  <c r="E276" i="7"/>
  <c r="W276" i="7" s="1"/>
  <c r="AX262" i="7"/>
  <c r="AQ262" i="7"/>
  <c r="BA262" i="5"/>
  <c r="AT262" i="5"/>
  <c r="B232" i="2"/>
  <c r="L232" i="2"/>
  <c r="AF313" i="15"/>
  <c r="AE313" i="15"/>
  <c r="A314" i="15"/>
  <c r="AV274" i="7"/>
  <c r="AO274" i="7"/>
  <c r="AI258" i="6"/>
  <c r="AW258" i="6"/>
  <c r="AP258" i="6"/>
  <c r="F263" i="5"/>
  <c r="X263" i="5" s="1"/>
  <c r="E263" i="5"/>
  <c r="AA205" i="2"/>
  <c r="Z205" i="2"/>
  <c r="Y205" i="2"/>
  <c r="X205" i="2"/>
  <c r="W205" i="2"/>
  <c r="V205" i="2"/>
  <c r="AO250" i="6"/>
  <c r="AV250" i="6"/>
  <c r="F270" i="7"/>
  <c r="E270" i="7"/>
  <c r="W270" i="7" s="1"/>
  <c r="AA220" i="2"/>
  <c r="Z220" i="2"/>
  <c r="Y220" i="2"/>
  <c r="X220" i="2"/>
  <c r="W220" i="2"/>
  <c r="V220" i="2"/>
  <c r="BT230" i="3"/>
  <c r="BS230" i="3"/>
  <c r="B230" i="1"/>
  <c r="M230" i="1" s="1"/>
  <c r="F273" i="6"/>
  <c r="X273" i="6" s="1"/>
  <c r="E273" i="6"/>
  <c r="W273" i="6" s="1"/>
  <c r="E273" i="1" s="1"/>
  <c r="P273" i="1" s="1"/>
  <c r="AR262" i="7"/>
  <c r="G262" i="1"/>
  <c r="R262" i="1" s="1"/>
  <c r="BR254" i="3"/>
  <c r="AO254" i="3"/>
  <c r="AW254" i="3"/>
  <c r="D238" i="2"/>
  <c r="N238" i="2"/>
  <c r="BS240" i="3"/>
  <c r="B240" i="1"/>
  <c r="M240" i="1" s="1"/>
  <c r="BT240" i="3"/>
  <c r="AZ262" i="5"/>
  <c r="AS262" i="5"/>
  <c r="AO257" i="5"/>
  <c r="AV257" i="5"/>
  <c r="Y222" i="1"/>
  <c r="R236" i="1"/>
  <c r="BV228" i="3"/>
  <c r="L227" i="2"/>
  <c r="B227" i="2"/>
  <c r="AS255" i="5"/>
  <c r="AZ255" i="5"/>
  <c r="AA206" i="2"/>
  <c r="Z206" i="2"/>
  <c r="Y206" i="2"/>
  <c r="X206" i="2"/>
  <c r="W206" i="2"/>
  <c r="V206" i="2"/>
  <c r="AO253" i="6"/>
  <c r="AV253" i="6"/>
  <c r="P284" i="15"/>
  <c r="O284" i="15"/>
  <c r="N284" i="15"/>
  <c r="M284" i="15"/>
  <c r="K284" i="15"/>
  <c r="L284" i="15"/>
  <c r="C284" i="8"/>
  <c r="C284" i="7"/>
  <c r="AG284" i="7"/>
  <c r="C284" i="6"/>
  <c r="C283" i="5"/>
  <c r="C283" i="3"/>
  <c r="BT246" i="3"/>
  <c r="BS246" i="3"/>
  <c r="B246" i="1"/>
  <c r="M246" i="1" s="1"/>
  <c r="AT253" i="8"/>
  <c r="AM253" i="8"/>
  <c r="M261" i="13"/>
  <c r="W261" i="5"/>
  <c r="D261" i="1" s="1"/>
  <c r="O261" i="1" s="1"/>
  <c r="AH269" i="7"/>
  <c r="AL269" i="5"/>
  <c r="AJ269" i="3"/>
  <c r="AV260" i="10"/>
  <c r="AO260" i="10"/>
  <c r="F270" i="5"/>
  <c r="X270" i="5" s="1"/>
  <c r="E270" i="5"/>
  <c r="E228" i="2"/>
  <c r="O228" i="2"/>
  <c r="AE271" i="8"/>
  <c r="AG271" i="6"/>
  <c r="AE271" i="3"/>
  <c r="AX232" i="6"/>
  <c r="AQ232" i="6"/>
  <c r="F265" i="3"/>
  <c r="X265" i="3" s="1"/>
  <c r="E265" i="3"/>
  <c r="AR255" i="7"/>
  <c r="G255" i="1"/>
  <c r="R255" i="1" s="1"/>
  <c r="E273" i="5"/>
  <c r="F273" i="5"/>
  <c r="X273" i="5" s="1"/>
  <c r="F263" i="3"/>
  <c r="X263" i="3" s="1"/>
  <c r="E263" i="3"/>
  <c r="AA217" i="2"/>
  <c r="Z217" i="2"/>
  <c r="Y217" i="2"/>
  <c r="X217" i="2"/>
  <c r="W217" i="2"/>
  <c r="V217" i="2"/>
  <c r="AR253" i="7"/>
  <c r="G253" i="1"/>
  <c r="R253" i="1" s="1"/>
  <c r="AF270" i="9"/>
  <c r="AN270" i="9" s="1"/>
  <c r="AU270" i="9" s="1"/>
  <c r="AI271" i="7"/>
  <c r="AF271" i="3"/>
  <c r="AV255" i="6"/>
  <c r="AO255" i="6"/>
  <c r="AX262" i="5"/>
  <c r="AQ262" i="5"/>
  <c r="AR252" i="7"/>
  <c r="G252" i="1"/>
  <c r="R252" i="1" s="1"/>
  <c r="BM252" i="3"/>
  <c r="W252" i="3"/>
  <c r="BR255" i="3"/>
  <c r="AW255" i="3"/>
  <c r="AO255" i="3"/>
  <c r="AM255" i="8"/>
  <c r="AT255" i="8"/>
  <c r="BO252" i="3"/>
  <c r="AY252" i="3"/>
  <c r="AQ252" i="3"/>
  <c r="BV243" i="3"/>
  <c r="AS260" i="5"/>
  <c r="AZ260" i="5"/>
  <c r="F265" i="6"/>
  <c r="X265" i="6" s="1"/>
  <c r="E265" i="6"/>
  <c r="W265" i="6" s="1"/>
  <c r="E265" i="1" s="1"/>
  <c r="P265" i="1" s="1"/>
  <c r="M254" i="13"/>
  <c r="W254" i="5"/>
  <c r="D254" i="1" s="1"/>
  <c r="O254" i="1" s="1"/>
  <c r="F276" i="8"/>
  <c r="E276" i="8"/>
  <c r="W276" i="8" s="1"/>
  <c r="F276" i="1" s="1"/>
  <c r="Q276" i="1" s="1"/>
  <c r="AW262" i="7"/>
  <c r="AP262" i="7"/>
  <c r="F274" i="7"/>
  <c r="E274" i="7"/>
  <c r="W274" i="7" s="1"/>
  <c r="BP260" i="3"/>
  <c r="AP260" i="3"/>
  <c r="AX260" i="3"/>
  <c r="F263" i="7"/>
  <c r="E263" i="7"/>
  <c r="W263" i="7" s="1"/>
  <c r="AT250" i="8"/>
  <c r="AM250" i="8"/>
  <c r="F270" i="8"/>
  <c r="E270" i="8"/>
  <c r="W270" i="8" s="1"/>
  <c r="F270" i="1" s="1"/>
  <c r="Q270" i="1" s="1"/>
  <c r="BV230" i="3"/>
  <c r="AV273" i="7"/>
  <c r="AO273" i="7"/>
  <c r="AA216" i="2"/>
  <c r="Z216" i="2"/>
  <c r="W216" i="2"/>
  <c r="X216" i="2"/>
  <c r="V216" i="2"/>
  <c r="Y216" i="2"/>
  <c r="AX234" i="6"/>
  <c r="AQ234" i="6"/>
  <c r="AX254" i="5"/>
  <c r="AQ254" i="5"/>
  <c r="M262" i="13"/>
  <c r="W262" i="5"/>
  <c r="D262" i="1" s="1"/>
  <c r="O262" i="1" s="1"/>
  <c r="BV240" i="3"/>
  <c r="BA258" i="5"/>
  <c r="AT258" i="5"/>
  <c r="L238" i="2"/>
  <c r="B238" i="2"/>
  <c r="BT231" i="3"/>
  <c r="BS231" i="3"/>
  <c r="B231" i="1"/>
  <c r="M231" i="1" s="1"/>
  <c r="BO259" i="3"/>
  <c r="AY259" i="3"/>
  <c r="AQ259" i="3"/>
  <c r="AO271" i="7"/>
  <c r="AV271" i="7"/>
  <c r="AZ259" i="5"/>
  <c r="AS259" i="5"/>
  <c r="AX251" i="7"/>
  <c r="AQ251" i="7"/>
  <c r="AT262" i="8"/>
  <c r="AM262" i="8"/>
  <c r="N232" i="2"/>
  <c r="D232" i="2"/>
  <c r="AI252" i="6"/>
  <c r="AW252" i="6"/>
  <c r="AP252" i="6"/>
  <c r="M257" i="13"/>
  <c r="W257" i="5"/>
  <c r="D257" i="1" s="1"/>
  <c r="O257" i="1" s="1"/>
  <c r="BP251" i="3"/>
  <c r="AX251" i="3"/>
  <c r="AP251" i="3"/>
  <c r="N233" i="2"/>
  <c r="D233" i="2"/>
  <c r="F270" i="3"/>
  <c r="X270" i="3" s="1"/>
  <c r="E270" i="3"/>
  <c r="BT249" i="3"/>
  <c r="BS249" i="3"/>
  <c r="B249" i="1"/>
  <c r="M249" i="1" s="1"/>
  <c r="BO258" i="3"/>
  <c r="AY258" i="3"/>
  <c r="AQ258" i="3"/>
  <c r="F275" i="5"/>
  <c r="X275" i="5" s="1"/>
  <c r="E275" i="5"/>
  <c r="AQ259" i="7"/>
  <c r="AX259" i="7"/>
  <c r="BN262" i="3"/>
  <c r="AR262" i="3"/>
  <c r="AZ262" i="3"/>
  <c r="BV232" i="3"/>
  <c r="AO250" i="5"/>
  <c r="AV250" i="5"/>
  <c r="AO270" i="7"/>
  <c r="AV270" i="7"/>
  <c r="V212" i="2"/>
  <c r="W212" i="2"/>
  <c r="AA212" i="2"/>
  <c r="Z212" i="2"/>
  <c r="Y212" i="2"/>
  <c r="X212" i="2"/>
  <c r="AQ238" i="6"/>
  <c r="AX238" i="6"/>
  <c r="BV236" i="3"/>
  <c r="AE24" i="9"/>
  <c r="AM25" i="9"/>
  <c r="BO253" i="3"/>
  <c r="AY253" i="3"/>
  <c r="AQ253" i="3"/>
  <c r="AU262" i="7"/>
  <c r="AN262" i="7"/>
  <c r="B228" i="2"/>
  <c r="L228" i="2"/>
  <c r="AX240" i="6"/>
  <c r="AQ240" i="6"/>
  <c r="AQ255" i="5"/>
  <c r="AX255" i="5"/>
  <c r="AX230" i="6"/>
  <c r="AQ230" i="6"/>
  <c r="AS252" i="5"/>
  <c r="AZ252" i="5"/>
  <c r="BQ260" i="3"/>
  <c r="AN260" i="3"/>
  <c r="AV260" i="3"/>
  <c r="AV265" i="7"/>
  <c r="AO265" i="7"/>
  <c r="D230" i="2"/>
  <c r="N230" i="2"/>
  <c r="AA218" i="2"/>
  <c r="Z218" i="2"/>
  <c r="Y218" i="2"/>
  <c r="X218" i="2"/>
  <c r="W218" i="2"/>
  <c r="V218" i="2"/>
  <c r="AQ235" i="6"/>
  <c r="AX235" i="6"/>
  <c r="F271" i="3"/>
  <c r="X271" i="3" s="1"/>
  <c r="E271" i="3"/>
  <c r="AV257" i="10"/>
  <c r="AO257" i="10"/>
  <c r="AE276" i="8"/>
  <c r="AG276" i="6"/>
  <c r="AG275" i="5"/>
  <c r="AE276" i="3"/>
  <c r="D227" i="2"/>
  <c r="N227" i="2"/>
  <c r="BO261" i="3"/>
  <c r="AQ261" i="3"/>
  <c r="AY261" i="3"/>
  <c r="F274" i="8"/>
  <c r="E274" i="8"/>
  <c r="W274" i="8" s="1"/>
  <c r="F274" i="1" s="1"/>
  <c r="Q274" i="1" s="1"/>
  <c r="AI260" i="6"/>
  <c r="AP260" i="6"/>
  <c r="AW260" i="6"/>
  <c r="E263" i="6"/>
  <c r="W263" i="6" s="1"/>
  <c r="E263" i="1" s="1"/>
  <c r="P263" i="1" s="1"/>
  <c r="F263" i="6"/>
  <c r="X263" i="6" s="1"/>
  <c r="B294" i="15"/>
  <c r="B300" i="15"/>
  <c r="B301" i="15"/>
  <c r="B302" i="15"/>
  <c r="B299" i="15"/>
  <c r="B291" i="15"/>
  <c r="B297" i="15"/>
  <c r="B295" i="15"/>
  <c r="B298" i="15"/>
  <c r="B290" i="15"/>
  <c r="B292" i="15"/>
  <c r="B293" i="15"/>
  <c r="I25" i="15"/>
  <c r="B296" i="15"/>
  <c r="AA215" i="2"/>
  <c r="Z215" i="2"/>
  <c r="Y215" i="2"/>
  <c r="X215" i="2"/>
  <c r="W215" i="2"/>
  <c r="V215" i="2"/>
  <c r="AF269" i="9"/>
  <c r="AN269" i="9" s="1"/>
  <c r="AU269" i="9" s="1"/>
  <c r="AI270" i="7"/>
  <c r="AF270" i="3"/>
  <c r="O236" i="2"/>
  <c r="E236" i="2"/>
  <c r="E273" i="7"/>
  <c r="W273" i="7" s="1"/>
  <c r="F273" i="7"/>
  <c r="AU254" i="7"/>
  <c r="AN254" i="7"/>
  <c r="AR257" i="7"/>
  <c r="G257" i="1"/>
  <c r="R257" i="1" s="1"/>
  <c r="AI257" i="6"/>
  <c r="AP257" i="6"/>
  <c r="AW257" i="6"/>
  <c r="AF266" i="9"/>
  <c r="AN266" i="9" s="1"/>
  <c r="AU266" i="9" s="1"/>
  <c r="AI267" i="7"/>
  <c r="AF267" i="3"/>
  <c r="AO260" i="5"/>
  <c r="AV260" i="5"/>
  <c r="AX252" i="7"/>
  <c r="AQ252" i="7"/>
  <c r="AF268" i="9"/>
  <c r="AN268" i="9" s="1"/>
  <c r="AU268" i="9" s="1"/>
  <c r="AI269" i="7"/>
  <c r="AF269" i="3"/>
  <c r="BR260" i="3"/>
  <c r="AO260" i="3"/>
  <c r="AW260" i="3"/>
  <c r="BO255" i="3"/>
  <c r="AY255" i="3"/>
  <c r="AQ255" i="3"/>
  <c r="AX225" i="6"/>
  <c r="AQ225" i="6"/>
  <c r="AG267" i="10"/>
  <c r="AG266" i="9"/>
  <c r="AO266" i="9" s="1"/>
  <c r="AV266" i="9" s="1"/>
  <c r="AG267" i="8"/>
  <c r="AF267" i="7"/>
  <c r="AI267" i="5"/>
  <c r="AG267" i="3"/>
  <c r="B231" i="2"/>
  <c r="L231" i="2"/>
  <c r="BT226" i="3"/>
  <c r="BS226" i="3"/>
  <c r="B226" i="1"/>
  <c r="M226" i="1" s="1"/>
  <c r="AO260" i="6"/>
  <c r="AV260" i="6"/>
  <c r="AG269" i="10"/>
  <c r="AG268" i="9"/>
  <c r="AO268" i="9" s="1"/>
  <c r="AV268" i="9" s="1"/>
  <c r="AG269" i="8"/>
  <c r="AF269" i="7"/>
  <c r="AI269" i="5"/>
  <c r="AG269" i="3"/>
  <c r="AI274" i="9"/>
  <c r="AQ274" i="9" s="1"/>
  <c r="AX274" i="9" s="1"/>
  <c r="AK274" i="5"/>
  <c r="AI275" i="3"/>
  <c r="AA219" i="2"/>
  <c r="Z219" i="2"/>
  <c r="Y219" i="2"/>
  <c r="X219" i="2"/>
  <c r="W219" i="2"/>
  <c r="V219" i="2"/>
  <c r="AX253" i="7"/>
  <c r="AQ253" i="7"/>
  <c r="AT260" i="8"/>
  <c r="AM260" i="8"/>
  <c r="F306" i="4"/>
  <c r="AG271" i="10"/>
  <c r="AG270" i="9"/>
  <c r="AO270" i="9" s="1"/>
  <c r="AV270" i="9" s="1"/>
  <c r="AG271" i="8"/>
  <c r="AF271" i="7"/>
  <c r="AG271" i="3"/>
  <c r="AV259" i="5"/>
  <c r="AO259" i="5"/>
  <c r="BS224" i="3"/>
  <c r="BT224" i="3"/>
  <c r="B224" i="1"/>
  <c r="M224" i="1" s="1"/>
  <c r="AS257" i="5"/>
  <c r="AZ257" i="5"/>
  <c r="AI251" i="6"/>
  <c r="AP251" i="6"/>
  <c r="AW251" i="6"/>
  <c r="BV224" i="3"/>
  <c r="F273" i="3"/>
  <c r="X273" i="3" s="1"/>
  <c r="E273" i="3"/>
  <c r="BM250" i="3"/>
  <c r="W250" i="3"/>
  <c r="M251" i="13"/>
  <c r="W251" i="5"/>
  <c r="D251" i="1" s="1"/>
  <c r="O251" i="1" s="1"/>
  <c r="M255" i="13"/>
  <c r="W255" i="5"/>
  <c r="D255" i="1" s="1"/>
  <c r="O255" i="1" s="1"/>
  <c r="BM253" i="3"/>
  <c r="W253" i="3"/>
  <c r="BA254" i="5"/>
  <c r="AT254" i="5"/>
  <c r="BV248" i="3"/>
  <c r="BR258" i="3"/>
  <c r="AW258" i="3"/>
  <c r="AO258" i="3"/>
  <c r="N231" i="2"/>
  <c r="D231" i="2"/>
  <c r="BV229" i="3"/>
  <c r="AQ260" i="5"/>
  <c r="AX260" i="5"/>
  <c r="BQ251" i="3"/>
  <c r="AV251" i="3"/>
  <c r="AN251" i="3"/>
  <c r="AH266" i="6"/>
  <c r="AH266" i="3"/>
  <c r="D229" i="2"/>
  <c r="N229" i="2"/>
  <c r="BV246" i="3"/>
  <c r="AW261" i="7"/>
  <c r="AP261" i="7"/>
  <c r="M260" i="13"/>
  <c r="W260" i="5"/>
  <c r="D260" i="1" s="1"/>
  <c r="O260" i="1" s="1"/>
  <c r="AE266" i="8"/>
  <c r="AG266" i="6"/>
  <c r="AG266" i="5"/>
  <c r="AE266" i="3"/>
  <c r="AV253" i="8"/>
  <c r="AO253" i="8"/>
  <c r="AO253" i="10"/>
  <c r="AV253" i="10"/>
  <c r="E238" i="2"/>
  <c r="O238" i="2"/>
  <c r="AT252" i="5"/>
  <c r="BA252" i="5"/>
  <c r="AQ237" i="6"/>
  <c r="AX237" i="6"/>
  <c r="BQ250" i="3"/>
  <c r="AV250" i="3"/>
  <c r="AN250" i="3"/>
  <c r="AF275" i="9"/>
  <c r="AN275" i="9" s="1"/>
  <c r="AU275" i="9" s="1"/>
  <c r="AI276" i="7"/>
  <c r="AF276" i="3"/>
  <c r="BV244" i="3"/>
  <c r="BM258" i="3"/>
  <c r="W258" i="3"/>
  <c r="BV245" i="3"/>
  <c r="AU256" i="3"/>
  <c r="AM256" i="3"/>
  <c r="AV262" i="10"/>
  <c r="AO262" i="10"/>
  <c r="F274" i="3"/>
  <c r="X274" i="3" s="1"/>
  <c r="E274" i="3"/>
  <c r="AW254" i="7"/>
  <c r="AP254" i="7"/>
  <c r="AX250" i="7"/>
  <c r="AQ250" i="7"/>
  <c r="BR256" i="3"/>
  <c r="AO256" i="3"/>
  <c r="AW256" i="3"/>
  <c r="AR256" i="7"/>
  <c r="G256" i="1"/>
  <c r="R256" i="1" s="1"/>
  <c r="AX258" i="5"/>
  <c r="AQ258" i="5"/>
  <c r="BN255" i="3"/>
  <c r="AZ255" i="3"/>
  <c r="AR255" i="3"/>
  <c r="AI264" i="9"/>
  <c r="AQ264" i="9" s="1"/>
  <c r="AX264" i="9" s="1"/>
  <c r="AK265" i="5"/>
  <c r="AI265" i="3"/>
  <c r="BP262" i="3"/>
  <c r="AP262" i="3"/>
  <c r="AX262" i="3"/>
  <c r="F272" i="7"/>
  <c r="E272" i="7"/>
  <c r="W272" i="7" s="1"/>
  <c r="AN259" i="7"/>
  <c r="AU259" i="7"/>
  <c r="AG276" i="10"/>
  <c r="AG275" i="9"/>
  <c r="AO275" i="9" s="1"/>
  <c r="AV275" i="9" s="1"/>
  <c r="AG276" i="8"/>
  <c r="AF276" i="7"/>
  <c r="AI275" i="5"/>
  <c r="AG276" i="3"/>
  <c r="X214" i="2"/>
  <c r="W214" i="2"/>
  <c r="AA214" i="2"/>
  <c r="Y214" i="2"/>
  <c r="Z214" i="2"/>
  <c r="V214" i="2"/>
  <c r="F268" i="6"/>
  <c r="X268" i="6" s="1"/>
  <c r="E268" i="6"/>
  <c r="W268" i="6" s="1"/>
  <c r="E268" i="1" s="1"/>
  <c r="P268" i="1" s="1"/>
  <c r="O231" i="2"/>
  <c r="E231" i="2"/>
  <c r="BT238" i="3"/>
  <c r="B238" i="1"/>
  <c r="M238" i="1" s="1"/>
  <c r="BS238" i="3"/>
  <c r="AS251" i="5"/>
  <c r="AZ251" i="5"/>
  <c r="AA224" i="2"/>
  <c r="Z224" i="2"/>
  <c r="Y224" i="2"/>
  <c r="X224" i="2"/>
  <c r="W224" i="2"/>
  <c r="V224" i="2"/>
  <c r="AH274" i="7"/>
  <c r="AL273" i="5"/>
  <c r="AJ274" i="3"/>
  <c r="F267" i="5"/>
  <c r="X267" i="5" s="1"/>
  <c r="E267" i="5"/>
  <c r="AE263" i="8"/>
  <c r="AG263" i="6"/>
  <c r="AG263" i="5"/>
  <c r="AE263" i="3"/>
  <c r="Z202" i="2"/>
  <c r="Y202" i="2"/>
  <c r="X202" i="2"/>
  <c r="W202" i="2"/>
  <c r="V202" i="2"/>
  <c r="AA202" i="2"/>
  <c r="BR251" i="3"/>
  <c r="AW251" i="3"/>
  <c r="AO251" i="3"/>
  <c r="P287" i="15"/>
  <c r="M287" i="15"/>
  <c r="L287" i="15"/>
  <c r="K287" i="15"/>
  <c r="O287" i="15"/>
  <c r="N287" i="15"/>
  <c r="C287" i="8"/>
  <c r="C287" i="7"/>
  <c r="AG287" i="7"/>
  <c r="C287" i="6"/>
  <c r="C286" i="5"/>
  <c r="C286" i="3"/>
  <c r="AH270" i="3"/>
  <c r="AH270" i="6"/>
  <c r="AX226" i="6"/>
  <c r="AQ226" i="6"/>
  <c r="AF272" i="9"/>
  <c r="AN272" i="9" s="1"/>
  <c r="AU272" i="9" s="1"/>
  <c r="AI273" i="7"/>
  <c r="AF273" i="3"/>
  <c r="AV254" i="10"/>
  <c r="AO254" i="10"/>
  <c r="BQ261" i="3"/>
  <c r="AV261" i="3"/>
  <c r="AN261" i="3"/>
  <c r="BV227" i="3"/>
  <c r="O307" i="4"/>
  <c r="C302" i="1"/>
  <c r="O304" i="4"/>
  <c r="AT251" i="5"/>
  <c r="BA251" i="5"/>
  <c r="BN257" i="3"/>
  <c r="AR257" i="3"/>
  <c r="AZ257" i="3"/>
  <c r="BP261" i="3"/>
  <c r="AX261" i="3"/>
  <c r="AP261" i="3"/>
  <c r="AT257" i="8"/>
  <c r="AM257" i="8"/>
  <c r="BP252" i="3"/>
  <c r="AX252" i="3"/>
  <c r="AP252" i="3"/>
  <c r="AA213" i="2"/>
  <c r="Z213" i="2"/>
  <c r="Y213" i="2"/>
  <c r="X213" i="2"/>
  <c r="V213" i="2"/>
  <c r="W213" i="2"/>
  <c r="AU259" i="3"/>
  <c r="AM259" i="3"/>
  <c r="E229" i="2"/>
  <c r="O229" i="2"/>
  <c r="BQ254" i="3"/>
  <c r="AV254" i="3"/>
  <c r="AN254" i="3"/>
  <c r="BO257" i="3"/>
  <c r="AY257" i="3"/>
  <c r="AQ257" i="3"/>
  <c r="AV259" i="6"/>
  <c r="AO259" i="6"/>
  <c r="BT242" i="3"/>
  <c r="BS242" i="3"/>
  <c r="B242" i="1"/>
  <c r="M242" i="1" s="1"/>
  <c r="AV254" i="5"/>
  <c r="AO254" i="5"/>
  <c r="N236" i="2"/>
  <c r="D236" i="2"/>
  <c r="AI270" i="9"/>
  <c r="AQ270" i="9" s="1"/>
  <c r="AX270" i="9" s="1"/>
  <c r="AI271" i="3"/>
  <c r="BV249" i="3"/>
  <c r="AP259" i="7"/>
  <c r="AW259" i="7"/>
  <c r="F276" i="6"/>
  <c r="X276" i="6" s="1"/>
  <c r="E276" i="6"/>
  <c r="W276" i="6" s="1"/>
  <c r="E276" i="1" s="1"/>
  <c r="P276" i="1" s="1"/>
  <c r="AQ239" i="6"/>
  <c r="AX239" i="6"/>
  <c r="AV256" i="5"/>
  <c r="AO256" i="5"/>
  <c r="E227" i="2"/>
  <c r="O227" i="2"/>
  <c r="F275" i="6"/>
  <c r="X275" i="6" s="1"/>
  <c r="E275" i="6"/>
  <c r="W275" i="6" s="1"/>
  <c r="E275" i="1" s="1"/>
  <c r="P275" i="1" s="1"/>
  <c r="C303" i="1"/>
  <c r="AO255" i="10"/>
  <c r="AV255" i="10"/>
  <c r="AX256" i="5"/>
  <c r="AQ256" i="5"/>
  <c r="BN253" i="3"/>
  <c r="AZ253" i="3"/>
  <c r="AR253" i="3"/>
  <c r="AA201" i="2"/>
  <c r="Z201" i="2"/>
  <c r="Y201" i="2"/>
  <c r="X201" i="2"/>
  <c r="W201" i="2"/>
  <c r="V201" i="2"/>
  <c r="AU258" i="7"/>
  <c r="AN258" i="7"/>
  <c r="AT255" i="5"/>
  <c r="BA255" i="5"/>
  <c r="BM261" i="3"/>
  <c r="W261" i="3"/>
  <c r="AF264" i="9"/>
  <c r="AN264" i="9" s="1"/>
  <c r="AU264" i="9" s="1"/>
  <c r="AI265" i="7"/>
  <c r="AF265" i="3"/>
  <c r="AI262" i="6"/>
  <c r="AP262" i="6"/>
  <c r="AW262" i="6"/>
  <c r="BT239" i="3"/>
  <c r="BS239" i="3"/>
  <c r="B239" i="1"/>
  <c r="M239" i="1" s="1"/>
  <c r="AV272" i="7"/>
  <c r="AO272" i="7"/>
  <c r="AO259" i="8"/>
  <c r="AV259" i="8"/>
  <c r="AH276" i="6"/>
  <c r="AH276" i="3"/>
  <c r="AV268" i="7"/>
  <c r="AO268" i="7"/>
  <c r="BV238" i="3"/>
  <c r="BR250" i="3"/>
  <c r="AW250" i="3"/>
  <c r="AO250" i="3"/>
  <c r="AE274" i="8"/>
  <c r="AG274" i="6"/>
  <c r="AG273" i="5"/>
  <c r="AE274" i="3"/>
  <c r="E267" i="6"/>
  <c r="W267" i="6" s="1"/>
  <c r="E267" i="1" s="1"/>
  <c r="P267" i="1" s="1"/>
  <c r="F267" i="6"/>
  <c r="X267" i="6" s="1"/>
  <c r="AI263" i="7"/>
  <c r="AF263" i="3"/>
  <c r="AQ251" i="5"/>
  <c r="AX251" i="5"/>
  <c r="P278" i="15"/>
  <c r="L278" i="15"/>
  <c r="O278" i="15"/>
  <c r="N278" i="15"/>
  <c r="M278" i="15"/>
  <c r="K278" i="15"/>
  <c r="C278" i="8"/>
  <c r="C278" i="7"/>
  <c r="C278" i="6"/>
  <c r="C277" i="5"/>
  <c r="AG278" i="7"/>
  <c r="C277" i="3"/>
  <c r="AI269" i="9"/>
  <c r="AQ269" i="9" s="1"/>
  <c r="AX269" i="9" s="1"/>
  <c r="AK270" i="5"/>
  <c r="AI270" i="3"/>
  <c r="AH273" i="6"/>
  <c r="AH273" i="3"/>
  <c r="W203" i="2"/>
  <c r="V203" i="2"/>
  <c r="AA203" i="2"/>
  <c r="Z203" i="2"/>
  <c r="Y203" i="2"/>
  <c r="X203" i="2"/>
  <c r="AR261" i="7"/>
  <c r="G261" i="1"/>
  <c r="R261" i="1" s="1"/>
  <c r="AX261" i="7"/>
  <c r="AQ261" i="7"/>
  <c r="AW251" i="7"/>
  <c r="AP251" i="7"/>
  <c r="BQ256" i="3"/>
  <c r="AV256" i="3"/>
  <c r="AN256" i="3"/>
  <c r="M250" i="13"/>
  <c r="W250" i="5"/>
  <c r="D250" i="1" s="1"/>
  <c r="O250" i="1" s="1"/>
  <c r="N226" i="2"/>
  <c r="D226" i="2"/>
  <c r="BQ258" i="3"/>
  <c r="AV258" i="3"/>
  <c r="AN258" i="3"/>
  <c r="AM254" i="8"/>
  <c r="AT254" i="8"/>
  <c r="F271" i="5"/>
  <c r="X271" i="5" s="1"/>
  <c r="E271" i="5"/>
  <c r="AH276" i="7"/>
  <c r="AL275" i="5"/>
  <c r="AJ276" i="3"/>
  <c r="AH274" i="6"/>
  <c r="AH274" i="3"/>
  <c r="P279" i="15"/>
  <c r="N279" i="15"/>
  <c r="L279" i="15"/>
  <c r="O279" i="15"/>
  <c r="M279" i="15"/>
  <c r="K279" i="15"/>
  <c r="C279" i="8"/>
  <c r="AG279" i="7"/>
  <c r="C279" i="7"/>
  <c r="C279" i="6"/>
  <c r="C278" i="5"/>
  <c r="C278" i="3"/>
  <c r="AH270" i="7"/>
  <c r="AL270" i="5"/>
  <c r="AJ270" i="3"/>
  <c r="O235" i="2"/>
  <c r="E235" i="2"/>
  <c r="F268" i="7"/>
  <c r="E268" i="7"/>
  <c r="W268" i="7" s="1"/>
  <c r="AQ250" i="5"/>
  <c r="AX250" i="5"/>
  <c r="N301" i="1"/>
  <c r="K301" i="1"/>
  <c r="AF273" i="9"/>
  <c r="AN273" i="9" s="1"/>
  <c r="AU273" i="9" s="1"/>
  <c r="AI274" i="7"/>
  <c r="AF274" i="3"/>
  <c r="AV267" i="7"/>
  <c r="AO267" i="7"/>
  <c r="AJ19" i="9"/>
  <c r="AR20" i="9"/>
  <c r="BQ257" i="3"/>
  <c r="AV257" i="3"/>
  <c r="AN257" i="3"/>
  <c r="AG263" i="10"/>
  <c r="AG263" i="8"/>
  <c r="AF263" i="7"/>
  <c r="AI263" i="5"/>
  <c r="AG263" i="3"/>
  <c r="AU251" i="7"/>
  <c r="AN251" i="7"/>
  <c r="O285" i="15"/>
  <c r="N285" i="15"/>
  <c r="M285" i="15"/>
  <c r="L285" i="15"/>
  <c r="P285" i="15"/>
  <c r="K285" i="15"/>
  <c r="C285" i="8"/>
  <c r="C285" i="7"/>
  <c r="AG285" i="7"/>
  <c r="C285" i="6"/>
  <c r="C284" i="5"/>
  <c r="C284" i="3"/>
  <c r="AG270" i="10"/>
  <c r="AG269" i="9"/>
  <c r="AO269" i="9" s="1"/>
  <c r="AV269" i="9" s="1"/>
  <c r="AG270" i="8"/>
  <c r="AF270" i="7"/>
  <c r="AI270" i="5"/>
  <c r="AG270" i="3"/>
  <c r="AG273" i="10"/>
  <c r="AG272" i="9"/>
  <c r="AO272" i="9" s="1"/>
  <c r="AV272" i="9" s="1"/>
  <c r="AG273" i="8"/>
  <c r="AF273" i="7"/>
  <c r="AI272" i="5"/>
  <c r="AG273" i="3"/>
  <c r="BR261" i="3"/>
  <c r="AW261" i="3"/>
  <c r="AO261" i="3"/>
  <c r="AU261" i="3"/>
  <c r="AM261" i="3"/>
  <c r="AQ256" i="7"/>
  <c r="AX256" i="7"/>
  <c r="E269" i="8"/>
  <c r="W269" i="8" s="1"/>
  <c r="F269" i="1" s="1"/>
  <c r="Q269" i="1" s="1"/>
  <c r="F269" i="8"/>
  <c r="L233" i="2"/>
  <c r="B233" i="2"/>
  <c r="AO262" i="5"/>
  <c r="AV262" i="5"/>
  <c r="AG264" i="10"/>
  <c r="AG263" i="9"/>
  <c r="AO263" i="9" s="1"/>
  <c r="AV263" i="9" s="1"/>
  <c r="AG264" i="8"/>
  <c r="AF264" i="7"/>
  <c r="AI264" i="5"/>
  <c r="AG264" i="3"/>
  <c r="AV254" i="6"/>
  <c r="AO254" i="6"/>
  <c r="E274" i="6"/>
  <c r="W274" i="6" s="1"/>
  <c r="E274" i="1" s="1"/>
  <c r="P274" i="1" s="1"/>
  <c r="F274" i="6"/>
  <c r="X274" i="6" s="1"/>
  <c r="Z221" i="2"/>
  <c r="Y221" i="2"/>
  <c r="X221" i="2"/>
  <c r="W221" i="2"/>
  <c r="V221" i="2"/>
  <c r="AA221" i="2"/>
  <c r="AX236" i="6"/>
  <c r="AQ236" i="6"/>
  <c r="BT248" i="3"/>
  <c r="BS248" i="3"/>
  <c r="B248" i="1"/>
  <c r="M248" i="1" s="1"/>
  <c r="E265" i="7"/>
  <c r="W265" i="7" s="1"/>
  <c r="F265" i="7"/>
  <c r="L234" i="2"/>
  <c r="B234" i="2"/>
  <c r="AO255" i="8"/>
  <c r="AV255" i="8"/>
  <c r="F265" i="8"/>
  <c r="E265" i="8"/>
  <c r="W265" i="8" s="1"/>
  <c r="F265" i="1" s="1"/>
  <c r="Q265" i="1" s="1"/>
  <c r="F263" i="8"/>
  <c r="E263" i="8"/>
  <c r="W263" i="8" s="1"/>
  <c r="F263" i="1" s="1"/>
  <c r="Q263" i="1" s="1"/>
  <c r="F274" i="5"/>
  <c r="X274" i="5" s="1"/>
  <c r="E274" i="5"/>
  <c r="BA253" i="5"/>
  <c r="AT253" i="5"/>
  <c r="E269" i="5"/>
  <c r="F269" i="5"/>
  <c r="X269" i="5" s="1"/>
  <c r="F275" i="7"/>
  <c r="E275" i="7"/>
  <c r="W275" i="7" s="1"/>
  <c r="F266" i="5"/>
  <c r="X266" i="5" s="1"/>
  <c r="E266" i="5"/>
  <c r="BP250" i="3"/>
  <c r="AX250" i="3"/>
  <c r="AP250" i="3"/>
  <c r="E268" i="8"/>
  <c r="W268" i="8" s="1"/>
  <c r="F268" i="1" s="1"/>
  <c r="Q268" i="1" s="1"/>
  <c r="F268" i="8"/>
  <c r="AU250" i="7"/>
  <c r="AN250" i="7"/>
  <c r="AX246" i="6"/>
  <c r="AQ246" i="6"/>
  <c r="AG274" i="10"/>
  <c r="AG273" i="9"/>
  <c r="AO273" i="9" s="1"/>
  <c r="AV273" i="9" s="1"/>
  <c r="AG274" i="8"/>
  <c r="AF274" i="7"/>
  <c r="AI273" i="5"/>
  <c r="AG274" i="3"/>
  <c r="F267" i="7"/>
  <c r="E267" i="7"/>
  <c r="W267" i="7" s="1"/>
  <c r="AX257" i="7"/>
  <c r="AQ257" i="7"/>
  <c r="AH263" i="6"/>
  <c r="AH263" i="3"/>
  <c r="AV251" i="8"/>
  <c r="AO251" i="8"/>
  <c r="AX229" i="6"/>
  <c r="AQ229" i="6"/>
  <c r="P283" i="15"/>
  <c r="O283" i="15"/>
  <c r="K283" i="15"/>
  <c r="N283" i="15"/>
  <c r="L283" i="15"/>
  <c r="M283" i="15"/>
  <c r="C283" i="8"/>
  <c r="C283" i="7"/>
  <c r="AG283" i="7"/>
  <c r="C283" i="6"/>
  <c r="C282" i="5"/>
  <c r="C282" i="3"/>
  <c r="AQ248" i="6"/>
  <c r="AX248" i="6"/>
  <c r="AR258" i="7"/>
  <c r="G258" i="1"/>
  <c r="R258" i="1" s="1"/>
  <c r="BN256" i="3"/>
  <c r="AZ256" i="3"/>
  <c r="AR256" i="3"/>
  <c r="AH273" i="7"/>
  <c r="AL272" i="5"/>
  <c r="AJ273" i="3"/>
  <c r="AQ261" i="5"/>
  <c r="AX261" i="5"/>
  <c r="AV261" i="5"/>
  <c r="AO261" i="5"/>
  <c r="BT235" i="3"/>
  <c r="B235" i="1"/>
  <c r="M235" i="1" s="1"/>
  <c r="BS235" i="3"/>
  <c r="AR250" i="7"/>
  <c r="G250" i="1"/>
  <c r="R250" i="1" s="1"/>
  <c r="AF265" i="9"/>
  <c r="AN265" i="9" s="1"/>
  <c r="AU265" i="9" s="1"/>
  <c r="AI266" i="7"/>
  <c r="AF266" i="3"/>
  <c r="F264" i="8"/>
  <c r="E264" i="8"/>
  <c r="W264" i="8" s="1"/>
  <c r="F264" i="1" s="1"/>
  <c r="Q264" i="1" s="1"/>
  <c r="BM251" i="3"/>
  <c r="W251" i="3"/>
  <c r="AH268" i="7"/>
  <c r="AL268" i="5"/>
  <c r="AJ268" i="3"/>
  <c r="AH275" i="7"/>
  <c r="AL274" i="5"/>
  <c r="AJ275" i="3"/>
  <c r="AN260" i="7"/>
  <c r="AU260" i="7"/>
  <c r="AI265" i="9"/>
  <c r="AQ265" i="9" s="1"/>
  <c r="AX265" i="9" s="1"/>
  <c r="AK266" i="5"/>
  <c r="AI266" i="3"/>
  <c r="AT257" i="5"/>
  <c r="BA257" i="5"/>
  <c r="AT261" i="5"/>
  <c r="BA261" i="5"/>
  <c r="AW260" i="7"/>
  <c r="AP260" i="7"/>
  <c r="O236" i="1"/>
  <c r="V222" i="1"/>
  <c r="AI268" i="9"/>
  <c r="AQ268" i="9" s="1"/>
  <c r="AX268" i="9" s="1"/>
  <c r="AK269" i="5"/>
  <c r="AI269" i="3"/>
  <c r="AE269" i="8"/>
  <c r="AG269" i="6"/>
  <c r="AG269" i="5"/>
  <c r="AE269" i="3"/>
  <c r="AQ257" i="5"/>
  <c r="AX257" i="5"/>
  <c r="L226" i="2"/>
  <c r="B226" i="2"/>
  <c r="AW252" i="7"/>
  <c r="AP252" i="7"/>
  <c r="AQ260" i="7"/>
  <c r="AX260" i="7"/>
  <c r="BT244" i="3"/>
  <c r="BS244" i="3"/>
  <c r="B244" i="1"/>
  <c r="M244" i="1" s="1"/>
  <c r="BT245" i="3"/>
  <c r="BS245" i="3"/>
  <c r="B245" i="1"/>
  <c r="M245" i="1" s="1"/>
  <c r="BP254" i="3"/>
  <c r="AP254" i="3"/>
  <c r="AX254" i="3"/>
  <c r="Z210" i="2"/>
  <c r="Y210" i="2"/>
  <c r="X210" i="2"/>
  <c r="W210" i="2"/>
  <c r="V210" i="2"/>
  <c r="AA210" i="2"/>
  <c r="F268" i="5"/>
  <c r="X268" i="5" s="1"/>
  <c r="E268" i="5"/>
  <c r="F267" i="3"/>
  <c r="X267" i="3" s="1"/>
  <c r="E267" i="3"/>
  <c r="AE270" i="8"/>
  <c r="AG270" i="5"/>
  <c r="AG270" i="6"/>
  <c r="AE270" i="3"/>
  <c r="BN251" i="3"/>
  <c r="AZ251" i="3"/>
  <c r="AR251" i="3"/>
  <c r="BM260" i="3"/>
  <c r="W260" i="3"/>
  <c r="E266" i="3"/>
  <c r="F266" i="3"/>
  <c r="X266" i="3" s="1"/>
  <c r="AV258" i="8"/>
  <c r="AO258" i="8"/>
  <c r="AW255" i="7"/>
  <c r="AP255" i="7"/>
  <c r="AG265" i="10"/>
  <c r="AG265" i="8"/>
  <c r="AG264" i="9"/>
  <c r="AO264" i="9" s="1"/>
  <c r="AV264" i="9" s="1"/>
  <c r="AF265" i="7"/>
  <c r="AI265" i="5"/>
  <c r="AG265" i="3"/>
  <c r="H308" i="4"/>
  <c r="BV225" i="3"/>
  <c r="AW253" i="7"/>
  <c r="AP253" i="7"/>
  <c r="AE272" i="8"/>
  <c r="AG272" i="6"/>
  <c r="AG271" i="5"/>
  <c r="AE272" i="3"/>
  <c r="AV275" i="7"/>
  <c r="AO275" i="7"/>
  <c r="F264" i="3"/>
  <c r="X264" i="3" s="1"/>
  <c r="E264" i="3"/>
  <c r="F266" i="7"/>
  <c r="E266" i="7"/>
  <c r="W266" i="7" s="1"/>
  <c r="E230" i="2"/>
  <c r="O230" i="2"/>
  <c r="AV258" i="10"/>
  <c r="AO258" i="10"/>
  <c r="AE265" i="8"/>
  <c r="AG265" i="6"/>
  <c r="AG265" i="5"/>
  <c r="AE265" i="3"/>
  <c r="BO254" i="3"/>
  <c r="AQ254" i="3"/>
  <c r="AY254" i="3"/>
  <c r="AQ252" i="5"/>
  <c r="AX252" i="5"/>
  <c r="AF271" i="9"/>
  <c r="AN271" i="9" s="1"/>
  <c r="AU271" i="9" s="1"/>
  <c r="AI272" i="7"/>
  <c r="AF272" i="3"/>
  <c r="D228" i="2"/>
  <c r="N228" i="2"/>
  <c r="AI250" i="6"/>
  <c r="AP250" i="6"/>
  <c r="AW250" i="6"/>
  <c r="AE268" i="8"/>
  <c r="AG268" i="6"/>
  <c r="AG268" i="5"/>
  <c r="AE268" i="3"/>
  <c r="BO250" i="3"/>
  <c r="AY250" i="3"/>
  <c r="AQ250" i="3"/>
  <c r="AV250" i="8"/>
  <c r="AO250" i="8"/>
  <c r="BT234" i="3"/>
  <c r="BS234" i="3"/>
  <c r="B234" i="1"/>
  <c r="M234" i="1" s="1"/>
  <c r="F267" i="8"/>
  <c r="E267" i="8"/>
  <c r="W267" i="8" s="1"/>
  <c r="F267" i="1" s="1"/>
  <c r="Q267" i="1" s="1"/>
  <c r="AU252" i="3"/>
  <c r="AM252" i="3"/>
  <c r="AK263" i="5"/>
  <c r="AI263" i="3"/>
  <c r="P277" i="15"/>
  <c r="L277" i="15"/>
  <c r="O277" i="15"/>
  <c r="M277" i="15"/>
  <c r="K277" i="15"/>
  <c r="N277" i="15"/>
  <c r="C277" i="8"/>
  <c r="C277" i="7"/>
  <c r="AG277" i="7"/>
  <c r="C277" i="6"/>
  <c r="C276" i="5"/>
  <c r="C276" i="3"/>
  <c r="M259" i="13"/>
  <c r="W259" i="5"/>
  <c r="D259" i="1" s="1"/>
  <c r="O259" i="1" s="1"/>
  <c r="BA256" i="5"/>
  <c r="AT256" i="5"/>
  <c r="AI272" i="9"/>
  <c r="AQ272" i="9" s="1"/>
  <c r="AX272" i="9" s="1"/>
  <c r="AK272" i="5"/>
  <c r="AI273" i="3"/>
  <c r="AU261" i="7"/>
  <c r="AN261" i="7"/>
  <c r="AO261" i="6"/>
  <c r="AV261" i="6"/>
  <c r="BV235" i="3"/>
  <c r="AU251" i="3"/>
  <c r="AM251" i="3"/>
  <c r="AX245" i="6"/>
  <c r="AQ245" i="6"/>
  <c r="O233" i="2"/>
  <c r="E233" i="2"/>
  <c r="AO257" i="6"/>
  <c r="AV257" i="6"/>
  <c r="AT260" i="5"/>
  <c r="BA260" i="5"/>
  <c r="AI263" i="9"/>
  <c r="AQ263" i="9" s="1"/>
  <c r="AX263" i="9" s="1"/>
  <c r="AK264" i="5"/>
  <c r="AI264" i="3"/>
  <c r="AI259" i="6"/>
  <c r="AW259" i="6"/>
  <c r="AP259" i="6"/>
  <c r="BV226" i="3"/>
  <c r="AH269" i="6"/>
  <c r="AH269" i="3"/>
  <c r="F271" i="8"/>
  <c r="E271" i="8"/>
  <c r="W271" i="8" s="1"/>
  <c r="F271" i="1" s="1"/>
  <c r="Q271" i="1" s="1"/>
  <c r="AU253" i="7"/>
  <c r="AN253" i="7"/>
  <c r="AE264" i="8"/>
  <c r="AG264" i="6"/>
  <c r="AG264" i="5"/>
  <c r="AE264" i="3"/>
  <c r="AH266" i="7"/>
  <c r="AL266" i="5"/>
  <c r="AJ266" i="3"/>
  <c r="AW250" i="7"/>
  <c r="AP250" i="7"/>
  <c r="BQ259" i="3"/>
  <c r="AV259" i="3"/>
  <c r="AN259" i="3"/>
  <c r="BA259" i="5"/>
  <c r="AT259" i="5"/>
  <c r="BT237" i="3"/>
  <c r="BS237" i="3"/>
  <c r="Y292" i="3"/>
  <c r="B237" i="1"/>
  <c r="M237" i="1" s="1"/>
  <c r="AQ242" i="6"/>
  <c r="AX242" i="6"/>
  <c r="BT232" i="3"/>
  <c r="BS232" i="3"/>
  <c r="Y286" i="3"/>
  <c r="B232" i="1"/>
  <c r="M232" i="1" s="1"/>
  <c r="E270" i="6"/>
  <c r="W270" i="6" s="1"/>
  <c r="E270" i="1" s="1"/>
  <c r="P270" i="1" s="1"/>
  <c r="F270" i="6"/>
  <c r="X270" i="6" s="1"/>
  <c r="F272" i="3"/>
  <c r="X272" i="3" s="1"/>
  <c r="E272" i="3"/>
  <c r="AV262" i="8"/>
  <c r="AO262" i="8"/>
  <c r="AU255" i="7"/>
  <c r="AN255" i="7"/>
  <c r="F273" i="8"/>
  <c r="E273" i="8"/>
  <c r="W273" i="8" s="1"/>
  <c r="F273" i="1" s="1"/>
  <c r="Q273" i="1" s="1"/>
  <c r="AX259" i="5"/>
  <c r="AQ259" i="5"/>
  <c r="AI273" i="9"/>
  <c r="AQ273" i="9" s="1"/>
  <c r="AX273" i="9" s="1"/>
  <c r="AK273" i="5"/>
  <c r="AI274" i="3"/>
  <c r="BT227" i="3"/>
  <c r="BS227" i="3"/>
  <c r="B227" i="1"/>
  <c r="M227" i="1" s="1"/>
  <c r="BP255" i="3"/>
  <c r="AX255" i="3"/>
  <c r="AP255" i="3"/>
  <c r="BT225" i="3"/>
  <c r="BS225" i="3"/>
  <c r="B225" i="1"/>
  <c r="M225" i="1" s="1"/>
  <c r="L237" i="2"/>
  <c r="B237" i="2"/>
  <c r="BV239" i="3"/>
  <c r="F272" i="8"/>
  <c r="E272" i="8"/>
  <c r="W272" i="8" s="1"/>
  <c r="F272" i="1" s="1"/>
  <c r="Q272" i="1" s="1"/>
  <c r="AT256" i="8"/>
  <c r="AM256" i="8"/>
  <c r="L236" i="2"/>
  <c r="B236" i="2"/>
  <c r="AH265" i="6"/>
  <c r="AH265" i="3"/>
  <c r="F275" i="8"/>
  <c r="E275" i="8"/>
  <c r="W275" i="8" s="1"/>
  <c r="F275" i="1" s="1"/>
  <c r="Q275" i="1" s="1"/>
  <c r="F264" i="5"/>
  <c r="X264" i="5" s="1"/>
  <c r="E264" i="5"/>
  <c r="BQ255" i="3"/>
  <c r="AV255" i="3"/>
  <c r="AN255" i="3"/>
  <c r="X211" i="2"/>
  <c r="W211" i="2"/>
  <c r="V211" i="2"/>
  <c r="Z211" i="2"/>
  <c r="Y211" i="2"/>
  <c r="AA211" i="2"/>
  <c r="AO256" i="10"/>
  <c r="AV256" i="10"/>
  <c r="E266" i="6"/>
  <c r="W266" i="6" s="1"/>
  <c r="E266" i="1" s="1"/>
  <c r="P266" i="1" s="1"/>
  <c r="F266" i="6"/>
  <c r="X266" i="6" s="1"/>
  <c r="E226" i="2"/>
  <c r="O226" i="2"/>
  <c r="AH265" i="7"/>
  <c r="AL265" i="5"/>
  <c r="AJ265" i="3"/>
  <c r="AZ254" i="5"/>
  <c r="AS254" i="5"/>
  <c r="AU252" i="7"/>
  <c r="AN252" i="7"/>
  <c r="AG272" i="10"/>
  <c r="AG271" i="9"/>
  <c r="AO271" i="9" s="1"/>
  <c r="AV271" i="9" s="1"/>
  <c r="AG272" i="8"/>
  <c r="AF272" i="7"/>
  <c r="AI271" i="5"/>
  <c r="AG272" i="3"/>
  <c r="AU258" i="3"/>
  <c r="AM258" i="3"/>
  <c r="AG268" i="10"/>
  <c r="AG268" i="8"/>
  <c r="AG267" i="9"/>
  <c r="AO267" i="9" s="1"/>
  <c r="AV267" i="9" s="1"/>
  <c r="AF268" i="7"/>
  <c r="AI268" i="5"/>
  <c r="AG268" i="3"/>
  <c r="AS250" i="5"/>
  <c r="AZ250" i="5"/>
  <c r="E237" i="2"/>
  <c r="O237" i="2"/>
  <c r="BV234" i="3"/>
  <c r="AI266" i="9"/>
  <c r="AQ266" i="9" s="1"/>
  <c r="AX266" i="9" s="1"/>
  <c r="AK267" i="5"/>
  <c r="AI267" i="3"/>
  <c r="AO252" i="5"/>
  <c r="AV252" i="5"/>
  <c r="AR259" i="7"/>
  <c r="G259" i="1"/>
  <c r="R259" i="1" s="1"/>
  <c r="AH263" i="7"/>
  <c r="AL263" i="5"/>
  <c r="AJ263" i="3"/>
  <c r="AV251" i="10"/>
  <c r="AO251" i="10"/>
  <c r="P286" i="15"/>
  <c r="L286" i="15"/>
  <c r="O286" i="15"/>
  <c r="N286" i="15"/>
  <c r="M286" i="15"/>
  <c r="K286" i="15"/>
  <c r="C286" i="8"/>
  <c r="AG286" i="7"/>
  <c r="C286" i="7"/>
  <c r="C286" i="6"/>
  <c r="C285" i="5"/>
  <c r="C285" i="3"/>
  <c r="N235" i="2"/>
  <c r="D235" i="2"/>
  <c r="AW256" i="7"/>
  <c r="AP256" i="7"/>
  <c r="AO261" i="8"/>
  <c r="AV261" i="8"/>
  <c r="AT261" i="8"/>
  <c r="AM261" i="8"/>
  <c r="BP253" i="3"/>
  <c r="AX253" i="3"/>
  <c r="AP253" i="3"/>
  <c r="AO251" i="6"/>
  <c r="AV251" i="6"/>
  <c r="K289" i="15"/>
  <c r="N289" i="15"/>
  <c r="L289" i="15"/>
  <c r="O289" i="15"/>
  <c r="M289" i="15"/>
  <c r="P289" i="15"/>
  <c r="C289" i="8"/>
  <c r="C289" i="7"/>
  <c r="AG289" i="7"/>
  <c r="C289" i="6"/>
  <c r="C288" i="5"/>
  <c r="C288" i="3"/>
  <c r="AU305" i="4"/>
  <c r="M256" i="13"/>
  <c r="W256" i="5"/>
  <c r="D256" i="1" s="1"/>
  <c r="O256" i="1" s="1"/>
  <c r="BN261" i="3"/>
  <c r="AR261" i="3"/>
  <c r="AZ261" i="3"/>
  <c r="AX253" i="5"/>
  <c r="AQ253" i="5"/>
  <c r="BV231" i="3"/>
  <c r="AT250" i="5"/>
  <c r="BA250" i="5"/>
  <c r="AV260" i="8"/>
  <c r="AO260" i="8"/>
  <c r="AW257" i="7"/>
  <c r="AP257" i="7"/>
  <c r="F275" i="3"/>
  <c r="X275" i="3" s="1"/>
  <c r="E275" i="3"/>
  <c r="BM254" i="3"/>
  <c r="W254" i="3"/>
  <c r="BN252" i="3"/>
  <c r="AZ252" i="3"/>
  <c r="AR252" i="3"/>
  <c r="BR257" i="3"/>
  <c r="AW257" i="3"/>
  <c r="AO257" i="3"/>
  <c r="B230" i="2"/>
  <c r="L230" i="2"/>
  <c r="AA207" i="2"/>
  <c r="Z207" i="2"/>
  <c r="Y207" i="2"/>
  <c r="X207" i="2"/>
  <c r="W207" i="2"/>
  <c r="V207" i="2"/>
  <c r="AX258" i="7"/>
  <c r="AQ258" i="7"/>
  <c r="AH271" i="7"/>
  <c r="AJ271" i="3"/>
  <c r="AZ258" i="5"/>
  <c r="AS258" i="5"/>
  <c r="B236" i="1"/>
  <c r="M236" i="1" s="1"/>
  <c r="BT236" i="3"/>
  <c r="BS236" i="3"/>
  <c r="BR259" i="3"/>
  <c r="AW259" i="3"/>
  <c r="AO259" i="3"/>
  <c r="E268" i="3"/>
  <c r="F268" i="3"/>
  <c r="X268" i="3" s="1"/>
  <c r="AS261" i="5"/>
  <c r="AZ261" i="5"/>
  <c r="AV263" i="7"/>
  <c r="AO263" i="7"/>
  <c r="AF274" i="9"/>
  <c r="AN274" i="9" s="1"/>
  <c r="AU274" i="9" s="1"/>
  <c r="AI275" i="7"/>
  <c r="AF275" i="3"/>
  <c r="BT247" i="3"/>
  <c r="BS247" i="3"/>
  <c r="B247" i="1"/>
  <c r="M247" i="1" s="1"/>
  <c r="F264" i="6"/>
  <c r="X264" i="6" s="1"/>
  <c r="E264" i="6"/>
  <c r="W264" i="6" s="1"/>
  <c r="E264" i="1" s="1"/>
  <c r="P264" i="1" s="1"/>
  <c r="AX255" i="7"/>
  <c r="AQ255" i="7"/>
  <c r="AA225" i="2"/>
  <c r="Z225" i="2"/>
  <c r="Y225" i="2"/>
  <c r="X225" i="2"/>
  <c r="W225" i="2"/>
  <c r="V225" i="2"/>
  <c r="AR260" i="7"/>
  <c r="G260" i="1"/>
  <c r="R260" i="1" s="1"/>
  <c r="AV266" i="7"/>
  <c r="AO266" i="7"/>
  <c r="AQ244" i="6"/>
  <c r="AX244" i="6"/>
  <c r="M258" i="13"/>
  <c r="W258" i="5"/>
  <c r="D258" i="1" s="1"/>
  <c r="O258" i="1" s="1"/>
  <c r="AV252" i="8"/>
  <c r="AO252" i="8"/>
  <c r="AH272" i="6"/>
  <c r="AH272" i="3"/>
  <c r="AV258" i="5"/>
  <c r="AO258" i="5"/>
  <c r="AH268" i="6"/>
  <c r="AH268" i="3"/>
  <c r="AO250" i="10"/>
  <c r="AV250" i="10"/>
  <c r="AX231" i="6"/>
  <c r="AQ231" i="6"/>
  <c r="BO256" i="3"/>
  <c r="AY256" i="3"/>
  <c r="AQ256" i="3"/>
  <c r="AH267" i="7"/>
  <c r="AL267" i="5"/>
  <c r="AJ267" i="3"/>
  <c r="AV252" i="6"/>
  <c r="AO252" i="6"/>
  <c r="M288" i="15"/>
  <c r="L288" i="15"/>
  <c r="K288" i="15"/>
  <c r="O288" i="15"/>
  <c r="N288" i="15"/>
  <c r="P288" i="15"/>
  <c r="C288" i="8"/>
  <c r="C288" i="7"/>
  <c r="C288" i="6"/>
  <c r="AG288" i="7"/>
  <c r="C287" i="5"/>
  <c r="C287" i="3"/>
  <c r="AA209" i="2"/>
  <c r="Z209" i="2"/>
  <c r="Y209" i="2"/>
  <c r="X209" i="2"/>
  <c r="W209" i="2"/>
  <c r="V209" i="2"/>
  <c r="AI253" i="6"/>
  <c r="AP253" i="6"/>
  <c r="AW253" i="6"/>
  <c r="AO251" i="5"/>
  <c r="AV251" i="5"/>
  <c r="O234" i="2"/>
  <c r="E234" i="2"/>
  <c r="BP256" i="3"/>
  <c r="AP256" i="3"/>
  <c r="AX256" i="3"/>
  <c r="AH267" i="6"/>
  <c r="AH267" i="3"/>
  <c r="BN260" i="3"/>
  <c r="AZ260" i="3"/>
  <c r="AR260" i="3"/>
  <c r="N237" i="2"/>
  <c r="D237" i="2"/>
  <c r="BN250" i="3"/>
  <c r="AZ250" i="3"/>
  <c r="AR250" i="3"/>
  <c r="AH264" i="7"/>
  <c r="AL264" i="5"/>
  <c r="AJ264" i="3"/>
  <c r="AI261" i="6"/>
  <c r="AP261" i="6"/>
  <c r="AW261" i="6"/>
  <c r="AU254" i="3"/>
  <c r="AM254" i="3"/>
  <c r="BN259" i="3"/>
  <c r="AZ259" i="3"/>
  <c r="AR259" i="3"/>
  <c r="AX254" i="7"/>
  <c r="AQ254" i="7"/>
  <c r="AF263" i="9"/>
  <c r="AN263" i="9" s="1"/>
  <c r="AU263" i="9" s="1"/>
  <c r="AI264" i="7"/>
  <c r="AF264" i="3"/>
  <c r="AH271" i="6"/>
  <c r="AH271" i="3"/>
  <c r="W200" i="2"/>
  <c r="V200" i="2"/>
  <c r="Z200" i="2"/>
  <c r="AA200" i="2"/>
  <c r="Y200" i="2"/>
  <c r="X200" i="2"/>
  <c r="AT259" i="8"/>
  <c r="AM259" i="8"/>
  <c r="BV242" i="3"/>
  <c r="AH264" i="6"/>
  <c r="AH264" i="3"/>
  <c r="AU255" i="3"/>
  <c r="AM255" i="3"/>
  <c r="X222" i="2"/>
  <c r="W222" i="2"/>
  <c r="V222" i="2"/>
  <c r="AA222" i="2"/>
  <c r="Z222" i="2"/>
  <c r="Y222" i="2"/>
  <c r="AU250" i="3"/>
  <c r="AM250" i="3"/>
  <c r="AZ253" i="5"/>
  <c r="AS253" i="5"/>
  <c r="BN254" i="3"/>
  <c r="AR254" i="3"/>
  <c r="AZ254" i="3"/>
  <c r="AV254" i="8"/>
  <c r="AO254" i="8"/>
  <c r="F272" i="6"/>
  <c r="X272" i="6" s="1"/>
  <c r="E272" i="6"/>
  <c r="W272" i="6" s="1"/>
  <c r="E272" i="1" s="1"/>
  <c r="P272" i="1" s="1"/>
  <c r="BO251" i="3"/>
  <c r="AY251" i="3"/>
  <c r="AQ251" i="3"/>
  <c r="B229" i="2"/>
  <c r="L229" i="2"/>
  <c r="O282" i="15"/>
  <c r="K282" i="15"/>
  <c r="P282" i="15"/>
  <c r="N282" i="15"/>
  <c r="M282" i="15"/>
  <c r="L282" i="15"/>
  <c r="C282" i="8"/>
  <c r="C282" i="7"/>
  <c r="AG282" i="7"/>
  <c r="C282" i="6"/>
  <c r="C281" i="5"/>
  <c r="C281" i="3"/>
  <c r="AE273" i="8"/>
  <c r="AG273" i="6"/>
  <c r="AG272" i="5"/>
  <c r="AE273" i="3"/>
  <c r="AI254" i="6"/>
  <c r="AW254" i="6"/>
  <c r="AP254" i="6"/>
  <c r="AO256" i="6"/>
  <c r="AV256" i="6"/>
  <c r="AU256" i="7"/>
  <c r="AN256" i="7"/>
  <c r="AI275" i="9"/>
  <c r="AQ275" i="9" s="1"/>
  <c r="AX275" i="9" s="1"/>
  <c r="AK275" i="5"/>
  <c r="AI276" i="3"/>
  <c r="AI255" i="6"/>
  <c r="AW255" i="6"/>
  <c r="AP255" i="6"/>
  <c r="AV256" i="8"/>
  <c r="AO256" i="8"/>
  <c r="BR252" i="3"/>
  <c r="AW252" i="3"/>
  <c r="AO252" i="3"/>
  <c r="M252" i="13"/>
  <c r="W252" i="5"/>
  <c r="D252" i="1" s="1"/>
  <c r="O252" i="1" s="1"/>
  <c r="AO259" i="10"/>
  <c r="AV259" i="10"/>
  <c r="F269" i="3"/>
  <c r="X269" i="3" s="1"/>
  <c r="E269" i="3"/>
  <c r="AR254" i="7"/>
  <c r="G254" i="1"/>
  <c r="R254" i="1" s="1"/>
  <c r="F269" i="7"/>
  <c r="E269" i="7"/>
  <c r="W269" i="7" s="1"/>
  <c r="F269" i="6"/>
  <c r="X269" i="6" s="1"/>
  <c r="E269" i="6"/>
  <c r="W269" i="6" s="1"/>
  <c r="E269" i="1" s="1"/>
  <c r="P269" i="1" s="1"/>
  <c r="AV269" i="7"/>
  <c r="AO269" i="7"/>
  <c r="BO262" i="3"/>
  <c r="AQ262" i="3"/>
  <c r="AY262" i="3"/>
  <c r="AH275" i="6"/>
  <c r="AH275" i="3"/>
  <c r="BV247" i="3"/>
  <c r="AV264" i="7"/>
  <c r="AO264" i="7"/>
  <c r="AR251" i="7"/>
  <c r="G251" i="1"/>
  <c r="R251" i="1" s="1"/>
  <c r="AD304" i="4"/>
  <c r="AG304" i="4"/>
  <c r="AF304" i="4"/>
  <c r="AE304" i="4"/>
  <c r="M304" i="4"/>
  <c r="K304" i="4"/>
  <c r="AI304" i="4"/>
  <c r="AH304" i="4"/>
  <c r="F266" i="8"/>
  <c r="E266" i="8"/>
  <c r="W266" i="8" s="1"/>
  <c r="F266" i="1" s="1"/>
  <c r="Q266" i="1" s="1"/>
  <c r="N234" i="2"/>
  <c r="D234" i="2"/>
  <c r="BP257" i="3"/>
  <c r="AX257" i="3"/>
  <c r="AP257" i="3"/>
  <c r="AI271" i="9"/>
  <c r="AQ271" i="9" s="1"/>
  <c r="AX271" i="9" s="1"/>
  <c r="AK271" i="5"/>
  <c r="AI272" i="3"/>
  <c r="O232" i="2"/>
  <c r="E232" i="2"/>
  <c r="AV258" i="6"/>
  <c r="AO258" i="6"/>
  <c r="AI267" i="9"/>
  <c r="AQ267" i="9" s="1"/>
  <c r="AX267" i="9" s="1"/>
  <c r="AK268" i="5"/>
  <c r="AI268" i="3"/>
  <c r="BN258" i="3"/>
  <c r="AZ258" i="3"/>
  <c r="AR258" i="3"/>
  <c r="AZ256" i="5"/>
  <c r="AS256" i="5"/>
  <c r="AE267" i="8"/>
  <c r="AG267" i="6"/>
  <c r="AG267" i="5"/>
  <c r="AE267" i="3"/>
  <c r="AT252" i="8"/>
  <c r="AM252" i="8"/>
  <c r="AQ228" i="6"/>
  <c r="AX228" i="6"/>
  <c r="AM257" i="3"/>
  <c r="AU257" i="3"/>
  <c r="P281" i="15"/>
  <c r="O281" i="15"/>
  <c r="N281" i="15"/>
  <c r="M281" i="15"/>
  <c r="K281" i="15"/>
  <c r="L281" i="15"/>
  <c r="C281" i="8"/>
  <c r="C281" i="7"/>
  <c r="AG281" i="7"/>
  <c r="C281" i="6"/>
  <c r="C280" i="5"/>
  <c r="C280" i="3"/>
  <c r="AM260" i="3"/>
  <c r="AU260" i="3"/>
  <c r="BQ252" i="3"/>
  <c r="AV252" i="3"/>
  <c r="AN252" i="3"/>
  <c r="BM259" i="3"/>
  <c r="W259" i="3"/>
  <c r="AO261" i="10"/>
  <c r="AV261" i="10"/>
  <c r="BT241" i="3"/>
  <c r="BS241" i="3"/>
  <c r="B241" i="1"/>
  <c r="M241" i="1" s="1"/>
  <c r="AT251" i="8"/>
  <c r="AM251" i="8"/>
  <c r="AQ224" i="6"/>
  <c r="AX224" i="6"/>
  <c r="AI256" i="6"/>
  <c r="AW256" i="6"/>
  <c r="AP256" i="6"/>
  <c r="AV265" i="5" l="1"/>
  <c r="AO265" i="5"/>
  <c r="AR268" i="7"/>
  <c r="G268" i="1"/>
  <c r="R268" i="1" s="1"/>
  <c r="BV250" i="3"/>
  <c r="AT275" i="8"/>
  <c r="AM275" i="8"/>
  <c r="AH286" i="7"/>
  <c r="AL285" i="5"/>
  <c r="AJ286" i="3"/>
  <c r="AQ265" i="5"/>
  <c r="AX265" i="5"/>
  <c r="AT266" i="5"/>
  <c r="BA266" i="5"/>
  <c r="N244" i="2"/>
  <c r="T244" i="2" s="1"/>
  <c r="D244" i="2"/>
  <c r="D247" i="2"/>
  <c r="N247" i="2"/>
  <c r="T247" i="2" s="1"/>
  <c r="BN270" i="3"/>
  <c r="AZ270" i="3"/>
  <c r="AR270" i="3"/>
  <c r="AW272" i="7"/>
  <c r="AP272" i="7"/>
  <c r="E276" i="5"/>
  <c r="F276" i="5"/>
  <c r="X276" i="5" s="1"/>
  <c r="N251" i="2"/>
  <c r="D251" i="2"/>
  <c r="AI279" i="9"/>
  <c r="AQ279" i="9" s="1"/>
  <c r="AX279" i="9" s="1"/>
  <c r="AK279" i="5"/>
  <c r="AI280" i="3"/>
  <c r="F281" i="7"/>
  <c r="E281" i="7"/>
  <c r="W281" i="7" s="1"/>
  <c r="O306" i="4"/>
  <c r="AX254" i="6"/>
  <c r="AQ254" i="6"/>
  <c r="AU265" i="7"/>
  <c r="AN265" i="7"/>
  <c r="AX267" i="5"/>
  <c r="AQ267" i="5"/>
  <c r="BA267" i="5"/>
  <c r="AT267" i="5"/>
  <c r="AU271" i="3"/>
  <c r="AM271" i="3"/>
  <c r="O292" i="15"/>
  <c r="P292" i="15"/>
  <c r="N292" i="15"/>
  <c r="M292" i="15"/>
  <c r="L292" i="15"/>
  <c r="K292" i="15"/>
  <c r="C292" i="8"/>
  <c r="C292" i="7"/>
  <c r="AG292" i="7"/>
  <c r="C292" i="6"/>
  <c r="C291" i="5"/>
  <c r="C291" i="3"/>
  <c r="AE277" i="8"/>
  <c r="AG277" i="6"/>
  <c r="AG276" i="5"/>
  <c r="AE277" i="3"/>
  <c r="AT268" i="8"/>
  <c r="AM268" i="8"/>
  <c r="AR266" i="7"/>
  <c r="G266" i="1"/>
  <c r="R266" i="1" s="1"/>
  <c r="AV269" i="5"/>
  <c r="AO269" i="5"/>
  <c r="AW275" i="7"/>
  <c r="AP275" i="7"/>
  <c r="AW273" i="7"/>
  <c r="AP273" i="7"/>
  <c r="AR265" i="7"/>
  <c r="G265" i="1"/>
  <c r="R265" i="1" s="1"/>
  <c r="AN270" i="7"/>
  <c r="AU270" i="7"/>
  <c r="AV263" i="10"/>
  <c r="AO263" i="10"/>
  <c r="F278" i="3"/>
  <c r="X278" i="3" s="1"/>
  <c r="E278" i="3"/>
  <c r="AI273" i="6"/>
  <c r="AP273" i="6"/>
  <c r="AW273" i="6"/>
  <c r="AU274" i="3"/>
  <c r="AM274" i="3"/>
  <c r="BQ265" i="3"/>
  <c r="AV265" i="3"/>
  <c r="AN265" i="3"/>
  <c r="N303" i="1"/>
  <c r="K303" i="1"/>
  <c r="AX273" i="7"/>
  <c r="AQ273" i="7"/>
  <c r="L250" i="2"/>
  <c r="B250" i="2"/>
  <c r="AV267" i="10"/>
  <c r="AO267" i="10"/>
  <c r="P290" i="15"/>
  <c r="O290" i="15"/>
  <c r="N290" i="15"/>
  <c r="M290" i="15"/>
  <c r="L290" i="15"/>
  <c r="K290" i="15"/>
  <c r="C290" i="8"/>
  <c r="C290" i="7"/>
  <c r="C290" i="6"/>
  <c r="AG290" i="7"/>
  <c r="C289" i="5"/>
  <c r="C289" i="3"/>
  <c r="AU276" i="3"/>
  <c r="AM276" i="3"/>
  <c r="AQ271" i="7"/>
  <c r="AX271" i="7"/>
  <c r="AT271" i="8"/>
  <c r="AM271" i="8"/>
  <c r="F284" i="8"/>
  <c r="E284" i="8"/>
  <c r="W284" i="8" s="1"/>
  <c r="F284" i="1" s="1"/>
  <c r="Q284" i="1" s="1"/>
  <c r="BV255" i="3"/>
  <c r="AQ266" i="5"/>
  <c r="AX266" i="5"/>
  <c r="N249" i="2"/>
  <c r="D249" i="2"/>
  <c r="F280" i="3"/>
  <c r="X280" i="3" s="1"/>
  <c r="E280" i="3"/>
  <c r="AG285" i="10"/>
  <c r="AG284" i="9"/>
  <c r="AO284" i="9" s="1"/>
  <c r="AV284" i="9" s="1"/>
  <c r="AG285" i="8"/>
  <c r="AF285" i="7"/>
  <c r="AI284" i="5"/>
  <c r="AG285" i="3"/>
  <c r="AI277" i="9"/>
  <c r="AQ277" i="9" s="1"/>
  <c r="AX277" i="9" s="1"/>
  <c r="AK277" i="5"/>
  <c r="AI278" i="3"/>
  <c r="AH280" i="7"/>
  <c r="AL279" i="5"/>
  <c r="AJ280" i="3"/>
  <c r="AH286" i="6"/>
  <c r="AH286" i="3"/>
  <c r="AQ260" i="6"/>
  <c r="AX260" i="6"/>
  <c r="BV252" i="3"/>
  <c r="BO266" i="3"/>
  <c r="AY266" i="3"/>
  <c r="AQ266" i="3"/>
  <c r="AL277" i="5"/>
  <c r="AH278" i="7"/>
  <c r="AJ278" i="3"/>
  <c r="BM265" i="3"/>
  <c r="W265" i="3"/>
  <c r="AV268" i="8"/>
  <c r="AO268" i="8"/>
  <c r="AX258" i="6"/>
  <c r="AQ258" i="6"/>
  <c r="L245" i="2"/>
  <c r="B245" i="2"/>
  <c r="BR263" i="3"/>
  <c r="AW263" i="3"/>
  <c r="AO263" i="3"/>
  <c r="F283" i="5"/>
  <c r="X283" i="5" s="1"/>
  <c r="E283" i="5"/>
  <c r="B305" i="15"/>
  <c r="B311" i="15"/>
  <c r="B312" i="15"/>
  <c r="B313" i="15"/>
  <c r="B310" i="15"/>
  <c r="B307" i="15"/>
  <c r="B314" i="15"/>
  <c r="B303" i="15"/>
  <c r="B308" i="15"/>
  <c r="B309" i="15"/>
  <c r="B306" i="15"/>
  <c r="B315" i="15"/>
  <c r="B304" i="15"/>
  <c r="I26" i="15"/>
  <c r="V234" i="2"/>
  <c r="AA234" i="2"/>
  <c r="W234" i="2"/>
  <c r="Z234" i="2"/>
  <c r="Y234" i="2"/>
  <c r="X234" i="2"/>
  <c r="AG281" i="10"/>
  <c r="AG280" i="9"/>
  <c r="AO280" i="9" s="1"/>
  <c r="AV280" i="9" s="1"/>
  <c r="AG281" i="8"/>
  <c r="AF281" i="7"/>
  <c r="AI280" i="5"/>
  <c r="AG281" i="3"/>
  <c r="L244" i="2"/>
  <c r="B244" i="2"/>
  <c r="BA263" i="5"/>
  <c r="AT263" i="5"/>
  <c r="AQ257" i="6"/>
  <c r="AX257" i="6"/>
  <c r="AQ271" i="5"/>
  <c r="AX271" i="5"/>
  <c r="AV264" i="6"/>
  <c r="AO264" i="6"/>
  <c r="AI280" i="9"/>
  <c r="AQ280" i="9" s="1"/>
  <c r="AX280" i="9" s="1"/>
  <c r="AK280" i="5"/>
  <c r="AI281" i="3"/>
  <c r="F281" i="3"/>
  <c r="X281" i="3" s="1"/>
  <c r="E281" i="3"/>
  <c r="AU272" i="7"/>
  <c r="AN272" i="7"/>
  <c r="AM264" i="8"/>
  <c r="AT264" i="8"/>
  <c r="AG277" i="10"/>
  <c r="AG277" i="8"/>
  <c r="AG276" i="9"/>
  <c r="AO276" i="9" s="1"/>
  <c r="AV276" i="9" s="1"/>
  <c r="AF277" i="7"/>
  <c r="AI276" i="5"/>
  <c r="AG277" i="3"/>
  <c r="AO269" i="6"/>
  <c r="AV269" i="6"/>
  <c r="BN268" i="3"/>
  <c r="AR268" i="3"/>
  <c r="AZ268" i="3"/>
  <c r="AO270" i="8"/>
  <c r="AV270" i="8"/>
  <c r="F278" i="5"/>
  <c r="X278" i="5" s="1"/>
  <c r="E278" i="5"/>
  <c r="BO270" i="3"/>
  <c r="AY270" i="3"/>
  <c r="AQ270" i="3"/>
  <c r="AV273" i="5"/>
  <c r="AO273" i="5"/>
  <c r="AX265" i="7"/>
  <c r="AQ265" i="7"/>
  <c r="BO275" i="3"/>
  <c r="AY275" i="3"/>
  <c r="AQ275" i="3"/>
  <c r="K298" i="15"/>
  <c r="L298" i="15"/>
  <c r="P298" i="15"/>
  <c r="O298" i="15"/>
  <c r="N298" i="15"/>
  <c r="M298" i="15"/>
  <c r="C298" i="8"/>
  <c r="AG298" i="7"/>
  <c r="C298" i="7"/>
  <c r="C297" i="5"/>
  <c r="C298" i="6"/>
  <c r="C297" i="3"/>
  <c r="AO275" i="5"/>
  <c r="AV275" i="5"/>
  <c r="BM270" i="3"/>
  <c r="W270" i="3"/>
  <c r="E241" i="2"/>
  <c r="O241" i="2"/>
  <c r="AF283" i="9"/>
  <c r="AN283" i="9" s="1"/>
  <c r="AU283" i="9" s="1"/>
  <c r="AI284" i="7"/>
  <c r="AF284" i="3"/>
  <c r="Z232" i="2"/>
  <c r="Y232" i="2"/>
  <c r="X232" i="2"/>
  <c r="W232" i="2"/>
  <c r="V232" i="2"/>
  <c r="AA232" i="2"/>
  <c r="AU266" i="7"/>
  <c r="AN266" i="7"/>
  <c r="C305" i="1"/>
  <c r="AA236" i="2"/>
  <c r="Z236" i="2"/>
  <c r="Y236" i="2"/>
  <c r="X236" i="2"/>
  <c r="W236" i="2"/>
  <c r="V236" i="2"/>
  <c r="BP274" i="3"/>
  <c r="AX274" i="3"/>
  <c r="AP274" i="3"/>
  <c r="AR269" i="7"/>
  <c r="G269" i="1"/>
  <c r="R269" i="1" s="1"/>
  <c r="AI287" i="9"/>
  <c r="AQ287" i="9" s="1"/>
  <c r="AX287" i="9" s="1"/>
  <c r="AK287" i="5"/>
  <c r="AI288" i="3"/>
  <c r="AH289" i="6"/>
  <c r="AH289" i="3"/>
  <c r="AO270" i="5"/>
  <c r="AV270" i="5"/>
  <c r="AE287" i="8"/>
  <c r="AG287" i="6"/>
  <c r="AG286" i="5"/>
  <c r="AE287" i="3"/>
  <c r="AR274" i="7"/>
  <c r="G274" i="1"/>
  <c r="R274" i="1" s="1"/>
  <c r="AT275" i="5"/>
  <c r="BA275" i="5"/>
  <c r="AA231" i="2"/>
  <c r="Z231" i="2"/>
  <c r="Y231" i="2"/>
  <c r="X231" i="2"/>
  <c r="W231" i="2"/>
  <c r="V231" i="2"/>
  <c r="BR275" i="3"/>
  <c r="AW275" i="3"/>
  <c r="AO275" i="3"/>
  <c r="AH283" i="6"/>
  <c r="AH283" i="3"/>
  <c r="AU273" i="7"/>
  <c r="AN273" i="7"/>
  <c r="AU275" i="7"/>
  <c r="AN275" i="7"/>
  <c r="BO268" i="3"/>
  <c r="AY268" i="3"/>
  <c r="AQ268" i="3"/>
  <c r="BV257" i="3"/>
  <c r="AA230" i="2"/>
  <c r="Z230" i="2"/>
  <c r="Y230" i="2"/>
  <c r="X230" i="2"/>
  <c r="W230" i="2"/>
  <c r="V230" i="2"/>
  <c r="AH283" i="7"/>
  <c r="AL282" i="5"/>
  <c r="AJ283" i="3"/>
  <c r="AQ253" i="6"/>
  <c r="AX253" i="6"/>
  <c r="BN273" i="3"/>
  <c r="AR273" i="3"/>
  <c r="AZ273" i="3"/>
  <c r="AE314" i="15"/>
  <c r="AF314" i="15"/>
  <c r="A315" i="15"/>
  <c r="AO265" i="10"/>
  <c r="AV265" i="10"/>
  <c r="BA274" i="5"/>
  <c r="AT274" i="5"/>
  <c r="BP273" i="3"/>
  <c r="AX273" i="3"/>
  <c r="AP273" i="3"/>
  <c r="AR272" i="7"/>
  <c r="G272" i="1"/>
  <c r="R272" i="1" s="1"/>
  <c r="F284" i="7"/>
  <c r="E284" i="7"/>
  <c r="W284" i="7" s="1"/>
  <c r="BM268" i="3"/>
  <c r="W268" i="3"/>
  <c r="AW263" i="7"/>
  <c r="AP263" i="7"/>
  <c r="F281" i="5"/>
  <c r="X281" i="5" s="1"/>
  <c r="E281" i="5"/>
  <c r="AO272" i="8"/>
  <c r="AV272" i="8"/>
  <c r="AI276" i="9"/>
  <c r="AQ276" i="9" s="1"/>
  <c r="AX276" i="9" s="1"/>
  <c r="AK276" i="5"/>
  <c r="AI277" i="3"/>
  <c r="AM269" i="8"/>
  <c r="AT269" i="8"/>
  <c r="E279" i="6"/>
  <c r="W279" i="6" s="1"/>
  <c r="E279" i="1" s="1"/>
  <c r="P279" i="1" s="1"/>
  <c r="F279" i="6"/>
  <c r="X279" i="6" s="1"/>
  <c r="AZ270" i="5"/>
  <c r="AS270" i="5"/>
  <c r="AZ274" i="5"/>
  <c r="AS274" i="5"/>
  <c r="O295" i="15"/>
  <c r="N295" i="15"/>
  <c r="M295" i="15"/>
  <c r="L295" i="15"/>
  <c r="K295" i="15"/>
  <c r="P295" i="15"/>
  <c r="C295" i="8"/>
  <c r="C295" i="7"/>
  <c r="AG295" i="7"/>
  <c r="C295" i="6"/>
  <c r="C294" i="5"/>
  <c r="C294" i="3"/>
  <c r="AO276" i="6"/>
  <c r="AV276" i="6"/>
  <c r="B246" i="2"/>
  <c r="L246" i="2"/>
  <c r="AE284" i="8"/>
  <c r="AG284" i="6"/>
  <c r="AG283" i="5"/>
  <c r="AE284" i="3"/>
  <c r="M272" i="13"/>
  <c r="W272" i="5"/>
  <c r="D272" i="1" s="1"/>
  <c r="O272" i="1" s="1"/>
  <c r="AV266" i="8"/>
  <c r="AO266" i="8"/>
  <c r="AI272" i="6"/>
  <c r="AW272" i="6"/>
  <c r="AP272" i="6"/>
  <c r="F283" i="7"/>
  <c r="E283" i="7"/>
  <c r="W283" i="7" s="1"/>
  <c r="AU275" i="3"/>
  <c r="AM275" i="3"/>
  <c r="AT270" i="8"/>
  <c r="AM270" i="8"/>
  <c r="AG283" i="10"/>
  <c r="AG282" i="9"/>
  <c r="AO282" i="9" s="1"/>
  <c r="AV282" i="9" s="1"/>
  <c r="AG283" i="8"/>
  <c r="AF283" i="7"/>
  <c r="AI282" i="5"/>
  <c r="AG283" i="3"/>
  <c r="BR273" i="3"/>
  <c r="AW273" i="3"/>
  <c r="AO273" i="3"/>
  <c r="AF277" i="9"/>
  <c r="AN277" i="9" s="1"/>
  <c r="AU277" i="9" s="1"/>
  <c r="AI278" i="7"/>
  <c r="AF278" i="3"/>
  <c r="D239" i="2"/>
  <c r="N239" i="2"/>
  <c r="AU268" i="7"/>
  <c r="AN268" i="7"/>
  <c r="BM267" i="3"/>
  <c r="W267" i="3"/>
  <c r="AF282" i="9"/>
  <c r="AN282" i="9" s="1"/>
  <c r="AU282" i="9" s="1"/>
  <c r="AI283" i="7"/>
  <c r="AF283" i="3"/>
  <c r="AI266" i="6"/>
  <c r="AW266" i="6"/>
  <c r="AP266" i="6"/>
  <c r="M268" i="13"/>
  <c r="W268" i="5"/>
  <c r="D268" i="1" s="1"/>
  <c r="O268" i="1" s="1"/>
  <c r="M271" i="13"/>
  <c r="W271" i="5"/>
  <c r="D271" i="1" s="1"/>
  <c r="O271" i="1" s="1"/>
  <c r="AH287" i="7"/>
  <c r="AL286" i="5"/>
  <c r="AJ287" i="3"/>
  <c r="AQ261" i="6"/>
  <c r="AX261" i="6"/>
  <c r="BN264" i="3"/>
  <c r="AZ264" i="3"/>
  <c r="AR264" i="3"/>
  <c r="Y237" i="2"/>
  <c r="X237" i="2"/>
  <c r="W237" i="2"/>
  <c r="V237" i="2"/>
  <c r="AA237" i="2"/>
  <c r="Z237" i="2"/>
  <c r="AV273" i="10"/>
  <c r="AO273" i="10"/>
  <c r="AX263" i="7"/>
  <c r="AQ263" i="7"/>
  <c r="AH281" i="7"/>
  <c r="AL280" i="5"/>
  <c r="AJ281" i="3"/>
  <c r="BM264" i="3"/>
  <c r="W264" i="3"/>
  <c r="AT268" i="5"/>
  <c r="BA268" i="5"/>
  <c r="BP263" i="3"/>
  <c r="AX263" i="3"/>
  <c r="AP263" i="3"/>
  <c r="AV274" i="6"/>
  <c r="AO274" i="6"/>
  <c r="BO272" i="3"/>
  <c r="AQ272" i="3"/>
  <c r="AY272" i="3"/>
  <c r="F282" i="6"/>
  <c r="X282" i="6" s="1"/>
  <c r="E282" i="6"/>
  <c r="W282" i="6" s="1"/>
  <c r="E282" i="1" s="1"/>
  <c r="P282" i="1" s="1"/>
  <c r="F288" i="3"/>
  <c r="X288" i="3" s="1"/>
  <c r="E288" i="3"/>
  <c r="AF276" i="9"/>
  <c r="AN276" i="9" s="1"/>
  <c r="AU276" i="9" s="1"/>
  <c r="AI277" i="7"/>
  <c r="AF277" i="3"/>
  <c r="AX250" i="6"/>
  <c r="AQ250" i="6"/>
  <c r="B240" i="2"/>
  <c r="L240" i="2"/>
  <c r="AW268" i="7"/>
  <c r="AP268" i="7"/>
  <c r="AI263" i="6"/>
  <c r="AW263" i="6"/>
  <c r="AP263" i="6"/>
  <c r="M266" i="13"/>
  <c r="W266" i="5"/>
  <c r="D266" i="1" s="1"/>
  <c r="O266" i="1" s="1"/>
  <c r="AV270" i="10"/>
  <c r="AO270" i="10"/>
  <c r="E279" i="7"/>
  <c r="W279" i="7" s="1"/>
  <c r="F279" i="7"/>
  <c r="AM274" i="8"/>
  <c r="AT274" i="8"/>
  <c r="BT261" i="3"/>
  <c r="BS261" i="3"/>
  <c r="B261" i="1"/>
  <c r="M261" i="1" s="1"/>
  <c r="O251" i="2"/>
  <c r="E251" i="2"/>
  <c r="AU266" i="3"/>
  <c r="AM266" i="3"/>
  <c r="P297" i="15"/>
  <c r="O297" i="15"/>
  <c r="N297" i="15"/>
  <c r="M297" i="15"/>
  <c r="L297" i="15"/>
  <c r="K297" i="15"/>
  <c r="C297" i="8"/>
  <c r="C297" i="7"/>
  <c r="AG297" i="7"/>
  <c r="C297" i="6"/>
  <c r="C296" i="5"/>
  <c r="C296" i="3"/>
  <c r="AT276" i="8"/>
  <c r="AM276" i="8"/>
  <c r="M270" i="13"/>
  <c r="W270" i="5"/>
  <c r="D270" i="1" s="1"/>
  <c r="O270" i="1" s="1"/>
  <c r="AG284" i="10"/>
  <c r="AG283" i="9"/>
  <c r="AO283" i="9" s="1"/>
  <c r="AV283" i="9" s="1"/>
  <c r="AG284" i="8"/>
  <c r="AF284" i="7"/>
  <c r="AI283" i="5"/>
  <c r="AG284" i="3"/>
  <c r="AR270" i="7"/>
  <c r="G270" i="1"/>
  <c r="R270" i="1" s="1"/>
  <c r="D248" i="2"/>
  <c r="N248" i="2"/>
  <c r="T248" i="2" s="1"/>
  <c r="BO264" i="3"/>
  <c r="AY264" i="3"/>
  <c r="AQ264" i="3"/>
  <c r="AF284" i="9"/>
  <c r="AN284" i="9" s="1"/>
  <c r="AU284" i="9" s="1"/>
  <c r="AI285" i="7"/>
  <c r="AF285" i="3"/>
  <c r="AH280" i="6"/>
  <c r="AH280" i="3"/>
  <c r="AV281" i="7"/>
  <c r="AO281" i="7"/>
  <c r="BR265" i="3"/>
  <c r="AO265" i="3"/>
  <c r="AW265" i="3"/>
  <c r="BO271" i="3"/>
  <c r="AY271" i="3"/>
  <c r="AQ271" i="3"/>
  <c r="AE23" i="9"/>
  <c r="AM24" i="9"/>
  <c r="BT257" i="3"/>
  <c r="BS257" i="3"/>
  <c r="B257" i="1"/>
  <c r="M257" i="1" s="1"/>
  <c r="AQ256" i="6"/>
  <c r="AX256" i="6"/>
  <c r="BM272" i="3"/>
  <c r="W272" i="3"/>
  <c r="AV275" i="8"/>
  <c r="AO275" i="8"/>
  <c r="B248" i="2"/>
  <c r="L248" i="2"/>
  <c r="BN275" i="3"/>
  <c r="AZ275" i="3"/>
  <c r="AR275" i="3"/>
  <c r="AH277" i="7"/>
  <c r="AL276" i="5"/>
  <c r="AJ277" i="3"/>
  <c r="L242" i="2"/>
  <c r="B242" i="2"/>
  <c r="BO269" i="3"/>
  <c r="AY269" i="3"/>
  <c r="AQ269" i="3"/>
  <c r="BS251" i="3"/>
  <c r="BT251" i="3"/>
  <c r="B251" i="1"/>
  <c r="M251" i="1" s="1"/>
  <c r="N242" i="2"/>
  <c r="T242" i="2" s="1"/>
  <c r="D242" i="2"/>
  <c r="X233" i="2"/>
  <c r="W233" i="2"/>
  <c r="V233" i="2"/>
  <c r="AA233" i="2"/>
  <c r="Z233" i="2"/>
  <c r="Y233" i="2"/>
  <c r="F284" i="3"/>
  <c r="X284" i="3" s="1"/>
  <c r="E284" i="3"/>
  <c r="AV279" i="7"/>
  <c r="AO279" i="7"/>
  <c r="F277" i="3"/>
  <c r="X277" i="3" s="1"/>
  <c r="E277" i="3"/>
  <c r="BV261" i="3"/>
  <c r="AI270" i="6"/>
  <c r="AW270" i="6"/>
  <c r="AP270" i="6"/>
  <c r="BO265" i="3"/>
  <c r="AQ265" i="3"/>
  <c r="AY265" i="3"/>
  <c r="AO266" i="5"/>
  <c r="AV266" i="5"/>
  <c r="BR269" i="3"/>
  <c r="AW269" i="3"/>
  <c r="AO269" i="3"/>
  <c r="H309" i="4"/>
  <c r="N291" i="15"/>
  <c r="M291" i="15"/>
  <c r="L291" i="15"/>
  <c r="K291" i="15"/>
  <c r="P291" i="15"/>
  <c r="O291" i="15"/>
  <c r="C291" i="8"/>
  <c r="AG291" i="7"/>
  <c r="C291" i="7"/>
  <c r="C291" i="6"/>
  <c r="C290" i="5"/>
  <c r="C290" i="3"/>
  <c r="D246" i="2"/>
  <c r="N246" i="2"/>
  <c r="AH284" i="6"/>
  <c r="AH284" i="3"/>
  <c r="AV266" i="10"/>
  <c r="AO266" i="10"/>
  <c r="N250" i="2"/>
  <c r="D250" i="2"/>
  <c r="AW274" i="7"/>
  <c r="AP274" i="7"/>
  <c r="M263" i="13"/>
  <c r="W263" i="5"/>
  <c r="D263" i="1" s="1"/>
  <c r="O263" i="1" s="1"/>
  <c r="F280" i="5"/>
  <c r="X280" i="5" s="1"/>
  <c r="E280" i="5"/>
  <c r="BQ275" i="3"/>
  <c r="AV275" i="3"/>
  <c r="AN275" i="3"/>
  <c r="O242" i="2"/>
  <c r="E242" i="2"/>
  <c r="AU265" i="3"/>
  <c r="AM265" i="3"/>
  <c r="BN276" i="3"/>
  <c r="AZ276" i="3"/>
  <c r="AR276" i="3"/>
  <c r="BP266" i="3"/>
  <c r="AX266" i="3"/>
  <c r="AP266" i="3"/>
  <c r="BQ267" i="3"/>
  <c r="AN267" i="3"/>
  <c r="AV267" i="3"/>
  <c r="B241" i="2"/>
  <c r="L241" i="2"/>
  <c r="AV277" i="7"/>
  <c r="AO277" i="7"/>
  <c r="AU264" i="7"/>
  <c r="AN264" i="7"/>
  <c r="AA227" i="2"/>
  <c r="Z227" i="2"/>
  <c r="X227" i="2"/>
  <c r="W227" i="2"/>
  <c r="Y227" i="2"/>
  <c r="V227" i="2"/>
  <c r="AU273" i="3"/>
  <c r="AM273" i="3"/>
  <c r="AV265" i="8"/>
  <c r="AO265" i="8"/>
  <c r="AV284" i="7"/>
  <c r="AO284" i="7"/>
  <c r="AV275" i="10"/>
  <c r="AO275" i="10"/>
  <c r="AO273" i="6"/>
  <c r="AV273" i="6"/>
  <c r="AO264" i="5"/>
  <c r="AV264" i="5"/>
  <c r="AU269" i="3"/>
  <c r="AM269" i="3"/>
  <c r="BM274" i="3"/>
  <c r="W274" i="3"/>
  <c r="AT273" i="8"/>
  <c r="AM273" i="8"/>
  <c r="AI275" i="6"/>
  <c r="AP275" i="6"/>
  <c r="AW275" i="6"/>
  <c r="F289" i="6"/>
  <c r="X289" i="6" s="1"/>
  <c r="E289" i="6"/>
  <c r="W289" i="6" s="1"/>
  <c r="E289" i="1" s="1"/>
  <c r="P289" i="1" s="1"/>
  <c r="E284" i="5"/>
  <c r="F284" i="5"/>
  <c r="X284" i="5" s="1"/>
  <c r="AJ18" i="9"/>
  <c r="AR19" i="9"/>
  <c r="F279" i="8"/>
  <c r="E279" i="8"/>
  <c r="W279" i="8" s="1"/>
  <c r="F279" i="1" s="1"/>
  <c r="Q279" i="1" s="1"/>
  <c r="AO278" i="7"/>
  <c r="AV278" i="7"/>
  <c r="BP270" i="3"/>
  <c r="AX270" i="3"/>
  <c r="AP270" i="3"/>
  <c r="AU263" i="3"/>
  <c r="AM263" i="3"/>
  <c r="AZ265" i="5"/>
  <c r="AS265" i="5"/>
  <c r="AO266" i="6"/>
  <c r="AV266" i="6"/>
  <c r="AX269" i="5"/>
  <c r="AQ269" i="5"/>
  <c r="L299" i="15"/>
  <c r="K299" i="15"/>
  <c r="P299" i="15"/>
  <c r="O299" i="15"/>
  <c r="M299" i="15"/>
  <c r="N299" i="15"/>
  <c r="C299" i="8"/>
  <c r="C299" i="7"/>
  <c r="AG299" i="7"/>
  <c r="C299" i="6"/>
  <c r="C298" i="5"/>
  <c r="C298" i="3"/>
  <c r="AI283" i="9"/>
  <c r="AQ283" i="9" s="1"/>
  <c r="AX283" i="9" s="1"/>
  <c r="AK283" i="5"/>
  <c r="AI284" i="3"/>
  <c r="BS262" i="3"/>
  <c r="BT262" i="3"/>
  <c r="B262" i="1"/>
  <c r="M262" i="1" s="1"/>
  <c r="E245" i="2"/>
  <c r="O245" i="2"/>
  <c r="AH287" i="6"/>
  <c r="AH287" i="3"/>
  <c r="F280" i="8"/>
  <c r="E280" i="8"/>
  <c r="W280" i="8" s="1"/>
  <c r="F280" i="1" s="1"/>
  <c r="Q280" i="1" s="1"/>
  <c r="BR276" i="3"/>
  <c r="AW276" i="3"/>
  <c r="AO276" i="3"/>
  <c r="BT252" i="3"/>
  <c r="BS252" i="3"/>
  <c r="B252" i="1"/>
  <c r="M252" i="1" s="1"/>
  <c r="AE288" i="8"/>
  <c r="AG288" i="6"/>
  <c r="AG287" i="5"/>
  <c r="AE288" i="3"/>
  <c r="AQ268" i="5"/>
  <c r="AX268" i="5"/>
  <c r="BT250" i="3"/>
  <c r="BS250" i="3"/>
  <c r="B250" i="1"/>
  <c r="M250" i="1" s="1"/>
  <c r="AF287" i="9"/>
  <c r="AN287" i="9" s="1"/>
  <c r="AU287" i="9" s="1"/>
  <c r="AI288" i="7"/>
  <c r="AF288" i="3"/>
  <c r="AX275" i="7"/>
  <c r="AQ275" i="7"/>
  <c r="AO275" i="6"/>
  <c r="AV275" i="6"/>
  <c r="AG288" i="10"/>
  <c r="AG287" i="9"/>
  <c r="AO287" i="9" s="1"/>
  <c r="AV287" i="9" s="1"/>
  <c r="AG288" i="8"/>
  <c r="AF288" i="7"/>
  <c r="AI287" i="5"/>
  <c r="AG288" i="3"/>
  <c r="AG287" i="10"/>
  <c r="AG286" i="9"/>
  <c r="AO286" i="9" s="1"/>
  <c r="AV286" i="9" s="1"/>
  <c r="AG287" i="8"/>
  <c r="AF287" i="7"/>
  <c r="AI286" i="5"/>
  <c r="AG287" i="3"/>
  <c r="BN266" i="3"/>
  <c r="AZ266" i="3"/>
  <c r="AR266" i="3"/>
  <c r="AT265" i="8"/>
  <c r="AM265" i="8"/>
  <c r="AV273" i="8"/>
  <c r="AO273" i="8"/>
  <c r="L249" i="2"/>
  <c r="B249" i="2"/>
  <c r="BR267" i="3"/>
  <c r="AW267" i="3"/>
  <c r="AO267" i="3"/>
  <c r="F281" i="8"/>
  <c r="E281" i="8"/>
  <c r="W281" i="8" s="1"/>
  <c r="F281" i="1" s="1"/>
  <c r="Q281" i="1" s="1"/>
  <c r="AF279" i="9"/>
  <c r="AN279" i="9" s="1"/>
  <c r="AU279" i="9" s="1"/>
  <c r="AI280" i="7"/>
  <c r="AF280" i="3"/>
  <c r="F284" i="6"/>
  <c r="X284" i="6" s="1"/>
  <c r="E284" i="6"/>
  <c r="W284" i="6" s="1"/>
  <c r="E284" i="1" s="1"/>
  <c r="P284" i="1" s="1"/>
  <c r="F277" i="8"/>
  <c r="E277" i="8"/>
  <c r="W277" i="8" s="1"/>
  <c r="F277" i="1" s="1"/>
  <c r="Q277" i="1" s="1"/>
  <c r="AA235" i="2"/>
  <c r="Z235" i="2"/>
  <c r="Y235" i="2"/>
  <c r="X235" i="2"/>
  <c r="W235" i="2"/>
  <c r="V235" i="2"/>
  <c r="AW267" i="7"/>
  <c r="AP267" i="7"/>
  <c r="AO264" i="10"/>
  <c r="AV264" i="10"/>
  <c r="AV263" i="8"/>
  <c r="AO263" i="8"/>
  <c r="BQ273" i="3"/>
  <c r="AN273" i="3"/>
  <c r="AV273" i="3"/>
  <c r="AQ251" i="6"/>
  <c r="AX251" i="6"/>
  <c r="AV271" i="6"/>
  <c r="AO271" i="6"/>
  <c r="BT255" i="3"/>
  <c r="BS255" i="3"/>
  <c r="B255" i="1"/>
  <c r="M255" i="1" s="1"/>
  <c r="E288" i="5"/>
  <c r="F288" i="5"/>
  <c r="X288" i="5" s="1"/>
  <c r="BO267" i="3"/>
  <c r="AQ267" i="3"/>
  <c r="AY267" i="3"/>
  <c r="BV251" i="3"/>
  <c r="AZ263" i="5"/>
  <c r="AS263" i="5"/>
  <c r="BQ272" i="3"/>
  <c r="AV272" i="3"/>
  <c r="AN272" i="3"/>
  <c r="AU272" i="3"/>
  <c r="AM272" i="3"/>
  <c r="BS260" i="3"/>
  <c r="BT260" i="3"/>
  <c r="B260" i="1"/>
  <c r="M260" i="1" s="1"/>
  <c r="F285" i="6"/>
  <c r="X285" i="6" s="1"/>
  <c r="E285" i="6"/>
  <c r="W285" i="6" s="1"/>
  <c r="E285" i="1" s="1"/>
  <c r="P285" i="1" s="1"/>
  <c r="AE279" i="8"/>
  <c r="AG279" i="6"/>
  <c r="AG278" i="5"/>
  <c r="AE279" i="3"/>
  <c r="F277" i="5"/>
  <c r="X277" i="5" s="1"/>
  <c r="E277" i="5"/>
  <c r="F286" i="3"/>
  <c r="X286" i="3" s="1"/>
  <c r="E286" i="3"/>
  <c r="AV263" i="5"/>
  <c r="AO263" i="5"/>
  <c r="O244" i="2"/>
  <c r="E244" i="2"/>
  <c r="BS258" i="3"/>
  <c r="BT258" i="3"/>
  <c r="B258" i="1"/>
  <c r="M258" i="1" s="1"/>
  <c r="AT266" i="8"/>
  <c r="AM266" i="8"/>
  <c r="AU269" i="7"/>
  <c r="AN269" i="7"/>
  <c r="AR273" i="7"/>
  <c r="G273" i="1"/>
  <c r="R273" i="1" s="1"/>
  <c r="N302" i="15"/>
  <c r="L302" i="15"/>
  <c r="K302" i="15"/>
  <c r="P302" i="15"/>
  <c r="O302" i="15"/>
  <c r="M302" i="15"/>
  <c r="C302" i="8"/>
  <c r="AG302" i="7"/>
  <c r="C302" i="7"/>
  <c r="C302" i="6"/>
  <c r="C301" i="5"/>
  <c r="C301" i="3"/>
  <c r="BM271" i="3"/>
  <c r="W271" i="3"/>
  <c r="AH284" i="7"/>
  <c r="AL283" i="5"/>
  <c r="AJ284" i="3"/>
  <c r="BV262" i="3"/>
  <c r="AM267" i="8"/>
  <c r="AT267" i="8"/>
  <c r="AH288" i="6"/>
  <c r="AH288" i="3"/>
  <c r="AO270" i="6"/>
  <c r="AV270" i="6"/>
  <c r="AO274" i="8"/>
  <c r="AV274" i="8"/>
  <c r="AU306" i="4"/>
  <c r="F307" i="4"/>
  <c r="D241" i="2"/>
  <c r="N241" i="2"/>
  <c r="T241" i="2" s="1"/>
  <c r="BR268" i="3"/>
  <c r="AW268" i="3"/>
  <c r="AO268" i="3"/>
  <c r="AS264" i="5"/>
  <c r="AZ264" i="5"/>
  <c r="F283" i="8"/>
  <c r="E283" i="8"/>
  <c r="W283" i="8" s="1"/>
  <c r="F283" i="1" s="1"/>
  <c r="Q283" i="1" s="1"/>
  <c r="M273" i="13"/>
  <c r="W273" i="5"/>
  <c r="D273" i="1" s="1"/>
  <c r="O273" i="1" s="1"/>
  <c r="AR264" i="7"/>
  <c r="G264" i="1"/>
  <c r="R264" i="1" s="1"/>
  <c r="AG280" i="10"/>
  <c r="AG279" i="9"/>
  <c r="AO279" i="9" s="1"/>
  <c r="AV279" i="9" s="1"/>
  <c r="AG280" i="8"/>
  <c r="AF280" i="7"/>
  <c r="AI279" i="5"/>
  <c r="AG280" i="3"/>
  <c r="AI285" i="9"/>
  <c r="AQ285" i="9" s="1"/>
  <c r="AX285" i="9" s="1"/>
  <c r="AK285" i="5"/>
  <c r="AI286" i="3"/>
  <c r="J306" i="4"/>
  <c r="AI284" i="9"/>
  <c r="AQ284" i="9" s="1"/>
  <c r="AX284" i="9" s="1"/>
  <c r="AK284" i="5"/>
  <c r="AI285" i="3"/>
  <c r="AV265" i="6"/>
  <c r="AO265" i="6"/>
  <c r="BM269" i="3"/>
  <c r="W269" i="3"/>
  <c r="E277" i="6"/>
  <c r="W277" i="6" s="1"/>
  <c r="E277" i="1" s="1"/>
  <c r="P277" i="1" s="1"/>
  <c r="F277" i="6"/>
  <c r="X277" i="6" s="1"/>
  <c r="AV268" i="10"/>
  <c r="AO268" i="10"/>
  <c r="AI282" i="9"/>
  <c r="AQ282" i="9" s="1"/>
  <c r="AX282" i="9" s="1"/>
  <c r="AK282" i="5"/>
  <c r="AI283" i="3"/>
  <c r="P296" i="15"/>
  <c r="L296" i="15"/>
  <c r="N296" i="15"/>
  <c r="O296" i="15"/>
  <c r="M296" i="15"/>
  <c r="K296" i="15"/>
  <c r="C296" i="8"/>
  <c r="AG296" i="7"/>
  <c r="C296" i="6"/>
  <c r="C296" i="7"/>
  <c r="C295" i="5"/>
  <c r="C295" i="3"/>
  <c r="AU268" i="3"/>
  <c r="AM268" i="3"/>
  <c r="AO268" i="5"/>
  <c r="AV268" i="5"/>
  <c r="BR270" i="3"/>
  <c r="AW270" i="3"/>
  <c r="AO270" i="3"/>
  <c r="AV268" i="6"/>
  <c r="AO268" i="6"/>
  <c r="AQ270" i="5"/>
  <c r="AX270" i="5"/>
  <c r="AS271" i="5"/>
  <c r="AZ271" i="5"/>
  <c r="AV282" i="7"/>
  <c r="AO282" i="7"/>
  <c r="AO272" i="10"/>
  <c r="AV272" i="10"/>
  <c r="F282" i="7"/>
  <c r="E282" i="7"/>
  <c r="W282" i="7" s="1"/>
  <c r="AI271" i="6"/>
  <c r="AW271" i="6"/>
  <c r="AP271" i="6"/>
  <c r="F287" i="3"/>
  <c r="X287" i="3" s="1"/>
  <c r="E287" i="3"/>
  <c r="BM266" i="3"/>
  <c r="W266" i="3"/>
  <c r="F285" i="3"/>
  <c r="X285" i="3" s="1"/>
  <c r="E285" i="3"/>
  <c r="D240" i="2"/>
  <c r="N240" i="2"/>
  <c r="T240" i="2" s="1"/>
  <c r="AX264" i="7"/>
  <c r="AQ264" i="7"/>
  <c r="AV288" i="7"/>
  <c r="AO288" i="7"/>
  <c r="BP268" i="3"/>
  <c r="AX268" i="3"/>
  <c r="AP268" i="3"/>
  <c r="BM275" i="3"/>
  <c r="W275" i="3"/>
  <c r="F289" i="7"/>
  <c r="E289" i="7"/>
  <c r="W289" i="7" s="1"/>
  <c r="BO274" i="3"/>
  <c r="AY274" i="3"/>
  <c r="AQ274" i="3"/>
  <c r="AI269" i="6"/>
  <c r="AP269" i="6"/>
  <c r="AW269" i="6"/>
  <c r="AX272" i="7"/>
  <c r="AQ272" i="7"/>
  <c r="AO271" i="5"/>
  <c r="AV271" i="5"/>
  <c r="BV260" i="3"/>
  <c r="AR267" i="7"/>
  <c r="G267" i="1"/>
  <c r="R267" i="1" s="1"/>
  <c r="N245" i="2"/>
  <c r="D245" i="2"/>
  <c r="AV285" i="7"/>
  <c r="AO285" i="7"/>
  <c r="AG279" i="10"/>
  <c r="AG278" i="9"/>
  <c r="AO278" i="9" s="1"/>
  <c r="AV278" i="9" s="1"/>
  <c r="AF279" i="7"/>
  <c r="AG279" i="8"/>
  <c r="AI278" i="5"/>
  <c r="AG279" i="3"/>
  <c r="F278" i="6"/>
  <c r="X278" i="6" s="1"/>
  <c r="E278" i="6"/>
  <c r="W278" i="6" s="1"/>
  <c r="E278" i="1" s="1"/>
  <c r="P278" i="1" s="1"/>
  <c r="F286" i="5"/>
  <c r="X286" i="5" s="1"/>
  <c r="E286" i="5"/>
  <c r="AV263" i="6"/>
  <c r="AO263" i="6"/>
  <c r="BV258" i="3"/>
  <c r="BR271" i="3"/>
  <c r="AW271" i="3"/>
  <c r="AO271" i="3"/>
  <c r="AO269" i="8"/>
  <c r="AV269" i="8"/>
  <c r="P301" i="15"/>
  <c r="O301" i="15"/>
  <c r="N301" i="15"/>
  <c r="M301" i="15"/>
  <c r="K301" i="15"/>
  <c r="L301" i="15"/>
  <c r="C301" i="8"/>
  <c r="C301" i="7"/>
  <c r="AG301" i="7"/>
  <c r="C301" i="6"/>
  <c r="C300" i="5"/>
  <c r="C300" i="3"/>
  <c r="B247" i="2"/>
  <c r="L247" i="2"/>
  <c r="BN269" i="3"/>
  <c r="AZ269" i="3"/>
  <c r="AR269" i="3"/>
  <c r="AR276" i="7"/>
  <c r="G276" i="1"/>
  <c r="R276" i="1" s="1"/>
  <c r="BQ268" i="3"/>
  <c r="AV268" i="3"/>
  <c r="AN268" i="3"/>
  <c r="F279" i="5"/>
  <c r="X279" i="5" s="1"/>
  <c r="E279" i="5"/>
  <c r="O252" i="2"/>
  <c r="E252" i="2"/>
  <c r="AG286" i="10"/>
  <c r="AG285" i="9"/>
  <c r="AO285" i="9" s="1"/>
  <c r="AV285" i="9" s="1"/>
  <c r="AG286" i="8"/>
  <c r="AF286" i="7"/>
  <c r="AI285" i="5"/>
  <c r="AG286" i="3"/>
  <c r="N302" i="1"/>
  <c r="K302" i="1"/>
  <c r="E247" i="2"/>
  <c r="O247" i="2"/>
  <c r="AE289" i="8"/>
  <c r="AG289" i="6"/>
  <c r="AG288" i="5"/>
  <c r="AE289" i="3"/>
  <c r="AV274" i="10"/>
  <c r="AO274" i="10"/>
  <c r="BP264" i="3"/>
  <c r="AX264" i="3"/>
  <c r="AP264" i="3"/>
  <c r="C304" i="1"/>
  <c r="L243" i="2"/>
  <c r="B243" i="2"/>
  <c r="AW276" i="7"/>
  <c r="AP276" i="7"/>
  <c r="AV276" i="8"/>
  <c r="AO276" i="8"/>
  <c r="AX274" i="5"/>
  <c r="AQ274" i="5"/>
  <c r="AE283" i="8"/>
  <c r="AG283" i="6"/>
  <c r="AG282" i="5"/>
  <c r="AE283" i="3"/>
  <c r="AX267" i="7"/>
  <c r="AQ267" i="7"/>
  <c r="AF280" i="9"/>
  <c r="AN280" i="9" s="1"/>
  <c r="AU280" i="9" s="1"/>
  <c r="AI281" i="7"/>
  <c r="AF281" i="3"/>
  <c r="BN267" i="3"/>
  <c r="AR267" i="3"/>
  <c r="AZ267" i="3"/>
  <c r="AO272" i="5"/>
  <c r="AV272" i="5"/>
  <c r="AU264" i="3"/>
  <c r="AM264" i="3"/>
  <c r="AT270" i="5"/>
  <c r="BA270" i="5"/>
  <c r="AO267" i="8"/>
  <c r="AV267" i="8"/>
  <c r="BP275" i="3"/>
  <c r="AX275" i="3"/>
  <c r="AP275" i="3"/>
  <c r="BP271" i="3"/>
  <c r="AX271" i="3"/>
  <c r="AP271" i="3"/>
  <c r="AR275" i="7"/>
  <c r="G275" i="1"/>
  <c r="R275" i="1" s="1"/>
  <c r="BT259" i="3"/>
  <c r="BS259" i="3"/>
  <c r="B259" i="1"/>
  <c r="M259" i="1" s="1"/>
  <c r="AZ267" i="5"/>
  <c r="AS267" i="5"/>
  <c r="F285" i="5"/>
  <c r="X285" i="5" s="1"/>
  <c r="E285" i="5"/>
  <c r="AX255" i="6"/>
  <c r="AQ255" i="6"/>
  <c r="AG282" i="10"/>
  <c r="AG281" i="9"/>
  <c r="AO281" i="9" s="1"/>
  <c r="AV281" i="9" s="1"/>
  <c r="AG282" i="8"/>
  <c r="AF282" i="7"/>
  <c r="AI281" i="5"/>
  <c r="AG282" i="3"/>
  <c r="BP267" i="3"/>
  <c r="AP267" i="3"/>
  <c r="AX267" i="3"/>
  <c r="AI268" i="6"/>
  <c r="AW268" i="6"/>
  <c r="AP268" i="6"/>
  <c r="AZ273" i="5"/>
  <c r="AS273" i="5"/>
  <c r="BO273" i="3"/>
  <c r="AY273" i="3"/>
  <c r="AQ273" i="3"/>
  <c r="AV272" i="6"/>
  <c r="AO272" i="6"/>
  <c r="BQ266" i="3"/>
  <c r="AV266" i="3"/>
  <c r="AN266" i="3"/>
  <c r="F282" i="3"/>
  <c r="X282" i="3" s="1"/>
  <c r="E282" i="3"/>
  <c r="M269" i="13"/>
  <c r="W269" i="5"/>
  <c r="D269" i="1" s="1"/>
  <c r="O269" i="1" s="1"/>
  <c r="E285" i="7"/>
  <c r="W285" i="7" s="1"/>
  <c r="F285" i="7"/>
  <c r="BQ274" i="3"/>
  <c r="AV274" i="3"/>
  <c r="AN274" i="3"/>
  <c r="AI278" i="9"/>
  <c r="AQ278" i="9" s="1"/>
  <c r="AX278" i="9" s="1"/>
  <c r="AK278" i="5"/>
  <c r="AI279" i="3"/>
  <c r="F278" i="7"/>
  <c r="E278" i="7"/>
  <c r="W278" i="7" s="1"/>
  <c r="F287" i="6"/>
  <c r="X287" i="6" s="1"/>
  <c r="E287" i="6"/>
  <c r="W287" i="6" s="1"/>
  <c r="E287" i="1" s="1"/>
  <c r="P287" i="1" s="1"/>
  <c r="AT263" i="8"/>
  <c r="AM263" i="8"/>
  <c r="BT253" i="3"/>
  <c r="BS253" i="3"/>
  <c r="B253" i="1"/>
  <c r="M253" i="1" s="1"/>
  <c r="AN271" i="7"/>
  <c r="AU271" i="7"/>
  <c r="M300" i="15"/>
  <c r="L300" i="15"/>
  <c r="K300" i="15"/>
  <c r="N300" i="15"/>
  <c r="P300" i="15"/>
  <c r="O300" i="15"/>
  <c r="C300" i="8"/>
  <c r="AG300" i="7"/>
  <c r="C300" i="6"/>
  <c r="C300" i="7"/>
  <c r="C299" i="5"/>
  <c r="C299" i="3"/>
  <c r="AA238" i="2"/>
  <c r="Z238" i="2"/>
  <c r="X238" i="2"/>
  <c r="W238" i="2"/>
  <c r="Y238" i="2"/>
  <c r="V238" i="2"/>
  <c r="BA269" i="5"/>
  <c r="AT269" i="5"/>
  <c r="BT256" i="3"/>
  <c r="BS256" i="3"/>
  <c r="B256" i="1"/>
  <c r="M256" i="1" s="1"/>
  <c r="AX268" i="7"/>
  <c r="AQ268" i="7"/>
  <c r="F279" i="3"/>
  <c r="X279" i="3" s="1"/>
  <c r="E279" i="3"/>
  <c r="BA264" i="5"/>
  <c r="AT264" i="5"/>
  <c r="E246" i="2"/>
  <c r="O246" i="2"/>
  <c r="AU263" i="7"/>
  <c r="AN263" i="7"/>
  <c r="O243" i="2"/>
  <c r="E243" i="2"/>
  <c r="M293" i="15"/>
  <c r="L293" i="15"/>
  <c r="K293" i="15"/>
  <c r="O293" i="15"/>
  <c r="P293" i="15"/>
  <c r="N293" i="15"/>
  <c r="C293" i="8"/>
  <c r="C293" i="6"/>
  <c r="AG293" i="7"/>
  <c r="C293" i="7"/>
  <c r="C292" i="5"/>
  <c r="C292" i="3"/>
  <c r="AW264" i="7"/>
  <c r="AP264" i="7"/>
  <c r="BR266" i="3"/>
  <c r="AW266" i="3"/>
  <c r="AO266" i="3"/>
  <c r="AH281" i="6"/>
  <c r="AH281" i="3"/>
  <c r="BT254" i="3"/>
  <c r="BS254" i="3"/>
  <c r="B254" i="1"/>
  <c r="M254" i="1" s="1"/>
  <c r="M264" i="13"/>
  <c r="W264" i="5"/>
  <c r="D264" i="1" s="1"/>
  <c r="O264" i="1" s="1"/>
  <c r="AZ269" i="5"/>
  <c r="AS269" i="5"/>
  <c r="F287" i="5"/>
  <c r="X287" i="5" s="1"/>
  <c r="E287" i="5"/>
  <c r="BV254" i="3"/>
  <c r="BP269" i="3"/>
  <c r="AX269" i="3"/>
  <c r="AP269" i="3"/>
  <c r="BV259" i="3"/>
  <c r="AF281" i="9"/>
  <c r="AN281" i="9" s="1"/>
  <c r="AU281" i="9" s="1"/>
  <c r="AI282" i="7"/>
  <c r="AF282" i="3"/>
  <c r="E288" i="6"/>
  <c r="W288" i="6" s="1"/>
  <c r="E288" i="1" s="1"/>
  <c r="P288" i="1" s="1"/>
  <c r="F288" i="6"/>
  <c r="X288" i="6" s="1"/>
  <c r="L251" i="2"/>
  <c r="Z275" i="3"/>
  <c r="B251" i="2"/>
  <c r="F289" i="8"/>
  <c r="E289" i="8"/>
  <c r="W289" i="8" s="1"/>
  <c r="F289" i="1" s="1"/>
  <c r="Q289" i="1" s="1"/>
  <c r="F286" i="6"/>
  <c r="X286" i="6" s="1"/>
  <c r="E286" i="6"/>
  <c r="W286" i="6" s="1"/>
  <c r="E286" i="1" s="1"/>
  <c r="P286" i="1" s="1"/>
  <c r="AM267" i="3"/>
  <c r="AU267" i="3"/>
  <c r="BO276" i="3"/>
  <c r="AY276" i="3"/>
  <c r="AQ276" i="3"/>
  <c r="AH282" i="6"/>
  <c r="AH282" i="3"/>
  <c r="AI267" i="6"/>
  <c r="AP267" i="6"/>
  <c r="AW267" i="6"/>
  <c r="E288" i="7"/>
  <c r="W288" i="7" s="1"/>
  <c r="F288" i="7"/>
  <c r="BN271" i="3"/>
  <c r="AZ271" i="3"/>
  <c r="AR271" i="3"/>
  <c r="AH289" i="7"/>
  <c r="AL288" i="5"/>
  <c r="AJ289" i="3"/>
  <c r="F286" i="7"/>
  <c r="E286" i="7"/>
  <c r="W286" i="7" s="1"/>
  <c r="BN265" i="3"/>
  <c r="AZ265" i="3"/>
  <c r="AR265" i="3"/>
  <c r="BP265" i="3"/>
  <c r="AP265" i="3"/>
  <c r="AX265" i="3"/>
  <c r="AS272" i="5"/>
  <c r="AZ272" i="5"/>
  <c r="AM272" i="8"/>
  <c r="AT272" i="8"/>
  <c r="Y276" i="3"/>
  <c r="AX266" i="7"/>
  <c r="AQ266" i="7"/>
  <c r="F282" i="5"/>
  <c r="X282" i="5" s="1"/>
  <c r="E282" i="5"/>
  <c r="BR274" i="3"/>
  <c r="AW274" i="3"/>
  <c r="AO274" i="3"/>
  <c r="F285" i="8"/>
  <c r="E285" i="8"/>
  <c r="W285" i="8" s="1"/>
  <c r="F285" i="1" s="1"/>
  <c r="Q285" i="1" s="1"/>
  <c r="AX274" i="7"/>
  <c r="AQ274" i="7"/>
  <c r="AF278" i="9"/>
  <c r="AN278" i="9" s="1"/>
  <c r="AU278" i="9" s="1"/>
  <c r="AI279" i="7"/>
  <c r="AF279" i="3"/>
  <c r="F278" i="8"/>
  <c r="E278" i="8"/>
  <c r="W278" i="8" s="1"/>
  <c r="F278" i="1" s="1"/>
  <c r="Q278" i="1" s="1"/>
  <c r="AV287" i="7"/>
  <c r="AO287" i="7"/>
  <c r="M267" i="13"/>
  <c r="W267" i="5"/>
  <c r="D267" i="1" s="1"/>
  <c r="O267" i="1" s="1"/>
  <c r="BQ276" i="3"/>
  <c r="AV276" i="3"/>
  <c r="AN276" i="3"/>
  <c r="BV253" i="3"/>
  <c r="AV271" i="8"/>
  <c r="AO271" i="8"/>
  <c r="AV269" i="10"/>
  <c r="AO269" i="10"/>
  <c r="BQ269" i="3"/>
  <c r="AV269" i="3"/>
  <c r="AN269" i="3"/>
  <c r="BQ270" i="3"/>
  <c r="AN270" i="3"/>
  <c r="AV270" i="3"/>
  <c r="K294" i="15"/>
  <c r="P294" i="15"/>
  <c r="O294" i="15"/>
  <c r="N294" i="15"/>
  <c r="M294" i="15"/>
  <c r="L294" i="15"/>
  <c r="C294" i="8"/>
  <c r="C294" i="7"/>
  <c r="AG294" i="7"/>
  <c r="C294" i="6"/>
  <c r="C293" i="3"/>
  <c r="C293" i="5"/>
  <c r="AA228" i="2"/>
  <c r="Z228" i="2"/>
  <c r="Y228" i="2"/>
  <c r="X228" i="2"/>
  <c r="W228" i="2"/>
  <c r="V228" i="2"/>
  <c r="AR263" i="7"/>
  <c r="G263" i="1"/>
  <c r="R263" i="1" s="1"/>
  <c r="AW269" i="7"/>
  <c r="AP269" i="7"/>
  <c r="BV256" i="3"/>
  <c r="F280" i="6"/>
  <c r="X280" i="6" s="1"/>
  <c r="E280" i="6"/>
  <c r="W280" i="6" s="1"/>
  <c r="E280" i="1" s="1"/>
  <c r="P280" i="1" s="1"/>
  <c r="AF288" i="9"/>
  <c r="AN288" i="9" s="1"/>
  <c r="AU288" i="9" s="1"/>
  <c r="AI289" i="7"/>
  <c r="AF289" i="3"/>
  <c r="O250" i="2"/>
  <c r="E250" i="2"/>
  <c r="AH278" i="6"/>
  <c r="AH278" i="3"/>
  <c r="AX252" i="6"/>
  <c r="AQ252" i="6"/>
  <c r="AA229" i="2"/>
  <c r="Z229" i="2"/>
  <c r="Y229" i="2"/>
  <c r="X229" i="2"/>
  <c r="W229" i="2"/>
  <c r="V229" i="2"/>
  <c r="AI274" i="6"/>
  <c r="AW274" i="6"/>
  <c r="AP274" i="6"/>
  <c r="AI286" i="9"/>
  <c r="AQ286" i="9" s="1"/>
  <c r="AX286" i="9" s="1"/>
  <c r="AK286" i="5"/>
  <c r="AI287" i="3"/>
  <c r="AQ275" i="5"/>
  <c r="AX275" i="5"/>
  <c r="AQ272" i="5"/>
  <c r="AX272" i="5"/>
  <c r="AF286" i="9"/>
  <c r="AN286" i="9" s="1"/>
  <c r="AU286" i="9" s="1"/>
  <c r="AI287" i="7"/>
  <c r="AF287" i="3"/>
  <c r="M275" i="13"/>
  <c r="W275" i="5"/>
  <c r="D275" i="1" s="1"/>
  <c r="O275" i="1" s="1"/>
  <c r="O249" i="2"/>
  <c r="E249" i="2"/>
  <c r="AQ264" i="5"/>
  <c r="AX264" i="5"/>
  <c r="F283" i="3"/>
  <c r="X283" i="3" s="1"/>
  <c r="E283" i="3"/>
  <c r="BQ263" i="3"/>
  <c r="AV263" i="3"/>
  <c r="AN263" i="3"/>
  <c r="AO276" i="10"/>
  <c r="AV276" i="10"/>
  <c r="AS268" i="5"/>
  <c r="AZ268" i="5"/>
  <c r="AW266" i="7"/>
  <c r="AP266" i="7"/>
  <c r="F277" i="7"/>
  <c r="E277" i="7"/>
  <c r="W277" i="7" s="1"/>
  <c r="AX263" i="5"/>
  <c r="AQ263" i="5"/>
  <c r="AU267" i="7"/>
  <c r="AN267" i="7"/>
  <c r="AE281" i="8"/>
  <c r="AG281" i="6"/>
  <c r="AG280" i="5"/>
  <c r="AE281" i="3"/>
  <c r="BN263" i="3"/>
  <c r="AZ263" i="3"/>
  <c r="AR263" i="3"/>
  <c r="BR272" i="3"/>
  <c r="AW272" i="3"/>
  <c r="AO272" i="3"/>
  <c r="AH277" i="6"/>
  <c r="AH277" i="3"/>
  <c r="AT272" i="5"/>
  <c r="BA272" i="5"/>
  <c r="AP270" i="7"/>
  <c r="AW270" i="7"/>
  <c r="AQ262" i="6"/>
  <c r="AX262" i="6"/>
  <c r="BQ271" i="3"/>
  <c r="AV271" i="3"/>
  <c r="AN271" i="3"/>
  <c r="BO263" i="3"/>
  <c r="AY263" i="3"/>
  <c r="AQ263" i="3"/>
  <c r="E282" i="8"/>
  <c r="W282" i="8" s="1"/>
  <c r="F282" i="1" s="1"/>
  <c r="Q282" i="1" s="1"/>
  <c r="F282" i="8"/>
  <c r="BQ264" i="3"/>
  <c r="AV264" i="3"/>
  <c r="AN264" i="3"/>
  <c r="AV289" i="7"/>
  <c r="AO289" i="7"/>
  <c r="AV267" i="5"/>
  <c r="AO267" i="5"/>
  <c r="AZ275" i="5"/>
  <c r="AS275" i="5"/>
  <c r="AH282" i="7"/>
  <c r="AL281" i="5"/>
  <c r="AJ282" i="3"/>
  <c r="H310" i="4"/>
  <c r="F288" i="8"/>
  <c r="E288" i="8"/>
  <c r="W288" i="8" s="1"/>
  <c r="F288" i="1" s="1"/>
  <c r="Q288" i="1" s="1"/>
  <c r="E240" i="2"/>
  <c r="O240" i="2"/>
  <c r="AP271" i="7"/>
  <c r="AW271" i="7"/>
  <c r="AG289" i="10"/>
  <c r="AG288" i="9"/>
  <c r="AO288" i="9" s="1"/>
  <c r="AV288" i="9" s="1"/>
  <c r="AG289" i="8"/>
  <c r="AI288" i="5"/>
  <c r="AF289" i="7"/>
  <c r="AG289" i="3"/>
  <c r="AV286" i="7"/>
  <c r="AO286" i="7"/>
  <c r="BA265" i="5"/>
  <c r="AT265" i="5"/>
  <c r="AI265" i="6"/>
  <c r="AW265" i="6"/>
  <c r="AP265" i="6"/>
  <c r="F283" i="6"/>
  <c r="X283" i="6" s="1"/>
  <c r="E283" i="6"/>
  <c r="W283" i="6" s="1"/>
  <c r="E283" i="1" s="1"/>
  <c r="P283" i="1" s="1"/>
  <c r="AX273" i="5"/>
  <c r="AQ273" i="5"/>
  <c r="AE285" i="8"/>
  <c r="AG285" i="6"/>
  <c r="AG284" i="5"/>
  <c r="AE285" i="3"/>
  <c r="AH279" i="6"/>
  <c r="AH279" i="3"/>
  <c r="AE278" i="8"/>
  <c r="AG278" i="6"/>
  <c r="AG277" i="5"/>
  <c r="AE278" i="3"/>
  <c r="BP276" i="3"/>
  <c r="AX276" i="3"/>
  <c r="AP276" i="3"/>
  <c r="F287" i="7"/>
  <c r="E287" i="7"/>
  <c r="W287" i="7" s="1"/>
  <c r="N243" i="2"/>
  <c r="T243" i="2" s="1"/>
  <c r="D243" i="2"/>
  <c r="AX276" i="7"/>
  <c r="AQ276" i="7"/>
  <c r="AX269" i="7"/>
  <c r="AQ269" i="7"/>
  <c r="AQ270" i="7"/>
  <c r="AX270" i="7"/>
  <c r="E239" i="2"/>
  <c r="O239" i="2"/>
  <c r="BM263" i="3"/>
  <c r="W263" i="3"/>
  <c r="BN272" i="3"/>
  <c r="AZ272" i="3"/>
  <c r="AR272" i="3"/>
  <c r="AV280" i="7"/>
  <c r="AO280" i="7"/>
  <c r="AI281" i="9"/>
  <c r="AQ281" i="9" s="1"/>
  <c r="AX281" i="9" s="1"/>
  <c r="AK281" i="5"/>
  <c r="AI282" i="3"/>
  <c r="AE286" i="8"/>
  <c r="AG286" i="6"/>
  <c r="AG285" i="5"/>
  <c r="AE286" i="3"/>
  <c r="BA273" i="5"/>
  <c r="AT273" i="5"/>
  <c r="AH285" i="6"/>
  <c r="AH285" i="3"/>
  <c r="AV274" i="5"/>
  <c r="AO274" i="5"/>
  <c r="F281" i="6"/>
  <c r="X281" i="6" s="1"/>
  <c r="E281" i="6"/>
  <c r="W281" i="6" s="1"/>
  <c r="E281" i="1" s="1"/>
  <c r="P281" i="1" s="1"/>
  <c r="E276" i="3"/>
  <c r="F276" i="3"/>
  <c r="X276" i="3" s="1"/>
  <c r="AU276" i="7"/>
  <c r="AN276" i="7"/>
  <c r="AI264" i="6"/>
  <c r="AW264" i="6"/>
  <c r="AP264" i="6"/>
  <c r="AF285" i="9"/>
  <c r="AN285" i="9" s="1"/>
  <c r="AU285" i="9" s="1"/>
  <c r="AI286" i="7"/>
  <c r="AF286" i="3"/>
  <c r="AS266" i="5"/>
  <c r="AZ266" i="5"/>
  <c r="BR264" i="3"/>
  <c r="AW264" i="3"/>
  <c r="AO264" i="3"/>
  <c r="BM273" i="3"/>
  <c r="W273" i="3"/>
  <c r="AE280" i="8"/>
  <c r="AG280" i="6"/>
  <c r="AG279" i="5"/>
  <c r="AE280" i="3"/>
  <c r="Z226" i="2"/>
  <c r="Y226" i="2"/>
  <c r="X226" i="2"/>
  <c r="W226" i="2"/>
  <c r="V226" i="2"/>
  <c r="AA226" i="2"/>
  <c r="E248" i="2"/>
  <c r="O248" i="2"/>
  <c r="AO264" i="8"/>
  <c r="AV264" i="8"/>
  <c r="AO267" i="6"/>
  <c r="AV267" i="6"/>
  <c r="AE282" i="8"/>
  <c r="AG282" i="6"/>
  <c r="AG281" i="5"/>
  <c r="AE282" i="3"/>
  <c r="AH288" i="7"/>
  <c r="AL287" i="5"/>
  <c r="AJ288" i="3"/>
  <c r="BP272" i="3"/>
  <c r="AX272" i="3"/>
  <c r="AP272" i="3"/>
  <c r="AI288" i="9"/>
  <c r="AQ288" i="9" s="1"/>
  <c r="AX288" i="9" s="1"/>
  <c r="AK288" i="5"/>
  <c r="AI289" i="3"/>
  <c r="F286" i="8"/>
  <c r="E286" i="8"/>
  <c r="W286" i="8" s="1"/>
  <c r="F286" i="1" s="1"/>
  <c r="Q286" i="1" s="1"/>
  <c r="AW265" i="7"/>
  <c r="AP265" i="7"/>
  <c r="AX259" i="6"/>
  <c r="AQ259" i="6"/>
  <c r="AM270" i="3"/>
  <c r="AU270" i="3"/>
  <c r="AV283" i="7"/>
  <c r="AO283" i="7"/>
  <c r="AU274" i="7"/>
  <c r="AN274" i="7"/>
  <c r="M274" i="13"/>
  <c r="W274" i="5"/>
  <c r="D274" i="1" s="1"/>
  <c r="O274" i="1" s="1"/>
  <c r="AH285" i="7"/>
  <c r="AL284" i="5"/>
  <c r="AJ285" i="3"/>
  <c r="AH279" i="7"/>
  <c r="AL278" i="5"/>
  <c r="AJ279" i="3"/>
  <c r="AG278" i="10"/>
  <c r="AG277" i="9"/>
  <c r="AO277" i="9" s="1"/>
  <c r="AV277" i="9" s="1"/>
  <c r="AG278" i="8"/>
  <c r="AI277" i="5"/>
  <c r="AF278" i="7"/>
  <c r="AG278" i="3"/>
  <c r="AI276" i="6"/>
  <c r="AP276" i="6"/>
  <c r="AW276" i="6"/>
  <c r="F287" i="8"/>
  <c r="E287" i="8"/>
  <c r="W287" i="8" s="1"/>
  <c r="F287" i="1" s="1"/>
  <c r="Q287" i="1" s="1"/>
  <c r="BN274" i="3"/>
  <c r="AZ274" i="3"/>
  <c r="AR274" i="3"/>
  <c r="AV271" i="10"/>
  <c r="AO271" i="10"/>
  <c r="Z277" i="3"/>
  <c r="Z278" i="3" s="1"/>
  <c r="B239" i="2"/>
  <c r="L239" i="2"/>
  <c r="M265" i="13"/>
  <c r="W265" i="5"/>
  <c r="D265" i="1" s="1"/>
  <c r="O265" i="1" s="1"/>
  <c r="AR271" i="7"/>
  <c r="G271" i="1"/>
  <c r="R271" i="1" s="1"/>
  <c r="AT271" i="5"/>
  <c r="BA271" i="5"/>
  <c r="F280" i="7"/>
  <c r="E280" i="7"/>
  <c r="W280" i="7" s="1"/>
  <c r="AM286" i="3" l="1"/>
  <c r="AU286" i="3"/>
  <c r="AI293" i="9"/>
  <c r="AQ293" i="9" s="1"/>
  <c r="AX293" i="9" s="1"/>
  <c r="AK293" i="5"/>
  <c r="AI294" i="3"/>
  <c r="AE293" i="8"/>
  <c r="AG293" i="6"/>
  <c r="AG292" i="5"/>
  <c r="AE293" i="3"/>
  <c r="AO287" i="10"/>
  <c r="AV287" i="10"/>
  <c r="AM284" i="3"/>
  <c r="AU284" i="3"/>
  <c r="AZ280" i="5"/>
  <c r="AS280" i="5"/>
  <c r="AQ265" i="6"/>
  <c r="AX265" i="6"/>
  <c r="B327" i="15"/>
  <c r="B316" i="15"/>
  <c r="B322" i="15"/>
  <c r="B323" i="15"/>
  <c r="B324" i="15"/>
  <c r="B321" i="15"/>
  <c r="B318" i="15"/>
  <c r="B320" i="15"/>
  <c r="B328" i="15"/>
  <c r="B319" i="15"/>
  <c r="B325" i="15"/>
  <c r="B317" i="15"/>
  <c r="B326" i="15"/>
  <c r="I27" i="15"/>
  <c r="N304" i="15"/>
  <c r="P304" i="15"/>
  <c r="O304" i="15"/>
  <c r="M304" i="15"/>
  <c r="L304" i="15"/>
  <c r="K304" i="15"/>
  <c r="C304" i="8"/>
  <c r="C304" i="7"/>
  <c r="AG304" i="7"/>
  <c r="C304" i="6"/>
  <c r="C303" i="5"/>
  <c r="C303" i="3"/>
  <c r="AU289" i="3"/>
  <c r="AM289" i="3"/>
  <c r="BN281" i="3"/>
  <c r="AR281" i="3"/>
  <c r="AZ281" i="3"/>
  <c r="AQ282" i="5"/>
  <c r="AX282" i="5"/>
  <c r="F299" i="3"/>
  <c r="X299" i="3" s="1"/>
  <c r="E299" i="3"/>
  <c r="AE22" i="9"/>
  <c r="AM23" i="9"/>
  <c r="AU283" i="7"/>
  <c r="AN283" i="7"/>
  <c r="AO276" i="5"/>
  <c r="AV276" i="5"/>
  <c r="BN289" i="3"/>
  <c r="AR289" i="3"/>
  <c r="AZ289" i="3"/>
  <c r="AV288" i="10"/>
  <c r="AO288" i="10"/>
  <c r="AW282" i="7"/>
  <c r="AP282" i="7"/>
  <c r="AO281" i="5"/>
  <c r="AV281" i="5"/>
  <c r="BP288" i="3"/>
  <c r="AX288" i="3"/>
  <c r="AP288" i="3"/>
  <c r="BQ280" i="3"/>
  <c r="AN280" i="3"/>
  <c r="AV280" i="3"/>
  <c r="BR288" i="3"/>
  <c r="AW288" i="3"/>
  <c r="AO288" i="3"/>
  <c r="AO286" i="6"/>
  <c r="AV286" i="6"/>
  <c r="AE294" i="8"/>
  <c r="AG294" i="6"/>
  <c r="AG293" i="5"/>
  <c r="AE294" i="3"/>
  <c r="AA246" i="2"/>
  <c r="Z246" i="2"/>
  <c r="Y246" i="2"/>
  <c r="X246" i="2"/>
  <c r="W246" i="2"/>
  <c r="V246" i="2"/>
  <c r="BN284" i="3"/>
  <c r="AR284" i="3"/>
  <c r="AZ284" i="3"/>
  <c r="BT265" i="3"/>
  <c r="BS265" i="3"/>
  <c r="B265" i="1"/>
  <c r="BO279" i="3"/>
  <c r="AY279" i="3"/>
  <c r="AQ279" i="3"/>
  <c r="BT266" i="3"/>
  <c r="BS266" i="3"/>
  <c r="B266" i="1"/>
  <c r="AO277" i="6"/>
  <c r="AV277" i="6"/>
  <c r="BQ277" i="3"/>
  <c r="AN277" i="3"/>
  <c r="AV277" i="3"/>
  <c r="AE290" i="8"/>
  <c r="AG290" i="6"/>
  <c r="AG289" i="5"/>
  <c r="AE290" i="3"/>
  <c r="F300" i="6"/>
  <c r="X300" i="6" s="1"/>
  <c r="E300" i="6"/>
  <c r="W300" i="6" s="1"/>
  <c r="E300" i="1" s="1"/>
  <c r="P300" i="1" s="1"/>
  <c r="AO282" i="5"/>
  <c r="AV282" i="5"/>
  <c r="AA247" i="2"/>
  <c r="Z247" i="2"/>
  <c r="Y247" i="2"/>
  <c r="X247" i="2"/>
  <c r="W247" i="2"/>
  <c r="V247" i="2"/>
  <c r="BM287" i="3"/>
  <c r="W287" i="3"/>
  <c r="AI297" i="9"/>
  <c r="AQ297" i="9" s="1"/>
  <c r="AX297" i="9" s="1"/>
  <c r="AK297" i="5"/>
  <c r="AI298" i="3"/>
  <c r="N303" i="15"/>
  <c r="P303" i="15"/>
  <c r="O303" i="15"/>
  <c r="M303" i="15"/>
  <c r="K303" i="15"/>
  <c r="L303" i="15"/>
  <c r="C303" i="8"/>
  <c r="C303" i="7"/>
  <c r="AG303" i="7"/>
  <c r="C303" i="6"/>
  <c r="C302" i="5"/>
  <c r="C302" i="3"/>
  <c r="AW278" i="7"/>
  <c r="AP278" i="7"/>
  <c r="BM280" i="3"/>
  <c r="W280" i="3"/>
  <c r="AF289" i="9"/>
  <c r="AN289" i="9" s="1"/>
  <c r="AU289" i="9" s="1"/>
  <c r="AI290" i="7"/>
  <c r="AF290" i="3"/>
  <c r="E291" i="3"/>
  <c r="F291" i="3"/>
  <c r="X291" i="3" s="1"/>
  <c r="AR280" i="7"/>
  <c r="G280" i="1"/>
  <c r="R280" i="1" s="1"/>
  <c r="AU278" i="7"/>
  <c r="AN278" i="7"/>
  <c r="AX264" i="6"/>
  <c r="AQ264" i="6"/>
  <c r="AV278" i="6"/>
  <c r="AO278" i="6"/>
  <c r="AV289" i="8"/>
  <c r="AO289" i="8"/>
  <c r="AM281" i="3"/>
  <c r="AU281" i="3"/>
  <c r="O264" i="2"/>
  <c r="E264" i="2"/>
  <c r="AV300" i="7"/>
  <c r="AO300" i="7"/>
  <c r="AO283" i="6"/>
  <c r="AV283" i="6"/>
  <c r="D262" i="2"/>
  <c r="N262" i="2"/>
  <c r="AQ269" i="6"/>
  <c r="AX269" i="6"/>
  <c r="B263" i="2"/>
  <c r="L263" i="2"/>
  <c r="BV271" i="3"/>
  <c r="Y249" i="2"/>
  <c r="X249" i="2"/>
  <c r="W249" i="2"/>
  <c r="V249" i="2"/>
  <c r="AA249" i="2"/>
  <c r="Z249" i="2"/>
  <c r="AF298" i="9"/>
  <c r="AN298" i="9" s="1"/>
  <c r="AU298" i="9" s="1"/>
  <c r="AI299" i="7"/>
  <c r="AF299" i="3"/>
  <c r="F291" i="7"/>
  <c r="E291" i="7"/>
  <c r="W291" i="7" s="1"/>
  <c r="BM277" i="3"/>
  <c r="W277" i="3"/>
  <c r="BN277" i="3"/>
  <c r="AZ277" i="3"/>
  <c r="AR277" i="3"/>
  <c r="AV284" i="10"/>
  <c r="AO284" i="10"/>
  <c r="AX266" i="6"/>
  <c r="AQ266" i="6"/>
  <c r="F294" i="5"/>
  <c r="X294" i="5" s="1"/>
  <c r="E294" i="5"/>
  <c r="BP289" i="3"/>
  <c r="AP289" i="3"/>
  <c r="AX289" i="3"/>
  <c r="AH298" i="7"/>
  <c r="AL297" i="5"/>
  <c r="AJ298" i="3"/>
  <c r="BR277" i="3"/>
  <c r="AO277" i="3"/>
  <c r="AW277" i="3"/>
  <c r="P314" i="15"/>
  <c r="M314" i="15"/>
  <c r="K314" i="15"/>
  <c r="O314" i="15"/>
  <c r="N314" i="15"/>
  <c r="L314" i="15"/>
  <c r="C314" i="8"/>
  <c r="C314" i="7"/>
  <c r="AG314" i="7"/>
  <c r="C314" i="6"/>
  <c r="C313" i="5"/>
  <c r="C313" i="3"/>
  <c r="BA277" i="5"/>
  <c r="AT277" i="5"/>
  <c r="B256" i="2"/>
  <c r="L256" i="2"/>
  <c r="AG290" i="10"/>
  <c r="AG289" i="9"/>
  <c r="AO289" i="9" s="1"/>
  <c r="AV289" i="9" s="1"/>
  <c r="AG290" i="8"/>
  <c r="AF290" i="7"/>
  <c r="AI289" i="5"/>
  <c r="AG290" i="3"/>
  <c r="E291" i="5"/>
  <c r="F291" i="5"/>
  <c r="X291" i="5" s="1"/>
  <c r="AR281" i="7"/>
  <c r="G281" i="1"/>
  <c r="R281" i="1" s="1"/>
  <c r="BN286" i="3"/>
  <c r="AR286" i="3"/>
  <c r="AZ286" i="3"/>
  <c r="BP277" i="3"/>
  <c r="AX277" i="3"/>
  <c r="AP277" i="3"/>
  <c r="F298" i="6"/>
  <c r="X298" i="6" s="1"/>
  <c r="E298" i="6"/>
  <c r="W298" i="6" s="1"/>
  <c r="E298" i="1" s="1"/>
  <c r="P298" i="1" s="1"/>
  <c r="F289" i="3"/>
  <c r="X289" i="3" s="1"/>
  <c r="E289" i="3"/>
  <c r="AM282" i="8"/>
  <c r="AT282" i="8"/>
  <c r="AX279" i="7"/>
  <c r="AQ279" i="7"/>
  <c r="BQ281" i="3"/>
  <c r="AV281" i="3"/>
  <c r="AN281" i="3"/>
  <c r="E255" i="2"/>
  <c r="O255" i="2"/>
  <c r="O263" i="2"/>
  <c r="E263" i="2"/>
  <c r="AU288" i="7"/>
  <c r="AN288" i="7"/>
  <c r="AI284" i="6"/>
  <c r="AP284" i="6"/>
  <c r="AW284" i="6"/>
  <c r="AV290" i="7"/>
  <c r="AO290" i="7"/>
  <c r="AG299" i="10"/>
  <c r="AG298" i="9"/>
  <c r="AO298" i="9" s="1"/>
  <c r="AV298" i="9" s="1"/>
  <c r="AG299" i="8"/>
  <c r="AF299" i="7"/>
  <c r="AI298" i="5"/>
  <c r="AG299" i="3"/>
  <c r="AV287" i="6"/>
  <c r="AO287" i="6"/>
  <c r="BM283" i="3"/>
  <c r="W283" i="3"/>
  <c r="AW281" i="7"/>
  <c r="AP281" i="7"/>
  <c r="AS278" i="5"/>
  <c r="AZ278" i="5"/>
  <c r="P308" i="15"/>
  <c r="O308" i="15"/>
  <c r="N308" i="15"/>
  <c r="M308" i="15"/>
  <c r="L308" i="15"/>
  <c r="K308" i="15"/>
  <c r="C308" i="8"/>
  <c r="AG308" i="7"/>
  <c r="C308" i="7"/>
  <c r="C308" i="6"/>
  <c r="C307" i="5"/>
  <c r="C307" i="3"/>
  <c r="M286" i="13"/>
  <c r="W286" i="5"/>
  <c r="D286" i="1" s="1"/>
  <c r="O286" i="1" s="1"/>
  <c r="BV269" i="3"/>
  <c r="BT271" i="3"/>
  <c r="BS271" i="3"/>
  <c r="B271" i="1"/>
  <c r="AE299" i="8"/>
  <c r="AG299" i="6"/>
  <c r="AG298" i="5"/>
  <c r="AE299" i="3"/>
  <c r="F291" i="6"/>
  <c r="X291" i="6" s="1"/>
  <c r="E291" i="6"/>
  <c r="W291" i="6" s="1"/>
  <c r="E291" i="1" s="1"/>
  <c r="P291" i="1" s="1"/>
  <c r="X242" i="2"/>
  <c r="W242" i="2"/>
  <c r="V242" i="2"/>
  <c r="AA242" i="2"/>
  <c r="Z242" i="2"/>
  <c r="Y242" i="2"/>
  <c r="AX277" i="7"/>
  <c r="AQ277" i="7"/>
  <c r="AV283" i="10"/>
  <c r="AO283" i="10"/>
  <c r="F294" i="3"/>
  <c r="X294" i="3" s="1"/>
  <c r="E294" i="3"/>
  <c r="B254" i="2"/>
  <c r="L254" i="2"/>
  <c r="AO280" i="5"/>
  <c r="AV280" i="5"/>
  <c r="F300" i="8"/>
  <c r="E300" i="8"/>
  <c r="W300" i="8" s="1"/>
  <c r="F300" i="1" s="1"/>
  <c r="Q300" i="1" s="1"/>
  <c r="AT283" i="8"/>
  <c r="AM283" i="8"/>
  <c r="F300" i="3"/>
  <c r="X300" i="3" s="1"/>
  <c r="E300" i="3"/>
  <c r="F295" i="3"/>
  <c r="X295" i="3" s="1"/>
  <c r="E295" i="3"/>
  <c r="AV291" i="7"/>
  <c r="AO291" i="7"/>
  <c r="L253" i="2"/>
  <c r="B253" i="2"/>
  <c r="BM288" i="3"/>
  <c r="W288" i="3"/>
  <c r="BQ283" i="3"/>
  <c r="AV283" i="3"/>
  <c r="AN283" i="3"/>
  <c r="F295" i="6"/>
  <c r="X295" i="6" s="1"/>
  <c r="E295" i="6"/>
  <c r="W295" i="6" s="1"/>
  <c r="E295" i="1" s="1"/>
  <c r="P295" i="1" s="1"/>
  <c r="BP283" i="3"/>
  <c r="AX283" i="3"/>
  <c r="AP283" i="3"/>
  <c r="AI289" i="6"/>
  <c r="AP289" i="6"/>
  <c r="AW289" i="6"/>
  <c r="AF297" i="9"/>
  <c r="AN297" i="9" s="1"/>
  <c r="AU297" i="9" s="1"/>
  <c r="AI298" i="7"/>
  <c r="AF298" i="3"/>
  <c r="AQ276" i="5"/>
  <c r="AX276" i="5"/>
  <c r="P307" i="15"/>
  <c r="L307" i="15"/>
  <c r="O307" i="15"/>
  <c r="M307" i="15"/>
  <c r="N307" i="15"/>
  <c r="K307" i="15"/>
  <c r="C307" i="8"/>
  <c r="C307" i="7"/>
  <c r="AG307" i="7"/>
  <c r="C307" i="6"/>
  <c r="C306" i="5"/>
  <c r="C306" i="3"/>
  <c r="AH290" i="6"/>
  <c r="AH290" i="3"/>
  <c r="F292" i="6"/>
  <c r="X292" i="6" s="1"/>
  <c r="E292" i="6"/>
  <c r="W292" i="6" s="1"/>
  <c r="E292" i="1" s="1"/>
  <c r="P292" i="1" s="1"/>
  <c r="BA285" i="5"/>
  <c r="AT285" i="5"/>
  <c r="AU282" i="3"/>
  <c r="AM282" i="3"/>
  <c r="BV264" i="3"/>
  <c r="F298" i="7"/>
  <c r="E298" i="7"/>
  <c r="W298" i="7" s="1"/>
  <c r="BA280" i="5"/>
  <c r="AT280" i="5"/>
  <c r="F298" i="8"/>
  <c r="E298" i="8"/>
  <c r="W298" i="8" s="1"/>
  <c r="F298" i="1" s="1"/>
  <c r="Q298" i="1" s="1"/>
  <c r="AI298" i="9"/>
  <c r="AQ298" i="9" s="1"/>
  <c r="AX298" i="9" s="1"/>
  <c r="AK298" i="5"/>
  <c r="AI299" i="3"/>
  <c r="AV285" i="10"/>
  <c r="AO285" i="10"/>
  <c r="AW289" i="7"/>
  <c r="AP289" i="7"/>
  <c r="Y251" i="2"/>
  <c r="X251" i="2"/>
  <c r="W251" i="2"/>
  <c r="V251" i="2"/>
  <c r="AA251" i="2"/>
  <c r="Z251" i="2"/>
  <c r="AX268" i="6"/>
  <c r="AQ268" i="6"/>
  <c r="O265" i="2"/>
  <c r="E265" i="2"/>
  <c r="AX277" i="5"/>
  <c r="AQ277" i="5"/>
  <c r="AM278" i="8"/>
  <c r="AT278" i="8"/>
  <c r="F301" i="3"/>
  <c r="X301" i="3" s="1"/>
  <c r="E301" i="3"/>
  <c r="BP287" i="3"/>
  <c r="AX287" i="3"/>
  <c r="AP287" i="3"/>
  <c r="AT276" i="5"/>
  <c r="BA276" i="5"/>
  <c r="AO278" i="8"/>
  <c r="AV278" i="8"/>
  <c r="BP279" i="3"/>
  <c r="AX279" i="3"/>
  <c r="AP279" i="3"/>
  <c r="AO289" i="10"/>
  <c r="AV289" i="10"/>
  <c r="AV281" i="6"/>
  <c r="AO281" i="6"/>
  <c r="M282" i="13"/>
  <c r="W282" i="5"/>
  <c r="D282" i="1" s="1"/>
  <c r="O282" i="1" s="1"/>
  <c r="BQ282" i="3"/>
  <c r="AN282" i="3"/>
  <c r="AV282" i="3"/>
  <c r="AI299" i="9"/>
  <c r="AQ299" i="9" s="1"/>
  <c r="AX299" i="9" s="1"/>
  <c r="AK299" i="5"/>
  <c r="AI300" i="3"/>
  <c r="E300" i="5"/>
  <c r="F300" i="5"/>
  <c r="X300" i="5" s="1"/>
  <c r="E254" i="2"/>
  <c r="O254" i="2"/>
  <c r="F295" i="5"/>
  <c r="X295" i="5" s="1"/>
  <c r="E295" i="5"/>
  <c r="BO285" i="3"/>
  <c r="AY285" i="3"/>
  <c r="AQ285" i="3"/>
  <c r="F301" i="5"/>
  <c r="X301" i="5" s="1"/>
  <c r="E301" i="5"/>
  <c r="BQ288" i="3"/>
  <c r="AV288" i="3"/>
  <c r="AN288" i="3"/>
  <c r="AI287" i="6"/>
  <c r="AW287" i="6"/>
  <c r="AP287" i="6"/>
  <c r="AQ275" i="6"/>
  <c r="AX275" i="6"/>
  <c r="F291" i="8"/>
  <c r="E291" i="8"/>
  <c r="W291" i="8" s="1"/>
  <c r="F291" i="1" s="1"/>
  <c r="Q291" i="1" s="1"/>
  <c r="AW277" i="7"/>
  <c r="AP277" i="7"/>
  <c r="B264" i="2"/>
  <c r="L264" i="2"/>
  <c r="AX283" i="7"/>
  <c r="AQ283" i="7"/>
  <c r="AV295" i="7"/>
  <c r="AO295" i="7"/>
  <c r="AI283" i="6"/>
  <c r="AP283" i="6"/>
  <c r="AW283" i="6"/>
  <c r="BO288" i="3"/>
  <c r="AY288" i="3"/>
  <c r="AQ288" i="3"/>
  <c r="AE298" i="8"/>
  <c r="AG298" i="6"/>
  <c r="AG297" i="5"/>
  <c r="AE298" i="3"/>
  <c r="AU277" i="7"/>
  <c r="AN277" i="7"/>
  <c r="AA244" i="2"/>
  <c r="Z244" i="2"/>
  <c r="Y244" i="2"/>
  <c r="X244" i="2"/>
  <c r="W244" i="2"/>
  <c r="V244" i="2"/>
  <c r="K310" i="15"/>
  <c r="P310" i="15"/>
  <c r="L310" i="15"/>
  <c r="O310" i="15"/>
  <c r="N310" i="15"/>
  <c r="M310" i="15"/>
  <c r="C310" i="8"/>
  <c r="AG310" i="7"/>
  <c r="C310" i="7"/>
  <c r="C310" i="6"/>
  <c r="C309" i="5"/>
  <c r="C309" i="3"/>
  <c r="T249" i="2"/>
  <c r="AI289" i="9"/>
  <c r="AQ289" i="9" s="1"/>
  <c r="AX289" i="9" s="1"/>
  <c r="AK289" i="5"/>
  <c r="AI290" i="3"/>
  <c r="AV292" i="7"/>
  <c r="AO292" i="7"/>
  <c r="BO280" i="3"/>
  <c r="AQ280" i="3"/>
  <c r="AY280" i="3"/>
  <c r="AW286" i="7"/>
  <c r="AP286" i="7"/>
  <c r="AO285" i="5"/>
  <c r="AV285" i="5"/>
  <c r="AV299" i="7"/>
  <c r="AO299" i="7"/>
  <c r="AI277" i="6"/>
  <c r="AP277" i="6"/>
  <c r="AW277" i="6"/>
  <c r="AI296" i="9"/>
  <c r="AQ296" i="9" s="1"/>
  <c r="AX296" i="9" s="1"/>
  <c r="AK296" i="5"/>
  <c r="AI297" i="3"/>
  <c r="AT286" i="8"/>
  <c r="AM286" i="8"/>
  <c r="BM285" i="3"/>
  <c r="W285" i="3"/>
  <c r="AI290" i="9"/>
  <c r="AQ290" i="9" s="1"/>
  <c r="AX290" i="9" s="1"/>
  <c r="AK290" i="5"/>
  <c r="AI291" i="3"/>
  <c r="F295" i="7"/>
  <c r="E295" i="7"/>
  <c r="W295" i="7" s="1"/>
  <c r="M281" i="13"/>
  <c r="W281" i="5"/>
  <c r="D281" i="1" s="1"/>
  <c r="O281" i="1" s="1"/>
  <c r="AS287" i="5"/>
  <c r="AZ287" i="5"/>
  <c r="BR281" i="3"/>
  <c r="AW281" i="3"/>
  <c r="AO281" i="3"/>
  <c r="N313" i="15"/>
  <c r="K313" i="15"/>
  <c r="P313" i="15"/>
  <c r="O313" i="15"/>
  <c r="M313" i="15"/>
  <c r="L313" i="15"/>
  <c r="C313" i="8"/>
  <c r="C313" i="7"/>
  <c r="AG313" i="7"/>
  <c r="C313" i="6"/>
  <c r="C312" i="5"/>
  <c r="C312" i="3"/>
  <c r="AH290" i="7"/>
  <c r="AL289" i="5"/>
  <c r="AJ290" i="3"/>
  <c r="F292" i="7"/>
  <c r="E292" i="7"/>
  <c r="W292" i="7" s="1"/>
  <c r="AZ279" i="5"/>
  <c r="AS279" i="5"/>
  <c r="AV288" i="6"/>
  <c r="AO288" i="6"/>
  <c r="AG297" i="10"/>
  <c r="AG296" i="9"/>
  <c r="AO296" i="9" s="1"/>
  <c r="AV296" i="9" s="1"/>
  <c r="AG297" i="8"/>
  <c r="AF297" i="7"/>
  <c r="AI296" i="5"/>
  <c r="AG297" i="3"/>
  <c r="AO280" i="10"/>
  <c r="AV280" i="10"/>
  <c r="AR287" i="7"/>
  <c r="G287" i="1"/>
  <c r="R287" i="1" s="1"/>
  <c r="AG293" i="10"/>
  <c r="AG292" i="9"/>
  <c r="AO292" i="9" s="1"/>
  <c r="AV292" i="9" s="1"/>
  <c r="AG293" i="8"/>
  <c r="AF293" i="7"/>
  <c r="AI292" i="5"/>
  <c r="AG293" i="3"/>
  <c r="AX281" i="7"/>
  <c r="AQ281" i="7"/>
  <c r="AA240" i="2"/>
  <c r="Z240" i="2"/>
  <c r="Y240" i="2"/>
  <c r="X240" i="2"/>
  <c r="W240" i="2"/>
  <c r="V240" i="2"/>
  <c r="BR283" i="3"/>
  <c r="AW283" i="3"/>
  <c r="AO283" i="3"/>
  <c r="AX274" i="6"/>
  <c r="AQ274" i="6"/>
  <c r="AH299" i="6"/>
  <c r="AH299" i="3"/>
  <c r="BR284" i="3"/>
  <c r="AO284" i="3"/>
  <c r="AW284" i="3"/>
  <c r="O306" i="15"/>
  <c r="N306" i="15"/>
  <c r="M306" i="15"/>
  <c r="L306" i="15"/>
  <c r="K306" i="15"/>
  <c r="P306" i="15"/>
  <c r="C306" i="7"/>
  <c r="AG306" i="7"/>
  <c r="C306" i="8"/>
  <c r="C306" i="6"/>
  <c r="C305" i="5"/>
  <c r="C305" i="3"/>
  <c r="AQ273" i="6"/>
  <c r="AX273" i="6"/>
  <c r="AQ276" i="6"/>
  <c r="AX276" i="6"/>
  <c r="BT269" i="3"/>
  <c r="BS269" i="3"/>
  <c r="B269" i="1"/>
  <c r="AH298" i="6"/>
  <c r="AH298" i="3"/>
  <c r="BM279" i="3"/>
  <c r="W279" i="3"/>
  <c r="F296" i="7"/>
  <c r="E296" i="7"/>
  <c r="W296" i="7" s="1"/>
  <c r="F302" i="6"/>
  <c r="X302" i="6" s="1"/>
  <c r="E302" i="6"/>
  <c r="W302" i="6" s="1"/>
  <c r="E302" i="1" s="1"/>
  <c r="P302" i="1" s="1"/>
  <c r="AO278" i="10"/>
  <c r="AV278" i="10"/>
  <c r="AR288" i="7"/>
  <c r="G288" i="1"/>
  <c r="R288" i="1" s="1"/>
  <c r="AV301" i="7"/>
  <c r="AO301" i="7"/>
  <c r="BQ284" i="3"/>
  <c r="AN284" i="3"/>
  <c r="AV284" i="3"/>
  <c r="AO277" i="8"/>
  <c r="AV277" i="8"/>
  <c r="AX280" i="5"/>
  <c r="AQ280" i="5"/>
  <c r="P312" i="15"/>
  <c r="O312" i="15"/>
  <c r="N312" i="15"/>
  <c r="K312" i="15"/>
  <c r="M312" i="15"/>
  <c r="L312" i="15"/>
  <c r="C312" i="8"/>
  <c r="AG312" i="7"/>
  <c r="C312" i="7"/>
  <c r="C312" i="6"/>
  <c r="C311" i="5"/>
  <c r="C311" i="3"/>
  <c r="F292" i="8"/>
  <c r="E292" i="8"/>
  <c r="W292" i="8" s="1"/>
  <c r="F292" i="1" s="1"/>
  <c r="Q292" i="1" s="1"/>
  <c r="BN287" i="3"/>
  <c r="AR287" i="3"/>
  <c r="AZ287" i="3"/>
  <c r="AA245" i="2"/>
  <c r="Y245" i="2"/>
  <c r="X245" i="2"/>
  <c r="Z245" i="2"/>
  <c r="W245" i="2"/>
  <c r="V245" i="2"/>
  <c r="E299" i="7"/>
  <c r="W299" i="7" s="1"/>
  <c r="F299" i="7"/>
  <c r="AO284" i="6"/>
  <c r="AV284" i="6"/>
  <c r="F289" i="5"/>
  <c r="X289" i="5" s="1"/>
  <c r="E289" i="5"/>
  <c r="E262" i="2"/>
  <c r="O262" i="2"/>
  <c r="AT284" i="8"/>
  <c r="AM284" i="8"/>
  <c r="AU287" i="3"/>
  <c r="AM287" i="3"/>
  <c r="AU285" i="7"/>
  <c r="AN285" i="7"/>
  <c r="AS281" i="5"/>
  <c r="AZ281" i="5"/>
  <c r="Z287" i="3"/>
  <c r="Z288" i="3" s="1"/>
  <c r="B261" i="2"/>
  <c r="L261" i="2"/>
  <c r="AU284" i="7"/>
  <c r="AN284" i="7"/>
  <c r="AG298" i="10"/>
  <c r="AG297" i="9"/>
  <c r="AO297" i="9" s="1"/>
  <c r="AV297" i="9" s="1"/>
  <c r="AG298" i="8"/>
  <c r="AF298" i="7"/>
  <c r="AI297" i="5"/>
  <c r="AG298" i="3"/>
  <c r="F290" i="8"/>
  <c r="E290" i="8"/>
  <c r="W290" i="8" s="1"/>
  <c r="F290" i="1" s="1"/>
  <c r="Q290" i="1" s="1"/>
  <c r="AT289" i="8"/>
  <c r="AM289" i="8"/>
  <c r="AM277" i="8"/>
  <c r="AT277" i="8"/>
  <c r="BT263" i="3"/>
  <c r="BS263" i="3"/>
  <c r="Y277" i="3"/>
  <c r="Y278" i="3" s="1"/>
  <c r="B263" i="1"/>
  <c r="N258" i="2"/>
  <c r="D258" i="2"/>
  <c r="BR282" i="3"/>
  <c r="AW282" i="3"/>
  <c r="AO282" i="3"/>
  <c r="BV263" i="3"/>
  <c r="AH300" i="6"/>
  <c r="AH300" i="3"/>
  <c r="F296" i="6"/>
  <c r="X296" i="6" s="1"/>
  <c r="E296" i="6"/>
  <c r="W296" i="6" s="1"/>
  <c r="E296" i="1" s="1"/>
  <c r="P296" i="1" s="1"/>
  <c r="AE300" i="8"/>
  <c r="AG300" i="6"/>
  <c r="AG299" i="5"/>
  <c r="AE300" i="3"/>
  <c r="M280" i="13"/>
  <c r="W280" i="5"/>
  <c r="D280" i="1" s="1"/>
  <c r="O280" i="1" s="1"/>
  <c r="AE291" i="8"/>
  <c r="AG291" i="6"/>
  <c r="AG290" i="5"/>
  <c r="AE291" i="3"/>
  <c r="BP280" i="3"/>
  <c r="AX280" i="3"/>
  <c r="AP280" i="3"/>
  <c r="AR279" i="7"/>
  <c r="G279" i="1"/>
  <c r="R279" i="1" s="1"/>
  <c r="BV267" i="3"/>
  <c r="AX284" i="7"/>
  <c r="AQ284" i="7"/>
  <c r="AV277" i="10"/>
  <c r="AO277" i="10"/>
  <c r="AU281" i="7"/>
  <c r="AN281" i="7"/>
  <c r="M311" i="15"/>
  <c r="L311" i="15"/>
  <c r="K311" i="15"/>
  <c r="P311" i="15"/>
  <c r="O311" i="15"/>
  <c r="N311" i="15"/>
  <c r="C311" i="8"/>
  <c r="C311" i="7"/>
  <c r="C311" i="6"/>
  <c r="AG311" i="7"/>
  <c r="C310" i="5"/>
  <c r="C310" i="3"/>
  <c r="AE292" i="8"/>
  <c r="AG292" i="6"/>
  <c r="AG291" i="5"/>
  <c r="AE292" i="3"/>
  <c r="M278" i="13"/>
  <c r="W278" i="5"/>
  <c r="D278" i="1" s="1"/>
  <c r="O278" i="1" s="1"/>
  <c r="AF292" i="9"/>
  <c r="AN292" i="9" s="1"/>
  <c r="AU292" i="9" s="1"/>
  <c r="AI293" i="7"/>
  <c r="AF293" i="3"/>
  <c r="F297" i="5"/>
  <c r="X297" i="5" s="1"/>
  <c r="E297" i="5"/>
  <c r="AH297" i="7"/>
  <c r="AL296" i="5"/>
  <c r="AJ297" i="3"/>
  <c r="AQ284" i="5"/>
  <c r="AX284" i="5"/>
  <c r="AV288" i="8"/>
  <c r="AO288" i="8"/>
  <c r="T246" i="2"/>
  <c r="AV298" i="7"/>
  <c r="AO298" i="7"/>
  <c r="AM277" i="3"/>
  <c r="AU277" i="3"/>
  <c r="F290" i="7"/>
  <c r="E290" i="7"/>
  <c r="W290" i="7" s="1"/>
  <c r="M284" i="13"/>
  <c r="W284" i="5"/>
  <c r="D284" i="1" s="1"/>
  <c r="O284" i="1" s="1"/>
  <c r="F290" i="3"/>
  <c r="X290" i="3" s="1"/>
  <c r="E290" i="3"/>
  <c r="BO277" i="3"/>
  <c r="AY277" i="3"/>
  <c r="AQ277" i="3"/>
  <c r="BV266" i="3"/>
  <c r="AH299" i="7"/>
  <c r="AL298" i="5"/>
  <c r="AJ299" i="3"/>
  <c r="AQ270" i="6"/>
  <c r="AX270" i="6"/>
  <c r="AS276" i="5"/>
  <c r="AZ276" i="5"/>
  <c r="BN278" i="3"/>
  <c r="AZ278" i="3"/>
  <c r="AR278" i="3"/>
  <c r="BR278" i="3"/>
  <c r="AO278" i="3"/>
  <c r="AW278" i="3"/>
  <c r="BO289" i="3"/>
  <c r="AQ289" i="3"/>
  <c r="AY289" i="3"/>
  <c r="AH300" i="7"/>
  <c r="AL299" i="5"/>
  <c r="AJ300" i="3"/>
  <c r="BM276" i="3"/>
  <c r="W276" i="3"/>
  <c r="AM285" i="3"/>
  <c r="AU285" i="3"/>
  <c r="AQ281" i="5"/>
  <c r="AX281" i="5"/>
  <c r="AR282" i="7"/>
  <c r="G282" i="1"/>
  <c r="R282" i="1" s="1"/>
  <c r="E295" i="8"/>
  <c r="W295" i="8" s="1"/>
  <c r="F295" i="1" s="1"/>
  <c r="Q295" i="1" s="1"/>
  <c r="F295" i="8"/>
  <c r="AM280" i="3"/>
  <c r="AU280" i="3"/>
  <c r="O257" i="2"/>
  <c r="E257" i="2"/>
  <c r="AO285" i="6"/>
  <c r="AV285" i="6"/>
  <c r="AX287" i="7"/>
  <c r="AQ287" i="7"/>
  <c r="F294" i="6"/>
  <c r="X294" i="6" s="1"/>
  <c r="E294" i="6"/>
  <c r="W294" i="6" s="1"/>
  <c r="E294" i="1" s="1"/>
  <c r="P294" i="1" s="1"/>
  <c r="AF299" i="9"/>
  <c r="AN299" i="9" s="1"/>
  <c r="AU299" i="9" s="1"/>
  <c r="AI300" i="7"/>
  <c r="AF300" i="3"/>
  <c r="AO282" i="8"/>
  <c r="AV282" i="8"/>
  <c r="AV286" i="8"/>
  <c r="AO286" i="8"/>
  <c r="F301" i="8"/>
  <c r="E301" i="8"/>
  <c r="W301" i="8" s="1"/>
  <c r="F301" i="1" s="1"/>
  <c r="Q301" i="1" s="1"/>
  <c r="BO286" i="3"/>
  <c r="AY286" i="3"/>
  <c r="AQ286" i="3"/>
  <c r="F302" i="8"/>
  <c r="E302" i="8"/>
  <c r="W302" i="8" s="1"/>
  <c r="F302" i="1" s="1"/>
  <c r="Q302" i="1" s="1"/>
  <c r="BV274" i="3"/>
  <c r="N256" i="2"/>
  <c r="D256" i="2"/>
  <c r="AF290" i="9"/>
  <c r="AN290" i="9" s="1"/>
  <c r="AU290" i="9" s="1"/>
  <c r="AI291" i="7"/>
  <c r="AF291" i="3"/>
  <c r="AA248" i="2"/>
  <c r="Z248" i="2"/>
  <c r="Y248" i="2"/>
  <c r="X248" i="2"/>
  <c r="W248" i="2"/>
  <c r="V248" i="2"/>
  <c r="AI280" i="6"/>
  <c r="AP280" i="6"/>
  <c r="AW280" i="6"/>
  <c r="F296" i="5"/>
  <c r="X296" i="5" s="1"/>
  <c r="E296" i="5"/>
  <c r="AE295" i="8"/>
  <c r="AG295" i="6"/>
  <c r="AG294" i="5"/>
  <c r="AE295" i="3"/>
  <c r="BN283" i="3"/>
  <c r="AZ283" i="3"/>
  <c r="AR283" i="3"/>
  <c r="AV281" i="8"/>
  <c r="AO281" i="8"/>
  <c r="K305" i="15"/>
  <c r="P305" i="15"/>
  <c r="O305" i="15"/>
  <c r="N305" i="15"/>
  <c r="M305" i="15"/>
  <c r="L305" i="15"/>
  <c r="C305" i="8"/>
  <c r="C305" i="7"/>
  <c r="AG305" i="7"/>
  <c r="C305" i="6"/>
  <c r="C304" i="5"/>
  <c r="C304" i="3"/>
  <c r="AF291" i="9"/>
  <c r="AN291" i="9" s="1"/>
  <c r="AU291" i="9" s="1"/>
  <c r="AI292" i="7"/>
  <c r="AF292" i="3"/>
  <c r="T251" i="2"/>
  <c r="BO283" i="3"/>
  <c r="AY283" i="3"/>
  <c r="AQ283" i="3"/>
  <c r="E299" i="6"/>
  <c r="W299" i="6" s="1"/>
  <c r="E299" i="1" s="1"/>
  <c r="P299" i="1" s="1"/>
  <c r="F299" i="6"/>
  <c r="X299" i="6" s="1"/>
  <c r="AH294" i="7"/>
  <c r="AL293" i="5"/>
  <c r="AJ294" i="3"/>
  <c r="AT288" i="8"/>
  <c r="AM288" i="8"/>
  <c r="BA286" i="5"/>
  <c r="AT286" i="5"/>
  <c r="AW287" i="7"/>
  <c r="AP287" i="7"/>
  <c r="F299" i="8"/>
  <c r="E299" i="8"/>
  <c r="W299" i="8" s="1"/>
  <c r="F299" i="1" s="1"/>
  <c r="Q299" i="1" s="1"/>
  <c r="BQ286" i="3"/>
  <c r="AN286" i="3"/>
  <c r="AV286" i="3"/>
  <c r="BO282" i="3"/>
  <c r="AQ282" i="3"/>
  <c r="AY282" i="3"/>
  <c r="AR286" i="7"/>
  <c r="G286" i="1"/>
  <c r="R286" i="1" s="1"/>
  <c r="AR278" i="7"/>
  <c r="G278" i="1"/>
  <c r="R278" i="1" s="1"/>
  <c r="P315" i="15"/>
  <c r="O315" i="15"/>
  <c r="N315" i="15"/>
  <c r="L315" i="15"/>
  <c r="K315" i="15"/>
  <c r="M315" i="15"/>
  <c r="C315" i="8"/>
  <c r="C315" i="7"/>
  <c r="AG315" i="7"/>
  <c r="C314" i="5"/>
  <c r="C315" i="6"/>
  <c r="C314" i="3"/>
  <c r="AO288" i="5"/>
  <c r="AV288" i="5"/>
  <c r="E253" i="2"/>
  <c r="O253" i="2"/>
  <c r="D260" i="2"/>
  <c r="N260" i="2"/>
  <c r="AQ283" i="5"/>
  <c r="AX283" i="5"/>
  <c r="BR289" i="3"/>
  <c r="AO289" i="3"/>
  <c r="AW289" i="3"/>
  <c r="F299" i="5"/>
  <c r="X299" i="5" s="1"/>
  <c r="E299" i="5"/>
  <c r="AO289" i="6"/>
  <c r="AV289" i="6"/>
  <c r="AT283" i="5"/>
  <c r="BA283" i="5"/>
  <c r="P309" i="15"/>
  <c r="O309" i="15"/>
  <c r="M309" i="15"/>
  <c r="K309" i="15"/>
  <c r="N309" i="15"/>
  <c r="L309" i="15"/>
  <c r="C309" i="8"/>
  <c r="C309" i="7"/>
  <c r="AG309" i="7"/>
  <c r="C309" i="6"/>
  <c r="C308" i="5"/>
  <c r="C308" i="3"/>
  <c r="AT288" i="5"/>
  <c r="BA288" i="5"/>
  <c r="BM278" i="3"/>
  <c r="W278" i="3"/>
  <c r="AQ288" i="5"/>
  <c r="AX288" i="5"/>
  <c r="AI279" i="6"/>
  <c r="AW279" i="6"/>
  <c r="AP279" i="6"/>
  <c r="B255" i="2"/>
  <c r="L255" i="2"/>
  <c r="AX285" i="5"/>
  <c r="AQ285" i="5"/>
  <c r="AQ278" i="5"/>
  <c r="AX278" i="5"/>
  <c r="F302" i="7"/>
  <c r="E302" i="7"/>
  <c r="W302" i="7" s="1"/>
  <c r="BT267" i="3"/>
  <c r="BS267" i="3"/>
  <c r="B267" i="1"/>
  <c r="AW279" i="7"/>
  <c r="AP279" i="7"/>
  <c r="AV279" i="5"/>
  <c r="AO279" i="5"/>
  <c r="AT285" i="8"/>
  <c r="AM285" i="8"/>
  <c r="AI278" i="6"/>
  <c r="AW278" i="6"/>
  <c r="AP278" i="6"/>
  <c r="AV294" i="7"/>
  <c r="AO294" i="7"/>
  <c r="AX267" i="6"/>
  <c r="AQ267" i="6"/>
  <c r="AO293" i="7"/>
  <c r="AV293" i="7"/>
  <c r="AG300" i="10"/>
  <c r="AG299" i="9"/>
  <c r="AO299" i="9" s="1"/>
  <c r="AV299" i="9" s="1"/>
  <c r="AG300" i="8"/>
  <c r="AF300" i="7"/>
  <c r="AI299" i="5"/>
  <c r="AG300" i="3"/>
  <c r="BM282" i="3"/>
  <c r="W282" i="3"/>
  <c r="AF300" i="9"/>
  <c r="AN300" i="9" s="1"/>
  <c r="AU300" i="9" s="1"/>
  <c r="AI301" i="7"/>
  <c r="AF301" i="3"/>
  <c r="BV275" i="3"/>
  <c r="AE296" i="8"/>
  <c r="AG296" i="6"/>
  <c r="AG295" i="5"/>
  <c r="AE296" i="3"/>
  <c r="AZ285" i="5"/>
  <c r="AS285" i="5"/>
  <c r="AG302" i="10"/>
  <c r="AG301" i="9"/>
  <c r="AO301" i="9" s="1"/>
  <c r="AV301" i="9" s="1"/>
  <c r="AG302" i="8"/>
  <c r="AF302" i="7"/>
  <c r="AI301" i="5"/>
  <c r="AG302" i="3"/>
  <c r="D253" i="2"/>
  <c r="N253" i="2"/>
  <c r="N264" i="2"/>
  <c r="D264" i="2"/>
  <c r="AG291" i="10"/>
  <c r="AG290" i="9"/>
  <c r="AO290" i="9" s="1"/>
  <c r="AV290" i="9" s="1"/>
  <c r="AF291" i="7"/>
  <c r="AG291" i="8"/>
  <c r="AI290" i="5"/>
  <c r="AG291" i="3"/>
  <c r="BQ285" i="3"/>
  <c r="AN285" i="3"/>
  <c r="AV285" i="3"/>
  <c r="F297" i="6"/>
  <c r="X297" i="6" s="1"/>
  <c r="E297" i="6"/>
  <c r="W297" i="6" s="1"/>
  <c r="E297" i="1" s="1"/>
  <c r="P297" i="1" s="1"/>
  <c r="AF294" i="9"/>
  <c r="AN294" i="9" s="1"/>
  <c r="AU294" i="9" s="1"/>
  <c r="AI295" i="7"/>
  <c r="AF295" i="3"/>
  <c r="BT268" i="3"/>
  <c r="BS268" i="3"/>
  <c r="B268" i="1"/>
  <c r="AT282" i="5"/>
  <c r="BA282" i="5"/>
  <c r="M283" i="13"/>
  <c r="W283" i="5"/>
  <c r="D283" i="1" s="1"/>
  <c r="O283" i="1" s="1"/>
  <c r="BP286" i="3"/>
  <c r="AP286" i="3"/>
  <c r="AX286" i="3"/>
  <c r="V250" i="2"/>
  <c r="AA250" i="2"/>
  <c r="Z250" i="2"/>
  <c r="Y250" i="2"/>
  <c r="X250" i="2"/>
  <c r="W250" i="2"/>
  <c r="AG292" i="10"/>
  <c r="AG291" i="9"/>
  <c r="AO291" i="9" s="1"/>
  <c r="AV291" i="9" s="1"/>
  <c r="AG292" i="8"/>
  <c r="AF292" i="7"/>
  <c r="AI291" i="5"/>
  <c r="AG292" i="3"/>
  <c r="N252" i="2"/>
  <c r="T252" i="2" s="1"/>
  <c r="D252" i="2"/>
  <c r="E261" i="2"/>
  <c r="O261" i="2"/>
  <c r="AV282" i="6"/>
  <c r="AO282" i="6"/>
  <c r="BQ279" i="3"/>
  <c r="AV279" i="3"/>
  <c r="AN279" i="3"/>
  <c r="AX280" i="7"/>
  <c r="AQ280" i="7"/>
  <c r="AO283" i="5"/>
  <c r="AV283" i="5"/>
  <c r="D254" i="2"/>
  <c r="N254" i="2"/>
  <c r="BV265" i="3"/>
  <c r="F300" i="7"/>
  <c r="E300" i="7"/>
  <c r="W300" i="7" s="1"/>
  <c r="AV284" i="8"/>
  <c r="AO284" i="8"/>
  <c r="BR286" i="3"/>
  <c r="AO286" i="3"/>
  <c r="AW286" i="3"/>
  <c r="BR279" i="3"/>
  <c r="AW279" i="3"/>
  <c r="AO279" i="3"/>
  <c r="AX271" i="6"/>
  <c r="AQ271" i="6"/>
  <c r="AH291" i="7"/>
  <c r="AL290" i="5"/>
  <c r="AJ291" i="3"/>
  <c r="BQ287" i="3"/>
  <c r="AN287" i="3"/>
  <c r="AV287" i="3"/>
  <c r="AU282" i="7"/>
  <c r="AN282" i="7"/>
  <c r="M306" i="4"/>
  <c r="AI306" i="4"/>
  <c r="AH306" i="4"/>
  <c r="AG306" i="4"/>
  <c r="AF306" i="4"/>
  <c r="AE306" i="4"/>
  <c r="AD306" i="4"/>
  <c r="K306" i="4"/>
  <c r="L260" i="2"/>
  <c r="B260" i="2"/>
  <c r="BP278" i="3"/>
  <c r="AP278" i="3"/>
  <c r="AX278" i="3"/>
  <c r="F293" i="7"/>
  <c r="E293" i="7"/>
  <c r="W293" i="7" s="1"/>
  <c r="AU279" i="7"/>
  <c r="AN279" i="7"/>
  <c r="BT275" i="3"/>
  <c r="BS275" i="3"/>
  <c r="Y275" i="3"/>
  <c r="B275" i="1"/>
  <c r="F296" i="8"/>
  <c r="E296" i="8"/>
  <c r="W296" i="8" s="1"/>
  <c r="F296" i="1" s="1"/>
  <c r="Q296" i="1" s="1"/>
  <c r="AU307" i="4"/>
  <c r="J307" i="4"/>
  <c r="M277" i="13"/>
  <c r="W277" i="5"/>
  <c r="D277" i="1" s="1"/>
  <c r="O277" i="1" s="1"/>
  <c r="AA239" i="2"/>
  <c r="Z239" i="2"/>
  <c r="Y239" i="2"/>
  <c r="X239" i="2"/>
  <c r="W239" i="2"/>
  <c r="V239" i="2"/>
  <c r="BN285" i="3"/>
  <c r="AZ285" i="3"/>
  <c r="AR285" i="3"/>
  <c r="AV280" i="6"/>
  <c r="AO280" i="6"/>
  <c r="AR277" i="7"/>
  <c r="G277" i="1"/>
  <c r="R277" i="1" s="1"/>
  <c r="F294" i="7"/>
  <c r="E294" i="7"/>
  <c r="W294" i="7" s="1"/>
  <c r="BP282" i="3"/>
  <c r="AP282" i="3"/>
  <c r="AX282" i="3"/>
  <c r="E293" i="6"/>
  <c r="W293" i="6" s="1"/>
  <c r="E293" i="1" s="1"/>
  <c r="P293" i="1" s="1"/>
  <c r="F293" i="6"/>
  <c r="X293" i="6" s="1"/>
  <c r="L258" i="2"/>
  <c r="B258" i="2"/>
  <c r="AO282" i="10"/>
  <c r="AV282" i="10"/>
  <c r="AV286" i="10"/>
  <c r="AO286" i="10"/>
  <c r="AE301" i="8"/>
  <c r="AG301" i="6"/>
  <c r="AG300" i="5"/>
  <c r="AE301" i="3"/>
  <c r="AO279" i="10"/>
  <c r="AV279" i="10"/>
  <c r="AG296" i="10"/>
  <c r="AG295" i="9"/>
  <c r="AO295" i="9" s="1"/>
  <c r="AV295" i="9" s="1"/>
  <c r="AG296" i="8"/>
  <c r="AF296" i="7"/>
  <c r="AI295" i="5"/>
  <c r="AG296" i="3"/>
  <c r="AI301" i="9"/>
  <c r="AQ301" i="9" s="1"/>
  <c r="AX301" i="9" s="1"/>
  <c r="AK301" i="5"/>
  <c r="AI302" i="3"/>
  <c r="AU279" i="3"/>
  <c r="AM279" i="3"/>
  <c r="M288" i="13"/>
  <c r="W288" i="5"/>
  <c r="D288" i="1" s="1"/>
  <c r="O288" i="1" s="1"/>
  <c r="BR287" i="3"/>
  <c r="AO287" i="3"/>
  <c r="AW287" i="3"/>
  <c r="BO284" i="3"/>
  <c r="AQ284" i="3"/>
  <c r="AY284" i="3"/>
  <c r="AH291" i="6"/>
  <c r="AH291" i="3"/>
  <c r="AX285" i="7"/>
  <c r="AQ285" i="7"/>
  <c r="AV297" i="7"/>
  <c r="AO297" i="7"/>
  <c r="T239" i="2"/>
  <c r="AX272" i="6"/>
  <c r="AQ272" i="6"/>
  <c r="AG295" i="10"/>
  <c r="AG294" i="9"/>
  <c r="AO294" i="9" s="1"/>
  <c r="AV294" i="9" s="1"/>
  <c r="AG295" i="8"/>
  <c r="AF295" i="7"/>
  <c r="AI294" i="5"/>
  <c r="AG295" i="3"/>
  <c r="BV268" i="3"/>
  <c r="AW283" i="7"/>
  <c r="AP283" i="7"/>
  <c r="AV281" i="10"/>
  <c r="AO281" i="10"/>
  <c r="N259" i="2"/>
  <c r="D259" i="2"/>
  <c r="AI286" i="6"/>
  <c r="AP286" i="6"/>
  <c r="AW286" i="6"/>
  <c r="AH292" i="6"/>
  <c r="AH292" i="3"/>
  <c r="M276" i="13"/>
  <c r="W276" i="5"/>
  <c r="D276" i="1" s="1"/>
  <c r="O276" i="1" s="1"/>
  <c r="AZ277" i="5"/>
  <c r="AS277" i="5"/>
  <c r="O256" i="2"/>
  <c r="E256" i="2"/>
  <c r="AS282" i="5"/>
  <c r="AZ282" i="5"/>
  <c r="AI288" i="6"/>
  <c r="AW288" i="6"/>
  <c r="AP288" i="6"/>
  <c r="AH297" i="6"/>
  <c r="AH297" i="3"/>
  <c r="AQ287" i="5"/>
  <c r="AX287" i="5"/>
  <c r="BP284" i="3"/>
  <c r="AP284" i="3"/>
  <c r="AX284" i="3"/>
  <c r="BT264" i="3"/>
  <c r="BS264" i="3"/>
  <c r="B264" i="1"/>
  <c r="BR285" i="3"/>
  <c r="AW285" i="3"/>
  <c r="AO285" i="3"/>
  <c r="N305" i="1"/>
  <c r="K305" i="1"/>
  <c r="F290" i="6"/>
  <c r="X290" i="6" s="1"/>
  <c r="E290" i="6"/>
  <c r="W290" i="6" s="1"/>
  <c r="E290" i="1" s="1"/>
  <c r="P290" i="1" s="1"/>
  <c r="AU289" i="7"/>
  <c r="AN289" i="7"/>
  <c r="AI281" i="6"/>
  <c r="AP281" i="6"/>
  <c r="AW281" i="6"/>
  <c r="A316" i="15"/>
  <c r="AF315" i="15"/>
  <c r="AE315" i="15"/>
  <c r="N257" i="2"/>
  <c r="T257" i="2" s="1"/>
  <c r="D257" i="2"/>
  <c r="BN279" i="3"/>
  <c r="AZ279" i="3"/>
  <c r="AR279" i="3"/>
  <c r="F293" i="3"/>
  <c r="X293" i="3" s="1"/>
  <c r="E293" i="3"/>
  <c r="AU286" i="7"/>
  <c r="AN286" i="7"/>
  <c r="AO279" i="8"/>
  <c r="AV279" i="8"/>
  <c r="AV302" i="7"/>
  <c r="AO302" i="7"/>
  <c r="F296" i="3"/>
  <c r="X296" i="3" s="1"/>
  <c r="E296" i="3"/>
  <c r="AT278" i="5"/>
  <c r="BA278" i="5"/>
  <c r="BN288" i="3"/>
  <c r="AZ288" i="3"/>
  <c r="AR288" i="3"/>
  <c r="F294" i="8"/>
  <c r="E294" i="8"/>
  <c r="W294" i="8" s="1"/>
  <c r="F294" i="1" s="1"/>
  <c r="Q294" i="1" s="1"/>
  <c r="AI282" i="6"/>
  <c r="AP282" i="6"/>
  <c r="AW282" i="6"/>
  <c r="E293" i="8"/>
  <c r="W293" i="8" s="1"/>
  <c r="F293" i="1" s="1"/>
  <c r="Q293" i="1" s="1"/>
  <c r="F293" i="8"/>
  <c r="AA243" i="2"/>
  <c r="Z243" i="2"/>
  <c r="Y243" i="2"/>
  <c r="X243" i="2"/>
  <c r="W243" i="2"/>
  <c r="V243" i="2"/>
  <c r="AG301" i="10"/>
  <c r="AG300" i="9"/>
  <c r="AO300" i="9" s="1"/>
  <c r="AV300" i="9" s="1"/>
  <c r="AG301" i="8"/>
  <c r="AF301" i="7"/>
  <c r="AI300" i="5"/>
  <c r="AG301" i="3"/>
  <c r="AI295" i="9"/>
  <c r="AQ295" i="9" s="1"/>
  <c r="AX295" i="9" s="1"/>
  <c r="AK295" i="5"/>
  <c r="AI296" i="3"/>
  <c r="BR280" i="3"/>
  <c r="AO280" i="3"/>
  <c r="AW280" i="3"/>
  <c r="AH302" i="7"/>
  <c r="AL301" i="5"/>
  <c r="AJ302" i="3"/>
  <c r="AO278" i="5"/>
  <c r="AV278" i="5"/>
  <c r="AX286" i="5"/>
  <c r="AQ286" i="5"/>
  <c r="AS283" i="5"/>
  <c r="AZ283" i="5"/>
  <c r="AA241" i="2"/>
  <c r="Z241" i="2"/>
  <c r="Y241" i="2"/>
  <c r="X241" i="2"/>
  <c r="W241" i="2"/>
  <c r="V241" i="2"/>
  <c r="F297" i="7"/>
  <c r="E297" i="7"/>
  <c r="W297" i="7" s="1"/>
  <c r="AH295" i="6"/>
  <c r="AH295" i="3"/>
  <c r="AR284" i="7"/>
  <c r="G284" i="1"/>
  <c r="R284" i="1" s="1"/>
  <c r="BT270" i="3"/>
  <c r="BS270" i="3"/>
  <c r="B270" i="1"/>
  <c r="BN280" i="3"/>
  <c r="AR280" i="3"/>
  <c r="AZ280" i="3"/>
  <c r="AH292" i="7"/>
  <c r="AL291" i="5"/>
  <c r="AJ292" i="3"/>
  <c r="AZ286" i="5"/>
  <c r="AS286" i="5"/>
  <c r="F297" i="3"/>
  <c r="X297" i="3" s="1"/>
  <c r="E297" i="3"/>
  <c r="AJ17" i="9"/>
  <c r="AR18" i="9"/>
  <c r="AV286" i="5"/>
  <c r="AO286" i="5"/>
  <c r="AX286" i="7"/>
  <c r="AQ286" i="7"/>
  <c r="AV285" i="8"/>
  <c r="AO285" i="8"/>
  <c r="BP281" i="3"/>
  <c r="AP281" i="3"/>
  <c r="AX281" i="3"/>
  <c r="AV283" i="8"/>
  <c r="AO283" i="8"/>
  <c r="AM287" i="8"/>
  <c r="AT287" i="8"/>
  <c r="AM278" i="3"/>
  <c r="AU278" i="3"/>
  <c r="L259" i="2"/>
  <c r="B259" i="2"/>
  <c r="AU283" i="3"/>
  <c r="AM283" i="3"/>
  <c r="L252" i="2"/>
  <c r="B252" i="2"/>
  <c r="AT281" i="8"/>
  <c r="AM281" i="8"/>
  <c r="F301" i="6"/>
  <c r="X301" i="6" s="1"/>
  <c r="E301" i="6"/>
  <c r="W301" i="6" s="1"/>
  <c r="E301" i="1" s="1"/>
  <c r="P301" i="1" s="1"/>
  <c r="BM284" i="3"/>
  <c r="W284" i="3"/>
  <c r="AR283" i="7"/>
  <c r="G283" i="1"/>
  <c r="R283" i="1" s="1"/>
  <c r="E301" i="7"/>
  <c r="W301" i="7" s="1"/>
  <c r="F301" i="7"/>
  <c r="BP285" i="3"/>
  <c r="AP285" i="3"/>
  <c r="AX285" i="3"/>
  <c r="AW285" i="7"/>
  <c r="AP285" i="7"/>
  <c r="AT287" i="5"/>
  <c r="BA287" i="5"/>
  <c r="BT273" i="3"/>
  <c r="BS273" i="3"/>
  <c r="B273" i="1"/>
  <c r="AI285" i="6"/>
  <c r="AP285" i="6"/>
  <c r="AW285" i="6"/>
  <c r="M287" i="13"/>
  <c r="W287" i="5"/>
  <c r="D287" i="1" s="1"/>
  <c r="O287" i="1" s="1"/>
  <c r="AH293" i="6"/>
  <c r="AH293" i="3"/>
  <c r="N304" i="1"/>
  <c r="K304" i="1"/>
  <c r="AH301" i="6"/>
  <c r="AH301" i="3"/>
  <c r="AH296" i="6"/>
  <c r="AH296" i="3"/>
  <c r="AQ279" i="5"/>
  <c r="AX279" i="5"/>
  <c r="AE302" i="8"/>
  <c r="AG302" i="6"/>
  <c r="AG301" i="5"/>
  <c r="AE302" i="3"/>
  <c r="AV279" i="6"/>
  <c r="AO279" i="6"/>
  <c r="AU287" i="7"/>
  <c r="AN287" i="7"/>
  <c r="BT272" i="3"/>
  <c r="BS272" i="3"/>
  <c r="B272" i="1"/>
  <c r="F297" i="8"/>
  <c r="E297" i="8"/>
  <c r="W297" i="8" s="1"/>
  <c r="F297" i="1" s="1"/>
  <c r="Q297" i="1" s="1"/>
  <c r="BQ278" i="3"/>
  <c r="AN278" i="3"/>
  <c r="AV278" i="3"/>
  <c r="AI294" i="9"/>
  <c r="AQ294" i="9" s="1"/>
  <c r="AX294" i="9" s="1"/>
  <c r="AK294" i="5"/>
  <c r="AI295" i="3"/>
  <c r="BV270" i="3"/>
  <c r="BM281" i="3"/>
  <c r="W281" i="3"/>
  <c r="AT279" i="5"/>
  <c r="BA279" i="5"/>
  <c r="AI291" i="9"/>
  <c r="AQ291" i="9" s="1"/>
  <c r="AX291" i="9" s="1"/>
  <c r="AK291" i="5"/>
  <c r="AI292" i="3"/>
  <c r="AW284" i="7"/>
  <c r="AP284" i="7"/>
  <c r="F290" i="5"/>
  <c r="X290" i="5" s="1"/>
  <c r="E290" i="5"/>
  <c r="AV277" i="5"/>
  <c r="AO277" i="5"/>
  <c r="AX282" i="7"/>
  <c r="AQ282" i="7"/>
  <c r="AS284" i="5"/>
  <c r="AZ284" i="5"/>
  <c r="AX288" i="7"/>
  <c r="AQ288" i="7"/>
  <c r="AS288" i="5"/>
  <c r="AZ288" i="5"/>
  <c r="F293" i="5"/>
  <c r="X293" i="5" s="1"/>
  <c r="E293" i="5"/>
  <c r="F292" i="3"/>
  <c r="X292" i="3" s="1"/>
  <c r="E292" i="3"/>
  <c r="AR285" i="7"/>
  <c r="G285" i="1"/>
  <c r="R285" i="1" s="1"/>
  <c r="AR289" i="7"/>
  <c r="G289" i="1"/>
  <c r="R289" i="1" s="1"/>
  <c r="BM286" i="3"/>
  <c r="W286" i="3"/>
  <c r="O258" i="2"/>
  <c r="E258" i="2"/>
  <c r="AO284" i="5"/>
  <c r="AV284" i="5"/>
  <c r="F292" i="5"/>
  <c r="X292" i="5" s="1"/>
  <c r="E292" i="5"/>
  <c r="AO296" i="7"/>
  <c r="AV296" i="7"/>
  <c r="B262" i="2"/>
  <c r="L262" i="2"/>
  <c r="BT274" i="3"/>
  <c r="BS274" i="3"/>
  <c r="B274" i="1"/>
  <c r="AL294" i="5"/>
  <c r="AH295" i="7"/>
  <c r="AJ295" i="3"/>
  <c r="AT284" i="5"/>
  <c r="BA284" i="5"/>
  <c r="AT280" i="8"/>
  <c r="AM280" i="8"/>
  <c r="BN282" i="3"/>
  <c r="AR282" i="3"/>
  <c r="AZ282" i="3"/>
  <c r="BQ289" i="3"/>
  <c r="AN289" i="3"/>
  <c r="AV289" i="3"/>
  <c r="AF293" i="9"/>
  <c r="AN293" i="9" s="1"/>
  <c r="AU293" i="9" s="1"/>
  <c r="AI294" i="7"/>
  <c r="AF294" i="3"/>
  <c r="AW288" i="7"/>
  <c r="AP288" i="7"/>
  <c r="BV273" i="3"/>
  <c r="O259" i="2"/>
  <c r="E259" i="2"/>
  <c r="AT281" i="5"/>
  <c r="BA281" i="5"/>
  <c r="AX289" i="7"/>
  <c r="AQ289" i="7"/>
  <c r="AG294" i="10"/>
  <c r="AG293" i="9"/>
  <c r="AO293" i="9" s="1"/>
  <c r="AV293" i="9" s="1"/>
  <c r="AG294" i="8"/>
  <c r="AF294" i="7"/>
  <c r="AI293" i="5"/>
  <c r="AG294" i="3"/>
  <c r="N263" i="2"/>
  <c r="D263" i="2"/>
  <c r="AH293" i="7"/>
  <c r="AL292" i="5"/>
  <c r="AJ293" i="3"/>
  <c r="M285" i="13"/>
  <c r="W285" i="5"/>
  <c r="D285" i="1" s="1"/>
  <c r="O285" i="1" s="1"/>
  <c r="M279" i="13"/>
  <c r="W279" i="5"/>
  <c r="D279" i="1" s="1"/>
  <c r="O279" i="1" s="1"/>
  <c r="AI300" i="9"/>
  <c r="AQ300" i="9" s="1"/>
  <c r="AX300" i="9" s="1"/>
  <c r="AK300" i="5"/>
  <c r="AI301" i="3"/>
  <c r="AF295" i="9"/>
  <c r="AN295" i="9" s="1"/>
  <c r="AU295" i="9" s="1"/>
  <c r="AI296" i="7"/>
  <c r="AF296" i="3"/>
  <c r="AU280" i="7"/>
  <c r="AN280" i="7"/>
  <c r="AF301" i="9"/>
  <c r="AN301" i="9" s="1"/>
  <c r="AU301" i="9" s="1"/>
  <c r="AI302" i="7"/>
  <c r="AF302" i="3"/>
  <c r="AM279" i="8"/>
  <c r="AT279" i="8"/>
  <c r="AV287" i="8"/>
  <c r="AO287" i="8"/>
  <c r="AU288" i="3"/>
  <c r="AM288" i="3"/>
  <c r="F298" i="3"/>
  <c r="X298" i="3" s="1"/>
  <c r="E298" i="3"/>
  <c r="BV272" i="3"/>
  <c r="AE297" i="8"/>
  <c r="AG297" i="6"/>
  <c r="AG296" i="5"/>
  <c r="AE297" i="3"/>
  <c r="AX278" i="7"/>
  <c r="AQ278" i="7"/>
  <c r="L257" i="2"/>
  <c r="B257" i="2"/>
  <c r="AW280" i="7"/>
  <c r="AP280" i="7"/>
  <c r="H311" i="4"/>
  <c r="BO287" i="3"/>
  <c r="AY287" i="3"/>
  <c r="AQ287" i="3"/>
  <c r="AH294" i="6"/>
  <c r="AH294" i="3"/>
  <c r="AI292" i="9"/>
  <c r="AQ292" i="9" s="1"/>
  <c r="AX292" i="9" s="1"/>
  <c r="AK292" i="5"/>
  <c r="AI293" i="3"/>
  <c r="D261" i="2"/>
  <c r="N261" i="2"/>
  <c r="D255" i="2"/>
  <c r="N255" i="2"/>
  <c r="T255" i="2" s="1"/>
  <c r="AH301" i="7"/>
  <c r="AL300" i="5"/>
  <c r="AJ301" i="3"/>
  <c r="T245" i="2"/>
  <c r="AH296" i="7"/>
  <c r="AL295" i="5"/>
  <c r="AJ296" i="3"/>
  <c r="AV280" i="8"/>
  <c r="AO280" i="8"/>
  <c r="AH302" i="6"/>
  <c r="AH302" i="3"/>
  <c r="E260" i="2"/>
  <c r="O260" i="2"/>
  <c r="AO287" i="5"/>
  <c r="AV287" i="5"/>
  <c r="F298" i="5"/>
  <c r="X298" i="5" s="1"/>
  <c r="E298" i="5"/>
  <c r="T250" i="2"/>
  <c r="AF296" i="9"/>
  <c r="AN296" i="9" s="1"/>
  <c r="AU296" i="9" s="1"/>
  <c r="AI297" i="7"/>
  <c r="AF297" i="3"/>
  <c r="AX263" i="6"/>
  <c r="AQ263" i="6"/>
  <c r="BO281" i="3"/>
  <c r="AY281" i="3"/>
  <c r="AQ281" i="3"/>
  <c r="BO278" i="3"/>
  <c r="AY278" i="3"/>
  <c r="AQ278" i="3"/>
  <c r="F308" i="4"/>
  <c r="AV304" i="7" l="1"/>
  <c r="AO304" i="7"/>
  <c r="AT298" i="5"/>
  <c r="BA298" i="5"/>
  <c r="AM294" i="3"/>
  <c r="AU294" i="3"/>
  <c r="AE307" i="8"/>
  <c r="AG307" i="6"/>
  <c r="AG306" i="5"/>
  <c r="AE307" i="3"/>
  <c r="AO293" i="5"/>
  <c r="AV293" i="5"/>
  <c r="AT300" i="8"/>
  <c r="AM300" i="8"/>
  <c r="F312" i="3"/>
  <c r="X312" i="3" s="1"/>
  <c r="E312" i="3"/>
  <c r="BV288" i="3"/>
  <c r="BN293" i="3"/>
  <c r="AR293" i="3"/>
  <c r="AZ293" i="3"/>
  <c r="E277" i="2"/>
  <c r="O277" i="2"/>
  <c r="F314" i="5"/>
  <c r="X314" i="5" s="1"/>
  <c r="E314" i="5"/>
  <c r="BT285" i="3"/>
  <c r="BS285" i="3"/>
  <c r="Y287" i="3"/>
  <c r="Y288" i="3" s="1"/>
  <c r="B285" i="1"/>
  <c r="AV314" i="7"/>
  <c r="AO314" i="7"/>
  <c r="AI303" i="9"/>
  <c r="AQ303" i="9" s="1"/>
  <c r="AX303" i="9" s="1"/>
  <c r="AK303" i="5"/>
  <c r="AI304" i="3"/>
  <c r="AQ293" i="7"/>
  <c r="AX293" i="7"/>
  <c r="AI298" i="6"/>
  <c r="AP298" i="6"/>
  <c r="AW298" i="6"/>
  <c r="AJ16" i="9"/>
  <c r="AR17" i="9"/>
  <c r="J269" i="1"/>
  <c r="M269" i="1"/>
  <c r="U269" i="1" s="1"/>
  <c r="AV297" i="5"/>
  <c r="AO297" i="5"/>
  <c r="F314" i="8"/>
  <c r="E314" i="8"/>
  <c r="W314" i="8" s="1"/>
  <c r="F314" i="1" s="1"/>
  <c r="Q314" i="1" s="1"/>
  <c r="AH304" i="6"/>
  <c r="AH304" i="3"/>
  <c r="T263" i="2"/>
  <c r="N266" i="2"/>
  <c r="D266" i="2"/>
  <c r="AQ285" i="6"/>
  <c r="AX285" i="6"/>
  <c r="AA252" i="2"/>
  <c r="Z252" i="2"/>
  <c r="Y252" i="2"/>
  <c r="W252" i="2"/>
  <c r="V252" i="2"/>
  <c r="X252" i="2"/>
  <c r="BM297" i="3"/>
  <c r="W297" i="3"/>
  <c r="AU301" i="7"/>
  <c r="AN301" i="7"/>
  <c r="AQ281" i="6"/>
  <c r="AX281" i="6"/>
  <c r="AX288" i="6"/>
  <c r="AQ288" i="6"/>
  <c r="AQ294" i="5"/>
  <c r="AX294" i="5"/>
  <c r="AU292" i="7"/>
  <c r="AN292" i="7"/>
  <c r="AG315" i="10"/>
  <c r="AG314" i="9"/>
  <c r="AO314" i="9" s="1"/>
  <c r="AV314" i="9" s="1"/>
  <c r="AG315" i="8"/>
  <c r="AF315" i="7"/>
  <c r="AI314" i="5"/>
  <c r="AG315" i="3"/>
  <c r="AH305" i="6"/>
  <c r="AH305" i="3"/>
  <c r="AW300" i="7"/>
  <c r="AP300" i="7"/>
  <c r="L266" i="2"/>
  <c r="B266" i="2"/>
  <c r="AI299" i="6"/>
  <c r="AW299" i="6"/>
  <c r="AP299" i="6"/>
  <c r="E313" i="8"/>
  <c r="W313" i="8" s="1"/>
  <c r="F313" i="1" s="1"/>
  <c r="Q313" i="1" s="1"/>
  <c r="F313" i="8"/>
  <c r="F309" i="3"/>
  <c r="X309" i="3" s="1"/>
  <c r="E309" i="3"/>
  <c r="AO298" i="6"/>
  <c r="AV298" i="6"/>
  <c r="BM295" i="3"/>
  <c r="W295" i="3"/>
  <c r="AG308" i="10"/>
  <c r="AG307" i="9"/>
  <c r="AO307" i="9" s="1"/>
  <c r="AV307" i="9" s="1"/>
  <c r="AG308" i="8"/>
  <c r="AF308" i="7"/>
  <c r="AI307" i="5"/>
  <c r="AG308" i="3"/>
  <c r="AQ284" i="6"/>
  <c r="AX284" i="6"/>
  <c r="AF313" i="9"/>
  <c r="AN313" i="9" s="1"/>
  <c r="AU313" i="9" s="1"/>
  <c r="AI314" i="7"/>
  <c r="AF314" i="3"/>
  <c r="AE21" i="9"/>
  <c r="AM22" i="9"/>
  <c r="B330" i="15"/>
  <c r="B329" i="15"/>
  <c r="B331" i="15"/>
  <c r="AM293" i="3"/>
  <c r="AU293" i="3"/>
  <c r="AX298" i="5"/>
  <c r="AQ298" i="5"/>
  <c r="AU300" i="7"/>
  <c r="AN300" i="7"/>
  <c r="AU300" i="3"/>
  <c r="AM300" i="3"/>
  <c r="AV312" i="7"/>
  <c r="AO312" i="7"/>
  <c r="BT284" i="3"/>
  <c r="BS284" i="3"/>
  <c r="B284" i="1"/>
  <c r="F304" i="5"/>
  <c r="X304" i="5" s="1"/>
  <c r="E304" i="5"/>
  <c r="M300" i="13"/>
  <c r="W300" i="5"/>
  <c r="D300" i="1" s="1"/>
  <c r="O300" i="1" s="1"/>
  <c r="Z293" i="3"/>
  <c r="Z291" i="3"/>
  <c r="L265" i="2"/>
  <c r="B265" i="2"/>
  <c r="BP293" i="3"/>
  <c r="AP293" i="3"/>
  <c r="AX293" i="3"/>
  <c r="AH309" i="6"/>
  <c r="AH309" i="3"/>
  <c r="AF311" i="9"/>
  <c r="AN311" i="9" s="1"/>
  <c r="AU311" i="9" s="1"/>
  <c r="AI312" i="7"/>
  <c r="AF312" i="3"/>
  <c r="BO296" i="3"/>
  <c r="AY296" i="3"/>
  <c r="AQ296" i="3"/>
  <c r="AV305" i="7"/>
  <c r="AO305" i="7"/>
  <c r="F313" i="5"/>
  <c r="X313" i="5" s="1"/>
  <c r="E313" i="5"/>
  <c r="AF303" i="9"/>
  <c r="AN303" i="9" s="1"/>
  <c r="AU303" i="9" s="1"/>
  <c r="AI304" i="7"/>
  <c r="AF304" i="3"/>
  <c r="AU298" i="7"/>
  <c r="AN298" i="7"/>
  <c r="AT294" i="8"/>
  <c r="AM294" i="8"/>
  <c r="F305" i="8"/>
  <c r="E305" i="8"/>
  <c r="W305" i="8" s="1"/>
  <c r="F305" i="1" s="1"/>
  <c r="Q305" i="1" s="1"/>
  <c r="AH312" i="6"/>
  <c r="AH312" i="3"/>
  <c r="F308" i="8"/>
  <c r="E308" i="8"/>
  <c r="W308" i="8" s="1"/>
  <c r="F308" i="1" s="1"/>
  <c r="Q308" i="1" s="1"/>
  <c r="BM291" i="3"/>
  <c r="W291" i="3"/>
  <c r="M298" i="13"/>
  <c r="W298" i="5"/>
  <c r="D298" i="1" s="1"/>
  <c r="O298" i="1" s="1"/>
  <c r="AX300" i="7"/>
  <c r="AQ300" i="7"/>
  <c r="BQ290" i="3"/>
  <c r="AN290" i="3"/>
  <c r="AV290" i="3"/>
  <c r="AX290" i="7"/>
  <c r="AQ290" i="7"/>
  <c r="BV287" i="3"/>
  <c r="BP294" i="3"/>
  <c r="AP294" i="3"/>
  <c r="AX294" i="3"/>
  <c r="AI294" i="6"/>
  <c r="AW294" i="6"/>
  <c r="AP294" i="6"/>
  <c r="BR294" i="3"/>
  <c r="AO294" i="3"/>
  <c r="AW294" i="3"/>
  <c r="BS286" i="3"/>
  <c r="BT286" i="3"/>
  <c r="B286" i="1"/>
  <c r="M273" i="1"/>
  <c r="U273" i="1" s="1"/>
  <c r="J273" i="1"/>
  <c r="L273" i="2"/>
  <c r="B273" i="2"/>
  <c r="AV301" i="8"/>
  <c r="AO301" i="8"/>
  <c r="AU295" i="7"/>
  <c r="AN295" i="7"/>
  <c r="Y258" i="2"/>
  <c r="X258" i="2"/>
  <c r="W258" i="2"/>
  <c r="V258" i="2"/>
  <c r="Z258" i="2"/>
  <c r="AA258" i="2"/>
  <c r="AV292" i="8"/>
  <c r="AO292" i="8"/>
  <c r="AE315" i="8"/>
  <c r="AG315" i="6"/>
  <c r="AG314" i="5"/>
  <c r="AE315" i="3"/>
  <c r="AI304" i="9"/>
  <c r="AQ304" i="9" s="1"/>
  <c r="AX304" i="9" s="1"/>
  <c r="AK304" i="5"/>
  <c r="AI305" i="3"/>
  <c r="O270" i="2"/>
  <c r="E270" i="2"/>
  <c r="AF312" i="9"/>
  <c r="AN312" i="9" s="1"/>
  <c r="AU312" i="9" s="1"/>
  <c r="AI313" i="7"/>
  <c r="AF313" i="3"/>
  <c r="BO297" i="3"/>
  <c r="AY297" i="3"/>
  <c r="AQ297" i="3"/>
  <c r="F309" i="5"/>
  <c r="X309" i="5" s="1"/>
  <c r="E309" i="5"/>
  <c r="AT298" i="8"/>
  <c r="AM298" i="8"/>
  <c r="AX287" i="6"/>
  <c r="AQ287" i="6"/>
  <c r="B271" i="2"/>
  <c r="L271" i="2"/>
  <c r="AH308" i="6"/>
  <c r="AH308" i="3"/>
  <c r="AH314" i="6"/>
  <c r="AH314" i="3"/>
  <c r="BT280" i="3"/>
  <c r="BS280" i="3"/>
  <c r="B280" i="1"/>
  <c r="BM299" i="3"/>
  <c r="W299" i="3"/>
  <c r="M326" i="15"/>
  <c r="L326" i="15"/>
  <c r="K326" i="15"/>
  <c r="O326" i="15"/>
  <c r="N326" i="15"/>
  <c r="P326" i="15"/>
  <c r="C326" i="8"/>
  <c r="C326" i="7"/>
  <c r="AG326" i="7"/>
  <c r="C326" i="6"/>
  <c r="C325" i="5"/>
  <c r="C325" i="3"/>
  <c r="AO292" i="5"/>
  <c r="AV292" i="5"/>
  <c r="AS300" i="5"/>
  <c r="AZ300" i="5"/>
  <c r="AT301" i="5"/>
  <c r="BA301" i="5"/>
  <c r="AV309" i="7"/>
  <c r="AO309" i="7"/>
  <c r="AH306" i="7"/>
  <c r="AL305" i="5"/>
  <c r="AJ306" i="3"/>
  <c r="AV296" i="5"/>
  <c r="AO296" i="5"/>
  <c r="AV307" i="7"/>
  <c r="AO307" i="7"/>
  <c r="K327" i="15"/>
  <c r="N327" i="15"/>
  <c r="M327" i="15"/>
  <c r="L327" i="15"/>
  <c r="P327" i="15"/>
  <c r="O327" i="15"/>
  <c r="C327" i="8"/>
  <c r="C327" i="7"/>
  <c r="AG327" i="7"/>
  <c r="C327" i="6"/>
  <c r="C326" i="5"/>
  <c r="C326" i="3"/>
  <c r="AQ282" i="6"/>
  <c r="AX282" i="6"/>
  <c r="AV299" i="8"/>
  <c r="AO299" i="8"/>
  <c r="F304" i="8"/>
  <c r="E304" i="8"/>
  <c r="W304" i="8" s="1"/>
  <c r="F304" i="1" s="1"/>
  <c r="Q304" i="1" s="1"/>
  <c r="AQ294" i="7"/>
  <c r="AX294" i="7"/>
  <c r="AR297" i="7"/>
  <c r="G297" i="1"/>
  <c r="R297" i="1" s="1"/>
  <c r="AQ301" i="5"/>
  <c r="AX301" i="5"/>
  <c r="AX297" i="5"/>
  <c r="AQ297" i="5"/>
  <c r="O274" i="2"/>
  <c r="E274" i="2"/>
  <c r="BT276" i="3"/>
  <c r="BS276" i="3"/>
  <c r="B276" i="1"/>
  <c r="E314" i="6"/>
  <c r="W314" i="6" s="1"/>
  <c r="E314" i="1" s="1"/>
  <c r="P314" i="1" s="1"/>
  <c r="F314" i="6"/>
  <c r="X314" i="6" s="1"/>
  <c r="AQ293" i="5"/>
  <c r="AX293" i="5"/>
  <c r="BV286" i="3"/>
  <c r="BM296" i="3"/>
  <c r="W296" i="3"/>
  <c r="AV295" i="8"/>
  <c r="AO295" i="8"/>
  <c r="BO302" i="3"/>
  <c r="AQ302" i="3"/>
  <c r="AY302" i="3"/>
  <c r="E269" i="2"/>
  <c r="O269" i="2"/>
  <c r="AI307" i="4"/>
  <c r="AH307" i="4"/>
  <c r="AF307" i="4"/>
  <c r="AE307" i="4"/>
  <c r="AD307" i="4"/>
  <c r="M307" i="4"/>
  <c r="K307" i="4"/>
  <c r="AG307" i="4"/>
  <c r="AR300" i="7"/>
  <c r="G300" i="1"/>
  <c r="R300" i="1" s="1"/>
  <c r="O273" i="2"/>
  <c r="E273" i="2"/>
  <c r="AU296" i="3"/>
  <c r="AM296" i="3"/>
  <c r="AX279" i="6"/>
  <c r="AQ279" i="6"/>
  <c r="AF314" i="9"/>
  <c r="AN314" i="9" s="1"/>
  <c r="AU314" i="9" s="1"/>
  <c r="AI315" i="7"/>
  <c r="AF315" i="3"/>
  <c r="BN294" i="3"/>
  <c r="AR294" i="3"/>
  <c r="AZ294" i="3"/>
  <c r="AH305" i="7"/>
  <c r="AL304" i="5"/>
  <c r="AJ305" i="3"/>
  <c r="BQ291" i="3"/>
  <c r="AV291" i="3"/>
  <c r="AN291" i="3"/>
  <c r="AU292" i="3"/>
  <c r="AM292" i="3"/>
  <c r="AA261" i="2"/>
  <c r="Z261" i="2"/>
  <c r="Y261" i="2"/>
  <c r="X261" i="2"/>
  <c r="W261" i="2"/>
  <c r="V261" i="2"/>
  <c r="BR297" i="3"/>
  <c r="AW297" i="3"/>
  <c r="AO297" i="3"/>
  <c r="AG313" i="10"/>
  <c r="AG312" i="9"/>
  <c r="AO312" i="9" s="1"/>
  <c r="AV312" i="9" s="1"/>
  <c r="AG313" i="8"/>
  <c r="AF313" i="7"/>
  <c r="AI312" i="5"/>
  <c r="AG313" i="3"/>
  <c r="AZ296" i="5"/>
  <c r="AS296" i="5"/>
  <c r="F310" i="6"/>
  <c r="X310" i="6" s="1"/>
  <c r="E310" i="6"/>
  <c r="W310" i="6" s="1"/>
  <c r="E310" i="1" s="1"/>
  <c r="P310" i="1" s="1"/>
  <c r="BQ298" i="3"/>
  <c r="AV298" i="3"/>
  <c r="AN298" i="3"/>
  <c r="BM300" i="3"/>
  <c r="W300" i="3"/>
  <c r="AI307" i="9"/>
  <c r="AQ307" i="9" s="1"/>
  <c r="AX307" i="9" s="1"/>
  <c r="AK307" i="5"/>
  <c r="AI308" i="3"/>
  <c r="AI313" i="9"/>
  <c r="AQ313" i="9" s="1"/>
  <c r="AX313" i="9" s="1"/>
  <c r="AK313" i="5"/>
  <c r="AI314" i="3"/>
  <c r="BT277" i="3"/>
  <c r="BS277" i="3"/>
  <c r="B277" i="1"/>
  <c r="BV280" i="3"/>
  <c r="L275" i="2"/>
  <c r="B275" i="2"/>
  <c r="O317" i="15"/>
  <c r="N317" i="15"/>
  <c r="M317" i="15"/>
  <c r="L317" i="15"/>
  <c r="K317" i="15"/>
  <c r="P317" i="15"/>
  <c r="C317" i="8"/>
  <c r="C317" i="7"/>
  <c r="AG317" i="7"/>
  <c r="C317" i="6"/>
  <c r="C316" i="5"/>
  <c r="C316" i="3"/>
  <c r="AV293" i="6"/>
  <c r="AO293" i="6"/>
  <c r="F312" i="6"/>
  <c r="X312" i="6" s="1"/>
  <c r="E312" i="6"/>
  <c r="W312" i="6" s="1"/>
  <c r="E312" i="1" s="1"/>
  <c r="P312" i="1" s="1"/>
  <c r="AR292" i="7"/>
  <c r="G292" i="1"/>
  <c r="R292" i="1" s="1"/>
  <c r="AQ286" i="6"/>
  <c r="AX286" i="6"/>
  <c r="N272" i="2"/>
  <c r="T272" i="2" s="1"/>
  <c r="D272" i="2"/>
  <c r="AO299" i="5"/>
  <c r="AV299" i="5"/>
  <c r="M294" i="13"/>
  <c r="W294" i="5"/>
  <c r="D294" i="1" s="1"/>
  <c r="O294" i="1" s="1"/>
  <c r="AO300" i="6"/>
  <c r="AV300" i="6"/>
  <c r="F308" i="6"/>
  <c r="X308" i="6" s="1"/>
  <c r="E308" i="6"/>
  <c r="W308" i="6" s="1"/>
  <c r="E308" i="1" s="1"/>
  <c r="P308" i="1" s="1"/>
  <c r="AX297" i="7"/>
  <c r="AQ297" i="7"/>
  <c r="AE309" i="8"/>
  <c r="AG309" i="6"/>
  <c r="AG308" i="5"/>
  <c r="AE309" i="3"/>
  <c r="AG307" i="10"/>
  <c r="AG306" i="9"/>
  <c r="AO306" i="9" s="1"/>
  <c r="AV306" i="9" s="1"/>
  <c r="AG307" i="8"/>
  <c r="AF307" i="7"/>
  <c r="AI306" i="5"/>
  <c r="AG307" i="3"/>
  <c r="AG304" i="10"/>
  <c r="AG304" i="8"/>
  <c r="AG303" i="9"/>
  <c r="AO303" i="9" s="1"/>
  <c r="AV303" i="9" s="1"/>
  <c r="AF304" i="7"/>
  <c r="AI303" i="5"/>
  <c r="AG304" i="3"/>
  <c r="AI308" i="9"/>
  <c r="AQ308" i="9" s="1"/>
  <c r="AX308" i="9" s="1"/>
  <c r="AK308" i="5"/>
  <c r="AI309" i="3"/>
  <c r="BV276" i="3"/>
  <c r="O272" i="2"/>
  <c r="E272" i="2"/>
  <c r="BP298" i="3"/>
  <c r="AX298" i="3"/>
  <c r="AP298" i="3"/>
  <c r="AS292" i="5"/>
  <c r="AZ292" i="5"/>
  <c r="BR301" i="3"/>
  <c r="AW301" i="3"/>
  <c r="AO301" i="3"/>
  <c r="BQ295" i="3"/>
  <c r="AV295" i="3"/>
  <c r="AN295" i="3"/>
  <c r="AA255" i="2"/>
  <c r="Z255" i="2"/>
  <c r="Y255" i="2"/>
  <c r="X255" i="2"/>
  <c r="W255" i="2"/>
  <c r="V255" i="2"/>
  <c r="T262" i="2"/>
  <c r="F315" i="8"/>
  <c r="E315" i="8"/>
  <c r="W315" i="8" s="1"/>
  <c r="F315" i="1" s="1"/>
  <c r="Q315" i="1" s="1"/>
  <c r="AV298" i="10"/>
  <c r="AO298" i="10"/>
  <c r="AH312" i="7"/>
  <c r="AL311" i="5"/>
  <c r="AJ312" i="3"/>
  <c r="F313" i="7"/>
  <c r="E313" i="7"/>
  <c r="W313" i="7" s="1"/>
  <c r="AR298" i="7"/>
  <c r="G298" i="1"/>
  <c r="R298" i="1" s="1"/>
  <c r="AH307" i="7"/>
  <c r="AL306" i="5"/>
  <c r="AJ307" i="3"/>
  <c r="AF307" i="9"/>
  <c r="AN307" i="9" s="1"/>
  <c r="AU307" i="9" s="1"/>
  <c r="AI308" i="7"/>
  <c r="AF308" i="3"/>
  <c r="M299" i="13"/>
  <c r="W299" i="5"/>
  <c r="D299" i="1" s="1"/>
  <c r="O299" i="1" s="1"/>
  <c r="AH315" i="6"/>
  <c r="AH315" i="3"/>
  <c r="AT293" i="5"/>
  <c r="BA293" i="5"/>
  <c r="AE305" i="8"/>
  <c r="AG305" i="6"/>
  <c r="AG304" i="5"/>
  <c r="AE305" i="3"/>
  <c r="AX291" i="7"/>
  <c r="AQ291" i="7"/>
  <c r="AR290" i="7"/>
  <c r="G290" i="1"/>
  <c r="R290" i="1" s="1"/>
  <c r="AV291" i="5"/>
  <c r="AO291" i="5"/>
  <c r="AX296" i="5"/>
  <c r="AQ296" i="5"/>
  <c r="AI312" i="9"/>
  <c r="AQ312" i="9" s="1"/>
  <c r="AX312" i="9" s="1"/>
  <c r="AK312" i="5"/>
  <c r="AI313" i="3"/>
  <c r="F310" i="7"/>
  <c r="E310" i="7"/>
  <c r="W310" i="7" s="1"/>
  <c r="AX298" i="7"/>
  <c r="AQ298" i="7"/>
  <c r="B276" i="2"/>
  <c r="L276" i="2"/>
  <c r="E267" i="2"/>
  <c r="O267" i="2"/>
  <c r="AH308" i="7"/>
  <c r="AL307" i="5"/>
  <c r="AJ308" i="3"/>
  <c r="AE314" i="8"/>
  <c r="AG314" i="6"/>
  <c r="AG313" i="5"/>
  <c r="AE314" i="3"/>
  <c r="BV277" i="3"/>
  <c r="M265" i="1"/>
  <c r="U265" i="1" s="1"/>
  <c r="J265" i="1"/>
  <c r="P325" i="15"/>
  <c r="O325" i="15"/>
  <c r="M325" i="15"/>
  <c r="L325" i="15"/>
  <c r="N325" i="15"/>
  <c r="K325" i="15"/>
  <c r="C325" i="7"/>
  <c r="AG325" i="7"/>
  <c r="C325" i="8"/>
  <c r="C324" i="5"/>
  <c r="C325" i="6"/>
  <c r="C324" i="3"/>
  <c r="AT293" i="8"/>
  <c r="AM293" i="8"/>
  <c r="AT290" i="5"/>
  <c r="BA290" i="5"/>
  <c r="F307" i="6"/>
  <c r="X307" i="6" s="1"/>
  <c r="E307" i="6"/>
  <c r="W307" i="6" s="1"/>
  <c r="E307" i="1" s="1"/>
  <c r="P307" i="1" s="1"/>
  <c r="AV290" i="6"/>
  <c r="AO290" i="6"/>
  <c r="T264" i="2"/>
  <c r="AO297" i="6"/>
  <c r="AV297" i="6"/>
  <c r="AU301" i="3"/>
  <c r="AM301" i="3"/>
  <c r="AR296" i="7"/>
  <c r="G296" i="1"/>
  <c r="R296" i="1" s="1"/>
  <c r="BR302" i="3"/>
  <c r="AO302" i="3"/>
  <c r="AW302" i="3"/>
  <c r="F314" i="3"/>
  <c r="X314" i="3" s="1"/>
  <c r="E314" i="3"/>
  <c r="AW299" i="7"/>
  <c r="AP299" i="7"/>
  <c r="N265" i="2"/>
  <c r="D265" i="2"/>
  <c r="AN293" i="7"/>
  <c r="AU293" i="7"/>
  <c r="BO291" i="3"/>
  <c r="AY291" i="3"/>
  <c r="AQ291" i="3"/>
  <c r="BO300" i="3"/>
  <c r="AY300" i="3"/>
  <c r="AQ300" i="3"/>
  <c r="D270" i="2"/>
  <c r="N270" i="2"/>
  <c r="T270" i="2" s="1"/>
  <c r="AT301" i="8"/>
  <c r="AM301" i="8"/>
  <c r="AV300" i="10"/>
  <c r="AO300" i="10"/>
  <c r="AX280" i="6"/>
  <c r="AQ280" i="6"/>
  <c r="BT279" i="3"/>
  <c r="BS279" i="3"/>
  <c r="B279" i="1"/>
  <c r="AZ290" i="5"/>
  <c r="AS290" i="5"/>
  <c r="AZ295" i="5"/>
  <c r="AS295" i="5"/>
  <c r="AG309" i="10"/>
  <c r="AG308" i="9"/>
  <c r="AO308" i="9" s="1"/>
  <c r="AV308" i="9" s="1"/>
  <c r="AG309" i="8"/>
  <c r="AF309" i="7"/>
  <c r="AI308" i="5"/>
  <c r="AG309" i="3"/>
  <c r="AE312" i="8"/>
  <c r="AG312" i="6"/>
  <c r="AG311" i="5"/>
  <c r="AE312" i="3"/>
  <c r="BV279" i="3"/>
  <c r="BO290" i="3"/>
  <c r="AQ290" i="3"/>
  <c r="AY290" i="3"/>
  <c r="AV308" i="7"/>
  <c r="AO308" i="7"/>
  <c r="BQ300" i="3"/>
  <c r="AV300" i="3"/>
  <c r="AN300" i="3"/>
  <c r="AZ289" i="5"/>
  <c r="AS289" i="5"/>
  <c r="J266" i="1"/>
  <c r="M266" i="1"/>
  <c r="U266" i="1" s="1"/>
  <c r="BR292" i="3"/>
  <c r="AW292" i="3"/>
  <c r="AO292" i="3"/>
  <c r="AF304" i="9"/>
  <c r="AN304" i="9" s="1"/>
  <c r="AU304" i="9" s="1"/>
  <c r="AI305" i="7"/>
  <c r="AF305" i="3"/>
  <c r="AR299" i="7"/>
  <c r="G299" i="1"/>
  <c r="R299" i="1" s="1"/>
  <c r="BV285" i="3"/>
  <c r="AE308" i="8"/>
  <c r="AG308" i="6"/>
  <c r="AG307" i="5"/>
  <c r="AE308" i="3"/>
  <c r="F314" i="7"/>
  <c r="E314" i="7"/>
  <c r="W314" i="7" s="1"/>
  <c r="AH304" i="7"/>
  <c r="AL303" i="5"/>
  <c r="AJ304" i="3"/>
  <c r="N274" i="2"/>
  <c r="D274" i="2"/>
  <c r="AX291" i="5"/>
  <c r="AQ291" i="5"/>
  <c r="AV302" i="10"/>
  <c r="AO302" i="10"/>
  <c r="BM290" i="3"/>
  <c r="W290" i="3"/>
  <c r="AI300" i="6"/>
  <c r="AW300" i="6"/>
  <c r="AP300" i="6"/>
  <c r="BP299" i="3"/>
  <c r="AX299" i="3"/>
  <c r="AP299" i="3"/>
  <c r="BQ302" i="3"/>
  <c r="AN302" i="3"/>
  <c r="AV302" i="3"/>
  <c r="AU294" i="7"/>
  <c r="AN294" i="7"/>
  <c r="BO292" i="3"/>
  <c r="AY292" i="3"/>
  <c r="AQ292" i="3"/>
  <c r="AO301" i="10"/>
  <c r="AV301" i="10"/>
  <c r="L272" i="2"/>
  <c r="B272" i="2"/>
  <c r="AS301" i="5"/>
  <c r="AZ301" i="5"/>
  <c r="AV292" i="10"/>
  <c r="AO292" i="10"/>
  <c r="AV295" i="5"/>
  <c r="AO295" i="5"/>
  <c r="BP302" i="3"/>
  <c r="AP302" i="3"/>
  <c r="AX302" i="3"/>
  <c r="AX302" i="7"/>
  <c r="AQ302" i="7"/>
  <c r="AV294" i="8"/>
  <c r="AO294" i="8"/>
  <c r="AZ291" i="5"/>
  <c r="AS291" i="5"/>
  <c r="AM302" i="3"/>
  <c r="AU302" i="3"/>
  <c r="AA259" i="2"/>
  <c r="Z259" i="2"/>
  <c r="Y259" i="2"/>
  <c r="W259" i="2"/>
  <c r="V259" i="2"/>
  <c r="X259" i="2"/>
  <c r="BN292" i="3"/>
  <c r="AZ292" i="3"/>
  <c r="AR292" i="3"/>
  <c r="O266" i="2"/>
  <c r="E266" i="2"/>
  <c r="AO295" i="10"/>
  <c r="AV295" i="10"/>
  <c r="AO296" i="6"/>
  <c r="AV296" i="6"/>
  <c r="AQ278" i="6"/>
  <c r="AX278" i="6"/>
  <c r="D275" i="2"/>
  <c r="N275" i="2"/>
  <c r="T275" i="2" s="1"/>
  <c r="AI314" i="9"/>
  <c r="AQ314" i="9" s="1"/>
  <c r="AX314" i="9" s="1"/>
  <c r="AK314" i="5"/>
  <c r="AI315" i="3"/>
  <c r="AW294" i="7"/>
  <c r="AP294" i="7"/>
  <c r="AV292" i="6"/>
  <c r="AO292" i="6"/>
  <c r="AU297" i="7"/>
  <c r="AN297" i="7"/>
  <c r="AH313" i="7"/>
  <c r="AL312" i="5"/>
  <c r="AJ313" i="3"/>
  <c r="AV310" i="7"/>
  <c r="AO310" i="7"/>
  <c r="AU299" i="3"/>
  <c r="AM299" i="3"/>
  <c r="N267" i="2"/>
  <c r="T267" i="2" s="1"/>
  <c r="D267" i="2"/>
  <c r="AG314" i="10"/>
  <c r="AG313" i="9"/>
  <c r="AO313" i="9" s="1"/>
  <c r="AV313" i="9" s="1"/>
  <c r="AG314" i="8"/>
  <c r="AF314" i="7"/>
  <c r="AI313" i="5"/>
  <c r="AG314" i="3"/>
  <c r="AR291" i="7"/>
  <c r="G291" i="1"/>
  <c r="R291" i="1" s="1"/>
  <c r="P319" i="15"/>
  <c r="O319" i="15"/>
  <c r="N319" i="15"/>
  <c r="M319" i="15"/>
  <c r="L319" i="15"/>
  <c r="K319" i="15"/>
  <c r="C319" i="7"/>
  <c r="C319" i="8"/>
  <c r="AG319" i="7"/>
  <c r="C319" i="6"/>
  <c r="C318" i="5"/>
  <c r="C318" i="3"/>
  <c r="BO294" i="3"/>
  <c r="AQ294" i="3"/>
  <c r="AY294" i="3"/>
  <c r="BP291" i="3"/>
  <c r="AX291" i="3"/>
  <c r="AP291" i="3"/>
  <c r="AT295" i="8"/>
  <c r="AM295" i="8"/>
  <c r="AH311" i="6"/>
  <c r="AH311" i="3"/>
  <c r="Z256" i="2"/>
  <c r="Y256" i="2"/>
  <c r="X256" i="2"/>
  <c r="W256" i="2"/>
  <c r="V256" i="2"/>
  <c r="AA256" i="2"/>
  <c r="AA262" i="2"/>
  <c r="Z262" i="2"/>
  <c r="Y262" i="2"/>
  <c r="X262" i="2"/>
  <c r="W262" i="2"/>
  <c r="V262" i="2"/>
  <c r="T253" i="2"/>
  <c r="AF305" i="9"/>
  <c r="AN305" i="9" s="1"/>
  <c r="AU305" i="9" s="1"/>
  <c r="AI306" i="7"/>
  <c r="AF306" i="3"/>
  <c r="BR293" i="3"/>
  <c r="AO293" i="3"/>
  <c r="AW293" i="3"/>
  <c r="AM297" i="8"/>
  <c r="AT297" i="8"/>
  <c r="BP295" i="3"/>
  <c r="AP295" i="3"/>
  <c r="AX295" i="3"/>
  <c r="AO300" i="5"/>
  <c r="AV300" i="5"/>
  <c r="AG306" i="10"/>
  <c r="AG305" i="9"/>
  <c r="AO305" i="9" s="1"/>
  <c r="AV305" i="9" s="1"/>
  <c r="AG306" i="8"/>
  <c r="AF306" i="7"/>
  <c r="AI305" i="5"/>
  <c r="AG306" i="3"/>
  <c r="AF310" i="9"/>
  <c r="AN310" i="9" s="1"/>
  <c r="AU310" i="9" s="1"/>
  <c r="AI311" i="7"/>
  <c r="AF311" i="3"/>
  <c r="AE304" i="8"/>
  <c r="AG304" i="6"/>
  <c r="AG303" i="5"/>
  <c r="AE304" i="3"/>
  <c r="BM298" i="3"/>
  <c r="BV298" i="3" s="1"/>
  <c r="W298" i="3"/>
  <c r="M292" i="13"/>
  <c r="W292" i="5"/>
  <c r="D292" i="1" s="1"/>
  <c r="O292" i="1" s="1"/>
  <c r="AI305" i="9"/>
  <c r="AQ305" i="9" s="1"/>
  <c r="AX305" i="9" s="1"/>
  <c r="AK305" i="5"/>
  <c r="AI306" i="3"/>
  <c r="AZ297" i="5"/>
  <c r="AS297" i="5"/>
  <c r="AT292" i="5"/>
  <c r="BA292" i="5"/>
  <c r="AI297" i="6"/>
  <c r="AW297" i="6"/>
  <c r="AP297" i="6"/>
  <c r="AV315" i="7"/>
  <c r="AO315" i="7"/>
  <c r="BQ293" i="3"/>
  <c r="AN293" i="3"/>
  <c r="AV293" i="3"/>
  <c r="AH315" i="7"/>
  <c r="AL314" i="5"/>
  <c r="AJ315" i="3"/>
  <c r="E275" i="2"/>
  <c r="O275" i="2"/>
  <c r="AT292" i="8"/>
  <c r="AM292" i="8"/>
  <c r="T258" i="2"/>
  <c r="AO297" i="8"/>
  <c r="AV297" i="8"/>
  <c r="AE313" i="8"/>
  <c r="AG313" i="6"/>
  <c r="AG312" i="5"/>
  <c r="AE313" i="3"/>
  <c r="F310" i="8"/>
  <c r="E310" i="8"/>
  <c r="W310" i="8" s="1"/>
  <c r="F310" i="1" s="1"/>
  <c r="Q310" i="1" s="1"/>
  <c r="M301" i="13"/>
  <c r="W301" i="5"/>
  <c r="D301" i="1" s="1"/>
  <c r="O301" i="1" s="1"/>
  <c r="AO298" i="5"/>
  <c r="AV298" i="5"/>
  <c r="M291" i="13"/>
  <c r="W291" i="5"/>
  <c r="D291" i="1" s="1"/>
  <c r="O291" i="1" s="1"/>
  <c r="AH314" i="7"/>
  <c r="AL313" i="5"/>
  <c r="AJ314" i="3"/>
  <c r="F302" i="3"/>
  <c r="X302" i="3" s="1"/>
  <c r="E302" i="3"/>
  <c r="O328" i="15"/>
  <c r="N328" i="15"/>
  <c r="M328" i="15"/>
  <c r="L328" i="15"/>
  <c r="P328" i="15"/>
  <c r="K328" i="15"/>
  <c r="C328" i="8"/>
  <c r="C328" i="7"/>
  <c r="C328" i="6"/>
  <c r="AG328" i="7"/>
  <c r="C327" i="5"/>
  <c r="C327" i="3"/>
  <c r="AZ293" i="5"/>
  <c r="AS293" i="5"/>
  <c r="BR300" i="3"/>
  <c r="AW300" i="3"/>
  <c r="AO300" i="3"/>
  <c r="AQ299" i="5"/>
  <c r="AX299" i="5"/>
  <c r="AG303" i="10"/>
  <c r="AG302" i="9"/>
  <c r="AO302" i="9" s="1"/>
  <c r="AV302" i="9" s="1"/>
  <c r="AG303" i="8"/>
  <c r="AF303" i="7"/>
  <c r="AI302" i="5"/>
  <c r="AG303" i="3"/>
  <c r="AW301" i="7"/>
  <c r="AP301" i="7"/>
  <c r="AR302" i="7"/>
  <c r="G302" i="1"/>
  <c r="R302" i="1" s="1"/>
  <c r="F307" i="7"/>
  <c r="E307" i="7"/>
  <c r="W307" i="7" s="1"/>
  <c r="F307" i="3"/>
  <c r="X307" i="3" s="1"/>
  <c r="E307" i="3"/>
  <c r="F304" i="7"/>
  <c r="E304" i="7"/>
  <c r="W304" i="7" s="1"/>
  <c r="AQ292" i="5"/>
  <c r="AX292" i="5"/>
  <c r="AI295" i="6"/>
  <c r="AW295" i="6"/>
  <c r="AP295" i="6"/>
  <c r="T261" i="2"/>
  <c r="E312" i="5"/>
  <c r="F312" i="5"/>
  <c r="X312" i="5" s="1"/>
  <c r="L267" i="2"/>
  <c r="B267" i="2"/>
  <c r="E313" i="6"/>
  <c r="W313" i="6" s="1"/>
  <c r="E313" i="1" s="1"/>
  <c r="P313" i="1" s="1"/>
  <c r="F313" i="6"/>
  <c r="X313" i="6" s="1"/>
  <c r="AI306" i="9"/>
  <c r="AQ306" i="9" s="1"/>
  <c r="AX306" i="9" s="1"/>
  <c r="AK306" i="5"/>
  <c r="AI307" i="3"/>
  <c r="AP293" i="7"/>
  <c r="AW293" i="7"/>
  <c r="M290" i="13"/>
  <c r="W290" i="5"/>
  <c r="D290" i="1" s="1"/>
  <c r="O290" i="1" s="1"/>
  <c r="AQ300" i="5"/>
  <c r="AX300" i="5"/>
  <c r="BR295" i="3"/>
  <c r="AW295" i="3"/>
  <c r="AO295" i="3"/>
  <c r="AX295" i="7"/>
  <c r="AQ295" i="7"/>
  <c r="AG305" i="10"/>
  <c r="AG304" i="9"/>
  <c r="AO304" i="9" s="1"/>
  <c r="AV304" i="9" s="1"/>
  <c r="AG305" i="8"/>
  <c r="AF305" i="7"/>
  <c r="AI304" i="5"/>
  <c r="AG305" i="3"/>
  <c r="BA291" i="5"/>
  <c r="AT291" i="5"/>
  <c r="T254" i="2"/>
  <c r="AM296" i="8"/>
  <c r="AT296" i="8"/>
  <c r="BR291" i="3"/>
  <c r="AW291" i="3"/>
  <c r="AO291" i="3"/>
  <c r="T256" i="2"/>
  <c r="F310" i="3"/>
  <c r="X310" i="3" s="1"/>
  <c r="E310" i="3"/>
  <c r="F305" i="3"/>
  <c r="X305" i="3" s="1"/>
  <c r="E305" i="3"/>
  <c r="AH313" i="6"/>
  <c r="AH313" i="3"/>
  <c r="AQ277" i="6"/>
  <c r="AX277" i="6"/>
  <c r="AG310" i="10"/>
  <c r="AG309" i="9"/>
  <c r="AO309" i="9" s="1"/>
  <c r="AV309" i="9" s="1"/>
  <c r="AG310" i="8"/>
  <c r="AF310" i="7"/>
  <c r="AI309" i="5"/>
  <c r="AG310" i="3"/>
  <c r="D277" i="2"/>
  <c r="N277" i="2"/>
  <c r="T277" i="2" s="1"/>
  <c r="AO299" i="6"/>
  <c r="AV299" i="6"/>
  <c r="BR290" i="3"/>
  <c r="AO290" i="3"/>
  <c r="AW290" i="3"/>
  <c r="BQ299" i="3"/>
  <c r="AV299" i="3"/>
  <c r="AN299" i="3"/>
  <c r="F302" i="5"/>
  <c r="X302" i="5" s="1"/>
  <c r="E302" i="5"/>
  <c r="P320" i="15"/>
  <c r="N320" i="15"/>
  <c r="M320" i="15"/>
  <c r="L320" i="15"/>
  <c r="O320" i="15"/>
  <c r="K320" i="15"/>
  <c r="C320" i="8"/>
  <c r="C320" i="7"/>
  <c r="AG320" i="7"/>
  <c r="C320" i="6"/>
  <c r="C319" i="5"/>
  <c r="C319" i="3"/>
  <c r="AS294" i="5"/>
  <c r="AZ294" i="5"/>
  <c r="X264" i="2"/>
  <c r="W264" i="2"/>
  <c r="V264" i="2"/>
  <c r="Y264" i="2"/>
  <c r="Z264" i="2"/>
  <c r="AA264" i="2"/>
  <c r="F304" i="3"/>
  <c r="X304" i="3" s="1"/>
  <c r="E304" i="3"/>
  <c r="AH311" i="7"/>
  <c r="AL310" i="5"/>
  <c r="AJ311" i="3"/>
  <c r="O278" i="2"/>
  <c r="E278" i="2"/>
  <c r="BM289" i="3"/>
  <c r="W289" i="3"/>
  <c r="F312" i="8"/>
  <c r="E312" i="8"/>
  <c r="W312" i="8" s="1"/>
  <c r="F312" i="1" s="1"/>
  <c r="Q312" i="1" s="1"/>
  <c r="AS298" i="5"/>
  <c r="AZ298" i="5"/>
  <c r="BO293" i="3"/>
  <c r="AQ293" i="3"/>
  <c r="AY293" i="3"/>
  <c r="AA260" i="2"/>
  <c r="Z260" i="2"/>
  <c r="Y260" i="2"/>
  <c r="X260" i="2"/>
  <c r="W260" i="2"/>
  <c r="V260" i="2"/>
  <c r="AV302" i="8"/>
  <c r="AO302" i="8"/>
  <c r="AO298" i="8"/>
  <c r="AV298" i="8"/>
  <c r="AH309" i="7"/>
  <c r="AL308" i="5"/>
  <c r="AJ309" i="3"/>
  <c r="BP300" i="3"/>
  <c r="AX300" i="3"/>
  <c r="AP300" i="3"/>
  <c r="AV313" i="7"/>
  <c r="AO313" i="7"/>
  <c r="AU298" i="3"/>
  <c r="AM298" i="3"/>
  <c r="AF306" i="9"/>
  <c r="AN306" i="9" s="1"/>
  <c r="AU306" i="9" s="1"/>
  <c r="AI307" i="7"/>
  <c r="AF307" i="3"/>
  <c r="BT287" i="3"/>
  <c r="BS287" i="3"/>
  <c r="B287" i="1"/>
  <c r="AT299" i="5"/>
  <c r="BA299" i="5"/>
  <c r="AI302" i="6"/>
  <c r="AW302" i="6"/>
  <c r="AP302" i="6"/>
  <c r="AO301" i="5"/>
  <c r="AV301" i="5"/>
  <c r="C306" i="1"/>
  <c r="O309" i="4"/>
  <c r="O308" i="4"/>
  <c r="BS278" i="3"/>
  <c r="BT278" i="3"/>
  <c r="B278" i="1"/>
  <c r="AO294" i="10"/>
  <c r="AV294" i="10"/>
  <c r="AV302" i="6"/>
  <c r="AO302" i="6"/>
  <c r="AW292" i="7"/>
  <c r="AP292" i="7"/>
  <c r="BR296" i="3"/>
  <c r="AO296" i="3"/>
  <c r="AW296" i="3"/>
  <c r="BV278" i="3"/>
  <c r="J263" i="1"/>
  <c r="M263" i="1"/>
  <c r="U263" i="1" s="1"/>
  <c r="AU308" i="4"/>
  <c r="J308" i="4"/>
  <c r="F309" i="4"/>
  <c r="F310" i="4" s="1"/>
  <c r="BN295" i="3"/>
  <c r="AZ295" i="3"/>
  <c r="AR295" i="3"/>
  <c r="BM292" i="3"/>
  <c r="W292" i="3"/>
  <c r="AT302" i="8"/>
  <c r="AM302" i="8"/>
  <c r="AX295" i="5"/>
  <c r="AQ295" i="5"/>
  <c r="AR294" i="7"/>
  <c r="G294" i="1"/>
  <c r="R294" i="1" s="1"/>
  <c r="M275" i="1"/>
  <c r="U275" i="1" s="1"/>
  <c r="J275" i="1"/>
  <c r="AX290" i="5"/>
  <c r="AQ290" i="5"/>
  <c r="BQ301" i="3"/>
  <c r="AV301" i="3"/>
  <c r="AN301" i="3"/>
  <c r="E310" i="5"/>
  <c r="F310" i="5"/>
  <c r="X310" i="5" s="1"/>
  <c r="F305" i="5"/>
  <c r="X305" i="5" s="1"/>
  <c r="E305" i="5"/>
  <c r="AO297" i="10"/>
  <c r="AV297" i="10"/>
  <c r="AH310" i="6"/>
  <c r="AH310" i="3"/>
  <c r="AQ283" i="6"/>
  <c r="AX283" i="6"/>
  <c r="E268" i="2"/>
  <c r="O268" i="2"/>
  <c r="AQ289" i="6"/>
  <c r="AX289" i="6"/>
  <c r="AT299" i="8"/>
  <c r="AM299" i="8"/>
  <c r="AX289" i="5"/>
  <c r="AQ289" i="5"/>
  <c r="AX299" i="7"/>
  <c r="AQ299" i="7"/>
  <c r="F303" i="6"/>
  <c r="X303" i="6" s="1"/>
  <c r="E303" i="6"/>
  <c r="W303" i="6" s="1"/>
  <c r="E303" i="1" s="1"/>
  <c r="P303" i="1" s="1"/>
  <c r="P318" i="15"/>
  <c r="L318" i="15"/>
  <c r="M318" i="15"/>
  <c r="K318" i="15"/>
  <c r="O318" i="15"/>
  <c r="N318" i="15"/>
  <c r="C318" i="8"/>
  <c r="AG318" i="7"/>
  <c r="C318" i="7"/>
  <c r="C318" i="6"/>
  <c r="C317" i="5"/>
  <c r="C317" i="3"/>
  <c r="BN301" i="3"/>
  <c r="AZ301" i="3"/>
  <c r="AR301" i="3"/>
  <c r="AU297" i="3"/>
  <c r="AM297" i="3"/>
  <c r="BP301" i="3"/>
  <c r="AX301" i="3"/>
  <c r="AP301" i="3"/>
  <c r="O271" i="2"/>
  <c r="E271" i="2"/>
  <c r="BM294" i="3"/>
  <c r="W294" i="3"/>
  <c r="BR299" i="3"/>
  <c r="AW299" i="3"/>
  <c r="AO299" i="3"/>
  <c r="K316" i="15"/>
  <c r="O316" i="15"/>
  <c r="N316" i="15"/>
  <c r="M316" i="15"/>
  <c r="L316" i="15"/>
  <c r="P316" i="15"/>
  <c r="C316" i="8"/>
  <c r="AG316" i="7"/>
  <c r="C316" i="7"/>
  <c r="C316" i="6"/>
  <c r="C315" i="5"/>
  <c r="C315" i="3"/>
  <c r="AI291" i="6"/>
  <c r="AP291" i="6"/>
  <c r="AW291" i="6"/>
  <c r="AR293" i="7"/>
  <c r="G293" i="1"/>
  <c r="R293" i="1" s="1"/>
  <c r="F309" i="7"/>
  <c r="E309" i="7"/>
  <c r="W309" i="7" s="1"/>
  <c r="AI310" i="9"/>
  <c r="AQ310" i="9" s="1"/>
  <c r="AX310" i="9" s="1"/>
  <c r="AK310" i="5"/>
  <c r="AI311" i="3"/>
  <c r="AE306" i="8"/>
  <c r="AG306" i="6"/>
  <c r="AG305" i="5"/>
  <c r="AE306" i="3"/>
  <c r="BN297" i="3"/>
  <c r="AZ297" i="3"/>
  <c r="AR297" i="3"/>
  <c r="AR295" i="7"/>
  <c r="G295" i="1"/>
  <c r="R295" i="1" s="1"/>
  <c r="D276" i="2"/>
  <c r="N276" i="2"/>
  <c r="T276" i="2" s="1"/>
  <c r="BO299" i="3"/>
  <c r="AY299" i="3"/>
  <c r="AQ299" i="3"/>
  <c r="F307" i="5"/>
  <c r="X307" i="5" s="1"/>
  <c r="E307" i="5"/>
  <c r="AH303" i="7"/>
  <c r="AL302" i="5"/>
  <c r="AJ303" i="3"/>
  <c r="BM301" i="3"/>
  <c r="W301" i="3"/>
  <c r="AH303" i="6"/>
  <c r="AH303" i="3"/>
  <c r="F315" i="6"/>
  <c r="X315" i="6" s="1"/>
  <c r="E315" i="6"/>
  <c r="W315" i="6" s="1"/>
  <c r="E315" i="1" s="1"/>
  <c r="P315" i="1" s="1"/>
  <c r="AG311" i="10"/>
  <c r="AG310" i="9"/>
  <c r="AO310" i="9" s="1"/>
  <c r="AV310" i="9" s="1"/>
  <c r="AG311" i="8"/>
  <c r="AF311" i="7"/>
  <c r="AI310" i="5"/>
  <c r="AG311" i="3"/>
  <c r="AG312" i="10"/>
  <c r="AG312" i="8"/>
  <c r="AG311" i="9"/>
  <c r="AO311" i="9" s="1"/>
  <c r="AV311" i="9" s="1"/>
  <c r="AF312" i="7"/>
  <c r="AI311" i="5"/>
  <c r="AG312" i="3"/>
  <c r="AV293" i="8"/>
  <c r="AO293" i="8"/>
  <c r="B277" i="2"/>
  <c r="L277" i="2"/>
  <c r="F308" i="7"/>
  <c r="E308" i="7"/>
  <c r="W308" i="7" s="1"/>
  <c r="AV294" i="6"/>
  <c r="AO294" i="6"/>
  <c r="D268" i="2"/>
  <c r="N268" i="2"/>
  <c r="BP297" i="3"/>
  <c r="AX297" i="3"/>
  <c r="AP297" i="3"/>
  <c r="E305" i="7"/>
  <c r="W305" i="7" s="1"/>
  <c r="F305" i="7"/>
  <c r="N273" i="2"/>
  <c r="T273" i="2" s="1"/>
  <c r="D273" i="2"/>
  <c r="AF316" i="15"/>
  <c r="A317" i="15"/>
  <c r="AE316" i="15"/>
  <c r="F315" i="7"/>
  <c r="E315" i="7"/>
  <c r="W315" i="7" s="1"/>
  <c r="BN300" i="3"/>
  <c r="AZ300" i="3"/>
  <c r="AR300" i="3"/>
  <c r="BN296" i="3"/>
  <c r="AZ296" i="3"/>
  <c r="AR296" i="3"/>
  <c r="BQ296" i="3"/>
  <c r="AV296" i="3"/>
  <c r="AN296" i="3"/>
  <c r="AW295" i="7"/>
  <c r="AP295" i="7"/>
  <c r="B268" i="2"/>
  <c r="L268" i="2"/>
  <c r="BT281" i="3"/>
  <c r="BS281" i="3"/>
  <c r="B281" i="1"/>
  <c r="AN296" i="7"/>
  <c r="AU296" i="7"/>
  <c r="AV291" i="8"/>
  <c r="AO291" i="8"/>
  <c r="AX301" i="7"/>
  <c r="AQ301" i="7"/>
  <c r="AV311" i="7"/>
  <c r="AO311" i="7"/>
  <c r="AU291" i="3"/>
  <c r="AM291" i="3"/>
  <c r="F306" i="6"/>
  <c r="X306" i="6" s="1"/>
  <c r="E306" i="6"/>
  <c r="W306" i="6" s="1"/>
  <c r="E306" i="1" s="1"/>
  <c r="P306" i="1" s="1"/>
  <c r="AI309" i="9"/>
  <c r="AQ309" i="9" s="1"/>
  <c r="AX309" i="9" s="1"/>
  <c r="AK309" i="5"/>
  <c r="AI310" i="3"/>
  <c r="BP290" i="3"/>
  <c r="AX290" i="3"/>
  <c r="AP290" i="3"/>
  <c r="M271" i="1"/>
  <c r="U271" i="1" s="1"/>
  <c r="J271" i="1"/>
  <c r="BT283" i="3"/>
  <c r="BS283" i="3"/>
  <c r="B283" i="1"/>
  <c r="AU290" i="7"/>
  <c r="AN290" i="7"/>
  <c r="AV303" i="7"/>
  <c r="AO303" i="7"/>
  <c r="P321" i="15"/>
  <c r="O321" i="15"/>
  <c r="N321" i="15"/>
  <c r="M321" i="15"/>
  <c r="K321" i="15"/>
  <c r="L321" i="15"/>
  <c r="C321" i="8"/>
  <c r="AG321" i="7"/>
  <c r="C321" i="6"/>
  <c r="C321" i="7"/>
  <c r="C320" i="5"/>
  <c r="C320" i="3"/>
  <c r="M296" i="13"/>
  <c r="W296" i="5"/>
  <c r="D296" i="1" s="1"/>
  <c r="O296" i="1" s="1"/>
  <c r="AT290" i="8"/>
  <c r="AM290" i="8"/>
  <c r="BN290" i="3"/>
  <c r="AZ290" i="3"/>
  <c r="AR290" i="3"/>
  <c r="AF308" i="9"/>
  <c r="AN308" i="9" s="1"/>
  <c r="AU308" i="9" s="1"/>
  <c r="AI309" i="7"/>
  <c r="AF309" i="3"/>
  <c r="BA296" i="5"/>
  <c r="AT296" i="5"/>
  <c r="F307" i="8"/>
  <c r="E307" i="8"/>
  <c r="W307" i="8" s="1"/>
  <c r="F307" i="1" s="1"/>
  <c r="Q307" i="1" s="1"/>
  <c r="AW290" i="7"/>
  <c r="AP290" i="7"/>
  <c r="AV299" i="10"/>
  <c r="AO299" i="10"/>
  <c r="L274" i="2"/>
  <c r="B274" i="2"/>
  <c r="AU302" i="7"/>
  <c r="AN302" i="7"/>
  <c r="M272" i="1"/>
  <c r="U272" i="1" s="1"/>
  <c r="J272" i="1"/>
  <c r="AV293" i="10"/>
  <c r="AO293" i="10"/>
  <c r="AA253" i="2"/>
  <c r="Z253" i="2"/>
  <c r="Y253" i="2"/>
  <c r="X253" i="2"/>
  <c r="W253" i="2"/>
  <c r="V253" i="2"/>
  <c r="AI311" i="9"/>
  <c r="AQ311" i="9" s="1"/>
  <c r="AX311" i="9" s="1"/>
  <c r="AK311" i="5"/>
  <c r="AI312" i="3"/>
  <c r="BA295" i="5"/>
  <c r="AT295" i="5"/>
  <c r="W257" i="2"/>
  <c r="V257" i="2"/>
  <c r="Y257" i="2"/>
  <c r="X257" i="2"/>
  <c r="AA257" i="2"/>
  <c r="Z257" i="2"/>
  <c r="AQ296" i="7"/>
  <c r="AX296" i="7"/>
  <c r="AT294" i="5"/>
  <c r="BA294" i="5"/>
  <c r="M293" i="13"/>
  <c r="W293" i="5"/>
  <c r="D293" i="1" s="1"/>
  <c r="O293" i="1" s="1"/>
  <c r="BV281" i="3"/>
  <c r="BP292" i="3"/>
  <c r="AX292" i="3"/>
  <c r="AP292" i="3"/>
  <c r="AV296" i="8"/>
  <c r="AO296" i="8"/>
  <c r="AU291" i="7"/>
  <c r="AN291" i="7"/>
  <c r="F308" i="3"/>
  <c r="X308" i="3" s="1"/>
  <c r="E308" i="3"/>
  <c r="AU295" i="3"/>
  <c r="AM295" i="3"/>
  <c r="E311" i="6"/>
  <c r="W311" i="6" s="1"/>
  <c r="E311" i="1" s="1"/>
  <c r="P311" i="1" s="1"/>
  <c r="F311" i="6"/>
  <c r="X311" i="6" s="1"/>
  <c r="AV290" i="5"/>
  <c r="AO290" i="5"/>
  <c r="F306" i="8"/>
  <c r="E306" i="8"/>
  <c r="W306" i="8" s="1"/>
  <c r="F306" i="1" s="1"/>
  <c r="Q306" i="1" s="1"/>
  <c r="AF309" i="9"/>
  <c r="AN309" i="9" s="1"/>
  <c r="AU309" i="9" s="1"/>
  <c r="AI310" i="7"/>
  <c r="AF310" i="3"/>
  <c r="AI290" i="6"/>
  <c r="AW290" i="6"/>
  <c r="AP290" i="6"/>
  <c r="BV283" i="3"/>
  <c r="AV290" i="8"/>
  <c r="AO290" i="8"/>
  <c r="BN298" i="3"/>
  <c r="AZ298" i="3"/>
  <c r="AR298" i="3"/>
  <c r="F303" i="7"/>
  <c r="E303" i="7"/>
  <c r="W303" i="7" s="1"/>
  <c r="E276" i="2"/>
  <c r="O276" i="2"/>
  <c r="N324" i="15"/>
  <c r="P324" i="15"/>
  <c r="O324" i="15"/>
  <c r="M324" i="15"/>
  <c r="L324" i="15"/>
  <c r="K324" i="15"/>
  <c r="C324" i="8"/>
  <c r="AG324" i="7"/>
  <c r="C324" i="7"/>
  <c r="C324" i="6"/>
  <c r="C323" i="5"/>
  <c r="C323" i="3"/>
  <c r="AX292" i="7"/>
  <c r="AQ292" i="7"/>
  <c r="AE303" i="8"/>
  <c r="AG302" i="5"/>
  <c r="AG303" i="6"/>
  <c r="AE303" i="3"/>
  <c r="B270" i="2"/>
  <c r="L270" i="2"/>
  <c r="AI302" i="9"/>
  <c r="AQ302" i="9" s="1"/>
  <c r="AX302" i="9" s="1"/>
  <c r="AK302" i="5"/>
  <c r="AI303" i="3"/>
  <c r="T259" i="2"/>
  <c r="AV300" i="8"/>
  <c r="AO300" i="8"/>
  <c r="BA289" i="5"/>
  <c r="AT289" i="5"/>
  <c r="BQ297" i="3"/>
  <c r="AV297" i="3"/>
  <c r="AN297" i="3"/>
  <c r="AV301" i="6"/>
  <c r="AO301" i="6"/>
  <c r="BT288" i="3"/>
  <c r="BS288" i="3"/>
  <c r="B288" i="1"/>
  <c r="AA263" i="2"/>
  <c r="Z263" i="2"/>
  <c r="Y263" i="2"/>
  <c r="X263" i="2"/>
  <c r="W263" i="2"/>
  <c r="V263" i="2"/>
  <c r="AI293" i="6"/>
  <c r="AW293" i="6"/>
  <c r="AP293" i="6"/>
  <c r="J274" i="1"/>
  <c r="M274" i="1"/>
  <c r="U274" i="1" s="1"/>
  <c r="D269" i="2"/>
  <c r="N269" i="2"/>
  <c r="BP296" i="3"/>
  <c r="AX296" i="3"/>
  <c r="AP296" i="3"/>
  <c r="M270" i="1"/>
  <c r="U270" i="1" s="1"/>
  <c r="J270" i="1"/>
  <c r="BM293" i="3"/>
  <c r="W293" i="3"/>
  <c r="J264" i="1"/>
  <c r="M264" i="1"/>
  <c r="U264" i="1" s="1"/>
  <c r="AI292" i="6"/>
  <c r="AP292" i="6"/>
  <c r="AW292" i="6"/>
  <c r="BT282" i="3"/>
  <c r="BS282" i="3"/>
  <c r="B282" i="1"/>
  <c r="F308" i="5"/>
  <c r="X308" i="5" s="1"/>
  <c r="E308" i="5"/>
  <c r="T260" i="2"/>
  <c r="AO294" i="5"/>
  <c r="AV294" i="5"/>
  <c r="F311" i="7"/>
  <c r="E311" i="7"/>
  <c r="W311" i="7" s="1"/>
  <c r="AO291" i="6"/>
  <c r="AV291" i="6"/>
  <c r="F311" i="3"/>
  <c r="X311" i="3" s="1"/>
  <c r="E311" i="3"/>
  <c r="AV306" i="7"/>
  <c r="AO306" i="7"/>
  <c r="AH310" i="7"/>
  <c r="AL309" i="5"/>
  <c r="AJ310" i="3"/>
  <c r="M295" i="13"/>
  <c r="W295" i="5"/>
  <c r="D295" i="1" s="1"/>
  <c r="O295" i="1" s="1"/>
  <c r="F306" i="3"/>
  <c r="X306" i="3" s="1"/>
  <c r="E306" i="3"/>
  <c r="AA254" i="2"/>
  <c r="Z254" i="2"/>
  <c r="Y254" i="2"/>
  <c r="X254" i="2"/>
  <c r="W254" i="2"/>
  <c r="V254" i="2"/>
  <c r="BA297" i="5"/>
  <c r="AT297" i="5"/>
  <c r="F303" i="8"/>
  <c r="E303" i="8"/>
  <c r="W303" i="8" s="1"/>
  <c r="F303" i="1" s="1"/>
  <c r="Q303" i="1" s="1"/>
  <c r="AM290" i="3"/>
  <c r="AU290" i="3"/>
  <c r="F303" i="3"/>
  <c r="X303" i="3" s="1"/>
  <c r="E303" i="3"/>
  <c r="P323" i="15"/>
  <c r="O323" i="15"/>
  <c r="N323" i="15"/>
  <c r="M323" i="15"/>
  <c r="L323" i="15"/>
  <c r="K323" i="15"/>
  <c r="C323" i="8"/>
  <c r="C323" i="7"/>
  <c r="AG323" i="7"/>
  <c r="C323" i="6"/>
  <c r="C322" i="5"/>
  <c r="C322" i="3"/>
  <c r="H312" i="4"/>
  <c r="AR301" i="7"/>
  <c r="G301" i="1"/>
  <c r="R301" i="1" s="1"/>
  <c r="F304" i="6"/>
  <c r="X304" i="6" s="1"/>
  <c r="E304" i="6"/>
  <c r="W304" i="6" s="1"/>
  <c r="E304" i="1" s="1"/>
  <c r="P304" i="1" s="1"/>
  <c r="AT300" i="5"/>
  <c r="BA300" i="5"/>
  <c r="AI301" i="6"/>
  <c r="AW301" i="6"/>
  <c r="AP301" i="6"/>
  <c r="AW302" i="7"/>
  <c r="AP302" i="7"/>
  <c r="AW291" i="7"/>
  <c r="AP291" i="7"/>
  <c r="F312" i="7"/>
  <c r="E312" i="7"/>
  <c r="W312" i="7" s="1"/>
  <c r="F309" i="8"/>
  <c r="E309" i="8"/>
  <c r="W309" i="8" s="1"/>
  <c r="F309" i="1" s="1"/>
  <c r="Q309" i="1" s="1"/>
  <c r="BN299" i="3"/>
  <c r="AZ299" i="3"/>
  <c r="AR299" i="3"/>
  <c r="AU299" i="7"/>
  <c r="AN299" i="7"/>
  <c r="AE311" i="8"/>
  <c r="AG311" i="6"/>
  <c r="AG310" i="5"/>
  <c r="AE311" i="3"/>
  <c r="M289" i="13"/>
  <c r="W289" i="5"/>
  <c r="D289" i="1" s="1"/>
  <c r="O289" i="1" s="1"/>
  <c r="BQ294" i="3"/>
  <c r="AN294" i="3"/>
  <c r="AV294" i="3"/>
  <c r="BV284" i="3"/>
  <c r="F305" i="6"/>
  <c r="X305" i="6" s="1"/>
  <c r="E305" i="6"/>
  <c r="W305" i="6" s="1"/>
  <c r="E305" i="1" s="1"/>
  <c r="P305" i="1" s="1"/>
  <c r="AW297" i="7"/>
  <c r="AP297" i="7"/>
  <c r="BR298" i="3"/>
  <c r="AW298" i="3"/>
  <c r="AO298" i="3"/>
  <c r="AH306" i="6"/>
  <c r="AH306" i="3"/>
  <c r="F313" i="3"/>
  <c r="X313" i="3" s="1"/>
  <c r="E313" i="3"/>
  <c r="M268" i="1"/>
  <c r="U268" i="1" s="1"/>
  <c r="J268" i="1"/>
  <c r="M297" i="13"/>
  <c r="W297" i="5"/>
  <c r="D297" i="1" s="1"/>
  <c r="O297" i="1" s="1"/>
  <c r="AS299" i="5"/>
  <c r="AZ299" i="5"/>
  <c r="AH307" i="6"/>
  <c r="AH307" i="3"/>
  <c r="BO298" i="3"/>
  <c r="AY298" i="3"/>
  <c r="AQ298" i="3"/>
  <c r="AP296" i="7"/>
  <c r="AW296" i="7"/>
  <c r="BO301" i="3"/>
  <c r="AY301" i="3"/>
  <c r="AQ301" i="3"/>
  <c r="BO295" i="3"/>
  <c r="AY295" i="3"/>
  <c r="AQ295" i="3"/>
  <c r="AI296" i="6"/>
  <c r="AP296" i="6"/>
  <c r="AW296" i="6"/>
  <c r="BN302" i="3"/>
  <c r="AR302" i="3"/>
  <c r="AZ302" i="3"/>
  <c r="B269" i="2"/>
  <c r="L269" i="2"/>
  <c r="AV296" i="10"/>
  <c r="AO296" i="10"/>
  <c r="BN291" i="3"/>
  <c r="AZ291" i="3"/>
  <c r="AR291" i="3"/>
  <c r="AO291" i="10"/>
  <c r="AV291" i="10"/>
  <c r="BV282" i="3"/>
  <c r="J267" i="1"/>
  <c r="M267" i="1"/>
  <c r="U267" i="1" s="1"/>
  <c r="F309" i="6"/>
  <c r="X309" i="6" s="1"/>
  <c r="E309" i="6"/>
  <c r="W309" i="6" s="1"/>
  <c r="E309" i="1" s="1"/>
  <c r="P309" i="1" s="1"/>
  <c r="BQ292" i="3"/>
  <c r="AV292" i="3"/>
  <c r="AN292" i="3"/>
  <c r="AV295" i="6"/>
  <c r="AO295" i="6"/>
  <c r="F311" i="8"/>
  <c r="E311" i="8"/>
  <c r="W311" i="8" s="1"/>
  <c r="F311" i="1" s="1"/>
  <c r="Q311" i="1" s="1"/>
  <c r="AT291" i="8"/>
  <c r="AM291" i="8"/>
  <c r="F311" i="5"/>
  <c r="X311" i="5" s="1"/>
  <c r="E311" i="5"/>
  <c r="E306" i="7"/>
  <c r="W306" i="7" s="1"/>
  <c r="F306" i="7"/>
  <c r="AE310" i="8"/>
  <c r="AG310" i="6"/>
  <c r="AG309" i="5"/>
  <c r="AE310" i="3"/>
  <c r="N271" i="2"/>
  <c r="D271" i="2"/>
  <c r="F306" i="5"/>
  <c r="X306" i="5" s="1"/>
  <c r="E306" i="5"/>
  <c r="AO290" i="10"/>
  <c r="AV290" i="10"/>
  <c r="AW298" i="7"/>
  <c r="AP298" i="7"/>
  <c r="AF302" i="9"/>
  <c r="AN302" i="9" s="1"/>
  <c r="AU302" i="9" s="1"/>
  <c r="AI303" i="7"/>
  <c r="AF303" i="3"/>
  <c r="AV289" i="5"/>
  <c r="AO289" i="5"/>
  <c r="E303" i="5"/>
  <c r="F303" i="5"/>
  <c r="X303" i="5" s="1"/>
  <c r="M322" i="15"/>
  <c r="L322" i="15"/>
  <c r="K322" i="15"/>
  <c r="P322" i="15"/>
  <c r="O322" i="15"/>
  <c r="N322" i="15"/>
  <c r="C322" i="8"/>
  <c r="C322" i="7"/>
  <c r="AG322" i="7"/>
  <c r="C322" i="6"/>
  <c r="C321" i="5"/>
  <c r="C321" i="3"/>
  <c r="H313" i="4"/>
  <c r="H314" i="4" s="1"/>
  <c r="AU310" i="4" l="1"/>
  <c r="F311" i="4"/>
  <c r="J310" i="4"/>
  <c r="AT302" i="5"/>
  <c r="BA302" i="5"/>
  <c r="B278" i="2"/>
  <c r="L278" i="2"/>
  <c r="AI315" i="6"/>
  <c r="AW315" i="6"/>
  <c r="AP315" i="6"/>
  <c r="AH327" i="7"/>
  <c r="AL326" i="5"/>
  <c r="AJ327" i="3"/>
  <c r="F321" i="3"/>
  <c r="X321" i="3" s="1"/>
  <c r="E321" i="3"/>
  <c r="AV305" i="8"/>
  <c r="AO305" i="8"/>
  <c r="BN309" i="3"/>
  <c r="AZ309" i="3"/>
  <c r="AR309" i="3"/>
  <c r="AT303" i="8"/>
  <c r="AM303" i="8"/>
  <c r="F323" i="7"/>
  <c r="E323" i="7"/>
  <c r="W323" i="7" s="1"/>
  <c r="Y291" i="3"/>
  <c r="BT289" i="3"/>
  <c r="Y293" i="3"/>
  <c r="BS289" i="3"/>
  <c r="B289" i="1"/>
  <c r="AV303" i="10"/>
  <c r="AO303" i="10"/>
  <c r="O285" i="2"/>
  <c r="E285" i="2"/>
  <c r="AH321" i="7"/>
  <c r="AL320" i="5"/>
  <c r="AJ321" i="3"/>
  <c r="E326" i="7"/>
  <c r="W326" i="7" s="1"/>
  <c r="F326" i="7"/>
  <c r="AQ292" i="6"/>
  <c r="AX292" i="6"/>
  <c r="AR315" i="7"/>
  <c r="G315" i="1"/>
  <c r="R315" i="1" s="1"/>
  <c r="AH318" i="7"/>
  <c r="AL317" i="5"/>
  <c r="AJ318" i="3"/>
  <c r="P329" i="15"/>
  <c r="L329" i="15"/>
  <c r="O329" i="15"/>
  <c r="N329" i="15"/>
  <c r="M329" i="15"/>
  <c r="K329" i="15"/>
  <c r="AG329" i="7"/>
  <c r="C329" i="8"/>
  <c r="C329" i="7"/>
  <c r="C329" i="6"/>
  <c r="C328" i="5"/>
  <c r="C328" i="3"/>
  <c r="F323" i="8"/>
  <c r="E323" i="8"/>
  <c r="W323" i="8" s="1"/>
  <c r="F323" i="1" s="1"/>
  <c r="Q323" i="1" s="1"/>
  <c r="AW303" i="7"/>
  <c r="AP303" i="7"/>
  <c r="AE320" i="8"/>
  <c r="AG320" i="6"/>
  <c r="AG319" i="5"/>
  <c r="AE320" i="3"/>
  <c r="AX303" i="5"/>
  <c r="AQ303" i="5"/>
  <c r="M307" i="13"/>
  <c r="W307" i="5"/>
  <c r="D307" i="1" s="1"/>
  <c r="O307" i="1" s="1"/>
  <c r="AO302" i="5"/>
  <c r="AV302" i="5"/>
  <c r="O279" i="2"/>
  <c r="E279" i="2"/>
  <c r="AO307" i="5"/>
  <c r="AV307" i="5"/>
  <c r="D283" i="2"/>
  <c r="N283" i="2"/>
  <c r="T283" i="2" s="1"/>
  <c r="H315" i="4"/>
  <c r="AF319" i="9"/>
  <c r="AN319" i="9" s="1"/>
  <c r="AU319" i="9" s="1"/>
  <c r="AI320" i="7"/>
  <c r="AF320" i="3"/>
  <c r="AW314" i="7"/>
  <c r="AP314" i="7"/>
  <c r="AW315" i="7"/>
  <c r="AP315" i="7"/>
  <c r="AQ306" i="7"/>
  <c r="AX306" i="7"/>
  <c r="AV314" i="10"/>
  <c r="AO314" i="10"/>
  <c r="J288" i="1"/>
  <c r="M288" i="1"/>
  <c r="U288" i="1" s="1"/>
  <c r="AE327" i="8"/>
  <c r="AG327" i="6"/>
  <c r="AG326" i="5"/>
  <c r="AE327" i="3"/>
  <c r="AJ15" i="9"/>
  <c r="AR16" i="9"/>
  <c r="AI316" i="9"/>
  <c r="AQ316" i="9" s="1"/>
  <c r="AX316" i="9" s="1"/>
  <c r="AK316" i="5"/>
  <c r="AI317" i="3"/>
  <c r="AH327" i="6"/>
  <c r="AH327" i="3"/>
  <c r="Z294" i="3"/>
  <c r="Z296" i="3" s="1"/>
  <c r="Z298" i="3" s="1"/>
  <c r="Z300" i="3" s="1"/>
  <c r="Z302" i="3" s="1"/>
  <c r="Z304" i="3" s="1"/>
  <c r="Z306" i="3" s="1"/>
  <c r="Z308" i="3" s="1"/>
  <c r="Z310" i="3" s="1"/>
  <c r="Z312" i="3" s="1"/>
  <c r="Z314" i="3" s="1"/>
  <c r="Z316" i="3" s="1"/>
  <c r="Z318" i="3" s="1"/>
  <c r="Z320" i="3" s="1"/>
  <c r="Z322" i="3" s="1"/>
  <c r="Z324" i="3" s="1"/>
  <c r="Z326" i="3" s="1"/>
  <c r="Z328" i="3" s="1"/>
  <c r="Z330" i="3" s="1"/>
  <c r="AA294" i="3"/>
  <c r="Z295" i="3"/>
  <c r="Z297" i="3" s="1"/>
  <c r="Z299" i="3" s="1"/>
  <c r="Z301" i="3" s="1"/>
  <c r="Z303" i="3" s="1"/>
  <c r="Z305" i="3" s="1"/>
  <c r="Z307" i="3" s="1"/>
  <c r="Z309" i="3" s="1"/>
  <c r="Z311" i="3" s="1"/>
  <c r="Z313" i="3" s="1"/>
  <c r="Z315" i="3" s="1"/>
  <c r="Z317" i="3" s="1"/>
  <c r="Z319" i="3" s="1"/>
  <c r="Z321" i="3" s="1"/>
  <c r="Z323" i="3" s="1"/>
  <c r="Z325" i="3" s="1"/>
  <c r="Z327" i="3" s="1"/>
  <c r="Z329" i="3" s="1"/>
  <c r="AT304" i="8"/>
  <c r="AM304" i="8"/>
  <c r="D285" i="2"/>
  <c r="N285" i="2"/>
  <c r="BT297" i="3"/>
  <c r="BS297" i="3"/>
  <c r="B297" i="1"/>
  <c r="AU312" i="7"/>
  <c r="AN312" i="7"/>
  <c r="AG325" i="10"/>
  <c r="AG324" i="9"/>
  <c r="AO324" i="9" s="1"/>
  <c r="AV324" i="9" s="1"/>
  <c r="AG325" i="8"/>
  <c r="AF325" i="7"/>
  <c r="AI324" i="5"/>
  <c r="AG325" i="3"/>
  <c r="BV297" i="3"/>
  <c r="AI322" i="9"/>
  <c r="AQ322" i="9" s="1"/>
  <c r="AX322" i="9" s="1"/>
  <c r="AK322" i="5"/>
  <c r="AI323" i="3"/>
  <c r="AH320" i="7"/>
  <c r="AL319" i="5"/>
  <c r="AJ320" i="3"/>
  <c r="AX311" i="7"/>
  <c r="AQ311" i="7"/>
  <c r="M304" i="13"/>
  <c r="W304" i="5"/>
  <c r="D304" i="1" s="1"/>
  <c r="O304" i="1" s="1"/>
  <c r="AU303" i="3"/>
  <c r="AM303" i="3"/>
  <c r="AF316" i="9"/>
  <c r="AN316" i="9" s="1"/>
  <c r="AU316" i="9" s="1"/>
  <c r="AI317" i="7"/>
  <c r="AF317" i="3"/>
  <c r="M312" i="13"/>
  <c r="W312" i="5"/>
  <c r="D312" i="1" s="1"/>
  <c r="O312" i="1" s="1"/>
  <c r="F325" i="7"/>
  <c r="E325" i="7"/>
  <c r="W325" i="7" s="1"/>
  <c r="AR312" i="7"/>
  <c r="G312" i="1"/>
  <c r="R312" i="1" s="1"/>
  <c r="BA313" i="5"/>
  <c r="AT313" i="5"/>
  <c r="AO305" i="10"/>
  <c r="AV305" i="10"/>
  <c r="AO304" i="6"/>
  <c r="AV304" i="6"/>
  <c r="AV322" i="7"/>
  <c r="AO322" i="7"/>
  <c r="AF324" i="9"/>
  <c r="AN324" i="9" s="1"/>
  <c r="AU324" i="9" s="1"/>
  <c r="AI325" i="7"/>
  <c r="AF325" i="3"/>
  <c r="AV304" i="8"/>
  <c r="AO304" i="8"/>
  <c r="AH323" i="6"/>
  <c r="AH323" i="3"/>
  <c r="AQ291" i="6"/>
  <c r="AX291" i="6"/>
  <c r="BP313" i="3"/>
  <c r="AX313" i="3"/>
  <c r="AP313" i="3"/>
  <c r="AI324" i="9"/>
  <c r="AQ324" i="9" s="1"/>
  <c r="AX324" i="9" s="1"/>
  <c r="AK324" i="5"/>
  <c r="AI325" i="3"/>
  <c r="BN307" i="3"/>
  <c r="AZ307" i="3"/>
  <c r="AR307" i="3"/>
  <c r="BR307" i="3"/>
  <c r="AW307" i="3"/>
  <c r="AO307" i="3"/>
  <c r="AO309" i="5"/>
  <c r="AV309" i="5"/>
  <c r="BV293" i="3"/>
  <c r="AV312" i="8"/>
  <c r="AO312" i="8"/>
  <c r="AR304" i="7"/>
  <c r="G304" i="1"/>
  <c r="R304" i="1" s="1"/>
  <c r="AO307" i="8"/>
  <c r="AV307" i="8"/>
  <c r="AE322" i="8"/>
  <c r="AG321" i="5"/>
  <c r="AG322" i="6"/>
  <c r="AE322" i="3"/>
  <c r="BP307" i="3"/>
  <c r="AX307" i="3"/>
  <c r="AP307" i="3"/>
  <c r="AQ301" i="6"/>
  <c r="AX301" i="6"/>
  <c r="L287" i="2"/>
  <c r="B287" i="2"/>
  <c r="AV324" i="7"/>
  <c r="AO324" i="7"/>
  <c r="AQ310" i="7"/>
  <c r="AX310" i="7"/>
  <c r="AQ310" i="5"/>
  <c r="AX310" i="5"/>
  <c r="AV316" i="7"/>
  <c r="AO316" i="7"/>
  <c r="L286" i="2"/>
  <c r="B286" i="2"/>
  <c r="BM307" i="3"/>
  <c r="W307" i="3"/>
  <c r="F327" i="5"/>
  <c r="X327" i="5" s="1"/>
  <c r="E327" i="5"/>
  <c r="AU306" i="7"/>
  <c r="AN306" i="7"/>
  <c r="F319" i="8"/>
  <c r="E319" i="8"/>
  <c r="W319" i="8" s="1"/>
  <c r="F319" i="1" s="1"/>
  <c r="Q319" i="1" s="1"/>
  <c r="BN313" i="3"/>
  <c r="AZ313" i="3"/>
  <c r="AR313" i="3"/>
  <c r="BT290" i="3"/>
  <c r="BS290" i="3"/>
  <c r="B290" i="1"/>
  <c r="AQ308" i="5"/>
  <c r="AX308" i="5"/>
  <c r="BO314" i="3"/>
  <c r="AY314" i="3"/>
  <c r="AQ314" i="3"/>
  <c r="AT305" i="5"/>
  <c r="BA305" i="5"/>
  <c r="BT299" i="3"/>
  <c r="BS299" i="3"/>
  <c r="B299" i="1"/>
  <c r="AQ307" i="5"/>
  <c r="AX307" i="5"/>
  <c r="BR315" i="3"/>
  <c r="AW315" i="3"/>
  <c r="AO315" i="3"/>
  <c r="BO304" i="3"/>
  <c r="AQ304" i="3"/>
  <c r="AY304" i="3"/>
  <c r="AX294" i="6"/>
  <c r="AQ294" i="6"/>
  <c r="AG317" i="10"/>
  <c r="AG316" i="9"/>
  <c r="AO316" i="9" s="1"/>
  <c r="AV316" i="9" s="1"/>
  <c r="AG317" i="8"/>
  <c r="AF317" i="7"/>
  <c r="AI316" i="5"/>
  <c r="AG317" i="3"/>
  <c r="AE323" i="8"/>
  <c r="AG323" i="6"/>
  <c r="AG322" i="5"/>
  <c r="AE323" i="3"/>
  <c r="BA314" i="5"/>
  <c r="AT314" i="5"/>
  <c r="AF317" i="15"/>
  <c r="AE317" i="15"/>
  <c r="A318" i="15"/>
  <c r="M283" i="1"/>
  <c r="U283" i="1" s="1"/>
  <c r="J283" i="1"/>
  <c r="AH325" i="7"/>
  <c r="AL324" i="5"/>
  <c r="AJ325" i="3"/>
  <c r="AQ298" i="6"/>
  <c r="AX298" i="6"/>
  <c r="F324" i="6"/>
  <c r="X324" i="6" s="1"/>
  <c r="E324" i="6"/>
  <c r="W324" i="6" s="1"/>
  <c r="E324" i="1" s="1"/>
  <c r="P324" i="1" s="1"/>
  <c r="L281" i="2"/>
  <c r="B281" i="2"/>
  <c r="F324" i="7"/>
  <c r="E324" i="7"/>
  <c r="W324" i="7" s="1"/>
  <c r="F327" i="3"/>
  <c r="X327" i="3" s="1"/>
  <c r="E327" i="3"/>
  <c r="AV319" i="7"/>
  <c r="AO319" i="7"/>
  <c r="B283" i="2"/>
  <c r="L283" i="2"/>
  <c r="F319" i="7"/>
  <c r="E319" i="7"/>
  <c r="W319" i="7" s="1"/>
  <c r="BV290" i="3"/>
  <c r="AA273" i="2"/>
  <c r="Z273" i="2"/>
  <c r="Y273" i="2"/>
  <c r="W273" i="2"/>
  <c r="V273" i="2"/>
  <c r="X273" i="2"/>
  <c r="AU308" i="7"/>
  <c r="AN308" i="7"/>
  <c r="AX314" i="5"/>
  <c r="AQ314" i="5"/>
  <c r="AZ303" i="5"/>
  <c r="AS303" i="5"/>
  <c r="AU307" i="3"/>
  <c r="AM307" i="3"/>
  <c r="AX311" i="5"/>
  <c r="AQ311" i="5"/>
  <c r="E322" i="7"/>
  <c r="W322" i="7" s="1"/>
  <c r="F322" i="7"/>
  <c r="AV304" i="10"/>
  <c r="AO304" i="10"/>
  <c r="AX314" i="7"/>
  <c r="AQ314" i="7"/>
  <c r="AU310" i="3"/>
  <c r="AM310" i="3"/>
  <c r="F323" i="3"/>
  <c r="X323" i="3" s="1"/>
  <c r="E323" i="3"/>
  <c r="L288" i="2"/>
  <c r="B288" i="2"/>
  <c r="AG326" i="6"/>
  <c r="AG325" i="5"/>
  <c r="AE326" i="3"/>
  <c r="BM303" i="3"/>
  <c r="BV303" i="3" s="1"/>
  <c r="W303" i="3"/>
  <c r="AT312" i="8"/>
  <c r="AM312" i="8"/>
  <c r="AF325" i="9"/>
  <c r="AN325" i="9" s="1"/>
  <c r="AU325" i="9" s="1"/>
  <c r="AI326" i="7"/>
  <c r="AF326" i="3"/>
  <c r="AH322" i="7"/>
  <c r="AJ322" i="3"/>
  <c r="AL321" i="5"/>
  <c r="L279" i="2"/>
  <c r="B279" i="2"/>
  <c r="BM311" i="3"/>
  <c r="W311" i="3"/>
  <c r="BQ310" i="3"/>
  <c r="AV310" i="3"/>
  <c r="AN310" i="3"/>
  <c r="M281" i="1"/>
  <c r="U281" i="1" s="1"/>
  <c r="J281" i="1"/>
  <c r="F316" i="7"/>
  <c r="E316" i="7"/>
  <c r="W316" i="7" s="1"/>
  <c r="AX297" i="6"/>
  <c r="AQ297" i="6"/>
  <c r="BA312" i="5"/>
  <c r="AT312" i="5"/>
  <c r="AU309" i="7"/>
  <c r="AN309" i="7"/>
  <c r="AU314" i="3"/>
  <c r="AM314" i="3"/>
  <c r="AR313" i="7"/>
  <c r="G313" i="1"/>
  <c r="R313" i="1" s="1"/>
  <c r="AW306" i="7"/>
  <c r="AP306" i="7"/>
  <c r="BV299" i="3"/>
  <c r="AG321" i="9"/>
  <c r="AO321" i="9" s="1"/>
  <c r="AV321" i="9" s="1"/>
  <c r="AG322" i="10"/>
  <c r="AG322" i="8"/>
  <c r="AF322" i="7"/>
  <c r="AI321" i="5"/>
  <c r="AG322" i="3"/>
  <c r="M311" i="13"/>
  <c r="W311" i="5"/>
  <c r="D311" i="1" s="1"/>
  <c r="O311" i="1" s="1"/>
  <c r="AE324" i="8"/>
  <c r="AG324" i="6"/>
  <c r="AG323" i="5"/>
  <c r="AE324" i="3"/>
  <c r="AA268" i="2"/>
  <c r="Z268" i="2"/>
  <c r="Y268" i="2"/>
  <c r="X268" i="2"/>
  <c r="W268" i="2"/>
  <c r="V268" i="2"/>
  <c r="AV311" i="8"/>
  <c r="AO311" i="8"/>
  <c r="AH316" i="7"/>
  <c r="AL315" i="5"/>
  <c r="AJ316" i="3"/>
  <c r="E317" i="5"/>
  <c r="F317" i="5"/>
  <c r="X317" i="5" s="1"/>
  <c r="AR307" i="7"/>
  <c r="G307" i="1"/>
  <c r="R307" i="1" s="1"/>
  <c r="F328" i="6"/>
  <c r="X328" i="6" s="1"/>
  <c r="E328" i="6"/>
  <c r="W328" i="6" s="1"/>
  <c r="E328" i="1" s="1"/>
  <c r="P328" i="1" s="1"/>
  <c r="AU313" i="3"/>
  <c r="AM313" i="3"/>
  <c r="AE319" i="8"/>
  <c r="AG319" i="6"/>
  <c r="AG318" i="5"/>
  <c r="AE319" i="3"/>
  <c r="AW313" i="7"/>
  <c r="AP313" i="7"/>
  <c r="AV309" i="8"/>
  <c r="AO309" i="8"/>
  <c r="AV313" i="5"/>
  <c r="AO313" i="5"/>
  <c r="AM309" i="3"/>
  <c r="AU309" i="3"/>
  <c r="BV296" i="3"/>
  <c r="J280" i="1"/>
  <c r="M280" i="1"/>
  <c r="U280" i="1" s="1"/>
  <c r="AV308" i="8"/>
  <c r="AO308" i="8"/>
  <c r="AU315" i="7"/>
  <c r="AN315" i="7"/>
  <c r="AV306" i="5"/>
  <c r="AO306" i="5"/>
  <c r="BV294" i="3"/>
  <c r="AU305" i="7"/>
  <c r="AN305" i="7"/>
  <c r="BN305" i="3"/>
  <c r="AZ305" i="3"/>
  <c r="AR305" i="3"/>
  <c r="Y265" i="2"/>
  <c r="X265" i="2"/>
  <c r="W265" i="2"/>
  <c r="V265" i="2"/>
  <c r="AA265" i="2"/>
  <c r="Z265" i="2"/>
  <c r="AI319" i="9"/>
  <c r="AQ319" i="9" s="1"/>
  <c r="AX319" i="9" s="1"/>
  <c r="AK319" i="5"/>
  <c r="AI320" i="3"/>
  <c r="F322" i="6"/>
  <c r="X322" i="6" s="1"/>
  <c r="E322" i="6"/>
  <c r="W322" i="6" s="1"/>
  <c r="E322" i="1" s="1"/>
  <c r="P322" i="1" s="1"/>
  <c r="AE20" i="9"/>
  <c r="AM21" i="9"/>
  <c r="BN310" i="3"/>
  <c r="AZ310" i="3"/>
  <c r="AR310" i="3"/>
  <c r="AA275" i="2"/>
  <c r="Z275" i="2"/>
  <c r="Y275" i="2"/>
  <c r="X275" i="2"/>
  <c r="W275" i="2"/>
  <c r="V275" i="2"/>
  <c r="AX304" i="7"/>
  <c r="AQ304" i="7"/>
  <c r="AP310" i="7"/>
  <c r="AW310" i="7"/>
  <c r="AV311" i="5"/>
  <c r="AO311" i="5"/>
  <c r="AI321" i="9"/>
  <c r="AQ321" i="9" s="1"/>
  <c r="AX321" i="9" s="1"/>
  <c r="AK321" i="5"/>
  <c r="AI322" i="3"/>
  <c r="AV312" i="10"/>
  <c r="AO312" i="10"/>
  <c r="AX302" i="6"/>
  <c r="AQ302" i="6"/>
  <c r="L280" i="2"/>
  <c r="B280" i="2"/>
  <c r="BM310" i="3"/>
  <c r="W310" i="3"/>
  <c r="BR309" i="3"/>
  <c r="AO309" i="3"/>
  <c r="AW309" i="3"/>
  <c r="AF318" i="9"/>
  <c r="AN318" i="9" s="1"/>
  <c r="AU318" i="9" s="1"/>
  <c r="AI319" i="7"/>
  <c r="AF319" i="3"/>
  <c r="E283" i="2"/>
  <c r="O283" i="2"/>
  <c r="AV314" i="6"/>
  <c r="AO314" i="6"/>
  <c r="BN312" i="3"/>
  <c r="AR312" i="3"/>
  <c r="AZ312" i="3"/>
  <c r="AO308" i="5"/>
  <c r="AV308" i="5"/>
  <c r="BO308" i="3"/>
  <c r="AQ308" i="3"/>
  <c r="AY308" i="3"/>
  <c r="BO305" i="3"/>
  <c r="AY305" i="3"/>
  <c r="AQ305" i="3"/>
  <c r="AV315" i="8"/>
  <c r="AO315" i="8"/>
  <c r="AV307" i="6"/>
  <c r="AO307" i="6"/>
  <c r="AV310" i="8"/>
  <c r="AO310" i="8"/>
  <c r="BV289" i="3"/>
  <c r="AV314" i="8"/>
  <c r="AO314" i="8"/>
  <c r="AF326" i="9"/>
  <c r="AN326" i="9" s="1"/>
  <c r="AU326" i="9" s="1"/>
  <c r="AI327" i="7"/>
  <c r="AF327" i="3"/>
  <c r="M306" i="13"/>
  <c r="W306" i="5"/>
  <c r="D306" i="1" s="1"/>
  <c r="O306" i="1" s="1"/>
  <c r="AE325" i="8"/>
  <c r="AG325" i="6"/>
  <c r="AG324" i="5"/>
  <c r="AE325" i="3"/>
  <c r="AT304" i="5"/>
  <c r="BA304" i="5"/>
  <c r="AG327" i="10"/>
  <c r="AG326" i="9"/>
  <c r="AO326" i="9" s="1"/>
  <c r="AV326" i="9" s="1"/>
  <c r="AG327" i="8"/>
  <c r="AF327" i="7"/>
  <c r="AI326" i="5"/>
  <c r="AG327" i="3"/>
  <c r="AX309" i="7"/>
  <c r="AQ309" i="7"/>
  <c r="BQ304" i="3"/>
  <c r="AV304" i="3"/>
  <c r="AN304" i="3"/>
  <c r="AT309" i="5"/>
  <c r="BA309" i="5"/>
  <c r="BQ311" i="3"/>
  <c r="AV311" i="3"/>
  <c r="AN311" i="3"/>
  <c r="AU312" i="3"/>
  <c r="AM312" i="3"/>
  <c r="AH326" i="6"/>
  <c r="AH326" i="3"/>
  <c r="BM312" i="3"/>
  <c r="W312" i="3"/>
  <c r="BT293" i="3"/>
  <c r="BS293" i="3"/>
  <c r="B293" i="1"/>
  <c r="M313" i="13"/>
  <c r="W313" i="5"/>
  <c r="D313" i="1" s="1"/>
  <c r="O313" i="1" s="1"/>
  <c r="M284" i="1"/>
  <c r="U284" i="1" s="1"/>
  <c r="J284" i="1"/>
  <c r="E324" i="8"/>
  <c r="W324" i="8" s="1"/>
  <c r="F324" i="1" s="1"/>
  <c r="Q324" i="1" s="1"/>
  <c r="F324" i="8"/>
  <c r="E316" i="8"/>
  <c r="W316" i="8" s="1"/>
  <c r="F316" i="1" s="1"/>
  <c r="Q316" i="1" s="1"/>
  <c r="F316" i="8"/>
  <c r="BS296" i="3"/>
  <c r="BT296" i="3"/>
  <c r="B296" i="1"/>
  <c r="N279" i="2"/>
  <c r="D279" i="2"/>
  <c r="N287" i="2"/>
  <c r="D287" i="2"/>
  <c r="AA269" i="2"/>
  <c r="Z269" i="2"/>
  <c r="Y269" i="2"/>
  <c r="X269" i="2"/>
  <c r="W269" i="2"/>
  <c r="V269" i="2"/>
  <c r="T269" i="2"/>
  <c r="F320" i="3"/>
  <c r="X320" i="3" s="1"/>
  <c r="E320" i="3"/>
  <c r="F318" i="6"/>
  <c r="X318" i="6" s="1"/>
  <c r="E318" i="6"/>
  <c r="W318" i="6" s="1"/>
  <c r="E318" i="1" s="1"/>
  <c r="P318" i="1" s="1"/>
  <c r="AO306" i="10"/>
  <c r="AV306" i="10"/>
  <c r="M303" i="13"/>
  <c r="W303" i="5"/>
  <c r="D303" i="1" s="1"/>
  <c r="O303" i="1" s="1"/>
  <c r="O280" i="2"/>
  <c r="E280" i="2"/>
  <c r="AG324" i="10"/>
  <c r="AG323" i="9"/>
  <c r="AO323" i="9" s="1"/>
  <c r="AV323" i="9" s="1"/>
  <c r="AG324" i="8"/>
  <c r="AF324" i="7"/>
  <c r="AI323" i="5"/>
  <c r="AG324" i="3"/>
  <c r="E320" i="5"/>
  <c r="F320" i="5"/>
  <c r="X320" i="5" s="1"/>
  <c r="AV311" i="10"/>
  <c r="AO311" i="10"/>
  <c r="AU306" i="3"/>
  <c r="AM306" i="3"/>
  <c r="AG316" i="10"/>
  <c r="AG315" i="9"/>
  <c r="AO315" i="9" s="1"/>
  <c r="AV315" i="9" s="1"/>
  <c r="AG316" i="8"/>
  <c r="AF316" i="7"/>
  <c r="AI315" i="5"/>
  <c r="AG316" i="3"/>
  <c r="F318" i="7"/>
  <c r="E318" i="7"/>
  <c r="W318" i="7" s="1"/>
  <c r="BT292" i="3"/>
  <c r="BS292" i="3"/>
  <c r="B292" i="1"/>
  <c r="J278" i="1"/>
  <c r="M278" i="1"/>
  <c r="U278" i="1" s="1"/>
  <c r="BQ307" i="3"/>
  <c r="AV307" i="3"/>
  <c r="AN307" i="3"/>
  <c r="F328" i="8"/>
  <c r="E328" i="8"/>
  <c r="W328" i="8" s="1"/>
  <c r="F328" i="1" s="1"/>
  <c r="Q328" i="1" s="1"/>
  <c r="AO313" i="6"/>
  <c r="AV313" i="6"/>
  <c r="AG319" i="10"/>
  <c r="AG318" i="9"/>
  <c r="AO318" i="9" s="1"/>
  <c r="AV318" i="9" s="1"/>
  <c r="AG319" i="8"/>
  <c r="AF319" i="7"/>
  <c r="AI318" i="5"/>
  <c r="AG319" i="3"/>
  <c r="AO309" i="10"/>
  <c r="AV309" i="10"/>
  <c r="AT314" i="8"/>
  <c r="AM314" i="8"/>
  <c r="BA311" i="5"/>
  <c r="AT311" i="5"/>
  <c r="AV309" i="6"/>
  <c r="AO309" i="6"/>
  <c r="E316" i="3"/>
  <c r="F316" i="3"/>
  <c r="X316" i="3" s="1"/>
  <c r="AS307" i="5"/>
  <c r="AZ307" i="5"/>
  <c r="AS304" i="5"/>
  <c r="AZ304" i="5"/>
  <c r="J286" i="1"/>
  <c r="M286" i="1"/>
  <c r="U286" i="1" s="1"/>
  <c r="BT291" i="3"/>
  <c r="BS291" i="3"/>
  <c r="B291" i="1"/>
  <c r="BQ312" i="3"/>
  <c r="AN312" i="3"/>
  <c r="AV312" i="3"/>
  <c r="AV308" i="10"/>
  <c r="AO308" i="10"/>
  <c r="AT307" i="8"/>
  <c r="AM307" i="8"/>
  <c r="F322" i="8"/>
  <c r="E322" i="8"/>
  <c r="W322" i="8" s="1"/>
  <c r="F322" i="1" s="1"/>
  <c r="Q322" i="1" s="1"/>
  <c r="F315" i="3"/>
  <c r="X315" i="3" s="1"/>
  <c r="E315" i="3"/>
  <c r="F318" i="3"/>
  <c r="X318" i="3" s="1"/>
  <c r="E318" i="3"/>
  <c r="AH323" i="7"/>
  <c r="AL322" i="5"/>
  <c r="AJ323" i="3"/>
  <c r="BA306" i="5"/>
  <c r="AT306" i="5"/>
  <c r="AI305" i="6"/>
  <c r="AP305" i="6"/>
  <c r="AW305" i="6"/>
  <c r="F317" i="3"/>
  <c r="X317" i="3" s="1"/>
  <c r="E317" i="3"/>
  <c r="AV328" i="7"/>
  <c r="AO328" i="7"/>
  <c r="AU311" i="3"/>
  <c r="AM311" i="3"/>
  <c r="AR311" i="7"/>
  <c r="G311" i="1"/>
  <c r="R311" i="1" s="1"/>
  <c r="AF323" i="9"/>
  <c r="AN323" i="9" s="1"/>
  <c r="AU323" i="9" s="1"/>
  <c r="AI324" i="7"/>
  <c r="AF324" i="3"/>
  <c r="AF315" i="9"/>
  <c r="AN315" i="9" s="1"/>
  <c r="AU315" i="9" s="1"/>
  <c r="AI316" i="7"/>
  <c r="AF316" i="3"/>
  <c r="F328" i="7"/>
  <c r="E328" i="7"/>
  <c r="W328" i="7" s="1"/>
  <c r="AV312" i="5"/>
  <c r="AO312" i="5"/>
  <c r="AO310" i="5"/>
  <c r="AV310" i="5"/>
  <c r="AO311" i="6"/>
  <c r="AV311" i="6"/>
  <c r="AI323" i="9"/>
  <c r="AQ323" i="9" s="1"/>
  <c r="AX323" i="9" s="1"/>
  <c r="AK323" i="5"/>
  <c r="AI324" i="3"/>
  <c r="F321" i="7"/>
  <c r="E321" i="7"/>
  <c r="W321" i="7" s="1"/>
  <c r="F312" i="4"/>
  <c r="T268" i="2"/>
  <c r="AO305" i="5"/>
  <c r="AV305" i="5"/>
  <c r="AH316" i="6"/>
  <c r="AH316" i="3"/>
  <c r="AV318" i="7"/>
  <c r="AO318" i="7"/>
  <c r="BP310" i="3"/>
  <c r="AX310" i="3"/>
  <c r="AP310" i="3"/>
  <c r="BV292" i="3"/>
  <c r="AX307" i="7"/>
  <c r="AQ307" i="7"/>
  <c r="BO307" i="3"/>
  <c r="AY307" i="3"/>
  <c r="AQ307" i="3"/>
  <c r="AE328" i="8"/>
  <c r="AG328" i="6"/>
  <c r="AG327" i="5"/>
  <c r="AE328" i="3"/>
  <c r="AT313" i="8"/>
  <c r="AM313" i="8"/>
  <c r="AH319" i="6"/>
  <c r="AH319" i="3"/>
  <c r="V272" i="2"/>
  <c r="Y272" i="2"/>
  <c r="X272" i="2"/>
  <c r="W272" i="2"/>
  <c r="Z272" i="2"/>
  <c r="AA272" i="2"/>
  <c r="BN308" i="3"/>
  <c r="AZ308" i="3"/>
  <c r="AR308" i="3"/>
  <c r="AU305" i="3"/>
  <c r="AM305" i="3"/>
  <c r="AW312" i="7"/>
  <c r="AP312" i="7"/>
  <c r="AT309" i="8"/>
  <c r="AM309" i="8"/>
  <c r="F316" i="5"/>
  <c r="X316" i="5" s="1"/>
  <c r="E316" i="5"/>
  <c r="F326" i="3"/>
  <c r="X326" i="3" s="1"/>
  <c r="E326" i="3"/>
  <c r="BP314" i="3"/>
  <c r="AX314" i="3"/>
  <c r="AP314" i="3"/>
  <c r="BV291" i="3"/>
  <c r="AX312" i="7"/>
  <c r="AQ312" i="7"/>
  <c r="BS295" i="3"/>
  <c r="BT295" i="3"/>
  <c r="B295" i="1"/>
  <c r="AV315" i="10"/>
  <c r="AO315" i="10"/>
  <c r="T266" i="2"/>
  <c r="J285" i="1"/>
  <c r="M285" i="1"/>
  <c r="U285" i="1" s="1"/>
  <c r="AG323" i="10"/>
  <c r="AG322" i="9"/>
  <c r="AO322" i="9" s="1"/>
  <c r="AV322" i="9" s="1"/>
  <c r="AG323" i="8"/>
  <c r="AF323" i="7"/>
  <c r="AI322" i="5"/>
  <c r="AG323" i="3"/>
  <c r="AT308" i="8"/>
  <c r="AM308" i="8"/>
  <c r="AX312" i="5"/>
  <c r="AQ312" i="5"/>
  <c r="BQ314" i="3"/>
  <c r="AV314" i="3"/>
  <c r="AN314" i="3"/>
  <c r="T271" i="2"/>
  <c r="AH320" i="6"/>
  <c r="AH320" i="3"/>
  <c r="AA266" i="2"/>
  <c r="Z266" i="2"/>
  <c r="Y266" i="2"/>
  <c r="W266" i="2"/>
  <c r="V266" i="2"/>
  <c r="X266" i="2"/>
  <c r="AV313" i="8"/>
  <c r="AO313" i="8"/>
  <c r="AI325" i="9"/>
  <c r="AQ325" i="9" s="1"/>
  <c r="AX325" i="9" s="1"/>
  <c r="AK325" i="5"/>
  <c r="AI326" i="3"/>
  <c r="AH322" i="6"/>
  <c r="AH322" i="3"/>
  <c r="M302" i="13"/>
  <c r="W302" i="5"/>
  <c r="D302" i="1" s="1"/>
  <c r="O302" i="1" s="1"/>
  <c r="F318" i="5"/>
  <c r="X318" i="5" s="1"/>
  <c r="E318" i="5"/>
  <c r="M277" i="1"/>
  <c r="U277" i="1" s="1"/>
  <c r="J277" i="1"/>
  <c r="AO310" i="6"/>
  <c r="AV310" i="6"/>
  <c r="AQ290" i="6"/>
  <c r="AX290" i="6"/>
  <c r="F316" i="6"/>
  <c r="X316" i="6" s="1"/>
  <c r="E316" i="6"/>
  <c r="W316" i="6" s="1"/>
  <c r="E316" i="1" s="1"/>
  <c r="P316" i="1" s="1"/>
  <c r="AQ305" i="5"/>
  <c r="AX305" i="5"/>
  <c r="AQ300" i="6"/>
  <c r="AX300" i="6"/>
  <c r="BR308" i="3"/>
  <c r="AO308" i="3"/>
  <c r="AW308" i="3"/>
  <c r="AH324" i="7"/>
  <c r="AL323" i="5"/>
  <c r="AJ324" i="3"/>
  <c r="V274" i="2"/>
  <c r="AA274" i="2"/>
  <c r="Z274" i="2"/>
  <c r="Y274" i="2"/>
  <c r="X274" i="2"/>
  <c r="W274" i="2"/>
  <c r="E291" i="2"/>
  <c r="O291" i="2"/>
  <c r="F318" i="8"/>
  <c r="E318" i="8"/>
  <c r="W318" i="8" s="1"/>
  <c r="F318" i="1" s="1"/>
  <c r="Q318" i="1" s="1"/>
  <c r="BO306" i="3"/>
  <c r="AY306" i="3"/>
  <c r="AQ306" i="3"/>
  <c r="AT307" i="5"/>
  <c r="BA307" i="5"/>
  <c r="AO304" i="5"/>
  <c r="AV304" i="5"/>
  <c r="F317" i="6"/>
  <c r="X317" i="6" s="1"/>
  <c r="E317" i="6"/>
  <c r="W317" i="6" s="1"/>
  <c r="E317" i="1" s="1"/>
  <c r="P317" i="1" s="1"/>
  <c r="BS300" i="3"/>
  <c r="BT300" i="3"/>
  <c r="B300" i="1"/>
  <c r="E290" i="2"/>
  <c r="O290" i="2"/>
  <c r="F326" i="5"/>
  <c r="X326" i="5" s="1"/>
  <c r="E326" i="5"/>
  <c r="AI314" i="6"/>
  <c r="AW314" i="6"/>
  <c r="AP314" i="6"/>
  <c r="AU315" i="3"/>
  <c r="AM315" i="3"/>
  <c r="BV295" i="3"/>
  <c r="E320" i="8"/>
  <c r="W320" i="8" s="1"/>
  <c r="F320" i="1" s="1"/>
  <c r="Q320" i="1" s="1"/>
  <c r="F320" i="8"/>
  <c r="F326" i="6"/>
  <c r="X326" i="6" s="1"/>
  <c r="E326" i="6"/>
  <c r="W326" i="6" s="1"/>
  <c r="E326" i="1" s="1"/>
  <c r="P326" i="1" s="1"/>
  <c r="BN315" i="3"/>
  <c r="AZ315" i="3"/>
  <c r="AR315" i="3"/>
  <c r="AV303" i="5"/>
  <c r="AO303" i="5"/>
  <c r="BQ306" i="3"/>
  <c r="AV306" i="3"/>
  <c r="AN306" i="3"/>
  <c r="AR310" i="7"/>
  <c r="G310" i="1"/>
  <c r="R310" i="1" s="1"/>
  <c r="AQ299" i="6"/>
  <c r="AX299" i="6"/>
  <c r="AW309" i="7"/>
  <c r="AP309" i="7"/>
  <c r="AG320" i="10"/>
  <c r="AG319" i="9"/>
  <c r="AO319" i="9" s="1"/>
  <c r="AV319" i="9" s="1"/>
  <c r="AG320" i="8"/>
  <c r="AF320" i="7"/>
  <c r="AI319" i="5"/>
  <c r="AG320" i="3"/>
  <c r="AZ312" i="5"/>
  <c r="AS312" i="5"/>
  <c r="BP305" i="3"/>
  <c r="AX305" i="3"/>
  <c r="AP305" i="3"/>
  <c r="AT310" i="8"/>
  <c r="AM310" i="8"/>
  <c r="AV306" i="8"/>
  <c r="AO306" i="8"/>
  <c r="AZ313" i="5"/>
  <c r="AS313" i="5"/>
  <c r="BO310" i="3"/>
  <c r="AY310" i="3"/>
  <c r="AQ310" i="3"/>
  <c r="AV306" i="6"/>
  <c r="AO306" i="6"/>
  <c r="AI315" i="9"/>
  <c r="AQ315" i="9" s="1"/>
  <c r="AX315" i="9" s="1"/>
  <c r="AK315" i="5"/>
  <c r="AI316" i="3"/>
  <c r="AI310" i="6"/>
  <c r="AW310" i="6"/>
  <c r="AP310" i="6"/>
  <c r="AZ306" i="5"/>
  <c r="AS306" i="5"/>
  <c r="AH328" i="7"/>
  <c r="AL327" i="5"/>
  <c r="AJ328" i="3"/>
  <c r="BQ303" i="3"/>
  <c r="AV303" i="3"/>
  <c r="AN303" i="3"/>
  <c r="BO303" i="3"/>
  <c r="AY303" i="3"/>
  <c r="AQ303" i="3"/>
  <c r="AH324" i="6"/>
  <c r="AH324" i="3"/>
  <c r="AV321" i="7"/>
  <c r="AO321" i="7"/>
  <c r="AS309" i="5"/>
  <c r="AZ309" i="5"/>
  <c r="BP303" i="3"/>
  <c r="AX303" i="3"/>
  <c r="AP303" i="3"/>
  <c r="AT306" i="8"/>
  <c r="AM306" i="8"/>
  <c r="AE316" i="8"/>
  <c r="AG316" i="6"/>
  <c r="AG315" i="5"/>
  <c r="AE316" i="3"/>
  <c r="AH318" i="6"/>
  <c r="AH318" i="3"/>
  <c r="F319" i="3"/>
  <c r="X319" i="3" s="1"/>
  <c r="E319" i="3"/>
  <c r="AF327" i="9"/>
  <c r="AN327" i="9" s="1"/>
  <c r="AU327" i="9" s="1"/>
  <c r="AI328" i="7"/>
  <c r="AF328" i="3"/>
  <c r="AS305" i="5"/>
  <c r="AZ305" i="5"/>
  <c r="AH319" i="7"/>
  <c r="AL318" i="5"/>
  <c r="AJ319" i="3"/>
  <c r="T274" i="2"/>
  <c r="T265" i="2"/>
  <c r="AW308" i="7"/>
  <c r="AP308" i="7"/>
  <c r="AV305" i="6"/>
  <c r="AO305" i="6"/>
  <c r="AO317" i="7"/>
  <c r="AV317" i="7"/>
  <c r="BV300" i="3"/>
  <c r="F327" i="6"/>
  <c r="X327" i="6" s="1"/>
  <c r="E327" i="6"/>
  <c r="W327" i="6" s="1"/>
  <c r="E327" i="1" s="1"/>
  <c r="P327" i="1" s="1"/>
  <c r="BP308" i="3"/>
  <c r="AX308" i="3"/>
  <c r="AP308" i="3"/>
  <c r="AV314" i="5"/>
  <c r="AO314" i="5"/>
  <c r="BP309" i="3"/>
  <c r="AP309" i="3"/>
  <c r="AX309" i="3"/>
  <c r="BP304" i="3"/>
  <c r="AX304" i="3"/>
  <c r="AP304" i="3"/>
  <c r="AX306" i="5"/>
  <c r="AQ306" i="5"/>
  <c r="BQ315" i="3"/>
  <c r="AV315" i="3"/>
  <c r="AN315" i="3"/>
  <c r="N280" i="2"/>
  <c r="T280" i="2" s="1"/>
  <c r="D280" i="2"/>
  <c r="D278" i="2"/>
  <c r="N278" i="2"/>
  <c r="T278" i="2" s="1"/>
  <c r="N289" i="2"/>
  <c r="D289" i="2"/>
  <c r="AX305" i="7"/>
  <c r="AQ305" i="7"/>
  <c r="AG326" i="10"/>
  <c r="AG325" i="9"/>
  <c r="AO325" i="9" s="1"/>
  <c r="AV325" i="9" s="1"/>
  <c r="AG326" i="8"/>
  <c r="AF326" i="7"/>
  <c r="AI325" i="5"/>
  <c r="AG326" i="3"/>
  <c r="AR306" i="7"/>
  <c r="G306" i="1"/>
  <c r="R306" i="1" s="1"/>
  <c r="AI307" i="6"/>
  <c r="AP307" i="6"/>
  <c r="AW307" i="6"/>
  <c r="M287" i="1"/>
  <c r="U287" i="1" s="1"/>
  <c r="J287" i="1"/>
  <c r="O288" i="2"/>
  <c r="E288" i="2"/>
  <c r="F321" i="6"/>
  <c r="X321" i="6" s="1"/>
  <c r="E321" i="6"/>
  <c r="W321" i="6" s="1"/>
  <c r="E321" i="1" s="1"/>
  <c r="P321" i="1" s="1"/>
  <c r="AI318" i="9"/>
  <c r="AQ318" i="9" s="1"/>
  <c r="AX318" i="9" s="1"/>
  <c r="AK318" i="5"/>
  <c r="AI319" i="3"/>
  <c r="AX303" i="7"/>
  <c r="AQ303" i="7"/>
  <c r="BM313" i="3"/>
  <c r="W313" i="3"/>
  <c r="F322" i="3"/>
  <c r="X322" i="3" s="1"/>
  <c r="E322" i="3"/>
  <c r="M308" i="13"/>
  <c r="W308" i="5"/>
  <c r="D308" i="1" s="1"/>
  <c r="O308" i="1" s="1"/>
  <c r="AS302" i="5"/>
  <c r="AZ302" i="5"/>
  <c r="F321" i="8"/>
  <c r="E321" i="8"/>
  <c r="W321" i="8" s="1"/>
  <c r="F321" i="1" s="1"/>
  <c r="Q321" i="1" s="1"/>
  <c r="AI303" i="6"/>
  <c r="AW303" i="6"/>
  <c r="AP303" i="6"/>
  <c r="BO311" i="3"/>
  <c r="AY311" i="3"/>
  <c r="AQ311" i="3"/>
  <c r="AI317" i="9"/>
  <c r="AQ317" i="9" s="1"/>
  <c r="AX317" i="9" s="1"/>
  <c r="AK317" i="5"/>
  <c r="AI318" i="3"/>
  <c r="F319" i="5"/>
  <c r="X319" i="5" s="1"/>
  <c r="E319" i="5"/>
  <c r="E289" i="2"/>
  <c r="O289" i="2"/>
  <c r="BR303" i="3"/>
  <c r="AO303" i="3"/>
  <c r="AW303" i="3"/>
  <c r="AG328" i="10"/>
  <c r="AG327" i="9"/>
  <c r="AO327" i="9" s="1"/>
  <c r="AV327" i="9" s="1"/>
  <c r="AG328" i="8"/>
  <c r="AF328" i="7"/>
  <c r="AI327" i="5"/>
  <c r="AG328" i="3"/>
  <c r="BP311" i="3"/>
  <c r="AX311" i="3"/>
  <c r="AP311" i="3"/>
  <c r="BN304" i="3"/>
  <c r="AR304" i="3"/>
  <c r="AZ304" i="3"/>
  <c r="F324" i="3"/>
  <c r="X324" i="3" s="1"/>
  <c r="E324" i="3"/>
  <c r="AT305" i="8"/>
  <c r="AM305" i="8"/>
  <c r="F317" i="7"/>
  <c r="E317" i="7"/>
  <c r="W317" i="7" s="1"/>
  <c r="M276" i="1"/>
  <c r="U276" i="1" s="1"/>
  <c r="J276" i="1"/>
  <c r="AV327" i="7"/>
  <c r="AO327" i="7"/>
  <c r="AI308" i="6"/>
  <c r="AW308" i="6"/>
  <c r="AP308" i="6"/>
  <c r="AV315" i="6"/>
  <c r="AO315" i="6"/>
  <c r="BP312" i="3"/>
  <c r="AP312" i="3"/>
  <c r="AX312" i="3"/>
  <c r="AI309" i="6"/>
  <c r="AW309" i="6"/>
  <c r="AP309" i="6"/>
  <c r="AI304" i="6"/>
  <c r="AP304" i="6"/>
  <c r="AW304" i="6"/>
  <c r="BM306" i="3"/>
  <c r="W306" i="3"/>
  <c r="BO312" i="3"/>
  <c r="AY312" i="3"/>
  <c r="AQ312" i="3"/>
  <c r="AO325" i="7"/>
  <c r="AV325" i="7"/>
  <c r="O286" i="2"/>
  <c r="E286" i="2"/>
  <c r="L282" i="2"/>
  <c r="B282" i="2"/>
  <c r="AI320" i="9"/>
  <c r="AQ320" i="9" s="1"/>
  <c r="AX320" i="9" s="1"/>
  <c r="AK320" i="5"/>
  <c r="AI321" i="3"/>
  <c r="BN314" i="3"/>
  <c r="AR314" i="3"/>
  <c r="AZ314" i="3"/>
  <c r="AH317" i="6"/>
  <c r="AH317" i="3"/>
  <c r="AV308" i="6"/>
  <c r="AO308" i="6"/>
  <c r="BQ308" i="3"/>
  <c r="AV308" i="3"/>
  <c r="AN308" i="3"/>
  <c r="F326" i="8"/>
  <c r="E326" i="8"/>
  <c r="W326" i="8" s="1"/>
  <c r="F326" i="1" s="1"/>
  <c r="Q326" i="1" s="1"/>
  <c r="BA310" i="5"/>
  <c r="AT310" i="5"/>
  <c r="AU313" i="7"/>
  <c r="AN313" i="7"/>
  <c r="O281" i="2"/>
  <c r="E281" i="2"/>
  <c r="AW311" i="7"/>
  <c r="AP311" i="7"/>
  <c r="F323" i="5"/>
  <c r="X323" i="5" s="1"/>
  <c r="E323" i="5"/>
  <c r="F315" i="5"/>
  <c r="X315" i="5" s="1"/>
  <c r="E315" i="5"/>
  <c r="BM304" i="3"/>
  <c r="W304" i="3"/>
  <c r="BQ305" i="3"/>
  <c r="AV305" i="3"/>
  <c r="AN305" i="3"/>
  <c r="AW307" i="7"/>
  <c r="AP307" i="7"/>
  <c r="AV313" i="10"/>
  <c r="AO313" i="10"/>
  <c r="BR311" i="3"/>
  <c r="AO311" i="3"/>
  <c r="AW311" i="3"/>
  <c r="BN306" i="3"/>
  <c r="AZ306" i="3"/>
  <c r="AR306" i="3"/>
  <c r="AF321" i="9"/>
  <c r="AN321" i="9" s="1"/>
  <c r="AU321" i="9" s="1"/>
  <c r="AI322" i="7"/>
  <c r="AF322" i="3"/>
  <c r="AR305" i="7"/>
  <c r="G305" i="1"/>
  <c r="R305" i="1" s="1"/>
  <c r="AT311" i="8"/>
  <c r="AM311" i="8"/>
  <c r="O287" i="2"/>
  <c r="E287" i="2"/>
  <c r="L289" i="2"/>
  <c r="B289" i="2"/>
  <c r="F322" i="5"/>
  <c r="X322" i="5" s="1"/>
  <c r="E322" i="5"/>
  <c r="D284" i="2"/>
  <c r="N284" i="2"/>
  <c r="AX293" i="6"/>
  <c r="AQ293" i="6"/>
  <c r="AF320" i="9"/>
  <c r="AN320" i="9" s="1"/>
  <c r="AU320" i="9" s="1"/>
  <c r="AI321" i="7"/>
  <c r="AF321" i="3"/>
  <c r="AR308" i="7"/>
  <c r="G308" i="1"/>
  <c r="R308" i="1" s="1"/>
  <c r="BT301" i="3"/>
  <c r="BS301" i="3"/>
  <c r="B301" i="1"/>
  <c r="AZ310" i="5"/>
  <c r="AS310" i="5"/>
  <c r="AE318" i="8"/>
  <c r="AG318" i="6"/>
  <c r="AG317" i="5"/>
  <c r="AE318" i="3"/>
  <c r="M305" i="13"/>
  <c r="W305" i="5"/>
  <c r="D305" i="1" s="1"/>
  <c r="O305" i="1" s="1"/>
  <c r="F320" i="6"/>
  <c r="X320" i="6" s="1"/>
  <c r="E320" i="6"/>
  <c r="W320" i="6" s="1"/>
  <c r="E320" i="1" s="1"/>
  <c r="P320" i="1" s="1"/>
  <c r="BR310" i="3"/>
  <c r="AW310" i="3"/>
  <c r="AO310" i="3"/>
  <c r="AQ302" i="5"/>
  <c r="AX302" i="5"/>
  <c r="AH328" i="6"/>
  <c r="AH328" i="3"/>
  <c r="AI311" i="6"/>
  <c r="AW311" i="6"/>
  <c r="AP311" i="6"/>
  <c r="BO315" i="3"/>
  <c r="AY315" i="3"/>
  <c r="AQ315" i="3"/>
  <c r="BA303" i="5"/>
  <c r="AT303" i="5"/>
  <c r="M279" i="1"/>
  <c r="U279" i="1" s="1"/>
  <c r="J279" i="1"/>
  <c r="F325" i="6"/>
  <c r="X325" i="6" s="1"/>
  <c r="E325" i="6"/>
  <c r="W325" i="6" s="1"/>
  <c r="E325" i="1" s="1"/>
  <c r="P325" i="1" s="1"/>
  <c r="BO309" i="3"/>
  <c r="AQ309" i="3"/>
  <c r="AY309" i="3"/>
  <c r="E284" i="2"/>
  <c r="O284" i="2"/>
  <c r="F317" i="8"/>
  <c r="E317" i="8"/>
  <c r="W317" i="8" s="1"/>
  <c r="F317" i="1" s="1"/>
  <c r="Q317" i="1" s="1"/>
  <c r="E327" i="7"/>
  <c r="W327" i="7" s="1"/>
  <c r="F327" i="7"/>
  <c r="Y271" i="2"/>
  <c r="X271" i="2"/>
  <c r="W271" i="2"/>
  <c r="V271" i="2"/>
  <c r="AA271" i="2"/>
  <c r="Z271" i="2"/>
  <c r="AT315" i="8"/>
  <c r="AM315" i="8"/>
  <c r="AI312" i="6"/>
  <c r="AW312" i="6"/>
  <c r="AP312" i="6"/>
  <c r="BM309" i="3"/>
  <c r="W309" i="3"/>
  <c r="M314" i="13"/>
  <c r="W314" i="5"/>
  <c r="D314" i="1" s="1"/>
  <c r="O314" i="1" s="1"/>
  <c r="AH321" i="6"/>
  <c r="AH321" i="3"/>
  <c r="M310" i="13"/>
  <c r="W310" i="5"/>
  <c r="D310" i="1" s="1"/>
  <c r="O310" i="1" s="1"/>
  <c r="AV303" i="6"/>
  <c r="AO303" i="6"/>
  <c r="AM304" i="3"/>
  <c r="AU304" i="3"/>
  <c r="AO326" i="7"/>
  <c r="AV326" i="7"/>
  <c r="F321" i="5"/>
  <c r="X321" i="5" s="1"/>
  <c r="E321" i="5"/>
  <c r="AW305" i="7"/>
  <c r="AP305" i="7"/>
  <c r="M309" i="13"/>
  <c r="W309" i="5"/>
  <c r="D309" i="1" s="1"/>
  <c r="O309" i="1" s="1"/>
  <c r="BO313" i="3"/>
  <c r="AQ313" i="3"/>
  <c r="AY313" i="3"/>
  <c r="AH326" i="7"/>
  <c r="AL325" i="5"/>
  <c r="AJ326" i="3"/>
  <c r="AX295" i="6"/>
  <c r="AQ295" i="6"/>
  <c r="AI313" i="6"/>
  <c r="AP313" i="6"/>
  <c r="AW313" i="6"/>
  <c r="BM305" i="3"/>
  <c r="W305" i="3"/>
  <c r="BR306" i="3"/>
  <c r="AW306" i="3"/>
  <c r="AO306" i="3"/>
  <c r="BQ313" i="3"/>
  <c r="AV313" i="3"/>
  <c r="AN313" i="3"/>
  <c r="AU311" i="7"/>
  <c r="AN311" i="7"/>
  <c r="AO307" i="10"/>
  <c r="AV307" i="10"/>
  <c r="AQ296" i="6"/>
  <c r="AX296" i="6"/>
  <c r="BP306" i="3"/>
  <c r="AX306" i="3"/>
  <c r="AP306" i="3"/>
  <c r="F323" i="6"/>
  <c r="X323" i="6" s="1"/>
  <c r="E323" i="6"/>
  <c r="W323" i="6" s="1"/>
  <c r="E323" i="1" s="1"/>
  <c r="P323" i="1" s="1"/>
  <c r="M282" i="1"/>
  <c r="U282" i="1" s="1"/>
  <c r="J282" i="1"/>
  <c r="BM308" i="3"/>
  <c r="W308" i="3"/>
  <c r="AZ314" i="5"/>
  <c r="AS314" i="5"/>
  <c r="AW304" i="7"/>
  <c r="AP304" i="7"/>
  <c r="BM314" i="3"/>
  <c r="W314" i="3"/>
  <c r="F324" i="5"/>
  <c r="X324" i="5" s="1"/>
  <c r="E324" i="5"/>
  <c r="AA276" i="2"/>
  <c r="Z276" i="2"/>
  <c r="Y276" i="2"/>
  <c r="X276" i="2"/>
  <c r="W276" i="2"/>
  <c r="V276" i="2"/>
  <c r="AS308" i="5"/>
  <c r="AZ308" i="5"/>
  <c r="AH317" i="7"/>
  <c r="AL316" i="5"/>
  <c r="AJ317" i="3"/>
  <c r="C307" i="1"/>
  <c r="F327" i="8"/>
  <c r="E327" i="8"/>
  <c r="W327" i="8" s="1"/>
  <c r="F327" i="1" s="1"/>
  <c r="Q327" i="1" s="1"/>
  <c r="F325" i="3"/>
  <c r="X325" i="3" s="1"/>
  <c r="E325" i="3"/>
  <c r="B285" i="2"/>
  <c r="L285" i="2"/>
  <c r="D290" i="2"/>
  <c r="N290" i="2"/>
  <c r="T290" i="2" s="1"/>
  <c r="N288" i="2"/>
  <c r="D288" i="2"/>
  <c r="AU314" i="7"/>
  <c r="AN314" i="7"/>
  <c r="BR304" i="3"/>
  <c r="AW304" i="3"/>
  <c r="AO304" i="3"/>
  <c r="AZ311" i="5"/>
  <c r="AS311" i="5"/>
  <c r="AM308" i="3"/>
  <c r="AU308" i="3"/>
  <c r="P330" i="15"/>
  <c r="N330" i="15"/>
  <c r="M330" i="15"/>
  <c r="L330" i="15"/>
  <c r="K330" i="15"/>
  <c r="O330" i="15"/>
  <c r="C330" i="8"/>
  <c r="C330" i="7"/>
  <c r="AG330" i="7"/>
  <c r="C330" i="6"/>
  <c r="C329" i="5"/>
  <c r="C329" i="3"/>
  <c r="AV310" i="10"/>
  <c r="AO310" i="10"/>
  <c r="AU304" i="7"/>
  <c r="AN304" i="7"/>
  <c r="D282" i="2"/>
  <c r="N282" i="2"/>
  <c r="AF322" i="9"/>
  <c r="AN322" i="9" s="1"/>
  <c r="AU322" i="9" s="1"/>
  <c r="AI323" i="7"/>
  <c r="AF323" i="3"/>
  <c r="BQ309" i="3"/>
  <c r="AV309" i="3"/>
  <c r="AN309" i="3"/>
  <c r="BR312" i="3"/>
  <c r="AO312" i="3"/>
  <c r="AW312" i="3"/>
  <c r="AT308" i="5"/>
  <c r="BA308" i="5"/>
  <c r="AH325" i="6"/>
  <c r="AH325" i="3"/>
  <c r="BR313" i="3"/>
  <c r="AW313" i="3"/>
  <c r="AO313" i="3"/>
  <c r="BN311" i="3"/>
  <c r="AZ311" i="3"/>
  <c r="AR311" i="3"/>
  <c r="AX308" i="7"/>
  <c r="AQ308" i="7"/>
  <c r="AV312" i="6"/>
  <c r="AO312" i="6"/>
  <c r="F319" i="6"/>
  <c r="X319" i="6" s="1"/>
  <c r="E319" i="6"/>
  <c r="W319" i="6" s="1"/>
  <c r="E319" i="1" s="1"/>
  <c r="P319" i="1" s="1"/>
  <c r="AU307" i="7"/>
  <c r="AN307" i="7"/>
  <c r="AX315" i="7"/>
  <c r="AQ315" i="7"/>
  <c r="AX313" i="7"/>
  <c r="AQ313" i="7"/>
  <c r="AA270" i="2"/>
  <c r="Z270" i="2"/>
  <c r="Y270" i="2"/>
  <c r="X270" i="2"/>
  <c r="W270" i="2"/>
  <c r="V270" i="2"/>
  <c r="AR303" i="7"/>
  <c r="G303" i="1"/>
  <c r="R303" i="1" s="1"/>
  <c r="AE321" i="8"/>
  <c r="AG321" i="6"/>
  <c r="AG320" i="5"/>
  <c r="AE321" i="3"/>
  <c r="E282" i="2"/>
  <c r="O282" i="2"/>
  <c r="BV301" i="3"/>
  <c r="AG318" i="10"/>
  <c r="AG318" i="8"/>
  <c r="AG317" i="9"/>
  <c r="AO317" i="9" s="1"/>
  <c r="AV317" i="9" s="1"/>
  <c r="AF318" i="7"/>
  <c r="AI317" i="5"/>
  <c r="AG318" i="3"/>
  <c r="N281" i="2"/>
  <c r="D281" i="2"/>
  <c r="AU309" i="4"/>
  <c r="F313" i="4"/>
  <c r="J309" i="4"/>
  <c r="N306" i="1"/>
  <c r="K306" i="1"/>
  <c r="AV320" i="7"/>
  <c r="AO320" i="7"/>
  <c r="AQ309" i="5"/>
  <c r="AX309" i="5"/>
  <c r="BR305" i="3"/>
  <c r="AW305" i="3"/>
  <c r="AO305" i="3"/>
  <c r="AU303" i="7"/>
  <c r="AN303" i="7"/>
  <c r="AI327" i="9"/>
  <c r="AQ327" i="9" s="1"/>
  <c r="AX327" i="9" s="1"/>
  <c r="AI328" i="3"/>
  <c r="AK327" i="5"/>
  <c r="BR314" i="3"/>
  <c r="AW314" i="3"/>
  <c r="AO314" i="3"/>
  <c r="AI306" i="6"/>
  <c r="AW306" i="6"/>
  <c r="AP306" i="6"/>
  <c r="AV323" i="7"/>
  <c r="AO323" i="7"/>
  <c r="B284" i="2"/>
  <c r="L284" i="2"/>
  <c r="AG321" i="10"/>
  <c r="AG320" i="9"/>
  <c r="AO320" i="9" s="1"/>
  <c r="AV320" i="9" s="1"/>
  <c r="AG321" i="8"/>
  <c r="AF321" i="7"/>
  <c r="AI320" i="5"/>
  <c r="AG321" i="3"/>
  <c r="AA277" i="2"/>
  <c r="Z277" i="2"/>
  <c r="Y277" i="2"/>
  <c r="X277" i="2"/>
  <c r="W277" i="2"/>
  <c r="V277" i="2"/>
  <c r="BN303" i="3"/>
  <c r="AR303" i="3"/>
  <c r="AZ303" i="3"/>
  <c r="AR309" i="7"/>
  <c r="G309" i="1"/>
  <c r="R309" i="1" s="1"/>
  <c r="BS294" i="3"/>
  <c r="BT294" i="3"/>
  <c r="B294" i="1"/>
  <c r="AF317" i="9"/>
  <c r="AN317" i="9" s="1"/>
  <c r="AU317" i="9" s="1"/>
  <c r="AI318" i="7"/>
  <c r="AF318" i="3"/>
  <c r="N286" i="2"/>
  <c r="T286" i="2" s="1"/>
  <c r="D286" i="2"/>
  <c r="AI308" i="4"/>
  <c r="AH308" i="4"/>
  <c r="AF308" i="4"/>
  <c r="AE308" i="4"/>
  <c r="AD308" i="4"/>
  <c r="M308" i="4"/>
  <c r="K308" i="4"/>
  <c r="AG308" i="4"/>
  <c r="E320" i="7"/>
  <c r="W320" i="7" s="1"/>
  <c r="F320" i="7"/>
  <c r="AN310" i="7"/>
  <c r="AU310" i="7"/>
  <c r="AQ304" i="5"/>
  <c r="AX304" i="5"/>
  <c r="AA267" i="2"/>
  <c r="Z267" i="2"/>
  <c r="Y267" i="2"/>
  <c r="X267" i="2"/>
  <c r="W267" i="2"/>
  <c r="V267" i="2"/>
  <c r="AV303" i="8"/>
  <c r="AO303" i="8"/>
  <c r="BM302" i="3"/>
  <c r="W302" i="3"/>
  <c r="BS298" i="3"/>
  <c r="BT298" i="3"/>
  <c r="B298" i="1"/>
  <c r="AX313" i="5"/>
  <c r="AQ313" i="5"/>
  <c r="AR314" i="7"/>
  <c r="G314" i="1"/>
  <c r="R314" i="1" s="1"/>
  <c r="B290" i="2"/>
  <c r="L290" i="2"/>
  <c r="F325" i="8"/>
  <c r="E325" i="8"/>
  <c r="W325" i="8" s="1"/>
  <c r="F325" i="1" s="1"/>
  <c r="Q325" i="1" s="1"/>
  <c r="BP315" i="3"/>
  <c r="AX315" i="3"/>
  <c r="AP315" i="3"/>
  <c r="AE317" i="8"/>
  <c r="AG317" i="6"/>
  <c r="AG316" i="5"/>
  <c r="AE317" i="3"/>
  <c r="AI326" i="9"/>
  <c r="AQ326" i="9" s="1"/>
  <c r="AX326" i="9" s="1"/>
  <c r="AK326" i="5"/>
  <c r="AI327" i="3"/>
  <c r="F325" i="5"/>
  <c r="X325" i="5" s="1"/>
  <c r="E325" i="5"/>
  <c r="P331" i="15"/>
  <c r="AL330" i="5" s="1"/>
  <c r="O331" i="15"/>
  <c r="M331" i="15"/>
  <c r="L331" i="15"/>
  <c r="AF330" i="9" s="1"/>
  <c r="AN330" i="9" s="1"/>
  <c r="AU330" i="9" s="1"/>
  <c r="K331" i="15"/>
  <c r="AG330" i="5" s="1"/>
  <c r="N331" i="15"/>
  <c r="C330" i="5"/>
  <c r="C330" i="3"/>
  <c r="AT328" i="8" l="1"/>
  <c r="AM328" i="8"/>
  <c r="V281" i="2"/>
  <c r="AA281" i="2"/>
  <c r="Z281" i="2"/>
  <c r="Y281" i="2"/>
  <c r="X281" i="2"/>
  <c r="W281" i="2"/>
  <c r="AO323" i="8"/>
  <c r="AV323" i="8"/>
  <c r="AU327" i="7"/>
  <c r="AN327" i="7"/>
  <c r="BV309" i="3"/>
  <c r="E297" i="2"/>
  <c r="O297" i="2"/>
  <c r="AR316" i="7"/>
  <c r="G316" i="1"/>
  <c r="R316" i="1" s="1"/>
  <c r="AX305" i="6"/>
  <c r="AQ305" i="6"/>
  <c r="BV310" i="3"/>
  <c r="AV321" i="8"/>
  <c r="AO321" i="8"/>
  <c r="AW328" i="7"/>
  <c r="AP328" i="7"/>
  <c r="BP327" i="3"/>
  <c r="AX327" i="3"/>
  <c r="AP327" i="3"/>
  <c r="N296" i="2"/>
  <c r="D296" i="2"/>
  <c r="AI327" i="6"/>
  <c r="AP327" i="6"/>
  <c r="AW327" i="6"/>
  <c r="BO321" i="3"/>
  <c r="AY321" i="3"/>
  <c r="AQ321" i="3"/>
  <c r="BN323" i="3"/>
  <c r="AZ323" i="3"/>
  <c r="AR323" i="3"/>
  <c r="AX321" i="5"/>
  <c r="AQ321" i="5"/>
  <c r="BO317" i="3"/>
  <c r="AY317" i="3"/>
  <c r="AQ317" i="3"/>
  <c r="AX318" i="7"/>
  <c r="AQ318" i="7"/>
  <c r="AI326" i="6"/>
  <c r="AW326" i="6"/>
  <c r="AP326" i="6"/>
  <c r="AX322" i="7"/>
  <c r="AQ322" i="7"/>
  <c r="BN319" i="3"/>
  <c r="AR319" i="3"/>
  <c r="AZ319" i="3"/>
  <c r="M317" i="13"/>
  <c r="W317" i="5"/>
  <c r="D317" i="1" s="1"/>
  <c r="O317" i="1" s="1"/>
  <c r="BV311" i="3"/>
  <c r="A319" i="15"/>
  <c r="AF318" i="15"/>
  <c r="AE318" i="15"/>
  <c r="AU322" i="3"/>
  <c r="AM322" i="3"/>
  <c r="AR325" i="7"/>
  <c r="G325" i="1"/>
  <c r="R325" i="1" s="1"/>
  <c r="AN325" i="7"/>
  <c r="AU325" i="7"/>
  <c r="AJ14" i="9"/>
  <c r="AR15" i="9"/>
  <c r="AV329" i="7"/>
  <c r="AO329" i="7"/>
  <c r="AX315" i="6"/>
  <c r="AQ315" i="6"/>
  <c r="AT330" i="5"/>
  <c r="BA330" i="5"/>
  <c r="AV315" i="5"/>
  <c r="AO315" i="5"/>
  <c r="AO323" i="5"/>
  <c r="AV323" i="5"/>
  <c r="AV324" i="6"/>
  <c r="AO324" i="6"/>
  <c r="BR325" i="3"/>
  <c r="AO325" i="3"/>
  <c r="AW325" i="3"/>
  <c r="AU320" i="7"/>
  <c r="AN320" i="7"/>
  <c r="B292" i="2"/>
  <c r="L292" i="2"/>
  <c r="AU324" i="7"/>
  <c r="AN324" i="7"/>
  <c r="E298" i="2"/>
  <c r="O298" i="2"/>
  <c r="AV322" i="10"/>
  <c r="AO322" i="10"/>
  <c r="BT311" i="3"/>
  <c r="BS311" i="3"/>
  <c r="B311" i="1"/>
  <c r="AU313" i="4"/>
  <c r="BP325" i="3"/>
  <c r="AP325" i="3"/>
  <c r="AX325" i="3"/>
  <c r="AA285" i="2"/>
  <c r="Z285" i="2"/>
  <c r="Y285" i="2"/>
  <c r="X285" i="2"/>
  <c r="W285" i="2"/>
  <c r="V285" i="2"/>
  <c r="BV314" i="3"/>
  <c r="D297" i="2"/>
  <c r="N297" i="2"/>
  <c r="AU328" i="7"/>
  <c r="AN328" i="7"/>
  <c r="AT318" i="5"/>
  <c r="BA318" i="5"/>
  <c r="BO316" i="3"/>
  <c r="AQ316" i="3"/>
  <c r="AY316" i="3"/>
  <c r="AX316" i="7"/>
  <c r="AQ316" i="7"/>
  <c r="BM316" i="3"/>
  <c r="W316" i="3"/>
  <c r="AT325" i="8"/>
  <c r="AM325" i="8"/>
  <c r="BO320" i="3"/>
  <c r="AQ320" i="3"/>
  <c r="AY320" i="3"/>
  <c r="AI325" i="6"/>
  <c r="AP325" i="6"/>
  <c r="AW325" i="6"/>
  <c r="F330" i="7"/>
  <c r="E330" i="7"/>
  <c r="W330" i="7" s="1"/>
  <c r="AV328" i="8"/>
  <c r="AO328" i="8"/>
  <c r="AW319" i="7"/>
  <c r="AP319" i="7"/>
  <c r="AZ315" i="5"/>
  <c r="AS315" i="5"/>
  <c r="AI320" i="6"/>
  <c r="AW320" i="6"/>
  <c r="AP320" i="6"/>
  <c r="BM315" i="3"/>
  <c r="W315" i="3"/>
  <c r="T279" i="2"/>
  <c r="AZ321" i="5"/>
  <c r="AS321" i="5"/>
  <c r="AS319" i="5"/>
  <c r="AZ319" i="5"/>
  <c r="BA315" i="5"/>
  <c r="AT315" i="5"/>
  <c r="AR319" i="7"/>
  <c r="G319" i="1"/>
  <c r="R319" i="1" s="1"/>
  <c r="M327" i="13"/>
  <c r="W327" i="5"/>
  <c r="D327" i="1" s="1"/>
  <c r="O327" i="1" s="1"/>
  <c r="AO322" i="6"/>
  <c r="AV322" i="6"/>
  <c r="AV325" i="8"/>
  <c r="AO325" i="8"/>
  <c r="AM327" i="3"/>
  <c r="AU327" i="3"/>
  <c r="AE329" i="8"/>
  <c r="AG329" i="6"/>
  <c r="AG328" i="5"/>
  <c r="AE329" i="3"/>
  <c r="M289" i="1"/>
  <c r="U289" i="1" s="1"/>
  <c r="J289" i="1"/>
  <c r="Z278" i="2"/>
  <c r="Y278" i="2"/>
  <c r="X278" i="2"/>
  <c r="W278" i="2"/>
  <c r="V278" i="2"/>
  <c r="AA278" i="2"/>
  <c r="BM324" i="3"/>
  <c r="W324" i="3"/>
  <c r="AU323" i="7"/>
  <c r="AN323" i="7"/>
  <c r="J291" i="1"/>
  <c r="M291" i="1"/>
  <c r="U291" i="1" s="1"/>
  <c r="AV319" i="10"/>
  <c r="AO319" i="10"/>
  <c r="AT319" i="5"/>
  <c r="BA319" i="5"/>
  <c r="BN321" i="3"/>
  <c r="AZ321" i="3"/>
  <c r="AR321" i="3"/>
  <c r="BQ318" i="3"/>
  <c r="AN318" i="3"/>
  <c r="AV318" i="3"/>
  <c r="T288" i="2"/>
  <c r="D300" i="2"/>
  <c r="N300" i="2"/>
  <c r="AW323" i="7"/>
  <c r="AP323" i="7"/>
  <c r="AX324" i="5"/>
  <c r="AQ324" i="5"/>
  <c r="F329" i="8"/>
  <c r="E329" i="8"/>
  <c r="W329" i="8" s="1"/>
  <c r="F329" i="1" s="1"/>
  <c r="Q329" i="1" s="1"/>
  <c r="AV330" i="7"/>
  <c r="AO330" i="7"/>
  <c r="AA282" i="2"/>
  <c r="Z282" i="2"/>
  <c r="Y282" i="2"/>
  <c r="X282" i="2"/>
  <c r="W282" i="2"/>
  <c r="V282" i="2"/>
  <c r="AO320" i="8"/>
  <c r="AV320" i="8"/>
  <c r="BP320" i="3"/>
  <c r="AP320" i="3"/>
  <c r="AX320" i="3"/>
  <c r="L294" i="2"/>
  <c r="B294" i="2"/>
  <c r="AV324" i="8"/>
  <c r="AO324" i="8"/>
  <c r="BO322" i="3"/>
  <c r="AQ322" i="3"/>
  <c r="AY322" i="3"/>
  <c r="BN316" i="3"/>
  <c r="AR316" i="3"/>
  <c r="AZ316" i="3"/>
  <c r="F330" i="8"/>
  <c r="E330" i="8"/>
  <c r="W330" i="8" s="1"/>
  <c r="F330" i="1" s="1"/>
  <c r="Q330" i="1" s="1"/>
  <c r="BM325" i="3"/>
  <c r="W325" i="3"/>
  <c r="AX311" i="6"/>
  <c r="AQ311" i="6"/>
  <c r="BR326" i="3"/>
  <c r="AW326" i="3"/>
  <c r="AO326" i="3"/>
  <c r="BP324" i="3"/>
  <c r="AX324" i="3"/>
  <c r="AP324" i="3"/>
  <c r="AO320" i="10"/>
  <c r="AV320" i="10"/>
  <c r="BP316" i="3"/>
  <c r="AP316" i="3"/>
  <c r="AX316" i="3"/>
  <c r="BQ324" i="3"/>
  <c r="AV324" i="3"/>
  <c r="AN324" i="3"/>
  <c r="B291" i="2"/>
  <c r="L291" i="2"/>
  <c r="M292" i="1"/>
  <c r="U292" i="1" s="1"/>
  <c r="J292" i="1"/>
  <c r="AV324" i="10"/>
  <c r="AO324" i="10"/>
  <c r="J296" i="1"/>
  <c r="M296" i="1"/>
  <c r="U296" i="1" s="1"/>
  <c r="AW316" i="7"/>
  <c r="AP316" i="7"/>
  <c r="W279" i="2"/>
  <c r="V279" i="2"/>
  <c r="X279" i="2"/>
  <c r="Z279" i="2"/>
  <c r="Y279" i="2"/>
  <c r="AA279" i="2"/>
  <c r="N303" i="2"/>
  <c r="D303" i="2"/>
  <c r="AV321" i="5"/>
  <c r="AO321" i="5"/>
  <c r="AO326" i="5"/>
  <c r="AV326" i="5"/>
  <c r="AG329" i="10"/>
  <c r="AG328" i="9"/>
  <c r="AO328" i="9" s="1"/>
  <c r="AV328" i="9" s="1"/>
  <c r="AG329" i="8"/>
  <c r="AF329" i="7"/>
  <c r="AI328" i="5"/>
  <c r="AG329" i="3"/>
  <c r="BV302" i="3"/>
  <c r="AO320" i="5"/>
  <c r="AV320" i="5"/>
  <c r="BV304" i="3"/>
  <c r="AR326" i="7"/>
  <c r="G326" i="1"/>
  <c r="R326" i="1" s="1"/>
  <c r="AA287" i="2"/>
  <c r="Z287" i="2"/>
  <c r="Y287" i="2"/>
  <c r="X287" i="2"/>
  <c r="W287" i="2"/>
  <c r="V287" i="2"/>
  <c r="AV321" i="10"/>
  <c r="AO321" i="10"/>
  <c r="O302" i="2"/>
  <c r="E302" i="2"/>
  <c r="AA284" i="2"/>
  <c r="Z284" i="2"/>
  <c r="Y284" i="2"/>
  <c r="X284" i="2"/>
  <c r="W284" i="2"/>
  <c r="V284" i="2"/>
  <c r="BO325" i="3"/>
  <c r="AQ325" i="3"/>
  <c r="AY325" i="3"/>
  <c r="F329" i="5"/>
  <c r="X329" i="5" s="1"/>
  <c r="E329" i="5"/>
  <c r="BQ322" i="3"/>
  <c r="AN322" i="3"/>
  <c r="AV322" i="3"/>
  <c r="M294" i="1"/>
  <c r="U294" i="1" s="1"/>
  <c r="J294" i="1"/>
  <c r="F330" i="6"/>
  <c r="X330" i="6" s="1"/>
  <c r="E330" i="6"/>
  <c r="W330" i="6" s="1"/>
  <c r="E330" i="1" s="1"/>
  <c r="P330" i="1" s="1"/>
  <c r="AQ307" i="6"/>
  <c r="AX307" i="6"/>
  <c r="BM318" i="3"/>
  <c r="W318" i="3"/>
  <c r="AI329" i="9"/>
  <c r="AQ329" i="9" s="1"/>
  <c r="AX329" i="9" s="1"/>
  <c r="AK329" i="5"/>
  <c r="AI330" i="3"/>
  <c r="BQ321" i="3"/>
  <c r="AV321" i="3"/>
  <c r="AN321" i="3"/>
  <c r="AX324" i="7"/>
  <c r="AQ324" i="7"/>
  <c r="AA283" i="2"/>
  <c r="Z283" i="2"/>
  <c r="Y283" i="2"/>
  <c r="X283" i="2"/>
  <c r="W283" i="2"/>
  <c r="V283" i="2"/>
  <c r="AV325" i="10"/>
  <c r="AO325" i="10"/>
  <c r="AV327" i="6"/>
  <c r="AO327" i="6"/>
  <c r="AH329" i="6"/>
  <c r="AH329" i="3"/>
  <c r="Y295" i="3"/>
  <c r="Y297" i="3" s="1"/>
  <c r="Y299" i="3" s="1"/>
  <c r="Y301" i="3" s="1"/>
  <c r="Y303" i="3" s="1"/>
  <c r="Y305" i="3" s="1"/>
  <c r="Y307" i="3" s="1"/>
  <c r="Y309" i="3" s="1"/>
  <c r="Y311" i="3" s="1"/>
  <c r="Y313" i="3" s="1"/>
  <c r="Y315" i="3" s="1"/>
  <c r="Y317" i="3" s="1"/>
  <c r="Y319" i="3" s="1"/>
  <c r="Y321" i="3" s="1"/>
  <c r="Y323" i="3" s="1"/>
  <c r="Y325" i="3" s="1"/>
  <c r="Y327" i="3" s="1"/>
  <c r="Y329" i="3" s="1"/>
  <c r="Y294" i="3"/>
  <c r="Y296" i="3" s="1"/>
  <c r="Y298" i="3" s="1"/>
  <c r="Y300" i="3" s="1"/>
  <c r="Y302" i="3" s="1"/>
  <c r="Y304" i="3" s="1"/>
  <c r="Y306" i="3" s="1"/>
  <c r="Y308" i="3" s="1"/>
  <c r="Y310" i="3" s="1"/>
  <c r="Y312" i="3" s="1"/>
  <c r="Y314" i="3" s="1"/>
  <c r="Y316" i="3" s="1"/>
  <c r="Y318" i="3" s="1"/>
  <c r="Y320" i="3" s="1"/>
  <c r="Y322" i="3" s="1"/>
  <c r="Y324" i="3" s="1"/>
  <c r="Y326" i="3" s="1"/>
  <c r="Y328" i="3" s="1"/>
  <c r="Y330" i="3" s="1"/>
  <c r="AZ317" i="5"/>
  <c r="AS317" i="5"/>
  <c r="AZ325" i="5"/>
  <c r="AS325" i="5"/>
  <c r="L296" i="2"/>
  <c r="B296" i="2"/>
  <c r="AP326" i="7"/>
  <c r="AW326" i="7"/>
  <c r="BN320" i="3"/>
  <c r="AR320" i="3"/>
  <c r="AZ320" i="3"/>
  <c r="AV325" i="5"/>
  <c r="AO325" i="5"/>
  <c r="M315" i="13"/>
  <c r="W315" i="5"/>
  <c r="D315" i="1" s="1"/>
  <c r="O315" i="1" s="1"/>
  <c r="AT321" i="8"/>
  <c r="AM321" i="8"/>
  <c r="AX312" i="6"/>
  <c r="AQ312" i="6"/>
  <c r="AR328" i="7"/>
  <c r="G328" i="1"/>
  <c r="R328" i="1" s="1"/>
  <c r="AQ319" i="5"/>
  <c r="AX319" i="5"/>
  <c r="N293" i="2"/>
  <c r="D293" i="2"/>
  <c r="AS324" i="5"/>
  <c r="AZ324" i="5"/>
  <c r="AT317" i="8"/>
  <c r="AM317" i="8"/>
  <c r="BQ316" i="3"/>
  <c r="AN316" i="3"/>
  <c r="AV316" i="3"/>
  <c r="AX306" i="6"/>
  <c r="AQ306" i="6"/>
  <c r="L301" i="2"/>
  <c r="B301" i="2"/>
  <c r="AX327" i="7"/>
  <c r="AQ327" i="7"/>
  <c r="BN322" i="3"/>
  <c r="AZ322" i="3"/>
  <c r="AR322" i="3"/>
  <c r="BV307" i="3"/>
  <c r="BQ317" i="3"/>
  <c r="AV317" i="3"/>
  <c r="AN317" i="3"/>
  <c r="AT327" i="8"/>
  <c r="AM327" i="8"/>
  <c r="AI328" i="9"/>
  <c r="AQ328" i="9" s="1"/>
  <c r="AX328" i="9" s="1"/>
  <c r="AK328" i="5"/>
  <c r="AI329" i="3"/>
  <c r="O301" i="2"/>
  <c r="E301" i="2"/>
  <c r="BS304" i="3"/>
  <c r="BT304" i="3"/>
  <c r="B304" i="1"/>
  <c r="BN328" i="3"/>
  <c r="AZ328" i="3"/>
  <c r="AR328" i="3"/>
  <c r="AV327" i="8"/>
  <c r="AO327" i="8"/>
  <c r="AV326" i="6"/>
  <c r="AO326" i="6"/>
  <c r="AW320" i="7"/>
  <c r="AP320" i="7"/>
  <c r="AX320" i="7"/>
  <c r="AQ320" i="7"/>
  <c r="BV312" i="3"/>
  <c r="AA280" i="2"/>
  <c r="Z280" i="2"/>
  <c r="Y280" i="2"/>
  <c r="X280" i="2"/>
  <c r="V280" i="2"/>
  <c r="W280" i="2"/>
  <c r="BR322" i="3"/>
  <c r="AO322" i="3"/>
  <c r="AW322" i="3"/>
  <c r="BN327" i="3"/>
  <c r="AZ327" i="3"/>
  <c r="AR327" i="3"/>
  <c r="M323" i="13"/>
  <c r="W323" i="5"/>
  <c r="D323" i="1" s="1"/>
  <c r="O323" i="1" s="1"/>
  <c r="AT326" i="5"/>
  <c r="BA326" i="5"/>
  <c r="M324" i="13"/>
  <c r="W324" i="5"/>
  <c r="D324" i="1" s="1"/>
  <c r="O324" i="1" s="1"/>
  <c r="AS316" i="5"/>
  <c r="AZ316" i="5"/>
  <c r="AV317" i="6"/>
  <c r="AO317" i="6"/>
  <c r="M301" i="1"/>
  <c r="U301" i="1" s="1"/>
  <c r="J301" i="1"/>
  <c r="AQ323" i="5"/>
  <c r="AX323" i="5"/>
  <c r="F329" i="7"/>
  <c r="E329" i="7"/>
  <c r="W329" i="7" s="1"/>
  <c r="AQ327" i="5"/>
  <c r="AX327" i="5"/>
  <c r="AX310" i="6"/>
  <c r="AQ310" i="6"/>
  <c r="BT307" i="3"/>
  <c r="BS307" i="3"/>
  <c r="B307" i="1"/>
  <c r="BS305" i="3"/>
  <c r="BT305" i="3"/>
  <c r="B305" i="1"/>
  <c r="AX321" i="7"/>
  <c r="AQ321" i="7"/>
  <c r="BM322" i="3"/>
  <c r="W322" i="3"/>
  <c r="AQ314" i="6"/>
  <c r="AX314" i="6"/>
  <c r="F330" i="3"/>
  <c r="X330" i="3" s="1"/>
  <c r="E330" i="3"/>
  <c r="AA290" i="2"/>
  <c r="Z290" i="2"/>
  <c r="Y290" i="2"/>
  <c r="X290" i="2"/>
  <c r="W290" i="2"/>
  <c r="V290" i="2"/>
  <c r="BR318" i="3"/>
  <c r="AW318" i="3"/>
  <c r="AO318" i="3"/>
  <c r="AF329" i="9"/>
  <c r="AN329" i="9" s="1"/>
  <c r="AU329" i="9" s="1"/>
  <c r="AI330" i="7"/>
  <c r="AF330" i="3"/>
  <c r="BS308" i="3"/>
  <c r="BT308" i="3"/>
  <c r="B308" i="1"/>
  <c r="BV305" i="3"/>
  <c r="AR327" i="7"/>
  <c r="G327" i="1"/>
  <c r="R327" i="1" s="1"/>
  <c r="B298" i="2"/>
  <c r="L298" i="2"/>
  <c r="AV326" i="8"/>
  <c r="AO326" i="8"/>
  <c r="AX328" i="7"/>
  <c r="AQ328" i="7"/>
  <c r="M326" i="13"/>
  <c r="W326" i="5"/>
  <c r="D326" i="1" s="1"/>
  <c r="O326" i="1" s="1"/>
  <c r="M318" i="13"/>
  <c r="W318" i="5"/>
  <c r="D318" i="1" s="1"/>
  <c r="O318" i="1" s="1"/>
  <c r="BP319" i="3"/>
  <c r="AP319" i="3"/>
  <c r="AX319" i="3"/>
  <c r="AR318" i="7"/>
  <c r="G318" i="1"/>
  <c r="R318" i="1" s="1"/>
  <c r="AW322" i="7"/>
  <c r="AP322" i="7"/>
  <c r="AR322" i="7"/>
  <c r="G322" i="1"/>
  <c r="R322" i="1" s="1"/>
  <c r="AU323" i="3"/>
  <c r="AM323" i="3"/>
  <c r="BP323" i="3"/>
  <c r="AP323" i="3"/>
  <c r="AX323" i="3"/>
  <c r="AQ317" i="7"/>
  <c r="AX317" i="7"/>
  <c r="AF328" i="9"/>
  <c r="AN328" i="9" s="1"/>
  <c r="AU328" i="9" s="1"/>
  <c r="AI329" i="7"/>
  <c r="AF329" i="3"/>
  <c r="BA325" i="5"/>
  <c r="AT325" i="5"/>
  <c r="AV319" i="6"/>
  <c r="AO319" i="6"/>
  <c r="B300" i="2"/>
  <c r="L300" i="2"/>
  <c r="N301" i="2"/>
  <c r="T301" i="2" s="1"/>
  <c r="D301" i="2"/>
  <c r="AQ320" i="5"/>
  <c r="AX320" i="5"/>
  <c r="AQ304" i="6"/>
  <c r="AX304" i="6"/>
  <c r="BQ320" i="3"/>
  <c r="AN320" i="3"/>
  <c r="AV320" i="3"/>
  <c r="AV327" i="10"/>
  <c r="AO327" i="10"/>
  <c r="D291" i="2"/>
  <c r="N291" i="2"/>
  <c r="T291" i="2" s="1"/>
  <c r="E304" i="2"/>
  <c r="O304" i="2"/>
  <c r="M320" i="13"/>
  <c r="W320" i="5"/>
  <c r="D320" i="1" s="1"/>
  <c r="O320" i="1" s="1"/>
  <c r="BM323" i="3"/>
  <c r="W323" i="3"/>
  <c r="D299" i="2"/>
  <c r="N299" i="2"/>
  <c r="BR320" i="3"/>
  <c r="AO320" i="3"/>
  <c r="AW320" i="3"/>
  <c r="AW327" i="7"/>
  <c r="AP327" i="7"/>
  <c r="AO324" i="5"/>
  <c r="AV324" i="5"/>
  <c r="M295" i="1"/>
  <c r="U295" i="1" s="1"/>
  <c r="J295" i="1"/>
  <c r="AO325" i="6"/>
  <c r="AV325" i="6"/>
  <c r="T281" i="2"/>
  <c r="AE330" i="8"/>
  <c r="AG329" i="5"/>
  <c r="AG330" i="6"/>
  <c r="AE330" i="3"/>
  <c r="BQ328" i="3"/>
  <c r="AN328" i="3"/>
  <c r="AV328" i="3"/>
  <c r="E330" i="5"/>
  <c r="F330" i="5"/>
  <c r="X330" i="5" s="1"/>
  <c r="AX317" i="5"/>
  <c r="AQ317" i="5"/>
  <c r="AG330" i="10"/>
  <c r="AG329" i="9"/>
  <c r="AO329" i="9" s="1"/>
  <c r="AV329" i="9" s="1"/>
  <c r="AG330" i="8"/>
  <c r="AF330" i="7"/>
  <c r="AI329" i="5"/>
  <c r="AG330" i="3"/>
  <c r="N307" i="1"/>
  <c r="K307" i="1"/>
  <c r="BV308" i="3"/>
  <c r="BS313" i="3"/>
  <c r="BT313" i="3"/>
  <c r="B313" i="1"/>
  <c r="N302" i="2"/>
  <c r="D302" i="2"/>
  <c r="N294" i="2"/>
  <c r="D294" i="2"/>
  <c r="AI319" i="6"/>
  <c r="AW319" i="6"/>
  <c r="AP319" i="6"/>
  <c r="BQ326" i="3"/>
  <c r="AV326" i="3"/>
  <c r="AN326" i="3"/>
  <c r="AV322" i="5"/>
  <c r="AO322" i="5"/>
  <c r="X286" i="2"/>
  <c r="W286" i="2"/>
  <c r="V286" i="2"/>
  <c r="AA286" i="2"/>
  <c r="Z286" i="2"/>
  <c r="Y286" i="2"/>
  <c r="AI323" i="6"/>
  <c r="AW323" i="6"/>
  <c r="AP323" i="6"/>
  <c r="M297" i="1"/>
  <c r="U297" i="1" s="1"/>
  <c r="J297" i="1"/>
  <c r="AH329" i="7"/>
  <c r="AL328" i="5"/>
  <c r="AJ329" i="3"/>
  <c r="AR323" i="7"/>
  <c r="G323" i="1"/>
  <c r="R323" i="1" s="1"/>
  <c r="AO316" i="10"/>
  <c r="AV316" i="10"/>
  <c r="AV316" i="6"/>
  <c r="AO316" i="6"/>
  <c r="O293" i="2"/>
  <c r="E293" i="2"/>
  <c r="BS310" i="3"/>
  <c r="BT310" i="3"/>
  <c r="B310" i="1"/>
  <c r="O300" i="2"/>
  <c r="E300" i="2"/>
  <c r="BO327" i="3"/>
  <c r="AY327" i="3"/>
  <c r="AQ327" i="3"/>
  <c r="BM321" i="3"/>
  <c r="W321" i="3"/>
  <c r="AT318" i="8"/>
  <c r="AM318" i="8"/>
  <c r="AA288" i="2"/>
  <c r="Z288" i="2"/>
  <c r="Y288" i="2"/>
  <c r="V288" i="2"/>
  <c r="X288" i="2"/>
  <c r="W288" i="2"/>
  <c r="AU317" i="3"/>
  <c r="AM317" i="3"/>
  <c r="AW321" i="7"/>
  <c r="AP321" i="7"/>
  <c r="BR328" i="3"/>
  <c r="AW328" i="3"/>
  <c r="AO328" i="3"/>
  <c r="AQ308" i="6"/>
  <c r="AX308" i="6"/>
  <c r="M299" i="1"/>
  <c r="U299" i="1" s="1"/>
  <c r="J299" i="1"/>
  <c r="F314" i="4"/>
  <c r="AQ326" i="7"/>
  <c r="AX326" i="7"/>
  <c r="BM327" i="3"/>
  <c r="W327" i="3"/>
  <c r="AV323" i="6"/>
  <c r="AO323" i="6"/>
  <c r="BN318" i="3"/>
  <c r="AZ318" i="3"/>
  <c r="AR318" i="3"/>
  <c r="AM320" i="8"/>
  <c r="AT320" i="8"/>
  <c r="T282" i="2"/>
  <c r="BS309" i="3"/>
  <c r="BT309" i="3"/>
  <c r="B309" i="1"/>
  <c r="AA289" i="2"/>
  <c r="V289" i="2"/>
  <c r="Z289" i="2"/>
  <c r="Y289" i="2"/>
  <c r="X289" i="2"/>
  <c r="W289" i="2"/>
  <c r="AT324" i="8"/>
  <c r="AM324" i="8"/>
  <c r="AV323" i="10"/>
  <c r="AO323" i="10"/>
  <c r="AS326" i="5"/>
  <c r="AZ326" i="5"/>
  <c r="BT312" i="3"/>
  <c r="BS312" i="3"/>
  <c r="B312" i="1"/>
  <c r="L297" i="2"/>
  <c r="B297" i="2"/>
  <c r="AX309" i="6"/>
  <c r="AQ309" i="6"/>
  <c r="BN325" i="3"/>
  <c r="AR325" i="3"/>
  <c r="AZ325" i="3"/>
  <c r="E328" i="5"/>
  <c r="F328" i="5"/>
  <c r="X328" i="5" s="1"/>
  <c r="AX303" i="6"/>
  <c r="AQ303" i="6"/>
  <c r="AU325" i="3"/>
  <c r="AM325" i="3"/>
  <c r="AV328" i="10"/>
  <c r="AO328" i="10"/>
  <c r="AX325" i="5"/>
  <c r="AQ325" i="5"/>
  <c r="AN326" i="7"/>
  <c r="AU326" i="7"/>
  <c r="AR320" i="7"/>
  <c r="G320" i="1"/>
  <c r="R320" i="1" s="1"/>
  <c r="AS327" i="5"/>
  <c r="AZ327" i="5"/>
  <c r="AU318" i="7"/>
  <c r="AN318" i="7"/>
  <c r="BV313" i="3"/>
  <c r="BR316" i="3"/>
  <c r="AO316" i="3"/>
  <c r="AW316" i="3"/>
  <c r="AO330" i="5"/>
  <c r="AV330" i="5"/>
  <c r="BO328" i="3"/>
  <c r="AY328" i="3"/>
  <c r="AQ328" i="3"/>
  <c r="AH330" i="7"/>
  <c r="AL329" i="5"/>
  <c r="AJ330" i="3"/>
  <c r="BN317" i="3"/>
  <c r="AZ317" i="3"/>
  <c r="AR317" i="3"/>
  <c r="T284" i="2"/>
  <c r="AR317" i="7"/>
  <c r="G317" i="1"/>
  <c r="R317" i="1" s="1"/>
  <c r="L295" i="2"/>
  <c r="B295" i="2"/>
  <c r="BM326" i="3"/>
  <c r="W326" i="3"/>
  <c r="AR321" i="7"/>
  <c r="G321" i="1"/>
  <c r="R321" i="1" s="1"/>
  <c r="AX315" i="5"/>
  <c r="AQ315" i="5"/>
  <c r="BQ319" i="3"/>
  <c r="AV319" i="3"/>
  <c r="AN319" i="3"/>
  <c r="L303" i="2"/>
  <c r="B303" i="2"/>
  <c r="AM323" i="8"/>
  <c r="AT323" i="8"/>
  <c r="BA317" i="5"/>
  <c r="AT317" i="5"/>
  <c r="AD310" i="4"/>
  <c r="AH310" i="4"/>
  <c r="AG310" i="4"/>
  <c r="AF310" i="4"/>
  <c r="AE310" i="4"/>
  <c r="M310" i="4"/>
  <c r="K310" i="4"/>
  <c r="AI310" i="4"/>
  <c r="M293" i="1"/>
  <c r="U293" i="1" s="1"/>
  <c r="J293" i="1"/>
  <c r="AT319" i="8"/>
  <c r="AM319" i="8"/>
  <c r="BS302" i="3"/>
  <c r="BT302" i="3"/>
  <c r="B302" i="1"/>
  <c r="AU321" i="3"/>
  <c r="AM321" i="3"/>
  <c r="AM318" i="3"/>
  <c r="AU318" i="3"/>
  <c r="AI317" i="6"/>
  <c r="AW317" i="6"/>
  <c r="AP317" i="6"/>
  <c r="BO323" i="3"/>
  <c r="AQ323" i="3"/>
  <c r="AY323" i="3"/>
  <c r="AT320" i="5"/>
  <c r="BA320" i="5"/>
  <c r="AO316" i="5"/>
  <c r="AV316" i="5"/>
  <c r="F329" i="3"/>
  <c r="X329" i="3" s="1"/>
  <c r="E329" i="3"/>
  <c r="AS320" i="5"/>
  <c r="AZ320" i="5"/>
  <c r="AE19" i="9"/>
  <c r="AM20" i="9"/>
  <c r="B299" i="2"/>
  <c r="L299" i="2"/>
  <c r="O292" i="2"/>
  <c r="E292" i="2"/>
  <c r="AI316" i="6"/>
  <c r="AP316" i="6"/>
  <c r="AW316" i="6"/>
  <c r="BQ327" i="3"/>
  <c r="AV327" i="3"/>
  <c r="AN327" i="3"/>
  <c r="BA321" i="5"/>
  <c r="AT321" i="5"/>
  <c r="AM322" i="8"/>
  <c r="AT322" i="8"/>
  <c r="AI328" i="6"/>
  <c r="AP328" i="6"/>
  <c r="AW328" i="6"/>
  <c r="AH330" i="6"/>
  <c r="AH330" i="3"/>
  <c r="AV326" i="10"/>
  <c r="AO326" i="10"/>
  <c r="BM319" i="3"/>
  <c r="W319" i="3"/>
  <c r="H316" i="4"/>
  <c r="AU312" i="4"/>
  <c r="AQ313" i="6"/>
  <c r="AX313" i="6"/>
  <c r="BS306" i="3"/>
  <c r="BT306" i="3"/>
  <c r="B306" i="1"/>
  <c r="AV318" i="8"/>
  <c r="AO318" i="8"/>
  <c r="AT316" i="5"/>
  <c r="BA316" i="5"/>
  <c r="BP321" i="3"/>
  <c r="AX321" i="3"/>
  <c r="AP321" i="3"/>
  <c r="BV306" i="3"/>
  <c r="M319" i="13"/>
  <c r="W319" i="5"/>
  <c r="D319" i="1" s="1"/>
  <c r="O319" i="1" s="1"/>
  <c r="BP318" i="3"/>
  <c r="AP318" i="3"/>
  <c r="AX318" i="3"/>
  <c r="J312" i="4"/>
  <c r="M300" i="1"/>
  <c r="U300" i="1" s="1"/>
  <c r="J300" i="1"/>
  <c r="BN324" i="3"/>
  <c r="AR324" i="3"/>
  <c r="AZ324" i="3"/>
  <c r="BP322" i="3"/>
  <c r="AX322" i="3"/>
  <c r="AP322" i="3"/>
  <c r="L302" i="2"/>
  <c r="B302" i="2"/>
  <c r="AU328" i="3"/>
  <c r="AM328" i="3"/>
  <c r="BR319" i="3"/>
  <c r="AO319" i="3"/>
  <c r="AW319" i="3"/>
  <c r="AU316" i="7"/>
  <c r="AN316" i="7"/>
  <c r="AX319" i="7"/>
  <c r="AQ319" i="7"/>
  <c r="AR324" i="7"/>
  <c r="G324" i="1"/>
  <c r="R324" i="1" s="1"/>
  <c r="BR317" i="3"/>
  <c r="AW317" i="3"/>
  <c r="AO317" i="3"/>
  <c r="BQ325" i="3"/>
  <c r="AV325" i="3"/>
  <c r="AN325" i="3"/>
  <c r="T285" i="2"/>
  <c r="AM320" i="3"/>
  <c r="AU320" i="3"/>
  <c r="AW318" i="7"/>
  <c r="AP318" i="7"/>
  <c r="AU311" i="4"/>
  <c r="J311" i="4"/>
  <c r="B293" i="2"/>
  <c r="L293" i="2"/>
  <c r="AV319" i="8"/>
  <c r="AO319" i="8"/>
  <c r="AV317" i="8"/>
  <c r="AO317" i="8"/>
  <c r="J290" i="1"/>
  <c r="M290" i="1"/>
  <c r="U290" i="1" s="1"/>
  <c r="AT327" i="5"/>
  <c r="BA327" i="5"/>
  <c r="AZ322" i="5"/>
  <c r="AS322" i="5"/>
  <c r="BP326" i="3"/>
  <c r="AX326" i="3"/>
  <c r="AP326" i="3"/>
  <c r="AT324" i="5"/>
  <c r="BA324" i="5"/>
  <c r="BR324" i="3"/>
  <c r="AW324" i="3"/>
  <c r="AO324" i="3"/>
  <c r="AQ325" i="7"/>
  <c r="AX325" i="7"/>
  <c r="AO319" i="5"/>
  <c r="AV319" i="5"/>
  <c r="AQ326" i="5"/>
  <c r="AX326" i="5"/>
  <c r="M325" i="13"/>
  <c r="W325" i="5"/>
  <c r="D325" i="1" s="1"/>
  <c r="O325" i="1" s="1"/>
  <c r="BR321" i="3"/>
  <c r="AW321" i="3"/>
  <c r="AO321" i="3"/>
  <c r="BP317" i="3"/>
  <c r="AX317" i="3"/>
  <c r="AP317" i="3"/>
  <c r="AU326" i="3"/>
  <c r="AM326" i="3"/>
  <c r="AM316" i="8"/>
  <c r="AT316" i="8"/>
  <c r="AV317" i="10"/>
  <c r="AO317" i="10"/>
  <c r="AU321" i="7"/>
  <c r="AN321" i="7"/>
  <c r="AV317" i="5"/>
  <c r="AO317" i="5"/>
  <c r="AV321" i="6"/>
  <c r="AO321" i="6"/>
  <c r="AO318" i="6"/>
  <c r="AV318" i="6"/>
  <c r="F328" i="3"/>
  <c r="X328" i="3" s="1"/>
  <c r="E328" i="3"/>
  <c r="BA322" i="5"/>
  <c r="AT322" i="5"/>
  <c r="AU322" i="7"/>
  <c r="AN322" i="7"/>
  <c r="AP325" i="7"/>
  <c r="AW325" i="7"/>
  <c r="E329" i="6"/>
  <c r="W329" i="6" s="1"/>
  <c r="E329" i="1" s="1"/>
  <c r="P329" i="1" s="1"/>
  <c r="F329" i="6"/>
  <c r="X329" i="6" s="1"/>
  <c r="AO322" i="8"/>
  <c r="AV322" i="8"/>
  <c r="M309" i="4"/>
  <c r="K309" i="4"/>
  <c r="AE309" i="4"/>
  <c r="AD309" i="4"/>
  <c r="AI309" i="4"/>
  <c r="AH309" i="4"/>
  <c r="AG309" i="4"/>
  <c r="AF309" i="4"/>
  <c r="BT314" i="3"/>
  <c r="BS314" i="3"/>
  <c r="B314" i="1"/>
  <c r="M321" i="13"/>
  <c r="W321" i="5"/>
  <c r="D321" i="1" s="1"/>
  <c r="O321" i="1" s="1"/>
  <c r="T287" i="2"/>
  <c r="BP328" i="3"/>
  <c r="AP328" i="3"/>
  <c r="AX328" i="3"/>
  <c r="AI324" i="6"/>
  <c r="AP324" i="6"/>
  <c r="AW324" i="6"/>
  <c r="AG330" i="9"/>
  <c r="AO330" i="9" s="1"/>
  <c r="AV330" i="9" s="1"/>
  <c r="AI330" i="5"/>
  <c r="C308" i="1"/>
  <c r="O311" i="4"/>
  <c r="O310" i="4"/>
  <c r="AV318" i="10"/>
  <c r="AO318" i="10"/>
  <c r="BQ323" i="3"/>
  <c r="AV323" i="3"/>
  <c r="AN323" i="3"/>
  <c r="AW317" i="7"/>
  <c r="AP317" i="7"/>
  <c r="E299" i="2"/>
  <c r="O299" i="2"/>
  <c r="AI321" i="6"/>
  <c r="AW321" i="6"/>
  <c r="AP321" i="6"/>
  <c r="M322" i="13"/>
  <c r="W322" i="5"/>
  <c r="D322" i="1" s="1"/>
  <c r="O322" i="1" s="1"/>
  <c r="J313" i="4"/>
  <c r="N295" i="2"/>
  <c r="D295" i="2"/>
  <c r="BO319" i="3"/>
  <c r="AQ319" i="3"/>
  <c r="AY319" i="3"/>
  <c r="AI318" i="6"/>
  <c r="AP318" i="6"/>
  <c r="AW318" i="6"/>
  <c r="AT323" i="5"/>
  <c r="BA323" i="5"/>
  <c r="AI322" i="6"/>
  <c r="AP322" i="6"/>
  <c r="AW322" i="6"/>
  <c r="BR323" i="3"/>
  <c r="AO323" i="3"/>
  <c r="AW323" i="3"/>
  <c r="M316" i="13"/>
  <c r="W316" i="5"/>
  <c r="D316" i="1" s="1"/>
  <c r="O316" i="1" s="1"/>
  <c r="AO327" i="5"/>
  <c r="AV327" i="5"/>
  <c r="BO324" i="3"/>
  <c r="AY324" i="3"/>
  <c r="AQ324" i="3"/>
  <c r="AQ318" i="5"/>
  <c r="AX318" i="5"/>
  <c r="AO316" i="8"/>
  <c r="AV316" i="8"/>
  <c r="O294" i="2"/>
  <c r="E294" i="2"/>
  <c r="AU319" i="3"/>
  <c r="AM319" i="3"/>
  <c r="AQ316" i="5"/>
  <c r="AX316" i="5"/>
  <c r="AI330" i="9"/>
  <c r="AQ330" i="9" s="1"/>
  <c r="AX330" i="9" s="1"/>
  <c r="AK330" i="5"/>
  <c r="M298" i="1"/>
  <c r="U298" i="1" s="1"/>
  <c r="J298" i="1"/>
  <c r="O295" i="2"/>
  <c r="E295" i="2"/>
  <c r="AX323" i="7"/>
  <c r="AQ323" i="7"/>
  <c r="BN326" i="3"/>
  <c r="AZ326" i="3"/>
  <c r="AR326" i="3"/>
  <c r="O296" i="2"/>
  <c r="E296" i="2"/>
  <c r="D298" i="2"/>
  <c r="N298" i="2"/>
  <c r="T298" i="2" s="1"/>
  <c r="BO318" i="3"/>
  <c r="AY318" i="3"/>
  <c r="AQ318" i="3"/>
  <c r="AS318" i="5"/>
  <c r="AZ318" i="5"/>
  <c r="T289" i="2"/>
  <c r="O303" i="2"/>
  <c r="E303" i="2"/>
  <c r="AM316" i="3"/>
  <c r="AU316" i="3"/>
  <c r="AW324" i="7"/>
  <c r="AP324" i="7"/>
  <c r="BO326" i="3"/>
  <c r="AY326" i="3"/>
  <c r="AQ326" i="3"/>
  <c r="AX322" i="5"/>
  <c r="AQ322" i="5"/>
  <c r="D292" i="2"/>
  <c r="N292" i="2"/>
  <c r="AV328" i="6"/>
  <c r="AO328" i="6"/>
  <c r="AS323" i="5"/>
  <c r="AZ323" i="5"/>
  <c r="BM317" i="3"/>
  <c r="W317" i="3"/>
  <c r="AU319" i="7"/>
  <c r="AN319" i="7"/>
  <c r="BM320" i="3"/>
  <c r="W320" i="3"/>
  <c r="BR327" i="3"/>
  <c r="AW327" i="3"/>
  <c r="AO327" i="3"/>
  <c r="AO318" i="5"/>
  <c r="AV318" i="5"/>
  <c r="AU324" i="3"/>
  <c r="AM324" i="3"/>
  <c r="BT303" i="3"/>
  <c r="BS303" i="3"/>
  <c r="B303" i="1"/>
  <c r="AN317" i="7"/>
  <c r="AU317" i="7"/>
  <c r="AV320" i="6"/>
  <c r="AO320" i="6"/>
  <c r="BV322" i="3" l="1"/>
  <c r="BT318" i="3"/>
  <c r="BS318" i="3"/>
  <c r="B318" i="1"/>
  <c r="BS319" i="3"/>
  <c r="B319" i="1"/>
  <c r="BT319" i="3"/>
  <c r="BQ330" i="3"/>
  <c r="AN330" i="3"/>
  <c r="AV330" i="3"/>
  <c r="E306" i="2"/>
  <c r="O306" i="2"/>
  <c r="T303" i="2"/>
  <c r="AA292" i="2"/>
  <c r="Z292" i="2"/>
  <c r="Y292" i="2"/>
  <c r="X292" i="2"/>
  <c r="W292" i="2"/>
  <c r="V292" i="2"/>
  <c r="M312" i="4"/>
  <c r="K312" i="4"/>
  <c r="AI312" i="4"/>
  <c r="AH312" i="4"/>
  <c r="AG312" i="4"/>
  <c r="AF312" i="4"/>
  <c r="AE312" i="4"/>
  <c r="AD312" i="4"/>
  <c r="BV319" i="3"/>
  <c r="BM328" i="3"/>
  <c r="W328" i="3"/>
  <c r="AX330" i="7"/>
  <c r="AQ330" i="7"/>
  <c r="M307" i="1"/>
  <c r="U307" i="1" s="1"/>
  <c r="J307" i="1"/>
  <c r="T300" i="2"/>
  <c r="A320" i="15"/>
  <c r="AF319" i="15"/>
  <c r="AE319" i="15"/>
  <c r="AV330" i="10"/>
  <c r="AO330" i="10"/>
  <c r="W301" i="2"/>
  <c r="V301" i="2"/>
  <c r="AA301" i="2"/>
  <c r="Z301" i="2"/>
  <c r="Y301" i="2"/>
  <c r="X301" i="2"/>
  <c r="BT322" i="3"/>
  <c r="BS322" i="3"/>
  <c r="B322" i="1"/>
  <c r="AV329" i="10"/>
  <c r="AO329" i="10"/>
  <c r="AA299" i="2"/>
  <c r="Z299" i="2"/>
  <c r="Y299" i="2"/>
  <c r="X299" i="2"/>
  <c r="W299" i="2"/>
  <c r="V299" i="2"/>
  <c r="BT316" i="3"/>
  <c r="BS316" i="3"/>
  <c r="B316" i="1"/>
  <c r="J302" i="1"/>
  <c r="M302" i="1"/>
  <c r="U302" i="1" s="1"/>
  <c r="AI311" i="4"/>
  <c r="AH311" i="4"/>
  <c r="AG311" i="4"/>
  <c r="AF311" i="4"/>
  <c r="AE311" i="4"/>
  <c r="M311" i="4"/>
  <c r="AD311" i="4"/>
  <c r="K311" i="4"/>
  <c r="AA297" i="2"/>
  <c r="Z297" i="2"/>
  <c r="Y297" i="2"/>
  <c r="X297" i="2"/>
  <c r="W297" i="2"/>
  <c r="V297" i="2"/>
  <c r="D306" i="2"/>
  <c r="N306" i="2"/>
  <c r="BS315" i="3"/>
  <c r="BT315" i="3"/>
  <c r="B315" i="1"/>
  <c r="BV316" i="3"/>
  <c r="AR330" i="7"/>
  <c r="G330" i="1"/>
  <c r="R330" i="1" s="1"/>
  <c r="H318" i="4"/>
  <c r="J305" i="1"/>
  <c r="M305" i="1"/>
  <c r="U305" i="1" s="1"/>
  <c r="AI329" i="6"/>
  <c r="AW329" i="6"/>
  <c r="AP329" i="6"/>
  <c r="AU330" i="7"/>
  <c r="AN330" i="7"/>
  <c r="M314" i="1"/>
  <c r="AQ322" i="6"/>
  <c r="AX322" i="6"/>
  <c r="B305" i="2"/>
  <c r="L305" i="2"/>
  <c r="Y293" i="2"/>
  <c r="X293" i="2"/>
  <c r="W293" i="2"/>
  <c r="V293" i="2"/>
  <c r="AA293" i="2"/>
  <c r="Z293" i="2"/>
  <c r="AA295" i="2"/>
  <c r="Y295" i="2"/>
  <c r="X295" i="2"/>
  <c r="Z295" i="2"/>
  <c r="W295" i="2"/>
  <c r="V295" i="2"/>
  <c r="M312" i="1"/>
  <c r="M330" i="13"/>
  <c r="W330" i="5"/>
  <c r="D330" i="1" s="1"/>
  <c r="O330" i="1" s="1"/>
  <c r="BS323" i="3"/>
  <c r="BT323" i="3"/>
  <c r="B323" i="1"/>
  <c r="M329" i="13"/>
  <c r="W329" i="5"/>
  <c r="D329" i="1" s="1"/>
  <c r="O329" i="1" s="1"/>
  <c r="AM329" i="3"/>
  <c r="AU329" i="3"/>
  <c r="BV315" i="3"/>
  <c r="AQ327" i="6"/>
  <c r="AX327" i="6"/>
  <c r="AQ323" i="6"/>
  <c r="AX323" i="6"/>
  <c r="D304" i="2"/>
  <c r="N304" i="2"/>
  <c r="T304" i="2" s="1"/>
  <c r="M310" i="1"/>
  <c r="BR330" i="3"/>
  <c r="AO330" i="3"/>
  <c r="AW330" i="3"/>
  <c r="M309" i="1"/>
  <c r="M304" i="1"/>
  <c r="U304" i="1" s="1"/>
  <c r="J304" i="1"/>
  <c r="BV323" i="3"/>
  <c r="D305" i="2"/>
  <c r="N305" i="2"/>
  <c r="AO328" i="5"/>
  <c r="AV328" i="5"/>
  <c r="M311" i="1"/>
  <c r="BT320" i="3"/>
  <c r="BS320" i="3"/>
  <c r="B320" i="1"/>
  <c r="AI330" i="6"/>
  <c r="AW330" i="6"/>
  <c r="AP330" i="6"/>
  <c r="C310" i="1"/>
  <c r="AQ318" i="6"/>
  <c r="AX318" i="6"/>
  <c r="AX319" i="6"/>
  <c r="AQ319" i="6"/>
  <c r="AR329" i="7"/>
  <c r="G329" i="1"/>
  <c r="R329" i="1" s="1"/>
  <c r="AV329" i="6"/>
  <c r="AO329" i="6"/>
  <c r="T296" i="2"/>
  <c r="AE18" i="9"/>
  <c r="AM19" i="9"/>
  <c r="M328" i="13"/>
  <c r="W328" i="5"/>
  <c r="D328" i="1" s="1"/>
  <c r="O328" i="1" s="1"/>
  <c r="AQ325" i="6"/>
  <c r="AX325" i="6"/>
  <c r="BN329" i="3"/>
  <c r="AZ329" i="3"/>
  <c r="AR329" i="3"/>
  <c r="AT329" i="8"/>
  <c r="AM329" i="8"/>
  <c r="AX320" i="6"/>
  <c r="AQ320" i="6"/>
  <c r="BV320" i="3"/>
  <c r="BT326" i="3"/>
  <c r="BS326" i="3"/>
  <c r="B326" i="1"/>
  <c r="AX328" i="6"/>
  <c r="AQ328" i="6"/>
  <c r="N308" i="1"/>
  <c r="K308" i="1"/>
  <c r="Z302" i="2"/>
  <c r="Y302" i="2"/>
  <c r="AA302" i="2"/>
  <c r="X302" i="2"/>
  <c r="W302" i="2"/>
  <c r="V302" i="2"/>
  <c r="BQ329" i="3"/>
  <c r="AV329" i="3"/>
  <c r="AN329" i="3"/>
  <c r="BO329" i="3"/>
  <c r="AY329" i="3"/>
  <c r="AQ329" i="3"/>
  <c r="O313" i="4"/>
  <c r="O314" i="4"/>
  <c r="C309" i="1"/>
  <c r="J309" i="1" s="1"/>
  <c r="J306" i="1"/>
  <c r="M306" i="1"/>
  <c r="U306" i="1" s="1"/>
  <c r="BS327" i="3"/>
  <c r="BT327" i="3"/>
  <c r="B327" i="1"/>
  <c r="AT328" i="5"/>
  <c r="BA328" i="5"/>
  <c r="T294" i="2"/>
  <c r="AM330" i="3"/>
  <c r="AU330" i="3"/>
  <c r="AX329" i="7"/>
  <c r="AQ329" i="7"/>
  <c r="AS328" i="5"/>
  <c r="AZ328" i="5"/>
  <c r="J308" i="1"/>
  <c r="M308" i="1"/>
  <c r="U308" i="1" s="1"/>
  <c r="BP329" i="3"/>
  <c r="AX329" i="3"/>
  <c r="AP329" i="3"/>
  <c r="AX329" i="5"/>
  <c r="AQ329" i="5"/>
  <c r="BV327" i="3"/>
  <c r="AW329" i="7"/>
  <c r="AP329" i="7"/>
  <c r="AV330" i="6"/>
  <c r="AO330" i="6"/>
  <c r="BR329" i="3"/>
  <c r="AW329" i="3"/>
  <c r="AO329" i="3"/>
  <c r="BS325" i="3"/>
  <c r="BT325" i="3"/>
  <c r="B325" i="1"/>
  <c r="BS317" i="3"/>
  <c r="BT317" i="3"/>
  <c r="B317" i="1"/>
  <c r="AQ330" i="5"/>
  <c r="AX330" i="5"/>
  <c r="AX317" i="6"/>
  <c r="AQ317" i="6"/>
  <c r="BS321" i="3"/>
  <c r="BT321" i="3"/>
  <c r="B321" i="1"/>
  <c r="T302" i="2"/>
  <c r="AV329" i="5"/>
  <c r="AO329" i="5"/>
  <c r="BM330" i="3"/>
  <c r="W330" i="3"/>
  <c r="AA296" i="2"/>
  <c r="Z296" i="2"/>
  <c r="Y296" i="2"/>
  <c r="X296" i="2"/>
  <c r="W296" i="2"/>
  <c r="V296" i="2"/>
  <c r="AQ328" i="5"/>
  <c r="AX328" i="5"/>
  <c r="BV325" i="3"/>
  <c r="AX326" i="6"/>
  <c r="AQ326" i="6"/>
  <c r="T292" i="2"/>
  <c r="M303" i="1"/>
  <c r="U303" i="1" s="1"/>
  <c r="J303" i="1"/>
  <c r="T295" i="2"/>
  <c r="E305" i="2"/>
  <c r="O305" i="2"/>
  <c r="BV321" i="3"/>
  <c r="M313" i="1"/>
  <c r="AT330" i="8"/>
  <c r="AM330" i="8"/>
  <c r="B306" i="2"/>
  <c r="L306" i="2"/>
  <c r="T293" i="2"/>
  <c r="AU329" i="7"/>
  <c r="AN329" i="7"/>
  <c r="BT324" i="3"/>
  <c r="BS324" i="3"/>
  <c r="B324" i="1"/>
  <c r="AX321" i="6"/>
  <c r="AQ321" i="6"/>
  <c r="AS330" i="5"/>
  <c r="AZ330" i="5"/>
  <c r="BP330" i="3"/>
  <c r="AP330" i="3"/>
  <c r="AX330" i="3"/>
  <c r="AV330" i="8"/>
  <c r="AO330" i="8"/>
  <c r="BM329" i="3"/>
  <c r="W329" i="3"/>
  <c r="H317" i="4"/>
  <c r="T299" i="2"/>
  <c r="BN330" i="3"/>
  <c r="AR330" i="3"/>
  <c r="AZ330" i="3"/>
  <c r="AH313" i="4"/>
  <c r="AG313" i="4"/>
  <c r="AF313" i="4"/>
  <c r="AE313" i="4"/>
  <c r="AD313" i="4"/>
  <c r="AI313" i="4"/>
  <c r="M313" i="4"/>
  <c r="K313" i="4"/>
  <c r="AQ316" i="6"/>
  <c r="AX316" i="6"/>
  <c r="BA329" i="5"/>
  <c r="AT329" i="5"/>
  <c r="AU314" i="4"/>
  <c r="J314" i="4"/>
  <c r="AA298" i="2"/>
  <c r="Z298" i="2"/>
  <c r="Y298" i="2"/>
  <c r="X298" i="2"/>
  <c r="W298" i="2"/>
  <c r="V298" i="2"/>
  <c r="BO330" i="3"/>
  <c r="AQ330" i="3"/>
  <c r="AY330" i="3"/>
  <c r="AV329" i="8"/>
  <c r="AO329" i="8"/>
  <c r="AJ13" i="9"/>
  <c r="AR14" i="9"/>
  <c r="F315" i="4"/>
  <c r="BV318" i="3"/>
  <c r="BV324" i="3"/>
  <c r="L304" i="2"/>
  <c r="B304" i="2"/>
  <c r="BV326" i="3"/>
  <c r="Z300" i="2"/>
  <c r="Y300" i="2"/>
  <c r="X300" i="2"/>
  <c r="W300" i="2"/>
  <c r="V300" i="2"/>
  <c r="AA300" i="2"/>
  <c r="V294" i="2"/>
  <c r="AA294" i="2"/>
  <c r="Z294" i="2"/>
  <c r="Y294" i="2"/>
  <c r="X294" i="2"/>
  <c r="W294" i="2"/>
  <c r="BV317" i="3"/>
  <c r="AQ324" i="6"/>
  <c r="AX324" i="6"/>
  <c r="V303" i="2"/>
  <c r="AA303" i="2"/>
  <c r="Z303" i="2"/>
  <c r="Y303" i="2"/>
  <c r="X303" i="2"/>
  <c r="W303" i="2"/>
  <c r="AW330" i="7"/>
  <c r="AP330" i="7"/>
  <c r="AZ329" i="5"/>
  <c r="AS329" i="5"/>
  <c r="AA291" i="2"/>
  <c r="Z291" i="2"/>
  <c r="Y291" i="2"/>
  <c r="X291" i="2"/>
  <c r="W291" i="2"/>
  <c r="V291" i="2"/>
  <c r="T297" i="2"/>
  <c r="O312" i="4"/>
  <c r="C313" i="1" l="1"/>
  <c r="M325" i="1"/>
  <c r="T306" i="2"/>
  <c r="AA304" i="2"/>
  <c r="Z304" i="2"/>
  <c r="Y304" i="2"/>
  <c r="X304" i="2"/>
  <c r="W304" i="2"/>
  <c r="V304" i="2"/>
  <c r="M320" i="1"/>
  <c r="M323" i="1"/>
  <c r="BT328" i="3"/>
  <c r="BS328" i="3"/>
  <c r="B328" i="1"/>
  <c r="M317" i="1"/>
  <c r="M315" i="1"/>
  <c r="BV328" i="3"/>
  <c r="M319" i="1"/>
  <c r="AU315" i="4"/>
  <c r="J315" i="4"/>
  <c r="AJ12" i="9"/>
  <c r="AR13" i="9"/>
  <c r="AA305" i="2"/>
  <c r="Z305" i="2"/>
  <c r="Y305" i="2"/>
  <c r="X305" i="2"/>
  <c r="W305" i="2"/>
  <c r="V305" i="2"/>
  <c r="BT330" i="3"/>
  <c r="BS330" i="3"/>
  <c r="B330" i="1"/>
  <c r="M327" i="1"/>
  <c r="BV330" i="3"/>
  <c r="M322" i="1"/>
  <c r="M326" i="1"/>
  <c r="M318" i="1"/>
  <c r="AE17" i="9"/>
  <c r="AM18" i="9"/>
  <c r="F316" i="4"/>
  <c r="F317" i="4" s="1"/>
  <c r="BS329" i="3"/>
  <c r="BT329" i="3"/>
  <c r="B329" i="1"/>
  <c r="U309" i="1"/>
  <c r="H319" i="4"/>
  <c r="M316" i="1"/>
  <c r="T305" i="2"/>
  <c r="AA306" i="2"/>
  <c r="Z306" i="2"/>
  <c r="Y306" i="2"/>
  <c r="X306" i="2"/>
  <c r="W306" i="2"/>
  <c r="V306" i="2"/>
  <c r="O316" i="4"/>
  <c r="C311" i="1"/>
  <c r="AX330" i="6"/>
  <c r="AQ330" i="6"/>
  <c r="BV329" i="3"/>
  <c r="M314" i="4"/>
  <c r="K314" i="4"/>
  <c r="AI314" i="4"/>
  <c r="AH314" i="4"/>
  <c r="AF314" i="4"/>
  <c r="AE314" i="4"/>
  <c r="AD314" i="4"/>
  <c r="AG314" i="4"/>
  <c r="M321" i="1"/>
  <c r="N309" i="1"/>
  <c r="K309" i="1"/>
  <c r="M324" i="1"/>
  <c r="A321" i="15"/>
  <c r="AF320" i="15"/>
  <c r="AE320" i="15"/>
  <c r="AQ329" i="6"/>
  <c r="AX329" i="6"/>
  <c r="N310" i="1"/>
  <c r="K310" i="1"/>
  <c r="J310" i="1"/>
  <c r="O315" i="4"/>
  <c r="U310" i="1"/>
  <c r="C312" i="1"/>
  <c r="AU317" i="4" l="1"/>
  <c r="J317" i="4"/>
  <c r="N311" i="1"/>
  <c r="U311" i="1" s="1"/>
  <c r="K311" i="1"/>
  <c r="J311" i="1"/>
  <c r="F319" i="4"/>
  <c r="F318" i="4"/>
  <c r="F321" i="4" s="1"/>
  <c r="AJ11" i="9"/>
  <c r="AR12" i="9"/>
  <c r="J319" i="4"/>
  <c r="AU316" i="4"/>
  <c r="J316" i="4"/>
  <c r="M315" i="4"/>
  <c r="AD315" i="4"/>
  <c r="K315" i="4"/>
  <c r="AF315" i="4"/>
  <c r="AE315" i="4"/>
  <c r="AI315" i="4"/>
  <c r="AH315" i="4"/>
  <c r="AG315" i="4"/>
  <c r="M329" i="1"/>
  <c r="M328" i="1"/>
  <c r="AE16" i="9"/>
  <c r="AM17" i="9"/>
  <c r="C314" i="1"/>
  <c r="H320" i="4"/>
  <c r="N313" i="1"/>
  <c r="U313" i="1" s="1"/>
  <c r="K313" i="1"/>
  <c r="J313" i="1"/>
  <c r="N312" i="1"/>
  <c r="U312" i="1" s="1"/>
  <c r="K312" i="1"/>
  <c r="J312" i="1"/>
  <c r="M330" i="1"/>
  <c r="A322" i="15"/>
  <c r="AF321" i="15"/>
  <c r="AE321" i="15"/>
  <c r="F320" i="4"/>
  <c r="AU321" i="4" l="1"/>
  <c r="J320" i="4"/>
  <c r="H321" i="4"/>
  <c r="H323" i="4" s="1"/>
  <c r="C315" i="1"/>
  <c r="N314" i="1"/>
  <c r="U314" i="1" s="1"/>
  <c r="K314" i="1"/>
  <c r="J314" i="1"/>
  <c r="AU319" i="4"/>
  <c r="O317" i="4"/>
  <c r="AU320" i="4"/>
  <c r="F322" i="4"/>
  <c r="H322" i="4"/>
  <c r="AI319" i="4"/>
  <c r="AH319" i="4"/>
  <c r="AG319" i="4"/>
  <c r="AF319" i="4"/>
  <c r="AE319" i="4"/>
  <c r="AD319" i="4"/>
  <c r="M319" i="4"/>
  <c r="K319" i="4"/>
  <c r="AI316" i="4"/>
  <c r="AH316" i="4"/>
  <c r="AG316" i="4"/>
  <c r="AF316" i="4"/>
  <c r="AE316" i="4"/>
  <c r="AD316" i="4"/>
  <c r="M316" i="4"/>
  <c r="O318" i="4" s="1"/>
  <c r="K316" i="4"/>
  <c r="A323" i="15"/>
  <c r="AF322" i="15"/>
  <c r="AE322" i="15"/>
  <c r="M317" i="4"/>
  <c r="K317" i="4"/>
  <c r="AI317" i="4"/>
  <c r="AH317" i="4"/>
  <c r="AG317" i="4"/>
  <c r="AF317" i="4"/>
  <c r="AE317" i="4"/>
  <c r="AD317" i="4"/>
  <c r="AE15" i="9"/>
  <c r="AM16" i="9"/>
  <c r="AU318" i="4"/>
  <c r="J318" i="4"/>
  <c r="AJ10" i="9"/>
  <c r="AR11" i="9"/>
  <c r="AU322" i="4" l="1"/>
  <c r="J322" i="4"/>
  <c r="AD318" i="4"/>
  <c r="AI318" i="4"/>
  <c r="AG318" i="4"/>
  <c r="AH318" i="4"/>
  <c r="AF318" i="4"/>
  <c r="AE318" i="4"/>
  <c r="M318" i="4"/>
  <c r="K318" i="4"/>
  <c r="N315" i="1"/>
  <c r="U315" i="1" s="1"/>
  <c r="K315" i="1"/>
  <c r="J315" i="1"/>
  <c r="O320" i="4"/>
  <c r="AJ9" i="9"/>
  <c r="AR10" i="9"/>
  <c r="C319" i="1"/>
  <c r="J321" i="4"/>
  <c r="C317" i="1"/>
  <c r="M320" i="4"/>
  <c r="K320" i="4"/>
  <c r="AI320" i="4"/>
  <c r="AH320" i="4"/>
  <c r="AG320" i="4"/>
  <c r="AF320" i="4"/>
  <c r="AE320" i="4"/>
  <c r="AD320" i="4"/>
  <c r="O321" i="4"/>
  <c r="C316" i="1"/>
  <c r="O319" i="4"/>
  <c r="F324" i="4"/>
  <c r="AU324" i="4" s="1"/>
  <c r="AE14" i="9"/>
  <c r="AM15" i="9"/>
  <c r="A324" i="15"/>
  <c r="AF323" i="15"/>
  <c r="AE323" i="15"/>
  <c r="H324" i="4"/>
  <c r="F323" i="4"/>
  <c r="J323" i="4" s="1"/>
  <c r="M323" i="4" l="1"/>
  <c r="K323" i="4"/>
  <c r="AF323" i="4"/>
  <c r="AE323" i="4"/>
  <c r="AD323" i="4"/>
  <c r="AI323" i="4"/>
  <c r="AH323" i="4"/>
  <c r="AG323" i="4"/>
  <c r="C320" i="1"/>
  <c r="AI322" i="4"/>
  <c r="AH322" i="4"/>
  <c r="AG322" i="4"/>
  <c r="AF322" i="4"/>
  <c r="AE322" i="4"/>
  <c r="AD322" i="4"/>
  <c r="M322" i="4"/>
  <c r="K322" i="4"/>
  <c r="F326" i="4"/>
  <c r="AU326" i="4" s="1"/>
  <c r="AE13" i="9"/>
  <c r="AM14" i="9"/>
  <c r="O323" i="4"/>
  <c r="C318" i="1"/>
  <c r="N317" i="1"/>
  <c r="U317" i="1" s="1"/>
  <c r="K317" i="1"/>
  <c r="J317" i="1"/>
  <c r="AF321" i="4"/>
  <c r="AE321" i="4"/>
  <c r="AD321" i="4"/>
  <c r="AI321" i="4"/>
  <c r="AH321" i="4"/>
  <c r="AG321" i="4"/>
  <c r="M321" i="4"/>
  <c r="O324" i="4" s="1"/>
  <c r="K321" i="4"/>
  <c r="J324" i="4"/>
  <c r="O322" i="4"/>
  <c r="N319" i="1"/>
  <c r="U319" i="1" s="1"/>
  <c r="K319" i="1"/>
  <c r="J319" i="1"/>
  <c r="H325" i="4"/>
  <c r="AF324" i="15"/>
  <c r="AE324" i="15"/>
  <c r="A325" i="15"/>
  <c r="AJ8" i="9"/>
  <c r="AR9" i="9"/>
  <c r="N316" i="1"/>
  <c r="U316" i="1" s="1"/>
  <c r="K316" i="1"/>
  <c r="J316" i="1"/>
  <c r="AU323" i="4"/>
  <c r="F325" i="4"/>
  <c r="AU325" i="4" s="1"/>
  <c r="J325" i="4" l="1"/>
  <c r="AE12" i="9"/>
  <c r="AM13" i="9"/>
  <c r="C322" i="1"/>
  <c r="F327" i="4"/>
  <c r="N320" i="1"/>
  <c r="U320" i="1" s="1"/>
  <c r="K320" i="1"/>
  <c r="J320" i="1"/>
  <c r="AH324" i="4"/>
  <c r="AG324" i="4"/>
  <c r="AF324" i="4"/>
  <c r="AE324" i="4"/>
  <c r="AD324" i="4"/>
  <c r="M324" i="4"/>
  <c r="O326" i="4" s="1"/>
  <c r="K324" i="4"/>
  <c r="AI324" i="4"/>
  <c r="O325" i="4"/>
  <c r="AE325" i="15"/>
  <c r="A326" i="15"/>
  <c r="AF325" i="15"/>
  <c r="C321" i="1"/>
  <c r="H326" i="4"/>
  <c r="J326" i="4" s="1"/>
  <c r="AJ7" i="9"/>
  <c r="AR8" i="9"/>
  <c r="N318" i="1"/>
  <c r="U318" i="1" s="1"/>
  <c r="K318" i="1"/>
  <c r="J318" i="1"/>
  <c r="C323" i="1"/>
  <c r="AJ6" i="9" l="1"/>
  <c r="AR7" i="9"/>
  <c r="M326" i="4"/>
  <c r="C326" i="1" s="1"/>
  <c r="AI326" i="4"/>
  <c r="AH326" i="4"/>
  <c r="AG326" i="4"/>
  <c r="AF326" i="4"/>
  <c r="AE326" i="4"/>
  <c r="AD326" i="4"/>
  <c r="K326" i="4"/>
  <c r="N323" i="1"/>
  <c r="U323" i="1" s="1"/>
  <c r="K323" i="1"/>
  <c r="J323" i="1"/>
  <c r="O327" i="4"/>
  <c r="AE11" i="9"/>
  <c r="AM12" i="9"/>
  <c r="H328" i="4"/>
  <c r="H329" i="4" s="1"/>
  <c r="AU327" i="4"/>
  <c r="F328" i="4"/>
  <c r="AU328" i="4" s="1"/>
  <c r="A327" i="15"/>
  <c r="AF326" i="15"/>
  <c r="AE326" i="15"/>
  <c r="H327" i="4"/>
  <c r="J327" i="4" s="1"/>
  <c r="C324" i="1"/>
  <c r="N322" i="1"/>
  <c r="U322" i="1" s="1"/>
  <c r="K322" i="1"/>
  <c r="J322" i="1"/>
  <c r="N321" i="1"/>
  <c r="U321" i="1" s="1"/>
  <c r="K321" i="1"/>
  <c r="J321" i="1"/>
  <c r="M325" i="4"/>
  <c r="K325" i="4"/>
  <c r="AI325" i="4"/>
  <c r="AH325" i="4"/>
  <c r="AG325" i="4"/>
  <c r="AF325" i="4"/>
  <c r="AE325" i="4"/>
  <c r="AD325" i="4"/>
  <c r="H330" i="4" l="1"/>
  <c r="C325" i="1"/>
  <c r="N324" i="1"/>
  <c r="U324" i="1" s="1"/>
  <c r="K324" i="1"/>
  <c r="J324" i="1"/>
  <c r="AI327" i="4"/>
  <c r="AH327" i="4"/>
  <c r="AG327" i="4"/>
  <c r="AF327" i="4"/>
  <c r="AE327" i="4"/>
  <c r="AD327" i="4"/>
  <c r="K327" i="4"/>
  <c r="M327" i="4"/>
  <c r="C327" i="1" s="1"/>
  <c r="N326" i="1"/>
  <c r="U326" i="1" s="1"/>
  <c r="K326" i="1"/>
  <c r="J326" i="1"/>
  <c r="J328" i="4"/>
  <c r="F330" i="4"/>
  <c r="AU330" i="4" s="1"/>
  <c r="AE10" i="9"/>
  <c r="AM11" i="9"/>
  <c r="O328" i="4"/>
  <c r="AJ5" i="9"/>
  <c r="AR6" i="9"/>
  <c r="AF327" i="15"/>
  <c r="A328" i="15"/>
  <c r="AE327" i="15"/>
  <c r="F329" i="4"/>
  <c r="AU329" i="4" s="1"/>
  <c r="N327" i="1" l="1"/>
  <c r="U327" i="1" s="1"/>
  <c r="K327" i="1"/>
  <c r="J327" i="1"/>
  <c r="N325" i="1"/>
  <c r="U325" i="1" s="1"/>
  <c r="K325" i="1"/>
  <c r="J325" i="1"/>
  <c r="AE9" i="9"/>
  <c r="AM10" i="9"/>
  <c r="A329" i="15"/>
  <c r="AF328" i="15"/>
  <c r="AE328" i="15"/>
  <c r="AJ4" i="9"/>
  <c r="AR5" i="9"/>
  <c r="J330" i="4"/>
  <c r="O329" i="4"/>
  <c r="M328" i="4"/>
  <c r="C328" i="1" s="1"/>
  <c r="K328" i="4"/>
  <c r="AI328" i="4"/>
  <c r="AH328" i="4"/>
  <c r="AF328" i="4"/>
  <c r="AD328" i="4"/>
  <c r="AE328" i="4"/>
  <c r="AG328" i="4"/>
  <c r="J329" i="4"/>
  <c r="AF329" i="15" l="1"/>
  <c r="AE329" i="15"/>
  <c r="A330" i="15"/>
  <c r="AI330" i="4"/>
  <c r="AH330" i="4"/>
  <c r="AG330" i="4"/>
  <c r="AF330" i="4"/>
  <c r="AE330" i="4"/>
  <c r="AD330" i="4"/>
  <c r="M330" i="4"/>
  <c r="C330" i="1" s="1"/>
  <c r="K330" i="4"/>
  <c r="O330" i="4"/>
  <c r="AJ3" i="9"/>
  <c r="AR4" i="9"/>
  <c r="AD329" i="4"/>
  <c r="AI329" i="4"/>
  <c r="AH329" i="4"/>
  <c r="AG329" i="4"/>
  <c r="AF329" i="4"/>
  <c r="AE329" i="4"/>
  <c r="M329" i="4"/>
  <c r="C329" i="1" s="1"/>
  <c r="K329" i="4"/>
  <c r="N328" i="1"/>
  <c r="U328" i="1" s="1"/>
  <c r="K328" i="1"/>
  <c r="J328" i="1"/>
  <c r="AE8" i="9"/>
  <c r="AM9" i="9"/>
  <c r="N329" i="1" l="1"/>
  <c r="U329" i="1" s="1"/>
  <c r="K329" i="1"/>
  <c r="J329" i="1"/>
  <c r="AJ2" i="9"/>
  <c r="AR2" i="9" s="1"/>
  <c r="AR3" i="9"/>
  <c r="N330" i="1"/>
  <c r="U330" i="1" s="1"/>
  <c r="K330" i="1"/>
  <c r="J330" i="1"/>
  <c r="AE7" i="9"/>
  <c r="AM8" i="9"/>
  <c r="A331" i="15"/>
  <c r="AF330" i="15"/>
  <c r="AE330" i="15"/>
  <c r="AE6" i="9" l="1"/>
  <c r="AM7" i="9"/>
  <c r="AF331" i="15"/>
  <c r="AE331" i="15"/>
  <c r="AE5" i="9" l="1"/>
  <c r="AM6" i="9"/>
  <c r="AE4" i="9" l="1"/>
  <c r="AM5" i="9"/>
  <c r="AE3" i="9" l="1"/>
  <c r="AM4" i="9"/>
  <c r="AE2" i="9" l="1"/>
  <c r="AM2" i="9" s="1"/>
  <c r="AM3" i="9"/>
</calcChain>
</file>

<file path=xl/sharedStrings.xml><?xml version="1.0" encoding="utf-8"?>
<sst xmlns="http://schemas.openxmlformats.org/spreadsheetml/2006/main" count="588" uniqueCount="283">
  <si>
    <t>Profit per gallon ==&gt;</t>
  </si>
  <si>
    <t>SBO</t>
  </si>
  <si>
    <t>Canola Oil</t>
  </si>
  <si>
    <t>BFT</t>
  </si>
  <si>
    <t>CWG</t>
  </si>
  <si>
    <t>DCO</t>
  </si>
  <si>
    <t>Poultry Fat</t>
  </si>
  <si>
    <t>UCO</t>
  </si>
  <si>
    <t>Yellow Grease</t>
  </si>
  <si>
    <t>Profit per pound ==&gt;</t>
  </si>
  <si>
    <t>Includes RIN, LCFS and BTC - does not subtract out fixed costs (45cpg)</t>
  </si>
  <si>
    <r>
      <t>Profit per gallon</t>
    </r>
    <r>
      <rPr>
        <sz val="8"/>
        <color theme="1"/>
        <rFont val="Arial Narrow"/>
        <family val="2"/>
      </rPr>
      <t xml:space="preserve"> ====</t>
    </r>
    <r>
      <rPr>
        <b/>
        <sz val="8"/>
        <color theme="1"/>
        <rFont val="Arial Narrow"/>
        <family val="2"/>
      </rPr>
      <t>&gt;</t>
    </r>
  </si>
  <si>
    <t>---&gt; SBO</t>
  </si>
  <si>
    <t>Yes - substitute the feedstock</t>
  </si>
  <si>
    <t>No - do not sustitute the feedstock</t>
  </si>
  <si>
    <t>RBD Soybean Oil (Central Illinois)</t>
  </si>
  <si>
    <t>RBD Soybean Oil (West Coast)</t>
  </si>
  <si>
    <t>RBD Soybean Oil - BioD</t>
  </si>
  <si>
    <t>RBD Soybean Oil - RD</t>
  </si>
  <si>
    <t>Biodiesel w/o Credits</t>
  </si>
  <si>
    <t>BioD LCFS Credit Value</t>
  </si>
  <si>
    <t>Biodiesel D4 RIN Credit Value</t>
  </si>
  <si>
    <t>BTC/45Z  Credit Value</t>
  </si>
  <si>
    <t>Total Revenue</t>
  </si>
  <si>
    <t>Revenue per Pound</t>
  </si>
  <si>
    <t>Renewable Diesel</t>
  </si>
  <si>
    <t>RD LCFS Credit Value</t>
  </si>
  <si>
    <t>Renewable Diesel D4 RIN Credit Value</t>
  </si>
  <si>
    <t>BTC Credit Value</t>
  </si>
  <si>
    <t>Cap and Trade Credit Value</t>
  </si>
  <si>
    <t>Soybean Oil BioD Profit</t>
  </si>
  <si>
    <t>Soybean Oil RD Profit</t>
  </si>
  <si>
    <t>BioD LCFS CI Scores</t>
  </si>
  <si>
    <t>RD LCFS CI Scores</t>
  </si>
  <si>
    <t>RBD SBO - Gulf</t>
  </si>
  <si>
    <t>RBD SBO - Southern Plains</t>
  </si>
  <si>
    <t>RBD - SBO Mountain West</t>
  </si>
  <si>
    <t>RBD - SBO Eastern Corn Belt</t>
  </si>
  <si>
    <t>RBD - SBO Western Corn Belt</t>
  </si>
  <si>
    <t>RBD - SBO Southeast</t>
  </si>
  <si>
    <t>RBD - Canadian Refinery</t>
  </si>
  <si>
    <t>Gulf BioD Profit</t>
  </si>
  <si>
    <t>Southern Plains BioD Profit</t>
  </si>
  <si>
    <t>Mountain West BioD Profit</t>
  </si>
  <si>
    <t>Eastern Corn Belt BioD Profit</t>
  </si>
  <si>
    <t>Western Corn Belt BioD Profit</t>
  </si>
  <si>
    <t>Southeast BioD Profit</t>
  </si>
  <si>
    <t>Canadian BioD Profit</t>
  </si>
  <si>
    <t>Gulf RD Profit</t>
  </si>
  <si>
    <t>Southern Plains RD Profit</t>
  </si>
  <si>
    <t>Mountain West RD Profit</t>
  </si>
  <si>
    <t>Eastern Corn Belt RD Profit</t>
  </si>
  <si>
    <t>Western Corn Belt RD Profit</t>
  </si>
  <si>
    <t>Southeast RD Profit</t>
  </si>
  <si>
    <t>Canadian RD Profit</t>
  </si>
  <si>
    <t>Week</t>
  </si>
  <si>
    <t>Year</t>
  </si>
  <si>
    <t>Month</t>
  </si>
  <si>
    <t>Northeast BioD Profit</t>
  </si>
  <si>
    <t>Upper Midwest BioD Profit</t>
  </si>
  <si>
    <t>Lower Midwest BioD Profit</t>
  </si>
  <si>
    <t>South Central BioD Profit</t>
  </si>
  <si>
    <t>Rocky Mountain BioD Profit</t>
  </si>
  <si>
    <t>California over max in other regions</t>
  </si>
  <si>
    <t>Low</t>
  </si>
  <si>
    <t>High</t>
  </si>
  <si>
    <t>Average</t>
  </si>
  <si>
    <t>Current CI Certifications</t>
  </si>
  <si>
    <t>BioD</t>
  </si>
  <si>
    <t>RD</t>
  </si>
  <si>
    <t>SAF</t>
  </si>
  <si>
    <t>Jun 23 Avg</t>
  </si>
  <si>
    <t>Jun Avg</t>
  </si>
  <si>
    <t>5-Yr Avg Jul</t>
  </si>
  <si>
    <t>Jul 23 Avg</t>
  </si>
  <si>
    <t>Jul Avg</t>
  </si>
  <si>
    <t>RBD Canola Oil (Los Angeles)</t>
  </si>
  <si>
    <t>RBD Canola Oil</t>
  </si>
  <si>
    <t>RBD Canola Oil - BioD</t>
  </si>
  <si>
    <t>Canola Oil BiodD Profit per Gallon</t>
  </si>
  <si>
    <t>Canola Oil RD Profit per Gallon</t>
  </si>
  <si>
    <t>Canola Oil - Gulf</t>
  </si>
  <si>
    <t>Canola Oil - Southern Plains</t>
  </si>
  <si>
    <t>Canola Oil Mountain West</t>
  </si>
  <si>
    <t>Canola Oil Eastern Corn Belt</t>
  </si>
  <si>
    <t>Canola Oil Western Corn Belt</t>
  </si>
  <si>
    <t>Canola Oil Southeast</t>
  </si>
  <si>
    <t>RBD Canola Oil - RD</t>
  </si>
  <si>
    <t>Bleachable Fancy Tallow - Packer (Chicago)</t>
  </si>
  <si>
    <t>Bleachable Fancy Tallow (West Coast)</t>
  </si>
  <si>
    <t>Bleachable Fancy Tallow - BioD</t>
  </si>
  <si>
    <t>Bleachable Fancy Tallow - RD</t>
  </si>
  <si>
    <t>Bleachable Fancy Tallow BioD Profit</t>
  </si>
  <si>
    <t>Bleachable Fancy Tallow RD Profit</t>
  </si>
  <si>
    <t>Fill in red - bold estimates based on IL</t>
  </si>
  <si>
    <t>BFT - Gulf</t>
  </si>
  <si>
    <t>BFT - Missouri River</t>
  </si>
  <si>
    <t>BFT Mountain West</t>
  </si>
  <si>
    <t>BFT Eastern Corn Belt</t>
  </si>
  <si>
    <t>BFT Western Corn Belt</t>
  </si>
  <si>
    <t>BFT Southeast</t>
  </si>
  <si>
    <t>Choice White Grease (Missouri River)</t>
  </si>
  <si>
    <t>Choice White Grease (West Coast)</t>
  </si>
  <si>
    <t>Choice White Grease - BioD</t>
  </si>
  <si>
    <t>Choice White Grease - RD</t>
  </si>
  <si>
    <t>Choice White Grease BioD Profit</t>
  </si>
  <si>
    <t>Choice White Grease RD Profit</t>
  </si>
  <si>
    <t>CWG - Gulf</t>
  </si>
  <si>
    <t>CWG - Southern Plains</t>
  </si>
  <si>
    <t>CWG Mountain West</t>
  </si>
  <si>
    <t>CWG Indiana</t>
  </si>
  <si>
    <t>CWG Chicago</t>
  </si>
  <si>
    <t>CWG Carolinas</t>
  </si>
  <si>
    <t>Gulf BioD Revenue</t>
  </si>
  <si>
    <t>Southern Plains BioD Revenue</t>
  </si>
  <si>
    <t>Mountain West BioD Revenue</t>
  </si>
  <si>
    <t>Eastern Corn Belt BioD Revenue</t>
  </si>
  <si>
    <t>Western Corn Belt BioD Revenue</t>
  </si>
  <si>
    <t>Southeast BioD Revenue</t>
  </si>
  <si>
    <t>BioD score is the only facility specifically calling out CWG in pathway</t>
  </si>
  <si>
    <t>No RD facilities specifically called out CWG, so the scores are any RD pathway</t>
  </si>
  <si>
    <t>with "Animal Fat" in the feedstock that was not specifically another species, like poultry</t>
  </si>
  <si>
    <t>Poultry Fat (less than 4% ffa, Southeast)</t>
  </si>
  <si>
    <t>Poultry Fat (West Coast)</t>
  </si>
  <si>
    <t>Poultry Fat - BioD</t>
  </si>
  <si>
    <t>Poultry Fat - RD</t>
  </si>
  <si>
    <t>Poultry Fat BioD Profit</t>
  </si>
  <si>
    <t>Poultry Fat RD Profit</t>
  </si>
  <si>
    <t>Poultry Fat - Mid-South</t>
  </si>
  <si>
    <t>Poultry Fat - Southern Plains</t>
  </si>
  <si>
    <t>Poultry Fat Mountain West</t>
  </si>
  <si>
    <t>Poultry Fat Eastern Corn Belt</t>
  </si>
  <si>
    <t>Poultry Fat Western Corn Belt</t>
  </si>
  <si>
    <t>BioD score is a mixture of tallow and poultry fat</t>
  </si>
  <si>
    <t>RD score is a mixture of tallow and poultry fat</t>
  </si>
  <si>
    <t>Distillers' Corn Oil (Illinois/Wisconsin)</t>
  </si>
  <si>
    <t>Distillers' Corn Oil (West Coast)</t>
  </si>
  <si>
    <t>Distillers' Corn Oil - BioD</t>
  </si>
  <si>
    <t>Distillers' Corn Oil - RD</t>
  </si>
  <si>
    <t>Distillers' Corn Oil BioD Profit</t>
  </si>
  <si>
    <t>Distillers' Corn Oil RD Profit</t>
  </si>
  <si>
    <t>DCO - Gulf</t>
  </si>
  <si>
    <t>DCO - NE/KS</t>
  </si>
  <si>
    <t>DCO Mountain West</t>
  </si>
  <si>
    <t>DCO - IN/OH</t>
  </si>
  <si>
    <t>DCO - Manly, IA</t>
  </si>
  <si>
    <t>DCO - MO River</t>
  </si>
  <si>
    <t>Used Cooking Oil (Southern California)</t>
  </si>
  <si>
    <t>Used Cooking Oil</t>
  </si>
  <si>
    <t>Used Cooking Oil - BioD</t>
  </si>
  <si>
    <t>Used Cooking Oil - RD</t>
  </si>
  <si>
    <t>Used Cooking Oil BioD Profit</t>
  </si>
  <si>
    <t>Used Cooking Oil RD Profit</t>
  </si>
  <si>
    <t>UCO - Gulf</t>
  </si>
  <si>
    <t>UCO - Southern Plains</t>
  </si>
  <si>
    <t>UCO Mountain West</t>
  </si>
  <si>
    <t>UCO Illinois</t>
  </si>
  <si>
    <t>UCO Western Corn Belt</t>
  </si>
  <si>
    <t>UCO Southeast</t>
  </si>
  <si>
    <t>Yellow Grease (Los Angeles)</t>
  </si>
  <si>
    <t>Yellow Grease - BioD</t>
  </si>
  <si>
    <t>Yellow Grease - RD</t>
  </si>
  <si>
    <t>Yellow Grease BioD Profit</t>
  </si>
  <si>
    <t>Yellow Grease RD Profit</t>
  </si>
  <si>
    <t>Yellow Grease - Gulf</t>
  </si>
  <si>
    <t>Yellow Grease - Kansas / Texas</t>
  </si>
  <si>
    <t>Yellow Grease Mountain West</t>
  </si>
  <si>
    <t>Yellow Grease Illinois</t>
  </si>
  <si>
    <t>Yellow Grease Missouri River</t>
  </si>
  <si>
    <t>Yellow Grease Carolinas</t>
  </si>
  <si>
    <t>BioD score is a mixture of UCO and waste oil</t>
  </si>
  <si>
    <t>RD score is a mixture of UCO and waste oil</t>
  </si>
  <si>
    <t>Biodiesel w/Credit Values</t>
  </si>
  <si>
    <t>Biodiesel</t>
  </si>
  <si>
    <t>Northeast</t>
  </si>
  <si>
    <t>Southeast</t>
  </si>
  <si>
    <t>Upper Midwest</t>
  </si>
  <si>
    <t>Lower Midwest</t>
  </si>
  <si>
    <t>South Central</t>
  </si>
  <si>
    <t>Rocky Mountain</t>
  </si>
  <si>
    <t>RD - BD Avg (no credits)</t>
  </si>
  <si>
    <t>Avg Prc for All Regions</t>
  </si>
  <si>
    <t>Wk-to-Wk Change</t>
  </si>
  <si>
    <t>Yr-to-Yr Change</t>
  </si>
  <si>
    <t>Blenders Tax Credit</t>
  </si>
  <si>
    <t>Cap and Trade</t>
  </si>
  <si>
    <t>BD 45Z SBO</t>
  </si>
  <si>
    <t>BD 45Z Canola</t>
  </si>
  <si>
    <t>BD 45Z UCO</t>
  </si>
  <si>
    <t>BD 45Z DCO</t>
  </si>
  <si>
    <t>BD 45Z Tallow</t>
  </si>
  <si>
    <t>BD 45Z CWG</t>
  </si>
  <si>
    <t>BD 45Z Poultry Fat</t>
  </si>
  <si>
    <t>BD 45Z Yellow Grease</t>
  </si>
  <si>
    <t>RD 45Z SBO</t>
  </si>
  <si>
    <t>RD 45Z Canola</t>
  </si>
  <si>
    <t>RD 45Z UCO</t>
  </si>
  <si>
    <t>RD 45Z DCO</t>
  </si>
  <si>
    <t>RD 45Z Tallow</t>
  </si>
  <si>
    <t>RD 45Z CWG</t>
  </si>
  <si>
    <t>RD 45Z Poultry Fat</t>
  </si>
  <si>
    <t>RD 45Z Yellow Grease</t>
  </si>
  <si>
    <t>In blue 45Z calcs uses CI score from LCFS model</t>
  </si>
  <si>
    <t>Low Carbon Fuel Standard (cents/gal) - California LCFS ($/MT)</t>
  </si>
  <si>
    <t>Low Carbon Fuel Standard (cents/gal) - California LCFS ($/MT) - Weekly Average</t>
  </si>
  <si>
    <t>Diesel CI Standard</t>
  </si>
  <si>
    <t>ULSD Energy Density</t>
  </si>
  <si>
    <t>LCFS Credit Calculator</t>
  </si>
  <si>
    <t>Fat and Grease Feedstock Mix - BD LCFS Value</t>
  </si>
  <si>
    <t>Fat and Grease Feedstock Mix - RD LCFS Value</t>
  </si>
  <si>
    <t>Vegetable Oil Feedstock Mix - BD LCFS Value</t>
  </si>
  <si>
    <t>Vegetable Oil Feedstock Mix - RD LCFS Value</t>
  </si>
  <si>
    <t>D4</t>
  </si>
  <si>
    <t>Rail Freight - Central Illinois  -&gt; Southern California</t>
  </si>
  <si>
    <t>All-Inclusive Index Less Fuel Price</t>
  </si>
  <si>
    <t>WCB Fuel Index Reference (cents per pound)</t>
  </si>
  <si>
    <t>ECB Fuel Index Reference (cents per pound)</t>
  </si>
  <si>
    <t>Veg Oil Index Reference (cents per pound)</t>
  </si>
  <si>
    <t>Index</t>
  </si>
  <si>
    <t>Central Illinois  --&gt; Gulf</t>
  </si>
  <si>
    <t>Central Illinois --&gt; Southern Plains</t>
  </si>
  <si>
    <t>Central Illinois - &gt; Mountain West</t>
  </si>
  <si>
    <t>Central Illinois --&gt; Eastern Corn Belt</t>
  </si>
  <si>
    <t>Central Illinois --&gt; Western Corn Belt</t>
  </si>
  <si>
    <t>Central Illinois --&gt; Southeast</t>
  </si>
  <si>
    <t>Gulf --&gt; West Coastt</t>
  </si>
  <si>
    <t>Southern Plains --&gt; West Coast</t>
  </si>
  <si>
    <t>Mountain West --&gt; West Coast</t>
  </si>
  <si>
    <t>Eastern Corn Belt --&gt; West Coast</t>
  </si>
  <si>
    <t>Western Corn Belt --&gt; West Coast</t>
  </si>
  <si>
    <t>Southeast --&gt; West Coast</t>
  </si>
  <si>
    <t>Argentina --&gt; Canada</t>
  </si>
  <si>
    <t>Canada --&gt; West Coast</t>
  </si>
  <si>
    <t>Argentina - NE Asia $/mt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</si>
  <si>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</si>
  <si>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</si>
  <si>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</si>
  <si>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</si>
  <si>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</si>
  <si>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</si>
  <si>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</si>
  <si>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</si>
  <si>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</si>
  <si>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</si>
  <si>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</si>
  <si>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</si>
  <si>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</si>
  <si>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</si>
  <si>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</si>
  <si>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</si>
  <si>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</si>
  <si>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</si>
  <si>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</si>
  <si>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</si>
  <si>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</si>
  <si>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</si>
  <si>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</si>
  <si>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</si>
  <si>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</si>
  <si>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</si>
  <si>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Copy Index Values Here</t>
  </si>
  <si>
    <t>Pull down formula</t>
  </si>
  <si>
    <t>Pounds per Gallon</t>
  </si>
  <si>
    <t xml:space="preserve">  Yellow Grease</t>
  </si>
  <si>
    <t xml:space="preserve">  Used Cooking Oil</t>
  </si>
  <si>
    <t xml:space="preserve">  Soybean Oil</t>
  </si>
  <si>
    <t>.93/.97</t>
  </si>
  <si>
    <t>mass balance</t>
  </si>
  <si>
    <t xml:space="preserve">  Canola Oil</t>
  </si>
  <si>
    <t>AltAir Paramount</t>
  </si>
  <si>
    <t xml:space="preserve">  Tallow</t>
  </si>
  <si>
    <t>1mm bbls tallow = 1 mm bbls RD</t>
  </si>
  <si>
    <t xml:space="preserve">  Distillers' Corn Oil</t>
  </si>
  <si>
    <t>AI: 7.2 lbs = 1gal tallow</t>
  </si>
  <si>
    <t xml:space="preserve">  Choice White Grease</t>
  </si>
  <si>
    <t xml:space="preserve">  Poultry Fat</t>
  </si>
  <si>
    <t xml:space="preserve">  Corn Oil</t>
  </si>
  <si>
    <t xml:space="preserve">  Cottonseed Oil</t>
  </si>
  <si>
    <t xml:space="preserve">  Palm Oil</t>
  </si>
  <si>
    <t xml:space="preserve">  Other (Sunflower Oil)</t>
  </si>
  <si>
    <t xml:space="preserve">  White Grease</t>
  </si>
  <si>
    <t xml:space="preserve">  Other (Lard)</t>
  </si>
  <si>
    <t xml:space="preserve">  Other Grease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</si>
</sst>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;@"/>
    <numFmt numFmtId="165" formatCode="0.0%"/>
    <numFmt numFmtId="166" formatCode="m/d/yy;@"/>
    <numFmt numFmtId="167" formatCode="0.00_);[Red]\(0.00\)"/>
  </numFmts>
  <fonts count="22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8"/>
      <color theme="1"/>
      <name val="Arial Narrow"/>
      <family val="2"/>
    </font>
    <font>
      <sz val="10"/>
      <color rgb="FF6F0791"/>
      <name val="Arial Narrow"/>
      <family val="2"/>
    </font>
    <font>
      <sz val="10"/>
      <color rgb="FFFF0000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0"/>
      <color theme="1"/>
      <name val="Aptos Display"/>
      <family val="2"/>
    </font>
    <font>
      <sz val="9"/>
      <color theme="1"/>
      <name val="Aptos Display"/>
      <family val="2"/>
    </font>
    <font>
      <sz val="10"/>
      <name val="Arial Narrow"/>
      <family val="2"/>
    </font>
    <font>
      <b/>
      <sz val="8"/>
      <color theme="1"/>
      <name val="Aptos Display"/>
      <family val="2"/>
    </font>
    <font>
      <b/>
      <sz val="10"/>
      <color rgb="FFFF0000"/>
      <name val="Arial Narrow"/>
      <family val="2"/>
    </font>
    <font>
      <b/>
      <sz val="8"/>
      <color rgb="FFFF0000"/>
      <name val="Arial"/>
      <family val="2"/>
    </font>
    <font>
      <b/>
      <sz val="10"/>
      <color theme="1"/>
      <name val="Arial Narrow"/>
      <family val="2"/>
    </font>
    <font>
      <b/>
      <sz val="12"/>
      <color rgb="FF6F0791"/>
      <name val="Arial Narrow"/>
      <family val="2"/>
    </font>
    <font>
      <b/>
      <sz val="8"/>
      <color theme="4"/>
      <name val="Arial Narrow"/>
      <family val="2"/>
    </font>
    <font>
      <sz val="10"/>
      <color theme="4"/>
      <name val="Arial Narrow"/>
      <family val="2"/>
    </font>
    <font>
      <u/>
      <sz val="10"/>
      <color theme="10"/>
      <name val="Arial Narrow"/>
      <family val="2"/>
    </font>
    <font>
      <b/>
      <u/>
      <sz val="8"/>
      <color theme="10"/>
      <name val="Arial Narrow"/>
      <family val="2"/>
    </font>
    <font>
      <sz val="12"/>
      <color theme="1"/>
      <name val="Aptos Display"/>
      <family val="2"/>
    </font>
    <font>
      <b/>
      <sz val="12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85">
    <xf numFmtId="0" fontId="0" fillId="0" borderId="0" xfId="0"/>
    <xf numFmtId="164" fontId="2" fillId="0" borderId="0" xfId="0" applyNumberFormat="1" applyFont="1" applyAlignment="1">
      <alignment vertical="center" wrapText="1"/>
    </xf>
    <xf numFmtId="40" fontId="2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40" fontId="0" fillId="0" borderId="0" xfId="0" applyNumberFormat="1"/>
    <xf numFmtId="9" fontId="0" fillId="0" borderId="0" xfId="1" applyFont="1"/>
    <xf numFmtId="2" fontId="3" fillId="0" borderId="0" xfId="0" applyNumberFormat="1" applyFont="1"/>
    <xf numFmtId="0" fontId="4" fillId="0" borderId="0" xfId="0" applyFont="1"/>
    <xf numFmtId="0" fontId="2" fillId="0" borderId="0" xfId="0" applyFont="1" applyAlignment="1">
      <alignment vertical="center" wrapText="1"/>
    </xf>
    <xf numFmtId="40" fontId="2" fillId="2" borderId="0" xfId="0" quotePrefix="1" applyNumberFormat="1" applyFont="1" applyFill="1" applyAlignment="1">
      <alignment horizontal="center" vertical="center" wrapText="1"/>
    </xf>
    <xf numFmtId="40" fontId="2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40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40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0" fontId="0" fillId="0" borderId="0" xfId="0" applyNumberFormat="1" applyAlignment="1">
      <alignment vertical="center"/>
    </xf>
    <xf numFmtId="0" fontId="8" fillId="0" borderId="0" xfId="0" applyFont="1" applyAlignment="1">
      <alignment horizontal="right"/>
    </xf>
    <xf numFmtId="2" fontId="9" fillId="0" borderId="0" xfId="0" applyNumberFormat="1" applyFont="1"/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40" fontId="9" fillId="0" borderId="0" xfId="0" applyNumberFormat="1" applyFont="1"/>
    <xf numFmtId="40" fontId="10" fillId="0" borderId="0" xfId="0" applyNumberFormat="1" applyFont="1" applyAlignment="1">
      <alignment vertical="center"/>
    </xf>
    <xf numFmtId="40" fontId="0" fillId="2" borderId="0" xfId="0" applyNumberFormat="1" applyFill="1"/>
    <xf numFmtId="14" fontId="0" fillId="2" borderId="0" xfId="0" applyNumberFormat="1" applyFill="1"/>
    <xf numFmtId="40" fontId="0" fillId="2" borderId="0" xfId="0" applyNumberFormat="1" applyFill="1" applyAlignment="1">
      <alignment vertical="center"/>
    </xf>
    <xf numFmtId="0" fontId="0" fillId="2" borderId="0" xfId="0" applyFill="1"/>
    <xf numFmtId="0" fontId="8" fillId="0" borderId="0" xfId="0" applyFont="1"/>
    <xf numFmtId="40" fontId="11" fillId="0" borderId="0" xfId="0" applyNumberFormat="1" applyFont="1" applyAlignment="1">
      <alignment horizontal="center" vertical="center" wrapText="1"/>
    </xf>
    <xf numFmtId="40" fontId="8" fillId="0" borderId="0" xfId="0" applyNumberFormat="1" applyFont="1" applyAlignment="1">
      <alignment horizontal="center"/>
    </xf>
    <xf numFmtId="0" fontId="8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14" fontId="8" fillId="0" borderId="0" xfId="0" applyNumberFormat="1" applyFont="1"/>
    <xf numFmtId="40" fontId="8" fillId="0" borderId="0" xfId="0" applyNumberFormat="1" applyFont="1"/>
    <xf numFmtId="40" fontId="8" fillId="0" borderId="0" xfId="0" applyNumberFormat="1" applyFont="1" applyAlignment="1">
      <alignment vertical="center"/>
    </xf>
    <xf numFmtId="0" fontId="0" fillId="0" borderId="0" xfId="0" applyAlignment="1">
      <alignment horizontal="right"/>
    </xf>
    <xf numFmtId="2" fontId="0" fillId="0" borderId="0" xfId="0" applyNumberFormat="1"/>
    <xf numFmtId="40" fontId="8" fillId="0" borderId="0" xfId="1" applyNumberFormat="1" applyFont="1"/>
    <xf numFmtId="165" fontId="0" fillId="0" borderId="0" xfId="1" applyNumberFormat="1" applyFont="1"/>
    <xf numFmtId="165" fontId="0" fillId="0" borderId="0" xfId="1" applyNumberFormat="1" applyFont="1" applyAlignment="1">
      <alignment vertical="center"/>
    </xf>
    <xf numFmtId="0" fontId="10" fillId="0" borderId="0" xfId="0" applyFont="1"/>
    <xf numFmtId="40" fontId="8" fillId="2" borderId="0" xfId="0" applyNumberFormat="1" applyFont="1" applyFill="1"/>
    <xf numFmtId="14" fontId="8" fillId="2" borderId="0" xfId="0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0" fontId="10" fillId="0" borderId="0" xfId="0" applyNumberFormat="1" applyFont="1"/>
    <xf numFmtId="40" fontId="7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40" fontId="1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wrapText="1"/>
    </xf>
    <xf numFmtId="40" fontId="4" fillId="0" borderId="0" xfId="0" applyNumberFormat="1" applyFont="1"/>
    <xf numFmtId="40" fontId="4" fillId="2" borderId="0" xfId="0" applyNumberFormat="1" applyFont="1" applyFill="1"/>
    <xf numFmtId="0" fontId="4" fillId="2" borderId="0" xfId="0" applyFont="1" applyFill="1"/>
    <xf numFmtId="40" fontId="14" fillId="0" borderId="0" xfId="0" applyNumberFormat="1" applyFont="1"/>
    <xf numFmtId="0" fontId="15" fillId="0" borderId="0" xfId="0" applyFont="1" applyAlignment="1">
      <alignment horizontal="right" vertical="center"/>
    </xf>
    <xf numFmtId="40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0" fontId="0" fillId="0" borderId="0" xfId="0" applyNumberFormat="1" applyAlignment="1">
      <alignment horizontal="center" vertical="center"/>
    </xf>
    <xf numFmtId="10" fontId="0" fillId="0" borderId="0" xfId="1" applyNumberFormat="1" applyFont="1"/>
    <xf numFmtId="40" fontId="10" fillId="0" borderId="0" xfId="0" applyNumberFormat="1" applyFont="1" applyAlignment="1">
      <alignment horizontal="center" vertical="center"/>
    </xf>
    <xf numFmtId="40" fontId="16" fillId="0" borderId="1" xfId="0" applyNumberFormat="1" applyFont="1" applyBorder="1" applyAlignment="1">
      <alignment horizontal="center" vertical="center" wrapText="1"/>
    </xf>
    <xf numFmtId="40" fontId="16" fillId="0" borderId="0" xfId="0" applyNumberFormat="1" applyFont="1" applyAlignment="1">
      <alignment horizontal="center" vertical="center" wrapText="1"/>
    </xf>
    <xf numFmtId="40" fontId="16" fillId="0" borderId="2" xfId="0" applyNumberFormat="1" applyFont="1" applyBorder="1" applyAlignment="1">
      <alignment horizontal="center" vertical="center" wrapText="1"/>
    </xf>
    <xf numFmtId="0" fontId="17" fillId="0" borderId="0" xfId="0" applyFont="1"/>
    <xf numFmtId="0" fontId="17" fillId="0" borderId="1" xfId="0" applyFont="1" applyBorder="1"/>
    <xf numFmtId="0" fontId="17" fillId="0" borderId="2" xfId="0" applyFont="1" applyBorder="1"/>
    <xf numFmtId="166" fontId="0" fillId="0" borderId="0" xfId="0" applyNumberFormat="1" applyAlignment="1">
      <alignment horizontal="right"/>
    </xf>
    <xf numFmtId="166" fontId="0" fillId="0" borderId="0" xfId="0" applyNumberFormat="1"/>
    <xf numFmtId="40" fontId="17" fillId="0" borderId="1" xfId="0" applyNumberFormat="1" applyFont="1" applyBorder="1"/>
    <xf numFmtId="40" fontId="17" fillId="0" borderId="0" xfId="0" applyNumberFormat="1" applyFont="1"/>
    <xf numFmtId="40" fontId="17" fillId="0" borderId="2" xfId="0" applyNumberFormat="1" applyFont="1" applyBorder="1"/>
    <xf numFmtId="0" fontId="19" fillId="0" borderId="0" xfId="2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7" fontId="0" fillId="0" borderId="0" xfId="0" applyNumberFormat="1"/>
    <xf numFmtId="167" fontId="14" fillId="0" borderId="0" xfId="0" applyNumberFormat="1" applyFont="1"/>
    <xf numFmtId="0" fontId="20" fillId="0" borderId="0" xfId="0" applyFont="1"/>
    <xf numFmtId="40" fontId="21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40" fontId="12" fillId="0" borderId="0" xfId="0" applyNumberFormat="1" applyFont="1"/>
  </cellXfs>
  <cellStyles count="3">
    <cellStyle name="Hyperlink" xfId="2" builtinId="8"/>
    <cellStyle name="Normal" xfId="0" builtinId="0"/>
    <cellStyle name="Percent" xfId="1" builtinId="5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vegoilspreads.xlsx" TargetMode="External"/><Relationship Id="rId1" Type="http://schemas.openxmlformats.org/officeDocument/2006/relationships/externalLinkPath" Target="https://fmpra-my.sharepoint.com/personal/svc-tjteamreader_fmpra_com/Documents/TJTeam%20-%20Documents/Soybean%20Spreadsheets/vegoilsprea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ieLxYR3gUWBsSx-0Qym0iHEKs-EEohAlsMY4dLY8DqrqlIA-7kESbB7_UwZqA6a" itemId="01HB3BPYI5BWN73JVNIJCK7RFVJWX57DMT">
      <xxl21:absoluteUrl r:id="rId2"/>
    </xxl21:alternateUrls>
    <sheetNames>
      <sheetName val="Chart9 (2)"/>
      <sheetName val="Chart1"/>
      <sheetName val="Chart17"/>
      <sheetName val="Chart20"/>
      <sheetName val="Spreads"/>
      <sheetName val="Chart9"/>
      <sheetName val="Monthly Data"/>
      <sheetName val="Chart2"/>
      <sheetName val="Chart3"/>
      <sheetName val="Chart4"/>
      <sheetName val="Chart5"/>
      <sheetName val="Arg Monthly SBO Price Comp"/>
      <sheetName val="Chart6"/>
      <sheetName val="Chart7"/>
      <sheetName val="Chart8"/>
      <sheetName val="Argentina Cash"/>
      <sheetName val="Brazil Cash"/>
      <sheetName val="Chart10"/>
      <sheetName val="Chart11"/>
      <sheetName val="Chart12"/>
      <sheetName val="Chart13"/>
      <sheetName val="Chart14"/>
      <sheetName val="Chart15"/>
      <sheetName val="Chart16"/>
      <sheetName val="Argy vs. SBO"/>
      <sheetName val="Argy Monthly SBO Basis"/>
      <sheetName val="Argy Daily SBO Basis"/>
      <sheetName val="Chart18"/>
      <sheetName val="Chart19"/>
      <sheetName val="Chart38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3">
          <cell r="B23">
            <v>31.73</v>
          </cell>
          <cell r="X23">
            <v>28.202113559603411</v>
          </cell>
          <cell r="Y23">
            <v>2.2278864403965883</v>
          </cell>
        </row>
        <row r="24">
          <cell r="B24">
            <v>31.98</v>
          </cell>
          <cell r="X24">
            <v>28.24747280939771</v>
          </cell>
          <cell r="Y24">
            <v>2.4325271906022898</v>
          </cell>
        </row>
        <row r="25">
          <cell r="B25">
            <v>32.19</v>
          </cell>
          <cell r="X25">
            <v>28.746424557134961</v>
          </cell>
          <cell r="Y25">
            <v>2.1435754428650391</v>
          </cell>
        </row>
        <row r="26">
          <cell r="B26">
            <v>32.06</v>
          </cell>
          <cell r="X26">
            <v>28.292832059192005</v>
          </cell>
          <cell r="Y26">
            <v>2.4671679408079967</v>
          </cell>
        </row>
        <row r="27">
          <cell r="B27">
            <v>31.98</v>
          </cell>
          <cell r="X27">
            <v>28.440249621023465</v>
          </cell>
          <cell r="Y27">
            <v>2.2397503789765345</v>
          </cell>
        </row>
        <row r="28">
          <cell r="B28">
            <v>32.15</v>
          </cell>
          <cell r="X28">
            <v>28.79178380692926</v>
          </cell>
          <cell r="Y28">
            <v>1.8082161930707414</v>
          </cell>
        </row>
        <row r="29">
          <cell r="B29">
            <v>31.74</v>
          </cell>
          <cell r="X29">
            <v>28.610346807752077</v>
          </cell>
          <cell r="Y29">
            <v>1.5796531922479247</v>
          </cell>
        </row>
        <row r="30">
          <cell r="B30">
            <v>31.96</v>
          </cell>
          <cell r="X30">
            <v>28.995900431003591</v>
          </cell>
          <cell r="Y30">
            <v>1.4140995689964093</v>
          </cell>
        </row>
        <row r="31">
          <cell r="B31">
            <v>31.95</v>
          </cell>
          <cell r="X31">
            <v>28.984560618555015</v>
          </cell>
          <cell r="Y31">
            <v>1.4154393814449833</v>
          </cell>
        </row>
        <row r="32">
          <cell r="B32">
            <v>31.59</v>
          </cell>
          <cell r="X32">
            <v>29.120638367937904</v>
          </cell>
          <cell r="Y32">
            <v>1.1193616320620947</v>
          </cell>
        </row>
        <row r="33">
          <cell r="B33">
            <v>31.58</v>
          </cell>
          <cell r="X33">
            <v>28.859822681620702</v>
          </cell>
          <cell r="Y33">
            <v>1.370177318379298</v>
          </cell>
        </row>
        <row r="34">
          <cell r="B34">
            <v>31.87</v>
          </cell>
          <cell r="X34">
            <v>28.984560618555015</v>
          </cell>
          <cell r="Y34">
            <v>1.7854393814449843</v>
          </cell>
        </row>
        <row r="35">
          <cell r="B35">
            <v>32.11</v>
          </cell>
          <cell r="X35">
            <v>30.175240925655281</v>
          </cell>
          <cell r="Y35">
            <v>0.83475907434472063</v>
          </cell>
        </row>
        <row r="36">
          <cell r="B36">
            <v>32.159999999999997</v>
          </cell>
          <cell r="X36">
            <v>30.345338112383889</v>
          </cell>
          <cell r="Y36">
            <v>0.70466188761611193</v>
          </cell>
        </row>
        <row r="37">
          <cell r="B37">
            <v>32.479999999999997</v>
          </cell>
          <cell r="X37">
            <v>30.572134361355367</v>
          </cell>
          <cell r="Y37">
            <v>0.8078656386446319</v>
          </cell>
        </row>
        <row r="38">
          <cell r="B38">
            <v>32.61</v>
          </cell>
          <cell r="X38">
            <v>30.742231548083979</v>
          </cell>
          <cell r="Y38">
            <v>0.76776845191602305</v>
          </cell>
        </row>
        <row r="39">
          <cell r="B39">
            <v>33.130000000000003</v>
          </cell>
          <cell r="X39">
            <v>31.195824046026935</v>
          </cell>
          <cell r="Y39">
            <v>0.83417595397306599</v>
          </cell>
        </row>
        <row r="40">
          <cell r="B40">
            <v>33.4</v>
          </cell>
          <cell r="X40">
            <v>31.388600857652694</v>
          </cell>
          <cell r="Y40">
            <v>0.91139914234730313</v>
          </cell>
        </row>
        <row r="41">
          <cell r="B41">
            <v>33.21</v>
          </cell>
          <cell r="X41">
            <v>31.399940670101266</v>
          </cell>
          <cell r="Y41">
            <v>0.71005932989873344</v>
          </cell>
        </row>
        <row r="42">
          <cell r="B42">
            <v>33.520000000000003</v>
          </cell>
          <cell r="X42">
            <v>31.63807673152132</v>
          </cell>
          <cell r="Y42">
            <v>0.78192326847868188</v>
          </cell>
        </row>
        <row r="43">
          <cell r="B43">
            <v>33.270000000000003</v>
          </cell>
          <cell r="X43">
            <v>31.161804608681212</v>
          </cell>
          <cell r="Y43">
            <v>1.0081953913187895</v>
          </cell>
        </row>
        <row r="44">
          <cell r="B44">
            <v>32.99</v>
          </cell>
          <cell r="X44">
            <v>30.878309297466863</v>
          </cell>
          <cell r="Y44">
            <v>1.0116907025331372</v>
          </cell>
        </row>
        <row r="45">
          <cell r="B45">
            <v>33.229999999999997</v>
          </cell>
          <cell r="X45">
            <v>31.00304723440118</v>
          </cell>
          <cell r="Y45">
            <v>1.1269527655988227</v>
          </cell>
        </row>
        <row r="46">
          <cell r="B46">
            <v>33.479999999999997</v>
          </cell>
          <cell r="X46">
            <v>31.184484233578363</v>
          </cell>
          <cell r="Y46">
            <v>1.1955157664216394</v>
          </cell>
        </row>
        <row r="47">
          <cell r="B47">
            <v>34</v>
          </cell>
          <cell r="X47">
            <v>31.309222170512676</v>
          </cell>
          <cell r="Y47">
            <v>1.5907778294873225</v>
          </cell>
        </row>
        <row r="48">
          <cell r="B48">
            <v>33.31</v>
          </cell>
          <cell r="X48">
            <v>31.184484233578363</v>
          </cell>
          <cell r="Y48">
            <v>1.6255157664216391</v>
          </cell>
        </row>
        <row r="49">
          <cell r="B49">
            <v>33.369999999999997</v>
          </cell>
          <cell r="X49">
            <v>30.912328734812586</v>
          </cell>
          <cell r="Y49">
            <v>1.9576712651874111</v>
          </cell>
        </row>
        <row r="50">
          <cell r="B50">
            <v>32.74</v>
          </cell>
          <cell r="X50">
            <v>31.263862920718378</v>
          </cell>
          <cell r="Y50">
            <v>0.97613707928162441</v>
          </cell>
        </row>
        <row r="51">
          <cell r="B51">
            <v>32.83</v>
          </cell>
          <cell r="X51">
            <v>31.467979544792712</v>
          </cell>
          <cell r="Y51">
            <v>0.86202045520728632</v>
          </cell>
        </row>
        <row r="52">
          <cell r="B52">
            <v>32.49</v>
          </cell>
          <cell r="X52">
            <v>31.116445358886917</v>
          </cell>
          <cell r="Y52">
            <v>0.87355464111308123</v>
          </cell>
        </row>
        <row r="53">
          <cell r="B53">
            <v>33.39</v>
          </cell>
          <cell r="X53">
            <v>30.742231548083979</v>
          </cell>
          <cell r="Y53">
            <v>1.1477684519160221</v>
          </cell>
        </row>
        <row r="54">
          <cell r="B54">
            <v>32.450000000000003</v>
          </cell>
          <cell r="X54">
            <v>30.787590797878273</v>
          </cell>
          <cell r="Y54">
            <v>1.1624092021217258</v>
          </cell>
        </row>
        <row r="55">
          <cell r="B55">
            <v>32.24</v>
          </cell>
          <cell r="X55">
            <v>30.662852860943961</v>
          </cell>
          <cell r="Y55">
            <v>1.0771471390560379</v>
          </cell>
        </row>
        <row r="56">
          <cell r="B56">
            <v>32.46</v>
          </cell>
          <cell r="X56">
            <v>30.810270422775421</v>
          </cell>
          <cell r="Y56">
            <v>1.1497295772245799</v>
          </cell>
        </row>
        <row r="57">
          <cell r="B57">
            <v>32.99</v>
          </cell>
          <cell r="X57">
            <v>31.218503670924083</v>
          </cell>
          <cell r="Y57">
            <v>1.2714963290759194</v>
          </cell>
        </row>
        <row r="58">
          <cell r="B58">
            <v>33.01</v>
          </cell>
          <cell r="X58">
            <v>31.354581420306971</v>
          </cell>
          <cell r="Y58">
            <v>1.155418579693027</v>
          </cell>
        </row>
        <row r="59">
          <cell r="B59">
            <v>32.86</v>
          </cell>
          <cell r="X59">
            <v>31.082425921541198</v>
          </cell>
          <cell r="Y59">
            <v>1.2775740784588017</v>
          </cell>
        </row>
        <row r="60">
          <cell r="B60">
            <v>32.590000000000003</v>
          </cell>
          <cell r="X60">
            <v>30.685532485841108</v>
          </cell>
          <cell r="Y60">
            <v>1.3044675141588904</v>
          </cell>
        </row>
        <row r="61">
          <cell r="B61">
            <v>32.299999999999997</v>
          </cell>
          <cell r="X61">
            <v>30.538114924009648</v>
          </cell>
          <cell r="Y61">
            <v>1.1618850759903516</v>
          </cell>
        </row>
        <row r="62">
          <cell r="B62">
            <v>32.46</v>
          </cell>
          <cell r="X62">
            <v>30.368017737281036</v>
          </cell>
          <cell r="Y62">
            <v>1.4919822627189632</v>
          </cell>
        </row>
        <row r="63">
          <cell r="B63">
            <v>32.74</v>
          </cell>
          <cell r="X63">
            <v>29.415473491600824</v>
          </cell>
          <cell r="Y63">
            <v>2.7245265083991761</v>
          </cell>
        </row>
        <row r="64">
          <cell r="B64">
            <v>32.58</v>
          </cell>
          <cell r="X64" t="str">
            <v/>
          </cell>
          <cell r="Y64" t="str">
            <v/>
          </cell>
        </row>
        <row r="65">
          <cell r="B65">
            <v>32.42</v>
          </cell>
          <cell r="X65" t="str">
            <v/>
          </cell>
          <cell r="Y65" t="str">
            <v/>
          </cell>
        </row>
        <row r="66">
          <cell r="B66">
            <v>32.18</v>
          </cell>
          <cell r="X66">
            <v>29.324754992012235</v>
          </cell>
          <cell r="Y66">
            <v>2.3552450079877651</v>
          </cell>
        </row>
        <row r="67">
          <cell r="B67">
            <v>32.07</v>
          </cell>
          <cell r="X67">
            <v>29.449492928946547</v>
          </cell>
          <cell r="Y67">
            <v>2.1205070710534528</v>
          </cell>
        </row>
        <row r="68">
          <cell r="B68">
            <v>32.049999999999997</v>
          </cell>
          <cell r="X68">
            <v>29.302075367115087</v>
          </cell>
          <cell r="Y68">
            <v>2.2479246328849136</v>
          </cell>
        </row>
        <row r="69">
          <cell r="B69">
            <v>32.04</v>
          </cell>
          <cell r="X69">
            <v>29.664949365469454</v>
          </cell>
          <cell r="Y69">
            <v>1.8750506345305453</v>
          </cell>
        </row>
        <row r="70">
          <cell r="B70">
            <v>32.39</v>
          </cell>
          <cell r="X70">
            <v>29.528871616086565</v>
          </cell>
          <cell r="Y70">
            <v>2.3611283839134352</v>
          </cell>
        </row>
        <row r="71">
          <cell r="B71">
            <v>32.33</v>
          </cell>
          <cell r="X71">
            <v>29.336094804460807</v>
          </cell>
          <cell r="Y71">
            <v>2.4939051955391918</v>
          </cell>
        </row>
        <row r="72">
          <cell r="B72">
            <v>31.97</v>
          </cell>
          <cell r="X72">
            <v>29.336094804460807</v>
          </cell>
          <cell r="Y72">
            <v>2.1339051955391923</v>
          </cell>
        </row>
        <row r="73">
          <cell r="B73">
            <v>31.83</v>
          </cell>
          <cell r="X73">
            <v>29.245376304872217</v>
          </cell>
          <cell r="Y73">
            <v>2.0846236951277817</v>
          </cell>
        </row>
        <row r="74">
          <cell r="B74">
            <v>31.84</v>
          </cell>
          <cell r="X74">
            <v>29.256716117320789</v>
          </cell>
          <cell r="Y74">
            <v>2.0832838826792113</v>
          </cell>
        </row>
        <row r="75">
          <cell r="B75">
            <v>31.64</v>
          </cell>
          <cell r="X75">
            <v>29.200017055077922</v>
          </cell>
          <cell r="Y75">
            <v>1.9399829449220789</v>
          </cell>
        </row>
        <row r="76">
          <cell r="B76">
            <v>31.67</v>
          </cell>
          <cell r="X76">
            <v>29.143317992835051</v>
          </cell>
          <cell r="Y76">
            <v>2.0266820071649505</v>
          </cell>
        </row>
        <row r="77">
          <cell r="B77">
            <v>31.5</v>
          </cell>
          <cell r="X77">
            <v>29.245376304872217</v>
          </cell>
          <cell r="Y77">
            <v>1.7546236951277834</v>
          </cell>
        </row>
        <row r="78">
          <cell r="B78">
            <v>31.06</v>
          </cell>
          <cell r="X78">
            <v>28.814463431826407</v>
          </cell>
          <cell r="Y78">
            <v>1.7455365681735913</v>
          </cell>
        </row>
        <row r="79">
          <cell r="B79">
            <v>31.22</v>
          </cell>
          <cell r="X79">
            <v>28.73508474468639</v>
          </cell>
          <cell r="Y79">
            <v>1.9849152553136094</v>
          </cell>
        </row>
        <row r="80">
          <cell r="B80">
            <v>31.05</v>
          </cell>
          <cell r="X80">
            <v>28.508288495714911</v>
          </cell>
          <cell r="Y80">
            <v>2.0417115042850895</v>
          </cell>
        </row>
        <row r="81">
          <cell r="B81">
            <v>31.22</v>
          </cell>
          <cell r="X81">
            <v>28.542307933060631</v>
          </cell>
          <cell r="Y81">
            <v>2.1776920669393682</v>
          </cell>
        </row>
        <row r="82">
          <cell r="B82">
            <v>31.03</v>
          </cell>
          <cell r="X82">
            <v>28.39489037122917</v>
          </cell>
          <cell r="Y82">
            <v>2.1351096287708309</v>
          </cell>
        </row>
        <row r="83">
          <cell r="B83">
            <v>30.76</v>
          </cell>
          <cell r="X83">
            <v>28.100055247566246</v>
          </cell>
          <cell r="Y83">
            <v>2.1599447524337556</v>
          </cell>
        </row>
        <row r="84">
          <cell r="B84">
            <v>30.97</v>
          </cell>
          <cell r="X84">
            <v>27.986657123080509</v>
          </cell>
          <cell r="Y84">
            <v>2.4833428769194903</v>
          </cell>
        </row>
        <row r="85">
          <cell r="B85">
            <v>31.36</v>
          </cell>
          <cell r="X85">
            <v>28.406230183677742</v>
          </cell>
          <cell r="Y85">
            <v>2.4537698163222572</v>
          </cell>
        </row>
        <row r="86">
          <cell r="B86">
            <v>31.35</v>
          </cell>
          <cell r="X86">
            <v>28.383550558780595</v>
          </cell>
          <cell r="Y86">
            <v>2.3164494412194045</v>
          </cell>
        </row>
        <row r="87">
          <cell r="B87">
            <v>31.75</v>
          </cell>
          <cell r="X87">
            <v>28.905181931414997</v>
          </cell>
          <cell r="Y87">
            <v>2.1948180685850041</v>
          </cell>
        </row>
        <row r="88">
          <cell r="B88">
            <v>31.7</v>
          </cell>
          <cell r="X88">
            <v>28.837143056723555</v>
          </cell>
          <cell r="Y88">
            <v>2.2128569432764458</v>
          </cell>
        </row>
        <row r="89">
          <cell r="B89">
            <v>31.43</v>
          </cell>
          <cell r="X89">
            <v>28.587667182854926</v>
          </cell>
          <cell r="Y89">
            <v>1.7923328171450734</v>
          </cell>
        </row>
        <row r="90">
          <cell r="B90">
            <v>31.59</v>
          </cell>
          <cell r="X90">
            <v>28.73508474468639</v>
          </cell>
          <cell r="Y90">
            <v>1.8049152553136096</v>
          </cell>
        </row>
        <row r="91">
          <cell r="B91">
            <v>31.62</v>
          </cell>
          <cell r="X91">
            <v>28.73508474468639</v>
          </cell>
          <cell r="Y91">
            <v>1.8349152553136108</v>
          </cell>
        </row>
        <row r="92">
          <cell r="B92">
            <v>31.53</v>
          </cell>
          <cell r="X92">
            <v>28.621686620200649</v>
          </cell>
          <cell r="Y92">
            <v>1.8583133797993518</v>
          </cell>
        </row>
        <row r="93">
          <cell r="B93">
            <v>31.5</v>
          </cell>
          <cell r="X93">
            <v>28.644366245097796</v>
          </cell>
          <cell r="Y93">
            <v>1.8056337549022032</v>
          </cell>
        </row>
        <row r="94">
          <cell r="B94">
            <v>31.36</v>
          </cell>
          <cell r="X94">
            <v>28.564987557957778</v>
          </cell>
          <cell r="Y94">
            <v>1.7450124420422206</v>
          </cell>
        </row>
        <row r="95">
          <cell r="B95">
            <v>31.27</v>
          </cell>
          <cell r="X95">
            <v>28.258812621846282</v>
          </cell>
          <cell r="Y95">
            <v>1.961187378153717</v>
          </cell>
        </row>
        <row r="96">
          <cell r="B96">
            <v>31.01</v>
          </cell>
          <cell r="X96">
            <v>28.304171871640577</v>
          </cell>
          <cell r="Y96">
            <v>1.6558281283594241</v>
          </cell>
        </row>
        <row r="97">
          <cell r="B97">
            <v>31.35</v>
          </cell>
          <cell r="X97">
            <v>28.224793184500562</v>
          </cell>
          <cell r="Y97">
            <v>2.0752068154994383</v>
          </cell>
        </row>
        <row r="98">
          <cell r="B98">
            <v>31.25</v>
          </cell>
          <cell r="X98" t="str">
            <v/>
          </cell>
          <cell r="Y98" t="str">
            <v/>
          </cell>
        </row>
        <row r="99">
          <cell r="B99">
            <v>30.61</v>
          </cell>
          <cell r="X99">
            <v>28.122734872463393</v>
          </cell>
          <cell r="Y99">
            <v>1.4372651275366053</v>
          </cell>
        </row>
        <row r="100">
          <cell r="B100">
            <v>30.2</v>
          </cell>
          <cell r="X100">
            <v>28.134074684911969</v>
          </cell>
          <cell r="Y100">
            <v>1.2859253150880328</v>
          </cell>
        </row>
        <row r="101">
          <cell r="B101">
            <v>29.92</v>
          </cell>
          <cell r="X101">
            <v>27.975317310631933</v>
          </cell>
          <cell r="Y101">
            <v>1.1646826893680675</v>
          </cell>
        </row>
        <row r="102">
          <cell r="B102">
            <v>29.8</v>
          </cell>
          <cell r="X102">
            <v>28.202113559603411</v>
          </cell>
          <cell r="Y102">
            <v>1.0678864403965882</v>
          </cell>
        </row>
        <row r="103">
          <cell r="B103">
            <v>30.16</v>
          </cell>
          <cell r="X103">
            <v>28.474269058369188</v>
          </cell>
          <cell r="Y103">
            <v>1.1557309416308108</v>
          </cell>
        </row>
        <row r="104">
          <cell r="B104">
            <v>29.86</v>
          </cell>
          <cell r="X104">
            <v>28.145414497360544</v>
          </cell>
          <cell r="Y104">
            <v>1.1845855026394538</v>
          </cell>
        </row>
        <row r="105">
          <cell r="B105">
            <v>29.93</v>
          </cell>
          <cell r="X105" t="str">
            <v/>
          </cell>
          <cell r="Y105" t="str">
            <v/>
          </cell>
        </row>
        <row r="106">
          <cell r="B106">
            <v>29.78</v>
          </cell>
          <cell r="X106">
            <v>27.997996935529081</v>
          </cell>
          <cell r="Y106">
            <v>1.2520030644709195</v>
          </cell>
        </row>
        <row r="107">
          <cell r="B107">
            <v>29.63</v>
          </cell>
          <cell r="X107">
            <v>27.975317310631933</v>
          </cell>
          <cell r="Y107">
            <v>1.1246826893680684</v>
          </cell>
        </row>
        <row r="108">
          <cell r="B108">
            <v>29.41</v>
          </cell>
          <cell r="X108" t="str">
            <v/>
          </cell>
          <cell r="Y108" t="str">
            <v/>
          </cell>
        </row>
        <row r="109">
          <cell r="B109">
            <v>29.75</v>
          </cell>
          <cell r="X109">
            <v>28.043356185323379</v>
          </cell>
          <cell r="Y109">
            <v>0.80664381467662238</v>
          </cell>
        </row>
        <row r="110">
          <cell r="B110">
            <v>29.65</v>
          </cell>
          <cell r="X110">
            <v>28.270152434294857</v>
          </cell>
          <cell r="Y110">
            <v>0.47984756570514264</v>
          </cell>
        </row>
        <row r="111">
          <cell r="B111">
            <v>29.28</v>
          </cell>
          <cell r="X111">
            <v>28.349531121434875</v>
          </cell>
          <cell r="Y111">
            <v>3.0468878565123703E-2</v>
          </cell>
        </row>
        <row r="112">
          <cell r="B112">
            <v>29.44</v>
          </cell>
          <cell r="X112">
            <v>28.326851496537728</v>
          </cell>
          <cell r="Y112">
            <v>0.21314850346227132</v>
          </cell>
        </row>
        <row r="113">
          <cell r="B113">
            <v>29.26</v>
          </cell>
          <cell r="X113">
            <v>28.315511684089152</v>
          </cell>
          <cell r="Y113">
            <v>4.448831591084712E-2</v>
          </cell>
        </row>
        <row r="114">
          <cell r="B114">
            <v>29.65</v>
          </cell>
          <cell r="X114">
            <v>29.290735554666512</v>
          </cell>
          <cell r="Y114">
            <v>-0.54073555466651158</v>
          </cell>
        </row>
        <row r="115">
          <cell r="B115">
            <v>29.89</v>
          </cell>
          <cell r="X115">
            <v>29.154657805283623</v>
          </cell>
          <cell r="Y115">
            <v>-0.16465780528362473</v>
          </cell>
        </row>
        <row r="116">
          <cell r="B116">
            <v>30.37</v>
          </cell>
          <cell r="X116">
            <v>28.701065307340667</v>
          </cell>
          <cell r="Y116">
            <v>0.76893469265933234</v>
          </cell>
        </row>
        <row r="117">
          <cell r="B117">
            <v>29.87</v>
          </cell>
          <cell r="X117">
            <v>28.372210746332023</v>
          </cell>
          <cell r="Y117">
            <v>1.3477892536679761</v>
          </cell>
        </row>
        <row r="118">
          <cell r="B118">
            <v>30.15</v>
          </cell>
          <cell r="X118">
            <v>28.496948683266336</v>
          </cell>
          <cell r="Y118">
            <v>1.5030513167336643</v>
          </cell>
        </row>
        <row r="119">
          <cell r="B119">
            <v>29.79</v>
          </cell>
          <cell r="X119">
            <v>28.315511684089152</v>
          </cell>
          <cell r="Y119">
            <v>1.3244883159108483</v>
          </cell>
        </row>
        <row r="120">
          <cell r="B120">
            <v>30.96</v>
          </cell>
          <cell r="X120">
            <v>28.088715435117674</v>
          </cell>
          <cell r="Y120">
            <v>1.7212845648823247</v>
          </cell>
        </row>
        <row r="121">
          <cell r="B121">
            <v>30.43</v>
          </cell>
          <cell r="X121">
            <v>28.145414497360544</v>
          </cell>
          <cell r="Y121">
            <v>1.1345855026394567</v>
          </cell>
        </row>
        <row r="122">
          <cell r="B122">
            <v>30.66</v>
          </cell>
          <cell r="X122">
            <v>28.406230183677742</v>
          </cell>
          <cell r="Y122">
            <v>1.1037698163222593</v>
          </cell>
        </row>
        <row r="123">
          <cell r="B123">
            <v>30.94</v>
          </cell>
          <cell r="X123">
            <v>28.79178380692926</v>
          </cell>
          <cell r="Y123">
            <v>0.99821619307073917</v>
          </cell>
        </row>
        <row r="124">
          <cell r="B124">
            <v>31.38</v>
          </cell>
          <cell r="X124">
            <v>28.995900431003591</v>
          </cell>
          <cell r="Y124">
            <v>1.2340995689964096</v>
          </cell>
        </row>
        <row r="125">
          <cell r="B125">
            <v>31.43</v>
          </cell>
          <cell r="X125">
            <v>29.018580055900738</v>
          </cell>
          <cell r="Y125">
            <v>1.2614199440992628</v>
          </cell>
        </row>
        <row r="126">
          <cell r="B126">
            <v>31.24</v>
          </cell>
          <cell r="X126">
            <v>29.109298555489328</v>
          </cell>
          <cell r="Y126">
            <v>0.98070144451067165</v>
          </cell>
        </row>
        <row r="127">
          <cell r="B127">
            <v>30.99</v>
          </cell>
          <cell r="X127">
            <v>28.610346807752077</v>
          </cell>
          <cell r="Y127">
            <v>1.2296531922479232</v>
          </cell>
        </row>
        <row r="128">
          <cell r="B128">
            <v>31.14</v>
          </cell>
          <cell r="X128">
            <v>28.893842118966425</v>
          </cell>
          <cell r="Y128">
            <v>1.096157881033573</v>
          </cell>
        </row>
        <row r="129">
          <cell r="B129">
            <v>30.72</v>
          </cell>
          <cell r="X129">
            <v>28.519628308163483</v>
          </cell>
          <cell r="Y129">
            <v>1.2003716918365157</v>
          </cell>
        </row>
        <row r="130">
          <cell r="B130">
            <v>31.26</v>
          </cell>
          <cell r="X130">
            <v>29.392793866703677</v>
          </cell>
          <cell r="Y130">
            <v>0.86720613329632457</v>
          </cell>
        </row>
        <row r="131">
          <cell r="B131">
            <v>30.88</v>
          </cell>
          <cell r="X131">
            <v>28.542307933060631</v>
          </cell>
          <cell r="Y131">
            <v>1.3376920669393684</v>
          </cell>
        </row>
        <row r="132">
          <cell r="B132">
            <v>30.88</v>
          </cell>
          <cell r="X132">
            <v>28.621686620200649</v>
          </cell>
          <cell r="Y132">
            <v>1.2583133797993504</v>
          </cell>
        </row>
        <row r="133">
          <cell r="B133">
            <v>30.72</v>
          </cell>
          <cell r="X133">
            <v>28.349531121434875</v>
          </cell>
          <cell r="Y133">
            <v>1.3704688785651236</v>
          </cell>
        </row>
        <row r="134">
          <cell r="B134">
            <v>31.06</v>
          </cell>
          <cell r="X134">
            <v>28.587667182854926</v>
          </cell>
          <cell r="Y134">
            <v>1.4723328171450731</v>
          </cell>
        </row>
        <row r="135">
          <cell r="B135">
            <v>31.52</v>
          </cell>
          <cell r="X135">
            <v>28.814463431826407</v>
          </cell>
          <cell r="Y135">
            <v>1.7055365681735921</v>
          </cell>
        </row>
        <row r="136">
          <cell r="B136">
            <v>31.11</v>
          </cell>
          <cell r="X136">
            <v>28.474269058369188</v>
          </cell>
          <cell r="Y136">
            <v>1.6357309416308112</v>
          </cell>
        </row>
        <row r="137">
          <cell r="B137">
            <v>31.64</v>
          </cell>
          <cell r="X137">
            <v>28.678385682443519</v>
          </cell>
          <cell r="Y137">
            <v>1.9616143175564815</v>
          </cell>
        </row>
        <row r="138">
          <cell r="B138">
            <v>31.88</v>
          </cell>
          <cell r="X138">
            <v>28.564987557957778</v>
          </cell>
          <cell r="Y138">
            <v>2.2650124420422202</v>
          </cell>
        </row>
        <row r="139">
          <cell r="B139">
            <v>31.92</v>
          </cell>
          <cell r="X139">
            <v>28.530968120612059</v>
          </cell>
          <cell r="Y139">
            <v>2.0890318793879423</v>
          </cell>
        </row>
        <row r="140">
          <cell r="B140">
            <v>32.14</v>
          </cell>
          <cell r="X140" t="str">
            <v/>
          </cell>
          <cell r="Y140" t="str">
            <v/>
          </cell>
        </row>
        <row r="141">
          <cell r="B141">
            <v>31.99</v>
          </cell>
          <cell r="X141">
            <v>28.644366245097796</v>
          </cell>
          <cell r="Y141">
            <v>2.0456337549022052</v>
          </cell>
        </row>
        <row r="142">
          <cell r="B142">
            <v>31.9</v>
          </cell>
          <cell r="X142">
            <v>28.689725494892091</v>
          </cell>
          <cell r="Y142">
            <v>1.9102745051079104</v>
          </cell>
        </row>
        <row r="143">
          <cell r="B143">
            <v>31.55</v>
          </cell>
          <cell r="X143">
            <v>28.564987557957778</v>
          </cell>
          <cell r="Y143">
            <v>1.6850124420422219</v>
          </cell>
        </row>
        <row r="144">
          <cell r="B144">
            <v>31.36</v>
          </cell>
          <cell r="X144">
            <v>28.24747280939771</v>
          </cell>
          <cell r="Y144">
            <v>1.8125271906022888</v>
          </cell>
        </row>
        <row r="145">
          <cell r="B145">
            <v>31.36</v>
          </cell>
          <cell r="X145">
            <v>27.816559936351897</v>
          </cell>
          <cell r="Y145">
            <v>2.2434400636481016</v>
          </cell>
        </row>
        <row r="146">
          <cell r="B146">
            <v>31.79</v>
          </cell>
          <cell r="X146">
            <v>28.39489037122917</v>
          </cell>
          <cell r="Y146">
            <v>2.0951096287708282</v>
          </cell>
        </row>
        <row r="147">
          <cell r="B147">
            <v>31.68</v>
          </cell>
          <cell r="X147">
            <v>28.508288495714911</v>
          </cell>
          <cell r="Y147">
            <v>1.8717115042850878</v>
          </cell>
        </row>
        <row r="148">
          <cell r="B148">
            <v>31.36</v>
          </cell>
          <cell r="X148">
            <v>28.043356185323379</v>
          </cell>
          <cell r="Y148">
            <v>2.0166438146766197</v>
          </cell>
        </row>
        <row r="149">
          <cell r="B149">
            <v>31.72</v>
          </cell>
          <cell r="X149">
            <v>28.372210746332023</v>
          </cell>
          <cell r="Y149">
            <v>2.0477892536679789</v>
          </cell>
        </row>
        <row r="150">
          <cell r="B150">
            <v>31.11</v>
          </cell>
          <cell r="X150">
            <v>27.986657123080509</v>
          </cell>
          <cell r="Y150">
            <v>1.8233428769194902</v>
          </cell>
        </row>
        <row r="151">
          <cell r="B151">
            <v>31.54</v>
          </cell>
          <cell r="X151">
            <v>28.553647745509206</v>
          </cell>
          <cell r="Y151">
            <v>1.6863522544907923</v>
          </cell>
        </row>
        <row r="152">
          <cell r="B152">
            <v>31.56</v>
          </cell>
          <cell r="X152" t="str">
            <v/>
          </cell>
          <cell r="Y152" t="str">
            <v/>
          </cell>
        </row>
        <row r="153">
          <cell r="B153">
            <v>31.64</v>
          </cell>
          <cell r="X153">
            <v>28.655706057546372</v>
          </cell>
          <cell r="Y153">
            <v>1.6842939424536283</v>
          </cell>
        </row>
        <row r="154">
          <cell r="B154">
            <v>31.73</v>
          </cell>
          <cell r="X154">
            <v>28.88250230651785</v>
          </cell>
          <cell r="Y154">
            <v>1.5474976934821498</v>
          </cell>
        </row>
        <row r="155">
          <cell r="B155">
            <v>31.86</v>
          </cell>
          <cell r="X155">
            <v>29.109298555489328</v>
          </cell>
          <cell r="Y155">
            <v>1.4507014445106705</v>
          </cell>
        </row>
        <row r="156">
          <cell r="B156">
            <v>31.83</v>
          </cell>
          <cell r="X156">
            <v>29.336094804460807</v>
          </cell>
          <cell r="Y156">
            <v>1.1939051955391946</v>
          </cell>
        </row>
        <row r="157">
          <cell r="B157">
            <v>31.54</v>
          </cell>
          <cell r="X157">
            <v>28.984560618555015</v>
          </cell>
          <cell r="Y157">
            <v>1.2554393814449831</v>
          </cell>
        </row>
        <row r="158">
          <cell r="B158">
            <v>31.23</v>
          </cell>
          <cell r="X158">
            <v>28.655706057546372</v>
          </cell>
          <cell r="Y158">
            <v>1.2742939424536281</v>
          </cell>
        </row>
        <row r="159">
          <cell r="B159">
            <v>31.19</v>
          </cell>
          <cell r="X159">
            <v>28.519628308163483</v>
          </cell>
          <cell r="Y159">
            <v>1.3703716918365174</v>
          </cell>
        </row>
        <row r="160">
          <cell r="B160">
            <v>31.65</v>
          </cell>
          <cell r="X160">
            <v>28.79178380692926</v>
          </cell>
          <cell r="Y160">
            <v>1.5582161930707414</v>
          </cell>
        </row>
        <row r="161">
          <cell r="B161">
            <v>31.28</v>
          </cell>
          <cell r="X161">
            <v>28.701065307340667</v>
          </cell>
          <cell r="Y161">
            <v>1.2789346926593339</v>
          </cell>
        </row>
        <row r="162">
          <cell r="B162">
            <v>31.56</v>
          </cell>
          <cell r="X162">
            <v>28.848482869172127</v>
          </cell>
          <cell r="Y162">
            <v>1.4115171308278747</v>
          </cell>
        </row>
        <row r="163">
          <cell r="B163">
            <v>31.85</v>
          </cell>
          <cell r="X163">
            <v>29.494852178740842</v>
          </cell>
          <cell r="Y163">
            <v>1.0551478212591583</v>
          </cell>
        </row>
        <row r="164">
          <cell r="B164">
            <v>31.02</v>
          </cell>
          <cell r="X164">
            <v>29.653609553020878</v>
          </cell>
          <cell r="Y164">
            <v>0.86639044697912126</v>
          </cell>
        </row>
        <row r="165">
          <cell r="B165">
            <v>31.22</v>
          </cell>
          <cell r="X165">
            <v>29.801027114852339</v>
          </cell>
          <cell r="Y165">
            <v>0.91897288514766018</v>
          </cell>
        </row>
        <row r="166">
          <cell r="B166">
            <v>31.18</v>
          </cell>
          <cell r="X166">
            <v>29.778347489955191</v>
          </cell>
          <cell r="Y166">
            <v>1.1516525100448085</v>
          </cell>
        </row>
        <row r="167">
          <cell r="B167">
            <v>31.06</v>
          </cell>
          <cell r="X167">
            <v>29.585570678329436</v>
          </cell>
          <cell r="Y167">
            <v>1.2244293216705628</v>
          </cell>
        </row>
        <row r="168">
          <cell r="B168">
            <v>30.5</v>
          </cell>
          <cell r="X168">
            <v>29.789687302403767</v>
          </cell>
          <cell r="Y168">
            <v>0.46031269759623328</v>
          </cell>
        </row>
        <row r="169">
          <cell r="B169">
            <v>30.55</v>
          </cell>
          <cell r="X169">
            <v>29.721648427712321</v>
          </cell>
          <cell r="Y169">
            <v>0.57835157228767997</v>
          </cell>
        </row>
        <row r="170">
          <cell r="B170">
            <v>31.07</v>
          </cell>
          <cell r="X170">
            <v>30.243279800346723</v>
          </cell>
          <cell r="Y170">
            <v>0.57672019965327692</v>
          </cell>
        </row>
        <row r="171">
          <cell r="B171">
            <v>30.62</v>
          </cell>
          <cell r="X171">
            <v>30.039163176272393</v>
          </cell>
          <cell r="Y171">
            <v>0.33083682372760848</v>
          </cell>
        </row>
        <row r="172">
          <cell r="B172">
            <v>30.31</v>
          </cell>
          <cell r="X172">
            <v>29.91442523933808</v>
          </cell>
          <cell r="Y172">
            <v>0.6455747606619191</v>
          </cell>
        </row>
        <row r="173">
          <cell r="B173">
            <v>30.76</v>
          </cell>
          <cell r="X173">
            <v>30.00514373892667</v>
          </cell>
          <cell r="Y173">
            <v>1.004856261073332</v>
          </cell>
        </row>
        <row r="174">
          <cell r="B174">
            <v>31.76</v>
          </cell>
          <cell r="X174">
            <v>30.481415861766777</v>
          </cell>
          <cell r="Y174">
            <v>1.5285841382332208</v>
          </cell>
        </row>
        <row r="175">
          <cell r="B175">
            <v>32.33</v>
          </cell>
          <cell r="X175">
            <v>31.105105546438345</v>
          </cell>
          <cell r="Y175">
            <v>1.4748944535616531</v>
          </cell>
        </row>
        <row r="176">
          <cell r="B176">
            <v>32.409999999999997</v>
          </cell>
          <cell r="X176">
            <v>31.286542545615529</v>
          </cell>
          <cell r="Y176">
            <v>1.373457454384468</v>
          </cell>
        </row>
        <row r="177">
          <cell r="B177">
            <v>31.92</v>
          </cell>
          <cell r="X177">
            <v>31.320561982961248</v>
          </cell>
          <cell r="Y177">
            <v>0.84943801703875366</v>
          </cell>
        </row>
        <row r="178">
          <cell r="B178">
            <v>32.07</v>
          </cell>
          <cell r="X178">
            <v>31.365921232755547</v>
          </cell>
          <cell r="Y178">
            <v>0.80407876724445515</v>
          </cell>
        </row>
        <row r="179">
          <cell r="B179">
            <v>31.97</v>
          </cell>
          <cell r="X179">
            <v>30.980367609504029</v>
          </cell>
          <cell r="Y179">
            <v>1.0896323904959715</v>
          </cell>
        </row>
        <row r="180">
          <cell r="B180">
            <v>32.28</v>
          </cell>
          <cell r="X180">
            <v>31.025726859298327</v>
          </cell>
          <cell r="Y180">
            <v>1.1042731407016753</v>
          </cell>
        </row>
        <row r="181">
          <cell r="B181">
            <v>31.95</v>
          </cell>
          <cell r="X181">
            <v>30.583474173803943</v>
          </cell>
          <cell r="Y181">
            <v>1.0965258261960571</v>
          </cell>
        </row>
        <row r="182">
          <cell r="B182">
            <v>31.7</v>
          </cell>
          <cell r="X182">
            <v>30.424716799523907</v>
          </cell>
          <cell r="Y182">
            <v>1.005283200476093</v>
          </cell>
        </row>
        <row r="183">
          <cell r="B183">
            <v>32.01</v>
          </cell>
          <cell r="X183">
            <v>30.69687229828968</v>
          </cell>
          <cell r="Y183">
            <v>1.0431277017103184</v>
          </cell>
        </row>
        <row r="184">
          <cell r="B184">
            <v>31.81</v>
          </cell>
          <cell r="X184">
            <v>30.54945473645822</v>
          </cell>
          <cell r="Y184">
            <v>0.99054526354177952</v>
          </cell>
        </row>
        <row r="185">
          <cell r="B185">
            <v>31.61</v>
          </cell>
          <cell r="X185">
            <v>30.141221488309558</v>
          </cell>
          <cell r="Y185">
            <v>1.1987785116904419</v>
          </cell>
        </row>
        <row r="186">
          <cell r="B186">
            <v>31.6</v>
          </cell>
          <cell r="X186" t="str">
            <v/>
          </cell>
          <cell r="Y186" t="str">
            <v/>
          </cell>
        </row>
        <row r="187">
          <cell r="B187">
            <v>30.91</v>
          </cell>
          <cell r="X187">
            <v>29.948444676683803</v>
          </cell>
          <cell r="Y187">
            <v>1.061555323316199</v>
          </cell>
        </row>
        <row r="188">
          <cell r="B188">
            <v>31.01</v>
          </cell>
          <cell r="X188">
            <v>30.084522426066687</v>
          </cell>
          <cell r="Y188">
            <v>1.025477573933312</v>
          </cell>
        </row>
        <row r="189">
          <cell r="B189">
            <v>31.27</v>
          </cell>
          <cell r="X189">
            <v>30.175240925655281</v>
          </cell>
          <cell r="Y189">
            <v>1.1947590743447201</v>
          </cell>
        </row>
        <row r="190">
          <cell r="B190">
            <v>31.54</v>
          </cell>
          <cell r="X190">
            <v>30.073182613618116</v>
          </cell>
          <cell r="Y190">
            <v>1.5668173863818851</v>
          </cell>
        </row>
        <row r="191">
          <cell r="B191">
            <v>31.84</v>
          </cell>
          <cell r="X191">
            <v>30.470076049318202</v>
          </cell>
          <cell r="Y191">
            <v>1.4699239506817996</v>
          </cell>
        </row>
        <row r="192">
          <cell r="B192">
            <v>31.74</v>
          </cell>
          <cell r="X192">
            <v>30.60615379870109</v>
          </cell>
          <cell r="Y192">
            <v>1.2338462012989098</v>
          </cell>
        </row>
        <row r="193">
          <cell r="B193">
            <v>31.36</v>
          </cell>
          <cell r="X193">
            <v>30.424716799523907</v>
          </cell>
          <cell r="Y193">
            <v>1.0352832004760941</v>
          </cell>
        </row>
        <row r="194">
          <cell r="B194">
            <v>31.36</v>
          </cell>
          <cell r="X194">
            <v>30.5154352991125</v>
          </cell>
          <cell r="Y194">
            <v>0.94456470088750066</v>
          </cell>
        </row>
        <row r="195">
          <cell r="B195">
            <v>31.16</v>
          </cell>
          <cell r="X195">
            <v>30.277299237692446</v>
          </cell>
          <cell r="Y195">
            <v>0.98270076230755521</v>
          </cell>
        </row>
        <row r="196">
          <cell r="B196">
            <v>31.25</v>
          </cell>
          <cell r="X196">
            <v>30.152561300758133</v>
          </cell>
          <cell r="Y196">
            <v>1.197438699241868</v>
          </cell>
        </row>
        <row r="197">
          <cell r="B197">
            <v>31.55</v>
          </cell>
          <cell r="X197">
            <v>30.175240925655281</v>
          </cell>
          <cell r="Y197">
            <v>1.4747590743447176</v>
          </cell>
        </row>
        <row r="198">
          <cell r="B198">
            <v>31.91</v>
          </cell>
          <cell r="X198">
            <v>30.470076049318202</v>
          </cell>
          <cell r="Y198">
            <v>1.5399239506817963</v>
          </cell>
        </row>
        <row r="199">
          <cell r="B199">
            <v>32.19</v>
          </cell>
          <cell r="X199">
            <v>30.764911172981126</v>
          </cell>
          <cell r="Y199">
            <v>1.5250888270188732</v>
          </cell>
        </row>
        <row r="200">
          <cell r="B200">
            <v>33.04</v>
          </cell>
          <cell r="X200">
            <v>31.626736919072744</v>
          </cell>
          <cell r="Y200">
            <v>1.5132630809272563</v>
          </cell>
        </row>
        <row r="201">
          <cell r="B201">
            <v>32.75</v>
          </cell>
          <cell r="X201">
            <v>31.672096168867043</v>
          </cell>
          <cell r="Y201">
            <v>1.1779038311329586</v>
          </cell>
        </row>
        <row r="202">
          <cell r="B202">
            <v>32.770000000000003</v>
          </cell>
          <cell r="X202">
            <v>31.63807673152132</v>
          </cell>
          <cell r="Y202">
            <v>1.2319232684786776</v>
          </cell>
        </row>
        <row r="203">
          <cell r="B203">
            <v>32.71</v>
          </cell>
          <cell r="X203">
            <v>31.445299919895561</v>
          </cell>
          <cell r="Y203">
            <v>1.3647000801044413</v>
          </cell>
        </row>
        <row r="204">
          <cell r="B204">
            <v>32.18</v>
          </cell>
          <cell r="X204">
            <v>31.161804608681212</v>
          </cell>
          <cell r="Y204">
            <v>1.118195391318789</v>
          </cell>
        </row>
        <row r="205">
          <cell r="B205">
            <v>32.090000000000003</v>
          </cell>
          <cell r="X205">
            <v>30.889649109915439</v>
          </cell>
          <cell r="Y205">
            <v>0.80035089008456239</v>
          </cell>
        </row>
        <row r="206">
          <cell r="B206">
            <v>32.1</v>
          </cell>
          <cell r="X206">
            <v>30.889649109915439</v>
          </cell>
          <cell r="Y206">
            <v>0.8103508900845604</v>
          </cell>
        </row>
        <row r="207">
          <cell r="B207">
            <v>31.94</v>
          </cell>
          <cell r="X207">
            <v>30.594813986252515</v>
          </cell>
          <cell r="Y207">
            <v>0.94518601374748457</v>
          </cell>
        </row>
        <row r="208">
          <cell r="B208">
            <v>31.91</v>
          </cell>
          <cell r="X208">
            <v>30.628833423598238</v>
          </cell>
          <cell r="Y208">
            <v>0.88116657640176399</v>
          </cell>
        </row>
        <row r="209">
          <cell r="B209">
            <v>31.52</v>
          </cell>
          <cell r="X209">
            <v>30.175240925655281</v>
          </cell>
          <cell r="Y209">
            <v>0.94475907434472006</v>
          </cell>
        </row>
        <row r="210">
          <cell r="B210">
            <v>31.89</v>
          </cell>
          <cell r="X210">
            <v>30.69687229828968</v>
          </cell>
          <cell r="Y210">
            <v>0.79312770171031843</v>
          </cell>
        </row>
        <row r="211">
          <cell r="B211">
            <v>31.78</v>
          </cell>
          <cell r="X211">
            <v>30.254619612795299</v>
          </cell>
          <cell r="Y211">
            <v>1.1253803872047001</v>
          </cell>
        </row>
        <row r="212">
          <cell r="B212">
            <v>32.11</v>
          </cell>
          <cell r="X212">
            <v>30.243279800346723</v>
          </cell>
          <cell r="Y212">
            <v>1.4667201996532775</v>
          </cell>
        </row>
        <row r="213">
          <cell r="B213">
            <v>32.840000000000003</v>
          </cell>
          <cell r="X213">
            <v>30.504095486663925</v>
          </cell>
          <cell r="Y213">
            <v>1.8859045133360759</v>
          </cell>
        </row>
        <row r="214">
          <cell r="B214">
            <v>32.81</v>
          </cell>
          <cell r="X214">
            <v>30.424716799523907</v>
          </cell>
          <cell r="Y214">
            <v>1.9352832004760927</v>
          </cell>
        </row>
        <row r="215">
          <cell r="B215">
            <v>33.01</v>
          </cell>
          <cell r="X215">
            <v>30.719551923186831</v>
          </cell>
          <cell r="Y215">
            <v>1.8404480768131712</v>
          </cell>
        </row>
        <row r="216">
          <cell r="B216">
            <v>32.770000000000003</v>
          </cell>
          <cell r="X216">
            <v>30.402037174626759</v>
          </cell>
          <cell r="Y216">
            <v>1.917962825373241</v>
          </cell>
        </row>
        <row r="217">
          <cell r="B217">
            <v>32.659999999999997</v>
          </cell>
          <cell r="X217">
            <v>30.265959425243871</v>
          </cell>
          <cell r="Y217">
            <v>1.94404057475613</v>
          </cell>
        </row>
        <row r="218">
          <cell r="B218">
            <v>32.729999999999997</v>
          </cell>
          <cell r="X218">
            <v>30.322658487486741</v>
          </cell>
          <cell r="Y218">
            <v>1.9573415125132598</v>
          </cell>
        </row>
        <row r="219">
          <cell r="B219">
            <v>32.92</v>
          </cell>
          <cell r="X219">
            <v>30.345338112383889</v>
          </cell>
          <cell r="Y219">
            <v>2.1246618876161101</v>
          </cell>
        </row>
        <row r="220">
          <cell r="B220">
            <v>32.950000000000003</v>
          </cell>
          <cell r="X220">
            <v>30.424716799523907</v>
          </cell>
          <cell r="Y220">
            <v>2.0752832004760933</v>
          </cell>
        </row>
        <row r="221">
          <cell r="B221">
            <v>33.340000000000003</v>
          </cell>
          <cell r="X221">
            <v>30.60615379870109</v>
          </cell>
          <cell r="Y221">
            <v>2.2838462012989105</v>
          </cell>
        </row>
        <row r="222">
          <cell r="B222">
            <v>33.35</v>
          </cell>
          <cell r="X222">
            <v>30.572134361355367</v>
          </cell>
          <cell r="Y222">
            <v>2.3278656386446315</v>
          </cell>
        </row>
        <row r="223">
          <cell r="B223">
            <v>33.340000000000003</v>
          </cell>
          <cell r="X223">
            <v>30.640173236046813</v>
          </cell>
          <cell r="Y223">
            <v>2.2498267639531875</v>
          </cell>
        </row>
        <row r="224">
          <cell r="B224">
            <v>33.31</v>
          </cell>
          <cell r="X224">
            <v>30.719551923186831</v>
          </cell>
          <cell r="Y224">
            <v>2.1404480768131684</v>
          </cell>
        </row>
        <row r="225">
          <cell r="B225">
            <v>33.43</v>
          </cell>
          <cell r="X225">
            <v>30.560794548906795</v>
          </cell>
          <cell r="Y225">
            <v>2.4192054510932017</v>
          </cell>
        </row>
        <row r="226">
          <cell r="B226">
            <v>33.9</v>
          </cell>
          <cell r="X226">
            <v>31.025726859298327</v>
          </cell>
          <cell r="Y226">
            <v>2.3242731407016741</v>
          </cell>
        </row>
        <row r="227">
          <cell r="B227">
            <v>33.630000000000003</v>
          </cell>
          <cell r="X227">
            <v>30.617493611149666</v>
          </cell>
          <cell r="Y227">
            <v>2.4625063888503327</v>
          </cell>
        </row>
        <row r="228">
          <cell r="B228">
            <v>34.39</v>
          </cell>
          <cell r="X228">
            <v>31.354581420306971</v>
          </cell>
          <cell r="Y228">
            <v>2.4854185796930324</v>
          </cell>
        </row>
        <row r="229">
          <cell r="B229">
            <v>34.01</v>
          </cell>
          <cell r="X229">
            <v>31.071086109092622</v>
          </cell>
          <cell r="Y229">
            <v>2.3889138909073786</v>
          </cell>
        </row>
        <row r="230">
          <cell r="B230">
            <v>33.880000000000003</v>
          </cell>
          <cell r="X230">
            <v>30.957687984606881</v>
          </cell>
          <cell r="Y230">
            <v>2.3223120153931198</v>
          </cell>
        </row>
        <row r="231">
          <cell r="B231">
            <v>34.1</v>
          </cell>
          <cell r="X231">
            <v>31.218503670924083</v>
          </cell>
          <cell r="Y231">
            <v>2.2814963290759174</v>
          </cell>
        </row>
        <row r="232">
          <cell r="B232">
            <v>34.08</v>
          </cell>
          <cell r="X232">
            <v>31.207163858475511</v>
          </cell>
          <cell r="Y232">
            <v>2.2728361415244862</v>
          </cell>
        </row>
        <row r="233">
          <cell r="B233">
            <v>33.85</v>
          </cell>
          <cell r="X233">
            <v>31.127785171335493</v>
          </cell>
          <cell r="Y233">
            <v>2.1222148286645073</v>
          </cell>
        </row>
        <row r="234">
          <cell r="B234">
            <v>34.130000000000003</v>
          </cell>
          <cell r="X234">
            <v>31.501998982138431</v>
          </cell>
          <cell r="Y234">
            <v>2.0280010178615697</v>
          </cell>
        </row>
        <row r="235">
          <cell r="B235">
            <v>34.97</v>
          </cell>
          <cell r="X235">
            <v>32.318465478435755</v>
          </cell>
          <cell r="Y235">
            <v>2.0515345215642427</v>
          </cell>
        </row>
        <row r="236">
          <cell r="B236">
            <v>34.67</v>
          </cell>
          <cell r="X236">
            <v>32.125688666809999</v>
          </cell>
          <cell r="Y236">
            <v>1.9443113331900008</v>
          </cell>
        </row>
        <row r="237">
          <cell r="B237">
            <v>34.85</v>
          </cell>
          <cell r="X237">
            <v>32.284446041090035</v>
          </cell>
          <cell r="Y237">
            <v>1.9655539589099646</v>
          </cell>
        </row>
        <row r="238">
          <cell r="B238">
            <v>34.53</v>
          </cell>
          <cell r="X238">
            <v>32.125688666809999</v>
          </cell>
          <cell r="Y238">
            <v>1.8043113331900003</v>
          </cell>
        </row>
        <row r="239">
          <cell r="B239">
            <v>34.6</v>
          </cell>
          <cell r="X239">
            <v>32.556601539855812</v>
          </cell>
          <cell r="Y239">
            <v>1.4433984601441878</v>
          </cell>
        </row>
        <row r="240">
          <cell r="B240">
            <v>34.520000000000003</v>
          </cell>
          <cell r="X240">
            <v>32.658659851892978</v>
          </cell>
          <cell r="Y240">
            <v>1.2613401481070241</v>
          </cell>
        </row>
        <row r="241">
          <cell r="B241">
            <v>34.130000000000003</v>
          </cell>
          <cell r="X241">
            <v>32.193727541501445</v>
          </cell>
          <cell r="Y241">
            <v>1.3362724584985557</v>
          </cell>
        </row>
        <row r="242">
          <cell r="B242">
            <v>33.43</v>
          </cell>
          <cell r="X242">
            <v>31.819513730698503</v>
          </cell>
          <cell r="Y242">
            <v>0.71048626930149794</v>
          </cell>
        </row>
        <row r="243">
          <cell r="B243">
            <v>33.68</v>
          </cell>
          <cell r="X243">
            <v>32.000950729875683</v>
          </cell>
          <cell r="Y243">
            <v>0.77904927012431813</v>
          </cell>
        </row>
        <row r="244">
          <cell r="B244">
            <v>33.33</v>
          </cell>
          <cell r="X244" t="str">
            <v/>
          </cell>
          <cell r="Y244" t="str">
            <v/>
          </cell>
        </row>
        <row r="245">
          <cell r="B245">
            <v>33.54</v>
          </cell>
          <cell r="X245">
            <v>31.774154480904208</v>
          </cell>
          <cell r="Y245">
            <v>0.86584551909579233</v>
          </cell>
        </row>
        <row r="246">
          <cell r="B246">
            <v>33.86</v>
          </cell>
          <cell r="X246">
            <v>32.03497016722141</v>
          </cell>
          <cell r="Y246">
            <v>0.9250298327785913</v>
          </cell>
        </row>
        <row r="247">
          <cell r="B247">
            <v>33.97</v>
          </cell>
          <cell r="X247">
            <v>32.465883040267215</v>
          </cell>
          <cell r="Y247">
            <v>1.2341169597327877</v>
          </cell>
        </row>
        <row r="248">
          <cell r="B248">
            <v>33.04</v>
          </cell>
          <cell r="X248">
            <v>31.955591480081392</v>
          </cell>
          <cell r="Y248">
            <v>1.2344085199186061</v>
          </cell>
        </row>
        <row r="249">
          <cell r="B249">
            <v>33.229999999999997</v>
          </cell>
          <cell r="X249">
            <v>32.613300602098683</v>
          </cell>
          <cell r="Y249">
            <v>0.76669939790131991</v>
          </cell>
        </row>
        <row r="250">
          <cell r="B250">
            <v>32.79</v>
          </cell>
          <cell r="X250">
            <v>32.023630354772834</v>
          </cell>
          <cell r="Y250">
            <v>0.91636964522716369</v>
          </cell>
        </row>
        <row r="251">
          <cell r="B251">
            <v>32.57</v>
          </cell>
          <cell r="X251">
            <v>31.63807673152132</v>
          </cell>
          <cell r="Y251">
            <v>1.081923268478679</v>
          </cell>
        </row>
        <row r="252">
          <cell r="B252">
            <v>32.72</v>
          </cell>
          <cell r="X252">
            <v>31.717455418661338</v>
          </cell>
          <cell r="Y252">
            <v>0.90254458133865967</v>
          </cell>
        </row>
        <row r="253">
          <cell r="B253">
            <v>32.770000000000003</v>
          </cell>
          <cell r="X253">
            <v>31.910232230287093</v>
          </cell>
          <cell r="Y253">
            <v>0.7597677697129086</v>
          </cell>
        </row>
        <row r="254">
          <cell r="B254">
            <v>32.51</v>
          </cell>
          <cell r="X254">
            <v>31.69477579376419</v>
          </cell>
          <cell r="Y254">
            <v>0.71522420623580629</v>
          </cell>
        </row>
        <row r="255">
          <cell r="B255">
            <v>32.54</v>
          </cell>
          <cell r="X255">
            <v>31.955591480081392</v>
          </cell>
          <cell r="Y255">
            <v>0.48440851991860612</v>
          </cell>
        </row>
        <row r="256">
          <cell r="B256">
            <v>32.82</v>
          </cell>
          <cell r="X256">
            <v>32.03497016722141</v>
          </cell>
          <cell r="Y256">
            <v>0.68502983277858931</v>
          </cell>
        </row>
        <row r="257">
          <cell r="B257">
            <v>32.85</v>
          </cell>
          <cell r="X257">
            <v>32.23908679129574</v>
          </cell>
          <cell r="Y257">
            <v>0.5109132087042596</v>
          </cell>
        </row>
        <row r="258">
          <cell r="B258">
            <v>33.57</v>
          </cell>
          <cell r="X258">
            <v>33.12359216228451</v>
          </cell>
          <cell r="Y258">
            <v>0.34640783771548911</v>
          </cell>
        </row>
        <row r="259">
          <cell r="B259">
            <v>33.94</v>
          </cell>
          <cell r="X259">
            <v>33.724602222058927</v>
          </cell>
          <cell r="Y259">
            <v>0.11539777794107664</v>
          </cell>
        </row>
        <row r="260">
          <cell r="B260">
            <v>34.03</v>
          </cell>
          <cell r="X260">
            <v>33.758621659404646</v>
          </cell>
          <cell r="Y260">
            <v>0.17137834059535351</v>
          </cell>
        </row>
        <row r="261">
          <cell r="B261">
            <v>33.79</v>
          </cell>
          <cell r="X261">
            <v>33.554505035330315</v>
          </cell>
          <cell r="Y261">
            <v>0.13549496466968236</v>
          </cell>
        </row>
        <row r="262">
          <cell r="B262">
            <v>34.979999999999997</v>
          </cell>
          <cell r="X262">
            <v>34.268913219590473</v>
          </cell>
          <cell r="Y262">
            <v>0.21108678040952356</v>
          </cell>
        </row>
        <row r="263">
          <cell r="B263">
            <v>35.35</v>
          </cell>
          <cell r="X263">
            <v>34.370971531627639</v>
          </cell>
          <cell r="Y263">
            <v>0.47902846837236268</v>
          </cell>
        </row>
        <row r="264">
          <cell r="B264">
            <v>35.89</v>
          </cell>
          <cell r="X264">
            <v>35.153418590579243</v>
          </cell>
          <cell r="Y264">
            <v>0.23658140942075789</v>
          </cell>
        </row>
        <row r="265">
          <cell r="B265">
            <v>36.770000000000003</v>
          </cell>
          <cell r="X265">
            <v>35.754428650353667</v>
          </cell>
          <cell r="Y265">
            <v>0.31557134964633349</v>
          </cell>
        </row>
        <row r="266">
          <cell r="B266">
            <v>36.380000000000003</v>
          </cell>
          <cell r="X266">
            <v>35.323515777307854</v>
          </cell>
          <cell r="Y266">
            <v>0.60648422269214564</v>
          </cell>
        </row>
        <row r="267">
          <cell r="B267">
            <v>36.74</v>
          </cell>
          <cell r="X267">
            <v>35.992564711773717</v>
          </cell>
          <cell r="Y267">
            <v>0.29743528822628207</v>
          </cell>
        </row>
        <row r="268">
          <cell r="B268">
            <v>36.74</v>
          </cell>
          <cell r="X268">
            <v>36.015244336670861</v>
          </cell>
          <cell r="Y268">
            <v>0.27475566332913814</v>
          </cell>
        </row>
        <row r="269">
          <cell r="B269">
            <v>36.729999999999997</v>
          </cell>
          <cell r="X269">
            <v>36.015244336670861</v>
          </cell>
          <cell r="Y269">
            <v>0.26475566332914013</v>
          </cell>
        </row>
        <row r="270">
          <cell r="B270">
            <v>36.83</v>
          </cell>
          <cell r="X270">
            <v>36.015244336670861</v>
          </cell>
          <cell r="Y270">
            <v>0.36475566332914156</v>
          </cell>
        </row>
        <row r="271">
          <cell r="B271">
            <v>37.33</v>
          </cell>
          <cell r="X271" t="str">
            <v/>
          </cell>
          <cell r="Y271" t="str">
            <v/>
          </cell>
        </row>
        <row r="272">
          <cell r="B272">
            <v>37.68</v>
          </cell>
          <cell r="X272">
            <v>36.865730270313911</v>
          </cell>
          <cell r="Y272">
            <v>0.36426972968608595</v>
          </cell>
        </row>
        <row r="273">
          <cell r="B273">
            <v>38.119999999999997</v>
          </cell>
          <cell r="X273">
            <v>37.285303330911148</v>
          </cell>
          <cell r="Y273">
            <v>0.38469666908885358</v>
          </cell>
        </row>
        <row r="274">
          <cell r="B274">
            <v>37.44</v>
          </cell>
          <cell r="X274">
            <v>36.502856271959544</v>
          </cell>
          <cell r="Y274">
            <v>0.4871437280404578</v>
          </cell>
        </row>
        <row r="275">
          <cell r="B275">
            <v>38.19</v>
          </cell>
          <cell r="X275">
            <v>37.081186706836817</v>
          </cell>
          <cell r="Y275">
            <v>1.0088132931631861</v>
          </cell>
        </row>
        <row r="276">
          <cell r="B276">
            <v>38.03</v>
          </cell>
          <cell r="X276">
            <v>36.956448769902501</v>
          </cell>
          <cell r="Y276">
            <v>0.97355123009749889</v>
          </cell>
        </row>
        <row r="277">
          <cell r="B277">
            <v>37.47</v>
          </cell>
          <cell r="X277">
            <v>36.775011770725321</v>
          </cell>
          <cell r="Y277">
            <v>0.59498822927467643</v>
          </cell>
        </row>
        <row r="278">
          <cell r="B278">
            <v>37.67</v>
          </cell>
          <cell r="X278">
            <v>36.922429332556781</v>
          </cell>
          <cell r="Y278">
            <v>0.64757066744321889</v>
          </cell>
        </row>
        <row r="279">
          <cell r="B279">
            <v>37.51</v>
          </cell>
          <cell r="X279">
            <v>37.262623706013997</v>
          </cell>
          <cell r="Y279">
            <v>0.1473762939859995</v>
          </cell>
        </row>
        <row r="280">
          <cell r="B280">
            <v>37.590000000000003</v>
          </cell>
          <cell r="X280">
            <v>37.228604268668278</v>
          </cell>
          <cell r="Y280">
            <v>0.76139573133172433</v>
          </cell>
        </row>
        <row r="281">
          <cell r="B281">
            <v>37.299999999999997</v>
          </cell>
          <cell r="X281">
            <v>37.126545956631112</v>
          </cell>
          <cell r="Y281">
            <v>0.57345404336889061</v>
          </cell>
        </row>
        <row r="282">
          <cell r="B282">
            <v>36.9</v>
          </cell>
          <cell r="X282">
            <v>37.013147832145371</v>
          </cell>
          <cell r="Y282">
            <v>0.28685216785462586</v>
          </cell>
        </row>
        <row r="283">
          <cell r="B283">
            <v>37.020000000000003</v>
          </cell>
          <cell r="X283">
            <v>36.945108957453925</v>
          </cell>
          <cell r="Y283">
            <v>0.47489104254607639</v>
          </cell>
        </row>
        <row r="284">
          <cell r="B284">
            <v>36.25</v>
          </cell>
          <cell r="X284">
            <v>36.627594208893861</v>
          </cell>
          <cell r="Y284">
            <v>2.240579110613794E-2</v>
          </cell>
        </row>
        <row r="285">
          <cell r="B285">
            <v>35.979999999999997</v>
          </cell>
          <cell r="X285">
            <v>35.584331463625055</v>
          </cell>
          <cell r="Y285">
            <v>0.79566853637494717</v>
          </cell>
        </row>
        <row r="286">
          <cell r="B286">
            <v>36.299999999999997</v>
          </cell>
          <cell r="X286">
            <v>35.675049963213645</v>
          </cell>
          <cell r="Y286">
            <v>1.0249500367863575</v>
          </cell>
        </row>
        <row r="287">
          <cell r="B287">
            <v>35.700000000000003</v>
          </cell>
          <cell r="X287">
            <v>35.176098215476394</v>
          </cell>
          <cell r="Y287">
            <v>0.92390178452360772</v>
          </cell>
        </row>
        <row r="288">
          <cell r="B288">
            <v>35.97</v>
          </cell>
          <cell r="X288">
            <v>35.278156527513559</v>
          </cell>
          <cell r="Y288">
            <v>1.0918434724864383</v>
          </cell>
        </row>
        <row r="289">
          <cell r="B289">
            <v>35.43</v>
          </cell>
          <cell r="X289">
            <v>34.835903842019171</v>
          </cell>
          <cell r="Y289">
            <v>0.9940961579808274</v>
          </cell>
        </row>
        <row r="290">
          <cell r="B290">
            <v>34.97</v>
          </cell>
          <cell r="X290">
            <v>34.404990968973365</v>
          </cell>
          <cell r="Y290">
            <v>0.96500903102663216</v>
          </cell>
        </row>
        <row r="291">
          <cell r="B291">
            <v>34.47</v>
          </cell>
          <cell r="X291">
            <v>33.475126348190301</v>
          </cell>
          <cell r="Y291">
            <v>1.3948736518096965</v>
          </cell>
        </row>
        <row r="292">
          <cell r="B292">
            <v>34.409999999999997</v>
          </cell>
          <cell r="X292">
            <v>33.974078095927553</v>
          </cell>
          <cell r="Y292">
            <v>0.83592190407244971</v>
          </cell>
        </row>
        <row r="293">
          <cell r="B293">
            <v>34.42</v>
          </cell>
          <cell r="X293">
            <v>33.486466160638876</v>
          </cell>
          <cell r="Y293">
            <v>1.383533839361121</v>
          </cell>
        </row>
        <row r="294">
          <cell r="B294">
            <v>33.53</v>
          </cell>
          <cell r="X294">
            <v>32.681339476790122</v>
          </cell>
          <cell r="Y294">
            <v>1.2986605232098754</v>
          </cell>
        </row>
        <row r="295">
          <cell r="B295">
            <v>32.840000000000003</v>
          </cell>
          <cell r="X295">
            <v>32.000950729875683</v>
          </cell>
          <cell r="Y295">
            <v>1.2890492701243161</v>
          </cell>
        </row>
        <row r="296">
          <cell r="B296">
            <v>33.19</v>
          </cell>
          <cell r="X296">
            <v>32.227746978847165</v>
          </cell>
          <cell r="Y296">
            <v>1.4122530211528357</v>
          </cell>
        </row>
        <row r="297">
          <cell r="B297">
            <v>33.630000000000003</v>
          </cell>
          <cell r="X297">
            <v>32.794737601275862</v>
          </cell>
          <cell r="Y297">
            <v>1.2852623987241358</v>
          </cell>
        </row>
        <row r="298">
          <cell r="B298">
            <v>34.72</v>
          </cell>
          <cell r="X298">
            <v>33.157611599630229</v>
          </cell>
          <cell r="Y298">
            <v>1.5123884003697725</v>
          </cell>
        </row>
        <row r="299">
          <cell r="B299">
            <v>34.64</v>
          </cell>
          <cell r="X299">
            <v>33.554505035330315</v>
          </cell>
          <cell r="Y299">
            <v>1.035494964669688</v>
          </cell>
        </row>
        <row r="300">
          <cell r="B300">
            <v>34.369999999999997</v>
          </cell>
          <cell r="X300">
            <v>33.282349536564546</v>
          </cell>
          <cell r="Y300">
            <v>1.0376504634354546</v>
          </cell>
        </row>
        <row r="301">
          <cell r="B301">
            <v>34.020000000000003</v>
          </cell>
          <cell r="X301">
            <v>33.27100972411597</v>
          </cell>
          <cell r="Y301">
            <v>0.69899027588402873</v>
          </cell>
        </row>
        <row r="302">
          <cell r="B302">
            <v>34.119999999999997</v>
          </cell>
          <cell r="X302">
            <v>33.645223534918905</v>
          </cell>
          <cell r="Y302">
            <v>0.42477646508109501</v>
          </cell>
        </row>
        <row r="303">
          <cell r="B303">
            <v>34.43</v>
          </cell>
          <cell r="X303">
            <v>33.565844847778891</v>
          </cell>
          <cell r="Y303">
            <v>0.81415515222111168</v>
          </cell>
        </row>
        <row r="304">
          <cell r="B304">
            <v>33.82</v>
          </cell>
          <cell r="X304">
            <v>33.089572724938783</v>
          </cell>
          <cell r="Y304">
            <v>0.98042727506121707</v>
          </cell>
        </row>
        <row r="305">
          <cell r="B305">
            <v>33.67</v>
          </cell>
          <cell r="X305">
            <v>33.236990286770244</v>
          </cell>
          <cell r="Y305">
            <v>0.68300971322975812</v>
          </cell>
        </row>
        <row r="306">
          <cell r="B306">
            <v>33.58</v>
          </cell>
          <cell r="X306">
            <v>31.921572042735669</v>
          </cell>
          <cell r="Y306">
            <v>1.3084279572643283</v>
          </cell>
        </row>
        <row r="307">
          <cell r="B307">
            <v>33.39</v>
          </cell>
          <cell r="X307">
            <v>31.706115606212762</v>
          </cell>
          <cell r="Y307">
            <v>1.3838843937872412</v>
          </cell>
        </row>
        <row r="308">
          <cell r="B308">
            <v>33.17</v>
          </cell>
          <cell r="X308">
            <v>31.615397106624172</v>
          </cell>
          <cell r="Y308">
            <v>1.2546028933758251</v>
          </cell>
        </row>
        <row r="309">
          <cell r="B309">
            <v>33.69</v>
          </cell>
          <cell r="X309">
            <v>31.864872980492798</v>
          </cell>
          <cell r="Y309">
            <v>1.5251270195072024</v>
          </cell>
        </row>
        <row r="310">
          <cell r="B310">
            <v>32.54</v>
          </cell>
          <cell r="X310" t="str">
            <v/>
          </cell>
          <cell r="Y310" t="str">
            <v/>
          </cell>
        </row>
        <row r="311">
          <cell r="B311">
            <v>32.28</v>
          </cell>
          <cell r="X311" t="str">
            <v/>
          </cell>
          <cell r="Y311" t="str">
            <v/>
          </cell>
        </row>
        <row r="312">
          <cell r="B312">
            <v>32.32</v>
          </cell>
          <cell r="X312">
            <v>30.368017737281036</v>
          </cell>
          <cell r="Y312">
            <v>1.451982262718964</v>
          </cell>
        </row>
        <row r="313">
          <cell r="B313">
            <v>32.08</v>
          </cell>
          <cell r="X313">
            <v>30.243279800346723</v>
          </cell>
          <cell r="Y313">
            <v>1.0867201996532749</v>
          </cell>
        </row>
        <row r="314">
          <cell r="B314">
            <v>31.56</v>
          </cell>
          <cell r="X314">
            <v>29.540211428535137</v>
          </cell>
          <cell r="Y314">
            <v>1.2697885714648613</v>
          </cell>
        </row>
        <row r="315">
          <cell r="B315">
            <v>32.159999999999997</v>
          </cell>
          <cell r="X315">
            <v>29.585570678329436</v>
          </cell>
          <cell r="Y315">
            <v>1.8244293216705643</v>
          </cell>
        </row>
        <row r="316">
          <cell r="B316">
            <v>32.409999999999997</v>
          </cell>
          <cell r="X316">
            <v>29.846386364646637</v>
          </cell>
          <cell r="Y316">
            <v>1.813613635353363</v>
          </cell>
        </row>
        <row r="317">
          <cell r="B317">
            <v>32.99</v>
          </cell>
          <cell r="X317">
            <v>30.186580738103853</v>
          </cell>
          <cell r="Y317">
            <v>2.0534192618961491</v>
          </cell>
        </row>
        <row r="318">
          <cell r="B318">
            <v>32.64</v>
          </cell>
          <cell r="X318">
            <v>29.959784489132375</v>
          </cell>
          <cell r="Y318">
            <v>1.930215510867626</v>
          </cell>
        </row>
        <row r="319">
          <cell r="B319">
            <v>32</v>
          </cell>
          <cell r="X319">
            <v>29.245376304872217</v>
          </cell>
          <cell r="Y319">
            <v>2.0046236951277834</v>
          </cell>
        </row>
        <row r="320">
          <cell r="B320">
            <v>30.79</v>
          </cell>
          <cell r="X320">
            <v>28.372210746332023</v>
          </cell>
          <cell r="Y320">
            <v>1.6677892536679764</v>
          </cell>
        </row>
        <row r="321">
          <cell r="B321">
            <v>31.42</v>
          </cell>
          <cell r="X321">
            <v>28.088715435117674</v>
          </cell>
          <cell r="Y321">
            <v>2.0812845648823277</v>
          </cell>
        </row>
        <row r="322">
          <cell r="B322">
            <v>30.68</v>
          </cell>
          <cell r="X322">
            <v>27.975317310631933</v>
          </cell>
          <cell r="Y322">
            <v>2.0546826893680681</v>
          </cell>
        </row>
        <row r="323">
          <cell r="B323">
            <v>29.53</v>
          </cell>
          <cell r="X323">
            <v>26.875355503120261</v>
          </cell>
          <cell r="Y323">
            <v>2.0046444968797381</v>
          </cell>
        </row>
        <row r="324">
          <cell r="B324">
            <v>29.52</v>
          </cell>
          <cell r="X324">
            <v>26.61453981680306</v>
          </cell>
          <cell r="Y324">
            <v>2.2554601831969414</v>
          </cell>
        </row>
        <row r="325">
          <cell r="B325">
            <v>28.14</v>
          </cell>
          <cell r="X325">
            <v>25.412519697254222</v>
          </cell>
          <cell r="Y325">
            <v>2.0774803027457764</v>
          </cell>
        </row>
        <row r="326">
          <cell r="B326">
            <v>28.39</v>
          </cell>
          <cell r="X326">
            <v>25.514578009291387</v>
          </cell>
          <cell r="Y326">
            <v>2.225421990708611</v>
          </cell>
        </row>
        <row r="327">
          <cell r="B327">
            <v>28.19</v>
          </cell>
          <cell r="X327">
            <v>25.355820635011352</v>
          </cell>
          <cell r="Y327">
            <v>2.1841793649886476</v>
          </cell>
        </row>
        <row r="328">
          <cell r="B328">
            <v>28.63</v>
          </cell>
          <cell r="X328">
            <v>25.968170507234344</v>
          </cell>
          <cell r="Y328">
            <v>2.0118294927656564</v>
          </cell>
        </row>
        <row r="329">
          <cell r="B329">
            <v>28.74</v>
          </cell>
          <cell r="X329">
            <v>25.97951031968292</v>
          </cell>
          <cell r="Y329">
            <v>2.160489680317081</v>
          </cell>
        </row>
        <row r="330">
          <cell r="B330">
            <v>29.24</v>
          </cell>
          <cell r="X330">
            <v>26.251665818448693</v>
          </cell>
          <cell r="Y330">
            <v>2.3883341815513077</v>
          </cell>
        </row>
        <row r="331">
          <cell r="B331">
            <v>29.55</v>
          </cell>
          <cell r="X331">
            <v>27.260909126371775</v>
          </cell>
          <cell r="Y331">
            <v>1.7890908736282256</v>
          </cell>
        </row>
        <row r="332">
          <cell r="B332">
            <v>29.64</v>
          </cell>
          <cell r="X332">
            <v>26.875355503120261</v>
          </cell>
          <cell r="Y332">
            <v>2.2646444968797397</v>
          </cell>
        </row>
        <row r="333">
          <cell r="B333">
            <v>29.5</v>
          </cell>
          <cell r="X333">
            <v>27.204210064128905</v>
          </cell>
          <cell r="Y333">
            <v>1.7957899358710954</v>
          </cell>
        </row>
        <row r="334">
          <cell r="B334">
            <v>29.85</v>
          </cell>
          <cell r="X334">
            <v>27.238229501474628</v>
          </cell>
          <cell r="Y334">
            <v>2.1117704985253738</v>
          </cell>
        </row>
        <row r="335">
          <cell r="B335">
            <v>29.87</v>
          </cell>
          <cell r="X335">
            <v>27.294928563717498</v>
          </cell>
          <cell r="Y335">
            <v>2.0750714362825029</v>
          </cell>
        </row>
        <row r="336">
          <cell r="B336">
            <v>30.01</v>
          </cell>
          <cell r="X336">
            <v>27.487705375343253</v>
          </cell>
          <cell r="Y336">
            <v>2.0222946246567481</v>
          </cell>
        </row>
        <row r="337">
          <cell r="B337">
            <v>29.05</v>
          </cell>
          <cell r="X337">
            <v>25.990850132131492</v>
          </cell>
          <cell r="Y337">
            <v>2.5591498678685092</v>
          </cell>
        </row>
        <row r="338">
          <cell r="B338">
            <v>29.24</v>
          </cell>
          <cell r="X338">
            <v>26.557840754560189</v>
          </cell>
          <cell r="Y338">
            <v>1.6821592454398093</v>
          </cell>
        </row>
        <row r="339">
          <cell r="B339">
            <v>29.43</v>
          </cell>
          <cell r="X339">
            <v>26.52382131721447</v>
          </cell>
          <cell r="Y339">
            <v>1.90617868278553</v>
          </cell>
        </row>
        <row r="340">
          <cell r="B340">
            <v>29.83</v>
          </cell>
          <cell r="X340">
            <v>26.943394377811703</v>
          </cell>
          <cell r="Y340">
            <v>1.886605622188295</v>
          </cell>
        </row>
        <row r="341">
          <cell r="B341">
            <v>30.48</v>
          </cell>
          <cell r="X341">
            <v>27.476365562894681</v>
          </cell>
          <cell r="Y341">
            <v>2.003634437105319</v>
          </cell>
        </row>
        <row r="342">
          <cell r="B342">
            <v>30.18</v>
          </cell>
          <cell r="X342">
            <v>27.045452689848869</v>
          </cell>
          <cell r="Y342">
            <v>2.134547310151131</v>
          </cell>
        </row>
        <row r="343">
          <cell r="B343">
            <v>30.41</v>
          </cell>
          <cell r="X343">
            <v>27.102151752091739</v>
          </cell>
          <cell r="Y343">
            <v>2.3078482479082609</v>
          </cell>
        </row>
        <row r="344">
          <cell r="B344">
            <v>29.7</v>
          </cell>
          <cell r="X344" t="str">
            <v/>
          </cell>
          <cell r="Y344" t="str">
            <v/>
          </cell>
        </row>
        <row r="345">
          <cell r="B345">
            <v>29.24</v>
          </cell>
          <cell r="X345">
            <v>26.784637003531667</v>
          </cell>
          <cell r="Y345">
            <v>1.955362996468331</v>
          </cell>
        </row>
        <row r="346">
          <cell r="B346">
            <v>29.05</v>
          </cell>
          <cell r="X346">
            <v>27.272248938820351</v>
          </cell>
          <cell r="Y346">
            <v>1.2777510611796501</v>
          </cell>
        </row>
        <row r="347">
          <cell r="B347">
            <v>28.8</v>
          </cell>
          <cell r="X347">
            <v>27.011433252503149</v>
          </cell>
          <cell r="Y347">
            <v>1.2885667474968514</v>
          </cell>
        </row>
        <row r="348">
          <cell r="B348">
            <v>28.79</v>
          </cell>
          <cell r="X348">
            <v>27.034112877400297</v>
          </cell>
          <cell r="Y348">
            <v>1.2558871225997024</v>
          </cell>
        </row>
        <row r="349">
          <cell r="B349">
            <v>28.48</v>
          </cell>
          <cell r="X349">
            <v>26.784637003531667</v>
          </cell>
          <cell r="Y349">
            <v>1.195362996468333</v>
          </cell>
        </row>
        <row r="350">
          <cell r="B350">
            <v>27.85</v>
          </cell>
          <cell r="X350" t="str">
            <v/>
          </cell>
          <cell r="Y350" t="str">
            <v/>
          </cell>
        </row>
        <row r="351">
          <cell r="B351">
            <v>28.02</v>
          </cell>
          <cell r="X351">
            <v>26.580520379457337</v>
          </cell>
          <cell r="Y351">
            <v>0.9894796205426637</v>
          </cell>
        </row>
        <row r="352">
          <cell r="B352">
            <v>28.06</v>
          </cell>
          <cell r="X352">
            <v>26.455782442523024</v>
          </cell>
          <cell r="Y352">
            <v>0.85421755747697503</v>
          </cell>
        </row>
        <row r="353">
          <cell r="B353">
            <v>27.5</v>
          </cell>
          <cell r="X353">
            <v>25.73003444581429</v>
          </cell>
          <cell r="Y353">
            <v>1.0199655541857098</v>
          </cell>
        </row>
        <row r="354">
          <cell r="B354">
            <v>27.44</v>
          </cell>
          <cell r="X354">
            <v>25.673335383571423</v>
          </cell>
          <cell r="Y354">
            <v>1.016664616428578</v>
          </cell>
        </row>
        <row r="355">
          <cell r="B355">
            <v>27.3</v>
          </cell>
          <cell r="X355">
            <v>25.775393695608589</v>
          </cell>
          <cell r="Y355">
            <v>1.2246063043914113</v>
          </cell>
        </row>
        <row r="356">
          <cell r="B356">
            <v>27.78</v>
          </cell>
          <cell r="X356">
            <v>26.115588069065804</v>
          </cell>
          <cell r="Y356">
            <v>1.364411930934196</v>
          </cell>
        </row>
        <row r="357">
          <cell r="B357">
            <v>28.23</v>
          </cell>
          <cell r="X357">
            <v>26.331044505588711</v>
          </cell>
          <cell r="Y357">
            <v>1.5989554944112889</v>
          </cell>
        </row>
        <row r="358">
          <cell r="B358">
            <v>28.14</v>
          </cell>
          <cell r="X358" t="str">
            <v/>
          </cell>
          <cell r="Y358" t="str">
            <v/>
          </cell>
        </row>
        <row r="359">
          <cell r="B359">
            <v>28.15</v>
          </cell>
          <cell r="X359">
            <v>25.764053883160013</v>
          </cell>
          <cell r="Y359">
            <v>2.0859461168399882</v>
          </cell>
        </row>
        <row r="360">
          <cell r="B360">
            <v>28.06</v>
          </cell>
          <cell r="X360">
            <v>25.854772382748607</v>
          </cell>
          <cell r="Y360">
            <v>2.1552276172513949</v>
          </cell>
        </row>
        <row r="361">
          <cell r="B361">
            <v>27.59</v>
          </cell>
          <cell r="X361">
            <v>25.58261688398283</v>
          </cell>
          <cell r="Y361">
            <v>1.9573831160171693</v>
          </cell>
        </row>
        <row r="362">
          <cell r="B362">
            <v>28.01</v>
          </cell>
          <cell r="X362">
            <v>25.877452007645754</v>
          </cell>
          <cell r="Y362">
            <v>2.0825479923542467</v>
          </cell>
        </row>
        <row r="363">
          <cell r="B363">
            <v>28.29</v>
          </cell>
          <cell r="X363" t="str">
            <v/>
          </cell>
          <cell r="Y363" t="str">
            <v/>
          </cell>
        </row>
        <row r="364">
          <cell r="B364">
            <v>28.24</v>
          </cell>
          <cell r="X364">
            <v>25.945490882337197</v>
          </cell>
          <cell r="Y364">
            <v>2.2445091176628047</v>
          </cell>
        </row>
        <row r="365">
          <cell r="B365">
            <v>27.76</v>
          </cell>
          <cell r="X365">
            <v>26.058889006822938</v>
          </cell>
          <cell r="Y365">
            <v>1.9011109931770633</v>
          </cell>
        </row>
        <row r="366">
          <cell r="B366">
            <v>27.66</v>
          </cell>
          <cell r="X366">
            <v>25.435199322151369</v>
          </cell>
          <cell r="Y366">
            <v>2.17480067784863</v>
          </cell>
        </row>
        <row r="367">
          <cell r="B367">
            <v>27.93</v>
          </cell>
          <cell r="X367">
            <v>26.399083380280153</v>
          </cell>
          <cell r="Y367">
            <v>1.4809166197198458</v>
          </cell>
        </row>
        <row r="368">
          <cell r="B368">
            <v>28.33</v>
          </cell>
          <cell r="X368">
            <v>27.113491564540315</v>
          </cell>
          <cell r="Y368">
            <v>1.1665084354596864</v>
          </cell>
        </row>
        <row r="369">
          <cell r="B369">
            <v>29.07</v>
          </cell>
          <cell r="X369">
            <v>27.79388031145475</v>
          </cell>
          <cell r="Y369">
            <v>1.2261196885452499</v>
          </cell>
        </row>
        <row r="370">
          <cell r="B370">
            <v>28.84</v>
          </cell>
          <cell r="X370">
            <v>27.635122937174714</v>
          </cell>
          <cell r="Y370">
            <v>1.1548770628252853</v>
          </cell>
        </row>
        <row r="371">
          <cell r="B371">
            <v>29.01</v>
          </cell>
          <cell r="X371">
            <v>28.224793184500562</v>
          </cell>
          <cell r="Y371">
            <v>1.385206815499437</v>
          </cell>
        </row>
        <row r="372">
          <cell r="B372">
            <v>28.76</v>
          </cell>
          <cell r="X372">
            <v>27.691821999417584</v>
          </cell>
          <cell r="Y372">
            <v>1.6681780005824152</v>
          </cell>
        </row>
        <row r="373">
          <cell r="B373">
            <v>28.29</v>
          </cell>
          <cell r="X373">
            <v>27.2495693139232</v>
          </cell>
          <cell r="Y373">
            <v>1.640430686076801</v>
          </cell>
        </row>
        <row r="374">
          <cell r="B374">
            <v>28.92</v>
          </cell>
          <cell r="X374">
            <v>28.009336747977656</v>
          </cell>
          <cell r="Y374">
            <v>1.5106632520223435</v>
          </cell>
        </row>
        <row r="375">
          <cell r="B375">
            <v>29.25</v>
          </cell>
          <cell r="X375">
            <v>28.258812621846282</v>
          </cell>
          <cell r="Y375">
            <v>1.5911873781537196</v>
          </cell>
        </row>
        <row r="376">
          <cell r="B376">
            <v>29.04</v>
          </cell>
          <cell r="X376">
            <v>28.315511684089152</v>
          </cell>
          <cell r="Y376">
            <v>1.3244883159108483</v>
          </cell>
        </row>
        <row r="377">
          <cell r="B377">
            <v>29.03</v>
          </cell>
          <cell r="X377">
            <v>28.678385682443519</v>
          </cell>
          <cell r="Y377">
            <v>0.95161431755647996</v>
          </cell>
        </row>
        <row r="378">
          <cell r="B378">
            <v>29.25</v>
          </cell>
          <cell r="X378">
            <v>29.200017055077922</v>
          </cell>
          <cell r="Y378">
            <v>0.64998294492207975</v>
          </cell>
        </row>
        <row r="379">
          <cell r="B379">
            <v>30.09</v>
          </cell>
          <cell r="X379">
            <v>29.630929928123731</v>
          </cell>
          <cell r="Y379">
            <v>0.55907007187627045</v>
          </cell>
        </row>
        <row r="380">
          <cell r="B380">
            <v>30.01</v>
          </cell>
          <cell r="X380">
            <v>29.823706739749486</v>
          </cell>
          <cell r="Y380">
            <v>0.28629326025051327</v>
          </cell>
        </row>
        <row r="381">
          <cell r="B381">
            <v>29.97</v>
          </cell>
          <cell r="X381">
            <v>29.767007677506619</v>
          </cell>
          <cell r="Y381">
            <v>0.30299232249338104</v>
          </cell>
        </row>
        <row r="382">
          <cell r="B382">
            <v>30.29</v>
          </cell>
          <cell r="X382">
            <v>30.504095486663925</v>
          </cell>
          <cell r="Y382">
            <v>-0.11409548666392411</v>
          </cell>
        </row>
        <row r="383">
          <cell r="B383">
            <v>30.25</v>
          </cell>
          <cell r="X383">
            <v>30.06184280116954</v>
          </cell>
          <cell r="Y383">
            <v>0.28815719883046143</v>
          </cell>
        </row>
        <row r="384">
          <cell r="B384">
            <v>30.03</v>
          </cell>
          <cell r="X384">
            <v>30.016483551375245</v>
          </cell>
          <cell r="Y384">
            <v>0.46351644862475538</v>
          </cell>
        </row>
        <row r="385">
          <cell r="B385">
            <v>29.8</v>
          </cell>
          <cell r="X385">
            <v>29.959784489132375</v>
          </cell>
          <cell r="Y385">
            <v>0.29021551086762543</v>
          </cell>
        </row>
        <row r="386">
          <cell r="B386">
            <v>29.3</v>
          </cell>
          <cell r="X386" t="str">
            <v/>
          </cell>
          <cell r="Y386" t="str">
            <v/>
          </cell>
        </row>
        <row r="387">
          <cell r="B387">
            <v>29.3</v>
          </cell>
          <cell r="X387">
            <v>29.619590115675155</v>
          </cell>
          <cell r="Y387">
            <v>0.13040988432484468</v>
          </cell>
        </row>
        <row r="388">
          <cell r="B388">
            <v>29.54</v>
          </cell>
          <cell r="X388">
            <v>29.937104864235227</v>
          </cell>
          <cell r="Y388">
            <v>5.2895135764771339E-2</v>
          </cell>
        </row>
        <row r="389">
          <cell r="B389">
            <v>29.79</v>
          </cell>
          <cell r="X389">
            <v>30.175240925655281</v>
          </cell>
          <cell r="Y389">
            <v>6.4759074344717504E-2</v>
          </cell>
        </row>
        <row r="390">
          <cell r="B390">
            <v>29.9</v>
          </cell>
          <cell r="X390">
            <v>29.778347489955191</v>
          </cell>
          <cell r="Y390">
            <v>0.57165251004481021</v>
          </cell>
        </row>
        <row r="391">
          <cell r="B391">
            <v>29.86</v>
          </cell>
          <cell r="X391">
            <v>29.835046552198062</v>
          </cell>
          <cell r="Y391">
            <v>0.47495344780193705</v>
          </cell>
        </row>
        <row r="392">
          <cell r="B392">
            <v>30.32</v>
          </cell>
          <cell r="X392">
            <v>30.54945473645822</v>
          </cell>
          <cell r="Y392">
            <v>0.22054526354177995</v>
          </cell>
        </row>
        <row r="393">
          <cell r="B393">
            <v>30.15</v>
          </cell>
          <cell r="X393">
            <v>30.45873623686963</v>
          </cell>
          <cell r="Y393">
            <v>0.1412637631303717</v>
          </cell>
        </row>
        <row r="394">
          <cell r="B394">
            <v>29.97</v>
          </cell>
          <cell r="X394">
            <v>30.69687229828968</v>
          </cell>
          <cell r="Y394">
            <v>-0.2768722982896783</v>
          </cell>
        </row>
        <row r="395">
          <cell r="B395">
            <v>29.45</v>
          </cell>
          <cell r="X395">
            <v>30.265959425243871</v>
          </cell>
          <cell r="Y395">
            <v>-0.36595942524387226</v>
          </cell>
        </row>
        <row r="396">
          <cell r="B396">
            <v>29.34</v>
          </cell>
          <cell r="X396">
            <v>30.231939987898151</v>
          </cell>
          <cell r="Y396">
            <v>-0.44193998789815225</v>
          </cell>
        </row>
        <row r="397">
          <cell r="B397">
            <v>29</v>
          </cell>
          <cell r="X397">
            <v>29.698968802815173</v>
          </cell>
          <cell r="Y397">
            <v>-0.24896880281517397</v>
          </cell>
        </row>
        <row r="398">
          <cell r="B398">
            <v>29.42</v>
          </cell>
          <cell r="X398">
            <v>30.095862238515263</v>
          </cell>
          <cell r="Y398">
            <v>-0.22586223851526199</v>
          </cell>
        </row>
        <row r="399">
          <cell r="B399">
            <v>29.78</v>
          </cell>
          <cell r="X399">
            <v>30.719551923186831</v>
          </cell>
          <cell r="Y399">
            <v>-0.48955192318683061</v>
          </cell>
        </row>
        <row r="400">
          <cell r="B400">
            <v>30.61</v>
          </cell>
          <cell r="X400">
            <v>30.220600175449576</v>
          </cell>
          <cell r="Y400">
            <v>0.38939982455042355</v>
          </cell>
        </row>
        <row r="401">
          <cell r="B401">
            <v>30.34</v>
          </cell>
          <cell r="X401">
            <v>30.265959425243871</v>
          </cell>
          <cell r="Y401">
            <v>7.4040574756129018E-2</v>
          </cell>
        </row>
        <row r="402">
          <cell r="B402">
            <v>30.34</v>
          </cell>
          <cell r="X402" t="str">
            <v/>
          </cell>
          <cell r="Y402" t="str">
            <v/>
          </cell>
        </row>
        <row r="403">
          <cell r="B403">
            <v>30.79</v>
          </cell>
          <cell r="X403">
            <v>30.674192673392533</v>
          </cell>
          <cell r="Y403">
            <v>0.11580732660746662</v>
          </cell>
        </row>
        <row r="404">
          <cell r="B404">
            <v>31.12</v>
          </cell>
          <cell r="X404">
            <v>31.649416543969892</v>
          </cell>
          <cell r="Y404">
            <v>-0.5294165439698908</v>
          </cell>
        </row>
        <row r="405">
          <cell r="B405">
            <v>30.8</v>
          </cell>
          <cell r="X405">
            <v>31.354581420306971</v>
          </cell>
          <cell r="Y405">
            <v>-2.6445814203069702</v>
          </cell>
        </row>
        <row r="406">
          <cell r="B406">
            <v>30.54</v>
          </cell>
          <cell r="X406" t="str">
            <v/>
          </cell>
          <cell r="Y406" t="str">
            <v/>
          </cell>
        </row>
        <row r="407">
          <cell r="B407">
            <v>30.47</v>
          </cell>
          <cell r="X407">
            <v>31.490659169689859</v>
          </cell>
          <cell r="Y407">
            <v>-1.0206591696898606</v>
          </cell>
        </row>
        <row r="408">
          <cell r="B408">
            <v>30.22</v>
          </cell>
          <cell r="X408">
            <v>31.433960107446989</v>
          </cell>
          <cell r="Y408">
            <v>-1.2139601074469901</v>
          </cell>
        </row>
        <row r="409">
          <cell r="B409">
            <v>30.71</v>
          </cell>
          <cell r="X409">
            <v>33.055553287593064</v>
          </cell>
          <cell r="Y409">
            <v>-2.3455532875930629</v>
          </cell>
        </row>
        <row r="410">
          <cell r="B410">
            <v>31.05</v>
          </cell>
          <cell r="X410">
            <v>33.475126348190301</v>
          </cell>
          <cell r="Y410">
            <v>-1.4251263481903038</v>
          </cell>
        </row>
        <row r="411">
          <cell r="B411">
            <v>32.17</v>
          </cell>
          <cell r="X411">
            <v>33.12359216228451</v>
          </cell>
          <cell r="Y411">
            <v>-0.60359216228450663</v>
          </cell>
        </row>
        <row r="412">
          <cell r="B412">
            <v>32.82</v>
          </cell>
          <cell r="X412">
            <v>33.293689349013114</v>
          </cell>
          <cell r="Y412">
            <v>-0.12368934901311235</v>
          </cell>
        </row>
        <row r="413">
          <cell r="B413">
            <v>32.83</v>
          </cell>
          <cell r="X413">
            <v>33.30502916146169</v>
          </cell>
          <cell r="Y413">
            <v>-0.12502916146168985</v>
          </cell>
        </row>
        <row r="414">
          <cell r="B414">
            <v>32.97</v>
          </cell>
          <cell r="X414">
            <v>33.032873662695913</v>
          </cell>
          <cell r="Y414">
            <v>0.28712633730408754</v>
          </cell>
        </row>
        <row r="415">
          <cell r="B415">
            <v>32.83</v>
          </cell>
          <cell r="X415">
            <v>33.520485597984596</v>
          </cell>
          <cell r="Y415">
            <v>-0.34048559798459621</v>
          </cell>
        </row>
        <row r="416">
          <cell r="B416">
            <v>32.69</v>
          </cell>
          <cell r="X416">
            <v>34.042116970618999</v>
          </cell>
          <cell r="Y416">
            <v>-1.0021169706189994</v>
          </cell>
        </row>
        <row r="417">
          <cell r="B417">
            <v>32.700000000000003</v>
          </cell>
          <cell r="X417">
            <v>34.064796595516142</v>
          </cell>
          <cell r="Y417">
            <v>-1.0147965955161453</v>
          </cell>
        </row>
        <row r="418">
          <cell r="B418">
            <v>32.5</v>
          </cell>
          <cell r="X418">
            <v>34.57508815570197</v>
          </cell>
          <cell r="Y418">
            <v>-1.7250881557019682</v>
          </cell>
        </row>
        <row r="419">
          <cell r="B419">
            <v>32.32</v>
          </cell>
          <cell r="X419">
            <v>34.699826092636286</v>
          </cell>
          <cell r="Y419">
            <v>-2.0298260926362843</v>
          </cell>
        </row>
        <row r="420">
          <cell r="B420">
            <v>32.57</v>
          </cell>
          <cell r="X420">
            <v>35.221457465270689</v>
          </cell>
          <cell r="Y420">
            <v>-2.301457465270687</v>
          </cell>
        </row>
        <row r="421">
          <cell r="B421">
            <v>32.880000000000003</v>
          </cell>
          <cell r="X421">
            <v>36.071943398913731</v>
          </cell>
          <cell r="Y421">
            <v>-2.8419433989137346</v>
          </cell>
        </row>
        <row r="422">
          <cell r="B422">
            <v>33.909999999999997</v>
          </cell>
          <cell r="X422">
            <v>36.491516459510969</v>
          </cell>
          <cell r="Y422">
            <v>-2.3315164595109721</v>
          </cell>
        </row>
        <row r="423">
          <cell r="B423">
            <v>34.22</v>
          </cell>
          <cell r="X423">
            <v>37.103866331733961</v>
          </cell>
          <cell r="Y423">
            <v>-2.6338663317339623</v>
          </cell>
        </row>
        <row r="424">
          <cell r="B424">
            <v>34.049999999999997</v>
          </cell>
          <cell r="X424">
            <v>35.561651838727904</v>
          </cell>
          <cell r="Y424">
            <v>-1.2616518387279072</v>
          </cell>
        </row>
        <row r="425">
          <cell r="B425">
            <v>34.1</v>
          </cell>
          <cell r="X425">
            <v>35.017340841196358</v>
          </cell>
          <cell r="Y425">
            <v>-0.66734084119635639</v>
          </cell>
        </row>
        <row r="426">
          <cell r="B426">
            <v>34.770000000000003</v>
          </cell>
          <cell r="X426">
            <v>35.595671276073631</v>
          </cell>
          <cell r="Y426">
            <v>-1.125671276073632</v>
          </cell>
        </row>
        <row r="427">
          <cell r="B427">
            <v>34.4</v>
          </cell>
          <cell r="X427">
            <v>35.436913901793595</v>
          </cell>
          <cell r="Y427">
            <v>-0.3369139017935936</v>
          </cell>
        </row>
        <row r="428">
          <cell r="B428">
            <v>34.28</v>
          </cell>
          <cell r="X428">
            <v>35.244137090167833</v>
          </cell>
          <cell r="Y428">
            <v>0.23586290983216429</v>
          </cell>
        </row>
        <row r="429">
          <cell r="B429">
            <v>34.270000000000003</v>
          </cell>
          <cell r="X429">
            <v>34.507049281010531</v>
          </cell>
          <cell r="Y429">
            <v>1.3629507189894667</v>
          </cell>
        </row>
        <row r="430">
          <cell r="B430">
            <v>35.11</v>
          </cell>
          <cell r="X430">
            <v>35.244137090167833</v>
          </cell>
          <cell r="Y430">
            <v>1.0658629098321697</v>
          </cell>
        </row>
        <row r="431">
          <cell r="B431">
            <v>34.78</v>
          </cell>
          <cell r="X431">
            <v>34.881263091813466</v>
          </cell>
          <cell r="Y431">
            <v>1.098736908186531</v>
          </cell>
        </row>
        <row r="432">
          <cell r="B432">
            <v>34.61</v>
          </cell>
          <cell r="X432">
            <v>34.677146467739135</v>
          </cell>
          <cell r="Y432">
            <v>1.1328535322608673</v>
          </cell>
        </row>
        <row r="433">
          <cell r="B433">
            <v>34.61</v>
          </cell>
          <cell r="X433">
            <v>34.994661216299207</v>
          </cell>
          <cell r="Y433">
            <v>0.81533878370079549</v>
          </cell>
        </row>
        <row r="434">
          <cell r="B434">
            <v>35.130000000000003</v>
          </cell>
          <cell r="X434">
            <v>34.892602904262041</v>
          </cell>
          <cell r="Y434">
            <v>0.93739709573795693</v>
          </cell>
        </row>
        <row r="435">
          <cell r="B435">
            <v>35.42</v>
          </cell>
          <cell r="X435">
            <v>34.677146467739135</v>
          </cell>
          <cell r="Y435">
            <v>1.2428535322608667</v>
          </cell>
        </row>
        <row r="436">
          <cell r="B436">
            <v>35.049999999999997</v>
          </cell>
          <cell r="X436">
            <v>34.48436965611338</v>
          </cell>
          <cell r="Y436">
            <v>1.0656303438866175</v>
          </cell>
        </row>
        <row r="437">
          <cell r="B437">
            <v>35.159999999999997</v>
          </cell>
          <cell r="X437">
            <v>34.45035021876766</v>
          </cell>
          <cell r="Y437">
            <v>1.2096497812323364</v>
          </cell>
        </row>
        <row r="438">
          <cell r="B438">
            <v>35.409999999999997</v>
          </cell>
          <cell r="X438">
            <v>35.244137090167833</v>
          </cell>
          <cell r="Y438">
            <v>1.165862909832164</v>
          </cell>
        </row>
        <row r="439">
          <cell r="B439">
            <v>35.729999999999997</v>
          </cell>
          <cell r="X439">
            <v>35.187438027924969</v>
          </cell>
          <cell r="Y439">
            <v>1.5425619720750277</v>
          </cell>
        </row>
        <row r="440">
          <cell r="B440">
            <v>35.99</v>
          </cell>
          <cell r="X440">
            <v>35.48227315158789</v>
          </cell>
          <cell r="Y440">
            <v>1.507726848412112</v>
          </cell>
        </row>
        <row r="441">
          <cell r="B441">
            <v>37.06</v>
          </cell>
          <cell r="X441">
            <v>36.412137772370954</v>
          </cell>
          <cell r="Y441">
            <v>1.647862227629048</v>
          </cell>
        </row>
        <row r="442">
          <cell r="B442">
            <v>37.14</v>
          </cell>
          <cell r="X442">
            <v>35.743088837905091</v>
          </cell>
          <cell r="Y442">
            <v>2.3969111620949093</v>
          </cell>
        </row>
        <row r="443">
          <cell r="B443">
            <v>36.71</v>
          </cell>
          <cell r="X443" t="str">
            <v/>
          </cell>
          <cell r="Y443" t="str">
            <v/>
          </cell>
        </row>
        <row r="444">
          <cell r="B444">
            <v>36.659999999999997</v>
          </cell>
          <cell r="X444">
            <v>35.754428650353667</v>
          </cell>
          <cell r="Y444">
            <v>1.7555713496463312</v>
          </cell>
        </row>
        <row r="445">
          <cell r="B445">
            <v>37.29</v>
          </cell>
          <cell r="X445">
            <v>36.60491458399671</v>
          </cell>
          <cell r="Y445">
            <v>1.035085416003291</v>
          </cell>
        </row>
        <row r="446">
          <cell r="B446">
            <v>37.04</v>
          </cell>
          <cell r="X446">
            <v>36.525535896856695</v>
          </cell>
          <cell r="Y446">
            <v>0.86446410314330535</v>
          </cell>
        </row>
        <row r="447">
          <cell r="B447">
            <v>36.67</v>
          </cell>
          <cell r="X447">
            <v>36.797691395622465</v>
          </cell>
          <cell r="Y447">
            <v>0.22230860437753819</v>
          </cell>
        </row>
        <row r="448">
          <cell r="B448">
            <v>36.92</v>
          </cell>
          <cell r="X448">
            <v>37.455400517639752</v>
          </cell>
          <cell r="Y448">
            <v>6.4599482360250704E-2</v>
          </cell>
        </row>
        <row r="449">
          <cell r="B449">
            <v>36.65</v>
          </cell>
          <cell r="X449">
            <v>37.115206144182537</v>
          </cell>
          <cell r="Y449">
            <v>0.13479385581746328</v>
          </cell>
        </row>
        <row r="450">
          <cell r="B450">
            <v>36.68</v>
          </cell>
          <cell r="X450">
            <v>37.047167269491091</v>
          </cell>
          <cell r="Y450">
            <v>0.2328327305089104</v>
          </cell>
        </row>
        <row r="451">
          <cell r="B451">
            <v>37.36</v>
          </cell>
          <cell r="X451">
            <v>37.863633765788421</v>
          </cell>
          <cell r="Y451">
            <v>-3.6337657884217833E-3</v>
          </cell>
        </row>
        <row r="452">
          <cell r="B452">
            <v>37.880000000000003</v>
          </cell>
          <cell r="X452">
            <v>38.532682700254284</v>
          </cell>
          <cell r="Y452">
            <v>-5.268270025428734E-2</v>
          </cell>
        </row>
        <row r="453">
          <cell r="B453">
            <v>37.729999999999997</v>
          </cell>
          <cell r="X453">
            <v>38.045070764965601</v>
          </cell>
          <cell r="Y453">
            <v>0.28492923503439727</v>
          </cell>
        </row>
        <row r="454">
          <cell r="B454">
            <v>38.590000000000003</v>
          </cell>
          <cell r="X454">
            <v>39.893460194083154</v>
          </cell>
          <cell r="Y454">
            <v>-0.70346019408315641</v>
          </cell>
        </row>
        <row r="455">
          <cell r="B455">
            <v>38.56</v>
          </cell>
          <cell r="X455">
            <v>39.655324132663104</v>
          </cell>
          <cell r="Y455">
            <v>-0.49532413266310726</v>
          </cell>
        </row>
        <row r="456">
          <cell r="B456">
            <v>38.880000000000003</v>
          </cell>
          <cell r="X456">
            <v>40.392411941820406</v>
          </cell>
          <cell r="Y456">
            <v>-0.91241194182040886</v>
          </cell>
        </row>
        <row r="457">
          <cell r="B457">
            <v>37.92</v>
          </cell>
          <cell r="X457">
            <v>39.666663945111679</v>
          </cell>
          <cell r="Y457">
            <v>-1.1466639451116762</v>
          </cell>
        </row>
        <row r="458">
          <cell r="B458">
            <v>37.32</v>
          </cell>
          <cell r="X458">
            <v>39.145032572477277</v>
          </cell>
          <cell r="Y458">
            <v>-1.225032572477275</v>
          </cell>
        </row>
        <row r="459">
          <cell r="B459">
            <v>36.340000000000003</v>
          </cell>
          <cell r="X459">
            <v>41.877927372583599</v>
          </cell>
          <cell r="Y459">
            <v>-4.9379273725836015</v>
          </cell>
        </row>
        <row r="460">
          <cell r="B460">
            <v>36.01</v>
          </cell>
          <cell r="X460">
            <v>41.197538625669161</v>
          </cell>
          <cell r="Y460">
            <v>-4.5875386256691613</v>
          </cell>
        </row>
        <row r="461">
          <cell r="B461">
            <v>36.49</v>
          </cell>
          <cell r="X461">
            <v>41.696490373406412</v>
          </cell>
          <cell r="Y461">
            <v>-4.6064903734064089</v>
          </cell>
        </row>
        <row r="462">
          <cell r="B462">
            <v>36.94</v>
          </cell>
          <cell r="X462">
            <v>41.832568122789297</v>
          </cell>
          <cell r="Y462">
            <v>-4.292568122789298</v>
          </cell>
        </row>
        <row r="463">
          <cell r="B463">
            <v>36.520000000000003</v>
          </cell>
          <cell r="X463">
            <v>37.977031890274155</v>
          </cell>
          <cell r="Y463">
            <v>-0.8570318902741576</v>
          </cell>
        </row>
        <row r="464">
          <cell r="B464">
            <v>37.119999999999997</v>
          </cell>
          <cell r="X464">
            <v>38.816178011468629</v>
          </cell>
          <cell r="Y464">
            <v>-1.196178011468632</v>
          </cell>
        </row>
        <row r="465">
          <cell r="B465">
            <v>36.17</v>
          </cell>
          <cell r="X465">
            <v>37.897653203134141</v>
          </cell>
          <cell r="Y465">
            <v>-1.2276532031341389</v>
          </cell>
        </row>
        <row r="466">
          <cell r="B466">
            <v>35.409999999999997</v>
          </cell>
          <cell r="X466">
            <v>37.183245018873983</v>
          </cell>
          <cell r="Y466">
            <v>-1.2732450188739861</v>
          </cell>
        </row>
        <row r="467">
          <cell r="B467">
            <v>36.31</v>
          </cell>
          <cell r="X467">
            <v>37.818274515994119</v>
          </cell>
          <cell r="Y467">
            <v>-1.0082745159941169</v>
          </cell>
        </row>
        <row r="468">
          <cell r="B468">
            <v>36.840000000000003</v>
          </cell>
          <cell r="X468">
            <v>38.147129077002766</v>
          </cell>
          <cell r="Y468">
            <v>-0.30712907700276304</v>
          </cell>
        </row>
        <row r="469">
          <cell r="B469">
            <v>36.78</v>
          </cell>
          <cell r="X469">
            <v>40.131596255503204</v>
          </cell>
          <cell r="Y469">
            <v>-2.3515962555032033</v>
          </cell>
        </row>
        <row r="470">
          <cell r="B470">
            <v>36.75</v>
          </cell>
          <cell r="X470">
            <v>40.381072129371837</v>
          </cell>
          <cell r="Y470">
            <v>-2.6310721293718373</v>
          </cell>
        </row>
        <row r="471">
          <cell r="B471">
            <v>37.76</v>
          </cell>
          <cell r="X471">
            <v>40.936722939351959</v>
          </cell>
          <cell r="Y471">
            <v>-2.1767229393519614</v>
          </cell>
        </row>
        <row r="472">
          <cell r="B472">
            <v>36.909999999999997</v>
          </cell>
          <cell r="X472" t="str">
            <v/>
          </cell>
          <cell r="Y472" t="str">
            <v/>
          </cell>
        </row>
        <row r="473">
          <cell r="B473">
            <v>37.369999999999997</v>
          </cell>
          <cell r="X473">
            <v>40.279013817334672</v>
          </cell>
          <cell r="Y473">
            <v>-1.9090138173346745</v>
          </cell>
        </row>
        <row r="474">
          <cell r="B474">
            <v>37.630000000000003</v>
          </cell>
          <cell r="X474">
            <v>41.333616375052046</v>
          </cell>
          <cell r="Y474">
            <v>-2.703616375052043</v>
          </cell>
        </row>
        <row r="475">
          <cell r="B475">
            <v>36.92</v>
          </cell>
          <cell r="X475">
            <v>40.857344252211938</v>
          </cell>
          <cell r="Y475">
            <v>-2.9373442522119362</v>
          </cell>
        </row>
        <row r="476">
          <cell r="B476">
            <v>36.74</v>
          </cell>
          <cell r="X476">
            <v>40.709926690380478</v>
          </cell>
          <cell r="Y476">
            <v>-2.9699266903804755</v>
          </cell>
        </row>
        <row r="477">
          <cell r="B477">
            <v>36.28</v>
          </cell>
          <cell r="X477">
            <v>40.19963513019465</v>
          </cell>
          <cell r="Y477">
            <v>-2.9196351301946493</v>
          </cell>
        </row>
        <row r="478">
          <cell r="B478">
            <v>37.06</v>
          </cell>
          <cell r="X478">
            <v>40.846004439763369</v>
          </cell>
          <cell r="Y478">
            <v>-2.7860044397633672</v>
          </cell>
        </row>
        <row r="479">
          <cell r="B479">
            <v>36.950000000000003</v>
          </cell>
          <cell r="X479">
            <v>40.982082189146254</v>
          </cell>
          <cell r="Y479">
            <v>-3.0320821891462515</v>
          </cell>
        </row>
        <row r="480">
          <cell r="B480">
            <v>37.44</v>
          </cell>
          <cell r="X480">
            <v>41.537732999126376</v>
          </cell>
          <cell r="Y480">
            <v>-3.0977329991263787</v>
          </cell>
        </row>
        <row r="481">
          <cell r="B481">
            <v>37.86</v>
          </cell>
          <cell r="X481">
            <v>41.821228310340729</v>
          </cell>
          <cell r="Y481">
            <v>-2.9612283103407293</v>
          </cell>
        </row>
        <row r="482">
          <cell r="B482">
            <v>38.21</v>
          </cell>
          <cell r="X482">
            <v>42.365539307872275</v>
          </cell>
          <cell r="Y482">
            <v>-3.1555393078722744</v>
          </cell>
        </row>
        <row r="483">
          <cell r="B483">
            <v>37.86</v>
          </cell>
          <cell r="X483">
            <v>41.934626434826463</v>
          </cell>
          <cell r="Y483">
            <v>-3.0746264348264631</v>
          </cell>
        </row>
        <row r="484">
          <cell r="B484">
            <v>37.17</v>
          </cell>
          <cell r="X484">
            <v>41.095480313631995</v>
          </cell>
          <cell r="Y484">
            <v>-2.9254803136319936</v>
          </cell>
        </row>
        <row r="485">
          <cell r="B485">
            <v>36.81</v>
          </cell>
          <cell r="X485">
            <v>40.562509128549017</v>
          </cell>
          <cell r="Y485">
            <v>-2.7525091285490149</v>
          </cell>
        </row>
        <row r="486">
          <cell r="B486">
            <v>37.36</v>
          </cell>
          <cell r="X486">
            <v>40.846004439763369</v>
          </cell>
          <cell r="Y486">
            <v>-2.48600443976337</v>
          </cell>
        </row>
        <row r="487">
          <cell r="B487">
            <v>37.340000000000003</v>
          </cell>
          <cell r="X487" t="str">
            <v/>
          </cell>
          <cell r="Y487" t="str">
            <v/>
          </cell>
        </row>
        <row r="488">
          <cell r="B488">
            <v>37.93</v>
          </cell>
          <cell r="X488">
            <v>39.734702819803118</v>
          </cell>
          <cell r="Y488">
            <v>-1.2047028198031171</v>
          </cell>
        </row>
        <row r="489">
          <cell r="B489">
            <v>38.54</v>
          </cell>
          <cell r="X489">
            <v>40.777965565071923</v>
          </cell>
          <cell r="Y489">
            <v>-1.6379655650719229</v>
          </cell>
        </row>
        <row r="490">
          <cell r="B490">
            <v>39.619999999999997</v>
          </cell>
          <cell r="X490">
            <v>42.002665309517909</v>
          </cell>
          <cell r="Y490">
            <v>-1.2826653095179097</v>
          </cell>
        </row>
        <row r="491">
          <cell r="B491">
            <v>39.49</v>
          </cell>
          <cell r="X491">
            <v>41.968645872172189</v>
          </cell>
          <cell r="Y491">
            <v>-1.3786458721721857</v>
          </cell>
        </row>
        <row r="492">
          <cell r="B492">
            <v>39.630000000000003</v>
          </cell>
          <cell r="X492">
            <v>42.059364371760779</v>
          </cell>
          <cell r="Y492">
            <v>-1.3293643717607821</v>
          </cell>
        </row>
        <row r="493">
          <cell r="B493">
            <v>40.21</v>
          </cell>
          <cell r="X493">
            <v>42.819131805815232</v>
          </cell>
          <cell r="Y493">
            <v>-1.5091318058152297</v>
          </cell>
        </row>
        <row r="494">
          <cell r="B494">
            <v>41.28</v>
          </cell>
          <cell r="X494">
            <v>44.429385173512735</v>
          </cell>
          <cell r="Y494">
            <v>-2.0493851735127322</v>
          </cell>
        </row>
        <row r="495">
          <cell r="B495">
            <v>41.2</v>
          </cell>
          <cell r="X495">
            <v>44.372686111269864</v>
          </cell>
          <cell r="Y495">
            <v>-2.0726861112698671</v>
          </cell>
        </row>
        <row r="496">
          <cell r="B496">
            <v>41.28</v>
          </cell>
          <cell r="X496">
            <v>44.599482360241346</v>
          </cell>
          <cell r="Y496">
            <v>-2.2194823602413436</v>
          </cell>
        </row>
        <row r="497">
          <cell r="B497">
            <v>41.58</v>
          </cell>
          <cell r="X497">
            <v>43.340763178449635</v>
          </cell>
          <cell r="Y497">
            <v>-0.66076317844963484</v>
          </cell>
        </row>
        <row r="498">
          <cell r="B498">
            <v>41.65</v>
          </cell>
          <cell r="X498">
            <v>43.737656614149721</v>
          </cell>
          <cell r="Y498">
            <v>-0.98765661414972072</v>
          </cell>
        </row>
        <row r="499">
          <cell r="B499">
            <v>42.61</v>
          </cell>
          <cell r="X499">
            <v>44.905657296352842</v>
          </cell>
          <cell r="Y499">
            <v>-1.1956572963528416</v>
          </cell>
        </row>
        <row r="500">
          <cell r="B500">
            <v>42.96</v>
          </cell>
          <cell r="X500">
            <v>44.996375795941432</v>
          </cell>
          <cell r="Y500">
            <v>-0.93637579594143006</v>
          </cell>
        </row>
        <row r="501">
          <cell r="B501">
            <v>42.81</v>
          </cell>
          <cell r="X501">
            <v>45.075754483081447</v>
          </cell>
          <cell r="Y501">
            <v>-1.1657544830814501</v>
          </cell>
        </row>
        <row r="502">
          <cell r="B502">
            <v>42.7</v>
          </cell>
          <cell r="X502">
            <v>45.552026605921554</v>
          </cell>
          <cell r="Y502">
            <v>-1.7520266059215572</v>
          </cell>
        </row>
        <row r="503">
          <cell r="B503">
            <v>42.21</v>
          </cell>
          <cell r="X503">
            <v>44.338666673924145</v>
          </cell>
          <cell r="Y503">
            <v>-1.0286666739241426</v>
          </cell>
        </row>
        <row r="504">
          <cell r="B504">
            <v>42.93</v>
          </cell>
          <cell r="X504">
            <v>44.56546292289562</v>
          </cell>
          <cell r="Y504">
            <v>-1.1354629228956199</v>
          </cell>
        </row>
        <row r="505">
          <cell r="B505">
            <v>43.45</v>
          </cell>
          <cell r="X505">
            <v>44.826278609212821</v>
          </cell>
          <cell r="Y505">
            <v>-0.87627860921281808</v>
          </cell>
        </row>
        <row r="506">
          <cell r="B506">
            <v>42.63</v>
          </cell>
          <cell r="X506">
            <v>44.077850987606944</v>
          </cell>
          <cell r="Y506">
            <v>-0.94785098760694098</v>
          </cell>
        </row>
        <row r="507">
          <cell r="B507">
            <v>43.26</v>
          </cell>
          <cell r="X507">
            <v>43.873734363532613</v>
          </cell>
          <cell r="Y507">
            <v>0.13626563646738532</v>
          </cell>
        </row>
        <row r="508">
          <cell r="B508">
            <v>43.17</v>
          </cell>
          <cell r="X508">
            <v>43.374782615795354</v>
          </cell>
          <cell r="Y508">
            <v>0.54521738420464771</v>
          </cell>
        </row>
        <row r="509">
          <cell r="B509">
            <v>43.98</v>
          </cell>
          <cell r="X509">
            <v>44.14588986229839</v>
          </cell>
          <cell r="Y509">
            <v>0.58411013770160736</v>
          </cell>
        </row>
        <row r="510">
          <cell r="B510">
            <v>44.66</v>
          </cell>
          <cell r="X510">
            <v>44.928336921249986</v>
          </cell>
          <cell r="Y510">
            <v>0.58166307875001166</v>
          </cell>
        </row>
        <row r="511">
          <cell r="B511">
            <v>44.28</v>
          </cell>
          <cell r="X511">
            <v>44.76957954696995</v>
          </cell>
          <cell r="Y511">
            <v>0.26042045303005068</v>
          </cell>
        </row>
        <row r="512">
          <cell r="B512">
            <v>43.69</v>
          </cell>
          <cell r="X512">
            <v>44.29330742412985</v>
          </cell>
          <cell r="Y512">
            <v>0.14669257587014783</v>
          </cell>
        </row>
        <row r="513">
          <cell r="B513">
            <v>44.11</v>
          </cell>
          <cell r="X513">
            <v>44.463404610858454</v>
          </cell>
          <cell r="Y513">
            <v>0.39659538914154524</v>
          </cell>
        </row>
        <row r="514">
          <cell r="B514">
            <v>44.31</v>
          </cell>
          <cell r="X514">
            <v>43.748996426598296</v>
          </cell>
          <cell r="Y514">
            <v>1.061003573401706</v>
          </cell>
        </row>
        <row r="515">
          <cell r="B515">
            <v>44.49</v>
          </cell>
          <cell r="X515">
            <v>43.885074175981188</v>
          </cell>
          <cell r="Y515">
            <v>1.1049258240188138</v>
          </cell>
        </row>
        <row r="516">
          <cell r="B516">
            <v>44.98</v>
          </cell>
          <cell r="X516">
            <v>44.712880484727087</v>
          </cell>
          <cell r="Y516">
            <v>0.76711951527290978</v>
          </cell>
        </row>
        <row r="517">
          <cell r="B517">
            <v>45.44</v>
          </cell>
          <cell r="X517">
            <v>44.168569487195533</v>
          </cell>
          <cell r="Y517">
            <v>1.7714305128044643</v>
          </cell>
        </row>
        <row r="518">
          <cell r="B518">
            <v>45.3</v>
          </cell>
          <cell r="X518">
            <v>44.213928736989828</v>
          </cell>
          <cell r="Y518">
            <v>0.58607126301016876</v>
          </cell>
        </row>
        <row r="519">
          <cell r="B519">
            <v>46.18</v>
          </cell>
          <cell r="X519">
            <v>44.327326861475569</v>
          </cell>
          <cell r="Y519">
            <v>1.3526731385244304</v>
          </cell>
        </row>
        <row r="520">
          <cell r="B520">
            <v>46.32</v>
          </cell>
          <cell r="X520">
            <v>45.268531294707209</v>
          </cell>
          <cell r="Y520">
            <v>0.55146870529279113</v>
          </cell>
        </row>
        <row r="521">
          <cell r="B521">
            <v>45.71</v>
          </cell>
          <cell r="X521">
            <v>44.644841610035641</v>
          </cell>
          <cell r="Y521">
            <v>1.0651583899643597</v>
          </cell>
        </row>
        <row r="522">
          <cell r="B522">
            <v>46.55</v>
          </cell>
          <cell r="X522">
            <v>45.234511857361483</v>
          </cell>
          <cell r="Y522">
            <v>1.0654881426385145</v>
          </cell>
        </row>
        <row r="523">
          <cell r="B523">
            <v>47.35</v>
          </cell>
          <cell r="X523">
            <v>46.436531976910324</v>
          </cell>
          <cell r="Y523">
            <v>0.66346802308967767</v>
          </cell>
        </row>
        <row r="524">
          <cell r="B524">
            <v>47.84</v>
          </cell>
          <cell r="X524">
            <v>47.048881849133316</v>
          </cell>
          <cell r="Y524">
            <v>0.54111815086668713</v>
          </cell>
        </row>
        <row r="525">
          <cell r="B525">
            <v>47.72</v>
          </cell>
          <cell r="X525" t="str">
            <v/>
          </cell>
          <cell r="Y525" t="str">
            <v/>
          </cell>
        </row>
        <row r="526">
          <cell r="B526">
            <v>48.48</v>
          </cell>
          <cell r="X526">
            <v>47.604532659113438</v>
          </cell>
          <cell r="Y526">
            <v>0.62546734088655853</v>
          </cell>
        </row>
        <row r="527">
          <cell r="B527">
            <v>48.67</v>
          </cell>
          <cell r="X527">
            <v>47.615872471562014</v>
          </cell>
          <cell r="Y527">
            <v>0.80412752843798785</v>
          </cell>
        </row>
        <row r="528">
          <cell r="B528">
            <v>49.33</v>
          </cell>
          <cell r="X528">
            <v>48.420999155410762</v>
          </cell>
          <cell r="Y528">
            <v>0.65900084458923658</v>
          </cell>
        </row>
        <row r="529">
          <cell r="B529">
            <v>48.13</v>
          </cell>
          <cell r="X529">
            <v>48.749853716419409</v>
          </cell>
          <cell r="Y529">
            <v>-0.86985371641940645</v>
          </cell>
        </row>
        <row r="530">
          <cell r="B530">
            <v>49.6</v>
          </cell>
          <cell r="X530">
            <v>49.770436836791063</v>
          </cell>
          <cell r="Y530">
            <v>-0.42043683679106181</v>
          </cell>
        </row>
        <row r="531">
          <cell r="B531">
            <v>49.84</v>
          </cell>
          <cell r="X531">
            <v>50.688961645125552</v>
          </cell>
          <cell r="Y531">
            <v>-1.0989616451255486</v>
          </cell>
        </row>
        <row r="532">
          <cell r="B532">
            <v>49.79</v>
          </cell>
          <cell r="X532">
            <v>50.382786709014056</v>
          </cell>
          <cell r="Y532">
            <v>-0.84278670901405661</v>
          </cell>
        </row>
        <row r="533">
          <cell r="B533">
            <v>49.59</v>
          </cell>
          <cell r="X533">
            <v>49.554980400268157</v>
          </cell>
          <cell r="Y533">
            <v>-0.21498040026815346</v>
          </cell>
        </row>
        <row r="534">
          <cell r="B534">
            <v>48.63</v>
          </cell>
          <cell r="X534">
            <v>48.647795404382244</v>
          </cell>
          <cell r="Y534">
            <v>-0.26779540438224103</v>
          </cell>
        </row>
        <row r="535">
          <cell r="B535">
            <v>48.63</v>
          </cell>
          <cell r="X535">
            <v>48.568416717242229</v>
          </cell>
          <cell r="Y535">
            <v>-0.18841671724222664</v>
          </cell>
        </row>
        <row r="536">
          <cell r="B536">
            <v>48.18</v>
          </cell>
          <cell r="X536">
            <v>48.171523281542136</v>
          </cell>
          <cell r="Y536">
            <v>-0.2415232815421362</v>
          </cell>
        </row>
        <row r="537">
          <cell r="B537">
            <v>49.11</v>
          </cell>
          <cell r="X537">
            <v>48.840572216007999</v>
          </cell>
          <cell r="Y537">
            <v>1.9427783992000514E-2</v>
          </cell>
        </row>
        <row r="538">
          <cell r="B538">
            <v>48.35</v>
          </cell>
          <cell r="X538">
            <v>47.729270596047755</v>
          </cell>
          <cell r="Y538">
            <v>0.62072940395224663</v>
          </cell>
        </row>
        <row r="539">
          <cell r="B539">
            <v>48.2</v>
          </cell>
          <cell r="X539">
            <v>44.803598984315677</v>
          </cell>
          <cell r="Y539">
            <v>3.3964010156843258</v>
          </cell>
        </row>
        <row r="540">
          <cell r="B540">
            <v>49.04</v>
          </cell>
          <cell r="X540">
            <v>44.395365736167015</v>
          </cell>
          <cell r="Y540">
            <v>4.6446342638329838</v>
          </cell>
        </row>
        <row r="541">
          <cell r="B541">
            <v>49.93</v>
          </cell>
          <cell r="X541">
            <v>45.223172044912914</v>
          </cell>
          <cell r="Y541">
            <v>4.7068279550870855</v>
          </cell>
        </row>
        <row r="542">
          <cell r="B542">
            <v>48.77</v>
          </cell>
          <cell r="X542">
            <v>44.259287986784123</v>
          </cell>
          <cell r="Y542">
            <v>4.5107120132158798</v>
          </cell>
        </row>
        <row r="543">
          <cell r="B543">
            <v>49.44</v>
          </cell>
          <cell r="X543">
            <v>44.985035983492857</v>
          </cell>
          <cell r="Y543">
            <v>4.4549640165071409</v>
          </cell>
        </row>
        <row r="544">
          <cell r="B544">
            <v>50.41</v>
          </cell>
          <cell r="X544">
            <v>45.313890544501504</v>
          </cell>
          <cell r="Y544">
            <v>5.0961094554984925</v>
          </cell>
        </row>
        <row r="545">
          <cell r="B545">
            <v>51.02</v>
          </cell>
          <cell r="X545">
            <v>44.962356358595713</v>
          </cell>
          <cell r="Y545">
            <v>6.0576436414042902</v>
          </cell>
        </row>
        <row r="546">
          <cell r="B546">
            <v>51.15</v>
          </cell>
          <cell r="X546">
            <v>44.38402592371844</v>
          </cell>
          <cell r="Y546">
            <v>6.7659740762815588</v>
          </cell>
        </row>
        <row r="547">
          <cell r="B547">
            <v>51.12</v>
          </cell>
          <cell r="X547">
            <v>46.130357040798827</v>
          </cell>
          <cell r="Y547">
            <v>4.98964295920117</v>
          </cell>
        </row>
        <row r="548">
          <cell r="B548">
            <v>50.47</v>
          </cell>
          <cell r="X548">
            <v>46.697347663227525</v>
          </cell>
          <cell r="Y548">
            <v>4.7726523367724738</v>
          </cell>
        </row>
        <row r="549">
          <cell r="B549">
            <v>49.82</v>
          </cell>
          <cell r="X549">
            <v>46.311794039976007</v>
          </cell>
          <cell r="Y549">
            <v>4.508205960023993</v>
          </cell>
        </row>
        <row r="550">
          <cell r="B550">
            <v>49.98</v>
          </cell>
          <cell r="X550">
            <v>46.708687475676101</v>
          </cell>
          <cell r="Y550">
            <v>4.2713125243238963</v>
          </cell>
        </row>
        <row r="551">
          <cell r="B551">
            <v>50.44</v>
          </cell>
          <cell r="X551">
            <v>47.060221661581892</v>
          </cell>
          <cell r="Y551">
            <v>4.3797783384181059</v>
          </cell>
        </row>
        <row r="552">
          <cell r="B552">
            <v>50.16</v>
          </cell>
          <cell r="X552">
            <v>46.720027288124676</v>
          </cell>
          <cell r="Y552">
            <v>4.4399727118753205</v>
          </cell>
        </row>
        <row r="553">
          <cell r="B553">
            <v>51.13</v>
          </cell>
          <cell r="X553">
            <v>47.003522599339021</v>
          </cell>
          <cell r="Y553">
            <v>5.1264774006609812</v>
          </cell>
        </row>
        <row r="554">
          <cell r="B554">
            <v>52.02</v>
          </cell>
          <cell r="X554">
            <v>47.479794722179129</v>
          </cell>
          <cell r="Y554">
            <v>5.5402052778208741</v>
          </cell>
        </row>
        <row r="555">
          <cell r="B555">
            <v>51.19</v>
          </cell>
          <cell r="X555">
            <v>46.856105037507561</v>
          </cell>
          <cell r="Y555">
            <v>5.3338949624924368</v>
          </cell>
        </row>
        <row r="556">
          <cell r="B556">
            <v>50.63</v>
          </cell>
          <cell r="X556">
            <v>47.094241098927611</v>
          </cell>
          <cell r="Y556">
            <v>5.5357589010723913</v>
          </cell>
        </row>
        <row r="557">
          <cell r="B557">
            <v>51.04</v>
          </cell>
          <cell r="X557">
            <v>47.842668720533496</v>
          </cell>
          <cell r="Y557">
            <v>5.1973312794665034</v>
          </cell>
        </row>
        <row r="558">
          <cell r="B558">
            <v>52.27</v>
          </cell>
          <cell r="X558" t="str">
            <v/>
          </cell>
          <cell r="Y558" t="str">
            <v/>
          </cell>
        </row>
        <row r="559">
          <cell r="B559">
            <v>51.77</v>
          </cell>
          <cell r="X559">
            <v>45.642745105510144</v>
          </cell>
          <cell r="Y559">
            <v>8.1272548944898588</v>
          </cell>
        </row>
        <row r="560">
          <cell r="B560">
            <v>51.91</v>
          </cell>
          <cell r="X560">
            <v>45.620065480613</v>
          </cell>
          <cell r="Y560">
            <v>8.2899345193869962</v>
          </cell>
        </row>
        <row r="561">
          <cell r="B561">
            <v>53.05</v>
          </cell>
          <cell r="X561">
            <v>46.74270691302182</v>
          </cell>
          <cell r="Y561">
            <v>7.8072930869781771</v>
          </cell>
        </row>
        <row r="562">
          <cell r="B562">
            <v>53.9</v>
          </cell>
          <cell r="X562">
            <v>46.912804099750431</v>
          </cell>
          <cell r="Y562">
            <v>6.2371959002495672</v>
          </cell>
        </row>
        <row r="563">
          <cell r="B563">
            <v>55.26</v>
          </cell>
          <cell r="X563">
            <v>48.386979718065042</v>
          </cell>
          <cell r="Y563">
            <v>6.1230202819349557</v>
          </cell>
        </row>
        <row r="564">
          <cell r="B564">
            <v>57.14</v>
          </cell>
          <cell r="X564">
            <v>50.04259233555684</v>
          </cell>
          <cell r="Y564">
            <v>6.3474076644431605</v>
          </cell>
        </row>
        <row r="565">
          <cell r="B565">
            <v>58.46</v>
          </cell>
          <cell r="X565">
            <v>49.271485089053812</v>
          </cell>
          <cell r="Y565">
            <v>6.9385149109461892</v>
          </cell>
        </row>
        <row r="566">
          <cell r="B566">
            <v>58.84</v>
          </cell>
          <cell r="X566">
            <v>49.022009215185186</v>
          </cell>
          <cell r="Y566">
            <v>7.5679907848148176</v>
          </cell>
        </row>
        <row r="567">
          <cell r="B567">
            <v>56.73</v>
          </cell>
          <cell r="X567">
            <v>48.829232403559431</v>
          </cell>
          <cell r="Y567">
            <v>5.6507675964405664</v>
          </cell>
        </row>
        <row r="568">
          <cell r="B568">
            <v>57.16</v>
          </cell>
          <cell r="X568">
            <v>49.373543401090977</v>
          </cell>
          <cell r="Y568">
            <v>5.5364565989090195</v>
          </cell>
        </row>
        <row r="569">
          <cell r="B569">
            <v>57.28</v>
          </cell>
          <cell r="X569">
            <v>49.89517477372538</v>
          </cell>
          <cell r="Y569">
            <v>5.1348252262746215</v>
          </cell>
        </row>
        <row r="570">
          <cell r="B570">
            <v>58.21</v>
          </cell>
          <cell r="X570">
            <v>51.16523376796566</v>
          </cell>
          <cell r="Y570">
            <v>4.7947662320343412</v>
          </cell>
        </row>
        <row r="571">
          <cell r="B571">
            <v>59.3</v>
          </cell>
          <cell r="X571">
            <v>52.435292762205947</v>
          </cell>
          <cell r="Y571">
            <v>4.6147072377940503</v>
          </cell>
        </row>
        <row r="572">
          <cell r="B572">
            <v>59.96</v>
          </cell>
          <cell r="X572">
            <v>54.147604441940608</v>
          </cell>
          <cell r="Y572">
            <v>3.5623955580593929</v>
          </cell>
        </row>
        <row r="573">
          <cell r="B573">
            <v>61.05</v>
          </cell>
          <cell r="X573">
            <v>55.31560512414373</v>
          </cell>
          <cell r="Y573">
            <v>3.4843948758562675</v>
          </cell>
        </row>
        <row r="574">
          <cell r="B574">
            <v>63.51</v>
          </cell>
          <cell r="X574">
            <v>55.587760622909499</v>
          </cell>
          <cell r="Y574">
            <v>3.4222393770904986</v>
          </cell>
        </row>
        <row r="575">
          <cell r="B575">
            <v>64.61</v>
          </cell>
          <cell r="X575">
            <v>56.857819617149786</v>
          </cell>
          <cell r="Y575">
            <v>3.2521803828502129</v>
          </cell>
        </row>
        <row r="576">
          <cell r="B576">
            <v>65.36</v>
          </cell>
          <cell r="X576">
            <v>57.345431552438463</v>
          </cell>
          <cell r="Y576">
            <v>11.014568447561537</v>
          </cell>
        </row>
        <row r="577">
          <cell r="B577">
            <v>65.09</v>
          </cell>
          <cell r="X577">
            <v>57.027916803878391</v>
          </cell>
          <cell r="Y577">
            <v>3.5620831961216126</v>
          </cell>
        </row>
        <row r="578">
          <cell r="B578">
            <v>65.09</v>
          </cell>
          <cell r="X578">
            <v>55.531061560666629</v>
          </cell>
          <cell r="Y578">
            <v>5.0589384393333745</v>
          </cell>
        </row>
        <row r="579">
          <cell r="B579">
            <v>64.599999999999994</v>
          </cell>
          <cell r="X579">
            <v>55.474362498423758</v>
          </cell>
          <cell r="Y579">
            <v>4.625637501576243</v>
          </cell>
        </row>
        <row r="580">
          <cell r="B580">
            <v>63.52</v>
          </cell>
          <cell r="X580">
            <v>54.714595064369306</v>
          </cell>
          <cell r="Y580">
            <v>4.3054049356306976</v>
          </cell>
        </row>
        <row r="581">
          <cell r="B581">
            <v>63.87</v>
          </cell>
          <cell r="X581">
            <v>54.839333001303622</v>
          </cell>
          <cell r="Y581">
            <v>4.5306669986963755</v>
          </cell>
        </row>
        <row r="582">
          <cell r="B582">
            <v>66.37</v>
          </cell>
          <cell r="X582">
            <v>55.769197622086686</v>
          </cell>
          <cell r="Y582">
            <v>6.1008023779133111</v>
          </cell>
        </row>
        <row r="583">
          <cell r="B583">
            <v>67.02</v>
          </cell>
          <cell r="X583">
            <v>57.107295491018412</v>
          </cell>
          <cell r="Y583">
            <v>5.4127045089815908</v>
          </cell>
        </row>
        <row r="584">
          <cell r="B584">
            <v>67.48</v>
          </cell>
          <cell r="X584">
            <v>57.390790802232758</v>
          </cell>
          <cell r="Y584">
            <v>5.5892091977672393</v>
          </cell>
        </row>
        <row r="585">
          <cell r="B585">
            <v>64.98</v>
          </cell>
          <cell r="X585">
            <v>55.179527374760838</v>
          </cell>
          <cell r="Y585">
            <v>5.3004726252391592</v>
          </cell>
        </row>
        <row r="586">
          <cell r="B586">
            <v>62.48</v>
          </cell>
          <cell r="X586">
            <v>53.591953631960486</v>
          </cell>
          <cell r="Y586">
            <v>4.388046368039511</v>
          </cell>
        </row>
        <row r="587">
          <cell r="B587">
            <v>62.96</v>
          </cell>
          <cell r="X587">
            <v>54.975410750686507</v>
          </cell>
          <cell r="Y587">
            <v>3.484589249313494</v>
          </cell>
        </row>
        <row r="588">
          <cell r="B588">
            <v>60.46</v>
          </cell>
          <cell r="X588">
            <v>51.959020639365839</v>
          </cell>
          <cell r="Y588">
            <v>4.0009793606341617</v>
          </cell>
        </row>
        <row r="589">
          <cell r="B589">
            <v>62.92</v>
          </cell>
          <cell r="X589">
            <v>54.261002566426349</v>
          </cell>
          <cell r="Y589">
            <v>4.1589974335736528</v>
          </cell>
        </row>
        <row r="590">
          <cell r="B590">
            <v>62.13</v>
          </cell>
          <cell r="X590">
            <v>52.922904697494623</v>
          </cell>
          <cell r="Y590">
            <v>4.7070953025053797</v>
          </cell>
        </row>
        <row r="591">
          <cell r="B591">
            <v>62.81</v>
          </cell>
          <cell r="X591" t="str">
            <v/>
          </cell>
          <cell r="Y591" t="str">
            <v/>
          </cell>
        </row>
        <row r="592">
          <cell r="B592">
            <v>63.92</v>
          </cell>
          <cell r="X592">
            <v>55.417663436180895</v>
          </cell>
          <cell r="Y592">
            <v>4.0023365638191066</v>
          </cell>
        </row>
        <row r="593">
          <cell r="B593">
            <v>62.85</v>
          </cell>
          <cell r="X593">
            <v>54.782633939060752</v>
          </cell>
          <cell r="Y593">
            <v>3.5673660609392499</v>
          </cell>
        </row>
        <row r="594">
          <cell r="B594">
            <v>63.38</v>
          </cell>
          <cell r="X594">
            <v>54.000186880109148</v>
          </cell>
          <cell r="Y594">
            <v>4.879813119890855</v>
          </cell>
        </row>
        <row r="595">
          <cell r="B595">
            <v>62.85</v>
          </cell>
          <cell r="X595">
            <v>53.875448943174838</v>
          </cell>
          <cell r="Y595">
            <v>4.4745510568251632</v>
          </cell>
        </row>
        <row r="596">
          <cell r="B596">
            <v>61.45</v>
          </cell>
          <cell r="X596">
            <v>52.605389948934551</v>
          </cell>
          <cell r="Y596">
            <v>4.3446100510654517</v>
          </cell>
        </row>
        <row r="597">
          <cell r="B597">
            <v>63.03</v>
          </cell>
          <cell r="X597">
            <v>54.124924817043464</v>
          </cell>
          <cell r="Y597">
            <v>4.4050751829565371</v>
          </cell>
        </row>
        <row r="598">
          <cell r="B598">
            <v>64.239999999999995</v>
          </cell>
          <cell r="X598">
            <v>55.066129250275097</v>
          </cell>
          <cell r="Y598">
            <v>4.6738707497249052</v>
          </cell>
        </row>
        <row r="599">
          <cell r="B599">
            <v>72.89</v>
          </cell>
          <cell r="X599">
            <v>55.712498559843816</v>
          </cell>
          <cell r="Y599">
            <v>4.6775014401561847</v>
          </cell>
        </row>
        <row r="600">
          <cell r="B600">
            <v>74.33</v>
          </cell>
          <cell r="X600">
            <v>53.954827630314853</v>
          </cell>
          <cell r="Y600">
            <v>7.8751723696851457</v>
          </cell>
        </row>
        <row r="601">
          <cell r="B601">
            <v>72.27</v>
          </cell>
          <cell r="X601">
            <v>52.979603759737493</v>
          </cell>
          <cell r="Y601">
            <v>8.7903962402625098</v>
          </cell>
        </row>
        <row r="602">
          <cell r="B602">
            <v>74.319999999999993</v>
          </cell>
          <cell r="X602">
            <v>53.762050818689097</v>
          </cell>
          <cell r="Y602">
            <v>10.057949181310903</v>
          </cell>
        </row>
        <row r="603">
          <cell r="B603">
            <v>76.19</v>
          </cell>
          <cell r="X603" t="str">
            <v/>
          </cell>
          <cell r="Y603" t="str">
            <v/>
          </cell>
        </row>
        <row r="604">
          <cell r="B604">
            <v>82.52</v>
          </cell>
          <cell r="X604">
            <v>57.220693615504153</v>
          </cell>
          <cell r="Y604">
            <v>11.299306384495843</v>
          </cell>
        </row>
        <row r="605">
          <cell r="B605">
            <v>82.71</v>
          </cell>
          <cell r="X605">
            <v>55.723838372292391</v>
          </cell>
          <cell r="Y605">
            <v>12.986161627707602</v>
          </cell>
        </row>
        <row r="606">
          <cell r="B606">
            <v>80.89</v>
          </cell>
          <cell r="X606">
            <v>57.061936241224117</v>
          </cell>
          <cell r="Y606">
            <v>9.8280637587758832</v>
          </cell>
        </row>
        <row r="607">
          <cell r="B607">
            <v>80.88</v>
          </cell>
          <cell r="X607">
            <v>55.621780060255226</v>
          </cell>
          <cell r="Y607">
            <v>11.25821993974477</v>
          </cell>
        </row>
        <row r="608">
          <cell r="B608">
            <v>81.16</v>
          </cell>
          <cell r="X608">
            <v>56.744421492664046</v>
          </cell>
          <cell r="Y608">
            <v>10.415578507335951</v>
          </cell>
        </row>
        <row r="609">
          <cell r="B609">
            <v>79.89</v>
          </cell>
          <cell r="X609">
            <v>55.066129250275097</v>
          </cell>
          <cell r="Y609">
            <v>10.823870749724904</v>
          </cell>
        </row>
        <row r="610">
          <cell r="B610">
            <v>82.39</v>
          </cell>
          <cell r="X610">
            <v>56.744421492664046</v>
          </cell>
          <cell r="Y610">
            <v>11.645578507335955</v>
          </cell>
        </row>
        <row r="611">
          <cell r="B611">
            <v>83.06</v>
          </cell>
          <cell r="X611" t="str">
            <v/>
          </cell>
          <cell r="Y611" t="str">
            <v/>
          </cell>
        </row>
        <row r="612">
          <cell r="B612">
            <v>83.58</v>
          </cell>
          <cell r="X612">
            <v>56.835139992252635</v>
          </cell>
          <cell r="Y612">
            <v>12.744860007747363</v>
          </cell>
        </row>
        <row r="613">
          <cell r="B613">
            <v>83.46</v>
          </cell>
          <cell r="X613">
            <v>56.846479804701211</v>
          </cell>
          <cell r="Y613">
            <v>12.613520195298783</v>
          </cell>
        </row>
        <row r="614">
          <cell r="B614">
            <v>84.35</v>
          </cell>
          <cell r="X614">
            <v>58.366014672810117</v>
          </cell>
          <cell r="Y614">
            <v>11.983985327189878</v>
          </cell>
        </row>
        <row r="615">
          <cell r="B615">
            <v>84.48</v>
          </cell>
          <cell r="X615">
            <v>62.947298902033992</v>
          </cell>
          <cell r="Y615">
            <v>7.5327010979660116</v>
          </cell>
        </row>
        <row r="616">
          <cell r="B616">
            <v>83.84</v>
          </cell>
          <cell r="X616">
            <v>60.645316974973483</v>
          </cell>
          <cell r="Y616">
            <v>9.1946830250265208</v>
          </cell>
        </row>
        <row r="617">
          <cell r="B617">
            <v>84.8</v>
          </cell>
          <cell r="X617">
            <v>62.641123965922496</v>
          </cell>
          <cell r="Y617">
            <v>8.1588760340775011</v>
          </cell>
        </row>
        <row r="618">
          <cell r="B618">
            <v>97.4</v>
          </cell>
          <cell r="X618">
            <v>63.151415526108323</v>
          </cell>
          <cell r="Y618">
            <v>9.2485844738916825</v>
          </cell>
        </row>
        <row r="619">
          <cell r="B619">
            <v>96.78</v>
          </cell>
          <cell r="X619">
            <v>61.575181595756547</v>
          </cell>
          <cell r="Y619">
            <v>10.204818404243454</v>
          </cell>
        </row>
        <row r="620">
          <cell r="B620">
            <v>98.58</v>
          </cell>
          <cell r="X620">
            <v>63.684386711191301</v>
          </cell>
          <cell r="Y620">
            <v>9.895613288808697</v>
          </cell>
        </row>
        <row r="621">
          <cell r="B621">
            <v>99.97</v>
          </cell>
          <cell r="X621">
            <v>64.171998646479977</v>
          </cell>
          <cell r="Y621">
            <v>10.798001353520021</v>
          </cell>
        </row>
        <row r="622">
          <cell r="B622">
            <v>99.67</v>
          </cell>
          <cell r="X622">
            <v>63.627687648948431</v>
          </cell>
          <cell r="Y622">
            <v>11.042312351051571</v>
          </cell>
        </row>
        <row r="623">
          <cell r="B623">
            <v>97.47</v>
          </cell>
          <cell r="X623">
            <v>61.291686284542195</v>
          </cell>
          <cell r="Y623">
            <v>11.178313715457804</v>
          </cell>
        </row>
        <row r="624">
          <cell r="B624">
            <v>96.76</v>
          </cell>
          <cell r="X624">
            <v>61.076229848019295</v>
          </cell>
          <cell r="Y624">
            <v>10.68377015198071</v>
          </cell>
        </row>
        <row r="625">
          <cell r="B625">
            <v>96.49</v>
          </cell>
          <cell r="X625">
            <v>60.622637350076332</v>
          </cell>
          <cell r="Y625">
            <v>10.867362649923663</v>
          </cell>
        </row>
        <row r="626">
          <cell r="B626">
            <v>96.13</v>
          </cell>
          <cell r="X626">
            <v>61.416424221476511</v>
          </cell>
          <cell r="Y626">
            <v>9.7135757785234844</v>
          </cell>
        </row>
        <row r="627">
          <cell r="B627">
            <v>97.69</v>
          </cell>
          <cell r="X627">
            <v>62.232890717773834</v>
          </cell>
          <cell r="Y627">
            <v>10.457109282226163</v>
          </cell>
        </row>
        <row r="628">
          <cell r="B628">
            <v>96.68</v>
          </cell>
          <cell r="X628">
            <v>61.915375969213763</v>
          </cell>
          <cell r="Y628">
            <v>9.7646240307862442</v>
          </cell>
        </row>
        <row r="629">
          <cell r="B629">
            <v>97.81</v>
          </cell>
          <cell r="X629">
            <v>60.792734536804943</v>
          </cell>
          <cell r="Y629">
            <v>12.017265463195059</v>
          </cell>
        </row>
        <row r="630">
          <cell r="B630">
            <v>96.79</v>
          </cell>
          <cell r="X630">
            <v>59.806170853779008</v>
          </cell>
          <cell r="Y630">
            <v>11.983829146220998</v>
          </cell>
        </row>
        <row r="631">
          <cell r="B631">
            <v>98.39</v>
          </cell>
          <cell r="X631">
            <v>59.783491228881864</v>
          </cell>
          <cell r="Y631">
            <v>13.606508771118136</v>
          </cell>
        </row>
        <row r="632">
          <cell r="B632">
            <v>101.38</v>
          </cell>
          <cell r="X632">
            <v>61.790638032279453</v>
          </cell>
          <cell r="Y632">
            <v>14.589361967720542</v>
          </cell>
        </row>
        <row r="633">
          <cell r="B633">
            <v>100.85</v>
          </cell>
          <cell r="X633">
            <v>60.089666164993361</v>
          </cell>
          <cell r="Y633">
            <v>14.760333835006634</v>
          </cell>
        </row>
        <row r="634">
          <cell r="B634">
            <v>103.34</v>
          </cell>
          <cell r="X634">
            <v>61.631880657999417</v>
          </cell>
          <cell r="Y634">
            <v>17.708119342000586</v>
          </cell>
        </row>
        <row r="635">
          <cell r="B635">
            <v>102.83</v>
          </cell>
          <cell r="X635">
            <v>60.06698654009621</v>
          </cell>
          <cell r="Y635">
            <v>18.763013459903789</v>
          </cell>
        </row>
        <row r="636">
          <cell r="B636">
            <v>104.08</v>
          </cell>
          <cell r="X636">
            <v>59.590714417256109</v>
          </cell>
          <cell r="Y636">
            <v>20.489285582743889</v>
          </cell>
        </row>
        <row r="637">
          <cell r="B637">
            <v>104.59</v>
          </cell>
          <cell r="X637">
            <v>58.241276735875807</v>
          </cell>
          <cell r="Y637">
            <v>21.348723264124196</v>
          </cell>
        </row>
        <row r="638">
          <cell r="B638">
            <v>103.46</v>
          </cell>
          <cell r="X638">
            <v>55.542401373115204</v>
          </cell>
          <cell r="Y638">
            <v>22.917598626884789</v>
          </cell>
        </row>
        <row r="639">
          <cell r="B639">
            <v>100.48</v>
          </cell>
          <cell r="X639">
            <v>54.46511919050068</v>
          </cell>
          <cell r="Y639">
            <v>20.514880809499324</v>
          </cell>
        </row>
        <row r="640">
          <cell r="B640">
            <v>99.46</v>
          </cell>
          <cell r="X640">
            <v>53.784730443586241</v>
          </cell>
          <cell r="Y640">
            <v>20.175269556413753</v>
          </cell>
        </row>
        <row r="641">
          <cell r="B641">
            <v>99.07</v>
          </cell>
          <cell r="X641">
            <v>52.061078951403005</v>
          </cell>
          <cell r="Y641">
            <v>21.508921048596989</v>
          </cell>
        </row>
        <row r="642">
          <cell r="B642">
            <v>95.07</v>
          </cell>
          <cell r="X642">
            <v>50.269388584528322</v>
          </cell>
          <cell r="Y642">
            <v>16.300611415471671</v>
          </cell>
        </row>
        <row r="643">
          <cell r="B643">
            <v>89.57</v>
          </cell>
          <cell r="X643">
            <v>47.434435472384834</v>
          </cell>
          <cell r="Y643">
            <v>13.635564527615166</v>
          </cell>
        </row>
        <row r="644">
          <cell r="B644">
            <v>91.12</v>
          </cell>
          <cell r="X644">
            <v>49.067368464979481</v>
          </cell>
          <cell r="Y644">
            <v>13.552631535020517</v>
          </cell>
        </row>
        <row r="645">
          <cell r="B645">
            <v>93.33</v>
          </cell>
          <cell r="X645">
            <v>51.267292080002825</v>
          </cell>
          <cell r="Y645">
            <v>13.562707919997173</v>
          </cell>
        </row>
        <row r="646">
          <cell r="B646">
            <v>93.67</v>
          </cell>
          <cell r="X646">
            <v>53.127021321568954</v>
          </cell>
          <cell r="Y646">
            <v>11.542978678431048</v>
          </cell>
        </row>
        <row r="647">
          <cell r="B647">
            <v>92.13</v>
          </cell>
          <cell r="X647">
            <v>54.37440069091209</v>
          </cell>
          <cell r="Y647">
            <v>11.755599309087906</v>
          </cell>
        </row>
        <row r="648">
          <cell r="B648">
            <v>92.7</v>
          </cell>
          <cell r="X648">
            <v>51.482748516525731</v>
          </cell>
          <cell r="Y648">
            <v>15.217251483474271</v>
          </cell>
        </row>
        <row r="649">
          <cell r="B649">
            <v>88.71</v>
          </cell>
          <cell r="X649">
            <v>48.06946496950497</v>
          </cell>
          <cell r="Y649">
            <v>15.64053503049503</v>
          </cell>
        </row>
        <row r="650">
          <cell r="B650">
            <v>91.31</v>
          </cell>
          <cell r="X650">
            <v>51.22193283020853</v>
          </cell>
          <cell r="Y650">
            <v>15.088067169791472</v>
          </cell>
        </row>
        <row r="651">
          <cell r="B651">
            <v>94.15</v>
          </cell>
          <cell r="X651">
            <v>51.959020639365839</v>
          </cell>
          <cell r="Y651">
            <v>16.190979360634167</v>
          </cell>
        </row>
        <row r="652">
          <cell r="B652">
            <v>102.16</v>
          </cell>
          <cell r="X652">
            <v>52.673428823625997</v>
          </cell>
          <cell r="Y652">
            <v>14.486571176373999</v>
          </cell>
        </row>
        <row r="653">
          <cell r="B653">
            <v>99.65</v>
          </cell>
          <cell r="X653">
            <v>54.000186880109148</v>
          </cell>
          <cell r="Y653">
            <v>10.649813119890858</v>
          </cell>
        </row>
        <row r="654">
          <cell r="B654">
            <v>100.47</v>
          </cell>
          <cell r="X654">
            <v>54.998090375583658</v>
          </cell>
          <cell r="Y654">
            <v>10.471909624416341</v>
          </cell>
        </row>
        <row r="655">
          <cell r="B655">
            <v>97.4</v>
          </cell>
          <cell r="X655">
            <v>57.005237178981247</v>
          </cell>
          <cell r="Y655">
            <v>6.3947628210187517</v>
          </cell>
        </row>
        <row r="656">
          <cell r="B656">
            <v>93.06</v>
          </cell>
          <cell r="X656">
            <v>57.504188926718498</v>
          </cell>
          <cell r="Y656">
            <v>8.5558110732815038</v>
          </cell>
        </row>
        <row r="657">
          <cell r="B657">
            <v>90.48</v>
          </cell>
          <cell r="X657">
            <v>57.504188926718498</v>
          </cell>
          <cell r="Y657">
            <v>6.9758110732815055</v>
          </cell>
        </row>
        <row r="658">
          <cell r="B658">
            <v>91.35</v>
          </cell>
          <cell r="X658">
            <v>57.504188926718498</v>
          </cell>
          <cell r="Y658">
            <v>8.8458110732814959</v>
          </cell>
        </row>
        <row r="659">
          <cell r="B659">
            <v>92.05</v>
          </cell>
          <cell r="X659">
            <v>57.504188926718498</v>
          </cell>
          <cell r="Y659">
            <v>10.545811073281499</v>
          </cell>
        </row>
        <row r="660">
          <cell r="B660">
            <v>93.54</v>
          </cell>
          <cell r="X660">
            <v>57.005237178981247</v>
          </cell>
          <cell r="Y660">
            <v>12.534762821018759</v>
          </cell>
        </row>
        <row r="661">
          <cell r="B661">
            <v>90.22</v>
          </cell>
          <cell r="X661">
            <v>56.49494561879542</v>
          </cell>
          <cell r="Y661">
            <v>13.725054381204579</v>
          </cell>
        </row>
        <row r="662">
          <cell r="B662">
            <v>91.31</v>
          </cell>
          <cell r="X662">
            <v>56.744421492664046</v>
          </cell>
          <cell r="Y662">
            <v>14.565578507335957</v>
          </cell>
        </row>
        <row r="663">
          <cell r="B663">
            <v>92.31</v>
          </cell>
          <cell r="X663">
            <v>60.928812286187835</v>
          </cell>
          <cell r="Y663">
            <v>11.381187713812167</v>
          </cell>
        </row>
        <row r="664">
          <cell r="B664">
            <v>90.69</v>
          </cell>
          <cell r="X664">
            <v>57.980461049558606</v>
          </cell>
          <cell r="Y664">
            <v>10.709538950441392</v>
          </cell>
        </row>
        <row r="665">
          <cell r="B665">
            <v>91.02</v>
          </cell>
          <cell r="X665">
            <v>60.21440410192767</v>
          </cell>
          <cell r="Y665">
            <v>8.8055958980723261</v>
          </cell>
        </row>
        <row r="666">
          <cell r="B666">
            <v>89.46</v>
          </cell>
          <cell r="X666">
            <v>58.422713735052987</v>
          </cell>
          <cell r="Y666">
            <v>9.0372862649470065</v>
          </cell>
        </row>
        <row r="667">
          <cell r="B667">
            <v>89</v>
          </cell>
          <cell r="X667">
            <v>58.400034110155843</v>
          </cell>
          <cell r="Y667">
            <v>8.5999658898441567</v>
          </cell>
        </row>
        <row r="668">
          <cell r="B668">
            <v>91.16</v>
          </cell>
          <cell r="X668">
            <v>59.352578355836052</v>
          </cell>
          <cell r="Y668">
            <v>8.307421644163945</v>
          </cell>
        </row>
        <row r="669">
          <cell r="B669">
            <v>91.93</v>
          </cell>
          <cell r="X669">
            <v>59.137121919313145</v>
          </cell>
          <cell r="Y669">
            <v>9.2928780806868616</v>
          </cell>
        </row>
        <row r="670">
          <cell r="B670">
            <v>93.26</v>
          </cell>
          <cell r="X670">
            <v>60.599957725179188</v>
          </cell>
          <cell r="Y670">
            <v>7.6600422748208175</v>
          </cell>
        </row>
        <row r="671">
          <cell r="B671">
            <v>93.55</v>
          </cell>
          <cell r="X671">
            <v>61.541162158410827</v>
          </cell>
          <cell r="Y671">
            <v>7.0088378415891697</v>
          </cell>
        </row>
        <row r="672">
          <cell r="B672">
            <v>93.93</v>
          </cell>
          <cell r="X672">
            <v>62.913279464688273</v>
          </cell>
          <cell r="Y672">
            <v>6.0167205353117339</v>
          </cell>
        </row>
        <row r="673">
          <cell r="B673">
            <v>92.82</v>
          </cell>
          <cell r="X673">
            <v>60.815414161702094</v>
          </cell>
          <cell r="Y673">
            <v>7.0045858382978992</v>
          </cell>
        </row>
        <row r="674">
          <cell r="B674">
            <v>89.71</v>
          </cell>
          <cell r="X674">
            <v>60.248423539273396</v>
          </cell>
          <cell r="Y674">
            <v>5.4615764607265973</v>
          </cell>
        </row>
        <row r="675">
          <cell r="B675">
            <v>88.45</v>
          </cell>
          <cell r="X675">
            <v>60.951491911084979</v>
          </cell>
          <cell r="Y675">
            <v>4.498508088915024</v>
          </cell>
        </row>
        <row r="676">
          <cell r="B676">
            <v>88.32</v>
          </cell>
          <cell r="X676">
            <v>60.996851160879274</v>
          </cell>
          <cell r="Y676">
            <v>4.3231488391207193</v>
          </cell>
        </row>
        <row r="677">
          <cell r="B677">
            <v>87.47</v>
          </cell>
          <cell r="X677">
            <v>61.15560853515931</v>
          </cell>
          <cell r="Y677">
            <v>3.3143914648406891</v>
          </cell>
        </row>
        <row r="678">
          <cell r="B678">
            <v>87.81</v>
          </cell>
          <cell r="X678">
            <v>61.15560853515931</v>
          </cell>
          <cell r="Y678">
            <v>3.6543914648406925</v>
          </cell>
        </row>
        <row r="679">
          <cell r="B679">
            <v>85.72</v>
          </cell>
          <cell r="X679">
            <v>61.495802908616533</v>
          </cell>
          <cell r="Y679">
            <v>2.2241970913834663</v>
          </cell>
        </row>
        <row r="680">
          <cell r="B680">
            <v>82.19</v>
          </cell>
          <cell r="X680">
            <v>57.742324988138549</v>
          </cell>
          <cell r="Y680">
            <v>6.947675011861449</v>
          </cell>
        </row>
        <row r="681">
          <cell r="B681">
            <v>83.22</v>
          </cell>
          <cell r="X681">
            <v>58.524772047090153</v>
          </cell>
          <cell r="Y681">
            <v>7.1952279529098462</v>
          </cell>
        </row>
        <row r="682">
          <cell r="B682">
            <v>82.25</v>
          </cell>
          <cell r="X682">
            <v>59.499995917667512</v>
          </cell>
          <cell r="Y682">
            <v>6.2500040823324881</v>
          </cell>
        </row>
        <row r="683">
          <cell r="B683">
            <v>83.72</v>
          </cell>
          <cell r="X683">
            <v>58.842286795650224</v>
          </cell>
          <cell r="Y683">
            <v>8.3777132043497744</v>
          </cell>
        </row>
        <row r="684">
          <cell r="B684">
            <v>83.29</v>
          </cell>
          <cell r="X684">
            <v>60.554598475384893</v>
          </cell>
          <cell r="Y684">
            <v>6.2354015246151135</v>
          </cell>
        </row>
        <row r="685">
          <cell r="B685">
            <v>82.54</v>
          </cell>
          <cell r="X685">
            <v>58.921665482790246</v>
          </cell>
          <cell r="Y685">
            <v>7.1183345172097603</v>
          </cell>
        </row>
        <row r="686">
          <cell r="B686">
            <v>81.93</v>
          </cell>
          <cell r="X686">
            <v>58.864966420547375</v>
          </cell>
          <cell r="Y686">
            <v>6.5650335794526313</v>
          </cell>
        </row>
        <row r="687">
          <cell r="B687">
            <v>80.599999999999994</v>
          </cell>
          <cell r="X687">
            <v>60.475219788244871</v>
          </cell>
          <cell r="Y687">
            <v>3.6247802117551231</v>
          </cell>
        </row>
        <row r="688">
          <cell r="B688">
            <v>77.489999999999995</v>
          </cell>
          <cell r="X688">
            <v>59.454636667873217</v>
          </cell>
          <cell r="Y688">
            <v>1.535363332126785</v>
          </cell>
        </row>
        <row r="689">
          <cell r="B689">
            <v>79.25</v>
          </cell>
          <cell r="X689">
            <v>60.849433599047813</v>
          </cell>
          <cell r="Y689">
            <v>1.9005664009521865</v>
          </cell>
        </row>
        <row r="690">
          <cell r="B690">
            <v>82.09</v>
          </cell>
          <cell r="X690">
            <v>62.845240589996827</v>
          </cell>
          <cell r="Y690">
            <v>1.7447594100031765</v>
          </cell>
        </row>
        <row r="691">
          <cell r="B691">
            <v>82.89</v>
          </cell>
          <cell r="X691">
            <v>60.838093786599238</v>
          </cell>
          <cell r="Y691">
            <v>4.5519062134007626</v>
          </cell>
        </row>
        <row r="692">
          <cell r="B692">
            <v>82.33</v>
          </cell>
          <cell r="X692">
            <v>59.397937605630347</v>
          </cell>
          <cell r="Y692">
            <v>5.4320623943696518</v>
          </cell>
        </row>
        <row r="693">
          <cell r="B693">
            <v>81.3</v>
          </cell>
          <cell r="X693">
            <v>59.692772729293274</v>
          </cell>
          <cell r="Y693">
            <v>5.1072272707067228</v>
          </cell>
        </row>
        <row r="694">
          <cell r="B694">
            <v>75.28</v>
          </cell>
          <cell r="X694" t="str">
            <v/>
          </cell>
          <cell r="Y694" t="str">
            <v/>
          </cell>
        </row>
        <row r="695">
          <cell r="B695">
            <v>74.36</v>
          </cell>
          <cell r="X695">
            <v>57.799024050381419</v>
          </cell>
          <cell r="Y695">
            <v>4.5609759496185802</v>
          </cell>
        </row>
        <row r="696">
          <cell r="B696">
            <v>73.11</v>
          </cell>
          <cell r="X696">
            <v>58.615490546678743</v>
          </cell>
          <cell r="Y696">
            <v>2.4945094533212568</v>
          </cell>
        </row>
        <row r="697">
          <cell r="B697">
            <v>73.87</v>
          </cell>
          <cell r="X697">
            <v>59.069083044621706</v>
          </cell>
          <cell r="Y697">
            <v>2.8009169553782911</v>
          </cell>
        </row>
        <row r="698">
          <cell r="B698">
            <v>74</v>
          </cell>
          <cell r="X698">
            <v>59.023723794827411</v>
          </cell>
          <cell r="Y698">
            <v>2.9762762051725886</v>
          </cell>
        </row>
        <row r="699">
          <cell r="B699">
            <v>72.72</v>
          </cell>
          <cell r="X699" t="str">
            <v/>
          </cell>
          <cell r="Y699" t="str">
            <v/>
          </cell>
        </row>
        <row r="700">
          <cell r="B700">
            <v>77.459999999999994</v>
          </cell>
          <cell r="X700">
            <v>58.785587733407354</v>
          </cell>
          <cell r="Y700">
            <v>4.4244122665926469</v>
          </cell>
        </row>
        <row r="701">
          <cell r="B701">
            <v>76.06</v>
          </cell>
          <cell r="X701">
            <v>58.331995235464397</v>
          </cell>
          <cell r="Y701">
            <v>0.72800476453560492</v>
          </cell>
        </row>
        <row r="702">
          <cell r="B702">
            <v>75.78</v>
          </cell>
          <cell r="X702">
            <v>58.139218423838642</v>
          </cell>
          <cell r="Y702">
            <v>0.64078157616135911</v>
          </cell>
        </row>
        <row r="703">
          <cell r="B703">
            <v>75.8</v>
          </cell>
          <cell r="X703">
            <v>58.331995235464397</v>
          </cell>
          <cell r="Y703">
            <v>0.4680047645355998</v>
          </cell>
        </row>
        <row r="704">
          <cell r="B704">
            <v>76.739999999999995</v>
          </cell>
          <cell r="X704">
            <v>59.828850478676159</v>
          </cell>
          <cell r="Y704">
            <v>-8.8850478676157252E-2</v>
          </cell>
        </row>
        <row r="705">
          <cell r="B705">
            <v>78.31</v>
          </cell>
          <cell r="X705">
            <v>61.132928910262166</v>
          </cell>
          <cell r="Y705">
            <v>0.17707108973783647</v>
          </cell>
        </row>
        <row r="706">
          <cell r="B706">
            <v>76.83</v>
          </cell>
          <cell r="X706">
            <v>59.477316292770368</v>
          </cell>
          <cell r="Y706">
            <v>0.10268370722963027</v>
          </cell>
        </row>
        <row r="707">
          <cell r="B707">
            <v>74.290000000000006</v>
          </cell>
          <cell r="X707">
            <v>58.864966420547375</v>
          </cell>
          <cell r="Y707">
            <v>0.17503357945262366</v>
          </cell>
        </row>
        <row r="708">
          <cell r="B708">
            <v>72.91</v>
          </cell>
          <cell r="X708">
            <v>57.685625925895685</v>
          </cell>
          <cell r="Y708">
            <v>0.22437407410431121</v>
          </cell>
        </row>
        <row r="709">
          <cell r="B709">
            <v>72.319999999999993</v>
          </cell>
          <cell r="X709">
            <v>58.093859174044347</v>
          </cell>
          <cell r="Y709">
            <v>1.2261408259556532</v>
          </cell>
        </row>
        <row r="710">
          <cell r="B710">
            <v>73.39</v>
          </cell>
          <cell r="X710">
            <v>59.205160794004591</v>
          </cell>
          <cell r="Y710">
            <v>1.1848392059954094</v>
          </cell>
        </row>
        <row r="711">
          <cell r="B711">
            <v>74.099999999999994</v>
          </cell>
          <cell r="X711">
            <v>60.418520726002001</v>
          </cell>
          <cell r="Y711">
            <v>0.68147927399800068</v>
          </cell>
        </row>
        <row r="712">
          <cell r="B712">
            <v>74.97</v>
          </cell>
          <cell r="X712">
            <v>60.985511348430698</v>
          </cell>
          <cell r="Y712">
            <v>-1.5511348430699456E-2</v>
          </cell>
        </row>
        <row r="713">
          <cell r="B713">
            <v>76.3</v>
          </cell>
          <cell r="X713">
            <v>61.053550223122144</v>
          </cell>
          <cell r="Y713">
            <v>-0.75355022312214714</v>
          </cell>
        </row>
        <row r="714">
          <cell r="B714">
            <v>75.77</v>
          </cell>
          <cell r="X714">
            <v>59.534015355013238</v>
          </cell>
          <cell r="Y714">
            <v>0.23598464498676464</v>
          </cell>
        </row>
        <row r="715">
          <cell r="B715">
            <v>75.78</v>
          </cell>
          <cell r="X715">
            <v>59.545355167461807</v>
          </cell>
          <cell r="Y715">
            <v>0.73464483253819424</v>
          </cell>
        </row>
        <row r="716">
          <cell r="B716">
            <v>77.790000000000006</v>
          </cell>
          <cell r="X716">
            <v>59.386597793181771</v>
          </cell>
          <cell r="Y716">
            <v>2.4034022068182281</v>
          </cell>
        </row>
        <row r="717">
          <cell r="B717">
            <v>76.819999999999993</v>
          </cell>
          <cell r="X717">
            <v>60.225743914376245</v>
          </cell>
          <cell r="Y717">
            <v>1.5942560856237549</v>
          </cell>
        </row>
        <row r="718">
          <cell r="B718">
            <v>76.83</v>
          </cell>
          <cell r="X718">
            <v>60.724695662113497</v>
          </cell>
          <cell r="Y718">
            <v>1.1053043378865013</v>
          </cell>
        </row>
        <row r="719">
          <cell r="B719">
            <v>79.14</v>
          </cell>
          <cell r="X719">
            <v>62.39164809205387</v>
          </cell>
          <cell r="Y719">
            <v>1.2483519079461303</v>
          </cell>
        </row>
        <row r="720">
          <cell r="B720">
            <v>78.34</v>
          </cell>
          <cell r="X720">
            <v>61.382404784130792</v>
          </cell>
          <cell r="Y720">
            <v>1.4575952158692118</v>
          </cell>
        </row>
        <row r="721">
          <cell r="B721">
            <v>80.06</v>
          </cell>
          <cell r="X721">
            <v>62.028774093699504</v>
          </cell>
          <cell r="Y721">
            <v>2.5312259063004987</v>
          </cell>
        </row>
        <row r="722">
          <cell r="B722">
            <v>79.510000000000005</v>
          </cell>
          <cell r="X722">
            <v>62.198871280428115</v>
          </cell>
          <cell r="Y722">
            <v>2.3111287195718901</v>
          </cell>
        </row>
        <row r="723">
          <cell r="B723">
            <v>78.510000000000005</v>
          </cell>
          <cell r="X723">
            <v>61.098909472916439</v>
          </cell>
          <cell r="Y723">
            <v>2.9110905270835659</v>
          </cell>
        </row>
        <row r="724">
          <cell r="B724">
            <v>76.849999999999994</v>
          </cell>
          <cell r="X724">
            <v>60.135025414787656</v>
          </cell>
          <cell r="Y724">
            <v>2.2149745852123459</v>
          </cell>
        </row>
        <row r="725">
          <cell r="B725">
            <v>78.59</v>
          </cell>
          <cell r="X725">
            <v>62.24423053022241</v>
          </cell>
          <cell r="Y725">
            <v>0.34576946977759349</v>
          </cell>
        </row>
        <row r="726">
          <cell r="B726">
            <v>79.44</v>
          </cell>
          <cell r="X726">
            <v>63.36687196263123</v>
          </cell>
          <cell r="Y726">
            <v>7.3128037368768162E-2</v>
          </cell>
        </row>
        <row r="727">
          <cell r="B727">
            <v>80.290000000000006</v>
          </cell>
          <cell r="X727">
            <v>63.627687648948431</v>
          </cell>
          <cell r="Y727">
            <v>0.66231235105157538</v>
          </cell>
        </row>
        <row r="728">
          <cell r="B728">
            <v>81.02</v>
          </cell>
          <cell r="X728">
            <v>64.12663939668569</v>
          </cell>
          <cell r="Y728">
            <v>1.3933606033143064</v>
          </cell>
        </row>
        <row r="729">
          <cell r="B729">
            <v>80.89</v>
          </cell>
          <cell r="X729">
            <v>64.103959771788539</v>
          </cell>
          <cell r="Y729">
            <v>1.786040228211462</v>
          </cell>
        </row>
        <row r="730">
          <cell r="B730">
            <v>83.2</v>
          </cell>
          <cell r="X730">
            <v>65.317319703785955</v>
          </cell>
          <cell r="Y730">
            <v>2.8826802962140476</v>
          </cell>
        </row>
        <row r="731">
          <cell r="B731">
            <v>81.08</v>
          </cell>
          <cell r="X731">
            <v>63.752425585882747</v>
          </cell>
          <cell r="Y731">
            <v>1.827574414117251</v>
          </cell>
        </row>
        <row r="732">
          <cell r="B732">
            <v>81.09</v>
          </cell>
          <cell r="X732">
            <v>63.106056276314028</v>
          </cell>
          <cell r="Y732">
            <v>1.9839437236859752</v>
          </cell>
        </row>
        <row r="733">
          <cell r="B733">
            <v>82.14</v>
          </cell>
          <cell r="X733">
            <v>64.228697708722848</v>
          </cell>
          <cell r="Y733">
            <v>1.9113022912771527</v>
          </cell>
        </row>
        <row r="734">
          <cell r="B734">
            <v>80.31</v>
          </cell>
          <cell r="X734">
            <v>63.684386711191301</v>
          </cell>
          <cell r="Y734">
            <v>1.6256132888087009</v>
          </cell>
        </row>
        <row r="735">
          <cell r="B735">
            <v>79.42</v>
          </cell>
          <cell r="X735">
            <v>62.573085091231057</v>
          </cell>
          <cell r="Y735">
            <v>1.8469149087689445</v>
          </cell>
        </row>
        <row r="736">
          <cell r="B736">
            <v>79.37</v>
          </cell>
          <cell r="X736">
            <v>62.368968467156726</v>
          </cell>
          <cell r="Y736">
            <v>1.5010315328432711</v>
          </cell>
        </row>
        <row r="737">
          <cell r="B737">
            <v>79.77</v>
          </cell>
          <cell r="X737">
            <v>63.775105210779891</v>
          </cell>
          <cell r="Y737">
            <v>0.49489478922010477</v>
          </cell>
        </row>
        <row r="738">
          <cell r="B738">
            <v>79.97</v>
          </cell>
          <cell r="X738">
            <v>63.911182960162783</v>
          </cell>
          <cell r="Y738">
            <v>1.0588170398372156</v>
          </cell>
        </row>
        <row r="739">
          <cell r="B739">
            <v>79.989999999999995</v>
          </cell>
          <cell r="X739">
            <v>64.353435645657171</v>
          </cell>
          <cell r="Y739">
            <v>1.1365643543428234</v>
          </cell>
        </row>
        <row r="740">
          <cell r="B740">
            <v>79.03</v>
          </cell>
          <cell r="X740">
            <v>63.956542209957078</v>
          </cell>
          <cell r="Y740">
            <v>0.57345779004292297</v>
          </cell>
        </row>
        <row r="741">
          <cell r="B741">
            <v>77.58</v>
          </cell>
          <cell r="X741">
            <v>61.904036156765194</v>
          </cell>
          <cell r="Y741">
            <v>0.67596384323480407</v>
          </cell>
        </row>
        <row r="742">
          <cell r="B742">
            <v>77.28</v>
          </cell>
          <cell r="X742">
            <v>61.643220470447993</v>
          </cell>
          <cell r="Y742">
            <v>0.13677952955200823</v>
          </cell>
        </row>
        <row r="743">
          <cell r="B743">
            <v>76.55</v>
          </cell>
          <cell r="X743">
            <v>61.019530785776425</v>
          </cell>
          <cell r="Y743">
            <v>3.0469214223572294E-2</v>
          </cell>
        </row>
        <row r="744">
          <cell r="B744">
            <v>76.97</v>
          </cell>
          <cell r="X744">
            <v>61.2463270347479</v>
          </cell>
          <cell r="Y744">
            <v>0.22367296525209923</v>
          </cell>
        </row>
        <row r="745">
          <cell r="B745">
            <v>77.64</v>
          </cell>
          <cell r="X745">
            <v>62.323609217362424</v>
          </cell>
          <cell r="Y745">
            <v>-0.18360921736242375</v>
          </cell>
        </row>
        <row r="746">
          <cell r="B746">
            <v>77.64</v>
          </cell>
          <cell r="X746">
            <v>61.938055594110914</v>
          </cell>
          <cell r="Y746">
            <v>0.20194440588908691</v>
          </cell>
        </row>
        <row r="747">
          <cell r="B747">
            <v>77.47</v>
          </cell>
          <cell r="X747">
            <v>62.255570342670985</v>
          </cell>
          <cell r="Y747">
            <v>-0.28557034267098658</v>
          </cell>
        </row>
        <row r="748">
          <cell r="B748">
            <v>76.2</v>
          </cell>
          <cell r="X748">
            <v>60.543258662936317</v>
          </cell>
          <cell r="Y748">
            <v>0.65674133706368565</v>
          </cell>
        </row>
        <row r="749">
          <cell r="B749">
            <v>77.17</v>
          </cell>
          <cell r="X749">
            <v>62.278249967568129</v>
          </cell>
          <cell r="Y749">
            <v>1.1417500324318723</v>
          </cell>
        </row>
        <row r="750">
          <cell r="B750">
            <v>77.23</v>
          </cell>
          <cell r="X750">
            <v>62.323609217362424</v>
          </cell>
          <cell r="Y750">
            <v>0.90639078263757256</v>
          </cell>
        </row>
        <row r="751">
          <cell r="B751">
            <v>77.17</v>
          </cell>
          <cell r="X751">
            <v>62.618444341025352</v>
          </cell>
          <cell r="Y751">
            <v>0.55155565897464953</v>
          </cell>
        </row>
        <row r="752">
          <cell r="B752">
            <v>76.16</v>
          </cell>
          <cell r="X752">
            <v>61.575181595756547</v>
          </cell>
          <cell r="Y752">
            <v>0.58481840424344966</v>
          </cell>
        </row>
        <row r="753">
          <cell r="B753">
            <v>77.41</v>
          </cell>
          <cell r="X753">
            <v>63.038017401622589</v>
          </cell>
          <cell r="Y753">
            <v>0.37198259837740721</v>
          </cell>
        </row>
        <row r="754">
          <cell r="B754">
            <v>78.14</v>
          </cell>
          <cell r="X754">
            <v>63.979221834854222</v>
          </cell>
          <cell r="Y754">
            <v>0.16077816514577847</v>
          </cell>
        </row>
        <row r="755">
          <cell r="B755">
            <v>78.94</v>
          </cell>
          <cell r="X755">
            <v>64.42147452034861</v>
          </cell>
          <cell r="Y755">
            <v>0.5185254796513874</v>
          </cell>
        </row>
        <row r="756">
          <cell r="B756">
            <v>77.02</v>
          </cell>
          <cell r="X756">
            <v>62.924619277136848</v>
          </cell>
          <cell r="Y756">
            <v>9.5380722863154688E-2</v>
          </cell>
        </row>
        <row r="757">
          <cell r="B757">
            <v>76.260000000000005</v>
          </cell>
          <cell r="X757">
            <v>62.595764716128201</v>
          </cell>
          <cell r="Y757">
            <v>-0.33576471612820313</v>
          </cell>
        </row>
        <row r="758">
          <cell r="B758">
            <v>73.11</v>
          </cell>
          <cell r="X758">
            <v>59.477316292770368</v>
          </cell>
          <cell r="Y758">
            <v>-0.36731629277036859</v>
          </cell>
        </row>
        <row r="759">
          <cell r="B759">
            <v>73.180000000000007</v>
          </cell>
          <cell r="X759">
            <v>60.044306915199066</v>
          </cell>
          <cell r="Y759">
            <v>-0.86430691519906588</v>
          </cell>
        </row>
        <row r="760">
          <cell r="B760">
            <v>74.34</v>
          </cell>
          <cell r="X760">
            <v>61.21230759740218</v>
          </cell>
          <cell r="Y760">
            <v>-0.87230759740217678</v>
          </cell>
        </row>
        <row r="761">
          <cell r="B761">
            <v>75.22</v>
          </cell>
          <cell r="X761">
            <v>62.164851843082396</v>
          </cell>
          <cell r="Y761">
            <v>-0.94485184308239667</v>
          </cell>
        </row>
        <row r="762">
          <cell r="B762">
            <v>75.86</v>
          </cell>
          <cell r="X762">
            <v>62.459686966745316</v>
          </cell>
          <cell r="Y762">
            <v>-0.59968696674531685</v>
          </cell>
        </row>
        <row r="763">
          <cell r="B763">
            <v>75.099999999999994</v>
          </cell>
          <cell r="X763">
            <v>62.017434281250928</v>
          </cell>
          <cell r="Y763">
            <v>-0.91743428125092663</v>
          </cell>
        </row>
        <row r="764">
          <cell r="B764">
            <v>73.55</v>
          </cell>
          <cell r="X764">
            <v>60.724695662113497</v>
          </cell>
          <cell r="Y764">
            <v>-1.1746956621134998</v>
          </cell>
        </row>
        <row r="765">
          <cell r="B765">
            <v>72.849999999999994</v>
          </cell>
          <cell r="X765">
            <v>60.520579038039166</v>
          </cell>
          <cell r="Y765">
            <v>-1.6705790380391647</v>
          </cell>
        </row>
        <row r="766">
          <cell r="B766">
            <v>71.69</v>
          </cell>
          <cell r="X766">
            <v>59.772151416433289</v>
          </cell>
          <cell r="Y766">
            <v>-2.082151416433291</v>
          </cell>
        </row>
        <row r="767">
          <cell r="B767">
            <v>71.349999999999994</v>
          </cell>
          <cell r="X767">
            <v>60.418520726002001</v>
          </cell>
          <cell r="Y767">
            <v>-3.0685207260019993</v>
          </cell>
        </row>
        <row r="768">
          <cell r="B768">
            <v>70.239999999999995</v>
          </cell>
          <cell r="X768">
            <v>60.157705039684807</v>
          </cell>
          <cell r="Y768">
            <v>-4.4177050396848045</v>
          </cell>
        </row>
        <row r="769">
          <cell r="B769">
            <v>71.47</v>
          </cell>
          <cell r="X769">
            <v>60.849433599047813</v>
          </cell>
          <cell r="Y769">
            <v>-3.8794335990478146</v>
          </cell>
        </row>
        <row r="770">
          <cell r="B770">
            <v>72.650000000000006</v>
          </cell>
          <cell r="X770">
            <v>59.998947665404771</v>
          </cell>
          <cell r="Y770">
            <v>-0.84894766540477207</v>
          </cell>
        </row>
        <row r="771">
          <cell r="B771">
            <v>71.88</v>
          </cell>
          <cell r="X771">
            <v>59.114442294416001</v>
          </cell>
          <cell r="Y771">
            <v>-0.73444229441599873</v>
          </cell>
        </row>
        <row r="772">
          <cell r="B772">
            <v>70.94</v>
          </cell>
          <cell r="X772">
            <v>57.640266676101383</v>
          </cell>
          <cell r="Y772">
            <v>-0.2002666761013856</v>
          </cell>
        </row>
        <row r="773">
          <cell r="B773">
            <v>71.900000000000006</v>
          </cell>
          <cell r="X773">
            <v>58.683529421370189</v>
          </cell>
          <cell r="Y773">
            <v>-0.28352942137018999</v>
          </cell>
        </row>
        <row r="774">
          <cell r="B774">
            <v>72.83</v>
          </cell>
          <cell r="X774">
            <v>59.114442294416001</v>
          </cell>
          <cell r="Y774">
            <v>-0.28444229441600299</v>
          </cell>
        </row>
        <row r="775">
          <cell r="B775">
            <v>73.44</v>
          </cell>
          <cell r="X775">
            <v>59.318558918490332</v>
          </cell>
          <cell r="Y775">
            <v>0.12144108150966559</v>
          </cell>
        </row>
        <row r="776">
          <cell r="B776">
            <v>74.72</v>
          </cell>
          <cell r="X776" t="str">
            <v/>
          </cell>
          <cell r="Y776" t="str">
            <v/>
          </cell>
        </row>
        <row r="777">
          <cell r="B777">
            <v>74.05</v>
          </cell>
          <cell r="X777" t="str">
            <v/>
          </cell>
          <cell r="Y777" t="str">
            <v/>
          </cell>
        </row>
        <row r="778">
          <cell r="B778">
            <v>73.7</v>
          </cell>
          <cell r="X778" t="str">
            <v/>
          </cell>
          <cell r="Y778" t="str">
            <v/>
          </cell>
        </row>
        <row r="779">
          <cell r="B779">
            <v>72.849999999999994</v>
          </cell>
          <cell r="X779" t="str">
            <v/>
          </cell>
          <cell r="Y779" t="str">
            <v/>
          </cell>
        </row>
        <row r="780">
          <cell r="B780">
            <v>73.42</v>
          </cell>
          <cell r="X780" t="str">
            <v/>
          </cell>
          <cell r="Y780" t="str">
            <v/>
          </cell>
        </row>
        <row r="781">
          <cell r="B781">
            <v>75.33</v>
          </cell>
          <cell r="X781">
            <v>60.645316974973483</v>
          </cell>
          <cell r="Y781">
            <v>1.6846830250265157</v>
          </cell>
        </row>
        <row r="782">
          <cell r="B782">
            <v>76.44</v>
          </cell>
          <cell r="X782">
            <v>60.928812286187835</v>
          </cell>
          <cell r="Y782">
            <v>2.5111877138121628</v>
          </cell>
        </row>
        <row r="783">
          <cell r="B783">
            <v>73.900000000000006</v>
          </cell>
          <cell r="X783">
            <v>60.633977162524907</v>
          </cell>
          <cell r="Y783">
            <v>3.7660228374750986</v>
          </cell>
        </row>
        <row r="784">
          <cell r="B784">
            <v>73.78</v>
          </cell>
          <cell r="X784">
            <v>60.169044852133375</v>
          </cell>
          <cell r="Y784">
            <v>4.1109551478666262</v>
          </cell>
        </row>
        <row r="785">
          <cell r="B785">
            <v>73.03</v>
          </cell>
          <cell r="X785">
            <v>59.715452354190418</v>
          </cell>
          <cell r="Y785">
            <v>3.8145476458095828</v>
          </cell>
        </row>
        <row r="786">
          <cell r="B786">
            <v>73.87</v>
          </cell>
          <cell r="X786">
            <v>61.461783471270806</v>
          </cell>
          <cell r="Y786">
            <v>2.9082165287291986</v>
          </cell>
        </row>
        <row r="787">
          <cell r="B787">
            <v>73.87</v>
          </cell>
          <cell r="X787">
            <v>61.178288160056461</v>
          </cell>
          <cell r="Y787">
            <v>3.6917118399435438</v>
          </cell>
        </row>
        <row r="788">
          <cell r="B788">
            <v>72.94</v>
          </cell>
          <cell r="X788">
            <v>60.872113223944964</v>
          </cell>
          <cell r="Y788">
            <v>3.0678867760550332</v>
          </cell>
        </row>
        <row r="789">
          <cell r="B789">
            <v>72.959999999999994</v>
          </cell>
          <cell r="X789">
            <v>61.189627972505029</v>
          </cell>
          <cell r="Y789">
            <v>2.7703720274949717</v>
          </cell>
        </row>
        <row r="790">
          <cell r="B790">
            <v>73.58</v>
          </cell>
          <cell r="X790">
            <v>60.101005977441936</v>
          </cell>
          <cell r="Y790">
            <v>4.4789940225580622</v>
          </cell>
        </row>
        <row r="791">
          <cell r="B791">
            <v>75.260000000000005</v>
          </cell>
          <cell r="X791">
            <v>61.586521408205122</v>
          </cell>
          <cell r="Y791">
            <v>4.6734785917948827</v>
          </cell>
        </row>
        <row r="792">
          <cell r="B792">
            <v>77.38</v>
          </cell>
          <cell r="X792">
            <v>63.718406148537021</v>
          </cell>
          <cell r="Y792">
            <v>4.6615938514629747</v>
          </cell>
        </row>
        <row r="793">
          <cell r="B793">
            <v>77.5</v>
          </cell>
          <cell r="X793">
            <v>63.4235710248741</v>
          </cell>
          <cell r="Y793">
            <v>5.0764289751259</v>
          </cell>
        </row>
        <row r="794">
          <cell r="B794">
            <v>76.97</v>
          </cell>
          <cell r="X794">
            <v>62.255570342670985</v>
          </cell>
          <cell r="Y794">
            <v>5.2144296573290134</v>
          </cell>
        </row>
        <row r="795">
          <cell r="B795">
            <v>77.510000000000005</v>
          </cell>
          <cell r="X795">
            <v>63.605008024051287</v>
          </cell>
          <cell r="Y795">
            <v>4.4049919759487182</v>
          </cell>
        </row>
        <row r="796">
          <cell r="B796">
            <v>78.180000000000007</v>
          </cell>
          <cell r="X796">
            <v>63.729745960985596</v>
          </cell>
          <cell r="Y796">
            <v>5.7002540390144105</v>
          </cell>
        </row>
        <row r="797">
          <cell r="B797">
            <v>78.34</v>
          </cell>
          <cell r="X797">
            <v>64.45549395769433</v>
          </cell>
          <cell r="Y797">
            <v>5.1345060423056736</v>
          </cell>
        </row>
        <row r="798">
          <cell r="B798">
            <v>78.77</v>
          </cell>
          <cell r="X798">
            <v>65.147222517057344</v>
          </cell>
          <cell r="Y798">
            <v>5.1227774829426522</v>
          </cell>
        </row>
        <row r="799">
          <cell r="B799">
            <v>78.319999999999993</v>
          </cell>
          <cell r="X799">
            <v>64.489513395040049</v>
          </cell>
          <cell r="Y799">
            <v>5.330486604959944</v>
          </cell>
        </row>
        <row r="800">
          <cell r="B800">
            <v>79.33</v>
          </cell>
          <cell r="X800">
            <v>65.702873327037466</v>
          </cell>
          <cell r="Y800">
            <v>5.1271266729625324</v>
          </cell>
        </row>
        <row r="801">
          <cell r="B801">
            <v>79.98</v>
          </cell>
          <cell r="X801">
            <v>64.795688331151553</v>
          </cell>
          <cell r="Y801">
            <v>6.1843116688484514</v>
          </cell>
        </row>
        <row r="802">
          <cell r="B802">
            <v>79.25</v>
          </cell>
          <cell r="X802">
            <v>64.625591144422941</v>
          </cell>
          <cell r="Y802">
            <v>5.6244088555770588</v>
          </cell>
        </row>
        <row r="803">
          <cell r="B803">
            <v>78.86</v>
          </cell>
          <cell r="X803">
            <v>64.807028143600121</v>
          </cell>
          <cell r="Y803">
            <v>5.0529718563998784</v>
          </cell>
        </row>
        <row r="804">
          <cell r="B804">
            <v>78.09</v>
          </cell>
          <cell r="X804">
            <v>65.941009388457516</v>
          </cell>
          <cell r="Y804">
            <v>3.8989906115424873</v>
          </cell>
        </row>
        <row r="805">
          <cell r="B805">
            <v>76.099999999999994</v>
          </cell>
          <cell r="X805">
            <v>64.750329081357251</v>
          </cell>
          <cell r="Y805">
            <v>3.0996709186427438</v>
          </cell>
        </row>
        <row r="806">
          <cell r="B806">
            <v>76.849999999999994</v>
          </cell>
          <cell r="X806">
            <v>66.655417572717681</v>
          </cell>
          <cell r="Y806">
            <v>1.9445824272823131</v>
          </cell>
        </row>
        <row r="807">
          <cell r="B807">
            <v>77.010000000000005</v>
          </cell>
          <cell r="X807">
            <v>67.415185006772134</v>
          </cell>
          <cell r="Y807">
            <v>2.094814993227871</v>
          </cell>
        </row>
        <row r="808">
          <cell r="B808">
            <v>79.22</v>
          </cell>
          <cell r="X808">
            <v>67.755379380229343</v>
          </cell>
          <cell r="Y808">
            <v>2.9646206197706562</v>
          </cell>
        </row>
        <row r="809">
          <cell r="B809">
            <v>78.81</v>
          </cell>
          <cell r="X809">
            <v>68.242991315518026</v>
          </cell>
          <cell r="Y809">
            <v>2.5670086844819764</v>
          </cell>
        </row>
        <row r="810">
          <cell r="B810">
            <v>78.13</v>
          </cell>
          <cell r="X810">
            <v>69.342953123029702</v>
          </cell>
          <cell r="Y810">
            <v>1.2870468769702939</v>
          </cell>
        </row>
        <row r="811">
          <cell r="B811">
            <v>78.97</v>
          </cell>
          <cell r="X811">
            <v>69.20687537364681</v>
          </cell>
          <cell r="Y811">
            <v>2.7631246263531892</v>
          </cell>
        </row>
        <row r="812">
          <cell r="B812">
            <v>78.81</v>
          </cell>
          <cell r="X812">
            <v>69.683147496486924</v>
          </cell>
          <cell r="Y812">
            <v>2.1268525035130779</v>
          </cell>
        </row>
        <row r="813">
          <cell r="B813">
            <v>79.569999999999993</v>
          </cell>
          <cell r="X813">
            <v>70.261477931364198</v>
          </cell>
          <cell r="Y813">
            <v>2.3085220686357957</v>
          </cell>
        </row>
        <row r="814">
          <cell r="B814">
            <v>82.15</v>
          </cell>
          <cell r="X814">
            <v>70.613012117269989</v>
          </cell>
          <cell r="Y814">
            <v>4.536987882730017</v>
          </cell>
        </row>
        <row r="815">
          <cell r="B815">
            <v>82.72</v>
          </cell>
          <cell r="X815">
            <v>69.388312372824004</v>
          </cell>
          <cell r="Y815">
            <v>6.3316876271759952</v>
          </cell>
        </row>
        <row r="816">
          <cell r="B816">
            <v>84</v>
          </cell>
          <cell r="X816">
            <v>73.731460540627822</v>
          </cell>
          <cell r="Y816">
            <v>3.2685394593721782</v>
          </cell>
        </row>
        <row r="817">
          <cell r="B817">
            <v>80.75</v>
          </cell>
          <cell r="X817">
            <v>72.597479295770427</v>
          </cell>
          <cell r="Y817">
            <v>1.1525207042295733</v>
          </cell>
        </row>
        <row r="818">
          <cell r="B818">
            <v>84.89</v>
          </cell>
          <cell r="X818">
            <v>72.597479295770427</v>
          </cell>
          <cell r="Y818">
            <v>5.2925207042295739</v>
          </cell>
        </row>
        <row r="819">
          <cell r="B819">
            <v>89.21</v>
          </cell>
          <cell r="X819">
            <v>72.597479295770427</v>
          </cell>
          <cell r="Y819">
            <v>8.6125207042295671</v>
          </cell>
        </row>
        <row r="820">
          <cell r="B820">
            <v>88.87</v>
          </cell>
          <cell r="X820">
            <v>81.453872818106674</v>
          </cell>
          <cell r="Y820">
            <v>-0.58387281810666991</v>
          </cell>
        </row>
        <row r="821">
          <cell r="B821">
            <v>87.81</v>
          </cell>
          <cell r="X821">
            <v>82.474455938478343</v>
          </cell>
          <cell r="Y821">
            <v>-2.6644559384783406</v>
          </cell>
        </row>
        <row r="822">
          <cell r="B822">
            <v>85.8</v>
          </cell>
          <cell r="X822">
            <v>80.671425759155085</v>
          </cell>
          <cell r="Y822">
            <v>-2.8714257591550876</v>
          </cell>
        </row>
        <row r="823">
          <cell r="B823">
            <v>87.22</v>
          </cell>
          <cell r="X823">
            <v>80.25185269855784</v>
          </cell>
          <cell r="Y823">
            <v>-1.0318526985578416</v>
          </cell>
        </row>
        <row r="824">
          <cell r="B824">
            <v>90.75</v>
          </cell>
          <cell r="X824">
            <v>81.465212630555257</v>
          </cell>
          <cell r="Y824">
            <v>0.28478736944474292</v>
          </cell>
        </row>
        <row r="825">
          <cell r="B825">
            <v>89.15</v>
          </cell>
          <cell r="X825">
            <v>81.340474693620948</v>
          </cell>
          <cell r="Y825">
            <v>-1.190474693620942</v>
          </cell>
        </row>
        <row r="826">
          <cell r="B826">
            <v>91.68</v>
          </cell>
          <cell r="X826">
            <v>81.850766253806768</v>
          </cell>
          <cell r="Y826">
            <v>-1.1707662538067609</v>
          </cell>
        </row>
        <row r="827">
          <cell r="B827">
            <v>94.53</v>
          </cell>
          <cell r="X827">
            <v>81.204396944238056</v>
          </cell>
          <cell r="Y827">
            <v>0.82560305576194537</v>
          </cell>
        </row>
        <row r="828">
          <cell r="B828">
            <v>92.95</v>
          </cell>
          <cell r="X828">
            <v>77.235462587237166</v>
          </cell>
          <cell r="Y828">
            <v>3.2145374127628372</v>
          </cell>
        </row>
        <row r="829">
          <cell r="B829">
            <v>92.68</v>
          </cell>
          <cell r="X829">
            <v>79.253949203083337</v>
          </cell>
          <cell r="Y829">
            <v>1.4260507969166696</v>
          </cell>
        </row>
        <row r="830">
          <cell r="B830">
            <v>93.05</v>
          </cell>
          <cell r="X830">
            <v>78.834376142486093</v>
          </cell>
          <cell r="Y830">
            <v>1.7156238575139042</v>
          </cell>
        </row>
        <row r="831">
          <cell r="B831">
            <v>94.13</v>
          </cell>
          <cell r="X831">
            <v>78.925094642074683</v>
          </cell>
          <cell r="Y831">
            <v>2.2049053579253126</v>
          </cell>
        </row>
        <row r="832">
          <cell r="B832">
            <v>91.79</v>
          </cell>
          <cell r="X832">
            <v>75.216975971391008</v>
          </cell>
          <cell r="Y832">
            <v>3.573024028608998</v>
          </cell>
        </row>
        <row r="833">
          <cell r="B833">
            <v>93.21</v>
          </cell>
          <cell r="X833">
            <v>76.498374778079864</v>
          </cell>
          <cell r="Y833">
            <v>3.71162522192013</v>
          </cell>
        </row>
        <row r="834">
          <cell r="B834">
            <v>93.54</v>
          </cell>
          <cell r="X834">
            <v>75.704587906679691</v>
          </cell>
          <cell r="Y834">
            <v>4.8354120933203149</v>
          </cell>
        </row>
        <row r="835">
          <cell r="B835">
            <v>94.97</v>
          </cell>
          <cell r="X835">
            <v>76.407656278491274</v>
          </cell>
          <cell r="Y835">
            <v>5.562343721508725</v>
          </cell>
        </row>
        <row r="836">
          <cell r="B836">
            <v>92.29</v>
          </cell>
          <cell r="X836">
            <v>75.489131470156778</v>
          </cell>
          <cell r="Y836">
            <v>4.8008685298432283</v>
          </cell>
        </row>
        <row r="837">
          <cell r="B837">
            <v>93.75</v>
          </cell>
          <cell r="X837">
            <v>76.634452527462756</v>
          </cell>
          <cell r="Y837">
            <v>4.1155474725372443</v>
          </cell>
        </row>
        <row r="838">
          <cell r="B838">
            <v>92.45</v>
          </cell>
          <cell r="X838">
            <v>75.62520921953967</v>
          </cell>
          <cell r="Y838">
            <v>2.8247907804603329</v>
          </cell>
        </row>
        <row r="839">
          <cell r="B839">
            <v>91.66</v>
          </cell>
          <cell r="X839">
            <v>74.865441785485217</v>
          </cell>
          <cell r="Y839">
            <v>2.7945582145147796</v>
          </cell>
        </row>
        <row r="840">
          <cell r="B840">
            <v>90.22</v>
          </cell>
          <cell r="X840">
            <v>74.820082535690915</v>
          </cell>
          <cell r="Y840">
            <v>3.3999174643090839</v>
          </cell>
        </row>
        <row r="841">
          <cell r="B841">
            <v>87.94</v>
          </cell>
          <cell r="X841">
            <v>72.631498733116146</v>
          </cell>
          <cell r="Y841">
            <v>3.3085012668838516</v>
          </cell>
        </row>
        <row r="842">
          <cell r="B842">
            <v>88.2</v>
          </cell>
          <cell r="X842">
            <v>75.114917659353836</v>
          </cell>
          <cell r="Y842">
            <v>2.0850823406461672</v>
          </cell>
        </row>
        <row r="843">
          <cell r="B843">
            <v>89.34</v>
          </cell>
          <cell r="X843">
            <v>74.468548349785124</v>
          </cell>
          <cell r="Y843">
            <v>3.8714516502148797</v>
          </cell>
        </row>
        <row r="844">
          <cell r="B844">
            <v>89.41</v>
          </cell>
          <cell r="X844">
            <v>76.611772902565605</v>
          </cell>
          <cell r="Y844">
            <v>1.7982270974343919</v>
          </cell>
        </row>
        <row r="845">
          <cell r="B845">
            <v>86.83</v>
          </cell>
          <cell r="X845">
            <v>76.214879466865511</v>
          </cell>
          <cell r="Y845">
            <v>1.6151205331344869</v>
          </cell>
        </row>
        <row r="846">
          <cell r="B846">
            <v>88.02</v>
          </cell>
          <cell r="X846">
            <v>77.80245320966587</v>
          </cell>
          <cell r="Y846">
            <v>1.2175467903341257</v>
          </cell>
        </row>
        <row r="847">
          <cell r="B847">
            <v>90.12</v>
          </cell>
          <cell r="X847">
            <v>80.263192511006409</v>
          </cell>
          <cell r="Y847">
            <v>0.85680748899359571</v>
          </cell>
        </row>
        <row r="848">
          <cell r="B848">
            <v>90.3</v>
          </cell>
          <cell r="X848">
            <v>80.19515363631497</v>
          </cell>
          <cell r="Y848">
            <v>0.1048463636850272</v>
          </cell>
        </row>
        <row r="849">
          <cell r="B849">
            <v>92.43</v>
          </cell>
          <cell r="X849">
            <v>80.614726696912214</v>
          </cell>
          <cell r="Y849">
            <v>0.81527330308779256</v>
          </cell>
        </row>
        <row r="850">
          <cell r="B850">
            <v>95.11</v>
          </cell>
          <cell r="X850">
            <v>82.55383462561835</v>
          </cell>
          <cell r="Y850">
            <v>1.5561653743816493</v>
          </cell>
        </row>
        <row r="851">
          <cell r="B851">
            <v>95.91</v>
          </cell>
          <cell r="X851">
            <v>82.905368811524141</v>
          </cell>
          <cell r="Y851">
            <v>2.0046311884758552</v>
          </cell>
        </row>
        <row r="852">
          <cell r="B852">
            <v>96.99</v>
          </cell>
          <cell r="X852">
            <v>82.905368811524141</v>
          </cell>
          <cell r="Y852">
            <v>3.0846311884758535</v>
          </cell>
        </row>
        <row r="853">
          <cell r="B853">
            <v>98.21</v>
          </cell>
          <cell r="X853">
            <v>81.374494130966667</v>
          </cell>
          <cell r="Y853">
            <v>4.8355058690333266</v>
          </cell>
        </row>
        <row r="854">
          <cell r="B854">
            <v>98.81</v>
          </cell>
          <cell r="X854">
            <v>81.862106066255336</v>
          </cell>
          <cell r="Y854">
            <v>4.9478939337446661</v>
          </cell>
        </row>
        <row r="855">
          <cell r="B855">
            <v>99.5</v>
          </cell>
          <cell r="X855">
            <v>82.22498006460971</v>
          </cell>
          <cell r="Y855">
            <v>5.27501993539029</v>
          </cell>
        </row>
        <row r="856">
          <cell r="B856">
            <v>101.26</v>
          </cell>
          <cell r="X856">
            <v>84.050689868830119</v>
          </cell>
          <cell r="Y856">
            <v>5.2093101311698859</v>
          </cell>
        </row>
        <row r="857">
          <cell r="B857">
            <v>100.74</v>
          </cell>
          <cell r="X857">
            <v>82.49713556337548</v>
          </cell>
          <cell r="Y857">
            <v>7.2428644366245152</v>
          </cell>
        </row>
        <row r="858">
          <cell r="B858">
            <v>104.29</v>
          </cell>
          <cell r="X858">
            <v>85.230030363481802</v>
          </cell>
          <cell r="Y858">
            <v>7.0599696365182041</v>
          </cell>
        </row>
        <row r="859">
          <cell r="B859">
            <v>106.8</v>
          </cell>
          <cell r="X859">
            <v>86.023817234881989</v>
          </cell>
          <cell r="Y859">
            <v>8.7761827651180084</v>
          </cell>
        </row>
        <row r="860">
          <cell r="B860">
            <v>109.6</v>
          </cell>
          <cell r="X860">
            <v>86.772244856487859</v>
          </cell>
          <cell r="Y860">
            <v>10.827755143512135</v>
          </cell>
        </row>
        <row r="861">
          <cell r="B861">
            <v>108.17</v>
          </cell>
          <cell r="X861">
            <v>86.035157047330557</v>
          </cell>
          <cell r="Y861">
            <v>10.134842952669445</v>
          </cell>
        </row>
        <row r="862">
          <cell r="B862">
            <v>102.09</v>
          </cell>
          <cell r="X862">
            <v>86.035157047330557</v>
          </cell>
          <cell r="Y862">
            <v>1.0548429526694463</v>
          </cell>
        </row>
        <row r="863">
          <cell r="B863">
            <v>102.28</v>
          </cell>
          <cell r="X863">
            <v>81.612630192386717</v>
          </cell>
          <cell r="Y863">
            <v>5.6673698076132837</v>
          </cell>
        </row>
        <row r="864">
          <cell r="B864">
            <v>105.43</v>
          </cell>
          <cell r="X864">
            <v>83.846573244755788</v>
          </cell>
          <cell r="Y864">
            <v>5.5834267552442185</v>
          </cell>
        </row>
        <row r="865">
          <cell r="B865">
            <v>104.85</v>
          </cell>
          <cell r="X865">
            <v>82.22498006460971</v>
          </cell>
          <cell r="Y865">
            <v>5.6250199353902843</v>
          </cell>
        </row>
        <row r="866">
          <cell r="B866">
            <v>103.9</v>
          </cell>
          <cell r="X866">
            <v>81.95282456584394</v>
          </cell>
          <cell r="Y866">
            <v>4.9471754341560654</v>
          </cell>
        </row>
        <row r="867">
          <cell r="B867">
            <v>102.74</v>
          </cell>
          <cell r="X867">
            <v>81.884785691152487</v>
          </cell>
          <cell r="Y867">
            <v>3.8552143088475077</v>
          </cell>
        </row>
        <row r="868">
          <cell r="B868">
            <v>104.04</v>
          </cell>
          <cell r="X868">
            <v>82.474455938478343</v>
          </cell>
          <cell r="Y868">
            <v>4.5655440615216634</v>
          </cell>
        </row>
        <row r="869">
          <cell r="B869">
            <v>106.45</v>
          </cell>
          <cell r="X869">
            <v>84.334185180044457</v>
          </cell>
          <cell r="Y869">
            <v>5.1158148199555455</v>
          </cell>
        </row>
        <row r="870">
          <cell r="B870">
            <v>105.52</v>
          </cell>
          <cell r="X870">
            <v>83.404320559261393</v>
          </cell>
          <cell r="Y870">
            <v>5.115679440738603</v>
          </cell>
        </row>
        <row r="871">
          <cell r="B871">
            <v>106.79</v>
          </cell>
          <cell r="X871">
            <v>84.084709306175839</v>
          </cell>
          <cell r="Y871">
            <v>5.7052906938241676</v>
          </cell>
        </row>
        <row r="872">
          <cell r="B872">
            <v>105.99</v>
          </cell>
          <cell r="X872">
            <v>82.984747498664163</v>
          </cell>
          <cell r="Y872">
            <v>6.005252501335832</v>
          </cell>
        </row>
        <row r="873">
          <cell r="B873">
            <v>106.49</v>
          </cell>
          <cell r="X873">
            <v>83.211543747635645</v>
          </cell>
          <cell r="Y873">
            <v>6.2784562523643501</v>
          </cell>
        </row>
        <row r="874">
          <cell r="B874">
            <v>103.55</v>
          </cell>
          <cell r="X874">
            <v>81.453872818106674</v>
          </cell>
          <cell r="Y874">
            <v>5.0961271818933227</v>
          </cell>
        </row>
        <row r="875">
          <cell r="B875">
            <v>102.53</v>
          </cell>
          <cell r="X875">
            <v>78.505521581477453</v>
          </cell>
          <cell r="Y875">
            <v>7.0244784185225484</v>
          </cell>
        </row>
        <row r="876">
          <cell r="B876">
            <v>103.93</v>
          </cell>
          <cell r="X876">
            <v>79.809600013063459</v>
          </cell>
          <cell r="Y876">
            <v>7.1203999869365475</v>
          </cell>
        </row>
        <row r="877">
          <cell r="B877">
            <v>103.47</v>
          </cell>
          <cell r="X877">
            <v>78.947774266971834</v>
          </cell>
          <cell r="Y877">
            <v>7.522225733028165</v>
          </cell>
        </row>
        <row r="878">
          <cell r="B878">
            <v>103.62</v>
          </cell>
          <cell r="X878">
            <v>80.149794386520682</v>
          </cell>
          <cell r="Y878">
            <v>5.9702056134793224</v>
          </cell>
        </row>
        <row r="879">
          <cell r="B879">
            <v>102.42</v>
          </cell>
          <cell r="X879">
            <v>78.664278955757496</v>
          </cell>
          <cell r="Y879">
            <v>6.255721044242506</v>
          </cell>
        </row>
        <row r="880">
          <cell r="B880">
            <v>104.02</v>
          </cell>
          <cell r="X880">
            <v>81.397173755863804</v>
          </cell>
          <cell r="Y880">
            <v>5.122826244136192</v>
          </cell>
        </row>
        <row r="881">
          <cell r="B881">
            <v>103.07</v>
          </cell>
          <cell r="X881">
            <v>79.095191828803294</v>
          </cell>
          <cell r="Y881">
            <v>6.4748081711966989</v>
          </cell>
        </row>
        <row r="882">
          <cell r="B882">
            <v>101.42</v>
          </cell>
          <cell r="X882">
            <v>79.208589953289035</v>
          </cell>
          <cell r="Y882">
            <v>4.7114100467109665</v>
          </cell>
        </row>
        <row r="883">
          <cell r="B883">
            <v>101.61</v>
          </cell>
          <cell r="X883">
            <v>78.25604570760882</v>
          </cell>
          <cell r="Y883">
            <v>5.8539542923911796</v>
          </cell>
        </row>
        <row r="884">
          <cell r="B884">
            <v>104.94</v>
          </cell>
          <cell r="X884">
            <v>81.125018257098034</v>
          </cell>
          <cell r="Y884">
            <v>6.3149817429019635</v>
          </cell>
        </row>
        <row r="885">
          <cell r="B885">
            <v>105.35</v>
          </cell>
          <cell r="X885">
            <v>81.918805128498207</v>
          </cell>
          <cell r="Y885">
            <v>5.9311948715017877</v>
          </cell>
        </row>
        <row r="886">
          <cell r="B886">
            <v>104.69</v>
          </cell>
          <cell r="X886">
            <v>78.233366082711683</v>
          </cell>
          <cell r="Y886">
            <v>8.9566339172883147</v>
          </cell>
        </row>
        <row r="887">
          <cell r="B887">
            <v>104.94</v>
          </cell>
          <cell r="X887">
            <v>78.244705895160251</v>
          </cell>
          <cell r="Y887">
            <v>9.1952941048397463</v>
          </cell>
        </row>
        <row r="888">
          <cell r="B888">
            <v>104.94</v>
          </cell>
          <cell r="X888">
            <v>80.172474011417819</v>
          </cell>
          <cell r="Y888">
            <v>9.2675259885821788</v>
          </cell>
        </row>
        <row r="889">
          <cell r="B889">
            <v>104.63</v>
          </cell>
          <cell r="X889">
            <v>78.142647583123093</v>
          </cell>
          <cell r="Y889">
            <v>10.987352416876902</v>
          </cell>
        </row>
        <row r="890">
          <cell r="B890">
            <v>102.81</v>
          </cell>
          <cell r="X890">
            <v>76.679811777257044</v>
          </cell>
          <cell r="Y890">
            <v>10.630188222742959</v>
          </cell>
        </row>
        <row r="891">
          <cell r="B891">
            <v>101.51</v>
          </cell>
          <cell r="X891">
            <v>75.114917659353836</v>
          </cell>
          <cell r="Y891">
            <v>10.895082340646169</v>
          </cell>
        </row>
        <row r="892">
          <cell r="B892">
            <v>100.28</v>
          </cell>
          <cell r="X892">
            <v>74.230412288365073</v>
          </cell>
          <cell r="Y892">
            <v>10.549587711634928</v>
          </cell>
        </row>
        <row r="893">
          <cell r="B893">
            <v>99.67</v>
          </cell>
          <cell r="X893">
            <v>73.425285604516318</v>
          </cell>
          <cell r="Y893">
            <v>10.744714395483683</v>
          </cell>
        </row>
        <row r="894">
          <cell r="B894">
            <v>99.34</v>
          </cell>
          <cell r="X894">
            <v>72.064508110687456</v>
          </cell>
          <cell r="Y894">
            <v>10.775491889312548</v>
          </cell>
        </row>
        <row r="895">
          <cell r="B895">
            <v>96.79</v>
          </cell>
          <cell r="X895">
            <v>70.533633430129967</v>
          </cell>
          <cell r="Y895">
            <v>9.756366569870039</v>
          </cell>
        </row>
        <row r="896">
          <cell r="B896">
            <v>96.37</v>
          </cell>
          <cell r="X896">
            <v>70.080040932187003</v>
          </cell>
          <cell r="Y896">
            <v>8.2899590678130011</v>
          </cell>
        </row>
        <row r="897">
          <cell r="B897">
            <v>92.66</v>
          </cell>
          <cell r="X897">
            <v>66.349242636606178</v>
          </cell>
          <cell r="Y897">
            <v>7.3107573633938188</v>
          </cell>
        </row>
        <row r="898">
          <cell r="B898">
            <v>89.71</v>
          </cell>
          <cell r="X898">
            <v>63.400891399976956</v>
          </cell>
          <cell r="Y898">
            <v>7.3091086000230376</v>
          </cell>
        </row>
        <row r="899">
          <cell r="B899">
            <v>91.75</v>
          </cell>
          <cell r="X899">
            <v>65.124542892160193</v>
          </cell>
          <cell r="Y899">
            <v>7.6254571078398072</v>
          </cell>
        </row>
        <row r="900">
          <cell r="B900">
            <v>92.82</v>
          </cell>
          <cell r="X900">
            <v>66.201825074774717</v>
          </cell>
          <cell r="Y900">
            <v>7.6181749252252757</v>
          </cell>
        </row>
        <row r="901">
          <cell r="B901">
            <v>94.09</v>
          </cell>
          <cell r="X901">
            <v>66.179145449877566</v>
          </cell>
          <cell r="Y901">
            <v>8.910854550122437</v>
          </cell>
        </row>
        <row r="902">
          <cell r="B902">
            <v>94.1</v>
          </cell>
          <cell r="X902">
            <v>65.124542892160193</v>
          </cell>
          <cell r="Y902">
            <v>10.475457107839802</v>
          </cell>
        </row>
        <row r="903">
          <cell r="B903">
            <v>91.43</v>
          </cell>
          <cell r="X903">
            <v>64.704969831562963</v>
          </cell>
          <cell r="Y903">
            <v>8.2250301684370442</v>
          </cell>
        </row>
        <row r="904">
          <cell r="B904">
            <v>85.93</v>
          </cell>
          <cell r="X904">
            <v>63.548308961808416</v>
          </cell>
          <cell r="Y904">
            <v>3.8816910381915903</v>
          </cell>
        </row>
        <row r="905">
          <cell r="B905">
            <v>81.12</v>
          </cell>
          <cell r="X905">
            <v>59.670093104396123</v>
          </cell>
          <cell r="Y905">
            <v>2.9499068956038741</v>
          </cell>
        </row>
        <row r="906">
          <cell r="B906">
            <v>79.06</v>
          </cell>
          <cell r="X906">
            <v>59.103102481967426</v>
          </cell>
          <cell r="Y906">
            <v>2.4568975180325765</v>
          </cell>
        </row>
        <row r="907">
          <cell r="B907">
            <v>82.12</v>
          </cell>
          <cell r="X907">
            <v>61.405084409027936</v>
          </cell>
          <cell r="Y907">
            <v>3.214915590972069</v>
          </cell>
        </row>
        <row r="908">
          <cell r="B908">
            <v>83.09</v>
          </cell>
          <cell r="X908">
            <v>61.824657469625173</v>
          </cell>
          <cell r="Y908">
            <v>3.7653425303748307</v>
          </cell>
        </row>
        <row r="909">
          <cell r="B909">
            <v>84.22</v>
          </cell>
          <cell r="X909">
            <v>63.457590462219819</v>
          </cell>
          <cell r="Y909">
            <v>3.2624095377801794</v>
          </cell>
        </row>
        <row r="910">
          <cell r="B910">
            <v>80.61</v>
          </cell>
          <cell r="X910">
            <v>59.420617230527498</v>
          </cell>
          <cell r="Y910">
            <v>3.6893827694725019</v>
          </cell>
        </row>
        <row r="911">
          <cell r="B911">
            <v>79.5</v>
          </cell>
          <cell r="X911">
            <v>59.670093104396123</v>
          </cell>
          <cell r="Y911">
            <v>2.3299068956038766</v>
          </cell>
        </row>
        <row r="912">
          <cell r="B912">
            <v>78.64</v>
          </cell>
          <cell r="X912">
            <v>59.03506360727598</v>
          </cell>
          <cell r="Y912">
            <v>2.1049363927240208</v>
          </cell>
        </row>
        <row r="913">
          <cell r="B913">
            <v>80.58</v>
          </cell>
          <cell r="X913">
            <v>58.581471109333023</v>
          </cell>
          <cell r="Y913">
            <v>4.4985288906669751</v>
          </cell>
        </row>
        <row r="914">
          <cell r="B914">
            <v>83.7</v>
          </cell>
          <cell r="X914">
            <v>62.255570342670985</v>
          </cell>
          <cell r="Y914">
            <v>5.9444296573290174</v>
          </cell>
        </row>
        <row r="915">
          <cell r="B915">
            <v>81.39</v>
          </cell>
          <cell r="X915">
            <v>60.18038466458195</v>
          </cell>
          <cell r="Y915">
            <v>7.7096153354180501</v>
          </cell>
        </row>
        <row r="916">
          <cell r="B916">
            <v>79.53</v>
          </cell>
          <cell r="X916">
            <v>58.105198986492915</v>
          </cell>
          <cell r="Y916">
            <v>8.9248010135070857</v>
          </cell>
        </row>
        <row r="917">
          <cell r="B917">
            <v>78.099999999999994</v>
          </cell>
          <cell r="X917">
            <v>55.73517818474096</v>
          </cell>
          <cell r="Y917">
            <v>9.8648218152590346</v>
          </cell>
        </row>
        <row r="918">
          <cell r="B918">
            <v>79.819999999999993</v>
          </cell>
          <cell r="X918">
            <v>57.277392677747017</v>
          </cell>
          <cell r="Y918">
            <v>10.042607322252977</v>
          </cell>
        </row>
        <row r="919">
          <cell r="B919">
            <v>80.510000000000005</v>
          </cell>
          <cell r="X919">
            <v>57.345431552438463</v>
          </cell>
          <cell r="Y919">
            <v>9.6645684475615425</v>
          </cell>
        </row>
        <row r="920">
          <cell r="B920">
            <v>80.92</v>
          </cell>
          <cell r="X920">
            <v>57.515528739167074</v>
          </cell>
          <cell r="Y920">
            <v>9.9044712608329277</v>
          </cell>
        </row>
        <row r="921">
          <cell r="B921">
            <v>79.680000000000007</v>
          </cell>
          <cell r="X921">
            <v>57.980461049558606</v>
          </cell>
          <cell r="Y921">
            <v>10.199538950441401</v>
          </cell>
        </row>
        <row r="922">
          <cell r="B922">
            <v>84.34</v>
          </cell>
          <cell r="X922">
            <v>61.076229848019295</v>
          </cell>
          <cell r="Y922">
            <v>11.763770151980708</v>
          </cell>
        </row>
        <row r="923">
          <cell r="B923">
            <v>87.1</v>
          </cell>
          <cell r="X923">
            <v>62.527725841436755</v>
          </cell>
          <cell r="Y923">
            <v>13.072274158563239</v>
          </cell>
        </row>
        <row r="924">
          <cell r="B924">
            <v>82.59</v>
          </cell>
          <cell r="X924">
            <v>60.259763351721972</v>
          </cell>
          <cell r="Y924">
            <v>10.830236648278031</v>
          </cell>
        </row>
        <row r="925">
          <cell r="B925">
            <v>80.83</v>
          </cell>
          <cell r="X925">
            <v>59.828850478676159</v>
          </cell>
          <cell r="Y925">
            <v>9.5011495213238391</v>
          </cell>
        </row>
        <row r="926">
          <cell r="B926">
            <v>80.319999999999993</v>
          </cell>
          <cell r="X926">
            <v>57.129975115915556</v>
          </cell>
          <cell r="Y926">
            <v>11.690024884084437</v>
          </cell>
        </row>
        <row r="927">
          <cell r="B927">
            <v>79.95</v>
          </cell>
          <cell r="X927">
            <v>57.753664800587124</v>
          </cell>
          <cell r="Y927">
            <v>11.696335199412879</v>
          </cell>
        </row>
        <row r="928">
          <cell r="B928">
            <v>82.5</v>
          </cell>
          <cell r="X928">
            <v>59.738131979087569</v>
          </cell>
          <cell r="Y928">
            <v>12.261868020912431</v>
          </cell>
        </row>
        <row r="929">
          <cell r="B929">
            <v>83.35</v>
          </cell>
          <cell r="X929">
            <v>61.892696344316619</v>
          </cell>
          <cell r="Y929">
            <v>10.457303655683376</v>
          </cell>
        </row>
        <row r="930">
          <cell r="B930">
            <v>83.76</v>
          </cell>
          <cell r="X930">
            <v>62.062793531045223</v>
          </cell>
          <cell r="Y930">
            <v>10.697206468954782</v>
          </cell>
        </row>
        <row r="931">
          <cell r="B931">
            <v>85.38</v>
          </cell>
          <cell r="X931">
            <v>62.969978526931143</v>
          </cell>
          <cell r="Y931">
            <v>11.410021473068852</v>
          </cell>
        </row>
        <row r="932">
          <cell r="B932">
            <v>87.3</v>
          </cell>
          <cell r="X932">
            <v>64.36477545810574</v>
          </cell>
          <cell r="Y932">
            <v>11.935224541894257</v>
          </cell>
        </row>
        <row r="933">
          <cell r="B933">
            <v>87.53</v>
          </cell>
          <cell r="X933">
            <v>63.639027461397006</v>
          </cell>
          <cell r="Y933">
            <v>12.890972538602995</v>
          </cell>
        </row>
        <row r="934">
          <cell r="B934">
            <v>87.94</v>
          </cell>
          <cell r="X934">
            <v>63.310172900388359</v>
          </cell>
          <cell r="Y934">
            <v>12.629827099611639</v>
          </cell>
        </row>
        <row r="935">
          <cell r="B935">
            <v>85.84</v>
          </cell>
          <cell r="X935">
            <v>60.588617912730612</v>
          </cell>
          <cell r="Y935">
            <v>14.251382087269391</v>
          </cell>
        </row>
        <row r="936">
          <cell r="B936">
            <v>85.41</v>
          </cell>
          <cell r="X936">
            <v>60.384501288656281</v>
          </cell>
          <cell r="Y936">
            <v>14.025498711343715</v>
          </cell>
        </row>
        <row r="937">
          <cell r="B937">
            <v>84.26</v>
          </cell>
          <cell r="X937">
            <v>58.978364545033109</v>
          </cell>
          <cell r="Y937">
            <v>14.281635454966896</v>
          </cell>
        </row>
        <row r="938">
          <cell r="B938">
            <v>85.9</v>
          </cell>
          <cell r="X938">
            <v>60.486559600693447</v>
          </cell>
          <cell r="Y938">
            <v>14.413440399306559</v>
          </cell>
        </row>
        <row r="939">
          <cell r="B939">
            <v>86.27</v>
          </cell>
          <cell r="X939">
            <v>60.06698654009621</v>
          </cell>
          <cell r="Y939">
            <v>15.703013459903786</v>
          </cell>
        </row>
        <row r="940">
          <cell r="B940">
            <v>87.09</v>
          </cell>
          <cell r="X940">
            <v>62.493706404091036</v>
          </cell>
          <cell r="Y940">
            <v>14.096293595908968</v>
          </cell>
        </row>
        <row r="941">
          <cell r="B941">
            <v>86.27</v>
          </cell>
          <cell r="X941">
            <v>60.225743914376245</v>
          </cell>
          <cell r="Y941">
            <v>15.544256085623751</v>
          </cell>
        </row>
        <row r="942">
          <cell r="B942">
            <v>86.59</v>
          </cell>
          <cell r="X942">
            <v>60.985511348430698</v>
          </cell>
          <cell r="Y942">
            <v>15.104488651569305</v>
          </cell>
        </row>
        <row r="943">
          <cell r="B943">
            <v>88.32</v>
          </cell>
          <cell r="X943">
            <v>63.253473838145489</v>
          </cell>
          <cell r="Y943">
            <v>14.566526161854505</v>
          </cell>
        </row>
        <row r="944">
          <cell r="B944">
            <v>88.48</v>
          </cell>
          <cell r="X944">
            <v>62.074133343493799</v>
          </cell>
          <cell r="Y944">
            <v>17.905866656506205</v>
          </cell>
        </row>
        <row r="945">
          <cell r="B945">
            <v>88.29</v>
          </cell>
          <cell r="X945">
            <v>62.334949029811</v>
          </cell>
          <cell r="Y945">
            <v>17.455050970189006</v>
          </cell>
        </row>
        <row r="946">
          <cell r="B946">
            <v>90.24</v>
          </cell>
          <cell r="X946">
            <v>63.616347836499855</v>
          </cell>
          <cell r="Y946">
            <v>18.12365216350014</v>
          </cell>
        </row>
        <row r="947">
          <cell r="B947">
            <v>82.77</v>
          </cell>
          <cell r="X947">
            <v>61.098909472916439</v>
          </cell>
          <cell r="Y947">
            <v>13.171090527083557</v>
          </cell>
        </row>
        <row r="948">
          <cell r="B948">
            <v>85.44</v>
          </cell>
          <cell r="X948">
            <v>62.198871280428115</v>
          </cell>
          <cell r="Y948">
            <v>14.741128719571883</v>
          </cell>
        </row>
        <row r="949">
          <cell r="B949">
            <v>82.9</v>
          </cell>
          <cell r="X949">
            <v>59.012383982378836</v>
          </cell>
          <cell r="Y949">
            <v>14.88761601762117</v>
          </cell>
        </row>
        <row r="950">
          <cell r="B950">
            <v>81.180000000000007</v>
          </cell>
          <cell r="X950">
            <v>55.31560512414373</v>
          </cell>
          <cell r="Y950">
            <v>17.364394875856277</v>
          </cell>
        </row>
        <row r="951">
          <cell r="B951">
            <v>82.54</v>
          </cell>
          <cell r="X951">
            <v>54.748614501715032</v>
          </cell>
          <cell r="Y951">
            <v>19.291385498284974</v>
          </cell>
        </row>
        <row r="952">
          <cell r="B952">
            <v>84.18</v>
          </cell>
          <cell r="X952">
            <v>56.041353120852456</v>
          </cell>
          <cell r="Y952">
            <v>19.638646879147551</v>
          </cell>
        </row>
        <row r="953">
          <cell r="B953">
            <v>85.84</v>
          </cell>
          <cell r="X953">
            <v>57.594907426307088</v>
          </cell>
          <cell r="Y953">
            <v>19.745092573692915</v>
          </cell>
        </row>
        <row r="954">
          <cell r="B954">
            <v>86.43</v>
          </cell>
          <cell r="X954">
            <v>55.326944936592298</v>
          </cell>
          <cell r="Y954">
            <v>21.603055063407709</v>
          </cell>
        </row>
        <row r="955">
          <cell r="B955">
            <v>84.14</v>
          </cell>
          <cell r="X955">
            <v>55.202206999657989</v>
          </cell>
          <cell r="Y955">
            <v>17.437793000342012</v>
          </cell>
        </row>
        <row r="956">
          <cell r="B956">
            <v>83.79</v>
          </cell>
          <cell r="X956">
            <v>55.202206999657989</v>
          </cell>
          <cell r="Y956">
            <v>16.587793000342018</v>
          </cell>
        </row>
        <row r="957">
          <cell r="B957">
            <v>85.66</v>
          </cell>
          <cell r="X957">
            <v>56.506285431243988</v>
          </cell>
          <cell r="Y957">
            <v>17.153714568756008</v>
          </cell>
        </row>
        <row r="958">
          <cell r="B958">
            <v>85</v>
          </cell>
          <cell r="X958">
            <v>55.202206999657989</v>
          </cell>
          <cell r="Y958">
            <v>17.797793000342011</v>
          </cell>
        </row>
        <row r="959">
          <cell r="B959">
            <v>85.59</v>
          </cell>
          <cell r="X959">
            <v>56.324848432066808</v>
          </cell>
          <cell r="Y959">
            <v>17.265151567933195</v>
          </cell>
        </row>
        <row r="960">
          <cell r="B960">
            <v>84.83</v>
          </cell>
          <cell r="X960">
            <v>55.61044024780665</v>
          </cell>
          <cell r="Y960">
            <v>17.219559752193348</v>
          </cell>
        </row>
        <row r="961">
          <cell r="B961">
            <v>86.43</v>
          </cell>
          <cell r="X961">
            <v>53.977507255212004</v>
          </cell>
          <cell r="Y961">
            <v>20.452492744788003</v>
          </cell>
        </row>
        <row r="962">
          <cell r="B962">
            <v>84</v>
          </cell>
          <cell r="X962">
            <v>50.303408021874041</v>
          </cell>
          <cell r="Y962">
            <v>21.696591978125959</v>
          </cell>
        </row>
        <row r="963">
          <cell r="B963">
            <v>82.11</v>
          </cell>
          <cell r="X963">
            <v>48.568416717242229</v>
          </cell>
          <cell r="Y963">
            <v>22.54158328275777</v>
          </cell>
        </row>
        <row r="964">
          <cell r="B964">
            <v>81.66</v>
          </cell>
          <cell r="X964">
            <v>48.897271278250869</v>
          </cell>
          <cell r="Y964">
            <v>21.762728721749127</v>
          </cell>
        </row>
        <row r="965">
          <cell r="B965">
            <v>81.52</v>
          </cell>
          <cell r="X965">
            <v>48.205542718887862</v>
          </cell>
          <cell r="Y965">
            <v>22.314457281112134</v>
          </cell>
        </row>
        <row r="966">
          <cell r="B966">
            <v>82.98</v>
          </cell>
          <cell r="X966">
            <v>49.815796086585358</v>
          </cell>
          <cell r="Y966">
            <v>22.664203913414646</v>
          </cell>
        </row>
        <row r="967">
          <cell r="B967">
            <v>80.849999999999994</v>
          </cell>
          <cell r="X967">
            <v>49.736417399445344</v>
          </cell>
          <cell r="Y967">
            <v>20.613582600554651</v>
          </cell>
        </row>
        <row r="968">
          <cell r="B968">
            <v>78.84</v>
          </cell>
          <cell r="X968">
            <v>52.514671449345961</v>
          </cell>
          <cell r="Y968">
            <v>15.825328550654042</v>
          </cell>
        </row>
        <row r="969">
          <cell r="B969">
            <v>80.52</v>
          </cell>
          <cell r="X969">
            <v>53.546594382166191</v>
          </cell>
          <cell r="Y969">
            <v>16.473405617833805</v>
          </cell>
        </row>
        <row r="970">
          <cell r="B970">
            <v>81.540000000000006</v>
          </cell>
          <cell r="X970">
            <v>55.440343061078039</v>
          </cell>
          <cell r="Y970">
            <v>18.099656938921967</v>
          </cell>
        </row>
        <row r="971">
          <cell r="B971">
            <v>82.02</v>
          </cell>
          <cell r="X971">
            <v>56.562984493486859</v>
          </cell>
          <cell r="Y971">
            <v>17.957015506513137</v>
          </cell>
        </row>
        <row r="972">
          <cell r="B972">
            <v>82.6</v>
          </cell>
          <cell r="X972">
            <v>57.504188926718498</v>
          </cell>
          <cell r="Y972">
            <v>17.595811073281496</v>
          </cell>
        </row>
        <row r="973">
          <cell r="B973">
            <v>82.06</v>
          </cell>
          <cell r="X973">
            <v>56.699062242869751</v>
          </cell>
          <cell r="Y973">
            <v>17.860937757130252</v>
          </cell>
        </row>
        <row r="974">
          <cell r="B974">
            <v>81.47</v>
          </cell>
          <cell r="X974">
            <v>56.279489182272513</v>
          </cell>
          <cell r="Y974">
            <v>17.690510817727485</v>
          </cell>
        </row>
        <row r="975">
          <cell r="B975">
            <v>81.09</v>
          </cell>
          <cell r="X975">
            <v>56.358867869412528</v>
          </cell>
          <cell r="Y975">
            <v>17.731132130587476</v>
          </cell>
        </row>
        <row r="976">
          <cell r="B976">
            <v>81.93</v>
          </cell>
          <cell r="X976">
            <v>57.254713052849873</v>
          </cell>
          <cell r="Y976">
            <v>17.675286947150134</v>
          </cell>
        </row>
        <row r="977">
          <cell r="B977">
            <v>80.8</v>
          </cell>
          <cell r="X977">
            <v>55.51972174821806</v>
          </cell>
          <cell r="Y977">
            <v>18.280278251781937</v>
          </cell>
        </row>
        <row r="978">
          <cell r="B978">
            <v>82.34</v>
          </cell>
          <cell r="X978">
            <v>56.574324305935434</v>
          </cell>
          <cell r="Y978">
            <v>18.765675694064569</v>
          </cell>
        </row>
        <row r="979">
          <cell r="B979">
            <v>83.49</v>
          </cell>
          <cell r="X979">
            <v>57.458829676924204</v>
          </cell>
          <cell r="Y979">
            <v>19.781170323075791</v>
          </cell>
        </row>
        <row r="980">
          <cell r="B980">
            <v>85.39</v>
          </cell>
          <cell r="X980">
            <v>58.694869233818764</v>
          </cell>
          <cell r="Y980">
            <v>20.445130766181236</v>
          </cell>
        </row>
        <row r="981">
          <cell r="B981">
            <v>84.92</v>
          </cell>
          <cell r="X981">
            <v>59.205160794004591</v>
          </cell>
          <cell r="Y981">
            <v>19.714839205995411</v>
          </cell>
        </row>
        <row r="982">
          <cell r="B982">
            <v>86.5</v>
          </cell>
          <cell r="X982">
            <v>59.658753291947548</v>
          </cell>
          <cell r="Y982">
            <v>20.341246708052452</v>
          </cell>
        </row>
        <row r="983">
          <cell r="B983">
            <v>87.87</v>
          </cell>
          <cell r="X983">
            <v>59.454636667873217</v>
          </cell>
          <cell r="Y983">
            <v>20.915363332126788</v>
          </cell>
        </row>
        <row r="984">
          <cell r="B984">
            <v>88.53</v>
          </cell>
          <cell r="X984">
            <v>60.951491911084979</v>
          </cell>
          <cell r="Y984">
            <v>19.828508088915022</v>
          </cell>
        </row>
        <row r="985">
          <cell r="B985">
            <v>89.67</v>
          </cell>
          <cell r="X985">
            <v>62.142172218185245</v>
          </cell>
          <cell r="Y985">
            <v>19.777827781814757</v>
          </cell>
        </row>
        <row r="986">
          <cell r="B986">
            <v>88.55</v>
          </cell>
          <cell r="X986">
            <v>60.237083726824821</v>
          </cell>
          <cell r="Y986">
            <v>20.562916273175176</v>
          </cell>
        </row>
        <row r="987">
          <cell r="B987">
            <v>88.04</v>
          </cell>
          <cell r="X987">
            <v>59.851530103573303</v>
          </cell>
          <cell r="Y987">
            <v>20.438469896426703</v>
          </cell>
        </row>
        <row r="988">
          <cell r="B988">
            <v>89.46</v>
          </cell>
          <cell r="X988">
            <v>60.815414161702094</v>
          </cell>
          <cell r="Y988">
            <v>20.8945858382979</v>
          </cell>
        </row>
        <row r="989">
          <cell r="B989">
            <v>89.62</v>
          </cell>
          <cell r="X989">
            <v>61.529822345962252</v>
          </cell>
          <cell r="Y989">
            <v>20.340177654037753</v>
          </cell>
        </row>
        <row r="990">
          <cell r="B990">
            <v>92.36</v>
          </cell>
          <cell r="X990">
            <v>64.194678271377128</v>
          </cell>
          <cell r="Y990">
            <v>19.915321728622871</v>
          </cell>
        </row>
        <row r="991">
          <cell r="B991">
            <v>92.04</v>
          </cell>
          <cell r="X991">
            <v>63.775105210779891</v>
          </cell>
          <cell r="Y991">
            <v>20.014894789220115</v>
          </cell>
        </row>
        <row r="992">
          <cell r="B992">
            <v>93.92</v>
          </cell>
          <cell r="X992">
            <v>64.398794895451459</v>
          </cell>
          <cell r="Y992">
            <v>21.271205104548542</v>
          </cell>
        </row>
        <row r="993">
          <cell r="B993">
            <v>93.08</v>
          </cell>
          <cell r="X993">
            <v>65.158562329505912</v>
          </cell>
          <cell r="Y993">
            <v>19.671437670494086</v>
          </cell>
        </row>
        <row r="994">
          <cell r="B994">
            <v>91.78</v>
          </cell>
          <cell r="X994">
            <v>63.51428952446269</v>
          </cell>
          <cell r="Y994">
            <v>21.015710475537311</v>
          </cell>
        </row>
        <row r="995">
          <cell r="B995">
            <v>92.29</v>
          </cell>
          <cell r="X995">
            <v>63.548308961808416</v>
          </cell>
          <cell r="Y995">
            <v>21.49169103819159</v>
          </cell>
        </row>
        <row r="996">
          <cell r="B996">
            <v>92.59</v>
          </cell>
          <cell r="X996">
            <v>63.877163522817057</v>
          </cell>
          <cell r="Y996">
            <v>21.712836477182947</v>
          </cell>
        </row>
        <row r="997">
          <cell r="B997">
            <v>93.47</v>
          </cell>
          <cell r="X997">
            <v>64.466833770142898</v>
          </cell>
          <cell r="Y997">
            <v>22.003166229857101</v>
          </cell>
        </row>
        <row r="998">
          <cell r="B998">
            <v>92.78</v>
          </cell>
          <cell r="X998">
            <v>63.593668211602711</v>
          </cell>
          <cell r="Y998">
            <v>22.18633178839729</v>
          </cell>
        </row>
        <row r="999">
          <cell r="B999">
            <v>93.23</v>
          </cell>
          <cell r="X999">
            <v>61.359725159233641</v>
          </cell>
          <cell r="Y999">
            <v>25.120274840766363</v>
          </cell>
        </row>
        <row r="1000">
          <cell r="B1000">
            <v>90.08</v>
          </cell>
          <cell r="X1000">
            <v>59.964928228059044</v>
          </cell>
          <cell r="Y1000">
            <v>23.615071771940954</v>
          </cell>
        </row>
        <row r="1001">
          <cell r="B1001">
            <v>88.13</v>
          </cell>
          <cell r="X1001">
            <v>59.726792166638994</v>
          </cell>
          <cell r="Y1001">
            <v>21.903207833361002</v>
          </cell>
        </row>
        <row r="1002">
          <cell r="B1002">
            <v>88.74</v>
          </cell>
          <cell r="X1002">
            <v>59.499995917667512</v>
          </cell>
          <cell r="Y1002">
            <v>22.740004082332483</v>
          </cell>
        </row>
        <row r="1003">
          <cell r="B1003">
            <v>89</v>
          </cell>
          <cell r="X1003">
            <v>59.88554954091903</v>
          </cell>
          <cell r="Y1003">
            <v>22.61445045908097</v>
          </cell>
        </row>
        <row r="1004">
          <cell r="B1004">
            <v>89.84</v>
          </cell>
          <cell r="X1004">
            <v>60.259763351721972</v>
          </cell>
          <cell r="Y1004">
            <v>23.080236648278031</v>
          </cell>
        </row>
        <row r="1005">
          <cell r="B1005">
            <v>90.91</v>
          </cell>
          <cell r="X1005">
            <v>59.590714417256109</v>
          </cell>
          <cell r="Y1005">
            <v>24.819285582743888</v>
          </cell>
        </row>
        <row r="1006">
          <cell r="B1006">
            <v>90.52</v>
          </cell>
          <cell r="X1006">
            <v>59.715452354190418</v>
          </cell>
          <cell r="Y1006">
            <v>24.304547645809578</v>
          </cell>
        </row>
        <row r="1007">
          <cell r="B1007">
            <v>92.07</v>
          </cell>
          <cell r="X1007">
            <v>61.166948347607885</v>
          </cell>
          <cell r="Y1007">
            <v>24.403051652392108</v>
          </cell>
        </row>
        <row r="1008">
          <cell r="B1008">
            <v>92.54</v>
          </cell>
          <cell r="X1008">
            <v>59.930908790713325</v>
          </cell>
          <cell r="Y1008">
            <v>26.109091209286682</v>
          </cell>
        </row>
        <row r="1009">
          <cell r="B1009">
            <v>91.23</v>
          </cell>
          <cell r="X1009">
            <v>58.604150734230174</v>
          </cell>
          <cell r="Y1009">
            <v>26.12584926576983</v>
          </cell>
        </row>
        <row r="1010">
          <cell r="B1010">
            <v>83.38</v>
          </cell>
          <cell r="X1010">
            <v>54.635216377229291</v>
          </cell>
          <cell r="Y1010">
            <v>22.244783622770704</v>
          </cell>
        </row>
        <row r="1011">
          <cell r="B1011">
            <v>81.22</v>
          </cell>
          <cell r="X1011">
            <v>54.238322941529198</v>
          </cell>
          <cell r="Y1011">
            <v>20.481677058470801</v>
          </cell>
        </row>
        <row r="1012">
          <cell r="B1012">
            <v>78.569999999999993</v>
          </cell>
          <cell r="X1012">
            <v>52.457972387103091</v>
          </cell>
          <cell r="Y1012">
            <v>19.612027612896902</v>
          </cell>
        </row>
        <row r="1013">
          <cell r="B1013">
            <v>77.62</v>
          </cell>
          <cell r="X1013">
            <v>52.684768636074573</v>
          </cell>
          <cell r="Y1013">
            <v>18.435231363925432</v>
          </cell>
        </row>
        <row r="1014">
          <cell r="B1014">
            <v>76.959999999999994</v>
          </cell>
          <cell r="X1014">
            <v>52.412613137308796</v>
          </cell>
          <cell r="Y1014">
            <v>18.047386862691198</v>
          </cell>
        </row>
        <row r="1015">
          <cell r="B1015">
            <v>77.31</v>
          </cell>
          <cell r="X1015">
            <v>52.423952949757371</v>
          </cell>
          <cell r="Y1015">
            <v>18.386047050242631</v>
          </cell>
        </row>
        <row r="1016">
          <cell r="B1016">
            <v>76.010000000000005</v>
          </cell>
          <cell r="X1016">
            <v>52.650749198728846</v>
          </cell>
          <cell r="Y1016">
            <v>16.859250801271159</v>
          </cell>
        </row>
        <row r="1017">
          <cell r="B1017">
            <v>78.2</v>
          </cell>
          <cell r="X1017">
            <v>54.725934876817881</v>
          </cell>
          <cell r="Y1017">
            <v>16.974065123182122</v>
          </cell>
        </row>
        <row r="1018">
          <cell r="B1018">
            <v>80.12</v>
          </cell>
          <cell r="X1018">
            <v>56.347528056963959</v>
          </cell>
          <cell r="Y1018">
            <v>17.272471943036045</v>
          </cell>
        </row>
        <row r="1019">
          <cell r="B1019">
            <v>79.55</v>
          </cell>
          <cell r="X1019">
            <v>56.268149369823938</v>
          </cell>
          <cell r="Y1019">
            <v>16.781850630176059</v>
          </cell>
        </row>
        <row r="1020">
          <cell r="B1020">
            <v>79.819999999999993</v>
          </cell>
          <cell r="X1020">
            <v>56.744421492664046</v>
          </cell>
          <cell r="Y1020">
            <v>16.575578507335948</v>
          </cell>
        </row>
        <row r="1021">
          <cell r="B1021">
            <v>75.86</v>
          </cell>
          <cell r="X1021">
            <v>54.669235814575011</v>
          </cell>
          <cell r="Y1021">
            <v>18.190764185424989</v>
          </cell>
        </row>
        <row r="1022">
          <cell r="B1022">
            <v>76.91</v>
          </cell>
          <cell r="X1022">
            <v>55.73517818474096</v>
          </cell>
          <cell r="Y1022">
            <v>16.174821815259037</v>
          </cell>
        </row>
        <row r="1023">
          <cell r="B1023">
            <v>78.55</v>
          </cell>
          <cell r="X1023">
            <v>58.071179549147196</v>
          </cell>
          <cell r="Y1023">
            <v>15.478820450852801</v>
          </cell>
        </row>
        <row r="1024">
          <cell r="B1024">
            <v>79.31</v>
          </cell>
          <cell r="X1024">
            <v>56.767101117561189</v>
          </cell>
          <cell r="Y1024">
            <v>17.042898882438813</v>
          </cell>
        </row>
        <row r="1025">
          <cell r="B1025">
            <v>78.8</v>
          </cell>
          <cell r="X1025">
            <v>56.245469744926787</v>
          </cell>
          <cell r="Y1025">
            <v>16.05453025507321</v>
          </cell>
        </row>
        <row r="1026">
          <cell r="B1026">
            <v>78.930000000000007</v>
          </cell>
          <cell r="X1026">
            <v>57.753664800587124</v>
          </cell>
          <cell r="Y1026">
            <v>14.676335199412883</v>
          </cell>
        </row>
        <row r="1027">
          <cell r="B1027">
            <v>80.650000000000006</v>
          </cell>
          <cell r="X1027">
            <v>57.753664800587124</v>
          </cell>
          <cell r="Y1027">
            <v>16.396335199412881</v>
          </cell>
        </row>
        <row r="1028">
          <cell r="B1028">
            <v>78.8</v>
          </cell>
          <cell r="X1028">
            <v>57.005237178981247</v>
          </cell>
          <cell r="Y1028">
            <v>15.29476282101875</v>
          </cell>
        </row>
        <row r="1029">
          <cell r="B1029">
            <v>79.400000000000006</v>
          </cell>
          <cell r="X1029">
            <v>57.719645363241405</v>
          </cell>
          <cell r="Y1029">
            <v>15.180354636758601</v>
          </cell>
        </row>
        <row r="1030">
          <cell r="B1030">
            <v>76.81</v>
          </cell>
          <cell r="X1030">
            <v>57.719645363241405</v>
          </cell>
          <cell r="Y1030">
            <v>12.590354636758597</v>
          </cell>
        </row>
        <row r="1031">
          <cell r="B1031">
            <v>76.2</v>
          </cell>
          <cell r="X1031">
            <v>54.37440069091209</v>
          </cell>
          <cell r="Y1031">
            <v>15.325599309087913</v>
          </cell>
        </row>
        <row r="1032">
          <cell r="B1032">
            <v>75.849999999999994</v>
          </cell>
          <cell r="X1032">
            <v>54.340381253566363</v>
          </cell>
          <cell r="Y1032">
            <v>15.009618746433631</v>
          </cell>
        </row>
        <row r="1033">
          <cell r="B1033">
            <v>75.42</v>
          </cell>
          <cell r="X1033">
            <v>53.501235132371896</v>
          </cell>
          <cell r="Y1033">
            <v>15.418764867628106</v>
          </cell>
        </row>
        <row r="1034">
          <cell r="B1034">
            <v>76.17</v>
          </cell>
          <cell r="X1034">
            <v>54.329041441117795</v>
          </cell>
          <cell r="Y1034">
            <v>15.340958558882207</v>
          </cell>
        </row>
        <row r="1035">
          <cell r="B1035">
            <v>76.349999999999994</v>
          </cell>
          <cell r="X1035">
            <v>54.499138627846399</v>
          </cell>
          <cell r="Y1035">
            <v>15.350861372153595</v>
          </cell>
        </row>
        <row r="1036">
          <cell r="B1036">
            <v>75.569999999999993</v>
          </cell>
          <cell r="X1036">
            <v>53.43319625768045</v>
          </cell>
          <cell r="Y1036">
            <v>15.636803742319543</v>
          </cell>
        </row>
        <row r="1037">
          <cell r="B1037">
            <v>75.11</v>
          </cell>
          <cell r="X1037">
            <v>53.444536070129026</v>
          </cell>
          <cell r="Y1037">
            <v>15.165463929870974</v>
          </cell>
        </row>
        <row r="1038">
          <cell r="B1038">
            <v>76.25</v>
          </cell>
          <cell r="X1038">
            <v>54.068225754800594</v>
          </cell>
          <cell r="Y1038">
            <v>15.681774245199406</v>
          </cell>
        </row>
        <row r="1039">
          <cell r="B1039">
            <v>76.06</v>
          </cell>
          <cell r="X1039">
            <v>54.136264629492032</v>
          </cell>
          <cell r="Y1039">
            <v>15.42373537050797</v>
          </cell>
        </row>
        <row r="1040">
          <cell r="B1040">
            <v>76.84</v>
          </cell>
          <cell r="X1040">
            <v>52.900225072597472</v>
          </cell>
          <cell r="Y1040">
            <v>17.439774927402532</v>
          </cell>
        </row>
        <row r="1041">
          <cell r="B1041">
            <v>75.87</v>
          </cell>
          <cell r="X1041">
            <v>53.172380571363249</v>
          </cell>
          <cell r="Y1041">
            <v>15.947619428636756</v>
          </cell>
        </row>
        <row r="1042">
          <cell r="B1042">
            <v>74.900000000000006</v>
          </cell>
          <cell r="X1042">
            <v>51.947680826917264</v>
          </cell>
          <cell r="Y1042">
            <v>16.202319173082742</v>
          </cell>
        </row>
        <row r="1043">
          <cell r="B1043">
            <v>73.72</v>
          </cell>
          <cell r="X1043">
            <v>51.426049454282861</v>
          </cell>
          <cell r="Y1043">
            <v>15.543950545717138</v>
          </cell>
        </row>
        <row r="1044">
          <cell r="B1044">
            <v>73.790000000000006</v>
          </cell>
          <cell r="X1044">
            <v>51.142554143068516</v>
          </cell>
          <cell r="Y1044">
            <v>15.89744585693149</v>
          </cell>
        </row>
        <row r="1045">
          <cell r="B1045">
            <v>72.73</v>
          </cell>
          <cell r="X1045">
            <v>49.974553460865394</v>
          </cell>
          <cell r="Y1045">
            <v>16.00544653913461</v>
          </cell>
        </row>
        <row r="1046">
          <cell r="B1046">
            <v>72.290000000000006</v>
          </cell>
          <cell r="X1046">
            <v>49.974553460865394</v>
          </cell>
          <cell r="Y1046">
            <v>15.565446539134612</v>
          </cell>
        </row>
        <row r="1047">
          <cell r="B1047">
            <v>72.540000000000006</v>
          </cell>
          <cell r="X1047">
            <v>50.802359769611293</v>
          </cell>
          <cell r="Y1047">
            <v>14.987640230388713</v>
          </cell>
        </row>
        <row r="1048">
          <cell r="B1048">
            <v>72.37</v>
          </cell>
          <cell r="X1048">
            <v>50.496184833499797</v>
          </cell>
          <cell r="Y1048">
            <v>15.123815166500208</v>
          </cell>
        </row>
        <row r="1049">
          <cell r="B1049">
            <v>73.069999999999993</v>
          </cell>
          <cell r="X1049">
            <v>51.505428141422883</v>
          </cell>
          <cell r="Y1049">
            <v>14.814571858577111</v>
          </cell>
        </row>
        <row r="1050">
          <cell r="B1050">
            <v>74.33</v>
          </cell>
          <cell r="X1050">
            <v>52.945584322391774</v>
          </cell>
          <cell r="Y1050">
            <v>14.384415677608224</v>
          </cell>
        </row>
        <row r="1051">
          <cell r="B1051">
            <v>73.040000000000006</v>
          </cell>
          <cell r="X1051">
            <v>50.904418081648458</v>
          </cell>
          <cell r="Y1051">
            <v>14.885581918351548</v>
          </cell>
        </row>
        <row r="1052">
          <cell r="B1052">
            <v>72.94</v>
          </cell>
          <cell r="X1052">
            <v>52.004379889160134</v>
          </cell>
          <cell r="Y1052">
            <v>13.935620110839864</v>
          </cell>
        </row>
        <row r="1053">
          <cell r="B1053">
            <v>71.06</v>
          </cell>
          <cell r="X1053">
            <v>50.292068209425466</v>
          </cell>
          <cell r="Y1053">
            <v>13.767931790574536</v>
          </cell>
        </row>
        <row r="1054">
          <cell r="B1054">
            <v>71.31</v>
          </cell>
          <cell r="X1054">
            <v>50.995136581237048</v>
          </cell>
          <cell r="Y1054">
            <v>13.314863418762954</v>
          </cell>
        </row>
        <row r="1055">
          <cell r="B1055">
            <v>71.89</v>
          </cell>
          <cell r="X1055">
            <v>53.886788755623407</v>
          </cell>
          <cell r="Y1055">
            <v>12.003211244376594</v>
          </cell>
        </row>
        <row r="1056">
          <cell r="B1056">
            <v>71.58</v>
          </cell>
          <cell r="X1056">
            <v>53.036302821980364</v>
          </cell>
          <cell r="Y1056">
            <v>12.543697178019634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3.arb.ca.gov/fuels/lcfs/dashboard/creditvaluecalculator.xlsx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ar.org/rail-cost-index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01B7-6F36-4A34-8D98-3125E55A09A8}">
  <dimension ref="A1:AB330"/>
  <sheetViews>
    <sheetView tabSelected="1" zoomScaleNormal="100" workbookViewId="0">
      <pane xSplit="1" ySplit="1" topLeftCell="B309" activePane="bottomRight" state="frozen"/>
      <selection activeCell="A330" sqref="A330:XFD330"/>
      <selection pane="topRight" activeCell="A330" sqref="A330:XFD330"/>
      <selection pane="bottomLeft" activeCell="A330" sqref="A330:XFD330"/>
      <selection pane="bottomRight" activeCell="A330" sqref="A330:XFD330"/>
    </sheetView>
  </sheetViews>
  <sheetFormatPr defaultColWidth="9" defaultRowHeight="12.75" x14ac:dyDescent="0.2"/>
  <cols>
    <col min="1" max="1" width="10.1640625" style="3" bestFit="1" customWidth="1"/>
    <col min="2" max="9" width="9" style="4"/>
  </cols>
  <sheetData>
    <row r="1" spans="1:27" ht="38.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L1" s="2" t="s">
        <v>9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V1" s="2" t="s">
        <v>3</v>
      </c>
      <c r="W1" s="2" t="s">
        <v>4</v>
      </c>
      <c r="X1" s="2" t="s">
        <v>5</v>
      </c>
      <c r="Y1" s="2" t="s">
        <v>6</v>
      </c>
      <c r="Z1" s="2" t="s">
        <v>7</v>
      </c>
      <c r="AA1" s="2" t="s">
        <v>8</v>
      </c>
    </row>
    <row r="2" spans="1:27" x14ac:dyDescent="0.2">
      <c r="A2" s="3">
        <f>'Soybean Oil'!A2</f>
        <v>43469</v>
      </c>
      <c r="B2" s="4">
        <f>'Soybean Oil'!W2</f>
        <v>52.774999999999977</v>
      </c>
      <c r="C2" s="4">
        <f>'Canola Oil'!M2</f>
        <v>16.809999999999945</v>
      </c>
      <c r="D2" s="4">
        <f>BFT!W2</f>
        <v>88.305000000000007</v>
      </c>
      <c r="E2" s="4">
        <f>CWG!W2</f>
        <v>124.31396000000001</v>
      </c>
      <c r="F2" s="4">
        <f>DCO!W2</f>
        <v>82.834000000000032</v>
      </c>
      <c r="G2" s="4">
        <f>'Poultry Fat'!W2</f>
        <v>73.206499999999977</v>
      </c>
      <c r="H2" s="4">
        <f>UCO!W2</f>
        <v>120.04999999999998</v>
      </c>
      <c r="I2" s="4">
        <f>'Yellow Grease'!W2</f>
        <v>138.57499999999999</v>
      </c>
      <c r="K2" s="4">
        <f>I2-C2</f>
        <v>121.76500000000004</v>
      </c>
      <c r="M2" s="4">
        <f>B2/'Feedstock Conversions'!$B$17</f>
        <v>7.0366666666666635</v>
      </c>
      <c r="N2" s="4">
        <f>C2/'Feedstock Conversions'!$B$13</f>
        <v>2.256375838926167</v>
      </c>
      <c r="O2" s="4">
        <f>D2/'Feedstock Conversions'!$B$20</f>
        <v>11.394193548387097</v>
      </c>
      <c r="P2" s="4">
        <f>E2/'Feedstock Conversions'!$B$21</f>
        <v>15.820050903537798</v>
      </c>
      <c r="Q2" s="4">
        <f>F2/'Feedstock Conversions'!$B$14</f>
        <v>10.101707317073176</v>
      </c>
      <c r="R2" s="4">
        <f>G2/'Feedstock Conversions'!$B$19</f>
        <v>9.8263758389261717</v>
      </c>
      <c r="S2" s="4">
        <f>I2/'Feedstock Conversions'!$B$24</f>
        <v>16.497023809523807</v>
      </c>
      <c r="T2" s="4">
        <f>I2/'Feedstock Conversions'!$B$23</f>
        <v>16.837788578371807</v>
      </c>
    </row>
    <row r="3" spans="1:27" x14ac:dyDescent="0.2">
      <c r="A3" s="3">
        <f>'Soybean Oil'!A3</f>
        <v>43476</v>
      </c>
      <c r="B3" s="4">
        <f>'Soybean Oil'!W3</f>
        <v>49.814999999999941</v>
      </c>
      <c r="C3" s="4">
        <f>'Canola Oil'!M3</f>
        <v>13.861400000000003</v>
      </c>
      <c r="D3" s="4">
        <f>BFT!W3</f>
        <v>87.055000000000007</v>
      </c>
      <c r="E3" s="4">
        <f>CWG!W3</f>
        <v>118.34916000000001</v>
      </c>
      <c r="F3" s="4">
        <f>DCO!W3</f>
        <v>81.174000000000035</v>
      </c>
      <c r="G3" s="4">
        <f>'Poultry Fat'!W3</f>
        <v>71.956499999999977</v>
      </c>
      <c r="H3" s="4">
        <f>UCO!W3</f>
        <v>118.38</v>
      </c>
      <c r="I3" s="4">
        <f>'Yellow Grease'!W3</f>
        <v>136.09049999999999</v>
      </c>
      <c r="K3" s="4">
        <f>I3-C3</f>
        <v>122.22909999999999</v>
      </c>
      <c r="M3" s="4">
        <f>B3/'Feedstock Conversions'!$B$17</f>
        <v>6.6419999999999924</v>
      </c>
      <c r="N3" s="4">
        <f>C3/'Feedstock Conversions'!$B$13</f>
        <v>1.8605906040268461</v>
      </c>
      <c r="O3" s="4">
        <f>D3/'Feedstock Conversions'!$B$20</f>
        <v>11.232903225806453</v>
      </c>
      <c r="P3" s="4">
        <f>E3/'Feedstock Conversions'!$B$21</f>
        <v>15.060977347925682</v>
      </c>
      <c r="Q3" s="4">
        <f>F3/'Feedstock Conversions'!$B$14</f>
        <v>9.8992682926829314</v>
      </c>
      <c r="R3" s="4">
        <f>G3/'Feedstock Conversions'!$B$19</f>
        <v>9.658590604026843</v>
      </c>
      <c r="S3" s="4">
        <f>I3/'Feedstock Conversions'!$B$24</f>
        <v>16.201249999999998</v>
      </c>
      <c r="T3" s="4">
        <f>I3/'Feedstock Conversions'!$B$23</f>
        <v>16.53590522478736</v>
      </c>
    </row>
    <row r="4" spans="1:27" x14ac:dyDescent="0.2">
      <c r="A4" s="3">
        <f>'Soybean Oil'!A4</f>
        <v>43483</v>
      </c>
      <c r="B4" s="4">
        <f>'Soybean Oil'!W4</f>
        <v>51</v>
      </c>
      <c r="C4" s="4">
        <f>'Canola Oil'!M4</f>
        <v>13.101499999999987</v>
      </c>
      <c r="D4" s="4">
        <f>BFT!W4</f>
        <v>87.055000000000007</v>
      </c>
      <c r="E4" s="4">
        <f>CWG!W4</f>
        <v>115.59886000000003</v>
      </c>
      <c r="F4" s="4">
        <f>DCO!W4</f>
        <v>81.994000000000028</v>
      </c>
      <c r="G4" s="4">
        <f>'Poultry Fat'!W4</f>
        <v>70.466499999999996</v>
      </c>
      <c r="H4" s="4">
        <f>UCO!W4</f>
        <v>116.69999999999999</v>
      </c>
      <c r="I4" s="4">
        <f>'Yellow Grease'!W4</f>
        <v>131.1525</v>
      </c>
      <c r="K4" s="4">
        <f>I4-C4</f>
        <v>118.05100000000002</v>
      </c>
      <c r="M4" s="4">
        <f>B4/'Feedstock Conversions'!$B$17</f>
        <v>6.8</v>
      </c>
      <c r="N4" s="4">
        <f>C4/'Feedstock Conversions'!$B$13</f>
        <v>1.758590604026844</v>
      </c>
      <c r="O4" s="4">
        <f>D4/'Feedstock Conversions'!$B$20</f>
        <v>11.232903225806453</v>
      </c>
      <c r="P4" s="4">
        <f>E4/'Feedstock Conversions'!$B$21</f>
        <v>14.710977347925686</v>
      </c>
      <c r="Q4" s="4">
        <f>F4/'Feedstock Conversions'!$B$14</f>
        <v>9.999268292682931</v>
      </c>
      <c r="R4" s="4">
        <f>G4/'Feedstock Conversions'!$B$19</f>
        <v>9.4585906040268455</v>
      </c>
      <c r="S4" s="4">
        <f>I4/'Feedstock Conversions'!$B$24</f>
        <v>15.613392857142857</v>
      </c>
      <c r="T4" s="4">
        <f>I4/'Feedstock Conversions'!$B$23</f>
        <v>15.935905224787362</v>
      </c>
    </row>
    <row r="5" spans="1:27" x14ac:dyDescent="0.2">
      <c r="A5" s="3">
        <f>'Soybean Oil'!A5</f>
        <v>43490</v>
      </c>
      <c r="B5" s="4">
        <f>'Soybean Oil'!W5</f>
        <v>45.1875</v>
      </c>
      <c r="C5" s="4">
        <f>'Canola Oil'!M5</f>
        <v>20.812250000000006</v>
      </c>
      <c r="D5" s="4">
        <f>BFT!W5</f>
        <v>87.055000000000007</v>
      </c>
      <c r="E5" s="4">
        <f>CWG!W5</f>
        <v>113.24146000000002</v>
      </c>
      <c r="F5" s="4">
        <f>DCO!W5</f>
        <v>83.634000000000043</v>
      </c>
      <c r="G5" s="4">
        <f>'Poultry Fat'!W5</f>
        <v>70.093999999999966</v>
      </c>
      <c r="H5" s="4">
        <f>UCO!W5</f>
        <v>113.54999999999998</v>
      </c>
      <c r="I5" s="4">
        <f>'Yellow Grease'!W5</f>
        <v>128.06625</v>
      </c>
      <c r="K5" s="4">
        <f>I5-C5</f>
        <v>107.25399999999999</v>
      </c>
      <c r="M5" s="4">
        <f>B5/'Feedstock Conversions'!$B$17</f>
        <v>6.0250000000000004</v>
      </c>
      <c r="N5" s="4">
        <f>C5/'Feedstock Conversions'!$B$13</f>
        <v>2.7935906040268463</v>
      </c>
      <c r="O5" s="4">
        <f>D5/'Feedstock Conversions'!$B$20</f>
        <v>11.232903225806453</v>
      </c>
      <c r="P5" s="4">
        <f>E5/'Feedstock Conversions'!$B$21</f>
        <v>14.410977347925684</v>
      </c>
      <c r="Q5" s="4">
        <f>F5/'Feedstock Conversions'!$B$14</f>
        <v>10.199268292682932</v>
      </c>
      <c r="R5" s="4">
        <f>G5/'Feedstock Conversions'!$B$19</f>
        <v>9.4085906040268412</v>
      </c>
      <c r="S5" s="4">
        <f>I5/'Feedstock Conversions'!$B$24</f>
        <v>15.245982142857141</v>
      </c>
      <c r="T5" s="4">
        <f>I5/'Feedstock Conversions'!$B$23</f>
        <v>15.560905224787362</v>
      </c>
    </row>
    <row r="6" spans="1:27" x14ac:dyDescent="0.2">
      <c r="A6" s="3">
        <f>'Soybean Oil'!A6</f>
        <v>43497</v>
      </c>
      <c r="B6" s="4">
        <f>'Soybean Oil'!W6</f>
        <v>40.064999999999998</v>
      </c>
      <c r="C6" s="4">
        <f>'Canola Oil'!M6</f>
        <v>15.723900000000015</v>
      </c>
      <c r="D6" s="4">
        <f>BFT!W6</f>
        <v>87.055000000000007</v>
      </c>
      <c r="E6" s="4">
        <f>CWG!W6</f>
        <v>114.42016000000001</v>
      </c>
      <c r="F6" s="4">
        <f>DCO!W6</f>
        <v>82.814000000000021</v>
      </c>
      <c r="G6" s="4">
        <f>'Poultry Fat'!W6</f>
        <v>70.093999999999966</v>
      </c>
      <c r="H6" s="4">
        <f>UCO!W6</f>
        <v>109.97999999999999</v>
      </c>
      <c r="I6" s="4">
        <f>'Yellow Grease'!W6</f>
        <v>127.03749999999999</v>
      </c>
      <c r="K6" s="4">
        <f t="shared" ref="K6:K69" si="0">I6-C6</f>
        <v>111.31359999999998</v>
      </c>
      <c r="M6" s="4">
        <f>B6/'Feedstock Conversions'!$B$17</f>
        <v>5.3419999999999996</v>
      </c>
      <c r="N6" s="4">
        <f>C6/'Feedstock Conversions'!$B$13</f>
        <v>2.1105906040268474</v>
      </c>
      <c r="O6" s="4">
        <f>D6/'Feedstock Conversions'!$B$20</f>
        <v>11.232903225806453</v>
      </c>
      <c r="P6" s="4">
        <f>E6/'Feedstock Conversions'!$B$21</f>
        <v>14.560977347925682</v>
      </c>
      <c r="Q6" s="4">
        <f>F6/'Feedstock Conversions'!$B$14</f>
        <v>10.099268292682931</v>
      </c>
      <c r="R6" s="4">
        <f>G6/'Feedstock Conversions'!$B$19</f>
        <v>9.4085906040268412</v>
      </c>
      <c r="S6" s="4">
        <f>I6/'Feedstock Conversions'!$B$24</f>
        <v>15.123511904761903</v>
      </c>
      <c r="T6" s="4">
        <f>I6/'Feedstock Conversions'!$B$23</f>
        <v>15.435905224787362</v>
      </c>
    </row>
    <row r="7" spans="1:27" x14ac:dyDescent="0.2">
      <c r="A7" s="3">
        <f>'Soybean Oil'!A7</f>
        <v>43504</v>
      </c>
      <c r="B7" s="4">
        <f>'Soybean Oil'!W7</f>
        <v>39.26499999999993</v>
      </c>
      <c r="C7" s="4">
        <f>'Canola Oil'!M7</f>
        <v>13.145899999999926</v>
      </c>
      <c r="D7" s="4">
        <f>BFT!W7</f>
        <v>87.754999999999939</v>
      </c>
      <c r="E7" s="4">
        <f>CWG!W7</f>
        <v>115.90595999999999</v>
      </c>
      <c r="F7" s="4">
        <f>DCO!W7</f>
        <v>82.284000000000077</v>
      </c>
      <c r="G7" s="4">
        <f>'Poultry Fat'!W7</f>
        <v>70.793999999999954</v>
      </c>
      <c r="H7" s="4">
        <f>UCO!W7</f>
        <v>108.99999999999997</v>
      </c>
      <c r="I7" s="4">
        <f>'Yellow Grease'!W7</f>
        <v>127.73749999999998</v>
      </c>
      <c r="K7" s="4">
        <f t="shared" si="0"/>
        <v>114.59160000000006</v>
      </c>
      <c r="M7" s="4">
        <f>B7/'Feedstock Conversions'!$B$17</f>
        <v>5.2353333333333243</v>
      </c>
      <c r="N7" s="4">
        <f>C7/'Feedstock Conversions'!$B$13</f>
        <v>1.7645503355704599</v>
      </c>
      <c r="O7" s="4">
        <f>D7/'Feedstock Conversions'!$B$20</f>
        <v>11.323225806451605</v>
      </c>
      <c r="P7" s="4">
        <f>E7/'Feedstock Conversions'!$B$21</f>
        <v>14.750058539068466</v>
      </c>
      <c r="Q7" s="4">
        <f>F7/'Feedstock Conversions'!$B$14</f>
        <v>10.034634146341475</v>
      </c>
      <c r="R7" s="4">
        <f>G7/'Feedstock Conversions'!$B$19</f>
        <v>9.5025503355704632</v>
      </c>
      <c r="S7" s="4">
        <f>I7/'Feedstock Conversions'!$B$24</f>
        <v>15.206845238095235</v>
      </c>
      <c r="T7" s="4">
        <f>I7/'Feedstock Conversions'!$B$23</f>
        <v>15.520959902794651</v>
      </c>
    </row>
    <row r="8" spans="1:27" x14ac:dyDescent="0.2">
      <c r="A8" s="3">
        <f>'Soybean Oil'!A8</f>
        <v>43511</v>
      </c>
      <c r="B8" s="4">
        <f>'Soybean Oil'!W8</f>
        <v>48.499999999999943</v>
      </c>
      <c r="C8" s="4">
        <f>'Canola Oil'!M8</f>
        <v>21.153999999999996</v>
      </c>
      <c r="D8" s="4">
        <f>BFT!W8</f>
        <v>91.755000000000052</v>
      </c>
      <c r="E8" s="4">
        <f>CWG!W8</f>
        <v>120.29886000000002</v>
      </c>
      <c r="F8" s="4">
        <f>DCO!W8</f>
        <v>89.56400000000005</v>
      </c>
      <c r="G8" s="4">
        <f>'Poultry Fat'!W8</f>
        <v>74.793999999999897</v>
      </c>
      <c r="H8" s="4">
        <f>UCO!W8</f>
        <v>112.99999999999997</v>
      </c>
      <c r="I8" s="4">
        <f>'Yellow Grease'!W8</f>
        <v>131.73750000000004</v>
      </c>
      <c r="K8" s="4">
        <f t="shared" si="0"/>
        <v>110.58350000000004</v>
      </c>
      <c r="M8" s="4">
        <f>B8/'Feedstock Conversions'!$B$17</f>
        <v>6.4666666666666588</v>
      </c>
      <c r="N8" s="4">
        <f>C8/'Feedstock Conversions'!$B$13</f>
        <v>2.8394630872483217</v>
      </c>
      <c r="O8" s="4">
        <f>D8/'Feedstock Conversions'!$B$20</f>
        <v>11.839354838709685</v>
      </c>
      <c r="P8" s="4">
        <f>E8/'Feedstock Conversions'!$B$21</f>
        <v>15.309093917027237</v>
      </c>
      <c r="Q8" s="4">
        <f>F8/'Feedstock Conversions'!$B$14</f>
        <v>10.92243902439025</v>
      </c>
      <c r="R8" s="4">
        <f>G8/'Feedstock Conversions'!$B$19</f>
        <v>10.039463087248308</v>
      </c>
      <c r="S8" s="4">
        <f>I8/'Feedstock Conversions'!$B$24</f>
        <v>15.683035714285719</v>
      </c>
      <c r="T8" s="4">
        <f>I8/'Feedstock Conversions'!$B$23</f>
        <v>16.006986634264887</v>
      </c>
    </row>
    <row r="9" spans="1:27" x14ac:dyDescent="0.2">
      <c r="A9" s="3">
        <f>'Soybean Oil'!A9</f>
        <v>43518</v>
      </c>
      <c r="B9" s="4">
        <f>'Soybean Oil'!W9</f>
        <v>50.087499999999977</v>
      </c>
      <c r="C9" s="4">
        <f>'Canola Oil'!M9</f>
        <v>21.246250000000032</v>
      </c>
      <c r="D9" s="4">
        <f>BFT!W9</f>
        <v>92.555000000000007</v>
      </c>
      <c r="E9" s="4">
        <f>CWG!W9</f>
        <v>123.4067546</v>
      </c>
      <c r="F9" s="4">
        <f>DCO!W9</f>
        <v>95.28400000000002</v>
      </c>
      <c r="G9" s="4">
        <f>'Poultry Fat'!W9</f>
        <v>75.593999999999966</v>
      </c>
      <c r="H9" s="4">
        <f>UCO!W9</f>
        <v>113.79999999999998</v>
      </c>
      <c r="I9" s="4">
        <f>'Yellow Grease'!W9</f>
        <v>132.53749999999999</v>
      </c>
      <c r="K9" s="4">
        <f t="shared" si="0"/>
        <v>111.29124999999996</v>
      </c>
      <c r="M9" s="4">
        <f>B9/'Feedstock Conversions'!$B$17</f>
        <v>6.6783333333333301</v>
      </c>
      <c r="N9" s="4">
        <f>C9/'Feedstock Conversions'!$B$13</f>
        <v>2.8518456375838968</v>
      </c>
      <c r="O9" s="4">
        <f>D9/'Feedstock Conversions'!$B$20</f>
        <v>11.942580645161291</v>
      </c>
      <c r="P9" s="4">
        <f>E9/'Feedstock Conversions'!$B$21</f>
        <v>15.704600992618987</v>
      </c>
      <c r="Q9" s="4">
        <f>F9/'Feedstock Conversions'!$B$14</f>
        <v>11.620000000000003</v>
      </c>
      <c r="R9" s="4">
        <f>G9/'Feedstock Conversions'!$B$19</f>
        <v>10.146845637583887</v>
      </c>
      <c r="S9" s="4">
        <f>I9/'Feedstock Conversions'!$B$24</f>
        <v>15.778273809523808</v>
      </c>
      <c r="T9" s="4">
        <f>I9/'Feedstock Conversions'!$B$23</f>
        <v>16.10419198055893</v>
      </c>
    </row>
    <row r="10" spans="1:27" x14ac:dyDescent="0.2">
      <c r="A10" s="3">
        <f>'Soybean Oil'!A10</f>
        <v>43525</v>
      </c>
      <c r="B10" s="4">
        <f>'Soybean Oil'!W10</f>
        <v>50.724999999999966</v>
      </c>
      <c r="C10" s="4">
        <f>'Canola Oil'!M10</f>
        <v>29.329499999999939</v>
      </c>
      <c r="D10" s="4">
        <f>BFT!W10</f>
        <v>92.555000000000007</v>
      </c>
      <c r="E10" s="4">
        <f>CWG!W10</f>
        <v>124.24206000000001</v>
      </c>
      <c r="F10" s="4">
        <f>DCO!W10</f>
        <v>96.309000000000026</v>
      </c>
      <c r="G10" s="4">
        <f>'Poultry Fat'!W10</f>
        <v>75.593999999999966</v>
      </c>
      <c r="H10" s="4">
        <f>UCO!W10</f>
        <v>113.79999999999998</v>
      </c>
      <c r="I10" s="4">
        <f>'Yellow Grease'!W10</f>
        <v>127.18799999999999</v>
      </c>
      <c r="K10" s="4">
        <f t="shared" si="0"/>
        <v>97.858500000000049</v>
      </c>
      <c r="M10" s="4">
        <f>B10/'Feedstock Conversions'!$B$17</f>
        <v>6.7633333333333292</v>
      </c>
      <c r="N10" s="4">
        <f>C10/'Feedstock Conversions'!$B$13</f>
        <v>3.9368456375838843</v>
      </c>
      <c r="O10" s="4">
        <f>D10/'Feedstock Conversions'!$B$20</f>
        <v>11.942580645161291</v>
      </c>
      <c r="P10" s="4">
        <f>E10/'Feedstock Conversions'!$B$21</f>
        <v>15.810900992618988</v>
      </c>
      <c r="Q10" s="4">
        <f>F10/'Feedstock Conversions'!$B$14</f>
        <v>11.745000000000005</v>
      </c>
      <c r="R10" s="4">
        <f>G10/'Feedstock Conversions'!$B$19</f>
        <v>10.146845637583887</v>
      </c>
      <c r="S10" s="4">
        <f>I10/'Feedstock Conversions'!$B$24</f>
        <v>15.14142857142857</v>
      </c>
      <c r="T10" s="4">
        <f>I10/'Feedstock Conversions'!$B$23</f>
        <v>15.454191980558928</v>
      </c>
    </row>
    <row r="11" spans="1:27" x14ac:dyDescent="0.2">
      <c r="A11" s="3">
        <f>'Soybean Oil'!A11</f>
        <v>43532</v>
      </c>
      <c r="B11" s="4">
        <f>'Soybean Oil'!W11</f>
        <v>53.199999999999989</v>
      </c>
      <c r="C11" s="4">
        <f>'Canola Oil'!M11</f>
        <v>31.19199999999995</v>
      </c>
      <c r="D11" s="4">
        <f>BFT!W11</f>
        <v>92.555000000000007</v>
      </c>
      <c r="E11" s="4">
        <f>CWG!W11</f>
        <v>127.77816000000001</v>
      </c>
      <c r="F11" s="4">
        <f>DCO!W11</f>
        <v>97.949000000000012</v>
      </c>
      <c r="G11" s="4">
        <f>'Poultry Fat'!W11</f>
        <v>75.593999999999966</v>
      </c>
      <c r="H11" s="4">
        <f>UCO!W11</f>
        <v>112.12</v>
      </c>
      <c r="I11" s="4">
        <f>'Yellow Grease'!W11</f>
        <v>130.47999999999999</v>
      </c>
      <c r="K11" s="4">
        <f t="shared" si="0"/>
        <v>99.288000000000039</v>
      </c>
      <c r="M11" s="4">
        <f>B11/'Feedstock Conversions'!$B$17</f>
        <v>7.0933333333333319</v>
      </c>
      <c r="N11" s="4">
        <f>C11/'Feedstock Conversions'!$B$13</f>
        <v>4.1868456375838861</v>
      </c>
      <c r="O11" s="4">
        <f>D11/'Feedstock Conversions'!$B$20</f>
        <v>11.942580645161291</v>
      </c>
      <c r="P11" s="4">
        <f>E11/'Feedstock Conversions'!$B$21</f>
        <v>16.260900992618989</v>
      </c>
      <c r="Q11" s="4">
        <f>F11/'Feedstock Conversions'!$B$14</f>
        <v>11.945000000000002</v>
      </c>
      <c r="R11" s="4">
        <f>G11/'Feedstock Conversions'!$B$19</f>
        <v>10.146845637583887</v>
      </c>
      <c r="S11" s="4">
        <f>I11/'Feedstock Conversions'!$B$24</f>
        <v>15.533333333333331</v>
      </c>
      <c r="T11" s="4">
        <f>I11/'Feedstock Conversions'!$B$23</f>
        <v>15.854191980558928</v>
      </c>
    </row>
    <row r="12" spans="1:27" x14ac:dyDescent="0.2">
      <c r="A12" s="3">
        <f>'Soybean Oil'!A12</f>
        <v>43539</v>
      </c>
      <c r="B12" s="4">
        <f>'Soybean Oil'!W12</f>
        <v>54.309999999999945</v>
      </c>
      <c r="C12" s="4">
        <f>'Canola Oil'!M12</f>
        <v>29.165599999999984</v>
      </c>
      <c r="D12" s="4">
        <f>BFT!W12</f>
        <v>92.555000000000007</v>
      </c>
      <c r="E12" s="4">
        <f>CWG!W12</f>
        <v>132.88586000000001</v>
      </c>
      <c r="F12" s="4">
        <f>DCO!W12</f>
        <v>97.334000000000032</v>
      </c>
      <c r="G12" s="4">
        <f>'Poultry Fat'!W12</f>
        <v>75.593999999999966</v>
      </c>
      <c r="H12" s="4">
        <f>UCO!W12</f>
        <v>111.69999999999999</v>
      </c>
      <c r="I12" s="4">
        <f>'Yellow Grease'!W12</f>
        <v>130.47999999999999</v>
      </c>
      <c r="K12" s="4">
        <f t="shared" si="0"/>
        <v>101.31440000000001</v>
      </c>
      <c r="M12" s="4">
        <f>B12/'Feedstock Conversions'!$B$17</f>
        <v>7.2413333333333263</v>
      </c>
      <c r="N12" s="4">
        <f>C12/'Feedstock Conversions'!$B$13</f>
        <v>3.9148456375838903</v>
      </c>
      <c r="O12" s="4">
        <f>D12/'Feedstock Conversions'!$B$20</f>
        <v>11.942580645161291</v>
      </c>
      <c r="P12" s="4">
        <f>E12/'Feedstock Conversions'!$B$21</f>
        <v>16.910900992618988</v>
      </c>
      <c r="Q12" s="4">
        <f>F12/'Feedstock Conversions'!$B$14</f>
        <v>11.870000000000005</v>
      </c>
      <c r="R12" s="4">
        <f>G12/'Feedstock Conversions'!$B$19</f>
        <v>10.146845637583887</v>
      </c>
      <c r="S12" s="4">
        <f>I12/'Feedstock Conversions'!$B$24</f>
        <v>15.533333333333331</v>
      </c>
      <c r="T12" s="4">
        <f>I12/'Feedstock Conversions'!$B$23</f>
        <v>15.854191980558928</v>
      </c>
    </row>
    <row r="13" spans="1:27" x14ac:dyDescent="0.2">
      <c r="A13" s="3">
        <f>'Soybean Oil'!A13</f>
        <v>43546</v>
      </c>
      <c r="B13" s="4">
        <f>'Soybean Oil'!W13</f>
        <v>58.58499999999998</v>
      </c>
      <c r="C13" s="4">
        <f>'Canola Oil'!M13</f>
        <v>32.667099999999948</v>
      </c>
      <c r="D13" s="4">
        <f>BFT!W13</f>
        <v>92.555000000000007</v>
      </c>
      <c r="E13" s="4">
        <f>CWG!W13</f>
        <v>136.02906000000002</v>
      </c>
      <c r="F13" s="4">
        <f>DCO!W13</f>
        <v>97.334000000000032</v>
      </c>
      <c r="G13" s="4">
        <f>'Poultry Fat'!W13</f>
        <v>75.593999999999966</v>
      </c>
      <c r="H13" s="4">
        <f>UCO!W13</f>
        <v>111.69999999999999</v>
      </c>
      <c r="I13" s="4">
        <f>'Yellow Grease'!W13</f>
        <v>130.47999999999999</v>
      </c>
      <c r="K13" s="4">
        <f t="shared" si="0"/>
        <v>97.812900000000042</v>
      </c>
      <c r="M13" s="4">
        <f>B13/'Feedstock Conversions'!$B$17</f>
        <v>7.811333333333331</v>
      </c>
      <c r="N13" s="4">
        <f>C13/'Feedstock Conversions'!$B$13</f>
        <v>4.3848456375838856</v>
      </c>
      <c r="O13" s="4">
        <f>D13/'Feedstock Conversions'!$B$20</f>
        <v>11.942580645161291</v>
      </c>
      <c r="P13" s="4">
        <f>E13/'Feedstock Conversions'!$B$21</f>
        <v>17.31090099261899</v>
      </c>
      <c r="Q13" s="4">
        <f>F13/'Feedstock Conversions'!$B$14</f>
        <v>11.870000000000005</v>
      </c>
      <c r="R13" s="4">
        <f>G13/'Feedstock Conversions'!$B$19</f>
        <v>10.146845637583887</v>
      </c>
      <c r="S13" s="4">
        <f>I13/'Feedstock Conversions'!$B$24</f>
        <v>15.533333333333331</v>
      </c>
      <c r="T13" s="4">
        <f>I13/'Feedstock Conversions'!$B$23</f>
        <v>15.854191980558928</v>
      </c>
    </row>
    <row r="14" spans="1:27" x14ac:dyDescent="0.2">
      <c r="A14" s="3">
        <f>'Soybean Oil'!A14</f>
        <v>43553</v>
      </c>
      <c r="B14" s="4">
        <f>'Soybean Oil'!W14</f>
        <v>62.230000000000018</v>
      </c>
      <c r="C14" s="4">
        <f>'Canola Oil'!M14</f>
        <v>36.287800000000004</v>
      </c>
      <c r="D14" s="4">
        <f>BFT!W14</f>
        <v>91.005000000000024</v>
      </c>
      <c r="E14" s="4">
        <f>CWG!W14</f>
        <v>134.45746000000003</v>
      </c>
      <c r="F14" s="4">
        <f>DCO!W14</f>
        <v>97.334000000000032</v>
      </c>
      <c r="G14" s="4">
        <f>'Poultry Fat'!W14</f>
        <v>75.593999999999966</v>
      </c>
      <c r="H14" s="4">
        <f>UCO!W14</f>
        <v>111.69999999999999</v>
      </c>
      <c r="I14" s="4">
        <f>'Yellow Grease'!W14</f>
        <v>130.47999999999999</v>
      </c>
      <c r="K14" s="4">
        <f t="shared" si="0"/>
        <v>94.192199999999985</v>
      </c>
      <c r="M14" s="4">
        <f>B14/'Feedstock Conversions'!$B$17</f>
        <v>8.2973333333333361</v>
      </c>
      <c r="N14" s="4">
        <f>C14/'Feedstock Conversions'!$B$13</f>
        <v>4.8708456375838933</v>
      </c>
      <c r="O14" s="4">
        <f>D14/'Feedstock Conversions'!$B$20</f>
        <v>11.742580645161294</v>
      </c>
      <c r="P14" s="4">
        <f>E14/'Feedstock Conversions'!$B$21</f>
        <v>17.110900992618991</v>
      </c>
      <c r="Q14" s="4">
        <f>F14/'Feedstock Conversions'!$B$14</f>
        <v>11.870000000000005</v>
      </c>
      <c r="R14" s="4">
        <f>G14/'Feedstock Conversions'!$B$19</f>
        <v>10.146845637583887</v>
      </c>
      <c r="S14" s="4">
        <f>I14/'Feedstock Conversions'!$B$24</f>
        <v>15.533333333333331</v>
      </c>
      <c r="T14" s="4">
        <f>I14/'Feedstock Conversions'!$B$23</f>
        <v>15.854191980558928</v>
      </c>
    </row>
    <row r="15" spans="1:27" x14ac:dyDescent="0.2">
      <c r="A15" s="3">
        <f>'Soybean Oil'!A15</f>
        <v>43560</v>
      </c>
      <c r="B15" s="4">
        <f>'Soybean Oil'!W15</f>
        <v>56.381427771556559</v>
      </c>
      <c r="C15" s="4">
        <f>'Canola Oil'!M15</f>
        <v>42.376800000000003</v>
      </c>
      <c r="D15" s="4">
        <f>BFT!W15</f>
        <v>81.728975363941771</v>
      </c>
      <c r="E15" s="4">
        <f>CWG!W15</f>
        <v>131.3803759238522</v>
      </c>
      <c r="F15" s="4">
        <f>DCO!W15</f>
        <v>89.743561030235185</v>
      </c>
      <c r="G15" s="4">
        <f>'Poultry Fat'!W15</f>
        <v>72.520918253079515</v>
      </c>
      <c r="H15" s="4">
        <f>UCO!W15</f>
        <v>108.69999999999999</v>
      </c>
      <c r="I15" s="4">
        <f>'Yellow Grease'!W15</f>
        <v>127.47999999999999</v>
      </c>
      <c r="K15" s="4">
        <f t="shared" si="0"/>
        <v>85.103199999999987</v>
      </c>
      <c r="M15" s="4">
        <f>B15/'Feedstock Conversions'!$B$17</f>
        <v>7.5175237028742083</v>
      </c>
      <c r="N15" s="4">
        <f>C15/'Feedstock Conversions'!$B$13</f>
        <v>5.688161073825504</v>
      </c>
      <c r="O15" s="4">
        <f>D15/'Feedstock Conversions'!$B$20</f>
        <v>10.545674240508616</v>
      </c>
      <c r="P15" s="4">
        <f>E15/'Feedstock Conversions'!$B$21</f>
        <v>16.719314828690788</v>
      </c>
      <c r="Q15" s="4">
        <f>F15/'Feedstock Conversions'!$B$14</f>
        <v>10.944336711004292</v>
      </c>
      <c r="R15" s="4">
        <f>G15/'Feedstock Conversions'!$B$19</f>
        <v>9.7343514433663767</v>
      </c>
      <c r="S15" s="4">
        <f>I15/'Feedstock Conversions'!$B$24</f>
        <v>15.176190476190474</v>
      </c>
      <c r="T15" s="4">
        <f>I15/'Feedstock Conversions'!$B$23</f>
        <v>15.489671931956256</v>
      </c>
    </row>
    <row r="16" spans="1:27" x14ac:dyDescent="0.2">
      <c r="A16" s="3">
        <f>'Soybean Oil'!A16</f>
        <v>43567</v>
      </c>
      <c r="B16" s="4">
        <f>'Soybean Oil'!W16</f>
        <v>53.571427771556557</v>
      </c>
      <c r="C16" s="4">
        <f>'Canola Oil'!M16</f>
        <v>40.019199999999955</v>
      </c>
      <c r="D16" s="4">
        <f>BFT!W16</f>
        <v>75.078975363941765</v>
      </c>
      <c r="E16" s="4">
        <f>CWG!W16</f>
        <v>123.09397592385218</v>
      </c>
      <c r="F16" s="4">
        <f>DCO!W16</f>
        <v>83.64356103023519</v>
      </c>
      <c r="G16" s="4">
        <f>'Poultry Fat'!W16</f>
        <v>70.520918253079515</v>
      </c>
      <c r="H16" s="4">
        <f>UCO!W16</f>
        <v>106.69999999999999</v>
      </c>
      <c r="I16" s="4">
        <f>'Yellow Grease'!W16</f>
        <v>125.47999999999999</v>
      </c>
      <c r="K16" s="4">
        <f>I16-C16</f>
        <v>85.460800000000035</v>
      </c>
      <c r="M16" s="4">
        <f>B16/'Feedstock Conversions'!$B$17</f>
        <v>7.1428570362075412</v>
      </c>
      <c r="N16" s="4">
        <f>C16/'Feedstock Conversions'!$B$13</f>
        <v>5.371704697986571</v>
      </c>
      <c r="O16" s="4">
        <f>D16/'Feedstock Conversions'!$B$20</f>
        <v>9.6876097243795822</v>
      </c>
      <c r="P16" s="4">
        <f>E16/'Feedstock Conversions'!$B$21</f>
        <v>15.664797139711402</v>
      </c>
      <c r="Q16" s="4">
        <f>F16/'Feedstock Conversions'!$B$14</f>
        <v>10.200434271979901</v>
      </c>
      <c r="R16" s="4">
        <f>G16/'Feedstock Conversions'!$B$19</f>
        <v>9.4658950675274518</v>
      </c>
      <c r="S16" s="4">
        <f>I16/'Feedstock Conversions'!$B$24</f>
        <v>14.938095238095237</v>
      </c>
      <c r="T16" s="4">
        <f>I16/'Feedstock Conversions'!$B$23</f>
        <v>15.246658566221139</v>
      </c>
    </row>
    <row r="17" spans="1:20" x14ac:dyDescent="0.2">
      <c r="A17" s="3">
        <f>'Soybean Oil'!A17</f>
        <v>43574</v>
      </c>
      <c r="B17" s="4">
        <f>'Soybean Oil'!W17</f>
        <v>55.220177771556564</v>
      </c>
      <c r="C17" s="4">
        <f>'Canola Oil'!M17</f>
        <v>38.859874999999988</v>
      </c>
      <c r="D17" s="4">
        <f>BFT!W17</f>
        <v>71.478975363941771</v>
      </c>
      <c r="E17" s="4">
        <f>CWG!W17</f>
        <v>118.81192052385219</v>
      </c>
      <c r="F17" s="4">
        <f>DCO!W17</f>
        <v>82.528561030235181</v>
      </c>
      <c r="G17" s="4">
        <f>'Poultry Fat'!W17</f>
        <v>70.020918253079515</v>
      </c>
      <c r="H17" s="4">
        <f>UCO!W17</f>
        <v>106.19999999999999</v>
      </c>
      <c r="I17" s="4">
        <f>'Yellow Grease'!W17</f>
        <v>124.97999999999999</v>
      </c>
      <c r="K17" s="4">
        <f t="shared" si="0"/>
        <v>86.120125000000002</v>
      </c>
      <c r="M17" s="4">
        <f>B17/'Feedstock Conversions'!$B$17</f>
        <v>7.362690369540875</v>
      </c>
      <c r="N17" s="4">
        <f>C17/'Feedstock Conversions'!$B$13</f>
        <v>5.216090604026844</v>
      </c>
      <c r="O17" s="4">
        <f>D17/'Feedstock Conversions'!$B$20</f>
        <v>9.2230935953473256</v>
      </c>
      <c r="P17" s="4">
        <f>E17/'Feedstock Conversions'!$B$21</f>
        <v>15.119867717466557</v>
      </c>
      <c r="Q17" s="4">
        <f>F17/'Feedstock Conversions'!$B$14</f>
        <v>10.064458662223803</v>
      </c>
      <c r="R17" s="4">
        <f>G17/'Feedstock Conversions'!$B$19</f>
        <v>9.3987809735677192</v>
      </c>
      <c r="S17" s="4">
        <f>I17/'Feedstock Conversions'!$B$24</f>
        <v>14.878571428571426</v>
      </c>
      <c r="T17" s="4">
        <f>I17/'Feedstock Conversions'!$B$23</f>
        <v>15.185905224787362</v>
      </c>
    </row>
    <row r="18" spans="1:20" x14ac:dyDescent="0.2">
      <c r="A18" s="3">
        <f>'Soybean Oil'!A18</f>
        <v>43581</v>
      </c>
      <c r="B18" s="4">
        <f>'Soybean Oil'!W18</f>
        <v>64.706427771556548</v>
      </c>
      <c r="C18" s="4">
        <f>'Canola Oil'!M18</f>
        <v>46.163399999999967</v>
      </c>
      <c r="D18" s="4">
        <f>BFT!W18</f>
        <v>74.278975363941839</v>
      </c>
      <c r="E18" s="4">
        <f>CWG!W18</f>
        <v>116.1608259238522</v>
      </c>
      <c r="F18" s="4">
        <f>DCO!W18</f>
        <v>85.328561030235136</v>
      </c>
      <c r="G18" s="4">
        <f>'Poultry Fat'!W18</f>
        <v>72.820918253079469</v>
      </c>
      <c r="H18" s="4">
        <f>UCO!W18</f>
        <v>109</v>
      </c>
      <c r="I18" s="4">
        <f>'Yellow Grease'!W18</f>
        <v>127.78</v>
      </c>
      <c r="K18" s="4">
        <f t="shared" si="0"/>
        <v>81.616600000000034</v>
      </c>
      <c r="M18" s="4">
        <f>B18/'Feedstock Conversions'!$B$17</f>
        <v>8.6275237028742069</v>
      </c>
      <c r="N18" s="4">
        <f>C18/'Feedstock Conversions'!$B$13</f>
        <v>6.1964295302013381</v>
      </c>
      <c r="O18" s="4">
        <f>D18/'Feedstock Conversions'!$B$20</f>
        <v>9.5843839179279797</v>
      </c>
      <c r="P18" s="4">
        <f>E18/'Feedstock Conversions'!$B$21</f>
        <v>14.782492482037695</v>
      </c>
      <c r="Q18" s="4">
        <f>F18/'Feedstock Conversions'!$B$14</f>
        <v>10.405922076857944</v>
      </c>
      <c r="R18" s="4">
        <f>G18/'Feedstock Conversions'!$B$19</f>
        <v>9.7746198997422109</v>
      </c>
      <c r="S18" s="4">
        <f>I18/'Feedstock Conversions'!$B$24</f>
        <v>15.211904761904762</v>
      </c>
      <c r="T18" s="4">
        <f>I18/'Feedstock Conversions'!$B$23</f>
        <v>15.526123936816525</v>
      </c>
    </row>
    <row r="19" spans="1:20" x14ac:dyDescent="0.2">
      <c r="A19" s="3">
        <f>'Soybean Oil'!A19</f>
        <v>43588</v>
      </c>
      <c r="B19" s="4">
        <f>'Soybean Oil'!W19</f>
        <v>70.536427771556532</v>
      </c>
      <c r="C19" s="4">
        <f>'Canola Oil'!M19</f>
        <v>47.439599999999984</v>
      </c>
      <c r="D19" s="4">
        <f>BFT!W19</f>
        <v>76.478975363941771</v>
      </c>
      <c r="E19" s="4">
        <f>CWG!W19</f>
        <v>111.87797592385218</v>
      </c>
      <c r="F19" s="4">
        <f>DCO!W19</f>
        <v>86.70856103023516</v>
      </c>
      <c r="G19" s="4">
        <f>'Poultry Fat'!W19</f>
        <v>75.020918253079515</v>
      </c>
      <c r="H19" s="4">
        <f>UCO!W19</f>
        <v>111.19999999999999</v>
      </c>
      <c r="I19" s="4">
        <f>'Yellow Grease'!W19</f>
        <v>129.97999999999999</v>
      </c>
      <c r="K19" s="4">
        <f t="shared" si="0"/>
        <v>82.540400000000005</v>
      </c>
      <c r="M19" s="4">
        <f>B19/'Feedstock Conversions'!$B$17</f>
        <v>9.4048570362075381</v>
      </c>
      <c r="N19" s="4">
        <f>C19/'Feedstock Conversions'!$B$13</f>
        <v>6.3677315436241591</v>
      </c>
      <c r="O19" s="4">
        <f>D19/'Feedstock Conversions'!$B$20</f>
        <v>9.8682548856699057</v>
      </c>
      <c r="P19" s="4">
        <f>E19/'Feedstock Conversions'!$B$21</f>
        <v>14.237461939915015</v>
      </c>
      <c r="Q19" s="4">
        <f>F19/'Feedstock Conversions'!$B$14</f>
        <v>10.574214759784777</v>
      </c>
      <c r="R19" s="4">
        <f>G19/'Feedstock Conversions'!$B$19</f>
        <v>10.069921913165036</v>
      </c>
      <c r="S19" s="4">
        <f>I19/'Feedstock Conversions'!$B$24</f>
        <v>15.473809523809521</v>
      </c>
      <c r="T19" s="4">
        <f>I19/'Feedstock Conversions'!$B$23</f>
        <v>15.793438639125149</v>
      </c>
    </row>
    <row r="20" spans="1:20" x14ac:dyDescent="0.2">
      <c r="A20" s="3">
        <f>'Soybean Oil'!A20</f>
        <v>43595</v>
      </c>
      <c r="B20" s="4">
        <f>'Soybean Oil'!W20</f>
        <v>73.281427771556537</v>
      </c>
      <c r="C20" s="4">
        <f>'Canola Oil'!M20</f>
        <v>52.371499999999969</v>
      </c>
      <c r="D20" s="4">
        <f>BFT!W20</f>
        <v>76.478975363941771</v>
      </c>
      <c r="E20" s="4">
        <f>CWG!W20</f>
        <v>107.55607592385218</v>
      </c>
      <c r="F20" s="4">
        <f>DCO!W20</f>
        <v>84.863561030235189</v>
      </c>
      <c r="G20" s="4">
        <f>'Poultry Fat'!W20</f>
        <v>75.020918253079515</v>
      </c>
      <c r="H20" s="4">
        <f>UCO!W20</f>
        <v>111.19999999999999</v>
      </c>
      <c r="I20" s="4">
        <f>'Yellow Grease'!W20</f>
        <v>129.97999999999999</v>
      </c>
      <c r="K20" s="4">
        <f t="shared" si="0"/>
        <v>77.608500000000021</v>
      </c>
      <c r="M20" s="4">
        <f>B20/'Feedstock Conversions'!$B$17</f>
        <v>9.7708570362075378</v>
      </c>
      <c r="N20" s="4">
        <f>C20/'Feedstock Conversions'!$B$13</f>
        <v>7.0297315436241572</v>
      </c>
      <c r="O20" s="4">
        <f>D20/'Feedstock Conversions'!$B$20</f>
        <v>9.8682548856699057</v>
      </c>
      <c r="P20" s="4">
        <f>E20/'Feedstock Conversions'!$B$21</f>
        <v>13.687461939915014</v>
      </c>
      <c r="Q20" s="4">
        <f>F20/'Feedstock Conversions'!$B$14</f>
        <v>10.349214759784781</v>
      </c>
      <c r="R20" s="4">
        <f>G20/'Feedstock Conversions'!$B$19</f>
        <v>10.069921913165036</v>
      </c>
      <c r="S20" s="4">
        <f>I20/'Feedstock Conversions'!$B$24</f>
        <v>15.473809523809521</v>
      </c>
      <c r="T20" s="4">
        <f>I20/'Feedstock Conversions'!$B$23</f>
        <v>15.793438639125149</v>
      </c>
    </row>
    <row r="21" spans="1:20" x14ac:dyDescent="0.2">
      <c r="A21" s="3">
        <f>'Soybean Oil'!A21</f>
        <v>43602</v>
      </c>
      <c r="B21" s="4">
        <f>'Soybean Oil'!W21</f>
        <v>71.01642777155655</v>
      </c>
      <c r="C21" s="4">
        <f>'Canola Oil'!M21</f>
        <v>50.67289999999997</v>
      </c>
      <c r="D21" s="4">
        <f>BFT!W21</f>
        <v>76.478975363941771</v>
      </c>
      <c r="E21" s="4">
        <f>CWG!W21</f>
        <v>101.66257592385219</v>
      </c>
      <c r="F21" s="4">
        <f>DCO!W21</f>
        <v>84.453561030235193</v>
      </c>
      <c r="G21" s="4">
        <f>'Poultry Fat'!W21</f>
        <v>75.020918253079515</v>
      </c>
      <c r="H21" s="4">
        <f>UCO!W21</f>
        <v>111.19999999999999</v>
      </c>
      <c r="I21" s="4">
        <f>'Yellow Grease'!W21</f>
        <v>129.97999999999999</v>
      </c>
      <c r="K21" s="4">
        <f t="shared" si="0"/>
        <v>79.30710000000002</v>
      </c>
      <c r="M21" s="4">
        <f>B21/'Feedstock Conversions'!$B$17</f>
        <v>9.4688570362075399</v>
      </c>
      <c r="N21" s="4">
        <f>C21/'Feedstock Conversions'!$B$13</f>
        <v>6.8017315436241566</v>
      </c>
      <c r="O21" s="4">
        <f>D21/'Feedstock Conversions'!$B$20</f>
        <v>9.8682548856699057</v>
      </c>
      <c r="P21" s="4">
        <f>E21/'Feedstock Conversions'!$B$21</f>
        <v>12.937461939915016</v>
      </c>
      <c r="Q21" s="4">
        <f>F21/'Feedstock Conversions'!$B$14</f>
        <v>10.29921475978478</v>
      </c>
      <c r="R21" s="4">
        <f>G21/'Feedstock Conversions'!$B$19</f>
        <v>10.069921913165036</v>
      </c>
      <c r="S21" s="4">
        <f>I21/'Feedstock Conversions'!$B$24</f>
        <v>15.473809523809521</v>
      </c>
      <c r="T21" s="4">
        <f>I21/'Feedstock Conversions'!$B$23</f>
        <v>15.793438639125149</v>
      </c>
    </row>
    <row r="22" spans="1:20" x14ac:dyDescent="0.2">
      <c r="A22" s="3">
        <f>'Soybean Oil'!A22</f>
        <v>43609</v>
      </c>
      <c r="B22" s="4">
        <f>'Soybean Oil'!W22</f>
        <v>66.591427771556596</v>
      </c>
      <c r="C22" s="4">
        <f>'Canola Oil'!M22</f>
        <v>50.747399999999971</v>
      </c>
      <c r="D22" s="4">
        <f>BFT!W22</f>
        <v>74.541475363941771</v>
      </c>
      <c r="E22" s="4">
        <f>CWG!W22</f>
        <v>97.340675923852217</v>
      </c>
      <c r="F22" s="4">
        <f>DCO!W22</f>
        <v>84.453561030235193</v>
      </c>
      <c r="G22" s="4">
        <f>'Poultry Fat'!W22</f>
        <v>75.020918253079515</v>
      </c>
      <c r="H22" s="4">
        <f>UCO!W22</f>
        <v>111.19999999999999</v>
      </c>
      <c r="I22" s="4">
        <f>'Yellow Grease'!W22</f>
        <v>129.97999999999999</v>
      </c>
      <c r="K22" s="4">
        <f t="shared" si="0"/>
        <v>79.232600000000019</v>
      </c>
      <c r="M22" s="4">
        <f>B22/'Feedstock Conversions'!$B$17</f>
        <v>8.8788570362075454</v>
      </c>
      <c r="N22" s="4">
        <f>C22/'Feedstock Conversions'!$B$13</f>
        <v>6.8117315436241572</v>
      </c>
      <c r="O22" s="4">
        <f>D22/'Feedstock Conversions'!$B$20</f>
        <v>9.6182548856699057</v>
      </c>
      <c r="P22" s="4">
        <f>E22/'Feedstock Conversions'!$B$21</f>
        <v>12.387461939915019</v>
      </c>
      <c r="Q22" s="4">
        <f>F22/'Feedstock Conversions'!$B$14</f>
        <v>10.29921475978478</v>
      </c>
      <c r="R22" s="4">
        <f>G22/'Feedstock Conversions'!$B$19</f>
        <v>10.069921913165036</v>
      </c>
      <c r="S22" s="4">
        <f>I22/'Feedstock Conversions'!$B$24</f>
        <v>15.473809523809521</v>
      </c>
      <c r="T22" s="4">
        <f>I22/'Feedstock Conversions'!$B$23</f>
        <v>15.793438639125149</v>
      </c>
    </row>
    <row r="23" spans="1:20" x14ac:dyDescent="0.2">
      <c r="A23" s="3">
        <f>'Soybean Oil'!A23</f>
        <v>43616</v>
      </c>
      <c r="B23" s="4">
        <f>'Soybean Oil'!W23</f>
        <v>60.220177771556564</v>
      </c>
      <c r="C23" s="4">
        <f>'Canola Oil'!M23</f>
        <v>47.398625000000038</v>
      </c>
      <c r="D23" s="4">
        <f>BFT!W23</f>
        <v>66.7914753639418</v>
      </c>
      <c r="E23" s="4">
        <f>CWG!W23</f>
        <v>94.835545523852176</v>
      </c>
      <c r="F23" s="4">
        <f>DCO!W23</f>
        <v>84.453561030235193</v>
      </c>
      <c r="G23" s="4">
        <f>'Poultry Fat'!W23</f>
        <v>75.020918253079515</v>
      </c>
      <c r="H23" s="4">
        <f>UCO!W23</f>
        <v>111.19999999999999</v>
      </c>
      <c r="I23" s="4">
        <f>'Yellow Grease'!W23</f>
        <v>129.97999999999999</v>
      </c>
      <c r="K23" s="4">
        <f t="shared" si="0"/>
        <v>82.581374999999952</v>
      </c>
      <c r="M23" s="4">
        <f>B23/'Feedstock Conversions'!$B$17</f>
        <v>8.029357036207541</v>
      </c>
      <c r="N23" s="4">
        <f>C23/'Feedstock Conversions'!$B$13</f>
        <v>6.3622315436241657</v>
      </c>
      <c r="O23" s="4">
        <f>D23/'Feedstock Conversions'!$B$20</f>
        <v>8.6182548856699093</v>
      </c>
      <c r="P23" s="4">
        <f>E23/'Feedstock Conversions'!$B$21</f>
        <v>12.068661939915014</v>
      </c>
      <c r="Q23" s="4">
        <f>F23/'Feedstock Conversions'!$B$14</f>
        <v>10.29921475978478</v>
      </c>
      <c r="R23" s="4">
        <f>G23/'Feedstock Conversions'!$B$19</f>
        <v>10.069921913165036</v>
      </c>
      <c r="S23" s="4">
        <f>I23/'Feedstock Conversions'!$B$24</f>
        <v>15.473809523809521</v>
      </c>
      <c r="T23" s="4">
        <f>I23/'Feedstock Conversions'!$B$23</f>
        <v>15.793438639125149</v>
      </c>
    </row>
    <row r="24" spans="1:20" x14ac:dyDescent="0.2">
      <c r="A24" s="3">
        <f>'Soybean Oil'!A24</f>
        <v>43623</v>
      </c>
      <c r="B24" s="4">
        <f>'Soybean Oil'!W24</f>
        <v>59.091427771556539</v>
      </c>
      <c r="C24" s="4">
        <f>'Canola Oil'!M24</f>
        <v>45.586899999999957</v>
      </c>
      <c r="D24" s="4">
        <f>BFT!W24</f>
        <v>63.7914753639418</v>
      </c>
      <c r="E24" s="4">
        <f>CWG!W24</f>
        <v>88.840075923852197</v>
      </c>
      <c r="F24" s="4">
        <f>DCO!W24</f>
        <v>81.453561030235193</v>
      </c>
      <c r="G24" s="4">
        <f>'Poultry Fat'!W24</f>
        <v>72.020918253079515</v>
      </c>
      <c r="H24" s="4">
        <f>UCO!W24</f>
        <v>108.19999999999999</v>
      </c>
      <c r="I24" s="4">
        <f>'Yellow Grease'!W24</f>
        <v>126.97999999999999</v>
      </c>
      <c r="K24" s="4">
        <f t="shared" si="0"/>
        <v>81.393100000000032</v>
      </c>
      <c r="M24" s="4">
        <f>B24/'Feedstock Conversions'!$B$17</f>
        <v>7.8788570362075383</v>
      </c>
      <c r="N24" s="4">
        <f>C24/'Feedstock Conversions'!$B$13</f>
        <v>6.1190469798657663</v>
      </c>
      <c r="O24" s="4">
        <f>D24/'Feedstock Conversions'!$B$20</f>
        <v>8.2311581114763612</v>
      </c>
      <c r="P24" s="4">
        <f>E24/'Feedstock Conversions'!$B$21</f>
        <v>11.30568540644594</v>
      </c>
      <c r="Q24" s="4">
        <f>F24/'Feedstock Conversions'!$B$14</f>
        <v>9.9333611012481953</v>
      </c>
      <c r="R24" s="4">
        <f>G24/'Feedstock Conversions'!$B$19</f>
        <v>9.6672373494066459</v>
      </c>
      <c r="S24" s="4">
        <f>I24/'Feedstock Conversions'!$B$24</f>
        <v>15.116666666666665</v>
      </c>
      <c r="T24" s="4">
        <f>I24/'Feedstock Conversions'!$B$23</f>
        <v>15.428918590522477</v>
      </c>
    </row>
    <row r="25" spans="1:20" x14ac:dyDescent="0.2">
      <c r="A25" s="3">
        <f>'Soybean Oil'!A25</f>
        <v>43630</v>
      </c>
      <c r="B25" s="4">
        <f>'Soybean Oil'!W25</f>
        <v>58.64142777155655</v>
      </c>
      <c r="C25" s="4">
        <f>'Canola Oil'!M25</f>
        <v>44.692900000000009</v>
      </c>
      <c r="D25" s="4">
        <f>BFT!W25</f>
        <v>63.7914753639418</v>
      </c>
      <c r="E25" s="4">
        <f>CWG!W25</f>
        <v>86.875575923852182</v>
      </c>
      <c r="F25" s="4">
        <f>DCO!W25</f>
        <v>81.453561030235193</v>
      </c>
      <c r="G25" s="4">
        <f>'Poultry Fat'!W25</f>
        <v>72.020918253079515</v>
      </c>
      <c r="H25" s="4">
        <f>UCO!W25</f>
        <v>108.19999999999999</v>
      </c>
      <c r="I25" s="4">
        <f>'Yellow Grease'!W25</f>
        <v>126.97999999999999</v>
      </c>
      <c r="K25" s="4">
        <f t="shared" si="0"/>
        <v>82.287099999999981</v>
      </c>
      <c r="M25" s="4">
        <f>B25/'Feedstock Conversions'!$B$17</f>
        <v>7.8188570362075405</v>
      </c>
      <c r="N25" s="4">
        <f>C25/'Feedstock Conversions'!$B$13</f>
        <v>5.9990469798657724</v>
      </c>
      <c r="O25" s="4">
        <f>D25/'Feedstock Conversions'!$B$20</f>
        <v>8.2311581114763612</v>
      </c>
      <c r="P25" s="4">
        <f>E25/'Feedstock Conversions'!$B$21</f>
        <v>11.055685406445939</v>
      </c>
      <c r="Q25" s="4">
        <f>F25/'Feedstock Conversions'!$B$14</f>
        <v>9.9333611012481953</v>
      </c>
      <c r="R25" s="4">
        <f>G25/'Feedstock Conversions'!$B$19</f>
        <v>9.6672373494066459</v>
      </c>
      <c r="S25" s="4">
        <f>I25/'Feedstock Conversions'!$B$24</f>
        <v>15.116666666666665</v>
      </c>
      <c r="T25" s="4">
        <f>I25/'Feedstock Conversions'!$B$23</f>
        <v>15.428918590522477</v>
      </c>
    </row>
    <row r="26" spans="1:20" x14ac:dyDescent="0.2">
      <c r="A26" s="3">
        <f>'Soybean Oil'!A26</f>
        <v>43637</v>
      </c>
      <c r="B26" s="4">
        <f>'Soybean Oil'!W26</f>
        <v>57.021427771556546</v>
      </c>
      <c r="C26" s="4">
        <f>'Canola Oil'!M26</f>
        <v>43.413700000000006</v>
      </c>
      <c r="D26" s="4">
        <f>BFT!W26</f>
        <v>68.591475363941811</v>
      </c>
      <c r="E26" s="4">
        <f>CWG!W26</f>
        <v>91.086225923852197</v>
      </c>
      <c r="F26" s="4">
        <f>DCO!W26</f>
        <v>84.613561030235189</v>
      </c>
      <c r="G26" s="4">
        <f>'Poultry Fat'!W26</f>
        <v>58.940918253079474</v>
      </c>
      <c r="H26" s="4">
        <f>UCO!W26</f>
        <v>112.99999999999994</v>
      </c>
      <c r="I26" s="4">
        <f>'Yellow Grease'!W26</f>
        <v>131.78</v>
      </c>
      <c r="K26" s="4">
        <f t="shared" si="0"/>
        <v>88.366299999999995</v>
      </c>
      <c r="M26" s="4">
        <f>B26/'Feedstock Conversions'!$B$17</f>
        <v>7.6028570362075394</v>
      </c>
      <c r="N26" s="4">
        <f>C26/'Feedstock Conversions'!$B$13</f>
        <v>5.8273422818791953</v>
      </c>
      <c r="O26" s="4">
        <f>D26/'Feedstock Conversions'!$B$20</f>
        <v>8.8505129501860402</v>
      </c>
      <c r="P26" s="4">
        <f>E26/'Feedstock Conversions'!$B$21</f>
        <v>11.591527859996463</v>
      </c>
      <c r="Q26" s="4">
        <f>F26/'Feedstock Conversions'!$B$14</f>
        <v>10.318726954906731</v>
      </c>
      <c r="R26" s="4">
        <f>G26/'Feedstock Conversions'!$B$19</f>
        <v>7.911532651420063</v>
      </c>
      <c r="S26" s="4">
        <f>I26/'Feedstock Conversions'!$B$24</f>
        <v>15.688095238095238</v>
      </c>
      <c r="T26" s="4">
        <f>I26/'Feedstock Conversions'!$B$23</f>
        <v>16.012150668286754</v>
      </c>
    </row>
    <row r="27" spans="1:20" x14ac:dyDescent="0.2">
      <c r="A27" s="3">
        <f>'Soybean Oil'!A27</f>
        <v>43644</v>
      </c>
      <c r="B27" s="4">
        <f>'Soybean Oil'!W27</f>
        <v>60.636427771556555</v>
      </c>
      <c r="C27" s="4">
        <f>'Canola Oil'!M27</f>
        <v>47.087099999999964</v>
      </c>
      <c r="D27" s="4">
        <f>BFT!W27</f>
        <v>69.7914753639418</v>
      </c>
      <c r="E27" s="4">
        <f>CWG!W27</f>
        <v>88.94657592385218</v>
      </c>
      <c r="F27" s="4">
        <f>DCO!W27</f>
        <v>82.123561030235209</v>
      </c>
      <c r="G27" s="4">
        <f>'Poultry Fat'!W27</f>
        <v>55.670918253079492</v>
      </c>
      <c r="H27" s="4">
        <f>UCO!W27</f>
        <v>114.19999999999999</v>
      </c>
      <c r="I27" s="4">
        <f>'Yellow Grease'!W27</f>
        <v>132.97999999999999</v>
      </c>
      <c r="K27" s="4">
        <f t="shared" si="0"/>
        <v>85.892900000000026</v>
      </c>
      <c r="M27" s="4">
        <f>B27/'Feedstock Conversions'!$B$17</f>
        <v>8.0848570362075414</v>
      </c>
      <c r="N27" s="4">
        <f>C27/'Feedstock Conversions'!$B$13</f>
        <v>6.3204161073825453</v>
      </c>
      <c r="O27" s="4">
        <f>D27/'Feedstock Conversions'!$B$20</f>
        <v>9.0053516598634573</v>
      </c>
      <c r="P27" s="4">
        <f>E27/'Feedstock Conversions'!$B$21</f>
        <v>11.319238473384091</v>
      </c>
      <c r="Q27" s="4">
        <f>F27/'Feedstock Conversions'!$B$14</f>
        <v>10.015068418321368</v>
      </c>
      <c r="R27" s="4">
        <f>G27/'Feedstock Conversions'!$B$19</f>
        <v>7.4726064769234215</v>
      </c>
      <c r="S27" s="4">
        <f>I27/'Feedstock Conversions'!$B$24</f>
        <v>15.830952380952379</v>
      </c>
      <c r="T27" s="4">
        <f>I27/'Feedstock Conversions'!$B$23</f>
        <v>16.157958687727824</v>
      </c>
    </row>
    <row r="28" spans="1:20" x14ac:dyDescent="0.2">
      <c r="A28" s="3">
        <f>'Soybean Oil'!A28</f>
        <v>43651</v>
      </c>
      <c r="B28" s="4">
        <f>'Soybean Oil'!W28</f>
        <v>61.901252799552026</v>
      </c>
      <c r="C28" s="4">
        <f>'Canola Oil'!M28</f>
        <v>48.014625000000024</v>
      </c>
      <c r="D28" s="4">
        <f>BFT!W28</f>
        <v>70.133586226203818</v>
      </c>
      <c r="E28" s="4">
        <f>CWG!W28</f>
        <v>85.168004266517357</v>
      </c>
      <c r="F28" s="4">
        <f>DCO!W28</f>
        <v>81.665536394176939</v>
      </c>
      <c r="G28" s="4">
        <f>'Poultry Fat'!W28</f>
        <v>55.999786114221706</v>
      </c>
      <c r="H28" s="4">
        <f>UCO!W28</f>
        <v>114.19999999999999</v>
      </c>
      <c r="I28" s="4">
        <f>'Yellow Grease'!W28</f>
        <v>132.97999999999999</v>
      </c>
      <c r="K28" s="4">
        <f t="shared" si="0"/>
        <v>84.965374999999966</v>
      </c>
      <c r="M28" s="4">
        <f>B28/'Feedstock Conversions'!$B$17</f>
        <v>8.253500373273603</v>
      </c>
      <c r="N28" s="4">
        <f>C28/'Feedstock Conversions'!$B$13</f>
        <v>6.4449161073825536</v>
      </c>
      <c r="O28" s="4">
        <f>D28/'Feedstock Conversions'!$B$20</f>
        <v>9.0494949969295249</v>
      </c>
      <c r="P28" s="4">
        <f>E28/'Feedstock Conversions'!$B$21</f>
        <v>10.83838181045016</v>
      </c>
      <c r="Q28" s="4">
        <f>F28/'Feedstock Conversions'!$B$14</f>
        <v>9.9592117553874324</v>
      </c>
      <c r="R28" s="4">
        <f>G28/'Feedstock Conversions'!$B$19</f>
        <v>7.5167498139894908</v>
      </c>
      <c r="S28" s="4">
        <f>I28/'Feedstock Conversions'!$B$24</f>
        <v>15.830952380952379</v>
      </c>
      <c r="T28" s="4">
        <f>I28/'Feedstock Conversions'!$B$23</f>
        <v>16.157958687727824</v>
      </c>
    </row>
    <row r="29" spans="1:20" x14ac:dyDescent="0.2">
      <c r="A29" s="3">
        <f>'Soybean Oil'!A29</f>
        <v>43658</v>
      </c>
      <c r="B29" s="4">
        <f>'Soybean Oil'!W29</f>
        <v>61.012502799552124</v>
      </c>
      <c r="C29" s="4">
        <f>'Canola Oil'!M29</f>
        <v>50.115800000000036</v>
      </c>
      <c r="D29" s="4">
        <f>BFT!W29</f>
        <v>66.471086226203852</v>
      </c>
      <c r="E29" s="4">
        <f>CWG!W29</f>
        <v>84.785754266517387</v>
      </c>
      <c r="F29" s="4">
        <f>DCO!W29</f>
        <v>82.265536394176962</v>
      </c>
      <c r="G29" s="4">
        <f>'Poultry Fat'!W29</f>
        <v>56.599786114221729</v>
      </c>
      <c r="H29" s="4">
        <f>UCO!W29</f>
        <v>114.80000000000001</v>
      </c>
      <c r="I29" s="4">
        <f>'Yellow Grease'!W29</f>
        <v>133.58000000000001</v>
      </c>
      <c r="K29" s="4">
        <f t="shared" si="0"/>
        <v>83.464199999999977</v>
      </c>
      <c r="M29" s="4">
        <f>B29/'Feedstock Conversions'!$B$17</f>
        <v>8.1350003732736162</v>
      </c>
      <c r="N29" s="4">
        <f>C29/'Feedstock Conversions'!$B$13</f>
        <v>6.7269530201342329</v>
      </c>
      <c r="O29" s="4">
        <f>D29/'Feedstock Conversions'!$B$20</f>
        <v>8.5769143517682398</v>
      </c>
      <c r="P29" s="4">
        <f>E29/'Feedstock Conversions'!$B$21</f>
        <v>10.789737117143979</v>
      </c>
      <c r="Q29" s="4">
        <f>F29/'Feedstock Conversions'!$B$14</f>
        <v>10.032382487094752</v>
      </c>
      <c r="R29" s="4">
        <f>G29/'Feedstock Conversions'!$B$19</f>
        <v>7.5972867267411717</v>
      </c>
      <c r="S29" s="4">
        <f>I29/'Feedstock Conversions'!$B$24</f>
        <v>15.902380952380954</v>
      </c>
      <c r="T29" s="4">
        <f>I29/'Feedstock Conversions'!$B$23</f>
        <v>16.230862697448359</v>
      </c>
    </row>
    <row r="30" spans="1:20" x14ac:dyDescent="0.2">
      <c r="A30" s="3">
        <f>'Soybean Oil'!A30</f>
        <v>43665</v>
      </c>
      <c r="B30" s="4">
        <f>'Soybean Oil'!W30</f>
        <v>63.547502799552092</v>
      </c>
      <c r="C30" s="4">
        <f>'Canola Oil'!M30</f>
        <v>53.386899999999969</v>
      </c>
      <c r="D30" s="4">
        <f>BFT!W30</f>
        <v>60.696086226203761</v>
      </c>
      <c r="E30" s="4">
        <f>CWG!W30</f>
        <v>81.27095426651735</v>
      </c>
      <c r="F30" s="4">
        <f>DCO!W30</f>
        <v>87.565536394176888</v>
      </c>
      <c r="G30" s="4">
        <f>'Poultry Fat'!W30</f>
        <v>57.799786114221661</v>
      </c>
      <c r="H30" s="4">
        <f>UCO!W30</f>
        <v>116</v>
      </c>
      <c r="I30" s="4">
        <f>'Yellow Grease'!W30</f>
        <v>134.78000000000006</v>
      </c>
      <c r="K30" s="4">
        <f t="shared" si="0"/>
        <v>81.393100000000089</v>
      </c>
      <c r="M30" s="4">
        <f>B30/'Feedstock Conversions'!$B$17</f>
        <v>8.4730003732736119</v>
      </c>
      <c r="N30" s="4">
        <f>C30/'Feedstock Conversions'!$B$13</f>
        <v>7.1660268456375791</v>
      </c>
      <c r="O30" s="4">
        <f>D30/'Feedstock Conversions'!$B$20</f>
        <v>7.8317530614456468</v>
      </c>
      <c r="P30" s="4">
        <f>E30/'Feedstock Conversions'!$B$21</f>
        <v>10.342447730531605</v>
      </c>
      <c r="Q30" s="4">
        <f>F30/'Feedstock Conversions'!$B$14</f>
        <v>10.678723950509378</v>
      </c>
      <c r="R30" s="4">
        <f>G30/'Feedstock Conversions'!$B$19</f>
        <v>7.7583605522445183</v>
      </c>
      <c r="S30" s="4">
        <f>I30/'Feedstock Conversions'!$B$24</f>
        <v>16.045238095238101</v>
      </c>
      <c r="T30" s="4">
        <f>I30/'Feedstock Conversions'!$B$23</f>
        <v>16.376670716889436</v>
      </c>
    </row>
    <row r="31" spans="1:20" x14ac:dyDescent="0.2">
      <c r="A31" s="3">
        <f>'Soybean Oil'!A31</f>
        <v>43672</v>
      </c>
      <c r="B31" s="4">
        <f>'Soybean Oil'!W31</f>
        <v>67.512502799552067</v>
      </c>
      <c r="C31" s="4">
        <f>'Canola Oil'!M31</f>
        <v>54.962800000000016</v>
      </c>
      <c r="D31" s="4">
        <f>BFT!W31</f>
        <v>61.571086226203818</v>
      </c>
      <c r="E31" s="4">
        <f>CWG!W31</f>
        <v>80.934854266517391</v>
      </c>
      <c r="F31" s="4">
        <f>DCO!W31</f>
        <v>92.815536394176945</v>
      </c>
      <c r="G31" s="4">
        <f>'Poultry Fat'!W31</f>
        <v>60.999786114221706</v>
      </c>
      <c r="H31" s="4">
        <f>UCO!W31</f>
        <v>119.19999999999999</v>
      </c>
      <c r="I31" s="4">
        <f>'Yellow Grease'!W31</f>
        <v>137.97999999999999</v>
      </c>
      <c r="K31" s="4">
        <f t="shared" si="0"/>
        <v>83.017199999999974</v>
      </c>
      <c r="M31" s="4">
        <f>B31/'Feedstock Conversions'!$B$17</f>
        <v>9.0016670399402763</v>
      </c>
      <c r="N31" s="4">
        <f>C31/'Feedstock Conversions'!$B$13</f>
        <v>7.3775570469798675</v>
      </c>
      <c r="O31" s="4">
        <f>D31/'Feedstock Conversions'!$B$20</f>
        <v>7.9446562872521058</v>
      </c>
      <c r="P31" s="4">
        <f>E31/'Feedstock Conversions'!$B$21</f>
        <v>10.299676032898624</v>
      </c>
      <c r="Q31" s="4">
        <f>F31/'Feedstock Conversions'!$B$14</f>
        <v>11.318967852948409</v>
      </c>
      <c r="R31" s="4">
        <f>G31/'Feedstock Conversions'!$B$19</f>
        <v>8.1878907535868066</v>
      </c>
      <c r="S31" s="4">
        <f>I31/'Feedstock Conversions'!$B$24</f>
        <v>16.426190476190474</v>
      </c>
      <c r="T31" s="4">
        <f>I31/'Feedstock Conversions'!$B$23</f>
        <v>16.765492102065611</v>
      </c>
    </row>
    <row r="32" spans="1:20" x14ac:dyDescent="0.2">
      <c r="A32" s="3">
        <f>'Soybean Oil'!A32</f>
        <v>43679</v>
      </c>
      <c r="B32" s="4">
        <f>'Soybean Oil'!W32</f>
        <v>71.367502799552085</v>
      </c>
      <c r="C32" s="4">
        <f>'Canola Oil'!M32</f>
        <v>51.491100000000017</v>
      </c>
      <c r="D32" s="4">
        <f>BFT!W32</f>
        <v>61.571086226203818</v>
      </c>
      <c r="E32" s="4">
        <f>CWG!W32</f>
        <v>77.988104266517382</v>
      </c>
      <c r="F32" s="4">
        <f>DCO!W32</f>
        <v>92.815536394176945</v>
      </c>
      <c r="G32" s="4">
        <f>'Poultry Fat'!W32</f>
        <v>60.999786114221706</v>
      </c>
      <c r="H32" s="4">
        <f>UCO!W32</f>
        <v>119.19999999999999</v>
      </c>
      <c r="I32" s="4">
        <f>'Yellow Grease'!W32</f>
        <v>137.97999999999999</v>
      </c>
      <c r="K32" s="4">
        <f t="shared" si="0"/>
        <v>86.488899999999973</v>
      </c>
      <c r="M32" s="4">
        <f>B32/'Feedstock Conversions'!$B$17</f>
        <v>9.5156670399402774</v>
      </c>
      <c r="N32" s="4">
        <f>C32/'Feedstock Conversions'!$B$13</f>
        <v>6.9115570469798682</v>
      </c>
      <c r="O32" s="4">
        <f>D32/'Feedstock Conversions'!$B$20</f>
        <v>7.9446562872521058</v>
      </c>
      <c r="P32" s="4">
        <f>E32/'Feedstock Conversions'!$B$21</f>
        <v>9.9246760328986241</v>
      </c>
      <c r="Q32" s="4">
        <f>F32/'Feedstock Conversions'!$B$14</f>
        <v>11.318967852948409</v>
      </c>
      <c r="R32" s="4">
        <f>G32/'Feedstock Conversions'!$B$19</f>
        <v>8.1878907535868066</v>
      </c>
      <c r="S32" s="4">
        <f>I32/'Feedstock Conversions'!$B$24</f>
        <v>16.426190476190474</v>
      </c>
      <c r="T32" s="4">
        <f>I32/'Feedstock Conversions'!$B$23</f>
        <v>16.765492102065611</v>
      </c>
    </row>
    <row r="33" spans="1:20" x14ac:dyDescent="0.2">
      <c r="A33" s="3">
        <f>'Soybean Oil'!A33</f>
        <v>43686</v>
      </c>
      <c r="B33" s="4">
        <f>'Soybean Oil'!W33</f>
        <v>69.23750279955209</v>
      </c>
      <c r="C33" s="4">
        <f>'Canola Oil'!M33</f>
        <v>49.375299999999982</v>
      </c>
      <c r="D33" s="4">
        <f>BFT!W33</f>
        <v>61.571086226203818</v>
      </c>
      <c r="E33" s="4">
        <f>CWG!W33</f>
        <v>77.988104266517382</v>
      </c>
      <c r="F33" s="4">
        <f>DCO!W33</f>
        <v>91.175536394176959</v>
      </c>
      <c r="G33" s="4">
        <f>'Poultry Fat'!W33</f>
        <v>60.999786114221706</v>
      </c>
      <c r="H33" s="4">
        <f>UCO!W33</f>
        <v>119.19999999999999</v>
      </c>
      <c r="I33" s="4">
        <f>'Yellow Grease'!W33</f>
        <v>137.97999999999999</v>
      </c>
      <c r="K33" s="4">
        <f t="shared" si="0"/>
        <v>88.604700000000008</v>
      </c>
      <c r="M33" s="4">
        <f>B33/'Feedstock Conversions'!$B$17</f>
        <v>9.2316670399402785</v>
      </c>
      <c r="N33" s="4">
        <f>C33/'Feedstock Conversions'!$B$13</f>
        <v>6.627557046979863</v>
      </c>
      <c r="O33" s="4">
        <f>D33/'Feedstock Conversions'!$B$20</f>
        <v>7.9446562872521058</v>
      </c>
      <c r="P33" s="4">
        <f>E33/'Feedstock Conversions'!$B$21</f>
        <v>9.9246760328986241</v>
      </c>
      <c r="Q33" s="4">
        <f>F33/'Feedstock Conversions'!$B$14</f>
        <v>11.11896785294841</v>
      </c>
      <c r="R33" s="4">
        <f>G33/'Feedstock Conversions'!$B$19</f>
        <v>8.1878907535868066</v>
      </c>
      <c r="S33" s="4">
        <f>I33/'Feedstock Conversions'!$B$24</f>
        <v>16.426190476190474</v>
      </c>
      <c r="T33" s="4">
        <f>I33/'Feedstock Conversions'!$B$23</f>
        <v>16.765492102065611</v>
      </c>
    </row>
    <row r="34" spans="1:20" x14ac:dyDescent="0.2">
      <c r="A34" s="3">
        <f>'Soybean Oil'!A34</f>
        <v>43693</v>
      </c>
      <c r="B34" s="4">
        <f>'Soybean Oil'!W34</f>
        <v>64.932502799552026</v>
      </c>
      <c r="C34" s="4">
        <f>'Canola Oil'!M34</f>
        <v>43.182000000000016</v>
      </c>
      <c r="D34" s="4">
        <f>BFT!W34</f>
        <v>64.571086226203818</v>
      </c>
      <c r="E34" s="4">
        <f>CWG!W34</f>
        <v>88.846104266517358</v>
      </c>
      <c r="F34" s="4">
        <f>DCO!W34</f>
        <v>96.225536394176942</v>
      </c>
      <c r="G34" s="4">
        <f>'Poultry Fat'!W34</f>
        <v>63.999786114221706</v>
      </c>
      <c r="H34" s="4">
        <f>UCO!W34</f>
        <v>117.15999999999997</v>
      </c>
      <c r="I34" s="4">
        <f>'Yellow Grease'!W34</f>
        <v>140.97999999999999</v>
      </c>
      <c r="K34" s="4">
        <f t="shared" si="0"/>
        <v>97.797999999999973</v>
      </c>
      <c r="M34" s="4">
        <f>B34/'Feedstock Conversions'!$B$17</f>
        <v>8.6576670399402698</v>
      </c>
      <c r="N34" s="4">
        <f>C34/'Feedstock Conversions'!$B$13</f>
        <v>5.7962416107382575</v>
      </c>
      <c r="O34" s="4">
        <f>D34/'Feedstock Conversions'!$B$20</f>
        <v>8.3317530614456548</v>
      </c>
      <c r="P34" s="4">
        <f>E34/'Feedstock Conversions'!$B$21</f>
        <v>11.306452566367696</v>
      </c>
      <c r="Q34" s="4">
        <f>F34/'Feedstock Conversions'!$B$14</f>
        <v>11.734821511484993</v>
      </c>
      <c r="R34" s="4">
        <f>G34/'Feedstock Conversions'!$B$19</f>
        <v>8.5905753173451949</v>
      </c>
      <c r="S34" s="4">
        <f>I34/'Feedstock Conversions'!$B$24</f>
        <v>16.783333333333331</v>
      </c>
      <c r="T34" s="4">
        <f>I34/'Feedstock Conversions'!$B$23</f>
        <v>17.130012150668286</v>
      </c>
    </row>
    <row r="35" spans="1:20" x14ac:dyDescent="0.2">
      <c r="A35" s="3">
        <f>'Soybean Oil'!A35</f>
        <v>43700</v>
      </c>
      <c r="B35" s="4">
        <f>'Soybean Oil'!W35</f>
        <v>69.287502799552101</v>
      </c>
      <c r="C35" s="4">
        <f>'Canola Oil'!M35</f>
        <v>49.607300000000009</v>
      </c>
      <c r="D35" s="4">
        <f>BFT!W35</f>
        <v>66.571086226203818</v>
      </c>
      <c r="E35" s="4">
        <f>CWG!W35</f>
        <v>103.02600426651736</v>
      </c>
      <c r="F35" s="4">
        <f>DCO!W35</f>
        <v>103.55553639417693</v>
      </c>
      <c r="G35" s="4">
        <f>'Poultry Fat'!W35</f>
        <v>65.999786114221706</v>
      </c>
      <c r="H35" s="4">
        <f>UCO!W35</f>
        <v>117.89999999999998</v>
      </c>
      <c r="I35" s="4">
        <f>'Yellow Grease'!W35</f>
        <v>145.44899999999998</v>
      </c>
      <c r="K35" s="4">
        <f t="shared" si="0"/>
        <v>95.841699999999975</v>
      </c>
      <c r="M35" s="4">
        <f>B35/'Feedstock Conversions'!$B$17</f>
        <v>9.2383337066069462</v>
      </c>
      <c r="N35" s="4">
        <f>C35/'Feedstock Conversions'!$B$13</f>
        <v>6.6586979865771827</v>
      </c>
      <c r="O35" s="4">
        <f>D35/'Feedstock Conversions'!$B$20</f>
        <v>8.5898175775746868</v>
      </c>
      <c r="P35" s="4">
        <f>E35/'Feedstock Conversions'!$B$21</f>
        <v>13.110970255347082</v>
      </c>
      <c r="Q35" s="4">
        <f>F35/'Feedstock Conversions'!$B$14</f>
        <v>12.628723950509382</v>
      </c>
      <c r="R35" s="4">
        <f>G35/'Feedstock Conversions'!$B$19</f>
        <v>8.8590316931841215</v>
      </c>
      <c r="S35" s="4">
        <f>I35/'Feedstock Conversions'!$B$24</f>
        <v>17.315357142857142</v>
      </c>
      <c r="T35" s="4">
        <f>I35/'Feedstock Conversions'!$B$23</f>
        <v>17.673025516403399</v>
      </c>
    </row>
    <row r="36" spans="1:20" x14ac:dyDescent="0.2">
      <c r="A36" s="3">
        <f>'Soybean Oil'!A36</f>
        <v>43707</v>
      </c>
      <c r="B36" s="4">
        <f>'Soybean Oil'!W36</f>
        <v>73.612502799552033</v>
      </c>
      <c r="C36" s="4">
        <f>'Canola Oil'!M36</f>
        <v>51.699599999999975</v>
      </c>
      <c r="D36" s="4">
        <f>BFT!W36</f>
        <v>73.746086226203772</v>
      </c>
      <c r="E36" s="4">
        <f>CWG!W36</f>
        <v>110.88755426651736</v>
      </c>
      <c r="F36" s="4">
        <f>DCO!W36</f>
        <v>107.44553639417697</v>
      </c>
      <c r="G36" s="4">
        <f>'Poultry Fat'!W36</f>
        <v>66.199786114221638</v>
      </c>
      <c r="H36" s="4">
        <f>UCO!W36</f>
        <v>118.09999999999991</v>
      </c>
      <c r="I36" s="4">
        <f>'Yellow Grease'!W36</f>
        <v>147.29500000000004</v>
      </c>
      <c r="K36" s="4">
        <f t="shared" si="0"/>
        <v>95.595400000000069</v>
      </c>
      <c r="M36" s="4">
        <f>B36/'Feedstock Conversions'!$B$17</f>
        <v>9.8150003732736035</v>
      </c>
      <c r="N36" s="4">
        <f>C36/'Feedstock Conversions'!$B$13</f>
        <v>6.93954362416107</v>
      </c>
      <c r="O36" s="4">
        <f>D36/'Feedstock Conversions'!$B$20</f>
        <v>9.5156240291875829</v>
      </c>
      <c r="P36" s="4">
        <f>E36/'Feedstock Conversions'!$B$21</f>
        <v>14.111422024245019</v>
      </c>
      <c r="Q36" s="4">
        <f>F36/'Feedstock Conversions'!$B$14</f>
        <v>13.103114194411827</v>
      </c>
      <c r="R36" s="4">
        <f>G36/'Feedstock Conversions'!$B$19</f>
        <v>8.8858773307680057</v>
      </c>
      <c r="S36" s="4">
        <f>I36/'Feedstock Conversions'!$B$24</f>
        <v>17.535119047619052</v>
      </c>
      <c r="T36" s="4">
        <f>I36/'Feedstock Conversions'!$B$23</f>
        <v>17.897326852976917</v>
      </c>
    </row>
    <row r="37" spans="1:20" x14ac:dyDescent="0.2">
      <c r="A37" s="3">
        <f>'Soybean Oil'!A37</f>
        <v>43714</v>
      </c>
      <c r="B37" s="4">
        <f>'Soybean Oil'!W37</f>
        <v>71.595002799552105</v>
      </c>
      <c r="C37" s="4">
        <f>'Canola Oil'!M37</f>
        <v>49.146250000000009</v>
      </c>
      <c r="D37" s="4">
        <f>BFT!W37</f>
        <v>86.446086226203789</v>
      </c>
      <c r="E37" s="4">
        <f>CWG!W37</f>
        <v>114.33075426651735</v>
      </c>
      <c r="F37" s="4">
        <f>DCO!W37</f>
        <v>109.59053639417695</v>
      </c>
      <c r="G37" s="4">
        <f>'Poultry Fat'!W37</f>
        <v>66.499786114221706</v>
      </c>
      <c r="H37" s="4">
        <f>UCO!W37</f>
        <v>118.39999999999998</v>
      </c>
      <c r="I37" s="4">
        <f>'Yellow Grease'!W37</f>
        <v>147.595</v>
      </c>
      <c r="K37" s="4">
        <f t="shared" si="0"/>
        <v>98.44874999999999</v>
      </c>
      <c r="M37" s="4">
        <f>B37/'Feedstock Conversions'!$B$17</f>
        <v>9.5460003732736141</v>
      </c>
      <c r="N37" s="4">
        <f>C37/'Feedstock Conversions'!$B$13</f>
        <v>6.5968120805369139</v>
      </c>
      <c r="O37" s="4">
        <f>D37/'Feedstock Conversions'!$B$20</f>
        <v>11.154333706606941</v>
      </c>
      <c r="P37" s="4">
        <f>E37/'Feedstock Conversions'!$B$21</f>
        <v>14.549599677591926</v>
      </c>
      <c r="Q37" s="4">
        <f>F37/'Feedstock Conversions'!$B$14</f>
        <v>13.364699560265484</v>
      </c>
      <c r="R37" s="4">
        <f>G37/'Feedstock Conversions'!$B$19</f>
        <v>8.9261457871438523</v>
      </c>
      <c r="S37" s="4">
        <f>I37/'Feedstock Conversions'!$B$24</f>
        <v>17.570833333333333</v>
      </c>
      <c r="T37" s="4">
        <f>I37/'Feedstock Conversions'!$B$23</f>
        <v>17.933778857837179</v>
      </c>
    </row>
    <row r="38" spans="1:20" x14ac:dyDescent="0.2">
      <c r="A38" s="3">
        <f>'Soybean Oil'!A38</f>
        <v>43721</v>
      </c>
      <c r="B38" s="4">
        <f>'Soybean Oil'!W38</f>
        <v>73.117502799552085</v>
      </c>
      <c r="C38" s="4">
        <f>'Canola Oil'!M38</f>
        <v>50.670599999999979</v>
      </c>
      <c r="D38" s="4">
        <f>BFT!W38</f>
        <v>91.346086226203795</v>
      </c>
      <c r="E38" s="4">
        <f>CWG!W38</f>
        <v>116.13075426651736</v>
      </c>
      <c r="F38" s="4">
        <f>DCO!W38</f>
        <v>110.57053639417694</v>
      </c>
      <c r="G38" s="4">
        <f>'Poultry Fat'!W38</f>
        <v>68.299786114221661</v>
      </c>
      <c r="H38" s="4">
        <f>UCO!W38</f>
        <v>120.19999999999993</v>
      </c>
      <c r="I38" s="4">
        <f>'Yellow Grease'!W38</f>
        <v>149.39499999999995</v>
      </c>
      <c r="K38" s="4">
        <f t="shared" si="0"/>
        <v>98.724399999999974</v>
      </c>
      <c r="M38" s="4">
        <f>B38/'Feedstock Conversions'!$B$17</f>
        <v>9.7490003732736117</v>
      </c>
      <c r="N38" s="4">
        <f>C38/'Feedstock Conversions'!$B$13</f>
        <v>6.8014228187919432</v>
      </c>
      <c r="O38" s="4">
        <f>D38/'Feedstock Conversions'!$B$20</f>
        <v>11.786591771123071</v>
      </c>
      <c r="P38" s="4">
        <f>E38/'Feedstock Conversions'!$B$21</f>
        <v>14.778665597673372</v>
      </c>
      <c r="Q38" s="4">
        <f>F38/'Feedstock Conversions'!$B$14</f>
        <v>13.484211755387433</v>
      </c>
      <c r="R38" s="4">
        <f>G38/'Feedstock Conversions'!$B$19</f>
        <v>9.1677565253988806</v>
      </c>
      <c r="S38" s="4">
        <f>I38/'Feedstock Conversions'!$B$24</f>
        <v>17.785119047619041</v>
      </c>
      <c r="T38" s="4">
        <f>I38/'Feedstock Conversions'!$B$23</f>
        <v>18.152490886998777</v>
      </c>
    </row>
    <row r="39" spans="1:20" x14ac:dyDescent="0.2">
      <c r="A39" s="3">
        <f>'Soybean Oil'!A39</f>
        <v>43728</v>
      </c>
      <c r="B39" s="4">
        <f>'Soybean Oil'!W39</f>
        <v>66.732502799552094</v>
      </c>
      <c r="C39" s="4">
        <f>'Canola Oil'!M39</f>
        <v>44.339499999999987</v>
      </c>
      <c r="D39" s="4">
        <f>BFT!W39</f>
        <v>97.696086226203789</v>
      </c>
      <c r="E39" s="4">
        <f>CWG!W39</f>
        <v>122.15265426651737</v>
      </c>
      <c r="F39" s="4">
        <f>DCO!W39</f>
        <v>113.70553639417693</v>
      </c>
      <c r="G39" s="4">
        <f>'Poultry Fat'!W39</f>
        <v>69.999786114221706</v>
      </c>
      <c r="H39" s="4">
        <f>UCO!W39</f>
        <v>121.89999999999998</v>
      </c>
      <c r="I39" s="4">
        <f>'Yellow Grease'!W39</f>
        <v>153.56399999999999</v>
      </c>
      <c r="K39" s="4">
        <f t="shared" si="0"/>
        <v>109.22450000000001</v>
      </c>
      <c r="M39" s="4">
        <f>B39/'Feedstock Conversions'!$B$17</f>
        <v>8.8976670399402789</v>
      </c>
      <c r="N39" s="4">
        <f>C39/'Feedstock Conversions'!$B$13</f>
        <v>5.9516107382550318</v>
      </c>
      <c r="O39" s="4">
        <f>D39/'Feedstock Conversions'!$B$20</f>
        <v>12.605946609832747</v>
      </c>
      <c r="P39" s="4">
        <f>E39/'Feedstock Conversions'!$B$21</f>
        <v>15.545005633305852</v>
      </c>
      <c r="Q39" s="4">
        <f>F39/'Feedstock Conversions'!$B$14</f>
        <v>13.866528828558163</v>
      </c>
      <c r="R39" s="4">
        <f>G39/'Feedstock Conversions'!$B$19</f>
        <v>9.3959444448619731</v>
      </c>
      <c r="S39" s="4">
        <f>I39/'Feedstock Conversions'!$B$24</f>
        <v>18.28142857142857</v>
      </c>
      <c r="T39" s="4">
        <f>I39/'Feedstock Conversions'!$B$23</f>
        <v>18.659052247873632</v>
      </c>
    </row>
    <row r="40" spans="1:20" x14ac:dyDescent="0.2">
      <c r="A40" s="3">
        <f>'Soybean Oil'!A40</f>
        <v>43735</v>
      </c>
      <c r="B40" s="4">
        <f>'Soybean Oil'!W40</f>
        <v>74.567502799552074</v>
      </c>
      <c r="C40" s="4">
        <f>'Canola Oil'!M40</f>
        <v>51.390600000000006</v>
      </c>
      <c r="D40" s="4">
        <f>BFT!W40</f>
        <v>99.696086226203789</v>
      </c>
      <c r="E40" s="4">
        <f>CWG!W40</f>
        <v>130.43905426651736</v>
      </c>
      <c r="F40" s="4">
        <f>DCO!W40</f>
        <v>116.11553639417693</v>
      </c>
      <c r="G40" s="4">
        <f>'Poultry Fat'!W40</f>
        <v>71.999786114221706</v>
      </c>
      <c r="H40" s="4">
        <f>UCO!W40</f>
        <v>123.89999999999998</v>
      </c>
      <c r="I40" s="4">
        <f>'Yellow Grease'!W40</f>
        <v>157.20999999999998</v>
      </c>
      <c r="K40" s="4">
        <f t="shared" si="0"/>
        <v>105.81939999999997</v>
      </c>
      <c r="M40" s="4">
        <f>B40/'Feedstock Conversions'!$B$17</f>
        <v>9.9423337066069433</v>
      </c>
      <c r="N40" s="4">
        <f>C40/'Feedstock Conversions'!$B$13</f>
        <v>6.8980671140939602</v>
      </c>
      <c r="O40" s="4">
        <f>D40/'Feedstock Conversions'!$B$20</f>
        <v>12.864011125961779</v>
      </c>
      <c r="P40" s="4">
        <f>E40/'Feedstock Conversions'!$B$21</f>
        <v>16.599523322285233</v>
      </c>
      <c r="Q40" s="4">
        <f>F40/'Feedstock Conversions'!$B$14</f>
        <v>14.160431267582553</v>
      </c>
      <c r="R40" s="4">
        <f>G40/'Feedstock Conversions'!$B$19</f>
        <v>9.6644008207008998</v>
      </c>
      <c r="S40" s="4">
        <f>I40/'Feedstock Conversions'!$B$24</f>
        <v>18.715476190476188</v>
      </c>
      <c r="T40" s="4">
        <f>I40/'Feedstock Conversions'!$B$23</f>
        <v>19.102065613608744</v>
      </c>
    </row>
    <row r="41" spans="1:20" x14ac:dyDescent="0.2">
      <c r="A41" s="3">
        <f>'Soybean Oil'!A41</f>
        <v>43742</v>
      </c>
      <c r="B41" s="4">
        <f>'Soybean Oil'!W41</f>
        <v>66.031427771556537</v>
      </c>
      <c r="C41" s="4">
        <f>'Canola Oil'!M41</f>
        <v>42.23580000000004</v>
      </c>
      <c r="D41" s="4">
        <f>BFT!W41</f>
        <v>95.116475363941788</v>
      </c>
      <c r="E41" s="4">
        <f>CWG!W41</f>
        <v>129.0140759238522</v>
      </c>
      <c r="F41" s="4">
        <f>DCO!W41</f>
        <v>111.99356103023521</v>
      </c>
      <c r="G41" s="4">
        <f>'Poultry Fat'!W41</f>
        <v>66.270918253079515</v>
      </c>
      <c r="H41" s="4">
        <f>UCO!W41</f>
        <v>118.5</v>
      </c>
      <c r="I41" s="4">
        <f>'Yellow Grease'!W41</f>
        <v>151.81</v>
      </c>
      <c r="K41" s="4">
        <f t="shared" si="0"/>
        <v>109.57419999999996</v>
      </c>
      <c r="M41" s="4">
        <f>B41/'Feedstock Conversions'!$B$17</f>
        <v>8.804190369540871</v>
      </c>
      <c r="N41" s="4">
        <f>C41/'Feedstock Conversions'!$B$13</f>
        <v>5.6692348993288642</v>
      </c>
      <c r="O41" s="4">
        <f>D41/'Feedstock Conversions'!$B$20</f>
        <v>12.273093595347328</v>
      </c>
      <c r="P41" s="4">
        <f>E41/'Feedstock Conversions'!$B$21</f>
        <v>16.418182224974828</v>
      </c>
      <c r="Q41" s="4">
        <f>F41/'Feedstock Conversions'!$B$14</f>
        <v>13.657751345150636</v>
      </c>
      <c r="R41" s="4">
        <f>G41/'Feedstock Conversions'!$B$19</f>
        <v>8.8954252688697331</v>
      </c>
      <c r="S41" s="4">
        <f>I41/'Feedstock Conversions'!$B$24</f>
        <v>18.072619047619046</v>
      </c>
      <c r="T41" s="4">
        <f>I41/'Feedstock Conversions'!$B$23</f>
        <v>18.445929526123937</v>
      </c>
    </row>
    <row r="42" spans="1:20" x14ac:dyDescent="0.2">
      <c r="A42" s="3">
        <f>'Soybean Oil'!A42</f>
        <v>43749</v>
      </c>
      <c r="B42" s="4">
        <f>'Soybean Oil'!W42</f>
        <v>58.441427771556562</v>
      </c>
      <c r="C42" s="4">
        <f>'Canola Oil'!M42</f>
        <v>34.895899999999983</v>
      </c>
      <c r="D42" s="4">
        <f>BFT!W42</f>
        <v>98.103975363941771</v>
      </c>
      <c r="E42" s="4">
        <f>CWG!W42</f>
        <v>131.5040259238522</v>
      </c>
      <c r="F42" s="4">
        <f>DCO!W42</f>
        <v>112.90356103023518</v>
      </c>
      <c r="G42" s="4">
        <f>'Poultry Fat'!W42</f>
        <v>74.590918253079508</v>
      </c>
      <c r="H42" s="4">
        <f>UCO!W42</f>
        <v>114.89999999999998</v>
      </c>
      <c r="I42" s="4">
        <f>'Yellow Grease'!W42</f>
        <v>151.50199999999998</v>
      </c>
      <c r="K42" s="4">
        <f t="shared" si="0"/>
        <v>116.6061</v>
      </c>
      <c r="M42" s="4">
        <f>B42/'Feedstock Conversions'!$B$17</f>
        <v>7.792190369540875</v>
      </c>
      <c r="N42" s="4">
        <f>C42/'Feedstock Conversions'!$B$13</f>
        <v>4.68401342281879</v>
      </c>
      <c r="O42" s="4">
        <f>D42/'Feedstock Conversions'!$B$20</f>
        <v>12.658577466315068</v>
      </c>
      <c r="P42" s="4">
        <f>E42/'Feedstock Conversions'!$B$21</f>
        <v>16.735050384811938</v>
      </c>
      <c r="Q42" s="4">
        <f>F42/'Feedstock Conversions'!$B$14</f>
        <v>13.768726954906731</v>
      </c>
      <c r="R42" s="4">
        <f>G42/'Feedstock Conversions'!$B$19</f>
        <v>10.012203792359665</v>
      </c>
      <c r="S42" s="4">
        <f>I42/'Feedstock Conversions'!$B$24</f>
        <v>18.035952380952377</v>
      </c>
      <c r="T42" s="4">
        <f>I42/'Feedstock Conversions'!$B$23</f>
        <v>18.408505467800726</v>
      </c>
    </row>
    <row r="43" spans="1:20" x14ac:dyDescent="0.2">
      <c r="A43" s="3">
        <f>'Soybean Oil'!A43</f>
        <v>43756</v>
      </c>
      <c r="B43" s="4">
        <f>'Soybean Oil'!W43</f>
        <v>55.14142777155655</v>
      </c>
      <c r="C43" s="4">
        <f>'Canola Oil'!M43</f>
        <v>31.61790000000002</v>
      </c>
      <c r="D43" s="4">
        <f>BFT!W43</f>
        <v>99.653975363941754</v>
      </c>
      <c r="E43" s="4">
        <f>CWG!W43</f>
        <v>139.9513759238522</v>
      </c>
      <c r="F43" s="4">
        <f>DCO!W43</f>
        <v>117.8235610302352</v>
      </c>
      <c r="G43" s="4">
        <f>'Poultry Fat'!W43</f>
        <v>77.570918253079526</v>
      </c>
      <c r="H43" s="4">
        <f>UCO!W43</f>
        <v>114.89999999999998</v>
      </c>
      <c r="I43" s="4">
        <f>'Yellow Grease'!W43</f>
        <v>156.44</v>
      </c>
      <c r="K43" s="4">
        <f t="shared" si="0"/>
        <v>124.82209999999998</v>
      </c>
      <c r="M43" s="4">
        <f>B43/'Feedstock Conversions'!$B$17</f>
        <v>7.3521903695408737</v>
      </c>
      <c r="N43" s="4">
        <f>C43/'Feedstock Conversions'!$B$13</f>
        <v>4.2440134228187949</v>
      </c>
      <c r="O43" s="4">
        <f>D43/'Feedstock Conversions'!$B$20</f>
        <v>12.858577466315065</v>
      </c>
      <c r="P43" s="4">
        <f>E43/'Feedstock Conversions'!$B$21</f>
        <v>17.810050384811937</v>
      </c>
      <c r="Q43" s="4">
        <f>F43/'Feedstock Conversions'!$B$14</f>
        <v>14.368726954906732</v>
      </c>
      <c r="R43" s="4">
        <f>G43/'Feedstock Conversions'!$B$19</f>
        <v>10.412203792359668</v>
      </c>
      <c r="S43" s="4">
        <f>I43/'Feedstock Conversions'!$B$24</f>
        <v>18.623809523809523</v>
      </c>
      <c r="T43" s="4">
        <f>I43/'Feedstock Conversions'!$B$23</f>
        <v>19.008505467800727</v>
      </c>
    </row>
    <row r="44" spans="1:20" x14ac:dyDescent="0.2">
      <c r="A44" s="3">
        <f>'Soybean Oil'!A44</f>
        <v>43763</v>
      </c>
      <c r="B44" s="4">
        <f>'Soybean Oil'!W44</f>
        <v>50.936427771556509</v>
      </c>
      <c r="C44" s="4">
        <f>'Canola Oil'!M44</f>
        <v>28.039600000000007</v>
      </c>
      <c r="D44" s="4">
        <f>BFT!W44</f>
        <v>114.00397536394175</v>
      </c>
      <c r="E44" s="4">
        <f>CWG!W44</f>
        <v>142.31587592385216</v>
      </c>
      <c r="F44" s="4">
        <f>DCO!W44</f>
        <v>118.42856103023516</v>
      </c>
      <c r="G44" s="4">
        <f>'Poultry Fat'!W44</f>
        <v>93.615918253079485</v>
      </c>
      <c r="H44" s="4">
        <f>UCO!W44</f>
        <v>115.29999999999995</v>
      </c>
      <c r="I44" s="4">
        <f>'Yellow Grease'!W44</f>
        <v>163.42399999999998</v>
      </c>
      <c r="K44" s="4">
        <f t="shared" si="0"/>
        <v>135.38439999999997</v>
      </c>
      <c r="M44" s="4">
        <f>B44/'Feedstock Conversions'!$B$17</f>
        <v>6.7915237028742013</v>
      </c>
      <c r="N44" s="4">
        <f>C44/'Feedstock Conversions'!$B$13</f>
        <v>3.763704697986578</v>
      </c>
      <c r="O44" s="4">
        <f>D44/'Feedstock Conversions'!$B$20</f>
        <v>14.710190369540872</v>
      </c>
      <c r="P44" s="4">
        <f>E44/'Feedstock Conversions'!$B$21</f>
        <v>18.110953922607809</v>
      </c>
      <c r="Q44" s="4">
        <f>F44/'Feedstock Conversions'!$B$14</f>
        <v>14.442507442711605</v>
      </c>
      <c r="R44" s="4">
        <f>G44/'Feedstock Conversions'!$B$19</f>
        <v>12.565895067527448</v>
      </c>
      <c r="S44" s="4">
        <f>I44/'Feedstock Conversions'!$B$24</f>
        <v>19.455238095238091</v>
      </c>
      <c r="T44" s="4">
        <f>I44/'Feedstock Conversions'!$B$23</f>
        <v>19.857108140947748</v>
      </c>
    </row>
    <row r="45" spans="1:20" x14ac:dyDescent="0.2">
      <c r="A45" s="3">
        <f>'Soybean Oil'!A45</f>
        <v>43770</v>
      </c>
      <c r="B45" s="4">
        <f>'Soybean Oil'!W45</f>
        <v>51.51642777155655</v>
      </c>
      <c r="C45" s="4">
        <f>'Canola Oil'!M45</f>
        <v>29.147899999999993</v>
      </c>
      <c r="D45" s="4">
        <f>BFT!W45</f>
        <v>119.47897536394177</v>
      </c>
      <c r="E45" s="4">
        <f>CWG!W45</f>
        <v>146.66617592385219</v>
      </c>
      <c r="F45" s="4">
        <f>DCO!W45</f>
        <v>121.25856103023517</v>
      </c>
      <c r="G45" s="4">
        <f>'Poultry Fat'!W45</f>
        <v>100.05841825307951</v>
      </c>
      <c r="H45" s="4">
        <f>UCO!W45</f>
        <v>116.89999999999998</v>
      </c>
      <c r="I45" s="4">
        <f>'Yellow Grease'!W45</f>
        <v>166.67</v>
      </c>
      <c r="K45" s="4">
        <f t="shared" si="0"/>
        <v>137.52209999999999</v>
      </c>
      <c r="M45" s="4">
        <f>B45/'Feedstock Conversions'!$B$17</f>
        <v>6.8688570362075403</v>
      </c>
      <c r="N45" s="4">
        <f>C45/'Feedstock Conversions'!$B$13</f>
        <v>3.912469798657717</v>
      </c>
      <c r="O45" s="4">
        <f>D45/'Feedstock Conversions'!$B$20</f>
        <v>15.4166419824441</v>
      </c>
      <c r="P45" s="4">
        <f>E45/'Feedstock Conversions'!$B$21</f>
        <v>18.664568073791322</v>
      </c>
      <c r="Q45" s="4">
        <f>F45/'Feedstock Conversions'!$B$14</f>
        <v>14.78762939393112</v>
      </c>
      <c r="R45" s="4">
        <f>G45/'Feedstock Conversions'!$B$19</f>
        <v>13.430660168198591</v>
      </c>
      <c r="S45" s="4">
        <f>I45/'Feedstock Conversions'!$B$24</f>
        <v>19.841666666666665</v>
      </c>
      <c r="T45" s="4">
        <f>I45/'Feedstock Conversions'!$B$23</f>
        <v>20.25151883353584</v>
      </c>
    </row>
    <row r="46" spans="1:20" x14ac:dyDescent="0.2">
      <c r="A46" s="3">
        <f>'Soybean Oil'!A46</f>
        <v>43777</v>
      </c>
      <c r="B46" s="4">
        <f>'Soybean Oil'!W46</f>
        <v>47.346427771556591</v>
      </c>
      <c r="C46" s="4">
        <f>'Canola Oil'!M46</f>
        <v>28.738699999999938</v>
      </c>
      <c r="D46" s="4">
        <f>BFT!W46</f>
        <v>123.77897536394175</v>
      </c>
      <c r="E46" s="4">
        <f>CWG!W46</f>
        <v>149.4377759238522</v>
      </c>
      <c r="F46" s="4">
        <f>DCO!W46</f>
        <v>123.27856103023524</v>
      </c>
      <c r="G46" s="4">
        <f>'Poultry Fat'!W46</f>
        <v>101.2584182530795</v>
      </c>
      <c r="H46" s="4">
        <f>UCO!W46</f>
        <v>118.09999999999991</v>
      </c>
      <c r="I46" s="4">
        <f>'Yellow Grease'!W46</f>
        <v>171.16199999999992</v>
      </c>
      <c r="K46" s="4">
        <f t="shared" si="0"/>
        <v>142.42329999999998</v>
      </c>
      <c r="M46" s="4">
        <f>B46/'Feedstock Conversions'!$B$17</f>
        <v>6.3128570362075456</v>
      </c>
      <c r="N46" s="4">
        <f>C46/'Feedstock Conversions'!$B$13</f>
        <v>3.8575436241610652</v>
      </c>
      <c r="O46" s="4">
        <f>D46/'Feedstock Conversions'!$B$20</f>
        <v>15.971480692121517</v>
      </c>
      <c r="P46" s="4">
        <f>E46/'Feedstock Conversions'!$B$21</f>
        <v>19.017278687178951</v>
      </c>
      <c r="Q46" s="4">
        <f>F46/'Feedstock Conversions'!$B$14</f>
        <v>15.033970857345762</v>
      </c>
      <c r="R46" s="4">
        <f>G46/'Feedstock Conversions'!$B$19</f>
        <v>13.591733993701945</v>
      </c>
      <c r="S46" s="4">
        <f>I46/'Feedstock Conversions'!$B$24</f>
        <v>20.376428571428562</v>
      </c>
      <c r="T46" s="4">
        <f>I46/'Feedstock Conversions'!$B$23</f>
        <v>20.797326852976902</v>
      </c>
    </row>
    <row r="47" spans="1:20" x14ac:dyDescent="0.2">
      <c r="A47" s="3">
        <f>'Soybean Oil'!A47</f>
        <v>43784</v>
      </c>
      <c r="B47" s="4">
        <f>'Soybean Oil'!W47</f>
        <v>55.941427771556562</v>
      </c>
      <c r="C47" s="4">
        <f>'Canola Oil'!M47</f>
        <v>51.294399999999996</v>
      </c>
      <c r="D47" s="4">
        <f>BFT!W47</f>
        <v>130.22897536394177</v>
      </c>
      <c r="E47" s="4">
        <f>CWG!W47</f>
        <v>148.4874759238522</v>
      </c>
      <c r="F47" s="4">
        <f>DCO!W47</f>
        <v>125.07856103023519</v>
      </c>
      <c r="G47" s="4">
        <f>'Poultry Fat'!W47</f>
        <v>103.05841825307951</v>
      </c>
      <c r="H47" s="4">
        <f>UCO!W47</f>
        <v>119.89999999999998</v>
      </c>
      <c r="I47" s="4">
        <f>'Yellow Grease'!W47</f>
        <v>173.785</v>
      </c>
      <c r="K47" s="4">
        <f t="shared" si="0"/>
        <v>122.4906</v>
      </c>
      <c r="M47" s="4">
        <f>B47/'Feedstock Conversions'!$B$17</f>
        <v>7.4588570362075419</v>
      </c>
      <c r="N47" s="4">
        <f>C47/'Feedstock Conversions'!$B$13</f>
        <v>6.8851543624161069</v>
      </c>
      <c r="O47" s="4">
        <f>D47/'Feedstock Conversions'!$B$20</f>
        <v>16.803738756637649</v>
      </c>
      <c r="P47" s="4">
        <f>E47/'Feedstock Conversions'!$B$21</f>
        <v>18.896344607260399</v>
      </c>
      <c r="Q47" s="4">
        <f>F47/'Feedstock Conversions'!$B$14</f>
        <v>15.253483052467708</v>
      </c>
      <c r="R47" s="4">
        <f>G47/'Feedstock Conversions'!$B$19</f>
        <v>13.833344731956981</v>
      </c>
      <c r="S47" s="4">
        <f>I47/'Feedstock Conversions'!$B$24</f>
        <v>20.688690476190477</v>
      </c>
      <c r="T47" s="4">
        <f>I47/'Feedstock Conversions'!$B$23</f>
        <v>21.116038882138515</v>
      </c>
    </row>
    <row r="48" spans="1:20" x14ac:dyDescent="0.2">
      <c r="A48" s="3">
        <f>'Soybean Oil'!A48</f>
        <v>43791</v>
      </c>
      <c r="B48" s="4">
        <f>'Soybean Oil'!W48</f>
        <v>58.116427771556573</v>
      </c>
      <c r="C48" s="4">
        <f>'Canola Oil'!M48</f>
        <v>51.02619999999996</v>
      </c>
      <c r="D48" s="4">
        <f>BFT!W48</f>
        <v>130.22897536394177</v>
      </c>
      <c r="E48" s="4">
        <f>CWG!W48</f>
        <v>146.32652592385219</v>
      </c>
      <c r="F48" s="4">
        <f>DCO!W48</f>
        <v>120.77356103023519</v>
      </c>
      <c r="G48" s="4">
        <f>'Poultry Fat'!W48</f>
        <v>103.05841825307951</v>
      </c>
      <c r="H48" s="4">
        <f>UCO!W48</f>
        <v>119.89999999999998</v>
      </c>
      <c r="I48" s="4">
        <f>'Yellow Grease'!W48</f>
        <v>173.785</v>
      </c>
      <c r="K48" s="4">
        <f t="shared" si="0"/>
        <v>122.75880000000004</v>
      </c>
      <c r="M48" s="4">
        <f>B48/'Feedstock Conversions'!$B$17</f>
        <v>7.7488570362075428</v>
      </c>
      <c r="N48" s="4">
        <f>C48/'Feedstock Conversions'!$B$13</f>
        <v>6.849154362416102</v>
      </c>
      <c r="O48" s="4">
        <f>D48/'Feedstock Conversions'!$B$20</f>
        <v>16.803738756637649</v>
      </c>
      <c r="P48" s="4">
        <f>E48/'Feedstock Conversions'!$B$21</f>
        <v>18.621344607260397</v>
      </c>
      <c r="Q48" s="4">
        <f>F48/'Feedstock Conversions'!$B$14</f>
        <v>14.728483052467707</v>
      </c>
      <c r="R48" s="4">
        <f>G48/'Feedstock Conversions'!$B$19</f>
        <v>13.833344731956981</v>
      </c>
      <c r="S48" s="4">
        <f>I48/'Feedstock Conversions'!$B$24</f>
        <v>20.688690476190477</v>
      </c>
      <c r="T48" s="4">
        <f>I48/'Feedstock Conversions'!$B$23</f>
        <v>21.116038882138515</v>
      </c>
    </row>
    <row r="49" spans="1:20" x14ac:dyDescent="0.2">
      <c r="A49" s="3">
        <f>'Soybean Oil'!A49</f>
        <v>43798</v>
      </c>
      <c r="B49" s="4">
        <f>'Soybean Oil'!W49</f>
        <v>65.065977771556561</v>
      </c>
      <c r="C49" s="4">
        <f>'Canola Oil'!M49</f>
        <v>55.670175000000029</v>
      </c>
      <c r="D49" s="4">
        <f>BFT!W49</f>
        <v>128.47920036394177</v>
      </c>
      <c r="E49" s="4">
        <f>CWG!W49</f>
        <v>140.87342592385221</v>
      </c>
      <c r="F49" s="4">
        <f>DCO!W49</f>
        <v>118.73686103023519</v>
      </c>
      <c r="G49" s="4">
        <f>'Poultry Fat'!W49</f>
        <v>103.89171825307952</v>
      </c>
      <c r="H49" s="4">
        <f>UCO!W49</f>
        <v>120.73329999999993</v>
      </c>
      <c r="I49" s="4">
        <f>'Yellow Grease'!W49</f>
        <v>174.6183</v>
      </c>
      <c r="K49" s="4">
        <f t="shared" si="0"/>
        <v>118.94812499999998</v>
      </c>
      <c r="M49" s="4">
        <f>B49/'Feedstock Conversions'!$B$17</f>
        <v>8.6754637028742074</v>
      </c>
      <c r="N49" s="4">
        <f>C49/'Feedstock Conversions'!$B$13</f>
        <v>7.4725067114093999</v>
      </c>
      <c r="O49" s="4">
        <f>D49/'Feedstock Conversions'!$B$20</f>
        <v>16.577961337282808</v>
      </c>
      <c r="P49" s="4">
        <f>E49/'Feedstock Conversions'!$B$21</f>
        <v>17.92738940237366</v>
      </c>
      <c r="Q49" s="4">
        <f>F49/'Feedstock Conversions'!$B$14</f>
        <v>14.480105003687219</v>
      </c>
      <c r="R49" s="4">
        <f>G49/'Feedstock Conversions'!$B$19</f>
        <v>13.945197080950271</v>
      </c>
      <c r="S49" s="4">
        <f>I49/'Feedstock Conversions'!$B$24</f>
        <v>20.787892857142857</v>
      </c>
      <c r="T49" s="4">
        <f>I49/'Feedstock Conversions'!$B$23</f>
        <v>21.217290400972054</v>
      </c>
    </row>
    <row r="50" spans="1:20" x14ac:dyDescent="0.2">
      <c r="A50" s="3">
        <f>'Soybean Oil'!A50</f>
        <v>43805</v>
      </c>
      <c r="B50" s="4">
        <f>'Soybean Oil'!W50</f>
        <v>65.64142777155655</v>
      </c>
      <c r="C50" s="4">
        <f>'Canola Oil'!M50</f>
        <v>58.115399999999966</v>
      </c>
      <c r="D50" s="4">
        <f>BFT!W50</f>
        <v>128.85397536394177</v>
      </c>
      <c r="E50" s="4">
        <f>CWG!W50</f>
        <v>138.0217759238522</v>
      </c>
      <c r="F50" s="4">
        <f>DCO!W50</f>
        <v>120.40356103023518</v>
      </c>
      <c r="G50" s="4">
        <f>'Poultry Fat'!W50</f>
        <v>105.55841825307951</v>
      </c>
      <c r="H50" s="4">
        <f>UCO!W50</f>
        <v>122.39999999999998</v>
      </c>
      <c r="I50" s="4">
        <f>'Yellow Grease'!W50</f>
        <v>176.285</v>
      </c>
      <c r="K50" s="4">
        <f t="shared" si="0"/>
        <v>118.16960000000003</v>
      </c>
      <c r="M50" s="4">
        <f>B50/'Feedstock Conversions'!$B$17</f>
        <v>8.7521903695408731</v>
      </c>
      <c r="N50" s="4">
        <f>C50/'Feedstock Conversions'!$B$13</f>
        <v>7.80072483221476</v>
      </c>
      <c r="O50" s="4">
        <f>D50/'Feedstock Conversions'!$B$20</f>
        <v>16.626319401798938</v>
      </c>
      <c r="P50" s="4">
        <f>E50/'Feedstock Conversions'!$B$21</f>
        <v>17.564491718484629</v>
      </c>
      <c r="Q50" s="4">
        <f>F50/'Feedstock Conversions'!$B$14</f>
        <v>14.683361101248193</v>
      </c>
      <c r="R50" s="4">
        <f>G50/'Feedstock Conversions'!$B$19</f>
        <v>14.168915201755638</v>
      </c>
      <c r="S50" s="4">
        <f>I50/'Feedstock Conversions'!$B$24</f>
        <v>20.986309523809524</v>
      </c>
      <c r="T50" s="4">
        <f>I50/'Feedstock Conversions'!$B$23</f>
        <v>21.419805589307412</v>
      </c>
    </row>
    <row r="51" spans="1:20" x14ac:dyDescent="0.2">
      <c r="A51" s="3">
        <f>'Soybean Oil'!A51</f>
        <v>43812</v>
      </c>
      <c r="B51" s="4">
        <f>'Soybean Oil'!W51</f>
        <v>53.041427771556585</v>
      </c>
      <c r="C51" s="4">
        <f>'Canola Oil'!M51</f>
        <v>46.785399999999981</v>
      </c>
      <c r="D51" s="4">
        <f>BFT!W51</f>
        <v>115.55397536394179</v>
      </c>
      <c r="E51" s="4">
        <f>CWG!W51</f>
        <v>131.62117592385223</v>
      </c>
      <c r="F51" s="4">
        <f>DCO!W51</f>
        <v>119.5035610302352</v>
      </c>
      <c r="G51" s="4">
        <f>'Poultry Fat'!W51</f>
        <v>104.65841825307953</v>
      </c>
      <c r="H51" s="4">
        <f>UCO!W51</f>
        <v>121.5</v>
      </c>
      <c r="I51" s="4">
        <f>'Yellow Grease'!W51</f>
        <v>175.38500000000002</v>
      </c>
      <c r="K51" s="4">
        <f t="shared" si="0"/>
        <v>128.59960000000004</v>
      </c>
      <c r="M51" s="4">
        <f>B51/'Feedstock Conversions'!$B$17</f>
        <v>7.0721903695408779</v>
      </c>
      <c r="N51" s="4">
        <f>C51/'Feedstock Conversions'!$B$13</f>
        <v>6.2799194630872455</v>
      </c>
      <c r="O51" s="4">
        <f>D51/'Feedstock Conversions'!$B$20</f>
        <v>14.910190369540876</v>
      </c>
      <c r="P51" s="4">
        <f>E51/'Feedstock Conversions'!$B$21</f>
        <v>16.74995875844391</v>
      </c>
      <c r="Q51" s="4">
        <f>F51/'Feedstock Conversions'!$B$14</f>
        <v>14.573605003687222</v>
      </c>
      <c r="R51" s="4">
        <f>G51/'Feedstock Conversions'!$B$19</f>
        <v>14.048109832628125</v>
      </c>
      <c r="S51" s="4">
        <f>I51/'Feedstock Conversions'!$B$24</f>
        <v>20.879166666666666</v>
      </c>
      <c r="T51" s="4">
        <f>I51/'Feedstock Conversions'!$B$23</f>
        <v>21.310449574726611</v>
      </c>
    </row>
    <row r="52" spans="1:20" x14ac:dyDescent="0.2">
      <c r="A52" s="3">
        <f>'Soybean Oil'!A52</f>
        <v>43819</v>
      </c>
      <c r="B52" s="4">
        <f>'Soybean Oil'!W52</f>
        <v>36.79642777155658</v>
      </c>
      <c r="C52" s="4">
        <f>'Canola Oil'!M52</f>
        <v>33.624699999999962</v>
      </c>
      <c r="D52" s="4">
        <f>BFT!W52</f>
        <v>107.97897536394177</v>
      </c>
      <c r="E52" s="4">
        <f>CWG!W52</f>
        <v>124.7347759238522</v>
      </c>
      <c r="F52" s="4">
        <f>DCO!W52</f>
        <v>118.90356103023518</v>
      </c>
      <c r="G52" s="4">
        <f>'Poultry Fat'!W52</f>
        <v>104.05841825307951</v>
      </c>
      <c r="H52" s="4">
        <f>UCO!W52</f>
        <v>120.89999999999998</v>
      </c>
      <c r="I52" s="4">
        <f>'Yellow Grease'!W52</f>
        <v>174.785</v>
      </c>
      <c r="K52" s="4">
        <f t="shared" si="0"/>
        <v>141.16030000000003</v>
      </c>
      <c r="M52" s="4">
        <f>B52/'Feedstock Conversions'!$B$17</f>
        <v>4.9061903695408775</v>
      </c>
      <c r="N52" s="4">
        <f>C52/'Feedstock Conversions'!$B$13</f>
        <v>4.5133825503355656</v>
      </c>
      <c r="O52" s="4">
        <f>D52/'Feedstock Conversions'!$B$20</f>
        <v>13.932771014702164</v>
      </c>
      <c r="P52" s="4">
        <f>E52/'Feedstock Conversions'!$B$21</f>
        <v>15.873603451750089</v>
      </c>
      <c r="Q52" s="4">
        <f>F52/'Feedstock Conversions'!$B$14</f>
        <v>14.500434271979902</v>
      </c>
      <c r="R52" s="4">
        <f>G52/'Feedstock Conversions'!$B$19</f>
        <v>13.967572919876444</v>
      </c>
      <c r="S52" s="4">
        <f>I52/'Feedstock Conversions'!$B$24</f>
        <v>20.807738095238093</v>
      </c>
      <c r="T52" s="4">
        <f>I52/'Feedstock Conversions'!$B$23</f>
        <v>21.237545565006073</v>
      </c>
    </row>
    <row r="53" spans="1:20" x14ac:dyDescent="0.2">
      <c r="A53" s="3">
        <f>'Soybean Oil'!A53</f>
        <v>43826</v>
      </c>
      <c r="B53" s="4">
        <f>'Soybean Oil'!W53</f>
        <v>32.007677771556587</v>
      </c>
      <c r="C53" s="4">
        <f>'Canola Oil'!M53</f>
        <v>29.165874999999971</v>
      </c>
      <c r="D53" s="4">
        <f>BFT!W53</f>
        <v>107.97897536394177</v>
      </c>
      <c r="E53" s="4">
        <f>CWG!W53</f>
        <v>122.37737592385218</v>
      </c>
      <c r="F53" s="4">
        <f>DCO!W53</f>
        <v>117.36606103023519</v>
      </c>
      <c r="G53" s="4">
        <f>'Poultry Fat'!W53</f>
        <v>104.05841825307951</v>
      </c>
      <c r="H53" s="4">
        <f>UCO!W53</f>
        <v>120.89999999999998</v>
      </c>
      <c r="I53" s="4">
        <f>'Yellow Grease'!W53</f>
        <v>174.785</v>
      </c>
      <c r="K53" s="4">
        <f t="shared" si="0"/>
        <v>145.61912500000003</v>
      </c>
      <c r="M53" s="4">
        <f>B53/'Feedstock Conversions'!$B$17</f>
        <v>4.2676903695408779</v>
      </c>
      <c r="N53" s="4">
        <f>C53/'Feedstock Conversions'!$B$13</f>
        <v>3.9148825503355664</v>
      </c>
      <c r="O53" s="4">
        <f>D53/'Feedstock Conversions'!$B$20</f>
        <v>13.932771014702164</v>
      </c>
      <c r="P53" s="4">
        <f>E53/'Feedstock Conversions'!$B$21</f>
        <v>15.573603451750088</v>
      </c>
      <c r="Q53" s="4">
        <f>F53/'Feedstock Conversions'!$B$14</f>
        <v>14.312934271979902</v>
      </c>
      <c r="R53" s="4">
        <f>G53/'Feedstock Conversions'!$B$19</f>
        <v>13.967572919876444</v>
      </c>
      <c r="S53" s="4">
        <f>I53/'Feedstock Conversions'!$B$24</f>
        <v>20.807738095238093</v>
      </c>
      <c r="T53" s="4">
        <f>I53/'Feedstock Conversions'!$B$23</f>
        <v>21.237545565006073</v>
      </c>
    </row>
    <row r="54" spans="1:20" x14ac:dyDescent="0.2">
      <c r="A54" s="3">
        <f>'Soybean Oil'!A54</f>
        <v>43833</v>
      </c>
      <c r="B54" s="4">
        <f>'Soybean Oil'!W54</f>
        <v>25.547494400895857</v>
      </c>
      <c r="C54" s="4">
        <f>'Canola Oil'!M54</f>
        <v>23.187250000000006</v>
      </c>
      <c r="D54" s="4">
        <f>BFT!W54</f>
        <v>107.52282754759239</v>
      </c>
      <c r="E54" s="4">
        <f>CWG!W54</f>
        <v>116.26654106696529</v>
      </c>
      <c r="F54" s="4">
        <f>DCO!W54</f>
        <v>113.29592721164616</v>
      </c>
      <c r="G54" s="4">
        <f>'Poultry Fat'!W54</f>
        <v>99.429302771556564</v>
      </c>
      <c r="H54" s="4">
        <f>UCO!W54</f>
        <v>120.89999999999998</v>
      </c>
      <c r="I54" s="4">
        <f>'Yellow Grease'!W54</f>
        <v>174.785</v>
      </c>
      <c r="K54" s="4">
        <f t="shared" si="0"/>
        <v>151.59774999999999</v>
      </c>
      <c r="M54" s="4">
        <f>B54/'Feedstock Conversions'!$B$17</f>
        <v>3.4063325867861143</v>
      </c>
      <c r="N54" s="4">
        <f>C54/'Feedstock Conversions'!$B$13</f>
        <v>3.1123825503355711</v>
      </c>
      <c r="O54" s="4">
        <f>D54/'Feedstock Conversions'!$B$20</f>
        <v>13.873913231947405</v>
      </c>
      <c r="P54" s="4">
        <f>E54/'Feedstock Conversions'!$B$21</f>
        <v>14.795945668995328</v>
      </c>
      <c r="Q54" s="4">
        <f>F54/'Feedstock Conversions'!$B$14</f>
        <v>13.816576489225142</v>
      </c>
      <c r="R54" s="4">
        <f>G54/'Feedstock Conversions'!$B$19</f>
        <v>13.346215137121686</v>
      </c>
      <c r="S54" s="4">
        <f>I54/'Feedstock Conversions'!$B$24</f>
        <v>20.807738095238093</v>
      </c>
      <c r="T54" s="4">
        <f>I54/'Feedstock Conversions'!$B$23</f>
        <v>21.237545565006073</v>
      </c>
    </row>
    <row r="55" spans="1:20" x14ac:dyDescent="0.2">
      <c r="A55" s="3">
        <f>'Soybean Oil'!A55</f>
        <v>43840</v>
      </c>
      <c r="B55" s="4">
        <f>'Soybean Oil'!W55</f>
        <v>28.824994400895832</v>
      </c>
      <c r="C55" s="4">
        <f>'Canola Oil'!M55</f>
        <v>26.442900000000009</v>
      </c>
      <c r="D55" s="4">
        <f>BFT!W55</f>
        <v>92.022827547592414</v>
      </c>
      <c r="E55" s="4">
        <f>CWG!W55</f>
        <v>110.5207714669653</v>
      </c>
      <c r="F55" s="4">
        <f>DCO!W55</f>
        <v>109.81092721164615</v>
      </c>
      <c r="G55" s="4">
        <f>'Poultry Fat'!W55</f>
        <v>98.03242777155657</v>
      </c>
      <c r="H55" s="4">
        <f>UCO!W55</f>
        <v>120.89999999999998</v>
      </c>
      <c r="I55" s="4">
        <f>'Yellow Grease'!W55</f>
        <v>169.84699999999998</v>
      </c>
      <c r="K55" s="4">
        <f t="shared" si="0"/>
        <v>143.40409999999997</v>
      </c>
      <c r="M55" s="4">
        <f>B55/'Feedstock Conversions'!$B$17</f>
        <v>3.843332586786111</v>
      </c>
      <c r="N55" s="4">
        <f>C55/'Feedstock Conversions'!$B$13</f>
        <v>3.5493825503355714</v>
      </c>
      <c r="O55" s="4">
        <f>D55/'Feedstock Conversions'!$B$20</f>
        <v>11.873913231947409</v>
      </c>
      <c r="P55" s="4">
        <f>E55/'Feedstock Conversions'!$B$21</f>
        <v>14.064745668995331</v>
      </c>
      <c r="Q55" s="4">
        <f>F55/'Feedstock Conversions'!$B$14</f>
        <v>13.391576489225141</v>
      </c>
      <c r="R55" s="4">
        <f>G55/'Feedstock Conversions'!$B$19</f>
        <v>13.158715137121687</v>
      </c>
      <c r="S55" s="4">
        <f>I55/'Feedstock Conversions'!$B$24</f>
        <v>20.219880952380951</v>
      </c>
      <c r="T55" s="4">
        <f>I55/'Feedstock Conversions'!$B$23</f>
        <v>20.637545565006072</v>
      </c>
    </row>
    <row r="56" spans="1:20" x14ac:dyDescent="0.2">
      <c r="A56" s="3">
        <f>'Soybean Oil'!A56</f>
        <v>43847</v>
      </c>
      <c r="B56" s="4">
        <f>'Soybean Oil'!W56</f>
        <v>36.45999440089588</v>
      </c>
      <c r="C56" s="4">
        <f>'Canola Oil'!M56</f>
        <v>37.75200000000001</v>
      </c>
      <c r="D56" s="4">
        <f>BFT!W56</f>
        <v>68.772827547592385</v>
      </c>
      <c r="E56" s="4">
        <f>CWG!W56</f>
        <v>108.94917146696531</v>
      </c>
      <c r="F56" s="4">
        <f>DCO!W56</f>
        <v>101.20092721164613</v>
      </c>
      <c r="G56" s="4">
        <f>'Poultry Fat'!W56</f>
        <v>98.03242777155657</v>
      </c>
      <c r="H56" s="4">
        <f>UCO!W56</f>
        <v>120.89999999999998</v>
      </c>
      <c r="I56" s="4">
        <f>'Yellow Grease'!W56</f>
        <v>157.50199999999998</v>
      </c>
      <c r="K56" s="4">
        <f t="shared" si="0"/>
        <v>119.74999999999997</v>
      </c>
      <c r="M56" s="4">
        <f>B56/'Feedstock Conversions'!$B$17</f>
        <v>4.8613325867861175</v>
      </c>
      <c r="N56" s="4">
        <f>C56/'Feedstock Conversions'!$B$13</f>
        <v>5.0673825503355721</v>
      </c>
      <c r="O56" s="4">
        <f>D56/'Feedstock Conversions'!$B$20</f>
        <v>8.8739132319474052</v>
      </c>
      <c r="P56" s="4">
        <f>E56/'Feedstock Conversions'!$B$21</f>
        <v>13.864745668995331</v>
      </c>
      <c r="Q56" s="4">
        <f>F56/'Feedstock Conversions'!$B$14</f>
        <v>12.341576489225139</v>
      </c>
      <c r="R56" s="4">
        <f>G56/'Feedstock Conversions'!$B$19</f>
        <v>13.158715137121687</v>
      </c>
      <c r="S56" s="4">
        <f>I56/'Feedstock Conversions'!$B$24</f>
        <v>18.750238095238092</v>
      </c>
      <c r="T56" s="4">
        <f>I56/'Feedstock Conversions'!$B$23</f>
        <v>19.137545565006072</v>
      </c>
    </row>
    <row r="57" spans="1:20" x14ac:dyDescent="0.2">
      <c r="A57" s="3">
        <f>'Soybean Oil'!A57</f>
        <v>43854</v>
      </c>
      <c r="B57" s="4">
        <f>'Soybean Oil'!W57</f>
        <v>43.753744400895869</v>
      </c>
      <c r="C57" s="4">
        <f>'Canola Oil'!M57</f>
        <v>44.997124999999983</v>
      </c>
      <c r="D57" s="4">
        <f>BFT!W57</f>
        <v>64.897827547592385</v>
      </c>
      <c r="E57" s="4">
        <f>CWG!W57</f>
        <v>103.25212146696529</v>
      </c>
      <c r="F57" s="4">
        <f>DCO!W57</f>
        <v>96.895927211646153</v>
      </c>
      <c r="G57" s="4">
        <f>'Poultry Fat'!W57</f>
        <v>98.03242777155657</v>
      </c>
      <c r="H57" s="4">
        <f>UCO!W57</f>
        <v>120.89999999999998</v>
      </c>
      <c r="I57" s="4">
        <f>'Yellow Grease'!W57</f>
        <v>154.20999999999998</v>
      </c>
      <c r="K57" s="4">
        <f t="shared" si="0"/>
        <v>109.212875</v>
      </c>
      <c r="M57" s="4">
        <f>B57/'Feedstock Conversions'!$B$17</f>
        <v>5.8338325867861158</v>
      </c>
      <c r="N57" s="4">
        <f>C57/'Feedstock Conversions'!$B$13</f>
        <v>6.0398825503355678</v>
      </c>
      <c r="O57" s="4">
        <f>D57/'Feedstock Conversions'!$B$20</f>
        <v>8.3739132319474052</v>
      </c>
      <c r="P57" s="4">
        <f>E57/'Feedstock Conversions'!$B$21</f>
        <v>13.13974566899533</v>
      </c>
      <c r="Q57" s="4">
        <f>F57/'Feedstock Conversions'!$B$14</f>
        <v>11.816576489225142</v>
      </c>
      <c r="R57" s="4">
        <f>G57/'Feedstock Conversions'!$B$19</f>
        <v>13.158715137121687</v>
      </c>
      <c r="S57" s="4">
        <f>I57/'Feedstock Conversions'!$B$24</f>
        <v>18.358333333333331</v>
      </c>
      <c r="T57" s="4">
        <f>I57/'Feedstock Conversions'!$B$23</f>
        <v>18.737545565006073</v>
      </c>
    </row>
    <row r="58" spans="1:20" x14ac:dyDescent="0.2">
      <c r="A58" s="3">
        <f>'Soybean Oil'!A58</f>
        <v>43861</v>
      </c>
      <c r="B58" s="4">
        <f>'Soybean Oil'!W58</f>
        <v>55.629994400895896</v>
      </c>
      <c r="C58" s="4">
        <f>'Canola Oil'!M58</f>
        <v>56.570699999999988</v>
      </c>
      <c r="D58" s="4">
        <f>BFT!W58</f>
        <v>51.722827547592374</v>
      </c>
      <c r="E58" s="4">
        <f>CWG!W58</f>
        <v>101.6805214669653</v>
      </c>
      <c r="F58" s="4">
        <f>DCO!W58</f>
        <v>93.205927211646156</v>
      </c>
      <c r="G58" s="4">
        <f>'Poultry Fat'!W58</f>
        <v>98.03242777155657</v>
      </c>
      <c r="H58" s="4">
        <f>UCO!W58</f>
        <v>110.82</v>
      </c>
      <c r="I58" s="4">
        <f>'Yellow Grease'!W58</f>
        <v>154.20999999999998</v>
      </c>
      <c r="K58" s="4">
        <f t="shared" si="0"/>
        <v>97.639299999999992</v>
      </c>
      <c r="M58" s="4">
        <f>B58/'Feedstock Conversions'!$B$17</f>
        <v>7.4173325867861193</v>
      </c>
      <c r="N58" s="4">
        <f>C58/'Feedstock Conversions'!$B$13</f>
        <v>7.5933825503355683</v>
      </c>
      <c r="O58" s="4">
        <f>D58/'Feedstock Conversions'!$B$20</f>
        <v>6.6739132319474033</v>
      </c>
      <c r="P58" s="4">
        <f>E58/'Feedstock Conversions'!$B$21</f>
        <v>12.939745668995331</v>
      </c>
      <c r="Q58" s="4">
        <f>F58/'Feedstock Conversions'!$B$14</f>
        <v>11.366576489225142</v>
      </c>
      <c r="R58" s="4">
        <f>G58/'Feedstock Conversions'!$B$19</f>
        <v>13.158715137121687</v>
      </c>
      <c r="S58" s="4">
        <f>I58/'Feedstock Conversions'!$B$24</f>
        <v>18.358333333333331</v>
      </c>
      <c r="T58" s="4">
        <f>I58/'Feedstock Conversions'!$B$23</f>
        <v>18.737545565006073</v>
      </c>
    </row>
    <row r="59" spans="1:20" x14ac:dyDescent="0.2">
      <c r="A59" s="3">
        <f>'Soybean Oil'!A59</f>
        <v>43868</v>
      </c>
      <c r="B59" s="4">
        <f>'Soybean Oil'!W59</f>
        <v>54.309994400895903</v>
      </c>
      <c r="C59" s="4">
        <f>'Canola Oil'!M59</f>
        <v>57.345500000000015</v>
      </c>
      <c r="D59" s="4">
        <f>BFT!W59</f>
        <v>49.397827547592385</v>
      </c>
      <c r="E59" s="4">
        <f>CWG!W59</f>
        <v>98.733771466965294</v>
      </c>
      <c r="F59" s="4">
        <f>DCO!W59</f>
        <v>81.520927211646153</v>
      </c>
      <c r="G59" s="4">
        <f>'Poultry Fat'!W59</f>
        <v>98.03242777155657</v>
      </c>
      <c r="H59" s="4">
        <f>UCO!W59</f>
        <v>108.29999999999998</v>
      </c>
      <c r="I59" s="4">
        <f>'Yellow Grease'!W59</f>
        <v>154.20999999999998</v>
      </c>
      <c r="K59" s="4">
        <f t="shared" si="0"/>
        <v>96.864499999999964</v>
      </c>
      <c r="M59" s="4">
        <f>B59/'Feedstock Conversions'!$B$17</f>
        <v>7.24133258678612</v>
      </c>
      <c r="N59" s="4">
        <f>C59/'Feedstock Conversions'!$B$13</f>
        <v>7.6973825503355719</v>
      </c>
      <c r="O59" s="4">
        <f>D59/'Feedstock Conversions'!$B$20</f>
        <v>6.3739132319474043</v>
      </c>
      <c r="P59" s="4">
        <f>E59/'Feedstock Conversions'!$B$21</f>
        <v>12.564745668995329</v>
      </c>
      <c r="Q59" s="4">
        <f>F59/'Feedstock Conversions'!$B$14</f>
        <v>9.9415764892251417</v>
      </c>
      <c r="R59" s="4">
        <f>G59/'Feedstock Conversions'!$B$19</f>
        <v>13.158715137121687</v>
      </c>
      <c r="S59" s="4">
        <f>I59/'Feedstock Conversions'!$B$24</f>
        <v>18.358333333333331</v>
      </c>
      <c r="T59" s="4">
        <f>I59/'Feedstock Conversions'!$B$23</f>
        <v>18.737545565006073</v>
      </c>
    </row>
    <row r="60" spans="1:20" x14ac:dyDescent="0.2">
      <c r="A60" s="3">
        <f>'Soybean Oil'!A60</f>
        <v>43875</v>
      </c>
      <c r="B60" s="4">
        <f>'Soybean Oil'!W60</f>
        <v>44.644994400895882</v>
      </c>
      <c r="C60" s="4">
        <f>'Canola Oil'!M60</f>
        <v>44.546600000000012</v>
      </c>
      <c r="D60" s="4">
        <f>BFT!W60</f>
        <v>36.672827547592476</v>
      </c>
      <c r="E60" s="4">
        <f>CWG!W60</f>
        <v>86.762171466965327</v>
      </c>
      <c r="F60" s="4">
        <f>DCO!W60</f>
        <v>67.430927211646178</v>
      </c>
      <c r="G60" s="4">
        <f>'Poultry Fat'!W60</f>
        <v>87.632427771556593</v>
      </c>
      <c r="H60" s="4">
        <f>UCO!W60</f>
        <v>97.9</v>
      </c>
      <c r="I60" s="4">
        <f>'Yellow Grease'!W60</f>
        <v>143.81</v>
      </c>
      <c r="K60" s="4">
        <f t="shared" si="0"/>
        <v>99.26339999999999</v>
      </c>
      <c r="M60" s="4">
        <f>B60/'Feedstock Conversions'!$B$17</f>
        <v>5.9526659201194514</v>
      </c>
      <c r="N60" s="4">
        <f>C60/'Feedstock Conversions'!$B$13</f>
        <v>5.979409395973156</v>
      </c>
      <c r="O60" s="4">
        <f>D60/'Feedstock Conversions'!$B$20</f>
        <v>4.7319777480764484</v>
      </c>
      <c r="P60" s="4">
        <f>E60/'Feedstock Conversions'!$B$21</f>
        <v>11.041253686302536</v>
      </c>
      <c r="Q60" s="4">
        <f>F60/'Feedstock Conversions'!$B$14</f>
        <v>8.2232838062983156</v>
      </c>
      <c r="R60" s="4">
        <f>G60/'Feedstock Conversions'!$B$19</f>
        <v>11.762741982759273</v>
      </c>
      <c r="S60" s="4">
        <f>I60/'Feedstock Conversions'!$B$24</f>
        <v>17.120238095238093</v>
      </c>
      <c r="T60" s="4">
        <f>I60/'Feedstock Conversions'!$B$23</f>
        <v>17.473876063183475</v>
      </c>
    </row>
    <row r="61" spans="1:20" x14ac:dyDescent="0.2">
      <c r="A61" s="3">
        <f>'Soybean Oil'!A61</f>
        <v>43882</v>
      </c>
      <c r="B61" s="4">
        <f>'Soybean Oil'!W61</f>
        <v>35.203744400895857</v>
      </c>
      <c r="C61" s="4">
        <f>'Canola Oil'!M61</f>
        <v>33.457249999999988</v>
      </c>
      <c r="D61" s="4">
        <f>BFT!W61</f>
        <v>13.772827547592385</v>
      </c>
      <c r="E61" s="4">
        <f>CWG!W61</f>
        <v>70.411871466965295</v>
      </c>
      <c r="F61" s="4">
        <f>DCO!W61</f>
        <v>51.370927211646176</v>
      </c>
      <c r="G61" s="4">
        <f>'Poultry Fat'!W61</f>
        <v>74.03242777155657</v>
      </c>
      <c r="H61" s="4">
        <f>UCO!W61</f>
        <v>82.199999999999989</v>
      </c>
      <c r="I61" s="4">
        <f>'Yellow Grease'!W61</f>
        <v>129.18124999999998</v>
      </c>
      <c r="K61" s="4">
        <f t="shared" si="0"/>
        <v>95.72399999999999</v>
      </c>
      <c r="M61" s="4">
        <f>B61/'Feedstock Conversions'!$B$17</f>
        <v>4.6938325867861144</v>
      </c>
      <c r="N61" s="4">
        <f>C61/'Feedstock Conversions'!$B$13</f>
        <v>4.4909060402684542</v>
      </c>
      <c r="O61" s="4">
        <f>D61/'Feedstock Conversions'!$B$20</f>
        <v>1.7771390383990175</v>
      </c>
      <c r="P61" s="4">
        <f>E61/'Feedstock Conversions'!$B$21</f>
        <v>8.9605334012427207</v>
      </c>
      <c r="Q61" s="4">
        <f>F61/'Feedstock Conversions'!$B$14</f>
        <v>6.2647472209324606</v>
      </c>
      <c r="R61" s="4">
        <f>G61/'Feedstock Conversions'!$B$19</f>
        <v>9.9372386270545725</v>
      </c>
      <c r="S61" s="4">
        <f>I61/'Feedstock Conversions'!$B$24</f>
        <v>15.378720238095235</v>
      </c>
      <c r="T61" s="4">
        <f>I61/'Feedstock Conversions'!$B$23</f>
        <v>15.696385176184686</v>
      </c>
    </row>
    <row r="62" spans="1:20" x14ac:dyDescent="0.2">
      <c r="A62" s="3">
        <f>'Soybean Oil'!A62</f>
        <v>43889</v>
      </c>
      <c r="B62" s="4">
        <f>'Soybean Oil'!W62</f>
        <v>50.964994400895876</v>
      </c>
      <c r="C62" s="4">
        <f>'Canola Oil'!M62</f>
        <v>49.954299999999989</v>
      </c>
      <c r="D62" s="4">
        <f>BFT!W62</f>
        <v>19.772827547592385</v>
      </c>
      <c r="E62" s="4">
        <f>CWG!W62</f>
        <v>75.626071466965271</v>
      </c>
      <c r="F62" s="4">
        <f>DCO!W62</f>
        <v>55.320927211646165</v>
      </c>
      <c r="G62" s="4">
        <f>'Poultry Fat'!W62</f>
        <v>80.03242777155657</v>
      </c>
      <c r="H62" s="4">
        <f>UCO!W62</f>
        <v>86.1</v>
      </c>
      <c r="I62" s="4">
        <f>'Yellow Grease'!W62</f>
        <v>134.1525</v>
      </c>
      <c r="K62" s="4">
        <f t="shared" si="0"/>
        <v>84.198200000000014</v>
      </c>
      <c r="M62" s="4">
        <f>B62/'Feedstock Conversions'!$B$17</f>
        <v>6.7953325867861167</v>
      </c>
      <c r="N62" s="4">
        <f>C62/'Feedstock Conversions'!$B$13</f>
        <v>6.7052751677852331</v>
      </c>
      <c r="O62" s="4">
        <f>D62/'Feedstock Conversions'!$B$20</f>
        <v>2.5513325867861143</v>
      </c>
      <c r="P62" s="4">
        <f>E62/'Feedstock Conversions'!$B$21</f>
        <v>9.6240864681808702</v>
      </c>
      <c r="Q62" s="4">
        <f>F62/'Feedstock Conversions'!$B$14</f>
        <v>6.7464545380056302</v>
      </c>
      <c r="R62" s="4">
        <f>G62/'Feedstock Conversions'!$B$19</f>
        <v>10.742607754571351</v>
      </c>
      <c r="S62" s="4">
        <f>I62/'Feedstock Conversions'!$B$24</f>
        <v>15.970535714285713</v>
      </c>
      <c r="T62" s="4">
        <f>I62/'Feedstock Conversions'!$B$23</f>
        <v>16.300425273390037</v>
      </c>
    </row>
    <row r="63" spans="1:20" x14ac:dyDescent="0.2">
      <c r="A63" s="3">
        <f>'Soybean Oil'!A63</f>
        <v>43896</v>
      </c>
      <c r="B63" s="4">
        <f>'Soybean Oil'!W63</f>
        <v>54.83499440089588</v>
      </c>
      <c r="C63" s="4">
        <f>'Canola Oil'!M63</f>
        <v>54.434500000000014</v>
      </c>
      <c r="D63" s="4">
        <f>BFT!W63</f>
        <v>25.772827547592385</v>
      </c>
      <c r="E63" s="4">
        <f>CWG!W63</f>
        <v>87.126671466965291</v>
      </c>
      <c r="F63" s="4">
        <f>DCO!W63</f>
        <v>61.320927211646165</v>
      </c>
      <c r="G63" s="4">
        <f>'Poultry Fat'!W63</f>
        <v>86.03242777155657</v>
      </c>
      <c r="H63" s="4">
        <f>UCO!W63</f>
        <v>92.1</v>
      </c>
      <c r="I63" s="4">
        <f>'Yellow Grease'!W63</f>
        <v>135.21449999999999</v>
      </c>
      <c r="K63" s="4">
        <f t="shared" si="0"/>
        <v>80.779999999999973</v>
      </c>
      <c r="M63" s="4">
        <f>B63/'Feedstock Conversions'!$B$17</f>
        <v>7.3113325867861176</v>
      </c>
      <c r="N63" s="4">
        <f>C63/'Feedstock Conversions'!$B$13</f>
        <v>7.3066442953020152</v>
      </c>
      <c r="O63" s="4">
        <f>D63/'Feedstock Conversions'!$B$20</f>
        <v>3.3255261351732108</v>
      </c>
      <c r="P63" s="4">
        <f>E63/'Feedstock Conversions'!$B$21</f>
        <v>11.087639535119024</v>
      </c>
      <c r="Q63" s="4">
        <f>F63/'Feedstock Conversions'!$B$14</f>
        <v>7.4781618550788016</v>
      </c>
      <c r="R63" s="4">
        <f>G63/'Feedstock Conversions'!$B$19</f>
        <v>11.547976882088131</v>
      </c>
      <c r="S63" s="4">
        <f>I63/'Feedstock Conversions'!$B$24</f>
        <v>16.096964285714282</v>
      </c>
      <c r="T63" s="4">
        <f>I63/'Feedstock Conversions'!$B$23</f>
        <v>16.429465370595381</v>
      </c>
    </row>
    <row r="64" spans="1:20" x14ac:dyDescent="0.2">
      <c r="A64" s="3">
        <f>'Soybean Oil'!A64</f>
        <v>43903</v>
      </c>
      <c r="B64" s="4">
        <f>'Soybean Oil'!W64</f>
        <v>72.424994400895855</v>
      </c>
      <c r="C64" s="4">
        <f>'Canola Oil'!M64</f>
        <v>70.729899999999986</v>
      </c>
      <c r="D64" s="4">
        <f>BFT!W64</f>
        <v>41.922827547592419</v>
      </c>
      <c r="E64" s="4">
        <f>CWG!W64</f>
        <v>103.0781714669653</v>
      </c>
      <c r="F64" s="4">
        <f>DCO!W64</f>
        <v>65.980927211646076</v>
      </c>
      <c r="G64" s="4">
        <f>'Poultry Fat'!W64</f>
        <v>88.232427771556615</v>
      </c>
      <c r="H64" s="4">
        <f>UCO!W64</f>
        <v>94.30000000000004</v>
      </c>
      <c r="I64" s="4">
        <f>'Yellow Grease'!W64</f>
        <v>136.17999999999992</v>
      </c>
      <c r="K64" s="4">
        <f t="shared" si="0"/>
        <v>65.450099999999935</v>
      </c>
      <c r="M64" s="4">
        <f>B64/'Feedstock Conversions'!$B$17</f>
        <v>9.6566659201194476</v>
      </c>
      <c r="N64" s="4">
        <f>C64/'Feedstock Conversions'!$B$13</f>
        <v>9.4939463087248299</v>
      </c>
      <c r="O64" s="4">
        <f>D64/'Feedstock Conversions'!$B$20</f>
        <v>5.4093971029151513</v>
      </c>
      <c r="P64" s="4">
        <f>E64/'Feedstock Conversions'!$B$21</f>
        <v>13.117608992996349</v>
      </c>
      <c r="Q64" s="4">
        <f>F64/'Feedstock Conversions'!$B$14</f>
        <v>8.0464545380056194</v>
      </c>
      <c r="R64" s="4">
        <f>G64/'Feedstock Conversions'!$B$19</f>
        <v>11.843278895510954</v>
      </c>
      <c r="S64" s="4">
        <f>I64/'Feedstock Conversions'!$B$24</f>
        <v>16.211904761904751</v>
      </c>
      <c r="T64" s="4">
        <f>I64/'Feedstock Conversions'!$B$23</f>
        <v>16.546780072903999</v>
      </c>
    </row>
    <row r="65" spans="1:20" x14ac:dyDescent="0.2">
      <c r="A65" s="3">
        <f>'Soybean Oil'!A65</f>
        <v>43910</v>
      </c>
      <c r="B65" s="4">
        <f>'Soybean Oil'!W65</f>
        <v>88.499994400895872</v>
      </c>
      <c r="C65" s="4">
        <f>'Canola Oil'!M65</f>
        <v>83.35390000000001</v>
      </c>
      <c r="D65" s="4">
        <f>BFT!W65</f>
        <v>80.422827547592419</v>
      </c>
      <c r="E65" s="4">
        <f>CWG!W65</f>
        <v>131.4882714669653</v>
      </c>
      <c r="F65" s="4">
        <f>DCO!W65</f>
        <v>75.070927211646165</v>
      </c>
      <c r="G65" s="4">
        <f>'Poultry Fat'!W65</f>
        <v>95.492427771556549</v>
      </c>
      <c r="H65" s="4">
        <f>UCO!W65</f>
        <v>95.6</v>
      </c>
      <c r="I65" s="4">
        <f>'Yellow Grease'!W65</f>
        <v>137.47999999999999</v>
      </c>
      <c r="K65" s="4">
        <f t="shared" si="0"/>
        <v>54.12609999999998</v>
      </c>
      <c r="M65" s="4">
        <f>B65/'Feedstock Conversions'!$B$17</f>
        <v>11.799999253452784</v>
      </c>
      <c r="N65" s="4">
        <f>C65/'Feedstock Conversions'!$B$13</f>
        <v>11.188442953020136</v>
      </c>
      <c r="O65" s="4">
        <f>D65/'Feedstock Conversions'!$B$20</f>
        <v>10.377139038399022</v>
      </c>
      <c r="P65" s="4">
        <f>E65/'Feedstock Conversions'!$B$21</f>
        <v>16.733045490832946</v>
      </c>
      <c r="Q65" s="4">
        <f>F65/'Feedstock Conversions'!$B$14</f>
        <v>9.1549911233714845</v>
      </c>
      <c r="R65" s="4">
        <f>G65/'Feedstock Conversions'!$B$19</f>
        <v>12.817775539806249</v>
      </c>
      <c r="S65" s="4">
        <f>I65/'Feedstock Conversions'!$B$24</f>
        <v>16.366666666666664</v>
      </c>
      <c r="T65" s="4">
        <f>I65/'Feedstock Conversions'!$B$23</f>
        <v>16.704738760631834</v>
      </c>
    </row>
    <row r="66" spans="1:20" x14ac:dyDescent="0.2">
      <c r="A66" s="3">
        <f>'Soybean Oil'!A66</f>
        <v>43917</v>
      </c>
      <c r="B66" s="4">
        <f>'Soybean Oil'!W66</f>
        <v>79.964994400895847</v>
      </c>
      <c r="C66" s="4">
        <f>'Canola Oil'!M66</f>
        <v>70.256799999999998</v>
      </c>
      <c r="D66" s="4">
        <f>BFT!W66</f>
        <v>80.422827547592419</v>
      </c>
      <c r="E66" s="4">
        <f>CWG!W66</f>
        <v>142.88237146696528</v>
      </c>
      <c r="F66" s="4">
        <f>DCO!W66</f>
        <v>76.710927211646151</v>
      </c>
      <c r="G66" s="4">
        <f>'Poultry Fat'!W66</f>
        <v>96.98242777155653</v>
      </c>
      <c r="H66" s="4">
        <f>UCO!W66</f>
        <v>95.6</v>
      </c>
      <c r="I66" s="4">
        <f>'Yellow Grease'!W66</f>
        <v>142.41800000000001</v>
      </c>
      <c r="K66" s="4">
        <f t="shared" si="0"/>
        <v>72.161200000000008</v>
      </c>
      <c r="M66" s="4">
        <f>B66/'Feedstock Conversions'!$B$17</f>
        <v>10.66199925345278</v>
      </c>
      <c r="N66" s="4">
        <f>C66/'Feedstock Conversions'!$B$13</f>
        <v>9.4304429530201332</v>
      </c>
      <c r="O66" s="4">
        <f>D66/'Feedstock Conversions'!$B$20</f>
        <v>10.377139038399022</v>
      </c>
      <c r="P66" s="4">
        <f>E66/'Feedstock Conversions'!$B$21</f>
        <v>18.183045490832946</v>
      </c>
      <c r="Q66" s="4">
        <f>F66/'Feedstock Conversions'!$B$14</f>
        <v>9.354991123371482</v>
      </c>
      <c r="R66" s="4">
        <f>G66/'Feedstock Conversions'!$B$19</f>
        <v>13.017775539806244</v>
      </c>
      <c r="S66" s="4">
        <f>I66/'Feedstock Conversions'!$B$24</f>
        <v>16.95452380952381</v>
      </c>
      <c r="T66" s="4">
        <f>I66/'Feedstock Conversions'!$B$23</f>
        <v>17.304738760631835</v>
      </c>
    </row>
    <row r="67" spans="1:20" x14ac:dyDescent="0.2">
      <c r="A67" s="3">
        <f>'Soybean Oil'!A67</f>
        <v>43924</v>
      </c>
      <c r="B67" s="4">
        <f>'Soybean Oil'!W67</f>
        <v>85.360358342665165</v>
      </c>
      <c r="C67" s="4">
        <f>'Canola Oil'!M67</f>
        <v>74.875999999999976</v>
      </c>
      <c r="D67" s="4">
        <f>BFT!W67</f>
        <v>96.419036954087346</v>
      </c>
      <c r="E67" s="4">
        <f>CWG!W67</f>
        <v>143.32278611422171</v>
      </c>
      <c r="F67" s="4">
        <f>DCO!W67</f>
        <v>74.104658454647279</v>
      </c>
      <c r="G67" s="4">
        <f>'Poultry Fat'!W67</f>
        <v>102.10362262038075</v>
      </c>
      <c r="H67" s="4">
        <f>UCO!W67</f>
        <v>100.1</v>
      </c>
      <c r="I67" s="4">
        <f>'Yellow Grease'!W67</f>
        <v>151.85599999999999</v>
      </c>
      <c r="K67" s="4">
        <f t="shared" si="0"/>
        <v>76.980000000000018</v>
      </c>
      <c r="M67" s="4">
        <f>B67/'Feedstock Conversions'!$B$17</f>
        <v>11.381381112355355</v>
      </c>
      <c r="N67" s="4">
        <f>C67/'Feedstock Conversions'!$B$13</f>
        <v>10.050469798657714</v>
      </c>
      <c r="O67" s="4">
        <f>D67/'Feedstock Conversions'!$B$20</f>
        <v>12.441166058591916</v>
      </c>
      <c r="P67" s="4">
        <f>E67/'Feedstock Conversions'!$B$21</f>
        <v>18.239092149939136</v>
      </c>
      <c r="Q67" s="4">
        <f>F67/'Feedstock Conversions'!$B$14</f>
        <v>9.0371534700789375</v>
      </c>
      <c r="R67" s="4">
        <f>G67/'Feedstock Conversions'!$B$19</f>
        <v>13.705184244346409</v>
      </c>
      <c r="S67" s="4">
        <f>I67/'Feedstock Conversions'!$B$24</f>
        <v>18.078095238095237</v>
      </c>
      <c r="T67" s="4">
        <f>I67/'Feedstock Conversions'!$B$23</f>
        <v>18.451518833535843</v>
      </c>
    </row>
    <row r="68" spans="1:20" x14ac:dyDescent="0.2">
      <c r="A68" s="3">
        <f>'Soybean Oil'!A68</f>
        <v>43931</v>
      </c>
      <c r="B68" s="4">
        <f>'Soybean Oil'!W68</f>
        <v>80.072858342665199</v>
      </c>
      <c r="C68" s="4">
        <f>'Canola Oil'!M68</f>
        <v>69.623749999999973</v>
      </c>
      <c r="D68" s="4">
        <f>BFT!W68</f>
        <v>88.669036954087318</v>
      </c>
      <c r="E68" s="4">
        <f>CWG!W68</f>
        <v>134.77721111422173</v>
      </c>
      <c r="F68" s="4">
        <f>DCO!W68</f>
        <v>66.929658454647267</v>
      </c>
      <c r="G68" s="4">
        <f>'Poultry Fat'!W68</f>
        <v>99.309872620380702</v>
      </c>
      <c r="H68" s="4">
        <f>UCO!W68</f>
        <v>100.1</v>
      </c>
      <c r="I68" s="4">
        <f>'Yellow Grease'!W68</f>
        <v>154.32499999999999</v>
      </c>
      <c r="K68" s="4">
        <f t="shared" si="0"/>
        <v>84.701250000000016</v>
      </c>
      <c r="M68" s="4">
        <f>B68/'Feedstock Conversions'!$B$17</f>
        <v>10.67638111235536</v>
      </c>
      <c r="N68" s="4">
        <f>C68/'Feedstock Conversions'!$B$13</f>
        <v>9.3454697986577138</v>
      </c>
      <c r="O68" s="4">
        <f>D68/'Feedstock Conversions'!$B$20</f>
        <v>11.441166058591913</v>
      </c>
      <c r="P68" s="4">
        <f>E68/'Feedstock Conversions'!$B$21</f>
        <v>17.151592149939137</v>
      </c>
      <c r="Q68" s="4">
        <f>F68/'Feedstock Conversions'!$B$14</f>
        <v>8.1621534700789358</v>
      </c>
      <c r="R68" s="4">
        <f>G68/'Feedstock Conversions'!$B$19</f>
        <v>13.330184244346402</v>
      </c>
      <c r="S68" s="4">
        <f>I68/'Feedstock Conversions'!$B$24</f>
        <v>18.372023809523807</v>
      </c>
      <c r="T68" s="4">
        <f>I68/'Feedstock Conversions'!$B$23</f>
        <v>18.751518833535844</v>
      </c>
    </row>
    <row r="69" spans="1:20" x14ac:dyDescent="0.2">
      <c r="A69" s="3">
        <f>'Soybean Oil'!A69</f>
        <v>43938</v>
      </c>
      <c r="B69" s="4">
        <f>'Soybean Oil'!W69</f>
        <v>88.390358342665138</v>
      </c>
      <c r="C69" s="4">
        <f>'Canola Oil'!M69</f>
        <v>67.157800000000009</v>
      </c>
      <c r="D69" s="4">
        <f>BFT!W69</f>
        <v>80.919036954087346</v>
      </c>
      <c r="E69" s="4">
        <f>CWG!W69</f>
        <v>125.24938611422175</v>
      </c>
      <c r="F69" s="4">
        <f>DCO!W69</f>
        <v>63.854658454647279</v>
      </c>
      <c r="G69" s="4">
        <f>'Poultry Fat'!W69</f>
        <v>89.066122620380696</v>
      </c>
      <c r="H69" s="4">
        <f>UCO!W69</f>
        <v>100.1</v>
      </c>
      <c r="I69" s="4">
        <f>'Yellow Grease'!W69</f>
        <v>154.32499999999999</v>
      </c>
      <c r="K69" s="4">
        <f t="shared" si="0"/>
        <v>87.16719999999998</v>
      </c>
      <c r="M69" s="4">
        <f>B69/'Feedstock Conversions'!$B$17</f>
        <v>11.785381112355351</v>
      </c>
      <c r="N69" s="4">
        <f>C69/'Feedstock Conversions'!$B$13</f>
        <v>9.0144697986577196</v>
      </c>
      <c r="O69" s="4">
        <f>D69/'Feedstock Conversions'!$B$20</f>
        <v>10.441166058591916</v>
      </c>
      <c r="P69" s="4">
        <f>E69/'Feedstock Conversions'!$B$21</f>
        <v>15.939092149939139</v>
      </c>
      <c r="Q69" s="4">
        <f>F69/'Feedstock Conversions'!$B$14</f>
        <v>7.7871534700789367</v>
      </c>
      <c r="R69" s="4">
        <f>G69/'Feedstock Conversions'!$B$19</f>
        <v>11.955184244346402</v>
      </c>
      <c r="S69" s="4">
        <f>I69/'Feedstock Conversions'!$B$24</f>
        <v>18.372023809523807</v>
      </c>
      <c r="T69" s="4">
        <f>I69/'Feedstock Conversions'!$B$23</f>
        <v>18.751518833535844</v>
      </c>
    </row>
    <row r="70" spans="1:20" x14ac:dyDescent="0.2">
      <c r="A70" s="3">
        <f>'Soybean Oil'!A70</f>
        <v>43945</v>
      </c>
      <c r="B70" s="4">
        <f>'Soybean Oil'!W70</f>
        <v>96.895358342665162</v>
      </c>
      <c r="C70" s="4">
        <f>'Canola Oil'!M70</f>
        <v>74.935599999999965</v>
      </c>
      <c r="D70" s="4">
        <f>BFT!W70</f>
        <v>44.494036954087278</v>
      </c>
      <c r="E70" s="4">
        <f>CWG!W70</f>
        <v>118.96298611422174</v>
      </c>
      <c r="F70" s="4">
        <f>DCO!W70</f>
        <v>60.164658454647281</v>
      </c>
      <c r="G70" s="4">
        <f>'Poultry Fat'!W70</f>
        <v>81.243622620380734</v>
      </c>
      <c r="H70" s="4">
        <f>UCO!W70</f>
        <v>100.1</v>
      </c>
      <c r="I70" s="4">
        <f>'Yellow Grease'!W70</f>
        <v>151.85599999999999</v>
      </c>
      <c r="K70" s="4">
        <f t="shared" ref="K70:K133" si="1">I70-C70</f>
        <v>76.920400000000029</v>
      </c>
      <c r="M70" s="4">
        <f>B70/'Feedstock Conversions'!$B$17</f>
        <v>12.919381112355355</v>
      </c>
      <c r="N70" s="4">
        <f>C70/'Feedstock Conversions'!$B$13</f>
        <v>10.058469798657713</v>
      </c>
      <c r="O70" s="4">
        <f>D70/'Feedstock Conversions'!$B$20</f>
        <v>5.7411660585919071</v>
      </c>
      <c r="P70" s="4">
        <f>E70/'Feedstock Conversions'!$B$21</f>
        <v>15.139092149939136</v>
      </c>
      <c r="Q70" s="4">
        <f>F70/'Feedstock Conversions'!$B$14</f>
        <v>7.3371534700789374</v>
      </c>
      <c r="R70" s="4">
        <f>G70/'Feedstock Conversions'!$B$19</f>
        <v>10.905184244346406</v>
      </c>
      <c r="S70" s="4">
        <f>I70/'Feedstock Conversions'!$B$24</f>
        <v>18.078095238095237</v>
      </c>
      <c r="T70" s="4">
        <f>I70/'Feedstock Conversions'!$B$23</f>
        <v>18.451518833535843</v>
      </c>
    </row>
    <row r="71" spans="1:20" x14ac:dyDescent="0.2">
      <c r="A71" s="3">
        <f>'Soybean Oil'!A71</f>
        <v>43952</v>
      </c>
      <c r="B71" s="4">
        <f>'Soybean Oil'!W71</f>
        <v>98.42535834266522</v>
      </c>
      <c r="C71" s="4">
        <f>'Canola Oil'!M71</f>
        <v>85.544399999999996</v>
      </c>
      <c r="D71" s="4">
        <f>BFT!W71</f>
        <v>38.294036954087346</v>
      </c>
      <c r="E71" s="4">
        <f>CWG!W71</f>
        <v>118.57008611422174</v>
      </c>
      <c r="F71" s="4">
        <f>DCO!W71</f>
        <v>70.824658454647306</v>
      </c>
      <c r="G71" s="4">
        <f>'Poultry Fat'!W71</f>
        <v>79.753622620380725</v>
      </c>
      <c r="H71" s="4">
        <f>UCO!W71</f>
        <v>100.1</v>
      </c>
      <c r="I71" s="4">
        <f>'Yellow Grease'!W71</f>
        <v>141.97999999999999</v>
      </c>
      <c r="K71" s="4">
        <f t="shared" si="1"/>
        <v>56.435599999999994</v>
      </c>
      <c r="M71" s="4">
        <f>B71/'Feedstock Conversions'!$B$17</f>
        <v>13.123381112355363</v>
      </c>
      <c r="N71" s="4">
        <f>C71/'Feedstock Conversions'!$B$13</f>
        <v>11.482469798657718</v>
      </c>
      <c r="O71" s="4">
        <f>D71/'Feedstock Conversions'!$B$20</f>
        <v>4.9411660585919153</v>
      </c>
      <c r="P71" s="4">
        <f>E71/'Feedstock Conversions'!$B$21</f>
        <v>15.089092149939137</v>
      </c>
      <c r="Q71" s="4">
        <f>F71/'Feedstock Conversions'!$B$14</f>
        <v>8.6371534700789407</v>
      </c>
      <c r="R71" s="4">
        <f>G71/'Feedstock Conversions'!$B$19</f>
        <v>10.705184244346405</v>
      </c>
      <c r="S71" s="4">
        <f>I71/'Feedstock Conversions'!$B$24</f>
        <v>16.902380952380952</v>
      </c>
      <c r="T71" s="4">
        <f>I71/'Feedstock Conversions'!$B$23</f>
        <v>17.251518833535844</v>
      </c>
    </row>
    <row r="72" spans="1:20" x14ac:dyDescent="0.2">
      <c r="A72" s="3">
        <f>'Soybean Oil'!A72</f>
        <v>43959</v>
      </c>
      <c r="B72" s="4">
        <f>'Soybean Oil'!W72</f>
        <v>96.610358342665165</v>
      </c>
      <c r="C72" s="4">
        <f>'Canola Oil'!M72</f>
        <v>84.561000000000007</v>
      </c>
      <c r="D72" s="4">
        <f>BFT!W72</f>
        <v>38.294036954087346</v>
      </c>
      <c r="E72" s="4">
        <f>CWG!W72</f>
        <v>118.57008611422174</v>
      </c>
      <c r="F72" s="4">
        <f>DCO!W72</f>
        <v>77.384658454647251</v>
      </c>
      <c r="G72" s="4">
        <f>'Poultry Fat'!W72</f>
        <v>73.793622620380745</v>
      </c>
      <c r="H72" s="4">
        <f>UCO!W72</f>
        <v>100.1</v>
      </c>
      <c r="I72" s="4">
        <f>'Yellow Grease'!W72</f>
        <v>141.97999999999999</v>
      </c>
      <c r="K72" s="4">
        <f t="shared" si="1"/>
        <v>57.418999999999983</v>
      </c>
      <c r="M72" s="4">
        <f>B72/'Feedstock Conversions'!$B$17</f>
        <v>12.881381112355355</v>
      </c>
      <c r="N72" s="4">
        <f>C72/'Feedstock Conversions'!$B$13</f>
        <v>11.350469798657718</v>
      </c>
      <c r="O72" s="4">
        <f>D72/'Feedstock Conversions'!$B$20</f>
        <v>4.9411660585919153</v>
      </c>
      <c r="P72" s="4">
        <f>E72/'Feedstock Conversions'!$B$21</f>
        <v>15.089092149939137</v>
      </c>
      <c r="Q72" s="4">
        <f>F72/'Feedstock Conversions'!$B$14</f>
        <v>9.4371534700789343</v>
      </c>
      <c r="R72" s="4">
        <f>G72/'Feedstock Conversions'!$B$19</f>
        <v>9.9051842443464082</v>
      </c>
      <c r="S72" s="4">
        <f>I72/'Feedstock Conversions'!$B$24</f>
        <v>16.902380952380952</v>
      </c>
      <c r="T72" s="4">
        <f>I72/'Feedstock Conversions'!$B$23</f>
        <v>17.251518833535844</v>
      </c>
    </row>
    <row r="73" spans="1:20" x14ac:dyDescent="0.2">
      <c r="A73" s="3">
        <f>'Soybean Oil'!A73</f>
        <v>43966</v>
      </c>
      <c r="B73" s="4">
        <f>'Soybean Oil'!W73</f>
        <v>96.880358342665204</v>
      </c>
      <c r="C73" s="4">
        <f>'Canola Oil'!M73</f>
        <v>84.08420000000001</v>
      </c>
      <c r="D73" s="4">
        <f>BFT!W73</f>
        <v>38.294036954087346</v>
      </c>
      <c r="E73" s="4">
        <f>CWG!W73</f>
        <v>124.66003611422173</v>
      </c>
      <c r="F73" s="4">
        <f>DCO!W73</f>
        <v>81.484658454647274</v>
      </c>
      <c r="G73" s="4">
        <f>'Poultry Fat'!W73</f>
        <v>79.008622620380777</v>
      </c>
      <c r="H73" s="4">
        <f>UCO!W73</f>
        <v>100.1</v>
      </c>
      <c r="I73" s="4">
        <f>'Yellow Grease'!W73</f>
        <v>141.97999999999999</v>
      </c>
      <c r="K73" s="4">
        <f t="shared" si="1"/>
        <v>57.89579999999998</v>
      </c>
      <c r="M73" s="4">
        <f>B73/'Feedstock Conversions'!$B$17</f>
        <v>12.917381112355361</v>
      </c>
      <c r="N73" s="4">
        <f>C73/'Feedstock Conversions'!$B$13</f>
        <v>11.28646979865772</v>
      </c>
      <c r="O73" s="4">
        <f>D73/'Feedstock Conversions'!$B$20</f>
        <v>4.9411660585919153</v>
      </c>
      <c r="P73" s="4">
        <f>E73/'Feedstock Conversions'!$B$21</f>
        <v>15.864092149939136</v>
      </c>
      <c r="Q73" s="4">
        <f>F73/'Feedstock Conversions'!$B$14</f>
        <v>9.9371534700789361</v>
      </c>
      <c r="R73" s="4">
        <f>G73/'Feedstock Conversions'!$B$19</f>
        <v>10.605184244346413</v>
      </c>
      <c r="S73" s="4">
        <f>I73/'Feedstock Conversions'!$B$24</f>
        <v>16.902380952380952</v>
      </c>
      <c r="T73" s="4">
        <f>I73/'Feedstock Conversions'!$B$23</f>
        <v>17.251518833535844</v>
      </c>
    </row>
    <row r="74" spans="1:20" x14ac:dyDescent="0.2">
      <c r="A74" s="3">
        <f>'Soybean Oil'!A74</f>
        <v>43973</v>
      </c>
      <c r="B74" s="4">
        <f>'Soybean Oil'!W74</f>
        <v>90.005358342665147</v>
      </c>
      <c r="C74" s="4">
        <f>'Canola Oil'!M74</f>
        <v>76.802699999999959</v>
      </c>
      <c r="D74" s="4">
        <f>BFT!W74</f>
        <v>39.044036954087346</v>
      </c>
      <c r="E74" s="4">
        <f>CWG!W74</f>
        <v>133.09318611422171</v>
      </c>
      <c r="F74" s="4">
        <f>DCO!W74</f>
        <v>83.964658454647264</v>
      </c>
      <c r="G74" s="4">
        <f>'Poultry Fat'!W74</f>
        <v>85.658622620380811</v>
      </c>
      <c r="H74" s="4">
        <f>UCO!W74</f>
        <v>99.30000000000004</v>
      </c>
      <c r="I74" s="4">
        <f>'Yellow Grease'!W74</f>
        <v>141.18000000000004</v>
      </c>
      <c r="K74" s="4">
        <f t="shared" si="1"/>
        <v>64.377300000000076</v>
      </c>
      <c r="M74" s="4">
        <f>B74/'Feedstock Conversions'!$B$17</f>
        <v>12.000714445688686</v>
      </c>
      <c r="N74" s="4">
        <f>C74/'Feedstock Conversions'!$B$13</f>
        <v>10.309087248322141</v>
      </c>
      <c r="O74" s="4">
        <f>D74/'Feedstock Conversions'!$B$20</f>
        <v>5.0379402521403032</v>
      </c>
      <c r="P74" s="4">
        <f>E74/'Feedstock Conversions'!$B$21</f>
        <v>16.937285074347379</v>
      </c>
      <c r="Q74" s="4">
        <f>F74/'Feedstock Conversions'!$B$14</f>
        <v>10.239592494469179</v>
      </c>
      <c r="R74" s="4">
        <f>G74/'Feedstock Conversions'!$B$19</f>
        <v>11.497801694010846</v>
      </c>
      <c r="S74" s="4">
        <f>I74/'Feedstock Conversions'!$B$24</f>
        <v>16.80714285714286</v>
      </c>
      <c r="T74" s="4">
        <f>I74/'Feedstock Conversions'!$B$23</f>
        <v>17.154313487241801</v>
      </c>
    </row>
    <row r="75" spans="1:20" x14ac:dyDescent="0.2">
      <c r="A75" s="3">
        <f>'Soybean Oil'!A75</f>
        <v>43980</v>
      </c>
      <c r="B75" s="4">
        <f>'Soybean Oil'!W75</f>
        <v>87.310358342665182</v>
      </c>
      <c r="C75" s="4">
        <f>'Canola Oil'!M75</f>
        <v>74.195500000000038</v>
      </c>
      <c r="D75" s="4">
        <f>BFT!W75</f>
        <v>67.794036954087346</v>
      </c>
      <c r="E75" s="4">
        <f>CWG!W75</f>
        <v>142.11746111422173</v>
      </c>
      <c r="F75" s="4">
        <f>DCO!W75</f>
        <v>87.979658454647279</v>
      </c>
      <c r="G75" s="4">
        <f>'Poultry Fat'!W75</f>
        <v>96.878622620380696</v>
      </c>
      <c r="H75" s="4">
        <f>UCO!W75</f>
        <v>98.6</v>
      </c>
      <c r="I75" s="4">
        <f>'Yellow Grease'!W75</f>
        <v>140.47999999999999</v>
      </c>
      <c r="K75" s="4">
        <f t="shared" si="1"/>
        <v>66.284499999999952</v>
      </c>
      <c r="M75" s="4">
        <f>B75/'Feedstock Conversions'!$B$17</f>
        <v>11.641381112355358</v>
      </c>
      <c r="N75" s="4">
        <f>C75/'Feedstock Conversions'!$B$13</f>
        <v>9.959127516778528</v>
      </c>
      <c r="O75" s="4">
        <f>D75/'Feedstock Conversions'!$B$20</f>
        <v>8.7476176714951421</v>
      </c>
      <c r="P75" s="4">
        <f>E75/'Feedstock Conversions'!$B$21</f>
        <v>18.085703883204598</v>
      </c>
      <c r="Q75" s="4">
        <f>F75/'Feedstock Conversions'!$B$14</f>
        <v>10.729226640810644</v>
      </c>
      <c r="R75" s="4">
        <f>G75/'Feedstock Conversions'!$B$19</f>
        <v>13.003841962467208</v>
      </c>
      <c r="S75" s="4">
        <f>I75/'Feedstock Conversions'!$B$24</f>
        <v>16.723809523809521</v>
      </c>
      <c r="T75" s="4">
        <f>I75/'Feedstock Conversions'!$B$23</f>
        <v>17.069258809234505</v>
      </c>
    </row>
    <row r="76" spans="1:20" x14ac:dyDescent="0.2">
      <c r="A76" s="3">
        <f>'Soybean Oil'!A76</f>
        <v>43987</v>
      </c>
      <c r="B76" s="4">
        <f>'Soybean Oil'!W76</f>
        <v>85.545358342665168</v>
      </c>
      <c r="C76" s="4">
        <f>'Canola Oil'!M76</f>
        <v>75.453599999999994</v>
      </c>
      <c r="D76" s="4">
        <f>BFT!W76</f>
        <v>88.769036954087426</v>
      </c>
      <c r="E76" s="4">
        <f>CWG!W76</f>
        <v>150.4517861142217</v>
      </c>
      <c r="F76" s="4">
        <f>DCO!W76</f>
        <v>98.624658454647346</v>
      </c>
      <c r="G76" s="4">
        <f>'Poultry Fat'!W76</f>
        <v>111.2636226203808</v>
      </c>
      <c r="H76" s="4">
        <f>UCO!W76</f>
        <v>103.29999999999998</v>
      </c>
      <c r="I76" s="4">
        <f>'Yellow Grease'!W76</f>
        <v>145.17999999999998</v>
      </c>
      <c r="K76" s="4">
        <f t="shared" si="1"/>
        <v>69.726399999999984</v>
      </c>
      <c r="M76" s="4">
        <f>B76/'Feedstock Conversions'!$B$17</f>
        <v>11.406047779022023</v>
      </c>
      <c r="N76" s="4">
        <f>C76/'Feedstock Conversions'!$B$13</f>
        <v>10.127999999999998</v>
      </c>
      <c r="O76" s="4">
        <f>D76/'Feedstock Conversions'!$B$20</f>
        <v>11.454069284398377</v>
      </c>
      <c r="P76" s="4">
        <f>E76/'Feedstock Conversions'!$B$21</f>
        <v>19.146320452306149</v>
      </c>
      <c r="Q76" s="4">
        <f>F76/'Feedstock Conversions'!$B$14</f>
        <v>12.027397372517971</v>
      </c>
      <c r="R76" s="4">
        <f>G76/'Feedstock Conversions'!$B$19</f>
        <v>14.934714445688698</v>
      </c>
      <c r="S76" s="4">
        <f>I76/'Feedstock Conversions'!$B$24</f>
        <v>17.283333333333331</v>
      </c>
      <c r="T76" s="4">
        <f>I76/'Feedstock Conversions'!$B$23</f>
        <v>17.640340218712026</v>
      </c>
    </row>
    <row r="77" spans="1:20" x14ac:dyDescent="0.2">
      <c r="A77" s="3">
        <f>'Soybean Oil'!A77</f>
        <v>43994</v>
      </c>
      <c r="B77" s="4">
        <f>'Soybean Oil'!W77</f>
        <v>91.740358342665161</v>
      </c>
      <c r="C77" s="4">
        <f>'Canola Oil'!M77</f>
        <v>80.298299999999983</v>
      </c>
      <c r="D77" s="4">
        <f>BFT!W77</f>
        <v>107.51903695408734</v>
      </c>
      <c r="E77" s="4">
        <f>CWG!W77</f>
        <v>157.60918611422173</v>
      </c>
      <c r="F77" s="4">
        <f>DCO!W77</f>
        <v>115.72465845464728</v>
      </c>
      <c r="G77" s="4">
        <f>'Poultry Fat'!W77</f>
        <v>117.55362262038074</v>
      </c>
      <c r="H77" s="4">
        <f>UCO!W77</f>
        <v>108.1</v>
      </c>
      <c r="I77" s="4">
        <f>'Yellow Grease'!W77</f>
        <v>149.97999999999999</v>
      </c>
      <c r="K77" s="4">
        <f t="shared" si="1"/>
        <v>69.681700000000006</v>
      </c>
      <c r="M77" s="4">
        <f>B77/'Feedstock Conversions'!$B$17</f>
        <v>12.232047779022022</v>
      </c>
      <c r="N77" s="4">
        <f>C77/'Feedstock Conversions'!$B$13</f>
        <v>10.77829530201342</v>
      </c>
      <c r="O77" s="4">
        <f>D77/'Feedstock Conversions'!$B$20</f>
        <v>13.873424123108045</v>
      </c>
      <c r="P77" s="4">
        <f>E77/'Feedstock Conversions'!$B$21</f>
        <v>20.057162905856671</v>
      </c>
      <c r="Q77" s="4">
        <f>F77/'Feedstock Conversions'!$B$14</f>
        <v>14.112763226176499</v>
      </c>
      <c r="R77" s="4">
        <f>G77/'Feedstock Conversions'!$B$19</f>
        <v>15.779009747702112</v>
      </c>
      <c r="S77" s="4">
        <f>I77/'Feedstock Conversions'!$B$24</f>
        <v>17.854761904761904</v>
      </c>
      <c r="T77" s="4">
        <f>I77/'Feedstock Conversions'!$B$23</f>
        <v>18.223572296476306</v>
      </c>
    </row>
    <row r="78" spans="1:20" x14ac:dyDescent="0.2">
      <c r="A78" s="3">
        <f>'Soybean Oil'!A78</f>
        <v>44001</v>
      </c>
      <c r="B78" s="4">
        <f>'Soybean Oil'!W78</f>
        <v>96.64535834266519</v>
      </c>
      <c r="C78" s="4">
        <f>'Canola Oil'!M78</f>
        <v>83.199100000000044</v>
      </c>
      <c r="D78" s="4">
        <f>BFT!W78</f>
        <v>133.66903695408735</v>
      </c>
      <c r="E78" s="4">
        <f>CWG!W78</f>
        <v>167.93108611422173</v>
      </c>
      <c r="F78" s="4">
        <f>DCO!W78</f>
        <v>136.48465845464727</v>
      </c>
      <c r="G78" s="4">
        <f>'Poultry Fat'!W78</f>
        <v>122.80862262038073</v>
      </c>
      <c r="H78" s="4">
        <f>UCO!W78</f>
        <v>114.1</v>
      </c>
      <c r="I78" s="4">
        <f>'Yellow Grease'!W78</f>
        <v>156.803</v>
      </c>
      <c r="K78" s="4">
        <f t="shared" si="1"/>
        <v>73.603899999999953</v>
      </c>
      <c r="M78" s="4">
        <f>B78/'Feedstock Conversions'!$B$17</f>
        <v>12.886047779022025</v>
      </c>
      <c r="N78" s="4">
        <f>C78/'Feedstock Conversions'!$B$13</f>
        <v>11.167664429530207</v>
      </c>
      <c r="O78" s="4">
        <f>D78/'Feedstock Conversions'!$B$20</f>
        <v>17.247617671495142</v>
      </c>
      <c r="P78" s="4">
        <f>E78/'Feedstock Conversions'!$B$21</f>
        <v>21.370715972794827</v>
      </c>
      <c r="Q78" s="4">
        <f>F78/'Feedstock Conversions'!$B$14</f>
        <v>16.644470543249668</v>
      </c>
      <c r="R78" s="4">
        <f>G78/'Feedstock Conversions'!$B$19</f>
        <v>16.484378875218891</v>
      </c>
      <c r="S78" s="4">
        <f>I78/'Feedstock Conversions'!$B$24</f>
        <v>18.667023809523808</v>
      </c>
      <c r="T78" s="4">
        <f>I78/'Feedstock Conversions'!$B$23</f>
        <v>19.052612393681652</v>
      </c>
    </row>
    <row r="79" spans="1:20" x14ac:dyDescent="0.2">
      <c r="A79" s="3">
        <f>'Soybean Oil'!A79</f>
        <v>44008</v>
      </c>
      <c r="B79" s="4">
        <f>'Soybean Oil'!W79</f>
        <v>101.6953583426652</v>
      </c>
      <c r="C79" s="4">
        <f>'Canola Oil'!M79</f>
        <v>52.474100000000021</v>
      </c>
      <c r="D79" s="4">
        <f>BFT!W79</f>
        <v>151.96903695408736</v>
      </c>
      <c r="E79" s="4">
        <f>CWG!W79</f>
        <v>174.66008611422174</v>
      </c>
      <c r="F79" s="4">
        <f>DCO!W79</f>
        <v>142.97465845464725</v>
      </c>
      <c r="G79" s="4">
        <f>'Poultry Fat'!W79</f>
        <v>126.35362262038069</v>
      </c>
      <c r="H79" s="4">
        <f>UCO!W79</f>
        <v>116.89999999999995</v>
      </c>
      <c r="I79" s="4">
        <f>'Yellow Grease'!W79</f>
        <v>161.66049999999996</v>
      </c>
      <c r="K79" s="4">
        <f t="shared" si="1"/>
        <v>109.18639999999994</v>
      </c>
      <c r="M79" s="4">
        <f>B79/'Feedstock Conversions'!$B$17</f>
        <v>13.559381112355361</v>
      </c>
      <c r="N79" s="4">
        <f>C79/'Feedstock Conversions'!$B$13</f>
        <v>7.0435033557047007</v>
      </c>
      <c r="O79" s="4">
        <f>D79/'Feedstock Conversions'!$B$20</f>
        <v>19.608907994075789</v>
      </c>
      <c r="P79" s="4">
        <f>E79/'Feedstock Conversions'!$B$21</f>
        <v>22.227040737365964</v>
      </c>
      <c r="Q79" s="4">
        <f>F79/'Feedstock Conversions'!$B$14</f>
        <v>17.435933957883812</v>
      </c>
      <c r="R79" s="4">
        <f>G79/'Feedstock Conversions'!$B$19</f>
        <v>16.96021780139338</v>
      </c>
      <c r="S79" s="4">
        <f>I79/'Feedstock Conversions'!$B$24</f>
        <v>19.245297619047612</v>
      </c>
      <c r="T79" s="4">
        <f>I79/'Feedstock Conversions'!$B$23</f>
        <v>19.642831105710808</v>
      </c>
    </row>
    <row r="80" spans="1:20" x14ac:dyDescent="0.2">
      <c r="A80" s="3">
        <f>'Soybean Oil'!A80</f>
        <v>44015</v>
      </c>
      <c r="B80" s="4">
        <f>'Soybean Oil'!W80</f>
        <v>97.295177771556553</v>
      </c>
      <c r="C80" s="4">
        <f>'Canola Oil'!M80</f>
        <v>42.50687499999998</v>
      </c>
      <c r="D80" s="4">
        <f>BFT!W80</f>
        <v>151.94772536394177</v>
      </c>
      <c r="E80" s="4">
        <f>CWG!W80</f>
        <v>174.6496259238522</v>
      </c>
      <c r="F80" s="4">
        <f>DCO!W80</f>
        <v>145.25356103023518</v>
      </c>
      <c r="G80" s="4">
        <f>'Poultry Fat'!W80</f>
        <v>130.95841825307951</v>
      </c>
      <c r="H80" s="4">
        <f>UCO!W80</f>
        <v>116.1</v>
      </c>
      <c r="I80" s="4">
        <f>'Yellow Grease'!W80</f>
        <v>162.095</v>
      </c>
      <c r="K80" s="4">
        <f t="shared" si="1"/>
        <v>119.58812500000002</v>
      </c>
      <c r="M80" s="4">
        <f>B80/'Feedstock Conversions'!$B$17</f>
        <v>12.972690369540874</v>
      </c>
      <c r="N80" s="4">
        <f>C80/'Feedstock Conversions'!$B$13</f>
        <v>5.7056208053691249</v>
      </c>
      <c r="O80" s="4">
        <f>D80/'Feedstock Conversions'!$B$20</f>
        <v>19.606158111476358</v>
      </c>
      <c r="P80" s="4">
        <f>E80/'Feedstock Conversions'!$B$21</f>
        <v>22.225709585626394</v>
      </c>
      <c r="Q80" s="4">
        <f>F80/'Feedstock Conversions'!$B$14</f>
        <v>17.713848906126241</v>
      </c>
      <c r="R80" s="4">
        <f>G80/'Feedstock Conversions'!$B$19</f>
        <v>17.578311174910002</v>
      </c>
      <c r="S80" s="4">
        <f>I80/'Feedstock Conversions'!$B$24</f>
        <v>19.297023809523807</v>
      </c>
      <c r="T80" s="4">
        <f>I80/'Feedstock Conversions'!$B$23</f>
        <v>19.695625759416767</v>
      </c>
    </row>
    <row r="81" spans="1:20" x14ac:dyDescent="0.2">
      <c r="A81" s="3">
        <f>'Soybean Oil'!A81</f>
        <v>44022</v>
      </c>
      <c r="B81" s="4">
        <f>'Soybean Oil'!W81</f>
        <v>91.996427771556569</v>
      </c>
      <c r="C81" s="4">
        <f>'Canola Oil'!M81</f>
        <v>31.469699999999989</v>
      </c>
      <c r="D81" s="4">
        <f>BFT!W81</f>
        <v>150.97897536394177</v>
      </c>
      <c r="E81" s="4">
        <f>CWG!W81</f>
        <v>178.77507592385217</v>
      </c>
      <c r="F81" s="4">
        <f>DCO!W81</f>
        <v>145.25356103023518</v>
      </c>
      <c r="G81" s="4">
        <f>'Poultry Fat'!W81</f>
        <v>132.8209182530795</v>
      </c>
      <c r="H81" s="4">
        <f>UCO!W81</f>
        <v>116.1</v>
      </c>
      <c r="I81" s="4">
        <f>'Yellow Grease'!W81</f>
        <v>162.095</v>
      </c>
      <c r="K81" s="4">
        <f t="shared" si="1"/>
        <v>130.62530000000001</v>
      </c>
      <c r="M81" s="4">
        <f>B81/'Feedstock Conversions'!$B$17</f>
        <v>12.266190369540876</v>
      </c>
      <c r="N81" s="4">
        <f>C81/'Feedstock Conversions'!$B$13</f>
        <v>4.2241208053691262</v>
      </c>
      <c r="O81" s="4">
        <f>D81/'Feedstock Conversions'!$B$20</f>
        <v>19.481158111476358</v>
      </c>
      <c r="P81" s="4">
        <f>E81/'Feedstock Conversions'!$B$21</f>
        <v>22.750709585626392</v>
      </c>
      <c r="Q81" s="4">
        <f>F81/'Feedstock Conversions'!$B$14</f>
        <v>17.713848906126241</v>
      </c>
      <c r="R81" s="4">
        <f>G81/'Feedstock Conversions'!$B$19</f>
        <v>17.828311174909999</v>
      </c>
      <c r="S81" s="4">
        <f>I81/'Feedstock Conversions'!$B$24</f>
        <v>19.297023809523807</v>
      </c>
      <c r="T81" s="4">
        <f>I81/'Feedstock Conversions'!$B$23</f>
        <v>19.695625759416767</v>
      </c>
    </row>
    <row r="82" spans="1:20" x14ac:dyDescent="0.2">
      <c r="A82" s="3">
        <f>'Soybean Oil'!A82</f>
        <v>44029</v>
      </c>
      <c r="B82" s="4">
        <f>'Soybean Oil'!W82</f>
        <v>88.321427771556557</v>
      </c>
      <c r="C82" s="4">
        <f>'Canola Oil'!M82</f>
        <v>29.764200000000017</v>
      </c>
      <c r="D82" s="4">
        <f>BFT!W82</f>
        <v>152.17897536394176</v>
      </c>
      <c r="E82" s="4">
        <f>CWG!W82</f>
        <v>175.26027592385219</v>
      </c>
      <c r="F82" s="4">
        <f>DCO!W82</f>
        <v>146.45356103023522</v>
      </c>
      <c r="G82" s="4">
        <f>'Poultry Fat'!W82</f>
        <v>134.02091825307949</v>
      </c>
      <c r="H82" s="4">
        <f>UCO!W82</f>
        <v>117.29999999999998</v>
      </c>
      <c r="I82" s="4">
        <f>'Yellow Grease'!W82</f>
        <v>163.29500000000004</v>
      </c>
      <c r="K82" s="4">
        <f t="shared" si="1"/>
        <v>133.53080000000003</v>
      </c>
      <c r="M82" s="4">
        <f>B82/'Feedstock Conversions'!$B$17</f>
        <v>11.776190369540874</v>
      </c>
      <c r="N82" s="4">
        <f>C82/'Feedstock Conversions'!$B$13</f>
        <v>3.9951946308724855</v>
      </c>
      <c r="O82" s="4">
        <f>D82/'Feedstock Conversions'!$B$20</f>
        <v>19.635996821153775</v>
      </c>
      <c r="P82" s="4">
        <f>E82/'Feedstock Conversions'!$B$21</f>
        <v>22.303420199014024</v>
      </c>
      <c r="Q82" s="4">
        <f>F82/'Feedstock Conversions'!$B$14</f>
        <v>17.860190369540881</v>
      </c>
      <c r="R82" s="4">
        <f>G82/'Feedstock Conversions'!$B$19</f>
        <v>17.989385000413353</v>
      </c>
      <c r="S82" s="4">
        <f>I82/'Feedstock Conversions'!$B$24</f>
        <v>19.439880952380957</v>
      </c>
      <c r="T82" s="4">
        <f>I82/'Feedstock Conversions'!$B$23</f>
        <v>19.841433778857841</v>
      </c>
    </row>
    <row r="83" spans="1:20" x14ac:dyDescent="0.2">
      <c r="A83" s="3">
        <f>'Soybean Oil'!A83</f>
        <v>44036</v>
      </c>
      <c r="B83" s="4">
        <f>'Soybean Oil'!W83</f>
        <v>78.546427771556523</v>
      </c>
      <c r="C83" s="4">
        <f>'Canola Oil'!M83</f>
        <v>22.965199999999982</v>
      </c>
      <c r="D83" s="4">
        <f>BFT!W83</f>
        <v>131.02090036394176</v>
      </c>
      <c r="E83" s="4">
        <f>CWG!W83</f>
        <v>163.4874759238522</v>
      </c>
      <c r="F83" s="4">
        <f>DCO!W83</f>
        <v>144.79356103023517</v>
      </c>
      <c r="G83" s="4">
        <f>'Poultry Fat'!W83</f>
        <v>134.8209182530795</v>
      </c>
      <c r="H83" s="4">
        <f>UCO!W83</f>
        <v>118.1</v>
      </c>
      <c r="I83" s="4">
        <f>'Yellow Grease'!W83</f>
        <v>164.095</v>
      </c>
      <c r="K83" s="4">
        <f t="shared" si="1"/>
        <v>141.12980000000002</v>
      </c>
      <c r="M83" s="4">
        <f>B83/'Feedstock Conversions'!$B$17</f>
        <v>10.472857036207536</v>
      </c>
      <c r="N83" s="4">
        <f>C83/'Feedstock Conversions'!$B$13</f>
        <v>3.0825771812080514</v>
      </c>
      <c r="O83" s="4">
        <f>D83/'Feedstock Conversions'!$B$20</f>
        <v>16.905922627605388</v>
      </c>
      <c r="P83" s="4">
        <f>E83/'Feedstock Conversions'!$B$21</f>
        <v>20.80522727460578</v>
      </c>
      <c r="Q83" s="4">
        <f>F83/'Feedstock Conversions'!$B$14</f>
        <v>17.657751345150633</v>
      </c>
      <c r="R83" s="4">
        <f>G83/'Feedstock Conversions'!$B$19</f>
        <v>18.096767550748925</v>
      </c>
      <c r="S83" s="4">
        <f>I83/'Feedstock Conversions'!$B$24</f>
        <v>19.535119047619048</v>
      </c>
      <c r="T83" s="4">
        <f>I83/'Feedstock Conversions'!$B$23</f>
        <v>19.938639125151884</v>
      </c>
    </row>
    <row r="84" spans="1:20" x14ac:dyDescent="0.2">
      <c r="A84" s="3">
        <f>'Soybean Oil'!A84</f>
        <v>44043</v>
      </c>
      <c r="B84" s="4">
        <f>'Soybean Oil'!W84</f>
        <v>78.306427771556571</v>
      </c>
      <c r="C84" s="4">
        <f>'Canola Oil'!M84</f>
        <v>22.875800000000027</v>
      </c>
      <c r="D84" s="4">
        <f>BFT!W84</f>
        <v>120.04147536394177</v>
      </c>
      <c r="E84" s="4">
        <f>CWG!W84</f>
        <v>160.34427592385219</v>
      </c>
      <c r="F84" s="4">
        <f>DCO!W84</f>
        <v>138.23356103023517</v>
      </c>
      <c r="G84" s="4">
        <f>'Poultry Fat'!W84</f>
        <v>134.8209182530795</v>
      </c>
      <c r="H84" s="4">
        <f>UCO!W84</f>
        <v>118.1</v>
      </c>
      <c r="I84" s="4">
        <f>'Yellow Grease'!W84</f>
        <v>164.095</v>
      </c>
      <c r="K84" s="4">
        <f t="shared" si="1"/>
        <v>141.21919999999997</v>
      </c>
      <c r="M84" s="4">
        <f>B84/'Feedstock Conversions'!$B$17</f>
        <v>10.440857036207543</v>
      </c>
      <c r="N84" s="4">
        <f>C84/'Feedstock Conversions'!$B$13</f>
        <v>3.0705771812080571</v>
      </c>
      <c r="O84" s="4">
        <f>D84/'Feedstock Conversions'!$B$20</f>
        <v>15.48922262760539</v>
      </c>
      <c r="P84" s="4">
        <f>E84/'Feedstock Conversions'!$B$21</f>
        <v>20.405227274605778</v>
      </c>
      <c r="Q84" s="4">
        <f>F84/'Feedstock Conversions'!$B$14</f>
        <v>16.857751345150632</v>
      </c>
      <c r="R84" s="4">
        <f>G84/'Feedstock Conversions'!$B$19</f>
        <v>18.096767550748925</v>
      </c>
      <c r="S84" s="4">
        <f>I84/'Feedstock Conversions'!$B$24</f>
        <v>19.535119047619048</v>
      </c>
      <c r="T84" s="4">
        <f>I84/'Feedstock Conversions'!$B$23</f>
        <v>19.938639125151884</v>
      </c>
    </row>
    <row r="85" spans="1:20" x14ac:dyDescent="0.2">
      <c r="A85" s="3">
        <f>'Soybean Oil'!A85</f>
        <v>44050</v>
      </c>
      <c r="B85" s="4">
        <f>'Soybean Oil'!W85</f>
        <v>67.76642777155655</v>
      </c>
      <c r="C85" s="4">
        <f>'Canola Oil'!M85</f>
        <v>13.899399999999957</v>
      </c>
      <c r="D85" s="4">
        <f>BFT!W85</f>
        <v>113.17897536394179</v>
      </c>
      <c r="E85" s="4">
        <f>CWG!W85</f>
        <v>158.09397592385218</v>
      </c>
      <c r="F85" s="4">
        <f>DCO!W85</f>
        <v>132.99356103023518</v>
      </c>
      <c r="G85" s="4">
        <f>'Poultry Fat'!W85</f>
        <v>123.40091825307948</v>
      </c>
      <c r="H85" s="4">
        <f>UCO!W85</f>
        <v>115.24000000000001</v>
      </c>
      <c r="I85" s="4">
        <f>'Yellow Grease'!W85</f>
        <v>164.595</v>
      </c>
      <c r="K85" s="4">
        <f t="shared" si="1"/>
        <v>150.69560000000004</v>
      </c>
      <c r="M85" s="4">
        <f>B85/'Feedstock Conversions'!$B$17</f>
        <v>9.0355237028742064</v>
      </c>
      <c r="N85" s="4">
        <f>C85/'Feedstock Conversions'!$B$13</f>
        <v>1.8656912751677794</v>
      </c>
      <c r="O85" s="4">
        <f>D85/'Feedstock Conversions'!$B$20</f>
        <v>14.60373875663765</v>
      </c>
      <c r="P85" s="4">
        <f>E85/'Feedstock Conversions'!$B$21</f>
        <v>20.118856696850621</v>
      </c>
      <c r="Q85" s="4">
        <f>F85/'Feedstock Conversions'!$B$14</f>
        <v>16.218726954906732</v>
      </c>
      <c r="R85" s="4">
        <f>G85/'Feedstock Conversions'!$B$19</f>
        <v>16.563881644708655</v>
      </c>
      <c r="S85" s="4">
        <f>I85/'Feedstock Conversions'!$B$24</f>
        <v>19.594642857142855</v>
      </c>
      <c r="T85" s="4">
        <f>I85/'Feedstock Conversions'!$B$23</f>
        <v>19.999392466585661</v>
      </c>
    </row>
    <row r="86" spans="1:20" x14ac:dyDescent="0.2">
      <c r="A86" s="3">
        <f>'Soybean Oil'!A86</f>
        <v>44057</v>
      </c>
      <c r="B86" s="4">
        <f>'Soybean Oil'!W86</f>
        <v>67.501427771556564</v>
      </c>
      <c r="C86" s="4">
        <f>'Canola Oil'!M86</f>
        <v>17.00200000000001</v>
      </c>
      <c r="D86" s="4">
        <f>BFT!W86</f>
        <v>85.7289753639418</v>
      </c>
      <c r="E86" s="4">
        <f>CWG!W86</f>
        <v>152.43242592385221</v>
      </c>
      <c r="F86" s="4">
        <f>DCO!W86</f>
        <v>128.43356103023518</v>
      </c>
      <c r="G86" s="4">
        <f>'Poultry Fat'!W86</f>
        <v>122.42091825307949</v>
      </c>
      <c r="H86" s="4">
        <f>UCO!W86</f>
        <v>112.19999999999999</v>
      </c>
      <c r="I86" s="4">
        <f>'Yellow Grease'!W86</f>
        <v>166.595</v>
      </c>
      <c r="K86" s="4">
        <f t="shared" si="1"/>
        <v>149.59299999999999</v>
      </c>
      <c r="M86" s="4">
        <f>B86/'Feedstock Conversions'!$B$17</f>
        <v>9.000190369540876</v>
      </c>
      <c r="N86" s="4">
        <f>C86/'Feedstock Conversions'!$B$13</f>
        <v>2.2821476510067127</v>
      </c>
      <c r="O86" s="4">
        <f>D86/'Feedstock Conversions'!$B$20</f>
        <v>11.061803272766683</v>
      </c>
      <c r="P86" s="4">
        <f>E86/'Feedstock Conversions'!$B$21</f>
        <v>19.39837438583001</v>
      </c>
      <c r="Q86" s="4">
        <f>F86/'Feedstock Conversions'!$B$14</f>
        <v>15.662629393931121</v>
      </c>
      <c r="R86" s="4">
        <f>G86/'Feedstock Conversions'!$B$19</f>
        <v>16.432338020547583</v>
      </c>
      <c r="S86" s="4">
        <f>I86/'Feedstock Conversions'!$B$24</f>
        <v>19.832738095238096</v>
      </c>
      <c r="T86" s="4">
        <f>I86/'Feedstock Conversions'!$B$23</f>
        <v>20.242405832320777</v>
      </c>
    </row>
    <row r="87" spans="1:20" x14ac:dyDescent="0.2">
      <c r="A87" s="3">
        <f>'Soybean Oil'!A87</f>
        <v>44064</v>
      </c>
      <c r="B87" s="4">
        <f>'Soybean Oil'!W87</f>
        <v>68.221427771556534</v>
      </c>
      <c r="C87" s="4">
        <f>'Canola Oil'!M87</f>
        <v>18.490199999999959</v>
      </c>
      <c r="D87" s="4">
        <f>BFT!W87</f>
        <v>89.928975363941788</v>
      </c>
      <c r="E87" s="4">
        <f>CWG!W87</f>
        <v>147.3992759238522</v>
      </c>
      <c r="F87" s="4">
        <f>DCO!W87</f>
        <v>124.02356103023524</v>
      </c>
      <c r="G87" s="4">
        <f>'Poultry Fat'!W87</f>
        <v>126.62091825307954</v>
      </c>
      <c r="H87" s="4">
        <f>UCO!W87</f>
        <v>116.39999999999998</v>
      </c>
      <c r="I87" s="4">
        <f>'Yellow Grease'!W87</f>
        <v>170.79500000000004</v>
      </c>
      <c r="K87" s="4">
        <f t="shared" si="1"/>
        <v>152.30480000000009</v>
      </c>
      <c r="M87" s="4">
        <f>B87/'Feedstock Conversions'!$B$17</f>
        <v>9.0961903695408708</v>
      </c>
      <c r="N87" s="4">
        <f>C87/'Feedstock Conversions'!$B$13</f>
        <v>2.4819060402684507</v>
      </c>
      <c r="O87" s="4">
        <f>D87/'Feedstock Conversions'!$B$20</f>
        <v>11.60373875663765</v>
      </c>
      <c r="P87" s="4">
        <f>E87/'Feedstock Conversions'!$B$21</f>
        <v>18.757861532686714</v>
      </c>
      <c r="Q87" s="4">
        <f>F87/'Feedstock Conversions'!$B$14</f>
        <v>15.124824515882349</v>
      </c>
      <c r="R87" s="4">
        <f>G87/'Feedstock Conversions'!$B$19</f>
        <v>16.996096409809333</v>
      </c>
      <c r="S87" s="4">
        <f>I87/'Feedstock Conversions'!$B$24</f>
        <v>20.332738095238099</v>
      </c>
      <c r="T87" s="4">
        <f>I87/'Feedstock Conversions'!$B$23</f>
        <v>20.752733900364525</v>
      </c>
    </row>
    <row r="88" spans="1:20" x14ac:dyDescent="0.2">
      <c r="A88" s="3">
        <f>'Soybean Oil'!A88</f>
        <v>44071</v>
      </c>
      <c r="B88" s="4">
        <f>'Soybean Oil'!W88</f>
        <v>62.081427771556548</v>
      </c>
      <c r="C88" s="4">
        <f>'Canola Oil'!M88</f>
        <v>13.005800000000022</v>
      </c>
      <c r="D88" s="4">
        <f>BFT!W88</f>
        <v>92.7289753639418</v>
      </c>
      <c r="E88" s="4">
        <f>CWG!W88</f>
        <v>143.3235259238522</v>
      </c>
      <c r="F88" s="4">
        <f>DCO!W88</f>
        <v>119.03356103023518</v>
      </c>
      <c r="G88" s="4">
        <f>'Poultry Fat'!W88</f>
        <v>129.42091825307949</v>
      </c>
      <c r="H88" s="4">
        <f>UCO!W88</f>
        <v>119.19999999999999</v>
      </c>
      <c r="I88" s="4">
        <f>'Yellow Grease'!W88</f>
        <v>171.94899999999998</v>
      </c>
      <c r="K88" s="4">
        <f t="shared" si="1"/>
        <v>158.94319999999996</v>
      </c>
      <c r="M88" s="4">
        <f>B88/'Feedstock Conversions'!$B$17</f>
        <v>8.2775237028742072</v>
      </c>
      <c r="N88" s="4">
        <f>C88/'Feedstock Conversions'!$B$13</f>
        <v>1.7457449664429558</v>
      </c>
      <c r="O88" s="4">
        <f>D88/'Feedstock Conversions'!$B$20</f>
        <v>11.965029079218297</v>
      </c>
      <c r="P88" s="4">
        <f>E88/'Feedstock Conversions'!$B$21</f>
        <v>18.239186297257852</v>
      </c>
      <c r="Q88" s="4">
        <f>F88/'Feedstock Conversions'!$B$14</f>
        <v>14.516287930516485</v>
      </c>
      <c r="R88" s="4">
        <f>G88/'Feedstock Conversions'!$B$19</f>
        <v>17.371935335983824</v>
      </c>
      <c r="S88" s="4">
        <f>I88/'Feedstock Conversions'!$B$24</f>
        <v>20.470119047619043</v>
      </c>
      <c r="T88" s="4">
        <f>I88/'Feedstock Conversions'!$B$23</f>
        <v>20.892952612393678</v>
      </c>
    </row>
    <row r="89" spans="1:20" x14ac:dyDescent="0.2">
      <c r="A89" s="3">
        <f>'Soybean Oil'!A89</f>
        <v>44078</v>
      </c>
      <c r="B89" s="4">
        <f>'Soybean Oil'!W89</f>
        <v>66.521427771556546</v>
      </c>
      <c r="C89" s="4">
        <f>'Canola Oil'!M89</f>
        <v>18.370200000000011</v>
      </c>
      <c r="D89" s="4">
        <f>BFT!W89</f>
        <v>101.7289753639418</v>
      </c>
      <c r="E89" s="4">
        <f>CWG!W89</f>
        <v>145.84067592385222</v>
      </c>
      <c r="F89" s="4">
        <f>DCO!W89</f>
        <v>119.83356103023516</v>
      </c>
      <c r="G89" s="4">
        <f>'Poultry Fat'!W89</f>
        <v>130.9709182530795</v>
      </c>
      <c r="H89" s="4">
        <f>UCO!W89</f>
        <v>128.19999999999999</v>
      </c>
      <c r="I89" s="4">
        <f>'Yellow Grease'!W89</f>
        <v>178.48</v>
      </c>
      <c r="K89" s="4">
        <f t="shared" si="1"/>
        <v>160.10979999999998</v>
      </c>
      <c r="M89" s="4">
        <f>B89/'Feedstock Conversions'!$B$17</f>
        <v>8.869523702874206</v>
      </c>
      <c r="N89" s="4">
        <f>C89/'Feedstock Conversions'!$B$13</f>
        <v>2.4657986577181221</v>
      </c>
      <c r="O89" s="4">
        <f>D89/'Feedstock Conversions'!$B$20</f>
        <v>13.126319401798941</v>
      </c>
      <c r="P89" s="4">
        <f>E89/'Feedstock Conversions'!$B$21</f>
        <v>18.559515897665083</v>
      </c>
      <c r="Q89" s="4">
        <f>F89/'Feedstock Conversions'!$B$14</f>
        <v>14.61384890612624</v>
      </c>
      <c r="R89" s="4">
        <f>G89/'Feedstock Conversions'!$B$19</f>
        <v>17.579989027258993</v>
      </c>
      <c r="S89" s="4">
        <f>I89/'Feedstock Conversions'!$B$24</f>
        <v>21.247619047619047</v>
      </c>
      <c r="T89" s="4">
        <f>I89/'Feedstock Conversions'!$B$23</f>
        <v>21.686512758201697</v>
      </c>
    </row>
    <row r="90" spans="1:20" x14ac:dyDescent="0.2">
      <c r="A90" s="3">
        <f>'Soybean Oil'!A90</f>
        <v>44085</v>
      </c>
      <c r="B90" s="4">
        <f>'Soybean Oil'!W90</f>
        <v>70.057677771556541</v>
      </c>
      <c r="C90" s="4">
        <f>'Canola Oil'!M90</f>
        <v>20.45512500000001</v>
      </c>
      <c r="D90" s="4">
        <f>BFT!W90</f>
        <v>105.4789753639418</v>
      </c>
      <c r="E90" s="4">
        <f>CWG!W90</f>
        <v>137.5090009238522</v>
      </c>
      <c r="F90" s="4">
        <f>DCO!W90</f>
        <v>120.30356103023519</v>
      </c>
      <c r="G90" s="4">
        <f>'Poultry Fat'!W90</f>
        <v>132.85841825307949</v>
      </c>
      <c r="H90" s="4">
        <f>UCO!W90</f>
        <v>131.94999999999999</v>
      </c>
      <c r="I90" s="4">
        <f>'Yellow Grease'!W90</f>
        <v>182.23</v>
      </c>
      <c r="K90" s="4">
        <f t="shared" si="1"/>
        <v>161.77487499999998</v>
      </c>
      <c r="M90" s="4">
        <f>B90/'Feedstock Conversions'!$B$17</f>
        <v>9.3410237028742049</v>
      </c>
      <c r="N90" s="4">
        <f>C90/'Feedstock Conversions'!$B$13</f>
        <v>2.7456543624161087</v>
      </c>
      <c r="O90" s="4">
        <f>D90/'Feedstock Conversions'!$B$20</f>
        <v>13.610190369540877</v>
      </c>
      <c r="P90" s="4">
        <f>E90/'Feedstock Conversions'!$B$21</f>
        <v>17.499236564501427</v>
      </c>
      <c r="Q90" s="4">
        <f>F90/'Feedstock Conversions'!$B$14</f>
        <v>14.671165979296974</v>
      </c>
      <c r="R90" s="4">
        <f>G90/'Feedstock Conversions'!$B$19</f>
        <v>17.833344731956977</v>
      </c>
      <c r="S90" s="4">
        <f>I90/'Feedstock Conversions'!$B$24</f>
        <v>21.694047619047616</v>
      </c>
      <c r="T90" s="4">
        <f>I90/'Feedstock Conversions'!$B$23</f>
        <v>22.14216281895504</v>
      </c>
    </row>
    <row r="91" spans="1:20" x14ac:dyDescent="0.2">
      <c r="A91" s="3">
        <f>'Soybean Oil'!A91</f>
        <v>44092</v>
      </c>
      <c r="B91" s="4">
        <f>'Soybean Oil'!W91</f>
        <v>70.616427771556516</v>
      </c>
      <c r="C91" s="4">
        <f>'Canola Oil'!M91</f>
        <v>20.898900000000026</v>
      </c>
      <c r="D91" s="4">
        <f>BFT!W91</f>
        <v>116.7289753639418</v>
      </c>
      <c r="E91" s="4">
        <f>CWG!W91</f>
        <v>145.12467592385221</v>
      </c>
      <c r="F91" s="4">
        <f>DCO!W91</f>
        <v>121.71356103023521</v>
      </c>
      <c r="G91" s="4">
        <f>'Poultry Fat'!W91</f>
        <v>139.63841825307949</v>
      </c>
      <c r="H91" s="4">
        <f>UCO!W91</f>
        <v>143.19999999999999</v>
      </c>
      <c r="I91" s="4">
        <f>'Yellow Grease'!W91</f>
        <v>193.48</v>
      </c>
      <c r="K91" s="4">
        <f t="shared" si="1"/>
        <v>172.58109999999996</v>
      </c>
      <c r="M91" s="4">
        <f>B91/'Feedstock Conversions'!$B$17</f>
        <v>9.4155237028742018</v>
      </c>
      <c r="N91" s="4">
        <f>C91/'Feedstock Conversions'!$B$13</f>
        <v>2.8052214765100705</v>
      </c>
      <c r="O91" s="4">
        <f>D91/'Feedstock Conversions'!$B$20</f>
        <v>15.061803272766683</v>
      </c>
      <c r="P91" s="4">
        <f>E91/'Feedstock Conversions'!$B$21</f>
        <v>18.468398565010464</v>
      </c>
      <c r="Q91" s="4">
        <f>F91/'Feedstock Conversions'!$B$14</f>
        <v>14.843117198809173</v>
      </c>
      <c r="R91" s="4">
        <f>G91/'Feedstock Conversions'!$B$19</f>
        <v>18.74341184605094</v>
      </c>
      <c r="S91" s="4">
        <f>I91/'Feedstock Conversions'!$B$24</f>
        <v>23.033333333333331</v>
      </c>
      <c r="T91" s="4">
        <f>I91/'Feedstock Conversions'!$B$23</f>
        <v>23.509113001215063</v>
      </c>
    </row>
    <row r="92" spans="1:20" x14ac:dyDescent="0.2">
      <c r="A92" s="3">
        <f>'Soybean Oil'!A92</f>
        <v>44099</v>
      </c>
      <c r="B92" s="4">
        <f>'Soybean Oil'!W92</f>
        <v>89.456427771556548</v>
      </c>
      <c r="C92" s="4">
        <f>'Canola Oil'!M92</f>
        <v>39.663299999999992</v>
      </c>
      <c r="D92" s="4">
        <f>BFT!W92</f>
        <v>121.12897536394178</v>
      </c>
      <c r="E92" s="4">
        <f>CWG!W92</f>
        <v>148.69567592385221</v>
      </c>
      <c r="F92" s="4">
        <f>DCO!W92</f>
        <v>121.01356103023522</v>
      </c>
      <c r="G92" s="4">
        <f>'Poultry Fat'!W92</f>
        <v>148.25591825307953</v>
      </c>
      <c r="H92" s="4">
        <f>UCO!W92</f>
        <v>150.69999999999999</v>
      </c>
      <c r="I92" s="4">
        <f>'Yellow Grease'!W92</f>
        <v>200.98</v>
      </c>
      <c r="K92" s="4">
        <f t="shared" si="1"/>
        <v>161.3167</v>
      </c>
      <c r="M92" s="4">
        <f>B92/'Feedstock Conversions'!$B$17</f>
        <v>11.927523702874206</v>
      </c>
      <c r="N92" s="4">
        <f>C92/'Feedstock Conversions'!$B$13</f>
        <v>5.3239328859060393</v>
      </c>
      <c r="O92" s="4">
        <f>D92/'Feedstock Conversions'!$B$20</f>
        <v>15.629545208250551</v>
      </c>
      <c r="P92" s="4">
        <f>E92/'Feedstock Conversions'!$B$21</f>
        <v>18.922839898683154</v>
      </c>
      <c r="Q92" s="4">
        <f>F92/'Feedstock Conversions'!$B$14</f>
        <v>14.757751345150638</v>
      </c>
      <c r="R92" s="4">
        <f>G92/'Feedstock Conversions'!$B$19</f>
        <v>19.900123255446918</v>
      </c>
      <c r="S92" s="4">
        <f>I92/'Feedstock Conversions'!$B$24</f>
        <v>23.926190476190474</v>
      </c>
      <c r="T92" s="4">
        <f>I92/'Feedstock Conversions'!$B$23</f>
        <v>24.420413122721747</v>
      </c>
    </row>
    <row r="93" spans="1:20" x14ac:dyDescent="0.2">
      <c r="A93" s="3">
        <f>'Soybean Oil'!A93</f>
        <v>44106</v>
      </c>
      <c r="B93" s="4">
        <f>'Soybean Oil'!W93</f>
        <v>89.630716685330356</v>
      </c>
      <c r="C93" s="4">
        <f>'Canola Oil'!M93</f>
        <v>39.971099999999979</v>
      </c>
      <c r="D93" s="4">
        <f>BFT!W93</f>
        <v>117.6580739081748</v>
      </c>
      <c r="E93" s="4">
        <f>CWG!W93</f>
        <v>142.07501222844348</v>
      </c>
      <c r="F93" s="4">
        <f>DCO!W93</f>
        <v>113.00531690929455</v>
      </c>
      <c r="G93" s="4">
        <f>'Poultry Fat'!W93</f>
        <v>147.03824524076148</v>
      </c>
      <c r="H93" s="4">
        <f>UCO!W93</f>
        <v>144.76</v>
      </c>
      <c r="I93" s="4">
        <f>'Yellow Grease'!W93</f>
        <v>196.334</v>
      </c>
      <c r="K93" s="4">
        <f t="shared" si="1"/>
        <v>156.36290000000002</v>
      </c>
      <c r="M93" s="4">
        <f>B93/'Feedstock Conversions'!$B$17</f>
        <v>11.950762224710713</v>
      </c>
      <c r="N93" s="4">
        <f>C93/'Feedstock Conversions'!$B$13</f>
        <v>5.3652483221476484</v>
      </c>
      <c r="O93" s="4">
        <f>D93/'Feedstock Conversions'!$B$20</f>
        <v>15.181686955893522</v>
      </c>
      <c r="P93" s="4">
        <f>E93/'Feedstock Conversions'!$B$21</f>
        <v>18.080301887050584</v>
      </c>
      <c r="Q93" s="4">
        <f>F93/'Feedstock Conversions'!$B$14</f>
        <v>13.781136208450556</v>
      </c>
      <c r="R93" s="4">
        <f>G93/'Feedstock Conversions'!$B$19</f>
        <v>19.736677213525031</v>
      </c>
      <c r="S93" s="4">
        <f>I93/'Feedstock Conversions'!$B$24</f>
        <v>23.373095238095239</v>
      </c>
      <c r="T93" s="4">
        <f>I93/'Feedstock Conversions'!$B$23</f>
        <v>23.855893074119077</v>
      </c>
    </row>
    <row r="94" spans="1:20" x14ac:dyDescent="0.2">
      <c r="A94" s="3">
        <f>'Soybean Oil'!A94</f>
        <v>44113</v>
      </c>
      <c r="B94" s="4">
        <f>'Soybean Oil'!W94</f>
        <v>83.210716685330397</v>
      </c>
      <c r="C94" s="4">
        <f>'Canola Oil'!M94</f>
        <v>33.871899999999982</v>
      </c>
      <c r="D94" s="4">
        <f>BFT!W94</f>
        <v>114.65807390817474</v>
      </c>
      <c r="E94" s="4">
        <f>CWG!W94</f>
        <v>139.86081222844345</v>
      </c>
      <c r="F94" s="4">
        <f>DCO!W94</f>
        <v>106.72531690929458</v>
      </c>
      <c r="G94" s="4">
        <f>'Poultry Fat'!W94</f>
        <v>138.07824524076148</v>
      </c>
      <c r="H94" s="4">
        <f>UCO!W94</f>
        <v>139.44999999999999</v>
      </c>
      <c r="I94" s="4">
        <f>'Yellow Grease'!W94</f>
        <v>190.86499999999998</v>
      </c>
      <c r="K94" s="4">
        <f t="shared" si="1"/>
        <v>156.9931</v>
      </c>
      <c r="M94" s="4">
        <f>B94/'Feedstock Conversions'!$B$17</f>
        <v>11.094762224710719</v>
      </c>
      <c r="N94" s="4">
        <f>C94/'Feedstock Conversions'!$B$13</f>
        <v>4.5465637583892589</v>
      </c>
      <c r="O94" s="4">
        <f>D94/'Feedstock Conversions'!$B$20</f>
        <v>14.794590181699967</v>
      </c>
      <c r="P94" s="4">
        <f>E94/'Feedstock Conversions'!$B$21</f>
        <v>17.798525353581503</v>
      </c>
      <c r="Q94" s="4">
        <f>F94/'Feedstock Conversions'!$B$14</f>
        <v>13.015282549913973</v>
      </c>
      <c r="R94" s="4">
        <f>G94/'Feedstock Conversions'!$B$19</f>
        <v>18.533992649766642</v>
      </c>
      <c r="S94" s="4">
        <f>I94/'Feedstock Conversions'!$B$24</f>
        <v>22.722023809523805</v>
      </c>
      <c r="T94" s="4">
        <f>I94/'Feedstock Conversions'!$B$23</f>
        <v>23.191373025516398</v>
      </c>
    </row>
    <row r="95" spans="1:20" x14ac:dyDescent="0.2">
      <c r="A95" s="3">
        <f>'Soybean Oil'!A95</f>
        <v>44120</v>
      </c>
      <c r="B95" s="4">
        <f>'Soybean Oil'!W95</f>
        <v>81.515716685330403</v>
      </c>
      <c r="C95" s="4">
        <f>'Canola Oil'!M95</f>
        <v>32.188199999999995</v>
      </c>
      <c r="D95" s="4">
        <f>BFT!W95</f>
        <v>114.65807390817474</v>
      </c>
      <c r="E95" s="4">
        <f>CWG!W95</f>
        <v>147.32591222844349</v>
      </c>
      <c r="F95" s="4">
        <f>DCO!W95</f>
        <v>106.72531690929458</v>
      </c>
      <c r="G95" s="4">
        <f>'Poultry Fat'!W95</f>
        <v>136.58824524076149</v>
      </c>
      <c r="H95" s="4">
        <f>UCO!W95</f>
        <v>139.44999999999999</v>
      </c>
      <c r="I95" s="4">
        <f>'Yellow Grease'!W95</f>
        <v>190.86499999999998</v>
      </c>
      <c r="K95" s="4">
        <f t="shared" si="1"/>
        <v>158.67679999999999</v>
      </c>
      <c r="M95" s="4">
        <f>B95/'Feedstock Conversions'!$B$17</f>
        <v>10.86876222471072</v>
      </c>
      <c r="N95" s="4">
        <f>C95/'Feedstock Conversions'!$B$13</f>
        <v>4.3205637583892607</v>
      </c>
      <c r="O95" s="4">
        <f>D95/'Feedstock Conversions'!$B$20</f>
        <v>14.794590181699967</v>
      </c>
      <c r="P95" s="4">
        <f>E95/'Feedstock Conversions'!$B$21</f>
        <v>18.74852535358151</v>
      </c>
      <c r="Q95" s="4">
        <f>F95/'Feedstock Conversions'!$B$14</f>
        <v>13.015282549913973</v>
      </c>
      <c r="R95" s="4">
        <f>G95/'Feedstock Conversions'!$B$19</f>
        <v>18.333992649766643</v>
      </c>
      <c r="S95" s="4">
        <f>I95/'Feedstock Conversions'!$B$24</f>
        <v>22.722023809523805</v>
      </c>
      <c r="T95" s="4">
        <f>I95/'Feedstock Conversions'!$B$23</f>
        <v>23.191373025516398</v>
      </c>
    </row>
    <row r="96" spans="1:20" x14ac:dyDescent="0.2">
      <c r="A96" s="3">
        <f>'Soybean Oil'!A96</f>
        <v>44127</v>
      </c>
      <c r="B96" s="4">
        <f>'Soybean Oil'!W96</f>
        <v>84.485716685330374</v>
      </c>
      <c r="C96" s="4">
        <f>'Canola Oil'!M96</f>
        <v>35.158399999999972</v>
      </c>
      <c r="D96" s="4">
        <f>BFT!W96</f>
        <v>116.88307390817471</v>
      </c>
      <c r="E96" s="4">
        <f>CWG!W96</f>
        <v>160.9342122284435</v>
      </c>
      <c r="F96" s="4">
        <f>DCO!W96</f>
        <v>104.80531690929456</v>
      </c>
      <c r="G96" s="4">
        <f>'Poultry Fat'!W96</f>
        <v>136.60824524076151</v>
      </c>
      <c r="H96" s="4">
        <f>UCO!W96</f>
        <v>142.44999999999999</v>
      </c>
      <c r="I96" s="4">
        <f>'Yellow Grease'!W96</f>
        <v>193.86499999999998</v>
      </c>
      <c r="K96" s="4">
        <f t="shared" si="1"/>
        <v>158.70660000000001</v>
      </c>
      <c r="M96" s="4">
        <f>B96/'Feedstock Conversions'!$B$17</f>
        <v>11.264762224710717</v>
      </c>
      <c r="N96" s="4">
        <f>C96/'Feedstock Conversions'!$B$13</f>
        <v>4.7192483221476476</v>
      </c>
      <c r="O96" s="4">
        <f>D96/'Feedstock Conversions'!$B$20</f>
        <v>15.081686955893511</v>
      </c>
      <c r="P96" s="4">
        <f>E96/'Feedstock Conversions'!$B$21</f>
        <v>20.480301887050587</v>
      </c>
      <c r="Q96" s="4">
        <f>F96/'Feedstock Conversions'!$B$14</f>
        <v>12.781136208450558</v>
      </c>
      <c r="R96" s="4">
        <f>G96/'Feedstock Conversions'!$B$19</f>
        <v>18.336677213525032</v>
      </c>
      <c r="S96" s="4">
        <f>I96/'Feedstock Conversions'!$B$24</f>
        <v>23.079166666666662</v>
      </c>
      <c r="T96" s="4">
        <f>I96/'Feedstock Conversions'!$B$23</f>
        <v>23.555893074119073</v>
      </c>
    </row>
    <row r="97" spans="1:20" x14ac:dyDescent="0.2">
      <c r="A97" s="3">
        <f>'Soybean Oil'!A97</f>
        <v>44134</v>
      </c>
      <c r="B97" s="4">
        <f>'Soybean Oil'!W97</f>
        <v>86.255716685330356</v>
      </c>
      <c r="C97" s="4">
        <f>'Canola Oil'!M97</f>
        <v>36.946599999999989</v>
      </c>
      <c r="D97" s="4">
        <f>BFT!W97</f>
        <v>118.28307390817474</v>
      </c>
      <c r="E97" s="4">
        <f>CWG!W97</f>
        <v>168.97031222844345</v>
      </c>
      <c r="F97" s="4">
        <f>DCO!W97</f>
        <v>103.56531690929455</v>
      </c>
      <c r="G97" s="4">
        <f>'Poultry Fat'!W97</f>
        <v>140.3632452407615</v>
      </c>
      <c r="H97" s="4">
        <f>UCO!W97</f>
        <v>146.94999999999999</v>
      </c>
      <c r="I97" s="4">
        <f>'Yellow Grease'!W97</f>
        <v>198.36499999999998</v>
      </c>
      <c r="K97" s="4">
        <f t="shared" si="1"/>
        <v>161.41839999999999</v>
      </c>
      <c r="M97" s="4">
        <f>B97/'Feedstock Conversions'!$B$17</f>
        <v>11.500762224710714</v>
      </c>
      <c r="N97" s="4">
        <f>C97/'Feedstock Conversions'!$B$13</f>
        <v>4.9592751677852336</v>
      </c>
      <c r="O97" s="4">
        <f>D97/'Feedstock Conversions'!$B$20</f>
        <v>15.262332117183838</v>
      </c>
      <c r="P97" s="4">
        <f>E97/'Feedstock Conversions'!$B$21</f>
        <v>21.502966687254194</v>
      </c>
      <c r="Q97" s="4">
        <f>F97/'Feedstock Conversions'!$B$14</f>
        <v>12.629916696255433</v>
      </c>
      <c r="R97" s="4">
        <f>G97/'Feedstock Conversions'!$B$19</f>
        <v>18.840704059162618</v>
      </c>
      <c r="S97" s="4">
        <f>I97/'Feedstock Conversions'!$B$24</f>
        <v>23.61488095238095</v>
      </c>
      <c r="T97" s="4">
        <f>I97/'Feedstock Conversions'!$B$23</f>
        <v>24.102673147023083</v>
      </c>
    </row>
    <row r="98" spans="1:20" x14ac:dyDescent="0.2">
      <c r="A98" s="3">
        <f>'Soybean Oil'!A98</f>
        <v>44141</v>
      </c>
      <c r="B98" s="4">
        <f>'Soybean Oil'!W98</f>
        <v>77.990716685330369</v>
      </c>
      <c r="C98" s="4">
        <f>'Canola Oil'!M98</f>
        <v>31.71670000000006</v>
      </c>
      <c r="D98" s="4">
        <f>BFT!W98</f>
        <v>118.28307390817474</v>
      </c>
      <c r="E98" s="4">
        <f>CWG!W98</f>
        <v>169.36321222844347</v>
      </c>
      <c r="F98" s="4">
        <f>DCO!W98</f>
        <v>101.92531690929457</v>
      </c>
      <c r="G98" s="4">
        <f>'Poultry Fat'!W98</f>
        <v>131.4232452407615</v>
      </c>
      <c r="H98" s="4">
        <f>UCO!W98</f>
        <v>146.32</v>
      </c>
      <c r="I98" s="4">
        <f>'Yellow Grease'!W98</f>
        <v>198.36499999999998</v>
      </c>
      <c r="K98" s="4">
        <f t="shared" si="1"/>
        <v>166.64829999999992</v>
      </c>
      <c r="M98" s="4">
        <f>B98/'Feedstock Conversions'!$B$17</f>
        <v>10.398762224710715</v>
      </c>
      <c r="N98" s="4">
        <f>C98/'Feedstock Conversions'!$B$13</f>
        <v>4.2572751677852425</v>
      </c>
      <c r="O98" s="4">
        <f>D98/'Feedstock Conversions'!$B$20</f>
        <v>15.262332117183838</v>
      </c>
      <c r="P98" s="4">
        <f>E98/'Feedstock Conversions'!$B$21</f>
        <v>21.552966687254198</v>
      </c>
      <c r="Q98" s="4">
        <f>F98/'Feedstock Conversions'!$B$14</f>
        <v>12.429916696255436</v>
      </c>
      <c r="R98" s="4">
        <f>G98/'Feedstock Conversions'!$B$19</f>
        <v>17.640704059162616</v>
      </c>
      <c r="S98" s="4">
        <f>I98/'Feedstock Conversions'!$B$24</f>
        <v>23.61488095238095</v>
      </c>
      <c r="T98" s="4">
        <f>I98/'Feedstock Conversions'!$B$23</f>
        <v>24.102673147023083</v>
      </c>
    </row>
    <row r="99" spans="1:20" x14ac:dyDescent="0.2">
      <c r="A99" s="3">
        <f>'Soybean Oil'!A99</f>
        <v>44148</v>
      </c>
      <c r="B99" s="4">
        <f>'Soybean Oil'!W99</f>
        <v>61.970716685330387</v>
      </c>
      <c r="C99" s="4">
        <f>'Canola Oil'!M99</f>
        <v>30.703499999999963</v>
      </c>
      <c r="D99" s="4">
        <f>BFT!W99</f>
        <v>118.28307390817474</v>
      </c>
      <c r="E99" s="4">
        <f>CWG!W99</f>
        <v>163.86261222844345</v>
      </c>
      <c r="F99" s="4">
        <f>DCO!W99</f>
        <v>95.775316909294588</v>
      </c>
      <c r="G99" s="4">
        <f>'Poultry Fat'!W99</f>
        <v>123.22824524076151</v>
      </c>
      <c r="H99" s="4">
        <f>UCO!W99</f>
        <v>141.27999999999997</v>
      </c>
      <c r="I99" s="4">
        <f>'Yellow Grease'!W99</f>
        <v>198.36499999999998</v>
      </c>
      <c r="K99" s="4">
        <f t="shared" si="1"/>
        <v>167.66150000000002</v>
      </c>
      <c r="M99" s="4">
        <f>B99/'Feedstock Conversions'!$B$17</f>
        <v>8.262762224710718</v>
      </c>
      <c r="N99" s="4">
        <f>C99/'Feedstock Conversions'!$B$13</f>
        <v>4.12127516778523</v>
      </c>
      <c r="O99" s="4">
        <f>D99/'Feedstock Conversions'!$B$20</f>
        <v>15.262332117183838</v>
      </c>
      <c r="P99" s="4">
        <f>E99/'Feedstock Conversions'!$B$21</f>
        <v>20.852966687254195</v>
      </c>
      <c r="Q99" s="4">
        <f>F99/'Feedstock Conversions'!$B$14</f>
        <v>11.679916696255438</v>
      </c>
      <c r="R99" s="4">
        <f>G99/'Feedstock Conversions'!$B$19</f>
        <v>16.540704059162618</v>
      </c>
      <c r="S99" s="4">
        <f>I99/'Feedstock Conversions'!$B$24</f>
        <v>23.61488095238095</v>
      </c>
      <c r="T99" s="4">
        <f>I99/'Feedstock Conversions'!$B$23</f>
        <v>24.102673147023083</v>
      </c>
    </row>
    <row r="100" spans="1:20" x14ac:dyDescent="0.2">
      <c r="A100" s="3">
        <f>'Soybean Oil'!A100</f>
        <v>44155</v>
      </c>
      <c r="B100" s="4">
        <f>'Soybean Oil'!W100</f>
        <v>59.955716685330344</v>
      </c>
      <c r="C100" s="4">
        <f>'Canola Oil'!M100</f>
        <v>28.768599999999992</v>
      </c>
      <c r="D100" s="4">
        <f>BFT!W100</f>
        <v>128.28307390817474</v>
      </c>
      <c r="E100" s="4">
        <f>CWG!W100</f>
        <v>168.36201222844349</v>
      </c>
      <c r="F100" s="4">
        <f>DCO!W100</f>
        <v>100.4453169092946</v>
      </c>
      <c r="G100" s="4">
        <f>'Poultry Fat'!W100</f>
        <v>122.7982452407615</v>
      </c>
      <c r="H100" s="4">
        <f>UCO!W100</f>
        <v>148.33999999999997</v>
      </c>
      <c r="I100" s="4">
        <f>'Yellow Grease'!W100</f>
        <v>208.36499999999998</v>
      </c>
      <c r="K100" s="4">
        <f t="shared" si="1"/>
        <v>179.59639999999999</v>
      </c>
      <c r="M100" s="4">
        <f>B100/'Feedstock Conversions'!$B$17</f>
        <v>7.9940955580440463</v>
      </c>
      <c r="N100" s="4">
        <f>C100/'Feedstock Conversions'!$B$13</f>
        <v>3.8615570469798648</v>
      </c>
      <c r="O100" s="4">
        <f>D100/'Feedstock Conversions'!$B$20</f>
        <v>16.552654697828999</v>
      </c>
      <c r="P100" s="4">
        <f>E100/'Feedstock Conversions'!$B$21</f>
        <v>21.425555132151121</v>
      </c>
      <c r="Q100" s="4">
        <f>F100/'Feedstock Conversions'!$B$14</f>
        <v>12.249428891377391</v>
      </c>
      <c r="R100" s="4">
        <f>G100/'Feedstock Conversions'!$B$19</f>
        <v>16.482985938357249</v>
      </c>
      <c r="S100" s="4">
        <f>I100/'Feedstock Conversions'!$B$24</f>
        <v>24.80535714285714</v>
      </c>
      <c r="T100" s="4">
        <f>I100/'Feedstock Conversions'!$B$23</f>
        <v>25.317739975698661</v>
      </c>
    </row>
    <row r="101" spans="1:20" x14ac:dyDescent="0.2">
      <c r="A101" s="3">
        <f>'Soybean Oil'!A101</f>
        <v>44162</v>
      </c>
      <c r="B101" s="4">
        <f>'Soybean Oil'!W101</f>
        <v>71.201966685330376</v>
      </c>
      <c r="C101" s="4">
        <f>'Canola Oil'!M101</f>
        <v>38.736125000000015</v>
      </c>
      <c r="D101" s="4">
        <f>BFT!W101</f>
        <v>143.28307390817474</v>
      </c>
      <c r="E101" s="4">
        <f>CWG!W101</f>
        <v>174.71821222844349</v>
      </c>
      <c r="F101" s="4">
        <f>DCO!W101</f>
        <v>109.15837690929459</v>
      </c>
      <c r="G101" s="4">
        <f>'Poultry Fat'!W101</f>
        <v>135.56324524076149</v>
      </c>
      <c r="H101" s="4">
        <f>UCO!W101</f>
        <v>162.5</v>
      </c>
      <c r="I101" s="4">
        <f>'Yellow Grease'!W101</f>
        <v>223.36499999999998</v>
      </c>
      <c r="K101" s="4">
        <f t="shared" si="1"/>
        <v>184.62887499999997</v>
      </c>
      <c r="M101" s="4">
        <f>B101/'Feedstock Conversions'!$B$17</f>
        <v>9.493595558044051</v>
      </c>
      <c r="N101" s="4">
        <f>C101/'Feedstock Conversions'!$B$13</f>
        <v>5.1994798657718144</v>
      </c>
      <c r="O101" s="4">
        <f>D101/'Feedstock Conversions'!$B$20</f>
        <v>18.488138568796742</v>
      </c>
      <c r="P101" s="4">
        <f>E101/'Feedstock Conversions'!$B$21</f>
        <v>22.234437799496501</v>
      </c>
      <c r="Q101" s="4">
        <f>F101/'Feedstock Conversions'!$B$14</f>
        <v>13.311997184060317</v>
      </c>
      <c r="R101" s="4">
        <f>G101/'Feedstock Conversions'!$B$19</f>
        <v>18.196408757149193</v>
      </c>
      <c r="S101" s="4">
        <f>I101/'Feedstock Conversions'!$B$24</f>
        <v>26.591071428571425</v>
      </c>
      <c r="T101" s="4">
        <f>I101/'Feedstock Conversions'!$B$23</f>
        <v>27.140340218712026</v>
      </c>
    </row>
    <row r="102" spans="1:20" x14ac:dyDescent="0.2">
      <c r="A102" s="3">
        <f>'Soybean Oil'!A102</f>
        <v>44169</v>
      </c>
      <c r="B102" s="4">
        <f>'Soybean Oil'!W102</f>
        <v>68.820716685330353</v>
      </c>
      <c r="C102" s="4">
        <f>'Canola Oil'!M102</f>
        <v>36.204499999999939</v>
      </c>
      <c r="D102" s="4">
        <f>BFT!W102</f>
        <v>146.28307390817474</v>
      </c>
      <c r="E102" s="4">
        <f>CWG!W102</f>
        <v>174.18211222844346</v>
      </c>
      <c r="F102" s="4">
        <f>DCO!W102</f>
        <v>107.78531690929452</v>
      </c>
      <c r="G102" s="4">
        <f>'Poultry Fat'!W102</f>
        <v>131.4857452407615</v>
      </c>
      <c r="H102" s="4">
        <f>UCO!W102</f>
        <v>158.78000000000003</v>
      </c>
      <c r="I102" s="4">
        <f>'Yellow Grease'!W102</f>
        <v>217.31199999999998</v>
      </c>
      <c r="K102" s="4">
        <f t="shared" si="1"/>
        <v>181.10750000000004</v>
      </c>
      <c r="M102" s="4">
        <f>B102/'Feedstock Conversions'!$B$17</f>
        <v>9.1760955580440466</v>
      </c>
      <c r="N102" s="4">
        <f>C102/'Feedstock Conversions'!$B$13</f>
        <v>4.8596644295301932</v>
      </c>
      <c r="O102" s="4">
        <f>D102/'Feedstock Conversions'!$B$20</f>
        <v>18.87523534299029</v>
      </c>
      <c r="P102" s="4">
        <f>E102/'Feedstock Conversions'!$B$21</f>
        <v>22.166214332965573</v>
      </c>
      <c r="Q102" s="4">
        <f>F102/'Feedstock Conversions'!$B$14</f>
        <v>13.144550842596894</v>
      </c>
      <c r="R102" s="4">
        <f>G102/'Feedstock Conversions'!$B$19</f>
        <v>17.649093320907586</v>
      </c>
      <c r="S102" s="4">
        <f>I102/'Feedstock Conversions'!$B$24</f>
        <v>25.870476190476186</v>
      </c>
      <c r="T102" s="4">
        <f>I102/'Feedstock Conversions'!$B$23</f>
        <v>26.404860267314699</v>
      </c>
    </row>
    <row r="103" spans="1:20" x14ac:dyDescent="0.2">
      <c r="A103" s="3">
        <f>'Soybean Oil'!A103</f>
        <v>44176</v>
      </c>
      <c r="B103" s="4">
        <f>'Soybean Oil'!W103</f>
        <v>68.550716685330372</v>
      </c>
      <c r="C103" s="4">
        <f>'Canola Oil'!M103</f>
        <v>38.201300000000003</v>
      </c>
      <c r="D103" s="4">
        <f>BFT!W103</f>
        <v>132.9580739081747</v>
      </c>
      <c r="E103" s="4">
        <f>CWG!W103</f>
        <v>172.78861222844347</v>
      </c>
      <c r="F103" s="4">
        <f>DCO!W103</f>
        <v>111.46531690929453</v>
      </c>
      <c r="G103" s="4">
        <f>'Poultry Fat'!W103</f>
        <v>129.28074524076146</v>
      </c>
      <c r="H103" s="4">
        <f>UCO!W103</f>
        <v>161.59999999999997</v>
      </c>
      <c r="I103" s="4">
        <f>'Yellow Grease'!W103</f>
        <v>218.51999999999998</v>
      </c>
      <c r="K103" s="4">
        <f t="shared" si="1"/>
        <v>180.31869999999998</v>
      </c>
      <c r="M103" s="4">
        <f>B103/'Feedstock Conversions'!$B$17</f>
        <v>9.1400955580440488</v>
      </c>
      <c r="N103" s="4">
        <f>C103/'Feedstock Conversions'!$B$13</f>
        <v>5.1276912751677859</v>
      </c>
      <c r="O103" s="4">
        <f>D103/'Feedstock Conversions'!$B$20</f>
        <v>17.155880504280606</v>
      </c>
      <c r="P103" s="4">
        <f>E103/'Feedstock Conversions'!$B$21</f>
        <v>21.988879133169188</v>
      </c>
      <c r="Q103" s="4">
        <f>F103/'Feedstock Conversions'!$B$14</f>
        <v>13.593331330401773</v>
      </c>
      <c r="R103" s="4">
        <f>G103/'Feedstock Conversions'!$B$19</f>
        <v>17.353120166545164</v>
      </c>
      <c r="S103" s="4">
        <f>I103/'Feedstock Conversions'!$B$24</f>
        <v>26.014285714285712</v>
      </c>
      <c r="T103" s="4">
        <f>I103/'Feedstock Conversions'!$B$23</f>
        <v>26.551640340218707</v>
      </c>
    </row>
    <row r="104" spans="1:20" x14ac:dyDescent="0.2">
      <c r="A104" s="3">
        <f>'Soybean Oil'!A104</f>
        <v>44183</v>
      </c>
      <c r="B104" s="4">
        <f>'Soybean Oil'!W104</f>
        <v>61.040716685330381</v>
      </c>
      <c r="C104" s="4">
        <f>'Canola Oil'!M104</f>
        <v>30.764700000000005</v>
      </c>
      <c r="D104" s="4">
        <f>BFT!W104</f>
        <v>119.40807390817474</v>
      </c>
      <c r="E104" s="4">
        <f>CWG!W104</f>
        <v>169.60931222844346</v>
      </c>
      <c r="F104" s="4">
        <f>DCO!W104</f>
        <v>109.63531690929454</v>
      </c>
      <c r="G104" s="4">
        <f>'Poultry Fat'!W104</f>
        <v>125.70324524076153</v>
      </c>
      <c r="H104" s="4">
        <f>UCO!W104</f>
        <v>156.28000000000003</v>
      </c>
      <c r="I104" s="4">
        <f>'Yellow Grease'!W104</f>
        <v>215.02449999999999</v>
      </c>
      <c r="K104" s="4">
        <f t="shared" si="1"/>
        <v>184.25979999999998</v>
      </c>
      <c r="M104" s="4">
        <f>B104/'Feedstock Conversions'!$B$17</f>
        <v>8.1387622247107174</v>
      </c>
      <c r="N104" s="4">
        <f>C104/'Feedstock Conversions'!$B$13</f>
        <v>4.1294899328859067</v>
      </c>
      <c r="O104" s="4">
        <f>D104/'Feedstock Conversions'!$B$20</f>
        <v>15.407493407506418</v>
      </c>
      <c r="P104" s="4">
        <f>E104/'Feedstock Conversions'!$B$21</f>
        <v>21.584285088883107</v>
      </c>
      <c r="Q104" s="4">
        <f>F104/'Feedstock Conversions'!$B$14</f>
        <v>13.370160598694458</v>
      </c>
      <c r="R104" s="4">
        <f>G104/'Feedstock Conversions'!$B$19</f>
        <v>16.872918824263291</v>
      </c>
      <c r="S104" s="4">
        <f>I104/'Feedstock Conversions'!$B$24</f>
        <v>25.598154761904759</v>
      </c>
      <c r="T104" s="4">
        <f>I104/'Feedstock Conversions'!$B$23</f>
        <v>26.126913730255161</v>
      </c>
    </row>
    <row r="105" spans="1:20" x14ac:dyDescent="0.2">
      <c r="A105" s="3">
        <f>'Soybean Oil'!A105</f>
        <v>44190</v>
      </c>
      <c r="B105" s="4">
        <f>'Soybean Oil'!W105</f>
        <v>65.901966685330422</v>
      </c>
      <c r="C105" s="4">
        <f>'Canola Oil'!M105</f>
        <v>33.358749999999986</v>
      </c>
      <c r="D105" s="4">
        <f>BFT!W105</f>
        <v>125.65807390817474</v>
      </c>
      <c r="E105" s="4">
        <f>CWG!W105</f>
        <v>180.56433722844349</v>
      </c>
      <c r="F105" s="4">
        <f>DCO!W105</f>
        <v>121.17531690929457</v>
      </c>
      <c r="G105" s="4">
        <f>'Poultry Fat'!W105</f>
        <v>138.21324524076152</v>
      </c>
      <c r="H105" s="4">
        <f>UCO!W105</f>
        <v>162.30000000000001</v>
      </c>
      <c r="I105" s="4">
        <f>'Yellow Grease'!W105</f>
        <v>221.61749999999998</v>
      </c>
      <c r="K105" s="4">
        <f t="shared" si="1"/>
        <v>188.25874999999999</v>
      </c>
      <c r="M105" s="4">
        <f>B105/'Feedstock Conversions'!$B$17</f>
        <v>8.7869288913773893</v>
      </c>
      <c r="N105" s="4">
        <f>C105/'Feedstock Conversions'!$B$13</f>
        <v>4.4776845637583875</v>
      </c>
      <c r="O105" s="4">
        <f>D105/'Feedstock Conversions'!$B$20</f>
        <v>16.213945020409643</v>
      </c>
      <c r="P105" s="4">
        <f>E105/'Feedstock Conversions'!$B$21</f>
        <v>22.9784089117388</v>
      </c>
      <c r="Q105" s="4">
        <f>F105/'Feedstock Conversions'!$B$14</f>
        <v>14.777477671865192</v>
      </c>
      <c r="R105" s="4">
        <f>G105/'Feedstock Conversions'!$B$19</f>
        <v>18.552113455135775</v>
      </c>
      <c r="S105" s="4">
        <f>I105/'Feedstock Conversions'!$B$24</f>
        <v>26.383035714285711</v>
      </c>
      <c r="T105" s="4">
        <f>I105/'Feedstock Conversions'!$B$23</f>
        <v>26.928007290400966</v>
      </c>
    </row>
    <row r="106" spans="1:20" x14ac:dyDescent="0.2">
      <c r="A106" s="3">
        <f>'Soybean Oil'!A106</f>
        <v>44197</v>
      </c>
      <c r="B106" s="4">
        <f>'Soybean Oil'!W106</f>
        <v>53.503219484882493</v>
      </c>
      <c r="C106" s="4">
        <f>'Canola Oil'!M106</f>
        <v>21.252499999999998</v>
      </c>
      <c r="D106" s="4">
        <f>BFT!W106</f>
        <v>125.92416013437855</v>
      </c>
      <c r="E106" s="4">
        <f>CWG!W106</f>
        <v>180.34300649496083</v>
      </c>
      <c r="F106" s="4">
        <f>DCO!W106</f>
        <v>121.45685330347152</v>
      </c>
      <c r="G106" s="4">
        <f>'Poultry Fat'!W106</f>
        <v>138.4690313549832</v>
      </c>
      <c r="H106" s="4">
        <f>UCO!W106</f>
        <v>158.09999999999997</v>
      </c>
      <c r="I106" s="4">
        <f>'Yellow Grease'!W106</f>
        <v>217.5025</v>
      </c>
      <c r="K106" s="4">
        <f t="shared" si="1"/>
        <v>196.25</v>
      </c>
      <c r="M106" s="4">
        <f>B106/'Feedstock Conversions'!$B$17</f>
        <v>7.1337625979843322</v>
      </c>
      <c r="N106" s="4">
        <f>C106/'Feedstock Conversions'!$B$13</f>
        <v>2.8526845637583889</v>
      </c>
      <c r="O106" s="4">
        <f>D106/'Feedstock Conversions'!$B$20</f>
        <v>16.248278727016586</v>
      </c>
      <c r="P106" s="4">
        <f>E106/'Feedstock Conversions'!$B$21</f>
        <v>22.95024261834574</v>
      </c>
      <c r="Q106" s="4">
        <f>F106/'Feedstock Conversions'!$B$14</f>
        <v>14.811811378472138</v>
      </c>
      <c r="R106" s="4">
        <f>G106/'Feedstock Conversions'!$B$19</f>
        <v>18.586447161742711</v>
      </c>
      <c r="S106" s="4">
        <f>I106/'Feedstock Conversions'!$B$24</f>
        <v>25.893154761904761</v>
      </c>
      <c r="T106" s="4">
        <f>I106/'Feedstock Conversions'!$B$23</f>
        <v>26.42800729040097</v>
      </c>
    </row>
    <row r="107" spans="1:20" x14ac:dyDescent="0.2">
      <c r="A107" s="3">
        <f>'Soybean Oil'!A107</f>
        <v>44204</v>
      </c>
      <c r="B107" s="4">
        <f>'Soybean Oil'!W107</f>
        <v>47.203219484882425</v>
      </c>
      <c r="C107" s="4">
        <f>'Canola Oil'!M107</f>
        <v>14.99449999999996</v>
      </c>
      <c r="D107" s="4">
        <f>BFT!W107</f>
        <v>122.04916013437855</v>
      </c>
      <c r="E107" s="4">
        <f>CWG!W107</f>
        <v>170.12760649496084</v>
      </c>
      <c r="F107" s="4">
        <f>DCO!W107</f>
        <v>107.92685330347155</v>
      </c>
      <c r="G107" s="4">
        <f>'Poultry Fat'!W107</f>
        <v>138.4690313549832</v>
      </c>
      <c r="H107" s="4">
        <f>UCO!W107</f>
        <v>154.74</v>
      </c>
      <c r="I107" s="4">
        <f>'Yellow Grease'!W107</f>
        <v>210.91849999999999</v>
      </c>
      <c r="K107" s="4">
        <f t="shared" si="1"/>
        <v>195.92400000000004</v>
      </c>
      <c r="M107" s="4">
        <f>B107/'Feedstock Conversions'!$B$17</f>
        <v>6.2937625979843235</v>
      </c>
      <c r="N107" s="4">
        <f>C107/'Feedstock Conversions'!$B$13</f>
        <v>2.0126845637583837</v>
      </c>
      <c r="O107" s="4">
        <f>D107/'Feedstock Conversions'!$B$20</f>
        <v>15.748278727016588</v>
      </c>
      <c r="P107" s="4">
        <f>E107/'Feedstock Conversions'!$B$21</f>
        <v>21.650242618345743</v>
      </c>
      <c r="Q107" s="4">
        <f>F107/'Feedstock Conversions'!$B$14</f>
        <v>13.161811378472141</v>
      </c>
      <c r="R107" s="4">
        <f>G107/'Feedstock Conversions'!$B$19</f>
        <v>18.586447161742711</v>
      </c>
      <c r="S107" s="4">
        <f>I107/'Feedstock Conversions'!$B$24</f>
        <v>25.109345238095237</v>
      </c>
      <c r="T107" s="4">
        <f>I107/'Feedstock Conversions'!$B$23</f>
        <v>25.628007290400969</v>
      </c>
    </row>
    <row r="108" spans="1:20" x14ac:dyDescent="0.2">
      <c r="A108" s="3">
        <f>'Soybean Oil'!A108</f>
        <v>44211</v>
      </c>
      <c r="B108" s="4">
        <f>'Soybean Oil'!W108</f>
        <v>53.27821948488247</v>
      </c>
      <c r="C108" s="4">
        <f>'Canola Oil'!M108</f>
        <v>21.774000000000001</v>
      </c>
      <c r="D108" s="4">
        <f>BFT!W108</f>
        <v>106.54916013437861</v>
      </c>
      <c r="E108" s="4">
        <f>CWG!W108</f>
        <v>161.48380649496085</v>
      </c>
      <c r="F108" s="4">
        <f>DCO!W108</f>
        <v>89.066853303471476</v>
      </c>
      <c r="G108" s="4">
        <f>'Poultry Fat'!W108</f>
        <v>126.5490313549833</v>
      </c>
      <c r="H108" s="4">
        <f>UCO!W108</f>
        <v>148.01999999999992</v>
      </c>
      <c r="I108" s="4">
        <f>'Yellow Grease'!W108</f>
        <v>199.39649999999995</v>
      </c>
      <c r="K108" s="4">
        <f t="shared" si="1"/>
        <v>177.62249999999995</v>
      </c>
      <c r="M108" s="4">
        <f>B108/'Feedstock Conversions'!$B$17</f>
        <v>7.1037625979843293</v>
      </c>
      <c r="N108" s="4">
        <f>C108/'Feedstock Conversions'!$B$13</f>
        <v>2.9226845637583891</v>
      </c>
      <c r="O108" s="4">
        <f>D108/'Feedstock Conversions'!$B$20</f>
        <v>13.748278727016595</v>
      </c>
      <c r="P108" s="4">
        <f>E108/'Feedstock Conversions'!$B$21</f>
        <v>20.550242618345745</v>
      </c>
      <c r="Q108" s="4">
        <f>F108/'Feedstock Conversions'!$B$14</f>
        <v>10.861811378472131</v>
      </c>
      <c r="R108" s="4">
        <f>G108/'Feedstock Conversions'!$B$19</f>
        <v>16.986447161742724</v>
      </c>
      <c r="S108" s="4">
        <f>I108/'Feedstock Conversions'!$B$24</f>
        <v>23.737678571428564</v>
      </c>
      <c r="T108" s="4">
        <f>I108/'Feedstock Conversions'!$B$23</f>
        <v>24.228007290400964</v>
      </c>
    </row>
    <row r="109" spans="1:20" x14ac:dyDescent="0.2">
      <c r="A109" s="3">
        <f>'Soybean Oil'!A109</f>
        <v>44218</v>
      </c>
      <c r="B109" s="4">
        <f>'Soybean Oil'!W109</f>
        <v>74.240719484882447</v>
      </c>
      <c r="C109" s="4">
        <f>'Canola Oil'!M109</f>
        <v>51.324250000000006</v>
      </c>
      <c r="D109" s="4">
        <f>BFT!W109</f>
        <v>130.54916013437855</v>
      </c>
      <c r="E109" s="4">
        <f>CWG!W109</f>
        <v>170.94650649496083</v>
      </c>
      <c r="F109" s="4">
        <f>DCO!W109</f>
        <v>102.40685330347151</v>
      </c>
      <c r="G109" s="4">
        <f>'Poultry Fat'!W109</f>
        <v>134.99715635498325</v>
      </c>
      <c r="H109" s="4">
        <f>UCO!W109</f>
        <v>159</v>
      </c>
      <c r="I109" s="4">
        <f>'Yellow Grease'!W109</f>
        <v>213.21187499999996</v>
      </c>
      <c r="K109" s="4">
        <f t="shared" si="1"/>
        <v>161.88762499999996</v>
      </c>
      <c r="M109" s="4">
        <f>B109/'Feedstock Conversions'!$B$17</f>
        <v>9.8987625979843266</v>
      </c>
      <c r="N109" s="4">
        <f>C109/'Feedstock Conversions'!$B$13</f>
        <v>6.8891610738255045</v>
      </c>
      <c r="O109" s="4">
        <f>D109/'Feedstock Conversions'!$B$20</f>
        <v>16.845052920564974</v>
      </c>
      <c r="P109" s="4">
        <f>E109/'Feedstock Conversions'!$B$21</f>
        <v>21.754454886098351</v>
      </c>
      <c r="Q109" s="4">
        <f>F109/'Feedstock Conversions'!$B$14</f>
        <v>12.48864064676482</v>
      </c>
      <c r="R109" s="4">
        <f>G109/'Feedstock Conversions'!$B$19</f>
        <v>18.120423671809831</v>
      </c>
      <c r="S109" s="4">
        <f>I109/'Feedstock Conversions'!$B$24</f>
        <v>25.382366071428567</v>
      </c>
      <c r="T109" s="4">
        <f>I109/'Feedstock Conversions'!$B$23</f>
        <v>25.906667679222352</v>
      </c>
    </row>
    <row r="110" spans="1:20" x14ac:dyDescent="0.2">
      <c r="A110" s="3">
        <f>'Soybean Oil'!A110</f>
        <v>44225</v>
      </c>
      <c r="B110" s="4">
        <f>'Soybean Oil'!W110</f>
        <v>69.918219484882457</v>
      </c>
      <c r="C110" s="4">
        <f>'Canola Oil'!M110</f>
        <v>48.946399999999983</v>
      </c>
      <c r="D110" s="4">
        <f>BFT!W110</f>
        <v>130.79916013437855</v>
      </c>
      <c r="E110" s="4">
        <f>CWG!W110</f>
        <v>171.08850649496082</v>
      </c>
      <c r="F110" s="4">
        <f>DCO!W110</f>
        <v>103.84685330347156</v>
      </c>
      <c r="G110" s="4">
        <f>'Poultry Fat'!W110</f>
        <v>137.31653135498323</v>
      </c>
      <c r="H110" s="4">
        <f>UCO!W110</f>
        <v>162.80000000000001</v>
      </c>
      <c r="I110" s="4">
        <f>'Yellow Grease'!W110</f>
        <v>218.64</v>
      </c>
      <c r="K110" s="4">
        <f t="shared" si="1"/>
        <v>169.6936</v>
      </c>
      <c r="M110" s="4">
        <f>B110/'Feedstock Conversions'!$B$17</f>
        <v>9.3224292646509941</v>
      </c>
      <c r="N110" s="4">
        <f>C110/'Feedstock Conversions'!$B$13</f>
        <v>6.5699865771812052</v>
      </c>
      <c r="O110" s="4">
        <f>D110/'Feedstock Conversions'!$B$20</f>
        <v>16.877310985081103</v>
      </c>
      <c r="P110" s="4">
        <f>E110/'Feedstock Conversions'!$B$21</f>
        <v>21.772525642015886</v>
      </c>
      <c r="Q110" s="4">
        <f>F110/'Feedstock Conversions'!$B$14</f>
        <v>12.664250402862386</v>
      </c>
      <c r="R110" s="4">
        <f>G110/'Feedstock Conversions'!$B$19</f>
        <v>18.431749175165532</v>
      </c>
      <c r="S110" s="4">
        <f>I110/'Feedstock Conversions'!$B$24</f>
        <v>26.028571428571425</v>
      </c>
      <c r="T110" s="4">
        <f>I110/'Feedstock Conversions'!$B$23</f>
        <v>26.566221142162817</v>
      </c>
    </row>
    <row r="111" spans="1:20" x14ac:dyDescent="0.2">
      <c r="A111" s="3">
        <f>'Soybean Oil'!A111</f>
        <v>44232</v>
      </c>
      <c r="B111" s="4">
        <f>'Soybean Oil'!W111</f>
        <v>73.323219484882429</v>
      </c>
      <c r="C111" s="4">
        <f>'Canola Oil'!M111</f>
        <v>43.388699999999972</v>
      </c>
      <c r="D111" s="4">
        <f>BFT!W111</f>
        <v>119.17416013437855</v>
      </c>
      <c r="E111" s="4">
        <f>CWG!W111</f>
        <v>156.15830649496087</v>
      </c>
      <c r="F111" s="4">
        <f>DCO!W111</f>
        <v>100.9768533034715</v>
      </c>
      <c r="G111" s="4">
        <f>'Poultry Fat'!W111</f>
        <v>136.94403135498322</v>
      </c>
      <c r="H111" s="4">
        <f>UCO!W111</f>
        <v>157.76</v>
      </c>
      <c r="I111" s="4">
        <f>'Yellow Grease'!W111</f>
        <v>205.47199999999998</v>
      </c>
      <c r="K111" s="4">
        <f t="shared" si="1"/>
        <v>162.08330000000001</v>
      </c>
      <c r="M111" s="4">
        <f>B111/'Feedstock Conversions'!$B$17</f>
        <v>9.7764292646509912</v>
      </c>
      <c r="N111" s="4">
        <f>C111/'Feedstock Conversions'!$B$13</f>
        <v>5.8239865771812038</v>
      </c>
      <c r="O111" s="4">
        <f>D111/'Feedstock Conversions'!$B$20</f>
        <v>15.377310985081104</v>
      </c>
      <c r="P111" s="4">
        <f>E111/'Feedstock Conversions'!$B$21</f>
        <v>19.872525642015891</v>
      </c>
      <c r="Q111" s="4">
        <f>F111/'Feedstock Conversions'!$B$14</f>
        <v>12.314250402862379</v>
      </c>
      <c r="R111" s="4">
        <f>G111/'Feedstock Conversions'!$B$19</f>
        <v>18.381749175165535</v>
      </c>
      <c r="S111" s="4">
        <f>I111/'Feedstock Conversions'!$B$24</f>
        <v>24.460952380952378</v>
      </c>
      <c r="T111" s="4">
        <f>I111/'Feedstock Conversions'!$B$23</f>
        <v>24.966221142162816</v>
      </c>
    </row>
    <row r="112" spans="1:20" x14ac:dyDescent="0.2">
      <c r="A112" s="3">
        <f>'Soybean Oil'!A112</f>
        <v>44239</v>
      </c>
      <c r="B112" s="4">
        <f>'Soybean Oil'!W112</f>
        <v>79.413219484882461</v>
      </c>
      <c r="C112" s="4">
        <f>'Canola Oil'!M112</f>
        <v>42.080100000000016</v>
      </c>
      <c r="D112" s="4">
        <f>BFT!W112</f>
        <v>129.87416013437854</v>
      </c>
      <c r="E112" s="4">
        <f>CWG!W112</f>
        <v>164.45770649496092</v>
      </c>
      <c r="F112" s="4">
        <f>DCO!W112</f>
        <v>107.39685330347152</v>
      </c>
      <c r="G112" s="4">
        <f>'Poultry Fat'!W112</f>
        <v>141.80403135498324</v>
      </c>
      <c r="H112" s="4">
        <f>UCO!W112</f>
        <v>168.19999999999993</v>
      </c>
      <c r="I112" s="4">
        <f>'Yellow Grease'!W112</f>
        <v>211.86499999999995</v>
      </c>
      <c r="K112" s="4">
        <f t="shared" si="1"/>
        <v>169.78489999999994</v>
      </c>
      <c r="M112" s="4">
        <f>B112/'Feedstock Conversions'!$B$17</f>
        <v>10.588429264650994</v>
      </c>
      <c r="N112" s="4">
        <f>C112/'Feedstock Conversions'!$B$13</f>
        <v>5.6483355704698006</v>
      </c>
      <c r="O112" s="4">
        <f>D112/'Feedstock Conversions'!$B$20</f>
        <v>16.757956146371424</v>
      </c>
      <c r="P112" s="4">
        <f>E112/'Feedstock Conversions'!$B$21</f>
        <v>20.928697695973646</v>
      </c>
      <c r="Q112" s="4">
        <f>F112/'Feedstock Conversions'!$B$14</f>
        <v>13.097177232130674</v>
      </c>
      <c r="R112" s="4">
        <f>G112/'Feedstock Conversions'!$B$19</f>
        <v>19.034098168454125</v>
      </c>
      <c r="S112" s="4">
        <f>I112/'Feedstock Conversions'!$B$24</f>
        <v>25.222023809523805</v>
      </c>
      <c r="T112" s="4">
        <f>I112/'Feedstock Conversions'!$B$23</f>
        <v>25.743013365735109</v>
      </c>
    </row>
    <row r="113" spans="1:20" x14ac:dyDescent="0.2">
      <c r="A113" s="3">
        <f>'Soybean Oil'!A113</f>
        <v>44246</v>
      </c>
      <c r="B113" s="4">
        <f>'Soybean Oil'!W113</f>
        <v>80.753219484882436</v>
      </c>
      <c r="C113" s="4">
        <f>'Canola Oil'!M113</f>
        <v>27.268750000000011</v>
      </c>
      <c r="D113" s="4">
        <f>BFT!W113</f>
        <v>130.54916013437855</v>
      </c>
      <c r="E113" s="4">
        <f>CWG!W113</f>
        <v>169.04113149496084</v>
      </c>
      <c r="F113" s="4">
        <f>DCO!W113</f>
        <v>110.8568533034715</v>
      </c>
      <c r="G113" s="4">
        <f>'Poultry Fat'!W113</f>
        <v>148.76903135498321</v>
      </c>
      <c r="H113" s="4">
        <f>UCO!W113</f>
        <v>177.39999999999998</v>
      </c>
      <c r="I113" s="4">
        <f>'Yellow Grease'!W113</f>
        <v>213.86374999999998</v>
      </c>
      <c r="K113" s="4">
        <f t="shared" si="1"/>
        <v>186.59499999999997</v>
      </c>
      <c r="M113" s="4">
        <f>B113/'Feedstock Conversions'!$B$17</f>
        <v>10.767095931317659</v>
      </c>
      <c r="N113" s="4">
        <f>C113/'Feedstock Conversions'!$B$13</f>
        <v>3.6602348993288607</v>
      </c>
      <c r="O113" s="4">
        <f>D113/'Feedstock Conversions'!$B$20</f>
        <v>16.845052920564974</v>
      </c>
      <c r="P113" s="4">
        <f>E113/'Feedstock Conversions'!$B$21</f>
        <v>21.511979065278805</v>
      </c>
      <c r="Q113" s="4">
        <f>F113/'Feedstock Conversions'!$B$14</f>
        <v>13.519128451642867</v>
      </c>
      <c r="R113" s="4">
        <f>G113/'Feedstock Conversions'!$B$19</f>
        <v>19.968997497313183</v>
      </c>
      <c r="S113" s="4">
        <f>I113/'Feedstock Conversions'!$B$24</f>
        <v>25.459970238095234</v>
      </c>
      <c r="T113" s="4">
        <f>I113/'Feedstock Conversions'!$B$23</f>
        <v>25.985874848116644</v>
      </c>
    </row>
    <row r="114" spans="1:20" x14ac:dyDescent="0.2">
      <c r="A114" s="3">
        <f>'Soybean Oil'!A114</f>
        <v>44253</v>
      </c>
      <c r="B114" s="4">
        <f>'Soybean Oil'!W114</f>
        <v>51.228219484882459</v>
      </c>
      <c r="C114" s="4">
        <f>'Canola Oil'!M114</f>
        <v>8.9559999999999604</v>
      </c>
      <c r="D114" s="4">
        <f>BFT!W114</f>
        <v>115.94916013437853</v>
      </c>
      <c r="E114" s="4">
        <f>CWG!W114</f>
        <v>164.10265649496085</v>
      </c>
      <c r="F114" s="4">
        <f>DCO!W114</f>
        <v>103.7868533034715</v>
      </c>
      <c r="G114" s="4">
        <f>'Poultry Fat'!W114</f>
        <v>149.78903135498325</v>
      </c>
      <c r="H114" s="4">
        <f>UCO!W114</f>
        <v>178.04000000000002</v>
      </c>
      <c r="I114" s="4">
        <f>'Yellow Grease'!W114</f>
        <v>211.07399999999996</v>
      </c>
      <c r="K114" s="4">
        <f t="shared" si="1"/>
        <v>202.11799999999999</v>
      </c>
      <c r="M114" s="4">
        <f>B114/'Feedstock Conversions'!$B$17</f>
        <v>6.8304292646509941</v>
      </c>
      <c r="N114" s="4">
        <f>C114/'Feedstock Conversions'!$B$13</f>
        <v>1.2021476510067062</v>
      </c>
      <c r="O114" s="4">
        <f>D114/'Feedstock Conversions'!$B$20</f>
        <v>14.961181952823036</v>
      </c>
      <c r="P114" s="4">
        <f>E114/'Feedstock Conversions'!$B$21</f>
        <v>20.883514443237576</v>
      </c>
      <c r="Q114" s="4">
        <f>F114/'Feedstock Conversions'!$B$14</f>
        <v>12.656933329691649</v>
      </c>
      <c r="R114" s="4">
        <f>G114/'Feedstock Conversions'!$B$19</f>
        <v>20.105910248991041</v>
      </c>
      <c r="S114" s="4">
        <f>I114/'Feedstock Conversions'!$B$24</f>
        <v>25.127857142857138</v>
      </c>
      <c r="T114" s="4">
        <f>I114/'Feedstock Conversions'!$B$23</f>
        <v>25.646901579586871</v>
      </c>
    </row>
    <row r="115" spans="1:20" x14ac:dyDescent="0.2">
      <c r="A115" s="3">
        <f>'Soybean Oil'!A115</f>
        <v>44260</v>
      </c>
      <c r="B115" s="4">
        <f>'Soybean Oil'!W115</f>
        <v>55.608219484882454</v>
      </c>
      <c r="C115" s="4">
        <f>'Canola Oil'!M115</f>
        <v>20.091799999999978</v>
      </c>
      <c r="D115" s="4">
        <f>BFT!W115</f>
        <v>123.29916013437855</v>
      </c>
      <c r="E115" s="4">
        <f>CWG!W115</f>
        <v>159.40440649496082</v>
      </c>
      <c r="F115" s="4">
        <f>DCO!W115</f>
        <v>98.566853303471476</v>
      </c>
      <c r="G115" s="4">
        <f>'Poultry Fat'!W115</f>
        <v>161.04403135498325</v>
      </c>
      <c r="H115" s="4">
        <f>UCO!W115</f>
        <v>185</v>
      </c>
      <c r="I115" s="4">
        <f>'Yellow Grease'!W115</f>
        <v>216.49</v>
      </c>
      <c r="K115" s="4">
        <f t="shared" si="1"/>
        <v>196.39820000000003</v>
      </c>
      <c r="M115" s="4">
        <f>B115/'Feedstock Conversions'!$B$17</f>
        <v>7.4144292646509937</v>
      </c>
      <c r="N115" s="4">
        <f>C115/'Feedstock Conversions'!$B$13</f>
        <v>2.6968859060402655</v>
      </c>
      <c r="O115" s="4">
        <f>D115/'Feedstock Conversions'!$B$20</f>
        <v>15.909569049597232</v>
      </c>
      <c r="P115" s="4">
        <f>E115/'Feedstock Conversions'!$B$21</f>
        <v>20.285620577113875</v>
      </c>
      <c r="Q115" s="4">
        <f>F115/'Feedstock Conversions'!$B$14</f>
        <v>12.020347963837986</v>
      </c>
      <c r="R115" s="4">
        <f>G115/'Feedstock Conversions'!$B$19</f>
        <v>21.616648504024596</v>
      </c>
      <c r="S115" s="4">
        <f>I115/'Feedstock Conversions'!$B$24</f>
        <v>25.772619047619049</v>
      </c>
      <c r="T115" s="4">
        <f>I115/'Feedstock Conversions'!$B$23</f>
        <v>26.304981773997568</v>
      </c>
    </row>
    <row r="116" spans="1:20" x14ac:dyDescent="0.2">
      <c r="A116" s="3">
        <f>'Soybean Oil'!A116</f>
        <v>44267</v>
      </c>
      <c r="B116" s="4">
        <f>'Soybean Oil'!W116</f>
        <v>35.893219484882366</v>
      </c>
      <c r="C116" s="4">
        <f>'Canola Oil'!M116</f>
        <v>-0.11010000000010223</v>
      </c>
      <c r="D116" s="4">
        <f>BFT!W116</f>
        <v>138.42416013437855</v>
      </c>
      <c r="E116" s="4">
        <f>CWG!W116</f>
        <v>159.54520649496084</v>
      </c>
      <c r="F116" s="4">
        <f>DCO!W116</f>
        <v>93.786853303471503</v>
      </c>
      <c r="G116" s="4">
        <f>'Poultry Fat'!W116</f>
        <v>165.14403135498321</v>
      </c>
      <c r="H116" s="4">
        <f>UCO!W116</f>
        <v>186.35999999999996</v>
      </c>
      <c r="I116" s="4">
        <f>'Yellow Grease'!W116</f>
        <v>222.32199999999995</v>
      </c>
      <c r="K116" s="4">
        <f t="shared" si="1"/>
        <v>222.43210000000005</v>
      </c>
      <c r="M116" s="4">
        <f>B116/'Feedstock Conversions'!$B$17</f>
        <v>4.7857625979843155</v>
      </c>
      <c r="N116" s="4">
        <f>C116/'Feedstock Conversions'!$B$13</f>
        <v>-1.4778523489946608E-2</v>
      </c>
      <c r="O116" s="4">
        <f>D116/'Feedstock Conversions'!$B$20</f>
        <v>17.861181952823038</v>
      </c>
      <c r="P116" s="4">
        <f>E116/'Feedstock Conversions'!$B$21</f>
        <v>20.303538622418024</v>
      </c>
      <c r="Q116" s="4">
        <f>F116/'Feedstock Conversions'!$B$14</f>
        <v>11.437421134569696</v>
      </c>
      <c r="R116" s="4">
        <f>G116/'Feedstock Conversions'!$B$19</f>
        <v>22.16698407449439</v>
      </c>
      <c r="S116" s="4">
        <f>I116/'Feedstock Conversions'!$B$24</f>
        <v>26.466904761904754</v>
      </c>
      <c r="T116" s="4">
        <f>I116/'Feedstock Conversions'!$B$23</f>
        <v>27.013608748481158</v>
      </c>
    </row>
    <row r="117" spans="1:20" x14ac:dyDescent="0.2">
      <c r="A117" s="3">
        <f>'Soybean Oil'!A117</f>
        <v>44274</v>
      </c>
      <c r="B117" s="4">
        <f>'Soybean Oil'!W117</f>
        <v>34.373219484882497</v>
      </c>
      <c r="C117" s="4">
        <f>'Canola Oil'!M117</f>
        <v>2.9166999999999916</v>
      </c>
      <c r="D117" s="4">
        <f>BFT!W117</f>
        <v>132.92416013437855</v>
      </c>
      <c r="E117" s="4">
        <f>CWG!W117</f>
        <v>151.47180649496084</v>
      </c>
      <c r="F117" s="4">
        <f>DCO!W117</f>
        <v>86.156853303471507</v>
      </c>
      <c r="G117" s="4">
        <f>'Poultry Fat'!W117</f>
        <v>150.55903135498323</v>
      </c>
      <c r="H117" s="4">
        <f>UCO!W117</f>
        <v>191.31999999999994</v>
      </c>
      <c r="I117" s="4">
        <f>'Yellow Grease'!W117</f>
        <v>223.26899999999995</v>
      </c>
      <c r="K117" s="4">
        <f t="shared" si="1"/>
        <v>220.35229999999996</v>
      </c>
      <c r="M117" s="4">
        <f>B117/'Feedstock Conversions'!$B$17</f>
        <v>4.5830959313176667</v>
      </c>
      <c r="N117" s="4">
        <f>C117/'Feedstock Conversions'!$B$13</f>
        <v>0.39150335570469685</v>
      </c>
      <c r="O117" s="4">
        <f>D117/'Feedstock Conversions'!$B$20</f>
        <v>17.151504533468202</v>
      </c>
      <c r="P117" s="4">
        <f>E117/'Feedstock Conversions'!$B$21</f>
        <v>19.276127067314945</v>
      </c>
      <c r="Q117" s="4">
        <f>F117/'Feedstock Conversions'!$B$14</f>
        <v>10.506933329691648</v>
      </c>
      <c r="R117" s="4">
        <f>G117/'Feedstock Conversions'!$B$19</f>
        <v>20.209265953689023</v>
      </c>
      <c r="S117" s="4">
        <f>I117/'Feedstock Conversions'!$B$24</f>
        <v>26.579642857142851</v>
      </c>
      <c r="T117" s="4">
        <f>I117/'Feedstock Conversions'!$B$23</f>
        <v>27.128675577156734</v>
      </c>
    </row>
    <row r="118" spans="1:20" x14ac:dyDescent="0.2">
      <c r="A118" s="3">
        <f>'Soybean Oil'!A118</f>
        <v>44281</v>
      </c>
      <c r="B118" s="4">
        <f>'Soybean Oil'!W118</f>
        <v>25.133219484882488</v>
      </c>
      <c r="C118" s="4">
        <f>'Canola Oil'!M118</f>
        <v>-6.2617000000000189</v>
      </c>
      <c r="D118" s="4">
        <f>BFT!W118</f>
        <v>93.399160134378519</v>
      </c>
      <c r="E118" s="4">
        <f>CWG!W118</f>
        <v>143.61380649496084</v>
      </c>
      <c r="F118" s="4">
        <f>DCO!W118</f>
        <v>74.676853303471546</v>
      </c>
      <c r="G118" s="4">
        <f>'Poultry Fat'!W118</f>
        <v>145.3440313549832</v>
      </c>
      <c r="H118" s="4">
        <f>UCO!W118</f>
        <v>187.11999999999995</v>
      </c>
      <c r="I118" s="4">
        <f>'Yellow Grease'!W118</f>
        <v>217.50799999999998</v>
      </c>
      <c r="K118" s="4">
        <f t="shared" si="1"/>
        <v>223.7697</v>
      </c>
      <c r="M118" s="4">
        <f>B118/'Feedstock Conversions'!$B$17</f>
        <v>3.3510959313176651</v>
      </c>
      <c r="N118" s="4">
        <f>C118/'Feedstock Conversions'!$B$13</f>
        <v>-0.84049664429530457</v>
      </c>
      <c r="O118" s="4">
        <f>D118/'Feedstock Conversions'!$B$20</f>
        <v>12.051504533468195</v>
      </c>
      <c r="P118" s="4">
        <f>E118/'Feedstock Conversions'!$B$21</f>
        <v>18.276127067314945</v>
      </c>
      <c r="Q118" s="4">
        <f>F118/'Feedstock Conversions'!$B$14</f>
        <v>9.1069333296916533</v>
      </c>
      <c r="R118" s="4">
        <f>G118/'Feedstock Conversions'!$B$19</f>
        <v>19.50926595368902</v>
      </c>
      <c r="S118" s="4">
        <f>I118/'Feedstock Conversions'!$B$24</f>
        <v>25.893809523809519</v>
      </c>
      <c r="T118" s="4">
        <f>I118/'Feedstock Conversions'!$B$23</f>
        <v>26.428675577156739</v>
      </c>
    </row>
    <row r="119" spans="1:20" x14ac:dyDescent="0.2">
      <c r="A119" s="3">
        <f>'Soybean Oil'!A119</f>
        <v>44288</v>
      </c>
      <c r="B119" s="4">
        <f>'Soybean Oil'!W119</f>
        <v>50.385883258678632</v>
      </c>
      <c r="C119" s="4">
        <f>'Canola Oil'!M119</f>
        <v>-24.525375000000054</v>
      </c>
      <c r="D119" s="4">
        <f>BFT!W119</f>
        <v>85.017704367301235</v>
      </c>
      <c r="E119" s="4">
        <f>CWG!W119</f>
        <v>141.40195108622623</v>
      </c>
      <c r="F119" s="4">
        <f>DCO!W119</f>
        <v>68.268732362821993</v>
      </c>
      <c r="G119" s="4">
        <f>'Poultry Fat'!W119</f>
        <v>142.12951903695409</v>
      </c>
      <c r="H119" s="4">
        <f>UCO!W119</f>
        <v>184.59999999999997</v>
      </c>
      <c r="I119" s="4">
        <f>'Yellow Grease'!W119</f>
        <v>212.57</v>
      </c>
      <c r="K119" s="4">
        <f t="shared" si="1"/>
        <v>237.09537500000005</v>
      </c>
      <c r="M119" s="4">
        <f>B119/'Feedstock Conversions'!$B$17</f>
        <v>6.7181177678238173</v>
      </c>
      <c r="N119" s="4">
        <f>C119/'Feedstock Conversions'!$B$13</f>
        <v>-3.2919966442953092</v>
      </c>
      <c r="O119" s="4">
        <f>D119/'Feedstock Conversions'!$B$20</f>
        <v>10.970026369974352</v>
      </c>
      <c r="P119" s="4">
        <f>E119/'Feedstock Conversions'!$B$21</f>
        <v>17.994648903821105</v>
      </c>
      <c r="Q119" s="4">
        <f>F119/'Feedstock Conversions'!$B$14</f>
        <v>8.3254551661978056</v>
      </c>
      <c r="R119" s="4">
        <f>G119/'Feedstock Conversions'!$B$19</f>
        <v>19.077787790195181</v>
      </c>
      <c r="S119" s="4">
        <f>I119/'Feedstock Conversions'!$B$24</f>
        <v>25.30595238095238</v>
      </c>
      <c r="T119" s="4">
        <f>I119/'Feedstock Conversions'!$B$23</f>
        <v>25.828675577156741</v>
      </c>
    </row>
    <row r="120" spans="1:20" x14ac:dyDescent="0.2">
      <c r="A120" s="3">
        <f>'Soybean Oil'!A120</f>
        <v>44295</v>
      </c>
      <c r="B120" s="4">
        <f>'Soybean Oil'!W120</f>
        <v>54.552133258678623</v>
      </c>
      <c r="C120" s="4">
        <f>'Canola Oil'!M120</f>
        <v>-42.656900000000064</v>
      </c>
      <c r="D120" s="4">
        <f>BFT!W120</f>
        <v>103.99270436730126</v>
      </c>
      <c r="E120" s="4">
        <f>CWG!W120</f>
        <v>153.40195108622623</v>
      </c>
      <c r="F120" s="4">
        <f>DCO!W120</f>
        <v>101.17873236282196</v>
      </c>
      <c r="G120" s="4">
        <f>'Poultry Fat'!W120</f>
        <v>149.28701903695412</v>
      </c>
      <c r="H120" s="4">
        <f>UCO!W120</f>
        <v>196.59999999999997</v>
      </c>
      <c r="I120" s="4">
        <f>'Yellow Grease'!W120</f>
        <v>224.57</v>
      </c>
      <c r="K120" s="4">
        <f t="shared" si="1"/>
        <v>267.22690000000006</v>
      </c>
      <c r="M120" s="4">
        <f>B120/'Feedstock Conversions'!$B$17</f>
        <v>7.2736177678238167</v>
      </c>
      <c r="N120" s="4">
        <f>C120/'Feedstock Conversions'!$B$13</f>
        <v>-5.7257583892617534</v>
      </c>
      <c r="O120" s="4">
        <f>D120/'Feedstock Conversions'!$B$20</f>
        <v>13.41841346674855</v>
      </c>
      <c r="P120" s="4">
        <f>E120/'Feedstock Conversions'!$B$21</f>
        <v>19.52175503769741</v>
      </c>
      <c r="Q120" s="4">
        <f>F120/'Feedstock Conversions'!$B$14</f>
        <v>12.338869800344142</v>
      </c>
      <c r="R120" s="4">
        <f>G120/'Feedstock Conversions'!$B$19</f>
        <v>20.038526045228739</v>
      </c>
      <c r="S120" s="4">
        <f>I120/'Feedstock Conversions'!$B$24</f>
        <v>26.734523809523807</v>
      </c>
      <c r="T120" s="4">
        <f>I120/'Feedstock Conversions'!$B$23</f>
        <v>27.286755771567435</v>
      </c>
    </row>
    <row r="121" spans="1:20" x14ac:dyDescent="0.2">
      <c r="A121" s="3">
        <f>'Soybean Oil'!A121</f>
        <v>44302</v>
      </c>
      <c r="B121" s="4">
        <f>'Soybean Oil'!W121</f>
        <v>42.357133258678573</v>
      </c>
      <c r="C121" s="4">
        <f>'Canola Oil'!M121</f>
        <v>-45.710599999999999</v>
      </c>
      <c r="D121" s="4">
        <f>BFT!W121</f>
        <v>134.39270436730123</v>
      </c>
      <c r="E121" s="4">
        <f>CWG!W121</f>
        <v>172.97355108622628</v>
      </c>
      <c r="F121" s="4">
        <f>DCO!W121</f>
        <v>139.67873236282196</v>
      </c>
      <c r="G121" s="4">
        <f>'Poultry Fat'!W121</f>
        <v>166.54201903695412</v>
      </c>
      <c r="H121" s="4">
        <f>UCO!W121</f>
        <v>214.59999999999997</v>
      </c>
      <c r="I121" s="4">
        <f>'Yellow Grease'!W121</f>
        <v>242.57</v>
      </c>
      <c r="K121" s="4">
        <f t="shared" si="1"/>
        <v>288.28059999999999</v>
      </c>
      <c r="M121" s="4">
        <f>B121/'Feedstock Conversions'!$B$17</f>
        <v>5.6476177678238093</v>
      </c>
      <c r="N121" s="4">
        <f>C121/'Feedstock Conversions'!$B$13</f>
        <v>-6.1356510067114094</v>
      </c>
      <c r="O121" s="4">
        <f>D121/'Feedstock Conversions'!$B$20</f>
        <v>17.340994111909836</v>
      </c>
      <c r="P121" s="4">
        <f>E121/'Feedstock Conversions'!$B$21</f>
        <v>22.012414238511873</v>
      </c>
      <c r="Q121" s="4">
        <f>F121/'Feedstock Conversions'!$B$14</f>
        <v>17.033991751563654</v>
      </c>
      <c r="R121" s="4">
        <f>G121/'Feedstock Conversions'!$B$19</f>
        <v>22.354633427779074</v>
      </c>
      <c r="S121" s="4">
        <f>I121/'Feedstock Conversions'!$B$24</f>
        <v>28.87738095238095</v>
      </c>
      <c r="T121" s="4">
        <f>I121/'Feedstock Conversions'!$B$23</f>
        <v>29.473876063183472</v>
      </c>
    </row>
    <row r="122" spans="1:20" x14ac:dyDescent="0.2">
      <c r="A122" s="3">
        <f>'Soybean Oil'!A122</f>
        <v>44309</v>
      </c>
      <c r="B122" s="4">
        <f>'Soybean Oil'!W122</f>
        <v>-35.747866741321445</v>
      </c>
      <c r="C122" s="4">
        <f>'Canola Oil'!M122</f>
        <v>-97.964899999999943</v>
      </c>
      <c r="D122" s="4">
        <f>BFT!W122</f>
        <v>134.39270436730123</v>
      </c>
      <c r="E122" s="4">
        <f>CWG!W122</f>
        <v>171.40195108622623</v>
      </c>
      <c r="F122" s="4">
        <f>DCO!W122</f>
        <v>152.388732362822</v>
      </c>
      <c r="G122" s="4">
        <f>'Poultry Fat'!W122</f>
        <v>166.54201903695412</v>
      </c>
      <c r="H122" s="4">
        <f>UCO!W122</f>
        <v>214.59999999999997</v>
      </c>
      <c r="I122" s="4">
        <f>'Yellow Grease'!W122</f>
        <v>242.57</v>
      </c>
      <c r="K122" s="4">
        <f t="shared" si="1"/>
        <v>340.53489999999994</v>
      </c>
      <c r="M122" s="4">
        <f>B122/'Feedstock Conversions'!$B$17</f>
        <v>-4.7663822321761931</v>
      </c>
      <c r="N122" s="4">
        <f>C122/'Feedstock Conversions'!$B$13</f>
        <v>-13.149651006711402</v>
      </c>
      <c r="O122" s="4">
        <f>D122/'Feedstock Conversions'!$B$20</f>
        <v>17.340994111909836</v>
      </c>
      <c r="P122" s="4">
        <f>E122/'Feedstock Conversions'!$B$21</f>
        <v>21.812414238511867</v>
      </c>
      <c r="Q122" s="4">
        <f>F122/'Feedstock Conversions'!$B$14</f>
        <v>18.583991751563659</v>
      </c>
      <c r="R122" s="4">
        <f>G122/'Feedstock Conversions'!$B$19</f>
        <v>22.354633427779074</v>
      </c>
      <c r="S122" s="4">
        <f>I122/'Feedstock Conversions'!$B$24</f>
        <v>28.87738095238095</v>
      </c>
      <c r="T122" s="4">
        <f>I122/'Feedstock Conversions'!$B$23</f>
        <v>29.473876063183472</v>
      </c>
    </row>
    <row r="123" spans="1:20" x14ac:dyDescent="0.2">
      <c r="A123" s="3">
        <f>'Soybean Oil'!A123</f>
        <v>44316</v>
      </c>
      <c r="B123" s="4">
        <f>'Soybean Oil'!W123</f>
        <v>-61.5478667413214</v>
      </c>
      <c r="C123" s="4">
        <f>'Canola Oil'!M123</f>
        <v>-154.65940000000001</v>
      </c>
      <c r="D123" s="4">
        <f>BFT!W123</f>
        <v>134.39270436730123</v>
      </c>
      <c r="E123" s="4">
        <f>CWG!W123</f>
        <v>169.04455108622625</v>
      </c>
      <c r="F123" s="4">
        <f>DCO!W123</f>
        <v>158.12873236282201</v>
      </c>
      <c r="G123" s="4">
        <f>'Poultry Fat'!W123</f>
        <v>166.54201903695412</v>
      </c>
      <c r="H123" s="4">
        <f>UCO!W123</f>
        <v>213.33999999999997</v>
      </c>
      <c r="I123" s="4">
        <f>'Yellow Grease'!W123</f>
        <v>240.92399999999998</v>
      </c>
      <c r="K123" s="4">
        <f t="shared" si="1"/>
        <v>395.58339999999998</v>
      </c>
      <c r="M123" s="4">
        <f>B123/'Feedstock Conversions'!$B$17</f>
        <v>-8.2063822321761872</v>
      </c>
      <c r="N123" s="4">
        <f>C123/'Feedstock Conversions'!$B$13</f>
        <v>-20.759651006711408</v>
      </c>
      <c r="O123" s="4">
        <f>D123/'Feedstock Conversions'!$B$20</f>
        <v>17.340994111909836</v>
      </c>
      <c r="P123" s="4">
        <f>E123/'Feedstock Conversions'!$B$21</f>
        <v>21.51241423851187</v>
      </c>
      <c r="Q123" s="4">
        <f>F123/'Feedstock Conversions'!$B$14</f>
        <v>19.283991751563661</v>
      </c>
      <c r="R123" s="4">
        <f>G123/'Feedstock Conversions'!$B$19</f>
        <v>22.354633427779074</v>
      </c>
      <c r="S123" s="4">
        <f>I123/'Feedstock Conversions'!$B$24</f>
        <v>28.681428571428569</v>
      </c>
      <c r="T123" s="4">
        <f>I123/'Feedstock Conversions'!$B$23</f>
        <v>29.273876063183472</v>
      </c>
    </row>
    <row r="124" spans="1:20" x14ac:dyDescent="0.2">
      <c r="A124" s="3">
        <f>'Soybean Oil'!A124</f>
        <v>44323</v>
      </c>
      <c r="B124" s="4">
        <f>'Soybean Oil'!W124</f>
        <v>-82.127866741321441</v>
      </c>
      <c r="C124" s="4">
        <f>'Canola Oil'!M124</f>
        <v>-178.3057</v>
      </c>
      <c r="D124" s="4">
        <f>BFT!W124</f>
        <v>128.19270436730125</v>
      </c>
      <c r="E124" s="4">
        <f>CWG!W124</f>
        <v>164.32975108622628</v>
      </c>
      <c r="F124" s="4">
        <f>DCO!W124</f>
        <v>148.28873236282203</v>
      </c>
      <c r="G124" s="4">
        <f>'Poultry Fat'!W124</f>
        <v>166.54201903695412</v>
      </c>
      <c r="H124" s="4">
        <f>UCO!W124</f>
        <v>207.04000000000002</v>
      </c>
      <c r="I124" s="4">
        <f>'Yellow Grease'!W124</f>
        <v>234.33999999999997</v>
      </c>
      <c r="K124" s="4">
        <f t="shared" si="1"/>
        <v>412.64569999999998</v>
      </c>
      <c r="M124" s="4">
        <f>B124/'Feedstock Conversions'!$B$17</f>
        <v>-10.950382232176192</v>
      </c>
      <c r="N124" s="4">
        <f>C124/'Feedstock Conversions'!$B$13</f>
        <v>-23.933651006711408</v>
      </c>
      <c r="O124" s="4">
        <f>D124/'Feedstock Conversions'!$B$20</f>
        <v>16.540994111909839</v>
      </c>
      <c r="P124" s="4">
        <f>E124/'Feedstock Conversions'!$B$21</f>
        <v>20.912414238511872</v>
      </c>
      <c r="Q124" s="4">
        <f>F124/'Feedstock Conversions'!$B$14</f>
        <v>18.083991751563666</v>
      </c>
      <c r="R124" s="4">
        <f>G124/'Feedstock Conversions'!$B$19</f>
        <v>22.354633427779074</v>
      </c>
      <c r="S124" s="4">
        <f>I124/'Feedstock Conversions'!$B$24</f>
        <v>27.897619047619042</v>
      </c>
      <c r="T124" s="4">
        <f>I124/'Feedstock Conversions'!$B$23</f>
        <v>28.473876063183472</v>
      </c>
    </row>
    <row r="125" spans="1:20" x14ac:dyDescent="0.2">
      <c r="A125" s="3">
        <f>'Soybean Oil'!A125</f>
        <v>44330</v>
      </c>
      <c r="B125" s="4">
        <f>'Soybean Oil'!W125</f>
        <v>-121.83286674132148</v>
      </c>
      <c r="C125" s="4">
        <f>'Canola Oil'!M125</f>
        <v>-168.41600000000005</v>
      </c>
      <c r="D125" s="4">
        <f>BFT!W125</f>
        <v>150.64270436730123</v>
      </c>
      <c r="E125" s="4">
        <f>CWG!W125</f>
        <v>184.40075108622625</v>
      </c>
      <c r="F125" s="4">
        <f>DCO!W125</f>
        <v>154.24873236282201</v>
      </c>
      <c r="G125" s="4">
        <f>'Poultry Fat'!W125</f>
        <v>179.3670190369541</v>
      </c>
      <c r="H125" s="4">
        <f>UCO!W125</f>
        <v>226.83999999999997</v>
      </c>
      <c r="I125" s="4">
        <f>'Yellow Grease'!W125</f>
        <v>255.048</v>
      </c>
      <c r="K125" s="4">
        <f t="shared" si="1"/>
        <v>423.46400000000006</v>
      </c>
      <c r="M125" s="4">
        <f>B125/'Feedstock Conversions'!$B$17</f>
        <v>-16.244382232176196</v>
      </c>
      <c r="N125" s="4">
        <f>C125/'Feedstock Conversions'!$B$13</f>
        <v>-22.606174496644304</v>
      </c>
      <c r="O125" s="4">
        <f>D125/'Feedstock Conversions'!$B$20</f>
        <v>19.437768305458224</v>
      </c>
      <c r="P125" s="4">
        <f>E125/'Feedstock Conversions'!$B$21</f>
        <v>23.466626506264475</v>
      </c>
      <c r="Q125" s="4">
        <f>F125/'Feedstock Conversions'!$B$14</f>
        <v>18.810821019856345</v>
      </c>
      <c r="R125" s="4">
        <f>G125/'Feedstock Conversions'!$B$19</f>
        <v>24.076109937846187</v>
      </c>
      <c r="S125" s="4">
        <f>I125/'Feedstock Conversions'!$B$24</f>
        <v>30.362857142857141</v>
      </c>
      <c r="T125" s="4">
        <f>I125/'Feedstock Conversions'!$B$23</f>
        <v>30.990036452004858</v>
      </c>
    </row>
    <row r="126" spans="1:20" x14ac:dyDescent="0.2">
      <c r="A126" s="3">
        <f>'Soybean Oil'!A126</f>
        <v>44337</v>
      </c>
      <c r="B126" s="4">
        <f>'Soybean Oil'!W126</f>
        <v>-149.27286674132142</v>
      </c>
      <c r="C126" s="4">
        <f>'Canola Oil'!M126</f>
        <v>-162.78640000000007</v>
      </c>
      <c r="D126" s="4">
        <f>BFT!W126</f>
        <v>151.14270436730123</v>
      </c>
      <c r="E126" s="4">
        <f>CWG!W126</f>
        <v>190.18535108622621</v>
      </c>
      <c r="F126" s="4">
        <f>DCO!W126</f>
        <v>148.51873236282199</v>
      </c>
      <c r="G126" s="4">
        <f>'Poultry Fat'!W126</f>
        <v>173.76201903695409</v>
      </c>
      <c r="H126" s="4">
        <f>UCO!W126</f>
        <v>236.11999999999995</v>
      </c>
      <c r="I126" s="4">
        <f>'Yellow Grease'!W126</f>
        <v>265.08124999999995</v>
      </c>
      <c r="K126" s="4">
        <f t="shared" si="1"/>
        <v>427.86765000000003</v>
      </c>
      <c r="M126" s="4">
        <f>B126/'Feedstock Conversions'!$B$17</f>
        <v>-19.903048898842858</v>
      </c>
      <c r="N126" s="4">
        <f>C126/'Feedstock Conversions'!$B$13</f>
        <v>-21.850523489932893</v>
      </c>
      <c r="O126" s="4">
        <f>D126/'Feedstock Conversions'!$B$20</f>
        <v>19.50228443449048</v>
      </c>
      <c r="P126" s="4">
        <f>E126/'Feedstock Conversions'!$B$21</f>
        <v>24.202768018099544</v>
      </c>
      <c r="Q126" s="4">
        <f>F126/'Feedstock Conversions'!$B$14</f>
        <v>18.112040532051463</v>
      </c>
      <c r="R126" s="4">
        <f>G126/'Feedstock Conversions'!$B$19</f>
        <v>23.323760944557595</v>
      </c>
      <c r="S126" s="4">
        <f>I126/'Feedstock Conversions'!$B$24</f>
        <v>31.557291666666661</v>
      </c>
      <c r="T126" s="4">
        <f>I126/'Feedstock Conversions'!$B$23</f>
        <v>32.209143377885773</v>
      </c>
    </row>
    <row r="127" spans="1:20" x14ac:dyDescent="0.2">
      <c r="A127" s="3">
        <f>'Soybean Oil'!A127</f>
        <v>44344</v>
      </c>
      <c r="B127" s="4">
        <f>'Soybean Oil'!W127</f>
        <v>-141.38286674132144</v>
      </c>
      <c r="C127" s="4">
        <f>'Canola Oil'!M127</f>
        <v>-154.94899999999996</v>
      </c>
      <c r="D127" s="4">
        <f>BFT!W127</f>
        <v>151.14270436730123</v>
      </c>
      <c r="E127" s="4">
        <f>CWG!W127</f>
        <v>180.75575108622627</v>
      </c>
      <c r="F127" s="4">
        <f>DCO!W127</f>
        <v>136.62873236282201</v>
      </c>
      <c r="G127" s="4">
        <f>'Poultry Fat'!W127</f>
        <v>169.29201903695412</v>
      </c>
      <c r="H127" s="4">
        <f>UCO!W127</f>
        <v>228.98000000000002</v>
      </c>
      <c r="I127" s="4">
        <f>'Yellow Grease'!W127</f>
        <v>260.34899999999993</v>
      </c>
      <c r="K127" s="4">
        <f t="shared" si="1"/>
        <v>415.29799999999989</v>
      </c>
      <c r="M127" s="4">
        <f>B127/'Feedstock Conversions'!$B$17</f>
        <v>-18.851048898842858</v>
      </c>
      <c r="N127" s="4">
        <f>C127/'Feedstock Conversions'!$B$13</f>
        <v>-20.798523489932879</v>
      </c>
      <c r="O127" s="4">
        <f>D127/'Feedstock Conversions'!$B$20</f>
        <v>19.50228443449048</v>
      </c>
      <c r="P127" s="4">
        <f>E127/'Feedstock Conversions'!$B$21</f>
        <v>23.002768018099552</v>
      </c>
      <c r="Q127" s="4">
        <f>F127/'Feedstock Conversions'!$B$14</f>
        <v>16.662040532051467</v>
      </c>
      <c r="R127" s="4">
        <f>G127/'Feedstock Conversions'!$B$19</f>
        <v>22.723760944557601</v>
      </c>
      <c r="S127" s="4">
        <f>I127/'Feedstock Conversions'!$B$24</f>
        <v>30.993928571428562</v>
      </c>
      <c r="T127" s="4">
        <f>I127/'Feedstock Conversions'!$B$23</f>
        <v>31.634143377885774</v>
      </c>
    </row>
    <row r="128" spans="1:20" x14ac:dyDescent="0.2">
      <c r="A128" s="3">
        <f>'Soybean Oil'!A128</f>
        <v>44351</v>
      </c>
      <c r="B128" s="4">
        <f>'Soybean Oil'!W128</f>
        <v>-168.65786674132141</v>
      </c>
      <c r="C128" s="4">
        <f>'Canola Oil'!M128</f>
        <v>-155.95050000000003</v>
      </c>
      <c r="D128" s="4">
        <f>BFT!W128</f>
        <v>153.64270436730123</v>
      </c>
      <c r="E128" s="4">
        <f>CWG!W128</f>
        <v>178.54095108622624</v>
      </c>
      <c r="F128" s="4">
        <f>DCO!W128</f>
        <v>128.98123236282203</v>
      </c>
      <c r="G128" s="4">
        <f>'Poultry Fat'!W128</f>
        <v>171.79201903695412</v>
      </c>
      <c r="H128" s="4">
        <f>UCO!W128</f>
        <v>229.8</v>
      </c>
      <c r="I128" s="4">
        <f>'Yellow Grease'!W128</f>
        <v>259.35124999999999</v>
      </c>
      <c r="K128" s="4">
        <f t="shared" si="1"/>
        <v>415.30175000000003</v>
      </c>
      <c r="M128" s="4">
        <f>B128/'Feedstock Conversions'!$B$17</f>
        <v>-22.487715565509522</v>
      </c>
      <c r="N128" s="4">
        <f>C128/'Feedstock Conversions'!$B$13</f>
        <v>-20.932953020134232</v>
      </c>
      <c r="O128" s="4">
        <f>D128/'Feedstock Conversions'!$B$20</f>
        <v>19.824865079651772</v>
      </c>
      <c r="P128" s="4">
        <f>E128/'Feedstock Conversions'!$B$21</f>
        <v>22.720915129323778</v>
      </c>
      <c r="Q128" s="4">
        <f>F128/'Feedstock Conversions'!$B$14</f>
        <v>15.729418580831956</v>
      </c>
      <c r="R128" s="4">
        <f>G128/'Feedstock Conversions'!$B$19</f>
        <v>23.059331414356258</v>
      </c>
      <c r="S128" s="4">
        <f>I128/'Feedstock Conversions'!$B$24</f>
        <v>30.875148809523807</v>
      </c>
      <c r="T128" s="4">
        <f>I128/'Feedstock Conversions'!$B$23</f>
        <v>31.512910085054674</v>
      </c>
    </row>
    <row r="129" spans="1:20" x14ac:dyDescent="0.2">
      <c r="A129" s="3">
        <f>'Soybean Oil'!A129</f>
        <v>44358</v>
      </c>
      <c r="B129" s="4">
        <f>'Soybean Oil'!W129</f>
        <v>-158.89286674132143</v>
      </c>
      <c r="C129" s="4">
        <f>'Canola Oil'!M129</f>
        <v>-137.14060000000006</v>
      </c>
      <c r="D129" s="4">
        <f>BFT!W129</f>
        <v>166.74270436730126</v>
      </c>
      <c r="E129" s="4">
        <f>CWG!W129</f>
        <v>188.32495108622624</v>
      </c>
      <c r="F129" s="4">
        <f>DCO!W129</f>
        <v>138.388732362822</v>
      </c>
      <c r="G129" s="4">
        <f>'Poultry Fat'!W129</f>
        <v>197.29201903695412</v>
      </c>
      <c r="H129" s="4">
        <f>UCO!W129</f>
        <v>247.74</v>
      </c>
      <c r="I129" s="4">
        <f>'Yellow Grease'!W129</f>
        <v>280.53050000000002</v>
      </c>
      <c r="K129" s="4">
        <f t="shared" si="1"/>
        <v>417.67110000000008</v>
      </c>
      <c r="M129" s="4">
        <f>B129/'Feedstock Conversions'!$B$17</f>
        <v>-21.185715565509522</v>
      </c>
      <c r="N129" s="4">
        <f>C129/'Feedstock Conversions'!$B$13</f>
        <v>-18.408134228187926</v>
      </c>
      <c r="O129" s="4">
        <f>D129/'Feedstock Conversions'!$B$20</f>
        <v>21.515187660296938</v>
      </c>
      <c r="P129" s="4">
        <f>E129/'Feedstock Conversions'!$B$21</f>
        <v>23.966015663810925</v>
      </c>
      <c r="Q129" s="4">
        <f>F129/'Feedstock Conversions'!$B$14</f>
        <v>16.876674678392927</v>
      </c>
      <c r="R129" s="4">
        <f>G129/'Feedstock Conversions'!$B$19</f>
        <v>26.482150206302567</v>
      </c>
      <c r="S129" s="4">
        <f>I129/'Feedstock Conversions'!$B$24</f>
        <v>33.396488095238098</v>
      </c>
      <c r="T129" s="4">
        <f>I129/'Feedstock Conversions'!$B$23</f>
        <v>34.086330498177404</v>
      </c>
    </row>
    <row r="130" spans="1:20" x14ac:dyDescent="0.2">
      <c r="A130" s="3">
        <f>'Soybean Oil'!A130</f>
        <v>44365</v>
      </c>
      <c r="B130" s="4">
        <f>'Soybean Oil'!W130</f>
        <v>-85.167866741321404</v>
      </c>
      <c r="C130" s="4">
        <f>'Canola Oil'!M130</f>
        <v>-60.102100000000064</v>
      </c>
      <c r="D130" s="4">
        <f>BFT!W130</f>
        <v>167.89270436730123</v>
      </c>
      <c r="E130" s="4">
        <f>CWG!W130</f>
        <v>207.39715108622624</v>
      </c>
      <c r="F130" s="4">
        <f>DCO!W130</f>
        <v>165.96873236282204</v>
      </c>
      <c r="G130" s="4">
        <f>'Poultry Fat'!W130</f>
        <v>209.29201903695412</v>
      </c>
      <c r="H130" s="4">
        <f>UCO!W130</f>
        <v>238.31999999999994</v>
      </c>
      <c r="I130" s="4">
        <f>'Yellow Grease'!W130</f>
        <v>286.358</v>
      </c>
      <c r="K130" s="4">
        <f t="shared" si="1"/>
        <v>346.46010000000007</v>
      </c>
      <c r="M130" s="4">
        <f>B130/'Feedstock Conversions'!$B$17</f>
        <v>-11.35571556550952</v>
      </c>
      <c r="N130" s="4">
        <f>C130/'Feedstock Conversions'!$B$13</f>
        <v>-8.0673959731543707</v>
      </c>
      <c r="O130" s="4">
        <f>D130/'Feedstock Conversions'!$B$20</f>
        <v>21.663574757071128</v>
      </c>
      <c r="P130" s="4">
        <f>E130/'Feedstock Conversions'!$B$21</f>
        <v>26.393121797687229</v>
      </c>
      <c r="Q130" s="4">
        <f>F130/'Feedstock Conversions'!$B$14</f>
        <v>20.240089312539276</v>
      </c>
      <c r="R130" s="4">
        <f>G130/'Feedstock Conversions'!$B$19</f>
        <v>28.092888461336123</v>
      </c>
      <c r="S130" s="4">
        <f>I130/'Feedstock Conversions'!$B$24</f>
        <v>34.090238095238092</v>
      </c>
      <c r="T130" s="4">
        <f>I130/'Feedstock Conversions'!$B$23</f>
        <v>34.794410692588094</v>
      </c>
    </row>
    <row r="131" spans="1:20" x14ac:dyDescent="0.2">
      <c r="A131" s="3">
        <f>'Soybean Oil'!A131</f>
        <v>44372</v>
      </c>
      <c r="B131" s="4">
        <f>'Soybean Oil'!W131</f>
        <v>-82.542866741321404</v>
      </c>
      <c r="C131" s="4">
        <f>'Canola Oil'!M131</f>
        <v>-51.654600000000073</v>
      </c>
      <c r="D131" s="4">
        <f>BFT!W131</f>
        <v>149.89270436730123</v>
      </c>
      <c r="E131" s="4">
        <f>CWG!W131</f>
        <v>184.68235108622622</v>
      </c>
      <c r="F131" s="4">
        <f>DCO!W131</f>
        <v>168.05873236282201</v>
      </c>
      <c r="G131" s="4">
        <f>'Poultry Fat'!W131</f>
        <v>191.29201903695412</v>
      </c>
      <c r="H131" s="4">
        <f>UCO!W131</f>
        <v>213.59999999999997</v>
      </c>
      <c r="I131" s="4">
        <f>'Yellow Grease'!W131</f>
        <v>267.53499999999997</v>
      </c>
      <c r="K131" s="4">
        <f t="shared" si="1"/>
        <v>319.18960000000004</v>
      </c>
      <c r="M131" s="4">
        <f>B131/'Feedstock Conversions'!$B$17</f>
        <v>-11.00571556550952</v>
      </c>
      <c r="N131" s="4">
        <f>C131/'Feedstock Conversions'!$B$13</f>
        <v>-6.9335033557047074</v>
      </c>
      <c r="O131" s="4">
        <f>D131/'Feedstock Conversions'!$B$20</f>
        <v>19.340994111909836</v>
      </c>
      <c r="P131" s="4">
        <f>E131/'Feedstock Conversions'!$B$21</f>
        <v>23.502462596872771</v>
      </c>
      <c r="Q131" s="4">
        <f>F131/'Feedstock Conversions'!$B$14</f>
        <v>20.494967361319759</v>
      </c>
      <c r="R131" s="4">
        <f>G131/'Feedstock Conversions'!$B$19</f>
        <v>25.676781078785787</v>
      </c>
      <c r="S131" s="4">
        <f>I131/'Feedstock Conversions'!$B$24</f>
        <v>31.849404761904758</v>
      </c>
      <c r="T131" s="4">
        <f>I131/'Feedstock Conversions'!$B$23</f>
        <v>32.507290400972046</v>
      </c>
    </row>
    <row r="132" spans="1:20" x14ac:dyDescent="0.2">
      <c r="A132" s="3">
        <f>'Soybean Oil'!A132</f>
        <v>44379</v>
      </c>
      <c r="B132" s="4">
        <f>'Soybean Oil'!W132</f>
        <v>-136.52002239641661</v>
      </c>
      <c r="C132" s="4">
        <f>'Canola Oil'!M132</f>
        <v>-82.994799999999941</v>
      </c>
      <c r="D132" s="4">
        <f>BFT!W132</f>
        <v>121.17631019036952</v>
      </c>
      <c r="E132" s="4">
        <f>CWG!W132</f>
        <v>153.37560586786122</v>
      </c>
      <c r="F132" s="4">
        <f>DCO!W132</f>
        <v>140.8317088465846</v>
      </c>
      <c r="G132" s="4">
        <f>'Poultry Fat'!W132</f>
        <v>178.12271108622622</v>
      </c>
      <c r="H132" s="4">
        <f>UCO!W132</f>
        <v>201.59999999999997</v>
      </c>
      <c r="I132" s="4">
        <f>'Yellow Grease'!W132</f>
        <v>255.53499999999997</v>
      </c>
      <c r="K132" s="4">
        <f t="shared" si="1"/>
        <v>338.52979999999991</v>
      </c>
      <c r="M132" s="4">
        <f>B132/'Feedstock Conversions'!$B$17</f>
        <v>-18.202669652855548</v>
      </c>
      <c r="N132" s="4">
        <f>C132/'Feedstock Conversions'!$B$13</f>
        <v>-11.140241610738247</v>
      </c>
      <c r="O132" s="4">
        <f>D132/'Feedstock Conversions'!$B$20</f>
        <v>15.635652927789616</v>
      </c>
      <c r="P132" s="4">
        <f>E132/'Feedstock Conversions'!$B$21</f>
        <v>19.518402375650449</v>
      </c>
      <c r="Q132" s="4">
        <f>F132/'Feedstock Conversions'!$B$14</f>
        <v>17.174598639827391</v>
      </c>
      <c r="R132" s="4">
        <f>G132/'Feedstock Conversions'!$B$19</f>
        <v>23.909088736406204</v>
      </c>
      <c r="S132" s="4">
        <f>I132/'Feedstock Conversions'!$B$24</f>
        <v>30.420833333333327</v>
      </c>
      <c r="T132" s="4">
        <f>I132/'Feedstock Conversions'!$B$23</f>
        <v>31.049210206561355</v>
      </c>
    </row>
    <row r="133" spans="1:20" x14ac:dyDescent="0.2">
      <c r="A133" s="3">
        <f>'Soybean Oil'!A133</f>
        <v>44386</v>
      </c>
      <c r="B133" s="4">
        <f>'Soybean Oil'!W133</f>
        <v>-102.95377239641664</v>
      </c>
      <c r="C133" s="4">
        <f>'Canola Oil'!M133</f>
        <v>-67.115125000000035</v>
      </c>
      <c r="D133" s="4">
        <f>BFT!W133</f>
        <v>121.17631019036952</v>
      </c>
      <c r="E133" s="4">
        <f>CWG!W133</f>
        <v>149.44660586786119</v>
      </c>
      <c r="F133" s="4">
        <f>DCO!W133</f>
        <v>120.3317088465846</v>
      </c>
      <c r="G133" s="4">
        <f>'Poultry Fat'!W133</f>
        <v>178.12271108622622</v>
      </c>
      <c r="H133" s="4">
        <f>UCO!W133</f>
        <v>201.59999999999997</v>
      </c>
      <c r="I133" s="4">
        <f>'Yellow Grease'!W133</f>
        <v>255.53499999999997</v>
      </c>
      <c r="K133" s="4">
        <f t="shared" si="1"/>
        <v>322.650125</v>
      </c>
      <c r="M133" s="4">
        <f>B133/'Feedstock Conversions'!$B$17</f>
        <v>-13.727169652855553</v>
      </c>
      <c r="N133" s="4">
        <f>C133/'Feedstock Conversions'!$B$13</f>
        <v>-9.0087416107382587</v>
      </c>
      <c r="O133" s="4">
        <f>D133/'Feedstock Conversions'!$B$20</f>
        <v>15.635652927789616</v>
      </c>
      <c r="P133" s="4">
        <f>E133/'Feedstock Conversions'!$B$21</f>
        <v>19.018402375650446</v>
      </c>
      <c r="Q133" s="4">
        <f>F133/'Feedstock Conversions'!$B$14</f>
        <v>14.674598639827392</v>
      </c>
      <c r="R133" s="4">
        <f>G133/'Feedstock Conversions'!$B$19</f>
        <v>23.909088736406204</v>
      </c>
      <c r="S133" s="4">
        <f>I133/'Feedstock Conversions'!$B$24</f>
        <v>30.420833333333327</v>
      </c>
      <c r="T133" s="4">
        <f>I133/'Feedstock Conversions'!$B$23</f>
        <v>31.049210206561355</v>
      </c>
    </row>
    <row r="134" spans="1:20" x14ac:dyDescent="0.2">
      <c r="A134" s="3">
        <f>'Soybean Oil'!A134</f>
        <v>44393</v>
      </c>
      <c r="B134" s="4">
        <f>'Soybean Oil'!W134</f>
        <v>-88.055022396416575</v>
      </c>
      <c r="C134" s="4">
        <f>'Canola Oil'!M134</f>
        <v>-96.23070000000007</v>
      </c>
      <c r="D134" s="4">
        <f>BFT!W134</f>
        <v>122.5263101903696</v>
      </c>
      <c r="E134" s="4">
        <f>CWG!W134</f>
        <v>149.94600586786117</v>
      </c>
      <c r="F134" s="4">
        <f>DCO!W134</f>
        <v>107.88170884658462</v>
      </c>
      <c r="G134" s="4">
        <f>'Poultry Fat'!W134</f>
        <v>181.88771108622626</v>
      </c>
      <c r="H134" s="4">
        <f>UCO!W134</f>
        <v>207.59999999999997</v>
      </c>
      <c r="I134" s="4">
        <f>'Yellow Grease'!W134</f>
        <v>261.53499999999997</v>
      </c>
      <c r="K134" s="4">
        <f t="shared" ref="K134:K197" si="2">I134-C134</f>
        <v>357.76570000000004</v>
      </c>
      <c r="M134" s="4">
        <f>B134/'Feedstock Conversions'!$B$17</f>
        <v>-11.740669652855543</v>
      </c>
      <c r="N134" s="4">
        <f>C134/'Feedstock Conversions'!$B$13</f>
        <v>-12.916872483221486</v>
      </c>
      <c r="O134" s="4">
        <f>D134/'Feedstock Conversions'!$B$20</f>
        <v>15.809846476176723</v>
      </c>
      <c r="P134" s="4">
        <f>E134/'Feedstock Conversions'!$B$21</f>
        <v>19.081955442588594</v>
      </c>
      <c r="Q134" s="4">
        <f>F134/'Feedstock Conversions'!$B$14</f>
        <v>13.156305956900564</v>
      </c>
      <c r="R134" s="4">
        <f>G134/'Feedstock Conversions'!$B$19</f>
        <v>24.414457863922987</v>
      </c>
      <c r="S134" s="4">
        <f>I134/'Feedstock Conversions'!$B$24</f>
        <v>31.135119047619042</v>
      </c>
      <c r="T134" s="4">
        <f>I134/'Feedstock Conversions'!$B$23</f>
        <v>31.778250303766701</v>
      </c>
    </row>
    <row r="135" spans="1:20" x14ac:dyDescent="0.2">
      <c r="A135" s="3">
        <f>'Soybean Oil'!A135</f>
        <v>44400</v>
      </c>
      <c r="B135" s="4">
        <f>'Soybean Oil'!W135</f>
        <v>-71.905022396416598</v>
      </c>
      <c r="C135" s="4">
        <f>'Canola Oil'!M135</f>
        <v>-89.846699999999942</v>
      </c>
      <c r="D135" s="4">
        <f>BFT!W135</f>
        <v>123.42631019036958</v>
      </c>
      <c r="E135" s="4">
        <f>CWG!W135</f>
        <v>148.44540586786121</v>
      </c>
      <c r="F135" s="4">
        <f>DCO!W135</f>
        <v>105.73170884658452</v>
      </c>
      <c r="G135" s="4">
        <f>'Poultry Fat'!W135</f>
        <v>184.39771108622625</v>
      </c>
      <c r="H135" s="4">
        <f>UCO!W135</f>
        <v>204.88</v>
      </c>
      <c r="I135" s="4">
        <f>'Yellow Grease'!W135</f>
        <v>260.59699999999998</v>
      </c>
      <c r="K135" s="4">
        <f t="shared" si="2"/>
        <v>350.44369999999992</v>
      </c>
      <c r="M135" s="4">
        <f>B135/'Feedstock Conversions'!$B$17</f>
        <v>-9.5873363195222137</v>
      </c>
      <c r="N135" s="4">
        <f>C135/'Feedstock Conversions'!$B$13</f>
        <v>-12.059959731543616</v>
      </c>
      <c r="O135" s="4">
        <f>D135/'Feedstock Conversions'!$B$20</f>
        <v>15.925975508434783</v>
      </c>
      <c r="P135" s="4">
        <f>E135/'Feedstock Conversions'!$B$21</f>
        <v>18.890990820547369</v>
      </c>
      <c r="Q135" s="4">
        <f>F135/'Feedstock Conversions'!$B$14</f>
        <v>12.894110834949334</v>
      </c>
      <c r="R135" s="4">
        <f>G135/'Feedstock Conversions'!$B$19</f>
        <v>24.751370615600838</v>
      </c>
      <c r="S135" s="4">
        <f>I135/'Feedstock Conversions'!$B$24</f>
        <v>31.023452380952378</v>
      </c>
      <c r="T135" s="4">
        <f>I135/'Feedstock Conversions'!$B$23</f>
        <v>31.664277035236935</v>
      </c>
    </row>
    <row r="136" spans="1:20" x14ac:dyDescent="0.2">
      <c r="A136" s="3">
        <f>'Soybean Oil'!A136</f>
        <v>44407</v>
      </c>
      <c r="B136" s="4">
        <f>'Soybean Oil'!W136</f>
        <v>-93.145022396416607</v>
      </c>
      <c r="C136" s="4">
        <f>'Canola Oil'!M136</f>
        <v>-79.059100000000058</v>
      </c>
      <c r="D136" s="4">
        <f>BFT!W136</f>
        <v>118.7763101903696</v>
      </c>
      <c r="E136" s="4">
        <f>CWG!W136</f>
        <v>141.3732058678612</v>
      </c>
      <c r="F136" s="4">
        <f>DCO!W136</f>
        <v>87.691708846584561</v>
      </c>
      <c r="G136" s="4">
        <f>'Poultry Fat'!W136</f>
        <v>178.43771108622627</v>
      </c>
      <c r="H136" s="4">
        <f>UCO!W136</f>
        <v>184.71999999999997</v>
      </c>
      <c r="I136" s="4">
        <f>'Yellow Grease'!W136</f>
        <v>244.13699999999994</v>
      </c>
      <c r="K136" s="4">
        <f t="shared" si="2"/>
        <v>323.1961</v>
      </c>
      <c r="M136" s="4">
        <f>B136/'Feedstock Conversions'!$B$17</f>
        <v>-12.419336319522214</v>
      </c>
      <c r="N136" s="4">
        <f>C136/'Feedstock Conversions'!$B$13</f>
        <v>-10.611959731543632</v>
      </c>
      <c r="O136" s="4">
        <f>D136/'Feedstock Conversions'!$B$20</f>
        <v>15.325975508434787</v>
      </c>
      <c r="P136" s="4">
        <f>E136/'Feedstock Conversions'!$B$21</f>
        <v>17.990990820547367</v>
      </c>
      <c r="Q136" s="4">
        <f>F136/'Feedstock Conversions'!$B$14</f>
        <v>10.694110834949338</v>
      </c>
      <c r="R136" s="4">
        <f>G136/'Feedstock Conversions'!$B$19</f>
        <v>23.95137061560084</v>
      </c>
      <c r="S136" s="4">
        <f>I136/'Feedstock Conversions'!$B$24</f>
        <v>29.063928571428562</v>
      </c>
      <c r="T136" s="4">
        <f>I136/'Feedstock Conversions'!$B$23</f>
        <v>29.664277035236928</v>
      </c>
    </row>
    <row r="137" spans="1:20" x14ac:dyDescent="0.2">
      <c r="A137" s="3">
        <f>'Soybean Oil'!A137</f>
        <v>44414</v>
      </c>
      <c r="B137" s="4">
        <f>'Soybean Oil'!W137</f>
        <v>-57.55002239641658</v>
      </c>
      <c r="C137" s="4">
        <f>'Canola Oil'!M137</f>
        <v>-37.592399999999998</v>
      </c>
      <c r="D137" s="4">
        <f>BFT!W137</f>
        <v>100.17631019036958</v>
      </c>
      <c r="E137" s="4">
        <f>CWG!W137</f>
        <v>128.01460586786112</v>
      </c>
      <c r="F137" s="4">
        <f>DCO!W137</f>
        <v>85.231708846584525</v>
      </c>
      <c r="G137" s="4">
        <f>'Poultry Fat'!W137</f>
        <v>176.94771108622621</v>
      </c>
      <c r="H137" s="4">
        <f>UCO!W137</f>
        <v>169.59999999999997</v>
      </c>
      <c r="I137" s="4">
        <f>'Yellow Grease'!W137</f>
        <v>230.5575</v>
      </c>
      <c r="K137" s="4">
        <f t="shared" si="2"/>
        <v>268.1499</v>
      </c>
      <c r="M137" s="4">
        <f>B137/'Feedstock Conversions'!$B$17</f>
        <v>-7.6733363195222104</v>
      </c>
      <c r="N137" s="4">
        <f>C137/'Feedstock Conversions'!$B$13</f>
        <v>-5.0459597315436238</v>
      </c>
      <c r="O137" s="4">
        <f>D137/'Feedstock Conversions'!$B$20</f>
        <v>12.925975508434783</v>
      </c>
      <c r="P137" s="4">
        <f>E137/'Feedstock Conversions'!$B$21</f>
        <v>16.290990820547357</v>
      </c>
      <c r="Q137" s="4">
        <f>F137/'Feedstock Conversions'!$B$14</f>
        <v>10.394110834949332</v>
      </c>
      <c r="R137" s="4">
        <f>G137/'Feedstock Conversions'!$B$19</f>
        <v>23.751370615600834</v>
      </c>
      <c r="S137" s="4">
        <f>I137/'Feedstock Conversions'!$B$24</f>
        <v>27.447321428571428</v>
      </c>
      <c r="T137" s="4">
        <f>I137/'Feedstock Conversions'!$B$23</f>
        <v>28.014277035236937</v>
      </c>
    </row>
    <row r="138" spans="1:20" x14ac:dyDescent="0.2">
      <c r="A138" s="3">
        <f>'Soybean Oil'!A138</f>
        <v>44421</v>
      </c>
      <c r="B138" s="4">
        <f>'Soybean Oil'!W138</f>
        <v>-20.560022396416571</v>
      </c>
      <c r="C138" s="4">
        <f>'Canola Oil'!M138</f>
        <v>-45.548999999999978</v>
      </c>
      <c r="D138" s="4">
        <f>BFT!W138</f>
        <v>100.17631019036958</v>
      </c>
      <c r="E138" s="4">
        <f>CWG!W138</f>
        <v>115.44180586786115</v>
      </c>
      <c r="F138" s="4">
        <f>DCO!W138</f>
        <v>78.261708846584611</v>
      </c>
      <c r="G138" s="4">
        <f>'Poultry Fat'!W138</f>
        <v>173.96771108622625</v>
      </c>
      <c r="H138" s="4">
        <f>UCO!W138</f>
        <v>169.59999999999997</v>
      </c>
      <c r="I138" s="4">
        <f>'Yellow Grease'!W138</f>
        <v>230.5575</v>
      </c>
      <c r="K138" s="4">
        <f t="shared" si="2"/>
        <v>276.10649999999998</v>
      </c>
      <c r="M138" s="4">
        <f>B138/'Feedstock Conversions'!$B$17</f>
        <v>-2.7413363195222096</v>
      </c>
      <c r="N138" s="4">
        <f>C138/'Feedstock Conversions'!$B$13</f>
        <v>-6.1139597315436207</v>
      </c>
      <c r="O138" s="4">
        <f>D138/'Feedstock Conversions'!$B$20</f>
        <v>12.925975508434783</v>
      </c>
      <c r="P138" s="4">
        <f>E138/'Feedstock Conversions'!$B$21</f>
        <v>14.690990820547359</v>
      </c>
      <c r="Q138" s="4">
        <f>F138/'Feedstock Conversions'!$B$14</f>
        <v>9.5441108349493433</v>
      </c>
      <c r="R138" s="4">
        <f>G138/'Feedstock Conversions'!$B$19</f>
        <v>23.351370615600839</v>
      </c>
      <c r="S138" s="4">
        <f>I138/'Feedstock Conversions'!$B$24</f>
        <v>27.447321428571428</v>
      </c>
      <c r="T138" s="4">
        <f>I138/'Feedstock Conversions'!$B$23</f>
        <v>28.014277035236937</v>
      </c>
    </row>
    <row r="139" spans="1:20" x14ac:dyDescent="0.2">
      <c r="A139" s="3">
        <f>'Soybean Oil'!A139</f>
        <v>44428</v>
      </c>
      <c r="B139" s="4">
        <f>'Soybean Oil'!W139</f>
        <v>-11.685022396416571</v>
      </c>
      <c r="C139" s="4">
        <f>'Canola Oil'!M139</f>
        <v>-47.216499999999996</v>
      </c>
      <c r="D139" s="4">
        <f>BFT!W139</f>
        <v>73.576310190369441</v>
      </c>
      <c r="E139" s="4">
        <f>CWG!W139</f>
        <v>94.869005867861119</v>
      </c>
      <c r="F139" s="4">
        <f>DCO!W139</f>
        <v>61.651708846584484</v>
      </c>
      <c r="G139" s="4">
        <f>'Poultry Fat'!W139</f>
        <v>165.22271108622624</v>
      </c>
      <c r="H139" s="4">
        <f>UCO!W139</f>
        <v>161.59999999999997</v>
      </c>
      <c r="I139" s="4">
        <f>'Yellow Grease'!W139</f>
        <v>222.5575</v>
      </c>
      <c r="K139" s="4">
        <f t="shared" si="2"/>
        <v>269.774</v>
      </c>
      <c r="M139" s="4">
        <f>B139/'Feedstock Conversions'!$B$17</f>
        <v>-1.558002986188876</v>
      </c>
      <c r="N139" s="4">
        <f>C139/'Feedstock Conversions'!$B$13</f>
        <v>-6.3377852348993287</v>
      </c>
      <c r="O139" s="4">
        <f>D139/'Feedstock Conversions'!$B$20</f>
        <v>9.4937174439186371</v>
      </c>
      <c r="P139" s="4">
        <f>E139/'Feedstock Conversions'!$B$21</f>
        <v>12.07292006462982</v>
      </c>
      <c r="Q139" s="4">
        <f>F139/'Feedstock Conversions'!$B$14</f>
        <v>7.5185010788517666</v>
      </c>
      <c r="R139" s="4">
        <f>G139/'Feedstock Conversions'!$B$19</f>
        <v>22.177545112245131</v>
      </c>
      <c r="S139" s="4">
        <f>I139/'Feedstock Conversions'!$B$24</f>
        <v>26.494940476190475</v>
      </c>
      <c r="T139" s="4">
        <f>I139/'Feedstock Conversions'!$B$23</f>
        <v>27.042223572296475</v>
      </c>
    </row>
    <row r="140" spans="1:20" x14ac:dyDescent="0.2">
      <c r="A140" s="3">
        <f>'Soybean Oil'!A140</f>
        <v>44435</v>
      </c>
      <c r="B140" s="4">
        <f>'Soybean Oil'!W140</f>
        <v>-16.700022396416671</v>
      </c>
      <c r="C140" s="4">
        <f>'Canola Oil'!M140</f>
        <v>-47.741399999999999</v>
      </c>
      <c r="D140" s="4">
        <f>BFT!W140</f>
        <v>66.926310190369577</v>
      </c>
      <c r="E140" s="4">
        <f>CWG!W140</f>
        <v>90.511605867861135</v>
      </c>
      <c r="F140" s="4">
        <f>DCO!W140</f>
        <v>58.831708846584547</v>
      </c>
      <c r="G140" s="4">
        <f>'Poultry Fat'!W140</f>
        <v>163.22271108622624</v>
      </c>
      <c r="H140" s="4">
        <f>UCO!W140</f>
        <v>159.59999999999997</v>
      </c>
      <c r="I140" s="4">
        <f>'Yellow Grease'!W140</f>
        <v>220.5575</v>
      </c>
      <c r="K140" s="4">
        <f t="shared" si="2"/>
        <v>268.2989</v>
      </c>
      <c r="M140" s="4">
        <f>B140/'Feedstock Conversions'!$B$17</f>
        <v>-2.2266696528555561</v>
      </c>
      <c r="N140" s="4">
        <f>C140/'Feedstock Conversions'!$B$13</f>
        <v>-6.4082416107382549</v>
      </c>
      <c r="O140" s="4">
        <f>D140/'Feedstock Conversions'!$B$20</f>
        <v>8.6356529277896232</v>
      </c>
      <c r="P140" s="4">
        <f>E140/'Feedstock Conversions'!$B$21</f>
        <v>11.518402375650437</v>
      </c>
      <c r="Q140" s="4">
        <f>F140/'Feedstock Conversions'!$B$14</f>
        <v>7.1745986398273844</v>
      </c>
      <c r="R140" s="4">
        <f>G140/'Feedstock Conversions'!$B$19</f>
        <v>21.909088736406208</v>
      </c>
      <c r="S140" s="4">
        <f>I140/'Feedstock Conversions'!$B$24</f>
        <v>26.256845238095238</v>
      </c>
      <c r="T140" s="4">
        <f>I140/'Feedstock Conversions'!$B$23</f>
        <v>26.799210206561359</v>
      </c>
    </row>
    <row r="141" spans="1:20" x14ac:dyDescent="0.2">
      <c r="A141" s="3">
        <f>'Soybean Oil'!A141</f>
        <v>44442</v>
      </c>
      <c r="B141" s="4">
        <f>'Soybean Oil'!W141</f>
        <v>31.159977603583457</v>
      </c>
      <c r="C141" s="4">
        <f>'Canola Oil'!M141</f>
        <v>-41.973799999999983</v>
      </c>
      <c r="D141" s="4">
        <f>BFT!W141</f>
        <v>95.351310190369531</v>
      </c>
      <c r="E141" s="4">
        <f>CWG!W141</f>
        <v>125.33770586786125</v>
      </c>
      <c r="F141" s="4">
        <f>DCO!W141</f>
        <v>89.781708846584593</v>
      </c>
      <c r="G141" s="4">
        <f>'Poultry Fat'!W141</f>
        <v>155.22271108622624</v>
      </c>
      <c r="H141" s="4">
        <f>UCO!W141</f>
        <v>151.59999999999997</v>
      </c>
      <c r="I141" s="4">
        <f>'Yellow Grease'!W141</f>
        <v>202.68149999999997</v>
      </c>
      <c r="K141" s="4">
        <f t="shared" si="2"/>
        <v>244.65529999999995</v>
      </c>
      <c r="M141" s="4">
        <f>B141/'Feedstock Conversions'!$B$17</f>
        <v>4.1546636804777943</v>
      </c>
      <c r="N141" s="4">
        <f>C141/'Feedstock Conversions'!$B$13</f>
        <v>-5.6340671140939573</v>
      </c>
      <c r="O141" s="4">
        <f>D141/'Feedstock Conversions'!$B$20</f>
        <v>12.303394863273487</v>
      </c>
      <c r="P141" s="4">
        <f>E141/'Feedstock Conversions'!$B$21</f>
        <v>15.950331619732916</v>
      </c>
      <c r="Q141" s="4">
        <f>F141/'Feedstock Conversions'!$B$14</f>
        <v>10.948988883729829</v>
      </c>
      <c r="R141" s="4">
        <f>G141/'Feedstock Conversions'!$B$19</f>
        <v>20.835263233050501</v>
      </c>
      <c r="S141" s="4">
        <f>I141/'Feedstock Conversions'!$B$24</f>
        <v>24.128749999999997</v>
      </c>
      <c r="T141" s="4">
        <f>I141/'Feedstock Conversions'!$B$23</f>
        <v>24.627156743620894</v>
      </c>
    </row>
    <row r="142" spans="1:20" x14ac:dyDescent="0.2">
      <c r="A142" s="3">
        <f>'Soybean Oil'!A142</f>
        <v>44449</v>
      </c>
      <c r="B142" s="4">
        <f>'Soybean Oil'!W142</f>
        <v>8.8024776035833838</v>
      </c>
      <c r="C142" s="4">
        <f>'Canola Oil'!M142</f>
        <v>-30.737250000000017</v>
      </c>
      <c r="D142" s="4">
        <f>BFT!W142</f>
        <v>101.17631019036952</v>
      </c>
      <c r="E142" s="4">
        <f>CWG!W142</f>
        <v>187.39935586786117</v>
      </c>
      <c r="F142" s="4">
        <f>DCO!W142</f>
        <v>147.48170884658464</v>
      </c>
      <c r="G142" s="4">
        <f>'Poultry Fat'!W142</f>
        <v>143.22271108622624</v>
      </c>
      <c r="H142" s="4">
        <f>UCO!W142</f>
        <v>139.59999999999997</v>
      </c>
      <c r="I142" s="4">
        <f>'Yellow Grease'!W142</f>
        <v>206.72999999999996</v>
      </c>
      <c r="K142" s="4">
        <f t="shared" si="2"/>
        <v>237.46724999999998</v>
      </c>
      <c r="M142" s="4">
        <f>B142/'Feedstock Conversions'!$B$17</f>
        <v>1.1736636804777845</v>
      </c>
      <c r="N142" s="4">
        <f>C142/'Feedstock Conversions'!$B$13</f>
        <v>-4.1258053691275194</v>
      </c>
      <c r="O142" s="4">
        <f>D142/'Feedstock Conversions'!$B$20</f>
        <v>13.055007766499292</v>
      </c>
      <c r="P142" s="4">
        <f>E142/'Feedstock Conversions'!$B$21</f>
        <v>23.848225485856602</v>
      </c>
      <c r="Q142" s="4">
        <f>F142/'Feedstock Conversions'!$B$14</f>
        <v>17.985574249583493</v>
      </c>
      <c r="R142" s="4">
        <f>G142/'Feedstock Conversions'!$B$19</f>
        <v>19.224524978016944</v>
      </c>
      <c r="S142" s="4">
        <f>I142/'Feedstock Conversions'!$B$24</f>
        <v>24.61071428571428</v>
      </c>
      <c r="T142" s="4">
        <f>I142/'Feedstock Conversions'!$B$23</f>
        <v>25.119076549210199</v>
      </c>
    </row>
    <row r="143" spans="1:20" x14ac:dyDescent="0.2">
      <c r="A143" s="3">
        <f>'Soybean Oil'!A143</f>
        <v>44456</v>
      </c>
      <c r="B143" s="4">
        <f>'Soybean Oil'!W143</f>
        <v>-2.8650223964166344</v>
      </c>
      <c r="C143" s="4">
        <f>'Canola Oil'!M143</f>
        <v>-4.3653000000000475</v>
      </c>
      <c r="D143" s="4">
        <f>BFT!W143</f>
        <v>80.676310190369577</v>
      </c>
      <c r="E143" s="4">
        <f>CWG!W143</f>
        <v>185.34610586786118</v>
      </c>
      <c r="F143" s="4">
        <f>DCO!W143</f>
        <v>151.91170884658459</v>
      </c>
      <c r="G143" s="4">
        <f>'Poultry Fat'!W143</f>
        <v>138.22271108622624</v>
      </c>
      <c r="H143" s="4">
        <f>UCO!W143</f>
        <v>151.39999999999998</v>
      </c>
      <c r="I143" s="4">
        <f>'Yellow Grease'!W143</f>
        <v>209.13699999999994</v>
      </c>
      <c r="K143" s="4">
        <f t="shared" si="2"/>
        <v>213.50229999999999</v>
      </c>
      <c r="M143" s="4">
        <f>B143/'Feedstock Conversions'!$B$17</f>
        <v>-0.38200298618888456</v>
      </c>
      <c r="N143" s="4">
        <f>C143/'Feedstock Conversions'!$B$13</f>
        <v>-0.58594630872483855</v>
      </c>
      <c r="O143" s="4">
        <f>D143/'Feedstock Conversions'!$B$20</f>
        <v>10.409846476176719</v>
      </c>
      <c r="P143" s="4">
        <f>E143/'Feedstock Conversions'!$B$21</f>
        <v>23.586931263408143</v>
      </c>
      <c r="Q143" s="4">
        <f>F143/'Feedstock Conversions'!$B$14</f>
        <v>18.525818152022513</v>
      </c>
      <c r="R143" s="4">
        <f>G143/'Feedstock Conversions'!$B$19</f>
        <v>18.55338403841963</v>
      </c>
      <c r="S143" s="4">
        <f>I143/'Feedstock Conversions'!$B$24</f>
        <v>24.897261904761898</v>
      </c>
      <c r="T143" s="4">
        <f>I143/'Feedstock Conversions'!$B$23</f>
        <v>25.41154313487241</v>
      </c>
    </row>
    <row r="144" spans="1:20" x14ac:dyDescent="0.2">
      <c r="A144" s="3">
        <f>'Soybean Oil'!A144</f>
        <v>44463</v>
      </c>
      <c r="B144" s="4">
        <f>'Soybean Oil'!W144</f>
        <v>-1.4450223964165616</v>
      </c>
      <c r="C144" s="4">
        <f>'Canola Oil'!M144</f>
        <v>-20.968099999999936</v>
      </c>
      <c r="D144" s="4">
        <f>BFT!W144</f>
        <v>60.676310190369577</v>
      </c>
      <c r="E144" s="4">
        <f>CWG!W144</f>
        <v>162.2029058678612</v>
      </c>
      <c r="F144" s="4">
        <f>DCO!W144</f>
        <v>106.49170884658463</v>
      </c>
      <c r="G144" s="4">
        <f>'Poultry Fat'!W144</f>
        <v>118.22271108622624</v>
      </c>
      <c r="H144" s="4">
        <f>UCO!W144</f>
        <v>156.59999999999997</v>
      </c>
      <c r="I144" s="4">
        <f>'Yellow Grease'!W144</f>
        <v>202.30500000000001</v>
      </c>
      <c r="K144" s="4">
        <f t="shared" si="2"/>
        <v>223.27309999999994</v>
      </c>
      <c r="M144" s="4">
        <f>B144/'Feedstock Conversions'!$B$17</f>
        <v>-0.19266965285554155</v>
      </c>
      <c r="N144" s="4">
        <f>C144/'Feedstock Conversions'!$B$13</f>
        <v>-2.8145100671140852</v>
      </c>
      <c r="O144" s="4">
        <f>D144/'Feedstock Conversions'!$B$20</f>
        <v>7.8292013148863973</v>
      </c>
      <c r="P144" s="4">
        <f>E144/'Feedstock Conversions'!$B$21</f>
        <v>20.641754373614305</v>
      </c>
      <c r="Q144" s="4">
        <f>F144/'Feedstock Conversions'!$B$14</f>
        <v>12.986793761778614</v>
      </c>
      <c r="R144" s="4">
        <f>G144/'Feedstock Conversions'!$B$19</f>
        <v>15.868820280030368</v>
      </c>
      <c r="S144" s="4">
        <f>I144/'Feedstock Conversions'!$B$24</f>
        <v>24.083928571428572</v>
      </c>
      <c r="T144" s="4">
        <f>I144/'Feedstock Conversions'!$B$23</f>
        <v>24.581409477521262</v>
      </c>
    </row>
    <row r="145" spans="1:20" x14ac:dyDescent="0.2">
      <c r="A145" s="3">
        <f>'Soybean Oil'!A145</f>
        <v>44470</v>
      </c>
      <c r="B145" s="4">
        <f>'Soybean Oil'!W145</f>
        <v>-26.357525195968719</v>
      </c>
      <c r="C145" s="4">
        <f>'Canola Oil'!M145</f>
        <v>-38.174399999999991</v>
      </c>
      <c r="D145" s="4">
        <f>BFT!W145</f>
        <v>57.910223964165652</v>
      </c>
      <c r="E145" s="4">
        <f>CWG!W145</f>
        <v>156.28991160134387</v>
      </c>
      <c r="F145" s="4">
        <f>DCO!W145</f>
        <v>75.420172452407712</v>
      </c>
      <c r="G145" s="4">
        <f>'Poultry Fat'!W145</f>
        <v>115.46692497200451</v>
      </c>
      <c r="H145" s="4">
        <f>UCO!W145</f>
        <v>153.26</v>
      </c>
      <c r="I145" s="4">
        <f>'Yellow Grease'!W145</f>
        <v>197.7475</v>
      </c>
      <c r="K145" s="4">
        <f t="shared" si="2"/>
        <v>235.92189999999999</v>
      </c>
      <c r="M145" s="4">
        <f>B145/'Feedstock Conversions'!$B$17</f>
        <v>-3.5143366927958293</v>
      </c>
      <c r="N145" s="4">
        <f>C145/'Feedstock Conversions'!$B$13</f>
        <v>-5.12408053691275</v>
      </c>
      <c r="O145" s="4">
        <f>D145/'Feedstock Conversions'!$B$20</f>
        <v>7.4722869631181483</v>
      </c>
      <c r="P145" s="4">
        <f>E145/'Feedstock Conversions'!$B$21</f>
        <v>19.889273555783134</v>
      </c>
      <c r="Q145" s="4">
        <f>F145/'Feedstock Conversions'!$B$14</f>
        <v>9.1975820063911851</v>
      </c>
      <c r="R145" s="4">
        <f>G145/'Feedstock Conversions'!$B$19</f>
        <v>15.498916103624765</v>
      </c>
      <c r="S145" s="4">
        <f>I145/'Feedstock Conversions'!$B$24</f>
        <v>23.541369047619046</v>
      </c>
      <c r="T145" s="4">
        <f>I145/'Feedstock Conversions'!$B$23</f>
        <v>24.027642770352369</v>
      </c>
    </row>
    <row r="146" spans="1:20" x14ac:dyDescent="0.2">
      <c r="A146" s="3">
        <f>'Soybean Oil'!A146</f>
        <v>44477</v>
      </c>
      <c r="B146" s="4">
        <f>'Soybean Oil'!W146</f>
        <v>-53.487525195968601</v>
      </c>
      <c r="C146" s="4">
        <f>'Canola Oil'!M146</f>
        <v>-67.276200000000017</v>
      </c>
      <c r="D146" s="4">
        <f>BFT!W146</f>
        <v>20.785223964165652</v>
      </c>
      <c r="E146" s="4">
        <f>CWG!W146</f>
        <v>136.46741160134383</v>
      </c>
      <c r="F146" s="4">
        <f>DCO!W146</f>
        <v>49.020172452407678</v>
      </c>
      <c r="G146" s="4">
        <f>'Poultry Fat'!W146</f>
        <v>105.46692497200451</v>
      </c>
      <c r="H146" s="4">
        <f>UCO!W146</f>
        <v>123.09999999999997</v>
      </c>
      <c r="I146" s="4">
        <f>'Yellow Grease'!W146</f>
        <v>171.28749999999997</v>
      </c>
      <c r="K146" s="4">
        <f t="shared" si="2"/>
        <v>238.56369999999998</v>
      </c>
      <c r="M146" s="4">
        <f>B146/'Feedstock Conversions'!$B$17</f>
        <v>-7.1316700261291466</v>
      </c>
      <c r="N146" s="4">
        <f>C146/'Feedstock Conversions'!$B$13</f>
        <v>-9.0303624161073852</v>
      </c>
      <c r="O146" s="4">
        <f>D146/'Feedstock Conversions'!$B$20</f>
        <v>2.6819643824729873</v>
      </c>
      <c r="P146" s="4">
        <f>E146/'Feedstock Conversions'!$B$21</f>
        <v>17.366685110886209</v>
      </c>
      <c r="Q146" s="4">
        <f>F146/'Feedstock Conversions'!$B$14</f>
        <v>5.9780698112692292</v>
      </c>
      <c r="R146" s="4">
        <f>G146/'Feedstock Conversions'!$B$19</f>
        <v>14.156634224430135</v>
      </c>
      <c r="S146" s="4">
        <f>I146/'Feedstock Conversions'!$B$24</f>
        <v>20.391369047619044</v>
      </c>
      <c r="T146" s="4">
        <f>I146/'Feedstock Conversions'!$B$23</f>
        <v>20.812575941676787</v>
      </c>
    </row>
    <row r="147" spans="1:20" x14ac:dyDescent="0.2">
      <c r="A147" s="3">
        <f>'Soybean Oil'!A147</f>
        <v>44484</v>
      </c>
      <c r="B147" s="4">
        <f>'Soybean Oil'!W147</f>
        <v>-27.687525195968647</v>
      </c>
      <c r="C147" s="4">
        <f>'Canola Oil'!M147</f>
        <v>-36.263199999999983</v>
      </c>
      <c r="D147" s="4">
        <f>BFT!W147</f>
        <v>30.785223964165652</v>
      </c>
      <c r="E147" s="4">
        <f>CWG!W147</f>
        <v>160.39581160134384</v>
      </c>
      <c r="F147" s="4">
        <f>DCO!W147</f>
        <v>71.650172452407674</v>
      </c>
      <c r="G147" s="4">
        <f>'Poultry Fat'!W147</f>
        <v>130.96692497200451</v>
      </c>
      <c r="H147" s="4">
        <f>UCO!W147</f>
        <v>140.19999999999999</v>
      </c>
      <c r="I147" s="4">
        <f>'Yellow Grease'!W147</f>
        <v>194.72999999999996</v>
      </c>
      <c r="K147" s="4">
        <f t="shared" si="2"/>
        <v>230.99319999999994</v>
      </c>
      <c r="M147" s="4">
        <f>B147/'Feedstock Conversions'!$B$17</f>
        <v>-3.6916700261291528</v>
      </c>
      <c r="N147" s="4">
        <f>C147/'Feedstock Conversions'!$B$13</f>
        <v>-4.8675436241610717</v>
      </c>
      <c r="O147" s="4">
        <f>D147/'Feedstock Conversions'!$B$20</f>
        <v>3.9722869631181488</v>
      </c>
      <c r="P147" s="4">
        <f>E147/'Feedstock Conversions'!$B$21</f>
        <v>20.411785645373357</v>
      </c>
      <c r="Q147" s="4">
        <f>F147/'Feedstock Conversions'!$B$14</f>
        <v>8.7378259088302048</v>
      </c>
      <c r="R147" s="4">
        <f>G147/'Feedstock Conversions'!$B$19</f>
        <v>17.579453016376444</v>
      </c>
      <c r="S147" s="4">
        <f>I147/'Feedstock Conversions'!$B$24</f>
        <v>23.18214285714285</v>
      </c>
      <c r="T147" s="4">
        <f>I147/'Feedstock Conversions'!$B$23</f>
        <v>23.660996354799508</v>
      </c>
    </row>
    <row r="148" spans="1:20" x14ac:dyDescent="0.2">
      <c r="A148" s="3">
        <f>'Soybean Oil'!A148</f>
        <v>44491</v>
      </c>
      <c r="B148" s="4">
        <f>'Soybean Oil'!W148</f>
        <v>-19.087525195968738</v>
      </c>
      <c r="C148" s="4">
        <f>'Canola Oil'!M148</f>
        <v>-26.782199999999989</v>
      </c>
      <c r="D148" s="4">
        <f>BFT!W148</f>
        <v>57.460223964165721</v>
      </c>
      <c r="E148" s="4">
        <f>CWG!W148</f>
        <v>187.82421160134379</v>
      </c>
      <c r="F148" s="4">
        <f>DCO!W148</f>
        <v>79.330172452407623</v>
      </c>
      <c r="G148" s="4">
        <f>'Poultry Fat'!W148</f>
        <v>159.96692497200451</v>
      </c>
      <c r="H148" s="4">
        <f>UCO!W148</f>
        <v>165.83999999999997</v>
      </c>
      <c r="I148" s="4">
        <f>'Yellow Grease'!W148</f>
        <v>214.67699999999996</v>
      </c>
      <c r="K148" s="4">
        <f t="shared" si="2"/>
        <v>241.45919999999995</v>
      </c>
      <c r="M148" s="4">
        <f>B148/'Feedstock Conversions'!$B$17</f>
        <v>-2.5450033594624983</v>
      </c>
      <c r="N148" s="4">
        <f>C148/'Feedstock Conversions'!$B$13</f>
        <v>-3.5949261744966425</v>
      </c>
      <c r="O148" s="4">
        <f>D148/'Feedstock Conversions'!$B$20</f>
        <v>7.4142224469891254</v>
      </c>
      <c r="P148" s="4">
        <f>E148/'Feedstock Conversions'!$B$21</f>
        <v>23.90229213557442</v>
      </c>
      <c r="Q148" s="4">
        <f>F148/'Feedstock Conversions'!$B$14</f>
        <v>9.6744112746838571</v>
      </c>
      <c r="R148" s="4">
        <f>G148/'Feedstock Conversions'!$B$19</f>
        <v>21.472070466040872</v>
      </c>
      <c r="S148" s="4">
        <f>I148/'Feedstock Conversions'!$B$24</f>
        <v>25.556785714285709</v>
      </c>
      <c r="T148" s="4">
        <f>I148/'Feedstock Conversions'!$B$23</f>
        <v>26.084690157958683</v>
      </c>
    </row>
    <row r="149" spans="1:20" x14ac:dyDescent="0.2">
      <c r="A149" s="3">
        <f>'Soybean Oil'!A149</f>
        <v>44498</v>
      </c>
      <c r="B149" s="4">
        <f>'Soybean Oil'!W149</f>
        <v>8.3174748040313489</v>
      </c>
      <c r="C149" s="4">
        <f>'Canola Oil'!M149</f>
        <v>-19.554899999999975</v>
      </c>
      <c r="D149" s="4">
        <f>BFT!W149</f>
        <v>66.160223964165652</v>
      </c>
      <c r="E149" s="4">
        <f>CWG!W149</f>
        <v>182.25021160134384</v>
      </c>
      <c r="F149" s="4">
        <f>DCO!W149</f>
        <v>85.850172452407605</v>
      </c>
      <c r="G149" s="4">
        <f>'Poultry Fat'!W149</f>
        <v>177.96692497200451</v>
      </c>
      <c r="H149" s="4">
        <f>UCO!W149</f>
        <v>178.79999999999995</v>
      </c>
      <c r="I149" s="4">
        <f>'Yellow Grease'!W149</f>
        <v>219.09749999999997</v>
      </c>
      <c r="K149" s="4">
        <f t="shared" si="2"/>
        <v>238.65239999999994</v>
      </c>
      <c r="M149" s="4">
        <f>B149/'Feedstock Conversions'!$B$17</f>
        <v>1.1089966405375131</v>
      </c>
      <c r="N149" s="4">
        <f>C149/'Feedstock Conversions'!$B$13</f>
        <v>-2.6248187919463053</v>
      </c>
      <c r="O149" s="4">
        <f>D149/'Feedstock Conversions'!$B$20</f>
        <v>8.5368030921504072</v>
      </c>
      <c r="P149" s="4">
        <f>E149/'Feedstock Conversions'!$B$21</f>
        <v>23.192951336388884</v>
      </c>
      <c r="Q149" s="4">
        <f>F149/'Feedstock Conversions'!$B$14</f>
        <v>10.469533225903367</v>
      </c>
      <c r="R149" s="4">
        <f>G149/'Feedstock Conversions'!$B$19</f>
        <v>23.888177848591209</v>
      </c>
      <c r="S149" s="4">
        <f>I149/'Feedstock Conversions'!$B$24</f>
        <v>26.08303571428571</v>
      </c>
      <c r="T149" s="4">
        <f>I149/'Feedstock Conversions'!$B$23</f>
        <v>26.621810449574721</v>
      </c>
    </row>
    <row r="150" spans="1:20" x14ac:dyDescent="0.2">
      <c r="A150" s="3">
        <f>'Soybean Oil'!A150</f>
        <v>44505</v>
      </c>
      <c r="B150" s="4">
        <f>'Soybean Oil'!W150</f>
        <v>19.057474804031358</v>
      </c>
      <c r="C150" s="4">
        <f>'Canola Oil'!M150</f>
        <v>-33.471499999999992</v>
      </c>
      <c r="D150" s="4">
        <f>BFT!W150</f>
        <v>66.160223964165652</v>
      </c>
      <c r="E150" s="4">
        <f>CWG!W150</f>
        <v>179.89281160134385</v>
      </c>
      <c r="F150" s="4">
        <f>DCO!W150</f>
        <v>98.970172452407724</v>
      </c>
      <c r="G150" s="4">
        <f>'Poultry Fat'!W150</f>
        <v>177.96692497200451</v>
      </c>
      <c r="H150" s="4">
        <f>UCO!W150</f>
        <v>172.07999999999998</v>
      </c>
      <c r="I150" s="4">
        <f>'Yellow Grease'!W150</f>
        <v>211.69049999999999</v>
      </c>
      <c r="K150" s="4">
        <f t="shared" si="2"/>
        <v>245.16199999999998</v>
      </c>
      <c r="M150" s="4">
        <f>B150/'Feedstock Conversions'!$B$17</f>
        <v>2.5409966405375144</v>
      </c>
      <c r="N150" s="4">
        <f>C150/'Feedstock Conversions'!$B$13</f>
        <v>-4.4928187919463074</v>
      </c>
      <c r="O150" s="4">
        <f>D150/'Feedstock Conversions'!$B$20</f>
        <v>8.5368030921504072</v>
      </c>
      <c r="P150" s="4">
        <f>E150/'Feedstock Conversions'!$B$21</f>
        <v>22.892951336388887</v>
      </c>
      <c r="Q150" s="4">
        <f>F150/'Feedstock Conversions'!$B$14</f>
        <v>12.069533225903381</v>
      </c>
      <c r="R150" s="4">
        <f>G150/'Feedstock Conversions'!$B$19</f>
        <v>23.888177848591209</v>
      </c>
      <c r="S150" s="4">
        <f>I150/'Feedstock Conversions'!$B$24</f>
        <v>25.201249999999998</v>
      </c>
      <c r="T150" s="4">
        <f>I150/'Feedstock Conversions'!$B$23</f>
        <v>25.721810449574722</v>
      </c>
    </row>
    <row r="151" spans="1:20" x14ac:dyDescent="0.2">
      <c r="A151" s="3">
        <f>'Soybean Oil'!A151</f>
        <v>44512</v>
      </c>
      <c r="B151" s="4">
        <f>'Soybean Oil'!W151</f>
        <v>24.427474804031249</v>
      </c>
      <c r="C151" s="4">
        <f>'Canola Oil'!M151</f>
        <v>-36.983200000000011</v>
      </c>
      <c r="D151" s="4">
        <f>BFT!W151</f>
        <v>74.110223964165698</v>
      </c>
      <c r="E151" s="4">
        <f>CWG!W151</f>
        <v>201.78871160134383</v>
      </c>
      <c r="F151" s="4">
        <f>DCO!W151</f>
        <v>111.83017245240762</v>
      </c>
      <c r="G151" s="4">
        <f>'Poultry Fat'!W151</f>
        <v>171.96692497200451</v>
      </c>
      <c r="H151" s="4">
        <f>UCO!W151</f>
        <v>156</v>
      </c>
      <c r="I151" s="4">
        <f>'Yellow Grease'!W151</f>
        <v>194.57999999999998</v>
      </c>
      <c r="K151" s="4">
        <f t="shared" si="2"/>
        <v>231.56319999999999</v>
      </c>
      <c r="M151" s="4">
        <f>B151/'Feedstock Conversions'!$B$17</f>
        <v>3.2569966405374999</v>
      </c>
      <c r="N151" s="4">
        <f>C151/'Feedstock Conversions'!$B$13</f>
        <v>-4.9641879194630887</v>
      </c>
      <c r="O151" s="4">
        <f>D151/'Feedstock Conversions'!$B$20</f>
        <v>9.5626095437633154</v>
      </c>
      <c r="P151" s="4">
        <f>E151/'Feedstock Conversions'!$B$21</f>
        <v>25.679398269450729</v>
      </c>
      <c r="Q151" s="4">
        <f>F151/'Feedstock Conversions'!$B$14</f>
        <v>13.6378259088302</v>
      </c>
      <c r="R151" s="4">
        <f>G151/'Feedstock Conversions'!$B$19</f>
        <v>23.082808721074429</v>
      </c>
      <c r="S151" s="4">
        <f>I151/'Feedstock Conversions'!$B$24</f>
        <v>23.164285714285711</v>
      </c>
      <c r="T151" s="4">
        <f>I151/'Feedstock Conversions'!$B$23</f>
        <v>23.642770352369379</v>
      </c>
    </row>
    <row r="152" spans="1:20" x14ac:dyDescent="0.2">
      <c r="A152" s="3">
        <f>'Soybean Oil'!A152</f>
        <v>44519</v>
      </c>
      <c r="B152" s="4">
        <f>'Soybean Oil'!W152</f>
        <v>23.937474804031353</v>
      </c>
      <c r="C152" s="4">
        <f>'Canola Oil'!M152</f>
        <v>-41.35570000000007</v>
      </c>
      <c r="D152" s="4">
        <f>BFT!W152</f>
        <v>111.96022396416572</v>
      </c>
      <c r="E152" s="4">
        <f>CWG!W152</f>
        <v>230.39941160134384</v>
      </c>
      <c r="F152" s="4">
        <f>DCO!W152</f>
        <v>127.51017245240769</v>
      </c>
      <c r="G152" s="4">
        <f>'Poultry Fat'!W152</f>
        <v>167.96692497200451</v>
      </c>
      <c r="H152" s="4">
        <f>UCO!W152</f>
        <v>152</v>
      </c>
      <c r="I152" s="4">
        <f>'Yellow Grease'!W152</f>
        <v>190.57999999999998</v>
      </c>
      <c r="K152" s="4">
        <f t="shared" si="2"/>
        <v>231.93570000000005</v>
      </c>
      <c r="M152" s="4">
        <f>B152/'Feedstock Conversions'!$B$17</f>
        <v>3.1916633072041805</v>
      </c>
      <c r="N152" s="4">
        <f>C152/'Feedstock Conversions'!$B$13</f>
        <v>-5.551100671140949</v>
      </c>
      <c r="O152" s="4">
        <f>D152/'Feedstock Conversions'!$B$20</f>
        <v>14.446480511505253</v>
      </c>
      <c r="P152" s="4">
        <f>E152/'Feedstock Conversions'!$B$21</f>
        <v>29.320362891491964</v>
      </c>
      <c r="Q152" s="4">
        <f>F152/'Feedstock Conversions'!$B$14</f>
        <v>15.550021030781426</v>
      </c>
      <c r="R152" s="4">
        <f>G152/'Feedstock Conversions'!$B$19</f>
        <v>22.545895969396579</v>
      </c>
      <c r="S152" s="4">
        <f>I152/'Feedstock Conversions'!$B$24</f>
        <v>22.688095238095237</v>
      </c>
      <c r="T152" s="4">
        <f>I152/'Feedstock Conversions'!$B$23</f>
        <v>23.156743620899146</v>
      </c>
    </row>
    <row r="153" spans="1:20" x14ac:dyDescent="0.2">
      <c r="A153" s="3">
        <f>'Soybean Oil'!A153</f>
        <v>44526</v>
      </c>
      <c r="B153" s="4">
        <f>'Soybean Oil'!W153</f>
        <v>12.417924804031372</v>
      </c>
      <c r="C153" s="4">
        <f>'Canola Oil'!M153</f>
        <v>-52.820675000000051</v>
      </c>
      <c r="D153" s="4">
        <f>BFT!W153</f>
        <v>127.74384896416575</v>
      </c>
      <c r="E153" s="4">
        <f>CWG!W153</f>
        <v>243.17501160134384</v>
      </c>
      <c r="F153" s="4">
        <f>DCO!W153</f>
        <v>125.81687245240767</v>
      </c>
      <c r="G153" s="4">
        <f>'Poultry Fat'!W153</f>
        <v>164.6336249720045</v>
      </c>
      <c r="H153" s="4">
        <f>UCO!W153</f>
        <v>148.66669999999999</v>
      </c>
      <c r="I153" s="4">
        <f>'Yellow Grease'!W153</f>
        <v>187.24669999999998</v>
      </c>
      <c r="K153" s="4">
        <f t="shared" si="2"/>
        <v>240.06737500000003</v>
      </c>
      <c r="M153" s="4">
        <f>B153/'Feedstock Conversions'!$B$17</f>
        <v>1.655723307204183</v>
      </c>
      <c r="N153" s="4">
        <f>C153/'Feedstock Conversions'!$B$13</f>
        <v>-7.0900234899328929</v>
      </c>
      <c r="O153" s="4">
        <f>D153/'Feedstock Conversions'!$B$20</f>
        <v>16.483077285698805</v>
      </c>
      <c r="P153" s="4">
        <f>E153/'Feedstock Conversions'!$B$21</f>
        <v>30.946170985154474</v>
      </c>
      <c r="Q153" s="4">
        <f>F153/'Feedstock Conversions'!$B$14</f>
        <v>15.343521030781424</v>
      </c>
      <c r="R153" s="4">
        <f>G153/'Feedstock Conversions'!$B$19</f>
        <v>22.098473150604629</v>
      </c>
      <c r="S153" s="4">
        <f>I153/'Feedstock Conversions'!$B$24</f>
        <v>22.291273809523805</v>
      </c>
      <c r="T153" s="4">
        <f>I153/'Feedstock Conversions'!$B$23</f>
        <v>22.751725394896717</v>
      </c>
    </row>
    <row r="154" spans="1:20" x14ac:dyDescent="0.2">
      <c r="A154" s="3">
        <f>'Soybean Oil'!A154</f>
        <v>44533</v>
      </c>
      <c r="B154" s="4">
        <f>'Soybean Oil'!W154</f>
        <v>31.667474804031485</v>
      </c>
      <c r="C154" s="4">
        <f>'Canola Oil'!M154</f>
        <v>-33.74389999999994</v>
      </c>
      <c r="D154" s="4">
        <f>BFT!W154</f>
        <v>143.81022396416574</v>
      </c>
      <c r="E154" s="4">
        <f>CWG!W154</f>
        <v>242.79471160134381</v>
      </c>
      <c r="F154" s="4">
        <f>DCO!W154</f>
        <v>142.93017245240765</v>
      </c>
      <c r="G154" s="4">
        <f>'Poultry Fat'!W154</f>
        <v>157.96692497200451</v>
      </c>
      <c r="H154" s="4">
        <f>UCO!W154</f>
        <v>136.95999999999998</v>
      </c>
      <c r="I154" s="4">
        <f>'Yellow Grease'!W154</f>
        <v>195.39399999999995</v>
      </c>
      <c r="K154" s="4">
        <f t="shared" si="2"/>
        <v>229.13789999999989</v>
      </c>
      <c r="M154" s="4">
        <f>B154/'Feedstock Conversions'!$B$17</f>
        <v>4.2223299738708651</v>
      </c>
      <c r="N154" s="4">
        <f>C154/'Feedstock Conversions'!$B$13</f>
        <v>-4.529382550335562</v>
      </c>
      <c r="O154" s="4">
        <f>D154/'Feedstock Conversions'!$B$20</f>
        <v>18.556157930860095</v>
      </c>
      <c r="P154" s="4">
        <f>E154/'Feedstock Conversions'!$B$21</f>
        <v>30.89777444659504</v>
      </c>
      <c r="Q154" s="4">
        <f>F154/'Feedstock Conversions'!$B$14</f>
        <v>17.43050883565947</v>
      </c>
      <c r="R154" s="4">
        <f>G154/'Feedstock Conversions'!$B$19</f>
        <v>21.203614090201945</v>
      </c>
      <c r="S154" s="4">
        <f>I154/'Feedstock Conversions'!$B$24</f>
        <v>23.261190476190468</v>
      </c>
      <c r="T154" s="4">
        <f>I154/'Feedstock Conversions'!$B$23</f>
        <v>23.741676792223565</v>
      </c>
    </row>
    <row r="155" spans="1:20" x14ac:dyDescent="0.2">
      <c r="A155" s="3">
        <f>'Soybean Oil'!A155</f>
        <v>44540</v>
      </c>
      <c r="B155" s="4">
        <f>'Soybean Oil'!W155</f>
        <v>27.25747480403129</v>
      </c>
      <c r="C155" s="4">
        <f>'Canola Oil'!M155</f>
        <v>-38.184500000000071</v>
      </c>
      <c r="D155" s="4">
        <f>BFT!W155</f>
        <v>147.21022396416578</v>
      </c>
      <c r="E155" s="4">
        <f>CWG!W155</f>
        <v>248.13556160134385</v>
      </c>
      <c r="F155" s="4">
        <f>DCO!W155</f>
        <v>147.05017245240771</v>
      </c>
      <c r="G155" s="4">
        <f>'Poultry Fat'!W155</f>
        <v>151.94692497200447</v>
      </c>
      <c r="H155" s="4">
        <f>UCO!W155</f>
        <v>113.68</v>
      </c>
      <c r="I155" s="4">
        <f>'Yellow Grease'!W155</f>
        <v>196.26999999999998</v>
      </c>
      <c r="K155" s="4">
        <f t="shared" si="2"/>
        <v>234.45450000000005</v>
      </c>
      <c r="M155" s="4">
        <f>B155/'Feedstock Conversions'!$B$17</f>
        <v>3.6343299738708388</v>
      </c>
      <c r="N155" s="4">
        <f>C155/'Feedstock Conversions'!$B$13</f>
        <v>-5.125436241610748</v>
      </c>
      <c r="O155" s="4">
        <f>D155/'Feedstock Conversions'!$B$20</f>
        <v>18.994867608279456</v>
      </c>
      <c r="P155" s="4">
        <f>E155/'Feedstock Conversions'!$B$21</f>
        <v>31.577444846187817</v>
      </c>
      <c r="Q155" s="4">
        <f>F155/'Feedstock Conversions'!$B$14</f>
        <v>17.932947860049723</v>
      </c>
      <c r="R155" s="4">
        <f>G155/'Feedstock Conversions'!$B$19</f>
        <v>20.395560398926772</v>
      </c>
      <c r="S155" s="4">
        <f>I155/'Feedstock Conversions'!$B$24</f>
        <v>23.365476190476187</v>
      </c>
      <c r="T155" s="4">
        <f>I155/'Feedstock Conversions'!$B$23</f>
        <v>23.848116646415548</v>
      </c>
    </row>
    <row r="156" spans="1:20" x14ac:dyDescent="0.2">
      <c r="A156" s="3">
        <f>'Soybean Oil'!A156</f>
        <v>44547</v>
      </c>
      <c r="B156" s="4">
        <f>'Soybean Oil'!W156</f>
        <v>35.447474804031344</v>
      </c>
      <c r="C156" s="4">
        <f>'Canola Oil'!M156</f>
        <v>-30.109100000000012</v>
      </c>
      <c r="D156" s="4">
        <f>BFT!W156</f>
        <v>147.51022396416573</v>
      </c>
      <c r="E156" s="4">
        <f>CWG!W156</f>
        <v>247.58291160134382</v>
      </c>
      <c r="F156" s="4">
        <f>DCO!W156</f>
        <v>136.41017245240766</v>
      </c>
      <c r="G156" s="4">
        <f>'Poultry Fat'!W156</f>
        <v>146.67192497200449</v>
      </c>
      <c r="H156" s="4">
        <f>UCO!W156</f>
        <v>103</v>
      </c>
      <c r="I156" s="4">
        <f>'Yellow Grease'!W156</f>
        <v>187.26999999999998</v>
      </c>
      <c r="K156" s="4">
        <f t="shared" si="2"/>
        <v>217.37909999999999</v>
      </c>
      <c r="M156" s="4">
        <f>B156/'Feedstock Conversions'!$B$17</f>
        <v>4.726329973870846</v>
      </c>
      <c r="N156" s="4">
        <f>C156/'Feedstock Conversions'!$B$13</f>
        <v>-4.0414899328859075</v>
      </c>
      <c r="O156" s="4">
        <f>D156/'Feedstock Conversions'!$B$20</f>
        <v>19.033577285698804</v>
      </c>
      <c r="P156" s="4">
        <f>E156/'Feedstock Conversions'!$B$21</f>
        <v>31.507115245780586</v>
      </c>
      <c r="Q156" s="4">
        <f>F156/'Feedstock Conversions'!$B$14</f>
        <v>16.63538688443996</v>
      </c>
      <c r="R156" s="4">
        <f>G156/'Feedstock Conversions'!$B$19</f>
        <v>19.687506707651607</v>
      </c>
      <c r="S156" s="4">
        <f>I156/'Feedstock Conversions'!$B$24</f>
        <v>22.294047619047618</v>
      </c>
      <c r="T156" s="4">
        <f>I156/'Feedstock Conversions'!$B$23</f>
        <v>22.754556500607531</v>
      </c>
    </row>
    <row r="157" spans="1:20" x14ac:dyDescent="0.2">
      <c r="A157" s="3">
        <f>'Soybean Oil'!A157</f>
        <v>44554</v>
      </c>
      <c r="B157" s="4">
        <f>'Soybean Oil'!W157</f>
        <v>27.751224804031267</v>
      </c>
      <c r="C157" s="4">
        <f>'Canola Oil'!M157</f>
        <v>-37.767375000000015</v>
      </c>
      <c r="D157" s="4">
        <f>BFT!W157</f>
        <v>143.37897396416577</v>
      </c>
      <c r="E157" s="4">
        <f>CWG!W157</f>
        <v>245.97581160134382</v>
      </c>
      <c r="F157" s="4">
        <f>DCO!W157</f>
        <v>117.60017245240766</v>
      </c>
      <c r="G157" s="4">
        <f>'Poultry Fat'!W157</f>
        <v>145.41692497200449</v>
      </c>
      <c r="H157" s="4">
        <f>UCO!W157</f>
        <v>102.04999999999995</v>
      </c>
      <c r="I157" s="4">
        <f>'Yellow Grease'!W157</f>
        <v>186.29874999999998</v>
      </c>
      <c r="K157" s="4">
        <f t="shared" si="2"/>
        <v>224.066125</v>
      </c>
      <c r="M157" s="4">
        <f>B157/'Feedstock Conversions'!$B$17</f>
        <v>3.7001633072041691</v>
      </c>
      <c r="N157" s="4">
        <f>C157/'Feedstock Conversions'!$B$13</f>
        <v>-5.0694463087248343</v>
      </c>
      <c r="O157" s="4">
        <f>D157/'Feedstock Conversions'!$B$20</f>
        <v>18.500512769569777</v>
      </c>
      <c r="P157" s="4">
        <f>E157/'Feedstock Conversions'!$B$21</f>
        <v>31.302597556801199</v>
      </c>
      <c r="Q157" s="4">
        <f>F157/'Feedstock Conversions'!$B$14</f>
        <v>14.341484445415571</v>
      </c>
      <c r="R157" s="4">
        <f>G157/'Feedstock Conversions'!$B$19</f>
        <v>19.519050331812682</v>
      </c>
      <c r="S157" s="4">
        <f>I157/'Feedstock Conversions'!$B$24</f>
        <v>22.178422619047616</v>
      </c>
      <c r="T157" s="4">
        <f>I157/'Feedstock Conversions'!$B$23</f>
        <v>22.636543134872415</v>
      </c>
    </row>
    <row r="158" spans="1:20" x14ac:dyDescent="0.2">
      <c r="A158" s="3">
        <f>'Soybean Oil'!A158</f>
        <v>44561</v>
      </c>
      <c r="B158" s="4">
        <f>'Soybean Oil'!W158</f>
        <v>16.107474804031312</v>
      </c>
      <c r="C158" s="4">
        <f>'Canola Oil'!M158</f>
        <v>-53.989749999999958</v>
      </c>
      <c r="D158" s="4">
        <f>BFT!W158</f>
        <v>134.66022396416577</v>
      </c>
      <c r="E158" s="4">
        <f>CWG!W158</f>
        <v>245.97581160134382</v>
      </c>
      <c r="F158" s="4">
        <f>DCO!W158</f>
        <v>111.45017245240768</v>
      </c>
      <c r="G158" s="4">
        <f>'Poultry Fat'!W158</f>
        <v>145.41692497200449</v>
      </c>
      <c r="H158" s="4">
        <f>UCO!W158</f>
        <v>105.19999999999999</v>
      </c>
      <c r="I158" s="4">
        <f>'Yellow Grease'!W158</f>
        <v>189.38499999999999</v>
      </c>
      <c r="K158" s="4">
        <f t="shared" si="2"/>
        <v>243.37474999999995</v>
      </c>
      <c r="M158" s="4">
        <f>B158/'Feedstock Conversions'!$B$17</f>
        <v>2.1476633072041751</v>
      </c>
      <c r="N158" s="4">
        <f>C158/'Feedstock Conversions'!$B$13</f>
        <v>-7.2469463087248265</v>
      </c>
      <c r="O158" s="4">
        <f>D158/'Feedstock Conversions'!$B$20</f>
        <v>17.375512769569777</v>
      </c>
      <c r="P158" s="4">
        <f>E158/'Feedstock Conversions'!$B$21</f>
        <v>31.302597556801199</v>
      </c>
      <c r="Q158" s="4">
        <f>F158/'Feedstock Conversions'!$B$14</f>
        <v>13.591484445415572</v>
      </c>
      <c r="R158" s="4">
        <f>G158/'Feedstock Conversions'!$B$19</f>
        <v>19.519050331812682</v>
      </c>
      <c r="S158" s="4">
        <f>I158/'Feedstock Conversions'!$B$24</f>
        <v>22.545833333333331</v>
      </c>
      <c r="T158" s="4">
        <f>I158/'Feedstock Conversions'!$B$23</f>
        <v>23.011543134872415</v>
      </c>
    </row>
    <row r="159" spans="1:20" x14ac:dyDescent="0.2">
      <c r="A159" s="3">
        <f>'Soybean Oil'!A159</f>
        <v>44568</v>
      </c>
      <c r="B159" s="4">
        <f>'Soybean Oil'!W159</f>
        <v>10.380330347144536</v>
      </c>
      <c r="C159" s="4">
        <f>'Canola Oil'!M159</f>
        <v>-68.286299999999983</v>
      </c>
      <c r="D159" s="4">
        <f>BFT!W159</f>
        <v>100.40817469204922</v>
      </c>
      <c r="E159" s="4">
        <f>CWG!W159</f>
        <v>227.74824344904823</v>
      </c>
      <c r="F159" s="4">
        <f>DCO!W159</f>
        <v>76.43929451287795</v>
      </c>
      <c r="G159" s="4">
        <f>'Poultry Fat'!W159</f>
        <v>145.27076147816348</v>
      </c>
      <c r="H159" s="4">
        <f>UCO!W159</f>
        <v>105.19999999999999</v>
      </c>
      <c r="I159" s="4">
        <f>'Yellow Grease'!W159</f>
        <v>189.38499999999999</v>
      </c>
      <c r="K159" s="4">
        <f t="shared" si="2"/>
        <v>257.67129999999997</v>
      </c>
      <c r="M159" s="4">
        <f>B159/'Feedstock Conversions'!$B$17</f>
        <v>1.3840440462859382</v>
      </c>
      <c r="N159" s="4">
        <f>C159/'Feedstock Conversions'!$B$13</f>
        <v>-9.1659463087248305</v>
      </c>
      <c r="O159" s="4">
        <f>D159/'Feedstock Conversions'!$B$20</f>
        <v>12.955893508651512</v>
      </c>
      <c r="P159" s="4">
        <f>E159/'Feedstock Conversions'!$B$21</f>
        <v>28.982978295882951</v>
      </c>
      <c r="Q159" s="4">
        <f>F159/'Feedstock Conversions'!$B$14</f>
        <v>9.3218651844973124</v>
      </c>
      <c r="R159" s="4">
        <f>G159/'Feedstock Conversions'!$B$19</f>
        <v>19.499431070894428</v>
      </c>
      <c r="S159" s="4">
        <f>I159/'Feedstock Conversions'!$B$24</f>
        <v>22.545833333333331</v>
      </c>
      <c r="T159" s="4">
        <f>I159/'Feedstock Conversions'!$B$23</f>
        <v>23.011543134872415</v>
      </c>
    </row>
    <row r="160" spans="1:20" x14ac:dyDescent="0.2">
      <c r="A160" s="3">
        <f>'Soybean Oil'!A160</f>
        <v>44575</v>
      </c>
      <c r="B160" s="4">
        <f>'Soybean Oil'!W160</f>
        <v>19.680330347144491</v>
      </c>
      <c r="C160" s="4">
        <f>'Canola Oil'!M160</f>
        <v>-70.223299999999995</v>
      </c>
      <c r="D160" s="4">
        <f>BFT!W160</f>
        <v>63.208174692049283</v>
      </c>
      <c r="E160" s="4">
        <f>CWG!W160</f>
        <v>179.81444344904821</v>
      </c>
      <c r="F160" s="4">
        <f>DCO!W160</f>
        <v>54.709294512877932</v>
      </c>
      <c r="G160" s="4">
        <f>'Poultry Fat'!W160</f>
        <v>145.27076147816348</v>
      </c>
      <c r="H160" s="4">
        <f>UCO!W160</f>
        <v>95.119999999999948</v>
      </c>
      <c r="I160" s="4">
        <f>'Yellow Grease'!W160</f>
        <v>181.97800000000001</v>
      </c>
      <c r="K160" s="4">
        <f t="shared" si="2"/>
        <v>252.2013</v>
      </c>
      <c r="M160" s="4">
        <f>B160/'Feedstock Conversions'!$B$17</f>
        <v>2.624044046285932</v>
      </c>
      <c r="N160" s="4">
        <f>C160/'Feedstock Conversions'!$B$13</f>
        <v>-9.4259463087248321</v>
      </c>
      <c r="O160" s="4">
        <f>D160/'Feedstock Conversions'!$B$20</f>
        <v>8.1558935086515199</v>
      </c>
      <c r="P160" s="4">
        <f>E160/'Feedstock Conversions'!$B$21</f>
        <v>22.88297829588295</v>
      </c>
      <c r="Q160" s="4">
        <f>F160/'Feedstock Conversions'!$B$14</f>
        <v>6.6718651844973094</v>
      </c>
      <c r="R160" s="4">
        <f>G160/'Feedstock Conversions'!$B$19</f>
        <v>19.499431070894428</v>
      </c>
      <c r="S160" s="4">
        <f>I160/'Feedstock Conversions'!$B$24</f>
        <v>21.664047619047619</v>
      </c>
      <c r="T160" s="4">
        <f>I160/'Feedstock Conversions'!$B$23</f>
        <v>22.111543134872417</v>
      </c>
    </row>
    <row r="161" spans="1:20" x14ac:dyDescent="0.2">
      <c r="A161" s="3">
        <f>'Soybean Oil'!A161</f>
        <v>44582</v>
      </c>
      <c r="B161" s="4">
        <f>'Soybean Oil'!W161</f>
        <v>6.4603303471444633</v>
      </c>
      <c r="C161" s="4">
        <f>'Canola Oil'!M161</f>
        <v>-84.803500000000099</v>
      </c>
      <c r="D161" s="4">
        <f>BFT!W161</f>
        <v>32.742549692049238</v>
      </c>
      <c r="E161" s="4">
        <f>CWG!W161</f>
        <v>136.16614344904821</v>
      </c>
      <c r="F161" s="4">
        <f>DCO!W161</f>
        <v>22.214294512878041</v>
      </c>
      <c r="G161" s="4">
        <f>'Poultry Fat'!W161</f>
        <v>147.79576147816351</v>
      </c>
      <c r="H161" s="4">
        <f>UCO!W161</f>
        <v>92.549999999999955</v>
      </c>
      <c r="I161" s="4">
        <f>'Yellow Grease'!W161</f>
        <v>175.57437499999997</v>
      </c>
      <c r="K161" s="4">
        <f t="shared" si="2"/>
        <v>260.37787500000007</v>
      </c>
      <c r="M161" s="4">
        <f>B161/'Feedstock Conversions'!$B$17</f>
        <v>0.86137737961926175</v>
      </c>
      <c r="N161" s="4">
        <f>C161/'Feedstock Conversions'!$B$13</f>
        <v>-11.3830201342282</v>
      </c>
      <c r="O161" s="4">
        <f>D161/'Feedstock Conversions'!$B$20</f>
        <v>4.2248451215547407</v>
      </c>
      <c r="P161" s="4">
        <f>E161/'Feedstock Conversions'!$B$21</f>
        <v>17.328346073943525</v>
      </c>
      <c r="Q161" s="4">
        <f>F161/'Feedstock Conversions'!$B$14</f>
        <v>2.7090603064485417</v>
      </c>
      <c r="R161" s="4">
        <f>G161/'Feedstock Conversions'!$B$19</f>
        <v>19.838357245391077</v>
      </c>
      <c r="S161" s="4">
        <f>I161/'Feedstock Conversions'!$B$24</f>
        <v>20.901711309523805</v>
      </c>
      <c r="T161" s="4">
        <f>I161/'Feedstock Conversions'!$B$23</f>
        <v>21.333459902794651</v>
      </c>
    </row>
    <row r="162" spans="1:20" x14ac:dyDescent="0.2">
      <c r="A162" s="3">
        <f>'Soybean Oil'!A162</f>
        <v>44589</v>
      </c>
      <c r="B162" s="4">
        <f>'Soybean Oil'!W162</f>
        <v>12.030330347144513</v>
      </c>
      <c r="C162" s="4">
        <f>'Canola Oil'!M162</f>
        <v>-80.24980000000005</v>
      </c>
      <c r="D162" s="4">
        <f>BFT!W162</f>
        <v>53.008174692049238</v>
      </c>
      <c r="E162" s="4">
        <f>CWG!W162</f>
        <v>118.80484344904824</v>
      </c>
      <c r="F162" s="4">
        <f>DCO!W162</f>
        <v>25.129294512878005</v>
      </c>
      <c r="G162" s="4">
        <f>'Poultry Fat'!W162</f>
        <v>168.54576147816351</v>
      </c>
      <c r="H162" s="4">
        <f>UCO!W162</f>
        <v>107</v>
      </c>
      <c r="I162" s="4">
        <f>'Yellow Grease'!W162</f>
        <v>189.43174999999997</v>
      </c>
      <c r="K162" s="4">
        <f t="shared" si="2"/>
        <v>269.68155000000002</v>
      </c>
      <c r="M162" s="4">
        <f>B162/'Feedstock Conversions'!$B$17</f>
        <v>1.6040440462859351</v>
      </c>
      <c r="N162" s="4">
        <f>C162/'Feedstock Conversions'!$B$13</f>
        <v>-10.771785234899335</v>
      </c>
      <c r="O162" s="4">
        <f>D162/'Feedstock Conversions'!$B$20</f>
        <v>6.8397644763934498</v>
      </c>
      <c r="P162" s="4">
        <f>E162/'Feedstock Conversions'!$B$21</f>
        <v>15.118967097104637</v>
      </c>
      <c r="Q162" s="4">
        <f>F162/'Feedstock Conversions'!$B$14</f>
        <v>3.064548111326586</v>
      </c>
      <c r="R162" s="4">
        <f>G162/'Feedstock Conversions'!$B$19</f>
        <v>22.623592144719932</v>
      </c>
      <c r="S162" s="4">
        <f>I162/'Feedstock Conversions'!$B$24</f>
        <v>22.551398809523803</v>
      </c>
      <c r="T162" s="4">
        <f>I162/'Feedstock Conversions'!$B$23</f>
        <v>23.017223572296469</v>
      </c>
    </row>
    <row r="163" spans="1:20" x14ac:dyDescent="0.2">
      <c r="A163" s="3">
        <f>'Soybean Oil'!A163</f>
        <v>44596</v>
      </c>
      <c r="B163" s="4">
        <f>'Soybean Oil'!W163</f>
        <v>21.075330347144586</v>
      </c>
      <c r="C163" s="4">
        <f>'Canola Oil'!M163</f>
        <v>-76.732600000000048</v>
      </c>
      <c r="D163" s="4">
        <f>BFT!W163</f>
        <v>68.295674692049374</v>
      </c>
      <c r="E163" s="4">
        <f>CWG!W163</f>
        <v>114.01664344904816</v>
      </c>
      <c r="F163" s="4">
        <f>DCO!W163</f>
        <v>22.629294512878005</v>
      </c>
      <c r="G163" s="4">
        <f>'Poultry Fat'!W163</f>
        <v>180.58576147816353</v>
      </c>
      <c r="H163" s="4">
        <f>UCO!W163</f>
        <v>125</v>
      </c>
      <c r="I163" s="4">
        <f>'Yellow Grease'!W163</f>
        <v>205.57999999999998</v>
      </c>
      <c r="K163" s="4">
        <f t="shared" si="2"/>
        <v>282.31260000000003</v>
      </c>
      <c r="M163" s="4">
        <f>B163/'Feedstock Conversions'!$B$17</f>
        <v>2.8100440462859448</v>
      </c>
      <c r="N163" s="4">
        <f>C163/'Feedstock Conversions'!$B$13</f>
        <v>-10.299677852348999</v>
      </c>
      <c r="O163" s="4">
        <f>D163/'Feedstock Conversions'!$B$20</f>
        <v>8.8123451215547579</v>
      </c>
      <c r="P163" s="4">
        <f>E163/'Feedstock Conversions'!$B$21</f>
        <v>14.509626297919084</v>
      </c>
      <c r="Q163" s="4">
        <f>F163/'Feedstock Conversions'!$B$14</f>
        <v>2.7596700625460984</v>
      </c>
      <c r="R163" s="4">
        <f>G163/'Feedstock Conversions'!$B$19</f>
        <v>24.239699527270272</v>
      </c>
      <c r="S163" s="4">
        <f>I163/'Feedstock Conversions'!$B$24</f>
        <v>24.473809523809521</v>
      </c>
      <c r="T163" s="4">
        <f>I163/'Feedstock Conversions'!$B$23</f>
        <v>24.979343863912511</v>
      </c>
    </row>
    <row r="164" spans="1:20" x14ac:dyDescent="0.2">
      <c r="A164" s="3">
        <f>'Soybean Oil'!A164</f>
        <v>44603</v>
      </c>
      <c r="B164" s="4">
        <f>'Soybean Oil'!W164</f>
        <v>43.780330347144513</v>
      </c>
      <c r="C164" s="4">
        <f>'Canola Oil'!M164</f>
        <v>-59.699799999999982</v>
      </c>
      <c r="D164" s="4">
        <f>BFT!W164</f>
        <v>80.233174692049374</v>
      </c>
      <c r="E164" s="4">
        <f>CWG!W164</f>
        <v>112.22964344904835</v>
      </c>
      <c r="F164" s="4">
        <f>DCO!W164</f>
        <v>26.889294512877996</v>
      </c>
      <c r="G164" s="4">
        <f>'Poultry Fat'!W164</f>
        <v>189.09576147816352</v>
      </c>
      <c r="H164" s="4">
        <f>UCO!W164</f>
        <v>122.39999999999998</v>
      </c>
      <c r="I164" s="4">
        <f>'Yellow Grease'!W164</f>
        <v>188.83249999999998</v>
      </c>
      <c r="K164" s="4">
        <f t="shared" si="2"/>
        <v>248.53229999999996</v>
      </c>
      <c r="M164" s="4">
        <f>B164/'Feedstock Conversions'!$B$17</f>
        <v>5.8373773796192685</v>
      </c>
      <c r="N164" s="4">
        <f>C164/'Feedstock Conversions'!$B$13</f>
        <v>-8.0133959731543598</v>
      </c>
      <c r="O164" s="4">
        <f>D164/'Feedstock Conversions'!$B$20</f>
        <v>10.35266770219992</v>
      </c>
      <c r="P164" s="4">
        <f>E164/'Feedstock Conversions'!$B$21</f>
        <v>14.282214742816029</v>
      </c>
      <c r="Q164" s="4">
        <f>F164/'Feedstock Conversions'!$B$14</f>
        <v>3.2791822576680487</v>
      </c>
      <c r="R164" s="4">
        <f>G164/'Feedstock Conversions'!$B$19</f>
        <v>25.381981406464902</v>
      </c>
      <c r="S164" s="4">
        <f>I164/'Feedstock Conversions'!$B$24</f>
        <v>22.480059523809519</v>
      </c>
      <c r="T164" s="4">
        <f>I164/'Feedstock Conversions'!$B$23</f>
        <v>22.94441069258809</v>
      </c>
    </row>
    <row r="165" spans="1:20" x14ac:dyDescent="0.2">
      <c r="A165" s="3">
        <f>'Soybean Oil'!A165</f>
        <v>44610</v>
      </c>
      <c r="B165" s="4">
        <f>'Soybean Oil'!W165</f>
        <v>36.250330347144427</v>
      </c>
      <c r="C165" s="4">
        <f>'Canola Oil'!M165</f>
        <v>-71.257100000000037</v>
      </c>
      <c r="D165" s="4">
        <f>BFT!W165</f>
        <v>84.976924692049238</v>
      </c>
      <c r="E165" s="4">
        <f>CWG!W165</f>
        <v>124.65924344904818</v>
      </c>
      <c r="F165" s="4">
        <f>DCO!W165</f>
        <v>26.609294512877909</v>
      </c>
      <c r="G165" s="4">
        <f>'Poultry Fat'!W165</f>
        <v>159.31576147816344</v>
      </c>
      <c r="H165" s="4">
        <f>UCO!W165</f>
        <v>125.39999999999998</v>
      </c>
      <c r="I165" s="4">
        <f>'Yellow Grease'!W165</f>
        <v>191.83249999999998</v>
      </c>
      <c r="K165" s="4">
        <f t="shared" si="2"/>
        <v>263.08960000000002</v>
      </c>
      <c r="M165" s="4">
        <f>B165/'Feedstock Conversions'!$B$17</f>
        <v>4.8333773796192565</v>
      </c>
      <c r="N165" s="4">
        <f>C165/'Feedstock Conversions'!$B$13</f>
        <v>-9.5647114093959775</v>
      </c>
      <c r="O165" s="4">
        <f>D165/'Feedstock Conversions'!$B$20</f>
        <v>10.96476447639345</v>
      </c>
      <c r="P165" s="4">
        <f>E165/'Feedstock Conversions'!$B$21</f>
        <v>15.863991276285082</v>
      </c>
      <c r="Q165" s="4">
        <f>F165/'Feedstock Conversions'!$B$14</f>
        <v>3.2450359162046234</v>
      </c>
      <c r="R165" s="4">
        <f>G165/'Feedstock Conversions'!$B$19</f>
        <v>21.384665970223281</v>
      </c>
      <c r="S165" s="4">
        <f>I165/'Feedstock Conversions'!$B$24</f>
        <v>22.837202380952377</v>
      </c>
      <c r="T165" s="4">
        <f>I165/'Feedstock Conversions'!$B$23</f>
        <v>23.30893074119076</v>
      </c>
    </row>
    <row r="166" spans="1:20" x14ac:dyDescent="0.2">
      <c r="A166" s="3">
        <f>'Soybean Oil'!A166</f>
        <v>44617</v>
      </c>
      <c r="B166" s="4">
        <f>'Soybean Oil'!W166</f>
        <v>11.647830347144463</v>
      </c>
      <c r="C166" s="4">
        <f>'Canola Oil'!M166</f>
        <v>-97.917250000000081</v>
      </c>
      <c r="D166" s="4">
        <f>BFT!W166</f>
        <v>82.85934969204925</v>
      </c>
      <c r="E166" s="4">
        <f>CWG!W166</f>
        <v>118.21189344904815</v>
      </c>
      <c r="F166" s="4">
        <f>DCO!W166</f>
        <v>-0.91070548712195887</v>
      </c>
      <c r="G166" s="4">
        <f>'Poultry Fat'!W166</f>
        <v>153.1207614781635</v>
      </c>
      <c r="H166" s="4">
        <f>UCO!W166</f>
        <v>121.10000000000002</v>
      </c>
      <c r="I166" s="4">
        <f>'Yellow Grease'!W166</f>
        <v>182.51624999999996</v>
      </c>
      <c r="K166" s="4">
        <f t="shared" si="2"/>
        <v>280.43350000000004</v>
      </c>
      <c r="M166" s="4">
        <f>B166/'Feedstock Conversions'!$B$17</f>
        <v>1.5530440462859285</v>
      </c>
      <c r="N166" s="4">
        <f>C166/'Feedstock Conversions'!$B$13</f>
        <v>-13.143255033557057</v>
      </c>
      <c r="O166" s="4">
        <f>D166/'Feedstock Conversions'!$B$20</f>
        <v>10.691528992522484</v>
      </c>
      <c r="P166" s="4">
        <f>E166/'Feedstock Conversions'!$B$21</f>
        <v>15.043508965264463</v>
      </c>
      <c r="Q166" s="4">
        <f>F166/'Feedstock Conversions'!$B$14</f>
        <v>-0.11106164477097061</v>
      </c>
      <c r="R166" s="4">
        <f>G166/'Feedstock Conversions'!$B$19</f>
        <v>20.553122346062214</v>
      </c>
      <c r="S166" s="4">
        <f>I166/'Feedstock Conversions'!$B$24</f>
        <v>21.728124999999995</v>
      </c>
      <c r="T166" s="4">
        <f>I166/'Feedstock Conversions'!$B$23</f>
        <v>22.176944106925873</v>
      </c>
    </row>
    <row r="167" spans="1:20" x14ac:dyDescent="0.2">
      <c r="A167" s="3">
        <f>'Soybean Oil'!A167</f>
        <v>44624</v>
      </c>
      <c r="B167" s="4">
        <f>'Soybean Oil'!W167</f>
        <v>-13.184669652855519</v>
      </c>
      <c r="C167" s="4">
        <f>'Canola Oil'!M167</f>
        <v>-116.54420000000005</v>
      </c>
      <c r="D167" s="4">
        <f>BFT!W167</f>
        <v>77.858174692049374</v>
      </c>
      <c r="E167" s="4">
        <f>CWG!W167</f>
        <v>83.653243449048205</v>
      </c>
      <c r="F167" s="4">
        <f>DCO!W167</f>
        <v>-19.250705487121991</v>
      </c>
      <c r="G167" s="4">
        <f>'Poultry Fat'!W167</f>
        <v>144.26076147816354</v>
      </c>
      <c r="H167" s="4">
        <f>UCO!W167</f>
        <v>125.12</v>
      </c>
      <c r="I167" s="4">
        <f>'Yellow Grease'!W167</f>
        <v>180.73099999999999</v>
      </c>
      <c r="K167" s="4">
        <f t="shared" si="2"/>
        <v>297.27520000000004</v>
      </c>
      <c r="M167" s="4">
        <f>B167/'Feedstock Conversions'!$B$17</f>
        <v>-1.7579559537140692</v>
      </c>
      <c r="N167" s="4">
        <f>C167/'Feedstock Conversions'!$B$13</f>
        <v>-15.643516778523496</v>
      </c>
      <c r="O167" s="4">
        <f>D167/'Feedstock Conversions'!$B$20</f>
        <v>10.046216089296694</v>
      </c>
      <c r="P167" s="4">
        <f>E167/'Feedstock Conversions'!$B$21</f>
        <v>10.645615099140775</v>
      </c>
      <c r="Q167" s="4">
        <f>F167/'Feedstock Conversions'!$B$14</f>
        <v>-2.3476470106246334</v>
      </c>
      <c r="R167" s="4">
        <f>G167/'Feedstock Conversions'!$B$19</f>
        <v>19.363860601095777</v>
      </c>
      <c r="S167" s="4">
        <f>I167/'Feedstock Conversions'!$B$24</f>
        <v>21.515595238095237</v>
      </c>
      <c r="T167" s="4">
        <f>I167/'Feedstock Conversions'!$B$23</f>
        <v>21.960024301336571</v>
      </c>
    </row>
    <row r="168" spans="1:20" x14ac:dyDescent="0.2">
      <c r="A168" s="3">
        <f>'Soybean Oil'!A168</f>
        <v>44631</v>
      </c>
      <c r="B168" s="4">
        <f>'Soybean Oil'!W168</f>
        <v>9.6903303471444815</v>
      </c>
      <c r="C168" s="4">
        <f>'Canola Oil'!M168</f>
        <v>-42.096699999999942</v>
      </c>
      <c r="D168" s="4">
        <f>BFT!W168</f>
        <v>107.25817469204924</v>
      </c>
      <c r="E168" s="4">
        <f>CWG!W168</f>
        <v>108.07924344904825</v>
      </c>
      <c r="F168" s="4">
        <f>DCO!W168</f>
        <v>10.709294512877932</v>
      </c>
      <c r="G168" s="4">
        <f>'Poultry Fat'!W168</f>
        <v>142.34576147816347</v>
      </c>
      <c r="H168" s="4">
        <f>UCO!W168</f>
        <v>158</v>
      </c>
      <c r="I168" s="4">
        <f>'Yellow Grease'!W168</f>
        <v>215.56299999999999</v>
      </c>
      <c r="K168" s="4">
        <f t="shared" si="2"/>
        <v>257.65969999999993</v>
      </c>
      <c r="M168" s="4">
        <f>B168/'Feedstock Conversions'!$B$17</f>
        <v>1.2920440462859308</v>
      </c>
      <c r="N168" s="4">
        <f>C168/'Feedstock Conversions'!$B$13</f>
        <v>-5.6505637583892536</v>
      </c>
      <c r="O168" s="4">
        <f>D168/'Feedstock Conversions'!$B$20</f>
        <v>13.83976447639345</v>
      </c>
      <c r="P168" s="4">
        <f>E168/'Feedstock Conversions'!$B$21</f>
        <v>13.754039634645999</v>
      </c>
      <c r="Q168" s="4">
        <f>F168/'Feedstock Conversions'!$B$14</f>
        <v>1.3060115259607235</v>
      </c>
      <c r="R168" s="4">
        <f>G168/'Feedstock Conversions'!$B$19</f>
        <v>19.106813621229996</v>
      </c>
      <c r="S168" s="4">
        <f>I168/'Feedstock Conversions'!$B$24</f>
        <v>25.662261904761902</v>
      </c>
      <c r="T168" s="4">
        <f>I168/'Feedstock Conversions'!$B$23</f>
        <v>26.19234507897934</v>
      </c>
    </row>
    <row r="169" spans="1:20" x14ac:dyDescent="0.2">
      <c r="A169" s="3">
        <f>'Soybean Oil'!A169</f>
        <v>44638</v>
      </c>
      <c r="B169" s="4">
        <f>'Soybean Oil'!W169</f>
        <v>2.7853303471445088</v>
      </c>
      <c r="C169" s="4">
        <f>'Canola Oil'!M169</f>
        <v>-22.069000000000074</v>
      </c>
      <c r="D169" s="4">
        <f>BFT!W169</f>
        <v>125.78317469204922</v>
      </c>
      <c r="E169" s="4">
        <f>CWG!W169</f>
        <v>156.5834434490481</v>
      </c>
      <c r="F169" s="4">
        <f>DCO!W169</f>
        <v>46.949294512877941</v>
      </c>
      <c r="G169" s="4">
        <f>'Poultry Fat'!W169</f>
        <v>152.34576147816347</v>
      </c>
      <c r="H169" s="4">
        <f>UCO!W169</f>
        <v>142.79999999999995</v>
      </c>
      <c r="I169" s="4">
        <f>'Yellow Grease'!W169</f>
        <v>204.16499999999996</v>
      </c>
      <c r="K169" s="4">
        <f t="shared" si="2"/>
        <v>226.23400000000004</v>
      </c>
      <c r="M169" s="4">
        <f>B169/'Feedstock Conversions'!$B$17</f>
        <v>0.37137737961926781</v>
      </c>
      <c r="N169" s="4">
        <f>C169/'Feedstock Conversions'!$B$13</f>
        <v>-2.9622818791946406</v>
      </c>
      <c r="O169" s="4">
        <f>D169/'Feedstock Conversions'!$B$20</f>
        <v>16.23008705703861</v>
      </c>
      <c r="P169" s="4">
        <f>E169/'Feedstock Conversions'!$B$21</f>
        <v>19.926628079542901</v>
      </c>
      <c r="Q169" s="4">
        <f>F169/'Feedstock Conversions'!$B$14</f>
        <v>5.7255237210826762</v>
      </c>
      <c r="R169" s="4">
        <f>G169/'Feedstock Conversions'!$B$19</f>
        <v>20.449095500424626</v>
      </c>
      <c r="S169" s="4">
        <f>I169/'Feedstock Conversions'!$B$24</f>
        <v>24.305357142857137</v>
      </c>
      <c r="T169" s="4">
        <f>I169/'Feedstock Conversions'!$B$23</f>
        <v>24.807411907654917</v>
      </c>
    </row>
    <row r="170" spans="1:20" x14ac:dyDescent="0.2">
      <c r="A170" s="3">
        <f>'Soybean Oil'!A170</f>
        <v>44645</v>
      </c>
      <c r="B170" s="4">
        <f>'Soybean Oil'!W170</f>
        <v>-4.954669652855614</v>
      </c>
      <c r="C170" s="4">
        <f>'Canola Oil'!M170</f>
        <v>-32.757400000000075</v>
      </c>
      <c r="D170" s="4">
        <f>BFT!W170</f>
        <v>133.63317469204924</v>
      </c>
      <c r="E170" s="4">
        <f>CWG!W170</f>
        <v>185.80124344904823</v>
      </c>
      <c r="F170" s="4">
        <f>DCO!W170</f>
        <v>43.129294512878005</v>
      </c>
      <c r="G170" s="4">
        <f>'Poultry Fat'!W170</f>
        <v>156.79576147816351</v>
      </c>
      <c r="H170" s="4">
        <f>UCO!W170</f>
        <v>139.79999999999995</v>
      </c>
      <c r="I170" s="4">
        <f>'Yellow Grease'!W170</f>
        <v>201.16499999999996</v>
      </c>
      <c r="K170" s="4">
        <f t="shared" si="2"/>
        <v>233.92240000000004</v>
      </c>
      <c r="M170" s="4">
        <f>B170/'Feedstock Conversions'!$B$17</f>
        <v>-0.66062262038074848</v>
      </c>
      <c r="N170" s="4">
        <f>C170/'Feedstock Conversions'!$B$13</f>
        <v>-4.3969664429530297</v>
      </c>
      <c r="O170" s="4">
        <f>D170/'Feedstock Conversions'!$B$20</f>
        <v>17.242990282845064</v>
      </c>
      <c r="P170" s="4">
        <f>E170/'Feedstock Conversions'!$B$21</f>
        <v>23.644851546073841</v>
      </c>
      <c r="Q170" s="4">
        <f>F170/'Feedstock Conversions'!$B$14</f>
        <v>5.2596700625460988</v>
      </c>
      <c r="R170" s="4">
        <f>G170/'Feedstock Conversions'!$B$19</f>
        <v>21.046410936666241</v>
      </c>
      <c r="S170" s="4">
        <f>I170/'Feedstock Conversions'!$B$24</f>
        <v>23.948214285714279</v>
      </c>
      <c r="T170" s="4">
        <f>I170/'Feedstock Conversions'!$B$23</f>
        <v>24.442891859052242</v>
      </c>
    </row>
    <row r="171" spans="1:20" x14ac:dyDescent="0.2">
      <c r="A171" s="3">
        <f>'Soybean Oil'!A171</f>
        <v>44652</v>
      </c>
      <c r="B171" s="4">
        <f>'Soybean Oil'!W171</f>
        <v>40.244608062709972</v>
      </c>
      <c r="C171" s="4">
        <f>'Canola Oil'!M171</f>
        <v>10.769699999999943</v>
      </c>
      <c r="D171" s="4">
        <f>BFT!W171</f>
        <v>143.57292833146698</v>
      </c>
      <c r="E171" s="4">
        <f>CWG!W171</f>
        <v>223.10380268757001</v>
      </c>
      <c r="F171" s="4">
        <f>DCO!W171</f>
        <v>72.164904815229647</v>
      </c>
      <c r="G171" s="4">
        <f>'Poultry Fat'!W171</f>
        <v>163.77244400895847</v>
      </c>
      <c r="H171" s="4">
        <f>UCO!W171</f>
        <v>159.79999999999995</v>
      </c>
      <c r="I171" s="4">
        <f>'Yellow Grease'!W171</f>
        <v>240.91699999999997</v>
      </c>
      <c r="K171" s="4">
        <f t="shared" si="2"/>
        <v>230.14730000000003</v>
      </c>
      <c r="M171" s="4">
        <f>B171/'Feedstock Conversions'!$B$17</f>
        <v>5.3659477416946633</v>
      </c>
      <c r="N171" s="4">
        <f>C171/'Feedstock Conversions'!$B$13</f>
        <v>1.445597315436234</v>
      </c>
      <c r="O171" s="4">
        <f>D171/'Feedstock Conversions'!$B$20</f>
        <v>18.525539139544126</v>
      </c>
      <c r="P171" s="4">
        <f>E171/'Feedstock Conversions'!$B$21</f>
        <v>28.391932131276409</v>
      </c>
      <c r="Q171" s="4">
        <f>F171/'Feedstock Conversions'!$B$14</f>
        <v>8.8005981481987376</v>
      </c>
      <c r="R171" s="4">
        <f>G171/'Feedstock Conversions'!$B$19</f>
        <v>21.982878390464226</v>
      </c>
      <c r="S171" s="4">
        <f>I171/'Feedstock Conversions'!$B$24</f>
        <v>28.680595238095233</v>
      </c>
      <c r="T171" s="4">
        <f>I171/'Feedstock Conversions'!$B$23</f>
        <v>29.273025516403397</v>
      </c>
    </row>
    <row r="172" spans="1:20" x14ac:dyDescent="0.2">
      <c r="A172" s="3">
        <f>'Soybean Oil'!A172</f>
        <v>44659</v>
      </c>
      <c r="B172" s="4">
        <f>'Soybean Oil'!W172</f>
        <v>68.369608062709972</v>
      </c>
      <c r="C172" s="4">
        <f>'Canola Oil'!M172</f>
        <v>17.967199999999934</v>
      </c>
      <c r="D172" s="4">
        <f>BFT!W172</f>
        <v>170.87292833146694</v>
      </c>
      <c r="E172" s="4">
        <f>CWG!W172</f>
        <v>230.10260268757008</v>
      </c>
      <c r="F172" s="4">
        <f>DCO!W172</f>
        <v>107.38490481522967</v>
      </c>
      <c r="G172" s="4">
        <f>'Poultry Fat'!W172</f>
        <v>181.02744400895858</v>
      </c>
      <c r="H172" s="4">
        <f>UCO!W172</f>
        <v>172.76</v>
      </c>
      <c r="I172" s="4">
        <f>'Yellow Grease'!W172</f>
        <v>268.79300000000001</v>
      </c>
      <c r="K172" s="4">
        <f t="shared" si="2"/>
        <v>250.82580000000007</v>
      </c>
      <c r="M172" s="4">
        <f>B172/'Feedstock Conversions'!$B$17</f>
        <v>9.1159477416946633</v>
      </c>
      <c r="N172" s="4">
        <f>C172/'Feedstock Conversions'!$B$13</f>
        <v>2.4117046979865684</v>
      </c>
      <c r="O172" s="4">
        <f>D172/'Feedstock Conversions'!$B$20</f>
        <v>22.04811978470541</v>
      </c>
      <c r="P172" s="4">
        <f>E172/'Feedstock Conversions'!$B$21</f>
        <v>29.282591332090874</v>
      </c>
      <c r="Q172" s="4">
        <f>F172/'Feedstock Conversions'!$B$14</f>
        <v>13.095720099418255</v>
      </c>
      <c r="R172" s="4">
        <f>G172/'Feedstock Conversions'!$B$19</f>
        <v>24.298985773014575</v>
      </c>
      <c r="S172" s="4">
        <f>I172/'Feedstock Conversions'!$B$24</f>
        <v>31.999166666666667</v>
      </c>
      <c r="T172" s="4">
        <f>I172/'Feedstock Conversions'!$B$23</f>
        <v>32.660145808019443</v>
      </c>
    </row>
    <row r="173" spans="1:20" x14ac:dyDescent="0.2">
      <c r="A173" s="3">
        <f>'Soybean Oil'!A173</f>
        <v>44666</v>
      </c>
      <c r="B173" s="4">
        <f>'Soybean Oil'!W173</f>
        <v>35.668358062710013</v>
      </c>
      <c r="C173" s="4">
        <f>'Canola Oil'!M173</f>
        <v>-24.184375000000045</v>
      </c>
      <c r="D173" s="4">
        <f>BFT!W173</f>
        <v>173.37292833146694</v>
      </c>
      <c r="E173" s="4">
        <f>CWG!W173</f>
        <v>220.02980268757005</v>
      </c>
      <c r="F173" s="4">
        <f>DCO!W173</f>
        <v>94.509904815229675</v>
      </c>
      <c r="G173" s="4">
        <f>'Poultry Fat'!W173</f>
        <v>185.38994400895854</v>
      </c>
      <c r="H173" s="4">
        <f>UCO!W173</f>
        <v>180.29999999999995</v>
      </c>
      <c r="I173" s="4">
        <f>'Yellow Grease'!W173</f>
        <v>274.58499999999998</v>
      </c>
      <c r="K173" s="4">
        <f t="shared" si="2"/>
        <v>298.76937500000003</v>
      </c>
      <c r="M173" s="4">
        <f>B173/'Feedstock Conversions'!$B$17</f>
        <v>4.7557810750280014</v>
      </c>
      <c r="N173" s="4">
        <f>C173/'Feedstock Conversions'!$B$13</f>
        <v>-3.2462248322147711</v>
      </c>
      <c r="O173" s="4">
        <f>D173/'Feedstock Conversions'!$B$20</f>
        <v>22.370700429866702</v>
      </c>
      <c r="P173" s="4">
        <f>E173/'Feedstock Conversions'!$B$21</f>
        <v>28.0007384433151</v>
      </c>
      <c r="Q173" s="4">
        <f>F173/'Feedstock Conversions'!$B$14</f>
        <v>11.525598148198743</v>
      </c>
      <c r="R173" s="4">
        <f>G173/'Feedstock Conversions'!$B$19</f>
        <v>24.884556242813225</v>
      </c>
      <c r="S173" s="4">
        <f>I173/'Feedstock Conversions'!$B$24</f>
        <v>32.688690476190473</v>
      </c>
      <c r="T173" s="4">
        <f>I173/'Feedstock Conversions'!$B$23</f>
        <v>33.363912515188332</v>
      </c>
    </row>
    <row r="174" spans="1:20" x14ac:dyDescent="0.2">
      <c r="A174" s="3">
        <f>'Soybean Oil'!A174</f>
        <v>44673</v>
      </c>
      <c r="B174" s="4">
        <f>'Soybean Oil'!W174</f>
        <v>16.79460806271004</v>
      </c>
      <c r="C174" s="4">
        <f>'Canola Oil'!M174</f>
        <v>-40.54729999999995</v>
      </c>
      <c r="D174" s="4">
        <f>BFT!W174</f>
        <v>174.94792833146698</v>
      </c>
      <c r="E174" s="4">
        <f>CWG!W174</f>
        <v>221.70610268757002</v>
      </c>
      <c r="F174" s="4">
        <f>DCO!W174</f>
        <v>103.68490481522963</v>
      </c>
      <c r="G174" s="4">
        <f>'Poultry Fat'!W174</f>
        <v>211.98744400895851</v>
      </c>
      <c r="H174" s="4">
        <f>UCO!W174</f>
        <v>202.79999999999995</v>
      </c>
      <c r="I174" s="4">
        <f>'Yellow Grease'!W174</f>
        <v>297.08499999999998</v>
      </c>
      <c r="K174" s="4">
        <f t="shared" si="2"/>
        <v>337.63229999999993</v>
      </c>
      <c r="M174" s="4">
        <f>B174/'Feedstock Conversions'!$B$17</f>
        <v>2.2392810750280052</v>
      </c>
      <c r="N174" s="4">
        <f>C174/'Feedstock Conversions'!$B$13</f>
        <v>-5.4425906040268393</v>
      </c>
      <c r="O174" s="4">
        <f>D174/'Feedstock Conversions'!$B$20</f>
        <v>22.573926236318322</v>
      </c>
      <c r="P174" s="4">
        <f>E174/'Feedstock Conversions'!$B$21</f>
        <v>28.21406244433317</v>
      </c>
      <c r="Q174" s="4">
        <f>F174/'Feedstock Conversions'!$B$14</f>
        <v>12.644500587223126</v>
      </c>
      <c r="R174" s="4">
        <f>G174/'Feedstock Conversions'!$B$19</f>
        <v>28.45469047100114</v>
      </c>
      <c r="S174" s="4">
        <f>I174/'Feedstock Conversions'!$B$24</f>
        <v>35.367261904761904</v>
      </c>
      <c r="T174" s="4">
        <f>I174/'Feedstock Conversions'!$B$23</f>
        <v>36.097812879708378</v>
      </c>
    </row>
    <row r="175" spans="1:20" x14ac:dyDescent="0.2">
      <c r="A175" s="3">
        <f>'Soybean Oil'!A175</f>
        <v>44680</v>
      </c>
      <c r="B175" s="4">
        <f>'Soybean Oil'!W175</f>
        <v>-16.450391937290078</v>
      </c>
      <c r="C175" s="4">
        <f>'Canola Oil'!M175</f>
        <v>-65.994000000000028</v>
      </c>
      <c r="D175" s="4">
        <f>BFT!W175</f>
        <v>181.54792833146701</v>
      </c>
      <c r="E175" s="4">
        <f>CWG!W175</f>
        <v>233.24100268757002</v>
      </c>
      <c r="F175" s="4">
        <f>DCO!W175</f>
        <v>103.00490481522957</v>
      </c>
      <c r="G175" s="4">
        <f>'Poultry Fat'!W175</f>
        <v>233.59494400895858</v>
      </c>
      <c r="H175" s="4">
        <f>UCO!W175</f>
        <v>221.79999999999995</v>
      </c>
      <c r="I175" s="4">
        <f>'Yellow Grease'!W175</f>
        <v>316.08499999999998</v>
      </c>
      <c r="K175" s="4">
        <f t="shared" si="2"/>
        <v>382.07900000000001</v>
      </c>
      <c r="M175" s="4">
        <f>B175/'Feedstock Conversions'!$B$17</f>
        <v>-2.1933855916386773</v>
      </c>
      <c r="N175" s="4">
        <f>C175/'Feedstock Conversions'!$B$13</f>
        <v>-8.8582550335570502</v>
      </c>
      <c r="O175" s="4">
        <f>D175/'Feedstock Conversions'!$B$20</f>
        <v>23.425539139544131</v>
      </c>
      <c r="P175" s="4">
        <f>E175/'Feedstock Conversions'!$B$21</f>
        <v>29.681980489637315</v>
      </c>
      <c r="Q175" s="4">
        <f>F175/'Feedstock Conversions'!$B$14</f>
        <v>12.561573757954827</v>
      </c>
      <c r="R175" s="4">
        <f>G175/'Feedstock Conversions'!$B$19</f>
        <v>31.35502604147095</v>
      </c>
      <c r="S175" s="4">
        <f>I175/'Feedstock Conversions'!$B$24</f>
        <v>37.629166666666663</v>
      </c>
      <c r="T175" s="4">
        <f>I175/'Feedstock Conversions'!$B$23</f>
        <v>38.406439854191973</v>
      </c>
    </row>
    <row r="176" spans="1:20" x14ac:dyDescent="0.2">
      <c r="A176" s="3">
        <f>'Soybean Oil'!A176</f>
        <v>44687</v>
      </c>
      <c r="B176" s="4">
        <f>'Soybean Oil'!W176</f>
        <v>-5.8753919372900327</v>
      </c>
      <c r="C176" s="4">
        <f>'Canola Oil'!M176</f>
        <v>-27.219500000000039</v>
      </c>
      <c r="D176" s="4">
        <f>BFT!W176</f>
        <v>150.74792833146694</v>
      </c>
      <c r="E176" s="4">
        <f>CWG!W176</f>
        <v>213.48950268757005</v>
      </c>
      <c r="F176" s="4">
        <f>DCO!W176</f>
        <v>90.854904815229588</v>
      </c>
      <c r="G176" s="4">
        <f>'Poultry Fat'!W176</f>
        <v>228.33994400895858</v>
      </c>
      <c r="H176" s="4">
        <f>UCO!W176</f>
        <v>215.79999999999995</v>
      </c>
      <c r="I176" s="4">
        <f>'Yellow Grease'!W176</f>
        <v>293.625</v>
      </c>
      <c r="K176" s="4">
        <f t="shared" si="2"/>
        <v>320.84450000000004</v>
      </c>
      <c r="M176" s="4">
        <f>B176/'Feedstock Conversions'!$B$17</f>
        <v>-0.78338559163867105</v>
      </c>
      <c r="N176" s="4">
        <f>C176/'Feedstock Conversions'!$B$13</f>
        <v>-3.6536241610738305</v>
      </c>
      <c r="O176" s="4">
        <f>D176/'Feedstock Conversions'!$B$20</f>
        <v>19.451345591157025</v>
      </c>
      <c r="P176" s="4">
        <f>E176/'Feedstock Conversions'!$B$21</f>
        <v>27.168427422699168</v>
      </c>
      <c r="Q176" s="4">
        <f>F176/'Feedstock Conversions'!$B$14</f>
        <v>11.079866440881657</v>
      </c>
      <c r="R176" s="4">
        <f>G176/'Feedstock Conversions'!$B$19</f>
        <v>30.649656913954171</v>
      </c>
      <c r="S176" s="4">
        <f>I176/'Feedstock Conversions'!$B$24</f>
        <v>34.955357142857139</v>
      </c>
      <c r="T176" s="4">
        <f>I176/'Feedstock Conversions'!$B$23</f>
        <v>35.677399756986631</v>
      </c>
    </row>
    <row r="177" spans="1:20" x14ac:dyDescent="0.2">
      <c r="A177" s="3">
        <f>'Soybean Oil'!A177</f>
        <v>44694</v>
      </c>
      <c r="B177" s="4">
        <f>'Soybean Oil'!W177</f>
        <v>-26.860391937290046</v>
      </c>
      <c r="C177" s="4">
        <f>'Canola Oil'!M177</f>
        <v>-68.994600000000105</v>
      </c>
      <c r="D177" s="4">
        <f>BFT!W177</f>
        <v>140.24792833146694</v>
      </c>
      <c r="E177" s="4">
        <f>CWG!W177</f>
        <v>199.45340268757002</v>
      </c>
      <c r="F177" s="4">
        <f>DCO!W177</f>
        <v>102.08490481522961</v>
      </c>
      <c r="G177" s="4">
        <f>'Poultry Fat'!W177</f>
        <v>211.13494400895854</v>
      </c>
      <c r="H177" s="4">
        <f>UCO!W177</f>
        <v>205.29999999999995</v>
      </c>
      <c r="I177" s="4">
        <f>'Yellow Grease'!W177</f>
        <v>283.125</v>
      </c>
      <c r="K177" s="4">
        <f t="shared" si="2"/>
        <v>352.1196000000001</v>
      </c>
      <c r="M177" s="4">
        <f>B177/'Feedstock Conversions'!$B$17</f>
        <v>-3.5813855916386728</v>
      </c>
      <c r="N177" s="4">
        <f>C177/'Feedstock Conversions'!$B$13</f>
        <v>-9.2610201342282021</v>
      </c>
      <c r="O177" s="4">
        <f>D177/'Feedstock Conversions'!$B$20</f>
        <v>18.096506881479606</v>
      </c>
      <c r="P177" s="4">
        <f>E177/'Feedstock Conversions'!$B$21</f>
        <v>25.382209555557399</v>
      </c>
      <c r="Q177" s="4">
        <f>F177/'Feedstock Conversions'!$B$14</f>
        <v>12.449378636003612</v>
      </c>
      <c r="R177" s="4">
        <f>G177/'Feedstock Conversions'!$B$19</f>
        <v>28.340260940799805</v>
      </c>
      <c r="S177" s="4">
        <f>I177/'Feedstock Conversions'!$B$24</f>
        <v>33.705357142857139</v>
      </c>
      <c r="T177" s="4">
        <f>I177/'Feedstock Conversions'!$B$23</f>
        <v>34.401579586877276</v>
      </c>
    </row>
    <row r="178" spans="1:20" x14ac:dyDescent="0.2">
      <c r="A178" s="3">
        <f>'Soybean Oil'!A178</f>
        <v>44701</v>
      </c>
      <c r="B178" s="4">
        <f>'Soybean Oil'!W178</f>
        <v>-22.285391937290115</v>
      </c>
      <c r="C178" s="4">
        <f>'Canola Oil'!M178</f>
        <v>-70.410100000000057</v>
      </c>
      <c r="D178" s="4">
        <f>BFT!W178</f>
        <v>140.24792833146694</v>
      </c>
      <c r="E178" s="4">
        <f>CWG!W178</f>
        <v>197.88180268757003</v>
      </c>
      <c r="F178" s="4">
        <f>DCO!W178</f>
        <v>98.804904815229634</v>
      </c>
      <c r="G178" s="4">
        <f>'Poultry Fat'!W178</f>
        <v>184.31494400895861</v>
      </c>
      <c r="H178" s="4">
        <f>UCO!W178</f>
        <v>205.29999999999995</v>
      </c>
      <c r="I178" s="4">
        <f>'Yellow Grease'!W178</f>
        <v>283.125</v>
      </c>
      <c r="K178" s="4">
        <f t="shared" si="2"/>
        <v>353.53510000000006</v>
      </c>
      <c r="M178" s="4">
        <f>B178/'Feedstock Conversions'!$B$17</f>
        <v>-2.9713855916386818</v>
      </c>
      <c r="N178" s="4">
        <f>C178/'Feedstock Conversions'!$B$13</f>
        <v>-9.4510201342281945</v>
      </c>
      <c r="O178" s="4">
        <f>D178/'Feedstock Conversions'!$B$20</f>
        <v>18.096506881479606</v>
      </c>
      <c r="P178" s="4">
        <f>E178/'Feedstock Conversions'!$B$21</f>
        <v>25.182209555557399</v>
      </c>
      <c r="Q178" s="4">
        <f>F178/'Feedstock Conversions'!$B$14</f>
        <v>12.049378636003615</v>
      </c>
      <c r="R178" s="4">
        <f>G178/'Feedstock Conversions'!$B$19</f>
        <v>24.740260940799811</v>
      </c>
      <c r="S178" s="4">
        <f>I178/'Feedstock Conversions'!$B$24</f>
        <v>33.705357142857139</v>
      </c>
      <c r="T178" s="4">
        <f>I178/'Feedstock Conversions'!$B$23</f>
        <v>34.401579586877276</v>
      </c>
    </row>
    <row r="179" spans="1:20" x14ac:dyDescent="0.2">
      <c r="A179" s="3">
        <f>'Soybean Oil'!A179</f>
        <v>44708</v>
      </c>
      <c r="B179" s="4">
        <f>'Soybean Oil'!W179</f>
        <v>-19.450391937289965</v>
      </c>
      <c r="C179" s="4">
        <f>'Canola Oil'!M179</f>
        <v>-64.653999999999996</v>
      </c>
      <c r="D179" s="4">
        <f>BFT!W179</f>
        <v>134.24792833146694</v>
      </c>
      <c r="E179" s="4">
        <f>CWG!W179</f>
        <v>191.09600268757004</v>
      </c>
      <c r="F179" s="4">
        <f>DCO!W179</f>
        <v>110.8449048152296</v>
      </c>
      <c r="G179" s="4">
        <f>'Poultry Fat'!W179</f>
        <v>180.54994400895851</v>
      </c>
      <c r="H179" s="4">
        <f>UCO!W179</f>
        <v>199.29999999999995</v>
      </c>
      <c r="I179" s="4">
        <f>'Yellow Grease'!W179</f>
        <v>277.125</v>
      </c>
      <c r="K179" s="4">
        <f t="shared" si="2"/>
        <v>341.779</v>
      </c>
      <c r="M179" s="4">
        <f>B179/'Feedstock Conversions'!$B$17</f>
        <v>-2.5933855916386621</v>
      </c>
      <c r="N179" s="4">
        <f>C179/'Feedstock Conversions'!$B$13</f>
        <v>-8.6783892617449663</v>
      </c>
      <c r="O179" s="4">
        <f>D179/'Feedstock Conversions'!$B$20</f>
        <v>17.322313333092509</v>
      </c>
      <c r="P179" s="4">
        <f>E179/'Feedstock Conversions'!$B$21</f>
        <v>24.318656488619247</v>
      </c>
      <c r="Q179" s="4">
        <f>F179/'Feedstock Conversions'!$B$14</f>
        <v>13.517671318930439</v>
      </c>
      <c r="R179" s="4">
        <f>G179/'Feedstock Conversions'!$B$19</f>
        <v>24.234891813283021</v>
      </c>
      <c r="S179" s="4">
        <f>I179/'Feedstock Conversions'!$B$24</f>
        <v>32.991071428571431</v>
      </c>
      <c r="T179" s="4">
        <f>I179/'Feedstock Conversions'!$B$23</f>
        <v>33.672539489671934</v>
      </c>
    </row>
    <row r="180" spans="1:20" x14ac:dyDescent="0.2">
      <c r="A180" s="3">
        <f>'Soybean Oil'!A180</f>
        <v>44715</v>
      </c>
      <c r="B180" s="4">
        <f>'Soybean Oil'!W180</f>
        <v>-23.52539193729001</v>
      </c>
      <c r="C180" s="4">
        <f>'Canola Oil'!M180</f>
        <v>-67.983500000000049</v>
      </c>
      <c r="D180" s="4">
        <f>BFT!W180</f>
        <v>130.24792833146694</v>
      </c>
      <c r="E180" s="4">
        <f>CWG!W180</f>
        <v>181.00605268756999</v>
      </c>
      <c r="F180" s="4">
        <f>DCO!W180</f>
        <v>124.88490481522967</v>
      </c>
      <c r="G180" s="4">
        <f>'Poultry Fat'!W180</f>
        <v>178.03994400895851</v>
      </c>
      <c r="H180" s="4">
        <f>UCO!W180</f>
        <v>195.29999999999995</v>
      </c>
      <c r="I180" s="4">
        <f>'Yellow Grease'!W180</f>
        <v>273.125</v>
      </c>
      <c r="K180" s="4">
        <f t="shared" si="2"/>
        <v>341.10850000000005</v>
      </c>
      <c r="M180" s="4">
        <f>B180/'Feedstock Conversions'!$B$17</f>
        <v>-3.1367189249720013</v>
      </c>
      <c r="N180" s="4">
        <f>C180/'Feedstock Conversions'!$B$13</f>
        <v>-9.1253020134228251</v>
      </c>
      <c r="O180" s="4">
        <f>D180/'Feedstock Conversions'!$B$20</f>
        <v>16.806184300834442</v>
      </c>
      <c r="P180" s="4">
        <f>E180/'Feedstock Conversions'!$B$21</f>
        <v>23.034621110660474</v>
      </c>
      <c r="Q180" s="4">
        <f>F180/'Feedstock Conversions'!$B$14</f>
        <v>15.229866440881668</v>
      </c>
      <c r="R180" s="4">
        <f>G180/'Feedstock Conversions'!$B$19</f>
        <v>23.89797906160517</v>
      </c>
      <c r="S180" s="4">
        <f>I180/'Feedstock Conversions'!$B$24</f>
        <v>32.514880952380949</v>
      </c>
      <c r="T180" s="4">
        <f>I180/'Feedstock Conversions'!$B$23</f>
        <v>33.186512758201701</v>
      </c>
    </row>
    <row r="181" spans="1:20" x14ac:dyDescent="0.2">
      <c r="A181" s="3">
        <f>'Soybean Oil'!A181</f>
        <v>44722</v>
      </c>
      <c r="B181" s="4">
        <f>'Soybean Oil'!W181</f>
        <v>-31.565391937290087</v>
      </c>
      <c r="C181" s="4">
        <f>'Canola Oil'!M181</f>
        <v>-82.674900000000093</v>
      </c>
      <c r="D181" s="4">
        <f>BFT!W181</f>
        <v>125.59792833146707</v>
      </c>
      <c r="E181" s="4">
        <f>CWG!W181</f>
        <v>174.52320268757001</v>
      </c>
      <c r="F181" s="4">
        <f>DCO!W181</f>
        <v>124.88490481522967</v>
      </c>
      <c r="G181" s="4">
        <f>'Poultry Fat'!W181</f>
        <v>154.9449440089586</v>
      </c>
      <c r="H181" s="4">
        <f>UCO!W181</f>
        <v>195.29999999999995</v>
      </c>
      <c r="I181" s="4">
        <f>'Yellow Grease'!W181</f>
        <v>273.125</v>
      </c>
      <c r="K181" s="4">
        <f t="shared" si="2"/>
        <v>355.79990000000009</v>
      </c>
      <c r="M181" s="4">
        <f>B181/'Feedstock Conversions'!$B$17</f>
        <v>-4.2087189249720121</v>
      </c>
      <c r="N181" s="4">
        <f>C181/'Feedstock Conversions'!$B$13</f>
        <v>-11.097302013422832</v>
      </c>
      <c r="O181" s="4">
        <f>D181/'Feedstock Conversions'!$B$20</f>
        <v>16.206184300834462</v>
      </c>
      <c r="P181" s="4">
        <f>E181/'Feedstock Conversions'!$B$21</f>
        <v>22.209621110660475</v>
      </c>
      <c r="Q181" s="4">
        <f>F181/'Feedstock Conversions'!$B$14</f>
        <v>15.229866440881668</v>
      </c>
      <c r="R181" s="4">
        <f>G181/'Feedstock Conversions'!$B$19</f>
        <v>20.797979061605179</v>
      </c>
      <c r="S181" s="4">
        <f>I181/'Feedstock Conversions'!$B$24</f>
        <v>32.514880952380949</v>
      </c>
      <c r="T181" s="4">
        <f>I181/'Feedstock Conversions'!$B$23</f>
        <v>33.186512758201701</v>
      </c>
    </row>
    <row r="182" spans="1:20" x14ac:dyDescent="0.2">
      <c r="A182" s="3">
        <f>'Soybean Oil'!A182</f>
        <v>44729</v>
      </c>
      <c r="B182" s="4">
        <f>'Soybean Oil'!W182</f>
        <v>11.064608062710022</v>
      </c>
      <c r="C182" s="4">
        <f>'Canola Oil'!M182</f>
        <v>-41.779099999999971</v>
      </c>
      <c r="D182" s="4">
        <f>BFT!W182</f>
        <v>128.49792833146694</v>
      </c>
      <c r="E182" s="4">
        <f>CWG!W182</f>
        <v>178.16580268757002</v>
      </c>
      <c r="F182" s="4">
        <f>DCO!W182</f>
        <v>125.96490481522972</v>
      </c>
      <c r="G182" s="4">
        <f>'Poultry Fat'!W182</f>
        <v>160.1999440089586</v>
      </c>
      <c r="H182" s="4">
        <f>UCO!W182</f>
        <v>195.41999999999996</v>
      </c>
      <c r="I182" s="4">
        <f>'Yellow Grease'!W182</f>
        <v>279.125</v>
      </c>
      <c r="K182" s="4">
        <f t="shared" si="2"/>
        <v>320.90409999999997</v>
      </c>
      <c r="M182" s="4">
        <f>B182/'Feedstock Conversions'!$B$17</f>
        <v>1.475281075028003</v>
      </c>
      <c r="N182" s="4">
        <f>C182/'Feedstock Conversions'!$B$13</f>
        <v>-5.6079328859060364</v>
      </c>
      <c r="O182" s="4">
        <f>D182/'Feedstock Conversions'!$B$20</f>
        <v>16.580377849221541</v>
      </c>
      <c r="P182" s="4">
        <f>E182/'Feedstock Conversions'!$B$21</f>
        <v>22.673174177598629</v>
      </c>
      <c r="Q182" s="4">
        <f>F182/'Feedstock Conversions'!$B$14</f>
        <v>15.361573757954845</v>
      </c>
      <c r="R182" s="4">
        <f>G182/'Feedstock Conversions'!$B$19</f>
        <v>21.503348189121958</v>
      </c>
      <c r="S182" s="4">
        <f>I182/'Feedstock Conversions'!$B$24</f>
        <v>33.229166666666664</v>
      </c>
      <c r="T182" s="4">
        <f>I182/'Feedstock Conversions'!$B$23</f>
        <v>33.915552855407043</v>
      </c>
    </row>
    <row r="183" spans="1:20" x14ac:dyDescent="0.2">
      <c r="A183" s="3">
        <f>'Soybean Oil'!A183</f>
        <v>44736</v>
      </c>
      <c r="B183" s="4">
        <f>'Soybean Oil'!W183</f>
        <v>64.905858062709967</v>
      </c>
      <c r="C183" s="4">
        <f>'Canola Oil'!M183</f>
        <v>10.599874999999997</v>
      </c>
      <c r="D183" s="4">
        <f>BFT!W183</f>
        <v>130.62292833146694</v>
      </c>
      <c r="E183" s="4">
        <f>CWG!W183</f>
        <v>189.13105268756999</v>
      </c>
      <c r="F183" s="4">
        <f>DCO!W183</f>
        <v>159.65990481522965</v>
      </c>
      <c r="G183" s="4">
        <f>'Poultry Fat'!W183</f>
        <v>163.81494400895861</v>
      </c>
      <c r="H183" s="4">
        <f>UCO!W183</f>
        <v>174.02499999999998</v>
      </c>
      <c r="I183" s="4">
        <f>'Yellow Grease'!W183</f>
        <v>281.25</v>
      </c>
      <c r="K183" s="4">
        <f t="shared" si="2"/>
        <v>270.650125</v>
      </c>
      <c r="M183" s="4">
        <f>B183/'Feedstock Conversions'!$B$17</f>
        <v>8.6541144083613286</v>
      </c>
      <c r="N183" s="4">
        <f>C183/'Feedstock Conversions'!$B$13</f>
        <v>1.4228020134228183</v>
      </c>
      <c r="O183" s="4">
        <f>D183/'Feedstock Conversions'!$B$20</f>
        <v>16.854571397608638</v>
      </c>
      <c r="P183" s="4">
        <f>E183/'Feedstock Conversions'!$B$21</f>
        <v>24.06859922213922</v>
      </c>
      <c r="Q183" s="4">
        <f>F183/'Feedstock Conversions'!$B$14</f>
        <v>19.470720099418251</v>
      </c>
      <c r="R183" s="4">
        <f>G183/'Feedstock Conversions'!$B$19</f>
        <v>21.98858308845082</v>
      </c>
      <c r="S183" s="4">
        <f>I183/'Feedstock Conversions'!$B$24</f>
        <v>33.482142857142854</v>
      </c>
      <c r="T183" s="4">
        <f>I183/'Feedstock Conversions'!$B$23</f>
        <v>34.173754556500604</v>
      </c>
    </row>
    <row r="184" spans="1:20" x14ac:dyDescent="0.2">
      <c r="A184" s="3">
        <f>'Soybean Oil'!A184</f>
        <v>44743</v>
      </c>
      <c r="B184" s="4">
        <f>'Soybean Oil'!W184</f>
        <v>70.622099664053735</v>
      </c>
      <c r="C184" s="4">
        <f>'Canola Oil'!M184</f>
        <v>12.943699999999922</v>
      </c>
      <c r="D184" s="4">
        <f>BFT!W184</f>
        <v>121.4496696528555</v>
      </c>
      <c r="E184" s="4">
        <f>CWG!W184</f>
        <v>195.35821988801786</v>
      </c>
      <c r="F184" s="4">
        <f>DCO!W184</f>
        <v>185.25029563269879</v>
      </c>
      <c r="G184" s="4">
        <f>'Poultry Fat'!W184</f>
        <v>158.69758566629332</v>
      </c>
      <c r="H184" s="4">
        <f>UCO!W184</f>
        <v>183.48000000000002</v>
      </c>
      <c r="I184" s="4">
        <f>'Yellow Grease'!W184</f>
        <v>287.20899999999995</v>
      </c>
      <c r="K184" s="4">
        <f t="shared" si="2"/>
        <v>274.26530000000002</v>
      </c>
      <c r="M184" s="4">
        <f>B184/'Feedstock Conversions'!$B$17</f>
        <v>9.4162799552071643</v>
      </c>
      <c r="N184" s="4">
        <f>C184/'Feedstock Conversions'!$B$13</f>
        <v>1.7374093959731438</v>
      </c>
      <c r="O184" s="4">
        <f>D184/'Feedstock Conversions'!$B$20</f>
        <v>15.670925116497484</v>
      </c>
      <c r="P184" s="4">
        <f>E184/'Feedstock Conversions'!$B$21</f>
        <v>24.861061324512328</v>
      </c>
      <c r="Q184" s="4">
        <f>F184/'Feedstock Conversions'!$B$14</f>
        <v>22.591499467402294</v>
      </c>
      <c r="R184" s="4">
        <f>G184/'Feedstock Conversions'!$B$19</f>
        <v>21.301689351180311</v>
      </c>
      <c r="S184" s="4">
        <f>I184/'Feedstock Conversions'!$B$24</f>
        <v>34.191547619047611</v>
      </c>
      <c r="T184" s="4">
        <f>I184/'Feedstock Conversions'!$B$23</f>
        <v>34.897812879708376</v>
      </c>
    </row>
    <row r="185" spans="1:20" x14ac:dyDescent="0.2">
      <c r="A185" s="3">
        <f>'Soybean Oil'!A185</f>
        <v>44750</v>
      </c>
      <c r="B185" s="4">
        <f>'Soybean Oil'!W185</f>
        <v>121.82084966405375</v>
      </c>
      <c r="C185" s="4">
        <f>'Canola Oil'!M185</f>
        <v>56.548625000000015</v>
      </c>
      <c r="D185" s="4">
        <f>BFT!W185</f>
        <v>118.4496696528555</v>
      </c>
      <c r="E185" s="4">
        <f>CWG!W185</f>
        <v>190.91416988801791</v>
      </c>
      <c r="F185" s="4">
        <f>DCO!W185</f>
        <v>195.4902956326988</v>
      </c>
      <c r="G185" s="4">
        <f>'Poultry Fat'!W185</f>
        <v>132.44758566629332</v>
      </c>
      <c r="H185" s="4">
        <f>UCO!W185</f>
        <v>159.75</v>
      </c>
      <c r="I185" s="4">
        <f>'Yellow Grease'!W185</f>
        <v>274.95</v>
      </c>
      <c r="K185" s="4">
        <f t="shared" si="2"/>
        <v>218.40137499999997</v>
      </c>
      <c r="M185" s="4">
        <f>B185/'Feedstock Conversions'!$B$17</f>
        <v>16.242779955207165</v>
      </c>
      <c r="N185" s="4">
        <f>C185/'Feedstock Conversions'!$B$13</f>
        <v>7.5904194630872501</v>
      </c>
      <c r="O185" s="4">
        <f>D185/'Feedstock Conversions'!$B$20</f>
        <v>15.283828342303936</v>
      </c>
      <c r="P185" s="4">
        <f>E185/'Feedstock Conversions'!$B$21</f>
        <v>24.295516656657917</v>
      </c>
      <c r="Q185" s="4">
        <f>F185/'Feedstock Conversions'!$B$14</f>
        <v>23.840279955207173</v>
      </c>
      <c r="R185" s="4">
        <f>G185/'Feedstock Conversions'!$B$19</f>
        <v>17.778199418294406</v>
      </c>
      <c r="S185" s="4">
        <f>I185/'Feedstock Conversions'!$B$24</f>
        <v>32.732142857142854</v>
      </c>
      <c r="T185" s="4">
        <f>I185/'Feedstock Conversions'!$B$23</f>
        <v>33.40826245443499</v>
      </c>
    </row>
    <row r="186" spans="1:20" x14ac:dyDescent="0.2">
      <c r="A186" s="3">
        <f>'Soybean Oil'!A186</f>
        <v>44757</v>
      </c>
      <c r="B186" s="4">
        <f>'Soybean Oil'!W186</f>
        <v>123.85209966405375</v>
      </c>
      <c r="C186" s="4">
        <f>'Canola Oil'!M186</f>
        <v>56.685500000000047</v>
      </c>
      <c r="D186" s="4">
        <f>BFT!W186</f>
        <v>129.64966965285555</v>
      </c>
      <c r="E186" s="4">
        <f>CWG!W186</f>
        <v>229.222219888018</v>
      </c>
      <c r="F186" s="4">
        <f>DCO!W186</f>
        <v>196.84029563269883</v>
      </c>
      <c r="G186" s="4">
        <f>'Poultry Fat'!W186</f>
        <v>129.69758566629332</v>
      </c>
      <c r="H186" s="4">
        <f>UCO!W186</f>
        <v>170.43999999999994</v>
      </c>
      <c r="I186" s="4">
        <f>'Yellow Grease'!W186</f>
        <v>287.83699999999999</v>
      </c>
      <c r="K186" s="4">
        <f t="shared" si="2"/>
        <v>231.15149999999994</v>
      </c>
      <c r="M186" s="4">
        <f>B186/'Feedstock Conversions'!$B$17</f>
        <v>16.513613288540501</v>
      </c>
      <c r="N186" s="4">
        <f>C186/'Feedstock Conversions'!$B$13</f>
        <v>7.608791946308731</v>
      </c>
      <c r="O186" s="4">
        <f>D186/'Feedstock Conversions'!$B$20</f>
        <v>16.728989632626522</v>
      </c>
      <c r="P186" s="4">
        <f>E186/'Feedstock Conversions'!$B$21</f>
        <v>29.170554834311275</v>
      </c>
      <c r="Q186" s="4">
        <f>F186/'Feedstock Conversions'!$B$14</f>
        <v>24.004914101548639</v>
      </c>
      <c r="R186" s="4">
        <f>G186/'Feedstock Conversions'!$B$19</f>
        <v>17.409071901515883</v>
      </c>
      <c r="S186" s="4">
        <f>I186/'Feedstock Conversions'!$B$24</f>
        <v>34.266309523809518</v>
      </c>
      <c r="T186" s="4">
        <f>I186/'Feedstock Conversions'!$B$23</f>
        <v>34.974119076549208</v>
      </c>
    </row>
    <row r="187" spans="1:20" x14ac:dyDescent="0.2">
      <c r="A187" s="3">
        <f>'Soybean Oil'!A187</f>
        <v>44764</v>
      </c>
      <c r="B187" s="4">
        <f>'Soybean Oil'!W187</f>
        <v>111.36709966405374</v>
      </c>
      <c r="C187" s="4">
        <f>'Canola Oil'!M187</f>
        <v>38.230399999999918</v>
      </c>
      <c r="D187" s="4">
        <f>BFT!W187</f>
        <v>112.54966965285553</v>
      </c>
      <c r="E187" s="4">
        <f>CWG!W187</f>
        <v>222.29441988801807</v>
      </c>
      <c r="F187" s="4">
        <f>DCO!W187</f>
        <v>191.04029563269876</v>
      </c>
      <c r="G187" s="4">
        <f>'Poultry Fat'!W187</f>
        <v>154.43758566629344</v>
      </c>
      <c r="H187" s="4">
        <f>UCO!W187</f>
        <v>175.33999999999992</v>
      </c>
      <c r="I187" s="4">
        <f>'Yellow Grease'!W187</f>
        <v>288.23949999999996</v>
      </c>
      <c r="K187" s="4">
        <f t="shared" si="2"/>
        <v>250.00910000000005</v>
      </c>
      <c r="M187" s="4">
        <f>B187/'Feedstock Conversions'!$B$17</f>
        <v>14.848946621873832</v>
      </c>
      <c r="N187" s="4">
        <f>C187/'Feedstock Conversions'!$B$13</f>
        <v>5.1315973154362302</v>
      </c>
      <c r="O187" s="4">
        <f>D187/'Feedstock Conversions'!$B$20</f>
        <v>14.522538019723294</v>
      </c>
      <c r="P187" s="4">
        <f>E187/'Feedstock Conversions'!$B$21</f>
        <v>28.288931011455595</v>
      </c>
      <c r="Q187" s="4">
        <f>F187/'Feedstock Conversions'!$B$14</f>
        <v>23.297597028377901</v>
      </c>
      <c r="R187" s="4">
        <f>G187/'Feedstock Conversions'!$B$19</f>
        <v>20.729877270643414</v>
      </c>
      <c r="S187" s="4">
        <f>I187/'Feedstock Conversions'!$B$24</f>
        <v>34.314226190476184</v>
      </c>
      <c r="T187" s="4">
        <f>I187/'Feedstock Conversions'!$B$23</f>
        <v>35.023025516403393</v>
      </c>
    </row>
    <row r="188" spans="1:20" x14ac:dyDescent="0.2">
      <c r="A188" s="3">
        <f>'Soybean Oil'!A188</f>
        <v>44771</v>
      </c>
      <c r="B188" s="4">
        <f>'Soybean Oil'!W188</f>
        <v>82.552099664053799</v>
      </c>
      <c r="C188" s="4">
        <f>'Canola Oil'!M188</f>
        <v>6.53550000000007</v>
      </c>
      <c r="D188" s="4">
        <f>BFT!W188</f>
        <v>84.799669652855528</v>
      </c>
      <c r="E188" s="4">
        <f>CWG!W188</f>
        <v>206.13701988801802</v>
      </c>
      <c r="F188" s="4">
        <f>DCO!W188</f>
        <v>154.28029563269888</v>
      </c>
      <c r="G188" s="4">
        <f>'Poultry Fat'!W188</f>
        <v>168.20258566629343</v>
      </c>
      <c r="H188" s="4">
        <f>UCO!W188</f>
        <v>162.80000000000007</v>
      </c>
      <c r="I188" s="4">
        <f>'Yellow Grease'!W188</f>
        <v>279.3775</v>
      </c>
      <c r="K188" s="4">
        <f t="shared" si="2"/>
        <v>272.84199999999993</v>
      </c>
      <c r="M188" s="4">
        <f>B188/'Feedstock Conversions'!$B$17</f>
        <v>11.006946621873841</v>
      </c>
      <c r="N188" s="4">
        <f>C188/'Feedstock Conversions'!$B$13</f>
        <v>0.87724832214766035</v>
      </c>
      <c r="O188" s="4">
        <f>D188/'Feedstock Conversions'!$B$20</f>
        <v>10.941892858432972</v>
      </c>
      <c r="P188" s="4">
        <f>E188/'Feedstock Conversions'!$B$21</f>
        <v>26.23275895749784</v>
      </c>
      <c r="Q188" s="4">
        <f>F188/'Feedstock Conversions'!$B$14</f>
        <v>18.814670199109621</v>
      </c>
      <c r="R188" s="4">
        <f>G188/'Feedstock Conversions'!$B$19</f>
        <v>22.577528277354823</v>
      </c>
      <c r="S188" s="4">
        <f>I188/'Feedstock Conversions'!$B$24</f>
        <v>33.259226190476191</v>
      </c>
      <c r="T188" s="4">
        <f>I188/'Feedstock Conversions'!$B$23</f>
        <v>33.946233292831103</v>
      </c>
    </row>
    <row r="189" spans="1:20" x14ac:dyDescent="0.2">
      <c r="A189" s="3">
        <f>'Soybean Oil'!A189</f>
        <v>44778</v>
      </c>
      <c r="B189" s="4">
        <f>'Soybean Oil'!W189</f>
        <v>90.892099664053717</v>
      </c>
      <c r="C189" s="4">
        <f>'Canola Oil'!M189</f>
        <v>5.8718999999999824</v>
      </c>
      <c r="D189" s="4">
        <f>BFT!W189</f>
        <v>78.949669652855505</v>
      </c>
      <c r="E189" s="4">
        <f>CWG!W189</f>
        <v>199.43641988801789</v>
      </c>
      <c r="F189" s="4">
        <f>DCO!W189</f>
        <v>129.30029563269875</v>
      </c>
      <c r="G189" s="4">
        <f>'Poultry Fat'!W189</f>
        <v>171.84508566629336</v>
      </c>
      <c r="H189" s="4">
        <f>UCO!W189</f>
        <v>163.27999999999997</v>
      </c>
      <c r="I189" s="4">
        <f>'Yellow Grease'!W189</f>
        <v>278.17749999999995</v>
      </c>
      <c r="K189" s="4">
        <f t="shared" si="2"/>
        <v>272.30559999999997</v>
      </c>
      <c r="M189" s="4">
        <f>B189/'Feedstock Conversions'!$B$17</f>
        <v>12.118946621873828</v>
      </c>
      <c r="N189" s="4">
        <f>C189/'Feedstock Conversions'!$B$13</f>
        <v>0.78817449664429295</v>
      </c>
      <c r="O189" s="4">
        <f>D189/'Feedstock Conversions'!$B$20</f>
        <v>10.187054148755548</v>
      </c>
      <c r="P189" s="4">
        <f>E189/'Feedstock Conversions'!$B$21</f>
        <v>25.380048344110193</v>
      </c>
      <c r="Q189" s="4">
        <f>F189/'Feedstock Conversions'!$B$14</f>
        <v>15.76832873569497</v>
      </c>
      <c r="R189" s="4">
        <f>G189/'Feedstock Conversions'!$B$19</f>
        <v>23.066454451851456</v>
      </c>
      <c r="S189" s="4">
        <f>I189/'Feedstock Conversions'!$B$24</f>
        <v>33.116369047619038</v>
      </c>
      <c r="T189" s="4">
        <f>I189/'Feedstock Conversions'!$B$23</f>
        <v>33.800425273390026</v>
      </c>
    </row>
    <row r="190" spans="1:20" x14ac:dyDescent="0.2">
      <c r="A190" s="3">
        <f>'Soybean Oil'!A190</f>
        <v>44785</v>
      </c>
      <c r="B190" s="4">
        <f>'Soybean Oil'!W190</f>
        <v>59.197099664053781</v>
      </c>
      <c r="C190" s="4">
        <f>'Canola Oil'!M190</f>
        <v>-26.356800000000021</v>
      </c>
      <c r="D190" s="4">
        <f>BFT!W190</f>
        <v>78.949669652855505</v>
      </c>
      <c r="E190" s="4">
        <f>CWG!W190</f>
        <v>184.50621988801788</v>
      </c>
      <c r="F190" s="4">
        <f>DCO!W190</f>
        <v>114.54029563269876</v>
      </c>
      <c r="G190" s="4">
        <f>'Poultry Fat'!W190</f>
        <v>174.45258566629343</v>
      </c>
      <c r="H190" s="4">
        <f>UCO!W190</f>
        <v>170</v>
      </c>
      <c r="I190" s="4">
        <f>'Yellow Grease'!W190</f>
        <v>278.17749999999995</v>
      </c>
      <c r="K190" s="4">
        <f t="shared" si="2"/>
        <v>304.53429999999997</v>
      </c>
      <c r="M190" s="4">
        <f>B190/'Feedstock Conversions'!$B$17</f>
        <v>7.8929466218738371</v>
      </c>
      <c r="N190" s="4">
        <f>C190/'Feedstock Conversions'!$B$13</f>
        <v>-3.5378255033557076</v>
      </c>
      <c r="O190" s="4">
        <f>D190/'Feedstock Conversions'!$B$20</f>
        <v>10.187054148755548</v>
      </c>
      <c r="P190" s="4">
        <f>E190/'Feedstock Conversions'!$B$21</f>
        <v>23.480048344110191</v>
      </c>
      <c r="Q190" s="4">
        <f>F190/'Feedstock Conversions'!$B$14</f>
        <v>13.968328735694971</v>
      </c>
      <c r="R190" s="4">
        <f>G190/'Feedstock Conversions'!$B$19</f>
        <v>23.416454451851468</v>
      </c>
      <c r="S190" s="4">
        <f>I190/'Feedstock Conversions'!$B$24</f>
        <v>33.116369047619038</v>
      </c>
      <c r="T190" s="4">
        <f>I190/'Feedstock Conversions'!$B$23</f>
        <v>33.800425273390026</v>
      </c>
    </row>
    <row r="191" spans="1:20" x14ac:dyDescent="0.2">
      <c r="A191" s="3">
        <f>'Soybean Oil'!A191</f>
        <v>44792</v>
      </c>
      <c r="B191" s="4">
        <f>'Soybean Oil'!W191</f>
        <v>68.152099664053708</v>
      </c>
      <c r="C191" s="4">
        <f>'Canola Oil'!M191</f>
        <v>41.994999999999891</v>
      </c>
      <c r="D191" s="4">
        <f>BFT!W191</f>
        <v>90.949669652855505</v>
      </c>
      <c r="E191" s="4">
        <f>CWG!W191</f>
        <v>183.14761988801797</v>
      </c>
      <c r="F191" s="4">
        <f>DCO!W191</f>
        <v>114.2402956326988</v>
      </c>
      <c r="G191" s="4">
        <f>'Poultry Fat'!W191</f>
        <v>187.19758566629332</v>
      </c>
      <c r="H191" s="4">
        <f>UCO!W191</f>
        <v>182</v>
      </c>
      <c r="I191" s="4">
        <f>'Yellow Grease'!W191</f>
        <v>290.17749999999995</v>
      </c>
      <c r="K191" s="4">
        <f t="shared" si="2"/>
        <v>248.18250000000006</v>
      </c>
      <c r="M191" s="4">
        <f>B191/'Feedstock Conversions'!$B$17</f>
        <v>9.0869466218738282</v>
      </c>
      <c r="N191" s="4">
        <f>C191/'Feedstock Conversions'!$B$13</f>
        <v>5.6369127516778379</v>
      </c>
      <c r="O191" s="4">
        <f>D191/'Feedstock Conversions'!$B$20</f>
        <v>11.735441245529742</v>
      </c>
      <c r="P191" s="4">
        <f>E191/'Feedstock Conversions'!$B$21</f>
        <v>23.307154477986508</v>
      </c>
      <c r="Q191" s="4">
        <f>F191/'Feedstock Conversions'!$B$14</f>
        <v>13.931743369841319</v>
      </c>
      <c r="R191" s="4">
        <f>G191/'Feedstock Conversions'!$B$19</f>
        <v>25.127192706885008</v>
      </c>
      <c r="S191" s="4">
        <f>I191/'Feedstock Conversions'!$B$24</f>
        <v>34.544940476190469</v>
      </c>
      <c r="T191" s="4">
        <f>I191/'Feedstock Conversions'!$B$23</f>
        <v>35.258505467800724</v>
      </c>
    </row>
    <row r="192" spans="1:20" x14ac:dyDescent="0.2">
      <c r="A192" s="3">
        <f>'Soybean Oil'!A192</f>
        <v>44799</v>
      </c>
      <c r="B192" s="4">
        <f>'Soybean Oil'!W192</f>
        <v>76.167099664053694</v>
      </c>
      <c r="C192" s="4">
        <f>'Canola Oil'!M192</f>
        <v>61.460399999999936</v>
      </c>
      <c r="D192" s="4">
        <f>BFT!W192</f>
        <v>106.74966965285546</v>
      </c>
      <c r="E192" s="4">
        <f>CWG!W192</f>
        <v>182.44581988801781</v>
      </c>
      <c r="F192" s="4">
        <f>DCO!W192</f>
        <v>126.76029563269867</v>
      </c>
      <c r="G192" s="4">
        <f>'Poultry Fat'!W192</f>
        <v>202.99758566629328</v>
      </c>
      <c r="H192" s="4">
        <f>UCO!W192</f>
        <v>197.79999999999995</v>
      </c>
      <c r="I192" s="4">
        <f>'Yellow Grease'!W192</f>
        <v>305.97749999999991</v>
      </c>
      <c r="K192" s="4">
        <f t="shared" si="2"/>
        <v>244.51709999999997</v>
      </c>
      <c r="M192" s="4">
        <f>B192/'Feedstock Conversions'!$B$17</f>
        <v>10.155613288540492</v>
      </c>
      <c r="N192" s="4">
        <f>C192/'Feedstock Conversions'!$B$13</f>
        <v>8.24971812080536</v>
      </c>
      <c r="O192" s="4">
        <f>D192/'Feedstock Conversions'!$B$20</f>
        <v>13.774150922949092</v>
      </c>
      <c r="P192" s="4">
        <f>E192/'Feedstock Conversions'!$B$21</f>
        <v>23.21784422092362</v>
      </c>
      <c r="Q192" s="4">
        <f>F192/'Feedstock Conversions'!$B$14</f>
        <v>15.458572638133985</v>
      </c>
      <c r="R192" s="4">
        <f>G192/'Feedstock Conversions'!$B$19</f>
        <v>27.247998076012518</v>
      </c>
      <c r="S192" s="4">
        <f>I192/'Feedstock Conversions'!$B$24</f>
        <v>36.425892857142841</v>
      </c>
      <c r="T192" s="4">
        <f>I192/'Feedstock Conversions'!$B$23</f>
        <v>37.178311057108125</v>
      </c>
    </row>
    <row r="193" spans="1:20" x14ac:dyDescent="0.2">
      <c r="A193" s="3">
        <f>'Soybean Oil'!A193</f>
        <v>44806</v>
      </c>
      <c r="B193" s="4">
        <f>'Soybean Oil'!W193</f>
        <v>80.347099664053758</v>
      </c>
      <c r="C193" s="4">
        <f>'Canola Oil'!M193</f>
        <v>65.647199999999998</v>
      </c>
      <c r="D193" s="4">
        <f>BFT!W193</f>
        <v>111.9496696528555</v>
      </c>
      <c r="E193" s="4">
        <f>CWG!W193</f>
        <v>181.3594198880179</v>
      </c>
      <c r="F193" s="4">
        <f>DCO!W193</f>
        <v>124.58029563269884</v>
      </c>
      <c r="G193" s="4">
        <f>'Poultry Fat'!W193</f>
        <v>208.19758566629332</v>
      </c>
      <c r="H193" s="4">
        <f>UCO!W193</f>
        <v>201.31999999999994</v>
      </c>
      <c r="I193" s="4">
        <f>'Yellow Grease'!W193</f>
        <v>315.29249999999996</v>
      </c>
      <c r="K193" s="4">
        <f t="shared" si="2"/>
        <v>249.64529999999996</v>
      </c>
      <c r="M193" s="4">
        <f>B193/'Feedstock Conversions'!$B$17</f>
        <v>10.712946621873835</v>
      </c>
      <c r="N193" s="4">
        <f>C193/'Feedstock Conversions'!$B$13</f>
        <v>8.8117046979865759</v>
      </c>
      <c r="O193" s="4">
        <f>D193/'Feedstock Conversions'!$B$20</f>
        <v>14.445118664884582</v>
      </c>
      <c r="P193" s="4">
        <f>E193/'Feedstock Conversions'!$B$21</f>
        <v>23.07959021227003</v>
      </c>
      <c r="Q193" s="4">
        <f>F193/'Feedstock Conversions'!$B$14</f>
        <v>15.192718979597419</v>
      </c>
      <c r="R193" s="4">
        <f>G193/'Feedstock Conversions'!$B$19</f>
        <v>27.945984653193733</v>
      </c>
      <c r="S193" s="4">
        <f>I193/'Feedstock Conversions'!$B$24</f>
        <v>37.534821428571419</v>
      </c>
      <c r="T193" s="4">
        <f>I193/'Feedstock Conversions'!$B$23</f>
        <v>38.310145808019435</v>
      </c>
    </row>
    <row r="194" spans="1:20" x14ac:dyDescent="0.2">
      <c r="A194" s="3">
        <f>'Soybean Oil'!A194</f>
        <v>44813</v>
      </c>
      <c r="B194" s="4">
        <f>'Soybean Oil'!W194</f>
        <v>112.92709966405369</v>
      </c>
      <c r="C194" s="4">
        <f>'Canola Oil'!M194</f>
        <v>98.941249999999968</v>
      </c>
      <c r="D194" s="4">
        <f>BFT!W194</f>
        <v>111.9496696528555</v>
      </c>
      <c r="E194" s="4">
        <f>CWG!W194</f>
        <v>181.3594198880179</v>
      </c>
      <c r="F194" s="4">
        <f>DCO!W194</f>
        <v>135.2402956326988</v>
      </c>
      <c r="G194" s="4">
        <f>'Poultry Fat'!W194</f>
        <v>208.19758566629332</v>
      </c>
      <c r="H194" s="4">
        <f>UCO!W194</f>
        <v>201.94999999999993</v>
      </c>
      <c r="I194" s="4">
        <f>'Yellow Grease'!W194</f>
        <v>321.46499999999997</v>
      </c>
      <c r="K194" s="4">
        <f t="shared" si="2"/>
        <v>222.52375000000001</v>
      </c>
      <c r="M194" s="4">
        <f>B194/'Feedstock Conversions'!$B$17</f>
        <v>15.056946621873825</v>
      </c>
      <c r="N194" s="4">
        <f>C194/'Feedstock Conversions'!$B$13</f>
        <v>13.280704697986572</v>
      </c>
      <c r="O194" s="4">
        <f>D194/'Feedstock Conversions'!$B$20</f>
        <v>14.445118664884582</v>
      </c>
      <c r="P194" s="4">
        <f>E194/'Feedstock Conversions'!$B$21</f>
        <v>23.07959021227003</v>
      </c>
      <c r="Q194" s="4">
        <f>F194/'Feedstock Conversions'!$B$14</f>
        <v>16.492718979597417</v>
      </c>
      <c r="R194" s="4">
        <f>G194/'Feedstock Conversions'!$B$19</f>
        <v>27.945984653193733</v>
      </c>
      <c r="S194" s="4">
        <f>I194/'Feedstock Conversions'!$B$24</f>
        <v>38.269642857142856</v>
      </c>
      <c r="T194" s="4">
        <f>I194/'Feedstock Conversions'!$B$23</f>
        <v>39.060145808019435</v>
      </c>
    </row>
    <row r="195" spans="1:20" x14ac:dyDescent="0.2">
      <c r="A195" s="3">
        <f>'Soybean Oil'!A195</f>
        <v>44820</v>
      </c>
      <c r="B195" s="4">
        <f>'Soybean Oil'!W195</f>
        <v>94.387099664053721</v>
      </c>
      <c r="C195" s="4">
        <f>'Canola Oil'!M195</f>
        <v>77.358600000000024</v>
      </c>
      <c r="D195" s="4">
        <f>BFT!W195</f>
        <v>127.4496696528555</v>
      </c>
      <c r="E195" s="4">
        <f>CWG!W195</f>
        <v>181.3594198880179</v>
      </c>
      <c r="F195" s="4">
        <f>DCO!W195</f>
        <v>135.2402956326988</v>
      </c>
      <c r="G195" s="4">
        <f>'Poultry Fat'!W195</f>
        <v>208.19758566629332</v>
      </c>
      <c r="H195" s="4">
        <f>UCO!W195</f>
        <v>213.5</v>
      </c>
      <c r="I195" s="4">
        <f>'Yellow Grease'!W195</f>
        <v>321.46499999999997</v>
      </c>
      <c r="K195" s="4">
        <f t="shared" si="2"/>
        <v>244.10639999999995</v>
      </c>
      <c r="M195" s="4">
        <f>B195/'Feedstock Conversions'!$B$17</f>
        <v>12.584946621873829</v>
      </c>
      <c r="N195" s="4">
        <f>C195/'Feedstock Conversions'!$B$13</f>
        <v>10.38370469798658</v>
      </c>
      <c r="O195" s="4">
        <f>D195/'Feedstock Conversions'!$B$20</f>
        <v>16.445118664884582</v>
      </c>
      <c r="P195" s="4">
        <f>E195/'Feedstock Conversions'!$B$21</f>
        <v>23.07959021227003</v>
      </c>
      <c r="Q195" s="4">
        <f>F195/'Feedstock Conversions'!$B$14</f>
        <v>16.492718979597417</v>
      </c>
      <c r="R195" s="4">
        <f>G195/'Feedstock Conversions'!$B$19</f>
        <v>27.945984653193733</v>
      </c>
      <c r="S195" s="4">
        <f>I195/'Feedstock Conversions'!$B$24</f>
        <v>38.269642857142856</v>
      </c>
      <c r="T195" s="4">
        <f>I195/'Feedstock Conversions'!$B$23</f>
        <v>39.060145808019435</v>
      </c>
    </row>
    <row r="196" spans="1:20" x14ac:dyDescent="0.2">
      <c r="A196" s="3">
        <f>'Soybean Oil'!A196</f>
        <v>44827</v>
      </c>
      <c r="B196" s="4">
        <f>'Soybean Oil'!W196</f>
        <v>94.402099664053708</v>
      </c>
      <c r="C196" s="4">
        <f>'Canola Oil'!M196</f>
        <v>84.823499999999967</v>
      </c>
      <c r="D196" s="4">
        <f>BFT!W196</f>
        <v>158.4496696528555</v>
      </c>
      <c r="E196" s="4">
        <f>CWG!W196</f>
        <v>178.21621988801792</v>
      </c>
      <c r="F196" s="4">
        <f>DCO!W196</f>
        <v>131.14029563269878</v>
      </c>
      <c r="G196" s="4">
        <f>'Poultry Fat'!W196</f>
        <v>208.19758566629332</v>
      </c>
      <c r="H196" s="4">
        <f>UCO!W196</f>
        <v>219.79999999999995</v>
      </c>
      <c r="I196" s="4">
        <f>'Yellow Grease'!W196</f>
        <v>321.46499999999997</v>
      </c>
      <c r="K196" s="4">
        <f t="shared" si="2"/>
        <v>236.64150000000001</v>
      </c>
      <c r="M196" s="4">
        <f>B196/'Feedstock Conversions'!$B$17</f>
        <v>12.586946621873828</v>
      </c>
      <c r="N196" s="4">
        <f>C196/'Feedstock Conversions'!$B$13</f>
        <v>11.385704697986572</v>
      </c>
      <c r="O196" s="4">
        <f>D196/'Feedstock Conversions'!$B$20</f>
        <v>20.445118664884582</v>
      </c>
      <c r="P196" s="4">
        <f>E196/'Feedstock Conversions'!$B$21</f>
        <v>22.679590212270035</v>
      </c>
      <c r="Q196" s="4">
        <f>F196/'Feedstock Conversions'!$B$14</f>
        <v>15.992718979597413</v>
      </c>
      <c r="R196" s="4">
        <f>G196/'Feedstock Conversions'!$B$19</f>
        <v>27.945984653193733</v>
      </c>
      <c r="S196" s="4">
        <f>I196/'Feedstock Conversions'!$B$24</f>
        <v>38.269642857142856</v>
      </c>
      <c r="T196" s="4">
        <f>I196/'Feedstock Conversions'!$B$23</f>
        <v>39.060145808019435</v>
      </c>
    </row>
    <row r="197" spans="1:20" x14ac:dyDescent="0.2">
      <c r="A197" s="3">
        <f>'Soybean Oil'!A197</f>
        <v>44834</v>
      </c>
      <c r="B197" s="4">
        <f>'Soybean Oil'!W197</f>
        <v>119.49709966405374</v>
      </c>
      <c r="C197" s="4">
        <f>'Canola Oil'!M197</f>
        <v>123.16120000000001</v>
      </c>
      <c r="D197" s="4">
        <f>BFT!W197</f>
        <v>158.4496696528555</v>
      </c>
      <c r="E197" s="4">
        <f>CWG!W197</f>
        <v>193.53931988801787</v>
      </c>
      <c r="F197" s="4">
        <f>DCO!W197</f>
        <v>140.98029563269881</v>
      </c>
      <c r="G197" s="4">
        <f>'Poultry Fat'!W197</f>
        <v>227.56758566629333</v>
      </c>
      <c r="H197" s="4">
        <f>UCO!W197</f>
        <v>219.79999999999995</v>
      </c>
      <c r="I197" s="4">
        <f>'Yellow Grease'!W197</f>
        <v>321.46499999999997</v>
      </c>
      <c r="K197" s="4">
        <f t="shared" si="2"/>
        <v>198.30379999999997</v>
      </c>
      <c r="M197" s="4">
        <f>B197/'Feedstock Conversions'!$B$17</f>
        <v>15.932946621873832</v>
      </c>
      <c r="N197" s="4">
        <f>C197/'Feedstock Conversions'!$B$13</f>
        <v>16.531704697986576</v>
      </c>
      <c r="O197" s="4">
        <f>D197/'Feedstock Conversions'!$B$20</f>
        <v>20.445118664884582</v>
      </c>
      <c r="P197" s="4">
        <f>E197/'Feedstock Conversions'!$B$21</f>
        <v>24.629590212270028</v>
      </c>
      <c r="Q197" s="4">
        <f>F197/'Feedstock Conversions'!$B$14</f>
        <v>17.192718979597419</v>
      </c>
      <c r="R197" s="4">
        <f>G197/'Feedstock Conversions'!$B$19</f>
        <v>30.545984653193734</v>
      </c>
      <c r="S197" s="4">
        <f>I197/'Feedstock Conversions'!$B$24</f>
        <v>38.269642857142856</v>
      </c>
      <c r="T197" s="4">
        <f>I197/'Feedstock Conversions'!$B$23</f>
        <v>39.060145808019435</v>
      </c>
    </row>
    <row r="198" spans="1:20" x14ac:dyDescent="0.2">
      <c r="A198" s="3">
        <f>'Soybean Oil'!A198</f>
        <v>44841</v>
      </c>
      <c r="B198" s="4">
        <f>'Soybean Oil'!W198</f>
        <v>124.93388577827545</v>
      </c>
      <c r="C198" s="4">
        <f>'Canola Oil'!M198</f>
        <v>134.48519999999996</v>
      </c>
      <c r="D198" s="4">
        <f>BFT!W198</f>
        <v>158.48768197088464</v>
      </c>
      <c r="E198" s="4">
        <f>CWG!W198</f>
        <v>208.1151619260919</v>
      </c>
      <c r="F198" s="4">
        <f>DCO!W198</f>
        <v>140.20051511758118</v>
      </c>
      <c r="G198" s="4">
        <f>'Poultry Fat'!W198</f>
        <v>237.28912653975362</v>
      </c>
      <c r="H198" s="4">
        <f>UCO!W198</f>
        <v>219.79999999999995</v>
      </c>
      <c r="I198" s="4">
        <f>'Yellow Grease'!W198</f>
        <v>321.46499999999997</v>
      </c>
      <c r="K198" s="4">
        <f t="shared" ref="K198:K239" si="3">I198-C198</f>
        <v>186.97980000000001</v>
      </c>
      <c r="M198" s="4">
        <f>B198/'Feedstock Conversions'!$B$17</f>
        <v>16.657851437103393</v>
      </c>
      <c r="N198" s="4">
        <f>C198/'Feedstock Conversions'!$B$13</f>
        <v>18.051704697986573</v>
      </c>
      <c r="O198" s="4">
        <f>D198/'Feedstock Conversions'!$B$20</f>
        <v>20.450023480114147</v>
      </c>
      <c r="P198" s="4">
        <f>E198/'Feedstock Conversions'!$B$21</f>
        <v>26.484495027499605</v>
      </c>
      <c r="Q198" s="4">
        <f>F198/'Feedstock Conversions'!$B$14</f>
        <v>17.097623794826973</v>
      </c>
      <c r="R198" s="4">
        <f>G198/'Feedstock Conversions'!$B$19</f>
        <v>31.850889468423304</v>
      </c>
      <c r="S198" s="4">
        <f>I198/'Feedstock Conversions'!$B$24</f>
        <v>38.269642857142856</v>
      </c>
      <c r="T198" s="4">
        <f>I198/'Feedstock Conversions'!$B$23</f>
        <v>39.060145808019435</v>
      </c>
    </row>
    <row r="199" spans="1:20" x14ac:dyDescent="0.2">
      <c r="A199" s="3">
        <f>'Soybean Oil'!A199</f>
        <v>44848</v>
      </c>
      <c r="B199" s="4">
        <f>'Soybean Oil'!W199</f>
        <v>140.18888577827545</v>
      </c>
      <c r="C199" s="4">
        <f>'Canola Oil'!M199</f>
        <v>149.01350000000002</v>
      </c>
      <c r="D199" s="4">
        <f>BFT!W199</f>
        <v>176.48768197088464</v>
      </c>
      <c r="E199" s="4">
        <f>CWG!W199</f>
        <v>223.7577619260918</v>
      </c>
      <c r="F199" s="4">
        <f>DCO!W199</f>
        <v>165.58051511758129</v>
      </c>
      <c r="G199" s="4">
        <f>'Poultry Fat'!W199</f>
        <v>256.03412653975363</v>
      </c>
      <c r="H199" s="4">
        <f>UCO!W199</f>
        <v>237.79999999999995</v>
      </c>
      <c r="I199" s="4">
        <f>'Yellow Grease'!W199</f>
        <v>339.46499999999997</v>
      </c>
      <c r="K199" s="4">
        <f t="shared" si="3"/>
        <v>190.45149999999995</v>
      </c>
      <c r="M199" s="4">
        <f>B199/'Feedstock Conversions'!$B$17</f>
        <v>18.691851437103391</v>
      </c>
      <c r="N199" s="4">
        <f>C199/'Feedstock Conversions'!$B$13</f>
        <v>20.001812080536915</v>
      </c>
      <c r="O199" s="4">
        <f>D199/'Feedstock Conversions'!$B$20</f>
        <v>22.772604125275436</v>
      </c>
      <c r="P199" s="4">
        <f>E199/'Feedstock Conversions'!$B$21</f>
        <v>28.47515422831405</v>
      </c>
      <c r="Q199" s="4">
        <f>F199/'Feedstock Conversions'!$B$14</f>
        <v>20.192745746046501</v>
      </c>
      <c r="R199" s="4">
        <f>G199/'Feedstock Conversions'!$B$19</f>
        <v>34.366996850973642</v>
      </c>
      <c r="S199" s="4">
        <f>I199/'Feedstock Conversions'!$B$24</f>
        <v>40.412499999999994</v>
      </c>
      <c r="T199" s="4">
        <f>I199/'Feedstock Conversions'!$B$23</f>
        <v>41.247266099635475</v>
      </c>
    </row>
    <row r="200" spans="1:20" x14ac:dyDescent="0.2">
      <c r="A200" s="3">
        <f>'Soybean Oil'!A200</f>
        <v>44855</v>
      </c>
      <c r="B200" s="4">
        <f>'Soybean Oil'!W200</f>
        <v>139.75388577827539</v>
      </c>
      <c r="C200" s="4">
        <f>'Canola Oil'!M200</f>
        <v>142.77139999999997</v>
      </c>
      <c r="D200" s="4">
        <f>BFT!W200</f>
        <v>198.98768197088464</v>
      </c>
      <c r="E200" s="4">
        <f>CWG!W200</f>
        <v>243.90036192609182</v>
      </c>
      <c r="F200" s="4">
        <f>DCO!W200</f>
        <v>148.72051511758127</v>
      </c>
      <c r="G200" s="4">
        <f>'Poultry Fat'!W200</f>
        <v>278.53412653975363</v>
      </c>
      <c r="H200" s="4">
        <f>UCO!W200</f>
        <v>260.29999999999995</v>
      </c>
      <c r="I200" s="4">
        <f>'Yellow Grease'!W200</f>
        <v>361.96499999999997</v>
      </c>
      <c r="K200" s="4">
        <f t="shared" si="3"/>
        <v>219.1936</v>
      </c>
      <c r="M200" s="4">
        <f>B200/'Feedstock Conversions'!$B$17</f>
        <v>18.633851437103385</v>
      </c>
      <c r="N200" s="4">
        <f>C200/'Feedstock Conversions'!$B$13</f>
        <v>19.163946308724828</v>
      </c>
      <c r="O200" s="4">
        <f>D200/'Feedstock Conversions'!$B$20</f>
        <v>25.675829931727051</v>
      </c>
      <c r="P200" s="4">
        <f>E200/'Feedstock Conversions'!$B$21</f>
        <v>31.038478229332124</v>
      </c>
      <c r="Q200" s="4">
        <f>F200/'Feedstock Conversions'!$B$14</f>
        <v>18.136648185070889</v>
      </c>
      <c r="R200" s="4">
        <f>G200/'Feedstock Conversions'!$B$19</f>
        <v>37.387131079161563</v>
      </c>
      <c r="S200" s="4">
        <f>I200/'Feedstock Conversions'!$B$24</f>
        <v>43.091071428571425</v>
      </c>
      <c r="T200" s="4">
        <f>I200/'Feedstock Conversions'!$B$23</f>
        <v>43.981166464155521</v>
      </c>
    </row>
    <row r="201" spans="1:20" x14ac:dyDescent="0.2">
      <c r="A201" s="3">
        <f>'Soybean Oil'!A201</f>
        <v>44862</v>
      </c>
      <c r="B201" s="4">
        <f>'Soybean Oil'!W201</f>
        <v>113.72388577827553</v>
      </c>
      <c r="C201" s="4">
        <f>'Canola Oil'!M201</f>
        <v>134.80669999999998</v>
      </c>
      <c r="D201" s="4">
        <f>BFT!W201</f>
        <v>202.98768197088464</v>
      </c>
      <c r="E201" s="4">
        <f>CWG!W201</f>
        <v>251.43646192609185</v>
      </c>
      <c r="F201" s="4">
        <f>DCO!W201</f>
        <v>141.24051511758125</v>
      </c>
      <c r="G201" s="4">
        <f>'Poultry Fat'!W201</f>
        <v>282.53412653975363</v>
      </c>
      <c r="H201" s="4">
        <f>UCO!W201</f>
        <v>264.29999999999995</v>
      </c>
      <c r="I201" s="4">
        <f>'Yellow Grease'!W201</f>
        <v>365.96499999999997</v>
      </c>
      <c r="K201" s="4">
        <f t="shared" si="3"/>
        <v>231.1583</v>
      </c>
      <c r="M201" s="4">
        <f>B201/'Feedstock Conversions'!$B$17</f>
        <v>15.163184770436738</v>
      </c>
      <c r="N201" s="4">
        <f>C201/'Feedstock Conversions'!$B$13</f>
        <v>18.09485906040268</v>
      </c>
      <c r="O201" s="4">
        <f>D201/'Feedstock Conversions'!$B$20</f>
        <v>26.191958963985115</v>
      </c>
      <c r="P201" s="4">
        <f>E201/'Feedstock Conversions'!$B$21</f>
        <v>31.997513607290895</v>
      </c>
      <c r="Q201" s="4">
        <f>F201/'Feedstock Conversions'!$B$14</f>
        <v>17.224453063119668</v>
      </c>
      <c r="R201" s="4">
        <f>G201/'Feedstock Conversions'!$B$19</f>
        <v>37.924043830839409</v>
      </c>
      <c r="S201" s="4">
        <f>I201/'Feedstock Conversions'!$B$24</f>
        <v>43.567261904761899</v>
      </c>
      <c r="T201" s="4">
        <f>I201/'Feedstock Conversions'!$B$23</f>
        <v>44.467193195625754</v>
      </c>
    </row>
    <row r="202" spans="1:20" x14ac:dyDescent="0.2">
      <c r="A202" s="3">
        <f>'Soybean Oil'!A202</f>
        <v>44869</v>
      </c>
      <c r="B202" s="4">
        <f>'Soybean Oil'!W202</f>
        <v>86.613885778275403</v>
      </c>
      <c r="C202" s="4">
        <f>'Canola Oil'!M202</f>
        <v>118.66149999999993</v>
      </c>
      <c r="D202" s="4">
        <f>BFT!W202</f>
        <v>197.98768197088464</v>
      </c>
      <c r="E202" s="4">
        <f>CWG!W202</f>
        <v>248.00806192609184</v>
      </c>
      <c r="F202" s="4">
        <f>DCO!W202</f>
        <v>131.32051511758129</v>
      </c>
      <c r="G202" s="4">
        <f>'Poultry Fat'!W202</f>
        <v>277.53412653975363</v>
      </c>
      <c r="H202" s="4">
        <f>UCO!W202</f>
        <v>255.93999999999994</v>
      </c>
      <c r="I202" s="4">
        <f>'Yellow Grease'!W202</f>
        <v>359.31899999999996</v>
      </c>
      <c r="K202" s="4">
        <f t="shared" si="3"/>
        <v>240.65750000000003</v>
      </c>
      <c r="M202" s="4">
        <f>B202/'Feedstock Conversions'!$B$17</f>
        <v>11.548518103770054</v>
      </c>
      <c r="N202" s="4">
        <f>C202/'Feedstock Conversions'!$B$13</f>
        <v>15.927718120805359</v>
      </c>
      <c r="O202" s="4">
        <f>D202/'Feedstock Conversions'!$B$20</f>
        <v>25.546797673662535</v>
      </c>
      <c r="P202" s="4">
        <f>E202/'Feedstock Conversions'!$B$21</f>
        <v>31.561219384842435</v>
      </c>
      <c r="Q202" s="4">
        <f>F202/'Feedstock Conversions'!$B$14</f>
        <v>16.014696965558695</v>
      </c>
      <c r="R202" s="4">
        <f>G202/'Feedstock Conversions'!$B$19</f>
        <v>37.252902891242094</v>
      </c>
      <c r="S202" s="4">
        <f>I202/'Feedstock Conversions'!$B$24</f>
        <v>42.77607142857142</v>
      </c>
      <c r="T202" s="4">
        <f>I202/'Feedstock Conversions'!$B$23</f>
        <v>43.659659781287964</v>
      </c>
    </row>
    <row r="203" spans="1:20" x14ac:dyDescent="0.2">
      <c r="A203" s="3">
        <f>'Soybean Oil'!A203</f>
        <v>44876</v>
      </c>
      <c r="B203" s="4">
        <f>'Soybean Oil'!W203</f>
        <v>75.898885778275485</v>
      </c>
      <c r="C203" s="4">
        <f>'Canola Oil'!M203</f>
        <v>107.25959999999998</v>
      </c>
      <c r="D203" s="4">
        <f>BFT!W203</f>
        <v>195.98768197088464</v>
      </c>
      <c r="E203" s="4">
        <f>CWG!W203</f>
        <v>243.2577619260918</v>
      </c>
      <c r="F203" s="4">
        <f>DCO!W203</f>
        <v>124.40051511758122</v>
      </c>
      <c r="G203" s="4">
        <f>'Poultry Fat'!W203</f>
        <v>275.53412653975363</v>
      </c>
      <c r="H203" s="4">
        <f>UCO!W203</f>
        <v>247.21999999999991</v>
      </c>
      <c r="I203" s="4">
        <f>'Yellow Grease'!W203</f>
        <v>354.84999999999997</v>
      </c>
      <c r="K203" s="4">
        <f t="shared" si="3"/>
        <v>247.59039999999999</v>
      </c>
      <c r="M203" s="4">
        <f>B203/'Feedstock Conversions'!$B$17</f>
        <v>10.119851437103398</v>
      </c>
      <c r="N203" s="4">
        <f>C203/'Feedstock Conversions'!$B$13</f>
        <v>14.397261744966439</v>
      </c>
      <c r="O203" s="4">
        <f>D203/'Feedstock Conversions'!$B$20</f>
        <v>25.288733157533503</v>
      </c>
      <c r="P203" s="4">
        <f>E203/'Feedstock Conversions'!$B$21</f>
        <v>30.956701695863046</v>
      </c>
      <c r="Q203" s="4">
        <f>F203/'Feedstock Conversions'!$B$14</f>
        <v>15.170794526534296</v>
      </c>
      <c r="R203" s="4">
        <f>G203/'Feedstock Conversions'!$B$19</f>
        <v>36.984446515403171</v>
      </c>
      <c r="S203" s="4">
        <f>I203/'Feedstock Conversions'!$B$24</f>
        <v>42.244047619047613</v>
      </c>
      <c r="T203" s="4">
        <f>I203/'Feedstock Conversions'!$B$23</f>
        <v>43.11664641555285</v>
      </c>
    </row>
    <row r="204" spans="1:20" x14ac:dyDescent="0.2">
      <c r="A204" s="3">
        <f>'Soybean Oil'!A204</f>
        <v>44883</v>
      </c>
      <c r="B204" s="4">
        <f>'Soybean Oil'!W204</f>
        <v>90.673885778275462</v>
      </c>
      <c r="C204" s="4">
        <f>'Canola Oil'!M204</f>
        <v>118.20709999999997</v>
      </c>
      <c r="D204" s="4">
        <f>BFT!W204</f>
        <v>195.38768197088461</v>
      </c>
      <c r="E204" s="4">
        <f>CWG!W204</f>
        <v>241.8719619260919</v>
      </c>
      <c r="F204" s="4">
        <f>DCO!W204</f>
        <v>135.28051511758133</v>
      </c>
      <c r="G204" s="4">
        <f>'Poultry Fat'!W204</f>
        <v>263.75912653975377</v>
      </c>
      <c r="H204" s="4">
        <f>UCO!W204</f>
        <v>239.89999999999998</v>
      </c>
      <c r="I204" s="4">
        <f>'Yellow Grease'!W204</f>
        <v>354.24999999999994</v>
      </c>
      <c r="K204" s="4">
        <f t="shared" si="3"/>
        <v>236.04289999999997</v>
      </c>
      <c r="M204" s="4">
        <f>B204/'Feedstock Conversions'!$B$17</f>
        <v>12.089851437103395</v>
      </c>
      <c r="N204" s="4">
        <f>C204/'Feedstock Conversions'!$B$13</f>
        <v>15.866724832214761</v>
      </c>
      <c r="O204" s="4">
        <f>D204/'Feedstock Conversions'!$B$20</f>
        <v>25.211313802694789</v>
      </c>
      <c r="P204" s="4">
        <f>E204/'Feedstock Conversions'!$B$21</f>
        <v>30.780346389169242</v>
      </c>
      <c r="Q204" s="4">
        <f>F204/'Feedstock Conversions'!$B$14</f>
        <v>16.497623794826993</v>
      </c>
      <c r="R204" s="4">
        <f>G204/'Feedstock Conversions'!$B$19</f>
        <v>35.40390960265151</v>
      </c>
      <c r="S204" s="4">
        <f>I204/'Feedstock Conversions'!$B$24</f>
        <v>42.172619047619037</v>
      </c>
      <c r="T204" s="4">
        <f>I204/'Feedstock Conversions'!$B$23</f>
        <v>43.043742405832312</v>
      </c>
    </row>
    <row r="205" spans="1:20" x14ac:dyDescent="0.2">
      <c r="A205" s="3">
        <f>'Soybean Oil'!A205</f>
        <v>44890</v>
      </c>
      <c r="B205" s="4">
        <f>'Soybean Oil'!W205</f>
        <v>87.540935778275525</v>
      </c>
      <c r="C205" s="4">
        <f>'Canola Oil'!M205</f>
        <v>113.93042500000001</v>
      </c>
      <c r="D205" s="4">
        <f>BFT!W205</f>
        <v>188.32098197088465</v>
      </c>
      <c r="E205" s="4">
        <f>CWG!W205</f>
        <v>225.63733332609183</v>
      </c>
      <c r="F205" s="4">
        <f>DCO!W205</f>
        <v>129.58075511758136</v>
      </c>
      <c r="G205" s="4">
        <f>'Poultry Fat'!W205</f>
        <v>249.24242653975364</v>
      </c>
      <c r="H205" s="4">
        <f>UCO!W205</f>
        <v>232.83330000000001</v>
      </c>
      <c r="I205" s="4">
        <f>'Yellow Grease'!W205</f>
        <v>347.18329999999997</v>
      </c>
      <c r="K205" s="4">
        <f t="shared" si="3"/>
        <v>233.25287499999996</v>
      </c>
      <c r="M205" s="4">
        <f>B205/'Feedstock Conversions'!$B$17</f>
        <v>11.672124770436737</v>
      </c>
      <c r="N205" s="4">
        <f>C205/'Feedstock Conversions'!$B$13</f>
        <v>15.292674496644297</v>
      </c>
      <c r="O205" s="4">
        <f>D205/'Feedstock Conversions'!$B$20</f>
        <v>24.299481544630275</v>
      </c>
      <c r="P205" s="4">
        <f>E205/'Feedstock Conversions'!$B$21</f>
        <v>28.714346312813927</v>
      </c>
      <c r="Q205" s="4">
        <f>F205/'Feedstock Conversions'!$B$14</f>
        <v>15.802531111900167</v>
      </c>
      <c r="R205" s="4">
        <f>G205/'Feedstock Conversions'!$B$19</f>
        <v>33.455359267081022</v>
      </c>
      <c r="S205" s="4">
        <f>I205/'Feedstock Conversions'!$B$24</f>
        <v>41.331345238095231</v>
      </c>
      <c r="T205" s="4">
        <f>I205/'Feedstock Conversions'!$B$23</f>
        <v>42.185091130012147</v>
      </c>
    </row>
    <row r="206" spans="1:20" x14ac:dyDescent="0.2">
      <c r="A206" s="3">
        <f>'Soybean Oil'!A206</f>
        <v>44897</v>
      </c>
      <c r="B206" s="4">
        <f>'Soybean Oil'!W206</f>
        <v>96.653885778275594</v>
      </c>
      <c r="C206" s="4">
        <f>'Canola Oil'!M206</f>
        <v>122.94439999999997</v>
      </c>
      <c r="D206" s="4">
        <f>BFT!W206</f>
        <v>182.58768197088466</v>
      </c>
      <c r="E206" s="4">
        <f>CWG!W206</f>
        <v>222.78556192609187</v>
      </c>
      <c r="F206" s="4">
        <f>DCO!W206</f>
        <v>124.53051511758122</v>
      </c>
      <c r="G206" s="4">
        <f>'Poultry Fat'!W206</f>
        <v>232.33412653975381</v>
      </c>
      <c r="H206" s="4">
        <f>UCO!W206</f>
        <v>227.10000000000002</v>
      </c>
      <c r="I206" s="4">
        <f>'Yellow Grease'!W206</f>
        <v>341.44999999999987</v>
      </c>
      <c r="K206" s="4">
        <f t="shared" si="3"/>
        <v>218.5055999999999</v>
      </c>
      <c r="M206" s="4">
        <f>B206/'Feedstock Conversions'!$B$17</f>
        <v>12.887184770436745</v>
      </c>
      <c r="N206" s="4">
        <f>C206/'Feedstock Conversions'!$B$13</f>
        <v>16.502604026845635</v>
      </c>
      <c r="O206" s="4">
        <f>D206/'Feedstock Conversions'!$B$20</f>
        <v>23.559700899468989</v>
      </c>
      <c r="P206" s="4">
        <f>E206/'Feedstock Conversions'!$B$21</f>
        <v>28.351433179701182</v>
      </c>
      <c r="Q206" s="4">
        <f>F206/'Feedstock Conversions'!$B$14</f>
        <v>15.186648185070881</v>
      </c>
      <c r="R206" s="4">
        <f>G206/'Feedstock Conversions'!$B$19</f>
        <v>31.185788797282392</v>
      </c>
      <c r="S206" s="4">
        <f>I206/'Feedstock Conversions'!$B$24</f>
        <v>40.648809523809504</v>
      </c>
      <c r="T206" s="4">
        <f>I206/'Feedstock Conversions'!$B$23</f>
        <v>41.488456865127567</v>
      </c>
    </row>
    <row r="207" spans="1:20" x14ac:dyDescent="0.2">
      <c r="A207" s="3">
        <f>'Soybean Oil'!A207</f>
        <v>44904</v>
      </c>
      <c r="B207" s="4">
        <f>'Soybean Oil'!W207</f>
        <v>165.5088857782755</v>
      </c>
      <c r="C207" s="4">
        <f>'Canola Oil'!M207</f>
        <v>191.25969999999995</v>
      </c>
      <c r="D207" s="4">
        <f>BFT!W207</f>
        <v>192.18768197088468</v>
      </c>
      <c r="E207" s="4">
        <f>CWG!W207</f>
        <v>229.93766192609189</v>
      </c>
      <c r="F207" s="4">
        <f>DCO!W207</f>
        <v>176.39051511758123</v>
      </c>
      <c r="G207" s="4">
        <f>'Poultry Fat'!W207</f>
        <v>212.78412653975363</v>
      </c>
      <c r="H207" s="4">
        <f>UCO!W207</f>
        <v>215</v>
      </c>
      <c r="I207" s="4">
        <f>'Yellow Grease'!W207</f>
        <v>332.64199999999994</v>
      </c>
      <c r="K207" s="4">
        <f t="shared" si="3"/>
        <v>141.38229999999999</v>
      </c>
      <c r="M207" s="4">
        <f>B207/'Feedstock Conversions'!$B$17</f>
        <v>22.0678514371034</v>
      </c>
      <c r="N207" s="4">
        <f>C207/'Feedstock Conversions'!$B$13</f>
        <v>25.672442953020127</v>
      </c>
      <c r="O207" s="4">
        <f>D207/'Feedstock Conversions'!$B$20</f>
        <v>24.798410576888347</v>
      </c>
      <c r="P207" s="4">
        <f>E207/'Feedstock Conversions'!$B$21</f>
        <v>29.261601161375911</v>
      </c>
      <c r="Q207" s="4">
        <f>F207/'Feedstock Conversions'!$B$14</f>
        <v>21.511038428973322</v>
      </c>
      <c r="R207" s="4">
        <f>G207/'Feedstock Conversions'!$B$19</f>
        <v>28.561627723456862</v>
      </c>
      <c r="S207" s="4">
        <f>I207/'Feedstock Conversions'!$B$24</f>
        <v>39.600238095238083</v>
      </c>
      <c r="T207" s="4">
        <f>I207/'Feedstock Conversions'!$B$23</f>
        <v>40.418226002430124</v>
      </c>
    </row>
    <row r="208" spans="1:20" x14ac:dyDescent="0.2">
      <c r="A208" s="3">
        <f>'Soybean Oil'!A208</f>
        <v>44911</v>
      </c>
      <c r="B208" s="4">
        <f>'Soybean Oil'!W208</f>
        <v>147.88888577827549</v>
      </c>
      <c r="C208" s="4">
        <f>'Canola Oil'!M208</f>
        <v>168.49549999999999</v>
      </c>
      <c r="D208" s="4">
        <f>BFT!W208</f>
        <v>217.73768197088464</v>
      </c>
      <c r="E208" s="4">
        <f>CWG!W208</f>
        <v>229.6169619260919</v>
      </c>
      <c r="F208" s="4">
        <f>DCO!W208</f>
        <v>187.02051511758123</v>
      </c>
      <c r="G208" s="4">
        <f>'Poultry Fat'!W208</f>
        <v>217.70412653975359</v>
      </c>
      <c r="H208" s="4">
        <f>UCO!W208</f>
        <v>211.36</v>
      </c>
      <c r="I208" s="4">
        <f>'Yellow Grease'!W208</f>
        <v>326.46499999999997</v>
      </c>
      <c r="K208" s="4">
        <f t="shared" si="3"/>
        <v>157.96949999999998</v>
      </c>
      <c r="M208" s="4">
        <f>B208/'Feedstock Conversions'!$B$17</f>
        <v>19.718518103770066</v>
      </c>
      <c r="N208" s="4">
        <f>C208/'Feedstock Conversions'!$B$13</f>
        <v>22.616845637583889</v>
      </c>
      <c r="O208" s="4">
        <f>D208/'Feedstock Conversions'!$B$20</f>
        <v>28.095184770436727</v>
      </c>
      <c r="P208" s="4">
        <f>E208/'Feedstock Conversions'!$B$21</f>
        <v>29.220789249948066</v>
      </c>
      <c r="Q208" s="4">
        <f>F208/'Feedstock Conversions'!$B$14</f>
        <v>22.807379892387956</v>
      </c>
      <c r="R208" s="4">
        <f>G208/'Feedstock Conversions'!$B$19</f>
        <v>29.222030408020615</v>
      </c>
      <c r="S208" s="4">
        <f>I208/'Feedstock Conversions'!$B$24</f>
        <v>38.86488095238095</v>
      </c>
      <c r="T208" s="4">
        <f>I208/'Feedstock Conversions'!$B$23</f>
        <v>39.667679222357222</v>
      </c>
    </row>
    <row r="209" spans="1:27" x14ac:dyDescent="0.2">
      <c r="A209" s="3">
        <f>'Soybean Oil'!A209</f>
        <v>44918</v>
      </c>
      <c r="B209" s="4">
        <f>'Soybean Oil'!W209</f>
        <v>134.46388577827543</v>
      </c>
      <c r="C209" s="4">
        <f>'Canola Oil'!M209</f>
        <v>136.43499999999995</v>
      </c>
      <c r="D209" s="4">
        <f>BFT!W209</f>
        <v>202.73768197088464</v>
      </c>
      <c r="E209" s="4">
        <f>CWG!W209</f>
        <v>222.47496192609185</v>
      </c>
      <c r="F209" s="4">
        <f>DCO!W209</f>
        <v>178.58051511758129</v>
      </c>
      <c r="G209" s="4">
        <f>'Poultry Fat'!W209</f>
        <v>205.68412653975361</v>
      </c>
      <c r="H209" s="4">
        <f>UCO!W209</f>
        <v>209.79999999999995</v>
      </c>
      <c r="I209" s="4">
        <f>'Yellow Grease'!W209</f>
        <v>311.46499999999997</v>
      </c>
      <c r="K209" s="4">
        <f t="shared" si="3"/>
        <v>175.03000000000003</v>
      </c>
      <c r="M209" s="4">
        <f>B209/'Feedstock Conversions'!$B$17</f>
        <v>17.928518103770056</v>
      </c>
      <c r="N209" s="4">
        <f>C209/'Feedstock Conversions'!$B$13</f>
        <v>18.313422818791938</v>
      </c>
      <c r="O209" s="4">
        <f>D209/'Feedstock Conversions'!$B$20</f>
        <v>26.159700899468984</v>
      </c>
      <c r="P209" s="4">
        <f>E209/'Feedstock Conversions'!$B$21</f>
        <v>28.311906582602681</v>
      </c>
      <c r="Q209" s="4">
        <f>F209/'Feedstock Conversions'!$B$14</f>
        <v>21.778111599705035</v>
      </c>
      <c r="R209" s="4">
        <f>G209/'Feedstock Conversions'!$B$19</f>
        <v>27.608607589228672</v>
      </c>
      <c r="S209" s="4">
        <f>I209/'Feedstock Conversions'!$B$24</f>
        <v>37.079166666666659</v>
      </c>
      <c r="T209" s="4">
        <f>I209/'Feedstock Conversions'!$B$23</f>
        <v>37.84507897934386</v>
      </c>
    </row>
    <row r="210" spans="1:27" x14ac:dyDescent="0.2">
      <c r="A210" s="3">
        <f>'Soybean Oil'!A210</f>
        <v>44925</v>
      </c>
      <c r="B210" s="4">
        <f>'Soybean Oil'!W210</f>
        <v>121.35138577827547</v>
      </c>
      <c r="C210" s="4">
        <f>'Canola Oil'!M210</f>
        <v>124.83324999999991</v>
      </c>
      <c r="D210" s="4">
        <f>BFT!W210</f>
        <v>192.73768197088464</v>
      </c>
      <c r="E210" s="4">
        <f>CWG!W210</f>
        <v>216.40396192609182</v>
      </c>
      <c r="F210" s="4">
        <f>DCO!W210</f>
        <v>168.58051511758129</v>
      </c>
      <c r="G210" s="4">
        <f>'Poultry Fat'!W210</f>
        <v>195.68412653975361</v>
      </c>
      <c r="H210" s="4">
        <f>UCO!W210</f>
        <v>204</v>
      </c>
      <c r="I210" s="4">
        <f>'Yellow Grease'!W210</f>
        <v>305.58</v>
      </c>
      <c r="K210" s="4">
        <f t="shared" si="3"/>
        <v>180.74675000000008</v>
      </c>
      <c r="M210" s="4">
        <f>B210/'Feedstock Conversions'!$B$17</f>
        <v>16.180184770436728</v>
      </c>
      <c r="N210" s="4">
        <f>C210/'Feedstock Conversions'!$B$13</f>
        <v>16.756140939597302</v>
      </c>
      <c r="O210" s="4">
        <f>D210/'Feedstock Conversions'!$B$20</f>
        <v>24.869378318823824</v>
      </c>
      <c r="P210" s="4">
        <f>E210/'Feedstock Conversions'!$B$21</f>
        <v>27.539318137705756</v>
      </c>
      <c r="Q210" s="4">
        <f>F210/'Feedstock Conversions'!$B$14</f>
        <v>20.558599404583084</v>
      </c>
      <c r="R210" s="4">
        <f>G210/'Feedstock Conversions'!$B$19</f>
        <v>26.266325710034039</v>
      </c>
      <c r="S210" s="4">
        <f>I210/'Feedstock Conversions'!$B$24</f>
        <v>36.378571428571426</v>
      </c>
      <c r="T210" s="4">
        <f>I210/'Feedstock Conversions'!$B$23</f>
        <v>37.130012150668286</v>
      </c>
    </row>
    <row r="211" spans="1:27" x14ac:dyDescent="0.2">
      <c r="A211" s="3">
        <f>'Soybean Oil'!A211</f>
        <v>44932</v>
      </c>
      <c r="B211" s="4">
        <f>'Soybean Oil'!W211</f>
        <v>137.93171892497207</v>
      </c>
      <c r="C211" s="4">
        <f>'Canola Oil'!M211</f>
        <v>143.47050000000002</v>
      </c>
      <c r="D211" s="4">
        <f>BFT!W211</f>
        <v>186.70694288913774</v>
      </c>
      <c r="E211" s="4">
        <f>CWG!W211</f>
        <v>206.41243964165733</v>
      </c>
      <c r="F211" s="4">
        <f>DCO!W211</f>
        <v>162.41734602463612</v>
      </c>
      <c r="G211" s="4">
        <f>'Poultry Fat'!W211</f>
        <v>189.74167413213888</v>
      </c>
      <c r="H211" s="4">
        <f>UCO!W211</f>
        <v>204.44999999999993</v>
      </c>
      <c r="I211" s="4">
        <f>'Yellow Grease'!W211</f>
        <v>305.94499999999999</v>
      </c>
      <c r="K211" s="4">
        <f t="shared" si="3"/>
        <v>162.47449999999998</v>
      </c>
      <c r="M211" s="4">
        <f>B211/'Feedstock Conversions'!$B$17</f>
        <v>18.390895856662944</v>
      </c>
      <c r="N211" s="4">
        <f>C211/'Feedstock Conversions'!$B$13</f>
        <v>19.25778523489933</v>
      </c>
      <c r="O211" s="4">
        <f>D211/'Feedstock Conversions'!$B$20</f>
        <v>24.091218437308093</v>
      </c>
      <c r="P211" s="4">
        <f>E211/'Feedstock Conversions'!$B$21</f>
        <v>26.267808557095613</v>
      </c>
      <c r="Q211" s="4">
        <f>F211/'Feedstock Conversions'!$B$14</f>
        <v>19.806993417638552</v>
      </c>
      <c r="R211" s="4">
        <f>G211/'Feedstock Conversions'!$B$19</f>
        <v>25.468681091562267</v>
      </c>
      <c r="S211" s="4">
        <f>I211/'Feedstock Conversions'!$B$24</f>
        <v>36.422023809523807</v>
      </c>
      <c r="T211" s="4">
        <f>I211/'Feedstock Conversions'!$B$23</f>
        <v>37.174362089914943</v>
      </c>
    </row>
    <row r="212" spans="1:27" x14ac:dyDescent="0.2">
      <c r="A212" s="3">
        <f>'Soybean Oil'!A212</f>
        <v>44939</v>
      </c>
      <c r="B212" s="4">
        <f>'Soybean Oil'!W212</f>
        <v>136.99671892497201</v>
      </c>
      <c r="C212" s="4">
        <f>'Canola Oil'!M212</f>
        <v>142.53340000000003</v>
      </c>
      <c r="D212" s="4">
        <f>BFT!W212</f>
        <v>185.45694288913774</v>
      </c>
      <c r="E212" s="4">
        <f>CWG!W212</f>
        <v>208.30563964165742</v>
      </c>
      <c r="F212" s="4">
        <f>DCO!W212</f>
        <v>155.01734602463614</v>
      </c>
      <c r="G212" s="4">
        <f>'Poultry Fat'!W212</f>
        <v>188.49167413213888</v>
      </c>
      <c r="H212" s="4">
        <f>UCO!W212</f>
        <v>204.88</v>
      </c>
      <c r="I212" s="4">
        <f>'Yellow Grease'!W212</f>
        <v>309.63299999999998</v>
      </c>
      <c r="K212" s="4">
        <f t="shared" si="3"/>
        <v>167.09959999999995</v>
      </c>
      <c r="M212" s="4">
        <f>B212/'Feedstock Conversions'!$B$17</f>
        <v>18.26622918999627</v>
      </c>
      <c r="N212" s="4">
        <f>C212/'Feedstock Conversions'!$B$13</f>
        <v>19.132000000000005</v>
      </c>
      <c r="O212" s="4">
        <f>D212/'Feedstock Conversions'!$B$20</f>
        <v>23.929928114727449</v>
      </c>
      <c r="P212" s="4">
        <f>E212/'Feedstock Conversions'!$B$21</f>
        <v>26.508735001483512</v>
      </c>
      <c r="Q212" s="4">
        <f>F212/'Feedstock Conversions'!$B$14</f>
        <v>18.904554393248311</v>
      </c>
      <c r="R212" s="4">
        <f>G212/'Feedstock Conversions'!$B$19</f>
        <v>25.300895856662937</v>
      </c>
      <c r="S212" s="4">
        <f>I212/'Feedstock Conversions'!$B$24</f>
        <v>36.861071428571428</v>
      </c>
      <c r="T212" s="4">
        <f>I212/'Feedstock Conversions'!$B$23</f>
        <v>37.622478736330493</v>
      </c>
    </row>
    <row r="213" spans="1:27" x14ac:dyDescent="0.2">
      <c r="A213" s="3">
        <f>'Soybean Oil'!A213</f>
        <v>44946</v>
      </c>
      <c r="B213" s="4">
        <f>'Soybean Oil'!W213</f>
        <v>141.01296892497203</v>
      </c>
      <c r="C213" s="4">
        <f>'Canola Oil'!M213</f>
        <v>139.5385</v>
      </c>
      <c r="D213" s="4">
        <f>BFT!W213</f>
        <v>185.45694288913774</v>
      </c>
      <c r="E213" s="4">
        <f>CWG!W213</f>
        <v>226.77193964165735</v>
      </c>
      <c r="F213" s="4">
        <f>DCO!W213</f>
        <v>150.91734602463612</v>
      </c>
      <c r="G213" s="4">
        <f>'Poultry Fat'!W213</f>
        <v>188.49167413213888</v>
      </c>
      <c r="H213" s="4">
        <f>UCO!W213</f>
        <v>211.60000000000002</v>
      </c>
      <c r="I213" s="4">
        <f>'Yellow Grease'!W213</f>
        <v>312.92499999999995</v>
      </c>
      <c r="K213" s="4">
        <f t="shared" si="3"/>
        <v>173.38649999999996</v>
      </c>
      <c r="M213" s="4">
        <f>B213/'Feedstock Conversions'!$B$17</f>
        <v>18.801729189996269</v>
      </c>
      <c r="N213" s="4">
        <f>C213/'Feedstock Conversions'!$B$13</f>
        <v>18.73</v>
      </c>
      <c r="O213" s="4">
        <f>D213/'Feedstock Conversions'!$B$20</f>
        <v>23.929928114727449</v>
      </c>
      <c r="P213" s="4">
        <f>E213/'Feedstock Conversions'!$B$21</f>
        <v>28.858735001483502</v>
      </c>
      <c r="Q213" s="4">
        <f>F213/'Feedstock Conversions'!$B$14</f>
        <v>18.404554393248308</v>
      </c>
      <c r="R213" s="4">
        <f>G213/'Feedstock Conversions'!$B$19</f>
        <v>25.300895856662937</v>
      </c>
      <c r="S213" s="4">
        <f>I213/'Feedstock Conversions'!$B$24</f>
        <v>37.252976190476183</v>
      </c>
      <c r="T213" s="4">
        <f>I213/'Feedstock Conversions'!$B$23</f>
        <v>38.022478736330491</v>
      </c>
    </row>
    <row r="214" spans="1:27" x14ac:dyDescent="0.2">
      <c r="A214" s="3">
        <f>'Soybean Oil'!A214</f>
        <v>44953</v>
      </c>
      <c r="B214" s="4">
        <f>'Soybean Oil'!W214</f>
        <v>160.42671892497185</v>
      </c>
      <c r="C214" s="4">
        <f>'Canola Oil'!M214</f>
        <v>156.49469999999997</v>
      </c>
      <c r="D214" s="4">
        <f>BFT!W214</f>
        <v>185.45694288913774</v>
      </c>
      <c r="E214" s="4">
        <f>CWG!W214</f>
        <v>228.73643964165728</v>
      </c>
      <c r="F214" s="4">
        <f>DCO!W214</f>
        <v>156.24734602463616</v>
      </c>
      <c r="G214" s="4">
        <f>'Poultry Fat'!W214</f>
        <v>188.49167413213888</v>
      </c>
      <c r="H214" s="4">
        <f>UCO!W214</f>
        <v>211.60000000000002</v>
      </c>
      <c r="I214" s="4">
        <f>'Yellow Grease'!W214</f>
        <v>312.92499999999995</v>
      </c>
      <c r="K214" s="4">
        <f t="shared" si="3"/>
        <v>156.43029999999999</v>
      </c>
      <c r="M214" s="4">
        <f>B214/'Feedstock Conversions'!$B$17</f>
        <v>21.390229189996248</v>
      </c>
      <c r="N214" s="4">
        <f>C214/'Feedstock Conversions'!$B$13</f>
        <v>21.005999999999997</v>
      </c>
      <c r="O214" s="4">
        <f>D214/'Feedstock Conversions'!$B$20</f>
        <v>23.929928114727449</v>
      </c>
      <c r="P214" s="4">
        <f>E214/'Feedstock Conversions'!$B$21</f>
        <v>29.108735001483495</v>
      </c>
      <c r="Q214" s="4">
        <f>F214/'Feedstock Conversions'!$B$14</f>
        <v>19.054554393248313</v>
      </c>
      <c r="R214" s="4">
        <f>G214/'Feedstock Conversions'!$B$19</f>
        <v>25.300895856662937</v>
      </c>
      <c r="S214" s="4">
        <f>I214/'Feedstock Conversions'!$B$24</f>
        <v>37.252976190476183</v>
      </c>
      <c r="T214" s="4">
        <f>I214/'Feedstock Conversions'!$B$23</f>
        <v>38.022478736330491</v>
      </c>
    </row>
    <row r="215" spans="1:27" x14ac:dyDescent="0.2">
      <c r="A215" s="3">
        <f>'Soybean Oil'!A215</f>
        <v>44960</v>
      </c>
      <c r="B215" s="4">
        <f>'Soybean Oil'!W215</f>
        <v>141.34671892497192</v>
      </c>
      <c r="C215" s="4">
        <f>'Canola Oil'!M215</f>
        <v>139.28439999999989</v>
      </c>
      <c r="D215" s="4">
        <f>BFT!W215</f>
        <v>179.85694288913771</v>
      </c>
      <c r="E215" s="4">
        <f>CWG!W215</f>
        <v>222.52343964165749</v>
      </c>
      <c r="F215" s="4">
        <f>DCO!W215</f>
        <v>172.68734602463621</v>
      </c>
      <c r="G215" s="4">
        <f>'Poultry Fat'!W215</f>
        <v>206.25167413213887</v>
      </c>
      <c r="H215" s="4">
        <f>UCO!W215</f>
        <v>193.60000000000002</v>
      </c>
      <c r="I215" s="4">
        <f>'Yellow Grease'!W215</f>
        <v>294.92499999999995</v>
      </c>
      <c r="K215" s="4">
        <f t="shared" si="3"/>
        <v>155.64060000000006</v>
      </c>
      <c r="M215" s="4">
        <f>B215/'Feedstock Conversions'!$B$17</f>
        <v>18.846229189996258</v>
      </c>
      <c r="N215" s="4">
        <f>C215/'Feedstock Conversions'!$B$13</f>
        <v>18.695892617449651</v>
      </c>
      <c r="O215" s="4">
        <f>D215/'Feedstock Conversions'!$B$20</f>
        <v>23.207347469566155</v>
      </c>
      <c r="P215" s="4">
        <f>E215/'Feedstock Conversions'!$B$21</f>
        <v>28.318075800669064</v>
      </c>
      <c r="Q215" s="4">
        <f>F215/'Feedstock Conversions'!$B$14</f>
        <v>21.059432442028807</v>
      </c>
      <c r="R215" s="4">
        <f>G215/'Feedstock Conversions'!$B$19</f>
        <v>27.684788474112601</v>
      </c>
      <c r="S215" s="4">
        <f>I215/'Feedstock Conversions'!$B$24</f>
        <v>35.110119047619044</v>
      </c>
      <c r="T215" s="4">
        <f>I215/'Feedstock Conversions'!$B$23</f>
        <v>35.835358444714451</v>
      </c>
    </row>
    <row r="216" spans="1:27" x14ac:dyDescent="0.2">
      <c r="A216" s="3">
        <f>'Soybean Oil'!A216</f>
        <v>44967</v>
      </c>
      <c r="B216" s="4">
        <f>'Soybean Oil'!W216</f>
        <v>136.96671892497193</v>
      </c>
      <c r="C216" s="4">
        <f>'Canola Oil'!M216</f>
        <v>148.22359999999992</v>
      </c>
      <c r="D216" s="4">
        <f>BFT!W216</f>
        <v>200.60694288913783</v>
      </c>
      <c r="E216" s="4">
        <f>CWG!W216</f>
        <v>232.02643964165736</v>
      </c>
      <c r="F216" s="4">
        <f>DCO!W216</f>
        <v>181.74734602463616</v>
      </c>
      <c r="G216" s="4">
        <f>'Poultry Fat'!W216</f>
        <v>212.09167413213885</v>
      </c>
      <c r="H216" s="4">
        <f>UCO!W216</f>
        <v>200.79999999999995</v>
      </c>
      <c r="I216" s="4">
        <f>'Yellow Grease'!W216</f>
        <v>276.92499999999995</v>
      </c>
      <c r="K216" s="4">
        <f t="shared" si="3"/>
        <v>128.70140000000004</v>
      </c>
      <c r="M216" s="4">
        <f>B216/'Feedstock Conversions'!$B$17</f>
        <v>18.262229189996258</v>
      </c>
      <c r="N216" s="4">
        <f>C216/'Feedstock Conversions'!$B$13</f>
        <v>19.895785234899318</v>
      </c>
      <c r="O216" s="4">
        <f>D216/'Feedstock Conversions'!$B$20</f>
        <v>25.884766824404881</v>
      </c>
      <c r="P216" s="4">
        <f>E216/'Feedstock Conversions'!$B$21</f>
        <v>29.52741659985459</v>
      </c>
      <c r="Q216" s="4">
        <f>F216/'Feedstock Conversions'!$B$14</f>
        <v>22.164310490809289</v>
      </c>
      <c r="R216" s="4">
        <f>G216/'Feedstock Conversions'!$B$19</f>
        <v>28.46868109156226</v>
      </c>
      <c r="S216" s="4">
        <f>I216/'Feedstock Conversions'!$B$24</f>
        <v>32.967261904761898</v>
      </c>
      <c r="T216" s="4">
        <f>I216/'Feedstock Conversions'!$B$23</f>
        <v>33.648238153098411</v>
      </c>
    </row>
    <row r="217" spans="1:27" x14ac:dyDescent="0.2">
      <c r="A217" s="3">
        <f>'Soybean Oil'!A217</f>
        <v>44974</v>
      </c>
      <c r="B217" s="4">
        <f>'Soybean Oil'!W217</f>
        <v>127.97171892497204</v>
      </c>
      <c r="C217" s="4">
        <f>'Canola Oil'!M217</f>
        <v>138.51689999999996</v>
      </c>
      <c r="D217" s="4">
        <f>BFT!W217</f>
        <v>221.40694288913772</v>
      </c>
      <c r="E217" s="4">
        <f>CWG!W217</f>
        <v>239.81343964165745</v>
      </c>
      <c r="F217" s="4">
        <f>DCO!W217</f>
        <v>219.56734602463609</v>
      </c>
      <c r="G217" s="4">
        <f>'Poultry Fat'!W217</f>
        <v>206.60167413213884</v>
      </c>
      <c r="H217" s="4">
        <f>UCO!W217</f>
        <v>233.76</v>
      </c>
      <c r="I217" s="4">
        <f>'Yellow Grease'!W217</f>
        <v>282.80099999999999</v>
      </c>
      <c r="K217" s="4">
        <f t="shared" si="3"/>
        <v>144.28410000000002</v>
      </c>
      <c r="M217" s="4">
        <f>B217/'Feedstock Conversions'!$B$17</f>
        <v>17.062895856662937</v>
      </c>
      <c r="N217" s="4">
        <f>C217/'Feedstock Conversions'!$B$13</f>
        <v>18.59287248322147</v>
      </c>
      <c r="O217" s="4">
        <f>D217/'Feedstock Conversions'!$B$20</f>
        <v>28.568637792146802</v>
      </c>
      <c r="P217" s="4">
        <f>E217/'Feedstock Conversions'!$B$21</f>
        <v>30.518381221895833</v>
      </c>
      <c r="Q217" s="4">
        <f>F217/'Feedstock Conversions'!$B$14</f>
        <v>26.776505612760502</v>
      </c>
      <c r="R217" s="4">
        <f>G217/'Feedstock Conversions'!$B$19</f>
        <v>27.731768339884407</v>
      </c>
      <c r="S217" s="4">
        <f>I217/'Feedstock Conversions'!$B$24</f>
        <v>33.666785714285709</v>
      </c>
      <c r="T217" s="4">
        <f>I217/'Feedstock Conversions'!$B$23</f>
        <v>34.362211421628189</v>
      </c>
    </row>
    <row r="218" spans="1:27" x14ac:dyDescent="0.2">
      <c r="A218" s="3">
        <f>'Soybean Oil'!A218</f>
        <v>44981</v>
      </c>
      <c r="B218" s="4">
        <f>'Soybean Oil'!W218</f>
        <v>115.22546892497201</v>
      </c>
      <c r="C218" s="4">
        <f>'Canola Oil'!M218</f>
        <v>126.22812499999998</v>
      </c>
      <c r="D218" s="4">
        <f>BFT!W218</f>
        <v>218.11319288913774</v>
      </c>
      <c r="E218" s="4">
        <f>CWG!W218</f>
        <v>249.63593964165733</v>
      </c>
      <c r="F218" s="4">
        <f>DCO!W218</f>
        <v>222.12984602463609</v>
      </c>
      <c r="G218" s="4">
        <f>'Poultry Fat'!W218</f>
        <v>204.36667413213883</v>
      </c>
      <c r="H218" s="4">
        <f>UCO!W218</f>
        <v>273.45</v>
      </c>
      <c r="I218" s="4">
        <f>'Yellow Grease'!W218</f>
        <v>309.95999999999998</v>
      </c>
      <c r="K218" s="4">
        <f t="shared" si="3"/>
        <v>183.731875</v>
      </c>
      <c r="M218" s="4">
        <f>B218/'Feedstock Conversions'!$B$17</f>
        <v>15.363395856662935</v>
      </c>
      <c r="N218" s="4">
        <f>C218/'Feedstock Conversions'!$B$13</f>
        <v>16.943372483221474</v>
      </c>
      <c r="O218" s="4">
        <f>D218/'Feedstock Conversions'!$B$20</f>
        <v>28.143637792146805</v>
      </c>
      <c r="P218" s="4">
        <f>E218/'Feedstock Conversions'!$B$21</f>
        <v>31.768381221895819</v>
      </c>
      <c r="Q218" s="4">
        <f>F218/'Feedstock Conversions'!$B$14</f>
        <v>27.089005612760502</v>
      </c>
      <c r="R218" s="4">
        <f>G218/'Feedstock Conversions'!$B$19</f>
        <v>27.431768339884407</v>
      </c>
      <c r="S218" s="4">
        <f>I218/'Feedstock Conversions'!$B$24</f>
        <v>36.9</v>
      </c>
      <c r="T218" s="4">
        <f>I218/'Feedstock Conversions'!$B$23</f>
        <v>37.662211421628186</v>
      </c>
    </row>
    <row r="219" spans="1:27" x14ac:dyDescent="0.2">
      <c r="A219" s="3">
        <f>'Soybean Oil'!A219</f>
        <v>44988</v>
      </c>
      <c r="B219" s="4">
        <f>'Soybean Oil'!W219</f>
        <v>106.19171892497206</v>
      </c>
      <c r="C219" s="4">
        <f>'Canola Oil'!M219</f>
        <v>114.49709999999993</v>
      </c>
      <c r="D219" s="4">
        <f>BFT!W219</f>
        <v>204.33194288913774</v>
      </c>
      <c r="E219" s="4">
        <f>CWG!W219</f>
        <v>236.17263964165738</v>
      </c>
      <c r="F219" s="4">
        <f>DCO!W219</f>
        <v>185.79234602463612</v>
      </c>
      <c r="G219" s="4">
        <f>'Poultry Fat'!W219</f>
        <v>181.86667413213883</v>
      </c>
      <c r="H219" s="4">
        <f>UCO!W219</f>
        <v>275.09999999999997</v>
      </c>
      <c r="I219" s="4">
        <f>'Yellow Grease'!W219</f>
        <v>308.03499999999997</v>
      </c>
      <c r="K219" s="4">
        <f t="shared" si="3"/>
        <v>193.53790000000004</v>
      </c>
      <c r="M219" s="4">
        <f>B219/'Feedstock Conversions'!$B$17</f>
        <v>14.158895856662943</v>
      </c>
      <c r="N219" s="4">
        <f>C219/'Feedstock Conversions'!$B$13</f>
        <v>15.368738255033547</v>
      </c>
      <c r="O219" s="4">
        <f>D219/'Feedstock Conversions'!$B$20</f>
        <v>26.365411985695193</v>
      </c>
      <c r="P219" s="4">
        <f>E219/'Feedstock Conversions'!$B$21</f>
        <v>30.055057220877753</v>
      </c>
      <c r="Q219" s="4">
        <f>F219/'Feedstock Conversions'!$B$14</f>
        <v>22.657603173736113</v>
      </c>
      <c r="R219" s="4">
        <f>G219/'Feedstock Conversions'!$B$19</f>
        <v>24.411634111696486</v>
      </c>
      <c r="S219" s="4">
        <f>I219/'Feedstock Conversions'!$B$24</f>
        <v>36.670833333333327</v>
      </c>
      <c r="T219" s="4">
        <f>I219/'Feedstock Conversions'!$B$23</f>
        <v>37.428311057108132</v>
      </c>
    </row>
    <row r="220" spans="1:27" x14ac:dyDescent="0.2">
      <c r="A220" s="3">
        <f>'Soybean Oil'!A220</f>
        <v>44995</v>
      </c>
      <c r="B220" s="4">
        <f>'Soybean Oil'!W220</f>
        <v>97.091718924972042</v>
      </c>
      <c r="C220" s="4">
        <f>'Canola Oil'!M220</f>
        <v>104.15359999999998</v>
      </c>
      <c r="D220" s="4">
        <f>BFT!W220</f>
        <v>176.33194288913774</v>
      </c>
      <c r="E220" s="4">
        <f>CWG!W220</f>
        <v>214.4590396416574</v>
      </c>
      <c r="F220" s="4">
        <f>DCO!W220</f>
        <v>171.52734602463607</v>
      </c>
      <c r="G220" s="4">
        <f>'Poultry Fat'!W220</f>
        <v>156.10167413213884</v>
      </c>
      <c r="H220" s="4">
        <f>UCO!W220</f>
        <v>247.09999999999997</v>
      </c>
      <c r="I220" s="4">
        <f>'Yellow Grease'!W220</f>
        <v>290.32249999999999</v>
      </c>
      <c r="K220" s="4">
        <f t="shared" si="3"/>
        <v>186.16890000000001</v>
      </c>
      <c r="M220" s="4">
        <f>B220/'Feedstock Conversions'!$B$17</f>
        <v>12.945562523329606</v>
      </c>
      <c r="N220" s="4">
        <f>C220/'Feedstock Conversions'!$B$13</f>
        <v>13.980348993288588</v>
      </c>
      <c r="O220" s="4">
        <f>D220/'Feedstock Conversions'!$B$20</f>
        <v>22.752508759888741</v>
      </c>
      <c r="P220" s="4">
        <f>E220/'Feedstock Conversions'!$B$21</f>
        <v>27.291809575166379</v>
      </c>
      <c r="Q220" s="4">
        <f>F220/'Feedstock Conversions'!$B$14</f>
        <v>20.917969027394644</v>
      </c>
      <c r="R220" s="4">
        <f>G220/'Feedstock Conversions'!$B$19</f>
        <v>20.95324484995152</v>
      </c>
      <c r="S220" s="4">
        <f>I220/'Feedstock Conversions'!$B$24</f>
        <v>34.562202380952378</v>
      </c>
      <c r="T220" s="4">
        <f>I220/'Feedstock Conversions'!$B$23</f>
        <v>35.276123936816525</v>
      </c>
    </row>
    <row r="221" spans="1:27" x14ac:dyDescent="0.2">
      <c r="A221" s="3">
        <f>'Soybean Oil'!A221</f>
        <v>45002</v>
      </c>
      <c r="B221" s="4">
        <f>'Soybean Oil'!W221</f>
        <v>89.276718924972215</v>
      </c>
      <c r="C221" s="4">
        <f>'Canola Oil'!M221</f>
        <v>101.47569999999996</v>
      </c>
      <c r="D221" s="4">
        <f>BFT!W221</f>
        <v>176.20694288913774</v>
      </c>
      <c r="E221" s="4">
        <f>CWG!W221</f>
        <v>213.03243964165733</v>
      </c>
      <c r="F221" s="4">
        <f>DCO!W221</f>
        <v>167.19734602463615</v>
      </c>
      <c r="G221" s="4">
        <f>'Poultry Fat'!W221</f>
        <v>138.09167413213885</v>
      </c>
      <c r="H221" s="4">
        <f>UCO!W221</f>
        <v>251.11999999999995</v>
      </c>
      <c r="I221" s="4">
        <f>'Yellow Grease'!W221</f>
        <v>282.75600000000003</v>
      </c>
      <c r="K221" s="4">
        <f t="shared" si="3"/>
        <v>181.28030000000007</v>
      </c>
      <c r="M221" s="4">
        <f>B221/'Feedstock Conversions'!$B$17</f>
        <v>11.903562523329629</v>
      </c>
      <c r="N221" s="4">
        <f>C221/'Feedstock Conversions'!$B$13</f>
        <v>13.620899328859055</v>
      </c>
      <c r="O221" s="4">
        <f>D221/'Feedstock Conversions'!$B$20</f>
        <v>22.736379727630677</v>
      </c>
      <c r="P221" s="4">
        <f>E221/'Feedstock Conversions'!$B$21</f>
        <v>27.110262107617377</v>
      </c>
      <c r="Q221" s="4">
        <f>F221/'Feedstock Conversions'!$B$14</f>
        <v>20.389920246906851</v>
      </c>
      <c r="R221" s="4">
        <f>G221/'Feedstock Conversions'!$B$19</f>
        <v>18.535795185521991</v>
      </c>
      <c r="S221" s="4">
        <f>I221/'Feedstock Conversions'!$B$24</f>
        <v>33.661428571428573</v>
      </c>
      <c r="T221" s="4">
        <f>I221/'Feedstock Conversions'!$B$23</f>
        <v>34.356743620899152</v>
      </c>
    </row>
    <row r="222" spans="1:27" x14ac:dyDescent="0.2">
      <c r="A222" s="3">
        <f>'Soybean Oil'!A222</f>
        <v>45009</v>
      </c>
      <c r="B222" s="4">
        <f>'Soybean Oil'!W222</f>
        <v>88.541718924971974</v>
      </c>
      <c r="C222" s="4">
        <f>'Canola Oil'!M222</f>
        <v>106.25310000000002</v>
      </c>
      <c r="D222" s="4">
        <f>BFT!W222</f>
        <v>171.95694288913774</v>
      </c>
      <c r="E222" s="4">
        <f>CWG!W222</f>
        <v>213.60523964165742</v>
      </c>
      <c r="F222" s="4">
        <f>DCO!W222</f>
        <v>169.54734602463611</v>
      </c>
      <c r="G222" s="4">
        <f>'Poultry Fat'!W222</f>
        <v>129.35104913213883</v>
      </c>
      <c r="H222" s="4">
        <f>UCO!W222</f>
        <v>274.39999999999998</v>
      </c>
      <c r="I222" s="4">
        <f>'Yellow Grease'!W222</f>
        <v>281.45499999999998</v>
      </c>
      <c r="K222" s="4">
        <f t="shared" si="3"/>
        <v>175.20189999999997</v>
      </c>
      <c r="M222" s="4">
        <f>B222/'Feedstock Conversions'!$B$17</f>
        <v>11.805562523329597</v>
      </c>
      <c r="N222" s="4">
        <f>C222/'Feedstock Conversions'!$B$13</f>
        <v>14.262161073825505</v>
      </c>
      <c r="O222" s="4">
        <f>D222/'Feedstock Conversions'!$B$20</f>
        <v>22.187992630856481</v>
      </c>
      <c r="P222" s="4">
        <f>E222/'Feedstock Conversions'!$B$21</f>
        <v>27.183155973741083</v>
      </c>
      <c r="Q222" s="4">
        <f>F222/'Feedstock Conversions'!$B$14</f>
        <v>20.676505612760504</v>
      </c>
      <c r="R222" s="4">
        <f>G222/'Feedstock Conversions'!$B$19</f>
        <v>17.362556930488431</v>
      </c>
      <c r="S222" s="4">
        <f>I222/'Feedstock Conversions'!$B$24</f>
        <v>33.506547619047616</v>
      </c>
      <c r="T222" s="4">
        <f>I222/'Feedstock Conversions'!$B$23</f>
        <v>34.198663426488451</v>
      </c>
      <c r="V222" s="5">
        <f t="shared" ref="V222:AA222" si="4">D236/D223-1</f>
        <v>-0.72185672779181309</v>
      </c>
      <c r="W222" s="5">
        <f t="shared" si="4"/>
        <v>-0.5068073404737492</v>
      </c>
      <c r="X222" s="5">
        <f t="shared" si="4"/>
        <v>-0.8032306593291223</v>
      </c>
      <c r="Y222" s="5">
        <f t="shared" si="4"/>
        <v>-0.24088937972035052</v>
      </c>
      <c r="Z222" s="5">
        <f t="shared" si="4"/>
        <v>-0.51216216216216215</v>
      </c>
      <c r="AA222" s="5">
        <f t="shared" si="4"/>
        <v>-0.23290852242599336</v>
      </c>
    </row>
    <row r="223" spans="1:27" x14ac:dyDescent="0.2">
      <c r="A223" s="3">
        <f>'Soybean Oil'!A223</f>
        <v>45016</v>
      </c>
      <c r="B223" s="4">
        <f>'Soybean Oil'!W223</f>
        <v>73.746718924972015</v>
      </c>
      <c r="C223" s="4">
        <f>'Canola Oil'!M223</f>
        <v>98.208399999999983</v>
      </c>
      <c r="D223" s="4">
        <f>BFT!W223</f>
        <v>180.23194288913783</v>
      </c>
      <c r="E223" s="4">
        <f>CWG!W223</f>
        <v>214.24903964165736</v>
      </c>
      <c r="F223" s="4">
        <f>DCO!W223</f>
        <v>178.76734602463608</v>
      </c>
      <c r="G223" s="4">
        <f>'Poultry Fat'!W223</f>
        <v>131.12917413213881</v>
      </c>
      <c r="H223" s="4">
        <f>UCO!W223</f>
        <v>266.39999999999998</v>
      </c>
      <c r="I223" s="4">
        <f>'Yellow Grease'!W223</f>
        <v>273.45499999999998</v>
      </c>
      <c r="K223" s="4">
        <f t="shared" si="3"/>
        <v>175.2466</v>
      </c>
      <c r="M223" s="4">
        <f>B223/'Feedstock Conversions'!$B$17</f>
        <v>9.832895856662935</v>
      </c>
      <c r="N223" s="4">
        <f>C223/'Feedstock Conversions'!$B$13</f>
        <v>13.182335570469796</v>
      </c>
      <c r="O223" s="4">
        <f>D223/'Feedstock Conversions'!$B$20</f>
        <v>23.255734566340365</v>
      </c>
      <c r="P223" s="4">
        <f>E223/'Feedstock Conversions'!$B$21</f>
        <v>27.26508521782354</v>
      </c>
      <c r="Q223" s="4">
        <f>F223/'Feedstock Conversions'!$B$14</f>
        <v>21.80089585666294</v>
      </c>
      <c r="R223" s="4">
        <f>G223/'Feedstock Conversions'!$B$19</f>
        <v>17.601231427132728</v>
      </c>
      <c r="S223" s="4">
        <f>I223/'Feedstock Conversions'!$B$24</f>
        <v>32.55416666666666</v>
      </c>
      <c r="T223" s="4">
        <f>I223/'Feedstock Conversions'!$B$23</f>
        <v>33.226609963547993</v>
      </c>
    </row>
    <row r="224" spans="1:27" x14ac:dyDescent="0.2">
      <c r="A224" s="3">
        <f>'Soybean Oil'!A224</f>
        <v>45023</v>
      </c>
      <c r="B224" s="4">
        <f>'Soybean Oil'!W224</f>
        <v>66.275090985442262</v>
      </c>
      <c r="C224" s="4">
        <f>'Canola Oil'!M224</f>
        <v>91.933374999999955</v>
      </c>
      <c r="D224" s="4">
        <f>BFT!W224</f>
        <v>180.10530235162372</v>
      </c>
      <c r="E224" s="4">
        <f>CWG!W224</f>
        <v>208.44100366181414</v>
      </c>
      <c r="F224" s="4">
        <f>DCO!W224</f>
        <v>155.95093281075032</v>
      </c>
      <c r="G224" s="4">
        <f>'Poultry Fat'!W224</f>
        <v>129.37592371220603</v>
      </c>
      <c r="H224" s="4">
        <f>UCO!W224</f>
        <v>265.14999999999998</v>
      </c>
      <c r="I224" s="4">
        <f>'Yellow Grease'!W224</f>
        <v>272.20499999999998</v>
      </c>
      <c r="K224" s="4">
        <f t="shared" si="3"/>
        <v>180.27162500000003</v>
      </c>
      <c r="M224" s="4">
        <f>B224/'Feedstock Conversions'!$B$17</f>
        <v>8.8366787980589674</v>
      </c>
      <c r="N224" s="4">
        <f>C224/'Feedstock Conversions'!$B$13</f>
        <v>12.340050335570464</v>
      </c>
      <c r="O224" s="4">
        <f>D224/'Feedstock Conversions'!$B$20</f>
        <v>23.239393851822417</v>
      </c>
      <c r="P224" s="4">
        <f>E224/'Feedstock Conversions'!$B$21</f>
        <v>26.525961270274134</v>
      </c>
      <c r="Q224" s="4">
        <f>F224/'Feedstock Conversions'!$B$14</f>
        <v>19.018406440335408</v>
      </c>
      <c r="R224" s="4">
        <f>G224/'Feedstock Conversions'!$B$19</f>
        <v>17.365895800296112</v>
      </c>
      <c r="S224" s="4">
        <f>I224/'Feedstock Conversions'!$B$24</f>
        <v>32.405357142857142</v>
      </c>
      <c r="T224" s="4">
        <f>I224/'Feedstock Conversions'!$B$23</f>
        <v>33.074726609963541</v>
      </c>
    </row>
    <row r="225" spans="1:20" x14ac:dyDescent="0.2">
      <c r="A225" s="3">
        <f>'Soybean Oil'!A225</f>
        <v>45030</v>
      </c>
      <c r="B225" s="4">
        <f>'Soybean Oil'!W225</f>
        <v>68.093840985442284</v>
      </c>
      <c r="C225" s="4">
        <f>'Canola Oil'!M225</f>
        <v>95.557499999999948</v>
      </c>
      <c r="D225" s="4">
        <f>BFT!W225</f>
        <v>173.35530235162372</v>
      </c>
      <c r="E225" s="4">
        <f>CWG!W225</f>
        <v>192.45785366181406</v>
      </c>
      <c r="F225" s="4">
        <f>DCO!W225</f>
        <v>124.39593281075037</v>
      </c>
      <c r="G225" s="4">
        <f>'Poultry Fat'!W225</f>
        <v>127.5615487122061</v>
      </c>
      <c r="H225" s="4">
        <f>UCO!W225</f>
        <v>253.35999999999996</v>
      </c>
      <c r="I225" s="4">
        <f>'Yellow Grease'!W225</f>
        <v>265.45499999999998</v>
      </c>
      <c r="K225" s="4">
        <f t="shared" si="3"/>
        <v>169.89750000000004</v>
      </c>
      <c r="M225" s="4">
        <f>B225/'Feedstock Conversions'!$B$17</f>
        <v>9.0791787980589707</v>
      </c>
      <c r="N225" s="4">
        <f>C225/'Feedstock Conversions'!$B$13</f>
        <v>12.826510067114087</v>
      </c>
      <c r="O225" s="4">
        <f>D225/'Feedstock Conversions'!$B$20</f>
        <v>22.368426109886933</v>
      </c>
      <c r="P225" s="4">
        <f>E225/'Feedstock Conversions'!$B$21</f>
        <v>24.491964069968702</v>
      </c>
      <c r="Q225" s="4">
        <f>F225/'Feedstock Conversions'!$B$14</f>
        <v>15.170235708628095</v>
      </c>
      <c r="R225" s="4">
        <f>G225/'Feedstock Conversions'!$B$19</f>
        <v>17.122355531839744</v>
      </c>
      <c r="S225" s="4">
        <f>I225/'Feedstock Conversions'!$B$24</f>
        <v>31.601785714285711</v>
      </c>
      <c r="T225" s="4">
        <f>I225/'Feedstock Conversions'!$B$23</f>
        <v>32.254556500607528</v>
      </c>
    </row>
    <row r="226" spans="1:20" x14ac:dyDescent="0.2">
      <c r="A226" s="3">
        <f>'Soybean Oil'!A226</f>
        <v>45037</v>
      </c>
      <c r="B226" s="4">
        <f>'Soybean Oil'!W226</f>
        <v>63.048840985442325</v>
      </c>
      <c r="C226" s="4">
        <f>'Canola Oil'!M226</f>
        <v>83.08280000000002</v>
      </c>
      <c r="D226" s="4">
        <f>BFT!W226</f>
        <v>155.85530235162372</v>
      </c>
      <c r="E226" s="4">
        <f>CWG!W226</f>
        <v>178.67085366181414</v>
      </c>
      <c r="F226" s="4">
        <f>DCO!W226</f>
        <v>115.01593281075037</v>
      </c>
      <c r="G226" s="4">
        <f>'Poultry Fat'!W226</f>
        <v>128.54154871220607</v>
      </c>
      <c r="H226" s="4">
        <f>UCO!W226</f>
        <v>245.48000000000002</v>
      </c>
      <c r="I226" s="4">
        <f>'Yellow Grease'!W226</f>
        <v>263.45499999999998</v>
      </c>
      <c r="K226" s="4">
        <f t="shared" si="3"/>
        <v>180.37219999999996</v>
      </c>
      <c r="M226" s="4">
        <f>B226/'Feedstock Conversions'!$B$17</f>
        <v>8.4065121313923097</v>
      </c>
      <c r="N226" s="4">
        <f>C226/'Feedstock Conversions'!$B$13</f>
        <v>11.152053691275171</v>
      </c>
      <c r="O226" s="4">
        <f>D226/'Feedstock Conversions'!$B$20</f>
        <v>20.110361593757901</v>
      </c>
      <c r="P226" s="4">
        <f>E226/'Feedstock Conversions'!$B$21</f>
        <v>22.737446380989329</v>
      </c>
      <c r="Q226" s="4">
        <f>F226/'Feedstock Conversions'!$B$14</f>
        <v>14.026333269603706</v>
      </c>
      <c r="R226" s="4">
        <f>G226/'Feedstock Conversions'!$B$19</f>
        <v>17.253899156000813</v>
      </c>
      <c r="S226" s="4">
        <f>I226/'Feedstock Conversions'!$B$24</f>
        <v>31.363690476190474</v>
      </c>
      <c r="T226" s="4">
        <f>I226/'Feedstock Conversions'!$B$23</f>
        <v>32.011543134872412</v>
      </c>
    </row>
    <row r="227" spans="1:20" x14ac:dyDescent="0.2">
      <c r="A227" s="3">
        <f>'Soybean Oil'!A227</f>
        <v>45044</v>
      </c>
      <c r="B227" s="4">
        <f>'Soybean Oil'!W227</f>
        <v>76.983840985442498</v>
      </c>
      <c r="C227" s="4">
        <f>'Canola Oil'!M227</f>
        <v>95.002399999999966</v>
      </c>
      <c r="D227" s="4">
        <f>BFT!W227</f>
        <v>122.83030235162374</v>
      </c>
      <c r="E227" s="4">
        <f>CWG!W227</f>
        <v>164.56315366181411</v>
      </c>
      <c r="F227" s="4">
        <f>DCO!W227</f>
        <v>102.73593281075028</v>
      </c>
      <c r="G227" s="4">
        <f>'Poultry Fat'!W227</f>
        <v>119.54154871220607</v>
      </c>
      <c r="H227" s="4">
        <f>UCO!W227</f>
        <v>235.64</v>
      </c>
      <c r="I227" s="4">
        <f>'Yellow Grease'!W227</f>
        <v>254.45499999999998</v>
      </c>
      <c r="K227" s="4">
        <f t="shared" si="3"/>
        <v>159.45260000000002</v>
      </c>
      <c r="M227" s="4">
        <f>B227/'Feedstock Conversions'!$B$17</f>
        <v>10.264512131392333</v>
      </c>
      <c r="N227" s="4">
        <f>C227/'Feedstock Conversions'!$B$13</f>
        <v>12.751999999999995</v>
      </c>
      <c r="O227" s="4">
        <f>D227/'Feedstock Conversions'!$B$20</f>
        <v>15.849071271177257</v>
      </c>
      <c r="P227" s="4">
        <f>E227/'Feedstock Conversions'!$B$21</f>
        <v>20.942116780582097</v>
      </c>
      <c r="Q227" s="4">
        <f>F227/'Feedstock Conversions'!$B$14</f>
        <v>12.528772293993939</v>
      </c>
      <c r="R227" s="4">
        <f>G227/'Feedstock Conversions'!$B$19</f>
        <v>16.045845464725645</v>
      </c>
      <c r="S227" s="4">
        <f>I227/'Feedstock Conversions'!$B$24</f>
        <v>30.292261904761901</v>
      </c>
      <c r="T227" s="4">
        <f>I227/'Feedstock Conversions'!$B$23</f>
        <v>30.917982989064395</v>
      </c>
    </row>
    <row r="228" spans="1:20" x14ac:dyDescent="0.2">
      <c r="A228" s="3">
        <f>'Soybean Oil'!A228</f>
        <v>45051</v>
      </c>
      <c r="B228" s="4">
        <f>'Soybean Oil'!W228</f>
        <v>62.268840985442353</v>
      </c>
      <c r="C228" s="4">
        <f>'Canola Oil'!M228</f>
        <v>82.580499999999972</v>
      </c>
      <c r="D228" s="4">
        <f>BFT!W228</f>
        <v>113.73030235162372</v>
      </c>
      <c r="E228" s="4">
        <f>CWG!W228</f>
        <v>149.52645366181412</v>
      </c>
      <c r="F228" s="4">
        <f>DCO!W228</f>
        <v>94.275932810750305</v>
      </c>
      <c r="G228" s="4">
        <f>'Poultry Fat'!W228</f>
        <v>113.54154871220607</v>
      </c>
      <c r="H228" s="4">
        <f>UCO!W228</f>
        <v>216.2</v>
      </c>
      <c r="I228" s="4">
        <f>'Yellow Grease'!W228</f>
        <v>243.517</v>
      </c>
      <c r="K228" s="4">
        <f t="shared" si="3"/>
        <v>160.93650000000002</v>
      </c>
      <c r="M228" s="4">
        <f>B228/'Feedstock Conversions'!$B$17</f>
        <v>8.302512131392314</v>
      </c>
      <c r="N228" s="4">
        <f>C228/'Feedstock Conversions'!$B$13</f>
        <v>11.084630872483217</v>
      </c>
      <c r="O228" s="4">
        <f>D228/'Feedstock Conversions'!$B$20</f>
        <v>14.674877722790157</v>
      </c>
      <c r="P228" s="4">
        <f>E228/'Feedstock Conversions'!$B$21</f>
        <v>19.028563713643944</v>
      </c>
      <c r="Q228" s="4">
        <f>F228/'Feedstock Conversions'!$B$14</f>
        <v>11.49706497692077</v>
      </c>
      <c r="R228" s="4">
        <f>G228/'Feedstock Conversions'!$B$19</f>
        <v>15.240476337208868</v>
      </c>
      <c r="S228" s="4">
        <f>I228/'Feedstock Conversions'!$B$24</f>
        <v>28.990119047619046</v>
      </c>
      <c r="T228" s="4">
        <f>I228/'Feedstock Conversions'!$B$23</f>
        <v>29.588942891859052</v>
      </c>
    </row>
    <row r="229" spans="1:20" x14ac:dyDescent="0.2">
      <c r="A229" s="3">
        <f>'Soybean Oil'!A229</f>
        <v>45058</v>
      </c>
      <c r="B229" s="4">
        <f>'Soybean Oil'!W229</f>
        <v>64.178840985442434</v>
      </c>
      <c r="C229" s="4">
        <f>'Canola Oil'!M229</f>
        <v>91.204099999999983</v>
      </c>
      <c r="D229" s="4">
        <f>BFT!W229</f>
        <v>115.38030235162375</v>
      </c>
      <c r="E229" s="4">
        <f>CWG!W229</f>
        <v>140.15365366181413</v>
      </c>
      <c r="F229" s="4">
        <f>DCO!W229</f>
        <v>84.355932810750346</v>
      </c>
      <c r="G229" s="4">
        <f>'Poultry Fat'!W229</f>
        <v>116.74154871220611</v>
      </c>
      <c r="H229" s="4">
        <f>UCO!W229</f>
        <v>211.00000000000006</v>
      </c>
      <c r="I229" s="4">
        <f>'Yellow Grease'!W229</f>
        <v>243.42500000000001</v>
      </c>
      <c r="K229" s="4">
        <f t="shared" si="3"/>
        <v>152.22090000000003</v>
      </c>
      <c r="M229" s="4">
        <f>B229/'Feedstock Conversions'!$B$17</f>
        <v>8.5571787980589917</v>
      </c>
      <c r="N229" s="4">
        <f>C229/'Feedstock Conversions'!$B$13</f>
        <v>12.242161073825502</v>
      </c>
      <c r="O229" s="4">
        <f>D229/'Feedstock Conversions'!$B$20</f>
        <v>14.887780948596614</v>
      </c>
      <c r="P229" s="4">
        <f>E229/'Feedstock Conversions'!$B$21</f>
        <v>17.835792016010963</v>
      </c>
      <c r="Q229" s="4">
        <f>F229/'Feedstock Conversions'!$B$14</f>
        <v>10.287308879359799</v>
      </c>
      <c r="R229" s="4">
        <f>G229/'Feedstock Conversions'!$B$19</f>
        <v>15.670006538551155</v>
      </c>
      <c r="S229" s="4">
        <f>I229/'Feedstock Conversions'!$B$24</f>
        <v>28.979166666666668</v>
      </c>
      <c r="T229" s="4">
        <f>I229/'Feedstock Conversions'!$B$23</f>
        <v>29.577764277035236</v>
      </c>
    </row>
    <row r="230" spans="1:20" x14ac:dyDescent="0.2">
      <c r="A230" s="3">
        <f>'Soybean Oil'!A230</f>
        <v>45065</v>
      </c>
      <c r="B230" s="4">
        <f>'Soybean Oil'!W230</f>
        <v>102.42884098544232</v>
      </c>
      <c r="C230" s="4">
        <f>'Canola Oil'!M230</f>
        <v>121.78110000000004</v>
      </c>
      <c r="D230" s="4">
        <f>BFT!W230</f>
        <v>117.85530235162372</v>
      </c>
      <c r="E230" s="4">
        <f>CWG!W230</f>
        <v>142.59625366181416</v>
      </c>
      <c r="F230" s="4">
        <f>DCO!W230</f>
        <v>92.43593281075033</v>
      </c>
      <c r="G230" s="4">
        <f>'Poultry Fat'!W230</f>
        <v>121.54154871220607</v>
      </c>
      <c r="H230" s="4">
        <f>UCO!W230</f>
        <v>215.8</v>
      </c>
      <c r="I230" s="4">
        <f>'Yellow Grease'!W230</f>
        <v>248.22499999999997</v>
      </c>
      <c r="K230" s="4">
        <f t="shared" si="3"/>
        <v>126.44389999999993</v>
      </c>
      <c r="M230" s="4">
        <f>B230/'Feedstock Conversions'!$B$17</f>
        <v>13.657178798058975</v>
      </c>
      <c r="N230" s="4">
        <f>C230/'Feedstock Conversions'!$B$13</f>
        <v>16.34645637583893</v>
      </c>
      <c r="O230" s="4">
        <f>D230/'Feedstock Conversions'!$B$20</f>
        <v>15.207135787306287</v>
      </c>
      <c r="P230" s="4">
        <f>E230/'Feedstock Conversions'!$B$21</f>
        <v>18.146634469561487</v>
      </c>
      <c r="Q230" s="4">
        <f>F230/'Feedstock Conversions'!$B$14</f>
        <v>11.272674733018334</v>
      </c>
      <c r="R230" s="4">
        <f>G230/'Feedstock Conversions'!$B$19</f>
        <v>16.314301840564571</v>
      </c>
      <c r="S230" s="4">
        <f>I230/'Feedstock Conversions'!$B$24</f>
        <v>29.550595238095234</v>
      </c>
      <c r="T230" s="4">
        <f>I230/'Feedstock Conversions'!$B$23</f>
        <v>30.160996354799508</v>
      </c>
    </row>
    <row r="231" spans="1:20" x14ac:dyDescent="0.2">
      <c r="A231" s="3">
        <f>'Soybean Oil'!A231</f>
        <v>45072</v>
      </c>
      <c r="B231" s="4">
        <f>'Soybean Oil'!W231</f>
        <v>90.038840985442334</v>
      </c>
      <c r="C231" s="4">
        <f>'Canola Oil'!M231</f>
        <v>114.68870000000004</v>
      </c>
      <c r="D231" s="4">
        <f>BFT!W231</f>
        <v>117.85530235162372</v>
      </c>
      <c r="E231" s="4">
        <f>CWG!W231</f>
        <v>142.59625366181416</v>
      </c>
      <c r="F231" s="4">
        <f>DCO!W231</f>
        <v>102.27593281075031</v>
      </c>
      <c r="G231" s="4">
        <f>'Poultry Fat'!W231</f>
        <v>121.54154871220607</v>
      </c>
      <c r="H231" s="4">
        <f>UCO!W231</f>
        <v>215.8</v>
      </c>
      <c r="I231" s="4">
        <f>'Yellow Grease'!W231</f>
        <v>248.22499999999997</v>
      </c>
      <c r="K231" s="4">
        <f t="shared" si="3"/>
        <v>133.53629999999993</v>
      </c>
      <c r="M231" s="4">
        <f>B231/'Feedstock Conversions'!$B$17</f>
        <v>12.005178798058978</v>
      </c>
      <c r="N231" s="4">
        <f>C231/'Feedstock Conversions'!$B$13</f>
        <v>15.394456375838931</v>
      </c>
      <c r="O231" s="4">
        <f>D231/'Feedstock Conversions'!$B$20</f>
        <v>15.207135787306287</v>
      </c>
      <c r="P231" s="4">
        <f>E231/'Feedstock Conversions'!$B$21</f>
        <v>18.146634469561487</v>
      </c>
      <c r="Q231" s="4">
        <f>F231/'Feedstock Conversions'!$B$14</f>
        <v>12.472674733018332</v>
      </c>
      <c r="R231" s="4">
        <f>G231/'Feedstock Conversions'!$B$19</f>
        <v>16.314301840564571</v>
      </c>
      <c r="S231" s="4">
        <f>I231/'Feedstock Conversions'!$B$24</f>
        <v>29.550595238095234</v>
      </c>
      <c r="T231" s="4">
        <f>I231/'Feedstock Conversions'!$B$23</f>
        <v>30.160996354799508</v>
      </c>
    </row>
    <row r="232" spans="1:20" x14ac:dyDescent="0.2">
      <c r="A232" s="3">
        <v>45079</v>
      </c>
      <c r="B232" s="4">
        <f>'Soybean Oil'!W232</f>
        <v>79.04384098544233</v>
      </c>
      <c r="C232" s="4">
        <f>'Canola Oil'!M232</f>
        <v>111.89699999999999</v>
      </c>
      <c r="D232" s="4">
        <f>BFT!W232</f>
        <v>108.10530235162372</v>
      </c>
      <c r="E232" s="4">
        <f>CWG!W232</f>
        <v>135.79300366181411</v>
      </c>
      <c r="F232" s="4">
        <f>DCO!W232</f>
        <v>92.525932810750305</v>
      </c>
      <c r="G232" s="4">
        <f>'Poultry Fat'!W232</f>
        <v>111.79154871220607</v>
      </c>
      <c r="H232" s="4">
        <f>UCO!W232</f>
        <v>206.05</v>
      </c>
      <c r="I232" s="4">
        <f>'Yellow Grease'!W232</f>
        <v>238.47499999999997</v>
      </c>
      <c r="K232" s="4">
        <f t="shared" si="3"/>
        <v>126.57799999999997</v>
      </c>
      <c r="M232" s="4">
        <f>B232/'Feedstock Conversions'!$B$17</f>
        <v>10.539178798058977</v>
      </c>
      <c r="N232" s="4">
        <f>C232/'Feedstock Conversions'!$B$13</f>
        <v>15.019731543624159</v>
      </c>
      <c r="O232" s="4">
        <f>D232/'Feedstock Conversions'!$B$20</f>
        <v>13.949071271177255</v>
      </c>
      <c r="P232" s="4">
        <f>E232/'Feedstock Conversions'!$B$21</f>
        <v>17.280860735786984</v>
      </c>
      <c r="Q232" s="4">
        <f>F232/'Feedstock Conversions'!$B$14</f>
        <v>11.283650342774429</v>
      </c>
      <c r="R232" s="4">
        <f>G232/'Feedstock Conversions'!$B$19</f>
        <v>15.005577008349807</v>
      </c>
      <c r="S232" s="4">
        <f>I232/'Feedstock Conversions'!$B$24</f>
        <v>28.389880952380945</v>
      </c>
      <c r="T232" s="4">
        <f>I232/'Feedstock Conversions'!$B$23</f>
        <v>28.97630619684082</v>
      </c>
    </row>
    <row r="233" spans="1:20" x14ac:dyDescent="0.2">
      <c r="A233" s="3">
        <v>45086</v>
      </c>
      <c r="B233" s="4">
        <f>'Soybean Oil'!W233</f>
        <v>40.733840985442384</v>
      </c>
      <c r="C233" s="4">
        <f>'Canola Oil'!M233</f>
        <v>61.142399999999952</v>
      </c>
      <c r="D233" s="4">
        <f>BFT!W233</f>
        <v>106.73030235162372</v>
      </c>
      <c r="E233" s="4">
        <f>CWG!W233</f>
        <v>128.38205366181415</v>
      </c>
      <c r="F233" s="4">
        <f>DCO!W233</f>
        <v>77.43593281075033</v>
      </c>
      <c r="G233" s="4">
        <f>'Poultry Fat'!W233</f>
        <v>106.54154871220607</v>
      </c>
      <c r="H233" s="4">
        <f>UCO!W233</f>
        <v>200.8</v>
      </c>
      <c r="I233" s="4">
        <f>'Yellow Grease'!W233</f>
        <v>233.22499999999997</v>
      </c>
      <c r="K233" s="4">
        <f t="shared" si="3"/>
        <v>172.08260000000001</v>
      </c>
      <c r="M233" s="4">
        <f>B233/'Feedstock Conversions'!$B$17</f>
        <v>5.4311787980589843</v>
      </c>
      <c r="N233" s="4">
        <f>C233/'Feedstock Conversions'!$B$13</f>
        <v>8.207033557046973</v>
      </c>
      <c r="O233" s="4">
        <f>D233/'Feedstock Conversions'!$B$20</f>
        <v>13.771651916338545</v>
      </c>
      <c r="P233" s="4">
        <f>E233/'Feedstock Conversions'!$B$21</f>
        <v>16.337751802216108</v>
      </c>
      <c r="Q233" s="4">
        <f>F233/'Feedstock Conversions'!$B$14</f>
        <v>9.4434064403354068</v>
      </c>
      <c r="R233" s="4">
        <f>G233/'Feedstock Conversions'!$B$19</f>
        <v>14.300879021772626</v>
      </c>
      <c r="S233" s="4">
        <f>I233/'Feedstock Conversions'!$B$24</f>
        <v>27.764880952380945</v>
      </c>
      <c r="T233" s="4">
        <f>I233/'Feedstock Conversions'!$B$23</f>
        <v>28.338396111786142</v>
      </c>
    </row>
    <row r="234" spans="1:20" x14ac:dyDescent="0.2">
      <c r="A234" s="3">
        <v>45093</v>
      </c>
      <c r="B234" s="4">
        <f>'Soybean Oil'!W234</f>
        <v>-9.8911590145576156</v>
      </c>
      <c r="C234" s="4">
        <f>'Canola Oil'!M234</f>
        <v>13.069899999999961</v>
      </c>
      <c r="D234" s="4">
        <f>BFT!W234</f>
        <v>85.130302351623754</v>
      </c>
      <c r="E234" s="4">
        <f>CWG!W234</f>
        <v>117.1311536618141</v>
      </c>
      <c r="F234" s="4">
        <f>DCO!W234</f>
        <v>46.96593281075036</v>
      </c>
      <c r="G234" s="4">
        <f>'Poultry Fat'!W234</f>
        <v>103.54154871220607</v>
      </c>
      <c r="H234" s="4">
        <f>UCO!W234</f>
        <v>157.48000000000002</v>
      </c>
      <c r="I234" s="4">
        <f>'Yellow Grease'!W234</f>
        <v>223.64100000000002</v>
      </c>
      <c r="K234" s="4">
        <f t="shared" si="3"/>
        <v>210.57110000000006</v>
      </c>
      <c r="M234" s="4">
        <f>B234/'Feedstock Conversions'!$B$17</f>
        <v>-1.3188212019410155</v>
      </c>
      <c r="N234" s="4">
        <f>C234/'Feedstock Conversions'!$B$13</f>
        <v>1.7543489932885854</v>
      </c>
      <c r="O234" s="4">
        <f>D234/'Feedstock Conversions'!$B$20</f>
        <v>10.984555142145</v>
      </c>
      <c r="P234" s="4">
        <f>E234/'Feedstock Conversions'!$B$21</f>
        <v>14.905975268747023</v>
      </c>
      <c r="Q234" s="4">
        <f>F234/'Feedstock Conversions'!$B$14</f>
        <v>5.727552781798825</v>
      </c>
      <c r="R234" s="4">
        <f>G234/'Feedstock Conversions'!$B$19</f>
        <v>13.898194458014236</v>
      </c>
      <c r="S234" s="4">
        <f>I234/'Feedstock Conversions'!$B$24</f>
        <v>26.623928571428571</v>
      </c>
      <c r="T234" s="4">
        <f>I234/'Feedstock Conversions'!$B$23</f>
        <v>27.173876063183474</v>
      </c>
    </row>
    <row r="235" spans="1:20" x14ac:dyDescent="0.2">
      <c r="A235" s="3">
        <v>45100</v>
      </c>
      <c r="B235" s="4">
        <f>'Soybean Oil'!W235</f>
        <v>-12.568659014557738</v>
      </c>
      <c r="C235" s="4">
        <f>'Canola Oil'!M235</f>
        <v>-2.9066250000000764</v>
      </c>
      <c r="D235" s="4">
        <f>BFT!W235</f>
        <v>72.73030235162372</v>
      </c>
      <c r="E235" s="4">
        <f>CWG!W235</f>
        <v>116.73825366181416</v>
      </c>
      <c r="F235" s="4">
        <f>DCO!W235</f>
        <v>38.150932810750305</v>
      </c>
      <c r="G235" s="4">
        <f>'Poultry Fat'!W235</f>
        <v>103.54154871220607</v>
      </c>
      <c r="H235" s="4">
        <f>UCO!W235</f>
        <v>122.19999999999999</v>
      </c>
      <c r="I235" s="4">
        <f>'Yellow Grease'!W235</f>
        <v>213.76499999999999</v>
      </c>
      <c r="K235" s="4">
        <f t="shared" si="3"/>
        <v>216.67162500000006</v>
      </c>
      <c r="M235" s="4">
        <f>B235/'Feedstock Conversions'!$B$17</f>
        <v>-1.6758212019410317</v>
      </c>
      <c r="N235" s="4">
        <f>C235/'Feedstock Conversions'!$B$13</f>
        <v>-0.39015100671141967</v>
      </c>
      <c r="O235" s="4">
        <f>D235/'Feedstock Conversions'!$B$20</f>
        <v>9.3845551421449969</v>
      </c>
      <c r="P235" s="4">
        <f>E235/'Feedstock Conversions'!$B$21</f>
        <v>14.855975268747031</v>
      </c>
      <c r="Q235" s="4">
        <f>F235/'Feedstock Conversions'!$B$14</f>
        <v>4.6525527817988177</v>
      </c>
      <c r="R235" s="4">
        <f>G235/'Feedstock Conversions'!$B$19</f>
        <v>13.898194458014236</v>
      </c>
      <c r="S235" s="4">
        <f>I235/'Feedstock Conversions'!$B$24</f>
        <v>25.448214285714283</v>
      </c>
      <c r="T235" s="4">
        <f>I235/'Feedstock Conversions'!$B$23</f>
        <v>25.973876063183472</v>
      </c>
    </row>
    <row r="236" spans="1:20" x14ac:dyDescent="0.2">
      <c r="A236" s="3">
        <v>45107</v>
      </c>
      <c r="B236" s="4">
        <f>'Soybean Oil'!W236</f>
        <v>-46.936159014557688</v>
      </c>
      <c r="C236" s="4">
        <f>'Canola Oil'!M236</f>
        <v>-35.674800000000005</v>
      </c>
      <c r="D236" s="4">
        <f>BFT!W236</f>
        <v>50.130302351623868</v>
      </c>
      <c r="E236" s="4">
        <f>CWG!W236</f>
        <v>105.66605366181415</v>
      </c>
      <c r="F236" s="4">
        <f>DCO!W236</f>
        <v>35.175932810750282</v>
      </c>
      <c r="G236" s="4">
        <f>'Poultry Fat'!W236</f>
        <v>99.541548712206065</v>
      </c>
      <c r="H236" s="4">
        <f>UCO!W236</f>
        <v>129.95999999999998</v>
      </c>
      <c r="I236" s="4">
        <f>'Yellow Grease'!W236</f>
        <v>209.76499999999999</v>
      </c>
      <c r="K236" s="4">
        <f t="shared" si="3"/>
        <v>245.43979999999999</v>
      </c>
      <c r="M236" s="4">
        <f>B236/'Feedstock Conversions'!$B$17</f>
        <v>-6.2581545352743584</v>
      </c>
      <c r="N236" s="4">
        <f>C236/'Feedstock Conversions'!$B$13</f>
        <v>-4.7885637583892624</v>
      </c>
      <c r="O236" s="4">
        <f>D236/'Feedstock Conversions'!$B$20</f>
        <v>6.4684261098869511</v>
      </c>
      <c r="P236" s="4">
        <f>E236/'Feedstock Conversions'!$B$21</f>
        <v>13.446939890788261</v>
      </c>
      <c r="Q236" s="4">
        <f>F236/'Feedstock Conversions'!$B$14</f>
        <v>4.289747903750035</v>
      </c>
      <c r="R236" s="4">
        <f>G236/'Feedstock Conversions'!$B$19</f>
        <v>13.361281706336385</v>
      </c>
      <c r="S236" s="4">
        <f>I236/'Feedstock Conversions'!$B$24</f>
        <v>24.972023809523808</v>
      </c>
      <c r="T236" s="4">
        <f>I236/'Feedstock Conversions'!$B$23</f>
        <v>25.487849331713242</v>
      </c>
    </row>
    <row r="237" spans="1:20" x14ac:dyDescent="0.2">
      <c r="A237" s="3">
        <v>45114</v>
      </c>
      <c r="B237" s="4">
        <f>'Soybean Oil'!W237</f>
        <v>-67.874909014557716</v>
      </c>
      <c r="C237" s="4">
        <f>'Canola Oil'!M237</f>
        <v>-56.490625000000023</v>
      </c>
      <c r="D237" s="4">
        <f>BFT!W237</f>
        <v>39.105302351623777</v>
      </c>
      <c r="E237" s="4">
        <f>CWG!W237</f>
        <v>94.522253661814148</v>
      </c>
      <c r="F237" s="4">
        <f>DCO!W237</f>
        <v>16.275932810750305</v>
      </c>
      <c r="G237" s="4">
        <f>'Poultry Fat'!W237</f>
        <v>97.041548712206065</v>
      </c>
      <c r="H237" s="4">
        <f>UCO!W237</f>
        <v>145.09999999999997</v>
      </c>
      <c r="I237" s="4">
        <f>'Yellow Grease'!W237</f>
        <v>207.26499999999999</v>
      </c>
      <c r="K237" s="4">
        <f t="shared" si="3"/>
        <v>263.75562500000001</v>
      </c>
      <c r="M237" s="4">
        <f>B237/'Feedstock Conversions'!$B$17</f>
        <v>-9.0499878686076958</v>
      </c>
      <c r="N237" s="4">
        <f>C237/'Feedstock Conversions'!$B$13</f>
        <v>-7.5826342281879224</v>
      </c>
      <c r="O237" s="4">
        <f>D237/'Feedstock Conversions'!$B$20</f>
        <v>5.045845464725649</v>
      </c>
      <c r="P237" s="4">
        <f>E237/'Feedstock Conversions'!$B$21</f>
        <v>12.02879277956403</v>
      </c>
      <c r="Q237" s="4">
        <f>F237/'Feedstock Conversions'!$B$14</f>
        <v>1.9848698549695496</v>
      </c>
      <c r="R237" s="4">
        <f>G237/'Feedstock Conversions'!$B$19</f>
        <v>13.025711236537727</v>
      </c>
      <c r="S237" s="4">
        <f>I237/'Feedstock Conversions'!$B$24</f>
        <v>24.674404761904761</v>
      </c>
      <c r="T237" s="4">
        <f>I237/'Feedstock Conversions'!$B$23</f>
        <v>25.184082624544345</v>
      </c>
    </row>
    <row r="238" spans="1:20" x14ac:dyDescent="0.2">
      <c r="A238" s="3">
        <f t="shared" ref="A238:A301" si="5">A237+7</f>
        <v>45121</v>
      </c>
      <c r="B238" s="4">
        <f>'Soybean Oil'!W238</f>
        <v>-78.716159014557661</v>
      </c>
      <c r="C238" s="4">
        <f>'Canola Oil'!M238</f>
        <v>-64.259599999999978</v>
      </c>
      <c r="D238" s="4">
        <f>BFT!W238</f>
        <v>30.480302351623777</v>
      </c>
      <c r="E238" s="4">
        <f>CWG!W238</f>
        <v>77.091453661814114</v>
      </c>
      <c r="F238" s="4">
        <f>DCO!W238</f>
        <v>-21.314067189249727</v>
      </c>
      <c r="G238" s="4">
        <f>'Poultry Fat'!W238</f>
        <v>94.081548712206086</v>
      </c>
      <c r="H238" s="4">
        <f>UCO!W238</f>
        <v>144.74</v>
      </c>
      <c r="I238" s="4">
        <f>'Yellow Grease'!W238</f>
        <v>202.03499999999997</v>
      </c>
      <c r="K238" s="4">
        <f t="shared" si="3"/>
        <v>266.29459999999995</v>
      </c>
      <c r="M238" s="4">
        <f>B238/'Feedstock Conversions'!$B$17</f>
        <v>-10.495487868607688</v>
      </c>
      <c r="N238" s="4">
        <f>C238/'Feedstock Conversions'!$B$13</f>
        <v>-8.6254496644295262</v>
      </c>
      <c r="O238" s="4">
        <f>D238/'Feedstock Conversions'!$B$20</f>
        <v>3.932942238919197</v>
      </c>
      <c r="P238" s="4">
        <f>E238/'Feedstock Conversions'!$B$21</f>
        <v>9.8105693130331026</v>
      </c>
      <c r="Q238" s="4">
        <f>F238/'Feedstock Conversions'!$B$14</f>
        <v>-2.5992764864938693</v>
      </c>
      <c r="R238" s="4">
        <f>G238/'Feedstock Conversions'!$B$19</f>
        <v>12.628395800296119</v>
      </c>
      <c r="S238" s="4">
        <f>I238/'Feedstock Conversions'!$B$24</f>
        <v>24.05178571428571</v>
      </c>
      <c r="T238" s="4">
        <f>I238/'Feedstock Conversions'!$B$23</f>
        <v>24.54860267314702</v>
      </c>
    </row>
    <row r="239" spans="1:20" x14ac:dyDescent="0.2">
      <c r="A239" s="3">
        <f t="shared" si="5"/>
        <v>45128</v>
      </c>
      <c r="B239" s="4">
        <f>'Soybean Oil'!W239</f>
        <v>-88.756159014557625</v>
      </c>
      <c r="C239" s="4">
        <f>'Canola Oil'!M239</f>
        <v>-73.480999999999995</v>
      </c>
      <c r="D239" s="4">
        <f>BFT!W239</f>
        <v>19.0803023516238</v>
      </c>
      <c r="E239" s="4">
        <f>CWG!W239</f>
        <v>62.375453661814163</v>
      </c>
      <c r="F239" s="4">
        <f>DCO!W239</f>
        <v>-28.924067189249627</v>
      </c>
      <c r="G239" s="4">
        <f>'Poultry Fat'!W239</f>
        <v>87.63154871220604</v>
      </c>
      <c r="H239" s="4">
        <f>UCO!W239</f>
        <v>137.33999999999997</v>
      </c>
      <c r="I239" s="4">
        <f>'Yellow Grease'!W239</f>
        <v>190.69</v>
      </c>
      <c r="K239" s="4">
        <f t="shared" si="3"/>
        <v>264.17099999999999</v>
      </c>
      <c r="M239" s="4">
        <f>B239/'Feedstock Conversions'!$B$17</f>
        <v>-11.834154535274349</v>
      </c>
      <c r="N239" s="4">
        <f>C239/'Feedstock Conversions'!$B$13</f>
        <v>-9.8632214765100663</v>
      </c>
      <c r="O239" s="4">
        <f>D239/'Feedstock Conversions'!$B$20</f>
        <v>2.4619744969837161</v>
      </c>
      <c r="P239" s="4">
        <f>E239/'Feedstock Conversions'!$B$21</f>
        <v>7.9378281575228007</v>
      </c>
      <c r="Q239" s="4">
        <f>F239/'Feedstock Conversions'!$B$14</f>
        <v>-3.5273252669816619</v>
      </c>
      <c r="R239" s="4">
        <f>G239/'Feedstock Conversions'!$B$19</f>
        <v>11.762623988215575</v>
      </c>
      <c r="S239" s="4">
        <f>I239/'Feedstock Conversions'!$B$24</f>
        <v>22.701190476190476</v>
      </c>
      <c r="T239" s="4">
        <f>I239/'Feedstock Conversions'!$B$23</f>
        <v>23.170109356014578</v>
      </c>
    </row>
    <row r="240" spans="1:20" x14ac:dyDescent="0.2">
      <c r="A240" s="3">
        <f t="shared" si="5"/>
        <v>45135</v>
      </c>
      <c r="B240" s="4">
        <f>'Soybean Oil'!W240</f>
        <v>-61.951159014557675</v>
      </c>
      <c r="C240" s="4">
        <f>'Canola Oil'!M240</f>
        <v>-46.484700000000089</v>
      </c>
      <c r="D240" s="4">
        <f>BFT!W240</f>
        <v>71.480302351623777</v>
      </c>
      <c r="E240" s="4">
        <f>CWG!W240</f>
        <v>105.69555366181419</v>
      </c>
      <c r="F240" s="4">
        <f>DCO!W240</f>
        <v>24.115932810750337</v>
      </c>
      <c r="G240" s="4">
        <f>'Poultry Fat'!W240</f>
        <v>141.64154871220603</v>
      </c>
      <c r="H240" s="4">
        <f>UCO!W240</f>
        <v>187.79999999999995</v>
      </c>
      <c r="I240" s="4">
        <f>'Yellow Grease'!W240</f>
        <v>246.19</v>
      </c>
      <c r="K240" s="4">
        <f>I240-C240</f>
        <v>292.67470000000009</v>
      </c>
      <c r="M240" s="4">
        <f>B240/'Feedstock Conversions'!$B$17</f>
        <v>-8.2601545352743564</v>
      </c>
      <c r="N240" s="4">
        <f>C240/'Feedstock Conversions'!$B$13</f>
        <v>-6.2395570469798773</v>
      </c>
      <c r="O240" s="4">
        <f>D240/'Feedstock Conversions'!$B$20</f>
        <v>9.2232648195643581</v>
      </c>
      <c r="P240" s="4">
        <f>E240/'Feedstock Conversions'!$B$21</f>
        <v>13.450694026700711</v>
      </c>
      <c r="Q240" s="4">
        <f>F240/'Feedstock Conversions'!$B$14</f>
        <v>2.9409674159451633</v>
      </c>
      <c r="R240" s="4">
        <f>G240/'Feedstock Conversions'!$B$19</f>
        <v>19.012288417745776</v>
      </c>
      <c r="S240" s="4">
        <f>I240/'Feedstock Conversions'!$B$24</f>
        <v>29.308333333333334</v>
      </c>
      <c r="T240" s="4">
        <f>I240/'Feedstock Conversions'!$B$23</f>
        <v>29.913730255164033</v>
      </c>
    </row>
    <row r="241" spans="1:20" x14ac:dyDescent="0.2">
      <c r="A241" s="3">
        <f t="shared" si="5"/>
        <v>45142</v>
      </c>
      <c r="B241" s="4">
        <f>'Soybean Oil'!W241</f>
        <v>30.503840985442366</v>
      </c>
      <c r="C241" s="4">
        <f>'Canola Oil'!M241</f>
        <v>30.700600000000009</v>
      </c>
      <c r="D241" s="4">
        <f>BFT!W241</f>
        <v>108.48030235162378</v>
      </c>
      <c r="E241" s="4">
        <f>CWG!W241</f>
        <v>132.08725366181409</v>
      </c>
      <c r="F241" s="4">
        <f>DCO!W241</f>
        <v>62.755932810750437</v>
      </c>
      <c r="G241" s="4">
        <f>'Poultry Fat'!W241</f>
        <v>178.64154871220603</v>
      </c>
      <c r="H241" s="4">
        <f>UCO!W241</f>
        <v>224.79999999999995</v>
      </c>
      <c r="I241" s="4">
        <f>'Yellow Grease'!W241</f>
        <v>283.19</v>
      </c>
      <c r="K241" s="4">
        <f>I241-C241</f>
        <v>252.48939999999999</v>
      </c>
      <c r="M241" s="4">
        <f>B241/'Feedstock Conversions'!$B$17</f>
        <v>4.0671787980589817</v>
      </c>
      <c r="N241" s="4">
        <f>C241/'Feedstock Conversions'!$B$13</f>
        <v>4.1208859060402698</v>
      </c>
      <c r="O241" s="4">
        <f>D241/'Feedstock Conversions'!$B$20</f>
        <v>13.997458367951456</v>
      </c>
      <c r="P241" s="4">
        <f>E241/'Feedstock Conversions'!$B$21</f>
        <v>16.809271272819306</v>
      </c>
      <c r="Q241" s="4">
        <f>F241/'Feedstock Conversions'!$B$14</f>
        <v>7.653162537896395</v>
      </c>
      <c r="R241" s="4">
        <f>G241/'Feedstock Conversions'!$B$19</f>
        <v>23.97873137076591</v>
      </c>
      <c r="S241" s="4">
        <f>I241/'Feedstock Conversions'!$B$24</f>
        <v>33.713095238095235</v>
      </c>
      <c r="T241" s="4">
        <f>I241/'Feedstock Conversions'!$B$23</f>
        <v>34.409477521263668</v>
      </c>
    </row>
    <row r="242" spans="1:20" x14ac:dyDescent="0.2">
      <c r="A242" s="3">
        <f t="shared" si="5"/>
        <v>45149</v>
      </c>
      <c r="B242" s="4">
        <f>'Soybean Oil'!W242</f>
        <v>40.97384098544228</v>
      </c>
      <c r="C242" s="4">
        <f>'Canola Oil'!M242</f>
        <v>53.785799999999995</v>
      </c>
      <c r="D242" s="4">
        <f>BFT!W242</f>
        <v>105.28030235162373</v>
      </c>
      <c r="E242" s="4">
        <f>CWG!W242</f>
        <v>131.15825366181411</v>
      </c>
      <c r="F242" s="4">
        <f>DCO!W242</f>
        <v>69.035932810750296</v>
      </c>
      <c r="G242" s="4">
        <f>'Poultry Fat'!W242</f>
        <v>181.64154871220603</v>
      </c>
      <c r="H242" s="4">
        <f>UCO!W242</f>
        <v>227.79999999999995</v>
      </c>
      <c r="I242" s="4">
        <f>'Yellow Grease'!W242</f>
        <v>286.19</v>
      </c>
      <c r="K242" s="4">
        <f t="shared" ref="K242:K277" si="6">I242-C242</f>
        <v>232.4042</v>
      </c>
      <c r="M242" s="4">
        <f>B242/'Feedstock Conversions'!$B$17</f>
        <v>5.463178798058971</v>
      </c>
      <c r="N242" s="4">
        <f>C242/'Feedstock Conversions'!$B$13</f>
        <v>7.2195704697986569</v>
      </c>
      <c r="O242" s="4">
        <f>D242/'Feedstock Conversions'!$B$20</f>
        <v>13.584555142144998</v>
      </c>
      <c r="P242" s="4">
        <f>E242/'Feedstock Conversions'!$B$21</f>
        <v>16.691047806288385</v>
      </c>
      <c r="Q242" s="4">
        <f>F242/'Feedstock Conversions'!$B$14</f>
        <v>8.4190161964329633</v>
      </c>
      <c r="R242" s="4">
        <f>G242/'Feedstock Conversions'!$B$19</f>
        <v>24.381415934524298</v>
      </c>
      <c r="S242" s="4">
        <f>I242/'Feedstock Conversions'!$B$24</f>
        <v>34.070238095238096</v>
      </c>
      <c r="T242" s="4">
        <f>I242/'Feedstock Conversions'!$B$23</f>
        <v>34.773997569866339</v>
      </c>
    </row>
    <row r="243" spans="1:20" x14ac:dyDescent="0.2">
      <c r="A243" s="3">
        <f t="shared" si="5"/>
        <v>45156</v>
      </c>
      <c r="B243" s="4">
        <f>'Soybean Oil'!W243</f>
        <v>11.563840985442312</v>
      </c>
      <c r="C243" s="4">
        <f>'Canola Oil'!M243</f>
        <v>18.1327</v>
      </c>
      <c r="D243" s="4">
        <f>BFT!W243</f>
        <v>83.0803023516238</v>
      </c>
      <c r="E243" s="4">
        <f>CWG!W243</f>
        <v>109.65765366181415</v>
      </c>
      <c r="F243" s="4">
        <f>DCO!W243</f>
        <v>51.39593281075031</v>
      </c>
      <c r="G243" s="4">
        <f>'Poultry Fat'!W243</f>
        <v>165.64154871220603</v>
      </c>
      <c r="H243" s="4">
        <f>UCO!W243</f>
        <v>211.79999999999995</v>
      </c>
      <c r="I243" s="4">
        <f>'Yellow Grease'!W243</f>
        <v>270.19</v>
      </c>
      <c r="K243" s="4">
        <f t="shared" si="6"/>
        <v>252.0573</v>
      </c>
      <c r="M243" s="4">
        <f>B243/'Feedstock Conversions'!$B$17</f>
        <v>1.5418454647256417</v>
      </c>
      <c r="N243" s="4">
        <f>C243/'Feedstock Conversions'!$B$13</f>
        <v>2.433919463087248</v>
      </c>
      <c r="O243" s="4">
        <f>D243/'Feedstock Conversions'!$B$20</f>
        <v>10.720039013112748</v>
      </c>
      <c r="P243" s="4">
        <f>E243/'Feedstock Conversions'!$B$21</f>
        <v>13.954906294453316</v>
      </c>
      <c r="Q243" s="4">
        <f>F243/'Feedstock Conversions'!$B$14</f>
        <v>6.267796684237843</v>
      </c>
      <c r="R243" s="4">
        <f>G243/'Feedstock Conversions'!$B$19</f>
        <v>22.233764927812889</v>
      </c>
      <c r="S243" s="4">
        <f>I243/'Feedstock Conversions'!$B$24</f>
        <v>32.165476190476191</v>
      </c>
      <c r="T243" s="4">
        <f>I243/'Feedstock Conversions'!$B$23</f>
        <v>32.829890643985415</v>
      </c>
    </row>
    <row r="244" spans="1:20" x14ac:dyDescent="0.2">
      <c r="A244" s="3">
        <f t="shared" si="5"/>
        <v>45163</v>
      </c>
      <c r="B244" s="4">
        <f>'Soybean Oil'!W244</f>
        <v>1.6638409854423344</v>
      </c>
      <c r="C244" s="4">
        <f>'Canola Oil'!M244</f>
        <v>13.80619999999999</v>
      </c>
      <c r="D244" s="4">
        <f>BFT!W244</f>
        <v>67.980302351623777</v>
      </c>
      <c r="E244" s="4">
        <f>CWG!W244</f>
        <v>95.300253661814168</v>
      </c>
      <c r="F244" s="4">
        <f>DCO!W244</f>
        <v>38.575932810750373</v>
      </c>
      <c r="G244" s="4">
        <f>'Poultry Fat'!W244</f>
        <v>153.64154871220603</v>
      </c>
      <c r="H244" s="4">
        <f>UCO!W244</f>
        <v>199.79999999999995</v>
      </c>
      <c r="I244" s="4">
        <f>'Yellow Grease'!W244</f>
        <v>258.19</v>
      </c>
      <c r="K244" s="4">
        <f t="shared" si="6"/>
        <v>244.38380000000001</v>
      </c>
      <c r="M244" s="4">
        <f>B244/'Feedstock Conversions'!$B$17</f>
        <v>0.22184546472564459</v>
      </c>
      <c r="N244" s="4">
        <f>C244/'Feedstock Conversions'!$B$13</f>
        <v>1.8531812080536898</v>
      </c>
      <c r="O244" s="4">
        <f>D244/'Feedstock Conversions'!$B$20</f>
        <v>8.771651916338552</v>
      </c>
      <c r="P244" s="4">
        <f>E244/'Feedstock Conversions'!$B$21</f>
        <v>12.127800160577014</v>
      </c>
      <c r="Q244" s="4">
        <f>F244/'Feedstock Conversions'!$B$14</f>
        <v>4.7043820500915094</v>
      </c>
      <c r="R244" s="4">
        <f>G244/'Feedstock Conversions'!$B$19</f>
        <v>20.623026672779332</v>
      </c>
      <c r="S244" s="4">
        <f>I244/'Feedstock Conversions'!$B$24</f>
        <v>30.736904761904761</v>
      </c>
      <c r="T244" s="4">
        <f>I244/'Feedstock Conversions'!$B$23</f>
        <v>31.371810449574724</v>
      </c>
    </row>
    <row r="245" spans="1:20" x14ac:dyDescent="0.2">
      <c r="A245" s="3">
        <f t="shared" si="5"/>
        <v>45170</v>
      </c>
      <c r="B245" s="4">
        <f>'Soybean Oil'!W245</f>
        <v>6.6888409854423116</v>
      </c>
      <c r="C245" s="4">
        <f>'Canola Oil'!M245</f>
        <v>20.287699999999973</v>
      </c>
      <c r="D245" s="4">
        <f>BFT!W245</f>
        <v>67.980302351623777</v>
      </c>
      <c r="E245" s="4">
        <f>CWG!W245</f>
        <v>93.728653661814064</v>
      </c>
      <c r="F245" s="4">
        <f>DCO!W245</f>
        <v>47.595932810750242</v>
      </c>
      <c r="G245" s="4">
        <f>'Poultry Fat'!W245</f>
        <v>153.64154871220603</v>
      </c>
      <c r="H245" s="4">
        <f>UCO!W245</f>
        <v>199.79999999999995</v>
      </c>
      <c r="I245" s="4">
        <f>'Yellow Grease'!W245</f>
        <v>258.19</v>
      </c>
      <c r="K245" s="4">
        <f t="shared" si="6"/>
        <v>237.90230000000003</v>
      </c>
      <c r="M245" s="4">
        <f>B245/'Feedstock Conversions'!$B$17</f>
        <v>0.89184546472564152</v>
      </c>
      <c r="N245" s="4">
        <f>C245/'Feedstock Conversions'!$B$13</f>
        <v>2.7231812080536875</v>
      </c>
      <c r="O245" s="4">
        <f>D245/'Feedstock Conversions'!$B$20</f>
        <v>8.771651916338552</v>
      </c>
      <c r="P245" s="4">
        <f>E245/'Feedstock Conversions'!$B$21</f>
        <v>11.927800160577</v>
      </c>
      <c r="Q245" s="4">
        <f>F245/'Feedstock Conversions'!$B$14</f>
        <v>5.8043820500914931</v>
      </c>
      <c r="R245" s="4">
        <f>G245/'Feedstock Conversions'!$B$19</f>
        <v>20.623026672779332</v>
      </c>
      <c r="S245" s="4">
        <f>I245/'Feedstock Conversions'!$B$24</f>
        <v>30.736904761904761</v>
      </c>
      <c r="T245" s="4">
        <f>I245/'Feedstock Conversions'!$B$23</f>
        <v>31.371810449574724</v>
      </c>
    </row>
    <row r="246" spans="1:20" x14ac:dyDescent="0.2">
      <c r="A246" s="3">
        <f t="shared" si="5"/>
        <v>45177</v>
      </c>
      <c r="B246" s="4">
        <f>'Soybean Oil'!W246</f>
        <v>29.237590985442353</v>
      </c>
      <c r="C246" s="4">
        <f>'Canola Oil'!M246</f>
        <v>44.17612500000007</v>
      </c>
      <c r="D246" s="4">
        <f>BFT!W246</f>
        <v>67.980302351623777</v>
      </c>
      <c r="E246" s="4">
        <f>CWG!W246</f>
        <v>88.424503661814128</v>
      </c>
      <c r="F246" s="4">
        <f>DCO!W246</f>
        <v>54.975932810750351</v>
      </c>
      <c r="G246" s="4">
        <f>'Poultry Fat'!W246</f>
        <v>153.64154871220603</v>
      </c>
      <c r="H246" s="4">
        <f>UCO!W246</f>
        <v>199.79999999999995</v>
      </c>
      <c r="I246" s="4">
        <f>'Yellow Grease'!W246</f>
        <v>258.19</v>
      </c>
      <c r="K246" s="4">
        <f t="shared" si="6"/>
        <v>214.01387499999993</v>
      </c>
      <c r="M246" s="4">
        <f>B246/'Feedstock Conversions'!$B$17</f>
        <v>3.8983454647256468</v>
      </c>
      <c r="N246" s="4">
        <f>C246/'Feedstock Conversions'!$B$13</f>
        <v>5.9296812080537009</v>
      </c>
      <c r="O246" s="4">
        <f>D246/'Feedstock Conversions'!$B$20</f>
        <v>8.771651916338552</v>
      </c>
      <c r="P246" s="4">
        <f>E246/'Feedstock Conversions'!$B$21</f>
        <v>11.252800160577008</v>
      </c>
      <c r="Q246" s="4">
        <f>F246/'Feedstock Conversions'!$B$14</f>
        <v>6.7043820500915068</v>
      </c>
      <c r="R246" s="4">
        <f>G246/'Feedstock Conversions'!$B$19</f>
        <v>20.623026672779332</v>
      </c>
      <c r="S246" s="4">
        <f>I246/'Feedstock Conversions'!$B$24</f>
        <v>30.736904761904761</v>
      </c>
      <c r="T246" s="4">
        <f>I246/'Feedstock Conversions'!$B$23</f>
        <v>31.371810449574724</v>
      </c>
    </row>
    <row r="247" spans="1:20" x14ac:dyDescent="0.2">
      <c r="A247" s="3">
        <f t="shared" si="5"/>
        <v>45184</v>
      </c>
      <c r="B247" s="4">
        <f>'Soybean Oil'!W247</f>
        <v>37.638840985442357</v>
      </c>
      <c r="C247" s="4">
        <f>'Canola Oil'!M247</f>
        <v>56.259699999999953</v>
      </c>
      <c r="D247" s="4">
        <f>BFT!W247</f>
        <v>67.655302351623732</v>
      </c>
      <c r="E247" s="4">
        <f>CWG!W247</f>
        <v>86.299053661814014</v>
      </c>
      <c r="F247" s="4">
        <f>DCO!W247</f>
        <v>54.515932810750314</v>
      </c>
      <c r="G247" s="4">
        <f>'Poultry Fat'!W247</f>
        <v>155.64154871220603</v>
      </c>
      <c r="H247" s="4">
        <f>UCO!W247</f>
        <v>192.55999999999995</v>
      </c>
      <c r="I247" s="4">
        <f>'Yellow Grease'!W247</f>
        <v>253.60599999999999</v>
      </c>
      <c r="K247" s="4">
        <f t="shared" si="6"/>
        <v>197.34630000000004</v>
      </c>
      <c r="M247" s="4">
        <f>B247/'Feedstock Conversions'!$B$17</f>
        <v>5.0185121313923142</v>
      </c>
      <c r="N247" s="4">
        <f>C247/'Feedstock Conversions'!$B$13</f>
        <v>7.5516375838926111</v>
      </c>
      <c r="O247" s="4">
        <f>D247/'Feedstock Conversions'!$B$20</f>
        <v>8.729716432467578</v>
      </c>
      <c r="P247" s="4">
        <f>E247/'Feedstock Conversions'!$B$21</f>
        <v>10.982317849556377</v>
      </c>
      <c r="Q247" s="4">
        <f>F247/'Feedstock Conversions'!$B$14</f>
        <v>6.648284489115893</v>
      </c>
      <c r="R247" s="4">
        <f>G247/'Feedstock Conversions'!$B$19</f>
        <v>20.891483048618259</v>
      </c>
      <c r="S247" s="4">
        <f>I247/'Feedstock Conversions'!$B$24</f>
        <v>30.191190476190474</v>
      </c>
      <c r="T247" s="4">
        <f>I247/'Feedstock Conversions'!$B$23</f>
        <v>30.81482381530984</v>
      </c>
    </row>
    <row r="248" spans="1:20" x14ac:dyDescent="0.2">
      <c r="A248" s="3">
        <f t="shared" si="5"/>
        <v>45191</v>
      </c>
      <c r="B248" s="4">
        <f>'Soybean Oil'!W248</f>
        <v>49.47384098544228</v>
      </c>
      <c r="C248" s="4">
        <f>'Canola Oil'!M248</f>
        <v>64.196300000000065</v>
      </c>
      <c r="D248" s="4">
        <f>BFT!W248</f>
        <v>63.105302351623777</v>
      </c>
      <c r="E248" s="4">
        <f>CWG!W248</f>
        <v>77.798453661814165</v>
      </c>
      <c r="F248" s="4">
        <f>DCO!W248</f>
        <v>49.875932810750328</v>
      </c>
      <c r="G248" s="4">
        <f>'Poultry Fat'!W248</f>
        <v>152.64154871220603</v>
      </c>
      <c r="H248" s="4">
        <f>UCO!W248</f>
        <v>182</v>
      </c>
      <c r="I248" s="4">
        <f>'Yellow Grease'!W248</f>
        <v>235.79199999999997</v>
      </c>
      <c r="K248" s="4">
        <f t="shared" si="6"/>
        <v>171.59569999999991</v>
      </c>
      <c r="M248" s="4">
        <f>B248/'Feedstock Conversions'!$B$17</f>
        <v>6.5965121313923039</v>
      </c>
      <c r="N248" s="4">
        <f>C248/'Feedstock Conversions'!$B$13</f>
        <v>8.6169530201342361</v>
      </c>
      <c r="O248" s="4">
        <f>D248/'Feedstock Conversions'!$B$20</f>
        <v>8.142619658274036</v>
      </c>
      <c r="P248" s="4">
        <f>E248/'Feedstock Conversions'!$B$21</f>
        <v>9.9005413160873204</v>
      </c>
      <c r="Q248" s="4">
        <f>F248/'Feedstock Conversions'!$B$14</f>
        <v>6.0824308305793089</v>
      </c>
      <c r="R248" s="4">
        <f>G248/'Feedstock Conversions'!$B$19</f>
        <v>20.488798484859871</v>
      </c>
      <c r="S248" s="4">
        <f>I248/'Feedstock Conversions'!$B$24</f>
        <v>28.070476190476185</v>
      </c>
      <c r="T248" s="4">
        <f>I248/'Feedstock Conversions'!$B$23</f>
        <v>28.650303766707164</v>
      </c>
    </row>
    <row r="249" spans="1:20" x14ac:dyDescent="0.2">
      <c r="A249" s="3">
        <f t="shared" si="5"/>
        <v>45198</v>
      </c>
      <c r="B249" s="4">
        <f>'Soybean Oil'!W249</f>
        <v>56.558840985442316</v>
      </c>
      <c r="C249" s="4">
        <f>'Canola Oil'!M249</f>
        <v>64.496899999999982</v>
      </c>
      <c r="D249" s="4">
        <f>BFT!W249</f>
        <v>58.730302351623777</v>
      </c>
      <c r="E249" s="4">
        <f>CWG!W249</f>
        <v>88.908553661814153</v>
      </c>
      <c r="F249" s="4">
        <f>DCO!W249</f>
        <v>46.585932810750364</v>
      </c>
      <c r="G249" s="4">
        <f>'Poultry Fat'!W249</f>
        <v>136.64154871220603</v>
      </c>
      <c r="H249" s="4">
        <f>UCO!W249</f>
        <v>166</v>
      </c>
      <c r="I249" s="4">
        <f>'Yellow Grease'!W249</f>
        <v>216.5</v>
      </c>
      <c r="K249" s="4">
        <f t="shared" si="6"/>
        <v>152.00310000000002</v>
      </c>
      <c r="M249" s="4">
        <f>B249/'Feedstock Conversions'!$B$17</f>
        <v>7.5411787980589757</v>
      </c>
      <c r="N249" s="4">
        <f>C249/'Feedstock Conversions'!$B$13</f>
        <v>8.6573020134228162</v>
      </c>
      <c r="O249" s="4">
        <f>D249/'Feedstock Conversions'!$B$20</f>
        <v>7.578103529241778</v>
      </c>
      <c r="P249" s="4">
        <f>E249/'Feedstock Conversions'!$B$21</f>
        <v>11.314399804252247</v>
      </c>
      <c r="Q249" s="4">
        <f>F249/'Feedstock Conversions'!$B$14</f>
        <v>5.6812113183841912</v>
      </c>
      <c r="R249" s="4">
        <f>G249/'Feedstock Conversions'!$B$19</f>
        <v>18.341147478148461</v>
      </c>
      <c r="S249" s="4">
        <f>I249/'Feedstock Conversions'!$B$24</f>
        <v>25.773809523809522</v>
      </c>
      <c r="T249" s="4">
        <f>I249/'Feedstock Conversions'!$B$23</f>
        <v>26.306196840826242</v>
      </c>
    </row>
    <row r="250" spans="1:20" x14ac:dyDescent="0.2">
      <c r="A250" s="3">
        <f t="shared" si="5"/>
        <v>45205</v>
      </c>
      <c r="B250" s="4">
        <f>'Soybean Oil'!W250</f>
        <v>57.757771556550892</v>
      </c>
      <c r="C250" s="4">
        <f>'Canola Oil'!M250</f>
        <v>68.391799999999989</v>
      </c>
      <c r="D250" s="4">
        <f>BFT!W250</f>
        <v>55.770363941769347</v>
      </c>
      <c r="E250" s="4">
        <f>CWG!W250</f>
        <v>91.99596385218365</v>
      </c>
      <c r="F250" s="4">
        <f>DCO!W250</f>
        <v>36.887030235162342</v>
      </c>
      <c r="G250" s="4">
        <f>'Poultry Fat'!W250</f>
        <v>122.82425307950723</v>
      </c>
      <c r="H250" s="4">
        <f>UCO!W250</f>
        <v>109.15999999999997</v>
      </c>
      <c r="I250" s="4">
        <f>'Yellow Grease'!W250</f>
        <v>195.09300000000002</v>
      </c>
      <c r="K250" s="4">
        <f t="shared" si="6"/>
        <v>126.70120000000003</v>
      </c>
      <c r="M250" s="4">
        <f>B250/'Feedstock Conversions'!$B$17</f>
        <v>7.7010362075401186</v>
      </c>
      <c r="N250" s="4">
        <f>C250/'Feedstock Conversions'!$B$13</f>
        <v>9.1801073825503341</v>
      </c>
      <c r="O250" s="4">
        <f>D250/'Feedstock Conversions'!$B$20</f>
        <v>7.1961759924863671</v>
      </c>
      <c r="P250" s="4">
        <f>E250/'Feedstock Conversions'!$B$21</f>
        <v>11.707300057544369</v>
      </c>
      <c r="Q250" s="4">
        <f>F250/'Feedstock Conversions'!$B$14</f>
        <v>4.4984183213612621</v>
      </c>
      <c r="R250" s="4">
        <f>G250/'Feedstock Conversions'!$B$19</f>
        <v>16.48647692342379</v>
      </c>
      <c r="S250" s="4">
        <f>I250/'Feedstock Conversions'!$B$24</f>
        <v>23.225357142857145</v>
      </c>
      <c r="T250" s="4">
        <f>I250/'Feedstock Conversions'!$B$23</f>
        <v>23.70510328068044</v>
      </c>
    </row>
    <row r="251" spans="1:20" x14ac:dyDescent="0.2">
      <c r="A251" s="3">
        <f t="shared" si="5"/>
        <v>45212</v>
      </c>
      <c r="B251" s="4">
        <f>'Soybean Oil'!W251</f>
        <v>62.832771556550938</v>
      </c>
      <c r="C251" s="4">
        <f>'Canola Oil'!M251</f>
        <v>70.549800000000005</v>
      </c>
      <c r="D251" s="4">
        <f>BFT!W251</f>
        <v>73.970363941769278</v>
      </c>
      <c r="E251" s="4">
        <f>CWG!W251</f>
        <v>121.71556385218372</v>
      </c>
      <c r="F251" s="4">
        <f>DCO!W251</f>
        <v>63.397030235162447</v>
      </c>
      <c r="G251" s="4">
        <f>'Poultry Fat'!W251</f>
        <v>106.05925307950724</v>
      </c>
      <c r="H251" s="4">
        <f>UCO!W251</f>
        <v>158.19999999999999</v>
      </c>
      <c r="I251" s="4">
        <f>'Yellow Grease'!W251</f>
        <v>193.37599999999998</v>
      </c>
      <c r="K251" s="4">
        <f t="shared" si="6"/>
        <v>122.82619999999997</v>
      </c>
      <c r="M251" s="4">
        <f>B251/'Feedstock Conversions'!$B$17</f>
        <v>8.3777028742067916</v>
      </c>
      <c r="N251" s="4">
        <f>C251/'Feedstock Conversions'!$B$13</f>
        <v>9.4697718120805376</v>
      </c>
      <c r="O251" s="4">
        <f>D251/'Feedstock Conversions'!$B$20</f>
        <v>9.5445630892605529</v>
      </c>
      <c r="P251" s="4">
        <f>E251/'Feedstock Conversions'!$B$21</f>
        <v>15.489382012240229</v>
      </c>
      <c r="Q251" s="4">
        <f>F251/'Feedstock Conversions'!$B$14</f>
        <v>7.7313451506295676</v>
      </c>
      <c r="R251" s="4">
        <f>G251/'Feedstock Conversions'!$B$19</f>
        <v>14.236141352953991</v>
      </c>
      <c r="S251" s="4">
        <f>I251/'Feedstock Conversions'!$B$24</f>
        <v>23.020952380952377</v>
      </c>
      <c r="T251" s="4">
        <f>I251/'Feedstock Conversions'!$B$23</f>
        <v>23.496476306196836</v>
      </c>
    </row>
    <row r="252" spans="1:20" x14ac:dyDescent="0.2">
      <c r="A252" s="3">
        <f t="shared" si="5"/>
        <v>45219</v>
      </c>
      <c r="B252" s="4">
        <f>'Soybean Oil'!W252</f>
        <v>45.362771556550911</v>
      </c>
      <c r="C252" s="4">
        <f>'Canola Oil'!M252</f>
        <v>52.161099999999919</v>
      </c>
      <c r="D252" s="4">
        <f>BFT!W252</f>
        <v>102.72036394176939</v>
      </c>
      <c r="E252" s="4">
        <f>CWG!W252</f>
        <v>130.57476385218371</v>
      </c>
      <c r="F252" s="4">
        <f>DCO!W252</f>
        <v>70.617030235162474</v>
      </c>
      <c r="G252" s="4">
        <f>'Poultry Fat'!W252</f>
        <v>124.3692530795073</v>
      </c>
      <c r="H252" s="4">
        <f>UCO!W252</f>
        <v>173.39999999999998</v>
      </c>
      <c r="I252" s="4">
        <f>'Yellow Grease'!W252</f>
        <v>198.19</v>
      </c>
      <c r="K252" s="4">
        <f t="shared" si="6"/>
        <v>146.02890000000008</v>
      </c>
      <c r="M252" s="4">
        <f>B252/'Feedstock Conversions'!$B$17</f>
        <v>6.0483695408734546</v>
      </c>
      <c r="N252" s="4">
        <f>C252/'Feedstock Conversions'!$B$13</f>
        <v>7.0014899328858951</v>
      </c>
      <c r="O252" s="4">
        <f>D252/'Feedstock Conversions'!$B$20</f>
        <v>13.254240508615405</v>
      </c>
      <c r="P252" s="4">
        <f>E252/'Feedstock Conversions'!$B$21</f>
        <v>16.616793567343308</v>
      </c>
      <c r="Q252" s="4">
        <f>F252/'Feedstock Conversions'!$B$14</f>
        <v>8.6118329555076194</v>
      </c>
      <c r="R252" s="4">
        <f>G252/'Feedstock Conversions'!$B$19</f>
        <v>16.693859473759368</v>
      </c>
      <c r="S252" s="4">
        <f>I252/'Feedstock Conversions'!$B$24</f>
        <v>23.594047619047618</v>
      </c>
      <c r="T252" s="4">
        <f>I252/'Feedstock Conversions'!$B$23</f>
        <v>24.081409477521262</v>
      </c>
    </row>
    <row r="253" spans="1:20" x14ac:dyDescent="0.2">
      <c r="A253" s="3">
        <f t="shared" si="5"/>
        <v>45226</v>
      </c>
      <c r="B253" s="4">
        <f>'Soybean Oil'!W253</f>
        <v>65.222771556551038</v>
      </c>
      <c r="C253" s="4">
        <f>'Canola Oil'!M253</f>
        <v>69.633699999999976</v>
      </c>
      <c r="D253" s="4">
        <f>BFT!W253</f>
        <v>111.34536394176939</v>
      </c>
      <c r="E253" s="4">
        <f>CWG!W253</f>
        <v>155.86356385218374</v>
      </c>
      <c r="F253" s="4">
        <f>DCO!W253</f>
        <v>87.707030235162449</v>
      </c>
      <c r="G253" s="4">
        <f>'Poultry Fat'!W253</f>
        <v>148.1892530795073</v>
      </c>
      <c r="H253" s="4">
        <f>UCO!W253</f>
        <v>189.71999999999997</v>
      </c>
      <c r="I253" s="4">
        <f>'Yellow Grease'!W253</f>
        <v>228.10999999999996</v>
      </c>
      <c r="K253" s="4">
        <f t="shared" si="6"/>
        <v>158.47629999999998</v>
      </c>
      <c r="M253" s="4">
        <f>B253/'Feedstock Conversions'!$B$17</f>
        <v>8.6963695408734711</v>
      </c>
      <c r="N253" s="4">
        <f>C253/'Feedstock Conversions'!$B$13</f>
        <v>9.3468053691275141</v>
      </c>
      <c r="O253" s="4">
        <f>D253/'Feedstock Conversions'!$B$20</f>
        <v>14.367143734421857</v>
      </c>
      <c r="P253" s="4">
        <f>E253/'Feedstock Conversions'!$B$21</f>
        <v>19.835017033874237</v>
      </c>
      <c r="Q253" s="4">
        <f>F253/'Feedstock Conversions'!$B$14</f>
        <v>10.695979296971032</v>
      </c>
      <c r="R253" s="4">
        <f>G253/'Feedstock Conversions'!$B$19</f>
        <v>19.891174910000977</v>
      </c>
      <c r="S253" s="4">
        <f>I253/'Feedstock Conversions'!$B$24</f>
        <v>27.155952380952375</v>
      </c>
      <c r="T253" s="4">
        <f>I253/'Feedstock Conversions'!$B$23</f>
        <v>27.716889428918584</v>
      </c>
    </row>
    <row r="254" spans="1:20" x14ac:dyDescent="0.2">
      <c r="A254" s="3">
        <f t="shared" si="5"/>
        <v>45233</v>
      </c>
      <c r="B254" s="4">
        <f>'Soybean Oil'!W254</f>
        <v>63.817771556550895</v>
      </c>
      <c r="C254" s="4">
        <f>'Canola Oil'!M254</f>
        <v>78.973900000000015</v>
      </c>
      <c r="D254" s="4">
        <f>BFT!W254</f>
        <v>123.04536394176932</v>
      </c>
      <c r="E254" s="4">
        <f>CWG!W254</f>
        <v>167.08016385218372</v>
      </c>
      <c r="F254" s="4">
        <f>DCO!W254</f>
        <v>82.627030235162465</v>
      </c>
      <c r="G254" s="4">
        <f>'Poultry Fat'!W254</f>
        <v>156.06925307950729</v>
      </c>
      <c r="H254" s="4">
        <f>UCO!W254</f>
        <v>210.8</v>
      </c>
      <c r="I254" s="4">
        <f>'Yellow Grease'!W254</f>
        <v>243.62299999999999</v>
      </c>
      <c r="K254" s="4">
        <f t="shared" si="6"/>
        <v>164.64909999999998</v>
      </c>
      <c r="M254" s="4">
        <f>B254/'Feedstock Conversions'!$B$17</f>
        <v>8.5090362075401185</v>
      </c>
      <c r="N254" s="4">
        <f>C254/'Feedstock Conversions'!$B$13</f>
        <v>10.600523489932888</v>
      </c>
      <c r="O254" s="4">
        <f>D254/'Feedstock Conversions'!$B$20</f>
        <v>15.876821153776687</v>
      </c>
      <c r="P254" s="4">
        <f>E254/'Feedstock Conversions'!$B$21</f>
        <v>21.262428588977311</v>
      </c>
      <c r="Q254" s="4">
        <f>F254/'Feedstock Conversions'!$B$14</f>
        <v>10.076467101849081</v>
      </c>
      <c r="R254" s="4">
        <f>G254/'Feedstock Conversions'!$B$19</f>
        <v>20.948893030806346</v>
      </c>
      <c r="S254" s="4">
        <f>I254/'Feedstock Conversions'!$B$24</f>
        <v>29.002738095238094</v>
      </c>
      <c r="T254" s="4">
        <f>I254/'Feedstock Conversions'!$B$23</f>
        <v>29.601822600243011</v>
      </c>
    </row>
    <row r="255" spans="1:20" x14ac:dyDescent="0.2">
      <c r="A255" s="3">
        <f t="shared" si="5"/>
        <v>45240</v>
      </c>
      <c r="B255" s="4">
        <f>'Soybean Oil'!W255</f>
        <v>59.192771556550952</v>
      </c>
      <c r="C255" s="4">
        <f>'Canola Oil'!M255</f>
        <v>73.208899999999971</v>
      </c>
      <c r="D255" s="4">
        <f>BFT!W255</f>
        <v>118.92036394176932</v>
      </c>
      <c r="E255" s="4">
        <f>CWG!W255</f>
        <v>170.86716385218369</v>
      </c>
      <c r="F255" s="4">
        <f>DCO!W255</f>
        <v>86.107030235162426</v>
      </c>
      <c r="G255" s="4">
        <f>'Poultry Fat'!W255</f>
        <v>158.4992530795073</v>
      </c>
      <c r="H255" s="4">
        <f>UCO!W255</f>
        <v>220.85999999999996</v>
      </c>
      <c r="I255" s="4">
        <f>'Yellow Grease'!W255</f>
        <v>254.55199999999996</v>
      </c>
      <c r="K255" s="4">
        <f t="shared" si="6"/>
        <v>181.34309999999999</v>
      </c>
      <c r="M255" s="4">
        <f>B255/'Feedstock Conversions'!$B$17</f>
        <v>7.8923695408734602</v>
      </c>
      <c r="N255" s="4">
        <f>C255/'Feedstock Conversions'!$B$13</f>
        <v>9.8266979865771766</v>
      </c>
      <c r="O255" s="4">
        <f>D255/'Feedstock Conversions'!$B$20</f>
        <v>15.344563089260557</v>
      </c>
      <c r="P255" s="4">
        <f>E255/'Feedstock Conversions'!$B$21</f>
        <v>21.744357833059773</v>
      </c>
      <c r="Q255" s="4">
        <f>F255/'Feedstock Conversions'!$B$14</f>
        <v>10.500857345751516</v>
      </c>
      <c r="R255" s="4">
        <f>G255/'Feedstock Conversions'!$B$19</f>
        <v>21.275067527450645</v>
      </c>
      <c r="S255" s="4">
        <f>I255/'Feedstock Conversions'!$B$24</f>
        <v>30.30380952380952</v>
      </c>
      <c r="T255" s="4">
        <f>I255/'Feedstock Conversions'!$B$23</f>
        <v>30.929769137302547</v>
      </c>
    </row>
    <row r="256" spans="1:20" x14ac:dyDescent="0.2">
      <c r="A256" s="3">
        <f t="shared" si="5"/>
        <v>45247</v>
      </c>
      <c r="B256" s="4">
        <f>'Soybean Oil'!W256</f>
        <v>42.120271556550961</v>
      </c>
      <c r="C256" s="4">
        <f>'Canola Oil'!M256</f>
        <v>55.664800000000014</v>
      </c>
      <c r="D256" s="4">
        <f>BFT!W256</f>
        <v>130.42036394176932</v>
      </c>
      <c r="E256" s="4">
        <f>CWG!W256</f>
        <v>176.29676385218369</v>
      </c>
      <c r="F256" s="4">
        <f>DCO!W256</f>
        <v>71.857030235162426</v>
      </c>
      <c r="G256" s="4">
        <f>'Poultry Fat'!W256</f>
        <v>156.73425307950725</v>
      </c>
      <c r="H256" s="4">
        <f>UCO!W256</f>
        <v>245</v>
      </c>
      <c r="I256" s="4">
        <f>'Yellow Grease'!W256</f>
        <v>259.60499999999996</v>
      </c>
      <c r="K256" s="4">
        <f t="shared" si="6"/>
        <v>203.94019999999995</v>
      </c>
      <c r="M256" s="4">
        <f>B256/'Feedstock Conversions'!$B$17</f>
        <v>5.6160362075401284</v>
      </c>
      <c r="N256" s="4">
        <f>C256/'Feedstock Conversions'!$B$13</f>
        <v>7.4717852348993308</v>
      </c>
      <c r="O256" s="4">
        <f>D256/'Feedstock Conversions'!$B$20</f>
        <v>16.828434057002493</v>
      </c>
      <c r="P256" s="4">
        <f>E256/'Feedstock Conversions'!$B$21</f>
        <v>22.435322455101005</v>
      </c>
      <c r="Q256" s="4">
        <f>F256/'Feedstock Conversions'!$B$14</f>
        <v>8.7630524677027353</v>
      </c>
      <c r="R256" s="4">
        <f>G256/'Feedstock Conversions'!$B$19</f>
        <v>21.038154775772785</v>
      </c>
      <c r="S256" s="4">
        <f>I256/'Feedstock Conversions'!$B$24</f>
        <v>30.905357142857138</v>
      </c>
      <c r="T256" s="4">
        <f>I256/'Feedstock Conversions'!$B$23</f>
        <v>31.543742405832315</v>
      </c>
    </row>
    <row r="257" spans="1:21" x14ac:dyDescent="0.2">
      <c r="A257" s="3">
        <f t="shared" si="5"/>
        <v>45254</v>
      </c>
      <c r="B257" s="4">
        <f>'Soybean Oil'!W257</f>
        <v>32.846521556550897</v>
      </c>
      <c r="C257" s="4">
        <f>'Canola Oil'!M257</f>
        <v>48.874124999999992</v>
      </c>
      <c r="D257" s="4">
        <f>BFT!W257</f>
        <v>130.42036394176932</v>
      </c>
      <c r="E257" s="4">
        <f>CWG!W257</f>
        <v>185.33346385218368</v>
      </c>
      <c r="F257" s="4">
        <f>DCO!W257</f>
        <v>68.577030235162454</v>
      </c>
      <c r="G257" s="4">
        <f>'Poultry Fat'!W257</f>
        <v>158.22425307950732</v>
      </c>
      <c r="H257" s="4">
        <f>UCO!W257</f>
        <v>245</v>
      </c>
      <c r="I257" s="4">
        <f>'Yellow Grease'!W257</f>
        <v>259.60499999999996</v>
      </c>
      <c r="K257" s="4">
        <f t="shared" si="6"/>
        <v>210.73087499999997</v>
      </c>
      <c r="M257" s="4">
        <f>B257/'Feedstock Conversions'!$B$17</f>
        <v>4.3795362075401192</v>
      </c>
      <c r="N257" s="4">
        <f>C257/'Feedstock Conversions'!$B$13</f>
        <v>6.5602852348993279</v>
      </c>
      <c r="O257" s="4">
        <f>D257/'Feedstock Conversions'!$B$20</f>
        <v>16.828434057002493</v>
      </c>
      <c r="P257" s="4">
        <f>E257/'Feedstock Conversions'!$B$21</f>
        <v>23.585322455101004</v>
      </c>
      <c r="Q257" s="4">
        <f>F257/'Feedstock Conversions'!$B$14</f>
        <v>8.3630524677027385</v>
      </c>
      <c r="R257" s="4">
        <f>G257/'Feedstock Conversions'!$B$19</f>
        <v>21.238154775772795</v>
      </c>
      <c r="S257" s="4">
        <f>I257/'Feedstock Conversions'!$B$24</f>
        <v>30.905357142857138</v>
      </c>
      <c r="T257" s="4">
        <f>I257/'Feedstock Conversions'!$B$23</f>
        <v>31.543742405832315</v>
      </c>
    </row>
    <row r="258" spans="1:21" x14ac:dyDescent="0.2">
      <c r="A258" s="3">
        <f t="shared" si="5"/>
        <v>45261</v>
      </c>
      <c r="B258" s="4">
        <f>'Soybean Oil'!W258</f>
        <v>30.897771556550992</v>
      </c>
      <c r="C258" s="4">
        <f>'Canola Oil'!M258</f>
        <v>48.371699999999919</v>
      </c>
      <c r="D258" s="4">
        <f>BFT!W258</f>
        <v>121.92036394176932</v>
      </c>
      <c r="E258" s="4">
        <f>CWG!W258</f>
        <v>185.47726385218374</v>
      </c>
      <c r="F258" s="4">
        <f>DCO!W258</f>
        <v>74.837030235162445</v>
      </c>
      <c r="G258" s="4">
        <f>'Poultry Fat'!W258</f>
        <v>149.72425307950732</v>
      </c>
      <c r="H258" s="4">
        <f>UCO!W258</f>
        <v>240.7</v>
      </c>
      <c r="I258" s="4">
        <f>'Yellow Grease'!W258</f>
        <v>251.10499999999996</v>
      </c>
      <c r="K258" s="4">
        <f t="shared" si="6"/>
        <v>202.73330000000004</v>
      </c>
      <c r="M258" s="4">
        <f>B258/'Feedstock Conversions'!$B$17</f>
        <v>4.1197028742067987</v>
      </c>
      <c r="N258" s="4">
        <f>C258/'Feedstock Conversions'!$B$13</f>
        <v>6.4928456375838817</v>
      </c>
      <c r="O258" s="4">
        <f>D258/'Feedstock Conversions'!$B$20</f>
        <v>15.731659863454107</v>
      </c>
      <c r="P258" s="4">
        <f>E258/'Feedstock Conversions'!$B$21</f>
        <v>23.60362227693863</v>
      </c>
      <c r="Q258" s="4">
        <f>F258/'Feedstock Conversions'!$B$14</f>
        <v>9.1264671018490802</v>
      </c>
      <c r="R258" s="4">
        <f>G258/'Feedstock Conversions'!$B$19</f>
        <v>20.097215178457358</v>
      </c>
      <c r="S258" s="4">
        <f>I258/'Feedstock Conversions'!$B$24</f>
        <v>29.893452380952375</v>
      </c>
      <c r="T258" s="4">
        <f>I258/'Feedstock Conversions'!$B$23</f>
        <v>30.510935601458073</v>
      </c>
    </row>
    <row r="259" spans="1:21" x14ac:dyDescent="0.2">
      <c r="A259" s="3">
        <f t="shared" si="5"/>
        <v>45268</v>
      </c>
      <c r="B259" s="4">
        <f>'Soybean Oil'!W259</f>
        <v>46.522771556550879</v>
      </c>
      <c r="C259" s="4">
        <f>'Canola Oil'!M259</f>
        <v>59.791699999999992</v>
      </c>
      <c r="D259" s="4">
        <f>BFT!W259</f>
        <v>141.57036394176936</v>
      </c>
      <c r="E259" s="4">
        <f>CWG!W259</f>
        <v>205.80096385218371</v>
      </c>
      <c r="F259" s="4">
        <f>DCO!W259</f>
        <v>93.197030235162458</v>
      </c>
      <c r="G259" s="4">
        <f>'Poultry Fat'!W259</f>
        <v>155.9292530795073</v>
      </c>
      <c r="H259" s="4">
        <f>UCO!W259</f>
        <v>246.5</v>
      </c>
      <c r="I259" s="4">
        <f>'Yellow Grease'!W259</f>
        <v>253.89699999999999</v>
      </c>
      <c r="K259" s="4">
        <f t="shared" si="6"/>
        <v>194.1053</v>
      </c>
      <c r="M259" s="4">
        <f>B259/'Feedstock Conversions'!$B$17</f>
        <v>6.2030362075401175</v>
      </c>
      <c r="N259" s="4">
        <f>C259/'Feedstock Conversions'!$B$13</f>
        <v>8.0257315436241594</v>
      </c>
      <c r="O259" s="4">
        <f>D259/'Feedstock Conversions'!$B$20</f>
        <v>18.267143734421854</v>
      </c>
      <c r="P259" s="4">
        <f>E259/'Feedstock Conversions'!$B$21</f>
        <v>26.189992854693781</v>
      </c>
      <c r="Q259" s="4">
        <f>F259/'Feedstock Conversions'!$B$14</f>
        <v>11.365491492092984</v>
      </c>
      <c r="R259" s="4">
        <f>G259/'Feedstock Conversions'!$B$19</f>
        <v>20.930101084497625</v>
      </c>
      <c r="S259" s="4">
        <f>I259/'Feedstock Conversions'!$B$24</f>
        <v>30.22583333333333</v>
      </c>
      <c r="T259" s="4">
        <f>I259/'Feedstock Conversions'!$B$23</f>
        <v>30.850182260024297</v>
      </c>
    </row>
    <row r="260" spans="1:21" x14ac:dyDescent="0.2">
      <c r="A260" s="3">
        <f t="shared" si="5"/>
        <v>45275</v>
      </c>
      <c r="B260" s="4">
        <f>'Soybean Oil'!W260</f>
        <v>51.987771556550967</v>
      </c>
      <c r="C260" s="4">
        <f>'Canola Oil'!M260</f>
        <v>64.468600000000038</v>
      </c>
      <c r="D260" s="4">
        <f>BFT!W260</f>
        <v>160.72036394176939</v>
      </c>
      <c r="E260" s="4">
        <f>CWG!W260</f>
        <v>231.5181638521837</v>
      </c>
      <c r="F260" s="4">
        <f>DCO!W260</f>
        <v>102.03703023516243</v>
      </c>
      <c r="G260" s="4">
        <f>'Poultry Fat'!W260</f>
        <v>159.39925307950728</v>
      </c>
      <c r="H260" s="4">
        <f>UCO!W260</f>
        <v>250.54000000000002</v>
      </c>
      <c r="I260" s="4">
        <f>'Yellow Grease'!W260</f>
        <v>271.00299999999999</v>
      </c>
      <c r="K260" s="4">
        <f t="shared" si="6"/>
        <v>206.53439999999995</v>
      </c>
      <c r="M260" s="4">
        <f>B260/'Feedstock Conversions'!$B$17</f>
        <v>6.9317028742067954</v>
      </c>
      <c r="N260" s="4">
        <f>C260/'Feedstock Conversions'!$B$13</f>
        <v>8.6535033557047036</v>
      </c>
      <c r="O260" s="4">
        <f>D260/'Feedstock Conversions'!$B$20</f>
        <v>20.738111476357339</v>
      </c>
      <c r="P260" s="4">
        <f>E260/'Feedstock Conversions'!$B$21</f>
        <v>29.462734010204088</v>
      </c>
      <c r="Q260" s="4">
        <f>F260/'Feedstock Conversions'!$B$14</f>
        <v>12.443540272580785</v>
      </c>
      <c r="R260" s="4">
        <f>G260/'Feedstock Conversions'!$B$19</f>
        <v>21.395872896578158</v>
      </c>
      <c r="S260" s="4">
        <f>I260/'Feedstock Conversions'!$B$24</f>
        <v>32.2622619047619</v>
      </c>
      <c r="T260" s="4">
        <f>I260/'Feedstock Conversions'!$B$23</f>
        <v>32.928675577156739</v>
      </c>
    </row>
    <row r="261" spans="1:21" x14ac:dyDescent="0.2">
      <c r="A261" s="3">
        <f t="shared" si="5"/>
        <v>45282</v>
      </c>
      <c r="B261" s="4">
        <f>'Soybean Oil'!W261</f>
        <v>55.152771556550931</v>
      </c>
      <c r="C261" s="4">
        <f>'Canola Oil'!M261</f>
        <v>60.494999999999948</v>
      </c>
      <c r="D261" s="4">
        <f>BFT!W261</f>
        <v>164.02036394176935</v>
      </c>
      <c r="E261" s="4">
        <f>CWG!W261</f>
        <v>232.59036385218366</v>
      </c>
      <c r="F261" s="4">
        <f>DCO!W261</f>
        <v>109.15703023516244</v>
      </c>
      <c r="G261" s="4">
        <f>'Poultry Fat'!W261</f>
        <v>153.39925307950728</v>
      </c>
      <c r="H261" s="4">
        <f>UCO!W261</f>
        <v>245.8</v>
      </c>
      <c r="I261" s="4">
        <f>'Yellow Grease'!W261</f>
        <v>268.29499999999996</v>
      </c>
      <c r="K261" s="4">
        <f t="shared" si="6"/>
        <v>207.8</v>
      </c>
      <c r="M261" s="4">
        <f>B261/'Feedstock Conversions'!$B$17</f>
        <v>7.3537028742067907</v>
      </c>
      <c r="N261" s="4">
        <f>C261/'Feedstock Conversions'!$B$13</f>
        <v>8.1201342281879114</v>
      </c>
      <c r="O261" s="4">
        <f>D261/'Feedstock Conversions'!$B$20</f>
        <v>21.163917927970239</v>
      </c>
      <c r="P261" s="4">
        <f>E261/'Feedstock Conversions'!$B$21</f>
        <v>29.599180943265928</v>
      </c>
      <c r="Q261" s="4">
        <f>F261/'Feedstock Conversions'!$B$14</f>
        <v>13.311832955507615</v>
      </c>
      <c r="R261" s="4">
        <f>G261/'Feedstock Conversions'!$B$19</f>
        <v>20.590503769061378</v>
      </c>
      <c r="S261" s="4">
        <f>I261/'Feedstock Conversions'!$B$24</f>
        <v>31.939880952380946</v>
      </c>
      <c r="T261" s="4">
        <f>I261/'Feedstock Conversions'!$B$23</f>
        <v>32.599635479951388</v>
      </c>
    </row>
    <row r="262" spans="1:21" x14ac:dyDescent="0.2">
      <c r="A262" s="3">
        <f t="shared" si="5"/>
        <v>45289</v>
      </c>
      <c r="B262" s="4">
        <f>'Soybean Oil'!W262</f>
        <v>62.909021556551011</v>
      </c>
      <c r="C262" s="4">
        <f>'Canola Oil'!M262</f>
        <v>68.483124999999973</v>
      </c>
      <c r="D262" s="4">
        <f>BFT!W262</f>
        <v>160.92036394176932</v>
      </c>
      <c r="E262" s="4">
        <f>CWG!W262</f>
        <v>228.37646385218369</v>
      </c>
      <c r="F262" s="4">
        <f>DCO!W262</f>
        <v>112.47703023516243</v>
      </c>
      <c r="G262" s="4">
        <f>'Poultry Fat'!W262</f>
        <v>145.64925307950728</v>
      </c>
      <c r="H262" s="4">
        <f>UCO!W262</f>
        <v>238.05</v>
      </c>
      <c r="I262" s="4">
        <f>'Yellow Grease'!W262</f>
        <v>260.54499999999996</v>
      </c>
      <c r="K262" s="4">
        <f t="shared" si="6"/>
        <v>192.06187499999999</v>
      </c>
      <c r="M262" s="4">
        <f>B262/'Feedstock Conversions'!$B$17</f>
        <v>8.3878695408734689</v>
      </c>
      <c r="N262" s="4">
        <f>C262/'Feedstock Conversions'!$B$13</f>
        <v>9.1923657718120761</v>
      </c>
      <c r="O262" s="4">
        <f>D262/'Feedstock Conversions'!$B$20</f>
        <v>20.763917927970237</v>
      </c>
      <c r="P262" s="4">
        <f>E262/'Feedstock Conversions'!$B$21</f>
        <v>29.062924898470818</v>
      </c>
      <c r="Q262" s="4">
        <f>F262/'Feedstock Conversions'!$B$14</f>
        <v>13.716711004288102</v>
      </c>
      <c r="R262" s="4">
        <f>G262/'Feedstock Conversions'!$B$19</f>
        <v>19.55023531268554</v>
      </c>
      <c r="S262" s="4">
        <f>I262/'Feedstock Conversions'!$B$24</f>
        <v>31.017261904761899</v>
      </c>
      <c r="T262" s="4">
        <f>I262/'Feedstock Conversions'!$B$23</f>
        <v>31.657958687727817</v>
      </c>
    </row>
    <row r="263" spans="1:21" x14ac:dyDescent="0.2">
      <c r="A263" s="3">
        <f t="shared" si="5"/>
        <v>45296</v>
      </c>
      <c r="B263" s="4">
        <f>'Soybean Oil'!W263</f>
        <v>64.603149496080619</v>
      </c>
      <c r="C263" s="4">
        <f>'Canola Oil'!M263</f>
        <v>74.627250000000004</v>
      </c>
      <c r="D263" s="4">
        <f>BFT!W263</f>
        <v>161.64700447928334</v>
      </c>
      <c r="E263" s="4">
        <f>CWG!W263</f>
        <v>234.0418998320269</v>
      </c>
      <c r="F263" s="4">
        <f>DCO!W263</f>
        <v>98.968443449048209</v>
      </c>
      <c r="G263" s="4">
        <f>'Poultry Fat'!W263</f>
        <v>148.16187849944009</v>
      </c>
      <c r="H263" s="4">
        <f>UCO!W263</f>
        <v>248.34999999999997</v>
      </c>
      <c r="I263" s="4">
        <f>'Yellow Grease'!W263</f>
        <v>259.29499999999996</v>
      </c>
      <c r="J263" s="6">
        <f>B263*0.55+I263*0.1+F263*0.1+D263*0.05+C263*0.11+((E263*0.33+G263*0.33+H263*0.33)*0.09)</f>
        <v>106.37687150815788</v>
      </c>
      <c r="K263" s="4">
        <f t="shared" si="6"/>
        <v>184.66774999999996</v>
      </c>
      <c r="M263" s="4">
        <f>B263/'Feedstock Conversions'!$B$17</f>
        <v>8.6137532661440819</v>
      </c>
      <c r="N263" s="4">
        <f>C263/'Feedstock Conversions'!$B$13</f>
        <v>10.017080536912752</v>
      </c>
      <c r="O263" s="4">
        <f>D263/'Feedstock Conversions'!$B$20</f>
        <v>20.857677997326881</v>
      </c>
      <c r="P263" s="4">
        <f>E263/'Feedstock Conversions'!$B$21</f>
        <v>29.783901734795993</v>
      </c>
      <c r="Q263" s="4">
        <f>F263/'Feedstock Conversions'!$B$14</f>
        <v>12.069322371835149</v>
      </c>
      <c r="R263" s="4">
        <f>G263/'Feedstock Conversions'!$B$19</f>
        <v>19.887500469723502</v>
      </c>
      <c r="S263" s="4">
        <f>I263/'Feedstock Conversions'!$B$24</f>
        <v>30.868452380952373</v>
      </c>
      <c r="T263" s="4">
        <f>I263/'Feedstock Conversions'!$B$23</f>
        <v>31.506075334143372</v>
      </c>
      <c r="U263" s="6">
        <f>M263*0.55+T263*0.1+Q263*0.1+O263*0.05+N263*0.11+((P263*0.33+R263*0.33+S263*0.33)*0.09)</f>
        <v>13.631900507092361</v>
      </c>
    </row>
    <row r="264" spans="1:21" x14ac:dyDescent="0.2">
      <c r="A264" s="3">
        <f t="shared" si="5"/>
        <v>45303</v>
      </c>
      <c r="B264" s="4">
        <f>'Soybean Oil'!W264</f>
        <v>61.220649496080682</v>
      </c>
      <c r="C264" s="4">
        <f>'Canola Oil'!M264</f>
        <v>69.344800000000021</v>
      </c>
      <c r="D264" s="4">
        <f>BFT!W264</f>
        <v>161.94700447928335</v>
      </c>
      <c r="E264" s="4">
        <f>CWG!W264</f>
        <v>226.02414983202692</v>
      </c>
      <c r="F264" s="4">
        <f>DCO!W264</f>
        <v>111.2884434490482</v>
      </c>
      <c r="G264" s="4">
        <f>'Poultry Fat'!W264</f>
        <v>146.98437849944008</v>
      </c>
      <c r="H264" s="4">
        <f>UCO!W264</f>
        <v>250.89999999999998</v>
      </c>
      <c r="I264" s="4">
        <f>'Yellow Grease'!W264</f>
        <v>267.57799999999997</v>
      </c>
      <c r="J264" s="6">
        <f t="shared" ref="J264:J309" si="7">B264*0.55+I264*0.1+F264*0.1+D264*0.05+C264*0.11+((E264*0.33+G264*0.33+H264*0.33)*0.09)</f>
        <v>105.81336308315794</v>
      </c>
      <c r="K264" s="4">
        <f t="shared" si="6"/>
        <v>198.23319999999995</v>
      </c>
      <c r="M264" s="4">
        <f>B264/'Feedstock Conversions'!$B$17</f>
        <v>8.1627532661440902</v>
      </c>
      <c r="N264" s="4">
        <f>C264/'Feedstock Conversions'!$B$13</f>
        <v>9.3080268456375865</v>
      </c>
      <c r="O264" s="4">
        <f>D264/'Feedstock Conversions'!$B$20</f>
        <v>20.89638767474624</v>
      </c>
      <c r="P264" s="4">
        <f>E264/'Feedstock Conversions'!$B$21</f>
        <v>28.763572134388767</v>
      </c>
      <c r="Q264" s="4">
        <f>F264/'Feedstock Conversions'!$B$14</f>
        <v>13.571761396225392</v>
      </c>
      <c r="R264" s="4">
        <f>G264/'Feedstock Conversions'!$B$19</f>
        <v>19.729446778448334</v>
      </c>
      <c r="S264" s="4">
        <f>I264/'Feedstock Conversions'!$B$24</f>
        <v>31.854523809523805</v>
      </c>
      <c r="T264" s="4">
        <f>I264/'Feedstock Conversions'!$B$23</f>
        <v>32.512515188335357</v>
      </c>
      <c r="U264" s="6">
        <f t="shared" ref="U264:U309" si="8">M264*0.55+T264*0.1+Q264*0.1+O264*0.05+N264*0.11+((P264*0.33+R264*0.33+S264*0.33)*0.09)</f>
        <v>13.552966310446891</v>
      </c>
    </row>
    <row r="265" spans="1:21" x14ac:dyDescent="0.2">
      <c r="A265" s="3">
        <f t="shared" si="5"/>
        <v>45310</v>
      </c>
      <c r="B265" s="4">
        <f>'Soybean Oil'!W265</f>
        <v>63.12189949608063</v>
      </c>
      <c r="C265" s="4">
        <f>'Canola Oil'!M265</f>
        <v>70.262124999999969</v>
      </c>
      <c r="D265" s="4">
        <f>BFT!W265</f>
        <v>162.14700447928334</v>
      </c>
      <c r="E265" s="4">
        <f>CWG!W265</f>
        <v>220.02414983202692</v>
      </c>
      <c r="F265" s="4">
        <f>DCO!W265</f>
        <v>108.56844344904823</v>
      </c>
      <c r="G265" s="4">
        <f>'Poultry Fat'!W265</f>
        <v>142.47437849944009</v>
      </c>
      <c r="H265" s="4">
        <f>UCO!W265</f>
        <v>244.89999999999998</v>
      </c>
      <c r="I265" s="4">
        <f>'Yellow Grease'!W265</f>
        <v>273.10000000000002</v>
      </c>
      <c r="J265" s="6">
        <f t="shared" si="7"/>
        <v>106.7598093331579</v>
      </c>
      <c r="K265" s="4">
        <f t="shared" si="6"/>
        <v>202.83787500000005</v>
      </c>
      <c r="M265" s="4">
        <f>B265/'Feedstock Conversions'!$B$17</f>
        <v>8.4162532661440839</v>
      </c>
      <c r="N265" s="4">
        <f>C265/'Feedstock Conversions'!$B$13</f>
        <v>9.4311577181208008</v>
      </c>
      <c r="O265" s="4">
        <f>D265/'Feedstock Conversions'!$B$20</f>
        <v>20.922194126359141</v>
      </c>
      <c r="P265" s="4">
        <f>E265/'Feedstock Conversions'!$B$21</f>
        <v>28.000019067450616</v>
      </c>
      <c r="Q265" s="4">
        <f>F265/'Feedstock Conversions'!$B$14</f>
        <v>13.240054079152225</v>
      </c>
      <c r="R265" s="4">
        <f>G265/'Feedstock Conversions'!$B$19</f>
        <v>19.124077650931557</v>
      </c>
      <c r="S265" s="4">
        <f>I265/'Feedstock Conversions'!$B$24</f>
        <v>32.511904761904766</v>
      </c>
      <c r="T265" s="4">
        <f>I265/'Feedstock Conversions'!$B$23</f>
        <v>33.183475091130013</v>
      </c>
      <c r="U265" s="6">
        <f t="shared" si="8"/>
        <v>13.720018512683238</v>
      </c>
    </row>
    <row r="266" spans="1:21" x14ac:dyDescent="0.2">
      <c r="A266" s="3">
        <f t="shared" si="5"/>
        <v>45317</v>
      </c>
      <c r="B266" s="4">
        <f>'Soybean Oil'!W266</f>
        <v>56.09064949608063</v>
      </c>
      <c r="C266" s="4">
        <f>'Canola Oil'!M266</f>
        <v>63.79649999999998</v>
      </c>
      <c r="D266" s="4">
        <f>BFT!W266</f>
        <v>156.14700447928334</v>
      </c>
      <c r="E266" s="4">
        <f>CWG!W266</f>
        <v>214.02414983202692</v>
      </c>
      <c r="F266" s="4">
        <f>DCO!W266</f>
        <v>102.56844344904823</v>
      </c>
      <c r="G266" s="4">
        <f>'Poultry Fat'!W266</f>
        <v>136.47437849944009</v>
      </c>
      <c r="H266" s="4">
        <f>UCO!W266</f>
        <v>238.89999999999998</v>
      </c>
      <c r="I266" s="4">
        <f>'Yellow Grease'!W266</f>
        <v>267.10000000000002</v>
      </c>
      <c r="J266" s="6">
        <f t="shared" si="7"/>
        <v>100.14680308315791</v>
      </c>
      <c r="K266" s="4">
        <f t="shared" si="6"/>
        <v>203.30350000000004</v>
      </c>
      <c r="M266" s="4">
        <f>B266/'Feedstock Conversions'!$B$17</f>
        <v>7.4787532661440839</v>
      </c>
      <c r="N266" s="4">
        <f>C266/'Feedstock Conversions'!$B$13</f>
        <v>8.5632885906040244</v>
      </c>
      <c r="O266" s="4">
        <f>D266/'Feedstock Conversions'!$B$20</f>
        <v>20.148000577972045</v>
      </c>
      <c r="P266" s="4">
        <f>E266/'Feedstock Conversions'!$B$21</f>
        <v>27.236466000512461</v>
      </c>
      <c r="Q266" s="4">
        <f>F266/'Feedstock Conversions'!$B$14</f>
        <v>12.508346762079054</v>
      </c>
      <c r="R266" s="4">
        <f>G266/'Feedstock Conversions'!$B$19</f>
        <v>18.318708523414777</v>
      </c>
      <c r="S266" s="4">
        <f>I266/'Feedstock Conversions'!$B$24</f>
        <v>31.797619047619047</v>
      </c>
      <c r="T266" s="4">
        <f>I266/'Feedstock Conversions'!$B$23</f>
        <v>32.454434993924664</v>
      </c>
      <c r="U266" s="6">
        <f t="shared" si="8"/>
        <v>12.85633221491959</v>
      </c>
    </row>
    <row r="267" spans="1:21" x14ac:dyDescent="0.2">
      <c r="A267" s="3">
        <f t="shared" si="5"/>
        <v>45324</v>
      </c>
      <c r="B267" s="4">
        <f>'Soybean Oil'!W267</f>
        <v>66.340649496080687</v>
      </c>
      <c r="C267" s="4">
        <f>'Canola Oil'!M267</f>
        <v>79.538999999999987</v>
      </c>
      <c r="D267" s="4">
        <f>BFT!W267</f>
        <v>161.44700447928335</v>
      </c>
      <c r="E267" s="4">
        <f>CWG!W267</f>
        <v>211.59574983202691</v>
      </c>
      <c r="F267" s="4">
        <f>DCO!W267</f>
        <v>101.02844344904827</v>
      </c>
      <c r="G267" s="4">
        <f>'Poultry Fat'!W267</f>
        <v>132.47437849944015</v>
      </c>
      <c r="H267" s="4">
        <f>UCO!W267</f>
        <v>234.89999999999992</v>
      </c>
      <c r="I267" s="4">
        <f>'Yellow Grease'!W267</f>
        <v>263.10000000000002</v>
      </c>
      <c r="J267" s="6">
        <f t="shared" si="7"/>
        <v>106.91725460315794</v>
      </c>
      <c r="K267" s="4">
        <f t="shared" si="6"/>
        <v>183.56100000000004</v>
      </c>
      <c r="M267" s="4">
        <f>B267/'Feedstock Conversions'!$B$17</f>
        <v>8.8454199328107581</v>
      </c>
      <c r="N267" s="4">
        <f>C267/'Feedstock Conversions'!$B$13</f>
        <v>10.676375838926173</v>
      </c>
      <c r="O267" s="4">
        <f>D267/'Feedstock Conversions'!$B$20</f>
        <v>20.83187154571398</v>
      </c>
      <c r="P267" s="4">
        <f>E267/'Feedstock Conversions'!$B$21</f>
        <v>26.927430622553693</v>
      </c>
      <c r="Q267" s="4">
        <f>F267/'Feedstock Conversions'!$B$14</f>
        <v>12.320541884030277</v>
      </c>
      <c r="R267" s="4">
        <f>G267/'Feedstock Conversions'!$B$19</f>
        <v>17.781795771736931</v>
      </c>
      <c r="S267" s="4">
        <f>I267/'Feedstock Conversions'!$B$24</f>
        <v>31.321428571428573</v>
      </c>
      <c r="T267" s="4">
        <f>I267/'Feedstock Conversions'!$B$23</f>
        <v>31.968408262454435</v>
      </c>
      <c r="U267" s="6">
        <f t="shared" si="8"/>
        <v>13.767981349743827</v>
      </c>
    </row>
    <row r="268" spans="1:21" x14ac:dyDescent="0.2">
      <c r="A268" s="3">
        <f t="shared" si="5"/>
        <v>45331</v>
      </c>
      <c r="B268" s="4">
        <f>'Soybean Oil'!W268</f>
        <v>59.470649496080625</v>
      </c>
      <c r="C268" s="4">
        <f>'Canola Oil'!M268</f>
        <v>70.087299999999971</v>
      </c>
      <c r="D268" s="4">
        <f>BFT!W268</f>
        <v>159.22200447928338</v>
      </c>
      <c r="E268" s="4">
        <f>CWG!W268</f>
        <v>205.05964983202693</v>
      </c>
      <c r="F268" s="4">
        <f>DCO!W268</f>
        <v>99.668443449048141</v>
      </c>
      <c r="G268" s="4">
        <f>'Poultry Fat'!W268</f>
        <v>129.47437849944009</v>
      </c>
      <c r="H268" s="4">
        <f>UCO!W268</f>
        <v>231.89999999999998</v>
      </c>
      <c r="I268" s="4">
        <f>'Yellow Grease'!W268</f>
        <v>260.10000000000002</v>
      </c>
      <c r="J268" s="6">
        <f t="shared" si="7"/>
        <v>101.17949543315791</v>
      </c>
      <c r="K268" s="4">
        <f t="shared" si="6"/>
        <v>190.01270000000005</v>
      </c>
      <c r="M268" s="4">
        <f>B268/'Feedstock Conversions'!$B$17</f>
        <v>7.9294199328107497</v>
      </c>
      <c r="N268" s="4">
        <f>C268/'Feedstock Conversions'!$B$13</f>
        <v>9.4076912751677817</v>
      </c>
      <c r="O268" s="4">
        <f>D268/'Feedstock Conversions'!$B$20</f>
        <v>20.544774771520437</v>
      </c>
      <c r="P268" s="4">
        <f>E268/'Feedstock Conversions'!$B$21</f>
        <v>26.095654089084618</v>
      </c>
      <c r="Q268" s="4">
        <f>F268/'Feedstock Conversions'!$B$14</f>
        <v>12.154688225493677</v>
      </c>
      <c r="R268" s="4">
        <f>G268/'Feedstock Conversions'!$B$19</f>
        <v>17.379111207978536</v>
      </c>
      <c r="S268" s="4">
        <f>I268/'Feedstock Conversions'!$B$24</f>
        <v>30.964285714285715</v>
      </c>
      <c r="T268" s="4">
        <f>I268/'Feedstock Conversions'!$B$23</f>
        <v>31.603888213851764</v>
      </c>
      <c r="U268" s="6">
        <f t="shared" si="8"/>
        <v>13.009963200861996</v>
      </c>
    </row>
    <row r="269" spans="1:21" x14ac:dyDescent="0.2">
      <c r="A269" s="3">
        <f t="shared" si="5"/>
        <v>45338</v>
      </c>
      <c r="B269" s="4">
        <f>'Soybean Oil'!W269</f>
        <v>60.980649496080673</v>
      </c>
      <c r="C269" s="4">
        <f>'Canola Oil'!M269</f>
        <v>68.946399999999983</v>
      </c>
      <c r="D269" s="4">
        <f>BFT!W269</f>
        <v>141.82200447928335</v>
      </c>
      <c r="E269" s="4">
        <f>CWG!W269</f>
        <v>199.27384983202688</v>
      </c>
      <c r="F269" s="4">
        <f>DCO!W269</f>
        <v>94.668443449048198</v>
      </c>
      <c r="G269" s="4">
        <f>'Poultry Fat'!W269</f>
        <v>124.47437849944009</v>
      </c>
      <c r="H269" s="4">
        <f>UCO!W269</f>
        <v>226.89999999999998</v>
      </c>
      <c r="I269" s="4">
        <f>'Yellow Grease'!W269</f>
        <v>255.1</v>
      </c>
      <c r="J269" s="6">
        <f t="shared" si="7"/>
        <v>99.545658173157918</v>
      </c>
      <c r="K269" s="4">
        <f t="shared" si="6"/>
        <v>186.15360000000001</v>
      </c>
      <c r="M269" s="4">
        <f>B269/'Feedstock Conversions'!$B$17</f>
        <v>8.1307532661440902</v>
      </c>
      <c r="N269" s="4">
        <f>C269/'Feedstock Conversions'!$B$13</f>
        <v>9.2545503355704675</v>
      </c>
      <c r="O269" s="4">
        <f>D269/'Feedstock Conversions'!$B$20</f>
        <v>18.299613481197852</v>
      </c>
      <c r="P269" s="4">
        <f>E269/'Feedstock Conversions'!$B$21</f>
        <v>25.359359866636154</v>
      </c>
      <c r="Q269" s="4">
        <f>F269/'Feedstock Conversions'!$B$14</f>
        <v>11.544932127932707</v>
      </c>
      <c r="R269" s="4">
        <f>G269/'Feedstock Conversions'!$B$19</f>
        <v>16.707970268381221</v>
      </c>
      <c r="S269" s="4">
        <f>I269/'Feedstock Conversions'!$B$24</f>
        <v>30.369047619047617</v>
      </c>
      <c r="T269" s="4">
        <f>I269/'Feedstock Conversions'!$B$23</f>
        <v>30.99635479951397</v>
      </c>
      <c r="U269" s="6">
        <f t="shared" si="8"/>
        <v>12.810384619392293</v>
      </c>
    </row>
    <row r="270" spans="1:21" x14ac:dyDescent="0.2">
      <c r="A270" s="3">
        <f t="shared" si="5"/>
        <v>45345</v>
      </c>
      <c r="B270" s="4">
        <f>'Soybean Oil'!W270</f>
        <v>50.62189949608063</v>
      </c>
      <c r="C270" s="4">
        <f>'Canola Oil'!M270</f>
        <v>61.299624999999992</v>
      </c>
      <c r="D270" s="4">
        <f>BFT!W270</f>
        <v>121.52200447928334</v>
      </c>
      <c r="E270" s="4">
        <f>CWG!W270</f>
        <v>171.54114983202692</v>
      </c>
      <c r="F270" s="4">
        <f>DCO!W270</f>
        <v>85.368443449048186</v>
      </c>
      <c r="G270" s="4">
        <f>'Poultry Fat'!W270</f>
        <v>101.84937849944009</v>
      </c>
      <c r="H270" s="4">
        <f>UCO!W270</f>
        <v>204.27499999999998</v>
      </c>
      <c r="I270" s="4">
        <f>'Yellow Grease'!W270</f>
        <v>232.47499999999999</v>
      </c>
      <c r="J270" s="6">
        <f t="shared" si="7"/>
        <v>86.632114233157907</v>
      </c>
      <c r="K270" s="4">
        <f t="shared" si="6"/>
        <v>171.175375</v>
      </c>
      <c r="M270" s="4">
        <f>B270/'Feedstock Conversions'!$B$17</f>
        <v>6.7495865994774169</v>
      </c>
      <c r="N270" s="4">
        <f>C270/'Feedstock Conversions'!$B$13</f>
        <v>8.2281375838926163</v>
      </c>
      <c r="O270" s="4">
        <f>D270/'Feedstock Conversions'!$B$20</f>
        <v>15.680258642488173</v>
      </c>
      <c r="P270" s="4">
        <f>E270/'Feedstock Conversions'!$B$21</f>
        <v>21.830128510056877</v>
      </c>
      <c r="Q270" s="4">
        <f>F270/'Feedstock Conversions'!$B$14</f>
        <v>10.410785786469292</v>
      </c>
      <c r="R270" s="4">
        <f>G270/'Feedstock Conversions'!$B$19</f>
        <v>13.671057516703367</v>
      </c>
      <c r="S270" s="4">
        <f>I270/'Feedstock Conversions'!$B$24</f>
        <v>27.675595238095237</v>
      </c>
      <c r="T270" s="4">
        <f>I270/'Feedstock Conversions'!$B$23</f>
        <v>28.247266099635478</v>
      </c>
      <c r="U270" s="6">
        <f t="shared" si="8"/>
        <v>11.143536288241862</v>
      </c>
    </row>
    <row r="271" spans="1:21" x14ac:dyDescent="0.2">
      <c r="A271" s="3">
        <f t="shared" si="5"/>
        <v>45352</v>
      </c>
      <c r="B271" s="4">
        <f>'Soybean Oil'!W271</f>
        <v>43.63064949608065</v>
      </c>
      <c r="C271" s="4">
        <f>'Canola Oil'!M271</f>
        <v>91.279605005384042</v>
      </c>
      <c r="D271" s="4">
        <f>BFT!W271</f>
        <v>116.14700447928334</v>
      </c>
      <c r="E271" s="4">
        <f>CWG!W271</f>
        <v>166.16614983202692</v>
      </c>
      <c r="F271" s="4">
        <f>DCO!W271</f>
        <v>89.628443449048177</v>
      </c>
      <c r="G271" s="4">
        <f>'Poultry Fat'!W271</f>
        <v>96.474378499440093</v>
      </c>
      <c r="H271" s="4">
        <f>UCO!W271</f>
        <v>202.68</v>
      </c>
      <c r="I271" s="4">
        <f>'Yellow Grease'!W271</f>
        <v>227.1</v>
      </c>
      <c r="J271" s="6">
        <f t="shared" si="7"/>
        <v>85.337828033750171</v>
      </c>
      <c r="K271" s="4">
        <f t="shared" si="6"/>
        <v>135.82039499461595</v>
      </c>
      <c r="M271" s="4">
        <f>B271/'Feedstock Conversions'!$B$17</f>
        <v>5.8174199328107532</v>
      </c>
      <c r="N271" s="4">
        <f>C271/'Feedstock Conversions'!$B$13</f>
        <v>12.252295973877052</v>
      </c>
      <c r="O271" s="4">
        <f>D271/'Feedstock Conversions'!$B$20</f>
        <v>14.986710255391399</v>
      </c>
      <c r="P271" s="4">
        <f>E271/'Feedstock Conversions'!$B$21</f>
        <v>21.146112220924781</v>
      </c>
      <c r="Q271" s="4">
        <f>F271/'Feedstock Conversions'!$B$14</f>
        <v>10.930297981591242</v>
      </c>
      <c r="R271" s="4">
        <f>G271/'Feedstock Conversions'!$B$19</f>
        <v>12.949581006636254</v>
      </c>
      <c r="S271" s="4">
        <f>I271/'Feedstock Conversions'!$B$24</f>
        <v>27.035714285714285</v>
      </c>
      <c r="T271" s="4">
        <f>I271/'Feedstock Conversions'!$B$23</f>
        <v>27.594167679222355</v>
      </c>
      <c r="U271" s="6">
        <f t="shared" si="8"/>
        <v>10.964718402167597</v>
      </c>
    </row>
    <row r="272" spans="1:21" x14ac:dyDescent="0.2">
      <c r="A272" s="3">
        <f t="shared" si="5"/>
        <v>45359</v>
      </c>
      <c r="B272" s="4">
        <f>'Soybean Oil'!W272</f>
        <v>40.490649496080664</v>
      </c>
      <c r="C272" s="4">
        <f>'Canola Oil'!M272</f>
        <v>87.308241732979127</v>
      </c>
      <c r="D272" s="4">
        <f>BFT!W272</f>
        <v>111.1470044792834</v>
      </c>
      <c r="E272" s="4">
        <f>CWG!W272</f>
        <v>158.02294983202694</v>
      </c>
      <c r="F272" s="4">
        <f>DCO!W272</f>
        <v>86.268443449048164</v>
      </c>
      <c r="G272" s="4">
        <f>'Poultry Fat'!W272</f>
        <v>91.474378499440036</v>
      </c>
      <c r="H272" s="4">
        <f>UCO!W272</f>
        <v>200.2</v>
      </c>
      <c r="I272" s="4">
        <f>'Yellow Grease'!W272</f>
        <v>222.09999999999994</v>
      </c>
      <c r="J272" s="6">
        <f t="shared" si="7"/>
        <v>81.623969033785613</v>
      </c>
      <c r="K272" s="4">
        <f t="shared" si="6"/>
        <v>134.79175826702081</v>
      </c>
      <c r="M272" s="4">
        <f>B272/'Feedstock Conversions'!$B$17</f>
        <v>5.3987532661440882</v>
      </c>
      <c r="N272" s="4">
        <f>C272/'Feedstock Conversions'!$B$13</f>
        <v>11.719227078252231</v>
      </c>
      <c r="O272" s="4">
        <f>D272/'Feedstock Conversions'!$B$20</f>
        <v>14.341548965068826</v>
      </c>
      <c r="P272" s="4">
        <f>E272/'Feedstock Conversions'!$B$21</f>
        <v>20.109817998476323</v>
      </c>
      <c r="Q272" s="4">
        <f>F272/'Feedstock Conversions'!$B$14</f>
        <v>10.520541884030266</v>
      </c>
      <c r="R272" s="4">
        <f>G272/'Feedstock Conversions'!$B$19</f>
        <v>12.278440067038931</v>
      </c>
      <c r="S272" s="4">
        <f>I272/'Feedstock Conversions'!$B$24</f>
        <v>26.440476190476183</v>
      </c>
      <c r="T272" s="4">
        <f>I272/'Feedstock Conversions'!$B$23</f>
        <v>26.986634264884561</v>
      </c>
      <c r="U272" s="6">
        <f t="shared" si="8"/>
        <v>10.473437745534865</v>
      </c>
    </row>
    <row r="273" spans="1:21" x14ac:dyDescent="0.2">
      <c r="A273" s="3">
        <f t="shared" si="5"/>
        <v>45366</v>
      </c>
      <c r="B273" s="4">
        <f>'Soybean Oil'!W273</f>
        <v>23.305649496080605</v>
      </c>
      <c r="C273" s="4">
        <f>'Canola Oil'!M273</f>
        <v>66.7815308715318</v>
      </c>
      <c r="D273" s="4">
        <f>BFT!W273</f>
        <v>100.94700447928335</v>
      </c>
      <c r="E273" s="4">
        <f>CWG!W273</f>
        <v>147.73654983202687</v>
      </c>
      <c r="F273" s="4">
        <f>DCO!W273</f>
        <v>73.043443449048198</v>
      </c>
      <c r="G273" s="4">
        <f>'Poultry Fat'!W273</f>
        <v>87.474378499440093</v>
      </c>
      <c r="H273" s="4">
        <f>UCO!W273</f>
        <v>196.2</v>
      </c>
      <c r="I273" s="4">
        <f>'Yellow Grease'!W273</f>
        <v>218.1</v>
      </c>
      <c r="J273" s="6">
        <f t="shared" si="7"/>
        <v>67.138674759026387</v>
      </c>
      <c r="K273" s="4">
        <f t="shared" si="6"/>
        <v>151.31846912846819</v>
      </c>
      <c r="M273" s="4">
        <f>B273/'Feedstock Conversions'!$B$17</f>
        <v>3.1074199328107475</v>
      </c>
      <c r="N273" s="4">
        <f>C273/'Feedstock Conversions'!$B$13</f>
        <v>8.9639638753733966</v>
      </c>
      <c r="O273" s="4">
        <f>D273/'Feedstock Conversions'!$B$20</f>
        <v>13.025419932810754</v>
      </c>
      <c r="P273" s="4">
        <f>E273/'Feedstock Conversions'!$B$21</f>
        <v>18.800782620517545</v>
      </c>
      <c r="Q273" s="4">
        <f>F273/'Feedstock Conversions'!$B$14</f>
        <v>8.9077370059814882</v>
      </c>
      <c r="R273" s="4">
        <f>G273/'Feedstock Conversions'!$B$19</f>
        <v>11.741527315361086</v>
      </c>
      <c r="S273" s="4">
        <f>I273/'Feedstock Conversions'!$B$24</f>
        <v>25.964285714285712</v>
      </c>
      <c r="T273" s="4">
        <f>I273/'Feedstock Conversions'!$B$23</f>
        <v>26.500607533414335</v>
      </c>
      <c r="U273" s="6">
        <f t="shared" si="8"/>
        <v>8.5654683307269863</v>
      </c>
    </row>
    <row r="274" spans="1:21" x14ac:dyDescent="0.2">
      <c r="A274" s="3">
        <f t="shared" si="5"/>
        <v>45373</v>
      </c>
      <c r="B274" s="4">
        <f>'Soybean Oil'!W274</f>
        <v>23.785649496080623</v>
      </c>
      <c r="C274" s="4">
        <f>'Canola Oil'!M274</f>
        <v>61.467946709625664</v>
      </c>
      <c r="D274" s="4">
        <f>BFT!W274</f>
        <v>99.397004479283339</v>
      </c>
      <c r="E274" s="4">
        <f>CWG!W274</f>
        <v>137.91404983202688</v>
      </c>
      <c r="F274" s="4">
        <f>DCO!W274</f>
        <v>66.89344344904822</v>
      </c>
      <c r="G274" s="4">
        <f>'Poultry Fat'!W274</f>
        <v>87.474378499440093</v>
      </c>
      <c r="H274" s="4">
        <f>UCO!W274</f>
        <v>196.2</v>
      </c>
      <c r="I274" s="4">
        <f>'Yellow Grease'!W274</f>
        <v>218.1</v>
      </c>
      <c r="J274" s="6">
        <f t="shared" si="7"/>
        <v>65.833952251216729</v>
      </c>
      <c r="K274" s="4">
        <f t="shared" si="6"/>
        <v>156.63205329037433</v>
      </c>
      <c r="M274" s="4">
        <f>B274/'Feedstock Conversions'!$B$17</f>
        <v>3.1714199328107497</v>
      </c>
      <c r="N274" s="4">
        <f>C274/'Feedstock Conversions'!$B$13</f>
        <v>8.2507311019631757</v>
      </c>
      <c r="O274" s="4">
        <f>D274/'Feedstock Conversions'!$B$20</f>
        <v>12.825419932810753</v>
      </c>
      <c r="P274" s="4">
        <f>E274/'Feedstock Conversions'!$B$21</f>
        <v>17.550782620517548</v>
      </c>
      <c r="Q274" s="4">
        <f>F274/'Feedstock Conversions'!$B$14</f>
        <v>8.1577370059814918</v>
      </c>
      <c r="R274" s="4">
        <f>G274/'Feedstock Conversions'!$B$19</f>
        <v>11.741527315361086</v>
      </c>
      <c r="S274" s="4">
        <f>I274/'Feedstock Conversions'!$B$24</f>
        <v>25.964285714285712</v>
      </c>
      <c r="T274" s="4">
        <f>I274/'Feedstock Conversions'!$B$23</f>
        <v>26.500607533414335</v>
      </c>
      <c r="U274" s="6">
        <f t="shared" si="8"/>
        <v>8.4000877256518631</v>
      </c>
    </row>
    <row r="275" spans="1:21" x14ac:dyDescent="0.2">
      <c r="A275" s="3">
        <f t="shared" si="5"/>
        <v>45380</v>
      </c>
      <c r="B275" s="4">
        <f>'Soybean Oil'!W275</f>
        <v>19.203149496080641</v>
      </c>
      <c r="C275" s="4">
        <f>'Canola Oil'!M275</f>
        <v>61.749311515545344</v>
      </c>
      <c r="D275" s="4">
        <f>BFT!W275</f>
        <v>99.397004479283339</v>
      </c>
      <c r="E275" s="4">
        <f>CWG!W275</f>
        <v>133.59214983202691</v>
      </c>
      <c r="F275" s="4">
        <f>DCO!W275</f>
        <v>63.561783449048221</v>
      </c>
      <c r="G275" s="4">
        <f>'Poultry Fat'!W275</f>
        <v>87.474378499440093</v>
      </c>
      <c r="H275" s="4">
        <f>UCO!W275</f>
        <v>196.2</v>
      </c>
      <c r="I275" s="4">
        <f>'Yellow Grease'!W275</f>
        <v>218.1</v>
      </c>
      <c r="J275" s="6">
        <f t="shared" si="7"/>
        <v>62.883000949867899</v>
      </c>
      <c r="K275" s="4">
        <f t="shared" si="6"/>
        <v>156.35068848445465</v>
      </c>
      <c r="M275" s="4">
        <f>B275/'Feedstock Conversions'!$B$17</f>
        <v>2.5604199328107522</v>
      </c>
      <c r="N275" s="4">
        <f>C275/'Feedstock Conversions'!$B$13</f>
        <v>8.2884981900060861</v>
      </c>
      <c r="O275" s="4">
        <f>D275/'Feedstock Conversions'!$B$20</f>
        <v>12.825419932810753</v>
      </c>
      <c r="P275" s="4">
        <f>E275/'Feedstock Conversions'!$B$21</f>
        <v>17.000782620517551</v>
      </c>
      <c r="Q275" s="4">
        <f>F275/'Feedstock Conversions'!$B$14</f>
        <v>7.751437005981491</v>
      </c>
      <c r="R275" s="4">
        <f>G275/'Feedstock Conversions'!$B$19</f>
        <v>11.741527315361086</v>
      </c>
      <c r="S275" s="4">
        <f>I275/'Feedstock Conversions'!$B$24</f>
        <v>25.964285714285712</v>
      </c>
      <c r="T275" s="4">
        <f>I275/'Feedstock Conversions'!$B$23</f>
        <v>26.500607533414335</v>
      </c>
      <c r="U275" s="6">
        <f t="shared" si="8"/>
        <v>8.0112271053365838</v>
      </c>
    </row>
    <row r="276" spans="1:21" x14ac:dyDescent="0.2">
      <c r="A276" s="3">
        <f t="shared" si="5"/>
        <v>45387</v>
      </c>
      <c r="B276" s="4">
        <f>'Soybean Oil'!W276</f>
        <v>22.352788353863446</v>
      </c>
      <c r="C276" s="4">
        <f>'Canola Oil'!M276</f>
        <v>58.470072283998263</v>
      </c>
      <c r="D276" s="4">
        <f>BFT!W276</f>
        <v>105.01688129899219</v>
      </c>
      <c r="E276" s="4">
        <f>CWG!W276</f>
        <v>129.37674983202692</v>
      </c>
      <c r="F276" s="4">
        <f>DCO!W276</f>
        <v>71.458443449048218</v>
      </c>
      <c r="G276" s="4">
        <f>'Poultry Fat'!W276</f>
        <v>93.474378499440093</v>
      </c>
      <c r="H276" s="4">
        <f>UCO!W276</f>
        <v>202.2</v>
      </c>
      <c r="I276" s="4">
        <f>'Yellow Grease'!W276</f>
        <v>224.1</v>
      </c>
      <c r="J276" s="6">
        <f t="shared" si="7"/>
        <v>66.156448467163713</v>
      </c>
      <c r="K276" s="4">
        <f t="shared" si="6"/>
        <v>165.62992771600173</v>
      </c>
      <c r="M276" s="4">
        <f>B276/'Feedstock Conversions'!$B$17</f>
        <v>2.9803717805151262</v>
      </c>
      <c r="N276" s="4">
        <f>C276/'Feedstock Conversions'!$B$13</f>
        <v>7.8483318502011086</v>
      </c>
      <c r="O276" s="4">
        <f>D276/'Feedstock Conversions'!$B$20</f>
        <v>13.550565328902218</v>
      </c>
      <c r="P276" s="4">
        <f>E276/'Feedstock Conversions'!$B$21</f>
        <v>16.464335687455705</v>
      </c>
      <c r="Q276" s="4">
        <f>F276/'Feedstock Conversions'!$B$14</f>
        <v>8.7144443230546607</v>
      </c>
      <c r="R276" s="4">
        <f>G276/'Feedstock Conversions'!$B$19</f>
        <v>12.546896442877864</v>
      </c>
      <c r="S276" s="4">
        <f>I276/'Feedstock Conversions'!$B$24</f>
        <v>26.678571428571427</v>
      </c>
      <c r="T276" s="4">
        <f>I276/'Feedstock Conversions'!$B$23</f>
        <v>27.229647630619681</v>
      </c>
      <c r="U276" s="6">
        <f t="shared" si="8"/>
        <v>8.4284456103174659</v>
      </c>
    </row>
    <row r="277" spans="1:21" x14ac:dyDescent="0.2">
      <c r="A277" s="3">
        <f t="shared" si="5"/>
        <v>45394</v>
      </c>
      <c r="B277" s="4">
        <f>'Soybean Oil'!W277</f>
        <v>57.927788353863434</v>
      </c>
      <c r="C277" s="4">
        <f>'Canola Oil'!M277</f>
        <v>69.034080383837306</v>
      </c>
      <c r="D277" s="4">
        <f>BFT!W277</f>
        <v>113.51688129899219</v>
      </c>
      <c r="E277" s="4">
        <f>CWG!W277</f>
        <v>135.91972945128782</v>
      </c>
      <c r="F277" s="4">
        <f>DCO!W277</f>
        <v>88.576248600224005</v>
      </c>
      <c r="G277" s="4">
        <f>'Poultry Fat'!W277</f>
        <v>101.60896976483764</v>
      </c>
      <c r="H277" s="4">
        <f>UCO!W277</f>
        <v>210.7</v>
      </c>
      <c r="I277" s="4">
        <f>'Yellow Grease'!W277</f>
        <v>232.6</v>
      </c>
      <c r="J277" s="6">
        <f t="shared" si="7"/>
        <v>90.559893728537929</v>
      </c>
      <c r="K277" s="4">
        <f t="shared" si="6"/>
        <v>163.56591961616269</v>
      </c>
      <c r="M277" s="4">
        <f>B277/'Feedstock Conversions'!$B$17</f>
        <v>7.7237051138484576</v>
      </c>
      <c r="N277" s="4">
        <f>C277/'Feedstock Conversions'!$B$13</f>
        <v>9.2663195146090338</v>
      </c>
      <c r="O277" s="4">
        <f>D277/'Feedstock Conversions'!$B$20</f>
        <v>14.647339522450604</v>
      </c>
      <c r="P277" s="4">
        <f>E277/'Feedstock Conversions'!$B$21</f>
        <v>17.296987713322451</v>
      </c>
      <c r="Q277" s="4">
        <f>F277/'Feedstock Conversions'!$B$14</f>
        <v>10.801981536612685</v>
      </c>
      <c r="R277" s="4">
        <f>G277/'Feedstock Conversions'!$B$19</f>
        <v>13.638787887897669</v>
      </c>
      <c r="S277" s="4">
        <f>I277/'Feedstock Conversions'!$B$24</f>
        <v>27.69047619047619</v>
      </c>
      <c r="T277" s="4">
        <f>I277/'Feedstock Conversions'!$B$23</f>
        <v>28.262454434993924</v>
      </c>
      <c r="U277" s="6">
        <f t="shared" si="8"/>
        <v>11.647343210720216</v>
      </c>
    </row>
    <row r="278" spans="1:21" x14ac:dyDescent="0.2">
      <c r="A278" s="3">
        <f t="shared" si="5"/>
        <v>45401</v>
      </c>
      <c r="B278" s="4">
        <f>'Soybean Oil'!W278</f>
        <v>64.002788353863366</v>
      </c>
      <c r="C278" s="4">
        <f>'Canola Oil'!M278</f>
        <v>86.928974377686814</v>
      </c>
      <c r="D278" s="4">
        <f>BFT!W278</f>
        <v>103.01688129899225</v>
      </c>
      <c r="E278" s="4">
        <f>CWG!W278</f>
        <v>124.24102945128783</v>
      </c>
      <c r="F278" s="4">
        <f>DCO!W278</f>
        <v>93.246248600223964</v>
      </c>
      <c r="G278" s="4">
        <f>'Poultry Fat'!W278</f>
        <v>97.068969764837618</v>
      </c>
      <c r="H278" s="4">
        <f>UCO!W278</f>
        <v>197.68</v>
      </c>
      <c r="I278" s="4">
        <f>'Yellow Grease'!W278</f>
        <v>219.63099999999997</v>
      </c>
      <c r="J278" s="6">
        <f t="shared" si="7"/>
        <v>93.646292677861339</v>
      </c>
      <c r="K278" s="4">
        <f>I278-C278</f>
        <v>132.70202562231316</v>
      </c>
      <c r="M278" s="4">
        <f>B278/'Feedstock Conversions'!$B$17</f>
        <v>8.5337051138484483</v>
      </c>
      <c r="N278" s="4">
        <f>C278/'Feedstock Conversions'!$B$13</f>
        <v>11.668318708414336</v>
      </c>
      <c r="O278" s="4">
        <f>D278/'Feedstock Conversions'!$B$20</f>
        <v>13.292500812773193</v>
      </c>
      <c r="P278" s="4">
        <f>E278/'Feedstock Conversions'!$B$21</f>
        <v>15.810769846180687</v>
      </c>
      <c r="Q278" s="4">
        <f>F278/'Feedstock Conversions'!$B$14</f>
        <v>11.371493731734631</v>
      </c>
      <c r="R278" s="4">
        <f>G278/'Feedstock Conversions'!$B$19</f>
        <v>13.029391914743304</v>
      </c>
      <c r="S278" s="4">
        <f>I278/'Feedstock Conversions'!$B$24</f>
        <v>26.146547619047613</v>
      </c>
      <c r="T278" s="4">
        <f>I278/'Feedstock Conversions'!$B$23</f>
        <v>26.686634264884564</v>
      </c>
      <c r="U278" s="6">
        <f t="shared" si="8"/>
        <v>12.08059597942796</v>
      </c>
    </row>
    <row r="279" spans="1:21" x14ac:dyDescent="0.2">
      <c r="A279" s="3">
        <f t="shared" si="5"/>
        <v>45408</v>
      </c>
      <c r="B279" s="4">
        <f>'Soybean Oil'!W279</f>
        <v>43.18278835386343</v>
      </c>
      <c r="C279" s="4">
        <f>'Canola Oil'!M279</f>
        <v>84.754378451114007</v>
      </c>
      <c r="D279" s="4">
        <f>BFT!W279</f>
        <v>92.666881298992166</v>
      </c>
      <c r="E279" s="4">
        <f>CWG!W279</f>
        <v>117.88482945128783</v>
      </c>
      <c r="F279" s="4">
        <f>DCO!W279</f>
        <v>87.266248600224003</v>
      </c>
      <c r="G279" s="4">
        <f>'Poultry Fat'!W279</f>
        <v>83.558969764837627</v>
      </c>
      <c r="H279" s="4">
        <f>UCO!W279</f>
        <v>181</v>
      </c>
      <c r="I279" s="4">
        <f>'Yellow Grease'!W279</f>
        <v>202.98499999999999</v>
      </c>
      <c r="J279" s="6">
        <f t="shared" si="7"/>
        <v>78.090564985938371</v>
      </c>
      <c r="K279" s="4">
        <f>I279-C279</f>
        <v>118.23062154888598</v>
      </c>
      <c r="M279" s="4">
        <f>B279/'Feedstock Conversions'!$B$17</f>
        <v>5.7577051138484574</v>
      </c>
      <c r="N279" s="4">
        <f>C279/'Feedstock Conversions'!$B$13</f>
        <v>11.376426637733424</v>
      </c>
      <c r="O279" s="4">
        <f>D279/'Feedstock Conversions'!$B$20</f>
        <v>11.95701694180544</v>
      </c>
      <c r="P279" s="4">
        <f>E279/'Feedstock Conversions'!$B$21</f>
        <v>15.001887178835306</v>
      </c>
      <c r="Q279" s="4">
        <f>F279/'Feedstock Conversions'!$B$14</f>
        <v>10.642225439051709</v>
      </c>
      <c r="R279" s="4">
        <f>G279/'Feedstock Conversions'!$B$19</f>
        <v>11.215969095951358</v>
      </c>
      <c r="S279" s="4">
        <f>I279/'Feedstock Conversions'!$B$24</f>
        <v>24.164880952380951</v>
      </c>
      <c r="T279" s="4">
        <f>I279/'Feedstock Conversions'!$B$23</f>
        <v>24.664034021871199</v>
      </c>
      <c r="U279" s="6">
        <f t="shared" si="8"/>
        <v>10.042988831596769</v>
      </c>
    </row>
    <row r="280" spans="1:21" x14ac:dyDescent="0.2">
      <c r="A280" s="3">
        <f t="shared" si="5"/>
        <v>45415</v>
      </c>
      <c r="B280" s="4">
        <f>'Soybean Oil'!W280</f>
        <v>34.232788353863384</v>
      </c>
      <c r="C280" s="4">
        <f>'Canola Oil'!M280</f>
        <v>102.92972367013772</v>
      </c>
      <c r="D280" s="4">
        <f>BFT!W280</f>
        <v>88.141881298992246</v>
      </c>
      <c r="E280" s="4">
        <f>CWG!W280</f>
        <v>104.81322945128784</v>
      </c>
      <c r="F280" s="4">
        <f>DCO!W280</f>
        <v>82.326248600224005</v>
      </c>
      <c r="G280" s="4">
        <f>'Poultry Fat'!W280</f>
        <v>72.058969764837627</v>
      </c>
      <c r="H280" s="4">
        <f>UCO!W280</f>
        <v>175.37999999999994</v>
      </c>
      <c r="I280" s="4">
        <f>'Yellow Grease'!W280</f>
        <v>196.42300000000006</v>
      </c>
      <c r="J280" s="6">
        <f t="shared" si="7"/>
        <v>72.894212440030955</v>
      </c>
      <c r="K280" s="4">
        <f>I280-C280</f>
        <v>93.49327632986234</v>
      </c>
      <c r="M280" s="4">
        <f>B280/'Feedstock Conversions'!$B$17</f>
        <v>4.5643717805151178</v>
      </c>
      <c r="N280" s="4">
        <f>C280/'Feedstock Conversions'!$B$13</f>
        <v>13.816070291293654</v>
      </c>
      <c r="O280" s="4">
        <f>D280/'Feedstock Conversions'!$B$20</f>
        <v>11.373145974063515</v>
      </c>
      <c r="P280" s="4">
        <f>E280/'Feedstock Conversions'!$B$21</f>
        <v>13.338410467203849</v>
      </c>
      <c r="Q280" s="4">
        <f>F280/'Feedstock Conversions'!$B$14</f>
        <v>10.039786414661465</v>
      </c>
      <c r="R280" s="4">
        <f>G280/'Feedstock Conversions'!$B$19</f>
        <v>9.6723449348775343</v>
      </c>
      <c r="S280" s="4">
        <f>I280/'Feedstock Conversions'!$B$24</f>
        <v>23.38369047619048</v>
      </c>
      <c r="T280" s="4">
        <f>I280/'Feedstock Conversions'!$B$23</f>
        <v>23.866707168894294</v>
      </c>
      <c r="U280" s="6">
        <f t="shared" si="8"/>
        <v>9.3673939109690441</v>
      </c>
    </row>
    <row r="281" spans="1:21" x14ac:dyDescent="0.2">
      <c r="A281" s="3">
        <f t="shared" si="5"/>
        <v>45422</v>
      </c>
      <c r="B281" s="4">
        <f>'Soybean Oil'!W281</f>
        <v>26.007788353863418</v>
      </c>
      <c r="C281" s="4">
        <f>'Canola Oil'!M281</f>
        <v>95.653556996501095</v>
      </c>
      <c r="D281" s="4">
        <f>BFT!W281</f>
        <v>81.541881298992166</v>
      </c>
      <c r="E281" s="4">
        <f>CWG!W281</f>
        <v>95.419729451287822</v>
      </c>
      <c r="F281" s="4">
        <f>DCO!W281</f>
        <v>71.44624860022401</v>
      </c>
      <c r="G281" s="4">
        <f>'Poultry Fat'!W281</f>
        <v>68.55896976483757</v>
      </c>
      <c r="H281" s="4">
        <f>UCO!W281</f>
        <v>165.16000000000003</v>
      </c>
      <c r="I281" s="4">
        <f>'Yellow Grease'!W281</f>
        <v>196.21500000000003</v>
      </c>
      <c r="J281" s="6">
        <f t="shared" si="7"/>
        <v>65.444813155930945</v>
      </c>
      <c r="K281" s="4">
        <f t="shared" ref="K281:K330" si="9">I281-C281</f>
        <v>100.56144300349894</v>
      </c>
      <c r="M281" s="4">
        <f>B281/'Feedstock Conversions'!$B$17</f>
        <v>3.4677051138484556</v>
      </c>
      <c r="N281" s="4">
        <f>C281/'Feedstock Conversions'!$B$13</f>
        <v>12.839403623691421</v>
      </c>
      <c r="O281" s="4">
        <f>D281/'Feedstock Conversions'!$B$20</f>
        <v>10.521533070837698</v>
      </c>
      <c r="P281" s="4">
        <f>E281/'Feedstock Conversions'!$B$21</f>
        <v>12.143004511489924</v>
      </c>
      <c r="Q281" s="4">
        <f>F281/'Feedstock Conversions'!$B$14</f>
        <v>8.7129571463687832</v>
      </c>
      <c r="R281" s="4">
        <f>G281/'Feedstock Conversions'!$B$19</f>
        <v>9.2025462771594047</v>
      </c>
      <c r="S281" s="4">
        <f>I281/'Feedstock Conversions'!$B$24</f>
        <v>23.358928571428574</v>
      </c>
      <c r="T281" s="4">
        <f>I281/'Feedstock Conversions'!$B$23</f>
        <v>23.841433778857841</v>
      </c>
      <c r="U281" s="6">
        <f t="shared" si="8"/>
        <v>8.4288109942815677</v>
      </c>
    </row>
    <row r="282" spans="1:21" x14ac:dyDescent="0.2">
      <c r="A282" s="3">
        <f t="shared" si="5"/>
        <v>45429</v>
      </c>
      <c r="B282" s="4">
        <f>'Soybean Oil'!W282</f>
        <v>22.98778835386338</v>
      </c>
      <c r="C282" s="4">
        <f>'Canola Oil'!M282</f>
        <v>87.700275222402922</v>
      </c>
      <c r="D282" s="4">
        <f>BFT!W282</f>
        <v>77.891881298992189</v>
      </c>
      <c r="E282" s="4">
        <f>CWG!W282</f>
        <v>94.455229451287835</v>
      </c>
      <c r="F282" s="4">
        <f>DCO!W282</f>
        <v>65.066248600224071</v>
      </c>
      <c r="G282" s="4">
        <f>'Poultry Fat'!W282</f>
        <v>69.558969764837627</v>
      </c>
      <c r="H282" s="4">
        <f>UCO!W282</f>
        <v>162.80000000000001</v>
      </c>
      <c r="I282" s="4">
        <f>'Yellow Grease'!W282</f>
        <v>197.21499999999997</v>
      </c>
      <c r="J282" s="6">
        <f t="shared" si="7"/>
        <v>62.119414510780118</v>
      </c>
      <c r="K282" s="4">
        <f t="shared" si="9"/>
        <v>109.51472477759705</v>
      </c>
      <c r="M282" s="4">
        <f>B282/'Feedstock Conversions'!$B$17</f>
        <v>3.065038447181784</v>
      </c>
      <c r="N282" s="4">
        <f>C282/'Feedstock Conversions'!$B$13</f>
        <v>11.771849023141332</v>
      </c>
      <c r="O282" s="4">
        <f>D282/'Feedstock Conversions'!$B$20</f>
        <v>10.050565328902218</v>
      </c>
      <c r="P282" s="4">
        <f>E282/'Feedstock Conversions'!$B$21</f>
        <v>12.020263355979617</v>
      </c>
      <c r="Q282" s="4">
        <f>F282/'Feedstock Conversions'!$B$14</f>
        <v>7.9349083658809851</v>
      </c>
      <c r="R282" s="4">
        <f>G282/'Feedstock Conversions'!$B$19</f>
        <v>9.3367744650788751</v>
      </c>
      <c r="S282" s="4">
        <f>I282/'Feedstock Conversions'!$B$24</f>
        <v>23.477976190476188</v>
      </c>
      <c r="T282" s="4">
        <f>I282/'Feedstock Conversions'!$B$23</f>
        <v>23.962940461725392</v>
      </c>
      <c r="U282" s="6">
        <f t="shared" si="8"/>
        <v>8.0045876038438557</v>
      </c>
    </row>
    <row r="283" spans="1:21" x14ac:dyDescent="0.2">
      <c r="A283" s="3">
        <f t="shared" si="5"/>
        <v>45436</v>
      </c>
      <c r="B283" s="4">
        <f>'Soybean Oil'!W283</f>
        <v>14.347788353863393</v>
      </c>
      <c r="C283" s="4">
        <f>'Canola Oil'!M283</f>
        <v>76.01800892548971</v>
      </c>
      <c r="D283" s="4">
        <f>BFT!W283</f>
        <v>74.6918812989922</v>
      </c>
      <c r="E283" s="4">
        <f>CWG!W283</f>
        <v>88.811429451287779</v>
      </c>
      <c r="F283" s="4">
        <f>DCO!W283</f>
        <v>54.94624860022401</v>
      </c>
      <c r="G283" s="4">
        <f>'Poultry Fat'!W283</f>
        <v>72.558969764837627</v>
      </c>
      <c r="H283" s="4">
        <f>UCO!W283</f>
        <v>165.8</v>
      </c>
      <c r="I283" s="4">
        <f>'Yellow Grease'!W283</f>
        <v>200.21499999999997</v>
      </c>
      <c r="J283" s="6">
        <f t="shared" si="7"/>
        <v>55.220944358119674</v>
      </c>
      <c r="K283" s="4">
        <f t="shared" si="9"/>
        <v>124.19699107451027</v>
      </c>
      <c r="M283" s="4">
        <f>B283/'Feedstock Conversions'!$B$17</f>
        <v>1.9130384471817858</v>
      </c>
      <c r="N283" s="4">
        <f>C283/'Feedstock Conversions'!$B$13</f>
        <v>10.203759587314055</v>
      </c>
      <c r="O283" s="4">
        <f>D283/'Feedstock Conversions'!$B$20</f>
        <v>9.6376621030957672</v>
      </c>
      <c r="P283" s="4">
        <f>E283/'Feedstock Conversions'!$B$21</f>
        <v>11.302039889448688</v>
      </c>
      <c r="Q283" s="4">
        <f>F283/'Feedstock Conversions'!$B$14</f>
        <v>6.7007620244175632</v>
      </c>
      <c r="R283" s="4">
        <f>G283/'Feedstock Conversions'!$B$19</f>
        <v>9.7394590288372651</v>
      </c>
      <c r="S283" s="4">
        <f>I283/'Feedstock Conversions'!$B$24</f>
        <v>23.835119047619045</v>
      </c>
      <c r="T283" s="4">
        <f>I283/'Feedstock Conversions'!$B$23</f>
        <v>24.327460510328063</v>
      </c>
      <c r="U283" s="6">
        <f t="shared" si="8"/>
        <v>7.0921256127712589</v>
      </c>
    </row>
    <row r="284" spans="1:21" x14ac:dyDescent="0.2">
      <c r="A284" s="3">
        <f t="shared" si="5"/>
        <v>45443</v>
      </c>
      <c r="B284" s="4">
        <f>'Soybean Oil'!W284</f>
        <v>10.872788353863427</v>
      </c>
      <c r="C284" s="4">
        <f>'Canola Oil'!M284</f>
        <v>76.102979370771948</v>
      </c>
      <c r="D284" s="4">
        <f>BFT!W284</f>
        <v>62.673131298992189</v>
      </c>
      <c r="E284" s="4">
        <f>CWG!W284</f>
        <v>85.882729451287844</v>
      </c>
      <c r="F284" s="4">
        <f>DCO!W284</f>
        <v>40.691248600224014</v>
      </c>
      <c r="G284" s="4">
        <f>'Poultry Fat'!W284</f>
        <v>70.808969764837627</v>
      </c>
      <c r="H284" s="4">
        <f>UCO!W284</f>
        <v>164.05</v>
      </c>
      <c r="I284" s="4">
        <f>'Yellow Grease'!W284</f>
        <v>198.46499999999997</v>
      </c>
      <c r="J284" s="6">
        <f t="shared" si="7"/>
        <v>50.926671217100733</v>
      </c>
      <c r="K284" s="4">
        <f t="shared" si="9"/>
        <v>122.36202062922803</v>
      </c>
      <c r="M284" s="4">
        <f>B284/'Feedstock Conversions'!$B$17</f>
        <v>1.4497051138484569</v>
      </c>
      <c r="N284" s="4">
        <f>C284/'Feedstock Conversions'!$B$13</f>
        <v>10.215165016210999</v>
      </c>
      <c r="O284" s="4">
        <f>D284/'Feedstock Conversions'!$B$20</f>
        <v>8.0868556514828622</v>
      </c>
      <c r="P284" s="4">
        <f>E284/'Feedstock Conversions'!$B$21</f>
        <v>10.929336911591735</v>
      </c>
      <c r="Q284" s="4">
        <f>F284/'Feedstock Conversions'!$B$14</f>
        <v>4.9623473902712218</v>
      </c>
      <c r="R284" s="4">
        <f>G284/'Feedstock Conversions'!$B$19</f>
        <v>9.5045596999782056</v>
      </c>
      <c r="S284" s="4">
        <f>I284/'Feedstock Conversions'!$B$24</f>
        <v>23.62678571428571</v>
      </c>
      <c r="T284" s="4">
        <f>I284/'Feedstock Conversions'!$B$23</f>
        <v>24.114823815309837</v>
      </c>
      <c r="U284" s="6">
        <f t="shared" si="8"/>
        <v>6.541668132610023</v>
      </c>
    </row>
    <row r="285" spans="1:21" x14ac:dyDescent="0.2">
      <c r="A285" s="3">
        <f t="shared" si="5"/>
        <v>45450</v>
      </c>
      <c r="B285" s="4">
        <f>'Soybean Oil'!W285</f>
        <v>17.142788353863409</v>
      </c>
      <c r="C285" s="4">
        <f>'Canola Oil'!M285</f>
        <v>89.602468796717972</v>
      </c>
      <c r="D285" s="4">
        <f>BFT!W285</f>
        <v>49.966881298992121</v>
      </c>
      <c r="E285" s="4">
        <f>CWG!W285</f>
        <v>66.631529451287861</v>
      </c>
      <c r="F285" s="4">
        <f>DCO!W285</f>
        <v>29.366248600224026</v>
      </c>
      <c r="G285" s="4">
        <f>'Poultry Fat'!W285</f>
        <v>62.55896976483757</v>
      </c>
      <c r="H285" s="4">
        <f>UCO!W285</f>
        <v>155.80000000000007</v>
      </c>
      <c r="I285" s="4">
        <f>'Yellow Grease'!W285</f>
        <v>190.21499999999997</v>
      </c>
      <c r="J285" s="6">
        <f t="shared" si="7"/>
        <v>52.205491913954788</v>
      </c>
      <c r="K285" s="4">
        <f t="shared" si="9"/>
        <v>100.612531203282</v>
      </c>
      <c r="M285" s="4">
        <f>B285/'Feedstock Conversions'!$B$17</f>
        <v>2.2857051138484548</v>
      </c>
      <c r="N285" s="4">
        <f>C285/'Feedstock Conversions'!$B$13</f>
        <v>12.027177019693687</v>
      </c>
      <c r="O285" s="4">
        <f>D285/'Feedstock Conversions'!$B$20</f>
        <v>6.447339522450596</v>
      </c>
      <c r="P285" s="4">
        <f>E285/'Feedstock Conversions'!$B$21</f>
        <v>8.4794514445517777</v>
      </c>
      <c r="Q285" s="4">
        <f>F285/'Feedstock Conversions'!$B$14</f>
        <v>3.5812498292956132</v>
      </c>
      <c r="R285" s="4">
        <f>G285/'Feedstock Conversions'!$B$19</f>
        <v>8.3971771496426264</v>
      </c>
      <c r="S285" s="4">
        <f>I285/'Feedstock Conversions'!$B$24</f>
        <v>22.644642857142852</v>
      </c>
      <c r="T285" s="4">
        <f>I285/'Feedstock Conversions'!$B$23</f>
        <v>23.112393681652488</v>
      </c>
      <c r="U285" s="6">
        <f t="shared" si="8"/>
        <v>6.7456403741050126</v>
      </c>
    </row>
    <row r="286" spans="1:21" x14ac:dyDescent="0.2">
      <c r="A286" s="3">
        <f t="shared" si="5"/>
        <v>45457</v>
      </c>
      <c r="B286" s="4">
        <f>'Soybean Oil'!W286</f>
        <v>21.832788353863407</v>
      </c>
      <c r="C286" s="4">
        <f>'Canola Oil'!M286</f>
        <v>89.480783030351915</v>
      </c>
      <c r="D286" s="4">
        <f>BFT!W286</f>
        <v>44.666881298992223</v>
      </c>
      <c r="E286" s="4">
        <f>CWG!W286</f>
        <v>62.773529451287914</v>
      </c>
      <c r="F286" s="4">
        <f>DCO!W286</f>
        <v>30.906248600224046</v>
      </c>
      <c r="G286" s="4">
        <f>'Poultry Fat'!W286</f>
        <v>66.558969764837627</v>
      </c>
      <c r="H286" s="4">
        <f>UCO!W286</f>
        <v>159.80000000000001</v>
      </c>
      <c r="I286" s="4">
        <f>'Yellow Grease'!W286</f>
        <v>194.21499999999992</v>
      </c>
      <c r="J286" s="6">
        <f t="shared" si="7"/>
        <v>55.183623879654526</v>
      </c>
      <c r="K286" s="4">
        <f t="shared" si="9"/>
        <v>104.734216969648</v>
      </c>
      <c r="M286" s="4">
        <f>B286/'Feedstock Conversions'!$B$17</f>
        <v>2.9110384471817876</v>
      </c>
      <c r="N286" s="4">
        <f>C286/'Feedstock Conversions'!$B$13</f>
        <v>12.01084335977878</v>
      </c>
      <c r="O286" s="4">
        <f>D286/'Feedstock Conversions'!$B$20</f>
        <v>5.7634685547086741</v>
      </c>
      <c r="P286" s="4">
        <f>E286/'Feedstock Conversions'!$B$21</f>
        <v>7.9884868225105521</v>
      </c>
      <c r="Q286" s="4">
        <f>F286/'Feedstock Conversions'!$B$14</f>
        <v>3.7690547073443961</v>
      </c>
      <c r="R286" s="4">
        <f>G286/'Feedstock Conversions'!$B$19</f>
        <v>8.9340899013204869</v>
      </c>
      <c r="S286" s="4">
        <f>I286/'Feedstock Conversions'!$B$24</f>
        <v>23.120833333333323</v>
      </c>
      <c r="T286" s="4">
        <f>I286/'Feedstock Conversions'!$B$23</f>
        <v>23.59842041312271</v>
      </c>
      <c r="U286" s="6">
        <f t="shared" si="8"/>
        <v>7.1364741340055744</v>
      </c>
    </row>
    <row r="287" spans="1:21" x14ac:dyDescent="0.2">
      <c r="A287" s="3">
        <f t="shared" si="5"/>
        <v>45464</v>
      </c>
      <c r="B287" s="4">
        <f>'Soybean Oil'!W287</f>
        <v>29.060288353863427</v>
      </c>
      <c r="C287" s="4">
        <f>'Canola Oil'!M287</f>
        <v>87.395114249730113</v>
      </c>
      <c r="D287" s="4">
        <f>BFT!W287</f>
        <v>28.641881298992189</v>
      </c>
      <c r="E287" s="4">
        <f>CWG!W287</f>
        <v>62.620854451287812</v>
      </c>
      <c r="F287" s="4">
        <f>DCO!W287</f>
        <v>33.678748600224026</v>
      </c>
      <c r="G287" s="4">
        <f>'Poultry Fat'!W287</f>
        <v>74.558969764837627</v>
      </c>
      <c r="H287" s="4">
        <f>UCO!W287</f>
        <v>167.8</v>
      </c>
      <c r="I287" s="4">
        <f>'Yellow Grease'!W287</f>
        <v>202.21499999999997</v>
      </c>
      <c r="J287" s="6">
        <f t="shared" si="7"/>
        <v>59.675990866286142</v>
      </c>
      <c r="K287" s="4">
        <f t="shared" si="9"/>
        <v>114.81988575026986</v>
      </c>
      <c r="M287" s="4">
        <f>B287/'Feedstock Conversions'!$B$17</f>
        <v>3.8747051138484569</v>
      </c>
      <c r="N287" s="4">
        <f>C287/'Feedstock Conversions'!$B$13</f>
        <v>11.73088781875572</v>
      </c>
      <c r="O287" s="4">
        <f>D287/'Feedstock Conversions'!$B$20</f>
        <v>3.6957266192247986</v>
      </c>
      <c r="P287" s="4">
        <f>E287/'Feedstock Conversions'!$B$21</f>
        <v>7.9690575784280755</v>
      </c>
      <c r="Q287" s="4">
        <f>F287/'Feedstock Conversions'!$B$14</f>
        <v>4.1071644634419551</v>
      </c>
      <c r="R287" s="4">
        <f>G287/'Feedstock Conversions'!$B$19</f>
        <v>10.007915404676192</v>
      </c>
      <c r="S287" s="4">
        <f>I287/'Feedstock Conversions'!$B$24</f>
        <v>24.073214285714283</v>
      </c>
      <c r="T287" s="4">
        <f>I287/'Feedstock Conversions'!$B$23</f>
        <v>24.570473876063179</v>
      </c>
      <c r="U287" s="6">
        <f t="shared" si="8"/>
        <v>7.7229261994754452</v>
      </c>
    </row>
    <row r="288" spans="1:21" x14ac:dyDescent="0.2">
      <c r="A288" s="3">
        <f t="shared" si="5"/>
        <v>45471</v>
      </c>
      <c r="B288" s="4">
        <f>'Soybean Oil'!W288</f>
        <v>46.320288353863418</v>
      </c>
      <c r="C288" s="4">
        <f>'Canola Oil'!M288</f>
        <v>92.190704414766401</v>
      </c>
      <c r="D288" s="4">
        <f>BFT!W288</f>
        <v>16.266881298992189</v>
      </c>
      <c r="E288" s="4">
        <f>CWG!W288</f>
        <v>62.843329451287843</v>
      </c>
      <c r="F288" s="4">
        <f>DCO!W288</f>
        <v>38.116248600224026</v>
      </c>
      <c r="G288" s="4">
        <f>'Poultry Fat'!W288</f>
        <v>81.558969764837627</v>
      </c>
      <c r="H288" s="4">
        <f>UCO!W288</f>
        <v>174.8</v>
      </c>
      <c r="I288" s="4">
        <f>'Yellow Grease'!W288</f>
        <v>209.21499999999992</v>
      </c>
      <c r="J288" s="6">
        <f t="shared" si="7"/>
        <v>70.643913291940123</v>
      </c>
      <c r="K288" s="4">
        <f t="shared" si="9"/>
        <v>117.02429558523352</v>
      </c>
      <c r="M288" s="4">
        <f>B288/'Feedstock Conversions'!$B$17</f>
        <v>6.1760384471817895</v>
      </c>
      <c r="N288" s="4">
        <f>C288/'Feedstock Conversions'!$B$13</f>
        <v>12.37459119661294</v>
      </c>
      <c r="O288" s="4">
        <f>D288/'Feedstock Conversions'!$B$20</f>
        <v>2.0989524256764116</v>
      </c>
      <c r="P288" s="4">
        <f>E288/'Feedstock Conversions'!$B$21</f>
        <v>7.9973694898559238</v>
      </c>
      <c r="Q288" s="4">
        <f>F288/'Feedstock Conversions'!$B$14</f>
        <v>4.6483230000273208</v>
      </c>
      <c r="R288" s="4">
        <f>G288/'Feedstock Conversions'!$B$19</f>
        <v>10.947512720112433</v>
      </c>
      <c r="S288" s="4">
        <f>I288/'Feedstock Conversions'!$B$24</f>
        <v>24.906547619047608</v>
      </c>
      <c r="T288" s="4">
        <f>I288/'Feedstock Conversions'!$B$23</f>
        <v>25.421020656136076</v>
      </c>
      <c r="U288" s="6">
        <f t="shared" si="8"/>
        <v>9.1722956303993435</v>
      </c>
    </row>
    <row r="289" spans="1:21" x14ac:dyDescent="0.2">
      <c r="A289" s="3">
        <f t="shared" si="5"/>
        <v>45478</v>
      </c>
      <c r="B289" s="4">
        <f>'Soybean Oil'!W289</f>
        <v>15.150993840985507</v>
      </c>
      <c r="C289" s="4">
        <f>'Canola Oil'!M289</f>
        <v>50.482664712049882</v>
      </c>
      <c r="D289" s="4">
        <f>BFT!W289</f>
        <v>29.680610302351681</v>
      </c>
      <c r="E289" s="4">
        <f>CWG!W289</f>
        <v>75.521729451287854</v>
      </c>
      <c r="F289" s="4">
        <f>DCO!W289</f>
        <v>44.678748600224026</v>
      </c>
      <c r="G289" s="4">
        <f>'Poultry Fat'!W289</f>
        <v>95.808969764837627</v>
      </c>
      <c r="H289" s="4">
        <f>UCO!W289</f>
        <v>189.05</v>
      </c>
      <c r="I289" s="4">
        <f>'Yellow Grease'!W289</f>
        <v>223.46499999999997</v>
      </c>
      <c r="J289" s="6">
        <f t="shared" si="7"/>
        <v>52.887851872726422</v>
      </c>
      <c r="K289" s="4">
        <f t="shared" si="9"/>
        <v>172.98233528795009</v>
      </c>
      <c r="M289" s="4">
        <f>B289/'Feedstock Conversions'!$B$17</f>
        <v>2.0201325121314011</v>
      </c>
      <c r="N289" s="4">
        <f>C289/'Feedstock Conversions'!$B$13</f>
        <v>6.7761966056442793</v>
      </c>
      <c r="O289" s="4">
        <f>D289/'Feedstock Conversions'!$B$20</f>
        <v>3.8297561680453782</v>
      </c>
      <c r="P289" s="4">
        <f>E289/'Feedstock Conversions'!$B$21</f>
        <v>9.6108080238340357</v>
      </c>
      <c r="Q289" s="4">
        <f>F289/'Feedstock Conversions'!$B$14</f>
        <v>5.4486278780761008</v>
      </c>
      <c r="R289" s="4">
        <f>G289/'Feedstock Conversions'!$B$19</f>
        <v>12.860264397964782</v>
      </c>
      <c r="S289" s="4">
        <f>I289/'Feedstock Conversions'!$B$24</f>
        <v>26.602976190476188</v>
      </c>
      <c r="T289" s="4">
        <f>I289/'Feedstock Conversions'!$B$23</f>
        <v>27.15249088699878</v>
      </c>
      <c r="U289" s="6">
        <f t="shared" si="8"/>
        <v>6.7655534369874673</v>
      </c>
    </row>
    <row r="290" spans="1:21" x14ac:dyDescent="0.2">
      <c r="A290" s="3">
        <f t="shared" si="5"/>
        <v>45485</v>
      </c>
      <c r="B290" s="4">
        <f>'Soybean Oil'!W290</f>
        <v>25.163493840985495</v>
      </c>
      <c r="C290" s="4">
        <f>'Canola Oil'!M290</f>
        <v>52.249855971347642</v>
      </c>
      <c r="D290" s="4">
        <f>BFT!W290</f>
        <v>37.930610302351681</v>
      </c>
      <c r="E290" s="4">
        <f>CWG!W290</f>
        <v>81.352204613661854</v>
      </c>
      <c r="F290" s="4">
        <f>DCO!W290</f>
        <v>41.28141993281082</v>
      </c>
      <c r="G290" s="4">
        <f>'Poultry Fat'!W290</f>
        <v>103.25507054871224</v>
      </c>
      <c r="H290" s="4">
        <f>UCO!W290</f>
        <v>195.61999999999995</v>
      </c>
      <c r="I290" s="4">
        <f>'Yellow Grease'!W290</f>
        <v>231.71499999999997</v>
      </c>
      <c r="J290" s="6">
        <f t="shared" si="7"/>
        <v>60.076328350111439</v>
      </c>
      <c r="K290" s="4">
        <f t="shared" si="9"/>
        <v>179.46514402865233</v>
      </c>
      <c r="M290" s="4">
        <f>B290/'Feedstock Conversions'!$B$17</f>
        <v>3.3551325121313993</v>
      </c>
      <c r="N290" s="4">
        <f>C290/'Feedstock Conversions'!$B$13</f>
        <v>7.0134034860869319</v>
      </c>
      <c r="O290" s="4">
        <f>D290/'Feedstock Conversions'!$B$20</f>
        <v>4.8942722970776362</v>
      </c>
      <c r="P290" s="4">
        <f>E290/'Feedstock Conversions'!$B$21</f>
        <v>10.352787555823602</v>
      </c>
      <c r="Q290" s="4">
        <f>F290/'Feedstock Conversions'!$B$14</f>
        <v>5.0343195040013198</v>
      </c>
      <c r="R290" s="4">
        <f>G290/'Feedstock Conversions'!$B$19</f>
        <v>13.859741013249964</v>
      </c>
      <c r="S290" s="4">
        <f>I290/'Feedstock Conversions'!$B$24</f>
        <v>27.585119047619042</v>
      </c>
      <c r="T290" s="4">
        <f>I290/'Feedstock Conversions'!$B$23</f>
        <v>28.154921020656133</v>
      </c>
      <c r="U290" s="6">
        <f t="shared" si="8"/>
        <v>7.7188250666772298</v>
      </c>
    </row>
    <row r="291" spans="1:21" x14ac:dyDescent="0.2">
      <c r="A291" s="3">
        <f t="shared" si="5"/>
        <v>45492</v>
      </c>
      <c r="B291" s="4">
        <f>'Soybean Oil'!W291</f>
        <v>27.75349384098547</v>
      </c>
      <c r="C291" s="4">
        <f>'Canola Oil'!M291</f>
        <v>59.415532964362967</v>
      </c>
      <c r="D291" s="4">
        <f>BFT!W291</f>
        <v>35.930610302351681</v>
      </c>
      <c r="E291" s="4">
        <f>CWG!W291</f>
        <v>75.030304613661883</v>
      </c>
      <c r="F291" s="4">
        <f>DCO!W291</f>
        <v>37.436419932810793</v>
      </c>
      <c r="G291" s="4">
        <f>'Poultry Fat'!W291</f>
        <v>101.25507054871224</v>
      </c>
      <c r="H291" s="4">
        <f>UCO!W291</f>
        <v>186.06</v>
      </c>
      <c r="I291" s="4">
        <f>'Yellow Grease'!W291</f>
        <v>229.71499999999997</v>
      </c>
      <c r="J291" s="6">
        <f t="shared" si="7"/>
        <v>61.073460389343104</v>
      </c>
      <c r="K291" s="4">
        <f t="shared" si="9"/>
        <v>170.29946703563701</v>
      </c>
      <c r="M291" s="4">
        <f>B291/'Feedstock Conversions'!$B$17</f>
        <v>3.7004658454647292</v>
      </c>
      <c r="N291" s="4">
        <f>C291/'Feedstock Conversions'!$B$13</f>
        <v>7.9752393240755657</v>
      </c>
      <c r="O291" s="4">
        <f>D291/'Feedstock Conversions'!$B$20</f>
        <v>4.6362077809486042</v>
      </c>
      <c r="P291" s="4">
        <f>E291/'Feedstock Conversions'!$B$21</f>
        <v>9.5482698668442207</v>
      </c>
      <c r="Q291" s="4">
        <f>F291/'Feedstock Conversions'!$B$14</f>
        <v>4.5654170649769261</v>
      </c>
      <c r="R291" s="4">
        <f>G291/'Feedstock Conversions'!$B$19</f>
        <v>13.591284637411039</v>
      </c>
      <c r="S291" s="4">
        <f>I291/'Feedstock Conversions'!$B$24</f>
        <v>27.347023809523805</v>
      </c>
      <c r="T291" s="4">
        <f>I291/'Feedstock Conversions'!$B$23</f>
        <v>27.911907654921016</v>
      </c>
      <c r="U291" s="6">
        <f t="shared" si="8"/>
        <v>7.8915267776103768</v>
      </c>
    </row>
    <row r="292" spans="1:21" x14ac:dyDescent="0.2">
      <c r="A292" s="3">
        <f t="shared" si="5"/>
        <v>45499</v>
      </c>
      <c r="B292" s="4">
        <f>'Soybean Oil'!W292</f>
        <v>32.163493840985439</v>
      </c>
      <c r="C292" s="4">
        <f>'Canola Oil'!M292</f>
        <v>65.243837163404976</v>
      </c>
      <c r="D292" s="4">
        <f>BFT!W292</f>
        <v>35.930610302351681</v>
      </c>
      <c r="E292" s="4">
        <f>CWG!W292</f>
        <v>68.743904613661869</v>
      </c>
      <c r="F292" s="4">
        <f>DCO!W292</f>
        <v>41.331419932810832</v>
      </c>
      <c r="G292" s="4">
        <f>'Poultry Fat'!W292</f>
        <v>101.25507054871224</v>
      </c>
      <c r="H292" s="4">
        <f>UCO!W292</f>
        <v>180.18</v>
      </c>
      <c r="I292" s="4">
        <f>'Yellow Grease'!W292</f>
        <v>226.423</v>
      </c>
      <c r="J292" s="6">
        <f t="shared" si="7"/>
        <v>63.839031771237728</v>
      </c>
      <c r="K292" s="4">
        <f t="shared" si="9"/>
        <v>161.17916283659503</v>
      </c>
      <c r="M292" s="4">
        <f>B292/'Feedstock Conversions'!$B$17</f>
        <v>4.2884658454647253</v>
      </c>
      <c r="N292" s="4">
        <f>C292/'Feedstock Conversions'!$B$13</f>
        <v>8.7575620353563721</v>
      </c>
      <c r="O292" s="4">
        <f>D292/'Feedstock Conversions'!$B$20</f>
        <v>4.6362077809486042</v>
      </c>
      <c r="P292" s="4">
        <f>E292/'Feedstock Conversions'!$B$21</f>
        <v>8.7482698668442183</v>
      </c>
      <c r="Q292" s="4">
        <f>F292/'Feedstock Conversions'!$B$14</f>
        <v>5.0404170649769311</v>
      </c>
      <c r="R292" s="4">
        <f>G292/'Feedstock Conversions'!$B$19</f>
        <v>13.591284637411039</v>
      </c>
      <c r="S292" s="4">
        <f>I292/'Feedstock Conversions'!$B$24</f>
        <v>26.955119047619046</v>
      </c>
      <c r="T292" s="4">
        <f>I292/'Feedstock Conversions'!$B$23</f>
        <v>27.511907654921018</v>
      </c>
      <c r="U292" s="6">
        <f t="shared" si="8"/>
        <v>8.2730827044226913</v>
      </c>
    </row>
    <row r="293" spans="1:21" x14ac:dyDescent="0.2">
      <c r="A293" s="3">
        <f t="shared" si="5"/>
        <v>45506</v>
      </c>
      <c r="B293" s="4">
        <f>'Soybean Oil'!W293</f>
        <v>56.703493840985516</v>
      </c>
      <c r="C293" s="4">
        <f>'Canola Oil'!M293</f>
        <v>89.364842179797904</v>
      </c>
      <c r="D293" s="4">
        <f>BFT!W293</f>
        <v>43.680610302351681</v>
      </c>
      <c r="E293" s="4">
        <f>CWG!W293</f>
        <v>72.280004613661845</v>
      </c>
      <c r="F293" s="4">
        <f>DCO!W293</f>
        <v>50.351419932810757</v>
      </c>
      <c r="G293" s="4">
        <f>'Poultry Fat'!W293</f>
        <v>101.25507054871224</v>
      </c>
      <c r="H293" s="4">
        <f>UCO!W293</f>
        <v>178.5</v>
      </c>
      <c r="I293" s="4">
        <f>'Yellow Grease'!W293</f>
        <v>213.255</v>
      </c>
      <c r="J293" s="6">
        <f t="shared" si="7"/>
        <v>80.017168493040984</v>
      </c>
      <c r="K293" s="4">
        <f t="shared" si="9"/>
        <v>123.89015782020209</v>
      </c>
      <c r="M293" s="4">
        <f>B293/'Feedstock Conversions'!$B$17</f>
        <v>7.5604658454647353</v>
      </c>
      <c r="N293" s="4">
        <f>C293/'Feedstock Conversions'!$B$13</f>
        <v>11.995280829503074</v>
      </c>
      <c r="O293" s="4">
        <f>D293/'Feedstock Conversions'!$B$20</f>
        <v>5.6362077809486042</v>
      </c>
      <c r="P293" s="4">
        <f>E293/'Feedstock Conversions'!$B$21</f>
        <v>9.1982698668442158</v>
      </c>
      <c r="Q293" s="4">
        <f>F293/'Feedstock Conversions'!$B$14</f>
        <v>6.1404170649769219</v>
      </c>
      <c r="R293" s="4">
        <f>G293/'Feedstock Conversions'!$B$19</f>
        <v>13.591284637411039</v>
      </c>
      <c r="S293" s="4">
        <f>I293/'Feedstock Conversions'!$B$24</f>
        <v>25.387499999999999</v>
      </c>
      <c r="T293" s="4">
        <f>I293/'Feedstock Conversions'!$B$23</f>
        <v>25.91190765492102</v>
      </c>
      <c r="U293" s="6">
        <f t="shared" si="8"/>
        <v>10.395638486064549</v>
      </c>
    </row>
    <row r="294" spans="1:21" x14ac:dyDescent="0.2">
      <c r="A294" s="3">
        <f t="shared" si="5"/>
        <v>45513</v>
      </c>
      <c r="B294" s="4">
        <f>'Soybean Oil'!W294</f>
        <v>43.863493840985484</v>
      </c>
      <c r="C294" s="4">
        <f>'Canola Oil'!M294</f>
        <v>95.43602555493743</v>
      </c>
      <c r="D294" s="4">
        <f>BFT!W294</f>
        <v>42.005610302351613</v>
      </c>
      <c r="E294" s="4">
        <f>CWG!W294</f>
        <v>59.459304613661857</v>
      </c>
      <c r="F294" s="4">
        <f>DCO!W294</f>
        <v>45.201419932810836</v>
      </c>
      <c r="G294" s="4">
        <f>'Poultry Fat'!W294</f>
        <v>81.75507054871224</v>
      </c>
      <c r="H294" s="4">
        <f>UCO!W294</f>
        <v>159</v>
      </c>
      <c r="I294" s="4">
        <f>'Yellow Grease'!W294</f>
        <v>193.755</v>
      </c>
      <c r="J294" s="6">
        <f t="shared" si="7"/>
        <v>69.535173874306309</v>
      </c>
      <c r="K294" s="4">
        <f t="shared" si="9"/>
        <v>98.318974445062565</v>
      </c>
      <c r="M294" s="4">
        <f>B294/'Feedstock Conversions'!$B$17</f>
        <v>5.8484658454647311</v>
      </c>
      <c r="N294" s="4">
        <f>C294/'Feedstock Conversions'!$B$13</f>
        <v>12.810204772474822</v>
      </c>
      <c r="O294" s="4">
        <f>D294/'Feedstock Conversions'!$B$20</f>
        <v>5.4200787486905311</v>
      </c>
      <c r="P294" s="4">
        <f>E294/'Feedstock Conversions'!$B$21</f>
        <v>7.5667223992952231</v>
      </c>
      <c r="Q294" s="4">
        <f>F294/'Feedstock Conversions'!$B$14</f>
        <v>5.5123682844891269</v>
      </c>
      <c r="R294" s="4">
        <f>G294/'Feedstock Conversions'!$B$19</f>
        <v>10.973834972981509</v>
      </c>
      <c r="S294" s="4">
        <f>I294/'Feedstock Conversions'!$B$24</f>
        <v>23.066071428571426</v>
      </c>
      <c r="T294" s="4">
        <f>I294/'Feedstock Conversions'!$B$23</f>
        <v>23.542527339003644</v>
      </c>
      <c r="U294" s="6">
        <f t="shared" si="8"/>
        <v>9.0379891151468268</v>
      </c>
    </row>
    <row r="295" spans="1:21" x14ac:dyDescent="0.2">
      <c r="A295" s="3">
        <f t="shared" si="5"/>
        <v>45520</v>
      </c>
      <c r="B295" s="4">
        <f>'Soybean Oil'!W295</f>
        <v>53.96349384098545</v>
      </c>
      <c r="C295" s="4">
        <f>'Canola Oil'!M295</f>
        <v>105.48850127419803</v>
      </c>
      <c r="D295" s="4">
        <f>BFT!W295</f>
        <v>45.805610302351681</v>
      </c>
      <c r="E295" s="4">
        <f>CWG!W295</f>
        <v>55.923804613661844</v>
      </c>
      <c r="F295" s="4">
        <f>DCO!W295</f>
        <v>48.721419932810875</v>
      </c>
      <c r="G295" s="4">
        <f>'Poultry Fat'!W295</f>
        <v>76.25507054871224</v>
      </c>
      <c r="H295" s="4">
        <f>UCO!W295</f>
        <v>153.5</v>
      </c>
      <c r="I295" s="4">
        <f>'Yellow Grease'!W295</f>
        <v>188.255</v>
      </c>
      <c r="J295" s="6">
        <f t="shared" si="7"/>
        <v>75.756241853424967</v>
      </c>
      <c r="K295" s="4">
        <f t="shared" si="9"/>
        <v>82.766498725801966</v>
      </c>
      <c r="M295" s="4">
        <f>B295/'Feedstock Conversions'!$B$17</f>
        <v>7.1951325121313934</v>
      </c>
      <c r="N295" s="4">
        <f>C295/'Feedstock Conversions'!$B$13</f>
        <v>14.159530372375574</v>
      </c>
      <c r="O295" s="4">
        <f>D295/'Feedstock Conversions'!$B$20</f>
        <v>5.9104013293357012</v>
      </c>
      <c r="P295" s="4">
        <f>E295/'Feedstock Conversions'!$B$21</f>
        <v>7.1167987546019145</v>
      </c>
      <c r="Q295" s="4">
        <f>F295/'Feedstock Conversions'!$B$14</f>
        <v>5.9416365771720585</v>
      </c>
      <c r="R295" s="4">
        <f>G295/'Feedstock Conversions'!$B$19</f>
        <v>10.235579939424461</v>
      </c>
      <c r="S295" s="4">
        <f>I295/'Feedstock Conversions'!$B$24</f>
        <v>22.411309523809521</v>
      </c>
      <c r="T295" s="4">
        <f>I295/'Feedstock Conversions'!$B$23</f>
        <v>22.874240583232076</v>
      </c>
      <c r="U295" s="6">
        <f t="shared" si="8"/>
        <v>9.8729605452105051</v>
      </c>
    </row>
    <row r="296" spans="1:21" x14ac:dyDescent="0.2">
      <c r="A296" s="3">
        <f t="shared" si="5"/>
        <v>45527</v>
      </c>
      <c r="B296" s="4">
        <f>'Soybean Oil'!W296</f>
        <v>44.87849384098547</v>
      </c>
      <c r="C296" s="4">
        <f>'Canola Oil'!M296</f>
        <v>96.612126933755178</v>
      </c>
      <c r="D296" s="4">
        <f>BFT!W296</f>
        <v>40.793110302351749</v>
      </c>
      <c r="E296" s="4">
        <f>CWG!W296</f>
        <v>49.781204613661828</v>
      </c>
      <c r="F296" s="4">
        <f>DCO!W296</f>
        <v>56.621419932810795</v>
      </c>
      <c r="G296" s="4">
        <f>'Poultry Fat'!W296</f>
        <v>67.75507054871224</v>
      </c>
      <c r="H296" s="4">
        <f>UCO!W296</f>
        <v>145</v>
      </c>
      <c r="I296" s="4">
        <f>'Yellow Grease'!W296</f>
        <v>179.75499999999994</v>
      </c>
      <c r="J296" s="6">
        <f t="shared" si="7"/>
        <v>68.785130455976258</v>
      </c>
      <c r="K296" s="4">
        <f t="shared" si="9"/>
        <v>83.142873066244761</v>
      </c>
      <c r="M296" s="4">
        <f>B296/'Feedstock Conversions'!$B$17</f>
        <v>5.9837991787980629</v>
      </c>
      <c r="N296" s="4">
        <f>C296/'Feedstock Conversions'!$B$13</f>
        <v>12.968070729363111</v>
      </c>
      <c r="O296" s="4">
        <f>D296/'Feedstock Conversions'!$B$20</f>
        <v>5.2636271357873223</v>
      </c>
      <c r="P296" s="4">
        <f>E296/'Feedstock Conversions'!$B$21</f>
        <v>6.3350985764395302</v>
      </c>
      <c r="Q296" s="4">
        <f>F296/'Feedstock Conversions'!$B$14</f>
        <v>6.9050512113183906</v>
      </c>
      <c r="R296" s="4">
        <f>G296/'Feedstock Conversions'!$B$19</f>
        <v>9.0946403421090256</v>
      </c>
      <c r="S296" s="4">
        <f>I296/'Feedstock Conversions'!$B$24</f>
        <v>21.399404761904755</v>
      </c>
      <c r="T296" s="4">
        <f>I296/'Feedstock Conversions'!$B$23</f>
        <v>21.84143377885783</v>
      </c>
      <c r="U296" s="6">
        <f t="shared" si="8"/>
        <v>8.9492327516853294</v>
      </c>
    </row>
    <row r="297" spans="1:21" x14ac:dyDescent="0.2">
      <c r="A297" s="3">
        <f t="shared" si="5"/>
        <v>45534</v>
      </c>
      <c r="B297" s="4">
        <f>'Soybean Oil'!W297</f>
        <v>29.698493840985464</v>
      </c>
      <c r="C297" s="4">
        <f>'Canola Oil'!M297</f>
        <v>87.524552720195118</v>
      </c>
      <c r="D297" s="4">
        <f>BFT!W297</f>
        <v>38.618110302351681</v>
      </c>
      <c r="E297" s="4">
        <f>CWG!W297</f>
        <v>50.781804613661848</v>
      </c>
      <c r="F297" s="4">
        <f>DCO!W297</f>
        <v>43.716419932810823</v>
      </c>
      <c r="G297" s="4">
        <f>'Poultry Fat'!W297</f>
        <v>63.25507054871224</v>
      </c>
      <c r="H297" s="4">
        <f>UCO!W297</f>
        <v>125.38</v>
      </c>
      <c r="I297" s="4">
        <f>'Yellow Grease'!W297</f>
        <v>175.255</v>
      </c>
      <c r="J297" s="6">
        <f t="shared" si="7"/>
        <v>56.900601112484651</v>
      </c>
      <c r="K297" s="4">
        <f t="shared" si="9"/>
        <v>87.730447279804878</v>
      </c>
      <c r="M297" s="4">
        <f>B297/'Feedstock Conversions'!$B$17</f>
        <v>3.959799178798062</v>
      </c>
      <c r="N297" s="4">
        <f>C297/'Feedstock Conversions'!$B$13</f>
        <v>11.748262110093304</v>
      </c>
      <c r="O297" s="4">
        <f>D297/'Feedstock Conversions'!$B$20</f>
        <v>4.9829819744969912</v>
      </c>
      <c r="P297" s="4">
        <f>E297/'Feedstock Conversions'!$B$21</f>
        <v>6.462433776235919</v>
      </c>
      <c r="Q297" s="4">
        <f>F297/'Feedstock Conversions'!$B$14</f>
        <v>5.3312707235135157</v>
      </c>
      <c r="R297" s="4">
        <f>G297/'Feedstock Conversions'!$B$19</f>
        <v>8.4906134964714415</v>
      </c>
      <c r="S297" s="4">
        <f>I297/'Feedstock Conversions'!$B$24</f>
        <v>20.863690476190474</v>
      </c>
      <c r="T297" s="4">
        <f>I297/'Feedstock Conversions'!$B$23</f>
        <v>21.294653705953827</v>
      </c>
      <c r="U297" s="6">
        <f t="shared" si="8"/>
        <v>7.4456970332630483</v>
      </c>
    </row>
    <row r="298" spans="1:21" x14ac:dyDescent="0.2">
      <c r="A298" s="3">
        <f t="shared" si="5"/>
        <v>45541</v>
      </c>
      <c r="B298" s="4">
        <f>'Soybean Oil'!W298</f>
        <v>35.825993840985461</v>
      </c>
      <c r="C298" s="4">
        <f>'Canola Oil'!M298</f>
        <v>96.220024788383228</v>
      </c>
      <c r="D298" s="4">
        <f>BFT!W298</f>
        <v>38.243110302351681</v>
      </c>
      <c r="E298" s="4">
        <f>CWG!W298</f>
        <v>52.371304613661891</v>
      </c>
      <c r="F298" s="4">
        <f>DCO!W298</f>
        <v>42.644419932810877</v>
      </c>
      <c r="G298" s="4">
        <f>'Poultry Fat'!W298</f>
        <v>62.88007054871224</v>
      </c>
      <c r="H298" s="4">
        <f>UCO!W298</f>
        <v>93.925000000000011</v>
      </c>
      <c r="I298" s="4">
        <f>'Yellow Grease'!W298</f>
        <v>156.36250000000001</v>
      </c>
      <c r="J298" s="6">
        <f t="shared" si="7"/>
        <v>58.313885189985342</v>
      </c>
      <c r="K298" s="4">
        <f t="shared" si="9"/>
        <v>60.142475211616784</v>
      </c>
      <c r="M298" s="4">
        <f>B298/'Feedstock Conversions'!$B$17</f>
        <v>4.7767991787980613</v>
      </c>
      <c r="N298" s="4">
        <f>C298/'Feedstock Conversions'!$B$13</f>
        <v>12.9154395689105</v>
      </c>
      <c r="O298" s="4">
        <f>D298/'Feedstock Conversions'!$B$20</f>
        <v>4.9345948777227973</v>
      </c>
      <c r="P298" s="4">
        <f>E298/'Feedstock Conversions'!$B$21</f>
        <v>6.6647117095522894</v>
      </c>
      <c r="Q298" s="4">
        <f>F298/'Feedstock Conversions'!$B$14</f>
        <v>5.2005390161964486</v>
      </c>
      <c r="R298" s="4">
        <f>G298/'Feedstock Conversions'!$B$19</f>
        <v>8.4402779260016434</v>
      </c>
      <c r="S298" s="4">
        <f>I298/'Feedstock Conversions'!$B$24</f>
        <v>18.614583333333332</v>
      </c>
      <c r="T298" s="4">
        <f>I298/'Feedstock Conversions'!$B$23</f>
        <v>18.999088699878495</v>
      </c>
      <c r="U298" s="6">
        <f t="shared" si="8"/>
        <v>7.7161017335886743</v>
      </c>
    </row>
    <row r="299" spans="1:21" x14ac:dyDescent="0.2">
      <c r="A299" s="3">
        <f t="shared" si="5"/>
        <v>45548</v>
      </c>
      <c r="B299" s="4">
        <f>'Soybean Oil'!W299</f>
        <v>40.438493840985473</v>
      </c>
      <c r="C299" s="4">
        <f>'Canola Oil'!M299</f>
        <v>103.34902319545978</v>
      </c>
      <c r="D299" s="4">
        <f>BFT!W299</f>
        <v>32.918110302351693</v>
      </c>
      <c r="E299" s="4">
        <f>CWG!W299</f>
        <v>47.046304613661846</v>
      </c>
      <c r="F299" s="4">
        <f>DCO!W299</f>
        <v>42.731419932810809</v>
      </c>
      <c r="G299" s="4">
        <f>'Poultry Fat'!W299</f>
        <v>57.555070548712308</v>
      </c>
      <c r="H299" s="4">
        <f>UCO!W299</f>
        <v>75.160000000000025</v>
      </c>
      <c r="I299" s="4">
        <f>'Yellow Grease'!W299</f>
        <v>128.40499999999997</v>
      </c>
      <c r="J299" s="6">
        <f t="shared" si="7"/>
        <v>57.708024514763764</v>
      </c>
      <c r="K299" s="4">
        <f t="shared" si="9"/>
        <v>25.055976804540194</v>
      </c>
      <c r="M299" s="4">
        <f>B299/'Feedstock Conversions'!$B$17</f>
        <v>5.3917991787980633</v>
      </c>
      <c r="N299" s="4">
        <f>C299/'Feedstock Conversions'!$B$13</f>
        <v>13.872352106773125</v>
      </c>
      <c r="O299" s="4">
        <f>D299/'Feedstock Conversions'!$B$20</f>
        <v>4.2474981035292503</v>
      </c>
      <c r="P299" s="4">
        <f>E299/'Feedstock Conversions'!$B$21</f>
        <v>5.9870583626446736</v>
      </c>
      <c r="Q299" s="4">
        <f>F299/'Feedstock Conversions'!$B$14</f>
        <v>5.2111487722940018</v>
      </c>
      <c r="R299" s="4">
        <f>G299/'Feedstock Conversions'!$B$19</f>
        <v>7.7255128253305108</v>
      </c>
      <c r="S299" s="4">
        <f>I299/'Feedstock Conversions'!$B$24</f>
        <v>15.286309523809519</v>
      </c>
      <c r="T299" s="4">
        <f>I299/'Feedstock Conversions'!$B$23</f>
        <v>15.602065613608744</v>
      </c>
      <c r="U299" s="6">
        <f t="shared" si="8"/>
        <v>7.6464113809907213</v>
      </c>
    </row>
    <row r="300" spans="1:21" x14ac:dyDescent="0.2">
      <c r="A300" s="3">
        <f t="shared" si="5"/>
        <v>45555</v>
      </c>
      <c r="B300" s="4">
        <f>'Soybean Oil'!W300</f>
        <v>44.61349384098537</v>
      </c>
      <c r="C300" s="4">
        <f>'Canola Oil'!M300</f>
        <v>111.49196636255243</v>
      </c>
      <c r="D300" s="4">
        <f>BFT!W300</f>
        <v>38.518110302351602</v>
      </c>
      <c r="E300" s="4">
        <f>CWG!W300</f>
        <v>49.503104613661833</v>
      </c>
      <c r="F300" s="4">
        <f>DCO!W300</f>
        <v>44.641419932810777</v>
      </c>
      <c r="G300" s="4">
        <f>'Poultry Fat'!W300</f>
        <v>63.155070548712217</v>
      </c>
      <c r="H300" s="4">
        <f>UCO!W300</f>
        <v>77.399999999999977</v>
      </c>
      <c r="I300" s="4">
        <f>'Yellow Grease'!W300</f>
        <v>129.88999999999999</v>
      </c>
      <c r="J300" s="6">
        <f t="shared" si="7"/>
        <v>61.82531322314388</v>
      </c>
      <c r="K300" s="4">
        <f t="shared" si="9"/>
        <v>18.398033637447554</v>
      </c>
      <c r="M300" s="4">
        <f>B300/'Feedstock Conversions'!$B$17</f>
        <v>5.9484658454647157</v>
      </c>
      <c r="N300" s="4">
        <f>C300/'Feedstock Conversions'!$B$13</f>
        <v>14.965364612423144</v>
      </c>
      <c r="O300" s="4">
        <f>D300/'Feedstock Conversions'!$B$20</f>
        <v>4.9700787486905291</v>
      </c>
      <c r="P300" s="4">
        <f>E300/'Feedstock Conversions'!$B$21</f>
        <v>6.299707891786948</v>
      </c>
      <c r="Q300" s="4">
        <f>F300/'Feedstock Conversions'!$B$14</f>
        <v>5.4440756015622904</v>
      </c>
      <c r="R300" s="4">
        <f>G300/'Feedstock Conversions'!$B$19</f>
        <v>8.4771906776794914</v>
      </c>
      <c r="S300" s="4">
        <f>I300/'Feedstock Conversions'!$B$24</f>
        <v>15.463095238095235</v>
      </c>
      <c r="T300" s="4">
        <f>I300/'Feedstock Conversions'!$B$23</f>
        <v>15.78250303766707</v>
      </c>
      <c r="U300" s="6">
        <f t="shared" si="8"/>
        <v>8.1871359398141834</v>
      </c>
    </row>
    <row r="301" spans="1:21" x14ac:dyDescent="0.2">
      <c r="A301" s="3">
        <f t="shared" si="5"/>
        <v>45562</v>
      </c>
      <c r="B301" s="4">
        <f>'Soybean Oil'!W301</f>
        <v>36.33849384098545</v>
      </c>
      <c r="C301" s="4">
        <f>'Canola Oil'!M301</f>
        <v>99.993422534664774</v>
      </c>
      <c r="D301" s="4">
        <f>BFT!W301</f>
        <v>44.118110302351681</v>
      </c>
      <c r="E301" s="4">
        <f>CWG!W301</f>
        <v>53.531504613661866</v>
      </c>
      <c r="F301" s="4">
        <f>DCO!W301</f>
        <v>47.78141993281082</v>
      </c>
      <c r="G301" s="4">
        <f>'Poultry Fat'!W301</f>
        <v>56.835070548712224</v>
      </c>
      <c r="H301" s="4">
        <f>UCO!W301</f>
        <v>83</v>
      </c>
      <c r="I301" s="4">
        <f>'Yellow Grease'!W301</f>
        <v>114.91499999999996</v>
      </c>
      <c r="J301" s="6">
        <f t="shared" si="7"/>
        <v>55.203982882076296</v>
      </c>
      <c r="K301" s="4">
        <f t="shared" si="9"/>
        <v>14.92157746533519</v>
      </c>
      <c r="M301" s="4">
        <f>B301/'Feedstock Conversions'!$B$17</f>
        <v>4.8451325121313937</v>
      </c>
      <c r="N301" s="4">
        <f>C301/'Feedstock Conversions'!$B$13</f>
        <v>13.421935910693257</v>
      </c>
      <c r="O301" s="4">
        <f>D301/'Feedstock Conversions'!$B$20</f>
        <v>5.6926593938518302</v>
      </c>
      <c r="P301" s="4">
        <f>E301/'Feedstock Conversions'!$B$21</f>
        <v>6.812357420929227</v>
      </c>
      <c r="Q301" s="4">
        <f>F301/'Feedstock Conversions'!$B$14</f>
        <v>5.8270024308305883</v>
      </c>
      <c r="R301" s="4">
        <f>G301/'Feedstock Conversions'!$B$19</f>
        <v>7.6288685300284866</v>
      </c>
      <c r="S301" s="4">
        <f>I301/'Feedstock Conversions'!$B$24</f>
        <v>13.680357142857138</v>
      </c>
      <c r="T301" s="4">
        <f>I301/'Feedstock Conversions'!$B$23</f>
        <v>13.96294046172539</v>
      </c>
      <c r="U301" s="6">
        <f t="shared" si="8"/>
        <v>7.2400741086830154</v>
      </c>
    </row>
    <row r="302" spans="1:21" x14ac:dyDescent="0.2">
      <c r="A302" s="3">
        <f t="shared" ref="A302:A330" si="10">A301+7</f>
        <v>45569</v>
      </c>
      <c r="B302" s="4">
        <f>'Soybean Oil'!W302</f>
        <v>21.479927211646157</v>
      </c>
      <c r="C302" s="4">
        <f>'Canola Oil'!M302</f>
        <v>96.756256625335595</v>
      </c>
      <c r="D302" s="4">
        <f>BFT!W302</f>
        <v>31.724258118701073</v>
      </c>
      <c r="E302" s="4">
        <f>CWG!W302</f>
        <v>40.703104613661878</v>
      </c>
      <c r="F302" s="4">
        <f>DCO!W302</f>
        <v>33.381419932810843</v>
      </c>
      <c r="G302" s="4">
        <f>'Poultry Fat'!W302</f>
        <v>43.180070548712251</v>
      </c>
      <c r="H302" s="4">
        <f>UCO!W302</f>
        <v>70.279999999999973</v>
      </c>
      <c r="I302" s="4">
        <f>'Yellow Grease'!W302</f>
        <v>102.161</v>
      </c>
      <c r="J302" s="6">
        <f t="shared" si="7"/>
        <v>42.176249396730952</v>
      </c>
      <c r="K302" s="4">
        <f t="shared" si="9"/>
        <v>5.404743374664406</v>
      </c>
      <c r="M302" s="4">
        <f>B302/'Feedstock Conversions'!$B$17</f>
        <v>2.8639902948861544</v>
      </c>
      <c r="N302" s="4">
        <f>C302/'Feedstock Conversions'!$B$13</f>
        <v>12.98741699668934</v>
      </c>
      <c r="O302" s="4">
        <f>D302/'Feedstock Conversions'!$B$20</f>
        <v>4.0934526604775581</v>
      </c>
      <c r="P302" s="4">
        <f>E302/'Feedstock Conversions'!$B$21</f>
        <v>5.1798300602776637</v>
      </c>
      <c r="Q302" s="4">
        <f>F302/'Feedstock Conversions'!$B$14</f>
        <v>4.0709048698549815</v>
      </c>
      <c r="R302" s="4">
        <f>G302/'Feedstock Conversions'!$B$19</f>
        <v>5.7959826239882215</v>
      </c>
      <c r="S302" s="4">
        <f>I302/'Feedstock Conversions'!$B$24</f>
        <v>12.162023809523809</v>
      </c>
      <c r="T302" s="4">
        <f>I302/'Feedstock Conversions'!$B$23</f>
        <v>12.413244228432564</v>
      </c>
      <c r="U302" s="6">
        <f t="shared" si="8"/>
        <v>5.544091818541399</v>
      </c>
    </row>
    <row r="303" spans="1:21" x14ac:dyDescent="0.2">
      <c r="A303" s="3">
        <f t="shared" si="10"/>
        <v>45576</v>
      </c>
      <c r="B303" s="4">
        <f>'Soybean Oil'!W303</f>
        <v>69.904927211646168</v>
      </c>
      <c r="C303" s="4">
        <f>'Canola Oil'!M303</f>
        <v>98.677751219743641</v>
      </c>
      <c r="D303" s="4">
        <f>BFT!W303</f>
        <v>81.011758118700982</v>
      </c>
      <c r="E303" s="4">
        <f>CWG!W303</f>
        <v>90.108809070548716</v>
      </c>
      <c r="F303" s="4">
        <f>DCO!W303</f>
        <v>71.874053751399856</v>
      </c>
      <c r="G303" s="4">
        <f>'Poultry Fat'!W303</f>
        <v>98.358561030235194</v>
      </c>
      <c r="H303" s="4">
        <f>UCO!W303</f>
        <v>114.40000000000003</v>
      </c>
      <c r="I303" s="4">
        <f>'Yellow Grease'!W303</f>
        <v>150.42999999999989</v>
      </c>
      <c r="J303" s="6">
        <f t="shared" si="7"/>
        <v>84.5784167736455</v>
      </c>
      <c r="K303" s="4">
        <f t="shared" si="9"/>
        <v>51.752248780256252</v>
      </c>
      <c r="M303" s="4">
        <f>B303/'Feedstock Conversions'!$B$17</f>
        <v>9.3206569615528228</v>
      </c>
      <c r="N303" s="4">
        <f>C303/'Feedstock Conversions'!$B$13</f>
        <v>13.245335734193777</v>
      </c>
      <c r="O303" s="4">
        <f>D303/'Feedstock Conversions'!$B$20</f>
        <v>10.453130079832384</v>
      </c>
      <c r="P303" s="4">
        <f>E303/'Feedstock Conversions'!$B$21</f>
        <v>11.46714292066031</v>
      </c>
      <c r="Q303" s="4">
        <f>F303/'Feedstock Conversions'!$B$14</f>
        <v>8.765128506268276</v>
      </c>
      <c r="R303" s="4">
        <f>G303/'Feedstock Conversions'!$B$19</f>
        <v>13.202491413454387</v>
      </c>
      <c r="S303" s="4">
        <f>I303/'Feedstock Conversions'!$B$24</f>
        <v>17.908333333333321</v>
      </c>
      <c r="T303" s="4">
        <f>I303/'Feedstock Conversions'!$B$23</f>
        <v>18.278250303766693</v>
      </c>
      <c r="U303" s="6">
        <f t="shared" si="8"/>
        <v>11.074908284333691</v>
      </c>
    </row>
    <row r="304" spans="1:21" x14ac:dyDescent="0.2">
      <c r="A304" s="3">
        <f t="shared" si="10"/>
        <v>45583</v>
      </c>
      <c r="B304" s="4">
        <f>'Soybean Oil'!W304</f>
        <v>92.779927211646111</v>
      </c>
      <c r="C304" s="4">
        <f>'Canola Oil'!M304</f>
        <v>109.99456028930001</v>
      </c>
      <c r="D304" s="4">
        <f>BFT!W304</f>
        <v>88.386758118701039</v>
      </c>
      <c r="E304" s="4">
        <f>CWG!W304</f>
        <v>99.616269070548753</v>
      </c>
      <c r="F304" s="4">
        <f>DCO!W304</f>
        <v>72.488053751399832</v>
      </c>
      <c r="G304" s="4">
        <f>'Poultry Fat'!W304</f>
        <v>107.19356103023517</v>
      </c>
      <c r="H304" s="4">
        <f>UCO!W304</f>
        <v>121</v>
      </c>
      <c r="I304" s="4">
        <f>'Yellow Grease'!W304</f>
        <v>157.02999999999997</v>
      </c>
      <c r="J304" s="6">
        <f t="shared" si="7"/>
        <v>100.23545683329668</v>
      </c>
      <c r="K304" s="4">
        <f t="shared" si="9"/>
        <v>47.035439710699961</v>
      </c>
      <c r="M304" s="4">
        <f>B304/'Feedstock Conversions'!$B$17</f>
        <v>12.370656961552815</v>
      </c>
      <c r="N304" s="4">
        <f>C304/'Feedstock Conversions'!$B$13</f>
        <v>14.764370508630874</v>
      </c>
      <c r="O304" s="4">
        <f>D304/'Feedstock Conversions'!$B$20</f>
        <v>11.404742983058199</v>
      </c>
      <c r="P304" s="4">
        <f>E304/'Feedstock Conversions'!$B$21</f>
        <v>12.677051294292284</v>
      </c>
      <c r="Q304" s="4">
        <f>F304/'Feedstock Conversions'!$B$14</f>
        <v>8.8400065550487614</v>
      </c>
      <c r="R304" s="4">
        <f>G304/'Feedstock Conversions'!$B$19</f>
        <v>14.388397453722842</v>
      </c>
      <c r="S304" s="4">
        <f>I304/'Feedstock Conversions'!$B$24</f>
        <v>18.694047619047616</v>
      </c>
      <c r="T304" s="4">
        <f>I304/'Feedstock Conversions'!$B$23</f>
        <v>19.080194410692584</v>
      </c>
      <c r="U304" s="6">
        <f t="shared" si="8"/>
        <v>13.149256372632252</v>
      </c>
    </row>
    <row r="305" spans="1:28" x14ac:dyDescent="0.2">
      <c r="A305" s="3">
        <f t="shared" si="10"/>
        <v>45590</v>
      </c>
      <c r="B305" s="4">
        <f>'Soybean Oil'!W305</f>
        <v>75.504927211646191</v>
      </c>
      <c r="C305" s="4">
        <f>'Canola Oil'!M305</f>
        <v>97.301510160140879</v>
      </c>
      <c r="D305" s="4">
        <f>BFT!W305</f>
        <v>88.186758118700993</v>
      </c>
      <c r="E305" s="4">
        <f>CWG!W305</f>
        <v>93.216269070548776</v>
      </c>
      <c r="F305" s="4">
        <f>DCO!W305</f>
        <v>76.748053751399823</v>
      </c>
      <c r="G305" s="4">
        <f>'Poultry Fat'!W305</f>
        <v>100.7935610302352</v>
      </c>
      <c r="H305" s="4">
        <f>UCO!W305</f>
        <v>114.60000000000002</v>
      </c>
      <c r="I305" s="4">
        <f>'Yellow Grease'!W305</f>
        <v>150.63</v>
      </c>
      <c r="J305" s="6">
        <f t="shared" si="7"/>
        <v>88.543731319089218</v>
      </c>
      <c r="K305" s="4">
        <f t="shared" si="9"/>
        <v>53.328489839859117</v>
      </c>
      <c r="M305" s="4">
        <f>B305/'Feedstock Conversions'!$B$17</f>
        <v>10.067323628219492</v>
      </c>
      <c r="N305" s="4">
        <f>C305/'Feedstock Conversions'!$B$13</f>
        <v>13.060605390622936</v>
      </c>
      <c r="O305" s="4">
        <f>D305/'Feedstock Conversions'!$B$20</f>
        <v>11.378936531445289</v>
      </c>
      <c r="P305" s="4">
        <f>E305/'Feedstock Conversions'!$B$21</f>
        <v>11.862594689558257</v>
      </c>
      <c r="Q305" s="4">
        <f>F305/'Feedstock Conversions'!$B$14</f>
        <v>9.3595187501707109</v>
      </c>
      <c r="R305" s="4">
        <f>G305/'Feedstock Conversions'!$B$19</f>
        <v>13.529337051038281</v>
      </c>
      <c r="S305" s="4">
        <f>I305/'Feedstock Conversions'!$B$24</f>
        <v>17.932142857142857</v>
      </c>
      <c r="T305" s="4">
        <f>I305/'Feedstock Conversions'!$B$23</f>
        <v>18.302551640340216</v>
      </c>
      <c r="U305" s="6">
        <f t="shared" si="8"/>
        <v>11.595573469665464</v>
      </c>
    </row>
    <row r="306" spans="1:28" x14ac:dyDescent="0.2">
      <c r="A306" s="3">
        <f t="shared" si="10"/>
        <v>45597</v>
      </c>
      <c r="B306" s="4">
        <f>'Soybean Oil'!W306</f>
        <v>67.429927211646202</v>
      </c>
      <c r="C306" s="4">
        <f>'Canola Oil'!M306</f>
        <v>95.281707456441154</v>
      </c>
      <c r="D306" s="4">
        <f>BFT!W306</f>
        <v>93.986758118701061</v>
      </c>
      <c r="E306" s="4">
        <f>CWG!W306</f>
        <v>91.916509070548784</v>
      </c>
      <c r="F306" s="4">
        <f>DCO!W306</f>
        <v>66.278053751399852</v>
      </c>
      <c r="G306" s="4">
        <f>'Poultry Fat'!W306</f>
        <v>97.293561030235196</v>
      </c>
      <c r="H306" s="4">
        <f>UCO!W306</f>
        <v>107.74000000000001</v>
      </c>
      <c r="I306" s="4">
        <f>'Yellow Grease'!W306</f>
        <v>147.13</v>
      </c>
      <c r="J306" s="6">
        <f t="shared" si="7"/>
        <v>82.427008149682266</v>
      </c>
      <c r="K306" s="4">
        <f t="shared" si="9"/>
        <v>51.848292543558841</v>
      </c>
      <c r="M306" s="4">
        <f>B306/'Feedstock Conversions'!$B$17</f>
        <v>8.9906569615528262</v>
      </c>
      <c r="N306" s="4">
        <f>C306/'Feedstock Conversions'!$B$13</f>
        <v>12.789490933750491</v>
      </c>
      <c r="O306" s="4">
        <f>D306/'Feedstock Conversions'!$B$20</f>
        <v>12.127323628219491</v>
      </c>
      <c r="P306" s="4">
        <f>E306/'Feedstock Conversions'!$B$21</f>
        <v>11.697188733844335</v>
      </c>
      <c r="Q306" s="4">
        <f>F306/'Feedstock Conversions'!$B$14</f>
        <v>8.082689481878031</v>
      </c>
      <c r="R306" s="4">
        <f>G306/'Feedstock Conversions'!$B$19</f>
        <v>13.05953839332016</v>
      </c>
      <c r="S306" s="4">
        <f>I306/'Feedstock Conversions'!$B$24</f>
        <v>17.515476190476189</v>
      </c>
      <c r="T306" s="4">
        <f>I306/'Feedstock Conversions'!$B$23</f>
        <v>17.877278250303764</v>
      </c>
      <c r="U306" s="6">
        <f t="shared" si="8"/>
        <v>10.80955272472969</v>
      </c>
    </row>
    <row r="307" spans="1:28" x14ac:dyDescent="0.2">
      <c r="A307" s="3">
        <f t="shared" si="10"/>
        <v>45604</v>
      </c>
      <c r="B307" s="4">
        <f>'Soybean Oil'!W307</f>
        <v>50.754927211646077</v>
      </c>
      <c r="C307" s="4">
        <f>'Canola Oil'!M307</f>
        <v>79.592839639230817</v>
      </c>
      <c r="D307" s="4">
        <f>BFT!W307</f>
        <v>105.51175811870104</v>
      </c>
      <c r="E307" s="4">
        <f>CWG!W307</f>
        <v>101.90230907054882</v>
      </c>
      <c r="F307" s="4">
        <f>DCO!W307</f>
        <v>65.064053751399854</v>
      </c>
      <c r="G307" s="4">
        <f>'Poultry Fat'!W307</f>
        <v>106.49356103023524</v>
      </c>
      <c r="H307" s="4">
        <f>UCO!W307</f>
        <v>95.099999999999966</v>
      </c>
      <c r="I307" s="4">
        <f>'Yellow Grease'!W307</f>
        <v>156.32999999999998</v>
      </c>
      <c r="J307" s="6">
        <f t="shared" si="7"/>
        <v>73.099242949789058</v>
      </c>
      <c r="K307" s="4">
        <f t="shared" si="9"/>
        <v>76.737160360769167</v>
      </c>
      <c r="M307" s="4">
        <f>B307/'Feedstock Conversions'!$B$17</f>
        <v>6.7673236282194766</v>
      </c>
      <c r="N307" s="4">
        <f>C307/'Feedstock Conversions'!$B$13</f>
        <v>10.683602636138364</v>
      </c>
      <c r="O307" s="4">
        <f>D307/'Feedstock Conversions'!$B$20</f>
        <v>13.614420402413037</v>
      </c>
      <c r="P307" s="4">
        <f>E307/'Feedstock Conversions'!$B$21</f>
        <v>12.967970103149508</v>
      </c>
      <c r="Q307" s="4">
        <f>F307/'Feedstock Conversions'!$B$14</f>
        <v>7.9346407013902267</v>
      </c>
      <c r="R307" s="4">
        <f>G307/'Feedstock Conversions'!$B$19</f>
        <v>14.294437722179227</v>
      </c>
      <c r="S307" s="4">
        <f>I307/'Feedstock Conversions'!$B$24</f>
        <v>18.610714285714284</v>
      </c>
      <c r="T307" s="4">
        <f>I307/'Feedstock Conversions'!$B$23</f>
        <v>18.995139732685296</v>
      </c>
      <c r="U307" s="6">
        <f t="shared" si="8"/>
        <v>9.6333550757221129</v>
      </c>
    </row>
    <row r="308" spans="1:28" x14ac:dyDescent="0.2">
      <c r="A308" s="3">
        <f t="shared" si="10"/>
        <v>45611</v>
      </c>
      <c r="B308" s="4">
        <f>'Soybean Oil'!W308</f>
        <v>68.179927211646145</v>
      </c>
      <c r="C308" s="4">
        <f>'Canola Oil'!M308</f>
        <v>92.615813885484101</v>
      </c>
      <c r="D308" s="4">
        <f>BFT!W308</f>
        <v>113.76175811870104</v>
      </c>
      <c r="E308" s="4">
        <f>CWG!W308</f>
        <v>106.24490907054877</v>
      </c>
      <c r="F308" s="4">
        <f>DCO!W308</f>
        <v>59.464053751399888</v>
      </c>
      <c r="G308" s="4">
        <f>'Poultry Fat'!W308</f>
        <v>113.19356103023517</v>
      </c>
      <c r="H308" s="4">
        <f>UCO!W308</f>
        <v>113.55999999999995</v>
      </c>
      <c r="I308" s="4">
        <f>'Yellow Grease'!W308</f>
        <v>163.02999999999997</v>
      </c>
      <c r="J308" s="6">
        <f t="shared" si="7"/>
        <v>85.514247336876949</v>
      </c>
      <c r="K308" s="4">
        <f t="shared" si="9"/>
        <v>70.414186114515871</v>
      </c>
      <c r="M308" s="4">
        <f>B308/'Feedstock Conversions'!$B$17</f>
        <v>9.0906569615528188</v>
      </c>
      <c r="N308" s="4">
        <f>C308/'Feedstock Conversions'!$B$13</f>
        <v>12.431652870534778</v>
      </c>
      <c r="O308" s="4">
        <f>D308/'Feedstock Conversions'!$B$20</f>
        <v>14.678936531445295</v>
      </c>
      <c r="P308" s="4">
        <f>E308/'Feedstock Conversions'!$B$21</f>
        <v>13.520604361230438</v>
      </c>
      <c r="Q308" s="4">
        <f>F308/'Feedstock Conversions'!$B$14</f>
        <v>7.2517138721219379</v>
      </c>
      <c r="R308" s="4">
        <f>G308/'Feedstock Conversions'!$B$19</f>
        <v>15.19376658123962</v>
      </c>
      <c r="S308" s="4">
        <f>I308/'Feedstock Conversions'!$B$24</f>
        <v>19.408333333333328</v>
      </c>
      <c r="T308" s="4">
        <f>I308/'Feedstock Conversions'!$B$23</f>
        <v>19.80923450789793</v>
      </c>
      <c r="U308" s="6">
        <f t="shared" si="8"/>
        <v>11.236629126178487</v>
      </c>
    </row>
    <row r="309" spans="1:28" x14ac:dyDescent="0.2">
      <c r="A309" s="3">
        <f t="shared" si="10"/>
        <v>45618</v>
      </c>
      <c r="B309" s="4">
        <f>'Soybean Oil'!W309</f>
        <v>89.369927211646143</v>
      </c>
      <c r="C309" s="4">
        <f>'Canola Oil'!M309</f>
        <v>110.13845546298944</v>
      </c>
      <c r="D309" s="4">
        <f>BFT!W309</f>
        <v>118.06175811870105</v>
      </c>
      <c r="E309" s="4">
        <f>CWG!W309</f>
        <v>112.11650907054877</v>
      </c>
      <c r="F309" s="4">
        <f>DCO!W309</f>
        <v>69.914053751399763</v>
      </c>
      <c r="G309" s="4">
        <f>'Poultry Fat'!W309</f>
        <v>117.49356103023518</v>
      </c>
      <c r="H309" s="4">
        <f>UCO!W309</f>
        <v>109.04000000000002</v>
      </c>
      <c r="I309" s="4">
        <f>'Yellow Grease'!W309</f>
        <v>167.32999999999998</v>
      </c>
      <c r="J309" s="6">
        <f t="shared" si="7"/>
        <v>100.95409043040253</v>
      </c>
      <c r="K309" s="4">
        <f t="shared" si="9"/>
        <v>57.191544537010543</v>
      </c>
      <c r="M309" s="4">
        <f>B309/'Feedstock Conversions'!$B$17</f>
        <v>11.915990294886152</v>
      </c>
      <c r="N309" s="4">
        <f>C309/'Feedstock Conversions'!$B$13</f>
        <v>14.783685297045562</v>
      </c>
      <c r="O309" s="4">
        <f>D309/'Feedstock Conversions'!$B$20</f>
        <v>15.233775241122716</v>
      </c>
      <c r="P309" s="4">
        <f>E309/'Feedstock Conversions'!$B$21</f>
        <v>14.267817392536113</v>
      </c>
      <c r="Q309" s="4">
        <f>F309/'Feedstock Conversions'!$B$14</f>
        <v>8.5261041160243618</v>
      </c>
      <c r="R309" s="4">
        <f>G309/'Feedstock Conversions'!$B$19</f>
        <v>15.770947789293313</v>
      </c>
      <c r="S309" s="4">
        <f>I309/'Feedstock Conversions'!$B$24</f>
        <v>19.920238095238094</v>
      </c>
      <c r="T309" s="4">
        <f>I309/'Feedstock Conversions'!$B$23</f>
        <v>20.331713244228428</v>
      </c>
      <c r="U309" s="6">
        <f t="shared" si="8"/>
        <v>13.311252940272718</v>
      </c>
      <c r="AB309" s="7" t="s">
        <v>10</v>
      </c>
    </row>
    <row r="310" spans="1:28" x14ac:dyDescent="0.2">
      <c r="A310" s="3">
        <f t="shared" si="10"/>
        <v>45625</v>
      </c>
      <c r="B310" s="4">
        <f>'Soybean Oil'!W310</f>
        <v>108.46742721164617</v>
      </c>
      <c r="C310" s="4">
        <f>'Canola Oil'!M310</f>
        <v>125.00847230379492</v>
      </c>
      <c r="D310" s="4">
        <f>BFT!W310</f>
        <v>108.63675811870104</v>
      </c>
      <c r="E310" s="4">
        <f>CWG!W310</f>
        <v>117.06680907054874</v>
      </c>
      <c r="F310" s="4">
        <f>DCO!W310</f>
        <v>84.41405375139982</v>
      </c>
      <c r="G310" s="4">
        <f>'Poultry Fat'!W310</f>
        <v>119.69356103023517</v>
      </c>
      <c r="H310" s="4">
        <f>UCO!W310</f>
        <v>106.19999999999999</v>
      </c>
      <c r="I310" s="4">
        <f>'Yellow Grease'!W310</f>
        <v>169.52999999999997</v>
      </c>
      <c r="J310" s="6">
        <f>B310*0.55+I310*0.1+F310*0.1+D310*0.05+C310*0.11+((E310*0.33+G310*0.33+H310*0.33)*0.09)</f>
        <v>114.42018319289114</v>
      </c>
      <c r="K310" s="4">
        <f t="shared" si="9"/>
        <v>44.521527696205055</v>
      </c>
      <c r="M310" s="4">
        <f>B310/'Feedstock Conversions'!$B$17</f>
        <v>14.462323628219488</v>
      </c>
      <c r="N310" s="4">
        <f>C310/'Feedstock Conversions'!$B$13</f>
        <v>16.77966071191878</v>
      </c>
      <c r="O310" s="4">
        <f>D310/'Feedstock Conversions'!$B$20</f>
        <v>14.017646208864651</v>
      </c>
      <c r="P310" s="4">
        <f>E310/'Feedstock Conversions'!$B$21</f>
        <v>14.897786850413432</v>
      </c>
      <c r="Q310" s="4">
        <f>F310/'Feedstock Conversions'!$B$14</f>
        <v>10.294396798951199</v>
      </c>
      <c r="R310" s="4">
        <f>G310/'Feedstock Conversions'!$B$19</f>
        <v>16.066249802716129</v>
      </c>
      <c r="S310" s="4">
        <f>I310/'Feedstock Conversions'!$B$24</f>
        <v>20.182142857142853</v>
      </c>
      <c r="T310" s="4">
        <f>I310/'Feedstock Conversions'!$B$23</f>
        <v>20.599027946537056</v>
      </c>
      <c r="U310" s="6">
        <f>M310*0.55+T310*0.1+Q310*0.1+O310*0.05+N310*0.11+((P310*0.33+R310*0.33+S310*0.33)*0.09)</f>
        <v>15.109306990278935</v>
      </c>
      <c r="AB310" s="7" t="s">
        <v>10</v>
      </c>
    </row>
    <row r="311" spans="1:28" x14ac:dyDescent="0.2">
      <c r="A311" s="3">
        <f t="shared" si="10"/>
        <v>45632</v>
      </c>
      <c r="B311" s="4">
        <f>'Soybean Oil'!W311</f>
        <v>110.07992721164612</v>
      </c>
      <c r="C311" s="4">
        <f>'Canola Oil'!M311</f>
        <v>120.90951225711927</v>
      </c>
      <c r="D311" s="4">
        <f>BFT!W311</f>
        <v>108.63675811870104</v>
      </c>
      <c r="E311" s="4">
        <f>CWG!W311</f>
        <v>117.45970907054874</v>
      </c>
      <c r="F311" s="4">
        <f>DCO!W311</f>
        <v>94.254053751399852</v>
      </c>
      <c r="G311" s="4">
        <f>'Poultry Fat'!W311</f>
        <v>119.69356103023517</v>
      </c>
      <c r="H311" s="4">
        <f>UCO!W311</f>
        <v>106.19999999999999</v>
      </c>
      <c r="I311" s="4">
        <f>'Yellow Grease'!W311</f>
        <v>169.52999999999997</v>
      </c>
      <c r="J311" s="6">
        <f>B311*0.55+I311*0.1+F311*0.1+D311*0.05+C311*0.11+((E311*0.33+G311*0.33+H311*0.33)*0.09)</f>
        <v>115.85184171775681</v>
      </c>
      <c r="K311" s="4">
        <f t="shared" si="9"/>
        <v>48.620487742880698</v>
      </c>
      <c r="M311" s="4">
        <f>B311/'Feedstock Conversions'!$B$17</f>
        <v>14.677323628219483</v>
      </c>
      <c r="N311" s="4">
        <f>C311/'Feedstock Conversions'!$B$13</f>
        <v>16.229464732499231</v>
      </c>
      <c r="O311" s="4">
        <f>D311/'Feedstock Conversions'!$B$20</f>
        <v>14.017646208864651</v>
      </c>
      <c r="P311" s="4">
        <f>E311/'Feedstock Conversions'!$B$21</f>
        <v>14.947786850413431</v>
      </c>
      <c r="Q311" s="4">
        <f>F311/'Feedstock Conversions'!$B$14</f>
        <v>11.494396798951202</v>
      </c>
      <c r="R311" s="4">
        <f>G311/'Feedstock Conversions'!$B$19</f>
        <v>16.066249802716129</v>
      </c>
      <c r="S311" s="4">
        <f>I311/'Feedstock Conversions'!$B$24</f>
        <v>20.182142857142853</v>
      </c>
      <c r="T311" s="4">
        <f>I311/'Feedstock Conversions'!$B$23</f>
        <v>20.599027946537056</v>
      </c>
      <c r="U311" s="6">
        <f>M311*0.55+T311*0.1+Q311*0.1+O311*0.05+N311*0.11+((P311*0.33+R311*0.33+S311*0.33)*0.09)</f>
        <v>15.288520432542779</v>
      </c>
      <c r="AB311" s="7" t="s">
        <v>10</v>
      </c>
    </row>
    <row r="312" spans="1:28" x14ac:dyDescent="0.2">
      <c r="A312" s="3">
        <f t="shared" si="10"/>
        <v>45639</v>
      </c>
      <c r="B312" s="4">
        <f>'Soybean Oil'!W312</f>
        <v>115.32992721164618</v>
      </c>
      <c r="C312" s="4">
        <f>'Canola Oil'!M312</f>
        <v>120.2524970952586</v>
      </c>
      <c r="D312" s="4">
        <f>BFT!W312</f>
        <v>108.63675811870104</v>
      </c>
      <c r="E312" s="4">
        <f>CWG!W312</f>
        <v>124.53190907054875</v>
      </c>
      <c r="F312" s="4">
        <f>DCO!W312</f>
        <v>91.138053751399809</v>
      </c>
      <c r="G312" s="4">
        <f>'Poultry Fat'!W312</f>
        <v>119.69356103023517</v>
      </c>
      <c r="H312" s="4">
        <f>UCO!W312</f>
        <v>106.19999999999999</v>
      </c>
      <c r="I312" s="4">
        <f>'Yellow Grease'!W312</f>
        <v>169.52999999999997</v>
      </c>
      <c r="J312" s="6">
        <f t="shared" ref="J312:J330" si="11">B312*0.55+I312*0.1+F312*0.1+D312*0.05+C312*0.11+((E312*0.33+G312*0.33+H312*0.33)*0.09)</f>
        <v>118.56551438995216</v>
      </c>
      <c r="K312" s="4">
        <f t="shared" si="9"/>
        <v>49.277502904741368</v>
      </c>
      <c r="M312" s="4">
        <f>B312/'Feedstock Conversions'!$B$17</f>
        <v>15.377323628219491</v>
      </c>
      <c r="N312" s="4">
        <f>C312/'Feedstock Conversions'!$B$13</f>
        <v>16.141274777887059</v>
      </c>
      <c r="O312" s="4">
        <f>D312/'Feedstock Conversions'!$B$20</f>
        <v>14.017646208864651</v>
      </c>
      <c r="P312" s="4">
        <f>E312/'Feedstock Conversions'!$B$21</f>
        <v>15.847786850413433</v>
      </c>
      <c r="Q312" s="4">
        <f>F312/'Feedstock Conversions'!$B$14</f>
        <v>11.114396798951198</v>
      </c>
      <c r="R312" s="4">
        <f>G312/'Feedstock Conversions'!$B$19</f>
        <v>16.066249802716129</v>
      </c>
      <c r="S312" s="4">
        <f>I312/'Feedstock Conversions'!$B$24</f>
        <v>20.182142857142853</v>
      </c>
      <c r="T312" s="4">
        <f>I312/'Feedstock Conversions'!$B$23</f>
        <v>20.599027946537056</v>
      </c>
      <c r="U312" s="6">
        <f t="shared" ref="U312:U330" si="12">M312*0.55+T312*0.1+Q312*0.1+O312*0.05+N312*0.11+((P312*0.33+R312*0.33+S312*0.33)*0.09)</f>
        <v>15.652549537535446</v>
      </c>
      <c r="AB312" s="7" t="s">
        <v>10</v>
      </c>
    </row>
    <row r="313" spans="1:28" x14ac:dyDescent="0.2">
      <c r="A313" s="3">
        <f t="shared" si="10"/>
        <v>45646</v>
      </c>
      <c r="B313" s="4">
        <f>'Soybean Oil'!W313</f>
        <v>127.40492721164617</v>
      </c>
      <c r="C313" s="4">
        <f>'Canola Oil'!M313</f>
        <v>120.0577907061861</v>
      </c>
      <c r="D313" s="4">
        <f>BFT!W313</f>
        <v>108.41175811870107</v>
      </c>
      <c r="E313" s="4">
        <f>CWG!W313</f>
        <v>140.51300907054872</v>
      </c>
      <c r="F313" s="4">
        <f>DCO!W313</f>
        <v>94.434053751399915</v>
      </c>
      <c r="G313" s="4">
        <f>'Poultry Fat'!W313</f>
        <v>112.49356103023524</v>
      </c>
      <c r="H313" s="4">
        <f>UCO!W313</f>
        <v>101.94</v>
      </c>
      <c r="I313" s="4">
        <f>'Yellow Grease'!W313</f>
        <v>162.32999999999993</v>
      </c>
      <c r="J313" s="6">
        <f t="shared" si="11"/>
        <v>124.91797335715418</v>
      </c>
      <c r="K313" s="4">
        <f t="shared" si="9"/>
        <v>42.27220929381383</v>
      </c>
      <c r="M313" s="4">
        <f>B313/'Feedstock Conversions'!$B$17</f>
        <v>16.987323628219489</v>
      </c>
      <c r="N313" s="4">
        <f>C313/'Feedstock Conversions'!$B$13</f>
        <v>16.115139692105515</v>
      </c>
      <c r="O313" s="4">
        <f>D313/'Feedstock Conversions'!$B$20</f>
        <v>13.988613950800138</v>
      </c>
      <c r="P313" s="4">
        <f>E313/'Feedstock Conversions'!$B$21</f>
        <v>17.881523170087647</v>
      </c>
      <c r="Q313" s="4">
        <f>F313/'Feedstock Conversions'!$B$14</f>
        <v>11.516348018463406</v>
      </c>
      <c r="R313" s="4">
        <f>G313/'Feedstock Conversions'!$B$19</f>
        <v>15.099806849696005</v>
      </c>
      <c r="S313" s="4">
        <f>I313/'Feedstock Conversions'!$B$24</f>
        <v>19.324999999999992</v>
      </c>
      <c r="T313" s="4">
        <f>I313/'Feedstock Conversions'!$B$23</f>
        <v>19.724179829890634</v>
      </c>
      <c r="U313" s="6">
        <f t="shared" si="12"/>
        <v>16.492674845615312</v>
      </c>
      <c r="AB313" s="7" t="s">
        <v>10</v>
      </c>
    </row>
    <row r="314" spans="1:28" x14ac:dyDescent="0.2">
      <c r="A314" s="3">
        <f t="shared" si="10"/>
        <v>45653</v>
      </c>
      <c r="B314" s="4">
        <f>'Soybean Oil'!W314</f>
        <v>122.52992721164617</v>
      </c>
      <c r="C314" s="4">
        <f>'Canola Oil'!M314</f>
        <v>120.05779912808725</v>
      </c>
      <c r="D314" s="4">
        <f>BFT!W314</f>
        <v>102.26175811870104</v>
      </c>
      <c r="E314" s="4">
        <f>CWG!W314</f>
        <v>143.22876907054871</v>
      </c>
      <c r="F314" s="4">
        <f>DCO!W314</f>
        <v>86.91405375139982</v>
      </c>
      <c r="G314" s="4">
        <f>'Poultry Fat'!W314</f>
        <v>101.69356103023517</v>
      </c>
      <c r="H314" s="4">
        <f>UCO!W314</f>
        <v>102.89999999999998</v>
      </c>
      <c r="I314" s="4">
        <f>'Yellow Grease'!W314</f>
        <v>151.52999999999997</v>
      </c>
      <c r="J314" s="6">
        <f t="shared" si="11"/>
        <v>119.8856343555633</v>
      </c>
      <c r="K314" s="4">
        <f t="shared" si="9"/>
        <v>31.472200871912719</v>
      </c>
      <c r="M314" s="4">
        <f>B314/'Feedstock Conversions'!$B$17</f>
        <v>16.33732362821949</v>
      </c>
      <c r="N314" s="4">
        <f>C314/'Feedstock Conversions'!$B$13</f>
        <v>16.115140822562047</v>
      </c>
      <c r="O314" s="4">
        <f>D314/'Feedstock Conversions'!$B$20</f>
        <v>13.195065563703359</v>
      </c>
      <c r="P314" s="4">
        <f>E314/'Feedstock Conversions'!$B$21</f>
        <v>18.22712764959897</v>
      </c>
      <c r="Q314" s="4">
        <f>F314/'Feedstock Conversions'!$B$14</f>
        <v>10.599274847731687</v>
      </c>
      <c r="R314" s="4">
        <f>G314/'Feedstock Conversions'!$B$19</f>
        <v>13.650142420165794</v>
      </c>
      <c r="S314" s="4">
        <f>I314/'Feedstock Conversions'!$B$24</f>
        <v>18.039285714285711</v>
      </c>
      <c r="T314" s="4">
        <f>I314/'Feedstock Conversions'!$B$23</f>
        <v>18.411907654921016</v>
      </c>
      <c r="U314" s="6">
        <f t="shared" si="12"/>
        <v>15.801586721239286</v>
      </c>
      <c r="AB314" s="7" t="s">
        <v>10</v>
      </c>
    </row>
    <row r="315" spans="1:28" x14ac:dyDescent="0.2">
      <c r="A315" s="3">
        <f t="shared" si="10"/>
        <v>45660</v>
      </c>
      <c r="B315" s="4">
        <f>'Soybean Oil'!W315</f>
        <v>115.59456886898101</v>
      </c>
      <c r="C315" s="4">
        <f>'Canola Oil'!M315</f>
        <v>20.544453831593501</v>
      </c>
      <c r="D315" s="4">
        <f>BFT!W315</f>
        <v>102.1477211646137</v>
      </c>
      <c r="E315" s="4">
        <f>CWG!W315</f>
        <v>149.35800907054875</v>
      </c>
      <c r="F315" s="4">
        <f>DCO!W315</f>
        <v>86.91405375139982</v>
      </c>
      <c r="G315" s="4">
        <f>'Poultry Fat'!W315</f>
        <v>103.55606103023518</v>
      </c>
      <c r="H315" s="4">
        <f>UCO!W315</f>
        <v>102.89999999999998</v>
      </c>
      <c r="I315" s="4">
        <f>'Yellow Grease'!W315</f>
        <v>151.52999999999997</v>
      </c>
      <c r="J315" s="6">
        <f t="shared" si="11"/>
        <v>105.35637211477881</v>
      </c>
      <c r="K315" s="4">
        <f t="shared" si="9"/>
        <v>130.98554616840647</v>
      </c>
      <c r="M315" s="4">
        <f>B315/'Feedstock Conversions'!$B$17</f>
        <v>15.412609182530803</v>
      </c>
      <c r="N315" s="4">
        <f>C315/'Feedstock Conversions'!$B$13</f>
        <v>2.7576448096098658</v>
      </c>
      <c r="O315" s="4">
        <f>D315/'Feedstock Conversions'!$B$20</f>
        <v>13.180351118014672</v>
      </c>
      <c r="P315" s="4">
        <f>E315/'Feedstock Conversions'!$B$21</f>
        <v>19.007127649598974</v>
      </c>
      <c r="Q315" s="4">
        <f>F315/'Feedstock Conversions'!$B$14</f>
        <v>10.599274847731687</v>
      </c>
      <c r="R315" s="4">
        <f>G315/'Feedstock Conversions'!$B$19</f>
        <v>13.900142420165796</v>
      </c>
      <c r="S315" s="4">
        <f>I315/'Feedstock Conversions'!$B$24</f>
        <v>18.039285714285711</v>
      </c>
      <c r="T315" s="4">
        <f>I315/'Feedstock Conversions'!$B$23</f>
        <v>18.411907654921016</v>
      </c>
      <c r="U315" s="6">
        <f t="shared" si="12"/>
        <v>13.853524492401334</v>
      </c>
      <c r="AB315" s="7"/>
    </row>
    <row r="316" spans="1:28" x14ac:dyDescent="0.2">
      <c r="A316" s="3">
        <f t="shared" si="10"/>
        <v>45667</v>
      </c>
      <c r="B316" s="4">
        <f>'Soybean Oil'!W316</f>
        <v>69.079568868981028</v>
      </c>
      <c r="C316" s="4">
        <f>'Canola Oil'!M316</f>
        <v>19.254978757747494</v>
      </c>
      <c r="D316" s="4">
        <f>BFT!W316</f>
        <v>56.647721164613699</v>
      </c>
      <c r="E316" s="4">
        <f>CWG!W316</f>
        <v>135.53987495632708</v>
      </c>
      <c r="F316" s="4">
        <f>DCO!W316</f>
        <v>56.793395296752578</v>
      </c>
      <c r="G316" s="4">
        <f>'Poultry Fat'!W316</f>
        <v>75.30893840985442</v>
      </c>
      <c r="H316" s="4">
        <f>UCO!W316</f>
        <v>67.859999999999957</v>
      </c>
      <c r="I316" s="4">
        <f>'Yellow Grease'!W316</f>
        <v>121.52999999999997</v>
      </c>
      <c r="J316" s="6">
        <f t="shared" si="11"/>
        <v>69.054187886173324</v>
      </c>
      <c r="K316" s="4">
        <f t="shared" si="9"/>
        <v>102.27502124225248</v>
      </c>
      <c r="M316" s="4">
        <f>B316/'Feedstock Conversions'!$B$17</f>
        <v>9.2106091825308045</v>
      </c>
      <c r="N316" s="4">
        <f>C316/'Feedstock Conversions'!$B$13</f>
        <v>2.5845609070802005</v>
      </c>
      <c r="O316" s="4">
        <f>D316/'Feedstock Conversions'!$B$20</f>
        <v>7.3093833760791869</v>
      </c>
      <c r="P316" s="4">
        <f>E316/'Feedstock Conversions'!$B$21</f>
        <v>17.248647869219532</v>
      </c>
      <c r="Q316" s="4">
        <f>F316/'Feedstock Conversions'!$B$14</f>
        <v>6.9260238166771444</v>
      </c>
      <c r="R316" s="4">
        <f>G316/'Feedstock Conversions'!$B$19</f>
        <v>10.10858233689321</v>
      </c>
      <c r="S316" s="4">
        <f>I316/'Feedstock Conversions'!$B$24</f>
        <v>14.46785714285714</v>
      </c>
      <c r="T316" s="4">
        <f>I316/'Feedstock Conversions'!$B$23</f>
        <v>14.766707168894285</v>
      </c>
      <c r="U316" s="6">
        <f t="shared" si="12"/>
        <v>9.1270841117962718</v>
      </c>
      <c r="AB316" s="7"/>
    </row>
    <row r="317" spans="1:28" x14ac:dyDescent="0.2">
      <c r="A317" s="3">
        <f t="shared" si="10"/>
        <v>45674</v>
      </c>
      <c r="B317" s="4">
        <f>'Soybean Oil'!W317</f>
        <v>18.319568868980923</v>
      </c>
      <c r="C317" s="4">
        <f>'Canola Oil'!M317</f>
        <v>19.157655188119179</v>
      </c>
      <c r="D317" s="4">
        <f>BFT!W317</f>
        <v>25.072721164613654</v>
      </c>
      <c r="E317" s="4">
        <f>CWG!W317</f>
        <v>102.89328295632703</v>
      </c>
      <c r="F317" s="4">
        <f>DCO!W317</f>
        <v>13.743395296752567</v>
      </c>
      <c r="G317" s="4">
        <f>'Poultry Fat'!W317</f>
        <v>50.708938409854397</v>
      </c>
      <c r="H317" s="4">
        <f>UCO!W317</f>
        <v>39.899999999999977</v>
      </c>
      <c r="I317" s="4">
        <f>'Yellow Grease'!W317</f>
        <v>96.92999999999995</v>
      </c>
      <c r="J317" s="6">
        <f t="shared" si="11"/>
        <v>30.251096511114142</v>
      </c>
      <c r="K317" s="4">
        <f t="shared" si="9"/>
        <v>77.772344811880771</v>
      </c>
      <c r="M317" s="4">
        <f>B317/'Feedstock Conversions'!$B$17</f>
        <v>2.4426091825307896</v>
      </c>
      <c r="N317" s="4">
        <f>C317/'Feedstock Conversions'!$B$13</f>
        <v>2.571497340687138</v>
      </c>
      <c r="O317" s="4">
        <f>D317/'Feedstock Conversions'!$B$20</f>
        <v>3.2351898276920843</v>
      </c>
      <c r="P317" s="4">
        <f>E317/'Feedstock Conversions'!$B$21</f>
        <v>13.094080294773102</v>
      </c>
      <c r="Q317" s="4">
        <f>F317/'Feedstock Conversions'!$B$14</f>
        <v>1.6760238166771424</v>
      </c>
      <c r="R317" s="4">
        <f>G317/'Feedstock Conversions'!$B$19</f>
        <v>6.8065689140744157</v>
      </c>
      <c r="S317" s="4">
        <f>I317/'Feedstock Conversions'!$B$24</f>
        <v>11.539285714285707</v>
      </c>
      <c r="T317" s="4">
        <f>I317/'Feedstock Conversions'!$B$23</f>
        <v>11.777642770352363</v>
      </c>
      <c r="U317" s="6">
        <f t="shared" si="12"/>
        <v>4.0671919751721317</v>
      </c>
      <c r="AB317" s="7"/>
    </row>
    <row r="318" spans="1:28" x14ac:dyDescent="0.2">
      <c r="A318" s="3">
        <f t="shared" si="10"/>
        <v>45681</v>
      </c>
      <c r="B318" s="4">
        <f>'Soybean Oil'!W318</f>
        <v>38.500818868981014</v>
      </c>
      <c r="C318" s="4">
        <f>'Canola Oil'!M318</f>
        <v>17.046989085541554</v>
      </c>
      <c r="D318" s="4">
        <f>BFT!W318</f>
        <v>18.522721164613699</v>
      </c>
      <c r="E318" s="4">
        <f>CWG!W318</f>
        <v>84.471932956327009</v>
      </c>
      <c r="F318" s="4">
        <f>DCO!W318</f>
        <v>15.043395296752578</v>
      </c>
      <c r="G318" s="4">
        <f>'Poultry Fat'!W318</f>
        <v>64.30893840985442</v>
      </c>
      <c r="H318" s="4">
        <f>UCO!W318</f>
        <v>53.5</v>
      </c>
      <c r="I318" s="4">
        <f>'Yellow Grease'!W318</f>
        <v>110.52999999999997</v>
      </c>
      <c r="J318" s="6">
        <f t="shared" si="11"/>
        <v>42.541836644830653</v>
      </c>
      <c r="K318" s="4">
        <f t="shared" si="9"/>
        <v>93.483010914458418</v>
      </c>
      <c r="M318" s="4">
        <f>B318/'Feedstock Conversions'!$B$17</f>
        <v>5.133442515864135</v>
      </c>
      <c r="N318" s="4">
        <f>C318/'Feedstock Conversions'!$B$13</f>
        <v>2.2881864544351078</v>
      </c>
      <c r="O318" s="4">
        <f>D318/'Feedstock Conversions'!$B$20</f>
        <v>2.3900285373695094</v>
      </c>
      <c r="P318" s="4">
        <f>E318/'Feedstock Conversions'!$B$21</f>
        <v>10.749800579832911</v>
      </c>
      <c r="Q318" s="4">
        <f>F318/'Feedstock Conversions'!$B$14</f>
        <v>1.8345604020429975</v>
      </c>
      <c r="R318" s="4">
        <f>G318/'Feedstock Conversions'!$B$19</f>
        <v>8.6320722697791172</v>
      </c>
      <c r="S318" s="4">
        <f>I318/'Feedstock Conversions'!$B$24</f>
        <v>13.15833333333333</v>
      </c>
      <c r="T318" s="4">
        <f>I318/'Feedstock Conversions'!$B$23</f>
        <v>13.430133657351151</v>
      </c>
      <c r="U318" s="6">
        <f t="shared" si="12"/>
        <v>5.6875088501545035</v>
      </c>
      <c r="AB318" s="7"/>
    </row>
    <row r="319" spans="1:28" x14ac:dyDescent="0.2">
      <c r="A319" s="3">
        <f t="shared" si="10"/>
        <v>45688</v>
      </c>
      <c r="B319" s="4">
        <f>'Soybean Oil'!W319</f>
        <v>37.959568868980966</v>
      </c>
      <c r="C319" s="4">
        <f>'Canola Oil'!M319</f>
        <v>17.868121051811784</v>
      </c>
      <c r="D319" s="4">
        <f>BFT!W319</f>
        <v>5.1727211646136766</v>
      </c>
      <c r="E319" s="4">
        <f>CWG!W319</f>
        <v>66.102682956326987</v>
      </c>
      <c r="F319" s="4">
        <f>DCO!W319</f>
        <v>2.8833952967525533</v>
      </c>
      <c r="G319" s="4">
        <f>'Poultry Fat'!W319</f>
        <v>58.708938409854397</v>
      </c>
      <c r="H319" s="4">
        <f>UCO!W319</f>
        <v>47.899999999999977</v>
      </c>
      <c r="I319" s="4">
        <f>'Yellow Grease'!W319</f>
        <v>104.92999999999995</v>
      </c>
      <c r="J319" s="6">
        <f t="shared" si="11"/>
        <v>39.01276693612035</v>
      </c>
      <c r="K319" s="4">
        <f t="shared" si="9"/>
        <v>87.061878948188166</v>
      </c>
      <c r="M319" s="4">
        <f>B319/'Feedstock Conversions'!$B$17</f>
        <v>5.0612758491974619</v>
      </c>
      <c r="N319" s="4">
        <f>C319/'Feedstock Conversions'!$B$13</f>
        <v>2.3984055103103064</v>
      </c>
      <c r="O319" s="4">
        <f>D319/'Feedstock Conversions'!$B$20</f>
        <v>0.66744789220821632</v>
      </c>
      <c r="P319" s="4">
        <f>E319/'Feedstock Conversions'!$B$21</f>
        <v>8.4121510506906318</v>
      </c>
      <c r="Q319" s="4">
        <f>F319/'Feedstock Conversions'!$B$14</f>
        <v>0.35163357277470164</v>
      </c>
      <c r="R319" s="4">
        <f>G319/'Feedstock Conversions'!$B$19</f>
        <v>7.8803944174301206</v>
      </c>
      <c r="S319" s="4">
        <f>I319/'Feedstock Conversions'!$B$24</f>
        <v>12.49166666666666</v>
      </c>
      <c r="T319" s="4">
        <f>I319/'Feedstock Conversions'!$B$23</f>
        <v>12.749696233292825</v>
      </c>
      <c r="U319" s="6">
        <f t="shared" si="12"/>
        <v>5.2459227988130888</v>
      </c>
      <c r="AB319" s="7"/>
    </row>
    <row r="320" spans="1:28" x14ac:dyDescent="0.2">
      <c r="A320" s="3">
        <f t="shared" si="10"/>
        <v>45695</v>
      </c>
      <c r="B320" s="4">
        <f>'Soybean Oil'!W320</f>
        <v>28.359568868980944</v>
      </c>
      <c r="C320" s="4">
        <f>'Canola Oil'!M320</f>
        <v>18.841329154685411</v>
      </c>
      <c r="D320" s="4">
        <f>BFT!W320</f>
        <v>-12.627278835386335</v>
      </c>
      <c r="E320" s="4">
        <f>CWG!W320</f>
        <v>54.416282956327052</v>
      </c>
      <c r="F320" s="4">
        <f>DCO!W320</f>
        <v>-12.356604703247399</v>
      </c>
      <c r="G320" s="4">
        <f>'Poultry Fat'!W320</f>
        <v>48.83893840985445</v>
      </c>
      <c r="H320" s="4">
        <f>UCO!W320</f>
        <v>42.5</v>
      </c>
      <c r="I320" s="4">
        <f>'Yellow Grease'!W320</f>
        <v>99.529999999999973</v>
      </c>
      <c r="J320" s="6">
        <f t="shared" si="11"/>
        <v>30.085214747436453</v>
      </c>
      <c r="K320" s="4">
        <f t="shared" si="9"/>
        <v>80.688670845314562</v>
      </c>
      <c r="M320" s="4">
        <f>B320/'Feedstock Conversions'!$B$17</f>
        <v>3.781275849197459</v>
      </c>
      <c r="N320" s="4">
        <f>C320/'Feedstock Conversions'!$B$13</f>
        <v>2.5290374704275718</v>
      </c>
      <c r="O320" s="4">
        <f>D320/'Feedstock Conversions'!$B$20</f>
        <v>-1.6293263013401722</v>
      </c>
      <c r="P320" s="4">
        <f>E320/'Feedstock Conversions'!$B$21</f>
        <v>6.9249532904463038</v>
      </c>
      <c r="Q320" s="4">
        <f>F320/'Feedstock Conversions'!$B$14</f>
        <v>-1.5069030125911462</v>
      </c>
      <c r="R320" s="4">
        <f>G320/'Feedstock Conversions'!$B$19</f>
        <v>6.5555622026650262</v>
      </c>
      <c r="S320" s="4">
        <f>I320/'Feedstock Conversions'!$B$24</f>
        <v>11.848809523809519</v>
      </c>
      <c r="T320" s="4">
        <f>I320/'Feedstock Conversions'!$B$23</f>
        <v>12.093560145808015</v>
      </c>
      <c r="U320" s="6">
        <f t="shared" si="12"/>
        <v>4.0873761900628631</v>
      </c>
      <c r="AB320" s="7"/>
    </row>
    <row r="321" spans="1:28" x14ac:dyDescent="0.2">
      <c r="A321" s="3">
        <f t="shared" si="10"/>
        <v>45702</v>
      </c>
      <c r="B321" s="4">
        <f>'Soybean Oil'!W321</f>
        <v>30.284568868981012</v>
      </c>
      <c r="C321" s="4">
        <f>'Canola Oil'!M321</f>
        <v>18.525043209948649</v>
      </c>
      <c r="D321" s="4">
        <f>BFT!W321</f>
        <v>-5.027278835386312</v>
      </c>
      <c r="E321" s="4">
        <f>CWG!W321</f>
        <v>52.543482956327011</v>
      </c>
      <c r="F321" s="4">
        <f>DCO!W321</f>
        <v>-9.8566047032474557</v>
      </c>
      <c r="G321" s="4">
        <f>'Poultry Fat'!W321</f>
        <v>56.55893840985442</v>
      </c>
      <c r="H321" s="4">
        <f>UCO!W321</f>
        <v>53.200000000000045</v>
      </c>
      <c r="I321" s="4">
        <f>'Yellow Grease'!W321</f>
        <v>110.22999999999996</v>
      </c>
      <c r="J321" s="6">
        <f t="shared" si="11"/>
        <v>33.300625133515432</v>
      </c>
      <c r="K321" s="4">
        <f t="shared" si="9"/>
        <v>91.704956790051313</v>
      </c>
      <c r="M321" s="4">
        <f>B321/'Feedstock Conversions'!$B$17</f>
        <v>4.0379425158641347</v>
      </c>
      <c r="N321" s="4">
        <f>C321/'Feedstock Conversions'!$B$13</f>
        <v>2.4865829812011611</v>
      </c>
      <c r="O321" s="4">
        <f>D321/'Feedstock Conversions'!$B$20</f>
        <v>-0.64868114004984667</v>
      </c>
      <c r="P321" s="4">
        <f>E321/'Feedstock Conversions'!$B$21</f>
        <v>6.6866229264860033</v>
      </c>
      <c r="Q321" s="4">
        <f>F321/'Feedstock Conversions'!$B$14</f>
        <v>-1.2020249638106655</v>
      </c>
      <c r="R321" s="4">
        <f>G321/'Feedstock Conversions'!$B$19</f>
        <v>7.5918038134032777</v>
      </c>
      <c r="S321" s="4">
        <f>I321/'Feedstock Conversions'!$B$24</f>
        <v>13.122619047619043</v>
      </c>
      <c r="T321" s="4">
        <f>I321/'Feedstock Conversions'!$B$23</f>
        <v>13.393681652490882</v>
      </c>
      <c r="U321" s="6">
        <f t="shared" si="12"/>
        <v>4.4949351834119291</v>
      </c>
      <c r="AB321" s="7"/>
    </row>
    <row r="322" spans="1:28" x14ac:dyDescent="0.2">
      <c r="A322" s="3">
        <f t="shared" si="10"/>
        <v>45709</v>
      </c>
      <c r="B322" s="4">
        <f>'Soybean Oil'!W322</f>
        <v>28.713318868980991</v>
      </c>
      <c r="C322" s="4">
        <f>'Canola Oil'!M322</f>
        <v>16.286667710067263</v>
      </c>
      <c r="D322" s="4">
        <f>BFT!W322</f>
        <v>-11.758528835386301</v>
      </c>
      <c r="E322" s="4">
        <f>CWG!W322</f>
        <v>39.421557956327035</v>
      </c>
      <c r="F322" s="4">
        <f>DCO!W322</f>
        <v>-30.264604703247414</v>
      </c>
      <c r="G322" s="4">
        <f>'Poultry Fat'!W322</f>
        <v>64.358938409854431</v>
      </c>
      <c r="H322" s="4">
        <f>UCO!W322</f>
        <v>61</v>
      </c>
      <c r="I322" s="4">
        <f>'Yellow Grease'!W322</f>
        <v>118.02999999999997</v>
      </c>
      <c r="J322" s="6">
        <f t="shared" si="11"/>
        <v>30.666452656028476</v>
      </c>
      <c r="K322" s="4">
        <f t="shared" si="9"/>
        <v>101.74333228993271</v>
      </c>
      <c r="M322" s="4">
        <f>B322/'Feedstock Conversions'!$B$17</f>
        <v>3.8284425158641322</v>
      </c>
      <c r="N322" s="4">
        <f>C322/'Feedstock Conversions'!$B$13</f>
        <v>2.1861298939687601</v>
      </c>
      <c r="O322" s="4">
        <f>D322/'Feedstock Conversions'!$B$20</f>
        <v>-1.5172295271466194</v>
      </c>
      <c r="P322" s="4">
        <f>E322/'Feedstock Conversions'!$B$21</f>
        <v>5.0167419135056042</v>
      </c>
      <c r="Q322" s="4">
        <f>F322/'Feedstock Conversions'!$B$14</f>
        <v>-3.6908054516155389</v>
      </c>
      <c r="R322" s="4">
        <f>G322/'Feedstock Conversions'!$B$19</f>
        <v>8.6387836791750914</v>
      </c>
      <c r="S322" s="4">
        <f>I322/'Feedstock Conversions'!$B$24</f>
        <v>14.051190476190472</v>
      </c>
      <c r="T322" s="4">
        <f>I322/'Feedstock Conversions'!$B$23</f>
        <v>14.341433778857834</v>
      </c>
      <c r="U322" s="6">
        <f t="shared" si="12"/>
        <v>4.1582084956742085</v>
      </c>
      <c r="AB322" s="7"/>
    </row>
    <row r="323" spans="1:28" x14ac:dyDescent="0.2">
      <c r="A323" s="3">
        <f t="shared" si="10"/>
        <v>45716</v>
      </c>
      <c r="B323" s="4">
        <f>'Soybean Oil'!W323</f>
        <v>29.384568868980978</v>
      </c>
      <c r="C323" s="4">
        <f>'Canola Oil'!M323</f>
        <v>12.856104082724244</v>
      </c>
      <c r="D323" s="4">
        <f>BFT!W323</f>
        <v>-31.602278835386301</v>
      </c>
      <c r="E323" s="4">
        <f>CWG!W323</f>
        <v>22.162382956327008</v>
      </c>
      <c r="F323" s="4">
        <f>DCO!W323</f>
        <v>-45.756604703247433</v>
      </c>
      <c r="G323" s="4">
        <f>'Poultry Fat'!W323</f>
        <v>49.358938409854431</v>
      </c>
      <c r="H323" s="4">
        <f>UCO!W323</f>
        <v>46</v>
      </c>
      <c r="I323" s="4">
        <f>'Yellow Grease'!W323</f>
        <v>103.02999999999997</v>
      </c>
      <c r="J323" s="6">
        <f t="shared" si="11"/>
        <v>25.213293159520731</v>
      </c>
      <c r="K323" s="4">
        <f t="shared" si="9"/>
        <v>90.173895917275729</v>
      </c>
      <c r="M323" s="4">
        <f>B323/'Feedstock Conversions'!$B$17</f>
        <v>3.9179425158641306</v>
      </c>
      <c r="N323" s="4">
        <f>C323/'Feedstock Conversions'!$B$13</f>
        <v>1.7256515547280864</v>
      </c>
      <c r="O323" s="4">
        <f>D323/'Feedstock Conversions'!$B$20</f>
        <v>-4.0777133981143612</v>
      </c>
      <c r="P323" s="4">
        <f>E323/'Feedstock Conversions'!$B$21</f>
        <v>2.82035924616022</v>
      </c>
      <c r="Q323" s="4">
        <f>F323/'Feedstock Conversions'!$B$14</f>
        <v>-5.5800737442984678</v>
      </c>
      <c r="R323" s="4">
        <f>G323/'Feedstock Conversions'!$B$19</f>
        <v>6.6253608603831449</v>
      </c>
      <c r="S323" s="4">
        <f>I323/'Feedstock Conversions'!$B$24</f>
        <v>12.265476190476187</v>
      </c>
      <c r="T323" s="4">
        <f>I323/'Feedstock Conversions'!$B$23</f>
        <v>12.518833535844468</v>
      </c>
      <c r="U323" s="6">
        <f t="shared" si="12"/>
        <v>3.4795028940157238</v>
      </c>
      <c r="AB323" s="7"/>
    </row>
    <row r="324" spans="1:28" x14ac:dyDescent="0.2">
      <c r="A324" s="3">
        <f t="shared" si="10"/>
        <v>45723</v>
      </c>
      <c r="B324" s="4">
        <f>'Soybean Oil'!W324</f>
        <v>16.104568868981005</v>
      </c>
      <c r="C324" s="4">
        <f>'Canola Oil'!M324</f>
        <v>10.374416175118256</v>
      </c>
      <c r="D324" s="4">
        <f>BFT!W324</f>
        <v>-45.102278835386301</v>
      </c>
      <c r="E324" s="4">
        <f>CWG!W324</f>
        <v>-5.2660170436729459</v>
      </c>
      <c r="F324" s="4">
        <f>DCO!W324</f>
        <v>-51.796604703247453</v>
      </c>
      <c r="G324" s="4">
        <f>'Poultry Fat'!W324</f>
        <v>20.358938409854431</v>
      </c>
      <c r="H324" s="4">
        <f>UCO!W324</f>
        <v>20.359999999999957</v>
      </c>
      <c r="I324" s="4">
        <f>'Yellow Grease'!W324</f>
        <v>74.029999999999973</v>
      </c>
      <c r="J324" s="6">
        <f t="shared" si="11"/>
        <v>11.019876009684088</v>
      </c>
      <c r="K324" s="4">
        <f t="shared" si="9"/>
        <v>63.655583824881717</v>
      </c>
      <c r="M324" s="4">
        <f>B324/'Feedstock Conversions'!$B$17</f>
        <v>2.1472758491974675</v>
      </c>
      <c r="N324" s="4">
        <f>C324/'Feedstock Conversions'!$B$13</f>
        <v>1.3925390839084908</v>
      </c>
      <c r="O324" s="4">
        <f>D324/'Feedstock Conversions'!$B$20</f>
        <v>-5.8196488819853291</v>
      </c>
      <c r="P324" s="4">
        <f>E324/'Feedstock Conversions'!$B$21</f>
        <v>-0.67014724404084325</v>
      </c>
      <c r="Q324" s="4">
        <f>F324/'Feedstock Conversions'!$B$14</f>
        <v>-6.3166591101521288</v>
      </c>
      <c r="R324" s="4">
        <f>G324/'Feedstock Conversions'!$B$19</f>
        <v>2.7327434107187156</v>
      </c>
      <c r="S324" s="4">
        <f>I324/'Feedstock Conversions'!$B$24</f>
        <v>8.8130952380952348</v>
      </c>
      <c r="T324" s="4">
        <f>I324/'Feedstock Conversions'!$B$23</f>
        <v>8.9951397326852938</v>
      </c>
      <c r="U324" s="6">
        <f t="shared" si="12"/>
        <v>1.634054669164352</v>
      </c>
      <c r="AB324" s="7"/>
    </row>
    <row r="325" spans="1:28" x14ac:dyDescent="0.2">
      <c r="A325" s="3">
        <f t="shared" si="10"/>
        <v>45730</v>
      </c>
      <c r="B325" s="4">
        <f>'Soybean Oil'!W325</f>
        <v>17.234568868980944</v>
      </c>
      <c r="C325" s="4">
        <f>'Canola Oil'!M325</f>
        <v>10.569055221033295</v>
      </c>
      <c r="D325" s="4">
        <f>BFT!W325</f>
        <v>-41.927278835386289</v>
      </c>
      <c r="E325" s="4">
        <f>CWG!W325</f>
        <v>-12.908617043672962</v>
      </c>
      <c r="F325" s="4">
        <f>DCO!W325</f>
        <v>-48.676604703247449</v>
      </c>
      <c r="G325" s="4">
        <f>'Poultry Fat'!W325</f>
        <v>10.358938409854431</v>
      </c>
      <c r="H325" s="4">
        <f>UCO!W325</f>
        <v>15.399999999999977</v>
      </c>
      <c r="I325" s="4">
        <f>'Yellow Grease'!W325</f>
        <v>64.029999999999973</v>
      </c>
      <c r="J325" s="6">
        <f t="shared" si="11"/>
        <v>10.462239084734708</v>
      </c>
      <c r="K325" s="4">
        <f t="shared" si="9"/>
        <v>53.460944778966677</v>
      </c>
      <c r="M325" s="4">
        <f>B325/'Feedstock Conversions'!$B$17</f>
        <v>2.297942515864126</v>
      </c>
      <c r="N325" s="4">
        <f>C325/'Feedstock Conversions'!$B$13</f>
        <v>1.4186651303400397</v>
      </c>
      <c r="O325" s="4">
        <f>D325/'Feedstock Conversions'!$B$20</f>
        <v>-5.4099714626304891</v>
      </c>
      <c r="P325" s="4">
        <f>E325/'Feedstock Conversions'!$B$21</f>
        <v>-1.6427356889377656</v>
      </c>
      <c r="Q325" s="4">
        <f>F325/'Feedstock Conversions'!$B$14</f>
        <v>-5.9361713052740797</v>
      </c>
      <c r="R325" s="4">
        <f>G325/'Feedstock Conversions'!$B$19</f>
        <v>1.3904615315240847</v>
      </c>
      <c r="S325" s="4">
        <f>I325/'Feedstock Conversions'!$B$24</f>
        <v>7.6226190476190441</v>
      </c>
      <c r="T325" s="4">
        <f>I325/'Feedstock Conversions'!$B$23</f>
        <v>7.7800729040097165</v>
      </c>
      <c r="U325" s="6">
        <f t="shared" si="12"/>
        <v>1.5527123780438123</v>
      </c>
      <c r="AB325" s="7"/>
    </row>
    <row r="326" spans="1:28" x14ac:dyDescent="0.2">
      <c r="A326" s="3">
        <f t="shared" si="10"/>
        <v>45737</v>
      </c>
      <c r="B326" s="4">
        <f>'Soybean Oil'!W326</f>
        <v>22.964568868980962</v>
      </c>
      <c r="C326" s="4">
        <f>'Canola Oil'!M326</f>
        <v>12.126190066305526</v>
      </c>
      <c r="D326" s="4">
        <f>BFT!W326</f>
        <v>-17.777278835386312</v>
      </c>
      <c r="E326" s="4">
        <f>CWG!W326</f>
        <v>13.007382956326978</v>
      </c>
      <c r="F326" s="4">
        <f>DCO!W326</f>
        <v>-31.096604703247465</v>
      </c>
      <c r="G326" s="4">
        <f>'Poultry Fat'!W326</f>
        <v>11.618938409854422</v>
      </c>
      <c r="H326" s="4">
        <f>UCO!W326</f>
        <v>25.599999999999909</v>
      </c>
      <c r="I326" s="4">
        <f>'Yellow Grease'!W326</f>
        <v>74.230000000000018</v>
      </c>
      <c r="J326" s="6">
        <f t="shared" si="11"/>
        <v>18.880591117714662</v>
      </c>
      <c r="K326" s="4">
        <f t="shared" si="9"/>
        <v>62.103809933694492</v>
      </c>
      <c r="M326" s="4">
        <f>B326/'Feedstock Conversions'!$B$17</f>
        <v>3.061942515864128</v>
      </c>
      <c r="N326" s="4">
        <f>C326/'Feedstock Conversions'!$B$13</f>
        <v>1.6276765189671847</v>
      </c>
      <c r="O326" s="4">
        <f>D326/'Feedstock Conversions'!$B$20</f>
        <v>-2.2938424303724272</v>
      </c>
      <c r="P326" s="4">
        <f>E326/'Feedstock Conversions'!$B$21</f>
        <v>1.6553045248570857</v>
      </c>
      <c r="Q326" s="4">
        <f>F326/'Feedstock Conversions'!$B$14</f>
        <v>-3.7922688662496911</v>
      </c>
      <c r="R326" s="4">
        <f>G326/'Feedstock Conversions'!$B$19</f>
        <v>1.5595890483026069</v>
      </c>
      <c r="S326" s="4">
        <f>I326/'Feedstock Conversions'!$B$24</f>
        <v>8.8369047619047638</v>
      </c>
      <c r="T326" s="4">
        <f>I326/'Feedstock Conversions'!$B$23</f>
        <v>9.0194410692588107</v>
      </c>
      <c r="U326" s="6">
        <f t="shared" si="12"/>
        <v>2.6290763101453667</v>
      </c>
      <c r="AB326" s="7"/>
    </row>
    <row r="327" spans="1:28" x14ac:dyDescent="0.2">
      <c r="A327" s="3">
        <f t="shared" si="10"/>
        <v>45744</v>
      </c>
      <c r="B327" s="4">
        <f>'Soybean Oil'!W327</f>
        <v>21.064568868980984</v>
      </c>
      <c r="C327" s="4">
        <f>'Canola Oil'!M327</f>
        <v>11.931549093108231</v>
      </c>
      <c r="D327" s="4">
        <f>BFT!W327</f>
        <v>-14.077278835386323</v>
      </c>
      <c r="E327" s="4">
        <f>CWG!W327</f>
        <v>14.699682956327024</v>
      </c>
      <c r="F327" s="4">
        <f>DCO!W327</f>
        <v>-36.596604703247465</v>
      </c>
      <c r="G327" s="4">
        <f>'Poultry Fat'!W327</f>
        <v>12.458938409854454</v>
      </c>
      <c r="H327" s="4">
        <f>UCO!W327</f>
        <v>32.399999999999977</v>
      </c>
      <c r="I327" s="4">
        <f>'Yellow Grease'!W327</f>
        <v>81.029999999999973</v>
      </c>
      <c r="J327" s="6">
        <f t="shared" si="11"/>
        <v>18.406349920662972</v>
      </c>
      <c r="K327" s="4">
        <f t="shared" si="9"/>
        <v>69.098450906891742</v>
      </c>
      <c r="M327" s="4">
        <f>B327/'Feedstock Conversions'!$B$17</f>
        <v>2.8086091825307977</v>
      </c>
      <c r="N327" s="4">
        <f>C327/'Feedstock Conversions'!$B$13</f>
        <v>1.601550213840031</v>
      </c>
      <c r="O327" s="4">
        <f>D327/'Feedstock Conversions'!$B$20</f>
        <v>-1.8164230755337192</v>
      </c>
      <c r="P327" s="4">
        <f>E327/'Feedstock Conversions'!$B$21</f>
        <v>1.8706646673869973</v>
      </c>
      <c r="Q327" s="4">
        <f>F327/'Feedstock Conversions'!$B$14</f>
        <v>-4.4630005735667648</v>
      </c>
      <c r="R327" s="4">
        <f>G327/'Feedstock Conversions'!$B$19</f>
        <v>1.6723407261549603</v>
      </c>
      <c r="S327" s="4">
        <f>I327/'Feedstock Conversions'!$B$24</f>
        <v>9.6464285714285669</v>
      </c>
      <c r="T327" s="4">
        <f>I327/'Feedstock Conversions'!$B$23</f>
        <v>9.8456865127581974</v>
      </c>
      <c r="U327" s="6">
        <f t="shared" si="12"/>
        <v>2.5600792028164241</v>
      </c>
      <c r="AB327" s="7"/>
    </row>
    <row r="328" spans="1:28" x14ac:dyDescent="0.2">
      <c r="A328" s="3">
        <f t="shared" si="10"/>
        <v>45751</v>
      </c>
      <c r="B328" s="4">
        <f>'Soybean Oil'!W328</f>
        <v>24.274568868981021</v>
      </c>
      <c r="C328" s="4">
        <f>'Canola Oil'!M328</f>
        <v>10.642047462833773</v>
      </c>
      <c r="D328" s="4">
        <f>BFT!W328</f>
        <v>2.9227211646136766</v>
      </c>
      <c r="E328" s="4">
        <f>CWG!W328</f>
        <v>29.955282956327039</v>
      </c>
      <c r="F328" s="4">
        <f>DCO!W328</f>
        <v>-29.336604703247417</v>
      </c>
      <c r="G328" s="4">
        <f>'Poultry Fat'!W328</f>
        <v>41.858938409854431</v>
      </c>
      <c r="H328" s="4">
        <f>UCO!W328</f>
        <v>55.079999999999984</v>
      </c>
      <c r="I328" s="4">
        <f>'Yellow Grease'!W328</f>
        <v>110.42999999999995</v>
      </c>
      <c r="J328" s="6">
        <f t="shared" si="11"/>
        <v>26.545872061332808</v>
      </c>
      <c r="K328" s="4">
        <f t="shared" si="9"/>
        <v>99.787952537166177</v>
      </c>
      <c r="M328" s="4">
        <f>B328/'Feedstock Conversions'!$B$17</f>
        <v>3.236609182530803</v>
      </c>
      <c r="N328" s="4">
        <f>C328/'Feedstock Conversions'!$B$13</f>
        <v>1.4284627466890969</v>
      </c>
      <c r="O328" s="4">
        <f>D328/'Feedstock Conversions'!$B$20</f>
        <v>0.37712531156305507</v>
      </c>
      <c r="P328" s="4">
        <f>E328/'Feedstock Conversions'!$B$21</f>
        <v>3.8120746953839451</v>
      </c>
      <c r="Q328" s="4">
        <f>F328/'Feedstock Conversions'!$B$14</f>
        <v>-3.5776347199082221</v>
      </c>
      <c r="R328" s="4">
        <f>G328/'Feedstock Conversions'!$B$19</f>
        <v>5.6186494509871716</v>
      </c>
      <c r="S328" s="4">
        <f>I328/'Feedstock Conversions'!$B$24</f>
        <v>13.146428571428565</v>
      </c>
      <c r="T328" s="4">
        <f>I328/'Feedstock Conversions'!$B$23</f>
        <v>13.417982989064392</v>
      </c>
      <c r="U328" s="6">
        <f t="shared" si="12"/>
        <v>3.6106984807401625</v>
      </c>
      <c r="AB328" s="7"/>
    </row>
    <row r="329" spans="1:28" x14ac:dyDescent="0.2">
      <c r="A329" s="3">
        <f t="shared" si="10"/>
        <v>45758</v>
      </c>
      <c r="B329" s="4">
        <f>'Soybean Oil'!W329</f>
        <v>32.06956886898098</v>
      </c>
      <c r="C329" s="4">
        <f>'Canola Oil'!M329</f>
        <v>11.858560270933481</v>
      </c>
      <c r="D329" s="4">
        <f>BFT!W329</f>
        <v>12.922721164613677</v>
      </c>
      <c r="E329" s="4">
        <f>CWG!W329</f>
        <v>27.38248295632701</v>
      </c>
      <c r="F329" s="4">
        <f>DCO!W329</f>
        <v>-17.696604703247488</v>
      </c>
      <c r="G329" s="4">
        <f>'Poultry Fat'!W329</f>
        <v>50.368938409854366</v>
      </c>
      <c r="H329" s="4">
        <f>UCO!W329</f>
        <v>63.399999999999977</v>
      </c>
      <c r="I329" s="4">
        <f>'Yellow Grease'!W329</f>
        <v>120.42999999999995</v>
      </c>
      <c r="J329" s="6">
        <f t="shared" si="11"/>
        <v>34.054377310223742</v>
      </c>
      <c r="K329" s="4">
        <f t="shared" si="9"/>
        <v>108.57143972906647</v>
      </c>
      <c r="M329" s="4">
        <f>B329/'Feedstock Conversions'!$B$17</f>
        <v>4.2759425158641307</v>
      </c>
      <c r="N329" s="4">
        <f>C329/'Feedstock Conversions'!$B$13</f>
        <v>1.5917530565011384</v>
      </c>
      <c r="O329" s="4">
        <f>D329/'Feedstock Conversions'!$B$20</f>
        <v>1.6674478922082163</v>
      </c>
      <c r="P329" s="4">
        <f>E329/'Feedstock Conversions'!$B$21</f>
        <v>3.4846631402808619</v>
      </c>
      <c r="Q329" s="4">
        <f>F329/'Feedstock Conversions'!$B$14</f>
        <v>-2.158122524786279</v>
      </c>
      <c r="R329" s="4">
        <f>G329/'Feedstock Conversions'!$B$19</f>
        <v>6.7609313301817942</v>
      </c>
      <c r="S329" s="4">
        <f>I329/'Feedstock Conversions'!$B$24</f>
        <v>14.336904761904755</v>
      </c>
      <c r="T329" s="4">
        <f>I329/'Feedstock Conversions'!$B$23</f>
        <v>14.63304981773997</v>
      </c>
      <c r="U329" s="6">
        <f t="shared" si="12"/>
        <v>4.587826571047489</v>
      </c>
      <c r="AB329" s="7"/>
    </row>
    <row r="330" spans="1:28" x14ac:dyDescent="0.2">
      <c r="A330" s="3">
        <f t="shared" si="10"/>
        <v>45765</v>
      </c>
      <c r="B330" s="4">
        <f>'Soybean Oil'!W330</f>
        <v>18.769568868981025</v>
      </c>
      <c r="C330" s="4">
        <f>'Canola Oil'!M330</f>
        <v>11.217863412112251</v>
      </c>
      <c r="D330" s="4">
        <f>BFT!W330</f>
        <v>1.2727211646136993</v>
      </c>
      <c r="E330" s="4">
        <f>CWG!W330</f>
        <v>22.696682956327038</v>
      </c>
      <c r="F330" s="4">
        <f>DCO!W330</f>
        <v>-34.989938036580781</v>
      </c>
      <c r="G330" s="4">
        <f>'Poultry Fat'!W330</f>
        <v>42.992271743187814</v>
      </c>
      <c r="H330" s="4">
        <f>UCO!W330</f>
        <v>59.5</v>
      </c>
      <c r="I330" s="4">
        <f>'Yellow Grease'!W330</f>
        <v>116.52999999999997</v>
      </c>
      <c r="J330" s="6">
        <f t="shared" si="11"/>
        <v>23.492982062420108</v>
      </c>
      <c r="K330" s="4">
        <f t="shared" si="9"/>
        <v>105.31213658788772</v>
      </c>
      <c r="M330" s="4">
        <f>B330/'Feedstock Conversions'!$B$17</f>
        <v>2.5026091825308034</v>
      </c>
      <c r="N330" s="4">
        <f>C330/'Feedstock Conversions'!$B$13</f>
        <v>1.5057534781358726</v>
      </c>
      <c r="O330" s="4">
        <f>D330/'Feedstock Conversions'!$B$20</f>
        <v>0.16422208575660638</v>
      </c>
      <c r="P330" s="4">
        <f>E330/'Feedstock Conversions'!$B$21</f>
        <v>2.8883536467710664</v>
      </c>
      <c r="Q330" s="4">
        <f>F330/'Feedstock Conversions'!$B$14</f>
        <v>-4.2670656142171692</v>
      </c>
      <c r="R330" s="4">
        <f>G330/'Feedstock Conversions'!$B$19</f>
        <v>5.7707747306292365</v>
      </c>
      <c r="S330" s="4">
        <f>I330/'Feedstock Conversions'!$B$24</f>
        <v>13.872619047619043</v>
      </c>
      <c r="T330" s="4">
        <f>I330/'Feedstock Conversions'!$B$23</f>
        <v>14.159173754556496</v>
      </c>
      <c r="U330" s="6">
        <f t="shared" si="12"/>
        <v>3.2086827498317261</v>
      </c>
      <c r="AB33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4266-CFA7-4E07-A497-E03C3364B52E}">
  <dimension ref="A1:AD306"/>
  <sheetViews>
    <sheetView zoomScaleNormal="100" workbookViewId="0">
      <pane xSplit="1" ySplit="1" topLeftCell="B279" activePane="bottomRight" state="frozen"/>
      <selection activeCell="A330" sqref="A330:XFD330"/>
      <selection pane="topRight" activeCell="A330" sqref="A330:XFD330"/>
      <selection pane="bottomLeft" activeCell="A330" sqref="A330:XFD330"/>
      <selection pane="bottomRight" activeCell="A330" sqref="A330:XFD330"/>
    </sheetView>
  </sheetViews>
  <sheetFormatPr defaultColWidth="9" defaultRowHeight="12.75" x14ac:dyDescent="0.2"/>
  <cols>
    <col min="1" max="1" width="10.1640625" bestFit="1" customWidth="1"/>
    <col min="2" max="9" width="9" style="4"/>
  </cols>
  <sheetData>
    <row r="1" spans="1:30" ht="63.75" x14ac:dyDescent="0.2">
      <c r="A1" s="8" t="s">
        <v>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 t="s">
        <v>11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2" t="s">
        <v>8</v>
      </c>
      <c r="U1" s="9" t="s">
        <v>12</v>
      </c>
      <c r="V1" s="10" t="s">
        <v>3</v>
      </c>
      <c r="W1" s="10" t="s">
        <v>4</v>
      </c>
      <c r="X1" s="10" t="s">
        <v>5</v>
      </c>
      <c r="Y1" s="10" t="s">
        <v>6</v>
      </c>
      <c r="Z1" s="10" t="s">
        <v>7</v>
      </c>
      <c r="AA1" s="10" t="s">
        <v>8</v>
      </c>
      <c r="AC1" s="2" t="s">
        <v>13</v>
      </c>
      <c r="AD1" s="2" t="s">
        <v>14</v>
      </c>
    </row>
    <row r="2" spans="1:30" x14ac:dyDescent="0.2">
      <c r="A2" s="11">
        <v>43637</v>
      </c>
      <c r="B2" s="4">
        <f>'Soybean Oil'!X26/'Feedstock Conversions'!B$5</f>
        <v>26.805607451111246</v>
      </c>
      <c r="D2" s="4">
        <f>BFT!X26/'Feedstock Conversions'!B$7</f>
        <v>23.575993457231956</v>
      </c>
      <c r="E2" s="4">
        <f>CWG!X26/'Feedstock Conversions'!B$9</f>
        <v>24.775072341167537</v>
      </c>
      <c r="F2" s="4">
        <f>DCO!X26/'Feedstock Conversions'!B$8</f>
        <v>22.095566614287446</v>
      </c>
      <c r="G2" s="4">
        <f>'Poultry Fat'!X26/'Feedstock Conversions'!B$10</f>
        <v>25.706112808961887</v>
      </c>
      <c r="H2" s="4">
        <f>UCO!X26/'Feedstock Conversions'!B$4</f>
        <v>44.833523262921346</v>
      </c>
      <c r="I2" s="4">
        <f>'Yellow Grease'!X26/'Feedstock Conversions'!B$3</f>
        <v>43.653093331536759</v>
      </c>
      <c r="L2" s="4">
        <f>'Soybean Oil'!X26</f>
        <v>201.04205588333434</v>
      </c>
      <c r="M2" s="4">
        <f>'Canola Oil'!N26</f>
        <v>210.00861681999999</v>
      </c>
      <c r="N2" s="4">
        <f>BFT!X26</f>
        <v>221.14281862883576</v>
      </c>
      <c r="O2" s="4">
        <f>CWG!X26</f>
        <v>232.26630319844566</v>
      </c>
      <c r="P2" s="4">
        <f>DCO!X26</f>
        <v>203.27921285144447</v>
      </c>
      <c r="Q2" s="4">
        <f>'Poultry Fat'!X26</f>
        <v>208.76362647371434</v>
      </c>
      <c r="R2" s="4">
        <f>UCO!X26</f>
        <v>359.11652133599995</v>
      </c>
      <c r="S2" s="4">
        <f>'Yellow Grease'!X26</f>
        <v>371.05129331806245</v>
      </c>
      <c r="V2" s="12" t="str">
        <f t="shared" ref="V2:AA65" si="0">IF($L2-N2&gt;$B2-D2,"YES","NO")</f>
        <v>NO</v>
      </c>
      <c r="W2" s="12" t="str">
        <f t="shared" si="0"/>
        <v>NO</v>
      </c>
      <c r="X2" s="12" t="str">
        <f t="shared" si="0"/>
        <v>NO</v>
      </c>
      <c r="Y2" s="12" t="str">
        <f t="shared" si="0"/>
        <v>NO</v>
      </c>
      <c r="Z2" s="12" t="str">
        <f t="shared" si="0"/>
        <v>NO</v>
      </c>
      <c r="AA2" s="12" t="str">
        <f t="shared" si="0"/>
        <v>NO</v>
      </c>
    </row>
    <row r="3" spans="1:30" x14ac:dyDescent="0.2">
      <c r="A3" s="11">
        <v>43644</v>
      </c>
      <c r="B3" s="4">
        <f>'Soybean Oil'!X27/'Feedstock Conversions'!B$5</f>
        <v>26.944436840844581</v>
      </c>
      <c r="D3" s="4">
        <f>BFT!X27/'Feedstock Conversions'!B$7</f>
        <v>23.461167044661032</v>
      </c>
      <c r="E3" s="4">
        <f>CWG!X27/'Feedstock Conversions'!B$9</f>
        <v>24.225086911620874</v>
      </c>
      <c r="F3" s="4">
        <f>DCO!X27/'Feedstock Conversions'!B$8</f>
        <v>21.845969439450482</v>
      </c>
      <c r="G3" s="4">
        <f>'Poultry Fat'!X27/'Feedstock Conversions'!B$10</f>
        <v>25.426520890172355</v>
      </c>
      <c r="H3" s="4">
        <f>UCO!X27/'Feedstock Conversions'!B$4</f>
        <v>44.715829341822726</v>
      </c>
      <c r="I3" s="4">
        <f>'Yellow Grease'!X27/'Feedstock Conversions'!B$3</f>
        <v>43.547515296393371</v>
      </c>
      <c r="L3" s="4">
        <f>'Soybean Oil'!X27</f>
        <v>202.08327630633437</v>
      </c>
      <c r="M3" s="4">
        <f>'Canola Oil'!N27</f>
        <v>211.21394410999994</v>
      </c>
      <c r="N3" s="4">
        <f>BFT!X27</f>
        <v>220.06574687892049</v>
      </c>
      <c r="O3" s="4">
        <f>CWG!X27</f>
        <v>227.1101897964457</v>
      </c>
      <c r="P3" s="4">
        <f>DCO!X27</f>
        <v>200.9829188429444</v>
      </c>
      <c r="Q3" s="4">
        <f>'Poultry Fat'!X27</f>
        <v>206.49301390257142</v>
      </c>
      <c r="R3" s="4">
        <f>UCO!X27</f>
        <v>358.17379302800003</v>
      </c>
      <c r="S3" s="4">
        <f>'Yellow Grease'!X27</f>
        <v>370.15388001934366</v>
      </c>
      <c r="V3" s="12" t="str">
        <f t="shared" si="0"/>
        <v>NO</v>
      </c>
      <c r="W3" s="12" t="str">
        <f t="shared" si="0"/>
        <v>NO</v>
      </c>
      <c r="X3" s="12" t="str">
        <f t="shared" si="0"/>
        <v>NO</v>
      </c>
      <c r="Y3" s="12" t="str">
        <f t="shared" si="0"/>
        <v>NO</v>
      </c>
      <c r="Z3" s="12" t="str">
        <f t="shared" si="0"/>
        <v>NO</v>
      </c>
      <c r="AA3" s="12" t="str">
        <f t="shared" si="0"/>
        <v>NO</v>
      </c>
    </row>
    <row r="4" spans="1:30" x14ac:dyDescent="0.2">
      <c r="A4" s="11">
        <v>43651</v>
      </c>
      <c r="B4" s="4">
        <f>'Soybean Oil'!X28/'Feedstock Conversions'!B$5</f>
        <v>26.522090371051377</v>
      </c>
      <c r="D4" s="4">
        <f>BFT!X28/'Feedstock Conversions'!B$7</f>
        <v>23.099549149218333</v>
      </c>
      <c r="E4" s="4">
        <f>CWG!X28/'Feedstock Conversions'!B$9</f>
        <v>23.316935082606935</v>
      </c>
      <c r="F4" s="4">
        <f>DCO!X28/'Feedstock Conversions'!B$8</f>
        <v>21.427858495471021</v>
      </c>
      <c r="G4" s="4">
        <f>'Poultry Fat'!X28/'Feedstock Conversions'!B$10</f>
        <v>24.959543118071814</v>
      </c>
      <c r="H4" s="4">
        <f>UCO!X28/'Feedstock Conversions'!B$4</f>
        <v>44.276075730337084</v>
      </c>
      <c r="I4" s="4">
        <f>'Yellow Grease'!X28/'Feedstock Conversions'!B$3</f>
        <v>43.14436689540441</v>
      </c>
      <c r="L4" s="4">
        <f>'Soybean Oil'!X28</f>
        <v>198.91567778288533</v>
      </c>
      <c r="M4" s="4">
        <f>'Canola Oil'!N28</f>
        <v>207.93220450000001</v>
      </c>
      <c r="N4" s="4">
        <f>BFT!X28</f>
        <v>216.67377101966798</v>
      </c>
      <c r="O4" s="4">
        <f>CWG!X28</f>
        <v>218.59626639944003</v>
      </c>
      <c r="P4" s="4">
        <f>DCO!X28</f>
        <v>197.13629815833337</v>
      </c>
      <c r="Q4" s="4">
        <f>'Poultry Fat'!X28</f>
        <v>202.70060958571423</v>
      </c>
      <c r="R4" s="4">
        <f>UCO!X28</f>
        <v>354.65136660000002</v>
      </c>
      <c r="S4" s="4">
        <f>'Yellow Grease'!X28</f>
        <v>366.72711861093751</v>
      </c>
      <c r="V4" s="12" t="str">
        <f t="shared" si="0"/>
        <v>NO</v>
      </c>
      <c r="W4" s="12" t="str">
        <f t="shared" si="0"/>
        <v>NO</v>
      </c>
      <c r="X4" s="12" t="str">
        <f t="shared" si="0"/>
        <v>NO</v>
      </c>
      <c r="Y4" s="12" t="str">
        <f t="shared" si="0"/>
        <v>NO</v>
      </c>
      <c r="Z4" s="12" t="str">
        <f t="shared" si="0"/>
        <v>NO</v>
      </c>
      <c r="AA4" s="12" t="str">
        <f t="shared" si="0"/>
        <v>NO</v>
      </c>
    </row>
    <row r="5" spans="1:30" x14ac:dyDescent="0.2">
      <c r="A5" s="11">
        <v>43658</v>
      </c>
      <c r="B5" s="4">
        <f>'Soybean Oil'!X29/'Feedstock Conversions'!B$5</f>
        <v>26.5152672308588</v>
      </c>
      <c r="D5" s="4">
        <f>BFT!X29/'Feedstock Conversions'!B$7</f>
        <v>22.769587490270343</v>
      </c>
      <c r="E5" s="4">
        <f>CWG!X29/'Feedstock Conversions'!B$9</f>
        <v>23.390773249860278</v>
      </c>
      <c r="F5" s="4">
        <f>DCO!X29/'Feedstock Conversions'!B$8</f>
        <v>21.582573638448068</v>
      </c>
      <c r="G5" s="4">
        <f>'Poultry Fat'!X29/'Feedstock Conversions'!B$10</f>
        <v>25.141486888442603</v>
      </c>
      <c r="H5" s="4">
        <f>UCO!X29/'Feedstock Conversions'!B$4</f>
        <v>44.569156076404497</v>
      </c>
      <c r="I5" s="4">
        <f>'Yellow Grease'!X29/'Feedstock Conversions'!B$3</f>
        <v>43.431806729709557</v>
      </c>
      <c r="L5" s="4">
        <f>'Soybean Oil'!X29</f>
        <v>198.864504231441</v>
      </c>
      <c r="M5" s="4">
        <f>'Canola Oil'!N29</f>
        <v>211.09411489000001</v>
      </c>
      <c r="N5" s="4">
        <f>BFT!X29</f>
        <v>213.57873065873582</v>
      </c>
      <c r="O5" s="4">
        <f>CWG!X29</f>
        <v>219.28849921744012</v>
      </c>
      <c r="P5" s="4">
        <f>DCO!X29</f>
        <v>198.55967747372222</v>
      </c>
      <c r="Q5" s="4">
        <f>'Poultry Fat'!X29</f>
        <v>204.17820526885714</v>
      </c>
      <c r="R5" s="4">
        <f>UCO!X29</f>
        <v>356.998940172</v>
      </c>
      <c r="S5" s="4">
        <f>'Yellow Grease'!X29</f>
        <v>369.17035720253125</v>
      </c>
      <c r="V5" s="12" t="str">
        <f t="shared" si="0"/>
        <v>NO</v>
      </c>
      <c r="W5" s="12" t="str">
        <f t="shared" si="0"/>
        <v>NO</v>
      </c>
      <c r="X5" s="12" t="str">
        <f t="shared" si="0"/>
        <v>NO</v>
      </c>
      <c r="Y5" s="12" t="str">
        <f t="shared" si="0"/>
        <v>NO</v>
      </c>
      <c r="Z5" s="12" t="str">
        <f t="shared" si="0"/>
        <v>NO</v>
      </c>
      <c r="AA5" s="12" t="str">
        <f t="shared" si="0"/>
        <v>NO</v>
      </c>
    </row>
    <row r="6" spans="1:30" x14ac:dyDescent="0.2">
      <c r="A6" s="11">
        <v>43665</v>
      </c>
      <c r="B6" s="4">
        <f>'Soybean Oil'!X30/'Feedstock Conversions'!B$5</f>
        <v>26.272853688962496</v>
      </c>
      <c r="D6" s="4">
        <f>BFT!X30/'Feedstock Conversions'!B$7</f>
        <v>21.582641215704914</v>
      </c>
      <c r="E6" s="4">
        <f>CWG!X30/'Feedstock Conversions'!B$9</f>
        <v>22.487966285380274</v>
      </c>
      <c r="F6" s="4">
        <f>DCO!X30/'Feedstock Conversions'!B$8</f>
        <v>21.156328274692036</v>
      </c>
      <c r="G6" s="4">
        <f>'Poultry Fat'!X30/'Feedstock Conversions'!B$10</f>
        <v>24.663537278082842</v>
      </c>
      <c r="H6" s="4">
        <f>UCO!X30/'Feedstock Conversions'!B$4</f>
        <v>44.259221323845182</v>
      </c>
      <c r="I6" s="4">
        <f>'Yellow Grease'!X30/'Feedstock Conversions'!B$3</f>
        <v>43.148031746937491</v>
      </c>
      <c r="L6" s="4">
        <f>'Soybean Oil'!X30</f>
        <v>197.04640266721873</v>
      </c>
      <c r="M6" s="4">
        <f>'Canola Oil'!N30</f>
        <v>210.17654622999993</v>
      </c>
      <c r="N6" s="4">
        <f>BFT!X30</f>
        <v>202.44517460331213</v>
      </c>
      <c r="O6" s="4">
        <f>CWG!X30</f>
        <v>210.82468392544007</v>
      </c>
      <c r="P6" s="4">
        <f>DCO!X30</f>
        <v>194.63822012716673</v>
      </c>
      <c r="Q6" s="4">
        <f>'Poultry Fat'!X30</f>
        <v>200.29669682485712</v>
      </c>
      <c r="R6" s="4">
        <f>UCO!X30</f>
        <v>354.51636280399993</v>
      </c>
      <c r="S6" s="4">
        <f>'Yellow Grease'!X30</f>
        <v>366.75826984896867</v>
      </c>
      <c r="V6" s="12" t="str">
        <f t="shared" si="0"/>
        <v>NO</v>
      </c>
      <c r="W6" s="12" t="str">
        <f t="shared" si="0"/>
        <v>NO</v>
      </c>
      <c r="X6" s="12" t="str">
        <f t="shared" si="0"/>
        <v>NO</v>
      </c>
      <c r="Y6" s="12" t="str">
        <f t="shared" si="0"/>
        <v>NO</v>
      </c>
      <c r="Z6" s="12" t="str">
        <f t="shared" si="0"/>
        <v>NO</v>
      </c>
      <c r="AA6" s="12" t="str">
        <f t="shared" si="0"/>
        <v>NO</v>
      </c>
    </row>
    <row r="7" spans="1:30" x14ac:dyDescent="0.2">
      <c r="A7" s="11">
        <v>43672</v>
      </c>
      <c r="B7" s="4">
        <f>'Soybean Oil'!X31/'Feedstock Conversions'!B$5</f>
        <v>27.342185869325469</v>
      </c>
      <c r="D7" s="4">
        <f>BFT!X31/'Feedstock Conversions'!B$7</f>
        <v>21.991073191225311</v>
      </c>
      <c r="E7" s="4">
        <f>CWG!X31/'Feedstock Conversions'!B$9</f>
        <v>22.767532631300284</v>
      </c>
      <c r="F7" s="4">
        <f>DCO!X31/'Feedstock Conversions'!B$8</f>
        <v>21.535089617170897</v>
      </c>
      <c r="G7" s="4">
        <f>'Poultry Fat'!X31/'Feedstock Conversions'!B$10</f>
        <v>25.086113845025782</v>
      </c>
      <c r="H7" s="4">
        <f>UCO!X31/'Feedstock Conversions'!B$4</f>
        <v>45.054345109363304</v>
      </c>
      <c r="I7" s="4">
        <f>'Yellow Grease'!X31/'Feedstock Conversions'!B$3</f>
        <v>43.886360453163604</v>
      </c>
      <c r="L7" s="4">
        <f>'Soybean Oil'!X31</f>
        <v>205.06639401994101</v>
      </c>
      <c r="M7" s="4">
        <f>'Canola Oil'!N31</f>
        <v>215.59015124500007</v>
      </c>
      <c r="N7" s="4">
        <f>BFT!X31</f>
        <v>206.27626653369344</v>
      </c>
      <c r="O7" s="4">
        <f>CWG!X31</f>
        <v>213.44561841844018</v>
      </c>
      <c r="P7" s="4">
        <f>DCO!X31</f>
        <v>198.12282447797224</v>
      </c>
      <c r="Q7" s="4">
        <f>'Poultry Fat'!X31</f>
        <v>203.72851155442856</v>
      </c>
      <c r="R7" s="4">
        <f>UCO!X31</f>
        <v>360.88530432600004</v>
      </c>
      <c r="S7" s="4">
        <f>'Yellow Grease'!X31</f>
        <v>373.03406385189066</v>
      </c>
      <c r="V7" s="12" t="str">
        <f t="shared" si="0"/>
        <v>NO</v>
      </c>
      <c r="W7" s="12" t="str">
        <f t="shared" si="0"/>
        <v>NO</v>
      </c>
      <c r="X7" s="12" t="str">
        <f t="shared" si="0"/>
        <v>YES</v>
      </c>
      <c r="Y7" s="12" t="str">
        <f t="shared" si="0"/>
        <v>NO</v>
      </c>
      <c r="Z7" s="12" t="str">
        <f t="shared" si="0"/>
        <v>NO</v>
      </c>
      <c r="AA7" s="12" t="str">
        <f t="shared" si="0"/>
        <v>NO</v>
      </c>
    </row>
    <row r="8" spans="1:30" x14ac:dyDescent="0.2">
      <c r="A8" s="11">
        <v>43679</v>
      </c>
      <c r="B8" s="4">
        <f>'Soybean Oil'!X32/'Feedstock Conversions'!B$5</f>
        <v>27.916455921466209</v>
      </c>
      <c r="D8" s="4">
        <f>BFT!X32/'Feedstock Conversions'!B$7</f>
        <v>22.026962211892254</v>
      </c>
      <c r="E8" s="4">
        <f>CWG!X32/'Feedstock Conversions'!B$9</f>
        <v>22.432367705753617</v>
      </c>
      <c r="F8" s="4">
        <f>DCO!X32/'Feedstock Conversions'!B$8</f>
        <v>21.572493349414241</v>
      </c>
      <c r="G8" s="4">
        <f>'Poultry Fat'!X32/'Feedstock Conversions'!B$10</f>
        <v>25.127256592701599</v>
      </c>
      <c r="H8" s="4">
        <f>UCO!X32/'Feedstock Conversions'!B$4</f>
        <v>45.089850020973778</v>
      </c>
      <c r="I8" s="4">
        <f>'Yellow Grease'!X32/'Feedstock Conversions'!B$3</f>
        <v>43.917745375327208</v>
      </c>
      <c r="L8" s="4">
        <f>'Soybean Oil'!X32</f>
        <v>209.37341941099658</v>
      </c>
      <c r="M8" s="4">
        <f>'Canola Oil'!N32</f>
        <v>212.52936841000002</v>
      </c>
      <c r="N8" s="4">
        <f>BFT!X32</f>
        <v>206.61290554754936</v>
      </c>
      <c r="O8" s="4">
        <f>CWG!X32</f>
        <v>210.30344724144015</v>
      </c>
      <c r="P8" s="4">
        <f>DCO!X32</f>
        <v>198.46693881461101</v>
      </c>
      <c r="Q8" s="4">
        <f>'Poultry Fat'!X32</f>
        <v>204.06263866542849</v>
      </c>
      <c r="R8" s="4">
        <f>UCO!X32</f>
        <v>361.16969866799997</v>
      </c>
      <c r="S8" s="4">
        <f>'Yellow Grease'!X32</f>
        <v>373.30083569028125</v>
      </c>
      <c r="V8" s="12" t="str">
        <f t="shared" si="0"/>
        <v>NO</v>
      </c>
      <c r="W8" s="12" t="str">
        <f t="shared" si="0"/>
        <v>NO</v>
      </c>
      <c r="X8" s="12" t="str">
        <f t="shared" si="0"/>
        <v>YES</v>
      </c>
      <c r="Y8" s="12" t="str">
        <f t="shared" si="0"/>
        <v>YES</v>
      </c>
      <c r="Z8" s="12" t="str">
        <f t="shared" si="0"/>
        <v>NO</v>
      </c>
      <c r="AA8" s="12" t="str">
        <f t="shared" si="0"/>
        <v>NO</v>
      </c>
    </row>
    <row r="9" spans="1:30" x14ac:dyDescent="0.2">
      <c r="A9" s="11">
        <v>43686</v>
      </c>
      <c r="B9" s="4">
        <f>'Soybean Oil'!X33/'Feedstock Conversions'!B$5</f>
        <v>26.657428800955092</v>
      </c>
      <c r="D9" s="4">
        <f>BFT!X33/'Feedstock Conversions'!B$7</f>
        <v>21.24208431121555</v>
      </c>
      <c r="E9" s="4">
        <f>CWG!X33/'Feedstock Conversions'!B$9</f>
        <v>21.648754166233612</v>
      </c>
      <c r="F9" s="4">
        <f>DCO!X33/'Feedstock Conversions'!B$8</f>
        <v>20.772607371307362</v>
      </c>
      <c r="G9" s="4">
        <f>'Poultry Fat'!X33/'Feedstock Conversions'!B$10</f>
        <v>24.220584984992179</v>
      </c>
      <c r="H9" s="4">
        <f>UCO!X33/'Feedstock Conversions'!B$4</f>
        <v>44.167934255430708</v>
      </c>
      <c r="I9" s="4">
        <f>'Yellow Grease'!X33/'Feedstock Conversions'!B$3</f>
        <v>43.048086812556981</v>
      </c>
      <c r="L9" s="4">
        <f>'Soybean Oil'!X33</f>
        <v>199.9307160071632</v>
      </c>
      <c r="M9" s="4">
        <f>'Canola Oil'!N33</f>
        <v>203.08324719499996</v>
      </c>
      <c r="N9" s="4">
        <f>BFT!X33</f>
        <v>199.25075083920188</v>
      </c>
      <c r="O9" s="4">
        <f>CWG!X33</f>
        <v>202.95707030844011</v>
      </c>
      <c r="P9" s="4">
        <f>DCO!X33</f>
        <v>191.10798781602773</v>
      </c>
      <c r="Q9" s="4">
        <f>'Poultry Fat'!X33</f>
        <v>196.69940742728568</v>
      </c>
      <c r="R9" s="4">
        <f>UCO!X33</f>
        <v>353.78515338599999</v>
      </c>
      <c r="S9" s="4">
        <f>'Yellow Grease'!X33</f>
        <v>365.90873790673436</v>
      </c>
      <c r="V9" s="12" t="str">
        <f t="shared" si="0"/>
        <v>NO</v>
      </c>
      <c r="W9" s="12" t="str">
        <f t="shared" si="0"/>
        <v>NO</v>
      </c>
      <c r="X9" s="12" t="str">
        <f t="shared" si="0"/>
        <v>YES</v>
      </c>
      <c r="Y9" s="12" t="str">
        <f t="shared" si="0"/>
        <v>YES</v>
      </c>
      <c r="Z9" s="12" t="str">
        <f t="shared" si="0"/>
        <v>NO</v>
      </c>
      <c r="AA9" s="12" t="str">
        <f t="shared" si="0"/>
        <v>NO</v>
      </c>
    </row>
    <row r="10" spans="1:30" x14ac:dyDescent="0.2">
      <c r="A10" s="11">
        <v>43693</v>
      </c>
      <c r="B10" s="4">
        <f>'Soybean Oil'!X34/'Feedstock Conversions'!B$5</f>
        <v>24.874671732584709</v>
      </c>
      <c r="D10" s="4">
        <f>BFT!X34/'Feedstock Conversions'!B$7</f>
        <v>20.577850228647161</v>
      </c>
      <c r="E10" s="4">
        <f>CWG!X34/'Feedstock Conversions'!B$9</f>
        <v>21.989775701166938</v>
      </c>
      <c r="F10" s="4">
        <f>DCO!X34/'Feedstock Conversions'!B$8</f>
        <v>19.77045121240036</v>
      </c>
      <c r="G10" s="4">
        <f>'Poultry Fat'!X34/'Feedstock Conversions'!B$10</f>
        <v>23.083543411268025</v>
      </c>
      <c r="H10" s="4">
        <f>UCO!X34/'Feedstock Conversions'!B$4</f>
        <v>42.780774337827722</v>
      </c>
      <c r="I10" s="4">
        <f>'Yellow Grease'!X34/'Feedstock Conversions'!B$3</f>
        <v>42.303342583715072</v>
      </c>
      <c r="L10" s="4">
        <f>'Soybean Oil'!X34</f>
        <v>186.56003799438531</v>
      </c>
      <c r="M10" s="4">
        <f>'Canola Oil'!N34</f>
        <v>187.76554314500004</v>
      </c>
      <c r="N10" s="4">
        <f>BFT!X34</f>
        <v>193.0202351447104</v>
      </c>
      <c r="O10" s="4">
        <f>CWG!X34</f>
        <v>206.15414719844006</v>
      </c>
      <c r="P10" s="4">
        <f>DCO!X34</f>
        <v>181.88815115408329</v>
      </c>
      <c r="Q10" s="4">
        <f>'Poultry Fat'!X34</f>
        <v>187.46530330014286</v>
      </c>
      <c r="R10" s="4">
        <f>UCO!X34</f>
        <v>342.67400244600003</v>
      </c>
      <c r="S10" s="4">
        <f>'Yellow Grease'!X34</f>
        <v>359.57841196157813</v>
      </c>
      <c r="V10" s="12" t="str">
        <f t="shared" si="0"/>
        <v>NO</v>
      </c>
      <c r="W10" s="12" t="str">
        <f t="shared" si="0"/>
        <v>NO</v>
      </c>
      <c r="X10" s="12" t="str">
        <f t="shared" si="0"/>
        <v>NO</v>
      </c>
      <c r="Y10" s="12" t="str">
        <f t="shared" si="0"/>
        <v>NO</v>
      </c>
      <c r="Z10" s="12" t="str">
        <f t="shared" si="0"/>
        <v>NO</v>
      </c>
      <c r="AA10" s="12" t="str">
        <f t="shared" si="0"/>
        <v>NO</v>
      </c>
    </row>
    <row r="11" spans="1:30" x14ac:dyDescent="0.2">
      <c r="A11" s="11">
        <v>43700</v>
      </c>
      <c r="B11" s="4">
        <f>'Soybean Oil'!X35/'Feedstock Conversions'!B$5</f>
        <v>26.226060459910649</v>
      </c>
      <c r="D11" s="4">
        <f>BFT!X35/'Feedstock Conversions'!B$7</f>
        <v>21.482884075802115</v>
      </c>
      <c r="E11" s="4">
        <f>CWG!X35/'Feedstock Conversions'!B$9</f>
        <v>24.421169767620274</v>
      </c>
      <c r="F11" s="4">
        <f>DCO!X35/'Feedstock Conversions'!B$8</f>
        <v>20.470809652222215</v>
      </c>
      <c r="G11" s="4">
        <f>'Poultry Fat'!X35/'Feedstock Conversions'!B$10</f>
        <v>23.884493325695043</v>
      </c>
      <c r="H11" s="4">
        <f>UCO!X35/'Feedstock Conversions'!B$4</f>
        <v>43.730668100873899</v>
      </c>
      <c r="I11" s="4">
        <f>'Yellow Grease'!X35/'Feedstock Conversions'!B$3</f>
        <v>43.652566297147061</v>
      </c>
      <c r="L11" s="4">
        <f>'Soybean Oil'!X35</f>
        <v>196.69545344932988</v>
      </c>
      <c r="M11" s="4">
        <f>'Canola Oil'!N35</f>
        <v>200.22378056000002</v>
      </c>
      <c r="N11" s="4">
        <f>BFT!X35</f>
        <v>201.50945263102386</v>
      </c>
      <c r="O11" s="4">
        <f>CWG!X35</f>
        <v>228.94846657144006</v>
      </c>
      <c r="P11" s="4">
        <f>DCO!X35</f>
        <v>188.33144880044438</v>
      </c>
      <c r="Q11" s="4">
        <f>'Poultry Fat'!X35</f>
        <v>193.96995104685709</v>
      </c>
      <c r="R11" s="4">
        <f>UCO!X35</f>
        <v>350.28265148799994</v>
      </c>
      <c r="S11" s="4">
        <f>'Yellow Grease'!X35</f>
        <v>371.04681352575</v>
      </c>
      <c r="V11" s="12" t="str">
        <f t="shared" si="0"/>
        <v>NO</v>
      </c>
      <c r="W11" s="12" t="str">
        <f t="shared" si="0"/>
        <v>NO</v>
      </c>
      <c r="X11" s="12" t="str">
        <f t="shared" si="0"/>
        <v>YES</v>
      </c>
      <c r="Y11" s="12" t="str">
        <f t="shared" si="0"/>
        <v>YES</v>
      </c>
      <c r="Z11" s="12" t="str">
        <f t="shared" si="0"/>
        <v>NO</v>
      </c>
      <c r="AA11" s="12" t="str">
        <f t="shared" si="0"/>
        <v>NO</v>
      </c>
    </row>
    <row r="12" spans="1:30" x14ac:dyDescent="0.2">
      <c r="A12" s="11">
        <v>43707</v>
      </c>
      <c r="B12" s="4">
        <f>'Soybean Oil'!X36/'Feedstock Conversions'!B$5</f>
        <v>27.147016412029167</v>
      </c>
      <c r="D12" s="4">
        <f>BFT!X36/'Feedstock Conversions'!B$7</f>
        <v>22.735725250895175</v>
      </c>
      <c r="E12" s="4">
        <f>CWG!X36/'Feedstock Conversions'!B$9</f>
        <v>25.731247522500276</v>
      </c>
      <c r="F12" s="4">
        <f>DCO!X36/'Feedstock Conversions'!B$8</f>
        <v>20.805100665072452</v>
      </c>
      <c r="G12" s="4">
        <f>'Poultry Fat'!X36/'Feedstock Conversions'!B$10</f>
        <v>24.268814117887128</v>
      </c>
      <c r="H12" s="4">
        <f>UCO!X36/'Feedstock Conversions'!B$4</f>
        <v>44.173674718601752</v>
      </c>
      <c r="I12" s="4">
        <f>'Yellow Grease'!X36/'Feedstock Conversions'!B$3</f>
        <v>44.279512535323526</v>
      </c>
      <c r="L12" s="4">
        <f>'Soybean Oil'!X36</f>
        <v>203.60262309021874</v>
      </c>
      <c r="M12" s="4">
        <f>'Canola Oil'!N36</f>
        <v>205.08617351999999</v>
      </c>
      <c r="N12" s="4">
        <f>BFT!X36</f>
        <v>213.26110285339678</v>
      </c>
      <c r="O12" s="4">
        <f>CWG!X36</f>
        <v>241.2304455234401</v>
      </c>
      <c r="P12" s="4">
        <f>DCO!X36</f>
        <v>191.40692611866655</v>
      </c>
      <c r="Q12" s="4">
        <f>'Poultry Fat'!X36</f>
        <v>197.09108425371437</v>
      </c>
      <c r="R12" s="4">
        <f>UCO!X36</f>
        <v>353.831134496</v>
      </c>
      <c r="S12" s="4">
        <f>'Yellow Grease'!X36</f>
        <v>376.37585655024998</v>
      </c>
      <c r="V12" s="12" t="str">
        <f t="shared" si="0"/>
        <v>NO</v>
      </c>
      <c r="W12" s="12" t="str">
        <f t="shared" si="0"/>
        <v>NO</v>
      </c>
      <c r="X12" s="12" t="str">
        <f t="shared" si="0"/>
        <v>YES</v>
      </c>
      <c r="Y12" s="12" t="str">
        <f t="shared" si="0"/>
        <v>YES</v>
      </c>
      <c r="Z12" s="12" t="str">
        <f t="shared" si="0"/>
        <v>NO</v>
      </c>
      <c r="AA12" s="12" t="str">
        <f t="shared" si="0"/>
        <v>NO</v>
      </c>
    </row>
    <row r="13" spans="1:30" x14ac:dyDescent="0.2">
      <c r="A13" s="11">
        <v>43714</v>
      </c>
      <c r="B13" s="4">
        <f>'Soybean Oil'!X37/'Feedstock Conversions'!B$5</f>
        <v>27.218268383829173</v>
      </c>
      <c r="D13" s="4">
        <f>BFT!X37/'Feedstock Conversions'!B$7</f>
        <v>24.623948691722223</v>
      </c>
      <c r="E13" s="4">
        <f>CWG!X37/'Feedstock Conversions'!B$9</f>
        <v>26.424673570606945</v>
      </c>
      <c r="F13" s="4">
        <f>DCO!X37/'Feedstock Conversions'!B$8</f>
        <v>21.067399252490947</v>
      </c>
      <c r="G13" s="4">
        <f>'Poultry Fat'!X37/'Feedstock Conversions'!B$10</f>
        <v>24.564375874478504</v>
      </c>
      <c r="H13" s="4">
        <f>UCO!X37/'Feedstock Conversions'!B$4</f>
        <v>44.502808820224722</v>
      </c>
      <c r="I13" s="4">
        <f>'Yellow Grease'!X37/'Feedstock Conversions'!B$3</f>
        <v>44.587007435248161</v>
      </c>
      <c r="L13" s="4">
        <f>'Soybean Oil'!X37</f>
        <v>204.13701287871879</v>
      </c>
      <c r="M13" s="4">
        <f>'Canola Oil'!N37</f>
        <v>205.03185987500001</v>
      </c>
      <c r="N13" s="4">
        <f>BFT!X37</f>
        <v>230.97263872835447</v>
      </c>
      <c r="O13" s="4">
        <f>CWG!X37</f>
        <v>247.7313147244401</v>
      </c>
      <c r="P13" s="4">
        <f>DCO!X37</f>
        <v>193.82007312291671</v>
      </c>
      <c r="Q13" s="4">
        <f>'Poultry Fat'!X37</f>
        <v>199.4913905392857</v>
      </c>
      <c r="R13" s="4">
        <f>UCO!X37</f>
        <v>356.46749865000004</v>
      </c>
      <c r="S13" s="4">
        <f>'Yellow Grease'!X37</f>
        <v>378.98956319960939</v>
      </c>
      <c r="V13" s="12" t="str">
        <f t="shared" si="0"/>
        <v>NO</v>
      </c>
      <c r="W13" s="12" t="str">
        <f t="shared" si="0"/>
        <v>NO</v>
      </c>
      <c r="X13" s="12" t="str">
        <f t="shared" si="0"/>
        <v>YES</v>
      </c>
      <c r="Y13" s="12" t="str">
        <f t="shared" si="0"/>
        <v>YES</v>
      </c>
      <c r="Z13" s="12" t="str">
        <f t="shared" si="0"/>
        <v>NO</v>
      </c>
      <c r="AA13" s="12" t="str">
        <f t="shared" si="0"/>
        <v>NO</v>
      </c>
    </row>
    <row r="14" spans="1:30" x14ac:dyDescent="0.2">
      <c r="A14" s="11">
        <v>43721</v>
      </c>
      <c r="B14" s="4">
        <f>'Soybean Oil'!X38/'Feedstock Conversions'!B$5</f>
        <v>27.729503428258788</v>
      </c>
      <c r="D14" s="4">
        <f>BFT!X38/'Feedstock Conversions'!B$7</f>
        <v>25.507993553734799</v>
      </c>
      <c r="E14" s="4">
        <f>CWG!X38/'Feedstock Conversions'!B$9</f>
        <v>26.894390913113597</v>
      </c>
      <c r="F14" s="4">
        <f>DCO!X38/'Feedstock Conversions'!B$8</f>
        <v>21.362244396083934</v>
      </c>
      <c r="G14" s="4">
        <f>'Poultry Fat'!X38/'Feedstock Conversions'!B$10</f>
        <v>24.90295662813519</v>
      </c>
      <c r="H14" s="4">
        <f>UCO!X38/'Feedstock Conversions'!B$4</f>
        <v>45.09386905043695</v>
      </c>
      <c r="I14" s="4">
        <f>'Yellow Grease'!X38/'Feedstock Conversions'!B$3</f>
        <v>45.151695371413609</v>
      </c>
      <c r="L14" s="4">
        <f>'Soybean Oil'!X38</f>
        <v>207.9712757119409</v>
      </c>
      <c r="M14" s="4">
        <f>'Canola Oil'!N38</f>
        <v>209.02066040499994</v>
      </c>
      <c r="N14" s="4">
        <f>BFT!X38</f>
        <v>239.26497953403242</v>
      </c>
      <c r="O14" s="4">
        <f>CWG!X38</f>
        <v>252.13491481043997</v>
      </c>
      <c r="P14" s="4">
        <f>DCO!X38</f>
        <v>196.53264844397216</v>
      </c>
      <c r="Q14" s="4">
        <f>'Poultry Fat'!X38</f>
        <v>202.24106126985725</v>
      </c>
      <c r="R14" s="4">
        <f>UCO!X38</f>
        <v>361.20189109399996</v>
      </c>
      <c r="S14" s="4">
        <f>'Yellow Grease'!X38</f>
        <v>383.78941065701565</v>
      </c>
      <c r="V14" s="12" t="str">
        <f t="shared" si="0"/>
        <v>NO</v>
      </c>
      <c r="W14" s="12" t="str">
        <f t="shared" si="0"/>
        <v>NO</v>
      </c>
      <c r="X14" s="12" t="str">
        <f t="shared" si="0"/>
        <v>YES</v>
      </c>
      <c r="Y14" s="12" t="str">
        <f t="shared" si="0"/>
        <v>YES</v>
      </c>
      <c r="Z14" s="12" t="str">
        <f t="shared" si="0"/>
        <v>NO</v>
      </c>
      <c r="AA14" s="12" t="str">
        <f t="shared" si="0"/>
        <v>NO</v>
      </c>
    </row>
    <row r="15" spans="1:30" x14ac:dyDescent="0.2">
      <c r="A15" s="11">
        <v>43728</v>
      </c>
      <c r="B15" s="4">
        <f>'Soybean Oil'!X39/'Feedstock Conversions'!B$5</f>
        <v>29.138512468429173</v>
      </c>
      <c r="D15" s="4">
        <f>BFT!X39/'Feedstock Conversions'!B$7</f>
        <v>28.098297559006561</v>
      </c>
      <c r="E15" s="4">
        <f>CWG!X39/'Feedstock Conversions'!B$9</f>
        <v>29.435195426286938</v>
      </c>
      <c r="F15" s="4">
        <f>DCO!X39/'Feedstock Conversions'!B$8</f>
        <v>23.206590446757243</v>
      </c>
      <c r="G15" s="4">
        <f>'Poultry Fat'!X39/'Feedstock Conversions'!B$10</f>
        <v>26.992485277062585</v>
      </c>
      <c r="H15" s="4">
        <f>UCO!X39/'Feedstock Conversions'!B$4</f>
        <v>47.425518874906366</v>
      </c>
      <c r="I15" s="4">
        <f>'Yellow Grease'!X39/'Feedstock Conversions'!B$3</f>
        <v>47.649228617827198</v>
      </c>
      <c r="L15" s="4">
        <f>'Soybean Oil'!X39</f>
        <v>218.53884351321881</v>
      </c>
      <c r="M15" s="4">
        <f>'Canola Oil'!N39</f>
        <v>219.64800081000004</v>
      </c>
      <c r="N15" s="4">
        <f>BFT!X39</f>
        <v>263.56203110348156</v>
      </c>
      <c r="O15" s="4">
        <f>CWG!X39</f>
        <v>275.95495712144003</v>
      </c>
      <c r="P15" s="4">
        <f>DCO!X39</f>
        <v>213.50063211016663</v>
      </c>
      <c r="Q15" s="4">
        <f>'Poultry Fat'!X39</f>
        <v>219.21047168257144</v>
      </c>
      <c r="R15" s="4">
        <f>UCO!X39</f>
        <v>379.87840618799999</v>
      </c>
      <c r="S15" s="4">
        <f>'Yellow Grease'!X39</f>
        <v>405.01844325153121</v>
      </c>
      <c r="V15" s="12" t="str">
        <f t="shared" si="0"/>
        <v>NO</v>
      </c>
      <c r="W15" s="12" t="str">
        <f t="shared" si="0"/>
        <v>NO</v>
      </c>
      <c r="X15" s="12" t="str">
        <f t="shared" si="0"/>
        <v>NO</v>
      </c>
      <c r="Y15" s="12" t="str">
        <f t="shared" si="0"/>
        <v>NO</v>
      </c>
      <c r="Z15" s="12" t="str">
        <f t="shared" si="0"/>
        <v>NO</v>
      </c>
      <c r="AA15" s="12" t="str">
        <f t="shared" si="0"/>
        <v>NO</v>
      </c>
    </row>
    <row r="16" spans="1:30" x14ac:dyDescent="0.2">
      <c r="A16" s="11">
        <v>43735</v>
      </c>
      <c r="B16" s="4">
        <f>'Soybean Oil'!X40/'Feedstock Conversions'!B$5</f>
        <v>28.560566132966208</v>
      </c>
      <c r="D16" s="4">
        <f>BFT!X40/'Feedstock Conversions'!B$7</f>
        <v>26.992152077331252</v>
      </c>
      <c r="E16" s="4">
        <f>CWG!X40/'Feedstock Conversions'!B$9</f>
        <v>29.135472344953602</v>
      </c>
      <c r="F16" s="4">
        <f>DCO!X40/'Feedstock Conversions'!B$8</f>
        <v>21.862862639427835</v>
      </c>
      <c r="G16" s="4">
        <f>'Poultry Fat'!X40/'Feedstock Conversions'!B$10</f>
        <v>25.46805773271198</v>
      </c>
      <c r="H16" s="4">
        <f>UCO!X40/'Feedstock Conversions'!B$4</f>
        <v>46.118535270037455</v>
      </c>
      <c r="I16" s="4">
        <f>'Yellow Grease'!X40/'Feedstock Conversions'!B$3</f>
        <v>46.613886567068931</v>
      </c>
      <c r="L16" s="4">
        <f>'Soybean Oil'!X40</f>
        <v>214.20424599724657</v>
      </c>
      <c r="M16" s="4">
        <f>'Canola Oil'!N40</f>
        <v>214.4560957475</v>
      </c>
      <c r="N16" s="4">
        <f>BFT!X40</f>
        <v>253.18638648536717</v>
      </c>
      <c r="O16" s="4">
        <f>CWG!X40</f>
        <v>273.14505323394002</v>
      </c>
      <c r="P16" s="4">
        <f>DCO!X40</f>
        <v>201.13833628273608</v>
      </c>
      <c r="Q16" s="4">
        <f>'Poultry Fat'!X40</f>
        <v>206.8303415236428</v>
      </c>
      <c r="R16" s="4">
        <f>UCO!X40</f>
        <v>369.40946751299998</v>
      </c>
      <c r="S16" s="4">
        <f>'Yellow Grease'!X40</f>
        <v>396.2180358200859</v>
      </c>
      <c r="V16" s="12" t="str">
        <f t="shared" si="0"/>
        <v>NO</v>
      </c>
      <c r="W16" s="12" t="str">
        <f t="shared" si="0"/>
        <v>NO</v>
      </c>
      <c r="X16" s="12" t="str">
        <f t="shared" si="0"/>
        <v>YES</v>
      </c>
      <c r="Y16" s="12" t="str">
        <f t="shared" si="0"/>
        <v>YES</v>
      </c>
      <c r="Z16" s="12" t="str">
        <f t="shared" si="0"/>
        <v>NO</v>
      </c>
      <c r="AA16" s="12" t="str">
        <f t="shared" si="0"/>
        <v>NO</v>
      </c>
    </row>
    <row r="17" spans="1:27" x14ac:dyDescent="0.2">
      <c r="A17" s="11">
        <v>43742</v>
      </c>
      <c r="B17" s="4">
        <f>'Soybean Oil'!X41/'Feedstock Conversions'!B$5</f>
        <v>28.459575902311244</v>
      </c>
      <c r="D17" s="4">
        <f>BFT!X41/'Feedstock Conversions'!B$7</f>
        <v>27.348959981824475</v>
      </c>
      <c r="E17" s="4">
        <f>CWG!X41/'Feedstock Conversions'!B$9</f>
        <v>29.89325557146087</v>
      </c>
      <c r="F17" s="4">
        <f>DCO!X41/'Feedstock Conversions'!B$8</f>
        <v>22.705854432983092</v>
      </c>
      <c r="G17" s="4">
        <f>'Poultry Fat'!X41/'Feedstock Conversions'!B$10</f>
        <v>26.42277085450425</v>
      </c>
      <c r="H17" s="4">
        <f>UCO!X41/'Feedstock Conversions'!B$4</f>
        <v>46.411010595755307</v>
      </c>
      <c r="I17" s="4">
        <f>'Yellow Grease'!X41/'Feedstock Conversions'!B$3</f>
        <v>46.889057285683812</v>
      </c>
      <c r="L17" s="4">
        <f>'Soybean Oil'!X41</f>
        <v>213.44681926733432</v>
      </c>
      <c r="M17" s="4">
        <f>'Canola Oil'!N41</f>
        <v>213.07113514000002</v>
      </c>
      <c r="N17" s="4">
        <f>BFT!X41</f>
        <v>256.5332446295136</v>
      </c>
      <c r="O17" s="4">
        <f>CWG!X41</f>
        <v>280.24927098244564</v>
      </c>
      <c r="P17" s="4">
        <f>DCO!X41</f>
        <v>208.89386078344444</v>
      </c>
      <c r="Q17" s="4">
        <f>'Poultry Fat'!X41</f>
        <v>214.58372590457145</v>
      </c>
      <c r="R17" s="4">
        <f>UCO!X41</f>
        <v>371.75219487200002</v>
      </c>
      <c r="S17" s="4">
        <f>'Yellow Grease'!X41</f>
        <v>398.55698692831243</v>
      </c>
      <c r="V17" s="12" t="str">
        <f t="shared" si="0"/>
        <v>NO</v>
      </c>
      <c r="W17" s="12" t="str">
        <f t="shared" si="0"/>
        <v>NO</v>
      </c>
      <c r="X17" s="12" t="str">
        <f t="shared" si="0"/>
        <v>NO</v>
      </c>
      <c r="Y17" s="12" t="str">
        <f t="shared" si="0"/>
        <v>NO</v>
      </c>
      <c r="Z17" s="12" t="str">
        <f t="shared" si="0"/>
        <v>NO</v>
      </c>
      <c r="AA17" s="12" t="str">
        <f t="shared" si="0"/>
        <v>NO</v>
      </c>
    </row>
    <row r="18" spans="1:27" x14ac:dyDescent="0.2">
      <c r="A18" s="11">
        <v>43749</v>
      </c>
      <c r="B18" s="4">
        <f>'Soybean Oil'!X42/'Feedstock Conversions'!B$5</f>
        <v>28.533180440755686</v>
      </c>
      <c r="D18" s="4">
        <f>BFT!X42/'Feedstock Conversions'!B$7</f>
        <v>28.735905299892146</v>
      </c>
      <c r="E18" s="4">
        <f>CWG!X42/'Feedstock Conversions'!B$9</f>
        <v>31.188657633327548</v>
      </c>
      <c r="F18" s="4">
        <f>DCO!X42/'Feedstock Conversions'!B$8</f>
        <v>23.641127257530197</v>
      </c>
      <c r="G18" s="4">
        <f>'Poultry Fat'!X42/'Feedstock Conversions'!B$10</f>
        <v>27.487557816323591</v>
      </c>
      <c r="H18" s="4">
        <f>UCO!X42/'Feedstock Conversions'!B$4</f>
        <v>47.067746278651683</v>
      </c>
      <c r="I18" s="4">
        <f>'Yellow Grease'!X42/'Feedstock Conversions'!B$3</f>
        <v>47.916819383974264</v>
      </c>
      <c r="L18" s="4">
        <f>'Soybean Oil'!X42</f>
        <v>213.99885330566764</v>
      </c>
      <c r="M18" s="4">
        <f>'Canola Oil'!N42</f>
        <v>214.04944728999999</v>
      </c>
      <c r="N18" s="4">
        <f>BFT!X42</f>
        <v>269.54279171298833</v>
      </c>
      <c r="O18" s="4">
        <f>CWG!X42</f>
        <v>292.39366531244576</v>
      </c>
      <c r="P18" s="4">
        <f>DCO!X42</f>
        <v>217.49837076927781</v>
      </c>
      <c r="Q18" s="4">
        <f>'Poultry Fat'!X42</f>
        <v>223.23103828599994</v>
      </c>
      <c r="R18" s="4">
        <f>UCO!X42</f>
        <v>377.01264769199997</v>
      </c>
      <c r="S18" s="4">
        <f>'Yellow Grease'!X42</f>
        <v>407.29296476378124</v>
      </c>
      <c r="V18" s="12" t="str">
        <f t="shared" si="0"/>
        <v>NO</v>
      </c>
      <c r="W18" s="12" t="str">
        <f t="shared" si="0"/>
        <v>NO</v>
      </c>
      <c r="X18" s="12" t="str">
        <f t="shared" si="0"/>
        <v>NO</v>
      </c>
      <c r="Y18" s="12" t="str">
        <f t="shared" si="0"/>
        <v>NO</v>
      </c>
      <c r="Z18" s="12" t="str">
        <f t="shared" si="0"/>
        <v>NO</v>
      </c>
      <c r="AA18" s="12" t="str">
        <f t="shared" si="0"/>
        <v>NO</v>
      </c>
    </row>
    <row r="19" spans="1:27" x14ac:dyDescent="0.2">
      <c r="A19" s="11">
        <v>43756</v>
      </c>
      <c r="B19" s="4">
        <f>'Soybean Oil'!X43/'Feedstock Conversions'!B$5</f>
        <v>28.683181593726058</v>
      </c>
      <c r="D19" s="4">
        <f>BFT!X43/'Feedstock Conversions'!B$7</f>
        <v>29.472675883007131</v>
      </c>
      <c r="E19" s="4">
        <f>CWG!X43/'Feedstock Conversions'!B$9</f>
        <v>32.779957954074206</v>
      </c>
      <c r="F19" s="4">
        <f>DCO!X43/'Feedstock Conversions'!B$8</f>
        <v>24.18410504548611</v>
      </c>
      <c r="G19" s="4">
        <f>'Poultry Fat'!X43/'Feedstock Conversions'!B$10</f>
        <v>28.109166198177007</v>
      </c>
      <c r="H19" s="4">
        <f>UCO!X43/'Feedstock Conversions'!B$4</f>
        <v>47.730799771535587</v>
      </c>
      <c r="I19" s="4">
        <f>'Yellow Grease'!X43/'Feedstock Conversions'!B$3</f>
        <v>49.152608324806977</v>
      </c>
      <c r="L19" s="4">
        <f>'Soybean Oil'!X43</f>
        <v>215.12386195294545</v>
      </c>
      <c r="M19" s="4">
        <f>'Canola Oil'!N43</f>
        <v>215.41374227500006</v>
      </c>
      <c r="N19" s="4">
        <f>BFT!X43</f>
        <v>276.45369978260692</v>
      </c>
      <c r="O19" s="4">
        <f>CWG!X43</f>
        <v>307.31210581944566</v>
      </c>
      <c r="P19" s="4">
        <f>DCO!X43</f>
        <v>222.49376641847221</v>
      </c>
      <c r="Q19" s="4">
        <f>'Poultry Fat'!X43</f>
        <v>228.27922355642852</v>
      </c>
      <c r="R19" s="4">
        <f>UCO!X43</f>
        <v>382.32370617000004</v>
      </c>
      <c r="S19" s="4">
        <f>'Yellow Grease'!X43</f>
        <v>417.79717076085933</v>
      </c>
      <c r="V19" s="12" t="str">
        <f t="shared" si="0"/>
        <v>NO</v>
      </c>
      <c r="W19" s="12" t="str">
        <f t="shared" si="0"/>
        <v>NO</v>
      </c>
      <c r="X19" s="12" t="str">
        <f t="shared" si="0"/>
        <v>NO</v>
      </c>
      <c r="Y19" s="12" t="str">
        <f t="shared" si="0"/>
        <v>NO</v>
      </c>
      <c r="Z19" s="12" t="str">
        <f t="shared" si="0"/>
        <v>NO</v>
      </c>
      <c r="AA19" s="12" t="str">
        <f t="shared" si="0"/>
        <v>NO</v>
      </c>
    </row>
    <row r="20" spans="1:27" x14ac:dyDescent="0.2">
      <c r="A20" s="11">
        <v>43763</v>
      </c>
      <c r="B20" s="4">
        <f>'Soybean Oil'!X44/'Feedstock Conversions'!B$5</f>
        <v>28.939759011659394</v>
      </c>
      <c r="D20" s="4">
        <f>BFT!X44/'Feedstock Conversions'!B$7</f>
        <v>32.016214515749901</v>
      </c>
      <c r="E20" s="4">
        <f>CWG!X44/'Feedstock Conversions'!B$9</f>
        <v>33.758746476420875</v>
      </c>
      <c r="F20" s="4">
        <f>DCO!X44/'Feedstock Conversions'!B$8</f>
        <v>24.895578848448071</v>
      </c>
      <c r="G20" s="4">
        <f>'Poultry Fat'!X44/'Feedstock Conversions'!B$10</f>
        <v>28.919897145284672</v>
      </c>
      <c r="H20" s="4">
        <f>UCO!X44/'Feedstock Conversions'!B$4</f>
        <v>48.626668378027475</v>
      </c>
      <c r="I20" s="4">
        <f>'Yellow Grease'!X44/'Feedstock Conversions'!B$3</f>
        <v>50.804829507386046</v>
      </c>
      <c r="L20" s="4">
        <f>'Soybean Oil'!X44</f>
        <v>217.04819258744544</v>
      </c>
      <c r="M20" s="4">
        <f>'Canola Oil'!N44</f>
        <v>218.12333321000011</v>
      </c>
      <c r="N20" s="4">
        <f>BFT!X44</f>
        <v>300.31209215773413</v>
      </c>
      <c r="O20" s="4">
        <f>CWG!X44</f>
        <v>316.4882482164457</v>
      </c>
      <c r="P20" s="4">
        <f>DCO!X44</f>
        <v>229.03932540572225</v>
      </c>
      <c r="Q20" s="4">
        <f>'Poultry Fat'!X44</f>
        <v>234.86330469971438</v>
      </c>
      <c r="R20" s="4">
        <f>UCO!X44</f>
        <v>389.49961370800008</v>
      </c>
      <c r="S20" s="4">
        <f>'Yellow Grease'!X44</f>
        <v>431.84105081278136</v>
      </c>
      <c r="V20" s="12" t="str">
        <f t="shared" si="0"/>
        <v>NO</v>
      </c>
      <c r="W20" s="12" t="str">
        <f t="shared" si="0"/>
        <v>NO</v>
      </c>
      <c r="X20" s="12" t="str">
        <f t="shared" si="0"/>
        <v>NO</v>
      </c>
      <c r="Y20" s="12" t="str">
        <f t="shared" si="0"/>
        <v>NO</v>
      </c>
      <c r="Z20" s="12" t="str">
        <f t="shared" si="0"/>
        <v>NO</v>
      </c>
      <c r="AA20" s="12" t="str">
        <f t="shared" si="0"/>
        <v>NO</v>
      </c>
    </row>
    <row r="21" spans="1:27" x14ac:dyDescent="0.2">
      <c r="A21" s="11">
        <v>43770</v>
      </c>
      <c r="B21" s="4">
        <f>'Soybean Oil'!X45/'Feedstock Conversions'!B$5</f>
        <v>29.013725156918653</v>
      </c>
      <c r="D21" s="4">
        <f>BFT!X45/'Feedstock Conversions'!B$7</f>
        <v>32.807111089464257</v>
      </c>
      <c r="E21" s="4">
        <f>CWG!X45/'Feedstock Conversions'!B$9</f>
        <v>34.360529065220881</v>
      </c>
      <c r="F21" s="4">
        <f>DCO!X45/'Feedstock Conversions'!B$8</f>
        <v>25.010128482536235</v>
      </c>
      <c r="G21" s="4">
        <f>'Poultry Fat'!X45/'Feedstock Conversions'!B$10</f>
        <v>29.061961572398989</v>
      </c>
      <c r="H21" s="4">
        <f>UCO!X45/'Feedstock Conversions'!B$4</f>
        <v>49.032543107116112</v>
      </c>
      <c r="I21" s="4">
        <f>'Yellow Grease'!X45/'Feedstock Conversions'!B$3</f>
        <v>51.408039109279407</v>
      </c>
      <c r="L21" s="4">
        <f>'Soybean Oil'!X45</f>
        <v>217.60293867688989</v>
      </c>
      <c r="M21" s="4">
        <f>'Canola Oil'!N45</f>
        <v>219.61746156000009</v>
      </c>
      <c r="N21" s="4">
        <f>BFT!X45</f>
        <v>307.73070201917477</v>
      </c>
      <c r="O21" s="4">
        <f>CWG!X45</f>
        <v>322.12995998644573</v>
      </c>
      <c r="P21" s="4">
        <f>DCO!X45</f>
        <v>230.09318203933333</v>
      </c>
      <c r="Q21" s="4">
        <f>'Poultry Fat'!X45</f>
        <v>236.01703358971429</v>
      </c>
      <c r="R21" s="4">
        <f>UCO!X45</f>
        <v>392.75067028800004</v>
      </c>
      <c r="S21" s="4">
        <f>'Yellow Grease'!X45</f>
        <v>436.96833242887499</v>
      </c>
      <c r="V21" s="12" t="str">
        <f t="shared" si="0"/>
        <v>NO</v>
      </c>
      <c r="W21" s="12" t="str">
        <f t="shared" si="0"/>
        <v>NO</v>
      </c>
      <c r="X21" s="12" t="str">
        <f t="shared" si="0"/>
        <v>NO</v>
      </c>
      <c r="Y21" s="12" t="str">
        <f t="shared" si="0"/>
        <v>NO</v>
      </c>
      <c r="Z21" s="12" t="str">
        <f t="shared" si="0"/>
        <v>NO</v>
      </c>
      <c r="AA21" s="12" t="str">
        <f t="shared" si="0"/>
        <v>NO</v>
      </c>
    </row>
    <row r="22" spans="1:27" x14ac:dyDescent="0.2">
      <c r="A22" s="11">
        <v>43777</v>
      </c>
      <c r="B22" s="4">
        <f>'Soybean Oil'!X46/'Feedstock Conversions'!B$5</f>
        <v>28.857022329570515</v>
      </c>
      <c r="D22" s="4">
        <f>BFT!X46/'Feedstock Conversions'!B$7</f>
        <v>33.647280995882525</v>
      </c>
      <c r="E22" s="4">
        <f>CWG!X46/'Feedstock Conversions'!B$9</f>
        <v>35.003177679194216</v>
      </c>
      <c r="F22" s="4">
        <f>DCO!X46/'Feedstock Conversions'!B$8</f>
        <v>25.328939932016905</v>
      </c>
      <c r="G22" s="4">
        <f>'Poultry Fat'!X46/'Feedstock Conversions'!B$10</f>
        <v>29.422421894086302</v>
      </c>
      <c r="H22" s="4">
        <f>UCO!X46/'Feedstock Conversions'!B$4</f>
        <v>49.544270900374535</v>
      </c>
      <c r="I22" s="4">
        <f>'Yellow Grease'!X46/'Feedstock Conversions'!B$3</f>
        <v>52.289082594213234</v>
      </c>
      <c r="L22" s="4">
        <f>'Soybean Oil'!X46</f>
        <v>216.42766747177888</v>
      </c>
      <c r="M22" s="4">
        <f>'Canola Oil'!N46</f>
        <v>222.17949994000003</v>
      </c>
      <c r="N22" s="4">
        <f>BFT!X46</f>
        <v>315.61149574137812</v>
      </c>
      <c r="O22" s="4">
        <f>CWG!X46</f>
        <v>328.15479074244575</v>
      </c>
      <c r="P22" s="4">
        <f>DCO!X46</f>
        <v>233.02624737455551</v>
      </c>
      <c r="Q22" s="4">
        <f>'Poultry Fat'!X46</f>
        <v>238.94439193885722</v>
      </c>
      <c r="R22" s="4">
        <f>UCO!X46</f>
        <v>396.84960991200001</v>
      </c>
      <c r="S22" s="4">
        <f>'Yellow Grease'!X46</f>
        <v>444.4572020508125</v>
      </c>
      <c r="V22" s="12" t="str">
        <f t="shared" si="0"/>
        <v>NO</v>
      </c>
      <c r="W22" s="12" t="str">
        <f t="shared" si="0"/>
        <v>NO</v>
      </c>
      <c r="X22" s="12" t="str">
        <f t="shared" si="0"/>
        <v>NO</v>
      </c>
      <c r="Y22" s="12" t="str">
        <f t="shared" si="0"/>
        <v>NO</v>
      </c>
      <c r="Z22" s="12" t="str">
        <f t="shared" si="0"/>
        <v>NO</v>
      </c>
      <c r="AA22" s="12" t="str">
        <f t="shared" si="0"/>
        <v>NO</v>
      </c>
    </row>
    <row r="23" spans="1:27" x14ac:dyDescent="0.2">
      <c r="A23" s="11">
        <v>43784</v>
      </c>
      <c r="B23" s="4">
        <f>'Soybean Oil'!X47/'Feedstock Conversions'!B$5</f>
        <v>29.768951161177906</v>
      </c>
      <c r="D23" s="4">
        <f>BFT!X47/'Feedstock Conversions'!B$7</f>
        <v>34.302984142367116</v>
      </c>
      <c r="E23" s="4">
        <f>CWG!X47/'Feedstock Conversions'!B$9</f>
        <v>34.692641894554193</v>
      </c>
      <c r="F23" s="4">
        <f>DCO!X47/'Feedstock Conversions'!B$8</f>
        <v>25.186714531977657</v>
      </c>
      <c r="G23" s="4">
        <f>'Poultry Fat'!X47/'Feedstock Conversions'!B$10</f>
        <v>29.266397755770484</v>
      </c>
      <c r="H23" s="4">
        <f>UCO!X47/'Feedstock Conversions'!B$4</f>
        <v>49.636522801248447</v>
      </c>
      <c r="I23" s="4">
        <f>'Yellow Grease'!X47/'Feedstock Conversions'!B$3</f>
        <v>52.484605563737126</v>
      </c>
      <c r="L23" s="4">
        <f>'Soybean Oil'!X47</f>
        <v>223.26713370883431</v>
      </c>
      <c r="M23" s="4">
        <f>'Canola Oil'!N47</f>
        <v>243.14997168499997</v>
      </c>
      <c r="N23" s="4">
        <f>BFT!X47</f>
        <v>321.76199125540359</v>
      </c>
      <c r="O23" s="4">
        <f>CWG!X47</f>
        <v>325.24351776144556</v>
      </c>
      <c r="P23" s="4">
        <f>DCO!X47</f>
        <v>231.71777369419442</v>
      </c>
      <c r="Q23" s="4">
        <f>'Poultry Fat'!X47</f>
        <v>237.67729390757142</v>
      </c>
      <c r="R23" s="4">
        <f>UCO!X47</f>
        <v>397.58854763800002</v>
      </c>
      <c r="S23" s="4">
        <f>'Yellow Grease'!X47</f>
        <v>446.11914729176556</v>
      </c>
      <c r="V23" s="12" t="str">
        <f t="shared" si="0"/>
        <v>NO</v>
      </c>
      <c r="W23" s="12" t="str">
        <f t="shared" si="0"/>
        <v>NO</v>
      </c>
      <c r="X23" s="12" t="str">
        <f t="shared" si="0"/>
        <v>NO</v>
      </c>
      <c r="Y23" s="12" t="str">
        <f t="shared" si="0"/>
        <v>NO</v>
      </c>
      <c r="Z23" s="12" t="str">
        <f t="shared" si="0"/>
        <v>NO</v>
      </c>
      <c r="AA23" s="12" t="str">
        <f t="shared" si="0"/>
        <v>NO</v>
      </c>
    </row>
    <row r="24" spans="1:27" x14ac:dyDescent="0.2">
      <c r="A24" s="11">
        <v>43791</v>
      </c>
      <c r="B24" s="4">
        <f>'Soybean Oil'!X48/'Feedstock Conversions'!B$5</f>
        <v>29.90046414494828</v>
      </c>
      <c r="D24" s="4">
        <f>BFT!X48/'Feedstock Conversions'!B$7</f>
        <v>34.146387481318541</v>
      </c>
      <c r="E24" s="4">
        <f>CWG!X48/'Feedstock Conversions'!B$9</f>
        <v>34.270498503940878</v>
      </c>
      <c r="F24" s="4">
        <f>DCO!X48/'Feedstock Conversions'!B$8</f>
        <v>25.029027322705307</v>
      </c>
      <c r="G24" s="4">
        <f>'Poultry Fat'!X48/'Feedstock Conversions'!B$10</f>
        <v>29.084776435006702</v>
      </c>
      <c r="H24" s="4">
        <f>UCO!X48/'Feedstock Conversions'!B$4</f>
        <v>49.437302252184779</v>
      </c>
      <c r="I24" s="4">
        <f>'Yellow Grease'!X48/'Feedstock Conversions'!B$3</f>
        <v>52.29183449235294</v>
      </c>
      <c r="L24" s="4">
        <f>'Soybean Oil'!X48</f>
        <v>224.25348108711211</v>
      </c>
      <c r="M24" s="4">
        <f>'Canola Oil'!N48</f>
        <v>241.59328479999994</v>
      </c>
      <c r="N24" s="4">
        <f>BFT!X48</f>
        <v>320.29311457476797</v>
      </c>
      <c r="O24" s="4">
        <f>CWG!X48</f>
        <v>321.28592347444572</v>
      </c>
      <c r="P24" s="4">
        <f>DCO!X48</f>
        <v>230.26705136888881</v>
      </c>
      <c r="Q24" s="4">
        <f>'Poultry Fat'!X48</f>
        <v>236.20231689142861</v>
      </c>
      <c r="R24" s="4">
        <f>UCO!X48</f>
        <v>395.99279104000004</v>
      </c>
      <c r="S24" s="4">
        <f>'Yellow Grease'!X48</f>
        <v>444.48059318499998</v>
      </c>
      <c r="V24" s="12" t="str">
        <f t="shared" si="0"/>
        <v>NO</v>
      </c>
      <c r="W24" s="12" t="str">
        <f t="shared" si="0"/>
        <v>NO</v>
      </c>
      <c r="X24" s="12" t="str">
        <f t="shared" si="0"/>
        <v>NO</v>
      </c>
      <c r="Y24" s="12" t="str">
        <f t="shared" si="0"/>
        <v>NO</v>
      </c>
      <c r="Z24" s="12" t="str">
        <f t="shared" si="0"/>
        <v>NO</v>
      </c>
      <c r="AA24" s="12" t="str">
        <f t="shared" si="0"/>
        <v>NO</v>
      </c>
    </row>
    <row r="25" spans="1:27" x14ac:dyDescent="0.2">
      <c r="A25" s="11">
        <v>43798</v>
      </c>
      <c r="B25" s="4">
        <f>'Soybean Oil'!X49/'Feedstock Conversions'!B$5</f>
        <v>30.259568674874199</v>
      </c>
      <c r="D25" s="4">
        <f>BFT!X49/'Feedstock Conversions'!B$7</f>
        <v>33.413019102962132</v>
      </c>
      <c r="E25" s="4">
        <f>CWG!X49/'Feedstock Conversions'!B$9</f>
        <v>33.081436507140864</v>
      </c>
      <c r="F25" s="4">
        <f>DCO!X49/'Feedstock Conversions'!B$8</f>
        <v>24.532876961413038</v>
      </c>
      <c r="G25" s="4">
        <f>'Poultry Fat'!X49/'Feedstock Conversions'!B$10</f>
        <v>28.519202738170961</v>
      </c>
      <c r="H25" s="4">
        <f>UCO!X49/'Feedstock Conversions'!B$4</f>
        <v>48.950172179775279</v>
      </c>
      <c r="I25" s="4">
        <f>'Yellow Grease'!X49/'Feedstock Conversions'!B$3</f>
        <v>51.826862505257353</v>
      </c>
      <c r="L25" s="4">
        <f>'Soybean Oil'!X49</f>
        <v>226.9467650615565</v>
      </c>
      <c r="M25" s="4">
        <f>'Canola Oil'!N49</f>
        <v>241.86354169999998</v>
      </c>
      <c r="N25" s="4">
        <f>BFT!X49</f>
        <v>313.41411918578484</v>
      </c>
      <c r="O25" s="4">
        <f>CWG!X49</f>
        <v>310.13846725444563</v>
      </c>
      <c r="P25" s="4">
        <f>DCO!X49</f>
        <v>225.70246804499993</v>
      </c>
      <c r="Q25" s="4">
        <f>'Poultry Fat'!X49</f>
        <v>231.60919863714275</v>
      </c>
      <c r="R25" s="4">
        <f>UCO!X49</f>
        <v>392.09087915999999</v>
      </c>
      <c r="S25" s="4">
        <f>'Yellow Grease'!X49</f>
        <v>440.52833129468752</v>
      </c>
      <c r="V25" s="12" t="str">
        <f t="shared" si="0"/>
        <v>NO</v>
      </c>
      <c r="W25" s="12" t="str">
        <f t="shared" si="0"/>
        <v>NO</v>
      </c>
      <c r="X25" s="12" t="str">
        <f t="shared" si="0"/>
        <v>NO</v>
      </c>
      <c r="Y25" s="12" t="str">
        <f t="shared" si="0"/>
        <v>NO</v>
      </c>
      <c r="Z25" s="12" t="str">
        <f t="shared" si="0"/>
        <v>NO</v>
      </c>
      <c r="AA25" s="12" t="str">
        <f t="shared" si="0"/>
        <v>NO</v>
      </c>
    </row>
    <row r="26" spans="1:27" x14ac:dyDescent="0.2">
      <c r="A26" s="11">
        <v>43805</v>
      </c>
      <c r="B26" s="4">
        <f>'Soybean Oil'!X50/'Feedstock Conversions'!B$5</f>
        <v>29.577616674874207</v>
      </c>
      <c r="D26" s="4">
        <f>BFT!X50/'Feedstock Conversions'!B$7</f>
        <v>32.817386267141245</v>
      </c>
      <c r="E26" s="4">
        <f>CWG!X50/'Feedstock Conversions'!B$9</f>
        <v>32.077274907140875</v>
      </c>
      <c r="F26" s="4">
        <f>DCO!X50/'Feedstock Conversions'!B$8</f>
        <v>23.914388917934783</v>
      </c>
      <c r="G26" s="4">
        <f>'Poultry Fat'!X50/'Feedstock Conversions'!B$10</f>
        <v>27.818553406178452</v>
      </c>
      <c r="H26" s="4">
        <f>UCO!X50/'Feedstock Conversions'!B$4</f>
        <v>48.447876299625477</v>
      </c>
      <c r="I26" s="4">
        <f>'Yellow Grease'!X50/'Feedstock Conversions'!B$3</f>
        <v>51.353522505257359</v>
      </c>
      <c r="L26" s="4">
        <f>'Soybean Oil'!X50</f>
        <v>221.83212506155655</v>
      </c>
      <c r="M26" s="4">
        <f>'Canola Oil'!N50</f>
        <v>238.61867669999998</v>
      </c>
      <c r="N26" s="4">
        <f>BFT!X50</f>
        <v>307.82708318578489</v>
      </c>
      <c r="O26" s="4">
        <f>CWG!X50</f>
        <v>300.72445225444568</v>
      </c>
      <c r="P26" s="4">
        <f>DCO!X50</f>
        <v>220.01237804499999</v>
      </c>
      <c r="Q26" s="4">
        <f>'Poultry Fat'!X50</f>
        <v>225.91910863714293</v>
      </c>
      <c r="R26" s="4">
        <f>UCO!X50</f>
        <v>388.06748916000004</v>
      </c>
      <c r="S26" s="4">
        <f>'Yellow Grease'!X50</f>
        <v>436.50494129468757</v>
      </c>
      <c r="V26" s="12" t="str">
        <f t="shared" si="0"/>
        <v>NO</v>
      </c>
      <c r="W26" s="12" t="str">
        <f t="shared" si="0"/>
        <v>NO</v>
      </c>
      <c r="X26" s="12" t="str">
        <f t="shared" si="0"/>
        <v>NO</v>
      </c>
      <c r="Y26" s="12" t="str">
        <f t="shared" si="0"/>
        <v>NO</v>
      </c>
      <c r="Z26" s="12" t="str">
        <f t="shared" si="0"/>
        <v>NO</v>
      </c>
      <c r="AA26" s="12" t="str">
        <f t="shared" si="0"/>
        <v>NO</v>
      </c>
    </row>
    <row r="27" spans="1:27" x14ac:dyDescent="0.2">
      <c r="A27" s="11">
        <v>43812</v>
      </c>
      <c r="B27" s="4">
        <f>'Soybean Oil'!X51/'Feedstock Conversions'!B$5</f>
        <v>28.281346622733469</v>
      </c>
      <c r="D27" s="4">
        <f>BFT!X51/'Feedstock Conversions'!B$7</f>
        <v>31.440559080162998</v>
      </c>
      <c r="E27" s="4">
        <f>CWG!X51/'Feedstock Conversions'!B$9</f>
        <v>31.596639832687536</v>
      </c>
      <c r="F27" s="4">
        <f>DCO!X51/'Feedstock Conversions'!B$8</f>
        <v>24.238941707430548</v>
      </c>
      <c r="G27" s="4">
        <f>'Poultry Fat'!X51/'Feedstock Conversions'!B$10</f>
        <v>28.187450266933254</v>
      </c>
      <c r="H27" s="4">
        <f>UCO!X51/'Feedstock Conversions'!B$4</f>
        <v>48.715742174531833</v>
      </c>
      <c r="I27" s="4">
        <f>'Yellow Grease'!X51/'Feedstock Conversions'!B$3</f>
        <v>51.608019936034921</v>
      </c>
      <c r="L27" s="4">
        <f>'Soybean Oil'!X51</f>
        <v>212.11009967050103</v>
      </c>
      <c r="M27" s="4">
        <f>'Canola Oil'!N51</f>
        <v>230.20775953500004</v>
      </c>
      <c r="N27" s="4">
        <f>BFT!X51</f>
        <v>294.91244417192894</v>
      </c>
      <c r="O27" s="4">
        <f>CWG!X51</f>
        <v>296.21849843144565</v>
      </c>
      <c r="P27" s="4">
        <f>DCO!X51</f>
        <v>222.99826370836104</v>
      </c>
      <c r="Q27" s="4">
        <f>'Poultry Fat'!X51</f>
        <v>228.91498152614281</v>
      </c>
      <c r="R27" s="4">
        <f>UCO!X51</f>
        <v>390.21309481799995</v>
      </c>
      <c r="S27" s="4">
        <f>'Yellow Grease'!X51</f>
        <v>438.66816945629682</v>
      </c>
      <c r="V27" s="12" t="str">
        <f t="shared" si="0"/>
        <v>NO</v>
      </c>
      <c r="W27" s="12" t="str">
        <f t="shared" si="0"/>
        <v>NO</v>
      </c>
      <c r="X27" s="12" t="str">
        <f t="shared" si="0"/>
        <v>NO</v>
      </c>
      <c r="Y27" s="12" t="str">
        <f t="shared" si="0"/>
        <v>NO</v>
      </c>
      <c r="Z27" s="12" t="str">
        <f t="shared" si="0"/>
        <v>NO</v>
      </c>
      <c r="AA27" s="12" t="str">
        <f t="shared" si="0"/>
        <v>NO</v>
      </c>
    </row>
    <row r="28" spans="1:27" x14ac:dyDescent="0.2">
      <c r="A28" s="11">
        <v>43819</v>
      </c>
      <c r="B28" s="4">
        <f>'Soybean Oil'!X52/'Feedstock Conversions'!B$5</f>
        <v>24.36269688343717</v>
      </c>
      <c r="D28" s="4">
        <f>BFT!X52/'Feedstock Conversions'!B$7</f>
        <v>29.013714204819667</v>
      </c>
      <c r="E28" s="4">
        <f>CWG!X52/'Feedstock Conversions'!B$9</f>
        <v>29.288615204954205</v>
      </c>
      <c r="F28" s="4">
        <f>DCO!X52/'Feedstock Conversions'!B$8</f>
        <v>22.751503846908204</v>
      </c>
      <c r="G28" s="4">
        <f>'Poultry Fat'!X52/'Feedstock Conversions'!B$10</f>
        <v>26.49626906000486</v>
      </c>
      <c r="H28" s="4">
        <f>UCO!X52/'Feedstock Conversions'!B$4</f>
        <v>46.895139391760289</v>
      </c>
      <c r="I28" s="4">
        <f>'Yellow Grease'!X52/'Feedstock Conversions'!B$3</f>
        <v>49.88200337038235</v>
      </c>
      <c r="L28" s="4">
        <f>'Soybean Oil'!X52</f>
        <v>182.72022662577876</v>
      </c>
      <c r="M28" s="4">
        <f>'Canola Oil'!N52</f>
        <v>203.69664535999993</v>
      </c>
      <c r="N28" s="4">
        <f>BFT!X52</f>
        <v>272.14863924120851</v>
      </c>
      <c r="O28" s="4">
        <f>CWG!X52</f>
        <v>274.58076754644566</v>
      </c>
      <c r="P28" s="4">
        <f>DCO!X52</f>
        <v>209.31383539155547</v>
      </c>
      <c r="Q28" s="4">
        <f>'Poultry Fat'!X52</f>
        <v>215.18061708114283</v>
      </c>
      <c r="R28" s="4">
        <f>UCO!X52</f>
        <v>375.63006652799993</v>
      </c>
      <c r="S28" s="4">
        <f>'Yellow Grease'!X52</f>
        <v>423.99702864824997</v>
      </c>
      <c r="V28" s="12" t="str">
        <f t="shared" si="0"/>
        <v>NO</v>
      </c>
      <c r="W28" s="12" t="str">
        <f t="shared" si="0"/>
        <v>NO</v>
      </c>
      <c r="X28" s="12" t="str">
        <f t="shared" si="0"/>
        <v>NO</v>
      </c>
      <c r="Y28" s="12" t="str">
        <f t="shared" si="0"/>
        <v>NO</v>
      </c>
      <c r="Z28" s="12" t="str">
        <f t="shared" si="0"/>
        <v>NO</v>
      </c>
      <c r="AA28" s="12" t="str">
        <f t="shared" si="0"/>
        <v>NO</v>
      </c>
    </row>
    <row r="29" spans="1:27" x14ac:dyDescent="0.2">
      <c r="A29" s="11">
        <v>43826</v>
      </c>
      <c r="B29" s="4">
        <f>'Soybean Oil'!X53/'Feedstock Conversions'!B$5</f>
        <v>23.469602538133465</v>
      </c>
      <c r="D29" s="4">
        <f>BFT!X53/'Feedstock Conversions'!B$7</f>
        <v>28.824205948486334</v>
      </c>
      <c r="E29" s="4">
        <f>CWG!X53/'Feedstock Conversions'!B$9</f>
        <v>28.794517977007544</v>
      </c>
      <c r="F29" s="4">
        <f>DCO!X53/'Feedstock Conversions'!B$8</f>
        <v>22.557359208816433</v>
      </c>
      <c r="G29" s="4">
        <f>'Poultry Fat'!X53/'Feedstock Conversions'!B$10</f>
        <v>26.277739288220957</v>
      </c>
      <c r="H29" s="4">
        <f>UCO!X53/'Feedstock Conversions'!B$4</f>
        <v>46.68067256928839</v>
      </c>
      <c r="I29" s="4">
        <f>'Yellow Grease'!X53/'Feedstock Conversions'!B$3</f>
        <v>49.682269341691182</v>
      </c>
      <c r="L29" s="4">
        <f>'Soybean Oil'!X53</f>
        <v>176.02201903600098</v>
      </c>
      <c r="M29" s="4">
        <f>'Canola Oil'!N53</f>
        <v>197.37534359999995</v>
      </c>
      <c r="N29" s="4">
        <f>BFT!X53</f>
        <v>270.37105179680185</v>
      </c>
      <c r="O29" s="4">
        <f>CWG!X53</f>
        <v>269.94860603444573</v>
      </c>
      <c r="P29" s="4">
        <f>DCO!X53</f>
        <v>207.52770472111115</v>
      </c>
      <c r="Q29" s="4">
        <f>'Poultry Fat'!X53</f>
        <v>213.40590038285711</v>
      </c>
      <c r="R29" s="4">
        <f>UCO!X53</f>
        <v>373.91218728000001</v>
      </c>
      <c r="S29" s="4">
        <f>'Yellow Grease'!X53</f>
        <v>422.29928940437503</v>
      </c>
      <c r="V29" s="12" t="str">
        <f t="shared" si="0"/>
        <v>NO</v>
      </c>
      <c r="W29" s="12" t="str">
        <f t="shared" si="0"/>
        <v>NO</v>
      </c>
      <c r="X29" s="12" t="str">
        <f t="shared" si="0"/>
        <v>NO</v>
      </c>
      <c r="Y29" s="12" t="str">
        <f t="shared" si="0"/>
        <v>NO</v>
      </c>
      <c r="Z29" s="12" t="str">
        <f t="shared" si="0"/>
        <v>NO</v>
      </c>
      <c r="AA29" s="12" t="str">
        <f t="shared" si="0"/>
        <v>NO</v>
      </c>
    </row>
    <row r="30" spans="1:27" x14ac:dyDescent="0.2">
      <c r="A30" s="11">
        <v>43833</v>
      </c>
      <c r="B30" s="4">
        <f>'Soybean Oil'!X54/'Feedstock Conversions'!B$5</f>
        <v>21.034412846193526</v>
      </c>
      <c r="D30" s="4">
        <f>BFT!X54/'Feedstock Conversions'!B$7</f>
        <v>27.498167125246955</v>
      </c>
      <c r="E30" s="4">
        <f>CWG!X54/'Feedstock Conversions'!B$9</f>
        <v>26.751808261719439</v>
      </c>
      <c r="F30" s="4">
        <f>DCO!X54/'Feedstock Conversions'!B$8</f>
        <v>21.265965878004241</v>
      </c>
      <c r="G30" s="4">
        <f>'Poultry Fat'!X54/'Feedstock Conversions'!B$10</f>
        <v>24.81391606379859</v>
      </c>
      <c r="H30" s="4">
        <f>UCO!X54/'Feedstock Conversions'!B$4</f>
        <v>45.19209881367042</v>
      </c>
      <c r="I30" s="4">
        <f>'Yellow Grease'!X54/'Feedstock Conversions'!B$3</f>
        <v>48.278026602270238</v>
      </c>
      <c r="L30" s="4">
        <f>'Soybean Oil'!X54</f>
        <v>157.75809634645145</v>
      </c>
      <c r="M30" s="4">
        <f>'Canola Oil'!N54</f>
        <v>179.56361626249998</v>
      </c>
      <c r="N30" s="4">
        <f>BFT!X54</f>
        <v>257.93280763481647</v>
      </c>
      <c r="O30" s="4">
        <f>CWG!X54</f>
        <v>250.79820245361975</v>
      </c>
      <c r="P30" s="4">
        <f>DCO!X54</f>
        <v>195.64688607763901</v>
      </c>
      <c r="Q30" s="4">
        <f>'Poultry Fat'!X54</f>
        <v>201.51794800678567</v>
      </c>
      <c r="R30" s="4">
        <f>UCO!X54</f>
        <v>361.98871149750005</v>
      </c>
      <c r="S30" s="4">
        <f>'Yellow Grease'!X54</f>
        <v>410.363226119297</v>
      </c>
      <c r="V30" s="12" t="str">
        <f t="shared" si="0"/>
        <v>NO</v>
      </c>
      <c r="W30" s="12" t="str">
        <f t="shared" si="0"/>
        <v>NO</v>
      </c>
      <c r="X30" s="12" t="str">
        <f t="shared" si="0"/>
        <v>NO</v>
      </c>
      <c r="Y30" s="12" t="str">
        <f t="shared" si="0"/>
        <v>NO</v>
      </c>
      <c r="Z30" s="12" t="str">
        <f t="shared" si="0"/>
        <v>NO</v>
      </c>
      <c r="AA30" s="12" t="str">
        <f t="shared" si="0"/>
        <v>NO</v>
      </c>
    </row>
    <row r="31" spans="1:27" x14ac:dyDescent="0.2">
      <c r="A31" s="11">
        <v>43840</v>
      </c>
      <c r="B31" s="4">
        <f>'Soybean Oil'!X55/'Feedstock Conversions'!B$5</f>
        <v>20.934691719052775</v>
      </c>
      <c r="D31" s="4">
        <f>BFT!X55/'Feedstock Conversions'!B$7</f>
        <v>25.08132042201072</v>
      </c>
      <c r="E31" s="4">
        <f>CWG!X55/'Feedstock Conversions'!B$9</f>
        <v>25.599612327266108</v>
      </c>
      <c r="F31" s="4">
        <f>DCO!X55/'Feedstock Conversions'!B$8</f>
        <v>20.840150943315226</v>
      </c>
      <c r="G31" s="4">
        <f>'Poultry Fat'!X55/'Feedstock Conversions'!B$10</f>
        <v>24.332764730020607</v>
      </c>
      <c r="H31" s="4">
        <f>UCO!X55/'Feedstock Conversions'!B$4</f>
        <v>44.710478663295888</v>
      </c>
      <c r="I31" s="4">
        <f>'Yellow Grease'!X55/'Feedstock Conversions'!B$3</f>
        <v>47.226243672753689</v>
      </c>
      <c r="L31" s="4">
        <f>'Soybean Oil'!X55</f>
        <v>157.01018789289583</v>
      </c>
      <c r="M31" s="4">
        <f>'Canola Oil'!N55</f>
        <v>178.83496603500004</v>
      </c>
      <c r="N31" s="4">
        <f>BFT!X55</f>
        <v>235.26278555846056</v>
      </c>
      <c r="O31" s="4">
        <f>CWG!X55</f>
        <v>239.99636556811976</v>
      </c>
      <c r="P31" s="4">
        <f>DCO!X55</f>
        <v>191.72938867850007</v>
      </c>
      <c r="Q31" s="4">
        <f>'Poultry Fat'!X55</f>
        <v>197.61043783328569</v>
      </c>
      <c r="R31" s="4">
        <f>UCO!X55</f>
        <v>358.13093409300006</v>
      </c>
      <c r="S31" s="4">
        <f>'Yellow Grease'!X55</f>
        <v>401.42307121840633</v>
      </c>
      <c r="V31" s="12" t="str">
        <f t="shared" si="0"/>
        <v>NO</v>
      </c>
      <c r="W31" s="12" t="str">
        <f t="shared" si="0"/>
        <v>NO</v>
      </c>
      <c r="X31" s="12" t="str">
        <f t="shared" si="0"/>
        <v>NO</v>
      </c>
      <c r="Y31" s="12" t="str">
        <f t="shared" si="0"/>
        <v>NO</v>
      </c>
      <c r="Z31" s="12" t="str">
        <f t="shared" si="0"/>
        <v>NO</v>
      </c>
      <c r="AA31" s="12" t="str">
        <f t="shared" si="0"/>
        <v>NO</v>
      </c>
    </row>
    <row r="32" spans="1:27" x14ac:dyDescent="0.2">
      <c r="A32" s="11">
        <v>43847</v>
      </c>
      <c r="B32" s="4">
        <f>'Soybean Oil'!X56/'Feedstock Conversions'!B$5</f>
        <v>20.509952883556487</v>
      </c>
      <c r="D32" s="4">
        <f>BFT!X56/'Feedstock Conversions'!B$7</f>
        <v>21.008581836686741</v>
      </c>
      <c r="E32" s="4">
        <f>CWG!X56/'Feedstock Conversions'!B$9</f>
        <v>24.300496186572786</v>
      </c>
      <c r="F32" s="4">
        <f>DCO!X56/'Feedstock Conversions'!B$8</f>
        <v>19.741084478091793</v>
      </c>
      <c r="G32" s="4">
        <f>'Poultry Fat'!X56/'Feedstock Conversions'!B$10</f>
        <v>23.095777293058408</v>
      </c>
      <c r="H32" s="4">
        <f>UCO!X56/'Feedstock Conversions'!B$4</f>
        <v>43.49712463071161</v>
      </c>
      <c r="I32" s="4">
        <f>'Yellow Grease'!X56/'Feedstock Conversions'!B$3</f>
        <v>44.596460051897054</v>
      </c>
      <c r="L32" s="4">
        <f>'Soybean Oil'!X56</f>
        <v>153.82464662667365</v>
      </c>
      <c r="M32" s="4">
        <f>'Canola Oil'!N56</f>
        <v>179.59366454000002</v>
      </c>
      <c r="N32" s="4">
        <f>BFT!X56</f>
        <v>197.06049762812165</v>
      </c>
      <c r="O32" s="4">
        <f>CWG!X56</f>
        <v>227.81715174911989</v>
      </c>
      <c r="P32" s="4">
        <f>DCO!X56</f>
        <v>181.61797719844446</v>
      </c>
      <c r="Q32" s="4">
        <f>'Poultry Fat'!X56</f>
        <v>187.56465669314287</v>
      </c>
      <c r="R32" s="4">
        <f>UCO!X56</f>
        <v>348.41196829199998</v>
      </c>
      <c r="S32" s="4">
        <f>'Yellow Grease'!X56</f>
        <v>379.06991044112499</v>
      </c>
      <c r="V32" s="12" t="str">
        <f t="shared" si="0"/>
        <v>NO</v>
      </c>
      <c r="W32" s="12" t="str">
        <f t="shared" si="0"/>
        <v>NO</v>
      </c>
      <c r="X32" s="12" t="str">
        <f t="shared" si="0"/>
        <v>NO</v>
      </c>
      <c r="Y32" s="12" t="str">
        <f t="shared" si="0"/>
        <v>NO</v>
      </c>
      <c r="Z32" s="12" t="str">
        <f t="shared" si="0"/>
        <v>NO</v>
      </c>
      <c r="AA32" s="12" t="str">
        <f t="shared" si="0"/>
        <v>NO</v>
      </c>
    </row>
    <row r="33" spans="1:27" x14ac:dyDescent="0.2">
      <c r="A33" s="11">
        <v>43854</v>
      </c>
      <c r="B33" s="4">
        <f>'Soybean Oil'!X57/'Feedstock Conversions'!B$5</f>
        <v>21.027689769215748</v>
      </c>
      <c r="D33" s="4">
        <f>BFT!X57/'Feedstock Conversions'!B$7</f>
        <v>20.220530522594359</v>
      </c>
      <c r="E33" s="4">
        <f>CWG!X57/'Feedstock Conversions'!B$9</f>
        <v>23.26316877969278</v>
      </c>
      <c r="F33" s="4">
        <f>DCO!X57/'Feedstock Conversions'!B$8</f>
        <v>19.442406090468001</v>
      </c>
      <c r="G33" s="4">
        <f>'Poultry Fat'!X57/'Feedstock Conversions'!B$10</f>
        <v>22.764976168533725</v>
      </c>
      <c r="H33" s="4">
        <f>UCO!X57/'Feedstock Conversions'!B$4</f>
        <v>43.199872474594251</v>
      </c>
      <c r="I33" s="4">
        <f>'Yellow Grease'!X57/'Feedstock Conversions'!B$3</f>
        <v>43.929079199152575</v>
      </c>
      <c r="L33" s="4">
        <f>'Soybean Oil'!X57</f>
        <v>157.70767326911812</v>
      </c>
      <c r="M33" s="4">
        <f>'Canola Oil'!N57</f>
        <v>183.68058814249997</v>
      </c>
      <c r="N33" s="4">
        <f>BFT!X57</f>
        <v>189.6685763019351</v>
      </c>
      <c r="O33" s="4">
        <f>CWG!X57</f>
        <v>218.09220730961982</v>
      </c>
      <c r="P33" s="4">
        <f>DCO!X57</f>
        <v>178.8701360323056</v>
      </c>
      <c r="Q33" s="4">
        <f>'Poultry Fat'!X57</f>
        <v>184.87816562735713</v>
      </c>
      <c r="R33" s="4">
        <f>UCO!X57</f>
        <v>346.03097852149995</v>
      </c>
      <c r="S33" s="4">
        <f>'Yellow Grease'!X57</f>
        <v>373.39717319279691</v>
      </c>
      <c r="V33" s="12" t="str">
        <f t="shared" si="0"/>
        <v>NO</v>
      </c>
      <c r="W33" s="12" t="str">
        <f t="shared" si="0"/>
        <v>NO</v>
      </c>
      <c r="X33" s="12" t="str">
        <f t="shared" si="0"/>
        <v>NO</v>
      </c>
      <c r="Y33" s="12" t="str">
        <f t="shared" si="0"/>
        <v>NO</v>
      </c>
      <c r="Z33" s="12" t="str">
        <f t="shared" si="0"/>
        <v>NO</v>
      </c>
      <c r="AA33" s="12" t="str">
        <f t="shared" si="0"/>
        <v>NO</v>
      </c>
    </row>
    <row r="34" spans="1:27" x14ac:dyDescent="0.2">
      <c r="A34" s="11">
        <v>43861</v>
      </c>
      <c r="B34" s="4">
        <f>'Soybean Oil'!X58/'Feedstock Conversions'!B$5</f>
        <v>21.840709136175754</v>
      </c>
      <c r="D34" s="4">
        <f>BFT!X58/'Feedstock Conversions'!B$7</f>
        <v>17.98829928527821</v>
      </c>
      <c r="E34" s="4">
        <f>CWG!X58/'Feedstock Conversions'!B$9</f>
        <v>22.503894578727444</v>
      </c>
      <c r="F34" s="4">
        <f>DCO!X58/'Feedstock Conversions'!B$8</f>
        <v>18.894224787068545</v>
      </c>
      <c r="G34" s="4">
        <f>'Poultry Fat'!X58/'Feedstock Conversions'!B$10</f>
        <v>22.152353329170094</v>
      </c>
      <c r="H34" s="4">
        <f>UCO!X58/'Feedstock Conversions'!B$4</f>
        <v>41.421056134400757</v>
      </c>
      <c r="I34" s="4">
        <f>'Yellow Grease'!X58/'Feedstock Conversions'!B$3</f>
        <v>43.397757539110842</v>
      </c>
      <c r="L34" s="4">
        <f>'Soybean Oil'!X58</f>
        <v>163.80531852131816</v>
      </c>
      <c r="M34" s="4">
        <f>'Canola Oil'!N58</f>
        <v>189.75568159224997</v>
      </c>
      <c r="N34" s="4">
        <f>BFT!X58</f>
        <v>168.73024729590963</v>
      </c>
      <c r="O34" s="4">
        <f>CWG!X58</f>
        <v>210.97401167556978</v>
      </c>
      <c r="P34" s="4">
        <f>DCO!X58</f>
        <v>173.82686804103059</v>
      </c>
      <c r="Q34" s="4">
        <f>'Poultry Fat'!X58</f>
        <v>179.90295344507854</v>
      </c>
      <c r="R34" s="4">
        <f>UCO!X58</f>
        <v>331.78265963655008</v>
      </c>
      <c r="S34" s="4">
        <f>'Yellow Grease'!X58</f>
        <v>368.88093908244218</v>
      </c>
      <c r="V34" s="12" t="str">
        <f t="shared" si="0"/>
        <v>NO</v>
      </c>
      <c r="W34" s="12" t="str">
        <f t="shared" si="0"/>
        <v>NO</v>
      </c>
      <c r="X34" s="12" t="str">
        <f t="shared" si="0"/>
        <v>NO</v>
      </c>
      <c r="Y34" s="12" t="str">
        <f t="shared" si="0"/>
        <v>NO</v>
      </c>
      <c r="Z34" s="12" t="str">
        <f t="shared" si="0"/>
        <v>NO</v>
      </c>
      <c r="AA34" s="12" t="str">
        <f t="shared" si="0"/>
        <v>NO</v>
      </c>
    </row>
    <row r="35" spans="1:27" x14ac:dyDescent="0.2">
      <c r="A35" s="11">
        <v>43868</v>
      </c>
      <c r="B35" s="4">
        <f>'Soybean Oil'!X59/'Feedstock Conversions'!B$5</f>
        <v>22.033882050134274</v>
      </c>
      <c r="D35" s="4">
        <f>BFT!X59/'Feedstock Conversions'!B$7</f>
        <v>18.098233924540438</v>
      </c>
      <c r="E35" s="4">
        <f>CWG!X59/'Feedstock Conversions'!B$9</f>
        <v>22.502415361612783</v>
      </c>
      <c r="F35" s="4">
        <f>DCO!X59/'Feedstock Conversions'!B$8</f>
        <v>19.304600095084542</v>
      </c>
      <c r="G35" s="4">
        <f>'Poultry Fat'!X59/'Feedstock Conversions'!B$10</f>
        <v>22.628715844591877</v>
      </c>
      <c r="H35" s="4">
        <f>UCO!X59/'Feedstock Conversions'!B$4</f>
        <v>41.66194940149812</v>
      </c>
      <c r="I35" s="4">
        <f>'Yellow Grease'!X59/'Feedstock Conversions'!B$3</f>
        <v>43.926810227713226</v>
      </c>
      <c r="L35" s="4">
        <f>'Soybean Oil'!X59</f>
        <v>165.25411537600706</v>
      </c>
      <c r="M35" s="4">
        <f>'Canola Oil'!N59</f>
        <v>193.68275947000001</v>
      </c>
      <c r="N35" s="4">
        <f>BFT!X59</f>
        <v>169.76143421218933</v>
      </c>
      <c r="O35" s="4">
        <f>CWG!X59</f>
        <v>210.96014401511985</v>
      </c>
      <c r="P35" s="4">
        <f>DCO!X59</f>
        <v>177.60232087477777</v>
      </c>
      <c r="Q35" s="4">
        <f>'Poultry Fat'!X59</f>
        <v>183.7715728265714</v>
      </c>
      <c r="R35" s="4">
        <f>UCO!X59</f>
        <v>333.71221470599994</v>
      </c>
      <c r="S35" s="4">
        <f>'Yellow Grease'!X59</f>
        <v>373.3778869355624</v>
      </c>
      <c r="V35" s="12" t="str">
        <f t="shared" si="0"/>
        <v>NO</v>
      </c>
      <c r="W35" s="12" t="str">
        <f t="shared" si="0"/>
        <v>NO</v>
      </c>
      <c r="X35" s="12" t="str">
        <f t="shared" si="0"/>
        <v>NO</v>
      </c>
      <c r="Y35" s="12" t="str">
        <f t="shared" si="0"/>
        <v>NO</v>
      </c>
      <c r="Z35" s="12" t="str">
        <f t="shared" si="0"/>
        <v>NO</v>
      </c>
      <c r="AA35" s="12" t="str">
        <f t="shared" si="0"/>
        <v>NO</v>
      </c>
    </row>
    <row r="36" spans="1:27" x14ac:dyDescent="0.2">
      <c r="A36" s="11">
        <v>43875</v>
      </c>
      <c r="B36" s="4">
        <f>'Soybean Oil'!X60/'Feedstock Conversions'!B$5</f>
        <v>22.462183866430564</v>
      </c>
      <c r="D36" s="4">
        <f>BFT!X60/'Feedstock Conversions'!B$7</f>
        <v>17.88660138776909</v>
      </c>
      <c r="E36" s="4">
        <f>CWG!X60/'Feedstock Conversions'!B$9</f>
        <v>22.446928710946114</v>
      </c>
      <c r="F36" s="4">
        <f>DCO!X60/'Feedstock Conversions'!B$8</f>
        <v>20.536738913623182</v>
      </c>
      <c r="G36" s="4">
        <f>'Poultry Fat'!X60/'Feedstock Conversions'!B$10</f>
        <v>24.006966401191473</v>
      </c>
      <c r="H36" s="4">
        <f>UCO!X60/'Feedstock Conversions'!B$4</f>
        <v>41.672253315355803</v>
      </c>
      <c r="I36" s="4">
        <f>'Yellow Grease'!X60/'Feedstock Conversions'!B$3</f>
        <v>43.906902498117645</v>
      </c>
      <c r="L36" s="4">
        <f>'Soybean Oil'!X60</f>
        <v>168.46637899822923</v>
      </c>
      <c r="M36" s="4">
        <f>'Canola Oil'!N60</f>
        <v>193.17386271999999</v>
      </c>
      <c r="N36" s="4">
        <f>BFT!X60</f>
        <v>167.77632101727409</v>
      </c>
      <c r="O36" s="4">
        <f>CWG!X60</f>
        <v>210.43995666511984</v>
      </c>
      <c r="P36" s="4">
        <f>DCO!X60</f>
        <v>188.93799800533327</v>
      </c>
      <c r="Q36" s="4">
        <f>'Poultry Fat'!X60</f>
        <v>194.96457530514283</v>
      </c>
      <c r="R36" s="4">
        <f>UCO!X60</f>
        <v>333.794749056</v>
      </c>
      <c r="S36" s="4">
        <f>'Yellow Grease'!X60</f>
        <v>373.20867123400001</v>
      </c>
      <c r="V36" s="12" t="str">
        <f t="shared" si="0"/>
        <v>NO</v>
      </c>
      <c r="W36" s="12" t="str">
        <f t="shared" si="0"/>
        <v>NO</v>
      </c>
      <c r="X36" s="12" t="str">
        <f t="shared" si="0"/>
        <v>NO</v>
      </c>
      <c r="Y36" s="12" t="str">
        <f t="shared" si="0"/>
        <v>NO</v>
      </c>
      <c r="Z36" s="12" t="str">
        <f t="shared" si="0"/>
        <v>NO</v>
      </c>
      <c r="AA36" s="12" t="str">
        <f t="shared" si="0"/>
        <v>NO</v>
      </c>
    </row>
    <row r="37" spans="1:27" x14ac:dyDescent="0.2">
      <c r="A37" s="11">
        <v>43882</v>
      </c>
      <c r="B37" s="4">
        <f>'Soybean Oil'!X61/'Feedstock Conversions'!B$5</f>
        <v>23.028625453008338</v>
      </c>
      <c r="D37" s="4">
        <f>BFT!X61/'Feedstock Conversions'!B$7</f>
        <v>16.574893700723084</v>
      </c>
      <c r="E37" s="4">
        <f>CWG!X61/'Feedstock Conversions'!B$9</f>
        <v>22.023869588652783</v>
      </c>
      <c r="F37" s="4">
        <f>DCO!X61/'Feedstock Conversions'!B$8</f>
        <v>21.909115785371387</v>
      </c>
      <c r="G37" s="4">
        <f>'Poultry Fat'!X61/'Feedstock Conversions'!B$10</f>
        <v>25.549530693294123</v>
      </c>
      <c r="H37" s="4">
        <f>UCO!X61/'Feedstock Conversions'!B$4</f>
        <v>41.227147035892635</v>
      </c>
      <c r="I37" s="4">
        <f>'Yellow Grease'!X61/'Feedstock Conversions'!B$3</f>
        <v>43.57760734116728</v>
      </c>
      <c r="L37" s="4">
        <f>'Soybean Oil'!X61</f>
        <v>172.71469089756255</v>
      </c>
      <c r="M37" s="4">
        <f>'Canola Oil'!N61</f>
        <v>195.36886496249997</v>
      </c>
      <c r="N37" s="4">
        <f>BFT!X61</f>
        <v>155.47250291278255</v>
      </c>
      <c r="O37" s="4">
        <f>CWG!X61</f>
        <v>206.47377739361986</v>
      </c>
      <c r="P37" s="4">
        <f>DCO!X61</f>
        <v>201.56386522541675</v>
      </c>
      <c r="Q37" s="4">
        <f>'Poultry Fat'!X61</f>
        <v>207.49199701535713</v>
      </c>
      <c r="R37" s="4">
        <f>UCO!X61</f>
        <v>330.2294477575</v>
      </c>
      <c r="S37" s="4">
        <f>'Yellow Grease'!X61</f>
        <v>370.4096623999219</v>
      </c>
      <c r="V37" s="12" t="str">
        <f t="shared" si="0"/>
        <v>YES</v>
      </c>
      <c r="W37" s="12" t="str">
        <f t="shared" si="0"/>
        <v>NO</v>
      </c>
      <c r="X37" s="12" t="str">
        <f t="shared" si="0"/>
        <v>NO</v>
      </c>
      <c r="Y37" s="12" t="str">
        <f t="shared" si="0"/>
        <v>NO</v>
      </c>
      <c r="Z37" s="12" t="str">
        <f t="shared" si="0"/>
        <v>NO</v>
      </c>
      <c r="AA37" s="12" t="str">
        <f t="shared" si="0"/>
        <v>NO</v>
      </c>
    </row>
    <row r="38" spans="1:27" x14ac:dyDescent="0.2">
      <c r="A38" s="11">
        <v>43889</v>
      </c>
      <c r="B38" s="4">
        <f>'Soybean Oil'!X62/'Feedstock Conversions'!B$5</f>
        <v>22.749976494697233</v>
      </c>
      <c r="D38" s="4">
        <f>BFT!X62/'Feedstock Conversions'!B$7</f>
        <v>15.242912448482473</v>
      </c>
      <c r="E38" s="4">
        <f>CWG!X62/'Feedstock Conversions'!B$9</f>
        <v>20.613056461559456</v>
      </c>
      <c r="F38" s="4">
        <f>DCO!X62/'Feedstock Conversions'!B$8</f>
        <v>19.903427098514502</v>
      </c>
      <c r="G38" s="4">
        <f>'Poultry Fat'!X62/'Feedstock Conversions'!B$10</f>
        <v>23.270550370266989</v>
      </c>
      <c r="H38" s="4">
        <f>UCO!X62/'Feedstock Conversions'!B$4</f>
        <v>39.381009507365796</v>
      </c>
      <c r="I38" s="4">
        <f>'Yellow Grease'!X62/'Feedstock Conversions'!B$3</f>
        <v>41.936931561919117</v>
      </c>
      <c r="L38" s="4">
        <f>'Soybean Oil'!X62</f>
        <v>170.62482371022924</v>
      </c>
      <c r="M38" s="4">
        <f>'Canola Oil'!N62</f>
        <v>193.78576622999998</v>
      </c>
      <c r="N38" s="4">
        <f>BFT!X62</f>
        <v>142.9785187667656</v>
      </c>
      <c r="O38" s="4">
        <f>CWG!X62</f>
        <v>193.24740432711991</v>
      </c>
      <c r="P38" s="4">
        <f>DCO!X62</f>
        <v>183.11152930633341</v>
      </c>
      <c r="Q38" s="4">
        <f>'Poultry Fat'!X62</f>
        <v>188.98401798199995</v>
      </c>
      <c r="R38" s="4">
        <f>UCO!X62</f>
        <v>315.44188615400003</v>
      </c>
      <c r="S38" s="4">
        <f>'Yellow Grease'!X62</f>
        <v>356.46391827631248</v>
      </c>
      <c r="V38" s="12" t="str">
        <f t="shared" si="0"/>
        <v>YES</v>
      </c>
      <c r="W38" s="12" t="str">
        <f t="shared" si="0"/>
        <v>NO</v>
      </c>
      <c r="X38" s="12" t="str">
        <f t="shared" si="0"/>
        <v>NO</v>
      </c>
      <c r="Y38" s="12" t="str">
        <f t="shared" si="0"/>
        <v>NO</v>
      </c>
      <c r="Z38" s="12" t="str">
        <f t="shared" si="0"/>
        <v>NO</v>
      </c>
      <c r="AA38" s="12" t="str">
        <f t="shared" si="0"/>
        <v>NO</v>
      </c>
    </row>
    <row r="39" spans="1:27" x14ac:dyDescent="0.2">
      <c r="A39" s="11">
        <v>43896</v>
      </c>
      <c r="B39" s="4">
        <f>'Soybean Oil'!X63/'Feedstock Conversions'!B$5</f>
        <v>21.988026387793525</v>
      </c>
      <c r="D39" s="4">
        <f>BFT!X63/'Feedstock Conversions'!B$7</f>
        <v>15.064606617576471</v>
      </c>
      <c r="E39" s="4">
        <f>CWG!X63/'Feedstock Conversions'!B$9</f>
        <v>21.06958097633278</v>
      </c>
      <c r="F39" s="4">
        <f>DCO!X63/'Feedstock Conversions'!B$8</f>
        <v>19.05599389509662</v>
      </c>
      <c r="G39" s="4">
        <f>'Poultry Fat'!X63/'Feedstock Conversions'!B$10</f>
        <v>22.330921473539153</v>
      </c>
      <c r="H39" s="4">
        <f>UCO!X63/'Feedstock Conversions'!B$4</f>
        <v>39.280292922347066</v>
      </c>
      <c r="I39" s="4">
        <f>'Yellow Grease'!X63/'Feedstock Conversions'!B$3</f>
        <v>41.276377469426464</v>
      </c>
      <c r="L39" s="4">
        <f>'Soybean Oil'!X63</f>
        <v>164.91019790845144</v>
      </c>
      <c r="M39" s="4">
        <f>'Canola Oil'!N63</f>
        <v>189.36256245999999</v>
      </c>
      <c r="N39" s="4">
        <f>BFT!X63</f>
        <v>141.30601007286731</v>
      </c>
      <c r="O39" s="4">
        <f>CWG!X63</f>
        <v>197.52732165311983</v>
      </c>
      <c r="P39" s="4">
        <f>DCO!X63</f>
        <v>175.31514383488889</v>
      </c>
      <c r="Q39" s="4">
        <f>'Poultry Fat'!X63</f>
        <v>181.35313510685705</v>
      </c>
      <c r="R39" s="4">
        <f>UCO!X63</f>
        <v>314.635146308</v>
      </c>
      <c r="S39" s="4">
        <f>'Yellow Grease'!X63</f>
        <v>350.84920849012497</v>
      </c>
      <c r="V39" s="12" t="str">
        <f t="shared" si="0"/>
        <v>YES</v>
      </c>
      <c r="W39" s="12" t="str">
        <f t="shared" si="0"/>
        <v>NO</v>
      </c>
      <c r="X39" s="12" t="str">
        <f t="shared" si="0"/>
        <v>NO</v>
      </c>
      <c r="Y39" s="12" t="str">
        <f t="shared" si="0"/>
        <v>NO</v>
      </c>
      <c r="Z39" s="12" t="str">
        <f t="shared" si="0"/>
        <v>NO</v>
      </c>
      <c r="AA39" s="12" t="str">
        <f t="shared" si="0"/>
        <v>NO</v>
      </c>
    </row>
    <row r="40" spans="1:27" x14ac:dyDescent="0.2">
      <c r="A40" s="11">
        <v>43903</v>
      </c>
      <c r="B40" s="4">
        <f>'Soybean Oil'!X64/'Feedstock Conversions'!B$5</f>
        <v>20.060316398519451</v>
      </c>
      <c r="D40" s="4">
        <f>BFT!X64/'Feedstock Conversions'!B$7</f>
        <v>13.552493209875257</v>
      </c>
      <c r="E40" s="4">
        <f>CWG!X64/'Feedstock Conversions'!B$9</f>
        <v>19.547214188172777</v>
      </c>
      <c r="F40" s="4">
        <f>DCO!X64/'Feedstock Conversions'!B$8</f>
        <v>15.448537490380442</v>
      </c>
      <c r="G40" s="4">
        <f>'Poultry Fat'!X64/'Feedstock Conversions'!B$10</f>
        <v>18.231242260882052</v>
      </c>
      <c r="H40" s="4">
        <f>UCO!X64/'Feedstock Conversions'!B$4</f>
        <v>35.332736794881392</v>
      </c>
      <c r="I40" s="4">
        <f>'Yellow Grease'!X64/'Feedstock Conversions'!B$3</f>
        <v>37.384469278937502</v>
      </c>
      <c r="L40" s="4">
        <f>'Soybean Oil'!X64</f>
        <v>150.45237298889589</v>
      </c>
      <c r="M40" s="4">
        <f>'Canola Oil'!N64</f>
        <v>173.17556486500001</v>
      </c>
      <c r="N40" s="4">
        <f>BFT!X64</f>
        <v>127.12238630862993</v>
      </c>
      <c r="O40" s="4">
        <f>CWG!X64</f>
        <v>183.25513301411979</v>
      </c>
      <c r="P40" s="4">
        <f>DCO!X64</f>
        <v>142.12654491150005</v>
      </c>
      <c r="Q40" s="4">
        <f>'Poultry Fat'!X64</f>
        <v>148.05895694099996</v>
      </c>
      <c r="R40" s="4">
        <f>UCO!X64</f>
        <v>283.01522172699993</v>
      </c>
      <c r="S40" s="4">
        <f>'Yellow Grease'!X64</f>
        <v>317.76798887096879</v>
      </c>
      <c r="V40" s="12" t="str">
        <f t="shared" si="0"/>
        <v>YES</v>
      </c>
      <c r="W40" s="12" t="str">
        <f t="shared" si="0"/>
        <v>NO</v>
      </c>
      <c r="X40" s="12" t="str">
        <f t="shared" si="0"/>
        <v>YES</v>
      </c>
      <c r="Y40" s="12" t="str">
        <f t="shared" si="0"/>
        <v>YES</v>
      </c>
      <c r="Z40" s="12" t="str">
        <f t="shared" si="0"/>
        <v>NO</v>
      </c>
      <c r="AA40" s="12" t="str">
        <f t="shared" si="0"/>
        <v>NO</v>
      </c>
    </row>
    <row r="41" spans="1:27" x14ac:dyDescent="0.2">
      <c r="A41" s="11">
        <v>43910</v>
      </c>
      <c r="B41" s="4">
        <f>'Soybean Oil'!X65/'Feedstock Conversions'!B$5</f>
        <v>17.199815009837966</v>
      </c>
      <c r="D41" s="4">
        <f>BFT!X65/'Feedstock Conversions'!B$7</f>
        <v>13.850483398628834</v>
      </c>
      <c r="E41" s="4">
        <f>CWG!X65/'Feedstock Conversions'!B$9</f>
        <v>18.697002779746114</v>
      </c>
      <c r="F41" s="4">
        <f>DCO!X65/'Feedstock Conversions'!B$8</f>
        <v>10.759392355078498</v>
      </c>
      <c r="G41" s="4">
        <f>'Poultry Fat'!X65/'Feedstock Conversions'!B$10</f>
        <v>12.855232535924642</v>
      </c>
      <c r="H41" s="4">
        <f>UCO!X65/'Feedstock Conversions'!B$4</f>
        <v>29.721553902746564</v>
      </c>
      <c r="I41" s="4">
        <f>'Yellow Grease'!X65/'Feedstock Conversions'!B$3</f>
        <v>31.988946319680146</v>
      </c>
      <c r="L41" s="4">
        <f>'Soybean Oil'!X65</f>
        <v>128.99861257378475</v>
      </c>
      <c r="M41" s="4">
        <f>'Canola Oil'!N65</f>
        <v>146.13317669500003</v>
      </c>
      <c r="N41" s="4">
        <f>BFT!X65</f>
        <v>129.91753427913847</v>
      </c>
      <c r="O41" s="4">
        <f>CWG!X65</f>
        <v>175.28440106011982</v>
      </c>
      <c r="P41" s="4">
        <f>DCO!X65</f>
        <v>98.986409666722182</v>
      </c>
      <c r="Q41" s="4">
        <f>'Poultry Fat'!X65</f>
        <v>104.39948596300002</v>
      </c>
      <c r="R41" s="4">
        <f>UCO!X65</f>
        <v>238.06964676099997</v>
      </c>
      <c r="S41" s="4">
        <f>'Yellow Grease'!X65</f>
        <v>271.90604371728125</v>
      </c>
      <c r="V41" s="12" t="str">
        <f t="shared" si="0"/>
        <v>NO</v>
      </c>
      <c r="W41" s="12" t="str">
        <f t="shared" si="0"/>
        <v>NO</v>
      </c>
      <c r="X41" s="12" t="str">
        <f t="shared" si="0"/>
        <v>YES</v>
      </c>
      <c r="Y41" s="12" t="str">
        <f t="shared" si="0"/>
        <v>YES</v>
      </c>
      <c r="Z41" s="12" t="str">
        <f t="shared" si="0"/>
        <v>NO</v>
      </c>
      <c r="AA41" s="12" t="str">
        <f t="shared" si="0"/>
        <v>NO</v>
      </c>
    </row>
    <row r="42" spans="1:27" x14ac:dyDescent="0.2">
      <c r="A42" s="11">
        <v>43917</v>
      </c>
      <c r="B42" s="4">
        <f>'Soybean Oil'!X66/'Feedstock Conversions'!B$5</f>
        <v>17.836954112415746</v>
      </c>
      <c r="D42" s="4">
        <f>BFT!X66/'Feedstock Conversions'!B$7</f>
        <v>15.22766173905744</v>
      </c>
      <c r="E42" s="4">
        <f>CWG!X66/'Feedstock Conversions'!B$9</f>
        <v>21.53837931691945</v>
      </c>
      <c r="F42" s="4">
        <f>DCO!X66/'Feedstock Conversions'!B$8</f>
        <v>12.166301323701692</v>
      </c>
      <c r="G42" s="4">
        <f>'Poultry Fat'!X66/'Feedstock Conversions'!B$10</f>
        <v>14.444821953888862</v>
      </c>
      <c r="H42" s="4">
        <f>UCO!X66/'Feedstock Conversions'!B$4</f>
        <v>31.311916979400753</v>
      </c>
      <c r="I42" s="4">
        <f>'Yellow Grease'!X66/'Feedstock Conversions'!B$3</f>
        <v>34.080521405753686</v>
      </c>
      <c r="L42" s="4">
        <f>'Soybean Oil'!X66</f>
        <v>133.77715584311809</v>
      </c>
      <c r="M42" s="4">
        <f>'Canola Oil'!N66</f>
        <v>146.208677475</v>
      </c>
      <c r="N42" s="4">
        <f>BFT!X66</f>
        <v>142.8354671123588</v>
      </c>
      <c r="O42" s="4">
        <f>CWG!X66</f>
        <v>201.92230609611983</v>
      </c>
      <c r="P42" s="4">
        <f>DCO!X66</f>
        <v>111.92997217805555</v>
      </c>
      <c r="Q42" s="4">
        <f>'Poultry Fat'!X66</f>
        <v>117.30880655785711</v>
      </c>
      <c r="R42" s="4">
        <f>UCO!X66</f>
        <v>250.80845500500001</v>
      </c>
      <c r="S42" s="4">
        <f>'Yellow Grease'!X66</f>
        <v>289.68443194890631</v>
      </c>
      <c r="V42" s="12" t="str">
        <f t="shared" si="0"/>
        <v>NO</v>
      </c>
      <c r="W42" s="12" t="str">
        <f t="shared" si="0"/>
        <v>NO</v>
      </c>
      <c r="X42" s="12" t="str">
        <f t="shared" si="0"/>
        <v>YES</v>
      </c>
      <c r="Y42" s="12" t="str">
        <f t="shared" si="0"/>
        <v>YES</v>
      </c>
      <c r="Z42" s="12" t="str">
        <f t="shared" si="0"/>
        <v>NO</v>
      </c>
      <c r="AA42" s="12" t="str">
        <f t="shared" si="0"/>
        <v>NO</v>
      </c>
    </row>
    <row r="43" spans="1:27" x14ac:dyDescent="0.2">
      <c r="A43" s="11">
        <v>43924</v>
      </c>
      <c r="B43" s="4">
        <f>'Soybean Oil'!X67/'Feedstock Conversions'!B$5</f>
        <v>18.25232616885906</v>
      </c>
      <c r="D43" s="4">
        <f>BFT!X67/'Feedstock Conversions'!B$7</f>
        <v>17.283359824216756</v>
      </c>
      <c r="E43" s="4">
        <f>CWG!X67/'Feedstock Conversions'!B$9</f>
        <v>21.487234011928699</v>
      </c>
      <c r="F43" s="4">
        <f>DCO!X67/'Feedstock Conversions'!B$8</f>
        <v>12.238514006379832</v>
      </c>
      <c r="G43" s="4">
        <f>'Poultry Fat'!X67/'Feedstock Conversions'!B$10</f>
        <v>14.560182874847918</v>
      </c>
      <c r="H43" s="4">
        <f>UCO!X67/'Feedstock Conversions'!B$4</f>
        <v>32.160089188077414</v>
      </c>
      <c r="I43" s="4">
        <f>'Yellow Grease'!X67/'Feedstock Conversions'!B$3</f>
        <v>35.536368698693018</v>
      </c>
      <c r="L43" s="4">
        <f>'Soybean Oil'!X67</f>
        <v>136.89244626644296</v>
      </c>
      <c r="M43" s="4">
        <f>'Canola Oil'!N67</f>
        <v>149.6694712675</v>
      </c>
      <c r="N43" s="4">
        <f>BFT!X67</f>
        <v>162.11791515115317</v>
      </c>
      <c r="O43" s="4">
        <f>CWG!X67</f>
        <v>201.44281886183154</v>
      </c>
      <c r="P43" s="4">
        <f>DCO!X67</f>
        <v>112.59432885869444</v>
      </c>
      <c r="Q43" s="4">
        <f>'Poultry Fat'!X67</f>
        <v>118.24567182378576</v>
      </c>
      <c r="R43" s="4">
        <f>UCO!X67</f>
        <v>257.60231439650011</v>
      </c>
      <c r="S43" s="4">
        <f>'Yellow Grease'!X67</f>
        <v>302.05913393889062</v>
      </c>
      <c r="V43" s="12" t="str">
        <f t="shared" si="0"/>
        <v>NO</v>
      </c>
      <c r="W43" s="12" t="str">
        <f t="shared" si="0"/>
        <v>NO</v>
      </c>
      <c r="X43" s="12" t="str">
        <f t="shared" si="0"/>
        <v>YES</v>
      </c>
      <c r="Y43" s="12" t="str">
        <f t="shared" si="0"/>
        <v>YES</v>
      </c>
      <c r="Z43" s="12" t="str">
        <f t="shared" si="0"/>
        <v>NO</v>
      </c>
      <c r="AA43" s="12" t="str">
        <f t="shared" si="0"/>
        <v>NO</v>
      </c>
    </row>
    <row r="44" spans="1:27" x14ac:dyDescent="0.2">
      <c r="A44" s="11">
        <v>43931</v>
      </c>
      <c r="B44" s="4">
        <f>'Soybean Oil'!X68/'Feedstock Conversions'!B$5</f>
        <v>17.48773000176277</v>
      </c>
      <c r="D44" s="4">
        <f>BFT!X68/'Feedstock Conversions'!B$7</f>
        <v>15.913237999838334</v>
      </c>
      <c r="E44" s="4">
        <f>CWG!X68/'Feedstock Conversions'!B$9</f>
        <v>20.132356007955355</v>
      </c>
      <c r="F44" s="4">
        <f>DCO!X68/'Feedstock Conversions'!B$8</f>
        <v>11.882450694919989</v>
      </c>
      <c r="G44" s="4">
        <f>'Poultry Fat'!X68/'Feedstock Conversions'!B$10</f>
        <v>14.124581612489694</v>
      </c>
      <c r="H44" s="4">
        <f>UCO!X68/'Feedstock Conversions'!B$4</f>
        <v>31.555682263264668</v>
      </c>
      <c r="I44" s="4">
        <f>'Yellow Grease'!X68/'Feedstock Conversions'!B$3</f>
        <v>35.212455661943935</v>
      </c>
      <c r="L44" s="4">
        <f>'Soybean Oil'!X68</f>
        <v>131.15797501322078</v>
      </c>
      <c r="M44" s="4">
        <f>'Canola Oil'!N68</f>
        <v>142.89262723125</v>
      </c>
      <c r="N44" s="4">
        <f>BFT!X68</f>
        <v>149.26617243848358</v>
      </c>
      <c r="O44" s="4">
        <f>CWG!X68</f>
        <v>188.74083757458146</v>
      </c>
      <c r="P44" s="4">
        <f>DCO!X68</f>
        <v>109.31854639326389</v>
      </c>
      <c r="Q44" s="4">
        <f>'Poultry Fat'!X68</f>
        <v>114.70808137196423</v>
      </c>
      <c r="R44" s="4">
        <f>UCO!X68</f>
        <v>252.76101492874997</v>
      </c>
      <c r="S44" s="4">
        <f>'Yellow Grease'!X68</f>
        <v>299.30587312652347</v>
      </c>
      <c r="V44" s="12" t="str">
        <f t="shared" si="0"/>
        <v>NO</v>
      </c>
      <c r="W44" s="12" t="str">
        <f t="shared" si="0"/>
        <v>NO</v>
      </c>
      <c r="X44" s="12" t="str">
        <f t="shared" si="0"/>
        <v>YES</v>
      </c>
      <c r="Y44" s="12" t="str">
        <f t="shared" ref="Y44:AA107" si="1">IF($L44-Q44&gt;$B44-G44,"YES","NO")</f>
        <v>YES</v>
      </c>
      <c r="Z44" s="12" t="str">
        <f t="shared" si="1"/>
        <v>NO</v>
      </c>
      <c r="AA44" s="12" t="str">
        <f t="shared" si="1"/>
        <v>NO</v>
      </c>
    </row>
    <row r="45" spans="1:27" x14ac:dyDescent="0.2">
      <c r="A45" s="11">
        <v>43938</v>
      </c>
      <c r="B45" s="4">
        <f>'Soybean Oil'!X69/'Feedstock Conversions'!B$5</f>
        <v>17.896058433866461</v>
      </c>
      <c r="D45" s="4">
        <f>BFT!X69/'Feedstock Conversions'!B$7</f>
        <v>14.520824684395263</v>
      </c>
      <c r="E45" s="4">
        <f>CWG!X69/'Feedstock Conversions'!B$9</f>
        <v>18.473659092675351</v>
      </c>
      <c r="F45" s="4">
        <f>DCO!X69/'Feedstock Conversions'!B$8</f>
        <v>11.471274427563412</v>
      </c>
      <c r="G45" s="4">
        <f>'Poultry Fat'!X69/'Feedstock Conversions'!B$10</f>
        <v>13.675561475764384</v>
      </c>
      <c r="H45" s="4">
        <f>UCO!X69/'Feedstock Conversions'!B$4</f>
        <v>31.18513665724095</v>
      </c>
      <c r="I45" s="4">
        <f>'Yellow Grease'!X69/'Feedstock Conversions'!B$3</f>
        <v>34.891555779001841</v>
      </c>
      <c r="L45" s="4">
        <f>'Soybean Oil'!X69</f>
        <v>134.22043825399845</v>
      </c>
      <c r="M45" s="4">
        <f>'Canola Oil'!N69</f>
        <v>135.73247412750004</v>
      </c>
      <c r="N45" s="4">
        <f>BFT!X69</f>
        <v>136.20533553962758</v>
      </c>
      <c r="O45" s="4">
        <f>CWG!X69</f>
        <v>173.19055399383143</v>
      </c>
      <c r="P45" s="4">
        <f>DCO!X69</f>
        <v>105.53572473358338</v>
      </c>
      <c r="Q45" s="4">
        <f>'Poultry Fat'!X69</f>
        <v>111.06151400492854</v>
      </c>
      <c r="R45" s="4">
        <f>UCO!X69</f>
        <v>249.7929446245</v>
      </c>
      <c r="S45" s="4">
        <f>'Yellow Grease'!X69</f>
        <v>296.57822412151563</v>
      </c>
      <c r="V45" s="12" t="str">
        <f t="shared" ref="V45:AA108" si="2">IF($L45-N45&gt;$B45-D45,"YES","NO")</f>
        <v>NO</v>
      </c>
      <c r="W45" s="12" t="str">
        <f t="shared" si="2"/>
        <v>NO</v>
      </c>
      <c r="X45" s="12" t="str">
        <f t="shared" si="2"/>
        <v>YES</v>
      </c>
      <c r="Y45" s="12" t="str">
        <f t="shared" si="1"/>
        <v>YES</v>
      </c>
      <c r="Z45" s="12" t="str">
        <f t="shared" si="1"/>
        <v>NO</v>
      </c>
      <c r="AA45" s="12" t="str">
        <f t="shared" si="1"/>
        <v>NO</v>
      </c>
    </row>
    <row r="46" spans="1:27" x14ac:dyDescent="0.2">
      <c r="A46" s="11">
        <v>43945</v>
      </c>
      <c r="B46" s="4">
        <f>'Soybean Oil'!X70/'Feedstock Conversions'!B$5</f>
        <v>16.115828118696097</v>
      </c>
      <c r="D46" s="4">
        <f>BFT!X70/'Feedstock Conversions'!B$7</f>
        <v>7.4889258430360819</v>
      </c>
      <c r="E46" s="4">
        <f>CWG!X70/'Feedstock Conversions'!B$9</f>
        <v>15.341077559502027</v>
      </c>
      <c r="F46" s="4">
        <f>DCO!X70/'Feedstock Conversions'!B$8</f>
        <v>9.0938675548792229</v>
      </c>
      <c r="G46" s="4">
        <f>'Poultry Fat'!X70/'Feedstock Conversions'!B$10</f>
        <v>10.982159053056526</v>
      </c>
      <c r="H46" s="4">
        <f>UCO!X70/'Feedstock Conversions'!B$4</f>
        <v>28.453466912359552</v>
      </c>
      <c r="I46" s="4">
        <f>'Yellow Grease'!X70/'Feedstock Conversions'!B$3</f>
        <v>32.01706258405882</v>
      </c>
      <c r="L46" s="4">
        <f>'Soybean Oil'!X70</f>
        <v>120.86871089022074</v>
      </c>
      <c r="M46" s="4">
        <f>'Canola Oil'!N70</f>
        <v>121.64767415999995</v>
      </c>
      <c r="N46" s="4">
        <f>BFT!X70</f>
        <v>70.246124407678451</v>
      </c>
      <c r="O46" s="4">
        <f>CWG!X70</f>
        <v>143.82260212033151</v>
      </c>
      <c r="P46" s="4">
        <f>DCO!X70</f>
        <v>83.663581504888839</v>
      </c>
      <c r="Q46" s="4">
        <f>'Poultry Fat'!X70</f>
        <v>89.187944029714231</v>
      </c>
      <c r="R46" s="4">
        <f>UCO!X70</f>
        <v>227.912269968</v>
      </c>
      <c r="S46" s="4">
        <f>'Yellow Grease'!X70</f>
        <v>272.14503196449999</v>
      </c>
      <c r="V46" s="12" t="str">
        <f t="shared" si="2"/>
        <v>YES</v>
      </c>
      <c r="W46" s="12" t="str">
        <f t="shared" si="2"/>
        <v>NO</v>
      </c>
      <c r="X46" s="12" t="str">
        <f t="shared" si="2"/>
        <v>YES</v>
      </c>
      <c r="Y46" s="12" t="str">
        <f t="shared" si="1"/>
        <v>YES</v>
      </c>
      <c r="Z46" s="12" t="str">
        <f t="shared" si="1"/>
        <v>NO</v>
      </c>
      <c r="AA46" s="12" t="str">
        <f t="shared" si="1"/>
        <v>NO</v>
      </c>
    </row>
    <row r="47" spans="1:27" x14ac:dyDescent="0.2">
      <c r="A47" s="11">
        <v>43952</v>
      </c>
      <c r="B47" s="4">
        <f>'Soybean Oil'!X71/'Feedstock Conversions'!B$5</f>
        <v>15.701524966992405</v>
      </c>
      <c r="D47" s="4">
        <f>BFT!X71/'Feedstock Conversions'!B$7</f>
        <v>6.1769736767789931</v>
      </c>
      <c r="E47" s="4">
        <f>CWG!X71/'Feedstock Conversions'!B$9</f>
        <v>14.784462227768691</v>
      </c>
      <c r="F47" s="4">
        <f>DCO!X71/'Feedstock Conversions'!B$8</f>
        <v>8.5730596976026536</v>
      </c>
      <c r="G47" s="4">
        <f>'Poultry Fat'!X71/'Feedstock Conversions'!B$10</f>
        <v>10.390409129752058</v>
      </c>
      <c r="H47" s="4">
        <f>UCO!X71/'Feedstock Conversions'!B$4</f>
        <v>27.844634632084887</v>
      </c>
      <c r="I47" s="4">
        <f>'Yellow Grease'!X71/'Feedstock Conversions'!B$3</f>
        <v>30.240365928746328</v>
      </c>
      <c r="L47" s="4">
        <f>'Soybean Oil'!X71</f>
        <v>117.76143725244305</v>
      </c>
      <c r="M47" s="4">
        <f>'Canola Oil'!N71</f>
        <v>127.56047448499999</v>
      </c>
      <c r="N47" s="4">
        <f>BFT!X71</f>
        <v>57.940013088186959</v>
      </c>
      <c r="O47" s="4">
        <f>CWG!X71</f>
        <v>138.60433338533147</v>
      </c>
      <c r="P47" s="4">
        <f>DCO!X71</f>
        <v>78.872149217944411</v>
      </c>
      <c r="Q47" s="4">
        <f>'Poultry Fat'!X71</f>
        <v>84.382244277571431</v>
      </c>
      <c r="R47" s="4">
        <f>UCO!X71</f>
        <v>223.03552340299993</v>
      </c>
      <c r="S47" s="4">
        <f>'Yellow Grease'!X71</f>
        <v>257.04311039434378</v>
      </c>
      <c r="V47" s="12" t="str">
        <f t="shared" si="2"/>
        <v>YES</v>
      </c>
      <c r="W47" s="12" t="str">
        <f t="shared" si="2"/>
        <v>NO</v>
      </c>
      <c r="X47" s="12" t="str">
        <f t="shared" si="2"/>
        <v>YES</v>
      </c>
      <c r="Y47" s="12" t="str">
        <f t="shared" si="1"/>
        <v>YES</v>
      </c>
      <c r="Z47" s="12" t="str">
        <f t="shared" si="1"/>
        <v>NO</v>
      </c>
      <c r="AA47" s="12" t="str">
        <f t="shared" si="1"/>
        <v>NO</v>
      </c>
    </row>
    <row r="48" spans="1:27" x14ac:dyDescent="0.2">
      <c r="A48" s="11">
        <v>43959</v>
      </c>
      <c r="B48" s="4">
        <f>'Soybean Oil'!X72/'Feedstock Conversions'!B$5</f>
        <v>17.58346460373313</v>
      </c>
      <c r="D48" s="4">
        <f>BFT!X72/'Feedstock Conversions'!B$7</f>
        <v>7.9103662822142837</v>
      </c>
      <c r="E48" s="4">
        <f>CWG!X72/'Feedstock Conversions'!B$9</f>
        <v>16.507559557902024</v>
      </c>
      <c r="F48" s="4">
        <f>DCO!X72/'Feedstock Conversions'!B$8</f>
        <v>10.338044977373185</v>
      </c>
      <c r="G48" s="4">
        <f>'Poultry Fat'!X72/'Feedstock Conversions'!B$10</f>
        <v>12.393372518134559</v>
      </c>
      <c r="H48" s="4">
        <f>UCO!X72/'Feedstock Conversions'!B$4</f>
        <v>29.893135647066167</v>
      </c>
      <c r="I48" s="4">
        <f>'Yellow Grease'!X72/'Feedstock Conversions'!B$3</f>
        <v>32.176700415841914</v>
      </c>
      <c r="L48" s="4">
        <f>'Soybean Oil'!X72</f>
        <v>131.87598452799847</v>
      </c>
      <c r="M48" s="4">
        <f>'Canola Oil'!N72</f>
        <v>142.62407383499996</v>
      </c>
      <c r="N48" s="4">
        <f>BFT!X72</f>
        <v>74.199235727169992</v>
      </c>
      <c r="O48" s="4">
        <f>CWG!X72</f>
        <v>154.75837085533146</v>
      </c>
      <c r="P48" s="4">
        <f>DCO!X72</f>
        <v>95.110013791833296</v>
      </c>
      <c r="Q48" s="4">
        <f>'Poultry Fat'!X72</f>
        <v>100.64864378185712</v>
      </c>
      <c r="R48" s="4">
        <f>UCO!X72</f>
        <v>239.444016533</v>
      </c>
      <c r="S48" s="4">
        <f>'Yellow Grease'!X72</f>
        <v>273.50195353465625</v>
      </c>
      <c r="V48" s="12" t="str">
        <f t="shared" si="2"/>
        <v>YES</v>
      </c>
      <c r="W48" s="12" t="str">
        <f t="shared" si="2"/>
        <v>NO</v>
      </c>
      <c r="X48" s="12" t="str">
        <f t="shared" si="2"/>
        <v>YES</v>
      </c>
      <c r="Y48" s="12" t="str">
        <f t="shared" si="1"/>
        <v>YES</v>
      </c>
      <c r="Z48" s="12" t="str">
        <f t="shared" si="1"/>
        <v>NO</v>
      </c>
      <c r="AA48" s="12" t="str">
        <f t="shared" si="1"/>
        <v>NO</v>
      </c>
    </row>
    <row r="49" spans="1:27" x14ac:dyDescent="0.2">
      <c r="A49" s="11">
        <v>43966</v>
      </c>
      <c r="B49" s="4">
        <f>'Soybean Oil'!X73/'Feedstock Conversions'!B$5</f>
        <v>18.663588001066469</v>
      </c>
      <c r="D49" s="4">
        <f>BFT!X73/'Feedstock Conversions'!B$7</f>
        <v>9.0615393899805365</v>
      </c>
      <c r="E49" s="4">
        <f>CWG!X73/'Feedstock Conversions'!B$9</f>
        <v>18.333368862435357</v>
      </c>
      <c r="F49" s="4">
        <f>DCO!X73/'Feedstock Conversions'!B$8</f>
        <v>11.49084727791667</v>
      </c>
      <c r="G49" s="4">
        <f>'Poultry Fat'!X73/'Feedstock Conversions'!B$10</f>
        <v>13.730938410379686</v>
      </c>
      <c r="H49" s="4">
        <f>UCO!X73/'Feedstock Conversions'!B$4</f>
        <v>31.408920687016224</v>
      </c>
      <c r="I49" s="4">
        <f>'Yellow Grease'!X73/'Feedstock Conversions'!B$3</f>
        <v>33.65841668205514</v>
      </c>
      <c r="L49" s="4">
        <f>'Soybean Oil'!X73</f>
        <v>139.97691000799853</v>
      </c>
      <c r="M49" s="4">
        <f>'Canola Oil'!N73</f>
        <v>151.03526798500002</v>
      </c>
      <c r="N49" s="4">
        <f>BFT!X73</f>
        <v>84.997239478017434</v>
      </c>
      <c r="O49" s="4">
        <f>CWG!X73</f>
        <v>171.87533308533148</v>
      </c>
      <c r="P49" s="4">
        <f>DCO!X73</f>
        <v>105.71579495683335</v>
      </c>
      <c r="Q49" s="4">
        <f>'Poultry Fat'!X73</f>
        <v>111.5112393204285</v>
      </c>
      <c r="R49" s="4">
        <f>UCO!X73</f>
        <v>251.58545470299995</v>
      </c>
      <c r="S49" s="4">
        <f>'Yellow Grease'!X73</f>
        <v>286.09654179746872</v>
      </c>
      <c r="V49" s="12" t="str">
        <f t="shared" si="2"/>
        <v>YES</v>
      </c>
      <c r="W49" s="12" t="str">
        <f t="shared" si="2"/>
        <v>NO</v>
      </c>
      <c r="X49" s="12" t="str">
        <f t="shared" si="2"/>
        <v>YES</v>
      </c>
      <c r="Y49" s="12" t="str">
        <f t="shared" si="1"/>
        <v>YES</v>
      </c>
      <c r="Z49" s="12" t="str">
        <f t="shared" si="1"/>
        <v>NO</v>
      </c>
      <c r="AA49" s="12" t="str">
        <f t="shared" si="1"/>
        <v>NO</v>
      </c>
    </row>
    <row r="50" spans="1:27" x14ac:dyDescent="0.2">
      <c r="A50" s="11">
        <v>43973</v>
      </c>
      <c r="B50" s="4">
        <f>'Soybean Oil'!X74/'Feedstock Conversions'!B$5</f>
        <v>19.816279614281289</v>
      </c>
      <c r="D50" s="4">
        <f>BFT!X74/'Feedstock Conversions'!B$7</f>
        <v>10.932780930817517</v>
      </c>
      <c r="E50" s="4">
        <f>CWG!X74/'Feedstock Conversions'!B$9</f>
        <v>21.147964453155357</v>
      </c>
      <c r="F50" s="4">
        <f>DCO!X74/'Feedstock Conversions'!B$8</f>
        <v>13.275011110990336</v>
      </c>
      <c r="G50" s="4">
        <f>'Poultry Fat'!X74/'Feedstock Conversions'!B$10</f>
        <v>15.762304005933922</v>
      </c>
      <c r="H50" s="4">
        <f>UCO!X74/'Feedstock Conversions'!B$4</f>
        <v>33.420048037453185</v>
      </c>
      <c r="I50" s="4">
        <f>'Yellow Grease'!X74/'Feedstock Conversions'!B$3</f>
        <v>35.570786694632353</v>
      </c>
      <c r="L50" s="4">
        <f>'Soybean Oil'!X74</f>
        <v>148.62209710710965</v>
      </c>
      <c r="M50" s="4">
        <f>'Canola Oil'!N74</f>
        <v>159.61456609999999</v>
      </c>
      <c r="N50" s="4">
        <f>BFT!X74</f>
        <v>102.54948513106831</v>
      </c>
      <c r="O50" s="4">
        <f>CWG!X74</f>
        <v>198.26216674833148</v>
      </c>
      <c r="P50" s="4">
        <f>DCO!X74</f>
        <v>122.13010222111109</v>
      </c>
      <c r="Q50" s="4">
        <f>'Poultry Fat'!X74</f>
        <v>128.00829788285705</v>
      </c>
      <c r="R50" s="4">
        <f>UCO!X74</f>
        <v>267.69458478000001</v>
      </c>
      <c r="S50" s="4">
        <f>'Yellow Grease'!X74</f>
        <v>302.35168690437501</v>
      </c>
      <c r="V50" s="12" t="str">
        <f t="shared" si="2"/>
        <v>YES</v>
      </c>
      <c r="W50" s="12" t="str">
        <f t="shared" si="2"/>
        <v>NO</v>
      </c>
      <c r="X50" s="12" t="str">
        <f t="shared" si="2"/>
        <v>YES</v>
      </c>
      <c r="Y50" s="12" t="str">
        <f t="shared" si="1"/>
        <v>YES</v>
      </c>
      <c r="Z50" s="12" t="str">
        <f t="shared" si="1"/>
        <v>NO</v>
      </c>
      <c r="AA50" s="12" t="str">
        <f t="shared" si="1"/>
        <v>NO</v>
      </c>
    </row>
    <row r="51" spans="1:27" x14ac:dyDescent="0.2">
      <c r="A51" s="11">
        <v>43980</v>
      </c>
      <c r="B51" s="4">
        <f>'Soybean Oil'!X75/'Feedstock Conversions'!B$5</f>
        <v>19.841886251540551</v>
      </c>
      <c r="D51" s="4">
        <f>BFT!X75/'Feedstock Conversions'!B$7</f>
        <v>15.049415127788182</v>
      </c>
      <c r="E51" s="4">
        <f>CWG!X75/'Feedstock Conversions'!B$9</f>
        <v>22.67562061222203</v>
      </c>
      <c r="F51" s="4">
        <f>DCO!X75/'Feedstock Conversions'!B$8</f>
        <v>13.668413650445361</v>
      </c>
      <c r="G51" s="4">
        <f>'Poultry Fat'!X75/'Feedstock Conversions'!B$10</f>
        <v>16.216311905785592</v>
      </c>
      <c r="H51" s="4">
        <f>UCO!X75/'Feedstock Conversions'!B$4</f>
        <v>33.835097498595516</v>
      </c>
      <c r="I51" s="4">
        <f>'Yellow Grease'!X75/'Feedstock Conversions'!B$3</f>
        <v>35.975978160307903</v>
      </c>
      <c r="L51" s="4">
        <f>'Soybean Oil'!X75</f>
        <v>148.81414688655414</v>
      </c>
      <c r="M51" s="4">
        <f>'Canola Oil'!N75</f>
        <v>160.17336455625002</v>
      </c>
      <c r="N51" s="4">
        <f>BFT!X75</f>
        <v>141.16351389865315</v>
      </c>
      <c r="O51" s="4">
        <f>CWG!X75</f>
        <v>212.58394323958152</v>
      </c>
      <c r="P51" s="4">
        <f>DCO!X75</f>
        <v>125.7494055840973</v>
      </c>
      <c r="Q51" s="4">
        <f>'Poultry Fat'!X75</f>
        <v>131.69537170553576</v>
      </c>
      <c r="R51" s="4">
        <f>UCO!X75</f>
        <v>271.01913096375006</v>
      </c>
      <c r="S51" s="4">
        <f>'Yellow Grease'!X75</f>
        <v>305.79581436261719</v>
      </c>
      <c r="V51" s="12" t="str">
        <f t="shared" si="2"/>
        <v>YES</v>
      </c>
      <c r="W51" s="12" t="str">
        <f t="shared" si="2"/>
        <v>NO</v>
      </c>
      <c r="X51" s="12" t="str">
        <f t="shared" si="2"/>
        <v>YES</v>
      </c>
      <c r="Y51" s="12" t="str">
        <f t="shared" si="1"/>
        <v>YES</v>
      </c>
      <c r="Z51" s="12" t="str">
        <f t="shared" si="1"/>
        <v>NO</v>
      </c>
      <c r="AA51" s="12" t="str">
        <f t="shared" si="1"/>
        <v>NO</v>
      </c>
    </row>
    <row r="52" spans="1:27" x14ac:dyDescent="0.2">
      <c r="A52" s="11">
        <v>43987</v>
      </c>
      <c r="B52" s="4">
        <f>'Soybean Oil'!X76/'Feedstock Conversions'!B$5</f>
        <v>21.275990271259062</v>
      </c>
      <c r="D52" s="4">
        <f>BFT!X76/'Feedstock Conversions'!B$7</f>
        <v>19.128541700693937</v>
      </c>
      <c r="E52" s="4">
        <f>CWG!X76/'Feedstock Conversions'!B$9</f>
        <v>25.072582232515359</v>
      </c>
      <c r="F52" s="4">
        <f>DCO!X76/'Feedstock Conversions'!B$8</f>
        <v>15.165932469858095</v>
      </c>
      <c r="G52" s="4">
        <f>'Poultry Fat'!X76/'Feedstock Conversions'!B$10</f>
        <v>17.927082482258289</v>
      </c>
      <c r="H52" s="4">
        <f>UCO!X76/'Feedstock Conversions'!B$4</f>
        <v>36.22866610093633</v>
      </c>
      <c r="I52" s="4">
        <f>'Yellow Grease'!X76/'Feedstock Conversions'!B$3</f>
        <v>38.255702959928321</v>
      </c>
      <c r="L52" s="4">
        <f>'Soybean Oil'!X76</f>
        <v>159.56992703444297</v>
      </c>
      <c r="M52" s="4">
        <f>'Canola Oil'!N76</f>
        <v>174.4308619075</v>
      </c>
      <c r="N52" s="4">
        <f>BFT!X76</f>
        <v>179.42572115250914</v>
      </c>
      <c r="O52" s="4">
        <f>CWG!X76</f>
        <v>235.0554584298315</v>
      </c>
      <c r="P52" s="4">
        <f>DCO!X76</f>
        <v>139.52657872269447</v>
      </c>
      <c r="Q52" s="4">
        <f>'Poultry Fat'!X76</f>
        <v>145.58882468549996</v>
      </c>
      <c r="R52" s="4">
        <f>UCO!X76</f>
        <v>290.1916154685</v>
      </c>
      <c r="S52" s="4">
        <f>'Yellow Grease'!X76</f>
        <v>325.1734751593907</v>
      </c>
      <c r="V52" s="12" t="str">
        <f t="shared" si="2"/>
        <v>NO</v>
      </c>
      <c r="W52" s="12" t="str">
        <f t="shared" si="2"/>
        <v>NO</v>
      </c>
      <c r="X52" s="12" t="str">
        <f t="shared" si="2"/>
        <v>YES</v>
      </c>
      <c r="Y52" s="12" t="str">
        <f t="shared" si="1"/>
        <v>YES</v>
      </c>
      <c r="Z52" s="12" t="str">
        <f t="shared" si="1"/>
        <v>NO</v>
      </c>
      <c r="AA52" s="12" t="str">
        <f t="shared" si="1"/>
        <v>NO</v>
      </c>
    </row>
    <row r="53" spans="1:27" x14ac:dyDescent="0.2">
      <c r="A53" s="11">
        <v>43994</v>
      </c>
      <c r="B53" s="4">
        <f>'Soybean Oil'!X77/'Feedstock Conversions'!B$5</f>
        <v>21.418292755259056</v>
      </c>
      <c r="D53" s="4">
        <f>BFT!X77/'Feedstock Conversions'!B$7</f>
        <v>20.814522410959182</v>
      </c>
      <c r="E53" s="4">
        <f>CWG!X77/'Feedstock Conversions'!B$9</f>
        <v>25.283746573048688</v>
      </c>
      <c r="F53" s="4">
        <f>DCO!X77/'Feedstock Conversions'!B$8</f>
        <v>14.533166677330918</v>
      </c>
      <c r="G53" s="4">
        <f>'Poultry Fat'!X77/'Feedstock Conversions'!B$10</f>
        <v>17.202353003573844</v>
      </c>
      <c r="H53" s="4">
        <f>UCO!X77/'Feedstock Conversions'!B$4</f>
        <v>36.053215471410731</v>
      </c>
      <c r="I53" s="4">
        <f>'Yellow Grease'!X77/'Feedstock Conversions'!B$3</f>
        <v>38.077038599257349</v>
      </c>
      <c r="L53" s="4">
        <f>'Soybean Oil'!X77</f>
        <v>160.63719566444291</v>
      </c>
      <c r="M53" s="4">
        <f>'Canola Oil'!N77</f>
        <v>173.88356336999999</v>
      </c>
      <c r="N53" s="4">
        <f>BFT!X77</f>
        <v>195.24022021479715</v>
      </c>
      <c r="O53" s="4">
        <f>CWG!X77</f>
        <v>237.03512412233147</v>
      </c>
      <c r="P53" s="4">
        <f>DCO!X77</f>
        <v>133.70513343144444</v>
      </c>
      <c r="Q53" s="4">
        <f>'Poultry Fat'!X77</f>
        <v>139.70317580085714</v>
      </c>
      <c r="R53" s="4">
        <f>UCO!X77</f>
        <v>288.78625592599997</v>
      </c>
      <c r="S53" s="4">
        <f>'Yellow Grease'!X77</f>
        <v>323.65482809368746</v>
      </c>
      <c r="V53" s="12" t="str">
        <f t="shared" si="2"/>
        <v>NO</v>
      </c>
      <c r="W53" s="12" t="str">
        <f t="shared" si="2"/>
        <v>NO</v>
      </c>
      <c r="X53" s="12" t="str">
        <f t="shared" si="2"/>
        <v>YES</v>
      </c>
      <c r="Y53" s="12" t="str">
        <f t="shared" si="1"/>
        <v>YES</v>
      </c>
      <c r="Z53" s="12" t="str">
        <f t="shared" si="1"/>
        <v>NO</v>
      </c>
      <c r="AA53" s="12" t="str">
        <f t="shared" si="1"/>
        <v>NO</v>
      </c>
    </row>
    <row r="54" spans="1:27" x14ac:dyDescent="0.2">
      <c r="A54" s="11">
        <v>44001</v>
      </c>
      <c r="B54" s="4">
        <f>'Soybean Oil'!X78/'Feedstock Conversions'!B$5</f>
        <v>22.000934475377584</v>
      </c>
      <c r="D54" s="4">
        <f>BFT!X78/'Feedstock Conversions'!B$7</f>
        <v>23.895199846668053</v>
      </c>
      <c r="E54" s="4">
        <f>CWG!X78/'Feedstock Conversions'!B$9</f>
        <v>26.347217648995361</v>
      </c>
      <c r="F54" s="4">
        <f>DCO!X78/'Feedstock Conversions'!B$8</f>
        <v>14.377807192083333</v>
      </c>
      <c r="G54" s="4">
        <f>'Poultry Fat'!X78/'Feedstock Conversions'!B$10</f>
        <v>17.016165645957518</v>
      </c>
      <c r="H54" s="4">
        <f>UCO!X78/'Feedstock Conversions'!B$4</f>
        <v>36.562063152184784</v>
      </c>
      <c r="I54" s="4">
        <f>'Yellow Grease'!X78/'Feedstock Conversions'!B$3</f>
        <v>38.6393744690331</v>
      </c>
      <c r="L54" s="4">
        <f>'Soybean Oil'!X78</f>
        <v>165.00700856533189</v>
      </c>
      <c r="M54" s="4">
        <f>'Canola Oil'!N78</f>
        <v>175.90856525500004</v>
      </c>
      <c r="N54" s="4">
        <f>BFT!X78</f>
        <v>224.13697456174634</v>
      </c>
      <c r="O54" s="4">
        <f>CWG!X78</f>
        <v>247.00516545933152</v>
      </c>
      <c r="P54" s="4">
        <f>DCO!X78</f>
        <v>132.27582616716666</v>
      </c>
      <c r="Q54" s="4">
        <f>'Poultry Fat'!X78</f>
        <v>138.19111723842866</v>
      </c>
      <c r="R54" s="4">
        <f>UCO!X78</f>
        <v>292.86212584900011</v>
      </c>
      <c r="S54" s="4">
        <f>'Yellow Grease'!X78</f>
        <v>328.43468298678135</v>
      </c>
      <c r="V54" s="12" t="str">
        <f t="shared" si="2"/>
        <v>NO</v>
      </c>
      <c r="W54" s="12" t="str">
        <f t="shared" si="2"/>
        <v>NO</v>
      </c>
      <c r="X54" s="12" t="str">
        <f t="shared" si="2"/>
        <v>YES</v>
      </c>
      <c r="Y54" s="12" t="str">
        <f t="shared" si="1"/>
        <v>YES</v>
      </c>
      <c r="Z54" s="12" t="str">
        <f t="shared" si="1"/>
        <v>NO</v>
      </c>
      <c r="AA54" s="12" t="str">
        <f t="shared" si="1"/>
        <v>NO</v>
      </c>
    </row>
    <row r="55" spans="1:27" x14ac:dyDescent="0.2">
      <c r="A55" s="11">
        <v>44008</v>
      </c>
      <c r="B55" s="4">
        <f>'Soybean Oil'!X79/'Feedstock Conversions'!B$5</f>
        <v>21.70067988136277</v>
      </c>
      <c r="D55" s="4">
        <f>BFT!X79/'Feedstock Conversions'!B$7</f>
        <v>25.408222818118304</v>
      </c>
      <c r="E55" s="4">
        <f>CWG!X79/'Feedstock Conversions'!B$9</f>
        <v>26.362224849635361</v>
      </c>
      <c r="F55" s="4">
        <f>DCO!X79/'Feedstock Conversions'!B$8</f>
        <v>13.577418831781408</v>
      </c>
      <c r="G55" s="4">
        <f>'Poultry Fat'!X79/'Feedstock Conversions'!B$10</f>
        <v>16.108749236058628</v>
      </c>
      <c r="H55" s="4">
        <f>UCO!X79/'Feedstock Conversions'!B$4</f>
        <v>35.988068317478152</v>
      </c>
      <c r="I55" s="4">
        <f>'Yellow Grease'!X79/'Feedstock Conversions'!B$3</f>
        <v>38.347284042202212</v>
      </c>
      <c r="L55" s="4">
        <f>'Soybean Oil'!X79</f>
        <v>162.75509911022078</v>
      </c>
      <c r="M55" s="4">
        <f>'Canola Oil'!N79</f>
        <v>137.85816538500001</v>
      </c>
      <c r="N55" s="4">
        <f>BFT!X79</f>
        <v>238.32913003394972</v>
      </c>
      <c r="O55" s="4">
        <f>CWG!X79</f>
        <v>247.14585796533152</v>
      </c>
      <c r="P55" s="4">
        <f>DCO!X79</f>
        <v>124.91225325238895</v>
      </c>
      <c r="Q55" s="4">
        <f>'Poultry Fat'!X79</f>
        <v>130.82183733757148</v>
      </c>
      <c r="R55" s="4">
        <f>UCO!X79</f>
        <v>288.26442722299998</v>
      </c>
      <c r="S55" s="4">
        <f>'Yellow Grease'!X79</f>
        <v>325.9519143587188</v>
      </c>
      <c r="V55" s="12" t="str">
        <f t="shared" si="2"/>
        <v>NO</v>
      </c>
      <c r="W55" s="12" t="str">
        <f t="shared" si="2"/>
        <v>NO</v>
      </c>
      <c r="X55" s="12" t="str">
        <f t="shared" si="2"/>
        <v>YES</v>
      </c>
      <c r="Y55" s="12" t="str">
        <f t="shared" si="1"/>
        <v>YES</v>
      </c>
      <c r="Z55" s="12" t="str">
        <f t="shared" si="1"/>
        <v>NO</v>
      </c>
      <c r="AA55" s="12" t="str">
        <f t="shared" si="1"/>
        <v>NO</v>
      </c>
    </row>
    <row r="56" spans="1:27" x14ac:dyDescent="0.2">
      <c r="A56" s="11">
        <v>44015</v>
      </c>
      <c r="B56" s="4">
        <f>'Soybean Oil'!X80/'Feedstock Conversions'!B$5</f>
        <v>21.729906279355692</v>
      </c>
      <c r="D56" s="4">
        <f>BFT!X80/'Feedstock Conversions'!B$7</f>
        <v>25.76519079264855</v>
      </c>
      <c r="E56" s="4">
        <f>CWG!X80/'Feedstock Conversions'!B$9</f>
        <v>26.767434303874211</v>
      </c>
      <c r="F56" s="4">
        <f>DCO!X80/'Feedstock Conversions'!B$8</f>
        <v>13.935839281721771</v>
      </c>
      <c r="G56" s="4">
        <f>'Poultry Fat'!X80/'Feedstock Conversions'!B$10</f>
        <v>16.499718262517263</v>
      </c>
      <c r="H56" s="4">
        <f>UCO!X80/'Feedstock Conversions'!B$4</f>
        <v>36.208530015995635</v>
      </c>
      <c r="I56" s="4">
        <f>'Yellow Grease'!X80/'Feedstock Conversions'!B$3</f>
        <v>38.679639634662223</v>
      </c>
      <c r="L56" s="4">
        <f>'Soybean Oil'!X80</f>
        <v>162.97429709516769</v>
      </c>
      <c r="M56" s="4">
        <f>'Canola Oil'!N80</f>
        <v>132.00674317187497</v>
      </c>
      <c r="N56" s="4">
        <f>BFT!X80</f>
        <v>241.67748963504343</v>
      </c>
      <c r="O56" s="4">
        <f>CWG!X80</f>
        <v>250.94469659882071</v>
      </c>
      <c r="P56" s="4">
        <f>DCO!X80</f>
        <v>128.20972139184028</v>
      </c>
      <c r="Q56" s="4">
        <f>'Poultry Fat'!X80</f>
        <v>133.99696196294644</v>
      </c>
      <c r="R56" s="4">
        <f>UCO!X80</f>
        <v>290.03032542812502</v>
      </c>
      <c r="S56" s="4">
        <f>'Yellow Grease'!X80</f>
        <v>328.77693689462888</v>
      </c>
      <c r="V56" s="12" t="str">
        <f t="shared" si="2"/>
        <v>NO</v>
      </c>
      <c r="W56" s="12" t="str">
        <f t="shared" si="2"/>
        <v>NO</v>
      </c>
      <c r="X56" s="12" t="str">
        <f t="shared" si="2"/>
        <v>YES</v>
      </c>
      <c r="Y56" s="12" t="str">
        <f t="shared" si="1"/>
        <v>YES</v>
      </c>
      <c r="Z56" s="12" t="str">
        <f t="shared" si="1"/>
        <v>NO</v>
      </c>
      <c r="AA56" s="12" t="str">
        <f t="shared" si="1"/>
        <v>NO</v>
      </c>
    </row>
    <row r="57" spans="1:27" x14ac:dyDescent="0.2">
      <c r="A57" s="11">
        <v>44022</v>
      </c>
      <c r="B57" s="4">
        <f>'Soybean Oil'!X81/'Feedstock Conversions'!B$5</f>
        <v>21.869147899318659</v>
      </c>
      <c r="D57" s="4">
        <f>BFT!X81/'Feedstock Conversions'!B$7</f>
        <v>26.200000228508742</v>
      </c>
      <c r="E57" s="4">
        <f>CWG!X81/'Feedstock Conversions'!B$9</f>
        <v>27.889707731140867</v>
      </c>
      <c r="F57" s="4">
        <f>DCO!X81/'Feedstock Conversions'!B$8</f>
        <v>14.514291575090583</v>
      </c>
      <c r="G57" s="4">
        <f>'Poultry Fat'!X81/'Feedstock Conversions'!B$10</f>
        <v>17.143374445995036</v>
      </c>
      <c r="H57" s="4">
        <f>UCO!X81/'Feedstock Conversions'!B$4</f>
        <v>36.802356983146076</v>
      </c>
      <c r="I57" s="4">
        <f>'Yellow Grease'!X81/'Feedstock Conversions'!B$3</f>
        <v>39.219612528511043</v>
      </c>
      <c r="L57" s="4">
        <f>'Soybean Oil'!X81</f>
        <v>164.01860924488994</v>
      </c>
      <c r="M57" s="4">
        <f>'Canola Oil'!N81</f>
        <v>126.92357032500001</v>
      </c>
      <c r="N57" s="4">
        <f>BFT!X81</f>
        <v>245.75600214341202</v>
      </c>
      <c r="O57" s="4">
        <f>CWG!X81</f>
        <v>261.46600997944563</v>
      </c>
      <c r="P57" s="4">
        <f>DCO!X81</f>
        <v>133.53148249083335</v>
      </c>
      <c r="Q57" s="4">
        <f>'Poultry Fat'!X81</f>
        <v>139.22420110500002</v>
      </c>
      <c r="R57" s="4">
        <f>UCO!X81</f>
        <v>294.78687943500006</v>
      </c>
      <c r="S57" s="4">
        <f>'Yellow Grease'!X81</f>
        <v>333.36670649234384</v>
      </c>
      <c r="V57" s="12" t="str">
        <f t="shared" si="2"/>
        <v>NO</v>
      </c>
      <c r="W57" s="12" t="str">
        <f t="shared" si="2"/>
        <v>NO</v>
      </c>
      <c r="X57" s="12" t="str">
        <f t="shared" si="2"/>
        <v>YES</v>
      </c>
      <c r="Y57" s="12" t="str">
        <f t="shared" si="1"/>
        <v>YES</v>
      </c>
      <c r="Z57" s="12" t="str">
        <f t="shared" si="1"/>
        <v>NO</v>
      </c>
      <c r="AA57" s="12" t="str">
        <f t="shared" si="1"/>
        <v>NO</v>
      </c>
    </row>
    <row r="58" spans="1:27" x14ac:dyDescent="0.2">
      <c r="A58" s="11">
        <v>44029</v>
      </c>
      <c r="B58" s="4">
        <f>'Soybean Oil'!X82/'Feedstock Conversions'!B$5</f>
        <v>20.810370976296433</v>
      </c>
      <c r="D58" s="4">
        <f>BFT!X82/'Feedstock Conversions'!B$7</f>
        <v>25.704449197899084</v>
      </c>
      <c r="E58" s="4">
        <f>CWG!X82/'Feedstock Conversions'!B$9</f>
        <v>26.847747213167551</v>
      </c>
      <c r="F58" s="4">
        <f>DCO!X82/'Feedstock Conversions'!B$8</f>
        <v>13.889753536539851</v>
      </c>
      <c r="G58" s="4">
        <f>'Poultry Fat'!X82/'Feedstock Conversions'!B$10</f>
        <v>16.419005908563452</v>
      </c>
      <c r="H58" s="4">
        <f>UCO!X82/'Feedstock Conversions'!B$4</f>
        <v>36.132598303495641</v>
      </c>
      <c r="I58" s="4">
        <f>'Yellow Grease'!X82/'Feedstock Conversions'!B$3</f>
        <v>38.560030519863979</v>
      </c>
      <c r="L58" s="4">
        <f>'Soybean Oil'!X82</f>
        <v>156.07778232222324</v>
      </c>
      <c r="M58" s="4">
        <f>'Canola Oil'!N82</f>
        <v>120.38847344499999</v>
      </c>
      <c r="N58" s="4">
        <f>BFT!X82</f>
        <v>241.10773347629342</v>
      </c>
      <c r="O58" s="4">
        <f>CWG!X82</f>
        <v>251.69763012344578</v>
      </c>
      <c r="P58" s="4">
        <f>DCO!X82</f>
        <v>127.78573253616662</v>
      </c>
      <c r="Q58" s="4">
        <f>'Poultry Fat'!X82</f>
        <v>133.34148348442858</v>
      </c>
      <c r="R58" s="4">
        <f>UCO!X82</f>
        <v>289.42211241100006</v>
      </c>
      <c r="S58" s="4">
        <f>'Yellow Grease'!X82</f>
        <v>327.76025941884382</v>
      </c>
      <c r="V58" s="12" t="str">
        <f t="shared" si="2"/>
        <v>NO</v>
      </c>
      <c r="W58" s="12" t="str">
        <f t="shared" si="2"/>
        <v>NO</v>
      </c>
      <c r="X58" s="12" t="str">
        <f t="shared" si="2"/>
        <v>YES</v>
      </c>
      <c r="Y58" s="12" t="str">
        <f t="shared" si="1"/>
        <v>YES</v>
      </c>
      <c r="Z58" s="12" t="str">
        <f t="shared" si="1"/>
        <v>NO</v>
      </c>
      <c r="AA58" s="12" t="str">
        <f t="shared" si="1"/>
        <v>NO</v>
      </c>
    </row>
    <row r="59" spans="1:27" x14ac:dyDescent="0.2">
      <c r="A59" s="11">
        <v>44036</v>
      </c>
      <c r="B59" s="4">
        <f>'Soybean Oil'!X83/'Feedstock Conversions'!B$5</f>
        <v>20.168370976296426</v>
      </c>
      <c r="D59" s="4">
        <f>BFT!X83/'Feedstock Conversions'!B$7</f>
        <v>23.485221692568583</v>
      </c>
      <c r="E59" s="4">
        <f>CWG!X83/'Feedstock Conversions'!B$9</f>
        <v>25.862147213167539</v>
      </c>
      <c r="F59" s="4">
        <f>DCO!X83/'Feedstock Conversions'!B$8</f>
        <v>14.42888397132247</v>
      </c>
      <c r="G59" s="4">
        <f>'Poultry Fat'!X83/'Feedstock Conversions'!B$10</f>
        <v>17.029755595595283</v>
      </c>
      <c r="H59" s="4">
        <f>UCO!X83/'Feedstock Conversions'!B$4</f>
        <v>36.851699427091141</v>
      </c>
      <c r="I59" s="4">
        <f>'Yellow Grease'!X83/'Feedstock Conversions'!B$3</f>
        <v>39.23767757868751</v>
      </c>
      <c r="L59" s="4">
        <f>'Soybean Oil'!X83</f>
        <v>151.26278232222319</v>
      </c>
      <c r="M59" s="4">
        <f>'Canola Oil'!N83</f>
        <v>118.54947344499999</v>
      </c>
      <c r="N59" s="4">
        <f>BFT!X83</f>
        <v>220.29137947629334</v>
      </c>
      <c r="O59" s="4">
        <f>CWG!X83</f>
        <v>242.45763012344568</v>
      </c>
      <c r="P59" s="4">
        <f>DCO!X83</f>
        <v>132.74573253616671</v>
      </c>
      <c r="Q59" s="4">
        <f>'Poultry Fat'!X83</f>
        <v>138.30148348442856</v>
      </c>
      <c r="R59" s="4">
        <f>UCO!X83</f>
        <v>295.18211241100005</v>
      </c>
      <c r="S59" s="4">
        <f>'Yellow Grease'!X83</f>
        <v>333.52025941884381</v>
      </c>
      <c r="V59" s="12" t="str">
        <f t="shared" si="2"/>
        <v>NO</v>
      </c>
      <c r="W59" s="12" t="str">
        <f t="shared" si="2"/>
        <v>NO</v>
      </c>
      <c r="X59" s="12" t="str">
        <f t="shared" si="2"/>
        <v>YES</v>
      </c>
      <c r="Y59" s="12" t="str">
        <f t="shared" si="1"/>
        <v>YES</v>
      </c>
      <c r="Z59" s="12" t="str">
        <f t="shared" si="1"/>
        <v>NO</v>
      </c>
      <c r="AA59" s="12" t="str">
        <f t="shared" si="1"/>
        <v>NO</v>
      </c>
    </row>
    <row r="60" spans="1:27" x14ac:dyDescent="0.2">
      <c r="A60" s="11">
        <v>44043</v>
      </c>
      <c r="B60" s="4">
        <f>'Soybean Oil'!X84/'Feedstock Conversions'!B$5</f>
        <v>20.571038978370513</v>
      </c>
      <c r="D60" s="4">
        <f>BFT!X84/'Feedstock Conversions'!B$7</f>
        <v>22.609377184509608</v>
      </c>
      <c r="E60" s="4">
        <f>CWG!X84/'Feedstock Conversions'!B$9</f>
        <v>25.94158252890087</v>
      </c>
      <c r="F60" s="4">
        <f>DCO!X84/'Feedstock Conversions'!B$8</f>
        <v>14.967553010060385</v>
      </c>
      <c r="G60" s="4">
        <f>'Poultry Fat'!X84/'Feedstock Conversions'!B$10</f>
        <v>17.65930766408767</v>
      </c>
      <c r="H60" s="4">
        <f>UCO!X84/'Feedstock Conversions'!B$4</f>
        <v>37.587556133083659</v>
      </c>
      <c r="I60" s="4">
        <f>'Yellow Grease'!X84/'Feedstock Conversions'!B$3</f>
        <v>39.963693728301479</v>
      </c>
      <c r="L60" s="4">
        <f>'Soybean Oil'!X84</f>
        <v>154.28279233777886</v>
      </c>
      <c r="M60" s="4">
        <f>'Canola Oil'!N84</f>
        <v>122.36606987000005</v>
      </c>
      <c r="N60" s="4">
        <f>BFT!X84</f>
        <v>212.07595799070015</v>
      </c>
      <c r="O60" s="4">
        <f>CWG!X84</f>
        <v>243.20233620844567</v>
      </c>
      <c r="P60" s="4">
        <f>DCO!X84</f>
        <v>137.70148769255553</v>
      </c>
      <c r="Q60" s="4">
        <f>'Poultry Fat'!X84</f>
        <v>143.41418075799999</v>
      </c>
      <c r="R60" s="4">
        <f>UCO!X84</f>
        <v>301.07632462600009</v>
      </c>
      <c r="S60" s="4">
        <f>'Yellow Grease'!X84</f>
        <v>339.69139669056256</v>
      </c>
      <c r="V60" s="12" t="str">
        <f t="shared" si="2"/>
        <v>NO</v>
      </c>
      <c r="W60" s="12" t="str">
        <f t="shared" si="2"/>
        <v>NO</v>
      </c>
      <c r="X60" s="12" t="str">
        <f t="shared" si="2"/>
        <v>YES</v>
      </c>
      <c r="Y60" s="12" t="str">
        <f t="shared" si="1"/>
        <v>YES</v>
      </c>
      <c r="Z60" s="12" t="str">
        <f t="shared" si="1"/>
        <v>NO</v>
      </c>
      <c r="AA60" s="12" t="str">
        <f t="shared" si="1"/>
        <v>NO</v>
      </c>
    </row>
    <row r="61" spans="1:27" x14ac:dyDescent="0.2">
      <c r="A61" s="11">
        <v>44050</v>
      </c>
      <c r="B61" s="4">
        <f>'Soybean Oil'!X85/'Feedstock Conversions'!B$5</f>
        <v>19.179692504059396</v>
      </c>
      <c r="D61" s="4">
        <f>BFT!X85/'Feedstock Conversions'!B$7</f>
        <v>21.576249776862618</v>
      </c>
      <c r="E61" s="4">
        <f>CWG!X85/'Feedstock Conversions'!B$9</f>
        <v>25.55553374234087</v>
      </c>
      <c r="F61" s="4">
        <f>DCO!X85/'Feedstock Conversions'!B$8</f>
        <v>14.838201791545895</v>
      </c>
      <c r="G61" s="4">
        <f>'Poultry Fat'!X85/'Feedstock Conversions'!B$10</f>
        <v>17.498015823670645</v>
      </c>
      <c r="H61" s="4">
        <f>UCO!X85/'Feedstock Conversions'!B$4</f>
        <v>37.011941757802745</v>
      </c>
      <c r="I61" s="4">
        <f>'Yellow Grease'!X85/'Feedstock Conversions'!B$3</f>
        <v>39.773324176617656</v>
      </c>
      <c r="L61" s="4">
        <f>'Soybean Oil'!X85</f>
        <v>143.84769378044547</v>
      </c>
      <c r="M61" s="4">
        <f>'Canola Oil'!N85</f>
        <v>113.00127259999994</v>
      </c>
      <c r="N61" s="4">
        <f>BFT!X85</f>
        <v>202.38522290697136</v>
      </c>
      <c r="O61" s="4">
        <f>CWG!X85</f>
        <v>239.58312883444566</v>
      </c>
      <c r="P61" s="4">
        <f>DCO!X85</f>
        <v>136.51145648222223</v>
      </c>
      <c r="Q61" s="4">
        <f>'Poultry Fat'!X85</f>
        <v>142.10430283999995</v>
      </c>
      <c r="R61" s="4">
        <f>UCO!X85</f>
        <v>296.46565347999996</v>
      </c>
      <c r="S61" s="4">
        <f>'Yellow Grease'!X85</f>
        <v>338.07325550125006</v>
      </c>
      <c r="V61" s="12" t="str">
        <f t="shared" si="2"/>
        <v>NO</v>
      </c>
      <c r="W61" s="12" t="str">
        <f t="shared" si="2"/>
        <v>NO</v>
      </c>
      <c r="X61" s="12" t="str">
        <f t="shared" si="2"/>
        <v>YES</v>
      </c>
      <c r="Y61" s="12" t="str">
        <f t="shared" si="1"/>
        <v>YES</v>
      </c>
      <c r="Z61" s="12" t="str">
        <f t="shared" si="1"/>
        <v>NO</v>
      </c>
      <c r="AA61" s="12" t="str">
        <f t="shared" si="1"/>
        <v>NO</v>
      </c>
    </row>
    <row r="62" spans="1:27" x14ac:dyDescent="0.2">
      <c r="A62" s="11">
        <v>44057</v>
      </c>
      <c r="B62" s="4">
        <f>'Soybean Oil'!X86/'Feedstock Conversions'!B$5</f>
        <v>18.264794854518655</v>
      </c>
      <c r="D62" s="4">
        <f>BFT!X86/'Feedstock Conversions'!B$7</f>
        <v>17.187782464586224</v>
      </c>
      <c r="E62" s="4">
        <f>CWG!X86/'Feedstock Conversions'!B$9</f>
        <v>24.023167884634208</v>
      </c>
      <c r="F62" s="4">
        <f>DCO!X86/'Feedstock Conversions'!B$8</f>
        <v>14.027329964710145</v>
      </c>
      <c r="G62" s="4">
        <f>'Poultry Fat'!X86/'Feedstock Conversions'!B$10</f>
        <v>16.569587813081043</v>
      </c>
      <c r="H62" s="4">
        <f>UCO!X86/'Feedstock Conversions'!B$4</f>
        <v>35.67064578227216</v>
      </c>
      <c r="I62" s="4">
        <f>'Yellow Grease'!X86/'Feedstock Conversions'!B$3</f>
        <v>39.058175848044115</v>
      </c>
      <c r="L62" s="4">
        <f>'Soybean Oil'!X86</f>
        <v>136.98596140888992</v>
      </c>
      <c r="M62" s="4">
        <f>'Canola Oil'!N86</f>
        <v>109.17827442000004</v>
      </c>
      <c r="N62" s="4">
        <f>BFT!X86</f>
        <v>161.22139951781878</v>
      </c>
      <c r="O62" s="4">
        <f>CWG!X86</f>
        <v>225.21719891844572</v>
      </c>
      <c r="P62" s="4">
        <f>DCO!X86</f>
        <v>129.05143567533332</v>
      </c>
      <c r="Q62" s="4">
        <f>'Poultry Fat'!X86</f>
        <v>134.56438422799999</v>
      </c>
      <c r="R62" s="4">
        <f>UCO!X86</f>
        <v>285.72187271600001</v>
      </c>
      <c r="S62" s="4">
        <f>'Yellow Grease'!X86</f>
        <v>331.99449470837499</v>
      </c>
      <c r="V62" s="12" t="str">
        <f t="shared" si="2"/>
        <v>NO</v>
      </c>
      <c r="W62" s="12" t="str">
        <f t="shared" si="2"/>
        <v>NO</v>
      </c>
      <c r="X62" s="12" t="str">
        <f t="shared" si="2"/>
        <v>YES</v>
      </c>
      <c r="Y62" s="12" t="str">
        <f t="shared" si="1"/>
        <v>YES</v>
      </c>
      <c r="Z62" s="12" t="str">
        <f t="shared" si="1"/>
        <v>NO</v>
      </c>
      <c r="AA62" s="12" t="str">
        <f t="shared" si="1"/>
        <v>NO</v>
      </c>
    </row>
    <row r="63" spans="1:27" x14ac:dyDescent="0.2">
      <c r="A63" s="11">
        <v>44064</v>
      </c>
      <c r="B63" s="4">
        <f>'Soybean Oil'!X87/'Feedstock Conversions'!B$5</f>
        <v>18.611279096000136</v>
      </c>
      <c r="D63" s="4">
        <f>BFT!X87/'Feedstock Conversions'!B$7</f>
        <v>17.747957667415903</v>
      </c>
      <c r="E63" s="4">
        <f>CWG!X87/'Feedstock Conversions'!B$9</f>
        <v>23.43669122596754</v>
      </c>
      <c r="F63" s="4">
        <f>DCO!X87/'Feedstock Conversions'!B$8</f>
        <v>14.147747200066421</v>
      </c>
      <c r="G63" s="4">
        <f>'Poultry Fat'!X87/'Feedstock Conversions'!B$10</f>
        <v>16.697217411367699</v>
      </c>
      <c r="H63" s="4">
        <f>UCO!X87/'Feedstock Conversions'!B$4</f>
        <v>36.280042433333342</v>
      </c>
      <c r="I63" s="4">
        <f>'Yellow Grease'!X87/'Feedstock Conversions'!B$3</f>
        <v>39.617633747952205</v>
      </c>
      <c r="L63" s="4">
        <f>'Soybean Oil'!X87</f>
        <v>139.58459322000101</v>
      </c>
      <c r="M63" s="4">
        <f>'Canola Oil'!N87</f>
        <v>112.25147604499995</v>
      </c>
      <c r="N63" s="4">
        <f>BFT!X87</f>
        <v>166.47584292036117</v>
      </c>
      <c r="O63" s="4">
        <f>CWG!X87</f>
        <v>219.71898024344569</v>
      </c>
      <c r="P63" s="4">
        <f>DCO!X87</f>
        <v>130.15927424061107</v>
      </c>
      <c r="Q63" s="4">
        <f>'Poultry Fat'!X87</f>
        <v>135.60088546728565</v>
      </c>
      <c r="R63" s="4">
        <f>UCO!X87</f>
        <v>290.60313989100007</v>
      </c>
      <c r="S63" s="4">
        <f>'Yellow Grease'!X87</f>
        <v>336.74988685759376</v>
      </c>
      <c r="V63" s="12" t="str">
        <f t="shared" si="2"/>
        <v>NO</v>
      </c>
      <c r="W63" s="12" t="str">
        <f t="shared" si="2"/>
        <v>NO</v>
      </c>
      <c r="X63" s="12" t="str">
        <f t="shared" si="2"/>
        <v>YES</v>
      </c>
      <c r="Y63" s="12" t="str">
        <f t="shared" si="1"/>
        <v>YES</v>
      </c>
      <c r="Z63" s="12" t="str">
        <f t="shared" si="1"/>
        <v>NO</v>
      </c>
      <c r="AA63" s="12" t="str">
        <f t="shared" si="1"/>
        <v>NO</v>
      </c>
    </row>
    <row r="64" spans="1:27" x14ac:dyDescent="0.2">
      <c r="A64" s="11">
        <v>44071</v>
      </c>
      <c r="B64" s="4">
        <f>'Soybean Oil'!X88/'Feedstock Conversions'!B$5</f>
        <v>17.901133422933473</v>
      </c>
      <c r="D64" s="4">
        <f>BFT!X88/'Feedstock Conversions'!B$7</f>
        <v>18.101603682865296</v>
      </c>
      <c r="E64" s="4">
        <f>CWG!X88/'Feedstock Conversions'!B$9</f>
        <v>22.925623628847539</v>
      </c>
      <c r="F64" s="4">
        <f>DCO!X88/'Feedstock Conversions'!B$8</f>
        <v>14.206053926533819</v>
      </c>
      <c r="G64" s="4">
        <f>'Poultry Fat'!X88/'Feedstock Conversions'!B$10</f>
        <v>16.760107445165342</v>
      </c>
      <c r="H64" s="4">
        <f>UCO!X88/'Feedstock Conversions'!B$4</f>
        <v>36.677402755805254</v>
      </c>
      <c r="I64" s="4">
        <f>'Yellow Grease'!X88/'Feedstock Conversions'!B$3</f>
        <v>39.786756238977944</v>
      </c>
      <c r="L64" s="4">
        <f>'Soybean Oil'!X88</f>
        <v>134.25850067200105</v>
      </c>
      <c r="M64" s="4">
        <f>'Canola Oil'!N88</f>
        <v>107.47527663000005</v>
      </c>
      <c r="N64" s="4">
        <f>BFT!X88</f>
        <v>169.79304254527648</v>
      </c>
      <c r="O64" s="4">
        <f>CWG!X88</f>
        <v>214.92772152044569</v>
      </c>
      <c r="P64" s="4">
        <f>DCO!X88</f>
        <v>130.69569612411112</v>
      </c>
      <c r="Q64" s="4">
        <f>'Poultry Fat'!X88</f>
        <v>136.11162591342861</v>
      </c>
      <c r="R64" s="4">
        <f>UCO!X88</f>
        <v>293.78599607400008</v>
      </c>
      <c r="S64" s="4">
        <f>'Yellow Grease'!X88</f>
        <v>338.18742803131255</v>
      </c>
      <c r="V64" s="12" t="str">
        <f t="shared" si="2"/>
        <v>NO</v>
      </c>
      <c r="W64" s="12" t="str">
        <f t="shared" si="2"/>
        <v>NO</v>
      </c>
      <c r="X64" s="12" t="str">
        <f t="shared" si="2"/>
        <v>NO</v>
      </c>
      <c r="Y64" s="12" t="str">
        <f t="shared" si="1"/>
        <v>NO</v>
      </c>
      <c r="Z64" s="12" t="str">
        <f t="shared" si="1"/>
        <v>NO</v>
      </c>
      <c r="AA64" s="12" t="str">
        <f t="shared" si="1"/>
        <v>NO</v>
      </c>
    </row>
    <row r="65" spans="1:27" x14ac:dyDescent="0.2">
      <c r="A65" s="11">
        <v>44078</v>
      </c>
      <c r="B65" s="4">
        <f>'Soybean Oil'!X89/'Feedstock Conversions'!B$5</f>
        <v>17.853801425007546</v>
      </c>
      <c r="D65" s="4">
        <f>BFT!X89/'Feedstock Conversions'!B$7</f>
        <v>18.74320544346303</v>
      </c>
      <c r="E65" s="4">
        <f>CWG!X89/'Feedstock Conversions'!B$9</f>
        <v>22.680858944580873</v>
      </c>
      <c r="F65" s="4">
        <f>DCO!X89/'Feedstock Conversions'!B$8</f>
        <v>13.869179487010875</v>
      </c>
      <c r="G65" s="4">
        <f>'Poultry Fat'!X89/'Feedstock Conversions'!B$10</f>
        <v>16.397806947318731</v>
      </c>
      <c r="H65" s="4">
        <f>UCO!X89/'Feedstock Conversions'!B$4</f>
        <v>37.531236989887645</v>
      </c>
      <c r="I65" s="4">
        <f>'Yellow Grease'!X89/'Feedstock Conversions'!B$3</f>
        <v>40.323948859180156</v>
      </c>
      <c r="L65" s="4">
        <f>'Soybean Oil'!X89</f>
        <v>133.9035106875566</v>
      </c>
      <c r="M65" s="4">
        <f>'Canola Oil'!N89</f>
        <v>108.69067305500005</v>
      </c>
      <c r="N65" s="4">
        <f>BFT!X89</f>
        <v>175.81126705968325</v>
      </c>
      <c r="O65" s="4">
        <f>CWG!X89</f>
        <v>212.6330526054457</v>
      </c>
      <c r="P65" s="4">
        <f>DCO!X89</f>
        <v>127.59645128050005</v>
      </c>
      <c r="Q65" s="4">
        <f>'Poultry Fat'!X89</f>
        <v>133.16932318699997</v>
      </c>
      <c r="R65" s="4">
        <f>UCO!X89</f>
        <v>300.62520828900006</v>
      </c>
      <c r="S65" s="4">
        <f>'Yellow Grease'!X89</f>
        <v>342.75356530303134</v>
      </c>
      <c r="V65" s="12" t="str">
        <f t="shared" si="2"/>
        <v>NO</v>
      </c>
      <c r="W65" s="12" t="str">
        <f t="shared" si="2"/>
        <v>NO</v>
      </c>
      <c r="X65" s="12" t="str">
        <f t="shared" si="2"/>
        <v>YES</v>
      </c>
      <c r="Y65" s="12" t="str">
        <f t="shared" si="1"/>
        <v>NO</v>
      </c>
      <c r="Z65" s="12" t="str">
        <f t="shared" si="1"/>
        <v>NO</v>
      </c>
      <c r="AA65" s="12" t="str">
        <f t="shared" si="1"/>
        <v>NO</v>
      </c>
    </row>
    <row r="66" spans="1:27" x14ac:dyDescent="0.2">
      <c r="A66" s="11">
        <v>44085</v>
      </c>
      <c r="B66" s="4">
        <f>'Soybean Oil'!X90/'Feedstock Conversions'!B$5</f>
        <v>17.491405277800133</v>
      </c>
      <c r="D66" s="4">
        <f>BFT!X90/'Feedstock Conversions'!B$7</f>
        <v>18.595290111859093</v>
      </c>
      <c r="E66" s="4">
        <f>CWG!X90/'Feedstock Conversions'!B$9</f>
        <v>20.957357817074207</v>
      </c>
      <c r="F66" s="4">
        <f>DCO!X90/'Feedstock Conversions'!B$8</f>
        <v>13.302897285277028</v>
      </c>
      <c r="G66" s="4">
        <f>'Poultry Fat'!X90/'Feedstock Conversions'!B$10</f>
        <v>15.768201080440146</v>
      </c>
      <c r="H66" s="4">
        <f>UCO!X90/'Feedstock Conversions'!B$4</f>
        <v>37.421150595115478</v>
      </c>
      <c r="I66" s="4">
        <f>'Yellow Grease'!X90/'Feedstock Conversions'!B$3</f>
        <v>40.24027458127528</v>
      </c>
      <c r="L66" s="4">
        <f>'Soybean Oil'!X90</f>
        <v>131.185539583501</v>
      </c>
      <c r="M66" s="4">
        <f>'Canola Oil'!N90</f>
        <v>104.91924585312501</v>
      </c>
      <c r="N66" s="4">
        <f>BFT!X90</f>
        <v>174.4238212492383</v>
      </c>
      <c r="O66" s="4">
        <f>CWG!X90</f>
        <v>196.4752295350707</v>
      </c>
      <c r="P66" s="4">
        <f>DCO!X90</f>
        <v>122.38665502454865</v>
      </c>
      <c r="Q66" s="4">
        <f>'Poultry Fat'!X90</f>
        <v>128.05618900776784</v>
      </c>
      <c r="R66" s="4">
        <f>UCO!X90</f>
        <v>299.74341626687499</v>
      </c>
      <c r="S66" s="4">
        <f>'Yellow Grease'!X90</f>
        <v>342.04233394083985</v>
      </c>
      <c r="V66" s="12" t="str">
        <f t="shared" si="2"/>
        <v>NO</v>
      </c>
      <c r="W66" s="12" t="str">
        <f t="shared" si="2"/>
        <v>NO</v>
      </c>
      <c r="X66" s="12" t="str">
        <f t="shared" si="2"/>
        <v>YES</v>
      </c>
      <c r="Y66" s="12" t="str">
        <f t="shared" si="1"/>
        <v>YES</v>
      </c>
      <c r="Z66" s="12" t="str">
        <f t="shared" si="1"/>
        <v>NO</v>
      </c>
      <c r="AA66" s="12" t="str">
        <f t="shared" si="1"/>
        <v>NO</v>
      </c>
    </row>
    <row r="67" spans="1:27" x14ac:dyDescent="0.2">
      <c r="A67" s="11">
        <v>44092</v>
      </c>
      <c r="B67" s="4">
        <f>'Soybean Oil'!X91/'Feedstock Conversions'!B$5</f>
        <v>17.419231873718651</v>
      </c>
      <c r="D67" s="4">
        <f>BFT!X91/'Feedstock Conversions'!B$7</f>
        <v>19.579403053632511</v>
      </c>
      <c r="E67" s="4">
        <f>CWG!X91/'Feedstock Conversions'!B$9</f>
        <v>21.510770675994209</v>
      </c>
      <c r="F67" s="4">
        <f>DCO!X91/'Feedstock Conversions'!B$8</f>
        <v>13.089909785307974</v>
      </c>
      <c r="G67" s="4">
        <f>'Poultry Fat'!X91/'Feedstock Conversions'!B$10</f>
        <v>15.517125563597768</v>
      </c>
      <c r="H67" s="4">
        <f>UCO!X91/'Feedstock Conversions'!B$4</f>
        <v>38.521635975905113</v>
      </c>
      <c r="I67" s="4">
        <f>'Yellow Grease'!X91/'Feedstock Conversions'!B$3</f>
        <v>41.260808374966913</v>
      </c>
      <c r="L67" s="4">
        <f>'Soybean Oil'!X91</f>
        <v>130.64423905288987</v>
      </c>
      <c r="M67" s="4">
        <f>'Canola Oil'!N91</f>
        <v>103.935572665</v>
      </c>
      <c r="N67" s="4">
        <f>BFT!X91</f>
        <v>183.65480064307297</v>
      </c>
      <c r="O67" s="4">
        <f>CWG!X91</f>
        <v>201.6634750874457</v>
      </c>
      <c r="P67" s="4">
        <f>DCO!X91</f>
        <v>120.42717002483334</v>
      </c>
      <c r="Q67" s="4">
        <f>'Poultry Fat'!X91</f>
        <v>126.01716288957141</v>
      </c>
      <c r="R67" s="4">
        <f>UCO!X91</f>
        <v>308.55830416699996</v>
      </c>
      <c r="S67" s="4">
        <f>'Yellow Grease'!X91</f>
        <v>350.71687118721877</v>
      </c>
      <c r="V67" s="12" t="str">
        <f t="shared" si="2"/>
        <v>NO</v>
      </c>
      <c r="W67" s="12" t="str">
        <f t="shared" si="2"/>
        <v>NO</v>
      </c>
      <c r="X67" s="12" t="str">
        <f t="shared" si="2"/>
        <v>YES</v>
      </c>
      <c r="Y67" s="12" t="str">
        <f t="shared" si="1"/>
        <v>YES</v>
      </c>
      <c r="Z67" s="12" t="str">
        <f t="shared" si="1"/>
        <v>NO</v>
      </c>
      <c r="AA67" s="12" t="str">
        <f t="shared" si="1"/>
        <v>NO</v>
      </c>
    </row>
    <row r="68" spans="1:27" x14ac:dyDescent="0.2">
      <c r="A68" s="11">
        <v>44099</v>
      </c>
      <c r="B68" s="4">
        <f>'Soybean Oil'!X92/'Feedstock Conversions'!B$5</f>
        <v>18.237777813866803</v>
      </c>
      <c r="D68" s="4">
        <f>BFT!X92/'Feedstock Conversions'!B$7</f>
        <v>18.695228776230184</v>
      </c>
      <c r="E68" s="4">
        <f>CWG!X92/'Feedstock Conversions'!B$9</f>
        <v>20.503898669594207</v>
      </c>
      <c r="F68" s="4">
        <f>DCO!X92/'Feedstock Conversions'!B$8</f>
        <v>11.77640208397947</v>
      </c>
      <c r="G68" s="4">
        <f>'Poultry Fat'!X92/'Feedstock Conversions'!B$10</f>
        <v>14.036155958480041</v>
      </c>
      <c r="H68" s="4">
        <f>UCO!X92/'Feedstock Conversions'!B$4</f>
        <v>37.991921401622974</v>
      </c>
      <c r="I68" s="4">
        <f>'Yellow Grease'!X92/'Feedstock Conversions'!B$3</f>
        <v>40.773477349158092</v>
      </c>
      <c r="L68" s="4">
        <f>'Soybean Oil'!X92</f>
        <v>136.78333360400103</v>
      </c>
      <c r="M68" s="4">
        <f>'Canola Oil'!N92</f>
        <v>110.233971365</v>
      </c>
      <c r="N68" s="4">
        <f>BFT!X92</f>
        <v>175.36124592103914</v>
      </c>
      <c r="O68" s="4">
        <f>CWG!X92</f>
        <v>192.22405002744568</v>
      </c>
      <c r="P68" s="4">
        <f>DCO!X92</f>
        <v>108.34289917261111</v>
      </c>
      <c r="Q68" s="4">
        <f>'Poultry Fat'!X92</f>
        <v>113.98996189814284</v>
      </c>
      <c r="R68" s="4">
        <f>UCO!X92</f>
        <v>304.31529042700004</v>
      </c>
      <c r="S68" s="4">
        <f>'Yellow Grease'!X92</f>
        <v>346.57455746784376</v>
      </c>
      <c r="V68" s="12" t="str">
        <f t="shared" si="2"/>
        <v>NO</v>
      </c>
      <c r="W68" s="12" t="str">
        <f t="shared" si="2"/>
        <v>NO</v>
      </c>
      <c r="X68" s="12" t="str">
        <f t="shared" si="2"/>
        <v>YES</v>
      </c>
      <c r="Y68" s="12" t="str">
        <f t="shared" si="1"/>
        <v>YES</v>
      </c>
      <c r="Z68" s="12" t="str">
        <f t="shared" si="1"/>
        <v>NO</v>
      </c>
      <c r="AA68" s="12" t="str">
        <f t="shared" si="1"/>
        <v>NO</v>
      </c>
    </row>
    <row r="69" spans="1:27" x14ac:dyDescent="0.2">
      <c r="A69" s="11">
        <v>44106</v>
      </c>
      <c r="B69" s="4">
        <f>'Soybean Oil'!X93/'Feedstock Conversions'!B$5</f>
        <v>18.145343766251465</v>
      </c>
      <c r="D69" s="4">
        <f>BFT!X93/'Feedstock Conversions'!B$7</f>
        <v>18.244994453220102</v>
      </c>
      <c r="E69" s="4">
        <f>CWG!X93/'Feedstock Conversions'!B$9</f>
        <v>19.646163789350727</v>
      </c>
      <c r="F69" s="4">
        <f>DCO!X93/'Feedstock Conversions'!B$8</f>
        <v>11.703887081047712</v>
      </c>
      <c r="G69" s="4">
        <f>'Poultry Fat'!X93/'Feedstock Conversions'!B$10</f>
        <v>13.956291777773549</v>
      </c>
      <c r="H69" s="4">
        <f>UCO!X93/'Feedstock Conversions'!B$4</f>
        <v>37.197947685580523</v>
      </c>
      <c r="I69" s="4">
        <f>'Yellow Grease'!X93/'Feedstock Conversions'!B$3</f>
        <v>40.158947706946698</v>
      </c>
      <c r="L69" s="4">
        <f>'Soybean Oil'!X93</f>
        <v>136.09007824688598</v>
      </c>
      <c r="M69" s="4">
        <f>'Canola Oil'!N93</f>
        <v>109.75057094249996</v>
      </c>
      <c r="N69" s="4">
        <f>BFT!X93</f>
        <v>171.13804797120457</v>
      </c>
      <c r="O69" s="4">
        <f>CWG!X93</f>
        <v>184.18278552516307</v>
      </c>
      <c r="P69" s="4">
        <f>DCO!X93</f>
        <v>107.67576114563894</v>
      </c>
      <c r="Q69" s="4">
        <f>'Poultry Fat'!X93</f>
        <v>113.34137157592863</v>
      </c>
      <c r="R69" s="4">
        <f>UCO!X93</f>
        <v>297.9555609615</v>
      </c>
      <c r="S69" s="4">
        <f>'Yellow Grease'!X93</f>
        <v>341.35105550904694</v>
      </c>
      <c r="V69" s="12" t="str">
        <f t="shared" si="2"/>
        <v>NO</v>
      </c>
      <c r="W69" s="12" t="str">
        <f t="shared" si="2"/>
        <v>NO</v>
      </c>
      <c r="X69" s="12" t="str">
        <f t="shared" si="2"/>
        <v>YES</v>
      </c>
      <c r="Y69" s="12" t="str">
        <f t="shared" si="1"/>
        <v>YES</v>
      </c>
      <c r="Z69" s="12" t="str">
        <f t="shared" si="1"/>
        <v>NO</v>
      </c>
      <c r="AA69" s="12" t="str">
        <f t="shared" si="1"/>
        <v>NO</v>
      </c>
    </row>
    <row r="70" spans="1:27" x14ac:dyDescent="0.2">
      <c r="A70" s="11">
        <v>44113</v>
      </c>
      <c r="B70" s="4">
        <f>'Soybean Oil'!X94/'Feedstock Conversions'!B$5</f>
        <v>18.900106880592201</v>
      </c>
      <c r="D70" s="4">
        <f>BFT!X94/'Feedstock Conversions'!B$7</f>
        <v>19.137523379252773</v>
      </c>
      <c r="E70" s="4">
        <f>CWG!X94/'Feedstock Conversions'!B$9</f>
        <v>20.663291196230713</v>
      </c>
      <c r="F70" s="4">
        <f>DCO!X94/'Feedstock Conversions'!B$8</f>
        <v>12.944956773019324</v>
      </c>
      <c r="G70" s="4">
        <f>'Poultry Fat'!X94/'Feedstock Conversions'!B$10</f>
        <v>15.354673504428453</v>
      </c>
      <c r="H70" s="4">
        <f>UCO!X94/'Feedstock Conversions'!B$4</f>
        <v>37.928065010237205</v>
      </c>
      <c r="I70" s="4">
        <f>'Yellow Grease'!X94/'Feedstock Conversions'!B$3</f>
        <v>40.79338738322059</v>
      </c>
      <c r="L70" s="4">
        <f>'Soybean Oil'!X94</f>
        <v>141.75080160444151</v>
      </c>
      <c r="M70" s="4">
        <f>'Canola Oil'!N94</f>
        <v>115.47957234</v>
      </c>
      <c r="N70" s="4">
        <f>BFT!X94</f>
        <v>179.50996929739102</v>
      </c>
      <c r="O70" s="4">
        <f>CWG!X94</f>
        <v>193.71835496466292</v>
      </c>
      <c r="P70" s="4">
        <f>DCO!X94</f>
        <v>119.09360231177777</v>
      </c>
      <c r="Q70" s="4">
        <f>'Poultry Fat'!X94</f>
        <v>124.69786264171421</v>
      </c>
      <c r="R70" s="4">
        <f>UCO!X94</f>
        <v>303.80380073200001</v>
      </c>
      <c r="S70" s="4">
        <f>'Yellow Grease'!X94</f>
        <v>346.74379275737499</v>
      </c>
      <c r="V70" s="12" t="str">
        <f t="shared" si="2"/>
        <v>NO</v>
      </c>
      <c r="W70" s="12" t="str">
        <f t="shared" si="2"/>
        <v>NO</v>
      </c>
      <c r="X70" s="12" t="str">
        <f t="shared" si="2"/>
        <v>YES</v>
      </c>
      <c r="Y70" s="12" t="str">
        <f t="shared" si="1"/>
        <v>YES</v>
      </c>
      <c r="Z70" s="12" t="str">
        <f t="shared" si="1"/>
        <v>NO</v>
      </c>
      <c r="AA70" s="12" t="str">
        <f t="shared" si="1"/>
        <v>NO</v>
      </c>
    </row>
    <row r="71" spans="1:27" x14ac:dyDescent="0.2">
      <c r="A71" s="11">
        <v>44120</v>
      </c>
      <c r="B71" s="4">
        <f>'Soybean Oil'!X95/'Feedstock Conversions'!B$5</f>
        <v>19.128070128473684</v>
      </c>
      <c r="D71" s="4">
        <f>BFT!X95/'Feedstock Conversions'!B$7</f>
        <v>19.444265786249275</v>
      </c>
      <c r="E71" s="4">
        <f>CWG!X95/'Feedstock Conversions'!B$9</f>
        <v>21.938148801350721</v>
      </c>
      <c r="F71" s="4">
        <f>DCO!X95/'Feedstock Conversions'!B$8</f>
        <v>13.261415107995177</v>
      </c>
      <c r="G71" s="4">
        <f>'Poultry Fat'!X95/'Feedstock Conversions'!B$10</f>
        <v>15.707549009976869</v>
      </c>
      <c r="H71" s="4">
        <f>UCO!X95/'Feedstock Conversions'!B$4</f>
        <v>38.257454647191011</v>
      </c>
      <c r="I71" s="4">
        <f>'Yellow Grease'!X95/'Feedstock Conversions'!B$3</f>
        <v>41.094311027397062</v>
      </c>
      <c r="L71" s="4">
        <f>'Soybean Oil'!X95</f>
        <v>143.46052596355264</v>
      </c>
      <c r="M71" s="4">
        <f>'Canola Oil'!N95</f>
        <v>117.01267338000002</v>
      </c>
      <c r="N71" s="4">
        <f>BFT!X95</f>
        <v>182.38721307501822</v>
      </c>
      <c r="O71" s="4">
        <f>CWG!X95</f>
        <v>205.670145012663</v>
      </c>
      <c r="P71" s="4">
        <f>DCO!X95</f>
        <v>122.00501899355561</v>
      </c>
      <c r="Q71" s="4">
        <f>'Poultry Fat'!X95</f>
        <v>127.56362343485716</v>
      </c>
      <c r="R71" s="4">
        <f>UCO!X95</f>
        <v>306.442211724</v>
      </c>
      <c r="S71" s="4">
        <f>'Yellow Grease'!X95</f>
        <v>349.30164373287505</v>
      </c>
      <c r="V71" s="12" t="str">
        <f t="shared" si="2"/>
        <v>NO</v>
      </c>
      <c r="W71" s="12" t="str">
        <f t="shared" si="2"/>
        <v>NO</v>
      </c>
      <c r="X71" s="12" t="str">
        <f t="shared" si="2"/>
        <v>YES</v>
      </c>
      <c r="Y71" s="12" t="str">
        <f t="shared" si="1"/>
        <v>YES</v>
      </c>
      <c r="Z71" s="12" t="str">
        <f t="shared" si="1"/>
        <v>NO</v>
      </c>
      <c r="AA71" s="12" t="str">
        <f t="shared" si="1"/>
        <v>NO</v>
      </c>
    </row>
    <row r="72" spans="1:27" x14ac:dyDescent="0.2">
      <c r="A72" s="11">
        <v>44127</v>
      </c>
      <c r="B72" s="4">
        <f>'Soybean Oil'!X96/'Feedstock Conversions'!B$5</f>
        <v>19.238397559021831</v>
      </c>
      <c r="D72" s="4">
        <f>BFT!X96/'Feedstock Conversions'!B$7</f>
        <v>19.458524284686245</v>
      </c>
      <c r="E72" s="4">
        <f>CWG!X96/'Feedstock Conversions'!B$9</f>
        <v>23.395175399270713</v>
      </c>
      <c r="F72" s="4">
        <f>DCO!X96/'Feedstock Conversions'!B$8</f>
        <v>13.050313148541663</v>
      </c>
      <c r="G72" s="4">
        <f>'Poultry Fat'!X96/'Feedstock Conversions'!B$10</f>
        <v>15.470687681898259</v>
      </c>
      <c r="H72" s="4">
        <f>UCO!X96/'Feedstock Conversions'!B$4</f>
        <v>38.403368571597994</v>
      </c>
      <c r="I72" s="4">
        <f>'Yellow Grease'!X96/'Feedstock Conversions'!B$3</f>
        <v>41.235663738126838</v>
      </c>
      <c r="L72" s="4">
        <f>'Soybean Oil'!X96</f>
        <v>144.28798169266372</v>
      </c>
      <c r="M72" s="4">
        <f>'Canola Oil'!N96</f>
        <v>117.91667295749994</v>
      </c>
      <c r="N72" s="4">
        <f>BFT!X96</f>
        <v>182.52095779035699</v>
      </c>
      <c r="O72" s="4">
        <f>CWG!X96</f>
        <v>219.32976936816294</v>
      </c>
      <c r="P72" s="4">
        <f>DCO!X96</f>
        <v>120.06288096658329</v>
      </c>
      <c r="Q72" s="4">
        <f>'Poultry Fat'!X96</f>
        <v>125.64003311264275</v>
      </c>
      <c r="R72" s="4">
        <f>UCO!X96</f>
        <v>307.61098225849992</v>
      </c>
      <c r="S72" s="4">
        <f>'Yellow Grease'!X96</f>
        <v>350.50314177407813</v>
      </c>
      <c r="V72" s="12" t="str">
        <f t="shared" si="2"/>
        <v>NO</v>
      </c>
      <c r="W72" s="12" t="str">
        <f t="shared" si="2"/>
        <v>NO</v>
      </c>
      <c r="X72" s="12" t="str">
        <f t="shared" si="2"/>
        <v>YES</v>
      </c>
      <c r="Y72" s="12" t="str">
        <f t="shared" si="1"/>
        <v>YES</v>
      </c>
      <c r="Z72" s="12" t="str">
        <f t="shared" si="1"/>
        <v>NO</v>
      </c>
      <c r="AA72" s="12" t="str">
        <f t="shared" si="1"/>
        <v>NO</v>
      </c>
    </row>
    <row r="73" spans="1:27" x14ac:dyDescent="0.2">
      <c r="A73" s="11">
        <v>44134</v>
      </c>
      <c r="B73" s="4">
        <f>'Soybean Oil'!X97/'Feedstock Conversions'!B$5</f>
        <v>18.621682334666268</v>
      </c>
      <c r="D73" s="4">
        <f>BFT!X97/'Feedstock Conversions'!B$7</f>
        <v>18.845915884718785</v>
      </c>
      <c r="E73" s="4">
        <f>CWG!X97/'Feedstock Conversions'!B$9</f>
        <v>23.63581953356405</v>
      </c>
      <c r="F73" s="4">
        <f>DCO!X97/'Feedstock Conversions'!B$8</f>
        <v>12.345111042871373</v>
      </c>
      <c r="G73" s="4">
        <f>'Poultry Fat'!X97/'Feedstock Conversions'!B$10</f>
        <v>14.670750909519214</v>
      </c>
      <c r="H73" s="4">
        <f>UCO!X97/'Feedstock Conversions'!B$4</f>
        <v>38.148805782709111</v>
      </c>
      <c r="I73" s="4">
        <f>'Yellow Grease'!X97/'Feedstock Conversions'!B$3</f>
        <v>40.993998686115809</v>
      </c>
      <c r="L73" s="4">
        <f>'Soybean Oil'!X97</f>
        <v>139.66261750999701</v>
      </c>
      <c r="M73" s="4">
        <f>'Canola Oil'!N97</f>
        <v>113.27427315249997</v>
      </c>
      <c r="N73" s="4">
        <f>BFT!X97</f>
        <v>176.77469099866221</v>
      </c>
      <c r="O73" s="4">
        <f>CWG!X97</f>
        <v>221.58580812716298</v>
      </c>
      <c r="P73" s="4">
        <f>DCO!X97</f>
        <v>113.57502159441663</v>
      </c>
      <c r="Q73" s="4">
        <f>'Poultry Fat'!X97</f>
        <v>119.14361326135713</v>
      </c>
      <c r="R73" s="4">
        <f>UCO!X97</f>
        <v>305.57193431949997</v>
      </c>
      <c r="S73" s="4">
        <f>'Yellow Grease'!X97</f>
        <v>348.44898883198437</v>
      </c>
      <c r="V73" s="12" t="str">
        <f t="shared" si="2"/>
        <v>NO</v>
      </c>
      <c r="W73" s="12" t="str">
        <f t="shared" si="2"/>
        <v>NO</v>
      </c>
      <c r="X73" s="12" t="str">
        <f t="shared" si="2"/>
        <v>YES</v>
      </c>
      <c r="Y73" s="12" t="str">
        <f t="shared" si="1"/>
        <v>YES</v>
      </c>
      <c r="Z73" s="12" t="str">
        <f t="shared" si="1"/>
        <v>NO</v>
      </c>
      <c r="AA73" s="12" t="str">
        <f t="shared" si="1"/>
        <v>NO</v>
      </c>
    </row>
    <row r="74" spans="1:27" x14ac:dyDescent="0.2">
      <c r="A74" s="11">
        <v>44141</v>
      </c>
      <c r="B74" s="4">
        <f>'Soybean Oil'!X98/'Feedstock Conversions'!B$5</f>
        <v>18.183318819703313</v>
      </c>
      <c r="D74" s="4">
        <f>BFT!X98/'Feedstock Conversions'!B$7</f>
        <v>19.394115385730672</v>
      </c>
      <c r="E74" s="4">
        <f>CWG!X98/'Feedstock Conversions'!B$9</f>
        <v>24.228701531964045</v>
      </c>
      <c r="F74" s="4">
        <f>DCO!X98/'Feedstock Conversions'!B$8</f>
        <v>12.902875421887076</v>
      </c>
      <c r="G74" s="4">
        <f>'Poultry Fat'!X98/'Feedstock Conversions'!B$10</f>
        <v>15.304366738789577</v>
      </c>
      <c r="H74" s="4">
        <f>UCO!X98/'Feedstock Conversions'!B$4</f>
        <v>38.725085004307125</v>
      </c>
      <c r="I74" s="4">
        <f>'Yellow Grease'!X98/'Feedstock Conversions'!B$3</f>
        <v>41.610695341428311</v>
      </c>
      <c r="L74" s="4">
        <f>'Soybean Oil'!X98</f>
        <v>136.37489114777486</v>
      </c>
      <c r="M74" s="4">
        <f>'Canola Oil'!N98</f>
        <v>113.08037282750001</v>
      </c>
      <c r="N74" s="4">
        <f>BFT!X98</f>
        <v>181.91680231815371</v>
      </c>
      <c r="O74" s="4">
        <f>CWG!X98</f>
        <v>227.14407686216293</v>
      </c>
      <c r="P74" s="4">
        <f>DCO!X98</f>
        <v>118.70645388136109</v>
      </c>
      <c r="Q74" s="4">
        <f>'Poultry Fat'!X98</f>
        <v>124.28931301349996</v>
      </c>
      <c r="R74" s="4">
        <f>UCO!X98</f>
        <v>310.18793088450008</v>
      </c>
      <c r="S74" s="4">
        <f>'Yellow Grease'!X98</f>
        <v>353.69091040214062</v>
      </c>
      <c r="V74" s="12" t="str">
        <f t="shared" si="2"/>
        <v>NO</v>
      </c>
      <c r="W74" s="12" t="str">
        <f t="shared" si="2"/>
        <v>NO</v>
      </c>
      <c r="X74" s="12" t="str">
        <f t="shared" si="2"/>
        <v>YES</v>
      </c>
      <c r="Y74" s="12" t="str">
        <f t="shared" si="1"/>
        <v>YES</v>
      </c>
      <c r="Z74" s="12" t="str">
        <f t="shared" si="1"/>
        <v>NO</v>
      </c>
      <c r="AA74" s="12" t="str">
        <f t="shared" si="1"/>
        <v>NO</v>
      </c>
    </row>
    <row r="75" spans="1:27" x14ac:dyDescent="0.2">
      <c r="A75" s="11">
        <v>44148</v>
      </c>
      <c r="B75" s="4">
        <f>'Soybean Oil'!X99/'Feedstock Conversions'!B$5</f>
        <v>18.180289305777396</v>
      </c>
      <c r="D75" s="4">
        <f>BFT!X99/'Feedstock Conversions'!B$7</f>
        <v>21.213808730794092</v>
      </c>
      <c r="E75" s="4">
        <f>CWG!X99/'Feedstock Conversions'!B$9</f>
        <v>25.312901188230718</v>
      </c>
      <c r="F75" s="4">
        <f>DCO!X99/'Feedstock Conversions'!B$8</f>
        <v>14.750626494184784</v>
      </c>
      <c r="G75" s="4">
        <f>'Poultry Fat'!X99/'Feedstock Conversions'!B$10</f>
        <v>17.408996417070025</v>
      </c>
      <c r="H75" s="4">
        <f>UCO!X99/'Feedstock Conversions'!B$4</f>
        <v>40.316577223096118</v>
      </c>
      <c r="I75" s="4">
        <f>'Yellow Grease'!X99/'Feedstock Conversions'!B$3</f>
        <v>43.695105953900736</v>
      </c>
      <c r="L75" s="4">
        <f>'Soybean Oil'!X99</f>
        <v>136.35216979333046</v>
      </c>
      <c r="M75" s="4">
        <f>'Canola Oil'!N99</f>
        <v>128.44617071499999</v>
      </c>
      <c r="N75" s="4">
        <f>BFT!X99</f>
        <v>198.98552589484859</v>
      </c>
      <c r="O75" s="4">
        <f>CWG!X99</f>
        <v>237.30844863966297</v>
      </c>
      <c r="P75" s="4">
        <f>DCO!X99</f>
        <v>135.7057637465</v>
      </c>
      <c r="Q75" s="4">
        <f>'Poultry Fat'!X99</f>
        <v>141.38136140242852</v>
      </c>
      <c r="R75" s="4">
        <f>UCO!X99</f>
        <v>322.93578355699992</v>
      </c>
      <c r="S75" s="4">
        <f>'Yellow Grease'!X99</f>
        <v>371.40840060815628</v>
      </c>
      <c r="V75" s="12" t="str">
        <f t="shared" si="2"/>
        <v>NO</v>
      </c>
      <c r="W75" s="12" t="str">
        <f t="shared" si="2"/>
        <v>NO</v>
      </c>
      <c r="X75" s="12" t="str">
        <f t="shared" si="2"/>
        <v>NO</v>
      </c>
      <c r="Y75" s="12" t="str">
        <f t="shared" si="1"/>
        <v>NO</v>
      </c>
      <c r="Z75" s="12" t="str">
        <f t="shared" si="1"/>
        <v>NO</v>
      </c>
      <c r="AA75" s="12" t="str">
        <f t="shared" si="1"/>
        <v>NO</v>
      </c>
    </row>
    <row r="76" spans="1:27" x14ac:dyDescent="0.2">
      <c r="A76" s="11">
        <v>44155</v>
      </c>
      <c r="B76" s="4">
        <f>'Soybean Oil'!X100/'Feedstock Conversions'!B$5</f>
        <v>17.61588970639961</v>
      </c>
      <c r="D76" s="4">
        <f>BFT!X100/'Feedstock Conversions'!B$7</f>
        <v>22.10143851270476</v>
      </c>
      <c r="E76" s="4">
        <f>CWG!X100/'Feedstock Conversions'!B$9</f>
        <v>25.482491782950717</v>
      </c>
      <c r="F76" s="4">
        <f>DCO!X100/'Feedstock Conversions'!B$8</f>
        <v>14.564835901458343</v>
      </c>
      <c r="G76" s="4">
        <f>'Poultry Fat'!X100/'Feedstock Conversions'!B$10</f>
        <v>17.204322521538369</v>
      </c>
      <c r="H76" s="4">
        <f>UCO!X100/'Feedstock Conversions'!B$4</f>
        <v>41.036772437141089</v>
      </c>
      <c r="I76" s="4">
        <f>'Yellow Grease'!X100/'Feedstock Conversions'!B$3</f>
        <v>44.71338138702022</v>
      </c>
      <c r="L76" s="4">
        <f>'Soybean Oil'!X100</f>
        <v>132.11917279799707</v>
      </c>
      <c r="M76" s="4">
        <f>'Canola Oil'!N100</f>
        <v>124.48706964250005</v>
      </c>
      <c r="N76" s="4">
        <f>BFT!X100</f>
        <v>207.31149324917067</v>
      </c>
      <c r="O76" s="4">
        <f>CWG!X100</f>
        <v>238.89836046516297</v>
      </c>
      <c r="P76" s="4">
        <f>DCO!X100</f>
        <v>133.99649029341674</v>
      </c>
      <c r="Q76" s="4">
        <f>'Poultry Fat'!X100</f>
        <v>139.71917058450003</v>
      </c>
      <c r="R76" s="4">
        <f>UCO!X100</f>
        <v>328.70454722150009</v>
      </c>
      <c r="S76" s="4">
        <f>'Yellow Grease'!X100</f>
        <v>380.06374178967189</v>
      </c>
      <c r="V76" s="12" t="str">
        <f t="shared" si="2"/>
        <v>NO</v>
      </c>
      <c r="W76" s="12" t="str">
        <f t="shared" si="2"/>
        <v>NO</v>
      </c>
      <c r="X76" s="12" t="str">
        <f t="shared" si="2"/>
        <v>NO</v>
      </c>
      <c r="Y76" s="12" t="str">
        <f t="shared" si="1"/>
        <v>NO</v>
      </c>
      <c r="Z76" s="12" t="str">
        <f t="shared" si="1"/>
        <v>NO</v>
      </c>
      <c r="AA76" s="12" t="str">
        <f t="shared" si="1"/>
        <v>NO</v>
      </c>
    </row>
    <row r="77" spans="1:27" x14ac:dyDescent="0.2">
      <c r="A77" s="11">
        <v>44162</v>
      </c>
      <c r="B77" s="4">
        <f>'Soybean Oil'!X101/'Feedstock Conversions'!B$5</f>
        <v>18.241230611266033</v>
      </c>
      <c r="D77" s="4">
        <f>BFT!X101/'Feedstock Conversions'!B$7</f>
        <v>22.985228202937872</v>
      </c>
      <c r="E77" s="4">
        <f>CWG!X101/'Feedstock Conversions'!B$9</f>
        <v>25.271989085644151</v>
      </c>
      <c r="F77" s="4">
        <f>DCO!X101/'Feedstock Conversions'!B$8</f>
        <v>13.83656580399812</v>
      </c>
      <c r="G77" s="4">
        <f>'Poultry Fat'!X101/'Feedstock Conversions'!B$10</f>
        <v>16.377667630166009</v>
      </c>
      <c r="H77" s="4">
        <f>UCO!X101/'Feedstock Conversions'!B$4</f>
        <v>41.963024966008611</v>
      </c>
      <c r="I77" s="4">
        <f>'Yellow Grease'!X101/'Feedstock Conversions'!B$3</f>
        <v>45.677708964245646</v>
      </c>
      <c r="L77" s="4">
        <f>'Soybean Oil'!X101</f>
        <v>136.80922958449526</v>
      </c>
      <c r="M77" s="4">
        <f>'Canola Oil'!N101</f>
        <v>127.84358654585503</v>
      </c>
      <c r="N77" s="4">
        <f>BFT!X101</f>
        <v>215.60144054355726</v>
      </c>
      <c r="O77" s="4">
        <f>CWG!X101</f>
        <v>236.92489767791392</v>
      </c>
      <c r="P77" s="4">
        <f>DCO!X101</f>
        <v>127.29640539678269</v>
      </c>
      <c r="Q77" s="4">
        <f>'Poultry Fat'!X101</f>
        <v>133.00576843584986</v>
      </c>
      <c r="R77" s="4">
        <f>UCO!X101</f>
        <v>336.12382997772897</v>
      </c>
      <c r="S77" s="4">
        <f>'Yellow Grease'!X101</f>
        <v>388.26052619608799</v>
      </c>
      <c r="V77" s="12" t="str">
        <f t="shared" si="2"/>
        <v>NO</v>
      </c>
      <c r="W77" s="12" t="str">
        <f t="shared" si="2"/>
        <v>NO</v>
      </c>
      <c r="X77" s="12" t="str">
        <f t="shared" si="2"/>
        <v>YES</v>
      </c>
      <c r="Y77" s="12" t="str">
        <f t="shared" si="1"/>
        <v>YES</v>
      </c>
      <c r="Z77" s="12" t="str">
        <f t="shared" si="1"/>
        <v>NO</v>
      </c>
      <c r="AA77" s="12" t="str">
        <f t="shared" si="1"/>
        <v>NO</v>
      </c>
    </row>
    <row r="78" spans="1:27" x14ac:dyDescent="0.2">
      <c r="A78" s="11">
        <v>44169</v>
      </c>
      <c r="B78" s="4">
        <f>'Soybean Oil'!X102/'Feedstock Conversions'!B$5</f>
        <v>18.549610833540342</v>
      </c>
      <c r="D78" s="4">
        <f>BFT!X102/'Feedstock Conversions'!B$7</f>
        <v>23.809596516580669</v>
      </c>
      <c r="E78" s="4">
        <f>CWG!X102/'Feedstock Conversions'!B$9</f>
        <v>25.645487717404041</v>
      </c>
      <c r="F78" s="4">
        <f>DCO!X102/'Feedstock Conversions'!B$8</f>
        <v>14.350705183973426</v>
      </c>
      <c r="G78" s="4">
        <f>'Poultry Fat'!X102/'Feedstock Conversions'!B$10</f>
        <v>16.960516439509917</v>
      </c>
      <c r="H78" s="4">
        <f>UCO!X102/'Feedstock Conversions'!B$4</f>
        <v>42.130564872159802</v>
      </c>
      <c r="I78" s="4">
        <f>'Yellow Grease'!X102/'Feedstock Conversions'!B$3</f>
        <v>45.490164316536763</v>
      </c>
      <c r="L78" s="4">
        <f>'Soybean Oil'!X102</f>
        <v>139.12208125155257</v>
      </c>
      <c r="M78" s="4">
        <f>'Canola Oil'!N102</f>
        <v>130.01976986999989</v>
      </c>
      <c r="N78" s="4">
        <f>BFT!X102</f>
        <v>223.33401532552671</v>
      </c>
      <c r="O78" s="4">
        <f>CWG!X102</f>
        <v>240.4264473506629</v>
      </c>
      <c r="P78" s="4">
        <f>DCO!X102</f>
        <v>132.02648769255552</v>
      </c>
      <c r="Q78" s="4">
        <f>'Poultry Fat'!X102</f>
        <v>137.73918075799997</v>
      </c>
      <c r="R78" s="4">
        <f>UCO!X102</f>
        <v>337.46582462600003</v>
      </c>
      <c r="S78" s="4">
        <f>'Yellow Grease'!X102</f>
        <v>386.66639669056246</v>
      </c>
      <c r="V78" s="12" t="str">
        <f t="shared" si="2"/>
        <v>NO</v>
      </c>
      <c r="W78" s="12" t="str">
        <f t="shared" si="2"/>
        <v>NO</v>
      </c>
      <c r="X78" s="12" t="str">
        <f t="shared" si="2"/>
        <v>YES</v>
      </c>
      <c r="Y78" s="12" t="str">
        <f t="shared" si="1"/>
        <v>NO</v>
      </c>
      <c r="Z78" s="12" t="str">
        <f t="shared" si="1"/>
        <v>NO</v>
      </c>
      <c r="AA78" s="12" t="str">
        <f t="shared" si="1"/>
        <v>NO</v>
      </c>
    </row>
    <row r="79" spans="1:27" x14ac:dyDescent="0.2">
      <c r="A79" s="11">
        <v>44176</v>
      </c>
      <c r="B79" s="4">
        <f>'Soybean Oil'!X103/'Feedstock Conversions'!B$5</f>
        <v>20.310265026932939</v>
      </c>
      <c r="D79" s="4">
        <f>BFT!X103/'Feedstock Conversions'!B$7</f>
        <v>23.3749352344351</v>
      </c>
      <c r="E79" s="4">
        <f>CWG!X103/'Feedstock Conversions'!B$9</f>
        <v>26.778089922044057</v>
      </c>
      <c r="F79" s="4">
        <f>DCO!X103/'Feedstock Conversions'!B$8</f>
        <v>15.766775441349655</v>
      </c>
      <c r="G79" s="4">
        <f>'Poultry Fat'!X103/'Feedstock Conversions'!B$10</f>
        <v>18.55960573933783</v>
      </c>
      <c r="H79" s="4">
        <f>UCO!X103/'Feedstock Conversions'!B$4</f>
        <v>44.087922545255942</v>
      </c>
      <c r="I79" s="4">
        <f>'Yellow Grease'!X103/'Feedstock Conversions'!B$3</f>
        <v>47.114567545542286</v>
      </c>
      <c r="L79" s="4">
        <f>'Soybean Oil'!X103</f>
        <v>152.32698770199704</v>
      </c>
      <c r="M79" s="4">
        <f>'Canola Oil'!N103</f>
        <v>145.32117081250004</v>
      </c>
      <c r="N79" s="4">
        <f>BFT!X103</f>
        <v>219.25689249900125</v>
      </c>
      <c r="O79" s="4">
        <f>CWG!X103</f>
        <v>251.04459301916302</v>
      </c>
      <c r="P79" s="4">
        <f>DCO!X103</f>
        <v>145.05433406041681</v>
      </c>
      <c r="Q79" s="4">
        <f>'Poultry Fat'!X103</f>
        <v>150.72565147678574</v>
      </c>
      <c r="R79" s="4">
        <f>UCO!X103</f>
        <v>353.14425958750007</v>
      </c>
      <c r="S79" s="4">
        <f>'Yellow Grease'!X103</f>
        <v>400.47382413710943</v>
      </c>
      <c r="V79" s="12" t="str">
        <f t="shared" si="2"/>
        <v>NO</v>
      </c>
      <c r="W79" s="12" t="str">
        <f t="shared" si="2"/>
        <v>NO</v>
      </c>
      <c r="X79" s="12" t="str">
        <f t="shared" si="2"/>
        <v>YES</v>
      </c>
      <c r="Y79" s="12" t="str">
        <f t="shared" si="1"/>
        <v>NO</v>
      </c>
      <c r="Z79" s="12" t="str">
        <f t="shared" si="1"/>
        <v>NO</v>
      </c>
      <c r="AA79" s="12" t="str">
        <f t="shared" si="1"/>
        <v>NO</v>
      </c>
    </row>
    <row r="80" spans="1:27" x14ac:dyDescent="0.2">
      <c r="A80" s="11">
        <v>44183</v>
      </c>
      <c r="B80" s="4">
        <f>'Soybean Oil'!X104/'Feedstock Conversions'!B$5</f>
        <v>18.689804396592201</v>
      </c>
      <c r="D80" s="4">
        <f>BFT!X104/'Feedstock Conversions'!B$7</f>
        <v>21.049517082633571</v>
      </c>
      <c r="E80" s="4">
        <f>CWG!X104/'Feedstock Conversions'!B$9</f>
        <v>25.803726855697374</v>
      </c>
      <c r="F80" s="4">
        <f>DCO!X104/'Feedstock Conversions'!B$8</f>
        <v>15.258700826416071</v>
      </c>
      <c r="G80" s="4">
        <f>'Poultry Fat'!X104/'Feedstock Conversions'!B$10</f>
        <v>17.983686029473233</v>
      </c>
      <c r="H80" s="4">
        <f>UCO!X104/'Feedstock Conversions'!B$4</f>
        <v>42.88918979706618</v>
      </c>
      <c r="I80" s="4">
        <f>'Yellow Grease'!X104/'Feedstock Conversions'!B$3</f>
        <v>46.123816449773891</v>
      </c>
      <c r="L80" s="4">
        <f>'Soybean Oil'!X104</f>
        <v>140.17353297444151</v>
      </c>
      <c r="M80" s="4">
        <f>'Canola Oil'!N104</f>
        <v>133.2293708775</v>
      </c>
      <c r="N80" s="4">
        <f>BFT!X104</f>
        <v>197.44447023510293</v>
      </c>
      <c r="O80" s="4">
        <f>CWG!X104</f>
        <v>241.90993927216289</v>
      </c>
      <c r="P80" s="4">
        <f>DCO!X104</f>
        <v>140.38004760302783</v>
      </c>
      <c r="Q80" s="4">
        <f>'Poultry Fat'!X104</f>
        <v>146.04851152635706</v>
      </c>
      <c r="R80" s="4">
        <f>UCO!X104</f>
        <v>343.54241027450007</v>
      </c>
      <c r="S80" s="4">
        <f>'Yellow Grease'!X104</f>
        <v>392.05243982307809</v>
      </c>
      <c r="V80" s="12" t="str">
        <f t="shared" si="2"/>
        <v>NO</v>
      </c>
      <c r="W80" s="12" t="str">
        <f t="shared" si="2"/>
        <v>NO</v>
      </c>
      <c r="X80" s="12" t="str">
        <f t="shared" si="2"/>
        <v>NO</v>
      </c>
      <c r="Y80" s="12" t="str">
        <f t="shared" si="1"/>
        <v>NO</v>
      </c>
      <c r="Z80" s="12" t="str">
        <f t="shared" si="1"/>
        <v>NO</v>
      </c>
      <c r="AA80" s="12" t="str">
        <f t="shared" si="1"/>
        <v>NO</v>
      </c>
    </row>
    <row r="81" spans="1:27" x14ac:dyDescent="0.2">
      <c r="A81" s="11">
        <v>44190</v>
      </c>
      <c r="B81" s="4">
        <f>'Soybean Oil'!X105/'Feedstock Conversions'!B$5</f>
        <v>17.653249936118133</v>
      </c>
      <c r="D81" s="4">
        <f>BFT!X105/'Feedstock Conversions'!B$7</f>
        <v>20.207297245068958</v>
      </c>
      <c r="E81" s="4">
        <f>CWG!X105/'Feedstock Conversions'!B$9</f>
        <v>25.570164254577382</v>
      </c>
      <c r="F81" s="4">
        <f>DCO!X105/'Feedstock Conversions'!B$8</f>
        <v>13.89701632650965</v>
      </c>
      <c r="G81" s="4">
        <f>'Poultry Fat'!X105/'Feedstock Conversions'!B$10</f>
        <v>16.442342194617815</v>
      </c>
      <c r="H81" s="4">
        <f>UCO!X105/'Feedstock Conversions'!B$4</f>
        <v>42.130478510611731</v>
      </c>
      <c r="I81" s="4">
        <f>'Yellow Grease'!X105/'Feedstock Conversions'!B$3</f>
        <v>45.406151167316175</v>
      </c>
      <c r="L81" s="4">
        <f>'Soybean Oil'!X105</f>
        <v>132.399374520886</v>
      </c>
      <c r="M81" s="4">
        <f>'Canola Oil'!N105</f>
        <v>123.22912064999991</v>
      </c>
      <c r="N81" s="4">
        <f>BFT!X105</f>
        <v>189.54444815874683</v>
      </c>
      <c r="O81" s="4">
        <f>CWG!X105</f>
        <v>239.72028988666295</v>
      </c>
      <c r="P81" s="4">
        <f>DCO!X105</f>
        <v>127.85255020388877</v>
      </c>
      <c r="Q81" s="4">
        <f>'Poultry Fat'!X105</f>
        <v>133.53100135285706</v>
      </c>
      <c r="R81" s="4">
        <f>UCO!X105</f>
        <v>337.46513286999993</v>
      </c>
      <c r="S81" s="4">
        <f>'Yellow Grease'!X105</f>
        <v>385.95228492218746</v>
      </c>
      <c r="V81" s="12" t="str">
        <f t="shared" si="2"/>
        <v>NO</v>
      </c>
      <c r="W81" s="12" t="str">
        <f t="shared" si="2"/>
        <v>NO</v>
      </c>
      <c r="X81" s="12" t="str">
        <f t="shared" si="2"/>
        <v>YES</v>
      </c>
      <c r="Y81" s="12" t="str">
        <f t="shared" si="1"/>
        <v>NO</v>
      </c>
      <c r="Z81" s="12" t="str">
        <f t="shared" si="1"/>
        <v>NO</v>
      </c>
      <c r="AA81" s="12" t="str">
        <f t="shared" si="1"/>
        <v>NO</v>
      </c>
    </row>
    <row r="82" spans="1:27" x14ac:dyDescent="0.2">
      <c r="A82" s="11">
        <v>44197</v>
      </c>
      <c r="B82" s="4">
        <f>'Soybean Oil'!X106/'Feedstock Conversions'!B$5</f>
        <v>15.839389867428782</v>
      </c>
      <c r="D82" s="4">
        <f>BFT!X106/'Feedstock Conversions'!B$7</f>
        <v>20.091177815549646</v>
      </c>
      <c r="E82" s="4">
        <f>CWG!X106/'Feedstock Conversions'!B$9</f>
        <v>25.398476927984326</v>
      </c>
      <c r="F82" s="4">
        <f>DCO!X106/'Feedstock Conversions'!B$8</f>
        <v>14.110408678826987</v>
      </c>
      <c r="G82" s="4">
        <f>'Poultry Fat'!X106/'Feedstock Conversions'!B$10</f>
        <v>16.268015522627522</v>
      </c>
      <c r="H82" s="4">
        <f>UCO!X106/'Feedstock Conversions'!B$4</f>
        <v>41.442645242977534</v>
      </c>
      <c r="I82" s="4">
        <f>'Yellow Grease'!X106/'Feedstock Conversions'!B$3</f>
        <v>44.725443728469664</v>
      </c>
      <c r="L82" s="4">
        <f>'Soybean Oil'!X106</f>
        <v>118.79542400571586</v>
      </c>
      <c r="M82" s="4">
        <f>'Canola Oil'!N106</f>
        <v>109.84425978874998</v>
      </c>
      <c r="N82" s="4">
        <f>BFT!X106</f>
        <v>188.4552479098557</v>
      </c>
      <c r="O82" s="4">
        <f>CWG!X106</f>
        <v>238.11072119985306</v>
      </c>
      <c r="P82" s="4">
        <f>DCO!X106</f>
        <v>129.81575984520828</v>
      </c>
      <c r="Q82" s="4">
        <f>'Poultry Fat'!X106</f>
        <v>132.11526539517854</v>
      </c>
      <c r="R82" s="4">
        <f>UCO!X106</f>
        <v>331.95558839625005</v>
      </c>
      <c r="S82" s="4">
        <f>'Yellow Grease'!X106</f>
        <v>380.16627169199216</v>
      </c>
      <c r="V82" s="12" t="str">
        <f t="shared" si="2"/>
        <v>NO</v>
      </c>
      <c r="W82" s="12" t="str">
        <f t="shared" si="2"/>
        <v>NO</v>
      </c>
      <c r="X82" s="12" t="str">
        <f t="shared" si="2"/>
        <v>NO</v>
      </c>
      <c r="Y82" s="12" t="str">
        <f t="shared" si="1"/>
        <v>NO</v>
      </c>
      <c r="Z82" s="12" t="str">
        <f t="shared" si="1"/>
        <v>NO</v>
      </c>
      <c r="AA82" s="12" t="str">
        <f t="shared" si="1"/>
        <v>NO</v>
      </c>
    </row>
    <row r="83" spans="1:27" x14ac:dyDescent="0.2">
      <c r="A83" s="11">
        <v>44204</v>
      </c>
      <c r="B83" s="4">
        <f>'Soybean Oil'!X107/'Feedstock Conversions'!B$5</f>
        <v>16.585561034280619</v>
      </c>
      <c r="D83" s="4">
        <f>BFT!X107/'Feedstock Conversions'!B$7</f>
        <v>20.891948973605</v>
      </c>
      <c r="E83" s="4">
        <f>CWG!X107/'Feedstock Conversions'!B$9</f>
        <v>25.389563560650984</v>
      </c>
      <c r="F83" s="4">
        <f>DCO!X107/'Feedstock Conversions'!B$8</f>
        <v>15.069144111962562</v>
      </c>
      <c r="G83" s="4">
        <f>'Poultry Fat'!X107/'Feedstock Conversions'!B$10</f>
        <v>17.771232063308982</v>
      </c>
      <c r="H83" s="4">
        <f>UCO!X107/'Feedstock Conversions'!B$4</f>
        <v>42.583133216354561</v>
      </c>
      <c r="I83" s="4">
        <f>'Yellow Grease'!X107/'Feedstock Conversions'!B$3</f>
        <v>45.382606366856614</v>
      </c>
      <c r="L83" s="4">
        <f>'Soybean Oil'!X107</f>
        <v>124.39170775710465</v>
      </c>
      <c r="M83" s="4">
        <f>'Canola Oil'!N107</f>
        <v>115.59118670899994</v>
      </c>
      <c r="N83" s="4">
        <f>BFT!X107</f>
        <v>195.96648137241493</v>
      </c>
      <c r="O83" s="4">
        <f>CWG!X107</f>
        <v>238.02715838110299</v>
      </c>
      <c r="P83" s="4">
        <f>DCO!X107</f>
        <v>138.63612583005556</v>
      </c>
      <c r="Q83" s="4">
        <f>'Poultry Fat'!X107</f>
        <v>144.32313745814281</v>
      </c>
      <c r="R83" s="4">
        <f>UCO!X107</f>
        <v>341.090897063</v>
      </c>
      <c r="S83" s="4">
        <f>'Yellow Grease'!X107</f>
        <v>385.75215411828123</v>
      </c>
      <c r="V83" s="12" t="str">
        <f t="shared" si="2"/>
        <v>NO</v>
      </c>
      <c r="W83" s="12" t="str">
        <f t="shared" si="2"/>
        <v>NO</v>
      </c>
      <c r="X83" s="12" t="str">
        <f t="shared" si="2"/>
        <v>NO</v>
      </c>
      <c r="Y83" s="12" t="str">
        <f t="shared" si="1"/>
        <v>NO</v>
      </c>
      <c r="Z83" s="12" t="str">
        <f t="shared" si="1"/>
        <v>NO</v>
      </c>
      <c r="AA83" s="12" t="str">
        <f t="shared" si="1"/>
        <v>NO</v>
      </c>
    </row>
    <row r="84" spans="1:27" x14ac:dyDescent="0.2">
      <c r="A84" s="11">
        <v>44211</v>
      </c>
      <c r="B84" s="4">
        <f>'Soybean Oil'!X108/'Feedstock Conversions'!B$5</f>
        <v>16.78923670131767</v>
      </c>
      <c r="D84" s="4">
        <f>BFT!X108/'Feedstock Conversions'!B$7</f>
        <v>18.472169328095276</v>
      </c>
      <c r="E84" s="4">
        <f>CWG!X108/'Feedstock Conversions'!B$9</f>
        <v>23.848803492650998</v>
      </c>
      <c r="F84" s="4">
        <f>DCO!X108/'Feedstock Conversions'!B$8</f>
        <v>14.636856558125002</v>
      </c>
      <c r="G84" s="4">
        <f>'Poultry Fat'!X108/'Feedstock Conversions'!B$10</f>
        <v>17.288018747397299</v>
      </c>
      <c r="H84" s="4">
        <f>UCO!X108/'Feedstock Conversions'!B$4</f>
        <v>41.326031759862673</v>
      </c>
      <c r="I84" s="4">
        <f>'Yellow Grease'!X108/'Feedstock Conversions'!B$3</f>
        <v>43.562813996571691</v>
      </c>
      <c r="L84" s="4">
        <f>'Soybean Oil'!X108</f>
        <v>125.91927525988251</v>
      </c>
      <c r="M84" s="4">
        <f>'Canola Oil'!N108</f>
        <v>118.04054054949995</v>
      </c>
      <c r="N84" s="4">
        <f>BFT!X108</f>
        <v>173.26894829753371</v>
      </c>
      <c r="O84" s="4">
        <f>CWG!X108</f>
        <v>223.58253274360311</v>
      </c>
      <c r="P84" s="4">
        <f>DCO!X108</f>
        <v>134.65908033475</v>
      </c>
      <c r="Q84" s="4">
        <f>'Poultry Fat'!X108</f>
        <v>140.39888158407138</v>
      </c>
      <c r="R84" s="4">
        <f>UCO!X108</f>
        <v>331.02151439649998</v>
      </c>
      <c r="S84" s="4">
        <f>'Yellow Grease'!X108</f>
        <v>370.28391897085936</v>
      </c>
      <c r="V84" s="12" t="str">
        <f t="shared" si="2"/>
        <v>NO</v>
      </c>
      <c r="W84" s="12" t="str">
        <f t="shared" si="2"/>
        <v>NO</v>
      </c>
      <c r="X84" s="12" t="str">
        <f t="shared" si="2"/>
        <v>NO</v>
      </c>
      <c r="Y84" s="12" t="str">
        <f t="shared" si="1"/>
        <v>NO</v>
      </c>
      <c r="Z84" s="12" t="str">
        <f t="shared" si="1"/>
        <v>NO</v>
      </c>
      <c r="AA84" s="12" t="str">
        <f t="shared" si="1"/>
        <v>NO</v>
      </c>
    </row>
    <row r="85" spans="1:27" x14ac:dyDescent="0.2">
      <c r="A85" s="11">
        <v>44218</v>
      </c>
      <c r="B85" s="4">
        <f>'Soybean Oil'!X109/'Feedstock Conversions'!B$5</f>
        <v>17.671178021132484</v>
      </c>
      <c r="D85" s="4">
        <f>BFT!X109/'Feedstock Conversions'!B$7</f>
        <v>19.500294915997763</v>
      </c>
      <c r="E85" s="4">
        <f>CWG!X109/'Feedstock Conversions'!B$9</f>
        <v>23.027757907984331</v>
      </c>
      <c r="F85" s="4">
        <f>DCO!X109/'Feedstock Conversions'!B$8</f>
        <v>13.076460032706832</v>
      </c>
      <c r="G85" s="4">
        <f>'Poultry Fat'!X109/'Feedstock Conversions'!B$10</f>
        <v>15.520247933625832</v>
      </c>
      <c r="H85" s="4">
        <f>UCO!X109/'Feedstock Conversions'!B$4</f>
        <v>40.979538158395762</v>
      </c>
      <c r="I85" s="4">
        <f>'Yellow Grease'!X109/'Feedstock Conversions'!B$3</f>
        <v>43.459293702688413</v>
      </c>
      <c r="L85" s="4">
        <f>'Soybean Oil'!X109</f>
        <v>132.53383515849362</v>
      </c>
      <c r="M85" s="4">
        <f>'Canola Oil'!N109</f>
        <v>133.23991414625004</v>
      </c>
      <c r="N85" s="4">
        <f>BFT!X109</f>
        <v>182.91276631205903</v>
      </c>
      <c r="O85" s="4">
        <f>CWG!X109</f>
        <v>215.88523038735309</v>
      </c>
      <c r="P85" s="4">
        <f>DCO!X109</f>
        <v>120.30343230090284</v>
      </c>
      <c r="Q85" s="4">
        <f>'Poultry Fat'!X109</f>
        <v>126.04252017696433</v>
      </c>
      <c r="R85" s="4">
        <f>UCO!X109</f>
        <v>328.24610064875003</v>
      </c>
      <c r="S85" s="4">
        <f>'Yellow Grease'!X109</f>
        <v>369.40399647285153</v>
      </c>
      <c r="V85" s="12" t="str">
        <f t="shared" si="2"/>
        <v>NO</v>
      </c>
      <c r="W85" s="12" t="str">
        <f t="shared" si="2"/>
        <v>NO</v>
      </c>
      <c r="X85" s="12" t="str">
        <f t="shared" si="2"/>
        <v>YES</v>
      </c>
      <c r="Y85" s="12" t="str">
        <f t="shared" si="1"/>
        <v>YES</v>
      </c>
      <c r="Z85" s="12" t="str">
        <f t="shared" si="1"/>
        <v>NO</v>
      </c>
      <c r="AA85" s="12" t="str">
        <f t="shared" si="1"/>
        <v>NO</v>
      </c>
    </row>
    <row r="86" spans="1:27" x14ac:dyDescent="0.2">
      <c r="A86" s="11">
        <v>44225</v>
      </c>
      <c r="B86" s="4">
        <f>'Soybean Oil'!X110/'Feedstock Conversions'!B$5</f>
        <v>18.17590167816952</v>
      </c>
      <c r="D86" s="4">
        <f>BFT!X110/'Feedstock Conversions'!B$7</f>
        <v>20.108603423583325</v>
      </c>
      <c r="E86" s="4">
        <f>CWG!X110/'Feedstock Conversions'!B$9</f>
        <v>23.671705409317667</v>
      </c>
      <c r="F86" s="4">
        <f>DCO!X110/'Feedstock Conversions'!B$8</f>
        <v>13.853866967809491</v>
      </c>
      <c r="G86" s="4">
        <f>'Poultry Fat'!X110/'Feedstock Conversions'!B$10</f>
        <v>16.390034973917363</v>
      </c>
      <c r="H86" s="4">
        <f>UCO!X110/'Feedstock Conversions'!B$4</f>
        <v>42.305155546535588</v>
      </c>
      <c r="I86" s="4">
        <f>'Yellow Grease'!X110/'Feedstock Conversions'!B$3</f>
        <v>44.848806672927395</v>
      </c>
      <c r="L86" s="4">
        <f>'Soybean Oil'!X110</f>
        <v>136.31926258627141</v>
      </c>
      <c r="M86" s="4">
        <f>'Canola Oil'!N110</f>
        <v>138.60589014324995</v>
      </c>
      <c r="N86" s="4">
        <f>BFT!X110</f>
        <v>188.61870011321162</v>
      </c>
      <c r="O86" s="4">
        <f>CWG!X110</f>
        <v>221.92223821235314</v>
      </c>
      <c r="P86" s="4">
        <f>DCO!X110</f>
        <v>127.45557610384731</v>
      </c>
      <c r="Q86" s="4">
        <f>'Poultry Fat'!X110</f>
        <v>133.10620569567857</v>
      </c>
      <c r="R86" s="4">
        <f>UCO!X110</f>
        <v>338.86429592775005</v>
      </c>
      <c r="S86" s="4">
        <f>'Yellow Grease'!X110</f>
        <v>381.21485671988285</v>
      </c>
      <c r="V86" s="12" t="str">
        <f t="shared" si="2"/>
        <v>NO</v>
      </c>
      <c r="W86" s="12" t="str">
        <f t="shared" si="2"/>
        <v>NO</v>
      </c>
      <c r="X86" s="12" t="str">
        <f t="shared" si="2"/>
        <v>YES</v>
      </c>
      <c r="Y86" s="12" t="str">
        <f t="shared" si="1"/>
        <v>YES</v>
      </c>
      <c r="Z86" s="12" t="str">
        <f t="shared" si="1"/>
        <v>NO</v>
      </c>
      <c r="AA86" s="12" t="str">
        <f t="shared" si="1"/>
        <v>NO</v>
      </c>
    </row>
    <row r="87" spans="1:27" x14ac:dyDescent="0.2">
      <c r="A87" s="11">
        <v>44232</v>
      </c>
      <c r="B87" s="4">
        <f>'Soybean Oil'!X111/'Feedstock Conversions'!B$5</f>
        <v>19.675322933910259</v>
      </c>
      <c r="D87" s="4">
        <f>BFT!X111/'Feedstock Conversions'!B$7</f>
        <v>19.26612548634035</v>
      </c>
      <c r="E87" s="4">
        <f>CWG!X111/'Feedstock Conversions'!B$9</f>
        <v>22.486518388650996</v>
      </c>
      <c r="F87" s="4">
        <f>DCO!X111/'Feedstock Conversions'!B$8</f>
        <v>14.53603535139794</v>
      </c>
      <c r="G87" s="4">
        <f>'Poultry Fat'!X111/'Feedstock Conversions'!B$10</f>
        <v>17.144992310578754</v>
      </c>
      <c r="H87" s="4">
        <f>UCO!X111/'Feedstock Conversions'!B$4</f>
        <v>42.380562438764045</v>
      </c>
      <c r="I87" s="4">
        <f>'Yellow Grease'!X111/'Feedstock Conversions'!B$3</f>
        <v>43.855216426387855</v>
      </c>
      <c r="L87" s="4">
        <f>'Soybean Oil'!X111</f>
        <v>147.56492200432695</v>
      </c>
      <c r="M87" s="4">
        <f>'Canola Oil'!N111</f>
        <v>140.29278028349995</v>
      </c>
      <c r="N87" s="4">
        <f>BFT!X111</f>
        <v>180.71625706187251</v>
      </c>
      <c r="O87" s="4">
        <f>CWG!X111</f>
        <v>210.81110989360309</v>
      </c>
      <c r="P87" s="4">
        <f>DCO!X111</f>
        <v>133.73152523286103</v>
      </c>
      <c r="Q87" s="4">
        <f>'Poultry Fat'!X111</f>
        <v>139.23734005292852</v>
      </c>
      <c r="R87" s="4">
        <f>UCO!X111</f>
        <v>339.46830513449999</v>
      </c>
      <c r="S87" s="4">
        <f>'Yellow Grease'!X111</f>
        <v>372.76933962429678</v>
      </c>
      <c r="V87" s="12" t="str">
        <f t="shared" si="2"/>
        <v>NO</v>
      </c>
      <c r="W87" s="12" t="str">
        <f t="shared" si="2"/>
        <v>NO</v>
      </c>
      <c r="X87" s="12" t="str">
        <f t="shared" si="2"/>
        <v>YES</v>
      </c>
      <c r="Y87" s="12" t="str">
        <f t="shared" si="1"/>
        <v>YES</v>
      </c>
      <c r="Z87" s="12" t="str">
        <f t="shared" si="1"/>
        <v>NO</v>
      </c>
      <c r="AA87" s="12" t="str">
        <f t="shared" si="1"/>
        <v>NO</v>
      </c>
    </row>
    <row r="88" spans="1:27" x14ac:dyDescent="0.2">
      <c r="A88" s="11">
        <v>44239</v>
      </c>
      <c r="B88" s="4">
        <f>'Soybean Oil'!X112/'Feedstock Conversions'!B$5</f>
        <v>18.363168077984323</v>
      </c>
      <c r="D88" s="4">
        <f>BFT!X112/'Feedstock Conversions'!B$7</f>
        <v>18.626621456847392</v>
      </c>
      <c r="E88" s="4">
        <f>CWG!X112/'Feedstock Conversions'!B$9</f>
        <v>21.550813536650992</v>
      </c>
      <c r="F88" s="4">
        <f>DCO!X112/'Feedstock Conversions'!B$8</f>
        <v>12.79265790858695</v>
      </c>
      <c r="G88" s="4">
        <f>'Poultry Fat'!X112/'Feedstock Conversions'!B$10</f>
        <v>15.168791062872147</v>
      </c>
      <c r="H88" s="4">
        <f>UCO!X112/'Feedstock Conversions'!B$4</f>
        <v>41.69357211810236</v>
      </c>
      <c r="I88" s="4">
        <f>'Yellow Grease'!X112/'Feedstock Conversions'!B$3</f>
        <v>42.68269701790441</v>
      </c>
      <c r="L88" s="4">
        <f>'Soybean Oil'!X112</f>
        <v>137.72376058488243</v>
      </c>
      <c r="M88" s="4">
        <f>'Canola Oil'!N112</f>
        <v>123.01191063799996</v>
      </c>
      <c r="N88" s="4">
        <f>BFT!X112</f>
        <v>174.71770926522856</v>
      </c>
      <c r="O88" s="4">
        <f>CWG!X112</f>
        <v>202.03887690610304</v>
      </c>
      <c r="P88" s="4">
        <f>DCO!X112</f>
        <v>117.69245275899993</v>
      </c>
      <c r="Q88" s="4">
        <f>'Poultry Fat'!X112</f>
        <v>123.18828035342852</v>
      </c>
      <c r="R88" s="4">
        <f>UCO!X112</f>
        <v>333.96551266599988</v>
      </c>
      <c r="S88" s="4">
        <f>'Yellow Grease'!X112</f>
        <v>362.80292465218747</v>
      </c>
      <c r="V88" s="12" t="str">
        <f t="shared" si="2"/>
        <v>NO</v>
      </c>
      <c r="W88" s="12" t="str">
        <f t="shared" si="2"/>
        <v>NO</v>
      </c>
      <c r="X88" s="12" t="str">
        <f t="shared" si="2"/>
        <v>YES</v>
      </c>
      <c r="Y88" s="12" t="str">
        <f t="shared" si="1"/>
        <v>YES</v>
      </c>
      <c r="Z88" s="12" t="str">
        <f t="shared" si="1"/>
        <v>NO</v>
      </c>
      <c r="AA88" s="12" t="str">
        <f t="shared" si="1"/>
        <v>NO</v>
      </c>
    </row>
    <row r="89" spans="1:27" x14ac:dyDescent="0.2">
      <c r="A89" s="11">
        <v>44246</v>
      </c>
      <c r="B89" s="4">
        <f>'Soybean Oil'!X113/'Feedstock Conversions'!B$5</f>
        <v>17.895933357243582</v>
      </c>
      <c r="D89" s="4">
        <f>BFT!X113/'Feedstock Conversions'!B$7</f>
        <v>17.98747135643179</v>
      </c>
      <c r="E89" s="4">
        <f>CWG!X113/'Feedstock Conversions'!B$9</f>
        <v>21.425531197984323</v>
      </c>
      <c r="F89" s="4">
        <f>DCO!X113/'Feedstock Conversions'!B$8</f>
        <v>12.262756589522956</v>
      </c>
      <c r="G89" s="4">
        <f>'Poultry Fat'!X113/'Feedstock Conversions'!B$10</f>
        <v>14.568145142323566</v>
      </c>
      <c r="H89" s="4">
        <f>UCO!X113/'Feedstock Conversions'!B$4</f>
        <v>42.231380483770295</v>
      </c>
      <c r="I89" s="4">
        <f>'Yellow Grease'!X113/'Feedstock Conversions'!B$3</f>
        <v>42.313909960018385</v>
      </c>
      <c r="L89" s="4">
        <f>'Soybean Oil'!X113</f>
        <v>134.21950017932687</v>
      </c>
      <c r="M89" s="4">
        <f>'Canola Oil'!N113</f>
        <v>103.34455502500003</v>
      </c>
      <c r="N89" s="4">
        <f>BFT!X113</f>
        <v>168.72248132333021</v>
      </c>
      <c r="O89" s="4">
        <f>CWG!X113</f>
        <v>200.86435498110302</v>
      </c>
      <c r="P89" s="4">
        <f>DCO!X113</f>
        <v>112.81736062361119</v>
      </c>
      <c r="Q89" s="4">
        <f>'Poultry Fat'!X113</f>
        <v>118.31033472500008</v>
      </c>
      <c r="R89" s="4">
        <f>UCO!X113</f>
        <v>338.27335767500006</v>
      </c>
      <c r="S89" s="4">
        <f>'Yellow Grease'!X113</f>
        <v>359.66823466015626</v>
      </c>
      <c r="V89" s="12" t="str">
        <f t="shared" si="2"/>
        <v>NO</v>
      </c>
      <c r="W89" s="12" t="str">
        <f t="shared" si="2"/>
        <v>NO</v>
      </c>
      <c r="X89" s="12" t="str">
        <f t="shared" si="2"/>
        <v>YES</v>
      </c>
      <c r="Y89" s="12" t="str">
        <f t="shared" si="1"/>
        <v>YES</v>
      </c>
      <c r="Z89" s="12" t="str">
        <f t="shared" si="1"/>
        <v>NO</v>
      </c>
      <c r="AA89" s="12" t="str">
        <f t="shared" si="1"/>
        <v>NO</v>
      </c>
    </row>
    <row r="90" spans="1:27" x14ac:dyDescent="0.2">
      <c r="A90" s="11">
        <v>44253</v>
      </c>
      <c r="B90" s="4">
        <f>'Soybean Oil'!X114/'Feedstock Conversions'!B$5</f>
        <v>16.556416672799141</v>
      </c>
      <c r="D90" s="4">
        <f>BFT!X114/'Feedstock Conversions'!B$7</f>
        <v>18.132699000651371</v>
      </c>
      <c r="E90" s="4">
        <f>CWG!X114/'Feedstock Conversions'!B$9</f>
        <v>22.821152595317667</v>
      </c>
      <c r="F90" s="4">
        <f>DCO!X114/'Feedstock Conversions'!B$8</f>
        <v>14.420213722638888</v>
      </c>
      <c r="G90" s="4">
        <f>'Poultry Fat'!X114/'Feedstock Conversions'!B$10</f>
        <v>17.016419923181346</v>
      </c>
      <c r="H90" s="4">
        <f>UCO!X114/'Feedstock Conversions'!B$4</f>
        <v>44.834296824843953</v>
      </c>
      <c r="I90" s="4">
        <f>'Yellow Grease'!X114/'Feedstock Conversions'!B$3</f>
        <v>44.325825242886019</v>
      </c>
      <c r="L90" s="4">
        <f>'Soybean Oil'!X114</f>
        <v>124.17312504599357</v>
      </c>
      <c r="M90" s="4">
        <f>'Canola Oil'!N114</f>
        <v>104.65137238099993</v>
      </c>
      <c r="N90" s="4">
        <f>BFT!X114</f>
        <v>170.08471662610987</v>
      </c>
      <c r="O90" s="4">
        <f>CWG!X114</f>
        <v>213.94830558110311</v>
      </c>
      <c r="P90" s="4">
        <f>DCO!X114</f>
        <v>132.66596624827775</v>
      </c>
      <c r="Q90" s="4">
        <f>'Poultry Fat'!X114</f>
        <v>138.19318226614291</v>
      </c>
      <c r="R90" s="4">
        <f>UCO!X114</f>
        <v>359.12271756700005</v>
      </c>
      <c r="S90" s="4">
        <f>'Yellow Grease'!X114</f>
        <v>376.76951456453116</v>
      </c>
      <c r="V90" s="12" t="str">
        <f t="shared" si="2"/>
        <v>NO</v>
      </c>
      <c r="W90" s="12" t="str">
        <f t="shared" si="2"/>
        <v>NO</v>
      </c>
      <c r="X90" s="12" t="str">
        <f t="shared" si="2"/>
        <v>NO</v>
      </c>
      <c r="Y90" s="12" t="str">
        <f t="shared" si="1"/>
        <v>NO</v>
      </c>
      <c r="Z90" s="12" t="str">
        <f t="shared" si="1"/>
        <v>NO</v>
      </c>
      <c r="AA90" s="12" t="str">
        <f t="shared" si="1"/>
        <v>NO</v>
      </c>
    </row>
    <row r="91" spans="1:27" x14ac:dyDescent="0.2">
      <c r="A91" s="11">
        <v>44260</v>
      </c>
      <c r="B91" s="4">
        <f>'Soybean Oil'!X115/'Feedstock Conversions'!B$5</f>
        <v>17.606172204650989</v>
      </c>
      <c r="D91" s="4">
        <f>BFT!X115/'Feedstock Conversions'!B$7</f>
        <v>19.240657110499228</v>
      </c>
      <c r="E91" s="4">
        <f>CWG!X115/'Feedstock Conversions'!B$9</f>
        <v>22.387070013984328</v>
      </c>
      <c r="F91" s="4">
        <f>DCO!X115/'Feedstock Conversions'!B$8</f>
        <v>14.853526132010872</v>
      </c>
      <c r="G91" s="4">
        <f>'Poultry Fat'!X115/'Feedstock Conversions'!B$10</f>
        <v>17.512916328236901</v>
      </c>
      <c r="H91" s="4">
        <f>UCO!X115/'Feedstock Conversions'!B$4</f>
        <v>46.264194434831467</v>
      </c>
      <c r="I91" s="4">
        <f>'Yellow Grease'!X115/'Feedstock Conversions'!B$3</f>
        <v>45.448182874944848</v>
      </c>
      <c r="L91" s="4">
        <f>'Soybean Oil'!X115</f>
        <v>132.04629153488241</v>
      </c>
      <c r="M91" s="4">
        <f>'Canola Oil'!N115</f>
        <v>119.46826218899997</v>
      </c>
      <c r="N91" s="4">
        <f>BFT!X115</f>
        <v>180.47736369648277</v>
      </c>
      <c r="O91" s="4">
        <f>CWG!X115</f>
        <v>209.87878138110307</v>
      </c>
      <c r="P91" s="4">
        <f>DCO!X115</f>
        <v>136.65244041450001</v>
      </c>
      <c r="Q91" s="4">
        <f>'Poultry Fat'!X115</f>
        <v>142.22531232099993</v>
      </c>
      <c r="R91" s="4">
        <f>UCO!X115</f>
        <v>370.57619742300005</v>
      </c>
      <c r="S91" s="4">
        <f>'Yellow Grease'!X115</f>
        <v>386.30955443703124</v>
      </c>
      <c r="V91" s="12" t="str">
        <f t="shared" si="2"/>
        <v>NO</v>
      </c>
      <c r="W91" s="12" t="str">
        <f t="shared" si="2"/>
        <v>NO</v>
      </c>
      <c r="X91" s="12" t="str">
        <f t="shared" si="2"/>
        <v>NO</v>
      </c>
      <c r="Y91" s="12" t="str">
        <f t="shared" si="1"/>
        <v>NO</v>
      </c>
      <c r="Z91" s="12" t="str">
        <f t="shared" si="1"/>
        <v>NO</v>
      </c>
      <c r="AA91" s="12" t="str">
        <f t="shared" si="1"/>
        <v>NO</v>
      </c>
    </row>
    <row r="92" spans="1:27" x14ac:dyDescent="0.2">
      <c r="A92" s="11">
        <v>44267</v>
      </c>
      <c r="B92" s="4">
        <f>'Soybean Oil'!X116/'Feedstock Conversions'!B$5</f>
        <v>16.676561781317652</v>
      </c>
      <c r="D92" s="4">
        <f>BFT!X116/'Feedstock Conversions'!B$7</f>
        <v>22.140579897124216</v>
      </c>
      <c r="E92" s="4">
        <f>CWG!X116/'Feedstock Conversions'!B$9</f>
        <v>23.383757204650987</v>
      </c>
      <c r="F92" s="4">
        <f>DCO!X116/'Feedstock Conversions'!B$8</f>
        <v>16.253707067798921</v>
      </c>
      <c r="G92" s="4">
        <f>'Poultry Fat'!X116/'Feedstock Conversions'!B$10</f>
        <v>19.100681468047927</v>
      </c>
      <c r="H92" s="4">
        <f>UCO!X116/'Feedstock Conversions'!B$4</f>
        <v>48.154013093945061</v>
      </c>
      <c r="I92" s="4">
        <f>'Yellow Grease'!X116/'Feedstock Conversions'!B$3</f>
        <v>47.610665811902585</v>
      </c>
      <c r="L92" s="4">
        <f>'Soybean Oil'!X116</f>
        <v>125.07421335988238</v>
      </c>
      <c r="M92" s="4">
        <f>'Canola Oil'!N116</f>
        <v>112.06213744749994</v>
      </c>
      <c r="N92" s="4">
        <f>BFT!X116</f>
        <v>207.67863943502516</v>
      </c>
      <c r="O92" s="4">
        <f>CWG!X116</f>
        <v>219.222723793603</v>
      </c>
      <c r="P92" s="4">
        <f>DCO!X116</f>
        <v>149.53410502375004</v>
      </c>
      <c r="Q92" s="4">
        <f>'Poultry Fat'!X116</f>
        <v>155.11981764892857</v>
      </c>
      <c r="R92" s="4">
        <f>UCO!X116</f>
        <v>385.71364488249992</v>
      </c>
      <c r="S92" s="4">
        <f>'Yellow Grease'!X116</f>
        <v>404.69065940117196</v>
      </c>
      <c r="V92" s="12" t="str">
        <f t="shared" si="2"/>
        <v>NO</v>
      </c>
      <c r="W92" s="12" t="str">
        <f t="shared" si="2"/>
        <v>NO</v>
      </c>
      <c r="X92" s="12" t="str">
        <f t="shared" si="2"/>
        <v>NO</v>
      </c>
      <c r="Y92" s="12" t="str">
        <f t="shared" si="1"/>
        <v>NO</v>
      </c>
      <c r="Z92" s="12" t="str">
        <f t="shared" si="1"/>
        <v>NO</v>
      </c>
      <c r="AA92" s="12" t="str">
        <f t="shared" si="1"/>
        <v>NO</v>
      </c>
    </row>
    <row r="93" spans="1:27" x14ac:dyDescent="0.2">
      <c r="A93" s="11">
        <v>44274</v>
      </c>
      <c r="B93" s="4">
        <f>'Soybean Oil'!X117/'Feedstock Conversions'!B$5</f>
        <v>15.370503101132469</v>
      </c>
      <c r="D93" s="4">
        <f>BFT!X117/'Feedstock Conversions'!B$7</f>
        <v>20.32355623129536</v>
      </c>
      <c r="E93" s="4">
        <f>CWG!X117/'Feedstock Conversions'!B$9</f>
        <v>21.267111619984316</v>
      </c>
      <c r="F93" s="4">
        <f>DCO!X117/'Feedstock Conversions'!B$8</f>
        <v>15.353364890206823</v>
      </c>
      <c r="G93" s="4">
        <f>'Poultry Fat'!X117/'Feedstock Conversions'!B$10</f>
        <v>18.080648048329017</v>
      </c>
      <c r="H93" s="4">
        <f>UCO!X117/'Feedstock Conversions'!B$4</f>
        <v>47.767819117946317</v>
      </c>
      <c r="I93" s="4">
        <f>'Yellow Grease'!X117/'Feedstock Conversions'!B$3</f>
        <v>46.711998459195762</v>
      </c>
      <c r="L93" s="4">
        <f>'Soybean Oil'!X117</f>
        <v>115.27877325849352</v>
      </c>
      <c r="M93" s="4">
        <f>'Canola Oil'!N117</f>
        <v>106.81056104424988</v>
      </c>
      <c r="N93" s="4">
        <f>BFT!X117</f>
        <v>190.63495744955048</v>
      </c>
      <c r="O93" s="4">
        <f>CWG!X117</f>
        <v>199.37917143735297</v>
      </c>
      <c r="P93" s="4">
        <f>DCO!X117</f>
        <v>141.25095698990276</v>
      </c>
      <c r="Q93" s="4">
        <f>'Poultry Fat'!X117</f>
        <v>146.83595624182135</v>
      </c>
      <c r="R93" s="4">
        <f>UCO!X117</f>
        <v>382.62023113474999</v>
      </c>
      <c r="S93" s="4">
        <f>'Yellow Grease'!X117</f>
        <v>397.05198690316399</v>
      </c>
      <c r="V93" s="12" t="str">
        <f t="shared" si="2"/>
        <v>NO</v>
      </c>
      <c r="W93" s="12" t="str">
        <f t="shared" si="2"/>
        <v>NO</v>
      </c>
      <c r="X93" s="12" t="str">
        <f t="shared" si="2"/>
        <v>NO</v>
      </c>
      <c r="Y93" s="12" t="str">
        <f t="shared" si="1"/>
        <v>NO</v>
      </c>
      <c r="Z93" s="12" t="str">
        <f t="shared" si="1"/>
        <v>NO</v>
      </c>
      <c r="AA93" s="12" t="str">
        <f t="shared" si="1"/>
        <v>NO</v>
      </c>
    </row>
    <row r="94" spans="1:27" x14ac:dyDescent="0.2">
      <c r="A94" s="11">
        <v>44281</v>
      </c>
      <c r="B94" s="4">
        <f>'Soybean Oil'!X118/'Feedstock Conversions'!B$5</f>
        <v>13.299027843169521</v>
      </c>
      <c r="D94" s="4">
        <f>BFT!X118/'Feedstock Conversions'!B$7</f>
        <v>14.34057558104239</v>
      </c>
      <c r="E94" s="4">
        <f>CWG!X118/'Feedstock Conversions'!B$9</f>
        <v>19.451259048650996</v>
      </c>
      <c r="F94" s="4">
        <f>DCO!X118/'Feedstock Conversions'!B$8</f>
        <v>14.467095742687205</v>
      </c>
      <c r="G94" s="4">
        <f>'Poultry Fat'!X118/'Feedstock Conversions'!B$10</f>
        <v>17.055475255484637</v>
      </c>
      <c r="H94" s="4">
        <f>UCO!X118/'Feedstock Conversions'!B$4</f>
        <v>46.121537818601752</v>
      </c>
      <c r="I94" s="4">
        <f>'Yellow Grease'!X118/'Feedstock Conversions'!B$3</f>
        <v>44.896107633327212</v>
      </c>
      <c r="L94" s="4">
        <f>'Soybean Oil'!X118</f>
        <v>99.742708823771409</v>
      </c>
      <c r="M94" s="4">
        <f>'Canola Oil'!N118</f>
        <v>90.628447861000041</v>
      </c>
      <c r="N94" s="4">
        <f>BFT!X118</f>
        <v>134.51459895017763</v>
      </c>
      <c r="O94" s="4">
        <f>CWG!X118</f>
        <v>182.35555358110309</v>
      </c>
      <c r="P94" s="4">
        <f>DCO!X118</f>
        <v>133.09728083272228</v>
      </c>
      <c r="Q94" s="4">
        <f>'Poultry Fat'!X118</f>
        <v>138.510357129</v>
      </c>
      <c r="R94" s="4">
        <f>UCO!X118</f>
        <v>369.43351792700003</v>
      </c>
      <c r="S94" s="4">
        <f>'Yellow Grease'!X118</f>
        <v>381.61691488328131</v>
      </c>
      <c r="V94" s="12" t="str">
        <f t="shared" si="2"/>
        <v>NO</v>
      </c>
      <c r="W94" s="12" t="str">
        <f t="shared" si="2"/>
        <v>NO</v>
      </c>
      <c r="X94" s="12" t="str">
        <f t="shared" si="2"/>
        <v>NO</v>
      </c>
      <c r="Y94" s="12" t="str">
        <f t="shared" si="1"/>
        <v>NO</v>
      </c>
      <c r="Z94" s="12" t="str">
        <f t="shared" si="1"/>
        <v>NO</v>
      </c>
      <c r="AA94" s="12" t="str">
        <f t="shared" si="1"/>
        <v>NO</v>
      </c>
    </row>
    <row r="95" spans="1:27" x14ac:dyDescent="0.2">
      <c r="A95" s="11">
        <v>44288</v>
      </c>
      <c r="B95" s="4">
        <f>'Soybean Oil'!X119/'Feedstock Conversions'!B$5</f>
        <v>14.670778210416408</v>
      </c>
      <c r="D95" s="4">
        <f>BFT!X119/'Feedstock Conversions'!B$7</f>
        <v>11.524901926612188</v>
      </c>
      <c r="E95" s="4">
        <f>CWG!X119/'Feedstock Conversions'!B$9</f>
        <v>17.478978507823808</v>
      </c>
      <c r="F95" s="4">
        <f>DCO!X119/'Feedstock Conversions'!B$8</f>
        <v>12.708140378789247</v>
      </c>
      <c r="G95" s="4">
        <f>'Poultry Fat'!X119/'Feedstock Conversions'!B$10</f>
        <v>15.048977545024909</v>
      </c>
      <c r="H95" s="4">
        <f>UCO!X119/'Feedstock Conversions'!B$4</f>
        <v>43.717121820536832</v>
      </c>
      <c r="I95" s="4">
        <f>'Yellow Grease'!X119/'Feedstock Conversions'!B$3</f>
        <v>42.289607082123148</v>
      </c>
      <c r="L95" s="4">
        <f>'Soybean Oil'!X119</f>
        <v>110.03083657812306</v>
      </c>
      <c r="M95" s="4">
        <f>'Canola Oil'!N119</f>
        <v>56.936301147499989</v>
      </c>
      <c r="N95" s="4">
        <f>BFT!X119</f>
        <v>108.10358007162233</v>
      </c>
      <c r="O95" s="4">
        <f>CWG!X119</f>
        <v>163.86542351084819</v>
      </c>
      <c r="P95" s="4">
        <f>DCO!X119</f>
        <v>116.91489148486107</v>
      </c>
      <c r="Q95" s="4">
        <f>'Poultry Fat'!X119</f>
        <v>122.21525480607147</v>
      </c>
      <c r="R95" s="4">
        <f>UCO!X119</f>
        <v>350.17414578250003</v>
      </c>
      <c r="S95" s="4">
        <f>'Yellow Grease'!X119</f>
        <v>359.46166019804673</v>
      </c>
      <c r="V95" s="12" t="str">
        <f t="shared" si="2"/>
        <v>NO</v>
      </c>
      <c r="W95" s="12" t="str">
        <f t="shared" si="2"/>
        <v>NO</v>
      </c>
      <c r="X95" s="12" t="str">
        <f t="shared" si="2"/>
        <v>NO</v>
      </c>
      <c r="Y95" s="12" t="str">
        <f t="shared" si="1"/>
        <v>NO</v>
      </c>
      <c r="Z95" s="12" t="str">
        <f t="shared" si="1"/>
        <v>NO</v>
      </c>
      <c r="AA95" s="12" t="str">
        <f t="shared" si="1"/>
        <v>NO</v>
      </c>
    </row>
    <row r="96" spans="1:27" x14ac:dyDescent="0.2">
      <c r="A96" s="11">
        <v>44295</v>
      </c>
      <c r="B96" s="4">
        <f>'Soybean Oil'!X120/'Feedstock Conversions'!B$5</f>
        <v>14.087143596342337</v>
      </c>
      <c r="D96" s="4">
        <f>BFT!X120/'Feedstock Conversions'!B$7</f>
        <v>12.536827325484667</v>
      </c>
      <c r="E96" s="4">
        <f>CWG!X120/'Feedstock Conversions'!B$9</f>
        <v>17.672867785157148</v>
      </c>
      <c r="F96" s="4">
        <f>DCO!X120/'Feedstock Conversions'!B$8</f>
        <v>11.534854956681761</v>
      </c>
      <c r="G96" s="4">
        <f>'Poultry Fat'!X120/'Feedstock Conversions'!B$10</f>
        <v>13.694180712638051</v>
      </c>
      <c r="H96" s="4">
        <f>UCO!X120/'Feedstock Conversions'!B$4</f>
        <v>43.712151240886399</v>
      </c>
      <c r="I96" s="4">
        <f>'Yellow Grease'!X120/'Feedstock Conversions'!B$3</f>
        <v>42.241681268207728</v>
      </c>
      <c r="L96" s="4">
        <f>'Soybean Oil'!X120</f>
        <v>105.65357697256752</v>
      </c>
      <c r="M96" s="4">
        <f>'Canola Oil'!N120</f>
        <v>29.403866398499872</v>
      </c>
      <c r="N96" s="4">
        <f>BFT!X120</f>
        <v>117.5954403130462</v>
      </c>
      <c r="O96" s="4">
        <f>CWG!X120</f>
        <v>165.68313548584825</v>
      </c>
      <c r="P96" s="4">
        <f>DCO!X120</f>
        <v>106.12066560147218</v>
      </c>
      <c r="Q96" s="4">
        <f>'Poultry Fat'!X120</f>
        <v>111.21272393078573</v>
      </c>
      <c r="R96" s="4">
        <f>UCO!X120</f>
        <v>350.13433143950004</v>
      </c>
      <c r="S96" s="4">
        <f>'Yellow Grease'!X120</f>
        <v>359.05429077976567</v>
      </c>
      <c r="V96" s="12" t="str">
        <f t="shared" si="2"/>
        <v>NO</v>
      </c>
      <c r="W96" s="12" t="str">
        <f t="shared" si="2"/>
        <v>NO</v>
      </c>
      <c r="X96" s="12" t="str">
        <f t="shared" si="2"/>
        <v>NO</v>
      </c>
      <c r="Y96" s="12" t="str">
        <f t="shared" si="1"/>
        <v>NO</v>
      </c>
      <c r="Z96" s="12" t="str">
        <f t="shared" si="1"/>
        <v>NO</v>
      </c>
      <c r="AA96" s="12" t="str">
        <f t="shared" si="1"/>
        <v>NO</v>
      </c>
    </row>
    <row r="97" spans="1:27" x14ac:dyDescent="0.2">
      <c r="A97" s="11">
        <v>44302</v>
      </c>
      <c r="B97" s="4">
        <f>'Soybean Oil'!X121/'Feedstock Conversions'!B$5</f>
        <v>10.326739398564541</v>
      </c>
      <c r="D97" s="4">
        <f>BFT!X121/'Feedstock Conversions'!B$7</f>
        <v>14.422998623977673</v>
      </c>
      <c r="E97" s="4">
        <f>CWG!X121/'Feedstock Conversions'!B$9</f>
        <v>18.135630230490477</v>
      </c>
      <c r="F97" s="4">
        <f>DCO!X121/'Feedstock Conversions'!B$8</f>
        <v>9.8652283091998889</v>
      </c>
      <c r="G97" s="4">
        <f>'Poultry Fat'!X121/'Feedstock Conversions'!B$10</f>
        <v>11.810135915749253</v>
      </c>
      <c r="H97" s="4">
        <f>UCO!X121/'Feedstock Conversions'!B$4</f>
        <v>44.086402777840199</v>
      </c>
      <c r="I97" s="4">
        <f>'Yellow Grease'!X121/'Feedstock Conversions'!B$3</f>
        <v>42.606797719108457</v>
      </c>
      <c r="L97" s="4">
        <f>'Soybean Oil'!X121</f>
        <v>77.450545489234059</v>
      </c>
      <c r="M97" s="4">
        <f>'Canola Oil'!N121</f>
        <v>10.588784271500003</v>
      </c>
      <c r="N97" s="4">
        <f>BFT!X121</f>
        <v>135.28772709291059</v>
      </c>
      <c r="O97" s="4">
        <f>CWG!X121</f>
        <v>170.02153341084824</v>
      </c>
      <c r="P97" s="4">
        <f>DCO!X121</f>
        <v>90.760100444638965</v>
      </c>
      <c r="Q97" s="4">
        <f>'Poultry Fat'!X121</f>
        <v>95.912082127785652</v>
      </c>
      <c r="R97" s="4">
        <f>UCO!X121</f>
        <v>353.13208625049998</v>
      </c>
      <c r="S97" s="4">
        <f>'Yellow Grease'!X121</f>
        <v>362.1577806124219</v>
      </c>
      <c r="V97" s="12" t="str">
        <f t="shared" si="2"/>
        <v>NO</v>
      </c>
      <c r="W97" s="12" t="str">
        <f t="shared" si="2"/>
        <v>NO</v>
      </c>
      <c r="X97" s="12" t="str">
        <f t="shared" si="2"/>
        <v>NO</v>
      </c>
      <c r="Y97" s="12" t="str">
        <f t="shared" si="1"/>
        <v>NO</v>
      </c>
      <c r="Z97" s="12" t="str">
        <f t="shared" si="1"/>
        <v>NO</v>
      </c>
      <c r="AA97" s="12" t="str">
        <f t="shared" si="1"/>
        <v>NO</v>
      </c>
    </row>
    <row r="98" spans="1:27" x14ac:dyDescent="0.2">
      <c r="A98" s="11">
        <v>44309</v>
      </c>
      <c r="B98" s="4">
        <f>'Soybean Oil'!X122/'Feedstock Conversions'!B$5</f>
        <v>1.139787388564552</v>
      </c>
      <c r="D98" s="4">
        <f>BFT!X122/'Feedstock Conversions'!B$7</f>
        <v>15.230137949780865</v>
      </c>
      <c r="E98" s="4">
        <f>CWG!X122/'Feedstock Conversions'!B$9</f>
        <v>18.798737799823822</v>
      </c>
      <c r="F98" s="4">
        <f>DCO!X122/'Feedstock Conversions'!B$8</f>
        <v>10.699651059009662</v>
      </c>
      <c r="G98" s="4">
        <f>'Poultry Fat'!X122/'Feedstock Conversions'!B$10</f>
        <v>12.738012623872356</v>
      </c>
      <c r="H98" s="4">
        <f>UCO!X122/'Feedstock Conversions'!B$4</f>
        <v>44.939346341573035</v>
      </c>
      <c r="I98" s="4">
        <f>'Yellow Grease'!X122/'Feedstock Conversions'!B$3</f>
        <v>43.381250118455881</v>
      </c>
      <c r="L98" s="4">
        <f>'Soybean Oil'!X122</f>
        <v>8.5484054142341392</v>
      </c>
      <c r="M98" s="4">
        <f>'Canola Oil'!N122</f>
        <v>-33.044043571999964</v>
      </c>
      <c r="N98" s="4">
        <f>BFT!X122</f>
        <v>142.85869396894452</v>
      </c>
      <c r="O98" s="4">
        <f>CWG!X122</f>
        <v>176.23816687334835</v>
      </c>
      <c r="P98" s="4">
        <f>DCO!X122</f>
        <v>98.436789742888891</v>
      </c>
      <c r="Q98" s="4">
        <f>'Poultry Fat'!X122</f>
        <v>103.44752352057139</v>
      </c>
      <c r="R98" s="4">
        <f>UCO!X122</f>
        <v>359.96416419600001</v>
      </c>
      <c r="S98" s="4">
        <f>'Yellow Grease'!X122</f>
        <v>368.740626006875</v>
      </c>
      <c r="V98" s="12" t="str">
        <f t="shared" si="2"/>
        <v>NO</v>
      </c>
      <c r="W98" s="12" t="str">
        <f t="shared" si="2"/>
        <v>NO</v>
      </c>
      <c r="X98" s="12" t="str">
        <f t="shared" si="2"/>
        <v>NO</v>
      </c>
      <c r="Y98" s="12" t="str">
        <f t="shared" si="1"/>
        <v>NO</v>
      </c>
      <c r="Z98" s="12" t="str">
        <f t="shared" si="1"/>
        <v>NO</v>
      </c>
      <c r="AA98" s="12" t="str">
        <f t="shared" si="1"/>
        <v>NO</v>
      </c>
    </row>
    <row r="99" spans="1:27" x14ac:dyDescent="0.2">
      <c r="A99" s="11">
        <v>44316</v>
      </c>
      <c r="B99" s="4">
        <f>'Soybean Oil'!X123/'Feedstock Conversions'!B$5</f>
        <v>1.2743366948608581</v>
      </c>
      <c r="D99" s="4">
        <f>BFT!X123/'Feedstock Conversions'!B$7</f>
        <v>18.086495735393964</v>
      </c>
      <c r="E99" s="4">
        <f>CWG!X123/'Feedstock Conversions'!B$9</f>
        <v>21.357179963823818</v>
      </c>
      <c r="F99" s="4">
        <f>DCO!X123/'Feedstock Conversions'!B$8</f>
        <v>13.612010182086355</v>
      </c>
      <c r="G99" s="4">
        <f>'Poultry Fat'!X123/'Feedstock Conversions'!B$10</f>
        <v>16.037080145261211</v>
      </c>
      <c r="H99" s="4">
        <f>UCO!X123/'Feedstock Conversions'!B$4</f>
        <v>48.133312946379533</v>
      </c>
      <c r="I99" s="4">
        <f>'Yellow Grease'!X123/'Feedstock Conversions'!B$3</f>
        <v>46.332150707159919</v>
      </c>
      <c r="L99" s="4">
        <f>'Soybean Oil'!X123</f>
        <v>9.5575252114564364</v>
      </c>
      <c r="M99" s="4">
        <f>'Canola Oil'!N123</f>
        <v>-62.93529637849997</v>
      </c>
      <c r="N99" s="4">
        <f>BFT!X123</f>
        <v>169.65132999799539</v>
      </c>
      <c r="O99" s="4">
        <f>CWG!X123</f>
        <v>200.2235621608483</v>
      </c>
      <c r="P99" s="4">
        <f>DCO!X123</f>
        <v>125.23049367519445</v>
      </c>
      <c r="Q99" s="4">
        <f>'Poultry Fat'!X123</f>
        <v>130.23980070635719</v>
      </c>
      <c r="R99" s="4">
        <f>UCO!X123</f>
        <v>385.54783670050006</v>
      </c>
      <c r="S99" s="4">
        <f>'Yellow Grease'!X123</f>
        <v>393.82328101085932</v>
      </c>
      <c r="V99" s="12" t="str">
        <f t="shared" si="2"/>
        <v>NO</v>
      </c>
      <c r="W99" s="12" t="str">
        <f t="shared" si="2"/>
        <v>NO</v>
      </c>
      <c r="X99" s="12" t="str">
        <f t="shared" si="2"/>
        <v>NO</v>
      </c>
      <c r="Y99" s="12" t="str">
        <f t="shared" si="1"/>
        <v>NO</v>
      </c>
      <c r="Z99" s="12" t="str">
        <f t="shared" si="1"/>
        <v>NO</v>
      </c>
      <c r="AA99" s="12" t="str">
        <f t="shared" si="1"/>
        <v>NO</v>
      </c>
    </row>
    <row r="100" spans="1:27" x14ac:dyDescent="0.2">
      <c r="A100" s="11">
        <v>44323</v>
      </c>
      <c r="B100" s="4">
        <f>'Soybean Oil'!X124/'Feedstock Conversions'!B$5</f>
        <v>3.535621291157137</v>
      </c>
      <c r="D100" s="4">
        <f>BFT!X124/'Feedstock Conversions'!B$7</f>
        <v>21.587335294173901</v>
      </c>
      <c r="E100" s="4">
        <f>CWG!X124/'Feedstock Conversions'!B$9</f>
        <v>24.964945417157161</v>
      </c>
      <c r="F100" s="4">
        <f>DCO!X124/'Feedstock Conversions'!B$8</f>
        <v>17.977263606875006</v>
      </c>
      <c r="G100" s="4">
        <f>'Poultry Fat'!X124/'Feedstock Conversions'!B$10</f>
        <v>21.012089288006937</v>
      </c>
      <c r="H100" s="4">
        <f>UCO!X124/'Feedstock Conversions'!B$4</f>
        <v>52.578153674843954</v>
      </c>
      <c r="I100" s="4">
        <f>'Yellow Grease'!X124/'Feedstock Conversions'!B$3</f>
        <v>50.477874156884191</v>
      </c>
      <c r="L100" s="4">
        <f>'Soybean Oil'!X124</f>
        <v>26.517159683678528</v>
      </c>
      <c r="M100" s="4">
        <f>'Canola Oil'!N124</f>
        <v>-48.043619273499985</v>
      </c>
      <c r="N100" s="4">
        <f>BFT!X124</f>
        <v>202.48920505935121</v>
      </c>
      <c r="O100" s="4">
        <f>CWG!X124</f>
        <v>234.04636328584837</v>
      </c>
      <c r="P100" s="4">
        <f>DCO!X124</f>
        <v>165.39082518325006</v>
      </c>
      <c r="Q100" s="4">
        <f>'Poultry Fat'!X124</f>
        <v>170.64267912278569</v>
      </c>
      <c r="R100" s="4">
        <f>UCO!X124</f>
        <v>421.15101093550004</v>
      </c>
      <c r="S100" s="4">
        <f>'Yellow Grease'!X124</f>
        <v>429.06193033351565</v>
      </c>
      <c r="V100" s="12" t="str">
        <f t="shared" si="2"/>
        <v>NO</v>
      </c>
      <c r="W100" s="12" t="str">
        <f t="shared" si="2"/>
        <v>NO</v>
      </c>
      <c r="X100" s="12" t="str">
        <f t="shared" si="2"/>
        <v>NO</v>
      </c>
      <c r="Y100" s="12" t="str">
        <f t="shared" si="1"/>
        <v>NO</v>
      </c>
      <c r="Z100" s="12" t="str">
        <f t="shared" si="1"/>
        <v>NO</v>
      </c>
      <c r="AA100" s="12" t="str">
        <f t="shared" si="1"/>
        <v>NO</v>
      </c>
    </row>
    <row r="101" spans="1:27" x14ac:dyDescent="0.2">
      <c r="A101" s="11">
        <v>44330</v>
      </c>
      <c r="B101" s="4">
        <f>'Soybean Oil'!X125/'Feedstock Conversions'!B$5</f>
        <v>-0.49012111365768762</v>
      </c>
      <c r="D101" s="4">
        <f>BFT!X125/'Feedstock Conversions'!B$7</f>
        <v>25.06371848031463</v>
      </c>
      <c r="E101" s="4">
        <f>CWG!X125/'Feedstock Conversions'!B$9</f>
        <v>28.110191074490487</v>
      </c>
      <c r="F101" s="4">
        <f>DCO!X125/'Feedstock Conversions'!B$8</f>
        <v>19.110031867089379</v>
      </c>
      <c r="G101" s="4">
        <f>'Poultry Fat'!X125/'Feedstock Conversions'!B$10</f>
        <v>22.305702197315071</v>
      </c>
      <c r="H101" s="4">
        <f>UCO!X125/'Feedstock Conversions'!B$4</f>
        <v>56.438306263420714</v>
      </c>
      <c r="I101" s="4">
        <f>'Yellow Grease'!X125/'Feedstock Conversions'!B$3</f>
        <v>54.204151188051462</v>
      </c>
      <c r="L101" s="4">
        <f>'Soybean Oil'!X125</f>
        <v>-3.675908352432657</v>
      </c>
      <c r="M101" s="4">
        <f>'Canola Oil'!N125</f>
        <v>-28.295503690000032</v>
      </c>
      <c r="N101" s="4">
        <f>BFT!X125</f>
        <v>235.09767934535125</v>
      </c>
      <c r="O101" s="4">
        <f>CWG!X125</f>
        <v>263.5330413233483</v>
      </c>
      <c r="P101" s="4">
        <f>DCO!X125</f>
        <v>175.81229317722227</v>
      </c>
      <c r="Q101" s="4">
        <f>'Poultry Fat'!X125</f>
        <v>181.1483251614286</v>
      </c>
      <c r="R101" s="4">
        <f>UCO!X125</f>
        <v>452.0708331699999</v>
      </c>
      <c r="S101" s="4">
        <f>'Yellow Grease'!X125</f>
        <v>460.73528509843743</v>
      </c>
      <c r="V101" s="12" t="str">
        <f t="shared" si="2"/>
        <v>NO</v>
      </c>
      <c r="W101" s="12" t="str">
        <f t="shared" si="2"/>
        <v>NO</v>
      </c>
      <c r="X101" s="12" t="str">
        <f t="shared" si="2"/>
        <v>NO</v>
      </c>
      <c r="Y101" s="12" t="str">
        <f t="shared" si="1"/>
        <v>NO</v>
      </c>
      <c r="Z101" s="12" t="str">
        <f t="shared" si="1"/>
        <v>NO</v>
      </c>
      <c r="AA101" s="12" t="str">
        <f t="shared" si="1"/>
        <v>NO</v>
      </c>
    </row>
    <row r="102" spans="1:27" x14ac:dyDescent="0.2">
      <c r="A102" s="11">
        <v>44337</v>
      </c>
      <c r="B102" s="4">
        <f>'Soybean Oil'!X126/'Feedstock Conversions'!B$5</f>
        <v>-5.2839711314354494</v>
      </c>
      <c r="D102" s="4">
        <f>BFT!X126/'Feedstock Conversions'!B$7</f>
        <v>23.903988768457445</v>
      </c>
      <c r="E102" s="4">
        <f>CWG!X126/'Feedstock Conversions'!B$9</f>
        <v>27.637445805157139</v>
      </c>
      <c r="F102" s="4">
        <f>DCO!X126/'Feedstock Conversions'!B$8</f>
        <v>18.224825956727042</v>
      </c>
      <c r="G102" s="4">
        <f>'Poultry Fat'!X126/'Feedstock Conversions'!B$10</f>
        <v>21.307119999495725</v>
      </c>
      <c r="H102" s="4">
        <f>UCO!X126/'Feedstock Conversions'!B$4</f>
        <v>56.644655812983764</v>
      </c>
      <c r="I102" s="4">
        <f>'Yellow Grease'!X126/'Feedstock Conversions'!B$3</f>
        <v>54.434595882683816</v>
      </c>
      <c r="L102" s="4">
        <f>'Soybean Oil'!X126</f>
        <v>-39.62978348576587</v>
      </c>
      <c r="M102" s="4">
        <f>'Canola Oil'!N126</f>
        <v>-31.038836334000166</v>
      </c>
      <c r="N102" s="4">
        <f>BFT!X126</f>
        <v>224.21941464813085</v>
      </c>
      <c r="O102" s="4">
        <f>CWG!X126</f>
        <v>259.10105442334816</v>
      </c>
      <c r="P102" s="4">
        <f>DCO!X126</f>
        <v>167.66839880188877</v>
      </c>
      <c r="Q102" s="4">
        <f>'Poultry Fat'!X126</f>
        <v>173.03867270257138</v>
      </c>
      <c r="R102" s="4">
        <f>UCO!X126</f>
        <v>453.72369306199994</v>
      </c>
      <c r="S102" s="4">
        <f>'Yellow Grease'!X126</f>
        <v>462.69406500281241</v>
      </c>
      <c r="V102" s="12" t="str">
        <f t="shared" si="2"/>
        <v>NO</v>
      </c>
      <c r="W102" s="12" t="str">
        <f t="shared" si="2"/>
        <v>NO</v>
      </c>
      <c r="X102" s="12" t="str">
        <f t="shared" si="2"/>
        <v>NO</v>
      </c>
      <c r="Y102" s="12" t="str">
        <f t="shared" si="1"/>
        <v>NO</v>
      </c>
      <c r="Z102" s="12" t="str">
        <f t="shared" si="1"/>
        <v>NO</v>
      </c>
      <c r="AA102" s="12" t="str">
        <f t="shared" si="1"/>
        <v>NO</v>
      </c>
    </row>
    <row r="103" spans="1:27" x14ac:dyDescent="0.2">
      <c r="A103" s="11">
        <v>44344</v>
      </c>
      <c r="B103" s="4">
        <f>'Soybean Oil'!X127/'Feedstock Conversions'!B$5</f>
        <v>-4.1666197973613786</v>
      </c>
      <c r="D103" s="4">
        <f>BFT!X127/'Feedstock Conversions'!B$7</f>
        <v>24.086284488098954</v>
      </c>
      <c r="E103" s="4">
        <f>CWG!X127/'Feedstock Conversions'!B$9</f>
        <v>26.578325669157152</v>
      </c>
      <c r="F103" s="4">
        <f>DCO!X127/'Feedstock Conversions'!B$8</f>
        <v>18.402098675138891</v>
      </c>
      <c r="G103" s="4">
        <f>'Poultry Fat'!X127/'Feedstock Conversions'!B$10</f>
        <v>21.520942510857864</v>
      </c>
      <c r="H103" s="4">
        <f>UCO!X127/'Feedstock Conversions'!B$4</f>
        <v>56.077082113483151</v>
      </c>
      <c r="I103" s="4">
        <f>'Yellow Grease'!X127/'Feedstock Conversions'!B$3</f>
        <v>54.147658200937499</v>
      </c>
      <c r="L103" s="4">
        <f>'Soybean Oil'!X127</f>
        <v>-31.24964848021034</v>
      </c>
      <c r="M103" s="4">
        <f>'Canola Oil'!N127</f>
        <v>-22.276728652999964</v>
      </c>
      <c r="N103" s="4">
        <f>BFT!X127</f>
        <v>225.9293484983682</v>
      </c>
      <c r="O103" s="4">
        <f>CWG!X127</f>
        <v>249.17180314834832</v>
      </c>
      <c r="P103" s="4">
        <f>DCO!X127</f>
        <v>169.2993078112778</v>
      </c>
      <c r="Q103" s="4">
        <f>'Poultry Fat'!X127</f>
        <v>174.77516095442854</v>
      </c>
      <c r="R103" s="4">
        <f>UCO!X127</f>
        <v>449.17742772900004</v>
      </c>
      <c r="S103" s="4">
        <f>'Yellow Grease'!X127</f>
        <v>460.25509470796874</v>
      </c>
      <c r="V103" s="12" t="str">
        <f t="shared" si="2"/>
        <v>NO</v>
      </c>
      <c r="W103" s="12" t="str">
        <f t="shared" si="2"/>
        <v>NO</v>
      </c>
      <c r="X103" s="12" t="str">
        <f t="shared" si="2"/>
        <v>NO</v>
      </c>
      <c r="Y103" s="12" t="str">
        <f t="shared" si="1"/>
        <v>NO</v>
      </c>
      <c r="Z103" s="12" t="str">
        <f t="shared" si="1"/>
        <v>NO</v>
      </c>
      <c r="AA103" s="12" t="str">
        <f t="shared" si="1"/>
        <v>NO</v>
      </c>
    </row>
    <row r="104" spans="1:27" x14ac:dyDescent="0.2">
      <c r="A104" s="11">
        <v>44351</v>
      </c>
      <c r="B104" s="4">
        <f>'Soybean Oil'!X128/'Feedstock Conversions'!B$5</f>
        <v>-6.7909180719910029</v>
      </c>
      <c r="D104" s="4">
        <f>BFT!X128/'Feedstock Conversions'!B$7</f>
        <v>25.187753313126951</v>
      </c>
      <c r="E104" s="4">
        <f>CWG!X128/'Feedstock Conversions'!B$9</f>
        <v>27.072247624490469</v>
      </c>
      <c r="F104" s="4">
        <f>DCO!X128/'Feedstock Conversions'!B$8</f>
        <v>19.251695738352957</v>
      </c>
      <c r="G104" s="4">
        <f>'Poultry Fat'!X128/'Feedstock Conversions'!B$10</f>
        <v>22.485949279931333</v>
      </c>
      <c r="H104" s="4">
        <f>UCO!X128/'Feedstock Conversions'!B$4</f>
        <v>57.180452735799001</v>
      </c>
      <c r="I104" s="4">
        <f>'Yellow Grease'!X128/'Feedstock Conversions'!B$3</f>
        <v>54.955187900022977</v>
      </c>
      <c r="L104" s="4">
        <f>'Soybean Oil'!X128</f>
        <v>-50.931885539932523</v>
      </c>
      <c r="M104" s="4">
        <f>'Canola Oil'!N128</f>
        <v>-15.60031295875001</v>
      </c>
      <c r="N104" s="4">
        <f>BFT!X128</f>
        <v>236.26112607713083</v>
      </c>
      <c r="O104" s="4">
        <f>CWG!X128</f>
        <v>253.80232147959816</v>
      </c>
      <c r="P104" s="4">
        <f>DCO!X128</f>
        <v>177.1156007928472</v>
      </c>
      <c r="Q104" s="4">
        <f>'Poultry Fat'!X128</f>
        <v>182.61214176053568</v>
      </c>
      <c r="R104" s="4">
        <f>UCO!X128</f>
        <v>458.01542641374999</v>
      </c>
      <c r="S104" s="4">
        <f>'Yellow Grease'!X128</f>
        <v>467.11909715019533</v>
      </c>
      <c r="V104" s="12" t="str">
        <f t="shared" si="2"/>
        <v>NO</v>
      </c>
      <c r="W104" s="12" t="str">
        <f t="shared" si="2"/>
        <v>NO</v>
      </c>
      <c r="X104" s="12" t="str">
        <f t="shared" si="2"/>
        <v>NO</v>
      </c>
      <c r="Y104" s="12" t="str">
        <f t="shared" si="1"/>
        <v>NO</v>
      </c>
      <c r="Z104" s="12" t="str">
        <f t="shared" si="1"/>
        <v>NO</v>
      </c>
      <c r="AA104" s="12" t="str">
        <f t="shared" si="1"/>
        <v>NO</v>
      </c>
    </row>
    <row r="105" spans="1:27" x14ac:dyDescent="0.2">
      <c r="A105" s="11">
        <v>44358</v>
      </c>
      <c r="B105" s="4">
        <f>'Soybean Oil'!X129/'Feedstock Conversions'!B$5</f>
        <v>-7.9111642299539655</v>
      </c>
      <c r="D105" s="4">
        <f>BFT!X129/'Feedstock Conversions'!B$7</f>
        <v>24.315940827631312</v>
      </c>
      <c r="E105" s="4">
        <f>CWG!X129/'Feedstock Conversions'!B$9</f>
        <v>25.817933626490472</v>
      </c>
      <c r="F105" s="4">
        <f>DCO!X129/'Feedstock Conversions'!B$8</f>
        <v>17.225931600887684</v>
      </c>
      <c r="G105" s="4">
        <f>'Poultry Fat'!X129/'Feedstock Conversions'!B$10</f>
        <v>20.185719940936234</v>
      </c>
      <c r="H105" s="4">
        <f>UCO!X129/'Feedstock Conversions'!B$4</f>
        <v>57.104767515730352</v>
      </c>
      <c r="I105" s="4">
        <f>'Yellow Grease'!X129/'Feedstock Conversions'!B$3</f>
        <v>55.197949973143373</v>
      </c>
      <c r="L105" s="4">
        <f>'Soybean Oil'!X129</f>
        <v>-59.33373172465474</v>
      </c>
      <c r="M105" s="4">
        <f>'Canola Oil'!N129</f>
        <v>-15.13637355700007</v>
      </c>
      <c r="N105" s="4">
        <f>BFT!X129</f>
        <v>228.08352496318173</v>
      </c>
      <c r="O105" s="4">
        <f>CWG!X129</f>
        <v>242.04312774834818</v>
      </c>
      <c r="P105" s="4">
        <f>DCO!X129</f>
        <v>158.47857072816669</v>
      </c>
      <c r="Q105" s="4">
        <f>'Poultry Fat'!X129</f>
        <v>163.93159592699999</v>
      </c>
      <c r="R105" s="4">
        <f>UCO!X129</f>
        <v>457.40918780100009</v>
      </c>
      <c r="S105" s="4">
        <f>'Yellow Grease'!X129</f>
        <v>469.18257477171869</v>
      </c>
      <c r="V105" s="12" t="str">
        <f t="shared" si="2"/>
        <v>NO</v>
      </c>
      <c r="W105" s="12" t="str">
        <f t="shared" si="2"/>
        <v>NO</v>
      </c>
      <c r="X105" s="12" t="str">
        <f t="shared" si="2"/>
        <v>NO</v>
      </c>
      <c r="Y105" s="12" t="str">
        <f t="shared" si="1"/>
        <v>NO</v>
      </c>
      <c r="Z105" s="12" t="str">
        <f t="shared" si="1"/>
        <v>NO</v>
      </c>
      <c r="AA105" s="12" t="str">
        <f t="shared" si="1"/>
        <v>NO</v>
      </c>
    </row>
    <row r="106" spans="1:27" x14ac:dyDescent="0.2">
      <c r="A106" s="11">
        <v>44365</v>
      </c>
      <c r="B106" s="4">
        <f>'Soybean Oil'!X130/'Feedstock Conversions'!B$5</f>
        <v>-10.344050996250266</v>
      </c>
      <c r="D106" s="4">
        <f>BFT!X130/'Feedstock Conversions'!B$7</f>
        <v>14.297039925679799</v>
      </c>
      <c r="E106" s="4">
        <f>CWG!X130/'Feedstock Conversions'!B$9</f>
        <v>18.124168318490472</v>
      </c>
      <c r="F106" s="4">
        <f>DCO!X130/'Feedstock Conversions'!B$8</f>
        <v>7.1402042543870747</v>
      </c>
      <c r="G106" s="4">
        <f>'Poultry Fat'!X130/'Feedstock Conversions'!B$10</f>
        <v>8.7508716038717047</v>
      </c>
      <c r="H106" s="4">
        <f>UCO!X130/'Feedstock Conversions'!B$4</f>
        <v>44.41233839444444</v>
      </c>
      <c r="I106" s="4">
        <f>'Yellow Grease'!X130/'Feedstock Conversions'!B$3</f>
        <v>44.874504703869491</v>
      </c>
      <c r="L106" s="4">
        <f>'Soybean Oil'!X130</f>
        <v>-77.580382471876987</v>
      </c>
      <c r="M106" s="4">
        <f>'Canola Oil'!N130</f>
        <v>-30.380772301500087</v>
      </c>
      <c r="N106" s="4">
        <f>BFT!X130</f>
        <v>134.10623450287653</v>
      </c>
      <c r="O106" s="4">
        <f>CWG!X130</f>
        <v>169.91407798584817</v>
      </c>
      <c r="P106" s="4">
        <f>DCO!X130</f>
        <v>65.689879140361086</v>
      </c>
      <c r="Q106" s="4">
        <f>'Poultry Fat'!X130</f>
        <v>71.067286773642763</v>
      </c>
      <c r="R106" s="4">
        <f>UCO!X130</f>
        <v>355.74283053949995</v>
      </c>
      <c r="S106" s="4">
        <f>'Yellow Grease'!X130</f>
        <v>381.43328998289064</v>
      </c>
      <c r="V106" s="12" t="str">
        <f t="shared" si="2"/>
        <v>NO</v>
      </c>
      <c r="W106" s="12" t="str">
        <f t="shared" si="2"/>
        <v>NO</v>
      </c>
      <c r="X106" s="12" t="str">
        <f t="shared" si="2"/>
        <v>NO</v>
      </c>
      <c r="Y106" s="12" t="str">
        <f t="shared" si="1"/>
        <v>NO</v>
      </c>
      <c r="Z106" s="12" t="str">
        <f t="shared" si="1"/>
        <v>NO</v>
      </c>
      <c r="AA106" s="12" t="str">
        <f t="shared" si="1"/>
        <v>NO</v>
      </c>
    </row>
    <row r="107" spans="1:27" x14ac:dyDescent="0.2">
      <c r="A107" s="11">
        <v>44372</v>
      </c>
      <c r="B107" s="4">
        <f>'Soybean Oil'!X131/'Feedstock Conversions'!B$5</f>
        <v>-3.9456891677317496</v>
      </c>
      <c r="D107" s="4">
        <f>BFT!X131/'Feedstock Conversions'!B$7</f>
        <v>17.159696311668746</v>
      </c>
      <c r="E107" s="4">
        <f>CWG!X131/'Feedstock Conversions'!B$9</f>
        <v>20.405742069157142</v>
      </c>
      <c r="F107" s="4">
        <f>DCO!X131/'Feedstock Conversions'!B$8</f>
        <v>12.01898924367754</v>
      </c>
      <c r="G107" s="4">
        <f>'Poultry Fat'!X131/'Feedstock Conversions'!B$10</f>
        <v>14.272318780101369</v>
      </c>
      <c r="H107" s="4">
        <f>UCO!X131/'Feedstock Conversions'!B$4</f>
        <v>46.935727612858926</v>
      </c>
      <c r="I107" s="4">
        <f>'Yellow Grease'!X131/'Feedstock Conversions'!B$3</f>
        <v>47.897128836047784</v>
      </c>
      <c r="L107" s="4">
        <f>'Soybean Oil'!X131</f>
        <v>-29.592668757988122</v>
      </c>
      <c r="M107" s="4">
        <f>'Canola Oil'!N131</f>
        <v>23.247390696999901</v>
      </c>
      <c r="N107" s="4">
        <f>BFT!X131</f>
        <v>160.95795140345285</v>
      </c>
      <c r="O107" s="4">
        <f>CWG!X131</f>
        <v>191.30383189834822</v>
      </c>
      <c r="P107" s="4">
        <f>DCO!X131</f>
        <v>110.57470104183335</v>
      </c>
      <c r="Q107" s="4">
        <f>'Poultry Fat'!X131</f>
        <v>115.90787953299991</v>
      </c>
      <c r="R107" s="4">
        <f>UCO!X131</f>
        <v>375.95517817899997</v>
      </c>
      <c r="S107" s="4">
        <f>'Yellow Grease'!X131</f>
        <v>407.12559510640619</v>
      </c>
      <c r="V107" s="12" t="str">
        <f t="shared" si="2"/>
        <v>NO</v>
      </c>
      <c r="W107" s="12" t="str">
        <f t="shared" si="2"/>
        <v>NO</v>
      </c>
      <c r="X107" s="12" t="str">
        <f t="shared" si="2"/>
        <v>NO</v>
      </c>
      <c r="Y107" s="12" t="str">
        <f t="shared" si="1"/>
        <v>NO</v>
      </c>
      <c r="Z107" s="12" t="str">
        <f t="shared" si="1"/>
        <v>NO</v>
      </c>
      <c r="AA107" s="12" t="str">
        <f t="shared" si="1"/>
        <v>NO</v>
      </c>
    </row>
    <row r="108" spans="1:27" x14ac:dyDescent="0.2">
      <c r="A108" s="11">
        <v>44379</v>
      </c>
      <c r="B108" s="4">
        <f>'Soybean Oil'!X132/'Feedstock Conversions'!B$5</f>
        <v>-10.295759868411096</v>
      </c>
      <c r="D108" s="4">
        <f>BFT!X132/'Feedstock Conversions'!B$7</f>
        <v>14.274042234094678</v>
      </c>
      <c r="E108" s="4">
        <f>CWG!X132/'Feedstock Conversions'!B$9</f>
        <v>17.260090456477787</v>
      </c>
      <c r="F108" s="4">
        <f>DCO!X132/'Feedstock Conversions'!B$8</f>
        <v>12.588737409547104</v>
      </c>
      <c r="G108" s="4">
        <f>'Poultry Fat'!X132/'Feedstock Conversions'!B$10</f>
        <v>14.905104386837438</v>
      </c>
      <c r="H108" s="4">
        <f>UCO!X132/'Feedstock Conversions'!B$4</f>
        <v>46.01530568077402</v>
      </c>
      <c r="I108" s="4">
        <f>'Yellow Grease'!X132/'Feedstock Conversions'!B$3</f>
        <v>47.008441810974254</v>
      </c>
      <c r="L108" s="4">
        <f>'Soybean Oil'!X132</f>
        <v>-77.218199013083222</v>
      </c>
      <c r="M108" s="4">
        <f>'Canola Oil'!N132</f>
        <v>-2.1640113710000151</v>
      </c>
      <c r="N108" s="4">
        <f>BFT!X132</f>
        <v>133.89051615580809</v>
      </c>
      <c r="O108" s="4">
        <f>CWG!X132</f>
        <v>161.81334802947924</v>
      </c>
      <c r="P108" s="4">
        <f>DCO!X132</f>
        <v>115.81638416783335</v>
      </c>
      <c r="Q108" s="4">
        <f>'Poultry Fat'!X132</f>
        <v>121.04683690957131</v>
      </c>
      <c r="R108" s="4">
        <f>UCO!X132</f>
        <v>368.58259850299987</v>
      </c>
      <c r="S108" s="4">
        <f>'Yellow Grease'!X132</f>
        <v>399.57175539328114</v>
      </c>
      <c r="V108" s="12" t="str">
        <f t="shared" si="2"/>
        <v>NO</v>
      </c>
      <c r="W108" s="12" t="str">
        <f t="shared" si="2"/>
        <v>NO</v>
      </c>
      <c r="X108" s="12" t="str">
        <f t="shared" si="2"/>
        <v>NO</v>
      </c>
      <c r="Y108" s="12" t="str">
        <f t="shared" si="2"/>
        <v>NO</v>
      </c>
      <c r="Z108" s="12" t="str">
        <f t="shared" si="2"/>
        <v>NO</v>
      </c>
      <c r="AA108" s="12" t="str">
        <f t="shared" si="2"/>
        <v>NO</v>
      </c>
    </row>
    <row r="109" spans="1:27" x14ac:dyDescent="0.2">
      <c r="A109" s="11">
        <v>44386</v>
      </c>
      <c r="B109" s="4">
        <f>'Soybean Oil'!X133/'Feedstock Conversions'!B$5</f>
        <v>-7.903012589892584</v>
      </c>
      <c r="D109" s="4">
        <f>BFT!X133/'Feedstock Conversions'!B$7</f>
        <v>12.47517104090325</v>
      </c>
      <c r="E109" s="4">
        <f>CWG!X133/'Feedstock Conversions'!B$9</f>
        <v>15.002894920477798</v>
      </c>
      <c r="F109" s="4">
        <f>DCO!X133/'Feedstock Conversions'!B$8</f>
        <v>10.763492719897346</v>
      </c>
      <c r="G109" s="4">
        <f>'Poultry Fat'!X133/'Feedstock Conversions'!B$10</f>
        <v>12.824038380686556</v>
      </c>
      <c r="H109" s="4">
        <f>UCO!X133/'Feedstock Conversions'!B$4</f>
        <v>43.837947421348311</v>
      </c>
      <c r="I109" s="4">
        <f>'Yellow Grease'!X133/'Feedstock Conversions'!B$3</f>
        <v>44.934092434834554</v>
      </c>
      <c r="L109" s="4">
        <f>'Soybean Oil'!X133</f>
        <v>-59.272594424194381</v>
      </c>
      <c r="M109" s="4">
        <f>'Canola Oil'!N133</f>
        <v>-2.3512996649999423</v>
      </c>
      <c r="N109" s="4">
        <f>BFT!X133</f>
        <v>117.0171043636725</v>
      </c>
      <c r="O109" s="4">
        <f>CWG!X133</f>
        <v>140.65213987947936</v>
      </c>
      <c r="P109" s="4">
        <f>DCO!X133</f>
        <v>99.024133023055583</v>
      </c>
      <c r="Q109" s="4">
        <f>'Poultry Fat'!X133</f>
        <v>104.14615302928564</v>
      </c>
      <c r="R109" s="4">
        <f>UCO!X133</f>
        <v>351.14195884499998</v>
      </c>
      <c r="S109" s="4">
        <f>'Yellow Grease'!X133</f>
        <v>381.93978569609374</v>
      </c>
      <c r="V109" s="12" t="str">
        <f t="shared" ref="V109:AA172" si="3">IF($L109-N109&gt;$B109-D109,"YES","NO")</f>
        <v>NO</v>
      </c>
      <c r="W109" s="12" t="str">
        <f t="shared" si="3"/>
        <v>NO</v>
      </c>
      <c r="X109" s="12" t="str">
        <f t="shared" si="3"/>
        <v>NO</v>
      </c>
      <c r="Y109" s="12" t="str">
        <f t="shared" si="3"/>
        <v>NO</v>
      </c>
      <c r="Z109" s="12" t="str">
        <f t="shared" si="3"/>
        <v>NO</v>
      </c>
      <c r="AA109" s="12" t="str">
        <f t="shared" si="3"/>
        <v>NO</v>
      </c>
    </row>
    <row r="110" spans="1:27" x14ac:dyDescent="0.2">
      <c r="A110" s="11">
        <v>44393</v>
      </c>
      <c r="B110" s="4">
        <f>'Soybean Oil'!X134/'Feedstock Conversions'!B$5</f>
        <v>-5.6861528247074</v>
      </c>
      <c r="D110" s="4">
        <f>BFT!X134/'Feedstock Conversions'!B$7</f>
        <v>12.597094248253914</v>
      </c>
      <c r="E110" s="4">
        <f>CWG!X134/'Feedstock Conversions'!B$9</f>
        <v>15.057740432477779</v>
      </c>
      <c r="F110" s="4">
        <f>DCO!X134/'Feedstock Conversions'!B$8</f>
        <v>10.854099032258437</v>
      </c>
      <c r="G110" s="4">
        <f>'Poultry Fat'!X134/'Feedstock Conversions'!B$10</f>
        <v>12.916491448871096</v>
      </c>
      <c r="H110" s="4">
        <f>UCO!X134/'Feedstock Conversions'!B$4</f>
        <v>44.629302634956311</v>
      </c>
      <c r="I110" s="4">
        <f>'Yellow Grease'!X134/'Feedstock Conversions'!B$3</f>
        <v>45.662650109080857</v>
      </c>
      <c r="L110" s="4">
        <f>'Soybean Oil'!X134</f>
        <v>-42.646146185305497</v>
      </c>
      <c r="M110" s="4">
        <f>'Canola Oil'!N134</f>
        <v>-30.079787442000111</v>
      </c>
      <c r="N110" s="4">
        <f>BFT!X134</f>
        <v>118.16074404862172</v>
      </c>
      <c r="O110" s="4">
        <f>CWG!X134</f>
        <v>141.16631655447918</v>
      </c>
      <c r="P110" s="4">
        <f>DCO!X134</f>
        <v>99.857711096777621</v>
      </c>
      <c r="Q110" s="4">
        <f>'Poultry Fat'!X134</f>
        <v>104.89697980485698</v>
      </c>
      <c r="R110" s="4">
        <f>UCO!X134</f>
        <v>357.48071410600005</v>
      </c>
      <c r="S110" s="4">
        <f>'Yellow Grease'!X134</f>
        <v>388.13252592718732</v>
      </c>
      <c r="V110" s="12" t="str">
        <f t="shared" si="3"/>
        <v>NO</v>
      </c>
      <c r="W110" s="12" t="str">
        <f t="shared" si="3"/>
        <v>NO</v>
      </c>
      <c r="X110" s="12" t="str">
        <f t="shared" si="3"/>
        <v>NO</v>
      </c>
      <c r="Y110" s="12" t="str">
        <f t="shared" si="3"/>
        <v>NO</v>
      </c>
      <c r="Z110" s="12" t="str">
        <f t="shared" si="3"/>
        <v>NO</v>
      </c>
      <c r="AA110" s="12" t="str">
        <f t="shared" si="3"/>
        <v>NO</v>
      </c>
    </row>
    <row r="111" spans="1:27" x14ac:dyDescent="0.2">
      <c r="A111" s="11">
        <v>44400</v>
      </c>
      <c r="B111" s="4">
        <f>'Soybean Oil'!X135/'Feedstock Conversions'!B$5</f>
        <v>-5.7911112024851716</v>
      </c>
      <c r="D111" s="4">
        <f>BFT!X135/'Feedstock Conversions'!B$7</f>
        <v>10.923303017651472</v>
      </c>
      <c r="E111" s="4">
        <f>CWG!X135/'Feedstock Conversions'!B$9</f>
        <v>13.049610592477791</v>
      </c>
      <c r="F111" s="4">
        <f>DCO!X135/'Feedstock Conversions'!B$8</f>
        <v>9.1136386041787407</v>
      </c>
      <c r="G111" s="4">
        <f>'Poultry Fat'!X135/'Feedstock Conversions'!B$10</f>
        <v>10.955365443107215</v>
      </c>
      <c r="H111" s="4">
        <f>UCO!X135/'Feedstock Conversions'!B$4</f>
        <v>42.393553537578022</v>
      </c>
      <c r="I111" s="4">
        <f>'Yellow Grease'!X135/'Feedstock Conversions'!B$3</f>
        <v>43.727438316249994</v>
      </c>
      <c r="L111" s="4">
        <f>'Soybean Oil'!X135</f>
        <v>-43.433334018638789</v>
      </c>
      <c r="M111" s="4">
        <f>'Canola Oil'!N135</f>
        <v>-40.280619051999906</v>
      </c>
      <c r="N111" s="4">
        <f>BFT!X135</f>
        <v>102.46058230557082</v>
      </c>
      <c r="O111" s="4">
        <f>CWG!X135</f>
        <v>122.34009930447928</v>
      </c>
      <c r="P111" s="4">
        <f>DCO!X135</f>
        <v>83.845475158444401</v>
      </c>
      <c r="Q111" s="4">
        <f>'Poultry Fat'!X135</f>
        <v>88.970348657714226</v>
      </c>
      <c r="R111" s="4">
        <f>UCO!X135</f>
        <v>339.57236383599997</v>
      </c>
      <c r="S111" s="4">
        <f>'Yellow Grease'!X135</f>
        <v>371.68322568812494</v>
      </c>
      <c r="V111" s="12" t="str">
        <f t="shared" si="3"/>
        <v>NO</v>
      </c>
      <c r="W111" s="12" t="str">
        <f t="shared" si="3"/>
        <v>NO</v>
      </c>
      <c r="X111" s="12" t="str">
        <f t="shared" si="3"/>
        <v>NO</v>
      </c>
      <c r="Y111" s="12" t="str">
        <f t="shared" si="3"/>
        <v>NO</v>
      </c>
      <c r="Z111" s="12" t="str">
        <f t="shared" si="3"/>
        <v>NO</v>
      </c>
      <c r="AA111" s="12" t="str">
        <f t="shared" si="3"/>
        <v>NO</v>
      </c>
    </row>
    <row r="112" spans="1:27" x14ac:dyDescent="0.2">
      <c r="A112" s="11">
        <v>44407</v>
      </c>
      <c r="B112" s="4">
        <f>'Soybean Oil'!X136/'Feedstock Conversions'!B$5</f>
        <v>-3.5080598328555426</v>
      </c>
      <c r="D112" s="4">
        <f>BFT!X136/'Feedstock Conversions'!B$7</f>
        <v>14.458853470175784</v>
      </c>
      <c r="E112" s="4">
        <f>CWG!X136/'Feedstock Conversions'!B$9</f>
        <v>16.272780995144483</v>
      </c>
      <c r="F112" s="4">
        <f>DCO!X136/'Feedstock Conversions'!B$8</f>
        <v>13.327084012880437</v>
      </c>
      <c r="G112" s="4">
        <f>'Poultry Fat'!X136/'Feedstock Conversions'!B$10</f>
        <v>15.733101790869823</v>
      </c>
      <c r="H112" s="4">
        <f>UCO!X136/'Feedstock Conversions'!B$4</f>
        <v>44.860659016104883</v>
      </c>
      <c r="I112" s="4">
        <f>'Yellow Grease'!X136/'Feedstock Conversions'!B$3</f>
        <v>46.321670068768377</v>
      </c>
      <c r="L112" s="4">
        <f>'Soybean Oil'!X136</f>
        <v>-26.310448746416569</v>
      </c>
      <c r="M112" s="4">
        <f>'Canola Oil'!N136</f>
        <v>9.022553916999982</v>
      </c>
      <c r="N112" s="4">
        <f>BFT!X136</f>
        <v>135.62404555024887</v>
      </c>
      <c r="O112" s="4">
        <f>CWG!X136</f>
        <v>152.55732182947952</v>
      </c>
      <c r="P112" s="4">
        <f>DCO!X136</f>
        <v>122.60917291850001</v>
      </c>
      <c r="Q112" s="4">
        <f>'Poultry Fat'!X136</f>
        <v>127.77114182728565</v>
      </c>
      <c r="R112" s="4">
        <f>UCO!X136</f>
        <v>359.3338787190001</v>
      </c>
      <c r="S112" s="4">
        <f>'Yellow Grease'!X136</f>
        <v>393.73419558453122</v>
      </c>
      <c r="V112" s="12" t="str">
        <f t="shared" si="3"/>
        <v>NO</v>
      </c>
      <c r="W112" s="12" t="str">
        <f t="shared" si="3"/>
        <v>NO</v>
      </c>
      <c r="X112" s="12" t="str">
        <f t="shared" si="3"/>
        <v>NO</v>
      </c>
      <c r="Y112" s="12" t="str">
        <f t="shared" si="3"/>
        <v>NO</v>
      </c>
      <c r="Z112" s="12" t="str">
        <f t="shared" si="3"/>
        <v>NO</v>
      </c>
      <c r="AA112" s="12" t="str">
        <f t="shared" si="3"/>
        <v>NO</v>
      </c>
    </row>
    <row r="113" spans="1:27" x14ac:dyDescent="0.2">
      <c r="A113" s="11">
        <v>44414</v>
      </c>
      <c r="B113" s="4">
        <f>'Soybean Oil'!X137/'Feedstock Conversions'!B$5</f>
        <v>1.6439304197370499</v>
      </c>
      <c r="D113" s="4">
        <f>BFT!X137/'Feedstock Conversions'!B$7</f>
        <v>12.443221808371005</v>
      </c>
      <c r="E113" s="4">
        <f>CWG!X137/'Feedstock Conversions'!B$9</f>
        <v>14.938280752477803</v>
      </c>
      <c r="F113" s="4">
        <f>DCO!X137/'Feedstock Conversions'!B$8</f>
        <v>13.715026002186002</v>
      </c>
      <c r="G113" s="4">
        <f>'Poultry Fat'!X137/'Feedstock Conversions'!B$10</f>
        <v>16.178552036107885</v>
      </c>
      <c r="H113" s="4">
        <f>UCO!X137/'Feedstock Conversions'!B$4</f>
        <v>43.542448634956308</v>
      </c>
      <c r="I113" s="4">
        <f>'Yellow Grease'!X137/'Feedstock Conversions'!B$3</f>
        <v>45.135755935183838</v>
      </c>
      <c r="L113" s="4">
        <f>'Soybean Oil'!X137</f>
        <v>12.329478148027874</v>
      </c>
      <c r="M113" s="4">
        <f>'Canola Oil'!N137</f>
        <v>53.733849338000027</v>
      </c>
      <c r="N113" s="4">
        <f>BFT!X137</f>
        <v>116.71742056252003</v>
      </c>
      <c r="O113" s="4">
        <f>CWG!X137</f>
        <v>140.04638205447941</v>
      </c>
      <c r="P113" s="4">
        <f>DCO!X137</f>
        <v>126.17823922011121</v>
      </c>
      <c r="Q113" s="4">
        <f>'Poultry Fat'!X137</f>
        <v>131.3887175105715</v>
      </c>
      <c r="R113" s="4">
        <f>UCO!X137</f>
        <v>348.77501356600004</v>
      </c>
      <c r="S113" s="4">
        <f>'Yellow Grease'!X137</f>
        <v>383.65392544906263</v>
      </c>
      <c r="V113" s="12" t="str">
        <f t="shared" si="3"/>
        <v>NO</v>
      </c>
      <c r="W113" s="12" t="str">
        <f t="shared" si="3"/>
        <v>NO</v>
      </c>
      <c r="X113" s="12" t="str">
        <f t="shared" si="3"/>
        <v>NO</v>
      </c>
      <c r="Y113" s="12" t="str">
        <f t="shared" si="3"/>
        <v>NO</v>
      </c>
      <c r="Z113" s="12" t="str">
        <f t="shared" si="3"/>
        <v>NO</v>
      </c>
      <c r="AA113" s="12" t="str">
        <f t="shared" si="3"/>
        <v>NO</v>
      </c>
    </row>
    <row r="114" spans="1:27" x14ac:dyDescent="0.2">
      <c r="A114" s="11">
        <v>44421</v>
      </c>
      <c r="B114" s="4">
        <f>'Soybean Oil'!X138/'Feedstock Conversions'!B$5</f>
        <v>6.2480151582555665</v>
      </c>
      <c r="D114" s="4">
        <f>BFT!X138/'Feedstock Conversions'!B$7</f>
        <v>12.142368145164038</v>
      </c>
      <c r="E114" s="4">
        <f>CWG!X138/'Feedstock Conversions'!B$9</f>
        <v>13.049608360477796</v>
      </c>
      <c r="F114" s="4">
        <f>DCO!X138/'Feedstock Conversions'!B$8</f>
        <v>13.410839753351452</v>
      </c>
      <c r="G114" s="4">
        <f>'Poultry Fat'!X138/'Feedstock Conversions'!B$10</f>
        <v>15.830092014430248</v>
      </c>
      <c r="H114" s="4">
        <f>UCO!X138/'Feedstock Conversions'!B$4</f>
        <v>43.1696390343321</v>
      </c>
      <c r="I114" s="4">
        <f>'Yellow Grease'!X138/'Feedstock Conversions'!B$3</f>
        <v>44.777921827849269</v>
      </c>
      <c r="L114" s="4">
        <f>'Soybean Oil'!X138</f>
        <v>46.860113686916748</v>
      </c>
      <c r="M114" s="4">
        <f>'Canola Oil'!N138</f>
        <v>43.188687595000033</v>
      </c>
      <c r="N114" s="4">
        <f>BFT!X138</f>
        <v>113.89541320163869</v>
      </c>
      <c r="O114" s="4">
        <f>CWG!X138</f>
        <v>122.34007837947934</v>
      </c>
      <c r="P114" s="4">
        <f>DCO!X138</f>
        <v>123.37972573083334</v>
      </c>
      <c r="Q114" s="4">
        <f>'Poultry Fat'!X138</f>
        <v>128.55881559785712</v>
      </c>
      <c r="R114" s="4">
        <f>UCO!X138</f>
        <v>345.78880866500009</v>
      </c>
      <c r="S114" s="4">
        <f>'Yellow Grease'!X138</f>
        <v>380.61233553671877</v>
      </c>
      <c r="V114" s="12" t="str">
        <f t="shared" si="3"/>
        <v>NO</v>
      </c>
      <c r="W114" s="12" t="str">
        <f t="shared" si="3"/>
        <v>NO</v>
      </c>
      <c r="X114" s="12" t="str">
        <f t="shared" si="3"/>
        <v>NO</v>
      </c>
      <c r="Y114" s="12" t="str">
        <f t="shared" si="3"/>
        <v>NO</v>
      </c>
      <c r="Z114" s="12" t="str">
        <f t="shared" si="3"/>
        <v>NO</v>
      </c>
      <c r="AA114" s="12" t="str">
        <f t="shared" si="3"/>
        <v>NO</v>
      </c>
    </row>
    <row r="115" spans="1:27" x14ac:dyDescent="0.2">
      <c r="A115" s="11">
        <v>44428</v>
      </c>
      <c r="B115" s="4">
        <f>'Soybean Oil'!X139/'Feedstock Conversions'!B$5</f>
        <v>5.674649203070385</v>
      </c>
      <c r="D115" s="4">
        <f>BFT!X139/'Feedstock Conversions'!B$7</f>
        <v>7.4444607537108931</v>
      </c>
      <c r="E115" s="4">
        <f>CWG!X139/'Feedstock Conversions'!B$9</f>
        <v>9.1633781324777868</v>
      </c>
      <c r="F115" s="4">
        <f>DCO!X139/'Feedstock Conversions'!B$8</f>
        <v>11.94020827976752</v>
      </c>
      <c r="G115" s="4">
        <f>'Poultry Fat'!X139/'Feedstock Conversions'!B$10</f>
        <v>14.160057980700049</v>
      </c>
      <c r="H115" s="4">
        <f>UCO!X139/'Feedstock Conversions'!B$4</f>
        <v>40.457275439263427</v>
      </c>
      <c r="I115" s="4">
        <f>'Yellow Grease'!X139/'Feedstock Conversions'!B$3</f>
        <v>42.215105956277569</v>
      </c>
      <c r="L115" s="4">
        <f>'Soybean Oil'!X139</f>
        <v>42.559869023027886</v>
      </c>
      <c r="M115" s="4">
        <f>'Canola Oil'!N139</f>
        <v>28.210873045499966</v>
      </c>
      <c r="N115" s="4">
        <f>BFT!X139</f>
        <v>69.829041869808179</v>
      </c>
      <c r="O115" s="4">
        <f>CWG!X139</f>
        <v>85.906669991979243</v>
      </c>
      <c r="P115" s="4">
        <f>DCO!X139</f>
        <v>109.84991617386117</v>
      </c>
      <c r="Q115" s="4">
        <f>'Poultry Fat'!X139</f>
        <v>114.99619087092856</v>
      </c>
      <c r="R115" s="4">
        <f>UCO!X139</f>
        <v>324.06277626850004</v>
      </c>
      <c r="S115" s="4">
        <f>'Yellow Grease'!X139</f>
        <v>358.8284006283593</v>
      </c>
      <c r="V115" s="12" t="str">
        <f t="shared" si="3"/>
        <v>NO</v>
      </c>
      <c r="W115" s="12" t="str">
        <f t="shared" si="3"/>
        <v>NO</v>
      </c>
      <c r="X115" s="12" t="str">
        <f t="shared" si="3"/>
        <v>NO</v>
      </c>
      <c r="Y115" s="12" t="str">
        <f t="shared" si="3"/>
        <v>NO</v>
      </c>
      <c r="Z115" s="12" t="str">
        <f t="shared" si="3"/>
        <v>NO</v>
      </c>
      <c r="AA115" s="12" t="str">
        <f t="shared" si="3"/>
        <v>NO</v>
      </c>
    </row>
    <row r="116" spans="1:27" x14ac:dyDescent="0.2">
      <c r="A116" s="11">
        <v>44435</v>
      </c>
      <c r="B116" s="4">
        <f>'Soybean Oil'!X140/'Feedstock Conversions'!B$5</f>
        <v>3.254109644181487</v>
      </c>
      <c r="D116" s="4">
        <f>BFT!X140/'Feedstock Conversions'!B$7</f>
        <v>5.1724979561285789</v>
      </c>
      <c r="E116" s="4">
        <f>CWG!X140/'Feedstock Conversions'!B$9</f>
        <v>7.2090362111444604</v>
      </c>
      <c r="F116" s="4">
        <f>DCO!X140/'Feedstock Conversions'!B$8</f>
        <v>10.456754993472224</v>
      </c>
      <c r="G116" s="4">
        <f>'Poultry Fat'!X140/'Feedstock Conversions'!B$10</f>
        <v>12.473742032366907</v>
      </c>
      <c r="H116" s="4">
        <f>UCO!X140/'Feedstock Conversions'!B$4</f>
        <v>38.468597867290875</v>
      </c>
      <c r="I116" s="4">
        <f>'Yellow Grease'!X140/'Feedstock Conversions'!B$3</f>
        <v>40.331295971746322</v>
      </c>
      <c r="L116" s="4">
        <f>'Soybean Oil'!X140</f>
        <v>24.405822331361151</v>
      </c>
      <c r="M116" s="4">
        <f>'Canola Oil'!N140</f>
        <v>14.353130431000068</v>
      </c>
      <c r="N116" s="4">
        <f>BFT!X140</f>
        <v>48.518030828486076</v>
      </c>
      <c r="O116" s="4">
        <f>CWG!X140</f>
        <v>67.584714479479317</v>
      </c>
      <c r="P116" s="4">
        <f>DCO!X140</f>
        <v>96.202145939944444</v>
      </c>
      <c r="Q116" s="4">
        <f>'Poultry Fat'!X140</f>
        <v>101.30133800185706</v>
      </c>
      <c r="R116" s="4">
        <f>UCO!X140</f>
        <v>308.1334689169999</v>
      </c>
      <c r="S116" s="4">
        <f>'Yellow Grease'!X140</f>
        <v>342.81601575984371</v>
      </c>
      <c r="V116" s="12" t="str">
        <f t="shared" si="3"/>
        <v>NO</v>
      </c>
      <c r="W116" s="12" t="str">
        <f t="shared" si="3"/>
        <v>NO</v>
      </c>
      <c r="X116" s="12" t="str">
        <f t="shared" si="3"/>
        <v>NO</v>
      </c>
      <c r="Y116" s="12" t="str">
        <f t="shared" si="3"/>
        <v>NO</v>
      </c>
      <c r="Z116" s="12" t="str">
        <f t="shared" si="3"/>
        <v>NO</v>
      </c>
      <c r="AA116" s="12" t="str">
        <f t="shared" si="3"/>
        <v>NO</v>
      </c>
    </row>
    <row r="117" spans="1:27" x14ac:dyDescent="0.2">
      <c r="A117" s="11">
        <v>44442</v>
      </c>
      <c r="B117" s="4">
        <f>'Soybean Oil'!X141/'Feedstock Conversions'!B$5</f>
        <v>11.108711067144457</v>
      </c>
      <c r="D117" s="4">
        <f>BFT!X141/'Feedstock Conversions'!B$7</f>
        <v>10.11676846106878</v>
      </c>
      <c r="E117" s="4">
        <f>CWG!X141/'Feedstock Conversions'!B$9</f>
        <v>12.929242421811141</v>
      </c>
      <c r="F117" s="4">
        <f>DCO!X141/'Feedstock Conversions'!B$8</f>
        <v>11.580709437608705</v>
      </c>
      <c r="G117" s="4">
        <f>'Poultry Fat'!X141/'Feedstock Conversions'!B$10</f>
        <v>13.738923621154585</v>
      </c>
      <c r="H117" s="4">
        <f>UCO!X141/'Feedstock Conversions'!B$4</f>
        <v>38.711785783270912</v>
      </c>
      <c r="I117" s="4">
        <f>'Yellow Grease'!X141/'Feedstock Conversions'!B$3</f>
        <v>39.346840699191169</v>
      </c>
      <c r="L117" s="4">
        <f>'Soybean Oil'!X141</f>
        <v>83.315333003583419</v>
      </c>
      <c r="M117" s="4">
        <f>'Canola Oil'!N141</f>
        <v>30.900101332000077</v>
      </c>
      <c r="N117" s="4">
        <f>BFT!X141</f>
        <v>94.89528816482516</v>
      </c>
      <c r="O117" s="4">
        <f>CWG!X141</f>
        <v>121.21164770447945</v>
      </c>
      <c r="P117" s="4">
        <f>DCO!X141</f>
        <v>106.54252682600008</v>
      </c>
      <c r="Q117" s="4">
        <f>'Poultry Fat'!X141</f>
        <v>111.57608854799992</v>
      </c>
      <c r="R117" s="4">
        <f>UCO!X141</f>
        <v>310.08140412400002</v>
      </c>
      <c r="S117" s="4">
        <f>'Yellow Grease'!X141</f>
        <v>334.44814594312493</v>
      </c>
      <c r="V117" s="12" t="str">
        <f t="shared" si="3"/>
        <v>NO</v>
      </c>
      <c r="W117" s="12" t="str">
        <f t="shared" si="3"/>
        <v>NO</v>
      </c>
      <c r="X117" s="12" t="str">
        <f t="shared" si="3"/>
        <v>NO</v>
      </c>
      <c r="Y117" s="12" t="str">
        <f t="shared" si="3"/>
        <v>NO</v>
      </c>
      <c r="Z117" s="12" t="str">
        <f t="shared" si="3"/>
        <v>NO</v>
      </c>
      <c r="AA117" s="12" t="str">
        <f t="shared" si="3"/>
        <v>NO</v>
      </c>
    </row>
    <row r="118" spans="1:27" x14ac:dyDescent="0.2">
      <c r="A118" s="11">
        <v>44449</v>
      </c>
      <c r="B118" s="4">
        <f>'Soybean Oil'!X142/'Feedstock Conversions'!B$5</f>
        <v>8.299589108718525</v>
      </c>
      <c r="D118" s="4">
        <f>BFT!X142/'Feedstock Conversions'!B$7</f>
        <v>11.060924808290585</v>
      </c>
      <c r="E118" s="4">
        <f>CWG!X142/'Feedstock Conversions'!B$9</f>
        <v>21.065975888811124</v>
      </c>
      <c r="F118" s="4">
        <f>DCO!X142/'Feedstock Conversions'!B$8</f>
        <v>11.516818541761017</v>
      </c>
      <c r="G118" s="4">
        <f>'Poultry Fat'!X142/'Feedstock Conversions'!B$10</f>
        <v>13.64515598137509</v>
      </c>
      <c r="H118" s="4">
        <f>UCO!X142/'Feedstock Conversions'!B$4</f>
        <v>37.01060006827403</v>
      </c>
      <c r="I118" s="4">
        <f>'Yellow Grease'!X142/'Feedstock Conversions'!B$3</f>
        <v>39.657663844496774</v>
      </c>
      <c r="L118" s="4">
        <f>'Soybean Oil'!X142</f>
        <v>62.246918315388939</v>
      </c>
      <c r="M118" s="4">
        <f>'Canola Oil'!N142</f>
        <v>42.710747140624903</v>
      </c>
      <c r="N118" s="4">
        <f>BFT!X142</f>
        <v>103.75147470176569</v>
      </c>
      <c r="O118" s="4">
        <f>CWG!X142</f>
        <v>197.49352395760428</v>
      </c>
      <c r="P118" s="4">
        <f>DCO!X142</f>
        <v>105.95473058420134</v>
      </c>
      <c r="Q118" s="4">
        <f>'Poultry Fat'!X142</f>
        <v>110.81458591741068</v>
      </c>
      <c r="R118" s="4">
        <f>UCO!X142</f>
        <v>296.45490654687495</v>
      </c>
      <c r="S118" s="4">
        <f>'Yellow Grease'!X142</f>
        <v>337.09014267822261</v>
      </c>
      <c r="V118" s="12" t="str">
        <f t="shared" si="3"/>
        <v>NO</v>
      </c>
      <c r="W118" s="12" t="str">
        <f t="shared" si="3"/>
        <v>NO</v>
      </c>
      <c r="X118" s="12" t="str">
        <f t="shared" si="3"/>
        <v>NO</v>
      </c>
      <c r="Y118" s="12" t="str">
        <f t="shared" si="3"/>
        <v>NO</v>
      </c>
      <c r="Z118" s="12" t="str">
        <f t="shared" si="3"/>
        <v>NO</v>
      </c>
      <c r="AA118" s="12" t="str">
        <f t="shared" si="3"/>
        <v>NO</v>
      </c>
    </row>
    <row r="119" spans="1:27" x14ac:dyDescent="0.2">
      <c r="A119" s="11">
        <v>44456</v>
      </c>
      <c r="B119" s="4">
        <f>'Soybean Oil'!X143/'Feedstock Conversions'!B$5</f>
        <v>5.8482479934407365</v>
      </c>
      <c r="D119" s="4">
        <f>BFT!X143/'Feedstock Conversions'!B$7</f>
        <v>7.7392282409502204</v>
      </c>
      <c r="E119" s="4">
        <f>CWG!X143/'Feedstock Conversions'!B$9</f>
        <v>20.141715153811123</v>
      </c>
      <c r="F119" s="4">
        <f>DCO!X143/'Feedstock Conversions'!B$8</f>
        <v>10.717529107804937</v>
      </c>
      <c r="G119" s="4">
        <f>'Poultry Fat'!X143/'Feedstock Conversions'!B$10</f>
        <v>12.732440310021707</v>
      </c>
      <c r="H119" s="4">
        <f>UCO!X143/'Feedstock Conversions'!B$4</f>
        <v>37.424409782459414</v>
      </c>
      <c r="I119" s="4">
        <f>'Yellow Grease'!X143/'Feedstock Conversions'!B$3</f>
        <v>39.050695481479764</v>
      </c>
      <c r="L119" s="4">
        <f>'Soybean Oil'!X143</f>
        <v>43.861859950805524</v>
      </c>
      <c r="M119" s="4">
        <f>'Canola Oil'!N143</f>
        <v>62.122893872499844</v>
      </c>
      <c r="N119" s="4">
        <f>BFT!X143</f>
        <v>72.593960900113075</v>
      </c>
      <c r="O119" s="4">
        <f>CWG!X143</f>
        <v>188.82857956697927</v>
      </c>
      <c r="P119" s="4">
        <f>DCO!X143</f>
        <v>98.601267791805412</v>
      </c>
      <c r="Q119" s="4">
        <f>'Poultry Fat'!X143</f>
        <v>103.40226983107129</v>
      </c>
      <c r="R119" s="4">
        <f>UCO!X143</f>
        <v>299.76952235749991</v>
      </c>
      <c r="S119" s="4">
        <f>'Yellow Grease'!X143</f>
        <v>331.93091159257801</v>
      </c>
      <c r="V119" s="12" t="str">
        <f t="shared" si="3"/>
        <v>NO</v>
      </c>
      <c r="W119" s="12" t="str">
        <f t="shared" si="3"/>
        <v>NO</v>
      </c>
      <c r="X119" s="12" t="str">
        <f t="shared" si="3"/>
        <v>NO</v>
      </c>
      <c r="Y119" s="12" t="str">
        <f t="shared" si="3"/>
        <v>NO</v>
      </c>
      <c r="Z119" s="12" t="str">
        <f t="shared" si="3"/>
        <v>NO</v>
      </c>
      <c r="AA119" s="12" t="str">
        <f t="shared" si="3"/>
        <v>NO</v>
      </c>
    </row>
    <row r="120" spans="1:27" x14ac:dyDescent="0.2">
      <c r="A120" s="11">
        <v>44463</v>
      </c>
      <c r="B120" s="4">
        <f>'Soybean Oil'!X144/'Feedstock Conversions'!B$5</f>
        <v>6.1377230556629758</v>
      </c>
      <c r="D120" s="4">
        <f>BFT!X144/'Feedstock Conversions'!B$7</f>
        <v>5.5394869232819168</v>
      </c>
      <c r="E120" s="4">
        <f>CWG!X144/'Feedstock Conversions'!B$9</f>
        <v>17.587923596477793</v>
      </c>
      <c r="F120" s="4">
        <f>DCO!X144/'Feedstock Conversions'!B$8</f>
        <v>10.658412837551328</v>
      </c>
      <c r="G120" s="4">
        <f>'Poultry Fat'!X144/'Feedstock Conversions'!B$10</f>
        <v>12.650713580200478</v>
      </c>
      <c r="H120" s="4">
        <f>UCO!X144/'Feedstock Conversions'!B$4</f>
        <v>37.770163887078652</v>
      </c>
      <c r="I120" s="4">
        <f>'Yellow Grease'!X144/'Feedstock Conversions'!B$3</f>
        <v>38.124580226737137</v>
      </c>
      <c r="L120" s="4">
        <f>'Soybean Oil'!X144</f>
        <v>46.03292291747232</v>
      </c>
      <c r="M120" s="4">
        <f>'Canola Oil'!N144</f>
        <v>45.777858126500064</v>
      </c>
      <c r="N120" s="4">
        <f>BFT!X144</f>
        <v>51.960387340384386</v>
      </c>
      <c r="O120" s="4">
        <f>CWG!X144</f>
        <v>164.88678371697932</v>
      </c>
      <c r="P120" s="4">
        <f>DCO!X144</f>
        <v>98.057398105472203</v>
      </c>
      <c r="Q120" s="4">
        <f>'Poultry Fat'!X144</f>
        <v>102.73855343707146</v>
      </c>
      <c r="R120" s="4">
        <f>UCO!X144</f>
        <v>302.53901273550002</v>
      </c>
      <c r="S120" s="4">
        <f>'Yellow Grease'!X144</f>
        <v>324.05893192726569</v>
      </c>
      <c r="V120" s="12" t="str">
        <f t="shared" si="3"/>
        <v>NO</v>
      </c>
      <c r="W120" s="12" t="str">
        <f t="shared" si="3"/>
        <v>NO</v>
      </c>
      <c r="X120" s="12" t="str">
        <f t="shared" si="3"/>
        <v>NO</v>
      </c>
      <c r="Y120" s="12" t="str">
        <f t="shared" si="3"/>
        <v>NO</v>
      </c>
      <c r="Z120" s="12" t="str">
        <f t="shared" si="3"/>
        <v>NO</v>
      </c>
      <c r="AA120" s="12" t="str">
        <f t="shared" si="3"/>
        <v>NO</v>
      </c>
    </row>
    <row r="121" spans="1:27" x14ac:dyDescent="0.2">
      <c r="A121" s="11">
        <v>44470</v>
      </c>
      <c r="B121" s="4">
        <f>'Soybean Oil'!X145/'Feedstock Conversions'!B$5</f>
        <v>5.1964373390560166</v>
      </c>
      <c r="D121" s="4">
        <f>BFT!X145/'Feedstock Conversions'!B$7</f>
        <v>6.9679428623075914</v>
      </c>
      <c r="E121" s="4">
        <f>CWG!X145/'Feedstock Conversions'!B$9</f>
        <v>18.67269745920418</v>
      </c>
      <c r="F121" s="4">
        <f>DCO!X145/'Feedstock Conversions'!B$8</f>
        <v>12.43305297866546</v>
      </c>
      <c r="G121" s="4">
        <f>'Poultry Fat'!X145/'Feedstock Conversions'!B$10</f>
        <v>14.643708190102865</v>
      </c>
      <c r="H121" s="4">
        <f>UCO!X145/'Feedstock Conversions'!B$4</f>
        <v>39.290897712983764</v>
      </c>
      <c r="I121" s="4">
        <f>'Yellow Grease'!X145/'Feedstock Conversions'!B$3</f>
        <v>39.372562037849256</v>
      </c>
      <c r="L121" s="4">
        <f>'Soybean Oil'!X145</f>
        <v>38.973280042920123</v>
      </c>
      <c r="M121" s="4">
        <f>'Canola Oil'!N145</f>
        <v>45.843030282999962</v>
      </c>
      <c r="N121" s="4">
        <f>BFT!X145</f>
        <v>65.35930404844521</v>
      </c>
      <c r="O121" s="4">
        <f>CWG!X145</f>
        <v>175.05653868003918</v>
      </c>
      <c r="P121" s="4">
        <f>DCO!X145</f>
        <v>114.38408740372222</v>
      </c>
      <c r="Q121" s="4">
        <f>'Poultry Fat'!X145</f>
        <v>118.92399482985707</v>
      </c>
      <c r="R121" s="4">
        <f>UCO!X145</f>
        <v>314.72009068099993</v>
      </c>
      <c r="S121" s="4">
        <f>'Yellow Grease'!X145</f>
        <v>334.66677732171866</v>
      </c>
      <c r="V121" s="12" t="str">
        <f t="shared" si="3"/>
        <v>NO</v>
      </c>
      <c r="W121" s="12" t="str">
        <f t="shared" si="3"/>
        <v>NO</v>
      </c>
      <c r="X121" s="12" t="str">
        <f t="shared" si="3"/>
        <v>NO</v>
      </c>
      <c r="Y121" s="12" t="str">
        <f t="shared" si="3"/>
        <v>NO</v>
      </c>
      <c r="Z121" s="12" t="str">
        <f t="shared" si="3"/>
        <v>NO</v>
      </c>
      <c r="AA121" s="12" t="str">
        <f t="shared" si="3"/>
        <v>NO</v>
      </c>
    </row>
    <row r="122" spans="1:27" x14ac:dyDescent="0.2">
      <c r="A122" s="11">
        <v>44477</v>
      </c>
      <c r="B122" s="4">
        <f>'Soybean Oil'!X146/'Feedstock Conversions'!B$5</f>
        <v>7.9695164568338139</v>
      </c>
      <c r="D122" s="4">
        <f>BFT!X146/'Feedstock Conversions'!B$7</f>
        <v>7.6274334894551457</v>
      </c>
      <c r="E122" s="4">
        <f>CWG!X146/'Feedstock Conversions'!B$9</f>
        <v>21.547381301870857</v>
      </c>
      <c r="F122" s="4">
        <f>DCO!X146/'Feedstock Conversions'!B$8</f>
        <v>17.753220420821258</v>
      </c>
      <c r="G122" s="4">
        <f>'Poultry Fat'!X146/'Feedstock Conversions'!B$10</f>
        <v>20.682213216656066</v>
      </c>
      <c r="H122" s="4">
        <f>UCO!X146/'Feedstock Conversions'!B$4</f>
        <v>41.823309036704131</v>
      </c>
      <c r="I122" s="4">
        <f>'Yellow Grease'!X146/'Feedstock Conversions'!B$3</f>
        <v>42.04018200691177</v>
      </c>
      <c r="L122" s="4">
        <f>'Soybean Oil'!X146</f>
        <v>59.771373426253604</v>
      </c>
      <c r="M122" s="4">
        <f>'Canola Oil'!N146</f>
        <v>65.056915511999932</v>
      </c>
      <c r="N122" s="4">
        <f>BFT!X146</f>
        <v>71.545326131089269</v>
      </c>
      <c r="O122" s="4">
        <f>CWG!X146</f>
        <v>202.0066997050393</v>
      </c>
      <c r="P122" s="4">
        <f>DCO!X146</f>
        <v>163.32962787155554</v>
      </c>
      <c r="Q122" s="4">
        <f>'Poultry Fat'!X146</f>
        <v>167.96370056800004</v>
      </c>
      <c r="R122" s="4">
        <f>UCO!X146</f>
        <v>335.00470538400009</v>
      </c>
      <c r="S122" s="4">
        <f>'Yellow Grease'!X146</f>
        <v>357.34154705875005</v>
      </c>
      <c r="V122" s="12" t="str">
        <f t="shared" si="3"/>
        <v>NO</v>
      </c>
      <c r="W122" s="12" t="str">
        <f t="shared" si="3"/>
        <v>NO</v>
      </c>
      <c r="X122" s="12" t="str">
        <f t="shared" si="3"/>
        <v>NO</v>
      </c>
      <c r="Y122" s="12" t="str">
        <f t="shared" si="3"/>
        <v>NO</v>
      </c>
      <c r="Z122" s="12" t="str">
        <f t="shared" si="3"/>
        <v>NO</v>
      </c>
      <c r="AA122" s="12" t="str">
        <f t="shared" si="3"/>
        <v>NO</v>
      </c>
    </row>
    <row r="123" spans="1:27" x14ac:dyDescent="0.2">
      <c r="A123" s="11">
        <v>44484</v>
      </c>
      <c r="B123" s="4">
        <f>'Soybean Oil'!X147/'Feedstock Conversions'!B$5</f>
        <v>9.521927413870845</v>
      </c>
      <c r="D123" s="4">
        <f>BFT!X147/'Feedstock Conversions'!B$7</f>
        <v>7.2022422269203599</v>
      </c>
      <c r="E123" s="4">
        <f>CWG!X147/'Feedstock Conversions'!B$9</f>
        <v>22.806344523204196</v>
      </c>
      <c r="F123" s="4">
        <f>DCO!X147/'Feedstock Conversions'!B$8</f>
        <v>16.56295760347826</v>
      </c>
      <c r="G123" s="4">
        <f>'Poultry Fat'!X147/'Feedstock Conversions'!B$10</f>
        <v>19.370375265200579</v>
      </c>
      <c r="H123" s="4">
        <f>UCO!X147/'Feedstock Conversions'!B$4</f>
        <v>42.861276460424463</v>
      </c>
      <c r="I123" s="4">
        <f>'Yellow Grease'!X147/'Feedstock Conversions'!B$3</f>
        <v>43.772271321176461</v>
      </c>
      <c r="L123" s="4">
        <f>'Soybean Oil'!X147</f>
        <v>71.414455604031332</v>
      </c>
      <c r="M123" s="4">
        <f>'Canola Oil'!N147</f>
        <v>83.134499264000056</v>
      </c>
      <c r="N123" s="4">
        <f>BFT!X147</f>
        <v>67.557032088512983</v>
      </c>
      <c r="O123" s="4">
        <f>CWG!X147</f>
        <v>213.80947990503932</v>
      </c>
      <c r="P123" s="4">
        <f>DCO!X147</f>
        <v>152.379209952</v>
      </c>
      <c r="Q123" s="4">
        <f>'Poultry Fat'!X147</f>
        <v>157.31004592457145</v>
      </c>
      <c r="R123" s="4">
        <f>UCO!X147</f>
        <v>343.31882444799993</v>
      </c>
      <c r="S123" s="4">
        <f>'Yellow Grease'!X147</f>
        <v>372.06430622999994</v>
      </c>
      <c r="V123" s="12" t="str">
        <f t="shared" si="3"/>
        <v>YES</v>
      </c>
      <c r="W123" s="12" t="str">
        <f t="shared" si="3"/>
        <v>NO</v>
      </c>
      <c r="X123" s="12" t="str">
        <f t="shared" si="3"/>
        <v>NO</v>
      </c>
      <c r="Y123" s="12" t="str">
        <f t="shared" si="3"/>
        <v>NO</v>
      </c>
      <c r="Z123" s="12" t="str">
        <f t="shared" si="3"/>
        <v>NO</v>
      </c>
      <c r="AA123" s="12" t="str">
        <f t="shared" si="3"/>
        <v>NO</v>
      </c>
    </row>
    <row r="124" spans="1:27" x14ac:dyDescent="0.2">
      <c r="A124" s="11">
        <v>44491</v>
      </c>
      <c r="B124" s="4">
        <f>'Soybean Oil'!X148/'Feedstock Conversions'!B$5</f>
        <v>10.012960782759729</v>
      </c>
      <c r="D124" s="4">
        <f>BFT!X148/'Feedstock Conversions'!B$7</f>
        <v>9.3853477060718191</v>
      </c>
      <c r="E124" s="4">
        <f>CWG!X148/'Feedstock Conversions'!B$9</f>
        <v>25.117701728537504</v>
      </c>
      <c r="F124" s="4">
        <f>DCO!X148/'Feedstock Conversions'!B$8</f>
        <v>15.948043337246384</v>
      </c>
      <c r="G124" s="4">
        <f>'Poultry Fat'!X148/'Feedstock Conversions'!B$10</f>
        <v>18.665341700776032</v>
      </c>
      <c r="H124" s="4">
        <f>UCO!X148/'Feedstock Conversions'!B$4</f>
        <v>45.32435763595506</v>
      </c>
      <c r="I124" s="4">
        <f>'Yellow Grease'!X148/'Feedstock Conversions'!B$3</f>
        <v>45.356087814264704</v>
      </c>
      <c r="L124" s="4">
        <f>'Soybean Oil'!X148</f>
        <v>75.097205870697962</v>
      </c>
      <c r="M124" s="4">
        <f>'Canola Oil'!N148</f>
        <v>87.416364552000005</v>
      </c>
      <c r="N124" s="4">
        <f>BFT!X148</f>
        <v>88.034561482953677</v>
      </c>
      <c r="O124" s="4">
        <f>CWG!X148</f>
        <v>235.4784537050391</v>
      </c>
      <c r="P124" s="4">
        <f>DCO!X148</f>
        <v>146.72199870266672</v>
      </c>
      <c r="Q124" s="4">
        <f>'Poultry Fat'!X148</f>
        <v>151.58435084228563</v>
      </c>
      <c r="R124" s="4">
        <f>UCO!X148</f>
        <v>363.04810466400005</v>
      </c>
      <c r="S124" s="4">
        <f>'Yellow Grease'!X148</f>
        <v>385.52674642124998</v>
      </c>
      <c r="V124" s="12" t="str">
        <f t="shared" si="3"/>
        <v>NO</v>
      </c>
      <c r="W124" s="12" t="str">
        <f t="shared" si="3"/>
        <v>NO</v>
      </c>
      <c r="X124" s="12" t="str">
        <f t="shared" si="3"/>
        <v>NO</v>
      </c>
      <c r="Y124" s="12" t="str">
        <f t="shared" si="3"/>
        <v>NO</v>
      </c>
      <c r="Z124" s="12" t="str">
        <f t="shared" si="3"/>
        <v>NO</v>
      </c>
      <c r="AA124" s="12" t="str">
        <f t="shared" si="3"/>
        <v>NO</v>
      </c>
    </row>
    <row r="125" spans="1:27" x14ac:dyDescent="0.2">
      <c r="A125" s="11">
        <v>44498</v>
      </c>
      <c r="B125" s="4">
        <f>'Soybean Oil'!X149/'Feedstock Conversions'!B$5</f>
        <v>6.0683934757226927</v>
      </c>
      <c r="D125" s="4">
        <f>BFT!X149/'Feedstock Conversions'!B$7</f>
        <v>3.9004255441007922</v>
      </c>
      <c r="E125" s="4">
        <f>CWG!X149/'Feedstock Conversions'!B$9</f>
        <v>17.871446367204165</v>
      </c>
      <c r="F125" s="4">
        <f>DCO!X149/'Feedstock Conversions'!B$8</f>
        <v>9.6312375827143697</v>
      </c>
      <c r="G125" s="4">
        <f>'Poultry Fat'!X149/'Feedstock Conversions'!B$10</f>
        <v>11.496572997062334</v>
      </c>
      <c r="H125" s="4">
        <f>UCO!X149/'Feedstock Conversions'!B$4</f>
        <v>39.6385390127965</v>
      </c>
      <c r="I125" s="4">
        <f>'Yellow Grease'!X149/'Feedstock Conversions'!B$3</f>
        <v>38.89183078965992</v>
      </c>
      <c r="L125" s="4">
        <f>'Soybean Oil'!X149</f>
        <v>45.512951067920199</v>
      </c>
      <c r="M125" s="4">
        <f>'Canola Oil'!N149</f>
        <v>37.225709677499935</v>
      </c>
      <c r="N125" s="4">
        <f>BFT!X149</f>
        <v>36.585991603665434</v>
      </c>
      <c r="O125" s="4">
        <f>CWG!X149</f>
        <v>167.54480969253905</v>
      </c>
      <c r="P125" s="4">
        <f>DCO!X149</f>
        <v>88.607385760972193</v>
      </c>
      <c r="Q125" s="4">
        <f>'Poultry Fat'!X149</f>
        <v>93.365585404642729</v>
      </c>
      <c r="R125" s="4">
        <f>UCO!X149</f>
        <v>317.50469749249993</v>
      </c>
      <c r="S125" s="4">
        <f>'Yellow Grease'!X149</f>
        <v>330.58056171210933</v>
      </c>
      <c r="V125" s="12" t="str">
        <f t="shared" si="3"/>
        <v>YES</v>
      </c>
      <c r="W125" s="12" t="str">
        <f t="shared" si="3"/>
        <v>NO</v>
      </c>
      <c r="X125" s="12" t="str">
        <f t="shared" si="3"/>
        <v>NO</v>
      </c>
      <c r="Y125" s="12" t="str">
        <f t="shared" si="3"/>
        <v>NO</v>
      </c>
      <c r="Z125" s="12" t="str">
        <f t="shared" si="3"/>
        <v>NO</v>
      </c>
      <c r="AA125" s="12" t="str">
        <f t="shared" si="3"/>
        <v>NO</v>
      </c>
    </row>
    <row r="126" spans="1:27" x14ac:dyDescent="0.2">
      <c r="A126" s="11">
        <v>44505</v>
      </c>
      <c r="B126" s="4">
        <f>'Soybean Oil'!X150/'Feedstock Conversions'!B$5</f>
        <v>5.4673109783152993</v>
      </c>
      <c r="D126" s="4">
        <f>BFT!X150/'Feedstock Conversions'!B$7</f>
        <v>1.939176242257711</v>
      </c>
      <c r="E126" s="4">
        <f>CWG!X150/'Feedstock Conversions'!B$9</f>
        <v>15.716299691204185</v>
      </c>
      <c r="F126" s="4">
        <f>DCO!X150/'Feedstock Conversions'!B$8</f>
        <v>7.6537866121014497</v>
      </c>
      <c r="G126" s="4">
        <f>'Poultry Fat'!X150/'Feedstock Conversions'!B$10</f>
        <v>9.2228778159600484</v>
      </c>
      <c r="H126" s="4">
        <f>UCO!X150/'Feedstock Conversions'!B$4</f>
        <v>36.363875886641708</v>
      </c>
      <c r="I126" s="4">
        <f>'Yellow Grease'!X150/'Feedstock Conversions'!B$3</f>
        <v>35.603254996838224</v>
      </c>
      <c r="L126" s="4">
        <f>'Soybean Oil'!X150</f>
        <v>41.004832337364746</v>
      </c>
      <c r="M126" s="4">
        <f>'Canola Oil'!N150</f>
        <v>6.9393236360000401</v>
      </c>
      <c r="N126" s="4">
        <f>BFT!X150</f>
        <v>18.189473152377332</v>
      </c>
      <c r="O126" s="4">
        <f>CWG!X150</f>
        <v>147.34030960503924</v>
      </c>
      <c r="P126" s="4">
        <f>DCO!X150</f>
        <v>70.414836831333332</v>
      </c>
      <c r="Q126" s="4">
        <f>'Poultry Fat'!X150</f>
        <v>74.900527889714226</v>
      </c>
      <c r="R126" s="4">
        <f>UCO!X150</f>
        <v>291.27464585200005</v>
      </c>
      <c r="S126" s="4">
        <f>'Yellow Grease'!X150</f>
        <v>302.62766747312492</v>
      </c>
      <c r="V126" s="12" t="str">
        <f t="shared" si="3"/>
        <v>YES</v>
      </c>
      <c r="W126" s="12" t="str">
        <f t="shared" si="3"/>
        <v>NO</v>
      </c>
      <c r="X126" s="12" t="str">
        <f t="shared" si="3"/>
        <v>NO</v>
      </c>
      <c r="Y126" s="12" t="str">
        <f t="shared" si="3"/>
        <v>NO</v>
      </c>
      <c r="Z126" s="12" t="str">
        <f t="shared" si="3"/>
        <v>NO</v>
      </c>
      <c r="AA126" s="12" t="str">
        <f t="shared" si="3"/>
        <v>NO</v>
      </c>
    </row>
    <row r="127" spans="1:27" x14ac:dyDescent="0.2">
      <c r="A127" s="11">
        <v>44512</v>
      </c>
      <c r="B127" s="4">
        <f>'Soybean Oil'!X151/'Feedstock Conversions'!B$5</f>
        <v>4.5157346709078716</v>
      </c>
      <c r="D127" s="4">
        <f>BFT!X151/'Feedstock Conversions'!B$7</f>
        <v>1.5728610179073004</v>
      </c>
      <c r="E127" s="4">
        <f>CWG!X151/'Feedstock Conversions'!B$9</f>
        <v>17.160537731204169</v>
      </c>
      <c r="F127" s="4">
        <f>DCO!X151/'Feedstock Conversions'!B$8</f>
        <v>6.1100292809722196</v>
      </c>
      <c r="G127" s="4">
        <f>'Poultry Fat'!X151/'Feedstock Conversions'!B$10</f>
        <v>7.4547193538870964</v>
      </c>
      <c r="H127" s="4">
        <f>UCO!X151/'Feedstock Conversions'!B$4</f>
        <v>32.524546984644182</v>
      </c>
      <c r="I127" s="4">
        <f>'Yellow Grease'!X151/'Feedstock Conversions'!B$3</f>
        <v>31.733496224871313</v>
      </c>
      <c r="L127" s="4">
        <f>'Soybean Oil'!X151</f>
        <v>33.868010031809035</v>
      </c>
      <c r="M127" s="4">
        <f>'Canola Oil'!N151</f>
        <v>-9.7251850790000844</v>
      </c>
      <c r="N127" s="4">
        <f>BFT!X151</f>
        <v>14.753436347970478</v>
      </c>
      <c r="O127" s="4">
        <f>CWG!X151</f>
        <v>160.88004123003907</v>
      </c>
      <c r="P127" s="4">
        <f>DCO!X151</f>
        <v>56.21226938494442</v>
      </c>
      <c r="Q127" s="4">
        <f>'Poultry Fat'!X151</f>
        <v>60.541018326142762</v>
      </c>
      <c r="R127" s="4">
        <f>UCO!X151</f>
        <v>260.52162134699989</v>
      </c>
      <c r="S127" s="4">
        <f>'Yellow Grease'!X151</f>
        <v>269.73471791140616</v>
      </c>
      <c r="V127" s="12" t="str">
        <f t="shared" si="3"/>
        <v>YES</v>
      </c>
      <c r="W127" s="12" t="str">
        <f t="shared" si="3"/>
        <v>NO</v>
      </c>
      <c r="X127" s="12" t="str">
        <f t="shared" si="3"/>
        <v>NO</v>
      </c>
      <c r="Y127" s="12" t="str">
        <f t="shared" si="3"/>
        <v>NO</v>
      </c>
      <c r="Z127" s="12" t="str">
        <f t="shared" si="3"/>
        <v>NO</v>
      </c>
      <c r="AA127" s="12" t="str">
        <f t="shared" si="3"/>
        <v>NO</v>
      </c>
    </row>
    <row r="128" spans="1:27" x14ac:dyDescent="0.2">
      <c r="A128" s="11">
        <v>44519</v>
      </c>
      <c r="B128" s="4">
        <f>'Soybean Oil'!X152/'Feedstock Conversions'!B$5</f>
        <v>3.9321583635004722</v>
      </c>
      <c r="D128" s="4">
        <f>BFT!X152/'Feedstock Conversions'!B$7</f>
        <v>5.9387419556038257</v>
      </c>
      <c r="E128" s="4">
        <f>CWG!X152/'Feedstock Conversions'!B$9</f>
        <v>20.337575771204179</v>
      </c>
      <c r="F128" s="4">
        <f>DCO!X152/'Feedstock Conversions'!B$8</f>
        <v>5.5032284715821334</v>
      </c>
      <c r="G128" s="4">
        <f>'Poultry Fat'!X152/'Feedstock Conversions'!B$10</f>
        <v>6.7479847430670565</v>
      </c>
      <c r="H128" s="4">
        <f>UCO!X152/'Feedstock Conversions'!B$4</f>
        <v>31.211060779275904</v>
      </c>
      <c r="I128" s="4">
        <f>'Yellow Grease'!X152/'Feedstock Conversions'!B$3</f>
        <v>30.463149217610287</v>
      </c>
      <c r="L128" s="4">
        <f>'Soybean Oil'!X152</f>
        <v>29.491187726253543</v>
      </c>
      <c r="M128" s="4">
        <f>'Canola Oil'!N152</f>
        <v>-18.630493794000131</v>
      </c>
      <c r="N128" s="4">
        <f>BFT!X152</f>
        <v>55.705399543563885</v>
      </c>
      <c r="O128" s="4">
        <f>CWG!X152</f>
        <v>190.66477285503919</v>
      </c>
      <c r="P128" s="4">
        <f>DCO!X152</f>
        <v>50.629701938555627</v>
      </c>
      <c r="Q128" s="4">
        <f>'Poultry Fat'!X152</f>
        <v>54.801508762571416</v>
      </c>
      <c r="R128" s="4">
        <f>UCO!X152</f>
        <v>250.00059684199999</v>
      </c>
      <c r="S128" s="4">
        <f>'Yellow Grease'!X152</f>
        <v>258.93676834968744</v>
      </c>
      <c r="V128" s="12" t="str">
        <f t="shared" si="3"/>
        <v>NO</v>
      </c>
      <c r="W128" s="12" t="str">
        <f t="shared" si="3"/>
        <v>NO</v>
      </c>
      <c r="X128" s="12" t="str">
        <f t="shared" si="3"/>
        <v>NO</v>
      </c>
      <c r="Y128" s="12" t="str">
        <f t="shared" si="3"/>
        <v>NO</v>
      </c>
      <c r="Z128" s="12" t="str">
        <f t="shared" si="3"/>
        <v>NO</v>
      </c>
      <c r="AA128" s="12" t="str">
        <f t="shared" si="3"/>
        <v>NO</v>
      </c>
    </row>
    <row r="129" spans="1:27" x14ac:dyDescent="0.2">
      <c r="A129" s="11">
        <v>44526</v>
      </c>
      <c r="B129" s="4">
        <f>'Soybean Oil'!X153/'Feedstock Conversions'!B$5</f>
        <v>2.5617590294264119</v>
      </c>
      <c r="D129" s="4">
        <f>BFT!X153/'Feedstock Conversions'!B$7</f>
        <v>8.0523989012075159</v>
      </c>
      <c r="E129" s="4">
        <f>CWG!X153/'Feedstock Conversions'!B$9</f>
        <v>22.075857507204184</v>
      </c>
      <c r="F129" s="4">
        <f>DCO!X153/'Feedstock Conversions'!B$8</f>
        <v>5.514182927083322</v>
      </c>
      <c r="G129" s="4">
        <f>'Poultry Fat'!X153/'Feedstock Conversions'!B$10</f>
        <v>6.7473939102404392</v>
      </c>
      <c r="H129" s="4">
        <f>UCO!X153/'Feedstock Conversions'!B$4</f>
        <v>30.728683167915097</v>
      </c>
      <c r="I129" s="4">
        <f>'Yellow Grease'!X153/'Feedstock Conversions'!B$3</f>
        <v>29.986662193474249</v>
      </c>
      <c r="L129" s="4">
        <f>'Soybean Oil'!X153</f>
        <v>19.213192720698089</v>
      </c>
      <c r="M129" s="4">
        <f>'Canola Oil'!N153</f>
        <v>-29.288486475000127</v>
      </c>
      <c r="N129" s="4">
        <f>BFT!X153</f>
        <v>75.531501693326504</v>
      </c>
      <c r="O129" s="4">
        <f>CWG!X153</f>
        <v>206.96116413003921</v>
      </c>
      <c r="P129" s="4">
        <f>DCO!X153</f>
        <v>50.730482929166556</v>
      </c>
      <c r="Q129" s="4">
        <f>'Poultry Fat'!X153</f>
        <v>54.79671051071432</v>
      </c>
      <c r="R129" s="4">
        <f>UCO!X153</f>
        <v>246.13675217499991</v>
      </c>
      <c r="S129" s="4">
        <f>'Yellow Grease'!X153</f>
        <v>254.88662864453113</v>
      </c>
      <c r="V129" s="12" t="str">
        <f t="shared" si="3"/>
        <v>NO</v>
      </c>
      <c r="W129" s="12" t="str">
        <f t="shared" si="3"/>
        <v>NO</v>
      </c>
      <c r="X129" s="12" t="str">
        <f t="shared" si="3"/>
        <v>NO</v>
      </c>
      <c r="Y129" s="12" t="str">
        <f t="shared" si="3"/>
        <v>NO</v>
      </c>
      <c r="Z129" s="12" t="str">
        <f t="shared" si="3"/>
        <v>NO</v>
      </c>
      <c r="AA129" s="12" t="str">
        <f t="shared" si="3"/>
        <v>NO</v>
      </c>
    </row>
    <row r="130" spans="1:27" x14ac:dyDescent="0.2">
      <c r="A130" s="11">
        <v>44533</v>
      </c>
      <c r="B130" s="4">
        <f>'Soybean Oil'!X154/'Feedstock Conversions'!B$5</f>
        <v>2.000093119796778</v>
      </c>
      <c r="D130" s="4">
        <f>BFT!X154/'Feedstock Conversions'!B$7</f>
        <v>7.8228845287742965</v>
      </c>
      <c r="E130" s="4">
        <f>CWG!X154/'Feedstock Conversions'!B$9</f>
        <v>19.695648648537517</v>
      </c>
      <c r="F130" s="4">
        <f>DCO!X154/'Feedstock Conversions'!B$8</f>
        <v>3.0108785678925067</v>
      </c>
      <c r="G130" s="4">
        <f>'Poultry Fat'!X154/'Feedstock Conversions'!B$10</f>
        <v>3.916464298074696</v>
      </c>
      <c r="H130" s="4">
        <f>UCO!X154/'Feedstock Conversions'!B$4</f>
        <v>26.45100275268415</v>
      </c>
      <c r="I130" s="4">
        <f>'Yellow Grease'!X154/'Feedstock Conversions'!B$3</f>
        <v>28.329282180349256</v>
      </c>
      <c r="L130" s="4">
        <f>'Soybean Oil'!X154</f>
        <v>15.000698398475834</v>
      </c>
      <c r="M130" s="4">
        <f>'Canola Oil'!N154</f>
        <v>-33.50932289299999</v>
      </c>
      <c r="N130" s="4">
        <f>BFT!X154</f>
        <v>73.378656879902906</v>
      </c>
      <c r="O130" s="4">
        <f>CWG!X154</f>
        <v>184.64670608003922</v>
      </c>
      <c r="P130" s="4">
        <f>DCO!X154</f>
        <v>27.700082824611059</v>
      </c>
      <c r="Q130" s="4">
        <f>'Poultry Fat'!X154</f>
        <v>31.806259308714289</v>
      </c>
      <c r="R130" s="4">
        <f>UCO!X154</f>
        <v>211.87253204900003</v>
      </c>
      <c r="S130" s="4">
        <f>'Yellow Grease'!X154</f>
        <v>240.79889853296868</v>
      </c>
      <c r="V130" s="12" t="str">
        <f t="shared" si="3"/>
        <v>NO</v>
      </c>
      <c r="W130" s="12" t="str">
        <f t="shared" si="3"/>
        <v>NO</v>
      </c>
      <c r="X130" s="12" t="str">
        <f t="shared" si="3"/>
        <v>NO</v>
      </c>
      <c r="Y130" s="12" t="str">
        <f t="shared" si="3"/>
        <v>NO</v>
      </c>
      <c r="Z130" s="12" t="str">
        <f t="shared" si="3"/>
        <v>NO</v>
      </c>
      <c r="AA130" s="12" t="str">
        <f t="shared" si="3"/>
        <v>NO</v>
      </c>
    </row>
    <row r="131" spans="1:27" x14ac:dyDescent="0.2">
      <c r="A131" s="11">
        <v>44540</v>
      </c>
      <c r="B131" s="4">
        <f>'Soybean Oil'!X155/'Feedstock Conversions'!B$5</f>
        <v>4.1303165990560347</v>
      </c>
      <c r="C131" s="4">
        <f>M131/'Feedstock Conversions'!$B$6</f>
        <v>-2.1878044153642491</v>
      </c>
      <c r="D131" s="4">
        <f>BFT!X155/'Feedstock Conversions'!B$7</f>
        <v>10.949620864483167</v>
      </c>
      <c r="E131" s="4">
        <f>CWG!X155/'Feedstock Conversions'!B$9</f>
        <v>22.948343456537518</v>
      </c>
      <c r="F131" s="4">
        <f>DCO!X155/'Feedstock Conversions'!B$8</f>
        <v>5.5250850950241555</v>
      </c>
      <c r="G131" s="4">
        <f>'Poultry Fat'!X155/'Feedstock Conversions'!B$10</f>
        <v>6.7959349320324076</v>
      </c>
      <c r="H131" s="4">
        <f>UCO!X155/'Feedstock Conversions'!B$4</f>
        <v>26.70472237802748</v>
      </c>
      <c r="I131" s="4">
        <f>'Yellow Grease'!X155/'Feedstock Conversions'!B$3</f>
        <v>31.423095038088242</v>
      </c>
      <c r="L131" s="4">
        <f>'Soybean Oil'!X155</f>
        <v>30.977374492920262</v>
      </c>
      <c r="M131" s="4">
        <f>'Canola Oil'!N155</f>
        <v>-16.517923336000081</v>
      </c>
      <c r="N131" s="4">
        <f>BFT!X155</f>
        <v>102.70744370885211</v>
      </c>
      <c r="O131" s="4">
        <f>CWG!X155</f>
        <v>215.14071990503925</v>
      </c>
      <c r="P131" s="4">
        <f>DCO!X155</f>
        <v>50.830782874222223</v>
      </c>
      <c r="Q131" s="4">
        <f>'Poultry Fat'!X155</f>
        <v>55.190920238857188</v>
      </c>
      <c r="R131" s="4">
        <f>UCO!X155</f>
        <v>213.90482624800012</v>
      </c>
      <c r="S131" s="4">
        <f>'Yellow Grease'!X155</f>
        <v>267.09630782375007</v>
      </c>
      <c r="V131" s="12" t="str">
        <f t="shared" si="3"/>
        <v>NO</v>
      </c>
      <c r="W131" s="12" t="str">
        <f t="shared" si="3"/>
        <v>NO</v>
      </c>
      <c r="X131" s="12" t="str">
        <f t="shared" si="3"/>
        <v>NO</v>
      </c>
      <c r="Y131" s="12" t="str">
        <f t="shared" si="3"/>
        <v>NO</v>
      </c>
      <c r="Z131" s="12" t="str">
        <f t="shared" si="3"/>
        <v>NO</v>
      </c>
      <c r="AA131" s="12" t="str">
        <f t="shared" si="3"/>
        <v>NO</v>
      </c>
    </row>
    <row r="132" spans="1:27" x14ac:dyDescent="0.2">
      <c r="A132" s="11">
        <v>44547</v>
      </c>
      <c r="B132" s="4">
        <f>'Soybean Oil'!X156/'Feedstock Conversions'!B$5</f>
        <v>4.7975569405375156</v>
      </c>
      <c r="C132" s="4">
        <f>M132/'Feedstock Conversions'!$B$6</f>
        <v>-1.6070549264900635</v>
      </c>
      <c r="D132" s="4">
        <f>BFT!X156/'Feedstock Conversions'!B$7</f>
        <v>10.699375501836348</v>
      </c>
      <c r="E132" s="4">
        <f>CWG!X156/'Feedstock Conversions'!B$9</f>
        <v>22.620569560537522</v>
      </c>
      <c r="F132" s="4">
        <f>DCO!X156/'Feedstock Conversions'!B$8</f>
        <v>5.0347088100543438</v>
      </c>
      <c r="G132" s="4">
        <f>'Poultry Fat'!X156/'Feedstock Conversions'!B$10</f>
        <v>6.2253073100862188</v>
      </c>
      <c r="H132" s="4">
        <f>UCO!X156/'Feedstock Conversions'!B$4</f>
        <v>24.726299829588015</v>
      </c>
      <c r="I132" s="4">
        <f>'Yellow Grease'!X156/'Feedstock Conversions'!B$3</f>
        <v>29.721722137224265</v>
      </c>
      <c r="L132" s="4">
        <f>'Soybean Oil'!X156</f>
        <v>35.981677054031366</v>
      </c>
      <c r="M132" s="4">
        <f>'Canola Oil'!N156</f>
        <v>-12.13326469499998</v>
      </c>
      <c r="N132" s="4">
        <f>BFT!X156</f>
        <v>100.36014220722495</v>
      </c>
      <c r="O132" s="4">
        <f>CWG!X156</f>
        <v>212.06783963003926</v>
      </c>
      <c r="P132" s="4">
        <f>DCO!X156</f>
        <v>46.319321052499959</v>
      </c>
      <c r="Q132" s="4">
        <f>'Poultry Fat'!X156</f>
        <v>50.556758216428534</v>
      </c>
      <c r="R132" s="4">
        <f>UCO!X156</f>
        <v>198.05766163499999</v>
      </c>
      <c r="S132" s="4">
        <f>'Yellow Grease'!X156</f>
        <v>252.63463816640626</v>
      </c>
      <c r="V132" s="12" t="str">
        <f t="shared" si="3"/>
        <v>NO</v>
      </c>
      <c r="W132" s="12" t="str">
        <f t="shared" si="3"/>
        <v>NO</v>
      </c>
      <c r="X132" s="12" t="str">
        <f t="shared" si="3"/>
        <v>NO</v>
      </c>
      <c r="Y132" s="12" t="str">
        <f t="shared" si="3"/>
        <v>NO</v>
      </c>
      <c r="Z132" s="12" t="str">
        <f t="shared" si="3"/>
        <v>NO</v>
      </c>
      <c r="AA132" s="12" t="str">
        <f t="shared" si="3"/>
        <v>NO</v>
      </c>
    </row>
    <row r="133" spans="1:27" x14ac:dyDescent="0.2">
      <c r="A133" s="11">
        <v>44554</v>
      </c>
      <c r="B133" s="4">
        <f>'Soybean Oil'!X157/'Feedstock Conversions'!B$5</f>
        <v>5.8534423905374906</v>
      </c>
      <c r="C133" s="4">
        <f>M133/'Feedstock Conversions'!$B$6</f>
        <v>-0.58813456788080076</v>
      </c>
      <c r="D133" s="4">
        <f>BFT!X157/'Feedstock Conversions'!B$7</f>
        <v>11.796829798988592</v>
      </c>
      <c r="E133" s="4">
        <f>CWG!X157/'Feedstock Conversions'!B$9</f>
        <v>24.069000273870849</v>
      </c>
      <c r="F133" s="4">
        <f>DCO!X157/'Feedstock Conversions'!B$8</f>
        <v>6.6566302180706565</v>
      </c>
      <c r="G133" s="4">
        <f>'Poultry Fat'!X157/'Feedstock Conversions'!B$10</f>
        <v>8.0547825530140216</v>
      </c>
      <c r="H133" s="4">
        <f>UCO!X157/'Feedstock Conversions'!B$4</f>
        <v>26.416563587702868</v>
      </c>
      <c r="I133" s="4">
        <f>'Yellow Grease'!X157/'Feedstock Conversions'!B$3</f>
        <v>31.308425099494478</v>
      </c>
      <c r="L133" s="4">
        <f>'Soybean Oil'!X157</f>
        <v>43.900817929031177</v>
      </c>
      <c r="M133" s="4">
        <f>'Canola Oil'!N157</f>
        <v>-4.440415987500046</v>
      </c>
      <c r="N133" s="4">
        <f>BFT!X157</f>
        <v>110.65426351451299</v>
      </c>
      <c r="O133" s="4">
        <f>CWG!X157</f>
        <v>225.64687756753921</v>
      </c>
      <c r="P133" s="4">
        <f>DCO!X157</f>
        <v>61.240998006250038</v>
      </c>
      <c r="Q133" s="4">
        <f>'Poultry Fat'!X157</f>
        <v>65.41423157678571</v>
      </c>
      <c r="R133" s="4">
        <f>UCO!X157</f>
        <v>211.59667433749996</v>
      </c>
      <c r="S133" s="4">
        <f>'Yellow Grease'!X157</f>
        <v>266.12161334570305</v>
      </c>
      <c r="V133" s="12" t="str">
        <f t="shared" si="3"/>
        <v>NO</v>
      </c>
      <c r="W133" s="12" t="str">
        <f t="shared" si="3"/>
        <v>NO</v>
      </c>
      <c r="X133" s="12" t="str">
        <f t="shared" si="3"/>
        <v>NO</v>
      </c>
      <c r="Y133" s="12" t="str">
        <f t="shared" si="3"/>
        <v>NO</v>
      </c>
      <c r="Z133" s="12" t="str">
        <f t="shared" si="3"/>
        <v>NO</v>
      </c>
      <c r="AA133" s="12" t="str">
        <f t="shared" si="3"/>
        <v>NO</v>
      </c>
    </row>
    <row r="134" spans="1:27" x14ac:dyDescent="0.2">
      <c r="A134" s="11">
        <v>44561</v>
      </c>
      <c r="B134" s="4">
        <f>'Soybean Oil'!X158/'Feedstock Conversions'!B$5</f>
        <v>6.015116839148626</v>
      </c>
      <c r="C134" s="4">
        <f>M134/'Feedstock Conversions'!$B$6</f>
        <v>-1.0018857906456955</v>
      </c>
      <c r="D134" s="4">
        <f>BFT!X158/'Feedstock Conversions'!B$7</f>
        <v>12.114928285305496</v>
      </c>
      <c r="E134" s="4">
        <f>CWG!X158/'Feedstock Conversions'!B$9</f>
        <v>25.489727675537523</v>
      </c>
      <c r="F134" s="4">
        <f>DCO!X158/'Feedstock Conversions'!B$8</f>
        <v>8.12317508680934</v>
      </c>
      <c r="G134" s="4">
        <f>'Poultry Fat'!X158/'Feedstock Conversions'!B$10</f>
        <v>9.7233933133324495</v>
      </c>
      <c r="H134" s="4">
        <f>UCO!X158/'Feedstock Conversions'!B$4</f>
        <v>28.519919915964422</v>
      </c>
      <c r="I134" s="4">
        <f>'Yellow Grease'!X158/'Feedstock Conversions'!B$3</f>
        <v>33.324364050746787</v>
      </c>
      <c r="L134" s="4">
        <f>'Soybean Oil'!X158</f>
        <v>45.113376293614692</v>
      </c>
      <c r="M134" s="4">
        <f>'Canola Oil'!N158</f>
        <v>-7.5642377193750008</v>
      </c>
      <c r="N134" s="4">
        <f>BFT!X158</f>
        <v>113.63802731616556</v>
      </c>
      <c r="O134" s="4">
        <f>CWG!X158</f>
        <v>238.96619695816429</v>
      </c>
      <c r="P134" s="4">
        <f>DCO!X158</f>
        <v>74.733210798645928</v>
      </c>
      <c r="Q134" s="4">
        <f>'Poultry Fat'!X158</f>
        <v>78.965297663125057</v>
      </c>
      <c r="R134" s="4">
        <f>UCO!X158</f>
        <v>228.44455852687503</v>
      </c>
      <c r="S134" s="4">
        <f>'Yellow Grease'!X158</f>
        <v>283.2570944313477</v>
      </c>
      <c r="V134" s="12" t="str">
        <f t="shared" si="3"/>
        <v>NO</v>
      </c>
      <c r="W134" s="12" t="str">
        <f t="shared" si="3"/>
        <v>NO</v>
      </c>
      <c r="X134" s="12" t="str">
        <f t="shared" si="3"/>
        <v>NO</v>
      </c>
      <c r="Y134" s="12" t="str">
        <f t="shared" si="3"/>
        <v>NO</v>
      </c>
      <c r="Z134" s="12" t="str">
        <f t="shared" si="3"/>
        <v>NO</v>
      </c>
      <c r="AA134" s="12" t="str">
        <f t="shared" si="3"/>
        <v>NO</v>
      </c>
    </row>
    <row r="135" spans="1:27" x14ac:dyDescent="0.2">
      <c r="A135" s="11">
        <v>44568</v>
      </c>
      <c r="B135" s="4">
        <f>'Soybean Oil'!X159/'Feedstock Conversions'!B$5</f>
        <v>7.3913683233229825</v>
      </c>
      <c r="C135" s="4">
        <f>M135/'Feedstock Conversions'!$B$6</f>
        <v>-0.73107219814569391</v>
      </c>
      <c r="D135" s="4">
        <f>BFT!X159/'Feedstock Conversions'!B$7</f>
        <v>9.4937203308606275</v>
      </c>
      <c r="E135" s="4">
        <f>CWG!X159/'Feedstock Conversions'!B$9</f>
        <v>24.941569742285942</v>
      </c>
      <c r="F135" s="4">
        <f>DCO!X159/'Feedstock Conversions'!B$8</f>
        <v>9.9509978985265768</v>
      </c>
      <c r="G135" s="4">
        <f>'Poultry Fat'!X159/'Feedstock Conversions'!B$10</f>
        <v>11.802768260342612</v>
      </c>
      <c r="H135" s="4">
        <f>UCO!X159/'Feedstock Conversions'!B$4</f>
        <v>30.672280515355812</v>
      </c>
      <c r="I135" s="4">
        <f>'Yellow Grease'!X159/'Feedstock Conversions'!B$3</f>
        <v>35.3673821744853</v>
      </c>
      <c r="L135" s="4">
        <f>'Soybean Oil'!X159</f>
        <v>55.435262424922371</v>
      </c>
      <c r="M135" s="4">
        <f>'Canola Oil'!N159</f>
        <v>-5.5195950959999891</v>
      </c>
      <c r="N135" s="4">
        <f>BFT!X159</f>
        <v>89.051096703472695</v>
      </c>
      <c r="O135" s="4">
        <f>CWG!X159</f>
        <v>233.82721633393072</v>
      </c>
      <c r="P135" s="4">
        <f>DCO!X159</f>
        <v>91.549180666444499</v>
      </c>
      <c r="Q135" s="4">
        <f>'Poultry Fat'!X159</f>
        <v>95.852248170285748</v>
      </c>
      <c r="R135" s="4">
        <f>UCO!X159</f>
        <v>245.68496692800005</v>
      </c>
      <c r="S135" s="4">
        <f>'Yellow Grease'!X159</f>
        <v>300.62274848312506</v>
      </c>
      <c r="V135" s="12" t="str">
        <f t="shared" si="3"/>
        <v>NO</v>
      </c>
      <c r="W135" s="12" t="str">
        <f t="shared" si="3"/>
        <v>NO</v>
      </c>
      <c r="X135" s="12" t="str">
        <f t="shared" si="3"/>
        <v>NO</v>
      </c>
      <c r="Y135" s="12" t="str">
        <f t="shared" si="3"/>
        <v>NO</v>
      </c>
      <c r="Z135" s="12" t="str">
        <f t="shared" si="3"/>
        <v>NO</v>
      </c>
      <c r="AA135" s="12" t="str">
        <f t="shared" si="3"/>
        <v>NO</v>
      </c>
    </row>
    <row r="136" spans="1:27" x14ac:dyDescent="0.2">
      <c r="A136" s="11">
        <v>44575</v>
      </c>
      <c r="B136" s="4">
        <f>'Soybean Oil'!X160/'Feedstock Conversions'!B$5</f>
        <v>10.872066802211855</v>
      </c>
      <c r="C136" s="4">
        <f>M136/'Feedstock Conversions'!$B$6</f>
        <v>1.2428978964238386</v>
      </c>
      <c r="D136" s="4">
        <f>BFT!X160/'Feedstock Conversions'!B$7</f>
        <v>6.4958675804016597</v>
      </c>
      <c r="E136" s="4">
        <f>CWG!X160/'Feedstock Conversions'!B$9</f>
        <v>20.641312211619262</v>
      </c>
      <c r="F136" s="4">
        <f>DCO!X160/'Feedstock Conversions'!B$8</f>
        <v>11.787708092131643</v>
      </c>
      <c r="G136" s="4">
        <f>'Poultry Fat'!X160/'Feedstock Conversions'!B$10</f>
        <v>13.884525100733239</v>
      </c>
      <c r="H136" s="4">
        <f>UCO!X160/'Feedstock Conversions'!B$4</f>
        <v>31.588250845942561</v>
      </c>
      <c r="I136" s="4">
        <f>'Yellow Grease'!X160/'Feedstock Conversions'!B$3</f>
        <v>36.463150098143373</v>
      </c>
      <c r="L136" s="4">
        <f>'Soybean Oil'!X160</f>
        <v>81.540501016588905</v>
      </c>
      <c r="M136" s="4">
        <f>'Canola Oil'!N160</f>
        <v>9.3838791179999816</v>
      </c>
      <c r="N136" s="4">
        <f>BFT!X160</f>
        <v>60.931237904167574</v>
      </c>
      <c r="O136" s="4">
        <f>CWG!X160</f>
        <v>193.51230198393057</v>
      </c>
      <c r="P136" s="4">
        <f>DCO!X160</f>
        <v>108.44691444761111</v>
      </c>
      <c r="Q136" s="4">
        <f>'Poultry Fat'!X160</f>
        <v>112.75854243057142</v>
      </c>
      <c r="R136" s="4">
        <f>UCO!X160</f>
        <v>253.02188927599991</v>
      </c>
      <c r="S136" s="4">
        <f>'Yellow Grease'!X160</f>
        <v>309.93677583421868</v>
      </c>
      <c r="V136" s="12" t="str">
        <f t="shared" si="3"/>
        <v>YES</v>
      </c>
      <c r="W136" s="12" t="str">
        <f t="shared" si="3"/>
        <v>NO</v>
      </c>
      <c r="X136" s="12" t="str">
        <f t="shared" si="3"/>
        <v>NO</v>
      </c>
      <c r="Y136" s="12" t="str">
        <f t="shared" si="3"/>
        <v>NO</v>
      </c>
      <c r="Z136" s="12" t="str">
        <f t="shared" si="3"/>
        <v>NO</v>
      </c>
      <c r="AA136" s="12" t="str">
        <f t="shared" si="3"/>
        <v>NO</v>
      </c>
    </row>
    <row r="137" spans="1:27" x14ac:dyDescent="0.2">
      <c r="A137" s="11">
        <v>44582</v>
      </c>
      <c r="B137" s="4">
        <f>'Soybean Oil'!X161/'Feedstock Conversions'!B$5</f>
        <v>7.9486907050822238</v>
      </c>
      <c r="C137" s="4">
        <f>M137/'Feedstock Conversions'!$B$6</f>
        <v>-1.8720012526490104</v>
      </c>
      <c r="D137" s="4">
        <f>BFT!X161/'Feedstock Conversions'!B$7</f>
        <v>1.4271917199281587</v>
      </c>
      <c r="E137" s="4">
        <f>CWG!X161/'Feedstock Conversions'!B$9</f>
        <v>13.982118732952598</v>
      </c>
      <c r="F137" s="4">
        <f>DCO!X161/'Feedstock Conversions'!B$8</f>
        <v>10.775289897275067</v>
      </c>
      <c r="G137" s="4">
        <f>'Poultry Fat'!X161/'Feedstock Conversions'!B$10</f>
        <v>12.730675627519503</v>
      </c>
      <c r="H137" s="4">
        <f>UCO!X161/'Feedstock Conversions'!B$4</f>
        <v>30.113626777153563</v>
      </c>
      <c r="I137" s="4">
        <f>'Yellow Grease'!X161/'Feedstock Conversions'!B$3</f>
        <v>34.513805385041358</v>
      </c>
      <c r="L137" s="4">
        <f>'Soybean Oil'!X161</f>
        <v>59.615180288116676</v>
      </c>
      <c r="M137" s="4">
        <f>'Canola Oil'!N161</f>
        <v>-14.133609457500029</v>
      </c>
      <c r="N137" s="4">
        <f>BFT!X161</f>
        <v>13.387058332926131</v>
      </c>
      <c r="O137" s="4">
        <f>CWG!X161</f>
        <v>131.0823631214306</v>
      </c>
      <c r="P137" s="4">
        <f>DCO!X161</f>
        <v>99.132667054930607</v>
      </c>
      <c r="Q137" s="4">
        <f>'Poultry Fat'!X161</f>
        <v>103.38793855035715</v>
      </c>
      <c r="R137" s="4">
        <f>UCO!X161</f>
        <v>241.21015048500004</v>
      </c>
      <c r="S137" s="4">
        <f>'Yellow Grease'!X161</f>
        <v>293.36734577285154</v>
      </c>
      <c r="V137" s="12" t="str">
        <f t="shared" si="3"/>
        <v>YES</v>
      </c>
      <c r="W137" s="12" t="str">
        <f t="shared" si="3"/>
        <v>NO</v>
      </c>
      <c r="X137" s="12" t="str">
        <f t="shared" si="3"/>
        <v>NO</v>
      </c>
      <c r="Y137" s="12" t="str">
        <f t="shared" si="3"/>
        <v>NO</v>
      </c>
      <c r="Z137" s="12" t="str">
        <f t="shared" si="3"/>
        <v>NO</v>
      </c>
      <c r="AA137" s="12" t="str">
        <f t="shared" si="3"/>
        <v>NO</v>
      </c>
    </row>
    <row r="138" spans="1:27" x14ac:dyDescent="0.2">
      <c r="A138" s="11">
        <v>44589</v>
      </c>
      <c r="B138" s="4">
        <f>'Soybean Oil'!X162/'Feedstock Conversions'!B$5</f>
        <v>9.0578918349896416</v>
      </c>
      <c r="C138" s="4">
        <f>M138/'Feedstock Conversions'!$B$6</f>
        <v>-0.8996992131125916</v>
      </c>
      <c r="D138" s="4">
        <f>BFT!X162/'Feedstock Conversions'!B$7</f>
        <v>3.8813391578193523</v>
      </c>
      <c r="E138" s="4">
        <f>CWG!X162/'Feedstock Conversions'!B$9</f>
        <v>11.64646196361927</v>
      </c>
      <c r="F138" s="4">
        <f>DCO!X162/'Feedstock Conversions'!B$8</f>
        <v>11.084986809912435</v>
      </c>
      <c r="G138" s="4">
        <f>'Poultry Fat'!X162/'Feedstock Conversions'!B$10</f>
        <v>13.082655283395235</v>
      </c>
      <c r="H138" s="4">
        <f>UCO!X162/'Feedstock Conversions'!B$4</f>
        <v>32.316768584519338</v>
      </c>
      <c r="I138" s="4">
        <f>'Yellow Grease'!X162/'Feedstock Conversions'!B$3</f>
        <v>36.461132400376833</v>
      </c>
      <c r="L138" s="4">
        <f>'Soybean Oil'!X162</f>
        <v>67.934188762422309</v>
      </c>
      <c r="M138" s="4">
        <f>'Canola Oil'!N162</f>
        <v>-6.7927290590000666</v>
      </c>
      <c r="N138" s="4">
        <f>BFT!X162</f>
        <v>36.406961300345529</v>
      </c>
      <c r="O138" s="4">
        <f>CWG!X162</f>
        <v>109.18558090893066</v>
      </c>
      <c r="P138" s="4">
        <f>DCO!X162</f>
        <v>101.98187865119439</v>
      </c>
      <c r="Q138" s="4">
        <f>'Poultry Fat'!X162</f>
        <v>106.24642399899994</v>
      </c>
      <c r="R138" s="4">
        <f>UCO!X162</f>
        <v>258.85731636199989</v>
      </c>
      <c r="S138" s="4">
        <f>'Yellow Grease'!X162</f>
        <v>309.9196254032031</v>
      </c>
      <c r="V138" s="12" t="str">
        <f t="shared" si="3"/>
        <v>YES</v>
      </c>
      <c r="W138" s="12" t="str">
        <f t="shared" si="3"/>
        <v>NO</v>
      </c>
      <c r="X138" s="12" t="str">
        <f t="shared" si="3"/>
        <v>NO</v>
      </c>
      <c r="Y138" s="12" t="str">
        <f t="shared" si="3"/>
        <v>NO</v>
      </c>
      <c r="Z138" s="12" t="str">
        <f t="shared" si="3"/>
        <v>NO</v>
      </c>
      <c r="AA138" s="12" t="str">
        <f t="shared" si="3"/>
        <v>NO</v>
      </c>
    </row>
    <row r="139" spans="1:27" x14ac:dyDescent="0.2">
      <c r="A139" s="11">
        <v>44596</v>
      </c>
      <c r="B139" s="4">
        <f>'Soybean Oil'!X163/'Feedstock Conversions'!B$5</f>
        <v>8.9732608925822213</v>
      </c>
      <c r="C139" s="4">
        <f>M139/'Feedstock Conversions'!$B$6</f>
        <v>-1.8084901947019945</v>
      </c>
      <c r="D139" s="4">
        <f>BFT!X163/'Feedstock Conversions'!B$7</f>
        <v>4.20923889337916</v>
      </c>
      <c r="E139" s="4">
        <f>CWG!X163/'Feedstock Conversions'!B$9</f>
        <v>9.4914807662859317</v>
      </c>
      <c r="F139" s="4">
        <f>DCO!X163/'Feedstock Conversions'!B$8</f>
        <v>9.8334411584843053</v>
      </c>
      <c r="G139" s="4">
        <f>'Poultry Fat'!X163/'Feedstock Conversions'!B$10</f>
        <v>11.643945390030153</v>
      </c>
      <c r="H139" s="4">
        <f>UCO!X163/'Feedstock Conversions'!B$4</f>
        <v>32.999732392009989</v>
      </c>
      <c r="I139" s="4">
        <f>'Yellow Grease'!X163/'Feedstock Conversions'!B$3</f>
        <v>36.844480345863971</v>
      </c>
      <c r="L139" s="4">
        <f>'Soybean Oil'!X163</f>
        <v>67.299456694366654</v>
      </c>
      <c r="M139" s="4">
        <f>'Canola Oil'!N163</f>
        <v>-13.654100970000059</v>
      </c>
      <c r="N139" s="4">
        <f>BFT!X163</f>
        <v>39.482660819896523</v>
      </c>
      <c r="O139" s="4">
        <f>CWG!X163</f>
        <v>88.982632183930605</v>
      </c>
      <c r="P139" s="4">
        <f>DCO!X163</f>
        <v>90.467658658055598</v>
      </c>
      <c r="Q139" s="4">
        <f>'Poultry Fat'!X163</f>
        <v>94.56242116999988</v>
      </c>
      <c r="R139" s="4">
        <f>UCO!X163</f>
        <v>264.32785646000002</v>
      </c>
      <c r="S139" s="4">
        <f>'Yellow Grease'!X163</f>
        <v>313.17808293984376</v>
      </c>
      <c r="V139" s="12" t="str">
        <f t="shared" si="3"/>
        <v>YES</v>
      </c>
      <c r="W139" s="12" t="str">
        <f t="shared" si="3"/>
        <v>NO</v>
      </c>
      <c r="X139" s="12" t="str">
        <f t="shared" si="3"/>
        <v>NO</v>
      </c>
      <c r="Y139" s="12" t="str">
        <f t="shared" si="3"/>
        <v>NO</v>
      </c>
      <c r="Z139" s="12" t="str">
        <f t="shared" si="3"/>
        <v>NO</v>
      </c>
      <c r="AA139" s="12" t="str">
        <f t="shared" si="3"/>
        <v>NO</v>
      </c>
    </row>
    <row r="140" spans="1:27" x14ac:dyDescent="0.2">
      <c r="A140" s="11">
        <v>44603</v>
      </c>
      <c r="B140" s="4">
        <f>'Soybean Oil'!X164/'Feedstock Conversions'!B$5</f>
        <v>10.435038207026674</v>
      </c>
      <c r="C140" s="4">
        <f>M140/'Feedstock Conversions'!$B$6</f>
        <v>-1.1403470818543051</v>
      </c>
      <c r="D140" s="4">
        <f>BFT!X164/'Feedstock Conversions'!B$7</f>
        <v>4.1997518566132221</v>
      </c>
      <c r="E140" s="4">
        <f>CWG!X164/'Feedstock Conversions'!B$9</f>
        <v>7.755416814285927</v>
      </c>
      <c r="F140" s="4">
        <f>DCO!X164/'Feedstock Conversions'!B$8</f>
        <v>8.4867958902053129</v>
      </c>
      <c r="G140" s="4">
        <f>'Poultry Fat'!X164/'Feedstock Conversions'!B$10</f>
        <v>10.111030190407769</v>
      </c>
      <c r="H140" s="4">
        <f>UCO!X164/'Feedstock Conversions'!B$4</f>
        <v>31.156729091635462</v>
      </c>
      <c r="I140" s="4">
        <f>'Yellow Grease'!X164/'Feedstock Conversions'!B$3</f>
        <v>33.258810762610288</v>
      </c>
      <c r="L140" s="4">
        <f>'Soybean Oil'!X164</f>
        <v>78.262786552700049</v>
      </c>
      <c r="M140" s="4">
        <f>'Canola Oil'!N164</f>
        <v>-8.6096204680000028</v>
      </c>
      <c r="N140" s="4">
        <f>BFT!X164</f>
        <v>39.393672415032029</v>
      </c>
      <c r="O140" s="4">
        <f>CWG!X164</f>
        <v>72.707032633930567</v>
      </c>
      <c r="P140" s="4">
        <f>DCO!X164</f>
        <v>78.078522189888872</v>
      </c>
      <c r="Q140" s="4">
        <f>'Poultry Fat'!X164</f>
        <v>82.113361347999898</v>
      </c>
      <c r="R140" s="4">
        <f>UCO!X164</f>
        <v>249.56540002400004</v>
      </c>
      <c r="S140" s="4">
        <f>'Yellow Grease'!X164</f>
        <v>282.69989148218747</v>
      </c>
      <c r="V140" s="12" t="str">
        <f t="shared" si="3"/>
        <v>YES</v>
      </c>
      <c r="W140" s="12" t="str">
        <f t="shared" si="3"/>
        <v>YES</v>
      </c>
      <c r="X140" s="12" t="str">
        <f t="shared" si="3"/>
        <v>NO</v>
      </c>
      <c r="Y140" s="12" t="str">
        <f t="shared" si="3"/>
        <v>NO</v>
      </c>
      <c r="Z140" s="12" t="str">
        <f t="shared" si="3"/>
        <v>NO</v>
      </c>
      <c r="AA140" s="12" t="str">
        <f t="shared" si="3"/>
        <v>NO</v>
      </c>
    </row>
    <row r="141" spans="1:27" x14ac:dyDescent="0.2">
      <c r="A141" s="11">
        <v>44610</v>
      </c>
      <c r="B141" s="4">
        <f>'Soybean Oil'!X165/'Feedstock Conversions'!B$5</f>
        <v>10.635588228878516</v>
      </c>
      <c r="C141" s="4">
        <f>M141/'Feedstock Conversions'!$B$6</f>
        <v>-1.4916546471523204</v>
      </c>
      <c r="D141" s="4">
        <f>BFT!X165/'Feedstock Conversions'!B$7</f>
        <v>5.669046341060846</v>
      </c>
      <c r="E141" s="4">
        <f>CWG!X165/'Feedstock Conversions'!B$9</f>
        <v>10.212716648952592</v>
      </c>
      <c r="F141" s="4">
        <f>DCO!X165/'Feedstock Conversions'!B$8</f>
        <v>9.431901991914259</v>
      </c>
      <c r="G141" s="4">
        <f>'Poultry Fat'!X165/'Feedstock Conversions'!B$10</f>
        <v>11.177821215377801</v>
      </c>
      <c r="H141" s="4">
        <f>UCO!X165/'Feedstock Conversions'!B$4</f>
        <v>32.593343913607995</v>
      </c>
      <c r="I141" s="4">
        <f>'Yellow Grease'!X165/'Feedstock Conversions'!B$3</f>
        <v>34.60609308174633</v>
      </c>
      <c r="L141" s="4">
        <f>'Soybean Oil'!X165</f>
        <v>79.766911716588879</v>
      </c>
      <c r="M141" s="4">
        <f>'Canola Oil'!N165</f>
        <v>-11.261992586000019</v>
      </c>
      <c r="N141" s="4">
        <f>BFT!X165</f>
        <v>53.175654679150739</v>
      </c>
      <c r="O141" s="4">
        <f>CWG!X165</f>
        <v>95.744218583930547</v>
      </c>
      <c r="P141" s="4">
        <f>DCO!X165</f>
        <v>86.773498325611172</v>
      </c>
      <c r="Q141" s="4">
        <f>'Poultry Fat'!X165</f>
        <v>90.776949060285688</v>
      </c>
      <c r="R141" s="4">
        <f>UCO!X165</f>
        <v>261.07268474800003</v>
      </c>
      <c r="S141" s="4">
        <f>'Yellow Grease'!X165</f>
        <v>294.15179119484378</v>
      </c>
      <c r="V141" s="12" t="str">
        <f t="shared" si="3"/>
        <v>YES</v>
      </c>
      <c r="W141" s="12" t="str">
        <f t="shared" si="3"/>
        <v>NO</v>
      </c>
      <c r="X141" s="12" t="str">
        <f t="shared" si="3"/>
        <v>NO</v>
      </c>
      <c r="Y141" s="12" t="str">
        <f t="shared" si="3"/>
        <v>NO</v>
      </c>
      <c r="Z141" s="12" t="str">
        <f t="shared" si="3"/>
        <v>NO</v>
      </c>
      <c r="AA141" s="12" t="str">
        <f t="shared" si="3"/>
        <v>NO</v>
      </c>
    </row>
    <row r="142" spans="1:27" x14ac:dyDescent="0.2">
      <c r="A142" s="11">
        <v>44617</v>
      </c>
      <c r="B142" s="4">
        <f>'Soybean Oil'!X166/'Feedstock Conversions'!B$5</f>
        <v>9.5342761036933403</v>
      </c>
      <c r="C142" s="4">
        <f>M142/'Feedstock Conversions'!$B$6</f>
        <v>-2.8550984251655671</v>
      </c>
      <c r="D142" s="4">
        <f>BFT!X166/'Feedstock Conversions'!B$7</f>
        <v>7.1002830290988541</v>
      </c>
      <c r="E142" s="4">
        <f>CWG!X166/'Feedstock Conversions'!B$9</f>
        <v>11.099056072952601</v>
      </c>
      <c r="F142" s="4">
        <f>DCO!X166/'Feedstock Conversions'!B$8</f>
        <v>11.214980526781396</v>
      </c>
      <c r="G142" s="4">
        <f>'Poultry Fat'!X166/'Feedstock Conversions'!B$10</f>
        <v>13.198470486647183</v>
      </c>
      <c r="H142" s="4">
        <f>UCO!X166/'Feedstock Conversions'!B$4</f>
        <v>34.145272531835211</v>
      </c>
      <c r="I142" s="4">
        <f>'Yellow Grease'!X166/'Feedstock Conversions'!B$3</f>
        <v>35.401506991636033</v>
      </c>
      <c r="L142" s="4">
        <f>'Soybean Oil'!X166</f>
        <v>71.507070777700051</v>
      </c>
      <c r="M142" s="4">
        <f>'Canola Oil'!N166</f>
        <v>-21.555993110000031</v>
      </c>
      <c r="N142" s="4">
        <f>BFT!X166</f>
        <v>66.600654812947255</v>
      </c>
      <c r="O142" s="4">
        <f>CWG!X166</f>
        <v>104.05365068393064</v>
      </c>
      <c r="P142" s="4">
        <f>DCO!X166</f>
        <v>103.17782084638884</v>
      </c>
      <c r="Q142" s="4">
        <f>'Poultry Fat'!X166</f>
        <v>107.18697856714289</v>
      </c>
      <c r="R142" s="4">
        <f>UCO!X166</f>
        <v>273.50363298000002</v>
      </c>
      <c r="S142" s="4">
        <f>'Yellow Grease'!X166</f>
        <v>300.91280942890626</v>
      </c>
      <c r="V142" s="12" t="str">
        <f t="shared" si="3"/>
        <v>YES</v>
      </c>
      <c r="W142" s="12" t="str">
        <f t="shared" si="3"/>
        <v>NO</v>
      </c>
      <c r="X142" s="12" t="str">
        <f t="shared" si="3"/>
        <v>NO</v>
      </c>
      <c r="Y142" s="12" t="str">
        <f t="shared" si="3"/>
        <v>NO</v>
      </c>
      <c r="Z142" s="12" t="str">
        <f t="shared" si="3"/>
        <v>NO</v>
      </c>
      <c r="AA142" s="12" t="str">
        <f t="shared" si="3"/>
        <v>NO</v>
      </c>
    </row>
    <row r="143" spans="1:27" x14ac:dyDescent="0.2">
      <c r="A143" s="11">
        <v>44624</v>
      </c>
      <c r="B143" s="4">
        <f>'Soybean Oil'!X167/'Feedstock Conversions'!B$5</f>
        <v>10.751936773322965</v>
      </c>
      <c r="C143" s="4">
        <f>M143/'Feedstock Conversions'!$B$6</f>
        <v>-0.87335559284769115</v>
      </c>
      <c r="D143" s="4">
        <f>BFT!X167/'Feedstock Conversions'!B$7</f>
        <v>9.6944288563114664</v>
      </c>
      <c r="E143" s="4">
        <f>CWG!X167/'Feedstock Conversions'!B$9</f>
        <v>10.00035862228593</v>
      </c>
      <c r="F143" s="4">
        <f>DCO!X167/'Feedstock Conversions'!B$8</f>
        <v>14.799582664559191</v>
      </c>
      <c r="G143" s="4">
        <f>'Poultry Fat'!X167/'Feedstock Conversions'!B$10</f>
        <v>17.24801524297764</v>
      </c>
      <c r="H143" s="4">
        <f>UCO!X167/'Feedstock Conversions'!B$4</f>
        <v>38.74237968389513</v>
      </c>
      <c r="I143" s="4">
        <f>'Yellow Grease'!X167/'Feedstock Conversions'!B$3</f>
        <v>38.934884433400732</v>
      </c>
      <c r="L143" s="4">
        <f>'Soybean Oil'!X167</f>
        <v>80.639525799922239</v>
      </c>
      <c r="M143" s="4">
        <f>'Canola Oil'!N167</f>
        <v>-6.5938347260000683</v>
      </c>
      <c r="N143" s="4">
        <f>BFT!X167</f>
        <v>90.933742672201561</v>
      </c>
      <c r="O143" s="4">
        <f>CWG!X167</f>
        <v>93.753362083930597</v>
      </c>
      <c r="P143" s="4">
        <f>DCO!X167</f>
        <v>136.15616051394454</v>
      </c>
      <c r="Q143" s="4">
        <f>'Poultry Fat'!X167</f>
        <v>140.0740064574286</v>
      </c>
      <c r="R143" s="4">
        <f>UCO!X167</f>
        <v>310.326461268</v>
      </c>
      <c r="S143" s="4">
        <f>'Yellow Grease'!X167</f>
        <v>330.94651768390622</v>
      </c>
      <c r="V143" s="12" t="str">
        <f t="shared" si="3"/>
        <v>NO</v>
      </c>
      <c r="W143" s="12" t="str">
        <f t="shared" si="3"/>
        <v>NO</v>
      </c>
      <c r="X143" s="12" t="str">
        <f t="shared" si="3"/>
        <v>NO</v>
      </c>
      <c r="Y143" s="12" t="str">
        <f t="shared" si="3"/>
        <v>NO</v>
      </c>
      <c r="Z143" s="12" t="str">
        <f t="shared" si="3"/>
        <v>NO</v>
      </c>
      <c r="AA143" s="12" t="str">
        <f t="shared" si="3"/>
        <v>NO</v>
      </c>
    </row>
    <row r="144" spans="1:27" x14ac:dyDescent="0.2">
      <c r="A144" s="11">
        <v>44631</v>
      </c>
      <c r="B144" s="4">
        <f>'Soybean Oil'!X168/'Feedstock Conversions'!B$5</f>
        <v>8.2066126540637008</v>
      </c>
      <c r="C144" s="4">
        <f>M144/'Feedstock Conversions'!$B$6</f>
        <v>3.3325207308609386</v>
      </c>
      <c r="D144" s="4">
        <f>BFT!X168/'Feedstock Conversions'!B$7</f>
        <v>7.7199173267064616</v>
      </c>
      <c r="E144" s="4">
        <f>CWG!X168/'Feedstock Conversions'!B$9</f>
        <v>7.4956364782859239</v>
      </c>
      <c r="F144" s="4">
        <f>DCO!X168/'Feedstock Conversions'!B$8</f>
        <v>10.030398083677536</v>
      </c>
      <c r="G144" s="4">
        <f>'Poultry Fat'!X168/'Feedstock Conversions'!B$10</f>
        <v>11.823497249351341</v>
      </c>
      <c r="H144" s="4">
        <f>UCO!X168/'Feedstock Conversions'!B$4</f>
        <v>37.325101882147329</v>
      </c>
      <c r="I144" s="4">
        <f>'Yellow Grease'!X168/'Feedstock Conversions'!B$3</f>
        <v>37.658817932702213</v>
      </c>
      <c r="L144" s="4">
        <f>'Soybean Oil'!X168</f>
        <v>61.549594905477761</v>
      </c>
      <c r="M144" s="4">
        <f>'Canola Oil'!N168</f>
        <v>25.160531518000084</v>
      </c>
      <c r="N144" s="4">
        <f>BFT!X168</f>
        <v>72.412824524506618</v>
      </c>
      <c r="O144" s="4">
        <f>CWG!X168</f>
        <v>70.271591983930534</v>
      </c>
      <c r="P144" s="4">
        <f>DCO!X168</f>
        <v>92.279662369833318</v>
      </c>
      <c r="Q144" s="4">
        <f>'Poultry Fat'!X168</f>
        <v>96.020591744857143</v>
      </c>
      <c r="R144" s="4">
        <f>UCO!X168</f>
        <v>298.9740660760001</v>
      </c>
      <c r="S144" s="4">
        <f>'Yellow Grease'!X168</f>
        <v>320.09995242796879</v>
      </c>
      <c r="V144" s="12" t="str">
        <f t="shared" si="3"/>
        <v>NO</v>
      </c>
      <c r="W144" s="12" t="str">
        <f t="shared" si="3"/>
        <v>NO</v>
      </c>
      <c r="X144" s="12" t="str">
        <f t="shared" si="3"/>
        <v>NO</v>
      </c>
      <c r="Y144" s="12" t="str">
        <f t="shared" si="3"/>
        <v>NO</v>
      </c>
      <c r="Z144" s="12" t="str">
        <f t="shared" si="3"/>
        <v>NO</v>
      </c>
      <c r="AA144" s="12" t="str">
        <f t="shared" si="3"/>
        <v>NO</v>
      </c>
    </row>
    <row r="145" spans="1:27" x14ac:dyDescent="0.2">
      <c r="A145" s="11">
        <v>44638</v>
      </c>
      <c r="B145" s="4">
        <f>'Soybean Oil'!X169/'Feedstock Conversions'!B$5</f>
        <v>3.1939180872118564</v>
      </c>
      <c r="C145" s="4">
        <f>M145/'Feedstock Conversions'!$B$6</f>
        <v>1.8183723415893911</v>
      </c>
      <c r="D145" s="4">
        <f>BFT!X169/'Feedstock Conversions'!B$7</f>
        <v>6.3839276804549607</v>
      </c>
      <c r="E145" s="4">
        <f>CWG!X169/'Feedstock Conversions'!B$9</f>
        <v>10.031837008952582</v>
      </c>
      <c r="F145" s="4">
        <f>DCO!X169/'Feedstock Conversions'!B$8</f>
        <v>6.4749972624305556</v>
      </c>
      <c r="G145" s="4">
        <f>'Poultry Fat'!X169/'Feedstock Conversions'!B$10</f>
        <v>7.7727748962939183</v>
      </c>
      <c r="H145" s="4">
        <f>UCO!X169/'Feedstock Conversions'!B$4</f>
        <v>31.350407175780255</v>
      </c>
      <c r="I145" s="4">
        <f>'Yellow Grease'!X169/'Feedstock Conversions'!B$3</f>
        <v>32.216806501461392</v>
      </c>
      <c r="L145" s="4">
        <f>'Soybean Oil'!X169</f>
        <v>23.954385654088924</v>
      </c>
      <c r="M145" s="4">
        <f>'Canola Oil'!N169</f>
        <v>13.728711178999902</v>
      </c>
      <c r="N145" s="4">
        <f>BFT!X169</f>
        <v>59.881241642667533</v>
      </c>
      <c r="O145" s="4">
        <f>CWG!X169</f>
        <v>94.048471958930463</v>
      </c>
      <c r="P145" s="4">
        <f>DCO!X169</f>
        <v>59.569974814361103</v>
      </c>
      <c r="Q145" s="4">
        <f>'Poultry Fat'!X169</f>
        <v>63.124000395285634</v>
      </c>
      <c r="R145" s="4">
        <f>UCO!X169</f>
        <v>251.11676147799983</v>
      </c>
      <c r="S145" s="4">
        <f>'Yellow Grease'!X169</f>
        <v>273.84285526242184</v>
      </c>
      <c r="V145" s="12" t="str">
        <f t="shared" si="3"/>
        <v>NO</v>
      </c>
      <c r="W145" s="12" t="str">
        <f t="shared" si="3"/>
        <v>NO</v>
      </c>
      <c r="X145" s="12" t="str">
        <f t="shared" si="3"/>
        <v>NO</v>
      </c>
      <c r="Y145" s="12" t="str">
        <f t="shared" si="3"/>
        <v>NO</v>
      </c>
      <c r="Z145" s="12" t="str">
        <f t="shared" si="3"/>
        <v>NO</v>
      </c>
      <c r="AA145" s="12" t="str">
        <f t="shared" si="3"/>
        <v>NO</v>
      </c>
    </row>
    <row r="146" spans="1:27" x14ac:dyDescent="0.2">
      <c r="A146" s="11">
        <v>44645</v>
      </c>
      <c r="B146" s="4">
        <f>'Soybean Oil'!X170/'Feedstock Conversions'!B$5</f>
        <v>10.923106875545166</v>
      </c>
      <c r="C146" s="4">
        <f>M146/'Feedstock Conversions'!$B$6</f>
        <v>8.9868501618542904</v>
      </c>
      <c r="D146" s="4">
        <f>BFT!X170/'Feedstock Conversions'!B$7</f>
        <v>14.200441473874958</v>
      </c>
      <c r="E146" s="4">
        <f>CWG!X170/'Feedstock Conversions'!B$9</f>
        <v>20.637604040952585</v>
      </c>
      <c r="F146" s="4">
        <f>DCO!X170/'Feedstock Conversions'!B$8</f>
        <v>13.360898195066422</v>
      </c>
      <c r="G146" s="4">
        <f>'Poultry Fat'!X170/'Feedstock Conversions'!B$10</f>
        <v>15.546534376177455</v>
      </c>
      <c r="H146" s="4">
        <f>UCO!X170/'Feedstock Conversions'!B$4</f>
        <v>38.72181543121097</v>
      </c>
      <c r="I146" s="4">
        <f>'Yellow Grease'!X170/'Feedstock Conversions'!B$3</f>
        <v>39.117959742297792</v>
      </c>
      <c r="L146" s="4">
        <f>'Soybean Oil'!X170</f>
        <v>81.923301566588748</v>
      </c>
      <c r="M146" s="4">
        <f>'Canola Oil'!N170</f>
        <v>67.850718721999897</v>
      </c>
      <c r="N146" s="4">
        <f>BFT!X170</f>
        <v>133.20014102494713</v>
      </c>
      <c r="O146" s="4">
        <f>CWG!X170</f>
        <v>193.47753788393049</v>
      </c>
      <c r="P146" s="4">
        <f>DCO!X170</f>
        <v>122.92026339461108</v>
      </c>
      <c r="Q146" s="4">
        <f>'Poultry Fat'!X170</f>
        <v>126.25599675799981</v>
      </c>
      <c r="R146" s="4">
        <f>UCO!X170</f>
        <v>310.16174160399987</v>
      </c>
      <c r="S146" s="4">
        <f>'Yellow Grease'!X170</f>
        <v>332.50265780953123</v>
      </c>
      <c r="V146" s="12" t="str">
        <f t="shared" si="3"/>
        <v>NO</v>
      </c>
      <c r="W146" s="12" t="str">
        <f t="shared" si="3"/>
        <v>NO</v>
      </c>
      <c r="X146" s="12" t="str">
        <f t="shared" si="3"/>
        <v>NO</v>
      </c>
      <c r="Y146" s="12" t="str">
        <f t="shared" si="3"/>
        <v>NO</v>
      </c>
      <c r="Z146" s="12" t="str">
        <f t="shared" si="3"/>
        <v>NO</v>
      </c>
      <c r="AA146" s="12" t="str">
        <f t="shared" si="3"/>
        <v>NO</v>
      </c>
    </row>
    <row r="147" spans="1:27" x14ac:dyDescent="0.2">
      <c r="A147" s="11">
        <v>44652</v>
      </c>
      <c r="B147" s="4">
        <f>'Soybean Oil'!X171/'Feedstock Conversions'!B$5</f>
        <v>9.18747715021318</v>
      </c>
      <c r="C147" s="4">
        <f>M147/'Feedstock Conversions'!$B$6</f>
        <v>7.1096830720529738</v>
      </c>
      <c r="D147" s="4">
        <f>BFT!X171/'Feedstock Conversions'!B$7</f>
        <v>8.9827365278685019</v>
      </c>
      <c r="E147" s="4">
        <f>CWG!X171/'Feedstock Conversions'!B$9</f>
        <v>18.86844173102801</v>
      </c>
      <c r="F147" s="4">
        <f>DCO!X171/'Feedstock Conversions'!B$8</f>
        <v>7.1804737882306728</v>
      </c>
      <c r="G147" s="4">
        <f>'Poultry Fat'!X171/'Feedstock Conversions'!B$10</f>
        <v>8.5605490888653737</v>
      </c>
      <c r="H147" s="4">
        <f>UCO!X171/'Feedstock Conversions'!B$4</f>
        <v>34.213808078401982</v>
      </c>
      <c r="I147" s="4">
        <f>'Yellow Grease'!X171/'Feedstock Conversions'!B$3</f>
        <v>37.295889289283089</v>
      </c>
      <c r="L147" s="4">
        <f>'Soybean Oil'!X171</f>
        <v>68.906078626598855</v>
      </c>
      <c r="M147" s="4">
        <f>'Canola Oil'!N171</f>
        <v>53.678107193999949</v>
      </c>
      <c r="N147" s="4">
        <f>BFT!X171</f>
        <v>84.258068631406559</v>
      </c>
      <c r="O147" s="4">
        <f>CWG!X171</f>
        <v>176.89164122838758</v>
      </c>
      <c r="P147" s="4">
        <f>DCO!X171</f>
        <v>66.060358851722185</v>
      </c>
      <c r="Q147" s="4">
        <f>'Poultry Fat'!X171</f>
        <v>69.521645908857181</v>
      </c>
      <c r="R147" s="4">
        <f>UCO!X171</f>
        <v>274.05260270799988</v>
      </c>
      <c r="S147" s="4">
        <f>'Yellow Grease'!X171</f>
        <v>317.01505895890625</v>
      </c>
      <c r="V147" s="12" t="str">
        <f t="shared" si="3"/>
        <v>NO</v>
      </c>
      <c r="W147" s="12" t="str">
        <f t="shared" si="3"/>
        <v>NO</v>
      </c>
      <c r="X147" s="12" t="str">
        <f t="shared" si="3"/>
        <v>YES</v>
      </c>
      <c r="Y147" s="12" t="str">
        <f t="shared" si="3"/>
        <v>NO</v>
      </c>
      <c r="Z147" s="12" t="str">
        <f t="shared" si="3"/>
        <v>NO</v>
      </c>
      <c r="AA147" s="12" t="str">
        <f t="shared" si="3"/>
        <v>NO</v>
      </c>
    </row>
    <row r="148" spans="1:27" x14ac:dyDescent="0.2">
      <c r="A148" s="11">
        <v>44659</v>
      </c>
      <c r="B148" s="4">
        <f>'Soybean Oil'!X172/'Feedstock Conversions'!B$5</f>
        <v>7.7693240861390978</v>
      </c>
      <c r="C148" s="4">
        <f>M148/'Feedstock Conversions'!$B$6</f>
        <v>2.9555136079470055</v>
      </c>
      <c r="D148" s="4">
        <f>BFT!X172/'Feedstock Conversions'!B$7</f>
        <v>8.029143791969906</v>
      </c>
      <c r="E148" s="4">
        <f>CWG!X172/'Feedstock Conversions'!B$9</f>
        <v>15.294626835027993</v>
      </c>
      <c r="F148" s="4">
        <f>DCO!X172/'Feedstock Conversions'!B$8</f>
        <v>3.0242772041666566</v>
      </c>
      <c r="G148" s="4">
        <f>'Poultry Fat'!X172/'Feedstock Conversions'!B$10</f>
        <v>3.8582075708099532</v>
      </c>
      <c r="H148" s="4">
        <f>UCO!X172/'Feedstock Conversions'!B$4</f>
        <v>31.123553393258426</v>
      </c>
      <c r="I148" s="4">
        <f>'Yellow Grease'!X172/'Feedstock Conversions'!B$3</f>
        <v>36.159260464522063</v>
      </c>
      <c r="L148" s="4">
        <f>'Soybean Oil'!X172</f>
        <v>58.269930646043235</v>
      </c>
      <c r="M148" s="4">
        <f>'Canola Oil'!N172</f>
        <v>22.31412773999989</v>
      </c>
      <c r="N148" s="4">
        <f>BFT!X172</f>
        <v>75.313368768677719</v>
      </c>
      <c r="O148" s="4">
        <f>CWG!X172</f>
        <v>143.38712657838744</v>
      </c>
      <c r="P148" s="4">
        <f>DCO!X172</f>
        <v>27.823350278333237</v>
      </c>
      <c r="Q148" s="4">
        <f>'Poultry Fat'!X172</f>
        <v>31.333146717142768</v>
      </c>
      <c r="R148" s="4">
        <f>UCO!X172</f>
        <v>249.29966267999998</v>
      </c>
      <c r="S148" s="4">
        <f>'Yellow Grease'!X172</f>
        <v>307.35371394843753</v>
      </c>
      <c r="V148" s="12" t="str">
        <f t="shared" si="3"/>
        <v>NO</v>
      </c>
      <c r="W148" s="12" t="str">
        <f t="shared" si="3"/>
        <v>NO</v>
      </c>
      <c r="X148" s="12" t="str">
        <f t="shared" si="3"/>
        <v>YES</v>
      </c>
      <c r="Y148" s="12" t="str">
        <f t="shared" si="3"/>
        <v>YES</v>
      </c>
      <c r="Z148" s="12" t="str">
        <f t="shared" si="3"/>
        <v>NO</v>
      </c>
      <c r="AA148" s="12" t="str">
        <f t="shared" si="3"/>
        <v>NO</v>
      </c>
    </row>
    <row r="149" spans="1:27" x14ac:dyDescent="0.2">
      <c r="A149" s="11">
        <v>44666</v>
      </c>
      <c r="B149" s="4">
        <f>'Soybean Oil'!X173/'Feedstock Conversions'!B$5</f>
        <v>7.6219757602131875</v>
      </c>
      <c r="C149" s="4">
        <f>M149/'Feedstock Conversions'!$B$6</f>
        <v>1.4329898940397339</v>
      </c>
      <c r="D149" s="4">
        <f>BFT!X173/'Feedstock Conversions'!B$7</f>
        <v>11.382953455950251</v>
      </c>
      <c r="E149" s="4">
        <f>CWG!X173/'Feedstock Conversions'!B$9</f>
        <v>17.139983208361336</v>
      </c>
      <c r="F149" s="4">
        <f>DCO!X173/'Feedstock Conversions'!B$8</f>
        <v>6.1905379833937157</v>
      </c>
      <c r="G149" s="4">
        <f>'Poultry Fat'!X173/'Feedstock Conversions'!B$10</f>
        <v>7.4169720823597265</v>
      </c>
      <c r="H149" s="4">
        <f>UCO!X173/'Feedstock Conversions'!B$4</f>
        <v>35.501901797752794</v>
      </c>
      <c r="I149" s="4">
        <f>'Yellow Grease'!X173/'Feedstock Conversions'!B$3</f>
        <v>40.072409951286758</v>
      </c>
      <c r="L149" s="4">
        <f>'Soybean Oil'!X173</f>
        <v>57.164818201598905</v>
      </c>
      <c r="M149" s="4">
        <f>'Canola Oil'!N173</f>
        <v>10.81907369999999</v>
      </c>
      <c r="N149" s="4">
        <f>BFT!X173</f>
        <v>106.77210341681337</v>
      </c>
      <c r="O149" s="4">
        <f>CWG!X173</f>
        <v>160.68734257838753</v>
      </c>
      <c r="P149" s="4">
        <f>DCO!X173</f>
        <v>56.952949447222181</v>
      </c>
      <c r="Q149" s="4">
        <f>'Poultry Fat'!X173</f>
        <v>60.23446644285707</v>
      </c>
      <c r="R149" s="4">
        <f>UCO!X173</f>
        <v>284.37023339999985</v>
      </c>
      <c r="S149" s="4">
        <f>'Yellow Grease'!X173</f>
        <v>340.61548458593745</v>
      </c>
      <c r="V149" s="12" t="str">
        <f t="shared" si="3"/>
        <v>NO</v>
      </c>
      <c r="W149" s="12" t="str">
        <f t="shared" si="3"/>
        <v>NO</v>
      </c>
      <c r="X149" s="12" t="str">
        <f t="shared" si="3"/>
        <v>NO</v>
      </c>
      <c r="Y149" s="12" t="str">
        <f t="shared" si="3"/>
        <v>NO</v>
      </c>
      <c r="Z149" s="12" t="str">
        <f t="shared" si="3"/>
        <v>NO</v>
      </c>
      <c r="AA149" s="12" t="str">
        <f t="shared" si="3"/>
        <v>NO</v>
      </c>
    </row>
    <row r="150" spans="1:27" x14ac:dyDescent="0.2">
      <c r="A150" s="11">
        <v>44673</v>
      </c>
      <c r="B150" s="4">
        <f>'Soybean Oil'!X174/'Feedstock Conversions'!B$5</f>
        <v>8.2915818009539173</v>
      </c>
      <c r="C150" s="4">
        <f>M150/'Feedstock Conversions'!$B$6</f>
        <v>2.4462776264900694</v>
      </c>
      <c r="D150" s="4">
        <f>BFT!X174/'Feedstock Conversions'!B$7</f>
        <v>13.664346917462296</v>
      </c>
      <c r="E150" s="4">
        <f>CWG!X174/'Feedstock Conversions'!B$9</f>
        <v>19.462813661694646</v>
      </c>
      <c r="F150" s="4">
        <f>DCO!X174/'Feedstock Conversions'!B$8</f>
        <v>8.8214197881642509</v>
      </c>
      <c r="G150" s="4">
        <f>'Poultry Fat'!X174/'Feedstock Conversions'!B$10</f>
        <v>10.40085956169797</v>
      </c>
      <c r="H150" s="4">
        <f>UCO!X174/'Feedstock Conversions'!B$4</f>
        <v>41.353929408239679</v>
      </c>
      <c r="I150" s="4">
        <f>'Yellow Grease'!X174/'Feedstock Conversions'!B$3</f>
        <v>45.593008912500011</v>
      </c>
      <c r="L150" s="4">
        <f>'Soybean Oil'!X174</f>
        <v>62.186863507154385</v>
      </c>
      <c r="M150" s="4">
        <f>'Canola Oil'!N174</f>
        <v>18.469396080000024</v>
      </c>
      <c r="N150" s="4">
        <f>BFT!X174</f>
        <v>128.17157408579635</v>
      </c>
      <c r="O150" s="4">
        <f>CWG!X174</f>
        <v>182.46387807838732</v>
      </c>
      <c r="P150" s="4">
        <f>DCO!X174</f>
        <v>81.157062051111097</v>
      </c>
      <c r="Q150" s="4">
        <f>'Poultry Fat'!X174</f>
        <v>84.467113977142844</v>
      </c>
      <c r="R150" s="4">
        <f>UCO!X174</f>
        <v>331.24497455999983</v>
      </c>
      <c r="S150" s="4">
        <f>'Yellow Grease'!X174</f>
        <v>387.54057575625006</v>
      </c>
      <c r="V150" s="12" t="str">
        <f t="shared" si="3"/>
        <v>NO</v>
      </c>
      <c r="W150" s="12" t="str">
        <f t="shared" si="3"/>
        <v>NO</v>
      </c>
      <c r="X150" s="12" t="str">
        <f t="shared" si="3"/>
        <v>NO</v>
      </c>
      <c r="Y150" s="12" t="str">
        <f t="shared" si="3"/>
        <v>NO</v>
      </c>
      <c r="Z150" s="12" t="str">
        <f t="shared" si="3"/>
        <v>NO</v>
      </c>
      <c r="AA150" s="12" t="str">
        <f t="shared" si="3"/>
        <v>NO</v>
      </c>
    </row>
    <row r="151" spans="1:27" x14ac:dyDescent="0.2">
      <c r="A151" s="11">
        <v>44680</v>
      </c>
      <c r="B151" s="4">
        <f>'Soybean Oil'!X175/'Feedstock Conversions'!B$5</f>
        <v>14.672851509842804</v>
      </c>
      <c r="C151" s="4">
        <f>M151/'Feedstock Conversions'!$B$6</f>
        <v>9.8088407486092581</v>
      </c>
      <c r="D151" s="4">
        <f>BFT!X175/'Feedstock Conversions'!B$7</f>
        <v>22.715382908785347</v>
      </c>
      <c r="E151" s="4">
        <f>CWG!X175/'Feedstock Conversions'!B$9</f>
        <v>29.176262056361338</v>
      </c>
      <c r="F151" s="4">
        <f>DCO!X175/'Feedstock Conversions'!B$8</f>
        <v>17.617021140084546</v>
      </c>
      <c r="G151" s="4">
        <f>'Poultry Fat'!X175/'Feedstock Conversions'!B$10</f>
        <v>20.362779418790986</v>
      </c>
      <c r="H151" s="4">
        <f>UCO!X175/'Feedstock Conversions'!B$4</f>
        <v>53.815496861922597</v>
      </c>
      <c r="I151" s="4">
        <f>'Yellow Grease'!X175/'Feedstock Conversions'!B$3</f>
        <v>57.332649535772042</v>
      </c>
      <c r="L151" s="4">
        <f>'Soybean Oil'!X175</f>
        <v>110.04638632382103</v>
      </c>
      <c r="M151" s="4">
        <f>'Canola Oil'!N175</f>
        <v>74.056747651999899</v>
      </c>
      <c r="N151" s="4">
        <f>BFT!X175</f>
        <v>213.07029168440658</v>
      </c>
      <c r="O151" s="4">
        <f>CWG!X175</f>
        <v>273.52745677838755</v>
      </c>
      <c r="P151" s="4">
        <f>DCO!X175</f>
        <v>162.0765944887778</v>
      </c>
      <c r="Q151" s="4">
        <f>'Poultry Fat'!X175</f>
        <v>165.36952545657141</v>
      </c>
      <c r="R151" s="4">
        <f>UCO!X175</f>
        <v>431.06212986399998</v>
      </c>
      <c r="S151" s="4">
        <f>'Yellow Grease'!X175</f>
        <v>487.32752105406234</v>
      </c>
      <c r="V151" s="12" t="str">
        <f t="shared" si="3"/>
        <v>NO</v>
      </c>
      <c r="W151" s="12" t="str">
        <f t="shared" si="3"/>
        <v>NO</v>
      </c>
      <c r="X151" s="12" t="str">
        <f t="shared" si="3"/>
        <v>NO</v>
      </c>
      <c r="Y151" s="12" t="str">
        <f t="shared" ref="Y151:AA214" si="4">IF($L151-Q151&gt;$B151-G151,"YES","NO")</f>
        <v>NO</v>
      </c>
      <c r="Z151" s="12" t="str">
        <f t="shared" si="4"/>
        <v>NO</v>
      </c>
      <c r="AA151" s="12" t="str">
        <f t="shared" si="4"/>
        <v>NO</v>
      </c>
    </row>
    <row r="152" spans="1:27" x14ac:dyDescent="0.2">
      <c r="A152" s="11">
        <v>44687</v>
      </c>
      <c r="B152" s="4">
        <f>'Soybean Oil'!X176/'Feedstock Conversions'!B$5</f>
        <v>7.8887083548428105</v>
      </c>
      <c r="C152" s="4">
        <f>M152/'Feedstock Conversions'!$B$6</f>
        <v>6.7836574422516467</v>
      </c>
      <c r="D152" s="4">
        <f>BFT!X176/'Feedstock Conversions'!B$7</f>
        <v>12.276455893526599</v>
      </c>
      <c r="E152" s="4">
        <f>CWG!X176/'Feedstock Conversions'!B$9</f>
        <v>20.19862094436133</v>
      </c>
      <c r="F152" s="4">
        <f>DCO!X176/'Feedstock Conversions'!B$8</f>
        <v>10.891770921035626</v>
      </c>
      <c r="G152" s="4">
        <f>'Poultry Fat'!X176/'Feedstock Conversions'!B$10</f>
        <v>12.739388998126595</v>
      </c>
      <c r="H152" s="4">
        <f>UCO!X176/'Feedstock Conversions'!B$4</f>
        <v>45.313293295630466</v>
      </c>
      <c r="I152" s="4">
        <f>'Yellow Grease'!X176/'Feedstock Conversions'!B$3</f>
        <v>47.312576232251828</v>
      </c>
      <c r="L152" s="4">
        <f>'Soybean Oil'!X176</f>
        <v>59.165312661321082</v>
      </c>
      <c r="M152" s="4">
        <f>'Canola Oil'!N176</f>
        <v>51.216613688999928</v>
      </c>
      <c r="N152" s="4">
        <f>BFT!X176</f>
        <v>115.15315628127951</v>
      </c>
      <c r="O152" s="4">
        <f>CWG!X176</f>
        <v>189.36207135338748</v>
      </c>
      <c r="P152" s="4">
        <f>DCO!X176</f>
        <v>100.20429247352774</v>
      </c>
      <c r="Q152" s="4">
        <f>'Poultry Fat'!X176</f>
        <v>103.45870128528577</v>
      </c>
      <c r="R152" s="4">
        <f>UCO!X176</f>
        <v>362.95947929800002</v>
      </c>
      <c r="S152" s="4">
        <f>'Yellow Grease'!X176</f>
        <v>402.15689797414052</v>
      </c>
      <c r="V152" s="12" t="str">
        <f t="shared" ref="V152:AA215" si="5">IF($L152-N152&gt;$B152-D152,"YES","NO")</f>
        <v>NO</v>
      </c>
      <c r="W152" s="12" t="str">
        <f t="shared" si="5"/>
        <v>NO</v>
      </c>
      <c r="X152" s="12" t="str">
        <f t="shared" si="5"/>
        <v>NO</v>
      </c>
      <c r="Y152" s="12" t="str">
        <f t="shared" si="4"/>
        <v>NO</v>
      </c>
      <c r="Z152" s="12" t="str">
        <f t="shared" si="4"/>
        <v>NO</v>
      </c>
      <c r="AA152" s="12" t="str">
        <f t="shared" si="4"/>
        <v>NO</v>
      </c>
    </row>
    <row r="153" spans="1:27" x14ac:dyDescent="0.2">
      <c r="A153" s="11">
        <v>44694</v>
      </c>
      <c r="B153" s="4">
        <f>'Soybean Oil'!X177/'Feedstock Conversions'!B$5</f>
        <v>5.97903177910207</v>
      </c>
      <c r="C153" s="4">
        <f>M153/'Feedstock Conversions'!$B$6</f>
        <v>2.1804196288741533</v>
      </c>
      <c r="D153" s="4">
        <f>BFT!X177/'Feedstock Conversions'!B$7</f>
        <v>11.974530044954999</v>
      </c>
      <c r="E153" s="4">
        <f>CWG!X177/'Feedstock Conversions'!B$9</f>
        <v>19.412313827028012</v>
      </c>
      <c r="F153" s="4">
        <f>DCO!X177/'Feedstock Conversions'!B$8</f>
        <v>11.718161512542277</v>
      </c>
      <c r="G153" s="4">
        <f>'Poultry Fat'!X177/'Feedstock Conversions'!B$10</f>
        <v>13.686275731917481</v>
      </c>
      <c r="H153" s="4">
        <f>UCO!X177/'Feedstock Conversions'!B$4</f>
        <v>45.016565522596757</v>
      </c>
      <c r="I153" s="4">
        <f>'Yellow Grease'!X177/'Feedstock Conversions'!B$3</f>
        <v>47.051020711011034</v>
      </c>
      <c r="L153" s="4">
        <f>'Soybean Oil'!X177</f>
        <v>44.842738343265523</v>
      </c>
      <c r="M153" s="4">
        <f>'Canola Oil'!N177</f>
        <v>16.462168197999858</v>
      </c>
      <c r="N153" s="4">
        <f>BFT!X177</f>
        <v>112.3210918216779</v>
      </c>
      <c r="O153" s="4">
        <f>CWG!X177</f>
        <v>181.9904421283876</v>
      </c>
      <c r="P153" s="4">
        <f>DCO!X177</f>
        <v>107.80708591538894</v>
      </c>
      <c r="Q153" s="4">
        <f>'Poultry Fat'!X177</f>
        <v>111.1485262648572</v>
      </c>
      <c r="R153" s="4">
        <f>UCO!X177</f>
        <v>360.58268983599999</v>
      </c>
      <c r="S153" s="4">
        <f>'Yellow Grease'!X177</f>
        <v>399.93367604359378</v>
      </c>
      <c r="V153" s="12" t="str">
        <f t="shared" si="5"/>
        <v>NO</v>
      </c>
      <c r="W153" s="12" t="str">
        <f t="shared" si="5"/>
        <v>NO</v>
      </c>
      <c r="X153" s="12" t="str">
        <f t="shared" si="5"/>
        <v>NO</v>
      </c>
      <c r="Y153" s="12" t="str">
        <f t="shared" si="4"/>
        <v>NO</v>
      </c>
      <c r="Z153" s="12" t="str">
        <f t="shared" si="4"/>
        <v>NO</v>
      </c>
      <c r="AA153" s="12" t="str">
        <f t="shared" si="4"/>
        <v>NO</v>
      </c>
    </row>
    <row r="154" spans="1:27" x14ac:dyDescent="0.2">
      <c r="A154" s="11">
        <v>44701</v>
      </c>
      <c r="B154" s="4">
        <f>'Soybean Oil'!X178/'Feedstock Conversions'!B$5</f>
        <v>2.6839289553983536</v>
      </c>
      <c r="C154" s="4">
        <f>M154/'Feedstock Conversions'!$B$6</f>
        <v>-2.0480933184106087</v>
      </c>
      <c r="D154" s="4">
        <f>BFT!X178/'Feedstock Conversions'!B$7</f>
        <v>8.4865881518394506</v>
      </c>
      <c r="E154" s="4">
        <f>CWG!X178/'Feedstock Conversions'!B$9</f>
        <v>15.839197112361326</v>
      </c>
      <c r="F154" s="4">
        <f>DCO!X178/'Feedstock Conversions'!B$8</f>
        <v>8.1861211777113425</v>
      </c>
      <c r="G154" s="4">
        <f>'Poultry Fat'!X178/'Feedstock Conversions'!B$10</f>
        <v>9.6484895735365157</v>
      </c>
      <c r="H154" s="4">
        <f>UCO!X178/'Feedstock Conversions'!B$4</f>
        <v>40.738249909113605</v>
      </c>
      <c r="I154" s="4">
        <f>'Yellow Grease'!X178/'Feedstock Conversions'!B$3</f>
        <v>42.957732690863971</v>
      </c>
      <c r="L154" s="4">
        <f>'Soybean Oil'!X178</f>
        <v>20.129467165487654</v>
      </c>
      <c r="M154" s="4">
        <f>'Canola Oil'!N178</f>
        <v>-15.463104554000097</v>
      </c>
      <c r="N154" s="4">
        <f>BFT!X178</f>
        <v>79.60419686425405</v>
      </c>
      <c r="O154" s="4">
        <f>CWG!X178</f>
        <v>148.49247292838743</v>
      </c>
      <c r="P154" s="4">
        <f>DCO!X178</f>
        <v>75.312314834944345</v>
      </c>
      <c r="Q154" s="4">
        <f>'Poultry Fat'!X178</f>
        <v>78.356991908285636</v>
      </c>
      <c r="R154" s="4">
        <f>UCO!X178</f>
        <v>326.31338177199996</v>
      </c>
      <c r="S154" s="4">
        <f>'Yellow Grease'!X178</f>
        <v>365.14072787234375</v>
      </c>
      <c r="V154" s="12" t="str">
        <f t="shared" si="5"/>
        <v>NO</v>
      </c>
      <c r="W154" s="12" t="str">
        <f t="shared" si="5"/>
        <v>NO</v>
      </c>
      <c r="X154" s="12" t="str">
        <f t="shared" si="5"/>
        <v>NO</v>
      </c>
      <c r="Y154" s="12" t="str">
        <f t="shared" si="4"/>
        <v>NO</v>
      </c>
      <c r="Z154" s="12" t="str">
        <f t="shared" si="4"/>
        <v>NO</v>
      </c>
      <c r="AA154" s="12" t="str">
        <f t="shared" si="4"/>
        <v>NO</v>
      </c>
    </row>
    <row r="155" spans="1:27" x14ac:dyDescent="0.2">
      <c r="A155" s="11">
        <v>44708</v>
      </c>
      <c r="B155" s="4">
        <f>'Soybean Oil'!X179/'Feedstock Conversions'!B$5</f>
        <v>3.7997950144724353</v>
      </c>
      <c r="C155" s="4">
        <f>M155/'Feedstock Conversions'!$B$6</f>
        <v>-0.67016851298013536</v>
      </c>
      <c r="D155" s="4">
        <f>BFT!X179/'Feedstock Conversions'!B$7</f>
        <v>8.1715504598541671</v>
      </c>
      <c r="E155" s="4">
        <f>CWG!X179/'Feedstock Conversions'!B$9</f>
        <v>15.508700523028008</v>
      </c>
      <c r="F155" s="4">
        <f>DCO!X179/'Feedstock Conversions'!B$8</f>
        <v>8.5346211603894933</v>
      </c>
      <c r="G155" s="4">
        <f>'Poultry Fat'!X179/'Feedstock Conversions'!B$10</f>
        <v>10.016756996050885</v>
      </c>
      <c r="H155" s="4">
        <f>UCO!X179/'Feedstock Conversions'!B$4</f>
        <v>40.228631212734086</v>
      </c>
      <c r="I155" s="4">
        <f>'Yellow Grease'!X179/'Feedstock Conversions'!B$3</f>
        <v>42.432769357233447</v>
      </c>
      <c r="L155" s="4">
        <f>'Soybean Oil'!X179</f>
        <v>28.498462608543264</v>
      </c>
      <c r="M155" s="4">
        <f>'Canola Oil'!N179</f>
        <v>-5.0597722730000214</v>
      </c>
      <c r="N155" s="4">
        <f>BFT!X179</f>
        <v>76.649143313432091</v>
      </c>
      <c r="O155" s="4">
        <f>CWG!X179</f>
        <v>145.39406740338757</v>
      </c>
      <c r="P155" s="4">
        <f>DCO!X179</f>
        <v>78.518514675583333</v>
      </c>
      <c r="Q155" s="4">
        <f>'Poultry Fat'!X179</f>
        <v>81.347753024428584</v>
      </c>
      <c r="R155" s="4">
        <f>UCO!X179</f>
        <v>322.23133601400002</v>
      </c>
      <c r="S155" s="4">
        <f>'Yellow Grease'!X179</f>
        <v>360.67853953648432</v>
      </c>
      <c r="V155" s="12" t="str">
        <f t="shared" si="5"/>
        <v>NO</v>
      </c>
      <c r="W155" s="12" t="str">
        <f t="shared" si="5"/>
        <v>NO</v>
      </c>
      <c r="X155" s="12" t="str">
        <f t="shared" si="5"/>
        <v>NO</v>
      </c>
      <c r="Y155" s="12" t="str">
        <f t="shared" si="4"/>
        <v>NO</v>
      </c>
      <c r="Z155" s="12" t="str">
        <f t="shared" si="4"/>
        <v>NO</v>
      </c>
      <c r="AA155" s="12" t="str">
        <f t="shared" si="4"/>
        <v>NO</v>
      </c>
    </row>
    <row r="156" spans="1:27" x14ac:dyDescent="0.2">
      <c r="A156" s="11">
        <v>44715</v>
      </c>
      <c r="B156" s="4">
        <f>'Soybean Oil'!X180/'Feedstock Conversions'!B$5</f>
        <v>6.2872574882224246</v>
      </c>
      <c r="C156" s="4">
        <f>M156/'Feedstock Conversions'!$B$6</f>
        <v>1.7718041216887244</v>
      </c>
      <c r="D156" s="4">
        <f>BFT!X180/'Feedstock Conversions'!B$7</f>
        <v>9.879813746738666</v>
      </c>
      <c r="E156" s="4">
        <f>CWG!X180/'Feedstock Conversions'!B$9</f>
        <v>16.535017091694655</v>
      </c>
      <c r="F156" s="4">
        <f>DCO!X180/'Feedstock Conversions'!B$8</f>
        <v>10.730155153928882</v>
      </c>
      <c r="G156" s="4">
        <f>'Poultry Fat'!X180/'Feedstock Conversions'!B$10</f>
        <v>12.475094627098779</v>
      </c>
      <c r="H156" s="4">
        <f>UCO!X180/'Feedstock Conversions'!B$4</f>
        <v>42.076025185705348</v>
      </c>
      <c r="I156" s="4">
        <f>'Yellow Grease'!X180/'Feedstock Conversions'!B$3</f>
        <v>44.125019505916804</v>
      </c>
      <c r="L156" s="4">
        <f>'Soybean Oil'!X180</f>
        <v>47.154431161668185</v>
      </c>
      <c r="M156" s="4">
        <f>'Canola Oil'!N180</f>
        <v>13.377121118749869</v>
      </c>
      <c r="N156" s="4">
        <f>BFT!X180</f>
        <v>92.672652944408696</v>
      </c>
      <c r="O156" s="4">
        <f>CWG!X180</f>
        <v>155.01578523463741</v>
      </c>
      <c r="P156" s="4">
        <f>DCO!X180</f>
        <v>98.717427416145711</v>
      </c>
      <c r="Q156" s="4">
        <f>'Poultry Fat'!X180</f>
        <v>101.31232264910705</v>
      </c>
      <c r="R156" s="4">
        <f>UCO!X180</f>
        <v>337.0289617374998</v>
      </c>
      <c r="S156" s="4">
        <f>'Yellow Grease'!X180</f>
        <v>375.06266580029285</v>
      </c>
      <c r="V156" s="12" t="str">
        <f t="shared" si="5"/>
        <v>NO</v>
      </c>
      <c r="W156" s="12" t="str">
        <f t="shared" si="5"/>
        <v>NO</v>
      </c>
      <c r="X156" s="12" t="str">
        <f t="shared" si="5"/>
        <v>NO</v>
      </c>
      <c r="Y156" s="12" t="str">
        <f t="shared" si="4"/>
        <v>NO</v>
      </c>
      <c r="Z156" s="12" t="str">
        <f t="shared" si="4"/>
        <v>NO</v>
      </c>
      <c r="AA156" s="12" t="str">
        <f t="shared" si="4"/>
        <v>NO</v>
      </c>
    </row>
    <row r="157" spans="1:27" x14ac:dyDescent="0.2">
      <c r="A157" s="11">
        <v>44722</v>
      </c>
      <c r="B157" s="4">
        <f>'Soybean Oil'!X181/'Feedstock Conversions'!B$5</f>
        <v>8.1112726348428019</v>
      </c>
      <c r="C157" s="4">
        <f>M157/'Feedstock Conversions'!$B$6</f>
        <v>2.5582779572185257</v>
      </c>
      <c r="D157" s="4">
        <f>BFT!X181/'Feedstock Conversions'!B$7</f>
        <v>11.268966589150178</v>
      </c>
      <c r="E157" s="4">
        <f>CWG!X181/'Feedstock Conversions'!B$9</f>
        <v>17.804434256361322</v>
      </c>
      <c r="F157" s="4">
        <f>DCO!X181/'Feedstock Conversions'!B$8</f>
        <v>12.779787402992142</v>
      </c>
      <c r="G157" s="4">
        <f>'Poultry Fat'!X181/'Feedstock Conversions'!B$10</f>
        <v>14.764371437736187</v>
      </c>
      <c r="H157" s="4">
        <f>UCO!X181/'Feedstock Conversions'!B$4</f>
        <v>44.232317816978778</v>
      </c>
      <c r="I157" s="4">
        <f>'Yellow Grease'!X181/'Feedstock Conversions'!B$3</f>
        <v>46.10199341835478</v>
      </c>
      <c r="L157" s="4">
        <f>'Soybean Oil'!X181</f>
        <v>60.834544761321013</v>
      </c>
      <c r="M157" s="4">
        <f>'Canola Oil'!N181</f>
        <v>19.314998576999869</v>
      </c>
      <c r="N157" s="4">
        <f>BFT!X181</f>
        <v>105.70290660622868</v>
      </c>
      <c r="O157" s="4">
        <f>CWG!X181</f>
        <v>166.91657115338739</v>
      </c>
      <c r="P157" s="4">
        <f>DCO!X181</f>
        <v>117.5740441075277</v>
      </c>
      <c r="Q157" s="4">
        <f>'Poultry Fat'!X181</f>
        <v>119.90392117442855</v>
      </c>
      <c r="R157" s="4">
        <f>UCO!X181</f>
        <v>354.300865714</v>
      </c>
      <c r="S157" s="4">
        <f>'Yellow Grease'!X181</f>
        <v>391.86694405601565</v>
      </c>
      <c r="V157" s="12" t="str">
        <f t="shared" si="5"/>
        <v>NO</v>
      </c>
      <c r="W157" s="12" t="str">
        <f t="shared" si="5"/>
        <v>NO</v>
      </c>
      <c r="X157" s="12" t="str">
        <f t="shared" si="5"/>
        <v>NO</v>
      </c>
      <c r="Y157" s="12" t="str">
        <f t="shared" si="4"/>
        <v>NO</v>
      </c>
      <c r="Z157" s="12" t="str">
        <f t="shared" si="4"/>
        <v>NO</v>
      </c>
      <c r="AA157" s="12" t="str">
        <f t="shared" si="4"/>
        <v>NO</v>
      </c>
    </row>
    <row r="158" spans="1:27" x14ac:dyDescent="0.2">
      <c r="A158" s="11">
        <v>44729</v>
      </c>
      <c r="B158" s="4">
        <f>'Soybean Oil'!X182/'Feedstock Conversions'!B$5</f>
        <v>10.92493469447245</v>
      </c>
      <c r="C158" s="4">
        <f>M158/'Feedstock Conversions'!$B$6</f>
        <v>5.1718364841059721</v>
      </c>
      <c r="D158" s="4">
        <f>BFT!X182/'Feedstock Conversions'!B$7</f>
        <v>9.3225336545923305</v>
      </c>
      <c r="E158" s="4">
        <f>CWG!X182/'Feedstock Conversions'!B$9</f>
        <v>15.922395328361345</v>
      </c>
      <c r="F158" s="4">
        <f>DCO!X182/'Feedstock Conversions'!B$8</f>
        <v>10.543727519519933</v>
      </c>
      <c r="G158" s="4">
        <f>'Poultry Fat'!X182/'Feedstock Conversions'!B$10</f>
        <v>12.242160838637428</v>
      </c>
      <c r="H158" s="4">
        <f>UCO!X182/'Feedstock Conversions'!B$4</f>
        <v>41.779158965043699</v>
      </c>
      <c r="I158" s="4">
        <f>'Yellow Grease'!X182/'Feedstock Conversions'!B$3</f>
        <v>44.468261962821693</v>
      </c>
      <c r="L158" s="4">
        <f>'Soybean Oil'!X182</f>
        <v>81.93701020854337</v>
      </c>
      <c r="M158" s="4">
        <f>'Canola Oil'!N182</f>
        <v>39.04736545500009</v>
      </c>
      <c r="N158" s="4">
        <f>BFT!X182</f>
        <v>87.445365680076065</v>
      </c>
      <c r="O158" s="4">
        <f>CWG!X182</f>
        <v>149.27245620338761</v>
      </c>
      <c r="P158" s="4">
        <f>DCO!X182</f>
        <v>97.002293179583376</v>
      </c>
      <c r="Q158" s="4">
        <f>'Poultry Fat'!X182</f>
        <v>99.420628530714339</v>
      </c>
      <c r="R158" s="4">
        <f>UCO!X182</f>
        <v>334.65106331000004</v>
      </c>
      <c r="S158" s="4">
        <f>'Yellow Grease'!X182</f>
        <v>377.98022668398437</v>
      </c>
      <c r="V158" s="12" t="str">
        <f t="shared" si="5"/>
        <v>NO</v>
      </c>
      <c r="W158" s="12" t="str">
        <f t="shared" si="5"/>
        <v>NO</v>
      </c>
      <c r="X158" s="12" t="str">
        <f t="shared" si="5"/>
        <v>NO</v>
      </c>
      <c r="Y158" s="12" t="str">
        <f t="shared" si="4"/>
        <v>NO</v>
      </c>
      <c r="Z158" s="12" t="str">
        <f t="shared" si="4"/>
        <v>NO</v>
      </c>
      <c r="AA158" s="12" t="str">
        <f t="shared" si="4"/>
        <v>NO</v>
      </c>
    </row>
    <row r="159" spans="1:27" x14ac:dyDescent="0.2">
      <c r="A159" s="11">
        <v>44736</v>
      </c>
      <c r="B159" s="4">
        <f>'Soybean Oil'!X183/'Feedstock Conversions'!B$5</f>
        <v>15.533883411602073</v>
      </c>
      <c r="C159" s="4">
        <f>M159/'Feedstock Conversions'!$B$6</f>
        <v>9.6713132294701989</v>
      </c>
      <c r="D159" s="4">
        <f>BFT!X183/'Feedstock Conversions'!B$7</f>
        <v>7.7534740792991572</v>
      </c>
      <c r="E159" s="4">
        <f>CWG!X183/'Feedstock Conversions'!B$9</f>
        <v>15.394753255028009</v>
      </c>
      <c r="F159" s="4">
        <f>DCO!X183/'Feedstock Conversions'!B$8</f>
        <v>8.6958694166591144</v>
      </c>
      <c r="G159" s="4">
        <f>'Poultry Fat'!X183/'Feedstock Conversions'!B$10</f>
        <v>10.174742433895544</v>
      </c>
      <c r="H159" s="4">
        <f>UCO!X183/'Feedstock Conversions'!B$4</f>
        <v>37.279170332709121</v>
      </c>
      <c r="I159" s="4">
        <f>'Yellow Grease'!X183/'Feedstock Conversions'!B$3</f>
        <v>42.90995871353401</v>
      </c>
      <c r="L159" s="4">
        <f>'Soybean Oil'!X183</f>
        <v>116.50412558701555</v>
      </c>
      <c r="M159" s="4">
        <f>'Canola Oil'!N183</f>
        <v>73.018414882499997</v>
      </c>
      <c r="N159" s="4">
        <f>BFT!X183</f>
        <v>72.727586863826104</v>
      </c>
      <c r="O159" s="4">
        <f>CWG!X183</f>
        <v>144.32581176588758</v>
      </c>
      <c r="P159" s="4">
        <f>DCO!X183</f>
        <v>80.001998633263838</v>
      </c>
      <c r="Q159" s="4">
        <f>'Poultry Fat'!X183</f>
        <v>82.630779096071365</v>
      </c>
      <c r="R159" s="4">
        <f>UCO!X183</f>
        <v>298.60615436500007</v>
      </c>
      <c r="S159" s="4">
        <f>'Yellow Grease'!X183</f>
        <v>364.73464906503909</v>
      </c>
      <c r="V159" s="12" t="str">
        <f t="shared" si="5"/>
        <v>YES</v>
      </c>
      <c r="W159" s="12" t="str">
        <f t="shared" si="5"/>
        <v>NO</v>
      </c>
      <c r="X159" s="12" t="str">
        <f t="shared" si="5"/>
        <v>YES</v>
      </c>
      <c r="Y159" s="12" t="str">
        <f t="shared" si="4"/>
        <v>YES</v>
      </c>
      <c r="Z159" s="12" t="str">
        <f t="shared" si="4"/>
        <v>NO</v>
      </c>
      <c r="AA159" s="12" t="str">
        <f t="shared" si="4"/>
        <v>NO</v>
      </c>
    </row>
    <row r="160" spans="1:27" x14ac:dyDescent="0.2">
      <c r="A160" s="11">
        <v>44743</v>
      </c>
      <c r="B160" s="4">
        <f>'Soybean Oil'!X184/'Feedstock Conversions'!B$5</f>
        <v>14.285867428170134</v>
      </c>
      <c r="C160" s="4">
        <f>M160/'Feedstock Conversions'!$B$6</f>
        <v>8.0560558471523152</v>
      </c>
      <c r="D160" s="4">
        <f>BFT!X184/'Feedstock Conversions'!B$7</f>
        <v>5.1373496450430798</v>
      </c>
      <c r="E160" s="4">
        <f>CWG!X184/'Feedstock Conversions'!B$9</f>
        <v>14.70149145920716</v>
      </c>
      <c r="F160" s="4">
        <f>DCO!X184/'Feedstock Conversions'!B$8</f>
        <v>7.2104553039190726</v>
      </c>
      <c r="G160" s="4">
        <f>'Poultry Fat'!X184/'Feedstock Conversions'!B$10</f>
        <v>8.5080776446851178</v>
      </c>
      <c r="H160" s="4">
        <f>UCO!X184/'Feedstock Conversions'!B$4</f>
        <v>36.792505639450695</v>
      </c>
      <c r="I160" s="4">
        <f>'Yellow Grease'!X184/'Feedstock Conversions'!B$3</f>
        <v>42.147625431672786</v>
      </c>
      <c r="L160" s="4">
        <f>'Soybean Oil'!X184</f>
        <v>107.14400571127601</v>
      </c>
      <c r="M160" s="4">
        <f>'Canola Oil'!N184</f>
        <v>60.823221645999979</v>
      </c>
      <c r="N160" s="4">
        <f>BFT!X184</f>
        <v>48.188339670504092</v>
      </c>
      <c r="O160" s="4">
        <f>CWG!X184</f>
        <v>137.82648243006713</v>
      </c>
      <c r="P160" s="4">
        <f>DCO!X184</f>
        <v>66.336188796055467</v>
      </c>
      <c r="Q160" s="4">
        <f>'Poultry Fat'!X184</f>
        <v>69.095516565428625</v>
      </c>
      <c r="R160" s="4">
        <f>UCO!X184</f>
        <v>294.70797017200005</v>
      </c>
      <c r="S160" s="4">
        <f>'Yellow Grease'!X184</f>
        <v>358.25481616921866</v>
      </c>
      <c r="V160" s="12" t="str">
        <f t="shared" si="5"/>
        <v>YES</v>
      </c>
      <c r="W160" s="12" t="str">
        <f t="shared" si="5"/>
        <v>NO</v>
      </c>
      <c r="X160" s="12" t="str">
        <f t="shared" si="5"/>
        <v>YES</v>
      </c>
      <c r="Y160" s="12" t="str">
        <f t="shared" si="4"/>
        <v>YES</v>
      </c>
      <c r="Z160" s="12" t="str">
        <f t="shared" si="4"/>
        <v>NO</v>
      </c>
      <c r="AA160" s="12" t="str">
        <f t="shared" si="4"/>
        <v>NO</v>
      </c>
    </row>
    <row r="161" spans="1:27" x14ac:dyDescent="0.2">
      <c r="A161" s="11">
        <v>44750</v>
      </c>
      <c r="B161" s="4">
        <f>'Soybean Oil'!X185/'Feedstock Conversions'!B$5</f>
        <v>17.638228880207166</v>
      </c>
      <c r="C161" s="4">
        <f>M161/'Feedstock Conversions'!$B$6</f>
        <v>10.311184874834447</v>
      </c>
      <c r="D161" s="4">
        <f>BFT!X185/'Feedstock Conversions'!B$7</f>
        <v>2.4046103617835364</v>
      </c>
      <c r="E161" s="4">
        <f>CWG!X185/'Feedstock Conversions'!B$9</f>
        <v>11.790622608540495</v>
      </c>
      <c r="F161" s="4">
        <f>DCO!X185/'Feedstock Conversions'!B$8</f>
        <v>4.2291454031250026</v>
      </c>
      <c r="G161" s="4">
        <f>'Poultry Fat'!X185/'Feedstock Conversions'!B$10</f>
        <v>5.1150883540366285</v>
      </c>
      <c r="H161" s="4">
        <f>UCO!X185/'Feedstock Conversions'!B$4</f>
        <v>30.296332335830218</v>
      </c>
      <c r="I161" s="4">
        <f>'Yellow Grease'!X185/'Feedstock Conversions'!B$3</f>
        <v>37.416871818979779</v>
      </c>
      <c r="L161" s="4">
        <f>'Soybean Oil'!X185</f>
        <v>132.28671660155374</v>
      </c>
      <c r="M161" s="4">
        <f>'Canola Oil'!N185</f>
        <v>77.849445805000073</v>
      </c>
      <c r="N161" s="4">
        <f>BFT!X185</f>
        <v>22.555245193529572</v>
      </c>
      <c r="O161" s="4">
        <f>CWG!X185</f>
        <v>110.53708695506714</v>
      </c>
      <c r="P161" s="4">
        <f>DCO!X185</f>
        <v>38.908137708750019</v>
      </c>
      <c r="Q161" s="4">
        <f>'Poultry Fat'!X185</f>
        <v>41.540485037857138</v>
      </c>
      <c r="R161" s="4">
        <f>UCO!X185</f>
        <v>242.67362201000003</v>
      </c>
      <c r="S161" s="4">
        <f>'Yellow Grease'!X185</f>
        <v>318.04341046132811</v>
      </c>
      <c r="V161" s="12" t="str">
        <f t="shared" si="5"/>
        <v>YES</v>
      </c>
      <c r="W161" s="12" t="str">
        <f t="shared" si="5"/>
        <v>YES</v>
      </c>
      <c r="X161" s="12" t="str">
        <f t="shared" si="5"/>
        <v>YES</v>
      </c>
      <c r="Y161" s="12" t="str">
        <f t="shared" si="4"/>
        <v>YES</v>
      </c>
      <c r="Z161" s="12" t="str">
        <f t="shared" si="4"/>
        <v>NO</v>
      </c>
      <c r="AA161" s="12" t="str">
        <f t="shared" si="4"/>
        <v>NO</v>
      </c>
    </row>
    <row r="162" spans="1:27" x14ac:dyDescent="0.2">
      <c r="A162" s="11">
        <v>44757</v>
      </c>
      <c r="B162" s="4">
        <f>'Soybean Oil'!X186/'Feedstock Conversions'!B$5</f>
        <v>20.61161823242939</v>
      </c>
      <c r="C162" s="4">
        <f>M162/'Feedstock Conversions'!$B$6</f>
        <v>13.046641099735105</v>
      </c>
      <c r="D162" s="4">
        <f>BFT!X186/'Feedstock Conversions'!B$7</f>
        <v>6.1461336458842117</v>
      </c>
      <c r="E162" s="4">
        <f>CWG!X186/'Feedstock Conversions'!B$9</f>
        <v>18.934619893873837</v>
      </c>
      <c r="F162" s="4">
        <f>DCO!X186/'Feedstock Conversions'!B$8</f>
        <v>6.5026928453170294</v>
      </c>
      <c r="G162" s="4">
        <f>'Poultry Fat'!X186/'Feedstock Conversions'!B$10</f>
        <v>7.6980374157888418</v>
      </c>
      <c r="H162" s="4">
        <f>UCO!X186/'Feedstock Conversions'!B$4</f>
        <v>34.209060979525589</v>
      </c>
      <c r="I162" s="4">
        <f>'Yellow Grease'!X186/'Feedstock Conversions'!B$3</f>
        <v>41.508717872821684</v>
      </c>
      <c r="L162" s="4">
        <f>'Soybean Oil'!X186</f>
        <v>154.58713674322041</v>
      </c>
      <c r="M162" s="4">
        <f>'Canola Oil'!N186</f>
        <v>98.502140303000033</v>
      </c>
      <c r="N162" s="4">
        <f>BFT!X186</f>
        <v>57.650733598393913</v>
      </c>
      <c r="O162" s="4">
        <f>CWG!X186</f>
        <v>177.51206150506721</v>
      </c>
      <c r="P162" s="4">
        <f>DCO!X186</f>
        <v>59.824774176916662</v>
      </c>
      <c r="Q162" s="4">
        <f>'Poultry Fat'!X186</f>
        <v>62.517044859857151</v>
      </c>
      <c r="R162" s="4">
        <f>UCO!X186</f>
        <v>274.01457844599997</v>
      </c>
      <c r="S162" s="4">
        <f>'Yellow Grease'!X186</f>
        <v>352.8241019189843</v>
      </c>
      <c r="V162" s="12" t="str">
        <f t="shared" si="5"/>
        <v>YES</v>
      </c>
      <c r="W162" s="12" t="str">
        <f t="shared" si="5"/>
        <v>NO</v>
      </c>
      <c r="X162" s="12" t="str">
        <f t="shared" si="5"/>
        <v>YES</v>
      </c>
      <c r="Y162" s="12" t="str">
        <f t="shared" si="4"/>
        <v>YES</v>
      </c>
      <c r="Z162" s="12" t="str">
        <f t="shared" si="4"/>
        <v>NO</v>
      </c>
      <c r="AA162" s="12" t="str">
        <f t="shared" si="4"/>
        <v>NO</v>
      </c>
    </row>
    <row r="163" spans="1:27" x14ac:dyDescent="0.2">
      <c r="A163" s="11">
        <v>44764</v>
      </c>
      <c r="B163" s="4">
        <f>'Soybean Oil'!X187/'Feedstock Conversions'!B$5</f>
        <v>20.014909149466423</v>
      </c>
      <c r="C163" s="4">
        <f>M163/'Feedstock Conversions'!$B$6</f>
        <v>11.656919384238396</v>
      </c>
      <c r="D163" s="4">
        <f>BFT!X187/'Feedstock Conversions'!B$7</f>
        <v>5.0934483295096786</v>
      </c>
      <c r="E163" s="4">
        <f>CWG!X187/'Feedstock Conversions'!B$9</f>
        <v>19.186074379207167</v>
      </c>
      <c r="F163" s="4">
        <f>DCO!X187/'Feedstock Conversions'!B$8</f>
        <v>7.3599053408001129</v>
      </c>
      <c r="G163" s="4">
        <f>'Poultry Fat'!X187/'Feedstock Conversions'!B$10</f>
        <v>8.6677184123146667</v>
      </c>
      <c r="H163" s="4">
        <f>UCO!X187/'Feedstock Conversions'!B$4</f>
        <v>35.687288636953788</v>
      </c>
      <c r="I163" s="4">
        <f>'Yellow Grease'!X187/'Feedstock Conversions'!B$3</f>
        <v>42.529066523630519</v>
      </c>
      <c r="L163" s="4">
        <f>'Soybean Oil'!X187</f>
        <v>150.11181862099818</v>
      </c>
      <c r="M163" s="4">
        <f>'Canola Oil'!N187</f>
        <v>88.009741350999889</v>
      </c>
      <c r="N163" s="4">
        <f>BFT!X187</f>
        <v>47.776545330800786</v>
      </c>
      <c r="O163" s="4">
        <f>CWG!X187</f>
        <v>179.86944730506718</v>
      </c>
      <c r="P163" s="4">
        <f>DCO!X187</f>
        <v>67.711129135361034</v>
      </c>
      <c r="Q163" s="4">
        <f>'Poultry Fat'!X187</f>
        <v>70.391985846142802</v>
      </c>
      <c r="R163" s="4">
        <f>UCO!X187</f>
        <v>285.85518198199986</v>
      </c>
      <c r="S163" s="4">
        <f>'Yellow Grease'!X187</f>
        <v>361.4970654508594</v>
      </c>
      <c r="V163" s="12" t="str">
        <f t="shared" si="5"/>
        <v>YES</v>
      </c>
      <c r="W163" s="12" t="str">
        <f t="shared" si="5"/>
        <v>NO</v>
      </c>
      <c r="X163" s="12" t="str">
        <f t="shared" si="5"/>
        <v>YES</v>
      </c>
      <c r="Y163" s="12" t="str">
        <f t="shared" si="4"/>
        <v>YES</v>
      </c>
      <c r="Z163" s="12" t="str">
        <f t="shared" si="4"/>
        <v>NO</v>
      </c>
      <c r="AA163" s="12" t="str">
        <f t="shared" si="4"/>
        <v>NO</v>
      </c>
    </row>
    <row r="164" spans="1:27" x14ac:dyDescent="0.2">
      <c r="A164" s="11">
        <v>44771</v>
      </c>
      <c r="B164" s="4">
        <f>'Soybean Oil'!X188/'Feedstock Conversions'!B$5</f>
        <v>18.659278902059018</v>
      </c>
      <c r="C164" s="4">
        <f>M164/'Feedstock Conversions'!$B$6</f>
        <v>9.8852647267549791</v>
      </c>
      <c r="D164" s="4">
        <f>BFT!X188/'Feedstock Conversions'!B$7</f>
        <v>3.7118579379155969</v>
      </c>
      <c r="E164" s="4">
        <f>CWG!X188/'Feedstock Conversions'!B$9</f>
        <v>19.33612244320717</v>
      </c>
      <c r="F164" s="4">
        <f>DCO!X188/'Feedstock Conversions'!B$8</f>
        <v>9.2930015048339403</v>
      </c>
      <c r="G164" s="4">
        <f>'Poultry Fat'!X188/'Feedstock Conversions'!B$10</f>
        <v>10.847773031396496</v>
      </c>
      <c r="H164" s="4">
        <f>UCO!X188/'Feedstock Conversions'!B$4</f>
        <v>36.275081989263441</v>
      </c>
      <c r="I164" s="4">
        <f>'Yellow Grease'!X188/'Feedstock Conversions'!B$3</f>
        <v>43.525036491056987</v>
      </c>
      <c r="L164" s="4">
        <f>'Soybean Oil'!X188</f>
        <v>139.94459176544262</v>
      </c>
      <c r="M164" s="4">
        <f>'Canola Oil'!N188</f>
        <v>74.633748687000093</v>
      </c>
      <c r="N164" s="4">
        <f>BFT!X188</f>
        <v>34.817227457648301</v>
      </c>
      <c r="O164" s="4">
        <f>CWG!X188</f>
        <v>181.27614790506721</v>
      </c>
      <c r="P164" s="4">
        <f>DCO!X188</f>
        <v>85.495613844472246</v>
      </c>
      <c r="Q164" s="4">
        <f>'Poultry Fat'!X188</f>
        <v>88.096572750142855</v>
      </c>
      <c r="R164" s="4">
        <f>UCO!X188</f>
        <v>290.56340673400018</v>
      </c>
      <c r="S164" s="4">
        <f>'Yellow Grease'!X188</f>
        <v>369.96281017398439</v>
      </c>
      <c r="V164" s="12" t="str">
        <f t="shared" si="5"/>
        <v>YES</v>
      </c>
      <c r="W164" s="12" t="str">
        <f t="shared" si="5"/>
        <v>NO</v>
      </c>
      <c r="X164" s="12" t="str">
        <f t="shared" si="5"/>
        <v>YES</v>
      </c>
      <c r="Y164" s="12" t="str">
        <f t="shared" si="4"/>
        <v>YES</v>
      </c>
      <c r="Z164" s="12" t="str">
        <f t="shared" si="4"/>
        <v>NO</v>
      </c>
      <c r="AA164" s="12" t="str">
        <f t="shared" si="4"/>
        <v>NO</v>
      </c>
    </row>
    <row r="165" spans="1:27" x14ac:dyDescent="0.2">
      <c r="A165" s="11">
        <v>44778</v>
      </c>
      <c r="B165" s="4">
        <f>'Soybean Oil'!X189/'Feedstock Conversions'!B$5</f>
        <v>17.934541918910856</v>
      </c>
      <c r="C165" s="4">
        <f>M165/'Feedstock Conversions'!$B$6</f>
        <v>7.8646793901986642</v>
      </c>
      <c r="D165" s="4">
        <f>BFT!X189/'Feedstock Conversions'!B$7</f>
        <v>1.271050779127499</v>
      </c>
      <c r="E165" s="4">
        <f>CWG!X189/'Feedstock Conversions'!B$9</f>
        <v>16.872310792540496</v>
      </c>
      <c r="F165" s="4">
        <f>DCO!X189/'Feedstock Conversions'!B$8</f>
        <v>7.562747961678749</v>
      </c>
      <c r="G165" s="4">
        <f>'Poultry Fat'!X189/'Feedstock Conversions'!B$10</f>
        <v>8.8632490061186431</v>
      </c>
      <c r="H165" s="4">
        <f>UCO!X189/'Feedstock Conversions'!B$4</f>
        <v>34.189913317353309</v>
      </c>
      <c r="I165" s="4">
        <f>'Yellow Grease'!X189/'Feedstock Conversions'!B$3</f>
        <v>41.330432534154411</v>
      </c>
      <c r="L165" s="4">
        <f>'Soybean Oil'!X189</f>
        <v>134.50906439183143</v>
      </c>
      <c r="M165" s="4">
        <f>'Canola Oil'!N189</f>
        <v>59.378329395999913</v>
      </c>
      <c r="N165" s="4">
        <f>BFT!X189</f>
        <v>11.922456308215942</v>
      </c>
      <c r="O165" s="4">
        <f>CWG!X189</f>
        <v>158.17791368006715</v>
      </c>
      <c r="P165" s="4">
        <f>DCO!X189</f>
        <v>69.577281247444489</v>
      </c>
      <c r="Q165" s="4">
        <f>'Poultry Fat'!X189</f>
        <v>71.979922386857197</v>
      </c>
      <c r="R165" s="4">
        <f>UCO!X189</f>
        <v>273.86120567199998</v>
      </c>
      <c r="S165" s="4">
        <f>'Yellow Grease'!X189</f>
        <v>351.30867654031249</v>
      </c>
      <c r="V165" s="12" t="str">
        <f t="shared" si="5"/>
        <v>YES</v>
      </c>
      <c r="W165" s="12" t="str">
        <f t="shared" si="5"/>
        <v>NO</v>
      </c>
      <c r="X165" s="12" t="str">
        <f t="shared" si="5"/>
        <v>YES</v>
      </c>
      <c r="Y165" s="12" t="str">
        <f t="shared" si="4"/>
        <v>YES</v>
      </c>
      <c r="Z165" s="12" t="str">
        <f t="shared" si="4"/>
        <v>NO</v>
      </c>
      <c r="AA165" s="12" t="str">
        <f t="shared" si="4"/>
        <v>NO</v>
      </c>
    </row>
    <row r="166" spans="1:27" x14ac:dyDescent="0.2">
      <c r="A166" s="11">
        <v>44785</v>
      </c>
      <c r="B166" s="4">
        <f>'Soybean Oil'!X190/'Feedstock Conversions'!B$5</f>
        <v>15.77994556872568</v>
      </c>
      <c r="C166" s="4">
        <f>M166/'Feedstock Conversions'!$B$6</f>
        <v>5.7617812830463571</v>
      </c>
      <c r="D166" s="4">
        <f>BFT!X190/'Feedstock Conversions'!B$7</f>
        <v>3.1715594304528998</v>
      </c>
      <c r="E166" s="4">
        <f>CWG!X190/'Feedstock Conversions'!B$9</f>
        <v>16.795855776540495</v>
      </c>
      <c r="F166" s="4">
        <f>DCO!X190/'Feedstock Conversions'!B$8</f>
        <v>9.484305852660027</v>
      </c>
      <c r="G166" s="4">
        <f>'Poultry Fat'!X190/'Feedstock Conversions'!B$10</f>
        <v>11.064490662278757</v>
      </c>
      <c r="H166" s="4">
        <f>UCO!X190/'Feedstock Conversions'!B$4</f>
        <v>37.344994598501891</v>
      </c>
      <c r="I166" s="4">
        <f>'Yellow Grease'!X190/'Feedstock Conversions'!B$3</f>
        <v>43.590918843998161</v>
      </c>
      <c r="L166" s="4">
        <f>'Soybean Oil'!X190</f>
        <v>118.3495917654426</v>
      </c>
      <c r="M166" s="4">
        <f>'Canola Oil'!N190</f>
        <v>43.501448686999993</v>
      </c>
      <c r="N166" s="4">
        <f>BFT!X190</f>
        <v>29.749227457648203</v>
      </c>
      <c r="O166" s="4">
        <f>CWG!X190</f>
        <v>157.46114790506715</v>
      </c>
      <c r="P166" s="4">
        <f>DCO!X190</f>
        <v>87.255613844472236</v>
      </c>
      <c r="Q166" s="4">
        <f>'Poultry Fat'!X190</f>
        <v>89.856572750142846</v>
      </c>
      <c r="R166" s="4">
        <f>UCO!X190</f>
        <v>299.13340673400012</v>
      </c>
      <c r="S166" s="4">
        <f>'Yellow Grease'!X190</f>
        <v>370.52281017398434</v>
      </c>
      <c r="V166" s="12" t="str">
        <f t="shared" si="5"/>
        <v>YES</v>
      </c>
      <c r="W166" s="12" t="str">
        <f t="shared" si="5"/>
        <v>NO</v>
      </c>
      <c r="X166" s="12" t="str">
        <f t="shared" si="5"/>
        <v>YES</v>
      </c>
      <c r="Y166" s="12" t="str">
        <f t="shared" si="4"/>
        <v>YES</v>
      </c>
      <c r="Z166" s="12" t="str">
        <f t="shared" si="4"/>
        <v>NO</v>
      </c>
      <c r="AA166" s="12" t="str">
        <f t="shared" si="4"/>
        <v>NO</v>
      </c>
    </row>
    <row r="167" spans="1:27" x14ac:dyDescent="0.2">
      <c r="A167" s="11">
        <v>44792</v>
      </c>
      <c r="B167" s="4">
        <f>'Soybean Oil'!X191/'Feedstock Conversions'!B$5</f>
        <v>17.799082726688646</v>
      </c>
      <c r="C167" s="4">
        <f>M167/'Feedstock Conversions'!$B$6</f>
        <v>15.605892852185409</v>
      </c>
      <c r="D167" s="4">
        <f>BFT!X191/'Feedstock Conversions'!B$7</f>
        <v>5.0456137228176496</v>
      </c>
      <c r="E167" s="4">
        <f>CWG!X191/'Feedstock Conversions'!B$9</f>
        <v>16.991666104540503</v>
      </c>
      <c r="F167" s="4">
        <f>DCO!X191/'Feedstock Conversions'!B$8</f>
        <v>10.094973426878012</v>
      </c>
      <c r="G167" s="4">
        <f>'Poultry Fat'!X191/'Feedstock Conversions'!B$10</f>
        <v>11.749780386034136</v>
      </c>
      <c r="H167" s="4">
        <f>UCO!X191/'Feedstock Conversions'!B$4</f>
        <v>39.505104318102376</v>
      </c>
      <c r="I167" s="4">
        <f>'Yellow Grease'!X191/'Feedstock Conversions'!B$3</f>
        <v>45.615546059871306</v>
      </c>
      <c r="L167" s="4">
        <f>'Soybean Oil'!X191</f>
        <v>133.49312045016484</v>
      </c>
      <c r="M167" s="4">
        <f>'Canola Oil'!N191</f>
        <v>117.82449103399983</v>
      </c>
      <c r="N167" s="4">
        <f>BFT!X191</f>
        <v>47.327856720029558</v>
      </c>
      <c r="O167" s="4">
        <f>CWG!X191</f>
        <v>159.29686973006721</v>
      </c>
      <c r="P167" s="4">
        <f>DCO!X191</f>
        <v>92.873755527277694</v>
      </c>
      <c r="Q167" s="4">
        <f>'Poultry Fat'!X191</f>
        <v>95.421924811714234</v>
      </c>
      <c r="R167" s="4">
        <f>UCO!X191</f>
        <v>316.43588558800002</v>
      </c>
      <c r="S167" s="4">
        <f>'Yellow Grease'!X191</f>
        <v>387.73214150890612</v>
      </c>
      <c r="V167" s="12" t="str">
        <f t="shared" si="5"/>
        <v>YES</v>
      </c>
      <c r="W167" s="12" t="str">
        <f t="shared" si="5"/>
        <v>NO</v>
      </c>
      <c r="X167" s="12" t="str">
        <f t="shared" si="5"/>
        <v>YES</v>
      </c>
      <c r="Y167" s="12" t="str">
        <f t="shared" si="4"/>
        <v>YES</v>
      </c>
      <c r="Z167" s="12" t="str">
        <f t="shared" si="4"/>
        <v>NO</v>
      </c>
      <c r="AA167" s="12" t="str">
        <f t="shared" si="4"/>
        <v>NO</v>
      </c>
    </row>
    <row r="168" spans="1:27" x14ac:dyDescent="0.2">
      <c r="A168" s="11">
        <v>44799</v>
      </c>
      <c r="B168" s="4">
        <f>'Soybean Oil'!X192/'Feedstock Conversions'!B$5</f>
        <v>20.848272905021986</v>
      </c>
      <c r="C168" s="4">
        <f>M168/'Feedstock Conversions'!$B$6</f>
        <v>20.130497625298013</v>
      </c>
      <c r="D168" s="4">
        <f>BFT!X192/'Feedstock Conversions'!B$7</f>
        <v>8.266174980480006</v>
      </c>
      <c r="E168" s="4">
        <f>CWG!X192/'Feedstock Conversions'!B$9</f>
        <v>18.129091659207162</v>
      </c>
      <c r="F168" s="4">
        <f>DCO!X192/'Feedstock Conversions'!B$8</f>
        <v>11.664288425220414</v>
      </c>
      <c r="G168" s="4">
        <f>'Poultry Fat'!X192/'Feedstock Conversions'!B$10</f>
        <v>13.522823154361467</v>
      </c>
      <c r="H168" s="4">
        <f>UCO!X192/'Feedstock Conversions'!B$4</f>
        <v>43.251340202496891</v>
      </c>
      <c r="I168" s="4">
        <f>'Yellow Grease'!X192/'Feedstock Conversions'!B$3</f>
        <v>49.137825697527582</v>
      </c>
      <c r="L168" s="4">
        <f>'Soybean Oil'!X192</f>
        <v>156.36204678766489</v>
      </c>
      <c r="M168" s="4">
        <f>'Canola Oil'!N192</f>
        <v>151.98525707099998</v>
      </c>
      <c r="N168" s="4">
        <f>BFT!X192</f>
        <v>77.536721316902458</v>
      </c>
      <c r="O168" s="4">
        <f>CWG!X192</f>
        <v>169.96023430506716</v>
      </c>
      <c r="P168" s="4">
        <f>DCO!X192</f>
        <v>107.31145351202781</v>
      </c>
      <c r="Q168" s="4">
        <f>'Poultry Fat'!X192</f>
        <v>109.82110064042854</v>
      </c>
      <c r="R168" s="4">
        <f>UCO!X192</f>
        <v>346.44323502200007</v>
      </c>
      <c r="S168" s="4">
        <f>'Yellow Grease'!X192</f>
        <v>417.67151842898443</v>
      </c>
      <c r="V168" s="12" t="str">
        <f t="shared" si="5"/>
        <v>YES</v>
      </c>
      <c r="W168" s="12" t="str">
        <f t="shared" si="5"/>
        <v>NO</v>
      </c>
      <c r="X168" s="12" t="str">
        <f t="shared" si="5"/>
        <v>YES</v>
      </c>
      <c r="Y168" s="12" t="str">
        <f t="shared" si="4"/>
        <v>YES</v>
      </c>
      <c r="Z168" s="12" t="str">
        <f t="shared" si="4"/>
        <v>NO</v>
      </c>
      <c r="AA168" s="12" t="str">
        <f t="shared" si="4"/>
        <v>NO</v>
      </c>
    </row>
    <row r="169" spans="1:27" x14ac:dyDescent="0.2">
      <c r="A169" s="11">
        <v>44806</v>
      </c>
      <c r="B169" s="4">
        <f>'Soybean Oil'!X193/'Feedstock Conversions'!B$5</f>
        <v>17.610050219466423</v>
      </c>
      <c r="C169" s="4">
        <f>M169/'Feedstock Conversions'!$B$6</f>
        <v>16.881951996423844</v>
      </c>
      <c r="D169" s="4">
        <f>BFT!X193/'Feedstock Conversions'!B$7</f>
        <v>5.7119118243110947</v>
      </c>
      <c r="E169" s="4">
        <f>CWG!X193/'Feedstock Conversions'!B$9</f>
        <v>14.797027707207162</v>
      </c>
      <c r="F169" s="4">
        <f>DCO!X193/'Feedstock Conversions'!B$8</f>
        <v>8.4997083743327249</v>
      </c>
      <c r="G169" s="4">
        <f>'Poultry Fat'!X193/'Feedstock Conversions'!B$10</f>
        <v>9.9304747862698548</v>
      </c>
      <c r="H169" s="4">
        <f>UCO!X193/'Feedstock Conversions'!B$4</f>
        <v>40.021070984519355</v>
      </c>
      <c r="I169" s="4">
        <f>'Yellow Grease'!X193/'Feedstock Conversions'!B$3</f>
        <v>46.769803173097415</v>
      </c>
      <c r="L169" s="4">
        <f>'Soybean Oil'!X193</f>
        <v>132.07537664599818</v>
      </c>
      <c r="M169" s="4">
        <f>'Canola Oil'!N193</f>
        <v>127.45873757300001</v>
      </c>
      <c r="N169" s="4">
        <f>BFT!X193</f>
        <v>53.577732912038073</v>
      </c>
      <c r="O169" s="4">
        <f>CWG!X193</f>
        <v>138.72213475506715</v>
      </c>
      <c r="P169" s="4">
        <f>DCO!X193</f>
        <v>78.197317043861062</v>
      </c>
      <c r="Q169" s="4">
        <f>'Poultry Fat'!X193</f>
        <v>80.647040818428536</v>
      </c>
      <c r="R169" s="4">
        <f>UCO!X193</f>
        <v>320.56877858600001</v>
      </c>
      <c r="S169" s="4">
        <f>'Yellow Grease'!X193</f>
        <v>397.54332697132804</v>
      </c>
      <c r="V169" s="12" t="str">
        <f t="shared" si="5"/>
        <v>YES</v>
      </c>
      <c r="W169" s="12" t="str">
        <f t="shared" si="5"/>
        <v>NO</v>
      </c>
      <c r="X169" s="12" t="str">
        <f t="shared" si="5"/>
        <v>YES</v>
      </c>
      <c r="Y169" s="12" t="str">
        <f t="shared" si="4"/>
        <v>YES</v>
      </c>
      <c r="Z169" s="12" t="str">
        <f t="shared" si="4"/>
        <v>NO</v>
      </c>
      <c r="AA169" s="12" t="str">
        <f t="shared" si="4"/>
        <v>NO</v>
      </c>
    </row>
    <row r="170" spans="1:27" x14ac:dyDescent="0.2">
      <c r="A170" s="11">
        <v>44813</v>
      </c>
      <c r="B170" s="4">
        <f>'Soybean Oil'!X194/'Feedstock Conversions'!B$5</f>
        <v>19.568401414929365</v>
      </c>
      <c r="C170" s="4">
        <f>M170/'Feedstock Conversions'!$B$6</f>
        <v>18.875629353311247</v>
      </c>
      <c r="D170" s="4">
        <f>BFT!X194/'Feedstock Conversions'!B$7</f>
        <v>3.6998488989140021</v>
      </c>
      <c r="E170" s="4">
        <f>CWG!X194/'Feedstock Conversions'!B$9</f>
        <v>12.817270441873831</v>
      </c>
      <c r="F170" s="4">
        <f>DCO!X194/'Feedstock Conversions'!B$8</f>
        <v>6.4551855486186467</v>
      </c>
      <c r="G170" s="4">
        <f>'Poultry Fat'!X194/'Feedstock Conversions'!B$10</f>
        <v>7.6039000230584879</v>
      </c>
      <c r="H170" s="4">
        <f>UCO!X194/'Feedstock Conversions'!B$4</f>
        <v>37.684431789637941</v>
      </c>
      <c r="I170" s="4">
        <f>'Yellow Grease'!X194/'Feedstock Conversions'!B$3</f>
        <v>45.22956538113511</v>
      </c>
      <c r="L170" s="4">
        <f>'Soybean Oil'!X194</f>
        <v>146.76301061197023</v>
      </c>
      <c r="M170" s="4">
        <f>'Canola Oil'!N194</f>
        <v>142.51100161749991</v>
      </c>
      <c r="N170" s="4">
        <f>BFT!X194</f>
        <v>34.704582671813341</v>
      </c>
      <c r="O170" s="4">
        <f>CWG!X194</f>
        <v>120.16191039256717</v>
      </c>
      <c r="P170" s="4">
        <f>DCO!X194</f>
        <v>59.387707047291542</v>
      </c>
      <c r="Q170" s="4">
        <f>'Poultry Fat'!X194</f>
        <v>61.752539403928495</v>
      </c>
      <c r="R170" s="4">
        <f>UCO!X194</f>
        <v>301.8522986349999</v>
      </c>
      <c r="S170" s="4">
        <f>'Yellow Grease'!X194</f>
        <v>384.45130573964843</v>
      </c>
      <c r="V170" s="12" t="str">
        <f t="shared" si="5"/>
        <v>YES</v>
      </c>
      <c r="W170" s="12" t="str">
        <f t="shared" si="5"/>
        <v>YES</v>
      </c>
      <c r="X170" s="12" t="str">
        <f t="shared" si="5"/>
        <v>YES</v>
      </c>
      <c r="Y170" s="12" t="str">
        <f t="shared" si="4"/>
        <v>YES</v>
      </c>
      <c r="Z170" s="12" t="str">
        <f t="shared" si="4"/>
        <v>NO</v>
      </c>
      <c r="AA170" s="12" t="str">
        <f t="shared" si="4"/>
        <v>NO</v>
      </c>
    </row>
    <row r="171" spans="1:27" x14ac:dyDescent="0.2">
      <c r="A171" s="11">
        <v>44820</v>
      </c>
      <c r="B171" s="4">
        <f>'Soybean Oil'!X195/'Feedstock Conversions'!B$5</f>
        <v>14.94788516131827</v>
      </c>
      <c r="C171" s="4">
        <f>M171/'Feedstock Conversions'!$B$6</f>
        <v>13.855877468476807</v>
      </c>
      <c r="D171" s="4">
        <f>BFT!X195/'Feedstock Conversions'!B$7</f>
        <v>3.921324175673516</v>
      </c>
      <c r="E171" s="4">
        <f>CWG!X195/'Feedstock Conversions'!B$9</f>
        <v>11.057151243207153</v>
      </c>
      <c r="F171" s="4">
        <f>DCO!X195/'Feedstock Conversions'!B$8</f>
        <v>4.6458682397373074</v>
      </c>
      <c r="G171" s="4">
        <f>'Poultry Fat'!X195/'Feedstock Conversions'!B$10</f>
        <v>5.5481680473600568</v>
      </c>
      <c r="H171" s="4">
        <f>UCO!X195/'Feedstock Conversions'!B$4</f>
        <v>36.944568680898861</v>
      </c>
      <c r="I171" s="4">
        <f>'Yellow Grease'!X195/'Feedstock Conversions'!B$3</f>
        <v>43.226399820101093</v>
      </c>
      <c r="L171" s="4">
        <f>'Soybean Oil'!X195</f>
        <v>112.10913870988702</v>
      </c>
      <c r="M171" s="4">
        <f>'Canola Oil'!N195</f>
        <v>104.61187488699989</v>
      </c>
      <c r="N171" s="4">
        <f>BFT!X195</f>
        <v>36.782020767817585</v>
      </c>
      <c r="O171" s="4">
        <f>CWG!X195</f>
        <v>103.66079290506707</v>
      </c>
      <c r="P171" s="4">
        <f>DCO!X195</f>
        <v>42.741987805583221</v>
      </c>
      <c r="Q171" s="4">
        <f>'Poultry Fat'!X195</f>
        <v>45.057597407285584</v>
      </c>
      <c r="R171" s="4">
        <f>UCO!X195</f>
        <v>295.92599513399989</v>
      </c>
      <c r="S171" s="4">
        <f>'Yellow Grease'!X195</f>
        <v>367.42439847085927</v>
      </c>
      <c r="V171" s="12" t="str">
        <f t="shared" si="5"/>
        <v>YES</v>
      </c>
      <c r="W171" s="12" t="str">
        <f t="shared" si="5"/>
        <v>YES</v>
      </c>
      <c r="X171" s="12" t="str">
        <f t="shared" si="5"/>
        <v>YES</v>
      </c>
      <c r="Y171" s="12" t="str">
        <f t="shared" si="4"/>
        <v>YES</v>
      </c>
      <c r="Z171" s="12" t="str">
        <f t="shared" si="4"/>
        <v>NO</v>
      </c>
      <c r="AA171" s="12" t="str">
        <f t="shared" si="4"/>
        <v>NO</v>
      </c>
    </row>
    <row r="172" spans="1:27" x14ac:dyDescent="0.2">
      <c r="A172" s="11">
        <v>44827</v>
      </c>
      <c r="B172" s="4">
        <f>'Soybean Oil'!X196/'Feedstock Conversions'!B$5</f>
        <v>13.763682988910857</v>
      </c>
      <c r="C172" s="4">
        <f>M172/'Feedstock Conversions'!$B$6</f>
        <v>13.587698757350989</v>
      </c>
      <c r="D172" s="4">
        <f>BFT!X196/'Feedstock Conversions'!B$7</f>
        <v>6.7953778133745493</v>
      </c>
      <c r="E172" s="4">
        <f>CWG!X196/'Feedstock Conversions'!B$9</f>
        <v>9.5872641205404943</v>
      </c>
      <c r="F172" s="4">
        <f>DCO!X196/'Feedstock Conversions'!B$8</f>
        <v>3.5096162126026553</v>
      </c>
      <c r="G172" s="4">
        <f>'Poultry Fat'!X196/'Feedstock Conversions'!B$10</f>
        <v>4.2432299167783167</v>
      </c>
      <c r="H172" s="4">
        <f>UCO!X196/'Feedstock Conversions'!B$4</f>
        <v>36.281935365293386</v>
      </c>
      <c r="I172" s="4">
        <f>'Yellow Grease'!X196/'Feedstock Conversions'!B$3</f>
        <v>41.865286830680148</v>
      </c>
      <c r="L172" s="4">
        <f>'Soybean Oil'!X196</f>
        <v>103.22762241683142</v>
      </c>
      <c r="M172" s="4">
        <f>'Canola Oil'!N196</f>
        <v>102.58712561799996</v>
      </c>
      <c r="N172" s="4">
        <f>BFT!X196</f>
        <v>63.740643889453281</v>
      </c>
      <c r="O172" s="4">
        <f>CWG!X196</f>
        <v>89.880601130067134</v>
      </c>
      <c r="P172" s="4">
        <f>DCO!X196</f>
        <v>32.288469155944426</v>
      </c>
      <c r="Q172" s="4">
        <f>'Poultry Fat'!X196</f>
        <v>34.45997735914284</v>
      </c>
      <c r="R172" s="4">
        <f>UCO!X196</f>
        <v>290.61830227600001</v>
      </c>
      <c r="S172" s="4">
        <f>'Yellow Grease'!X196</f>
        <v>355.85493806078125</v>
      </c>
      <c r="V172" s="12" t="str">
        <f t="shared" si="5"/>
        <v>YES</v>
      </c>
      <c r="W172" s="12" t="str">
        <f t="shared" si="5"/>
        <v>YES</v>
      </c>
      <c r="X172" s="12" t="str">
        <f t="shared" si="5"/>
        <v>YES</v>
      </c>
      <c r="Y172" s="12" t="str">
        <f t="shared" si="4"/>
        <v>YES</v>
      </c>
      <c r="Z172" s="12" t="str">
        <f t="shared" si="4"/>
        <v>NO</v>
      </c>
      <c r="AA172" s="12" t="str">
        <f t="shared" si="4"/>
        <v>NO</v>
      </c>
    </row>
    <row r="173" spans="1:27" x14ac:dyDescent="0.2">
      <c r="A173" s="11">
        <v>44834</v>
      </c>
      <c r="B173" s="4">
        <f>'Soybean Oil'!X197/'Feedstock Conversions'!B$5</f>
        <v>16.012749830392341</v>
      </c>
      <c r="C173" s="4">
        <f>M173/'Feedstock Conversions'!$B$6</f>
        <v>17.438973334304631</v>
      </c>
      <c r="D173" s="4">
        <f>BFT!X197/'Feedstock Conversions'!B$7</f>
        <v>5.6090087422603929</v>
      </c>
      <c r="E173" s="4">
        <f>CWG!X197/'Feedstock Conversions'!B$9</f>
        <v>10.448996131207156</v>
      </c>
      <c r="F173" s="4">
        <f>DCO!X197/'Feedstock Conversions'!B$8</f>
        <v>2.3204650262741584</v>
      </c>
      <c r="G173" s="4">
        <f>'Poultry Fat'!X197/'Feedstock Conversions'!B$10</f>
        <v>2.8651892040259161</v>
      </c>
      <c r="H173" s="4">
        <f>UCO!X197/'Feedstock Conversions'!B$4</f>
        <v>34.728661681398258</v>
      </c>
      <c r="I173" s="4">
        <f>'Yellow Grease'!X197/'Feedstock Conversions'!B$3</f>
        <v>40.349427736709565</v>
      </c>
      <c r="L173" s="4">
        <f>'Soybean Oil'!X197</f>
        <v>120.09562372794255</v>
      </c>
      <c r="M173" s="4">
        <f>'Canola Oil'!N197</f>
        <v>131.66424867399996</v>
      </c>
      <c r="N173" s="4">
        <f>BFT!X197</f>
        <v>52.612502002402493</v>
      </c>
      <c r="O173" s="4">
        <f>CWG!X197</f>
        <v>97.959338730067088</v>
      </c>
      <c r="P173" s="4">
        <f>DCO!X197</f>
        <v>21.348278241722255</v>
      </c>
      <c r="Q173" s="4">
        <f>'Poultry Fat'!X197</f>
        <v>23.268679057428471</v>
      </c>
      <c r="R173" s="4">
        <f>UCO!X197</f>
        <v>278.17658006800002</v>
      </c>
      <c r="S173" s="4">
        <f>'Yellow Grease'!X197</f>
        <v>342.9701357620313</v>
      </c>
      <c r="V173" s="12" t="str">
        <f t="shared" si="5"/>
        <v>YES</v>
      </c>
      <c r="W173" s="12" t="str">
        <f t="shared" si="5"/>
        <v>YES</v>
      </c>
      <c r="X173" s="12" t="str">
        <f t="shared" si="5"/>
        <v>YES</v>
      </c>
      <c r="Y173" s="12" t="str">
        <f t="shared" si="4"/>
        <v>YES</v>
      </c>
      <c r="Z173" s="12" t="str">
        <f t="shared" si="4"/>
        <v>NO</v>
      </c>
      <c r="AA173" s="12" t="str">
        <f t="shared" si="4"/>
        <v>NO</v>
      </c>
    </row>
    <row r="174" spans="1:27" x14ac:dyDescent="0.2">
      <c r="A174" s="11">
        <v>44841</v>
      </c>
      <c r="B174" s="4">
        <f>'Soybean Oil'!X198/'Feedstock Conversions'!B$5</f>
        <v>22.366595628214508</v>
      </c>
      <c r="C174" s="4">
        <f>M174/'Feedstock Conversions'!$B$6</f>
        <v>24.472944816953632</v>
      </c>
      <c r="D174" s="4">
        <f>BFT!X198/'Feedstock Conversions'!B$7</f>
        <v>9.9846234215371581</v>
      </c>
      <c r="E174" s="4">
        <f>CWG!X198/'Feedstock Conversions'!B$9</f>
        <v>16.718454935770072</v>
      </c>
      <c r="F174" s="4">
        <f>DCO!X198/'Feedstock Conversions'!B$8</f>
        <v>6.7852784355797091</v>
      </c>
      <c r="G174" s="4">
        <f>'Poultry Fat'!X198/'Feedstock Conversions'!B$10</f>
        <v>7.9101175751314123</v>
      </c>
      <c r="H174" s="4">
        <f>UCO!X198/'Feedstock Conversions'!B$4</f>
        <v>39.77796975980025</v>
      </c>
      <c r="I174" s="4">
        <f>'Yellow Grease'!X198/'Feedstock Conversions'!B$3</f>
        <v>45.085740991985297</v>
      </c>
      <c r="L174" s="4">
        <f>'Soybean Oil'!X198</f>
        <v>167.74946721160882</v>
      </c>
      <c r="M174" s="4">
        <f>'Canola Oil'!N198</f>
        <v>184.77073336799992</v>
      </c>
      <c r="N174" s="4">
        <f>BFT!X198</f>
        <v>93.65576769401855</v>
      </c>
      <c r="O174" s="4">
        <f>CWG!X198</f>
        <v>156.73551502284442</v>
      </c>
      <c r="P174" s="4">
        <f>DCO!X198</f>
        <v>62.424561607333317</v>
      </c>
      <c r="Q174" s="4">
        <f>'Poultry Fat'!X198</f>
        <v>64.239383180571394</v>
      </c>
      <c r="R174" s="4">
        <f>UCO!X198</f>
        <v>318.62153777599997</v>
      </c>
      <c r="S174" s="4">
        <f>'Yellow Grease'!X198</f>
        <v>383.22879843187502</v>
      </c>
      <c r="V174" s="12" t="str">
        <f t="shared" si="5"/>
        <v>YES</v>
      </c>
      <c r="W174" s="12" t="str">
        <f t="shared" si="5"/>
        <v>YES</v>
      </c>
      <c r="X174" s="12" t="str">
        <f t="shared" si="5"/>
        <v>YES</v>
      </c>
      <c r="Y174" s="12" t="str">
        <f t="shared" si="4"/>
        <v>YES</v>
      </c>
      <c r="Z174" s="12" t="str">
        <f t="shared" si="4"/>
        <v>NO</v>
      </c>
      <c r="AA174" s="12" t="str">
        <f t="shared" si="4"/>
        <v>NO</v>
      </c>
    </row>
    <row r="175" spans="1:27" x14ac:dyDescent="0.2">
      <c r="A175" s="11">
        <v>44848</v>
      </c>
      <c r="B175" s="4">
        <f>'Soybean Oil'!X199/'Feedstock Conversions'!B$5</f>
        <v>26.417633437473764</v>
      </c>
      <c r="C175" s="4">
        <f>M175/'Feedstock Conversions'!$B$6</f>
        <v>28.455350887152328</v>
      </c>
      <c r="D175" s="4">
        <f>BFT!X199/'Feedstock Conversions'!B$7</f>
        <v>13.639383266040419</v>
      </c>
      <c r="E175" s="4">
        <f>CWG!X199/'Feedstock Conversions'!B$9</f>
        <v>20.035894855770071</v>
      </c>
      <c r="F175" s="4">
        <f>DCO!X199/'Feedstock Conversions'!B$8</f>
        <v>8.5468973609722134</v>
      </c>
      <c r="G175" s="4">
        <f>'Poultry Fat'!X199/'Feedstock Conversions'!B$10</f>
        <v>9.9180515382319658</v>
      </c>
      <c r="H175" s="4">
        <f>UCO!X199/'Feedstock Conversions'!B$4</f>
        <v>44.123050166791522</v>
      </c>
      <c r="I175" s="4">
        <f>'Yellow Grease'!X199/'Feedstock Conversions'!B$3</f>
        <v>49.201072650349275</v>
      </c>
      <c r="L175" s="4">
        <f>'Soybean Oil'!X199</f>
        <v>198.13225078105324</v>
      </c>
      <c r="M175" s="4">
        <f>'Canola Oil'!N199</f>
        <v>214.83789919800006</v>
      </c>
      <c r="N175" s="4">
        <f>BFT!X199</f>
        <v>127.93741503545914</v>
      </c>
      <c r="O175" s="4">
        <f>CWG!X199</f>
        <v>187.8365142728444</v>
      </c>
      <c r="P175" s="4">
        <f>DCO!X199</f>
        <v>78.631455720944359</v>
      </c>
      <c r="Q175" s="4">
        <f>'Poultry Fat'!X199</f>
        <v>80.546149550571499</v>
      </c>
      <c r="R175" s="4">
        <f>UCO!X199</f>
        <v>353.42563183600009</v>
      </c>
      <c r="S175" s="4">
        <f>'Yellow Grease'!X199</f>
        <v>418.20911752796883</v>
      </c>
      <c r="V175" s="12" t="str">
        <f t="shared" si="5"/>
        <v>YES</v>
      </c>
      <c r="W175" s="12" t="str">
        <f t="shared" si="5"/>
        <v>YES</v>
      </c>
      <c r="X175" s="12" t="str">
        <f t="shared" si="5"/>
        <v>YES</v>
      </c>
      <c r="Y175" s="12" t="str">
        <f t="shared" si="4"/>
        <v>YES</v>
      </c>
      <c r="Z175" s="12" t="str">
        <f t="shared" si="4"/>
        <v>NO</v>
      </c>
      <c r="AA175" s="12" t="str">
        <f t="shared" si="4"/>
        <v>NO</v>
      </c>
    </row>
    <row r="176" spans="1:27" x14ac:dyDescent="0.2">
      <c r="A176" s="11">
        <v>44855</v>
      </c>
      <c r="B176" s="4">
        <f>'Soybean Oil'!X200/'Feedstock Conversions'!B$5</f>
        <v>23.656554601918195</v>
      </c>
      <c r="C176" s="4">
        <f>M176/'Feedstock Conversions'!$B$6</f>
        <v>24.980740782781449</v>
      </c>
      <c r="D176" s="4">
        <f>BFT!X200/'Feedstock Conversions'!B$7</f>
        <v>13.961145484117109</v>
      </c>
      <c r="E176" s="4">
        <f>CWG!X200/'Feedstock Conversions'!B$9</f>
        <v>20.030901277103393</v>
      </c>
      <c r="F176" s="4">
        <f>DCO!X200/'Feedstock Conversions'!B$8</f>
        <v>6.4237310837258432</v>
      </c>
      <c r="G176" s="4">
        <f>'Poultry Fat'!X200/'Feedstock Conversions'!B$10</f>
        <v>7.5212720216131084</v>
      </c>
      <c r="H176" s="4">
        <f>UCO!X200/'Feedstock Conversions'!B$4</f>
        <v>44.5445706142322</v>
      </c>
      <c r="I176" s="4">
        <f>'Yellow Grease'!X200/'Feedstock Conversions'!B$3</f>
        <v>49.612510157261021</v>
      </c>
      <c r="L176" s="4">
        <f>'Soybean Oil'!X200</f>
        <v>177.42415951438647</v>
      </c>
      <c r="M176" s="4">
        <f>'Canola Oil'!N200</f>
        <v>188.60459290999995</v>
      </c>
      <c r="N176" s="4">
        <f>BFT!X200</f>
        <v>130.95554464101849</v>
      </c>
      <c r="O176" s="4">
        <f>CWG!X200</f>
        <v>187.78969947284429</v>
      </c>
      <c r="P176" s="4">
        <f>DCO!X200</f>
        <v>59.098325970277756</v>
      </c>
      <c r="Q176" s="4">
        <f>'Poultry Fat'!X200</f>
        <v>61.081503632856993</v>
      </c>
      <c r="R176" s="4">
        <f>UCO!X200</f>
        <v>356.80201061999992</v>
      </c>
      <c r="S176" s="4">
        <f>'Yellow Grease'!X200</f>
        <v>421.70633633671866</v>
      </c>
      <c r="V176" s="12" t="str">
        <f t="shared" si="5"/>
        <v>YES</v>
      </c>
      <c r="W176" s="12" t="str">
        <f t="shared" si="5"/>
        <v>NO</v>
      </c>
      <c r="X176" s="12" t="str">
        <f t="shared" si="5"/>
        <v>YES</v>
      </c>
      <c r="Y176" s="12" t="str">
        <f t="shared" si="4"/>
        <v>YES</v>
      </c>
      <c r="Z176" s="12" t="str">
        <f t="shared" si="4"/>
        <v>NO</v>
      </c>
      <c r="AA176" s="12" t="str">
        <f t="shared" si="4"/>
        <v>NO</v>
      </c>
    </row>
    <row r="177" spans="1:27" x14ac:dyDescent="0.2">
      <c r="A177" s="11">
        <v>44862</v>
      </c>
      <c r="B177" s="4">
        <f>'Soybean Oil'!X201/'Feedstock Conversions'!B$5</f>
        <v>23.127378939695987</v>
      </c>
      <c r="C177" s="4">
        <f>M177/'Feedstock Conversions'!$B$6</f>
        <v>26.773153044503303</v>
      </c>
      <c r="D177" s="4">
        <f>BFT!X201/'Feedstock Conversions'!B$7</f>
        <v>16.570819342206811</v>
      </c>
      <c r="E177" s="4">
        <f>CWG!X201/'Feedstock Conversions'!B$9</f>
        <v>23.145821767770055</v>
      </c>
      <c r="F177" s="4">
        <f>DCO!X201/'Feedstock Conversions'!B$8</f>
        <v>8.6608245077838113</v>
      </c>
      <c r="G177" s="4">
        <f>'Poultry Fat'!X201/'Feedstock Conversions'!B$10</f>
        <v>10.038680255499289</v>
      </c>
      <c r="H177" s="4">
        <f>UCO!X201/'Feedstock Conversions'!B$4</f>
        <v>47.511142703121102</v>
      </c>
      <c r="I177" s="4">
        <f>'Yellow Grease'!X201/'Feedstock Conversions'!B$3</f>
        <v>52.379635143437497</v>
      </c>
      <c r="L177" s="4">
        <f>'Soybean Oil'!X201</f>
        <v>173.45534204771991</v>
      </c>
      <c r="M177" s="4">
        <f>'Canola Oil'!N201</f>
        <v>202.13730548599995</v>
      </c>
      <c r="N177" s="4">
        <f>BFT!X201</f>
        <v>155.43428542989989</v>
      </c>
      <c r="O177" s="4">
        <f>CWG!X201</f>
        <v>216.99207907284426</v>
      </c>
      <c r="P177" s="4">
        <f>DCO!X201</f>
        <v>79.679585471611063</v>
      </c>
      <c r="Q177" s="4">
        <f>'Poultry Fat'!X201</f>
        <v>81.525795468285651</v>
      </c>
      <c r="R177" s="4">
        <f>UCO!X201</f>
        <v>380.56425305200003</v>
      </c>
      <c r="S177" s="4">
        <f>'Yellow Grease'!X201</f>
        <v>445.22689871921875</v>
      </c>
      <c r="V177" s="12" t="str">
        <f t="shared" si="5"/>
        <v>YES</v>
      </c>
      <c r="W177" s="12" t="str">
        <f t="shared" si="5"/>
        <v>NO</v>
      </c>
      <c r="X177" s="12" t="str">
        <f t="shared" si="5"/>
        <v>YES</v>
      </c>
      <c r="Y177" s="12" t="str">
        <f t="shared" si="4"/>
        <v>YES</v>
      </c>
      <c r="Z177" s="12" t="str">
        <f t="shared" si="4"/>
        <v>NO</v>
      </c>
      <c r="AA177" s="12" t="str">
        <f t="shared" si="4"/>
        <v>NO</v>
      </c>
    </row>
    <row r="178" spans="1:27" x14ac:dyDescent="0.2">
      <c r="A178" s="11">
        <v>44869</v>
      </c>
      <c r="B178" s="4">
        <f>'Soybean Oil'!X202/'Feedstock Conversions'!B$5</f>
        <v>16.841934263584864</v>
      </c>
      <c r="C178" s="4">
        <f>M178/'Feedstock Conversions'!$B$6</f>
        <v>21.965290826092705</v>
      </c>
      <c r="D178" s="4">
        <f>BFT!X202/'Feedstock Conversions'!B$7</f>
        <v>13.865382860071177</v>
      </c>
      <c r="E178" s="4">
        <f>CWG!X202/'Feedstock Conversions'!B$9</f>
        <v>20.650723125103397</v>
      </c>
      <c r="F178" s="4">
        <f>DCO!X202/'Feedstock Conversions'!B$8</f>
        <v>6.4483714388617228</v>
      </c>
      <c r="G178" s="4">
        <f>'Poultry Fat'!X202/'Feedstock Conversions'!B$10</f>
        <v>7.5286308072262633</v>
      </c>
      <c r="H178" s="4">
        <f>UCO!X202/'Feedstock Conversions'!B$4</f>
        <v>43.923411340074907</v>
      </c>
      <c r="I178" s="4">
        <f>'Yellow Grease'!X202/'Feedstock Conversions'!B$3</f>
        <v>49.169447410634184</v>
      </c>
      <c r="L178" s="4">
        <f>'Soybean Oil'!X202</f>
        <v>126.31450697688649</v>
      </c>
      <c r="M178" s="4">
        <f>'Canola Oil'!N202</f>
        <v>165.83794573699993</v>
      </c>
      <c r="N178" s="4">
        <f>BFT!X202</f>
        <v>130.05729122746766</v>
      </c>
      <c r="O178" s="4">
        <f>CWG!X202</f>
        <v>193.60052929784433</v>
      </c>
      <c r="P178" s="4">
        <f>DCO!X202</f>
        <v>59.325017237527845</v>
      </c>
      <c r="Q178" s="4">
        <f>'Poultry Fat'!X202</f>
        <v>61.141265557285692</v>
      </c>
      <c r="R178" s="4">
        <f>UCO!X202</f>
        <v>351.826524834</v>
      </c>
      <c r="S178" s="4">
        <f>'Yellow Grease'!X202</f>
        <v>417.94030299039059</v>
      </c>
      <c r="V178" s="12" t="str">
        <f t="shared" si="5"/>
        <v>NO</v>
      </c>
      <c r="W178" s="12" t="str">
        <f t="shared" si="5"/>
        <v>NO</v>
      </c>
      <c r="X178" s="12" t="str">
        <f t="shared" si="5"/>
        <v>YES</v>
      </c>
      <c r="Y178" s="12" t="str">
        <f t="shared" si="4"/>
        <v>YES</v>
      </c>
      <c r="Z178" s="12" t="str">
        <f t="shared" si="4"/>
        <v>NO</v>
      </c>
      <c r="AA178" s="12" t="str">
        <f t="shared" si="4"/>
        <v>NO</v>
      </c>
    </row>
    <row r="179" spans="1:27" x14ac:dyDescent="0.2">
      <c r="A179" s="11">
        <v>44876</v>
      </c>
      <c r="B179" s="4">
        <f>'Soybean Oil'!X203/'Feedstock Conversions'!B$5</f>
        <v>13.668733481177469</v>
      </c>
      <c r="C179" s="4">
        <f>M179/'Feedstock Conversions'!$B$6</f>
        <v>18.741570193642385</v>
      </c>
      <c r="D179" s="4">
        <f>BFT!X203/'Feedstock Conversions'!B$7</f>
        <v>12.30121317310198</v>
      </c>
      <c r="E179" s="4">
        <f>CWG!X203/'Feedstock Conversions'!B$9</f>
        <v>18.721694525103398</v>
      </c>
      <c r="F179" s="4">
        <f>DCO!X203/'Feedstock Conversions'!B$8</f>
        <v>5.0680878252596715</v>
      </c>
      <c r="G179" s="4">
        <f>'Poultry Fat'!X203/'Feedstock Conversions'!B$10</f>
        <v>5.9693793964507806</v>
      </c>
      <c r="H179" s="4">
        <f>UCO!X203/'Feedstock Conversions'!B$4</f>
        <v>41.315006402496884</v>
      </c>
      <c r="I179" s="4">
        <f>'Yellow Grease'!X203/'Feedstock Conversions'!B$3</f>
        <v>47.172696112150732</v>
      </c>
      <c r="L179" s="4">
        <f>'Soybean Oil'!X203</f>
        <v>102.51550110883102</v>
      </c>
      <c r="M179" s="4">
        <f>'Canola Oil'!N203</f>
        <v>141.498854962</v>
      </c>
      <c r="N179" s="4">
        <f>BFT!X203</f>
        <v>115.38537956369657</v>
      </c>
      <c r="O179" s="4">
        <f>CWG!X203</f>
        <v>175.51588617284438</v>
      </c>
      <c r="P179" s="4">
        <f>DCO!X203</f>
        <v>46.626407992388977</v>
      </c>
      <c r="Q179" s="4">
        <f>'Poultry Fat'!X203</f>
        <v>48.478324975142868</v>
      </c>
      <c r="R179" s="4">
        <f>UCO!X203</f>
        <v>330.93320128400001</v>
      </c>
      <c r="S179" s="4">
        <f>'Yellow Grease'!X203</f>
        <v>400.96791695328125</v>
      </c>
      <c r="V179" s="12" t="str">
        <f t="shared" si="5"/>
        <v>NO</v>
      </c>
      <c r="W179" s="12" t="str">
        <f t="shared" si="5"/>
        <v>NO</v>
      </c>
      <c r="X179" s="12" t="str">
        <f t="shared" si="5"/>
        <v>YES</v>
      </c>
      <c r="Y179" s="12" t="str">
        <f t="shared" si="4"/>
        <v>YES</v>
      </c>
      <c r="Z179" s="12" t="str">
        <f t="shared" si="4"/>
        <v>NO</v>
      </c>
      <c r="AA179" s="12" t="str">
        <f t="shared" si="4"/>
        <v>NO</v>
      </c>
    </row>
    <row r="180" spans="1:27" x14ac:dyDescent="0.2">
      <c r="A180" s="11">
        <v>44883</v>
      </c>
      <c r="B180" s="4">
        <f>'Soybean Oil'!X204/'Feedstock Conversions'!B$5</f>
        <v>14.228351734510806</v>
      </c>
      <c r="C180" s="4">
        <f>M180/'Feedstock Conversions'!$B$6</f>
        <v>18.734525085298014</v>
      </c>
      <c r="D180" s="4">
        <f>BFT!X204/'Feedstock Conversions'!B$7</f>
        <v>10.983015474984802</v>
      </c>
      <c r="E180" s="4">
        <f>CWG!X204/'Feedstock Conversions'!B$9</f>
        <v>17.343184893103388</v>
      </c>
      <c r="F180" s="4">
        <f>DCO!X204/'Feedstock Conversions'!B$8</f>
        <v>3.7976741976509585</v>
      </c>
      <c r="G180" s="4">
        <f>'Poultry Fat'!X204/'Feedstock Conversions'!B$10</f>
        <v>4.517552139681996</v>
      </c>
      <c r="H180" s="4">
        <f>UCO!X204/'Feedstock Conversions'!B$4</f>
        <v>38.904261311860182</v>
      </c>
      <c r="I180" s="4">
        <f>'Yellow Grease'!X204/'Feedstock Conversions'!B$3</f>
        <v>45.633481028253676</v>
      </c>
      <c r="L180" s="4">
        <f>'Soybean Oil'!X204</f>
        <v>106.71263800883105</v>
      </c>
      <c r="M180" s="4">
        <f>'Canola Oil'!N204</f>
        <v>141.445664394</v>
      </c>
      <c r="N180" s="4">
        <f>BFT!X204</f>
        <v>103.02068515535746</v>
      </c>
      <c r="O180" s="4">
        <f>CWG!X204</f>
        <v>162.59235837284427</v>
      </c>
      <c r="P180" s="4">
        <f>DCO!X204</f>
        <v>34.938602618388813</v>
      </c>
      <c r="Q180" s="4">
        <f>'Poultry Fat'!X204</f>
        <v>36.687793851714105</v>
      </c>
      <c r="R180" s="4">
        <f>UCO!X204</f>
        <v>311.62313310800005</v>
      </c>
      <c r="S180" s="4">
        <f>'Yellow Grease'!X204</f>
        <v>387.88458874015623</v>
      </c>
      <c r="V180" s="12" t="str">
        <f t="shared" si="5"/>
        <v>YES</v>
      </c>
      <c r="W180" s="12" t="str">
        <f t="shared" si="5"/>
        <v>NO</v>
      </c>
      <c r="X180" s="12" t="str">
        <f t="shared" si="5"/>
        <v>YES</v>
      </c>
      <c r="Y180" s="12" t="str">
        <f t="shared" si="4"/>
        <v>YES</v>
      </c>
      <c r="Z180" s="12" t="str">
        <f t="shared" si="4"/>
        <v>NO</v>
      </c>
      <c r="AA180" s="12" t="str">
        <f t="shared" si="4"/>
        <v>NO</v>
      </c>
    </row>
    <row r="181" spans="1:27" x14ac:dyDescent="0.2">
      <c r="A181" s="11">
        <v>44890</v>
      </c>
      <c r="B181" s="4">
        <f>'Soybean Oil'!X205/'Feedstock Conversions'!B$5</f>
        <v>13.118312316733014</v>
      </c>
      <c r="C181" s="4">
        <f>M181/'Feedstock Conversions'!$B$6</f>
        <v>17.499018046357609</v>
      </c>
      <c r="D181" s="4">
        <f>BFT!X205/'Feedstock Conversions'!B$7</f>
        <v>9.7182569251745399</v>
      </c>
      <c r="E181" s="4">
        <f>CWG!X205/'Feedstock Conversions'!B$9</f>
        <v>14.897588103770055</v>
      </c>
      <c r="F181" s="4">
        <f>DCO!X205/'Feedstock Conversions'!B$8</f>
        <v>3.2735041025060365</v>
      </c>
      <c r="G181" s="4">
        <f>'Poultry Fat'!X205/'Feedstock Conversions'!B$10</f>
        <v>3.9279665351271902</v>
      </c>
      <c r="H181" s="4">
        <f>UCO!X205/'Feedstock Conversions'!B$4</f>
        <v>37.445545880149815</v>
      </c>
      <c r="I181" s="4">
        <f>'Yellow Grease'!X205/'Feedstock Conversions'!B$3</f>
        <v>44.265964487591916</v>
      </c>
      <c r="L181" s="4">
        <f>'Soybean Oil'!X205</f>
        <v>98.38734237549761</v>
      </c>
      <c r="M181" s="4">
        <f>'Canola Oil'!N205</f>
        <v>132.11758624999993</v>
      </c>
      <c r="N181" s="4">
        <f>BFT!X205</f>
        <v>91.157249958137186</v>
      </c>
      <c r="O181" s="4">
        <f>CWG!X205</f>
        <v>139.66488847284427</v>
      </c>
      <c r="P181" s="4">
        <f>DCO!X205</f>
        <v>30.116237743055535</v>
      </c>
      <c r="Q181" s="4">
        <f>'Poultry Fat'!X205</f>
        <v>31.899670892857102</v>
      </c>
      <c r="R181" s="4">
        <f>UCO!X205</f>
        <v>299.93882250000001</v>
      </c>
      <c r="S181" s="4">
        <f>'Yellow Grease'!X205</f>
        <v>376.26069814453126</v>
      </c>
      <c r="V181" s="12" t="str">
        <f t="shared" si="5"/>
        <v>YES</v>
      </c>
      <c r="W181" s="12" t="str">
        <f t="shared" si="5"/>
        <v>NO</v>
      </c>
      <c r="X181" s="12" t="str">
        <f t="shared" si="5"/>
        <v>YES</v>
      </c>
      <c r="Y181" s="12" t="str">
        <f t="shared" si="4"/>
        <v>YES</v>
      </c>
      <c r="Z181" s="12" t="str">
        <f t="shared" si="4"/>
        <v>NO</v>
      </c>
      <c r="AA181" s="12" t="str">
        <f t="shared" si="4"/>
        <v>NO</v>
      </c>
    </row>
    <row r="182" spans="1:27" x14ac:dyDescent="0.2">
      <c r="A182" s="11">
        <v>44897</v>
      </c>
      <c r="B182" s="4">
        <f>'Soybean Oil'!X206/'Feedstock Conversions'!B$5</f>
        <v>11.878659252658963</v>
      </c>
      <c r="C182" s="4">
        <f>M182/'Feedstock Conversions'!$B$6</f>
        <v>16.280911496158957</v>
      </c>
      <c r="D182" s="4">
        <f>BFT!X206/'Feedstock Conversions'!B$7</f>
        <v>7.2040565133697569</v>
      </c>
      <c r="E182" s="4">
        <f>CWG!X206/'Feedstock Conversions'!B$9</f>
        <v>12.729673207770066</v>
      </c>
      <c r="F182" s="4">
        <f>DCO!X206/'Feedstock Conversions'!B$8</f>
        <v>1.3293509967029078</v>
      </c>
      <c r="G182" s="4">
        <f>'Poultry Fat'!X206/'Feedstock Conversions'!B$10</f>
        <v>1.7315211321619723</v>
      </c>
      <c r="H182" s="4">
        <f>UCO!X206/'Feedstock Conversions'!B$4</f>
        <v>34.5330065508115</v>
      </c>
      <c r="I182" s="4">
        <f>'Yellow Grease'!X206/'Feedstock Conversions'!B$3</f>
        <v>41.531394486360298</v>
      </c>
      <c r="L182" s="4">
        <f>'Soybean Oil'!X206</f>
        <v>89.089944394942222</v>
      </c>
      <c r="M182" s="4">
        <f>'Canola Oil'!N206</f>
        <v>122.92088179600012</v>
      </c>
      <c r="N182" s="4">
        <f>BFT!X206</f>
        <v>67.574050095408325</v>
      </c>
      <c r="O182" s="4">
        <f>CWG!X206</f>
        <v>119.34068632284436</v>
      </c>
      <c r="P182" s="4">
        <f>DCO!X206</f>
        <v>12.23002916966675</v>
      </c>
      <c r="Q182" s="4">
        <f>'Poultry Fat'!X206</f>
        <v>14.061971701142738</v>
      </c>
      <c r="R182" s="4">
        <f>UCO!X206</f>
        <v>276.60938247200011</v>
      </c>
      <c r="S182" s="4">
        <f>'Yellow Grease'!X206</f>
        <v>353.01685313406256</v>
      </c>
      <c r="V182" s="12" t="str">
        <f t="shared" si="5"/>
        <v>YES</v>
      </c>
      <c r="W182" s="12" t="str">
        <f t="shared" si="5"/>
        <v>NO</v>
      </c>
      <c r="X182" s="12" t="str">
        <f t="shared" si="5"/>
        <v>YES</v>
      </c>
      <c r="Y182" s="12" t="str">
        <f t="shared" si="4"/>
        <v>YES</v>
      </c>
      <c r="Z182" s="12" t="str">
        <f t="shared" si="4"/>
        <v>NO</v>
      </c>
      <c r="AA182" s="12" t="str">
        <f t="shared" si="4"/>
        <v>NO</v>
      </c>
    </row>
    <row r="183" spans="1:27" x14ac:dyDescent="0.2">
      <c r="A183" s="11">
        <v>44904</v>
      </c>
      <c r="B183" s="4">
        <f>'Soybean Oil'!X207/'Feedstock Conversions'!B$5</f>
        <v>13.420098626733033</v>
      </c>
      <c r="C183" s="4">
        <f>M183/'Feedstock Conversions'!$B$6</f>
        <v>17.756215784900661</v>
      </c>
      <c r="D183" s="4">
        <f>BFT!X207/'Feedstock Conversions'!B$7</f>
        <v>2.6411002947112219</v>
      </c>
      <c r="E183" s="4">
        <f>CWG!X207/'Feedstock Conversions'!B$9</f>
        <v>7.8015703277700714</v>
      </c>
      <c r="F183" s="4">
        <f>DCO!X207/'Feedstock Conversions'!B$8</f>
        <v>-4.8647671985265646</v>
      </c>
      <c r="G183" s="4">
        <f>'Poultry Fat'!X207/'Feedstock Conversions'!B$10</f>
        <v>-5.2819234631195959</v>
      </c>
      <c r="H183" s="4">
        <f>UCO!X207/'Feedstock Conversions'!B$4</f>
        <v>25.929353761797756</v>
      </c>
      <c r="I183" s="4">
        <f>'Yellow Grease'!X207/'Feedstock Conversions'!B$3</f>
        <v>33.829640506397055</v>
      </c>
      <c r="L183" s="4">
        <f>'Soybean Oil'!X207</f>
        <v>100.65073970049775</v>
      </c>
      <c r="M183" s="4">
        <f>'Canola Oil'!N207</f>
        <v>134.05942917599998</v>
      </c>
      <c r="N183" s="4">
        <f>BFT!X207</f>
        <v>24.773520764391264</v>
      </c>
      <c r="O183" s="4">
        <f>CWG!X207</f>
        <v>73.139721822844422</v>
      </c>
      <c r="P183" s="4">
        <f>DCO!X207</f>
        <v>-44.755858226444388</v>
      </c>
      <c r="Q183" s="4">
        <f>'Poultry Fat'!X207</f>
        <v>-42.895380764571428</v>
      </c>
      <c r="R183" s="4">
        <f>UCO!X207</f>
        <v>207.69412363200001</v>
      </c>
      <c r="S183" s="4">
        <f>'Yellow Grease'!X207</f>
        <v>287.55194430437496</v>
      </c>
      <c r="V183" s="12" t="str">
        <f t="shared" si="5"/>
        <v>YES</v>
      </c>
      <c r="W183" s="12" t="str">
        <f t="shared" si="5"/>
        <v>YES</v>
      </c>
      <c r="X183" s="12" t="str">
        <f t="shared" si="5"/>
        <v>YES</v>
      </c>
      <c r="Y183" s="12" t="str">
        <f t="shared" si="4"/>
        <v>YES</v>
      </c>
      <c r="Z183" s="12" t="str">
        <f t="shared" si="4"/>
        <v>NO</v>
      </c>
      <c r="AA183" s="12" t="str">
        <f t="shared" si="4"/>
        <v>NO</v>
      </c>
    </row>
    <row r="184" spans="1:27" x14ac:dyDescent="0.2">
      <c r="A184" s="11">
        <v>44911</v>
      </c>
      <c r="B184" s="4">
        <f>'Soybean Oil'!X208/'Feedstock Conversions'!B$5</f>
        <v>14.930215271547846</v>
      </c>
      <c r="C184" s="4">
        <f>M184/'Feedstock Conversions'!$B$6</f>
        <v>18.592092886622517</v>
      </c>
      <c r="D184" s="4">
        <f>BFT!X208/'Feedstock Conversions'!B$7</f>
        <v>9.2194070895813169</v>
      </c>
      <c r="E184" s="4">
        <f>CWG!X208/'Feedstock Conversions'!B$9</f>
        <v>11.018803826436731</v>
      </c>
      <c r="F184" s="4">
        <f>DCO!X208/'Feedstock Conversions'!B$8</f>
        <v>-1.6816124306702904</v>
      </c>
      <c r="G184" s="4">
        <f>'Poultry Fat'!X208/'Feedstock Conversions'!B$10</f>
        <v>-1.6720465216644265</v>
      </c>
      <c r="H184" s="4">
        <f>UCO!X208/'Feedstock Conversions'!B$4</f>
        <v>29.13493619325844</v>
      </c>
      <c r="I184" s="4">
        <f>'Yellow Grease'!X208/'Feedstock Conversions'!B$3</f>
        <v>36.580005246084568</v>
      </c>
      <c r="L184" s="4">
        <f>'Soybean Oil'!X208</f>
        <v>111.97661453660885</v>
      </c>
      <c r="M184" s="4">
        <f>'Canola Oil'!N208</f>
        <v>140.370301294</v>
      </c>
      <c r="N184" s="4">
        <f>BFT!X208</f>
        <v>86.47803850027276</v>
      </c>
      <c r="O184" s="4">
        <f>CWG!X208</f>
        <v>103.30128587284435</v>
      </c>
      <c r="P184" s="4">
        <f>DCO!X208</f>
        <v>-15.47083436216667</v>
      </c>
      <c r="Q184" s="4">
        <f>'Poultry Fat'!X208</f>
        <v>-13.578968476857085</v>
      </c>
      <c r="R184" s="4">
        <f>UCO!X208</f>
        <v>233.37083890800011</v>
      </c>
      <c r="S184" s="4">
        <f>'Yellow Grease'!X208</f>
        <v>310.9300445917188</v>
      </c>
      <c r="V184" s="12" t="str">
        <f t="shared" si="5"/>
        <v>YES</v>
      </c>
      <c r="W184" s="12" t="str">
        <f t="shared" si="5"/>
        <v>YES</v>
      </c>
      <c r="X184" s="12" t="str">
        <f t="shared" si="5"/>
        <v>YES</v>
      </c>
      <c r="Y184" s="12" t="str">
        <f t="shared" si="4"/>
        <v>YES</v>
      </c>
      <c r="Z184" s="12" t="str">
        <f t="shared" si="4"/>
        <v>NO</v>
      </c>
      <c r="AA184" s="12" t="str">
        <f t="shared" si="4"/>
        <v>NO</v>
      </c>
    </row>
    <row r="185" spans="1:27" x14ac:dyDescent="0.2">
      <c r="A185" s="11">
        <v>44918</v>
      </c>
      <c r="B185" s="4">
        <f>'Soybean Oil'!X209/'Feedstock Conversions'!B$5</f>
        <v>12.495813706733012</v>
      </c>
      <c r="C185" s="4">
        <f>M185/'Feedstock Conversions'!$B$6</f>
        <v>13.744426456158916</v>
      </c>
      <c r="D185" s="4">
        <f>BFT!X209/'Feedstock Conversions'!B$7</f>
        <v>7.1928800823806274</v>
      </c>
      <c r="E185" s="4">
        <f>CWG!X209/'Feedstock Conversions'!B$9</f>
        <v>9.9631466264367194</v>
      </c>
      <c r="F185" s="4">
        <f>DCO!X209/'Feedstock Conversions'!B$8</f>
        <v>-2.1231579187439658</v>
      </c>
      <c r="G185" s="4">
        <f>'Poultry Fat'!X209/'Feedstock Conversions'!B$10</f>
        <v>-2.1634637438557172</v>
      </c>
      <c r="H185" s="4">
        <f>UCO!X209/'Feedstock Conversions'!B$4</f>
        <v>28.408388490387004</v>
      </c>
      <c r="I185" s="4">
        <f>'Yellow Grease'!X209/'Feedstock Conversions'!B$3</f>
        <v>34.402385002058814</v>
      </c>
      <c r="L185" s="4">
        <f>'Soybean Oil'!X209</f>
        <v>93.718602800497592</v>
      </c>
      <c r="M185" s="4">
        <f>'Canola Oil'!N209</f>
        <v>103.77041974399981</v>
      </c>
      <c r="N185" s="4">
        <f>BFT!X209</f>
        <v>67.469215172730287</v>
      </c>
      <c r="O185" s="4">
        <f>CWG!X209</f>
        <v>93.404499622844241</v>
      </c>
      <c r="P185" s="4">
        <f>DCO!X209</f>
        <v>-19.533052852444484</v>
      </c>
      <c r="Q185" s="4">
        <f>'Poultry Fat'!X209</f>
        <v>-17.569849641142923</v>
      </c>
      <c r="R185" s="4">
        <f>UCO!X209</f>
        <v>227.55119180799988</v>
      </c>
      <c r="S185" s="4">
        <f>'Yellow Grease'!X209</f>
        <v>292.42027251749994</v>
      </c>
      <c r="V185" s="12" t="str">
        <f t="shared" si="5"/>
        <v>YES</v>
      </c>
      <c r="W185" s="12" t="str">
        <f t="shared" si="5"/>
        <v>NO</v>
      </c>
      <c r="X185" s="12" t="str">
        <f t="shared" si="5"/>
        <v>YES</v>
      </c>
      <c r="Y185" s="12" t="str">
        <f t="shared" si="4"/>
        <v>YES</v>
      </c>
      <c r="Z185" s="12" t="str">
        <f t="shared" si="4"/>
        <v>NO</v>
      </c>
      <c r="AA185" s="12" t="str">
        <f t="shared" si="4"/>
        <v>NO</v>
      </c>
    </row>
    <row r="186" spans="1:27" x14ac:dyDescent="0.2">
      <c r="A186" s="11">
        <v>44925</v>
      </c>
      <c r="B186" s="4">
        <f>'Soybean Oil'!X210/'Feedstock Conversions'!B$5</f>
        <v>15.068654993121921</v>
      </c>
      <c r="C186" s="4">
        <f>M186/'Feedstock Conversions'!$B$6</f>
        <v>16.501495138741706</v>
      </c>
      <c r="D186" s="4">
        <f>BFT!X210/'Feedstock Conversions'!B$7</f>
        <v>9.5845149757893395</v>
      </c>
      <c r="E186" s="4">
        <f>CWG!X210/'Feedstock Conversions'!B$9</f>
        <v>12.855215577103396</v>
      </c>
      <c r="F186" s="4">
        <f>DCO!X210/'Feedstock Conversions'!B$8</f>
        <v>1.4020522383529634</v>
      </c>
      <c r="G186" s="4">
        <f>'Poultry Fat'!X210/'Feedstock Conversions'!B$10</f>
        <v>1.8303064736916124</v>
      </c>
      <c r="H186" s="4">
        <f>UCO!X210/'Feedstock Conversions'!B$4</f>
        <v>31.710477202871409</v>
      </c>
      <c r="I186" s="4">
        <f>'Yellow Grease'!X210/'Feedstock Conversions'!B$3</f>
        <v>37.543385806502741</v>
      </c>
      <c r="L186" s="4">
        <f>'Soybean Oil'!X210</f>
        <v>113.01491244841441</v>
      </c>
      <c r="M186" s="4">
        <f>'Canola Oil'!N210</f>
        <v>124.58628829749989</v>
      </c>
      <c r="N186" s="4">
        <f>BFT!X210</f>
        <v>89.902750472904017</v>
      </c>
      <c r="O186" s="4">
        <f>CWG!X210</f>
        <v>120.51764603534434</v>
      </c>
      <c r="P186" s="4">
        <f>DCO!X210</f>
        <v>12.898880592847263</v>
      </c>
      <c r="Q186" s="4">
        <f>'Poultry Fat'!X210</f>
        <v>14.864223923928535</v>
      </c>
      <c r="R186" s="4">
        <f>UCO!X210</f>
        <v>254.00092239499998</v>
      </c>
      <c r="S186" s="4">
        <f>'Yellow Grease'!X210</f>
        <v>319.11877935527332</v>
      </c>
      <c r="V186" s="12" t="str">
        <f t="shared" si="5"/>
        <v>YES</v>
      </c>
      <c r="W186" s="12" t="str">
        <f t="shared" si="5"/>
        <v>NO</v>
      </c>
      <c r="X186" s="12" t="str">
        <f t="shared" si="5"/>
        <v>YES</v>
      </c>
      <c r="Y186" s="12" t="str">
        <f t="shared" si="4"/>
        <v>YES</v>
      </c>
      <c r="Z186" s="12" t="str">
        <f t="shared" si="4"/>
        <v>NO</v>
      </c>
      <c r="AA186" s="12" t="str">
        <f t="shared" si="4"/>
        <v>NO</v>
      </c>
    </row>
    <row r="187" spans="1:27" x14ac:dyDescent="0.2">
      <c r="A187" s="11">
        <v>44932</v>
      </c>
      <c r="B187" s="4">
        <f>'Soybean Oil'!X211/'Feedstock Conversions'!B$5</f>
        <v>12.735446587912945</v>
      </c>
      <c r="C187" s="4">
        <f>M187/'Feedstock Conversions'!$B$6</f>
        <v>14.290720843341269</v>
      </c>
      <c r="D187" s="4">
        <f>BFT!X211/'Feedstock Conversions'!B$7</f>
        <v>5.2286847593984156</v>
      </c>
      <c r="E187" s="4">
        <f>CWG!X211/'Feedstock Conversions'!B$9</f>
        <v>8.0063352533296097</v>
      </c>
      <c r="F187" s="4">
        <f>DCO!X211/'Feedstock Conversions'!B$8</f>
        <v>-2.3294590649796207</v>
      </c>
      <c r="G187" s="4">
        <f>'Poultry Fat'!X211/'Feedstock Conversions'!B$10</f>
        <v>-2.399761696514688</v>
      </c>
      <c r="H187" s="4">
        <f>UCO!X211/'Feedstock Conversions'!B$4</f>
        <v>27.439123932896386</v>
      </c>
      <c r="I187" s="4">
        <f>'Yellow Grease'!X211/'Feedstock Conversions'!B$3</f>
        <v>33.542274150517002</v>
      </c>
      <c r="L187" s="4">
        <f>'Soybean Oil'!X211</f>
        <v>95.515849409347084</v>
      </c>
      <c r="M187" s="4">
        <f>'Canola Oil'!N211</f>
        <v>107.89494236722658</v>
      </c>
      <c r="N187" s="4">
        <f>BFT!X211</f>
        <v>49.045063043157143</v>
      </c>
      <c r="O187" s="4">
        <f>CWG!X211</f>
        <v>75.059392999965098</v>
      </c>
      <c r="P187" s="4">
        <f>DCO!X211</f>
        <v>-21.43102339781251</v>
      </c>
      <c r="Q187" s="4">
        <f>'Poultry Fat'!X211</f>
        <v>-19.488864697678537</v>
      </c>
      <c r="R187" s="4">
        <f>UCO!X211</f>
        <v>219.78738270250005</v>
      </c>
      <c r="S187" s="4">
        <f>'Yellow Grease'!X211</f>
        <v>285.1093302793945</v>
      </c>
      <c r="V187" s="12" t="str">
        <f t="shared" si="5"/>
        <v>YES</v>
      </c>
      <c r="W187" s="12" t="str">
        <f t="shared" si="5"/>
        <v>YES</v>
      </c>
      <c r="X187" s="12" t="str">
        <f t="shared" si="5"/>
        <v>YES</v>
      </c>
      <c r="Y187" s="12" t="str">
        <f t="shared" si="4"/>
        <v>YES</v>
      </c>
      <c r="Z187" s="12" t="str">
        <f t="shared" si="4"/>
        <v>NO</v>
      </c>
      <c r="AA187" s="12" t="str">
        <f t="shared" si="4"/>
        <v>NO</v>
      </c>
    </row>
    <row r="188" spans="1:27" x14ac:dyDescent="0.2">
      <c r="A188" s="11">
        <v>44939</v>
      </c>
      <c r="B188" s="4">
        <f>'Soybean Oil'!X212/'Feedstock Conversions'!B$5</f>
        <v>15.778524097959219</v>
      </c>
      <c r="C188" s="4">
        <f>M188/'Feedstock Conversions'!$B$6</f>
        <v>17.281253822090235</v>
      </c>
      <c r="D188" s="4">
        <f>BFT!X212/'Feedstock Conversions'!B$7</f>
        <v>7.5434757520506892</v>
      </c>
      <c r="E188" s="4">
        <f>CWG!X212/'Feedstock Conversions'!B$9</f>
        <v>10.749428451329598</v>
      </c>
      <c r="F188" s="4">
        <f>DCO!X212/'Feedstock Conversions'!B$8</f>
        <v>0.17209157014191159</v>
      </c>
      <c r="G188" s="4">
        <f>'Poultry Fat'!X212/'Feedstock Conversions'!B$10</f>
        <v>0.42562365331627683</v>
      </c>
      <c r="H188" s="4">
        <f>UCO!X212/'Feedstock Conversions'!B$4</f>
        <v>30.304869806991249</v>
      </c>
      <c r="I188" s="4">
        <f>'Yellow Grease'!X212/'Feedstock Conversions'!B$3</f>
        <v>36.640057097766537</v>
      </c>
      <c r="L188" s="4">
        <f>'Soybean Oil'!X212</f>
        <v>118.33893073469415</v>
      </c>
      <c r="M188" s="4">
        <f>'Canola Oil'!N212</f>
        <v>130.47346635678127</v>
      </c>
      <c r="N188" s="4">
        <f>BFT!X212</f>
        <v>70.757802554235468</v>
      </c>
      <c r="O188" s="4">
        <f>CWG!X212</f>
        <v>100.77589173121498</v>
      </c>
      <c r="P188" s="4">
        <f>DCO!X212</f>
        <v>1.5832424453055864</v>
      </c>
      <c r="Q188" s="4">
        <f>'Poultry Fat'!X212</f>
        <v>3.4565606258570369</v>
      </c>
      <c r="R188" s="4">
        <f>UCO!X212</f>
        <v>242.74200715399991</v>
      </c>
      <c r="S188" s="4">
        <f>'Yellow Grease'!X212</f>
        <v>311.44048533101557</v>
      </c>
      <c r="V188" s="12" t="str">
        <f t="shared" si="5"/>
        <v>YES</v>
      </c>
      <c r="W188" s="12" t="str">
        <f t="shared" si="5"/>
        <v>YES</v>
      </c>
      <c r="X188" s="12" t="str">
        <f t="shared" si="5"/>
        <v>YES</v>
      </c>
      <c r="Y188" s="12" t="str">
        <f t="shared" si="4"/>
        <v>YES</v>
      </c>
      <c r="Z188" s="12" t="str">
        <f t="shared" si="4"/>
        <v>NO</v>
      </c>
      <c r="AA188" s="12" t="str">
        <f t="shared" si="4"/>
        <v>NO</v>
      </c>
    </row>
    <row r="189" spans="1:27" x14ac:dyDescent="0.2">
      <c r="A189" s="11">
        <v>44946</v>
      </c>
      <c r="B189" s="4">
        <f>'Soybean Oil'!X213/'Feedstock Conversions'!B$5</f>
        <v>17.124569795783312</v>
      </c>
      <c r="C189" s="4">
        <f>M189/'Feedstock Conversions'!$B$6</f>
        <v>17.653649221145493</v>
      </c>
      <c r="D189" s="4">
        <f>BFT!X213/'Feedstock Conversions'!B$7</f>
        <v>8.096231435460453</v>
      </c>
      <c r="E189" s="4">
        <f>CWG!X213/'Feedstock Conversions'!B$9</f>
        <v>13.682912513329612</v>
      </c>
      <c r="F189" s="4">
        <f>DCO!X213/'Feedstock Conversions'!B$8</f>
        <v>0.74195918557141183</v>
      </c>
      <c r="G189" s="4">
        <f>'Poultry Fat'!X213/'Feedstock Conversions'!B$10</f>
        <v>1.0616629411751828</v>
      </c>
      <c r="H189" s="4">
        <f>UCO!X213/'Feedstock Conversions'!B$4</f>
        <v>31.701617884831467</v>
      </c>
      <c r="I189" s="4">
        <f>'Yellow Grease'!X213/'Feedstock Conversions'!B$3</f>
        <v>37.586336827240359</v>
      </c>
      <c r="L189" s="4">
        <f>'Soybean Oil'!X213</f>
        <v>128.43427346837484</v>
      </c>
      <c r="M189" s="4">
        <f>'Canola Oil'!N213</f>
        <v>133.28505161964847</v>
      </c>
      <c r="N189" s="4">
        <f>BFT!X213</f>
        <v>75.942650864619054</v>
      </c>
      <c r="O189" s="4">
        <f>CWG!X213</f>
        <v>128.2773048124651</v>
      </c>
      <c r="P189" s="4">
        <f>DCO!X213</f>
        <v>6.8260245072569887</v>
      </c>
      <c r="Q189" s="4">
        <f>'Poultry Fat'!X213</f>
        <v>8.6219416891071887</v>
      </c>
      <c r="R189" s="4">
        <f>UCO!X213</f>
        <v>253.92995925750006</v>
      </c>
      <c r="S189" s="4">
        <f>'Yellow Grease'!X213</f>
        <v>319.48386303154302</v>
      </c>
      <c r="V189" s="12" t="str">
        <f t="shared" si="5"/>
        <v>YES</v>
      </c>
      <c r="W189" s="12" t="str">
        <f t="shared" si="5"/>
        <v>NO</v>
      </c>
      <c r="X189" s="12" t="str">
        <f t="shared" si="5"/>
        <v>YES</v>
      </c>
      <c r="Y189" s="12" t="str">
        <f t="shared" si="4"/>
        <v>YES</v>
      </c>
      <c r="Z189" s="12" t="str">
        <f t="shared" si="4"/>
        <v>NO</v>
      </c>
      <c r="AA189" s="12" t="str">
        <f t="shared" si="4"/>
        <v>NO</v>
      </c>
    </row>
    <row r="190" spans="1:27" x14ac:dyDescent="0.2">
      <c r="A190" s="11">
        <v>44953</v>
      </c>
      <c r="B190" s="4">
        <f>'Soybean Oil'!X214/'Feedstock Conversions'!B$5</f>
        <v>20.625576423329584</v>
      </c>
      <c r="C190" s="4">
        <f>M190/'Feedstock Conversions'!$B$6</f>
        <v>20.806799020447006</v>
      </c>
      <c r="D190" s="4">
        <f>BFT!X214/'Feedstock Conversions'!B$7</f>
        <v>8.8280442730736013</v>
      </c>
      <c r="E190" s="4">
        <f>CWG!X214/'Feedstock Conversions'!B$9</f>
        <v>14.664414416662936</v>
      </c>
      <c r="F190" s="4">
        <f>DCO!X214/'Feedstock Conversions'!B$8</f>
        <v>1.4879450048913097</v>
      </c>
      <c r="G190" s="4">
        <f>'Poultry Fat'!X214/'Feedstock Conversions'!B$10</f>
        <v>1.9069667322018575</v>
      </c>
      <c r="H190" s="4">
        <f>UCO!X214/'Feedstock Conversions'!B$4</f>
        <v>32.559761932584273</v>
      </c>
      <c r="I190" s="4">
        <f>'Yellow Grease'!X214/'Feedstock Conversions'!B$3</f>
        <v>38.395381615257357</v>
      </c>
      <c r="L190" s="4">
        <f>'Soybean Oil'!X214</f>
        <v>154.69182317497189</v>
      </c>
      <c r="M190" s="4">
        <f>'Canola Oil'!N214</f>
        <v>157.09133260437488</v>
      </c>
      <c r="N190" s="4">
        <f>BFT!X214</f>
        <v>82.807055281430394</v>
      </c>
      <c r="O190" s="4">
        <f>CWG!X214</f>
        <v>137.47888515621503</v>
      </c>
      <c r="P190" s="4">
        <f>DCO!X214</f>
        <v>13.689094045000047</v>
      </c>
      <c r="Q190" s="4">
        <f>'Poultry Fat'!X214</f>
        <v>15.486794659999987</v>
      </c>
      <c r="R190" s="4">
        <f>UCO!X214</f>
        <v>260.80369308000002</v>
      </c>
      <c r="S190" s="4">
        <f>'Yellow Grease'!X214</f>
        <v>326.36074372968756</v>
      </c>
      <c r="V190" s="12" t="str">
        <f t="shared" si="5"/>
        <v>YES</v>
      </c>
      <c r="W190" s="12" t="str">
        <f t="shared" si="5"/>
        <v>YES</v>
      </c>
      <c r="X190" s="12" t="str">
        <f t="shared" si="5"/>
        <v>YES</v>
      </c>
      <c r="Y190" s="12" t="str">
        <f t="shared" si="4"/>
        <v>YES</v>
      </c>
      <c r="Z190" s="12" t="str">
        <f t="shared" si="4"/>
        <v>NO</v>
      </c>
      <c r="AA190" s="12" t="str">
        <f t="shared" si="4"/>
        <v>NO</v>
      </c>
    </row>
    <row r="191" spans="1:27" x14ac:dyDescent="0.2">
      <c r="A191" s="11">
        <f>'Soybean Oil'!A215</f>
        <v>44960</v>
      </c>
      <c r="B191" s="4">
        <f>'Soybean Oil'!X215/'Feedstock Conversions'!B$5</f>
        <v>14.891412060181437</v>
      </c>
      <c r="C191" s="4">
        <f>M191/'Feedstock Conversions'!$B$6</f>
        <v>15.337619097106771</v>
      </c>
      <c r="D191" s="4">
        <f>BFT!X215/'Feedstock Conversions'!B$7</f>
        <v>5.9038193757469708</v>
      </c>
      <c r="E191" s="4">
        <f>CWG!X215/'Feedstock Conversions'!B$9</f>
        <v>11.65516721399627</v>
      </c>
      <c r="F191" s="4">
        <f>DCO!X215/'Feedstock Conversions'!B$8</f>
        <v>-1.1646772272856356</v>
      </c>
      <c r="G191" s="4">
        <f>'Poultry Fat'!X215/'Feedstock Conversions'!B$10</f>
        <v>-1.1034817269451729</v>
      </c>
      <c r="H191" s="4">
        <f>UCO!X215/'Feedstock Conversions'!B$4</f>
        <v>27.232845728089881</v>
      </c>
      <c r="I191" s="4">
        <f>'Yellow Grease'!X215/'Feedstock Conversions'!B$3</f>
        <v>33.366364990082715</v>
      </c>
      <c r="J191" s="4">
        <f t="shared" ref="J191:J215" si="6">I191-F191</f>
        <v>34.531042217368352</v>
      </c>
      <c r="L191" s="4">
        <f>'Soybean Oil'!X215</f>
        <v>111.68559045136078</v>
      </c>
      <c r="M191" s="4">
        <f>'Canola Oil'!N215</f>
        <v>115.79902418315612</v>
      </c>
      <c r="N191" s="4">
        <f>BFT!X215</f>
        <v>55.377825744506595</v>
      </c>
      <c r="O191" s="4">
        <f>CWG!X215</f>
        <v>109.26719263121504</v>
      </c>
      <c r="P191" s="4">
        <f>DCO!X215</f>
        <v>-10.715030491027846</v>
      </c>
      <c r="Q191" s="4">
        <f>'Poultry Fat'!X215</f>
        <v>-8.961559018142907</v>
      </c>
      <c r="R191" s="4">
        <f>UCO!X215</f>
        <v>218.13509428199995</v>
      </c>
      <c r="S191" s="4">
        <f>'Yellow Grease'!X215</f>
        <v>283.61410241570309</v>
      </c>
      <c r="V191" s="12" t="str">
        <f t="shared" si="5"/>
        <v>YES</v>
      </c>
      <c r="W191" s="12" t="str">
        <f t="shared" si="5"/>
        <v>NO</v>
      </c>
      <c r="X191" s="12" t="str">
        <f t="shared" si="5"/>
        <v>YES</v>
      </c>
      <c r="Y191" s="12" t="str">
        <f t="shared" si="4"/>
        <v>YES</v>
      </c>
      <c r="Z191" s="12" t="str">
        <f t="shared" si="4"/>
        <v>NO</v>
      </c>
      <c r="AA191" s="12" t="str">
        <f t="shared" si="4"/>
        <v>NO</v>
      </c>
    </row>
    <row r="192" spans="1:27" x14ac:dyDescent="0.2">
      <c r="A192" s="11">
        <f>'Soybean Oil'!A216</f>
        <v>44967</v>
      </c>
      <c r="B192" s="4">
        <f>'Soybean Oil'!X216/'Feedstock Conversions'!B$5</f>
        <v>16.688644654811061</v>
      </c>
      <c r="C192" s="4">
        <f>M192/'Feedstock Conversions'!$B$6</f>
        <v>18.874436187458596</v>
      </c>
      <c r="D192" s="4">
        <f>BFT!X216/'Feedstock Conversions'!B$7</f>
        <v>10.855424158739103</v>
      </c>
      <c r="E192" s="4">
        <f>CWG!X216/'Feedstock Conversions'!B$9</f>
        <v>15.117404949996258</v>
      </c>
      <c r="F192" s="4">
        <f>DCO!X216/'Feedstock Conversions'!B$8</f>
        <v>0.74470788426931056</v>
      </c>
      <c r="G192" s="4">
        <f>'Poultry Fat'!X216/'Feedstock Conversions'!B$10</f>
        <v>1.0562122631336572</v>
      </c>
      <c r="H192" s="4">
        <f>UCO!X216/'Feedstock Conversions'!B$4</f>
        <v>30.158469435705367</v>
      </c>
      <c r="I192" s="4">
        <f>'Yellow Grease'!X216/'Feedstock Conversions'!B$3</f>
        <v>33.290648918106612</v>
      </c>
      <c r="J192" s="4">
        <f t="shared" si="6"/>
        <v>32.545941033837302</v>
      </c>
      <c r="L192" s="4">
        <f>'Soybean Oil'!X216</f>
        <v>125.16483491108295</v>
      </c>
      <c r="M192" s="4">
        <f>'Canola Oil'!N216</f>
        <v>142.50199321531238</v>
      </c>
      <c r="N192" s="4">
        <f>BFT!X216</f>
        <v>101.82387860897279</v>
      </c>
      <c r="O192" s="4">
        <f>CWG!X216</f>
        <v>141.72567140621493</v>
      </c>
      <c r="P192" s="4">
        <f>DCO!X216</f>
        <v>6.8513125352776569</v>
      </c>
      <c r="Q192" s="4">
        <f>'Poultry Fat'!X216</f>
        <v>8.5776758242856204</v>
      </c>
      <c r="R192" s="4">
        <f>UCO!X216</f>
        <v>241.56934017999998</v>
      </c>
      <c r="S192" s="4">
        <f>'Yellow Grease'!X216</f>
        <v>282.97051580390621</v>
      </c>
      <c r="V192" s="12" t="str">
        <f t="shared" si="5"/>
        <v>YES</v>
      </c>
      <c r="W192" s="12" t="str">
        <f t="shared" si="5"/>
        <v>NO</v>
      </c>
      <c r="X192" s="12" t="str">
        <f t="shared" si="5"/>
        <v>YES</v>
      </c>
      <c r="Y192" s="12" t="str">
        <f t="shared" si="4"/>
        <v>YES</v>
      </c>
      <c r="Z192" s="12" t="str">
        <f t="shared" si="4"/>
        <v>NO</v>
      </c>
      <c r="AA192" s="12" t="str">
        <f t="shared" si="4"/>
        <v>NO</v>
      </c>
    </row>
    <row r="193" spans="1:27" x14ac:dyDescent="0.2">
      <c r="A193" s="11">
        <f>'Soybean Oil'!A217</f>
        <v>44974</v>
      </c>
      <c r="B193" s="4">
        <f>'Soybean Oil'!X217/'Feedstock Conversions'!B$5</f>
        <v>17.250978683144421</v>
      </c>
      <c r="C193" s="4">
        <f>M193/'Feedstock Conversions'!$B$6</f>
        <v>19.380711900070363</v>
      </c>
      <c r="D193" s="4">
        <f>BFT!X217/'Feedstock Conversions'!B$7</f>
        <v>15.148279447363478</v>
      </c>
      <c r="E193" s="4">
        <f>CWG!X217/'Feedstock Conversions'!B$9</f>
        <v>17.675500877996274</v>
      </c>
      <c r="F193" s="4">
        <f>DCO!X217/'Feedstock Conversions'!B$8</f>
        <v>2.2864149171225838</v>
      </c>
      <c r="G193" s="4">
        <f>'Poultry Fat'!X217/'Feedstock Conversions'!B$10</f>
        <v>2.8137909853615795</v>
      </c>
      <c r="H193" s="4">
        <f>UCO!X217/'Feedstock Conversions'!B$4</f>
        <v>35.896944423720349</v>
      </c>
      <c r="I193" s="4">
        <f>'Yellow Grease'!X217/'Feedstock Conversions'!B$3</f>
        <v>35.770623881222434</v>
      </c>
      <c r="J193" s="4">
        <f t="shared" si="6"/>
        <v>33.484208964099849</v>
      </c>
      <c r="L193" s="4">
        <f>'Soybean Oil'!X217</f>
        <v>129.38234012358316</v>
      </c>
      <c r="M193" s="4">
        <f>'Canola Oil'!N217</f>
        <v>146.32437484553122</v>
      </c>
      <c r="N193" s="4">
        <f>BFT!X217</f>
        <v>142.09086121626945</v>
      </c>
      <c r="O193" s="4">
        <f>CWG!X217</f>
        <v>165.70782073121507</v>
      </c>
      <c r="P193" s="4">
        <f>DCO!X217</f>
        <v>21.035017237527768</v>
      </c>
      <c r="Q193" s="4">
        <f>'Poultry Fat'!X217</f>
        <v>22.851265557285615</v>
      </c>
      <c r="R193" s="4">
        <f>UCO!X217</f>
        <v>287.53452483399997</v>
      </c>
      <c r="S193" s="4">
        <f>'Yellow Grease'!X217</f>
        <v>304.05030299039072</v>
      </c>
      <c r="V193" s="12" t="str">
        <f t="shared" si="5"/>
        <v>NO</v>
      </c>
      <c r="W193" s="12" t="str">
        <f t="shared" si="5"/>
        <v>NO</v>
      </c>
      <c r="X193" s="12" t="str">
        <f t="shared" si="5"/>
        <v>YES</v>
      </c>
      <c r="Y193" s="12" t="str">
        <f t="shared" si="4"/>
        <v>YES</v>
      </c>
      <c r="Z193" s="12" t="str">
        <f t="shared" si="4"/>
        <v>NO</v>
      </c>
      <c r="AA193" s="12" t="str">
        <f t="shared" si="4"/>
        <v>NO</v>
      </c>
    </row>
    <row r="194" spans="1:27" x14ac:dyDescent="0.2">
      <c r="A194" s="11">
        <f>'Soybean Oil'!A218</f>
        <v>44981</v>
      </c>
      <c r="B194" s="4">
        <f>'Soybean Oil'!X218/'Feedstock Conversions'!B$5</f>
        <v>15.011419099718493</v>
      </c>
      <c r="C194" s="4">
        <f>M194/'Feedstock Conversions'!$B$6</f>
        <v>17.292783847216462</v>
      </c>
      <c r="D194" s="4">
        <f>BFT!X218/'Feedstock Conversions'!B$7</f>
        <v>14.492676524114861</v>
      </c>
      <c r="E194" s="4">
        <f>CWG!X218/'Feedstock Conversions'!B$9</f>
        <v>18.630541889996262</v>
      </c>
      <c r="F194" s="4">
        <f>DCO!X218/'Feedstock Conversions'!B$8</f>
        <v>2.0380094450860415</v>
      </c>
      <c r="G194" s="4">
        <f>'Poultry Fat'!X218/'Feedstock Conversions'!B$10</f>
        <v>2.5525024349216658</v>
      </c>
      <c r="H194" s="4">
        <f>UCO!X218/'Feedstock Conversions'!B$4</f>
        <v>40.458588386392002</v>
      </c>
      <c r="I194" s="4">
        <f>'Yellow Grease'!X218/'Feedstock Conversions'!B$3</f>
        <v>38.950597051815251</v>
      </c>
      <c r="J194" s="4">
        <f t="shared" si="6"/>
        <v>36.912587606729211</v>
      </c>
      <c r="L194" s="4">
        <f>'Soybean Oil'!X218</f>
        <v>112.5856432478887</v>
      </c>
      <c r="M194" s="4">
        <f>'Canola Oil'!N218</f>
        <v>130.56051804648428</v>
      </c>
      <c r="N194" s="4">
        <f>BFT!X218</f>
        <v>135.94130579619741</v>
      </c>
      <c r="O194" s="4">
        <f>CWG!X218</f>
        <v>174.66133021871497</v>
      </c>
      <c r="P194" s="4">
        <f>DCO!X218</f>
        <v>18.74968689479158</v>
      </c>
      <c r="Q194" s="4">
        <f>'Poultry Fat'!X218</f>
        <v>20.729297691071338</v>
      </c>
      <c r="R194" s="4">
        <f>UCO!X218</f>
        <v>324.0732929749999</v>
      </c>
      <c r="S194" s="4">
        <f>'Yellow Grease'!X218</f>
        <v>331.08007494042965</v>
      </c>
      <c r="V194" s="12" t="str">
        <f t="shared" si="5"/>
        <v>NO</v>
      </c>
      <c r="W194" s="12" t="str">
        <f t="shared" si="5"/>
        <v>NO</v>
      </c>
      <c r="X194" s="12" t="str">
        <f t="shared" si="5"/>
        <v>YES</v>
      </c>
      <c r="Y194" s="12" t="str">
        <f t="shared" si="4"/>
        <v>YES</v>
      </c>
      <c r="Z194" s="12" t="str">
        <f t="shared" si="4"/>
        <v>NO</v>
      </c>
      <c r="AA194" s="12" t="str">
        <f t="shared" si="4"/>
        <v>NO</v>
      </c>
    </row>
    <row r="195" spans="1:27" x14ac:dyDescent="0.2">
      <c r="A195" s="11">
        <f>'Soybean Oil'!A219</f>
        <v>44988</v>
      </c>
      <c r="B195" s="4">
        <f>'Soybean Oil'!X219/'Feedstock Conversions'!B$5</f>
        <v>16.335222576848128</v>
      </c>
      <c r="C195" s="4">
        <f>M195/'Feedstock Conversions'!$B$6</f>
        <v>18.204974183240893</v>
      </c>
      <c r="D195" s="4">
        <f>BFT!X219/'Feedstock Conversions'!B$7</f>
        <v>15.120143257455268</v>
      </c>
      <c r="E195" s="4">
        <f>CWG!X219/'Feedstock Conversions'!B$9</f>
        <v>19.321170920662929</v>
      </c>
      <c r="F195" s="4">
        <f>DCO!X219/'Feedstock Conversions'!B$8</f>
        <v>3.9843452420078425</v>
      </c>
      <c r="G195" s="4">
        <f>'Poultry Fat'!X219/'Feedstock Conversions'!B$10</f>
        <v>4.7453594376189248</v>
      </c>
      <c r="H195" s="4">
        <f>UCO!X219/'Feedstock Conversions'!B$4</f>
        <v>42.687132272409485</v>
      </c>
      <c r="I195" s="4">
        <f>'Yellow Grease'!X219/'Feedstock Conversions'!B$3</f>
        <v>40.821119139071683</v>
      </c>
      <c r="J195" s="4">
        <f t="shared" si="6"/>
        <v>36.836773897063843</v>
      </c>
      <c r="L195" s="4">
        <f>'Soybean Oil'!X219</f>
        <v>122.51416932636096</v>
      </c>
      <c r="M195" s="4">
        <f>'Canola Oil'!N219</f>
        <v>137.44755508346873</v>
      </c>
      <c r="N195" s="4">
        <f>BFT!X219</f>
        <v>141.82694375493043</v>
      </c>
      <c r="O195" s="4">
        <f>CWG!X219</f>
        <v>181.13597738121496</v>
      </c>
      <c r="P195" s="4">
        <f>DCO!X219</f>
        <v>36.655976226472148</v>
      </c>
      <c r="Q195" s="4">
        <f>'Poultry Fat'!X219</f>
        <v>38.537854886142895</v>
      </c>
      <c r="R195" s="4">
        <f>UCO!X219</f>
        <v>341.92392950199996</v>
      </c>
      <c r="S195" s="4">
        <f>'Yellow Grease'!X219</f>
        <v>346.97951268210932</v>
      </c>
      <c r="V195" s="12" t="str">
        <f t="shared" si="5"/>
        <v>NO</v>
      </c>
      <c r="W195" s="12" t="str">
        <f t="shared" si="5"/>
        <v>NO</v>
      </c>
      <c r="X195" s="12" t="str">
        <f t="shared" si="5"/>
        <v>YES</v>
      </c>
      <c r="Y195" s="12" t="str">
        <f t="shared" si="4"/>
        <v>YES</v>
      </c>
      <c r="Z195" s="12" t="str">
        <f t="shared" si="4"/>
        <v>NO</v>
      </c>
      <c r="AA195" s="12" t="str">
        <f t="shared" si="4"/>
        <v>NO</v>
      </c>
    </row>
    <row r="196" spans="1:27" x14ac:dyDescent="0.2">
      <c r="A196" s="11">
        <f>'Soybean Oil'!A220</f>
        <v>44995</v>
      </c>
      <c r="B196" s="4">
        <f>'Soybean Oil'!X220/'Feedstock Conversions'!B$5</f>
        <v>16.399910451662937</v>
      </c>
      <c r="C196" s="4">
        <f>M196/'Feedstock Conversions'!$B$6</f>
        <v>18.10719393835679</v>
      </c>
      <c r="D196" s="4">
        <f>BFT!X220/'Feedstock Conversions'!B$7</f>
        <v>13.163969924171338</v>
      </c>
      <c r="E196" s="4">
        <f>CWG!X220/'Feedstock Conversions'!B$9</f>
        <v>18.161710344662932</v>
      </c>
      <c r="F196" s="4">
        <f>DCO!X220/'Feedstock Conversions'!B$8</f>
        <v>5.0329129073097825</v>
      </c>
      <c r="G196" s="4">
        <f>'Poultry Fat'!X220/'Feedstock Conversions'!B$10</f>
        <v>5.9339238278161917</v>
      </c>
      <c r="H196" s="4">
        <f>UCO!X220/'Feedstock Conversions'!B$4</f>
        <v>40.400109579775275</v>
      </c>
      <c r="I196" s="4">
        <f>'Yellow Grease'!X220/'Feedstock Conversions'!B$3</f>
        <v>39.917121284255515</v>
      </c>
      <c r="J196" s="4">
        <f t="shared" si="6"/>
        <v>34.884208376945736</v>
      </c>
      <c r="L196" s="4">
        <f>'Soybean Oil'!X220</f>
        <v>122.99932838747202</v>
      </c>
      <c r="M196" s="4">
        <f>'Canola Oil'!N220</f>
        <v>136.70931423459376</v>
      </c>
      <c r="N196" s="4">
        <f>BFT!X220</f>
        <v>123.47803788872716</v>
      </c>
      <c r="O196" s="4">
        <f>CWG!X220</f>
        <v>170.266034481215</v>
      </c>
      <c r="P196" s="4">
        <f>DCO!X220</f>
        <v>46.302798747249994</v>
      </c>
      <c r="Q196" s="4">
        <f>'Poultry Fat'!X220</f>
        <v>48.190384392999931</v>
      </c>
      <c r="R196" s="4">
        <f>UCO!X220</f>
        <v>323.60487773399996</v>
      </c>
      <c r="S196" s="4">
        <f>'Yellow Grease'!X220</f>
        <v>339.29553091617186</v>
      </c>
      <c r="V196" s="12" t="str">
        <f t="shared" si="5"/>
        <v>NO</v>
      </c>
      <c r="W196" s="12" t="str">
        <f t="shared" si="5"/>
        <v>NO</v>
      </c>
      <c r="X196" s="12" t="str">
        <f t="shared" si="5"/>
        <v>YES</v>
      </c>
      <c r="Y196" s="12" t="str">
        <f t="shared" si="4"/>
        <v>YES</v>
      </c>
      <c r="Z196" s="12" t="str">
        <f t="shared" si="4"/>
        <v>NO</v>
      </c>
      <c r="AA196" s="12" t="str">
        <f t="shared" si="4"/>
        <v>NO</v>
      </c>
    </row>
    <row r="197" spans="1:27" x14ac:dyDescent="0.2">
      <c r="A197" s="11">
        <f>'Soybean Oil'!A221</f>
        <v>45002</v>
      </c>
      <c r="B197" s="4">
        <f>'Soybean Oil'!X221/'Feedstock Conversions'!B$5</f>
        <v>15.992366426848124</v>
      </c>
      <c r="C197" s="4">
        <f>M197/'Feedstock Conversions'!$B$6</f>
        <v>18.439998143547182</v>
      </c>
      <c r="D197" s="4">
        <f>BFT!X221/'Feedstock Conversions'!B$7</f>
        <v>14.243503386498306</v>
      </c>
      <c r="E197" s="4">
        <f>CWG!X221/'Feedstock Conversions'!B$9</f>
        <v>18.992241293996262</v>
      </c>
      <c r="F197" s="4">
        <f>DCO!X221/'Feedstock Conversions'!B$8</f>
        <v>5.694237276518713</v>
      </c>
      <c r="G197" s="4">
        <f>'Poultry Fat'!X221/'Feedstock Conversions'!B$10</f>
        <v>6.6982086470041571</v>
      </c>
      <c r="H197" s="4">
        <f>UCO!X221/'Feedstock Conversions'!B$4</f>
        <v>41.616824559550551</v>
      </c>
      <c r="I197" s="4">
        <f>'Yellow Grease'!X221/'Feedstock Conversions'!B$3</f>
        <v>39.9005791704136</v>
      </c>
      <c r="J197" s="4">
        <f t="shared" si="6"/>
        <v>34.206341893894887</v>
      </c>
      <c r="L197" s="4">
        <f>'Soybean Oil'!X221</f>
        <v>119.94274820136093</v>
      </c>
      <c r="M197" s="4">
        <f>'Canola Oil'!N221</f>
        <v>139.22198598378122</v>
      </c>
      <c r="N197" s="4">
        <f>BFT!X221</f>
        <v>133.60406176535412</v>
      </c>
      <c r="O197" s="4">
        <f>CWG!X221</f>
        <v>178.05226213121495</v>
      </c>
      <c r="P197" s="4">
        <f>DCO!X221</f>
        <v>52.386982943972157</v>
      </c>
      <c r="Q197" s="4">
        <f>'Poultry Fat'!X221</f>
        <v>54.397268790428598</v>
      </c>
      <c r="R197" s="4">
        <f>UCO!X221</f>
        <v>333.35076472199989</v>
      </c>
      <c r="S197" s="4">
        <f>'Yellow Grease'!X221</f>
        <v>339.1549229485156</v>
      </c>
      <c r="V197" s="12" t="str">
        <f t="shared" si="5"/>
        <v>NO</v>
      </c>
      <c r="W197" s="12" t="str">
        <f t="shared" si="5"/>
        <v>NO</v>
      </c>
      <c r="X197" s="12" t="str">
        <f t="shared" si="5"/>
        <v>YES</v>
      </c>
      <c r="Y197" s="12" t="str">
        <f t="shared" si="4"/>
        <v>YES</v>
      </c>
      <c r="Z197" s="12" t="str">
        <f t="shared" si="4"/>
        <v>NO</v>
      </c>
      <c r="AA197" s="12" t="str">
        <f t="shared" si="4"/>
        <v>NO</v>
      </c>
    </row>
    <row r="198" spans="1:27" x14ac:dyDescent="0.2">
      <c r="A198" s="11">
        <f>'Soybean Oil'!A222</f>
        <v>45009</v>
      </c>
      <c r="B198" s="4">
        <f>'Soybean Oil'!X222/'Feedstock Conversions'!B$5</f>
        <v>17.364255084070344</v>
      </c>
      <c r="C198" s="4">
        <f>M198/'Feedstock Conversions'!$B$6</f>
        <v>20.518943766937088</v>
      </c>
      <c r="D198" s="4">
        <f>BFT!X222/'Feedstock Conversions'!B$7</f>
        <v>15.102565838264599</v>
      </c>
      <c r="E198" s="4">
        <f>CWG!X222/'Feedstock Conversions'!B$9</f>
        <v>20.463009317996274</v>
      </c>
      <c r="F198" s="4">
        <f>DCO!X222/'Feedstock Conversions'!B$8</f>
        <v>6.8573276858574888</v>
      </c>
      <c r="G198" s="4">
        <f>'Poultry Fat'!X222/'Feedstock Conversions'!B$10</f>
        <v>8.0121171686451351</v>
      </c>
      <c r="H198" s="4">
        <f>UCO!X222/'Feedstock Conversions'!B$4</f>
        <v>45.632214295131092</v>
      </c>
      <c r="I198" s="4">
        <f>'Yellow Grease'!X222/'Feedstock Conversions'!B$3</f>
        <v>41.020391437610293</v>
      </c>
      <c r="J198" s="4">
        <f t="shared" si="6"/>
        <v>34.163063751752802</v>
      </c>
      <c r="L198" s="4">
        <f>'Soybean Oil'!X222</f>
        <v>130.23191313052757</v>
      </c>
      <c r="M198" s="4">
        <f>'Canola Oil'!N222</f>
        <v>154.918025440375</v>
      </c>
      <c r="N198" s="4">
        <f>BFT!X222</f>
        <v>141.66206756292195</v>
      </c>
      <c r="O198" s="4">
        <f>CWG!X222</f>
        <v>191.84071235621508</v>
      </c>
      <c r="P198" s="4">
        <f>DCO!X222</f>
        <v>63.08741470988889</v>
      </c>
      <c r="Q198" s="4">
        <f>'Poultry Fat'!X222</f>
        <v>65.067738879428589</v>
      </c>
      <c r="R198" s="4">
        <f>UCO!X222</f>
        <v>365.51403650400005</v>
      </c>
      <c r="S198" s="4">
        <f>'Yellow Grease'!X222</f>
        <v>348.67332721968751</v>
      </c>
      <c r="V198" s="12" t="str">
        <f t="shared" si="5"/>
        <v>NO</v>
      </c>
      <c r="W198" s="12" t="str">
        <f t="shared" si="5"/>
        <v>NO</v>
      </c>
      <c r="X198" s="12" t="str">
        <f t="shared" si="5"/>
        <v>YES</v>
      </c>
      <c r="Y198" s="12" t="str">
        <f t="shared" si="4"/>
        <v>YES</v>
      </c>
      <c r="Z198" s="12" t="str">
        <f t="shared" si="4"/>
        <v>NO</v>
      </c>
      <c r="AA198" s="12" t="str">
        <f t="shared" si="4"/>
        <v>NO</v>
      </c>
    </row>
    <row r="199" spans="1:27" x14ac:dyDescent="0.2">
      <c r="A199" s="11">
        <f>'Soybean Oil'!A223</f>
        <v>45016</v>
      </c>
      <c r="B199" s="4">
        <f>'Soybean Oil'!X223/'Feedstock Conversions'!B$5</f>
        <v>16.118212667774046</v>
      </c>
      <c r="C199" s="4">
        <f>M199/'Feedstock Conversions'!$B$6</f>
        <v>20.169908230215235</v>
      </c>
      <c r="D199" s="4">
        <f>BFT!X223/'Feedstock Conversions'!B$7</f>
        <v>16.916618261762132</v>
      </c>
      <c r="E199" s="4">
        <f>CWG!X223/'Feedstock Conversions'!B$9</f>
        <v>21.281397136662939</v>
      </c>
      <c r="F199" s="4">
        <f>DCO!X223/'Feedstock Conversions'!B$8</f>
        <v>7.4362793117753609</v>
      </c>
      <c r="G199" s="4">
        <f>'Poultry Fat'!X223/'Feedstock Conversions'!B$10</f>
        <v>8.6665725202513126</v>
      </c>
      <c r="H199" s="4">
        <f>UCO!X223/'Feedstock Conversions'!B$4</f>
        <v>45.289905123595517</v>
      </c>
      <c r="I199" s="4">
        <f>'Yellow Grease'!X223/'Feedstock Conversions'!B$3</f>
        <v>40.695445970772063</v>
      </c>
      <c r="J199" s="4">
        <f t="shared" si="6"/>
        <v>33.259166658996705</v>
      </c>
      <c r="L199" s="4">
        <f>'Soybean Oil'!X223</f>
        <v>120.88659500830533</v>
      </c>
      <c r="M199" s="4">
        <f>'Canola Oil'!N223</f>
        <v>152.28280713812501</v>
      </c>
      <c r="N199" s="4">
        <f>BFT!X223</f>
        <v>158.67787929532881</v>
      </c>
      <c r="O199" s="4">
        <f>CWG!X223</f>
        <v>199.51309815621505</v>
      </c>
      <c r="P199" s="4">
        <f>DCO!X223</f>
        <v>68.413769668333316</v>
      </c>
      <c r="Q199" s="4">
        <f>'Poultry Fat'!X223</f>
        <v>70.382679865714294</v>
      </c>
      <c r="R199" s="4">
        <f>UCO!X223</f>
        <v>362.77214004000007</v>
      </c>
      <c r="S199" s="4">
        <f>'Yellow Grease'!X223</f>
        <v>345.91129075156255</v>
      </c>
      <c r="V199" s="12" t="str">
        <f t="shared" si="5"/>
        <v>NO</v>
      </c>
      <c r="W199" s="12" t="str">
        <f t="shared" si="5"/>
        <v>NO</v>
      </c>
      <c r="X199" s="12" t="str">
        <f t="shared" si="5"/>
        <v>YES</v>
      </c>
      <c r="Y199" s="12" t="str">
        <f t="shared" si="4"/>
        <v>YES</v>
      </c>
      <c r="Z199" s="12" t="str">
        <f t="shared" si="4"/>
        <v>NO</v>
      </c>
      <c r="AA199" s="12" t="str">
        <f t="shared" si="4"/>
        <v>NO</v>
      </c>
    </row>
    <row r="200" spans="1:27" x14ac:dyDescent="0.2">
      <c r="A200" s="11">
        <f>'Soybean Oil'!A224</f>
        <v>45023</v>
      </c>
      <c r="B200" s="4">
        <f>'Soybean Oil'!X224/'Feedstock Conversions'!B$5</f>
        <v>15.272840241577493</v>
      </c>
      <c r="C200" s="4">
        <f>M200/'Feedstock Conversions'!$B$6</f>
        <v>19.531886535616714</v>
      </c>
      <c r="D200" s="4">
        <f>BFT!X224/'Feedstock Conversions'!B$7</f>
        <v>17.163143528054576</v>
      </c>
      <c r="E200" s="4">
        <f>CWG!X224/'Feedstock Conversions'!B$9</f>
        <v>20.766512384725647</v>
      </c>
      <c r="F200" s="4">
        <f>DCO!X224/'Feedstock Conversions'!B$8</f>
        <v>7.6681669164100228</v>
      </c>
      <c r="G200" s="4">
        <f>'Poultry Fat'!X224/'Feedstock Conversions'!B$10</f>
        <v>8.9406839352485825</v>
      </c>
      <c r="H200" s="4">
        <f>UCO!X224/'Feedstock Conversions'!B$4</f>
        <v>45.469419327091138</v>
      </c>
      <c r="I200" s="4">
        <f>'Yellow Grease'!X224/'Feedstock Conversions'!B$3</f>
        <v>40.883863182950364</v>
      </c>
      <c r="J200" s="4">
        <f t="shared" si="6"/>
        <v>33.215696266540341</v>
      </c>
      <c r="L200" s="4">
        <f>'Soybean Oil'!X224</f>
        <v>114.5463018118312</v>
      </c>
      <c r="M200" s="4">
        <f>'Canola Oil'!N224</f>
        <v>147.46574334390618</v>
      </c>
      <c r="N200" s="4">
        <f>BFT!X224</f>
        <v>160.99028629315194</v>
      </c>
      <c r="O200" s="4">
        <f>CWG!X224</f>
        <v>194.68605360680294</v>
      </c>
      <c r="P200" s="4">
        <f>DCO!X224</f>
        <v>70.547135630972207</v>
      </c>
      <c r="Q200" s="4">
        <f>'Poultry Fat'!X224</f>
        <v>72.608784352142948</v>
      </c>
      <c r="R200" s="4">
        <f>UCO!X224</f>
        <v>364.21004880999999</v>
      </c>
      <c r="S200" s="4">
        <f>'Yellow Grease'!X224</f>
        <v>347.51283705507808</v>
      </c>
      <c r="V200" s="12" t="str">
        <f t="shared" si="5"/>
        <v>NO</v>
      </c>
      <c r="W200" s="12" t="str">
        <f t="shared" si="5"/>
        <v>NO</v>
      </c>
      <c r="X200" s="12" t="str">
        <f t="shared" si="5"/>
        <v>YES</v>
      </c>
      <c r="Y200" s="12" t="str">
        <f t="shared" si="4"/>
        <v>YES</v>
      </c>
      <c r="Z200" s="12" t="str">
        <f t="shared" si="4"/>
        <v>NO</v>
      </c>
      <c r="AA200" s="12" t="str">
        <f t="shared" si="4"/>
        <v>NO</v>
      </c>
    </row>
    <row r="201" spans="1:27" x14ac:dyDescent="0.2">
      <c r="A201" s="11">
        <f>'Soybean Oil'!A225</f>
        <v>45030</v>
      </c>
      <c r="B201" s="4">
        <f>'Soybean Oil'!X225/'Feedstock Conversions'!B$5</f>
        <v>16.527269706577499</v>
      </c>
      <c r="C201" s="4">
        <f>M201/'Feedstock Conversions'!$B$6</f>
        <v>21.07104187472682</v>
      </c>
      <c r="D201" s="4">
        <f>BFT!X225/'Feedstock Conversions'!B$7</f>
        <v>17.394983209225302</v>
      </c>
      <c r="E201" s="4">
        <f>CWG!X225/'Feedstock Conversions'!B$9</f>
        <v>19.778035720725658</v>
      </c>
      <c r="F201" s="4">
        <f>DCO!X225/'Feedstock Conversions'!B$8</f>
        <v>8.6288360518176432</v>
      </c>
      <c r="G201" s="4">
        <f>'Poultry Fat'!X225/'Feedstock Conversions'!B$10</f>
        <v>10.043200714101015</v>
      </c>
      <c r="H201" s="4">
        <f>UCO!X225/'Feedstock Conversions'!B$4</f>
        <v>45.216385831210992</v>
      </c>
      <c r="I201" s="4">
        <f>'Yellow Grease'!X225/'Feedstock Conversions'!B$3</f>
        <v>41.234818387628685</v>
      </c>
      <c r="J201" s="4">
        <f t="shared" si="6"/>
        <v>32.605982335811042</v>
      </c>
      <c r="L201" s="4">
        <f>'Soybean Oil'!X225</f>
        <v>123.95452279933124</v>
      </c>
      <c r="M201" s="4">
        <f>'Canola Oil'!N225</f>
        <v>159.08636615418749</v>
      </c>
      <c r="N201" s="4">
        <f>BFT!X225</f>
        <v>163.16494250253334</v>
      </c>
      <c r="O201" s="4">
        <f>CWG!X225</f>
        <v>185.41908488180303</v>
      </c>
      <c r="P201" s="4">
        <f>DCO!X225</f>
        <v>79.385291676722318</v>
      </c>
      <c r="Q201" s="4">
        <f>'Poultry Fat'!X225</f>
        <v>81.562506866000035</v>
      </c>
      <c r="R201" s="4">
        <f>UCO!X225</f>
        <v>362.18325050800001</v>
      </c>
      <c r="S201" s="4">
        <f>'Yellow Grease'!X225</f>
        <v>350.49595629484384</v>
      </c>
      <c r="V201" s="12" t="str">
        <f t="shared" si="5"/>
        <v>NO</v>
      </c>
      <c r="W201" s="12" t="str">
        <f t="shared" si="5"/>
        <v>NO</v>
      </c>
      <c r="X201" s="12" t="str">
        <f t="shared" si="5"/>
        <v>YES</v>
      </c>
      <c r="Y201" s="12" t="str">
        <f t="shared" si="4"/>
        <v>YES</v>
      </c>
      <c r="Z201" s="12" t="str">
        <f t="shared" si="4"/>
        <v>NO</v>
      </c>
      <c r="AA201" s="12" t="str">
        <f t="shared" si="4"/>
        <v>NO</v>
      </c>
    </row>
    <row r="202" spans="1:27" x14ac:dyDescent="0.2">
      <c r="A202" s="11">
        <f>'Soybean Oil'!A226</f>
        <v>45037</v>
      </c>
      <c r="B202" s="4">
        <f>'Soybean Oil'!X226/'Feedstock Conversions'!B$5</f>
        <v>15.156790783614527</v>
      </c>
      <c r="C202" s="4">
        <f>M202/'Feedstock Conversions'!$B$6</f>
        <v>18.816089707607606</v>
      </c>
      <c r="D202" s="4">
        <f>BFT!X226/'Feedstock Conversions'!B$7</f>
        <v>14.862808427677827</v>
      </c>
      <c r="E202" s="4">
        <f>CWG!X226/'Feedstock Conversions'!B$9</f>
        <v>17.669282803392313</v>
      </c>
      <c r="F202" s="4">
        <f>DCO!X226/'Feedstock Conversions'!B$8</f>
        <v>8.287854063387682</v>
      </c>
      <c r="G202" s="4">
        <f>'Poultry Fat'!X226/'Feedstock Conversions'!B$10</f>
        <v>9.68081475557406</v>
      </c>
      <c r="H202" s="4">
        <f>UCO!X226/'Feedstock Conversions'!B$4</f>
        <v>44.019911410237199</v>
      </c>
      <c r="I202" s="4">
        <f>'Yellow Grease'!X226/'Feedstock Conversions'!B$3</f>
        <v>40.807244265055139</v>
      </c>
      <c r="J202" s="4">
        <f t="shared" si="6"/>
        <v>32.519390201667456</v>
      </c>
      <c r="L202" s="4">
        <f>'Soybean Oil'!X226</f>
        <v>113.67593087710895</v>
      </c>
      <c r="M202" s="4">
        <f>'Canola Oil'!N226</f>
        <v>142.06147729243742</v>
      </c>
      <c r="N202" s="4">
        <f>BFT!X226</f>
        <v>139.41314305161802</v>
      </c>
      <c r="O202" s="4">
        <f>CWG!X226</f>
        <v>165.64952628180293</v>
      </c>
      <c r="P202" s="4">
        <f>DCO!X226</f>
        <v>76.248257383166674</v>
      </c>
      <c r="Q202" s="4">
        <f>'Poultry Fat'!X226</f>
        <v>78.619510099142872</v>
      </c>
      <c r="R202" s="4">
        <f>UCO!X226</f>
        <v>352.59949039599996</v>
      </c>
      <c r="S202" s="4">
        <f>'Yellow Grease'!X226</f>
        <v>346.86157625296869</v>
      </c>
      <c r="V202" s="12" t="str">
        <f t="shared" si="5"/>
        <v>NO</v>
      </c>
      <c r="W202" s="12" t="str">
        <f t="shared" si="5"/>
        <v>NO</v>
      </c>
      <c r="X202" s="12" t="str">
        <f t="shared" si="5"/>
        <v>YES</v>
      </c>
      <c r="Y202" s="12" t="str">
        <f t="shared" si="4"/>
        <v>YES</v>
      </c>
      <c r="Z202" s="12" t="str">
        <f t="shared" si="4"/>
        <v>NO</v>
      </c>
      <c r="AA202" s="12" t="str">
        <f t="shared" si="4"/>
        <v>NO</v>
      </c>
    </row>
    <row r="203" spans="1:27" x14ac:dyDescent="0.2">
      <c r="A203" s="11">
        <f>'Soybean Oil'!A227</f>
        <v>45044</v>
      </c>
      <c r="B203" s="4">
        <f>'Soybean Oil'!X227/'Feedstock Conversions'!B$5</f>
        <v>15.57024919342936</v>
      </c>
      <c r="C203" s="4">
        <f>M203/'Feedstock Conversions'!$B$6</f>
        <v>18.908621011030633</v>
      </c>
      <c r="D203" s="4">
        <f>BFT!X227/'Feedstock Conversions'!B$7</f>
        <v>9.5129883769758283</v>
      </c>
      <c r="E203" s="4">
        <f>CWG!X227/'Feedstock Conversions'!B$9</f>
        <v>14.811458891392309</v>
      </c>
      <c r="F203" s="4">
        <f>DCO!X227/'Feedstock Conversions'!B$8</f>
        <v>6.9812145498037417</v>
      </c>
      <c r="G203" s="4">
        <f>'Poultry Fat'!X227/'Feedstock Conversions'!B$10</f>
        <v>8.1870708755486064</v>
      </c>
      <c r="H203" s="4">
        <f>UCO!X227/'Feedstock Conversions'!B$4</f>
        <v>41.213543936329593</v>
      </c>
      <c r="I203" s="4">
        <f>'Yellow Grease'!X227/'Feedstock Conversions'!B$3</f>
        <v>38.234085323207715</v>
      </c>
      <c r="J203" s="4">
        <f t="shared" si="6"/>
        <v>31.252870773403973</v>
      </c>
      <c r="L203" s="4">
        <f>'Soybean Oil'!X227</f>
        <v>116.7768689507202</v>
      </c>
      <c r="M203" s="4">
        <f>'Canola Oil'!N227</f>
        <v>142.76008863328127</v>
      </c>
      <c r="N203" s="4">
        <f>BFT!X227</f>
        <v>89.23183097603328</v>
      </c>
      <c r="O203" s="4">
        <f>CWG!X227</f>
        <v>138.8574271068029</v>
      </c>
      <c r="P203" s="4">
        <f>DCO!X227</f>
        <v>64.227173858194419</v>
      </c>
      <c r="Q203" s="4">
        <f>'Poultry Fat'!X227</f>
        <v>66.48856709214283</v>
      </c>
      <c r="R203" s="4">
        <f>UCO!X227</f>
        <v>330.12048693000003</v>
      </c>
      <c r="S203" s="4">
        <f>'Yellow Grease'!X227</f>
        <v>324.9897252472656</v>
      </c>
      <c r="V203" s="12" t="str">
        <f t="shared" si="5"/>
        <v>YES</v>
      </c>
      <c r="W203" s="12" t="str">
        <f t="shared" si="5"/>
        <v>NO</v>
      </c>
      <c r="X203" s="12" t="str">
        <f t="shared" si="5"/>
        <v>YES</v>
      </c>
      <c r="Y203" s="12" t="str">
        <f t="shared" si="5"/>
        <v>YES</v>
      </c>
      <c r="Z203" s="12" t="str">
        <f t="shared" si="5"/>
        <v>NO</v>
      </c>
      <c r="AA203" s="12" t="str">
        <f t="shared" si="5"/>
        <v>NO</v>
      </c>
    </row>
    <row r="204" spans="1:27" x14ac:dyDescent="0.2">
      <c r="A204" s="11">
        <f>'Soybean Oil'!A228</f>
        <v>45051</v>
      </c>
      <c r="B204" s="4">
        <f>'Soybean Oil'!X228/'Feedstock Conversions'!B$5</f>
        <v>13.53745136583675</v>
      </c>
      <c r="C204" s="4">
        <f>M204/'Feedstock Conversions'!$B$6</f>
        <v>17.260229430355949</v>
      </c>
      <c r="D204" s="4">
        <f>BFT!X228/'Feedstock Conversions'!B$7</f>
        <v>8.594211924775875</v>
      </c>
      <c r="E204" s="4">
        <f>CWG!X228/'Feedstock Conversions'!B$9</f>
        <v>13.085746014058968</v>
      </c>
      <c r="F204" s="4">
        <f>DCO!X228/'Feedstock Conversions'!B$8</f>
        <v>7.0927383160688393</v>
      </c>
      <c r="G204" s="4">
        <f>'Poultry Fat'!X228/'Feedstock Conversions'!B$10</f>
        <v>8.3311536282084688</v>
      </c>
      <c r="H204" s="4">
        <f>UCO!X228/'Feedstock Conversions'!B$4</f>
        <v>39.100147289388254</v>
      </c>
      <c r="I204" s="4">
        <f>'Yellow Grease'!X228/'Feedstock Conversions'!B$3</f>
        <v>37.180198312628669</v>
      </c>
      <c r="J204" s="4">
        <f t="shared" si="6"/>
        <v>30.087459996559829</v>
      </c>
      <c r="L204" s="4">
        <f>'Soybean Oil'!X228</f>
        <v>101.53088524377563</v>
      </c>
      <c r="M204" s="4">
        <f>'Canola Oil'!N228</f>
        <v>130.3147321991874</v>
      </c>
      <c r="N204" s="4">
        <f>BFT!X228</f>
        <v>80.613707854397717</v>
      </c>
      <c r="O204" s="4">
        <f>CWG!X228</f>
        <v>122.67886888180283</v>
      </c>
      <c r="P204" s="4">
        <f>DCO!X228</f>
        <v>65.253192507833319</v>
      </c>
      <c r="Q204" s="4">
        <f>'Poultry Fat'!X228</f>
        <v>67.658687140285679</v>
      </c>
      <c r="R204" s="4">
        <f>UCO!X228</f>
        <v>313.19217978799992</v>
      </c>
      <c r="S204" s="4">
        <f>'Yellow Grease'!X228</f>
        <v>316.0316856573437</v>
      </c>
      <c r="V204" s="12" t="str">
        <f t="shared" si="5"/>
        <v>YES</v>
      </c>
      <c r="W204" s="12" t="str">
        <f t="shared" si="5"/>
        <v>NO</v>
      </c>
      <c r="X204" s="12" t="str">
        <f t="shared" si="5"/>
        <v>YES</v>
      </c>
      <c r="Y204" s="12" t="str">
        <f t="shared" si="5"/>
        <v>YES</v>
      </c>
      <c r="Z204" s="12" t="str">
        <f t="shared" si="5"/>
        <v>NO</v>
      </c>
      <c r="AA204" s="12" t="str">
        <f t="shared" si="5"/>
        <v>NO</v>
      </c>
    </row>
    <row r="205" spans="1:27" x14ac:dyDescent="0.2">
      <c r="A205" s="11">
        <f>'Soybean Oil'!A229</f>
        <v>45058</v>
      </c>
      <c r="B205" s="4">
        <f>'Soybean Oil'!X229/'Feedstock Conversions'!B$5</f>
        <v>13.868821813429349</v>
      </c>
      <c r="C205" s="4">
        <f>M205/'Feedstock Conversions'!$B$6</f>
        <v>18.483282875980951</v>
      </c>
      <c r="D205" s="4">
        <f>BFT!X229/'Feedstock Conversions'!B$7</f>
        <v>8.8089949454735237</v>
      </c>
      <c r="E205" s="4">
        <f>CWG!X229/'Feedstock Conversions'!B$9</f>
        <v>11.896823339392309</v>
      </c>
      <c r="F205" s="4">
        <f>DCO!X229/'Feedstock Conversions'!B$8</f>
        <v>7.1669980346950366</v>
      </c>
      <c r="G205" s="4">
        <f>'Poultry Fat'!X229/'Feedstock Conversions'!B$10</f>
        <v>8.4165079455684495</v>
      </c>
      <c r="H205" s="4">
        <f>UCO!X229/'Feedstock Conversions'!B$4</f>
        <v>38.592395654681638</v>
      </c>
      <c r="I205" s="4">
        <f>'Yellow Grease'!X229/'Feedstock Conversions'!B$3</f>
        <v>37.246143243170948</v>
      </c>
      <c r="J205" s="4">
        <f t="shared" si="6"/>
        <v>30.079145208475911</v>
      </c>
      <c r="L205" s="4">
        <f>'Soybean Oil'!X229</f>
        <v>104.01616360072012</v>
      </c>
      <c r="M205" s="4">
        <f>'Canola Oil'!N229</f>
        <v>139.54878571365617</v>
      </c>
      <c r="N205" s="4">
        <f>BFT!X229</f>
        <v>82.628372588541652</v>
      </c>
      <c r="O205" s="4">
        <f>CWG!X229</f>
        <v>111.5327188068029</v>
      </c>
      <c r="P205" s="4">
        <f>DCO!X229</f>
        <v>65.936381919194332</v>
      </c>
      <c r="Q205" s="4">
        <f>'Poultry Fat'!X229</f>
        <v>68.351863777285644</v>
      </c>
      <c r="R205" s="4">
        <f>UCO!X229</f>
        <v>309.12508919399994</v>
      </c>
      <c r="S205" s="4">
        <f>'Yellow Grease'!X229</f>
        <v>316.59221756695308</v>
      </c>
      <c r="V205" s="12" t="str">
        <f t="shared" si="5"/>
        <v>YES</v>
      </c>
      <c r="W205" s="12" t="str">
        <f t="shared" si="5"/>
        <v>NO</v>
      </c>
      <c r="X205" s="12" t="str">
        <f t="shared" si="5"/>
        <v>YES</v>
      </c>
      <c r="Y205" s="12" t="str">
        <f t="shared" si="5"/>
        <v>YES</v>
      </c>
      <c r="Z205" s="12" t="str">
        <f t="shared" si="5"/>
        <v>NO</v>
      </c>
      <c r="AA205" s="12" t="str">
        <f t="shared" si="5"/>
        <v>NO</v>
      </c>
    </row>
    <row r="206" spans="1:27" x14ac:dyDescent="0.2">
      <c r="A206" s="11">
        <f>'Soybean Oil'!A230</f>
        <v>45065</v>
      </c>
      <c r="B206" s="4">
        <f>'Soybean Oil'!X230/'Feedstock Conversions'!B$5</f>
        <v>17.599313512873792</v>
      </c>
      <c r="C206" s="4">
        <f>M206/'Feedstock Conversions'!$B$6</f>
        <v>21.150814267135768</v>
      </c>
      <c r="D206" s="4">
        <f>BFT!X230/'Feedstock Conversions'!B$7</f>
        <v>7.8677074610575319</v>
      </c>
      <c r="E206" s="4">
        <f>CWG!X230/'Feedstock Conversions'!B$9</f>
        <v>10.973706424725654</v>
      </c>
      <c r="F206" s="4">
        <f>DCO!X230/'Feedstock Conversions'!B$8</f>
        <v>5.9952550133454121</v>
      </c>
      <c r="G206" s="4">
        <f>'Poultry Fat'!X230/'Feedstock Conversions'!B$10</f>
        <v>7.0833105275162849</v>
      </c>
      <c r="H206" s="4">
        <f>UCO!X230/'Feedstock Conversions'!B$4</f>
        <v>37.810676189762802</v>
      </c>
      <c r="I206" s="4">
        <f>'Yellow Grease'!X230/'Feedstock Conversions'!B$3</f>
        <v>36.499713780698528</v>
      </c>
      <c r="J206" s="4">
        <f t="shared" si="6"/>
        <v>30.504458767353114</v>
      </c>
      <c r="L206" s="4">
        <f>'Soybean Oil'!X230</f>
        <v>131.99485134655345</v>
      </c>
      <c r="M206" s="4">
        <f>'Canola Oil'!N230</f>
        <v>159.68864771687504</v>
      </c>
      <c r="N206" s="4">
        <f>BFT!X230</f>
        <v>73.799095984719656</v>
      </c>
      <c r="O206" s="4">
        <f>CWG!X230</f>
        <v>102.87849773180301</v>
      </c>
      <c r="P206" s="4">
        <f>DCO!X230</f>
        <v>55.156346122777791</v>
      </c>
      <c r="Q206" s="4">
        <f>'Poultry Fat'!X230</f>
        <v>57.524745345714337</v>
      </c>
      <c r="R206" s="4">
        <f>UCO!X230</f>
        <v>302.86351628000006</v>
      </c>
      <c r="S206" s="4">
        <f>'Yellow Grease'!X230</f>
        <v>310.24756713593752</v>
      </c>
      <c r="V206" s="12" t="str">
        <f t="shared" si="5"/>
        <v>YES</v>
      </c>
      <c r="W206" s="12" t="str">
        <f t="shared" si="5"/>
        <v>YES</v>
      </c>
      <c r="X206" s="12" t="str">
        <f t="shared" si="5"/>
        <v>YES</v>
      </c>
      <c r="Y206" s="12" t="str">
        <f t="shared" si="5"/>
        <v>YES</v>
      </c>
      <c r="Z206" s="12" t="str">
        <f t="shared" si="5"/>
        <v>NO</v>
      </c>
      <c r="AA206" s="12" t="str">
        <f t="shared" si="5"/>
        <v>NO</v>
      </c>
    </row>
    <row r="207" spans="1:27" x14ac:dyDescent="0.2">
      <c r="A207" s="11">
        <f>'Soybean Oil'!A231</f>
        <v>45072</v>
      </c>
      <c r="B207" s="4">
        <f>'Soybean Oil'!X231/'Feedstock Conversions'!B$5</f>
        <v>15.720911948058967</v>
      </c>
      <c r="C207" s="4">
        <f>M207/'Feedstock Conversions'!$B$6</f>
        <v>20.019799616680466</v>
      </c>
      <c r="D207" s="4">
        <f>BFT!X231/'Feedstock Conversions'!B$7</f>
        <v>7.7745493237928871</v>
      </c>
      <c r="E207" s="4">
        <f>CWG!X231/'Feedstock Conversions'!B$9</f>
        <v>10.852449224725643</v>
      </c>
      <c r="F207" s="4">
        <f>DCO!X231/'Feedstock Conversions'!B$8</f>
        <v>5.8944703948369535</v>
      </c>
      <c r="G207" s="4">
        <f>'Poultry Fat'!X231/'Feedstock Conversions'!B$10</f>
        <v>6.9779215853340366</v>
      </c>
      <c r="H207" s="4">
        <f>UCO!X231/'Feedstock Conversions'!B$4</f>
        <v>37.748173430711617</v>
      </c>
      <c r="I207" s="4">
        <f>'Yellow Grease'!X231/'Feedstock Conversions'!B$3</f>
        <v>36.455622948437501</v>
      </c>
      <c r="J207" s="4">
        <f t="shared" si="6"/>
        <v>30.561152553600547</v>
      </c>
      <c r="L207" s="4">
        <f>'Soybean Oil'!X231</f>
        <v>117.90683961044226</v>
      </c>
      <c r="M207" s="4">
        <f>'Canola Oil'!N231</f>
        <v>151.14948710593751</v>
      </c>
      <c r="N207" s="4">
        <f>BFT!X231</f>
        <v>72.925272657177288</v>
      </c>
      <c r="O207" s="4">
        <f>CWG!X231</f>
        <v>101.74171148180289</v>
      </c>
      <c r="P207" s="4">
        <f>DCO!X231</f>
        <v>54.229127632499967</v>
      </c>
      <c r="Q207" s="4">
        <f>'Poultry Fat'!X231</f>
        <v>56.668864181428603</v>
      </c>
      <c r="R207" s="4">
        <f>UCO!X231</f>
        <v>302.36286918000002</v>
      </c>
      <c r="S207" s="4">
        <f>'Yellow Grease'!X231</f>
        <v>309.87279506171876</v>
      </c>
      <c r="V207" s="12" t="str">
        <f t="shared" si="5"/>
        <v>YES</v>
      </c>
      <c r="W207" s="12" t="str">
        <f t="shared" si="5"/>
        <v>YES</v>
      </c>
      <c r="X207" s="12" t="str">
        <f t="shared" si="5"/>
        <v>YES</v>
      </c>
      <c r="Y207" s="12" t="str">
        <f t="shared" si="5"/>
        <v>YES</v>
      </c>
      <c r="Z207" s="12" t="str">
        <f t="shared" si="5"/>
        <v>NO</v>
      </c>
      <c r="AA207" s="12" t="str">
        <f t="shared" si="5"/>
        <v>NO</v>
      </c>
    </row>
    <row r="208" spans="1:27" x14ac:dyDescent="0.2">
      <c r="A208" s="11">
        <f>'Soybean Oil'!A232</f>
        <v>45079</v>
      </c>
      <c r="B208" s="4">
        <f>'Soybean Oil'!X232/'Feedstock Conversions'!B$5</f>
        <v>13.345525594355271</v>
      </c>
      <c r="C208" s="4">
        <f>M208/'Feedstock Conversions'!$B$6</f>
        <v>18.740018440811248</v>
      </c>
      <c r="D208" s="4">
        <f>BFT!X232/'Feedstock Conversions'!B$7</f>
        <v>5.9904090962351635</v>
      </c>
      <c r="E208" s="4">
        <f>CWG!X232/'Feedstock Conversions'!B$9</f>
        <v>9.4479673313923076</v>
      </c>
      <c r="F208" s="4">
        <f>DCO!X232/'Feedstock Conversions'!B$8</f>
        <v>5.1363664489734315</v>
      </c>
      <c r="G208" s="4">
        <f>'Poultry Fat'!X232/'Feedstock Conversions'!B$10</f>
        <v>6.1173526481358236</v>
      </c>
      <c r="H208" s="4">
        <f>UCO!X232/'Feedstock Conversions'!B$4</f>
        <v>35.649562871410737</v>
      </c>
      <c r="I208" s="4">
        <f>'Yellow Grease'!X232/'Feedstock Conversions'!B$3</f>
        <v>34.475029350183817</v>
      </c>
      <c r="J208" s="4">
        <f t="shared" si="6"/>
        <v>29.338662901210384</v>
      </c>
      <c r="L208" s="4">
        <f>'Soybean Oil'!X232</f>
        <v>100.09144195766453</v>
      </c>
      <c r="M208" s="4">
        <f>'Canola Oil'!N232</f>
        <v>141.48713922812493</v>
      </c>
      <c r="N208" s="4">
        <f>BFT!X232</f>
        <v>56.190037322685839</v>
      </c>
      <c r="O208" s="4">
        <f>CWG!X232</f>
        <v>88.574693731802881</v>
      </c>
      <c r="P208" s="4">
        <f>DCO!X232</f>
        <v>47.254571330555564</v>
      </c>
      <c r="Q208" s="4">
        <f>'Poultry Fat'!X232</f>
        <v>49.680040414285713</v>
      </c>
      <c r="R208" s="4">
        <f>UCO!X232</f>
        <v>285.55299859999997</v>
      </c>
      <c r="S208" s="4">
        <f>'Yellow Grease'!X232</f>
        <v>293.03774947656245</v>
      </c>
      <c r="V208" s="12" t="str">
        <f t="shared" si="5"/>
        <v>YES</v>
      </c>
      <c r="W208" s="12" t="str">
        <f t="shared" si="5"/>
        <v>YES</v>
      </c>
      <c r="X208" s="12" t="str">
        <f t="shared" si="5"/>
        <v>YES</v>
      </c>
      <c r="Y208" s="12" t="str">
        <f t="shared" si="5"/>
        <v>YES</v>
      </c>
      <c r="Z208" s="12" t="str">
        <f t="shared" si="5"/>
        <v>NO</v>
      </c>
      <c r="AA208" s="12" t="str">
        <f t="shared" si="5"/>
        <v>NO</v>
      </c>
    </row>
    <row r="209" spans="1:27" x14ac:dyDescent="0.2">
      <c r="A209" s="11">
        <v>45086</v>
      </c>
      <c r="B209" s="4">
        <f>'Soybean Oil'!X233/'Feedstock Conversions'!B$5</f>
        <v>9.3645567115775066</v>
      </c>
      <c r="C209" s="4">
        <f>M209/'Feedstock Conversions'!$B$6</f>
        <v>13.099184943654796</v>
      </c>
      <c r="D209" s="4">
        <f>BFT!X233/'Feedstock Conversions'!B$7</f>
        <v>6.7316839995825379</v>
      </c>
      <c r="E209" s="4">
        <f>CWG!X233/'Feedstock Conversions'!B$9</f>
        <v>9.4463472060589755</v>
      </c>
      <c r="F209" s="4">
        <f>DCO!X233/'Feedstock Conversions'!B$8</f>
        <v>5.959630479290456</v>
      </c>
      <c r="G209" s="4">
        <f>'Poultry Fat'!X233/'Feedstock Conversions'!B$10</f>
        <v>7.0399669515756855</v>
      </c>
      <c r="H209" s="4">
        <f>UCO!X233/'Feedstock Conversions'!B$4</f>
        <v>35.878993295131082</v>
      </c>
      <c r="I209" s="4">
        <f>'Yellow Grease'!X233/'Feedstock Conversions'!B$3</f>
        <v>34.674351722490819</v>
      </c>
      <c r="J209" s="4">
        <f t="shared" si="6"/>
        <v>28.714721243200362</v>
      </c>
      <c r="L209" s="4">
        <f>'Soybean Oil'!X233</f>
        <v>70.234175336831299</v>
      </c>
      <c r="M209" s="4">
        <f>'Canola Oil'!N233</f>
        <v>98.898846324593706</v>
      </c>
      <c r="N209" s="4">
        <f>BFT!X233</f>
        <v>63.14319591608421</v>
      </c>
      <c r="O209" s="4">
        <f>CWG!X233</f>
        <v>88.559505056802891</v>
      </c>
      <c r="P209" s="4">
        <f>DCO!X233</f>
        <v>54.828600409472187</v>
      </c>
      <c r="Q209" s="4">
        <f>'Poultry Fat'!X233</f>
        <v>57.172744941571409</v>
      </c>
      <c r="R209" s="4">
        <f>UCO!X233</f>
        <v>287.39073629399996</v>
      </c>
      <c r="S209" s="4">
        <f>'Yellow Grease'!X233</f>
        <v>294.73198964117194</v>
      </c>
      <c r="V209" s="12" t="str">
        <f t="shared" si="5"/>
        <v>YES</v>
      </c>
      <c r="W209" s="12" t="str">
        <f t="shared" si="5"/>
        <v>NO</v>
      </c>
      <c r="X209" s="12" t="str">
        <f t="shared" si="5"/>
        <v>YES</v>
      </c>
      <c r="Y209" s="12" t="str">
        <f t="shared" si="5"/>
        <v>YES</v>
      </c>
      <c r="Z209" s="12" t="str">
        <f t="shared" si="5"/>
        <v>NO</v>
      </c>
      <c r="AA209" s="12" t="str">
        <f t="shared" si="5"/>
        <v>NO</v>
      </c>
    </row>
    <row r="210" spans="1:27" x14ac:dyDescent="0.2">
      <c r="A210" s="11">
        <f>A209+7</f>
        <v>45093</v>
      </c>
      <c r="B210" s="4">
        <f>'Soybean Oil'!X234/'Feedstock Conversions'!B$5</f>
        <v>4.3633135128737957</v>
      </c>
      <c r="C210" s="4">
        <f>M210/'Feedstock Conversions'!$B$6</f>
        <v>8.4804566512417114</v>
      </c>
      <c r="D210" s="4">
        <f>BFT!X234/'Feedstock Conversions'!B$7</f>
        <v>5.4399889109509294</v>
      </c>
      <c r="E210" s="4">
        <f>CWG!X234/'Feedstock Conversions'!B$9</f>
        <v>9.4957064247256486</v>
      </c>
      <c r="F210" s="4">
        <f>DCO!X234/'Feedstock Conversions'!B$8</f>
        <v>7.4137332742149731</v>
      </c>
      <c r="G210" s="4">
        <f>'Poultry Fat'!X234/'Feedstock Conversions'!B$10</f>
        <v>8.690222506501236</v>
      </c>
      <c r="H210" s="4">
        <f>UCO!X234/'Feedstock Conversions'!B$4</f>
        <v>32.392698661672917</v>
      </c>
      <c r="I210" s="4">
        <f>'Yellow Grease'!X234/'Feedstock Conversions'!B$3</f>
        <v>35.117360839522064</v>
      </c>
      <c r="J210" s="4">
        <f t="shared" si="6"/>
        <v>27.703627565307091</v>
      </c>
      <c r="L210" s="4">
        <f>'Soybean Oil'!X234</f>
        <v>32.724851346553464</v>
      </c>
      <c r="M210" s="4">
        <f>'Canola Oil'!N234</f>
        <v>64.027447716874917</v>
      </c>
      <c r="N210" s="4">
        <f>BFT!X234</f>
        <v>51.027095984719722</v>
      </c>
      <c r="O210" s="4">
        <f>CWG!X234</f>
        <v>89.022247731802963</v>
      </c>
      <c r="P210" s="4">
        <f>DCO!X234</f>
        <v>68.206346122777745</v>
      </c>
      <c r="Q210" s="4">
        <f>'Poultry Fat'!X234</f>
        <v>70.574745345714291</v>
      </c>
      <c r="R210" s="4">
        <f>UCO!X234</f>
        <v>259.46551628000003</v>
      </c>
      <c r="S210" s="4">
        <f>'Yellow Grease'!X234</f>
        <v>298.49756713593752</v>
      </c>
      <c r="V210" s="12" t="str">
        <f t="shared" si="5"/>
        <v>NO</v>
      </c>
      <c r="W210" s="12" t="str">
        <f t="shared" si="5"/>
        <v>NO</v>
      </c>
      <c r="X210" s="12" t="str">
        <f t="shared" si="5"/>
        <v>NO</v>
      </c>
      <c r="Y210" s="12" t="str">
        <f t="shared" si="5"/>
        <v>NO</v>
      </c>
      <c r="Z210" s="12" t="str">
        <f t="shared" si="5"/>
        <v>NO</v>
      </c>
      <c r="AA210" s="12" t="str">
        <f t="shared" si="5"/>
        <v>NO</v>
      </c>
    </row>
    <row r="211" spans="1:27" x14ac:dyDescent="0.2">
      <c r="A211" s="11">
        <f t="shared" ref="A211:A266" si="7">A210+7</f>
        <v>45100</v>
      </c>
      <c r="B211" s="4">
        <f>'Soybean Oil'!X235/'Feedstock Conversions'!B$5</f>
        <v>2.8618770728274892</v>
      </c>
      <c r="C211" s="4">
        <f>M211/'Feedstock Conversions'!$B$6</f>
        <v>5.1517951134778528</v>
      </c>
      <c r="D211" s="4">
        <f>BFT!X235/'Feedstock Conversions'!B$7</f>
        <v>2.7250313491341744</v>
      </c>
      <c r="E211" s="4">
        <f>CWG!X235/'Feedstock Conversions'!B$9</f>
        <v>8.3939665547256421</v>
      </c>
      <c r="F211" s="4">
        <f>DCO!X235/'Feedstock Conversions'!B$8</f>
        <v>6.2901650204521484</v>
      </c>
      <c r="G211" s="4">
        <f>'Poultry Fat'!X235/'Feedstock Conversions'!B$10</f>
        <v>7.3974131378247341</v>
      </c>
      <c r="H211" s="4">
        <f>UCO!X235/'Feedstock Conversions'!B$4</f>
        <v>26.78105348720349</v>
      </c>
      <c r="I211" s="4">
        <f>'Yellow Grease'!X235/'Feedstock Conversions'!B$3</f>
        <v>32.553402777033547</v>
      </c>
      <c r="J211" s="4">
        <f t="shared" si="6"/>
        <v>26.263237756581397</v>
      </c>
      <c r="L211" s="4">
        <f>'Soybean Oil'!X235</f>
        <v>21.464078046206168</v>
      </c>
      <c r="M211" s="4">
        <f>'Canola Oil'!N235</f>
        <v>38.89605310675779</v>
      </c>
      <c r="N211" s="4">
        <f>BFT!X235</f>
        <v>25.560794054878556</v>
      </c>
      <c r="O211" s="4">
        <f>CWG!X235</f>
        <v>78.693436450552895</v>
      </c>
      <c r="P211" s="4">
        <f>DCO!X235</f>
        <v>57.869518188159759</v>
      </c>
      <c r="Q211" s="4">
        <f>'Poultry Fat'!X235</f>
        <v>60.075624994464306</v>
      </c>
      <c r="R211" s="4">
        <f>UCO!X235</f>
        <v>214.51623843249996</v>
      </c>
      <c r="S211" s="4">
        <f>'Yellow Grease'!X235</f>
        <v>276.70392360478513</v>
      </c>
      <c r="V211" s="12" t="str">
        <f t="shared" si="5"/>
        <v>NO</v>
      </c>
      <c r="W211" s="12" t="str">
        <f t="shared" si="5"/>
        <v>NO</v>
      </c>
      <c r="X211" s="12" t="str">
        <f t="shared" si="5"/>
        <v>NO</v>
      </c>
      <c r="Y211" s="12" t="str">
        <f t="shared" si="5"/>
        <v>NO</v>
      </c>
      <c r="Z211" s="12" t="str">
        <f t="shared" si="5"/>
        <v>NO</v>
      </c>
      <c r="AA211" s="12" t="str">
        <f t="shared" si="5"/>
        <v>NO</v>
      </c>
    </row>
    <row r="212" spans="1:27" x14ac:dyDescent="0.2">
      <c r="A212" s="11">
        <f t="shared" si="7"/>
        <v>45107</v>
      </c>
      <c r="B212" s="4">
        <f>'Soybean Oil'!X236/'Feedstock Conversions'!B$5</f>
        <v>-0.64632273157067177</v>
      </c>
      <c r="C212" s="4">
        <f>M212/'Feedstock Conversions'!$B$6</f>
        <v>1.8744997593542949</v>
      </c>
      <c r="D212" s="4">
        <f>BFT!X236/'Feedstock Conversions'!B$7</f>
        <v>0.74645756618565418</v>
      </c>
      <c r="E212" s="4">
        <f>CWG!X236/'Feedstock Conversions'!B$9</f>
        <v>7.9191237047256315</v>
      </c>
      <c r="F212" s="4">
        <f>DCO!X236/'Feedstock Conversions'!B$8</f>
        <v>7.1553446195048194</v>
      </c>
      <c r="G212" s="4">
        <f>'Poultry Fat'!X236/'Feedstock Conversions'!B$10</f>
        <v>8.3764270494797479</v>
      </c>
      <c r="H212" s="4">
        <f>UCO!X236/'Feedstock Conversions'!B$4</f>
        <v>28.668735245942564</v>
      </c>
      <c r="I212" s="4">
        <f>'Yellow Grease'!X236/'Feedstock Conversions'!B$3</f>
        <v>33.011120013419109</v>
      </c>
      <c r="J212" s="4">
        <f t="shared" si="6"/>
        <v>25.855775393914289</v>
      </c>
      <c r="L212" s="4">
        <f>'Soybean Oil'!X236</f>
        <v>-4.8474204867800381</v>
      </c>
      <c r="M212" s="4">
        <f>'Canola Oil'!N236</f>
        <v>14.152473183124926</v>
      </c>
      <c r="N212" s="4">
        <f>BFT!X236</f>
        <v>7.0017719708214372</v>
      </c>
      <c r="O212" s="4">
        <f>CWG!X236</f>
        <v>74.241784731802795</v>
      </c>
      <c r="P212" s="4">
        <f>DCO!X236</f>
        <v>65.829170499444331</v>
      </c>
      <c r="Q212" s="4">
        <f>'Poultry Fat'!X236</f>
        <v>68.026360139999952</v>
      </c>
      <c r="R212" s="4">
        <f>UCO!X236</f>
        <v>229.63656931999992</v>
      </c>
      <c r="S212" s="4">
        <f>'Yellow Grease'!X236</f>
        <v>280.59452011406245</v>
      </c>
      <c r="V212" s="12" t="str">
        <f t="shared" si="5"/>
        <v>NO</v>
      </c>
      <c r="W212" s="12" t="str">
        <f t="shared" si="5"/>
        <v>NO</v>
      </c>
      <c r="X212" s="12" t="str">
        <f t="shared" si="5"/>
        <v>NO</v>
      </c>
      <c r="Y212" s="12" t="str">
        <f t="shared" si="5"/>
        <v>NO</v>
      </c>
      <c r="Z212" s="12" t="str">
        <f t="shared" si="5"/>
        <v>NO</v>
      </c>
      <c r="AA212" s="12" t="str">
        <f t="shared" si="5"/>
        <v>NO</v>
      </c>
    </row>
    <row r="213" spans="1:27" x14ac:dyDescent="0.2">
      <c r="A213" s="11">
        <f t="shared" si="7"/>
        <v>45114</v>
      </c>
      <c r="B213" s="4">
        <f>'Soybean Oil'!X237/'Feedstock Conversions'!B$5</f>
        <v>1.3089963041700685</v>
      </c>
      <c r="C213" s="4">
        <f>M213/'Feedstock Conversions'!$B$6</f>
        <v>2.2537627541804652</v>
      </c>
      <c r="D213" s="4">
        <f>BFT!X237/'Feedstock Conversions'!B$7</f>
        <v>1.8432937418298272</v>
      </c>
      <c r="E213" s="4">
        <f>CWG!X237/'Feedstock Conversions'!B$9</f>
        <v>9.0451809047256386</v>
      </c>
      <c r="F213" s="4">
        <f>DCO!X237/'Feedstock Conversions'!B$8</f>
        <v>9.6727053249698081</v>
      </c>
      <c r="G213" s="4">
        <f>'Poultry Fat'!X237/'Feedstock Conversions'!B$10</f>
        <v>11.219415269269888</v>
      </c>
      <c r="H213" s="4">
        <f>UCO!X237/'Feedstock Conversions'!B$4</f>
        <v>33.294721151061168</v>
      </c>
      <c r="I213" s="4">
        <f>'Yellow Grease'!X237/'Feedstock Conversions'!B$3</f>
        <v>35.376681433915429</v>
      </c>
      <c r="J213" s="4">
        <f t="shared" si="6"/>
        <v>25.703976108945621</v>
      </c>
      <c r="L213" s="4">
        <f>'Soybean Oil'!X237</f>
        <v>9.8174722812755135</v>
      </c>
      <c r="M213" s="4">
        <f>'Canola Oil'!N237</f>
        <v>17.015908794062511</v>
      </c>
      <c r="N213" s="4">
        <f>BFT!X237</f>
        <v>17.290095298363781</v>
      </c>
      <c r="O213" s="4">
        <f>CWG!X237</f>
        <v>84.798570981802868</v>
      </c>
      <c r="P213" s="4">
        <f>DCO!X237</f>
        <v>88.988888989722227</v>
      </c>
      <c r="Q213" s="4">
        <f>'Poultry Fat'!X237</f>
        <v>91.114741304285644</v>
      </c>
      <c r="R213" s="4">
        <f>UCO!X237</f>
        <v>266.69071641999994</v>
      </c>
      <c r="S213" s="4">
        <f>'Yellow Grease'!X237</f>
        <v>300.70179218828116</v>
      </c>
      <c r="V213" s="12" t="str">
        <f t="shared" si="5"/>
        <v>NO</v>
      </c>
      <c r="W213" s="12" t="str">
        <f t="shared" si="5"/>
        <v>NO</v>
      </c>
      <c r="X213" s="12" t="str">
        <f t="shared" si="5"/>
        <v>NO</v>
      </c>
      <c r="Y213" s="12" t="str">
        <f t="shared" si="5"/>
        <v>NO</v>
      </c>
      <c r="Z213" s="12" t="str">
        <f t="shared" si="5"/>
        <v>NO</v>
      </c>
      <c r="AA213" s="12" t="str">
        <f t="shared" si="5"/>
        <v>NO</v>
      </c>
    </row>
    <row r="214" spans="1:27" x14ac:dyDescent="0.2">
      <c r="A214" s="11">
        <f t="shared" si="7"/>
        <v>45121</v>
      </c>
      <c r="B214" s="4">
        <f>'Soybean Oil'!X238/'Feedstock Conversions'!B$5</f>
        <v>-0.5365036958299243</v>
      </c>
      <c r="C214" s="4">
        <f>M214/'Feedstock Conversions'!$B$6</f>
        <v>2.3422369229594389</v>
      </c>
      <c r="D214" s="4">
        <f>BFT!X238/'Feedstock Conversions'!B$7</f>
        <v>1.5051694271059259</v>
      </c>
      <c r="E214" s="4">
        <f>CWG!X238/'Feedstock Conversions'!B$9</f>
        <v>7.6340426727256396</v>
      </c>
      <c r="F214" s="4">
        <f>DCO!X238/'Feedstock Conversions'!B$8</f>
        <v>10.536681996802526</v>
      </c>
      <c r="G214" s="4">
        <f>'Poultry Fat'!X238/'Feedstock Conversions'!B$10</f>
        <v>12.189907394099476</v>
      </c>
      <c r="H214" s="4">
        <f>UCO!X238/'Feedstock Conversions'!B$4</f>
        <v>34.211526179026215</v>
      </c>
      <c r="I214" s="4">
        <f>'Yellow Grease'!X238/'Feedstock Conversions'!B$3</f>
        <v>35.603656228005505</v>
      </c>
      <c r="J214" s="4">
        <f t="shared" si="6"/>
        <v>25.066974231202977</v>
      </c>
      <c r="L214" s="4">
        <f>'Soybean Oil'!X238</f>
        <v>-4.0237777187244319</v>
      </c>
      <c r="M214" s="4">
        <f>'Canola Oil'!N238</f>
        <v>17.683888768343763</v>
      </c>
      <c r="N214" s="4">
        <f>BFT!X238</f>
        <v>14.118489226253587</v>
      </c>
      <c r="O214" s="4">
        <f>CWG!X238</f>
        <v>71.569150056802869</v>
      </c>
      <c r="P214" s="4">
        <f>DCO!X238</f>
        <v>96.937474370583232</v>
      </c>
      <c r="Q214" s="4">
        <f>'Poultry Fat'!X238</f>
        <v>98.996269598714207</v>
      </c>
      <c r="R214" s="4">
        <f>UCO!X238</f>
        <v>274.03432469399996</v>
      </c>
      <c r="S214" s="4">
        <f>'Yellow Grease'!X238</f>
        <v>302.63107793804681</v>
      </c>
      <c r="V214" s="12" t="str">
        <f t="shared" si="5"/>
        <v>NO</v>
      </c>
      <c r="W214" s="12" t="str">
        <f t="shared" si="5"/>
        <v>NO</v>
      </c>
      <c r="X214" s="12" t="str">
        <f t="shared" si="5"/>
        <v>NO</v>
      </c>
      <c r="Y214" s="12" t="str">
        <f t="shared" si="5"/>
        <v>NO</v>
      </c>
      <c r="Z214" s="12" t="str">
        <f t="shared" si="5"/>
        <v>NO</v>
      </c>
      <c r="AA214" s="12" t="str">
        <f t="shared" si="5"/>
        <v>NO</v>
      </c>
    </row>
    <row r="215" spans="1:27" x14ac:dyDescent="0.2">
      <c r="A215" s="11">
        <f t="shared" si="7"/>
        <v>45128</v>
      </c>
      <c r="B215" s="4">
        <f>'Soybean Oil'!X239/'Feedstock Conversions'!B$5</f>
        <v>-1.5190908319410179</v>
      </c>
      <c r="C215" s="4">
        <f>M215/'Feedstock Conversions'!$B$6</f>
        <v>1.4845643159023232</v>
      </c>
      <c r="D215" s="4">
        <f>BFT!X239/'Feedstock Conversions'!B$7</f>
        <v>0.32285098379434402</v>
      </c>
      <c r="E215" s="4">
        <f>CWG!X239/'Feedstock Conversions'!B$9</f>
        <v>6.0435321793923142</v>
      </c>
      <c r="F215" s="4">
        <f>DCO!X239/'Feedstock Conversions'!B$8</f>
        <v>10.852098785163045</v>
      </c>
      <c r="G215" s="4">
        <f>'Poultry Fat'!X239/'Feedstock Conversions'!B$10</f>
        <v>12.549860067243442</v>
      </c>
      <c r="H215" s="4">
        <f>UCO!X239/'Feedstock Conversions'!B$4</f>
        <v>33.714623041697877</v>
      </c>
      <c r="I215" s="4">
        <f>'Yellow Grease'!X239/'Feedstock Conversions'!B$3</f>
        <v>34.58219368420955</v>
      </c>
      <c r="J215" s="4">
        <f t="shared" si="6"/>
        <v>23.730094899046506</v>
      </c>
      <c r="L215" s="4">
        <f>'Soybean Oil'!X239</f>
        <v>-11.393181239557634</v>
      </c>
      <c r="M215" s="4">
        <f>'Canola Oil'!N239</f>
        <v>11.208460585062539</v>
      </c>
      <c r="N215" s="4">
        <f>BFT!X239</f>
        <v>3.0283422279909473</v>
      </c>
      <c r="O215" s="4">
        <f>CWG!X239</f>
        <v>56.658114181802944</v>
      </c>
      <c r="P215" s="4">
        <f>DCO!X239</f>
        <v>99.839308823500005</v>
      </c>
      <c r="Q215" s="4">
        <f>'Poultry Fat'!X239</f>
        <v>101.91950524942854</v>
      </c>
      <c r="R215" s="4">
        <f>UCO!X239</f>
        <v>270.05413056399999</v>
      </c>
      <c r="S215" s="4">
        <f>'Yellow Grease'!X239</f>
        <v>293.94864631578116</v>
      </c>
      <c r="V215" s="12" t="str">
        <f t="shared" si="5"/>
        <v>NO</v>
      </c>
      <c r="W215" s="12" t="str">
        <f t="shared" si="5"/>
        <v>NO</v>
      </c>
      <c r="X215" s="12" t="str">
        <f t="shared" si="5"/>
        <v>NO</v>
      </c>
      <c r="Y215" s="12" t="str">
        <f t="shared" si="5"/>
        <v>NO</v>
      </c>
      <c r="Z215" s="12" t="str">
        <f t="shared" si="5"/>
        <v>NO</v>
      </c>
      <c r="AA215" s="12" t="str">
        <f t="shared" si="5"/>
        <v>NO</v>
      </c>
    </row>
    <row r="216" spans="1:27" x14ac:dyDescent="0.2">
      <c r="A216" s="11">
        <f t="shared" si="7"/>
        <v>45135</v>
      </c>
      <c r="B216" s="4">
        <f>'Soybean Oil'!X240/'Feedstock Conversions'!B$5</f>
        <v>-0.95969387416324325</v>
      </c>
      <c r="C216" s="4">
        <f>M216/'Feedstock Conversions'!$B$6</f>
        <v>2.0735811971440246</v>
      </c>
      <c r="D216" s="4">
        <f>BFT!X240/'Feedstock Conversions'!B$7</f>
        <v>3.4503864210427211</v>
      </c>
      <c r="E216" s="4">
        <f>CWG!X240/'Feedstock Conversions'!B$9</f>
        <v>8.0162171180589823</v>
      </c>
      <c r="F216" s="4">
        <f>DCO!X240/'Feedstock Conversions'!B$8</f>
        <v>8.4146496071558072</v>
      </c>
      <c r="G216" s="4">
        <f>'Poultry Fat'!X240/'Feedstock Conversions'!B$10</f>
        <v>9.7907230615469825</v>
      </c>
      <c r="H216" s="4">
        <f>UCO!X240/'Feedstock Conversions'!B$4</f>
        <v>37.256676062421981</v>
      </c>
      <c r="I216" s="4">
        <f>'Yellow Grease'!X240/'Feedstock Conversions'!B$3</f>
        <v>38.489023649172793</v>
      </c>
      <c r="J216" s="4">
        <f>I216-F216</f>
        <v>30.074374042016984</v>
      </c>
      <c r="L216" s="4">
        <f>'Soybean Oil'!X240</f>
        <v>-7.1977040562243246</v>
      </c>
      <c r="M216" s="4">
        <f>'Canola Oil'!N240</f>
        <v>15.655538038437385</v>
      </c>
      <c r="N216" s="4">
        <f>BFT!X240</f>
        <v>32.364624629380728</v>
      </c>
      <c r="O216" s="4">
        <f>CWG!X240</f>
        <v>75.152035481802955</v>
      </c>
      <c r="P216" s="4">
        <f>DCO!X240</f>
        <v>77.41477638583342</v>
      </c>
      <c r="Q216" s="4">
        <f>'Poultry Fat'!X240</f>
        <v>79.512093769999979</v>
      </c>
      <c r="R216" s="4">
        <f>UCO!X240</f>
        <v>298.42597526000009</v>
      </c>
      <c r="S216" s="4">
        <f>'Yellow Grease'!X240</f>
        <v>327.15670101796877</v>
      </c>
      <c r="V216" s="12" t="str">
        <f t="shared" ref="V216:AA231" si="8">IF($L216-N216&gt;$B216-D216,"YES","NO")</f>
        <v>NO</v>
      </c>
      <c r="W216" s="12" t="str">
        <f t="shared" si="8"/>
        <v>NO</v>
      </c>
      <c r="X216" s="12" t="str">
        <f t="shared" si="8"/>
        <v>NO</v>
      </c>
      <c r="Y216" s="12" t="str">
        <f t="shared" si="8"/>
        <v>NO</v>
      </c>
      <c r="Z216" s="12" t="str">
        <f t="shared" si="8"/>
        <v>NO</v>
      </c>
      <c r="AA216" s="12" t="str">
        <f t="shared" si="8"/>
        <v>NO</v>
      </c>
    </row>
    <row r="217" spans="1:27" x14ac:dyDescent="0.2">
      <c r="A217" s="11">
        <f t="shared" si="7"/>
        <v>45142</v>
      </c>
      <c r="B217" s="4">
        <f>'Soybean Oil'!X241/'Feedstock Conversions'!B$5</f>
        <v>6.5791742699108307</v>
      </c>
      <c r="C217" s="4">
        <f>M217/'Feedstock Conversions'!$B$6</f>
        <v>7.5653377449172146</v>
      </c>
      <c r="D217" s="4">
        <f>BFT!X241/'Feedstock Conversions'!B$7</f>
        <v>3.6329977505808597</v>
      </c>
      <c r="E217" s="4">
        <f>CWG!X241/'Feedstock Conversions'!B$9</f>
        <v>6.8276083127256424</v>
      </c>
      <c r="F217" s="4">
        <f>DCO!X241/'Feedstock Conversions'!B$8</f>
        <v>4.5746837318719837</v>
      </c>
      <c r="G217" s="4">
        <f>'Poultry Fat'!X241/'Feedstock Conversions'!B$10</f>
        <v>5.4473237529677023</v>
      </c>
      <c r="H217" s="4">
        <f>UCO!X241/'Feedstock Conversions'!B$4</f>
        <v>37.505928022971275</v>
      </c>
      <c r="I217" s="4">
        <f>'Yellow Grease'!X241/'Feedstock Conversions'!B$3</f>
        <v>38.735161675477926</v>
      </c>
      <c r="J217" s="4">
        <f>I217-F217</f>
        <v>34.16047794360594</v>
      </c>
      <c r="L217" s="4">
        <f>'Soybean Oil'!X241</f>
        <v>49.343807024331227</v>
      </c>
      <c r="M217" s="4">
        <f>'Canola Oil'!N241</f>
        <v>57.118299974124966</v>
      </c>
      <c r="N217" s="4">
        <f>BFT!X241</f>
        <v>34.077518900448467</v>
      </c>
      <c r="O217" s="4">
        <f>CWG!X241</f>
        <v>64.008827931802898</v>
      </c>
      <c r="P217" s="4">
        <f>DCO!X241</f>
        <v>42.08709033322225</v>
      </c>
      <c r="Q217" s="4">
        <f>'Poultry Fat'!X241</f>
        <v>44.238624085142874</v>
      </c>
      <c r="R217" s="4">
        <f>UCO!X241</f>
        <v>300.42248346399992</v>
      </c>
      <c r="S217" s="4">
        <f>'Yellow Grease'!X241</f>
        <v>329.24887424156236</v>
      </c>
      <c r="V217" s="12" t="str">
        <f t="shared" si="8"/>
        <v>YES</v>
      </c>
      <c r="W217" s="12" t="str">
        <f t="shared" si="8"/>
        <v>NO</v>
      </c>
      <c r="X217" s="12" t="str">
        <f t="shared" si="8"/>
        <v>YES</v>
      </c>
      <c r="Y217" s="12" t="str">
        <f t="shared" si="8"/>
        <v>YES</v>
      </c>
      <c r="Z217" s="12" t="str">
        <f t="shared" si="8"/>
        <v>NO</v>
      </c>
      <c r="AA217" s="12" t="str">
        <f t="shared" si="8"/>
        <v>NO</v>
      </c>
    </row>
    <row r="218" spans="1:27" x14ac:dyDescent="0.2">
      <c r="A218" s="11">
        <f t="shared" si="7"/>
        <v>45149</v>
      </c>
      <c r="B218" s="4">
        <f>'Soybean Oil'!X242/'Feedstock Conversions'!B$5</f>
        <v>10.059556016577487</v>
      </c>
      <c r="C218" s="4">
        <f>M218/'Feedstock Conversions'!$B$6</f>
        <v>12.741478767466889</v>
      </c>
      <c r="D218" s="4">
        <f>BFT!X242/'Feedstock Conversions'!B$7</f>
        <v>4.9459715681010117</v>
      </c>
      <c r="E218" s="4">
        <f>CWG!X242/'Feedstock Conversions'!B$9</f>
        <v>8.4013179447256459</v>
      </c>
      <c r="F218" s="4">
        <f>DCO!X242/'Feedstock Conversions'!B$8</f>
        <v>6.3945538812198102</v>
      </c>
      <c r="G218" s="4">
        <f>'Poultry Fat'!X242/'Feedstock Conversions'!B$10</f>
        <v>7.5215985234352374</v>
      </c>
      <c r="H218" s="4">
        <f>UCO!X242/'Feedstock Conversions'!B$4</f>
        <v>40.047384724094883</v>
      </c>
      <c r="I218" s="4">
        <f>'Yellow Grease'!X242/'Feedstock Conversions'!B$3</f>
        <v>41.151435582904412</v>
      </c>
      <c r="J218" s="4">
        <f t="shared" ref="J218:J253" si="9">I218-F218</f>
        <v>34.756881701684605</v>
      </c>
      <c r="L218" s="4">
        <f>'Soybean Oil'!X242</f>
        <v>75.446670124331149</v>
      </c>
      <c r="M218" s="4">
        <f>'Canola Oil'!N242</f>
        <v>96.198164694375009</v>
      </c>
      <c r="N218" s="4">
        <f>BFT!X242</f>
        <v>46.393213308787494</v>
      </c>
      <c r="O218" s="4">
        <f>CWG!X242</f>
        <v>78.762355731802927</v>
      </c>
      <c r="P218" s="4">
        <f>DCO!X242</f>
        <v>58.829895707222249</v>
      </c>
      <c r="Q218" s="4">
        <f>'Poultry Fat'!X242</f>
        <v>61.084155208571474</v>
      </c>
      <c r="R218" s="4">
        <f>UCO!X242</f>
        <v>320.77955164000002</v>
      </c>
      <c r="S218" s="4">
        <f>'Yellow Grease'!X242</f>
        <v>349.78720245468753</v>
      </c>
      <c r="V218" s="12" t="str">
        <f t="shared" si="8"/>
        <v>YES</v>
      </c>
      <c r="W218" s="12" t="str">
        <f t="shared" si="8"/>
        <v>NO</v>
      </c>
      <c r="X218" s="12" t="str">
        <f t="shared" si="8"/>
        <v>YES</v>
      </c>
      <c r="Y218" s="12" t="str">
        <f t="shared" si="8"/>
        <v>YES</v>
      </c>
      <c r="Z218" s="12" t="str">
        <f t="shared" si="8"/>
        <v>NO</v>
      </c>
      <c r="AA218" s="12" t="str">
        <f t="shared" si="8"/>
        <v>NO</v>
      </c>
    </row>
    <row r="219" spans="1:27" x14ac:dyDescent="0.2">
      <c r="A219" s="11">
        <f t="shared" si="7"/>
        <v>45156</v>
      </c>
      <c r="B219" s="4">
        <f>'Soybean Oil'!X243/'Feedstock Conversions'!B$5</f>
        <v>9.1929476723182226</v>
      </c>
      <c r="C219" s="4">
        <f>M219/'Feedstock Conversions'!$B$6</f>
        <v>11.061030113903147</v>
      </c>
      <c r="D219" s="4">
        <f>BFT!X243/'Feedstock Conversions'!B$7</f>
        <v>4.9020226201202757</v>
      </c>
      <c r="E219" s="4">
        <f>CWG!X243/'Feedstock Conversions'!B$9</f>
        <v>8.4516013607256415</v>
      </c>
      <c r="F219" s="4">
        <f>DCO!X243/'Feedstock Conversions'!B$8</f>
        <v>8.903250830365339</v>
      </c>
      <c r="G219" s="4">
        <f>'Poultry Fat'!X243/'Feedstock Conversions'!B$10</f>
        <v>10.365488704713433</v>
      </c>
      <c r="H219" s="4">
        <f>UCO!X243/'Feedstock Conversions'!B$4</f>
        <v>40.942997412983772</v>
      </c>
      <c r="I219" s="4">
        <f>'Yellow Grease'!X243/'Feedstock Conversions'!B$3</f>
        <v>41.998676776277563</v>
      </c>
      <c r="J219" s="4">
        <f t="shared" si="9"/>
        <v>33.095425945912226</v>
      </c>
      <c r="L219" s="4">
        <f>'Soybean Oil'!X243</f>
        <v>68.947107542386675</v>
      </c>
      <c r="M219" s="4">
        <f>'Canola Oil'!N243</f>
        <v>83.510777359968756</v>
      </c>
      <c r="N219" s="4">
        <f>BFT!X243</f>
        <v>45.980972176728187</v>
      </c>
      <c r="O219" s="4">
        <f>CWG!X243</f>
        <v>79.233762756802889</v>
      </c>
      <c r="P219" s="4">
        <f>DCO!X243</f>
        <v>81.909907639361109</v>
      </c>
      <c r="Q219" s="4">
        <f>'Poultry Fat'!X243</f>
        <v>84.179861352428588</v>
      </c>
      <c r="R219" s="4">
        <f>UCO!X243</f>
        <v>327.95340927799998</v>
      </c>
      <c r="S219" s="4">
        <f>'Yellow Grease'!X243</f>
        <v>356.98875259835927</v>
      </c>
      <c r="V219" s="12" t="str">
        <f t="shared" si="8"/>
        <v>YES</v>
      </c>
      <c r="W219" s="12" t="str">
        <f t="shared" si="8"/>
        <v>NO</v>
      </c>
      <c r="X219" s="12" t="str">
        <f t="shared" si="8"/>
        <v>NO</v>
      </c>
      <c r="Y219" s="12" t="str">
        <f t="shared" si="8"/>
        <v>NO</v>
      </c>
      <c r="Z219" s="12" t="str">
        <f t="shared" si="8"/>
        <v>NO</v>
      </c>
      <c r="AA219" s="12" t="str">
        <f t="shared" si="8"/>
        <v>NO</v>
      </c>
    </row>
    <row r="220" spans="1:27" x14ac:dyDescent="0.2">
      <c r="A220" s="11">
        <f t="shared" si="7"/>
        <v>45163</v>
      </c>
      <c r="B220" s="4">
        <f>'Soybean Oil'!X244/'Feedstock Conversions'!B$5</f>
        <v>8.5007833091700835</v>
      </c>
      <c r="C220" s="4">
        <f>M220/'Feedstock Conversions'!$B$6</f>
        <v>11.091028998509925</v>
      </c>
      <c r="D220" s="4">
        <f>BFT!X244/'Feedstock Conversions'!B$7</f>
        <v>3.6702284264183902</v>
      </c>
      <c r="E220" s="4">
        <f>CWG!X244/'Feedstock Conversions'!B$9</f>
        <v>7.3367541580589748</v>
      </c>
      <c r="F220" s="4">
        <f>DCO!X244/'Feedstock Conversions'!B$8</f>
        <v>9.3631285981884051</v>
      </c>
      <c r="G220" s="4">
        <f>'Poultry Fat'!X244/'Feedstock Conversions'!B$10</f>
        <v>10.881011473017303</v>
      </c>
      <c r="H220" s="4">
        <f>UCO!X244/'Feedstock Conversions'!B$4</f>
        <v>39.940051245942577</v>
      </c>
      <c r="I220" s="4">
        <f>'Yellow Grease'!X244/'Feedstock Conversions'!B$3</f>
        <v>41.044366033455873</v>
      </c>
      <c r="J220" s="4">
        <f t="shared" si="9"/>
        <v>31.681237435267469</v>
      </c>
      <c r="L220" s="4">
        <f>'Soybean Oil'!X244</f>
        <v>63.755874818775624</v>
      </c>
      <c r="M220" s="4">
        <f>'Canola Oil'!N244</f>
        <v>83.737268938749935</v>
      </c>
      <c r="N220" s="4">
        <f>BFT!X244</f>
        <v>34.426742639804502</v>
      </c>
      <c r="O220" s="4">
        <f>CWG!X244</f>
        <v>68.782070231802891</v>
      </c>
      <c r="P220" s="4">
        <f>DCO!X244</f>
        <v>86.14078310333332</v>
      </c>
      <c r="Q220" s="4">
        <f>'Poultry Fat'!X244</f>
        <v>88.366507674285685</v>
      </c>
      <c r="R220" s="4">
        <f>UCO!X244</f>
        <v>319.91981048000002</v>
      </c>
      <c r="S220" s="4">
        <f>'Yellow Grease'!X244</f>
        <v>348.87711128437491</v>
      </c>
      <c r="V220" s="12" t="str">
        <f t="shared" si="8"/>
        <v>YES</v>
      </c>
      <c r="W220" s="12" t="str">
        <f t="shared" si="8"/>
        <v>NO</v>
      </c>
      <c r="X220" s="12" t="str">
        <f t="shared" si="8"/>
        <v>NO</v>
      </c>
      <c r="Y220" s="12" t="str">
        <f t="shared" si="8"/>
        <v>NO</v>
      </c>
      <c r="Z220" s="12" t="str">
        <f t="shared" si="8"/>
        <v>NO</v>
      </c>
      <c r="AA220" s="12" t="str">
        <f t="shared" si="8"/>
        <v>NO</v>
      </c>
    </row>
    <row r="221" spans="1:27" x14ac:dyDescent="0.2">
      <c r="A221" s="11">
        <f t="shared" si="7"/>
        <v>45170</v>
      </c>
      <c r="B221" s="4">
        <f>'Soybean Oil'!X245/'Feedstock Conversions'!B$5</f>
        <v>10.614762101021931</v>
      </c>
      <c r="C221" s="4">
        <f>M221/'Feedstock Conversions'!$B$6</f>
        <v>13.381259574519854</v>
      </c>
      <c r="D221" s="4">
        <f>BFT!X245/'Feedstock Conversions'!B$7</f>
        <v>4.8177663652460385</v>
      </c>
      <c r="E221" s="4">
        <f>CWG!X245/'Feedstock Conversions'!B$9</f>
        <v>8.2871480673923124</v>
      </c>
      <c r="F221" s="4">
        <f>DCO!X245/'Feedstock Conversions'!B$8</f>
        <v>10.533582672016909</v>
      </c>
      <c r="G221" s="4">
        <f>'Poultry Fat'!X245/'Feedstock Conversions'!B$10</f>
        <v>12.206248466036728</v>
      </c>
      <c r="H221" s="4">
        <f>UCO!X245/'Feedstock Conversions'!B$4</f>
        <v>41.280132615230961</v>
      </c>
      <c r="I221" s="4">
        <f>'Yellow Grease'!X245/'Feedstock Conversions'!B$3</f>
        <v>42.306010947095594</v>
      </c>
      <c r="J221" s="4">
        <f t="shared" si="9"/>
        <v>31.772428275078685</v>
      </c>
      <c r="L221" s="4">
        <f>'Soybean Oil'!X245</f>
        <v>79.610715757664479</v>
      </c>
      <c r="M221" s="4">
        <f>'Canola Oil'!N245</f>
        <v>101.0285097876249</v>
      </c>
      <c r="N221" s="4">
        <f>BFT!X245</f>
        <v>45.190648506007847</v>
      </c>
      <c r="O221" s="4">
        <f>CWG!X245</f>
        <v>77.692013131802923</v>
      </c>
      <c r="P221" s="4">
        <f>DCO!X245</f>
        <v>96.908960582555551</v>
      </c>
      <c r="Q221" s="4">
        <f>'Poultry Fat'!X245</f>
        <v>99.128978167428613</v>
      </c>
      <c r="R221" s="4">
        <f>UCO!X245</f>
        <v>330.653862248</v>
      </c>
      <c r="S221" s="4">
        <f>'Yellow Grease'!X245</f>
        <v>359.60109305031256</v>
      </c>
      <c r="V221" s="12" t="str">
        <f t="shared" si="8"/>
        <v>YES</v>
      </c>
      <c r="W221" s="12" t="str">
        <f t="shared" si="8"/>
        <v>NO</v>
      </c>
      <c r="X221" s="12" t="str">
        <f t="shared" si="8"/>
        <v>NO</v>
      </c>
      <c r="Y221" s="12" t="str">
        <f t="shared" si="8"/>
        <v>NO</v>
      </c>
      <c r="Z221" s="12" t="str">
        <f t="shared" si="8"/>
        <v>NO</v>
      </c>
      <c r="AA221" s="12" t="str">
        <f t="shared" si="8"/>
        <v>NO</v>
      </c>
    </row>
    <row r="222" spans="1:27" x14ac:dyDescent="0.2">
      <c r="A222" s="11">
        <f t="shared" si="7"/>
        <v>45177</v>
      </c>
      <c r="B222" s="4">
        <f>'Soybean Oil'!X246/'Feedstock Conversions'!B$5</f>
        <v>13.290304169818244</v>
      </c>
      <c r="C222" s="4">
        <f>M222/'Feedstock Conversions'!$B$6</f>
        <v>16.200882420498768</v>
      </c>
      <c r="D222" s="4">
        <f>BFT!X246/'Feedstock Conversions'!B$7</f>
        <v>4.5118438667327023</v>
      </c>
      <c r="E222" s="4">
        <f>CWG!X246/'Feedstock Conversions'!B$9</f>
        <v>7.3192456180589698</v>
      </c>
      <c r="F222" s="4">
        <f>DCO!X246/'Feedstock Conversions'!B$8</f>
        <v>10.224402529672396</v>
      </c>
      <c r="G222" s="4">
        <f>'Poultry Fat'!X246/'Feedstock Conversions'!B$10</f>
        <v>11.851867627554686</v>
      </c>
      <c r="H222" s="4">
        <f>UCO!X246/'Feedstock Conversions'!B$4</f>
        <v>40.899989561173541</v>
      </c>
      <c r="I222" s="4">
        <f>'Yellow Grease'!X246/'Feedstock Conversions'!B$3</f>
        <v>41.940821873552387</v>
      </c>
      <c r="J222" s="4">
        <f t="shared" si="9"/>
        <v>31.716419343879991</v>
      </c>
      <c r="L222" s="4">
        <f>'Soybean Oil'!X246</f>
        <v>99.677281273636822</v>
      </c>
      <c r="M222" s="4">
        <f>'Canola Oil'!N246</f>
        <v>122.31666227476569</v>
      </c>
      <c r="N222" s="4">
        <f>BFT!X246</f>
        <v>42.321095469952752</v>
      </c>
      <c r="O222" s="4">
        <f>CWG!X246</f>
        <v>68.617927669302844</v>
      </c>
      <c r="P222" s="4">
        <f>DCO!X246</f>
        <v>94.06450327298603</v>
      </c>
      <c r="Q222" s="4">
        <f>'Poultry Fat'!X246</f>
        <v>96.250992314642872</v>
      </c>
      <c r="R222" s="4">
        <f>UCO!X246</f>
        <v>327.60891638500004</v>
      </c>
      <c r="S222" s="4">
        <f>'Yellow Grease'!X246</f>
        <v>356.4969859251953</v>
      </c>
      <c r="V222" s="12" t="str">
        <f t="shared" si="8"/>
        <v>YES</v>
      </c>
      <c r="W222" s="12" t="str">
        <f t="shared" si="8"/>
        <v>YES</v>
      </c>
      <c r="X222" s="12" t="str">
        <f t="shared" si="8"/>
        <v>YES</v>
      </c>
      <c r="Y222" s="12" t="str">
        <f t="shared" si="8"/>
        <v>YES</v>
      </c>
      <c r="Z222" s="12" t="str">
        <f t="shared" si="8"/>
        <v>NO</v>
      </c>
      <c r="AA222" s="12" t="str">
        <f t="shared" si="8"/>
        <v>NO</v>
      </c>
    </row>
    <row r="223" spans="1:27" x14ac:dyDescent="0.2">
      <c r="A223" s="11">
        <f t="shared" si="7"/>
        <v>45184</v>
      </c>
      <c r="B223" s="4">
        <f>'Soybean Oil'!X247/'Feedstock Conversions'!B$5</f>
        <v>19.907925769170092</v>
      </c>
      <c r="C223" s="4">
        <f>M223/'Feedstock Conversions'!$B$6</f>
        <v>23.256746566705292</v>
      </c>
      <c r="D223" s="4">
        <f>BFT!X247/'Feedstock Conversions'!B$7</f>
        <v>8.8057457820506393</v>
      </c>
      <c r="E223" s="4">
        <f>CWG!X247/'Feedstock Conversions'!B$9</f>
        <v>11.395366008725638</v>
      </c>
      <c r="F223" s="4">
        <f>DCO!X247/'Feedstock Conversions'!B$8</f>
        <v>14.691780480036241</v>
      </c>
      <c r="G223" s="4">
        <f>'Poultry Fat'!X247/'Feedstock Conversions'!B$10</f>
        <v>16.911208419878687</v>
      </c>
      <c r="H223" s="4">
        <f>UCO!X247/'Feedstock Conversions'!B$4</f>
        <v>45.171694930337075</v>
      </c>
      <c r="I223" s="4">
        <f>'Yellow Grease'!X247/'Feedstock Conversions'!B$3</f>
        <v>46.200346726801477</v>
      </c>
      <c r="J223" s="4">
        <f t="shared" si="9"/>
        <v>31.508566246765234</v>
      </c>
      <c r="L223" s="4">
        <f>'Soybean Oil'!X247</f>
        <v>149.30944326877568</v>
      </c>
      <c r="M223" s="4">
        <f>'Canola Oil'!N247</f>
        <v>175.58843657862496</v>
      </c>
      <c r="N223" s="4">
        <f>BFT!X247</f>
        <v>82.597895435634996</v>
      </c>
      <c r="O223" s="4">
        <f>CWG!X247</f>
        <v>106.83155633180286</v>
      </c>
      <c r="P223" s="4">
        <f>DCO!X247</f>
        <v>135.16438041633342</v>
      </c>
      <c r="Q223" s="4">
        <f>'Poultry Fat'!X247</f>
        <v>137.33874211257148</v>
      </c>
      <c r="R223" s="4">
        <f>UCO!X247</f>
        <v>361.82527639199998</v>
      </c>
      <c r="S223" s="4">
        <f>'Yellow Grease'!X247</f>
        <v>392.70294717781258</v>
      </c>
      <c r="V223" s="12" t="str">
        <f t="shared" si="8"/>
        <v>YES</v>
      </c>
      <c r="W223" s="12" t="str">
        <f t="shared" si="8"/>
        <v>YES</v>
      </c>
      <c r="X223" s="12" t="str">
        <f t="shared" si="8"/>
        <v>YES</v>
      </c>
      <c r="Y223" s="12" t="str">
        <f t="shared" si="8"/>
        <v>YES</v>
      </c>
      <c r="Z223" s="12" t="str">
        <f t="shared" si="8"/>
        <v>NO</v>
      </c>
      <c r="AA223" s="12" t="str">
        <f t="shared" si="8"/>
        <v>NO</v>
      </c>
    </row>
    <row r="224" spans="1:27" x14ac:dyDescent="0.2">
      <c r="A224" s="11">
        <f t="shared" si="7"/>
        <v>45191</v>
      </c>
      <c r="B224" s="4">
        <f>'Soybean Oil'!X248/'Feedstock Conversions'!B$5</f>
        <v>17.162135070651569</v>
      </c>
      <c r="C224" s="4">
        <f>M224/'Feedstock Conversions'!$B$6</f>
        <v>19.871695572052996</v>
      </c>
      <c r="D224" s="4">
        <f>BFT!X248/'Feedstock Conversions'!B$7</f>
        <v>4.4561733842659486</v>
      </c>
      <c r="E224" s="4">
        <f>CWG!X248/'Feedstock Conversions'!B$9</f>
        <v>6.6625098700589902</v>
      </c>
      <c r="F224" s="4">
        <f>DCO!X248/'Feedstock Conversions'!B$8</f>
        <v>10.811715958164255</v>
      </c>
      <c r="G224" s="4">
        <f>'Poultry Fat'!X248/'Feedstock Conversions'!B$10</f>
        <v>12.478463059389201</v>
      </c>
      <c r="H224" s="4">
        <f>UCO!X248/'Feedstock Conversions'!B$4</f>
        <v>39.21485893832709</v>
      </c>
      <c r="I224" s="4">
        <f>'Yellow Grease'!X248/'Feedstock Conversions'!B$3</f>
        <v>39.572233032058818</v>
      </c>
      <c r="J224" s="4">
        <f t="shared" si="9"/>
        <v>28.760517073894562</v>
      </c>
      <c r="L224" s="4">
        <f>'Soybean Oil'!X248</f>
        <v>128.71601302988677</v>
      </c>
      <c r="M224" s="4">
        <f>'Canola Oil'!N248</f>
        <v>150.03130156900011</v>
      </c>
      <c r="N224" s="4">
        <f>BFT!X248</f>
        <v>41.798906344414604</v>
      </c>
      <c r="O224" s="4">
        <f>CWG!X248</f>
        <v>62.461030031803034</v>
      </c>
      <c r="P224" s="4">
        <f>DCO!X248</f>
        <v>99.46778681511114</v>
      </c>
      <c r="Q224" s="4">
        <f>'Poultry Fat'!X248</f>
        <v>101.33967824914293</v>
      </c>
      <c r="R224" s="4">
        <f>UCO!X248</f>
        <v>314.111020096</v>
      </c>
      <c r="S224" s="4">
        <f>'Yellow Grease'!X248</f>
        <v>336.36398077249999</v>
      </c>
      <c r="V224" s="12" t="str">
        <f t="shared" si="8"/>
        <v>YES</v>
      </c>
      <c r="W224" s="12" t="str">
        <f t="shared" si="8"/>
        <v>YES</v>
      </c>
      <c r="X224" s="12" t="str">
        <f t="shared" si="8"/>
        <v>YES</v>
      </c>
      <c r="Y224" s="12" t="str">
        <f t="shared" si="8"/>
        <v>YES</v>
      </c>
      <c r="Z224" s="12" t="str">
        <f t="shared" si="8"/>
        <v>NO</v>
      </c>
      <c r="AA224" s="12" t="str">
        <f t="shared" si="8"/>
        <v>NO</v>
      </c>
    </row>
    <row r="225" spans="1:27" x14ac:dyDescent="0.2">
      <c r="A225" s="11">
        <f t="shared" si="7"/>
        <v>45198</v>
      </c>
      <c r="B225" s="4">
        <f>'Soybean Oil'!X249/'Feedstock Conversions'!B$5</f>
        <v>15.589924379170089</v>
      </c>
      <c r="C225" s="4">
        <f>M225/'Feedstock Conversions'!$B$6</f>
        <v>17.468539512342719</v>
      </c>
      <c r="D225" s="4">
        <f>BFT!X249/'Feedstock Conversions'!B$7</f>
        <v>2.3891183604522177</v>
      </c>
      <c r="E225" s="4">
        <f>CWG!X249/'Feedstock Conversions'!B$9</f>
        <v>6.4953074860589917</v>
      </c>
      <c r="F225" s="4">
        <f>DCO!X249/'Feedstock Conversions'!B$8</f>
        <v>8.9040185882427512</v>
      </c>
      <c r="G225" s="4">
        <f>'Poultry Fat'!X249/'Feedstock Conversions'!B$10</f>
        <v>10.332451738859939</v>
      </c>
      <c r="H225" s="4">
        <f>UCO!X249/'Feedstock Conversions'!B$4</f>
        <v>35.117841084144814</v>
      </c>
      <c r="I225" s="4">
        <f>'Yellow Grease'!X249/'Feedstock Conversions'!B$3</f>
        <v>35.336867388805146</v>
      </c>
      <c r="J225" s="4">
        <f t="shared" si="9"/>
        <v>26.432848800562397</v>
      </c>
      <c r="L225" s="4">
        <f>'Soybean Oil'!X249</f>
        <v>116.92443284377566</v>
      </c>
      <c r="M225" s="4">
        <f>'Canola Oil'!N249</f>
        <v>131.88747331818752</v>
      </c>
      <c r="N225" s="4">
        <f>BFT!X249</f>
        <v>22.409930221041805</v>
      </c>
      <c r="O225" s="4">
        <f>CWG!X249</f>
        <v>60.893507681803044</v>
      </c>
      <c r="P225" s="4">
        <f>DCO!X249</f>
        <v>81.916971011833311</v>
      </c>
      <c r="Q225" s="4">
        <f>'Poultry Fat'!X249</f>
        <v>83.911562646571383</v>
      </c>
      <c r="R225" s="4">
        <f>UCO!X249</f>
        <v>281.29390708399995</v>
      </c>
      <c r="S225" s="4">
        <f>'Yellow Grease'!X249</f>
        <v>300.36337280484372</v>
      </c>
      <c r="V225" s="12" t="str">
        <f t="shared" si="8"/>
        <v>YES</v>
      </c>
      <c r="W225" s="12" t="str">
        <f t="shared" si="8"/>
        <v>YES</v>
      </c>
      <c r="X225" s="12" t="str">
        <f t="shared" si="8"/>
        <v>YES</v>
      </c>
      <c r="Y225" s="12" t="str">
        <f t="shared" si="8"/>
        <v>YES</v>
      </c>
      <c r="Z225" s="12" t="str">
        <f t="shared" si="8"/>
        <v>NO</v>
      </c>
      <c r="AA225" s="12" t="str">
        <f t="shared" si="8"/>
        <v>NO</v>
      </c>
    </row>
    <row r="226" spans="1:27" x14ac:dyDescent="0.2">
      <c r="A226" s="11">
        <f t="shared" si="7"/>
        <v>45205</v>
      </c>
      <c r="B226" s="4">
        <f>'Soybean Oil'!X250/'Feedstock Conversions'!B$5</f>
        <v>12.490269576058639</v>
      </c>
      <c r="C226" s="4">
        <f>M226/'Feedstock Conversions'!$B$6</f>
        <v>14.807726330339404</v>
      </c>
      <c r="D226" s="4">
        <f>BFT!X250/'Feedstock Conversions'!B$7</f>
        <v>-0.12344017775796982</v>
      </c>
      <c r="E226" s="4">
        <f>CWG!X250/'Feedstock Conversions'!B$9</f>
        <v>4.6790383142067977</v>
      </c>
      <c r="F226" s="4">
        <f>DCO!X250/'Feedstock Conversions'!B$8</f>
        <v>6.4009661945350231</v>
      </c>
      <c r="G226" s="4">
        <f>'Poultry Fat'!X250/'Feedstock Conversions'!B$10</f>
        <v>7.5130512411130255</v>
      </c>
      <c r="H226" s="4">
        <f>UCO!X250/'Feedstock Conversions'!B$4</f>
        <v>25.493098179775284</v>
      </c>
      <c r="I226" s="4">
        <f>'Yellow Grease'!X250/'Feedstock Conversions'!B$3</f>
        <v>30.20021084568015</v>
      </c>
      <c r="J226" s="4">
        <f t="shared" si="9"/>
        <v>23.799244651145127</v>
      </c>
      <c r="L226" s="4">
        <f>'Soybean Oil'!X250</f>
        <v>93.677021820439791</v>
      </c>
      <c r="M226" s="4">
        <f>'Canola Oil'!N250</f>
        <v>111.7983337940625</v>
      </c>
      <c r="N226" s="4">
        <f>BFT!X250</f>
        <v>-1.157868867369757</v>
      </c>
      <c r="O226" s="4">
        <f>CWG!X250</f>
        <v>43.865984195688725</v>
      </c>
      <c r="P226" s="4">
        <f>DCO!X250</f>
        <v>58.888888989722204</v>
      </c>
      <c r="Q226" s="4">
        <f>'Poultry Fat'!X250</f>
        <v>61.014741304285735</v>
      </c>
      <c r="R226" s="4">
        <f>UCO!X250</f>
        <v>204.19971642000002</v>
      </c>
      <c r="S226" s="4">
        <f>'Yellow Grease'!X250</f>
        <v>256.70179218828127</v>
      </c>
      <c r="V226" s="12" t="str">
        <f t="shared" si="8"/>
        <v>YES</v>
      </c>
      <c r="W226" s="12" t="str">
        <f t="shared" si="8"/>
        <v>YES</v>
      </c>
      <c r="X226" s="12" t="str">
        <f t="shared" si="8"/>
        <v>YES</v>
      </c>
      <c r="Y226" s="12" t="str">
        <f t="shared" si="8"/>
        <v>YES</v>
      </c>
      <c r="Z226" s="12" t="str">
        <f t="shared" si="8"/>
        <v>NO</v>
      </c>
      <c r="AA226" s="12" t="str">
        <f t="shared" si="8"/>
        <v>NO</v>
      </c>
    </row>
    <row r="227" spans="1:27" x14ac:dyDescent="0.2">
      <c r="A227" s="11">
        <f t="shared" si="7"/>
        <v>45212</v>
      </c>
      <c r="B227" s="4">
        <f>'Soybean Oil'!X251/'Feedstock Conversions'!B$5</f>
        <v>10.519199954577152</v>
      </c>
      <c r="C227" s="4">
        <f>M227/'Feedstock Conversions'!$B$6</f>
        <v>12.412769526183773</v>
      </c>
      <c r="D227" s="4">
        <f>BFT!X251/'Feedstock Conversions'!B$7</f>
        <v>0.4003563529311932</v>
      </c>
      <c r="E227" s="4">
        <f>CWG!X251/'Feedstock Conversions'!B$9</f>
        <v>6.6431892582068031</v>
      </c>
      <c r="F227" s="4">
        <f>DCO!X251/'Feedstock Conversions'!B$8</f>
        <v>4.1151370755374446</v>
      </c>
      <c r="G227" s="4">
        <f>'Poultry Fat'!X251/'Feedstock Conversions'!B$10</f>
        <v>4.9102157744987371</v>
      </c>
      <c r="H227" s="4">
        <f>UCO!X251/'Feedstock Conversions'!B$4</f>
        <v>28.514694133832705</v>
      </c>
      <c r="I227" s="4">
        <f>'Yellow Grease'!X251/'Feedstock Conversions'!B$3</f>
        <v>27.492052440128674</v>
      </c>
      <c r="J227" s="4">
        <f t="shared" si="9"/>
        <v>23.37691536459123</v>
      </c>
      <c r="L227" s="4">
        <f>'Soybean Oil'!X251</f>
        <v>78.893999659328642</v>
      </c>
      <c r="M227" s="4">
        <f>'Canola Oil'!N251</f>
        <v>93.71640992268749</v>
      </c>
      <c r="N227" s="4">
        <f>BFT!X251</f>
        <v>3.7553425904945925</v>
      </c>
      <c r="O227" s="4">
        <f>CWG!X251</f>
        <v>62.279899295688779</v>
      </c>
      <c r="P227" s="4">
        <f>DCO!X251</f>
        <v>37.859261094944486</v>
      </c>
      <c r="Q227" s="4">
        <f>'Poultry Fat'!X251</f>
        <v>39.876680673999999</v>
      </c>
      <c r="R227" s="4">
        <f>UCO!X251</f>
        <v>228.40270001199997</v>
      </c>
      <c r="S227" s="4">
        <f>'Yellow Grease'!X251</f>
        <v>233.68244574109372</v>
      </c>
      <c r="V227" s="12" t="str">
        <f t="shared" si="8"/>
        <v>YES</v>
      </c>
      <c r="W227" s="12" t="str">
        <f t="shared" si="8"/>
        <v>YES</v>
      </c>
      <c r="X227" s="12" t="str">
        <f t="shared" si="8"/>
        <v>YES</v>
      </c>
      <c r="Y227" s="12" t="str">
        <f t="shared" si="8"/>
        <v>YES</v>
      </c>
      <c r="Z227" s="12" t="str">
        <f t="shared" si="8"/>
        <v>NO</v>
      </c>
      <c r="AA227" s="12" t="str">
        <f t="shared" si="8"/>
        <v>NO</v>
      </c>
    </row>
    <row r="228" spans="1:27" x14ac:dyDescent="0.2">
      <c r="A228" s="11">
        <f t="shared" si="7"/>
        <v>45219</v>
      </c>
      <c r="B228" s="4">
        <f>'Soybean Oil'!X252/'Feedstock Conversions'!B$5</f>
        <v>10.717537894947524</v>
      </c>
      <c r="C228" s="4">
        <f>M228/'Feedstock Conversions'!$B$6</f>
        <v>12.446846765596023</v>
      </c>
      <c r="D228" s="4">
        <f>BFT!X252/'Feedstock Conversions'!B$7</f>
        <v>6.2463628482566529</v>
      </c>
      <c r="E228" s="4">
        <f>CWG!X252/'Feedstock Conversions'!B$9</f>
        <v>9.9244281862068</v>
      </c>
      <c r="F228" s="4">
        <f>DCO!X252/'Feedstock Conversions'!B$8</f>
        <v>6.0718491329227042</v>
      </c>
      <c r="G228" s="4">
        <f>'Poultry Fat'!X252/'Feedstock Conversions'!B$10</f>
        <v>7.115969378502383</v>
      </c>
      <c r="H228" s="4">
        <f>UCO!X252/'Feedstock Conversions'!B$4</f>
        <v>32.447628266666669</v>
      </c>
      <c r="I228" s="4">
        <f>'Yellow Grease'!X252/'Feedstock Conversions'!B$3</f>
        <v>30.152842719191177</v>
      </c>
      <c r="J228" s="4">
        <f t="shared" si="9"/>
        <v>24.080993586268473</v>
      </c>
      <c r="L228" s="4">
        <f>'Soybean Oil'!X252</f>
        <v>80.38153421210643</v>
      </c>
      <c r="M228" s="4">
        <f>'Canola Oil'!N252</f>
        <v>93.973693080249973</v>
      </c>
      <c r="N228" s="4">
        <f>BFT!X252</f>
        <v>58.590883516647409</v>
      </c>
      <c r="O228" s="4">
        <f>CWG!X252</f>
        <v>93.041514245688745</v>
      </c>
      <c r="P228" s="4">
        <f>DCO!X252</f>
        <v>55.861012022888872</v>
      </c>
      <c r="Q228" s="4">
        <f>'Poultry Fat'!X252</f>
        <v>57.789973317714271</v>
      </c>
      <c r="R228" s="4">
        <f>UCO!X252</f>
        <v>259.90550241599999</v>
      </c>
      <c r="S228" s="4">
        <f>'Yellow Grease'!X252</f>
        <v>256.29916311312502</v>
      </c>
      <c r="V228" s="12" t="str">
        <f t="shared" si="8"/>
        <v>YES</v>
      </c>
      <c r="W228" s="12" t="str">
        <f t="shared" si="8"/>
        <v>NO</v>
      </c>
      <c r="X228" s="12" t="str">
        <f t="shared" si="8"/>
        <v>YES</v>
      </c>
      <c r="Y228" s="12" t="str">
        <f t="shared" si="8"/>
        <v>YES</v>
      </c>
      <c r="Z228" s="12" t="str">
        <f t="shared" si="8"/>
        <v>NO</v>
      </c>
      <c r="AA228" s="12" t="str">
        <f t="shared" si="8"/>
        <v>NO</v>
      </c>
    </row>
    <row r="229" spans="1:27" x14ac:dyDescent="0.2">
      <c r="A229" s="11">
        <f t="shared" si="7"/>
        <v>45226</v>
      </c>
      <c r="B229" s="4">
        <f>'Soybean Oil'!X253/'Feedstock Conversions'!B$5</f>
        <v>10.8802893942068</v>
      </c>
      <c r="C229" s="4">
        <f>M229/'Feedstock Conversions'!$B$6</f>
        <v>12.302957574139066</v>
      </c>
      <c r="D229" s="4">
        <f>BFT!X253/'Feedstock Conversions'!B$7</f>
        <v>5.4675117326048701</v>
      </c>
      <c r="E229" s="4">
        <f>CWG!X253/'Feedstock Conversions'!B$9</f>
        <v>11.235385882206799</v>
      </c>
      <c r="F229" s="4">
        <f>DCO!X253/'Feedstock Conversions'!B$8</f>
        <v>4.072641533260871</v>
      </c>
      <c r="G229" s="4">
        <f>'Poultry Fat'!X253/'Feedstock Conversions'!B$10</f>
        <v>4.8539936394782446</v>
      </c>
      <c r="H229" s="4">
        <f>UCO!X253/'Feedstock Conversions'!B$4</f>
        <v>32.093919518601744</v>
      </c>
      <c r="I229" s="4">
        <f>'Yellow Grease'!X253/'Feedstock Conversions'!B$3</f>
        <v>31.656851299926476</v>
      </c>
      <c r="J229" s="4">
        <f t="shared" si="9"/>
        <v>27.584209766665605</v>
      </c>
      <c r="L229" s="4">
        <f>'Soybean Oil'!X253</f>
        <v>81.602170456550994</v>
      </c>
      <c r="M229" s="4">
        <f>'Canola Oil'!N253</f>
        <v>92.887329684749943</v>
      </c>
      <c r="N229" s="4">
        <f>BFT!X253</f>
        <v>51.285260051833689</v>
      </c>
      <c r="O229" s="4">
        <f>CWG!X253</f>
        <v>105.33174264568873</v>
      </c>
      <c r="P229" s="4">
        <f>DCO!X253</f>
        <v>37.46830210600001</v>
      </c>
      <c r="Q229" s="4">
        <f>'Poultry Fat'!X253</f>
        <v>39.420091345142737</v>
      </c>
      <c r="R229" s="4">
        <f>UCO!X253</f>
        <v>257.07229534399994</v>
      </c>
      <c r="S229" s="4">
        <f>'Yellow Grease'!X253</f>
        <v>269.08323604937505</v>
      </c>
      <c r="V229" s="12" t="str">
        <f t="shared" si="8"/>
        <v>YES</v>
      </c>
      <c r="W229" s="12" t="str">
        <f t="shared" si="8"/>
        <v>NO</v>
      </c>
      <c r="X229" s="12" t="str">
        <f t="shared" si="8"/>
        <v>YES</v>
      </c>
      <c r="Y229" s="12" t="str">
        <f t="shared" si="8"/>
        <v>YES</v>
      </c>
      <c r="Z229" s="12" t="str">
        <f t="shared" si="8"/>
        <v>NO</v>
      </c>
      <c r="AA229" s="12" t="str">
        <f t="shared" si="8"/>
        <v>NO</v>
      </c>
    </row>
    <row r="230" spans="1:27" x14ac:dyDescent="0.2">
      <c r="A230" s="11">
        <f t="shared" si="7"/>
        <v>45233</v>
      </c>
      <c r="B230" s="4">
        <f>'Soybean Oil'!X254/'Feedstock Conversions'!B$5</f>
        <v>9.3303742267993819</v>
      </c>
      <c r="C230" s="4">
        <f>M230/'Feedstock Conversions'!$B$6</f>
        <v>12.197161097913904</v>
      </c>
      <c r="D230" s="4">
        <f>BFT!X254/'Feedstock Conversions'!B$7</f>
        <v>6.1400465444584338</v>
      </c>
      <c r="E230" s="4">
        <f>CWG!X254/'Feedstock Conversions'!B$9</f>
        <v>11.797810244873466</v>
      </c>
      <c r="F230" s="4">
        <f>DCO!X254/'Feedstock Conversions'!B$8</f>
        <v>2.9886513249033815</v>
      </c>
      <c r="G230" s="4">
        <f>'Poultry Fat'!X254/'Feedstock Conversions'!B$10</f>
        <v>3.6288147481976796</v>
      </c>
      <c r="H230" s="4">
        <f>UCO!X254/'Feedstock Conversions'!B$4</f>
        <v>33.31748917253433</v>
      </c>
      <c r="I230" s="4">
        <f>'Yellow Grease'!X254/'Feedstock Conversions'!B$3</f>
        <v>32.427918704191185</v>
      </c>
      <c r="J230" s="4">
        <f t="shared" si="9"/>
        <v>29.439267379287806</v>
      </c>
      <c r="L230" s="4">
        <f>'Soybean Oil'!X254</f>
        <v>69.977806700995359</v>
      </c>
      <c r="M230" s="4">
        <f>'Canola Oil'!N254</f>
        <v>92.088566289249968</v>
      </c>
      <c r="N230" s="4">
        <f>BFT!X254</f>
        <v>57.593636587020114</v>
      </c>
      <c r="O230" s="4">
        <f>CWG!X254</f>
        <v>110.60447104568874</v>
      </c>
      <c r="P230" s="4">
        <f>DCO!X254</f>
        <v>27.495592189111107</v>
      </c>
      <c r="Q230" s="4">
        <f>'Poultry Fat'!X254</f>
        <v>29.470209372571389</v>
      </c>
      <c r="R230" s="4">
        <f>UCO!X254</f>
        <v>266.87308827199996</v>
      </c>
      <c r="S230" s="4">
        <f>'Yellow Grease'!X254</f>
        <v>275.63730898562505</v>
      </c>
      <c r="V230" s="12" t="str">
        <f t="shared" si="8"/>
        <v>YES</v>
      </c>
      <c r="W230" s="12" t="str">
        <f t="shared" si="8"/>
        <v>NO</v>
      </c>
      <c r="X230" s="12" t="str">
        <f t="shared" si="8"/>
        <v>YES</v>
      </c>
      <c r="Y230" s="12" t="str">
        <f t="shared" si="8"/>
        <v>YES</v>
      </c>
      <c r="Z230" s="12" t="str">
        <f t="shared" si="8"/>
        <v>NO</v>
      </c>
      <c r="AA230" s="12" t="str">
        <f t="shared" si="8"/>
        <v>NO</v>
      </c>
    </row>
    <row r="231" spans="1:27" x14ac:dyDescent="0.2">
      <c r="A231" s="11">
        <f t="shared" si="7"/>
        <v>45240</v>
      </c>
      <c r="B231" s="4">
        <f>'Soybean Oil'!X255/'Feedstock Conversions'!B$5</f>
        <v>8.195442458280862</v>
      </c>
      <c r="C231" s="4">
        <f>M231/'Feedstock Conversions'!$B$6</f>
        <v>10.885473761614229</v>
      </c>
      <c r="D231" s="4">
        <f>BFT!X255/'Feedstock Conversions'!B$7</f>
        <v>5.2849104386527301</v>
      </c>
      <c r="E231" s="4">
        <f>CWG!X255/'Feedstock Conversions'!B$9</f>
        <v>11.970000778206796</v>
      </c>
      <c r="F231" s="4">
        <f>DCO!X255/'Feedstock Conversions'!B$8</f>
        <v>2.4823707260205321</v>
      </c>
      <c r="G231" s="4">
        <f>'Poultry Fat'!X255/'Feedstock Conversions'!B$10</f>
        <v>3.046494617381394</v>
      </c>
      <c r="H231" s="4">
        <f>UCO!X255/'Feedstock Conversions'!B$4</f>
        <v>33.833986937827724</v>
      </c>
      <c r="I231" s="4">
        <f>'Yellow Grease'!X255/'Feedstock Conversions'!B$3</f>
        <v>33.173774242334559</v>
      </c>
      <c r="J231" s="4">
        <f t="shared" si="9"/>
        <v>30.691403516314026</v>
      </c>
      <c r="L231" s="4">
        <f>'Soybean Oil'!X255</f>
        <v>61.465818437106464</v>
      </c>
      <c r="M231" s="4">
        <f>'Canola Oil'!N255</f>
        <v>82.18532690018742</v>
      </c>
      <c r="N231" s="4">
        <f>BFT!X255</f>
        <v>49.572459914562614</v>
      </c>
      <c r="O231" s="4">
        <f>CWG!X255</f>
        <v>112.2187572956887</v>
      </c>
      <c r="P231" s="4">
        <f>DCO!X255</f>
        <v>22.837810679388895</v>
      </c>
      <c r="Q231" s="4">
        <f>'Poultry Fat'!X255</f>
        <v>24.7410905368572</v>
      </c>
      <c r="R231" s="4">
        <f>UCO!X255</f>
        <v>271.01023537200007</v>
      </c>
      <c r="S231" s="4">
        <f>'Yellow Grease'!X255</f>
        <v>281.97708105984373</v>
      </c>
      <c r="V231" s="12" t="str">
        <f t="shared" si="8"/>
        <v>YES</v>
      </c>
      <c r="W231" s="12" t="str">
        <f t="shared" si="8"/>
        <v>NO</v>
      </c>
      <c r="X231" s="12" t="str">
        <f t="shared" si="8"/>
        <v>YES</v>
      </c>
      <c r="Y231" s="12" t="str">
        <f t="shared" si="8"/>
        <v>YES</v>
      </c>
      <c r="Z231" s="12" t="str">
        <f t="shared" si="8"/>
        <v>NO</v>
      </c>
      <c r="AA231" s="12" t="str">
        <f t="shared" si="8"/>
        <v>NO</v>
      </c>
    </row>
    <row r="232" spans="1:27" x14ac:dyDescent="0.2">
      <c r="A232" s="11">
        <f t="shared" si="7"/>
        <v>45247</v>
      </c>
      <c r="B232" s="4">
        <f>'Soybean Oil'!X256/'Feedstock Conversions'!B$5</f>
        <v>8.408458364391981</v>
      </c>
      <c r="C232" s="4">
        <f>M232/'Feedstock Conversions'!$B$6</f>
        <v>11.03661208788494</v>
      </c>
      <c r="D232" s="4">
        <f>BFT!X256/'Feedstock Conversions'!B$7</f>
        <v>8.8541610357047045</v>
      </c>
      <c r="E232" s="4">
        <f>CWG!X256/'Feedstock Conversions'!B$9</f>
        <v>14.7384053462068</v>
      </c>
      <c r="F232" s="4">
        <f>DCO!X256/'Feedstock Conversions'!B$8</f>
        <v>4.5167584315187224</v>
      </c>
      <c r="G232" s="4">
        <f>'Poultry Fat'!X256/'Feedstock Conversions'!B$10</f>
        <v>5.3516618302378651</v>
      </c>
      <c r="H232" s="4">
        <f>UCO!X256/'Feedstock Conversions'!B$4</f>
        <v>39.024431528838953</v>
      </c>
      <c r="I232" s="4">
        <f>'Yellow Grease'!X256/'Feedstock Conversions'!B$3</f>
        <v>36.009011145340082</v>
      </c>
      <c r="J232" s="4">
        <f t="shared" si="9"/>
        <v>31.492252713821358</v>
      </c>
      <c r="L232" s="4">
        <f>'Soybean Oil'!X256</f>
        <v>63.06343773293986</v>
      </c>
      <c r="M232" s="4">
        <f>'Canola Oil'!N256</f>
        <v>83.326421263531302</v>
      </c>
      <c r="N232" s="4">
        <f>BFT!X256</f>
        <v>83.052030514910143</v>
      </c>
      <c r="O232" s="4">
        <f>CWG!X256</f>
        <v>138.17255012068875</v>
      </c>
      <c r="P232" s="4">
        <f>DCO!X256</f>
        <v>41.554177569972239</v>
      </c>
      <c r="Q232" s="4">
        <f>'Poultry Fat'!X256</f>
        <v>43.461737667000079</v>
      </c>
      <c r="R232" s="4">
        <f>UCO!X256</f>
        <v>312.58569654600001</v>
      </c>
      <c r="S232" s="4">
        <f>'Yellow Grease'!X256</f>
        <v>306.0765947353907</v>
      </c>
      <c r="V232" s="12" t="str">
        <f t="shared" ref="V232:AA247" si="10">IF($L232-N232&gt;$B232-D232,"YES","NO")</f>
        <v>NO</v>
      </c>
      <c r="W232" s="12" t="str">
        <f t="shared" si="10"/>
        <v>NO</v>
      </c>
      <c r="X232" s="12" t="str">
        <f t="shared" si="10"/>
        <v>YES</v>
      </c>
      <c r="Y232" s="12" t="str">
        <f t="shared" si="10"/>
        <v>YES</v>
      </c>
      <c r="Z232" s="12" t="str">
        <f t="shared" si="10"/>
        <v>NO</v>
      </c>
      <c r="AA232" s="12" t="str">
        <f t="shared" si="10"/>
        <v>NO</v>
      </c>
    </row>
    <row r="233" spans="1:27" x14ac:dyDescent="0.2">
      <c r="A233" s="11">
        <f t="shared" si="7"/>
        <v>45254</v>
      </c>
      <c r="B233" s="4">
        <f>'Soybean Oil'!X257/'Feedstock Conversions'!B$5</f>
        <v>8.6754957603178955</v>
      </c>
      <c r="C233" s="4">
        <f>M233/'Feedstock Conversions'!$B$6</f>
        <v>11.62943399840645</v>
      </c>
      <c r="D233" s="4">
        <f>BFT!X257/'Feedstock Conversions'!B$7</f>
        <v>10.052835122389304</v>
      </c>
      <c r="E233" s="4">
        <f>CWG!X257/'Feedstock Conversions'!B$9</f>
        <v>17.088840700873462</v>
      </c>
      <c r="F233" s="4">
        <f>DCO!X257/'Feedstock Conversions'!B$8</f>
        <v>5.7391169901720964</v>
      </c>
      <c r="G233" s="4">
        <f>'Poultry Fat'!X257/'Feedstock Conversions'!B$10</f>
        <v>6.7360497769497014</v>
      </c>
      <c r="H233" s="4">
        <f>UCO!X257/'Feedstock Conversions'!B$4</f>
        <v>40.426258730337068</v>
      </c>
      <c r="I233" s="4">
        <f>'Yellow Grease'!X257/'Feedstock Conversions'!B$3</f>
        <v>37.329434778630514</v>
      </c>
      <c r="J233" s="4">
        <f t="shared" si="9"/>
        <v>31.590317788458417</v>
      </c>
      <c r="L233" s="4">
        <f>'Soybean Oil'!X257</f>
        <v>65.066218202384221</v>
      </c>
      <c r="M233" s="4">
        <f>'Canola Oil'!N257</f>
        <v>87.802226687968698</v>
      </c>
      <c r="N233" s="4">
        <f>BFT!X257</f>
        <v>94.295593448011687</v>
      </c>
      <c r="O233" s="4">
        <f>CWG!X257</f>
        <v>160.2078815706887</v>
      </c>
      <c r="P233" s="4">
        <f>DCO!X257</f>
        <v>52.799876309583283</v>
      </c>
      <c r="Q233" s="4">
        <f>'Poultry Fat'!X257</f>
        <v>54.704582913571357</v>
      </c>
      <c r="R233" s="4">
        <f>UCO!X257</f>
        <v>323.81433242999992</v>
      </c>
      <c r="S233" s="4">
        <f>'Yellow Grease'!X257</f>
        <v>317.30019561835934</v>
      </c>
      <c r="V233" s="12" t="str">
        <f t="shared" si="10"/>
        <v>NO</v>
      </c>
      <c r="W233" s="12" t="str">
        <f t="shared" si="10"/>
        <v>NO</v>
      </c>
      <c r="X233" s="12" t="str">
        <f t="shared" si="10"/>
        <v>YES</v>
      </c>
      <c r="Y233" s="12" t="str">
        <f t="shared" si="10"/>
        <v>YES</v>
      </c>
      <c r="Z233" s="12" t="str">
        <f t="shared" si="10"/>
        <v>NO</v>
      </c>
      <c r="AA233" s="12" t="str">
        <f t="shared" si="10"/>
        <v>NO</v>
      </c>
    </row>
    <row r="234" spans="1:27" x14ac:dyDescent="0.2">
      <c r="A234" s="11">
        <f t="shared" si="7"/>
        <v>45261</v>
      </c>
      <c r="B234" s="4">
        <f>'Soybean Oil'!X258/'Feedstock Conversions'!B$5</f>
        <v>7.6257446743919903</v>
      </c>
      <c r="C234" s="4">
        <f>M234/'Feedstock Conversions'!$B$6</f>
        <v>10.815472821684596</v>
      </c>
      <c r="D234" s="4">
        <f>BFT!X258/'Feedstock Conversions'!B$7</f>
        <v>8.6134649596123989</v>
      </c>
      <c r="E234" s="4">
        <f>CWG!X258/'Feedstock Conversions'!B$9</f>
        <v>16.717287570206807</v>
      </c>
      <c r="F234" s="4">
        <f>DCO!X258/'Feedstock Conversions'!B$8</f>
        <v>5.1889980000513365</v>
      </c>
      <c r="G234" s="4">
        <f>'Poultry Fat'!X258/'Feedstock Conversions'!B$10</f>
        <v>6.1226900087719018</v>
      </c>
      <c r="H234" s="4">
        <f>UCO!X258/'Feedstock Conversions'!B$4</f>
        <v>39.292883605243446</v>
      </c>
      <c r="I234" s="4">
        <f>'Yellow Grease'!X258/'Feedstock Conversions'!B$3</f>
        <v>35.806804811204046</v>
      </c>
      <c r="J234" s="4">
        <f t="shared" si="9"/>
        <v>30.617806811152711</v>
      </c>
      <c r="L234" s="4">
        <f>'Soybean Oil'!X258</f>
        <v>57.193085057939925</v>
      </c>
      <c r="M234" s="4">
        <f>'Canola Oil'!N258</f>
        <v>81.65681980371869</v>
      </c>
      <c r="N234" s="4">
        <f>BFT!X258</f>
        <v>80.794301321164312</v>
      </c>
      <c r="O234" s="4">
        <f>CWG!X258</f>
        <v>156.72457097068883</v>
      </c>
      <c r="P234" s="4">
        <f>DCO!X258</f>
        <v>47.738781600472294</v>
      </c>
      <c r="Q234" s="4">
        <f>'Poultry Fat'!X258</f>
        <v>49.723386009571414</v>
      </c>
      <c r="R234" s="4">
        <f>UCO!X258</f>
        <v>314.73599767799999</v>
      </c>
      <c r="S234" s="4">
        <f>'Yellow Grease'!X258</f>
        <v>304.3578408952344</v>
      </c>
      <c r="V234" s="12" t="str">
        <f t="shared" si="10"/>
        <v>NO</v>
      </c>
      <c r="W234" s="12" t="str">
        <f t="shared" si="10"/>
        <v>NO</v>
      </c>
      <c r="X234" s="12" t="str">
        <f t="shared" si="10"/>
        <v>YES</v>
      </c>
      <c r="Y234" s="12" t="str">
        <f t="shared" si="10"/>
        <v>YES</v>
      </c>
      <c r="Z234" s="12" t="str">
        <f t="shared" si="10"/>
        <v>NO</v>
      </c>
      <c r="AA234" s="12" t="str">
        <f t="shared" si="10"/>
        <v>NO</v>
      </c>
    </row>
    <row r="235" spans="1:27" x14ac:dyDescent="0.2">
      <c r="A235" s="11">
        <f t="shared" si="7"/>
        <v>45268</v>
      </c>
      <c r="B235" s="4">
        <f>'Soybean Oil'!X259/'Feedstock Conversions'!B$5</f>
        <v>5.1749938701327061</v>
      </c>
      <c r="C235" s="4">
        <f>M235/'Feedstock Conversions'!$B$6</f>
        <v>7.8552801098592662</v>
      </c>
      <c r="D235" s="4">
        <f>BFT!X259/'Feedstock Conversions'!B$7</f>
        <v>7.6174208308394808</v>
      </c>
      <c r="E235" s="4">
        <f>CWG!X259/'Feedstock Conversions'!B$9</f>
        <v>15.742959135540131</v>
      </c>
      <c r="F235" s="4">
        <f>DCO!X259/'Feedstock Conversions'!B$8</f>
        <v>1.5714887195229437</v>
      </c>
      <c r="G235" s="4">
        <f>'Poultry Fat'!X259/'Feedstock Conversions'!B$10</f>
        <v>2.0328800519395243</v>
      </c>
      <c r="H235" s="4">
        <f>UCO!X259/'Feedstock Conversions'!B$4</f>
        <v>35.875579201498127</v>
      </c>
      <c r="I235" s="4">
        <f>'Yellow Grease'!X259/'Feedstock Conversions'!B$3</f>
        <v>32.293653546525718</v>
      </c>
      <c r="J235" s="4">
        <f t="shared" si="9"/>
        <v>30.722164827002775</v>
      </c>
      <c r="L235" s="4">
        <f>'Soybean Oil'!X259</f>
        <v>38.812454025995294</v>
      </c>
      <c r="M235" s="4">
        <f>'Canola Oil'!N259</f>
        <v>59.307364829437461</v>
      </c>
      <c r="N235" s="4">
        <f>BFT!X259</f>
        <v>71.451407393274337</v>
      </c>
      <c r="O235" s="4">
        <f>CWG!X259</f>
        <v>147.59024189568873</v>
      </c>
      <c r="P235" s="4">
        <f>DCO!X259</f>
        <v>14.45769621961108</v>
      </c>
      <c r="Q235" s="4">
        <f>'Poultry Fat'!X259</f>
        <v>16.509357715142869</v>
      </c>
      <c r="R235" s="4">
        <f>UCO!X259</f>
        <v>287.36338940399997</v>
      </c>
      <c r="S235" s="4">
        <f>'Yellow Grease'!X259</f>
        <v>274.49605514546863</v>
      </c>
      <c r="V235" s="12" t="str">
        <f t="shared" si="10"/>
        <v>NO</v>
      </c>
      <c r="W235" s="12" t="str">
        <f t="shared" si="10"/>
        <v>NO</v>
      </c>
      <c r="X235" s="12" t="str">
        <f t="shared" si="10"/>
        <v>YES</v>
      </c>
      <c r="Y235" s="12" t="str">
        <f t="shared" si="10"/>
        <v>YES</v>
      </c>
      <c r="Z235" s="12" t="str">
        <f t="shared" si="10"/>
        <v>NO</v>
      </c>
      <c r="AA235" s="12" t="str">
        <f t="shared" si="10"/>
        <v>NO</v>
      </c>
    </row>
    <row r="236" spans="1:27" x14ac:dyDescent="0.2">
      <c r="A236" s="11">
        <f t="shared" si="7"/>
        <v>45275</v>
      </c>
      <c r="B236" s="4">
        <f>'Soybean Oil'!X260/'Feedstock Conversions'!B$5</f>
        <v>4.0220468905030806</v>
      </c>
      <c r="C236" s="4">
        <f>M236/'Feedstock Conversions'!$B$6</f>
        <v>6.612240093675501</v>
      </c>
      <c r="D236" s="4">
        <f>BFT!X260/'Feedstock Conversions'!B$7</f>
        <v>8.623895813194661</v>
      </c>
      <c r="E236" s="4">
        <f>CWG!X260/'Feedstock Conversions'!B$9</f>
        <v>17.542974362206799</v>
      </c>
      <c r="F236" s="4">
        <f>DCO!X260/'Feedstock Conversions'!B$8</f>
        <v>5.4320926256030307E-2</v>
      </c>
      <c r="G236" s="4">
        <f>'Poultry Fat'!X260/'Feedstock Conversions'!B$10</f>
        <v>0.31592523434058822</v>
      </c>
      <c r="H236" s="4">
        <f>UCO!X260/'Feedstock Conversions'!B$4</f>
        <v>34.618821471161041</v>
      </c>
      <c r="I236" s="4">
        <f>'Yellow Grease'!X260/'Feedstock Conversions'!B$3</f>
        <v>32.746894203602942</v>
      </c>
      <c r="J236" s="4">
        <f t="shared" si="9"/>
        <v>32.692573277346909</v>
      </c>
      <c r="L236" s="4">
        <f>'Soybean Oil'!X260</f>
        <v>30.165351678773106</v>
      </c>
      <c r="M236" s="4">
        <f>'Canola Oil'!N260</f>
        <v>49.922412707250032</v>
      </c>
      <c r="N236" s="4">
        <f>BFT!X260</f>
        <v>80.892142727765929</v>
      </c>
      <c r="O236" s="4">
        <f>CWG!X260</f>
        <v>164.46538464568874</v>
      </c>
      <c r="P236" s="4">
        <f>DCO!X260</f>
        <v>0.49975252155547878</v>
      </c>
      <c r="Q236" s="4">
        <f>'Poultry Fat'!X260</f>
        <v>2.5656814822856404</v>
      </c>
      <c r="R236" s="4">
        <f>UCO!X260</f>
        <v>277.29675998399995</v>
      </c>
      <c r="S236" s="4">
        <f>'Yellow Grease'!X260</f>
        <v>278.34860073062498</v>
      </c>
      <c r="V236" s="12" t="str">
        <f t="shared" si="10"/>
        <v>NO</v>
      </c>
      <c r="W236" s="12" t="str">
        <f t="shared" si="10"/>
        <v>NO</v>
      </c>
      <c r="X236" s="12" t="str">
        <f t="shared" si="10"/>
        <v>YES</v>
      </c>
      <c r="Y236" s="12" t="str">
        <f t="shared" si="10"/>
        <v>YES</v>
      </c>
      <c r="Z236" s="12" t="str">
        <f t="shared" si="10"/>
        <v>NO</v>
      </c>
      <c r="AA236" s="12" t="str">
        <f t="shared" si="10"/>
        <v>NO</v>
      </c>
    </row>
    <row r="237" spans="1:27" x14ac:dyDescent="0.2">
      <c r="A237" s="11">
        <f t="shared" si="7"/>
        <v>45282</v>
      </c>
      <c r="B237" s="4">
        <f>'Soybean Oil'!X261/'Feedstock Conversions'!B$5</f>
        <v>8.2385651001327087</v>
      </c>
      <c r="C237" s="4">
        <f>M237/'Feedstock Conversions'!$B$6</f>
        <v>9.836688562831128</v>
      </c>
      <c r="D237" s="4">
        <f>BFT!X261/'Feedstock Conversions'!B$7</f>
        <v>12.169028122728099</v>
      </c>
      <c r="E237" s="4">
        <f>CWG!X261/'Feedstock Conversions'!B$9</f>
        <v>20.805065060873456</v>
      </c>
      <c r="F237" s="4">
        <f>DCO!X261/'Feedstock Conversions'!B$8</f>
        <v>3.1007603126207695</v>
      </c>
      <c r="G237" s="4">
        <f>'Poultry Fat'!X261/'Feedstock Conversions'!B$10</f>
        <v>3.7621411046383715</v>
      </c>
      <c r="H237" s="4">
        <f>UCO!X261/'Feedstock Conversions'!B$4</f>
        <v>37.48896658676653</v>
      </c>
      <c r="I237" s="4">
        <f>'Yellow Grease'!X261/'Feedstock Conversions'!B$3</f>
        <v>35.701938010845588</v>
      </c>
      <c r="J237" s="4">
        <f t="shared" si="9"/>
        <v>32.601177698224816</v>
      </c>
      <c r="L237" s="4">
        <f>'Soybean Oil'!X261</f>
        <v>61.789238250995311</v>
      </c>
      <c r="M237" s="4">
        <f>'Canola Oil'!N261</f>
        <v>74.266998649375012</v>
      </c>
      <c r="N237" s="4">
        <f>BFT!X261</f>
        <v>114.14548379118958</v>
      </c>
      <c r="O237" s="4">
        <f>CWG!X261</f>
        <v>195.04748494568867</v>
      </c>
      <c r="P237" s="4">
        <f>DCO!X261</f>
        <v>28.526994876111075</v>
      </c>
      <c r="Q237" s="4">
        <f>'Poultry Fat'!X261</f>
        <v>30.552974934285658</v>
      </c>
      <c r="R237" s="4">
        <f>UCO!X261</f>
        <v>300.28662235999991</v>
      </c>
      <c r="S237" s="4">
        <f>'Yellow Grease'!X261</f>
        <v>303.46647309218747</v>
      </c>
      <c r="V237" s="12" t="str">
        <f t="shared" si="10"/>
        <v>NO</v>
      </c>
      <c r="W237" s="12" t="str">
        <f t="shared" si="10"/>
        <v>NO</v>
      </c>
      <c r="X237" s="12" t="str">
        <f t="shared" si="10"/>
        <v>YES</v>
      </c>
      <c r="Y237" s="12" t="str">
        <f t="shared" si="10"/>
        <v>YES</v>
      </c>
      <c r="Z237" s="12" t="str">
        <f t="shared" si="10"/>
        <v>NO</v>
      </c>
      <c r="AA237" s="12" t="str">
        <f t="shared" si="10"/>
        <v>NO</v>
      </c>
    </row>
    <row r="238" spans="1:27" x14ac:dyDescent="0.2">
      <c r="A238" s="11">
        <f t="shared" si="7"/>
        <v>45289</v>
      </c>
      <c r="B238" s="4">
        <f>'Soybean Oil'!X262/'Feedstock Conversions'!B$5</f>
        <v>8.8374003894845821</v>
      </c>
      <c r="C238" s="4">
        <f>M238/'Feedstock Conversions'!$B$6</f>
        <v>10.420672107688329</v>
      </c>
      <c r="D238" s="4">
        <f>BFT!X262/'Feedstock Conversions'!B$7</f>
        <v>11.484889440364348</v>
      </c>
      <c r="E238" s="4">
        <f>CWG!X262/'Feedstock Conversions'!B$9</f>
        <v>20.005303227540129</v>
      </c>
      <c r="F238" s="4">
        <f>DCO!X262/'Feedstock Conversions'!B$8</f>
        <v>2.6411432596693847</v>
      </c>
      <c r="G238" s="4">
        <f>'Poultry Fat'!X262/'Feedstock Conversions'!B$10</f>
        <v>3.2304873753331109</v>
      </c>
      <c r="H238" s="4">
        <f>UCO!X262/'Feedstock Conversions'!B$4</f>
        <v>35.926957707240945</v>
      </c>
      <c r="I238" s="4">
        <f>'Yellow Grease'!X262/'Feedstock Conversions'!B$3</f>
        <v>34.211463315877758</v>
      </c>
      <c r="J238" s="4">
        <f t="shared" si="9"/>
        <v>31.570320056208374</v>
      </c>
      <c r="L238" s="4">
        <f>'Soybean Oil'!X262</f>
        <v>66.280502921134371</v>
      </c>
      <c r="M238" s="4">
        <f>'Canola Oil'!N262</f>
        <v>78.676074413046877</v>
      </c>
      <c r="N238" s="4">
        <f>BFT!X262</f>
        <v>107.72826295061759</v>
      </c>
      <c r="O238" s="4">
        <f>CWG!X262</f>
        <v>187.54971775818871</v>
      </c>
      <c r="P238" s="4">
        <f>DCO!X262</f>
        <v>24.298517988958338</v>
      </c>
      <c r="Q238" s="4">
        <f>'Poultry Fat'!X262</f>
        <v>26.235326389642751</v>
      </c>
      <c r="R238" s="4">
        <f>UCO!X262</f>
        <v>287.77493123499994</v>
      </c>
      <c r="S238" s="4">
        <f>'Yellow Grease'!X262</f>
        <v>290.79743818496092</v>
      </c>
      <c r="V238" s="12" t="str">
        <f t="shared" si="10"/>
        <v>NO</v>
      </c>
      <c r="W238" s="12" t="str">
        <f t="shared" si="10"/>
        <v>NO</v>
      </c>
      <c r="X238" s="12" t="str">
        <f t="shared" si="10"/>
        <v>YES</v>
      </c>
      <c r="Y238" s="12" t="str">
        <f t="shared" si="10"/>
        <v>YES</v>
      </c>
      <c r="Z238" s="12" t="str">
        <f t="shared" si="10"/>
        <v>NO</v>
      </c>
      <c r="AA238" s="12" t="str">
        <f t="shared" si="10"/>
        <v>NO</v>
      </c>
    </row>
    <row r="239" spans="1:27" x14ac:dyDescent="0.2">
      <c r="A239" s="11">
        <f t="shared" si="7"/>
        <v>45296</v>
      </c>
      <c r="B239" s="4">
        <f>'Soybean Oil'!X263/'Feedstock Conversions'!B$5</f>
        <v>10.166511407347782</v>
      </c>
      <c r="C239" s="4">
        <f>M239/'Feedstock Conversions'!$B$6</f>
        <v>12.317073332108864</v>
      </c>
      <c r="D239" s="4">
        <f>BFT!X263/'Feedstock Conversions'!B$7</f>
        <v>12.453642319616884</v>
      </c>
      <c r="E239" s="4">
        <f>CWG!X263/'Feedstock Conversions'!B$9</f>
        <v>21.610656499477422</v>
      </c>
      <c r="F239" s="4">
        <f>DCO!X263/'Feedstock Conversions'!B$8</f>
        <v>3.5070005853336408</v>
      </c>
      <c r="G239" s="4">
        <f>'Poultry Fat'!X263/'Feedstock Conversions'!B$10</f>
        <v>4.2078534104735148</v>
      </c>
      <c r="H239" s="4">
        <f>UCO!X263/'Feedstock Conversions'!B$4</f>
        <v>38.119093642322106</v>
      </c>
      <c r="I239" s="4">
        <f>'Yellow Grease'!X263/'Feedstock Conversions'!B$3</f>
        <v>34.975570237017457</v>
      </c>
      <c r="J239" s="4">
        <f t="shared" si="9"/>
        <v>31.468569651683815</v>
      </c>
      <c r="L239" s="4">
        <f>'Soybean Oil'!X263</f>
        <v>76.248835555108371</v>
      </c>
      <c r="M239" s="4">
        <f>'Canola Oil'!N263</f>
        <v>92.993903657421924</v>
      </c>
      <c r="N239" s="4">
        <f>BFT!X263</f>
        <v>116.81516495800639</v>
      </c>
      <c r="O239" s="4">
        <f>CWG!X263</f>
        <v>202.59990468260082</v>
      </c>
      <c r="P239" s="4">
        <f>DCO!X263</f>
        <v>32.264405385069495</v>
      </c>
      <c r="Q239" s="4">
        <f>'Poultry Fat'!X263</f>
        <v>34.172678855357162</v>
      </c>
      <c r="R239" s="4">
        <f>UCO!X263</f>
        <v>305.33394007500004</v>
      </c>
      <c r="S239" s="4">
        <f>'Yellow Grease'!X263</f>
        <v>297.29234701464839</v>
      </c>
      <c r="T239" s="6">
        <f>N239*0.44+R239*0.15+P239*0.12+L239*0.15+((S239*0.25+Q239*0.25+O239*0.25+M239*0.25)*0.14)</f>
        <v>134.4548767695984</v>
      </c>
      <c r="V239" s="12" t="str">
        <f t="shared" si="10"/>
        <v>NO</v>
      </c>
      <c r="W239" s="12" t="str">
        <f t="shared" si="10"/>
        <v>NO</v>
      </c>
      <c r="X239" s="12" t="str">
        <f t="shared" si="10"/>
        <v>YES</v>
      </c>
      <c r="Y239" s="12" t="str">
        <f t="shared" si="10"/>
        <v>YES</v>
      </c>
      <c r="Z239" s="12" t="str">
        <f t="shared" si="10"/>
        <v>NO</v>
      </c>
      <c r="AA239" s="12" t="str">
        <f t="shared" si="10"/>
        <v>NO</v>
      </c>
    </row>
    <row r="240" spans="1:27" x14ac:dyDescent="0.2">
      <c r="A240" s="11">
        <f t="shared" si="7"/>
        <v>45303</v>
      </c>
      <c r="B240" s="4">
        <f>'Soybean Oil'!X264/'Feedstock Conversions'!B$5</f>
        <v>8.1012867657737235</v>
      </c>
      <c r="C240" s="4">
        <f>M240/'Feedstock Conversions'!$B$6</f>
        <v>10.027520769130806</v>
      </c>
      <c r="D240" s="4">
        <f>BFT!X264/'Feedstock Conversions'!B$7</f>
        <v>11.439487995065463</v>
      </c>
      <c r="E240" s="4">
        <f>CWG!X264/'Feedstock Conversions'!B$9</f>
        <v>19.508821047477419</v>
      </c>
      <c r="F240" s="4">
        <f>DCO!X264/'Feedstock Conversions'!B$8</f>
        <v>2.2254071526147419</v>
      </c>
      <c r="G240" s="4">
        <f>'Poultry Fat'!X264/'Feedstock Conversions'!B$10</f>
        <v>2.7596118264617124</v>
      </c>
      <c r="H240" s="4">
        <f>UCO!X264/'Feedstock Conversions'!B$4</f>
        <v>36.920340170287147</v>
      </c>
      <c r="I240" s="4">
        <f>'Yellow Grease'!X264/'Feedstock Conversions'!B$3</f>
        <v>34.6562577016728</v>
      </c>
      <c r="J240" s="4">
        <f t="shared" si="9"/>
        <v>32.430850549058057</v>
      </c>
      <c r="L240" s="4">
        <f>'Soybean Oil'!X264</f>
        <v>60.759650743302927</v>
      </c>
      <c r="M240" s="4">
        <f>'Canola Oil'!N264</f>
        <v>75.707781806937589</v>
      </c>
      <c r="N240" s="4">
        <f>BFT!X264</f>
        <v>107.30239739371405</v>
      </c>
      <c r="O240" s="4">
        <f>CWG!X264</f>
        <v>182.89519732010081</v>
      </c>
      <c r="P240" s="4">
        <f>DCO!X264</f>
        <v>20.473745804055625</v>
      </c>
      <c r="Q240" s="4">
        <f>'Poultry Fat'!X264</f>
        <v>22.411267577999979</v>
      </c>
      <c r="R240" s="4">
        <f>UCO!X264</f>
        <v>295.73192476400004</v>
      </c>
      <c r="S240" s="4">
        <f>'Yellow Grease'!X264</f>
        <v>294.57819046421878</v>
      </c>
      <c r="T240" s="6">
        <f t="shared" ref="T240:T303" si="11">N240*0.44+R240*0.15+P240*0.12+L240*0.15+((S240*0.25+Q240*0.25+O240*0.25+M240*0.25)*0.14)</f>
        <v>123.28937597674029</v>
      </c>
      <c r="V240" s="12" t="str">
        <f t="shared" si="10"/>
        <v>NO</v>
      </c>
      <c r="W240" s="12" t="str">
        <f t="shared" si="10"/>
        <v>NO</v>
      </c>
      <c r="X240" s="12" t="str">
        <f t="shared" si="10"/>
        <v>YES</v>
      </c>
      <c r="Y240" s="12" t="str">
        <f t="shared" si="10"/>
        <v>YES</v>
      </c>
      <c r="Z240" s="12" t="str">
        <f t="shared" si="10"/>
        <v>NO</v>
      </c>
      <c r="AA240" s="12" t="str">
        <f t="shared" si="10"/>
        <v>NO</v>
      </c>
    </row>
    <row r="241" spans="1:27" x14ac:dyDescent="0.2">
      <c r="A241" s="11">
        <f t="shared" si="7"/>
        <v>45310</v>
      </c>
      <c r="B241" s="4">
        <f>'Soybean Oil'!X265/'Feedstock Conversions'!B$5</f>
        <v>7.8761273458674088</v>
      </c>
      <c r="C241" s="4">
        <f>M241/'Feedstock Conversions'!$B$6</f>
        <v>9.5904194036478998</v>
      </c>
      <c r="D241" s="4">
        <f>BFT!X265/'Feedstock Conversions'!B$7</f>
        <v>10.997660733239289</v>
      </c>
      <c r="E241" s="4">
        <f>CWG!X265/'Feedstock Conversions'!B$9</f>
        <v>18.33638423933342</v>
      </c>
      <c r="F241" s="4">
        <f>DCO!X265/'Feedstock Conversions'!B$8</f>
        <v>1.6259521129515768</v>
      </c>
      <c r="G241" s="4">
        <f>'Poultry Fat'!X265/'Feedstock Conversions'!B$10</f>
        <v>2.058585712419831</v>
      </c>
      <c r="H241" s="4">
        <f>UCO!X265/'Feedstock Conversions'!B$4</f>
        <v>35.349760909276895</v>
      </c>
      <c r="I241" s="4">
        <f>'Yellow Grease'!X265/'Feedstock Conversions'!B$3</f>
        <v>34.539232967545722</v>
      </c>
      <c r="J241" s="4">
        <f t="shared" si="9"/>
        <v>32.913280854594149</v>
      </c>
      <c r="L241" s="4">
        <f>'Soybean Oil'!X265</f>
        <v>59.070955094005569</v>
      </c>
      <c r="M241" s="4">
        <f>'Canola Oil'!N265</f>
        <v>72.407666497541641</v>
      </c>
      <c r="N241" s="4">
        <f>BFT!X265</f>
        <v>103.15805767778454</v>
      </c>
      <c r="O241" s="4">
        <f>CWG!X265</f>
        <v>171.90360224375081</v>
      </c>
      <c r="P241" s="4">
        <f>DCO!X265</f>
        <v>14.958759439154505</v>
      </c>
      <c r="Q241" s="4">
        <f>'Poultry Fat'!X265</f>
        <v>16.718117668180184</v>
      </c>
      <c r="R241" s="4">
        <f>UCO!X265</f>
        <v>283.15158488330792</v>
      </c>
      <c r="S241" s="4">
        <f>'Yellow Grease'!X265</f>
        <v>293.58348022413861</v>
      </c>
      <c r="T241" s="6">
        <f t="shared" si="11"/>
        <v>117.92942783969717</v>
      </c>
      <c r="V241" s="12" t="str">
        <f t="shared" si="10"/>
        <v>NO</v>
      </c>
      <c r="W241" s="12" t="str">
        <f t="shared" si="10"/>
        <v>NO</v>
      </c>
      <c r="X241" s="12" t="str">
        <f t="shared" si="10"/>
        <v>YES</v>
      </c>
      <c r="Y241" s="12" t="str">
        <f t="shared" si="10"/>
        <v>YES</v>
      </c>
      <c r="Z241" s="12" t="str">
        <f t="shared" si="10"/>
        <v>NO</v>
      </c>
      <c r="AA241" s="12" t="str">
        <f t="shared" si="10"/>
        <v>NO</v>
      </c>
    </row>
    <row r="242" spans="1:27" x14ac:dyDescent="0.2">
      <c r="A242" s="11">
        <f t="shared" si="7"/>
        <v>45317</v>
      </c>
      <c r="B242" s="4">
        <f>'Soybean Oil'!X266/'Feedstock Conversions'!B$5</f>
        <v>5.1995490876255719</v>
      </c>
      <c r="C242" s="4">
        <f>M242/'Feedstock Conversions'!$B$6</f>
        <v>6.95515161259934</v>
      </c>
      <c r="D242" s="4">
        <f>BFT!X266/'Feedstock Conversions'!B$7</f>
        <v>8.8319449506380838</v>
      </c>
      <c r="E242" s="4">
        <f>CWG!X266/'Feedstock Conversions'!B$9</f>
        <v>16.212780135477416</v>
      </c>
      <c r="F242" s="4">
        <f>DCO!X266/'Feedstock Conversions'!B$8</f>
        <v>7.8990054867149509E-2</v>
      </c>
      <c r="G242" s="4">
        <f>'Poultry Fat'!X266/'Feedstock Conversions'!B$10</f>
        <v>0.29257218565241838</v>
      </c>
      <c r="H242" s="4">
        <f>UCO!X266/'Feedstock Conversions'!B$4</f>
        <v>32.741765174531842</v>
      </c>
      <c r="I242" s="4">
        <f>'Yellow Grease'!X266/'Feedstock Conversions'!B$3</f>
        <v>32.058737605183815</v>
      </c>
      <c r="J242" s="4">
        <f t="shared" si="9"/>
        <v>31.979747550316667</v>
      </c>
      <c r="L242" s="4">
        <f>'Soybean Oil'!X266</f>
        <v>38.99661815719179</v>
      </c>
      <c r="M242" s="4">
        <f>'Canola Oil'!N266</f>
        <v>52.511394675125018</v>
      </c>
      <c r="N242" s="4">
        <f>BFT!X266</f>
        <v>82.843643636985234</v>
      </c>
      <c r="O242" s="4">
        <f>CWG!X266</f>
        <v>151.99481377010079</v>
      </c>
      <c r="P242" s="4">
        <f>DCO!X266</f>
        <v>0.72670850477777549</v>
      </c>
      <c r="Q242" s="4">
        <f>'Poultry Fat'!X266</f>
        <v>2.3760274817142317</v>
      </c>
      <c r="R242" s="4">
        <f>UCO!X266</f>
        <v>262.26153904800003</v>
      </c>
      <c r="S242" s="4">
        <f>'Yellow Grease'!X266</f>
        <v>272.49926964406245</v>
      </c>
      <c r="T242" s="6">
        <f t="shared" si="11"/>
        <v>98.505484496610691</v>
      </c>
      <c r="V242" s="12" t="str">
        <f t="shared" si="10"/>
        <v>NO</v>
      </c>
      <c r="W242" s="12" t="str">
        <f t="shared" si="10"/>
        <v>NO</v>
      </c>
      <c r="X242" s="12" t="str">
        <f t="shared" si="10"/>
        <v>YES</v>
      </c>
      <c r="Y242" s="12" t="str">
        <f t="shared" si="10"/>
        <v>YES</v>
      </c>
      <c r="Z242" s="12" t="str">
        <f t="shared" si="10"/>
        <v>NO</v>
      </c>
      <c r="AA242" s="12" t="str">
        <f t="shared" si="10"/>
        <v>NO</v>
      </c>
    </row>
    <row r="243" spans="1:27" x14ac:dyDescent="0.2">
      <c r="A243" s="11">
        <f t="shared" si="7"/>
        <v>45324</v>
      </c>
      <c r="B243" s="4">
        <f>'Soybean Oil'!X267/'Feedstock Conversions'!B$5</f>
        <v>4.3849142331811288</v>
      </c>
      <c r="C243" s="4">
        <f>M243/'Feedstock Conversions'!$B$6</f>
        <v>6.8773885300413893</v>
      </c>
      <c r="D243" s="4">
        <f>BFT!X267/'Feedstock Conversions'!B$7</f>
        <v>7.8719386820554496</v>
      </c>
      <c r="E243" s="4">
        <f>CWG!X267/'Feedstock Conversions'!B$9</f>
        <v>14.248255938144091</v>
      </c>
      <c r="F243" s="4">
        <f>DCO!X267/'Feedstock Conversions'!B$8</f>
        <v>-1.6891910558756129</v>
      </c>
      <c r="G243" s="4">
        <f>'Poultry Fat'!X267/'Feedstock Conversions'!B$10</f>
        <v>-1.7094438308945825</v>
      </c>
      <c r="H243" s="4">
        <f>UCO!X267/'Feedstock Conversions'!B$4</f>
        <v>30.2179102866417</v>
      </c>
      <c r="I243" s="4">
        <f>'Yellow Grease'!X267/'Feedstock Conversions'!B$3</f>
        <v>29.682152587665442</v>
      </c>
      <c r="J243" s="4">
        <f t="shared" si="9"/>
        <v>31.371343643541056</v>
      </c>
      <c r="L243" s="4">
        <f>'Soybean Oil'!X267</f>
        <v>32.886856748858463</v>
      </c>
      <c r="M243" s="4">
        <f>'Canola Oil'!N267</f>
        <v>51.924283401812488</v>
      </c>
      <c r="N243" s="4">
        <f>BFT!X267</f>
        <v>73.838784837680123</v>
      </c>
      <c r="O243" s="4">
        <f>CWG!X267</f>
        <v>133.57739942010085</v>
      </c>
      <c r="P243" s="4">
        <f>DCO!X267</f>
        <v>-15.540557714055637</v>
      </c>
      <c r="Q243" s="4">
        <f>'Poultry Fat'!X267</f>
        <v>-13.882678258000055</v>
      </c>
      <c r="R243" s="4">
        <f>UCO!X267</f>
        <v>242.04546139600001</v>
      </c>
      <c r="S243" s="4">
        <f>'Yellow Grease'!X267</f>
        <v>252.29829699515625</v>
      </c>
      <c r="T243" s="6">
        <f t="shared" si="11"/>
        <v>86.701151679188783</v>
      </c>
      <c r="V243" s="12" t="str">
        <f t="shared" si="10"/>
        <v>NO</v>
      </c>
      <c r="W243" s="12" t="str">
        <f t="shared" si="10"/>
        <v>NO</v>
      </c>
      <c r="X243" s="12" t="str">
        <f t="shared" si="10"/>
        <v>YES</v>
      </c>
      <c r="Y243" s="12" t="str">
        <f t="shared" si="10"/>
        <v>YES</v>
      </c>
      <c r="Z243" s="12" t="str">
        <f t="shared" si="10"/>
        <v>NO</v>
      </c>
      <c r="AA243" s="12" t="str">
        <f t="shared" si="10"/>
        <v>NO</v>
      </c>
    </row>
    <row r="244" spans="1:27" x14ac:dyDescent="0.2">
      <c r="A244" s="11">
        <f t="shared" si="7"/>
        <v>45331</v>
      </c>
      <c r="B244" s="4">
        <f>'Soybean Oil'!X268/'Feedstock Conversions'!B$5</f>
        <v>8.4204596479959424</v>
      </c>
      <c r="C244" s="4">
        <f>M244/'Feedstock Conversions'!$B$6</f>
        <v>10.570884094445356</v>
      </c>
      <c r="D244" s="4">
        <f>BFT!X268/'Feedstock Conversions'!B$7</f>
        <v>11.681527310836476</v>
      </c>
      <c r="E244" s="4">
        <f>CWG!X268/'Feedstock Conversions'!B$9</f>
        <v>17.487383511477418</v>
      </c>
      <c r="F244" s="4">
        <f>DCO!X268/'Feedstock Conversions'!B$8</f>
        <v>2.4144203797524155</v>
      </c>
      <c r="G244" s="4">
        <f>'Poultry Fat'!X268/'Feedstock Conversions'!B$10</f>
        <v>2.9463275158213809</v>
      </c>
      <c r="H244" s="4">
        <f>UCO!X268/'Feedstock Conversions'!B$4</f>
        <v>34.59924390961298</v>
      </c>
      <c r="I244" s="4">
        <f>'Yellow Grease'!X268/'Feedstock Conversions'!B$3</f>
        <v>33.822762274797789</v>
      </c>
      <c r="J244" s="4">
        <f t="shared" si="9"/>
        <v>31.408341895045375</v>
      </c>
      <c r="L244" s="4">
        <f>'Soybean Oil'!X268</f>
        <v>63.153447359969562</v>
      </c>
      <c r="M244" s="4">
        <f>'Canola Oil'!N268</f>
        <v>79.81017491306244</v>
      </c>
      <c r="N244" s="4">
        <f>BFT!X268</f>
        <v>109.57272617564615</v>
      </c>
      <c r="O244" s="4">
        <f>CWG!X268</f>
        <v>163.94422042010081</v>
      </c>
      <c r="P244" s="4">
        <f>DCO!X268</f>
        <v>22.212667493722222</v>
      </c>
      <c r="Q244" s="4">
        <f>'Poultry Fat'!X268</f>
        <v>23.927616810571408</v>
      </c>
      <c r="R244" s="4">
        <f>UCO!X268</f>
        <v>277.13994371599995</v>
      </c>
      <c r="S244" s="4">
        <f>'Yellow Grease'!X268</f>
        <v>287.49347933578122</v>
      </c>
      <c r="T244" s="6">
        <f t="shared" si="11"/>
        <v>121.35267047970945</v>
      </c>
      <c r="V244" s="12" t="str">
        <f t="shared" si="10"/>
        <v>NO</v>
      </c>
      <c r="W244" s="12" t="str">
        <f t="shared" si="10"/>
        <v>NO</v>
      </c>
      <c r="X244" s="12" t="str">
        <f t="shared" si="10"/>
        <v>YES</v>
      </c>
      <c r="Y244" s="12" t="str">
        <f t="shared" si="10"/>
        <v>YES</v>
      </c>
      <c r="Z244" s="12" t="str">
        <f t="shared" si="10"/>
        <v>NO</v>
      </c>
      <c r="AA244" s="12" t="str">
        <f t="shared" si="10"/>
        <v>NO</v>
      </c>
    </row>
    <row r="245" spans="1:27" x14ac:dyDescent="0.2">
      <c r="A245" s="11">
        <f t="shared" si="7"/>
        <v>45338</v>
      </c>
      <c r="B245" s="4">
        <f>'Soybean Oil'!X269/'Feedstock Conversions'!B$5</f>
        <v>5.1495504776255681</v>
      </c>
      <c r="C245" s="4">
        <f>M245/'Feedstock Conversions'!$B$6</f>
        <v>7.0237692629884041</v>
      </c>
      <c r="D245" s="4">
        <f>BFT!X269/'Feedstock Conversions'!B$7</f>
        <v>6.9127514767141118</v>
      </c>
      <c r="E245" s="4">
        <f>CWG!X269/'Feedstock Conversions'!B$9</f>
        <v>14.172038658144084</v>
      </c>
      <c r="F245" s="4">
        <f>DCO!X269/'Feedstock Conversions'!B$8</f>
        <v>-0.28216109681763346</v>
      </c>
      <c r="G245" s="4">
        <f>'Poultry Fat'!X269/'Feedstock Conversions'!B$10</f>
        <v>-9.4419075947920511E-2</v>
      </c>
      <c r="H245" s="4">
        <f>UCO!X269/'Feedstock Conversions'!B$4</f>
        <v>30.963034751061176</v>
      </c>
      <c r="I245" s="4">
        <f>'Yellow Grease'!X269/'Feedstock Conversions'!B$3</f>
        <v>30.419864002003671</v>
      </c>
      <c r="J245" s="4">
        <f t="shared" si="9"/>
        <v>30.702025098821306</v>
      </c>
      <c r="L245" s="4">
        <f>'Soybean Oil'!X269</f>
        <v>38.621628582191761</v>
      </c>
      <c r="M245" s="4">
        <f>'Canola Oil'!N269</f>
        <v>53.029457935562448</v>
      </c>
      <c r="N245" s="4">
        <f>BFT!X269</f>
        <v>64.841608851578371</v>
      </c>
      <c r="O245" s="4">
        <f>CWG!X269</f>
        <v>132.86286242010078</v>
      </c>
      <c r="P245" s="4">
        <f>DCO!X269</f>
        <v>-2.5958820907222275</v>
      </c>
      <c r="Q245" s="4">
        <f>'Poultry Fat'!X269</f>
        <v>-0.76679305228572048</v>
      </c>
      <c r="R245" s="4">
        <f>UCO!X269</f>
        <v>248.013908356</v>
      </c>
      <c r="S245" s="4">
        <f>'Yellow Grease'!X269</f>
        <v>258.56884401703121</v>
      </c>
      <c r="T245" s="6">
        <f t="shared" si="11"/>
        <v>86.743435580750898</v>
      </c>
      <c r="V245" s="12" t="str">
        <f t="shared" si="10"/>
        <v>NO</v>
      </c>
      <c r="W245" s="12" t="str">
        <f t="shared" si="10"/>
        <v>NO</v>
      </c>
      <c r="X245" s="12" t="str">
        <f t="shared" si="10"/>
        <v>YES</v>
      </c>
      <c r="Y245" s="12" t="str">
        <f t="shared" si="10"/>
        <v>YES</v>
      </c>
      <c r="Z245" s="12" t="str">
        <f t="shared" si="10"/>
        <v>NO</v>
      </c>
      <c r="AA245" s="12" t="str">
        <f t="shared" si="10"/>
        <v>NO</v>
      </c>
    </row>
    <row r="246" spans="1:27" x14ac:dyDescent="0.2">
      <c r="A246" s="11">
        <f t="shared" si="7"/>
        <v>45345</v>
      </c>
      <c r="B246" s="4">
        <f>'Soybean Oil'!X270/'Feedstock Conversions'!B$5</f>
        <v>4.6026402647551929</v>
      </c>
      <c r="C246" s="4">
        <f>M246/'Feedstock Conversions'!$B$6</f>
        <v>6.8300322533422939</v>
      </c>
      <c r="D246" s="4">
        <f>BFT!X270/'Feedstock Conversions'!B$7</f>
        <v>5.442272667011272</v>
      </c>
      <c r="E246" s="4">
        <f>CWG!X270/'Feedstock Conversions'!B$9</f>
        <v>11.758749912810757</v>
      </c>
      <c r="F246" s="4">
        <f>DCO!X270/'Feedstock Conversions'!B$8</f>
        <v>0.37364252950634064</v>
      </c>
      <c r="G246" s="4">
        <f>'Poultry Fat'!X270/'Feedstock Conversions'!B$10</f>
        <v>0.64595552593311711</v>
      </c>
      <c r="H246" s="4">
        <f>UCO!X270/'Feedstock Conversions'!B$4</f>
        <v>28.87622921535581</v>
      </c>
      <c r="I246" s="4">
        <f>'Yellow Grease'!X270/'Feedstock Conversions'!B$3</f>
        <v>28.449062108065256</v>
      </c>
      <c r="J246" s="4">
        <f t="shared" si="9"/>
        <v>28.075419578558915</v>
      </c>
      <c r="L246" s="4">
        <f>'Soybean Oil'!X270</f>
        <v>34.519801985663946</v>
      </c>
      <c r="M246" s="4">
        <f>'Canola Oil'!N270</f>
        <v>51.56674351273432</v>
      </c>
      <c r="N246" s="4">
        <f>BFT!X270</f>
        <v>51.048517616565732</v>
      </c>
      <c r="O246" s="4">
        <f>CWG!X270</f>
        <v>110.23828043260085</v>
      </c>
      <c r="P246" s="4">
        <f>DCO!X270</f>
        <v>3.4375112714583338</v>
      </c>
      <c r="Q246" s="4">
        <f>'Poultry Fat'!X270</f>
        <v>5.2459124853571666</v>
      </c>
      <c r="R246" s="4">
        <f>UCO!X270</f>
        <v>231.29859601500004</v>
      </c>
      <c r="S246" s="4">
        <f>'Yellow Grease'!X270</f>
        <v>241.81702791855469</v>
      </c>
      <c r="T246" s="6">
        <f t="shared" si="11"/>
        <v>77.056987556187153</v>
      </c>
      <c r="V246" s="12" t="str">
        <f t="shared" si="10"/>
        <v>NO</v>
      </c>
      <c r="W246" s="12" t="str">
        <f t="shared" si="10"/>
        <v>NO</v>
      </c>
      <c r="X246" s="12" t="str">
        <f t="shared" si="10"/>
        <v>YES</v>
      </c>
      <c r="Y246" s="12" t="str">
        <f t="shared" si="10"/>
        <v>YES</v>
      </c>
      <c r="Z246" s="12" t="str">
        <f t="shared" si="10"/>
        <v>NO</v>
      </c>
      <c r="AA246" s="12" t="str">
        <f t="shared" si="10"/>
        <v>NO</v>
      </c>
    </row>
    <row r="247" spans="1:27" x14ac:dyDescent="0.2">
      <c r="A247" s="11">
        <f t="shared" si="7"/>
        <v>45352</v>
      </c>
      <c r="B247" s="4">
        <f>'Soybean Oil'!X271/'Feedstock Conversions'!B$5</f>
        <v>6.1144292257737103</v>
      </c>
      <c r="C247" s="4">
        <f>M247/'Feedstock Conversions'!$B$6</f>
        <v>8.4435164830215061</v>
      </c>
      <c r="D247" s="4">
        <f>BFT!X271/'Feedstock Conversions'!B$7</f>
        <v>6.9191418112520759</v>
      </c>
      <c r="E247" s="4">
        <f>CWG!X271/'Feedstock Conversions'!B$9</f>
        <v>13.205832898144084</v>
      </c>
      <c r="F247" s="4">
        <f>DCO!X271/'Feedstock Conversions'!B$8</f>
        <v>2.4573199040277727</v>
      </c>
      <c r="G247" s="4">
        <f>'Poultry Fat'!X271/'Feedstock Conversions'!B$10</f>
        <v>3.0160078005564479</v>
      </c>
      <c r="H247" s="4">
        <f>UCO!X271/'Feedstock Conversions'!B$4</f>
        <v>31.106478236704124</v>
      </c>
      <c r="I247" s="4">
        <f>'Yellow Grease'!X271/'Feedstock Conversions'!B$3</f>
        <v>30.142826630312499</v>
      </c>
      <c r="J247" s="4">
        <f t="shared" si="9"/>
        <v>27.685506726284725</v>
      </c>
      <c r="L247" s="4">
        <f>'Soybean Oil'!X271</f>
        <v>45.85821919330283</v>
      </c>
      <c r="M247" s="4">
        <f>'Canola Oil'!N271</f>
        <v>63.748549446812376</v>
      </c>
      <c r="N247" s="4">
        <f>BFT!X271</f>
        <v>64.90155018954448</v>
      </c>
      <c r="O247" s="4">
        <f>CWG!X271</f>
        <v>123.80468342010079</v>
      </c>
      <c r="P247" s="4">
        <f>DCO!X271</f>
        <v>22.607343117055507</v>
      </c>
      <c r="Q247" s="4">
        <f>'Poultry Fat'!X271</f>
        <v>24.493502016285674</v>
      </c>
      <c r="R247" s="4">
        <f>UCO!X271</f>
        <v>249.16289067600002</v>
      </c>
      <c r="S247" s="4">
        <f>'Yellow Grease'!X271</f>
        <v>256.21402635765622</v>
      </c>
      <c r="T247" s="6">
        <f t="shared" si="11"/>
        <v>91.911856381271591</v>
      </c>
      <c r="V247" s="12" t="str">
        <f t="shared" si="10"/>
        <v>NO</v>
      </c>
      <c r="W247" s="12" t="str">
        <f t="shared" si="10"/>
        <v>NO</v>
      </c>
      <c r="X247" s="12" t="str">
        <f t="shared" si="10"/>
        <v>YES</v>
      </c>
      <c r="Y247" s="12" t="str">
        <f t="shared" si="10"/>
        <v>YES</v>
      </c>
      <c r="Z247" s="12" t="str">
        <f t="shared" si="10"/>
        <v>NO</v>
      </c>
      <c r="AA247" s="12" t="str">
        <f t="shared" si="10"/>
        <v>NO</v>
      </c>
    </row>
    <row r="248" spans="1:27" x14ac:dyDescent="0.2">
      <c r="A248" s="11">
        <f t="shared" si="7"/>
        <v>45359</v>
      </c>
      <c r="B248" s="4">
        <f>'Soybean Oil'!X272/'Feedstock Conversions'!B$5</f>
        <v>7.2465935889218676</v>
      </c>
      <c r="C248" s="4">
        <f>M248/'Feedstock Conversions'!$B$6</f>
        <v>8.9951202474213581</v>
      </c>
      <c r="D248" s="4">
        <f>BFT!X272/'Feedstock Conversions'!B$7</f>
        <v>7.6805735316064219</v>
      </c>
      <c r="E248" s="4">
        <f>CWG!X272/'Feedstock Conversions'!B$9</f>
        <v>13.550280100810754</v>
      </c>
      <c r="F248" s="4">
        <f>DCO!X272/'Feedstock Conversions'!B$8</f>
        <v>3.7735290927264553</v>
      </c>
      <c r="G248" s="4">
        <f>'Poultry Fat'!X272/'Feedstock Conversions'!B$10</f>
        <v>4.5125112189663152</v>
      </c>
      <c r="H248" s="4">
        <f>UCO!X272/'Feedstock Conversions'!B$4</f>
        <v>32.327027400000006</v>
      </c>
      <c r="I248" s="4">
        <f>'Yellow Grease'!X272/'Feedstock Conversions'!B$3</f>
        <v>31.019490314310669</v>
      </c>
      <c r="J248" s="4">
        <f t="shared" si="9"/>
        <v>27.245961221584214</v>
      </c>
      <c r="L248" s="4">
        <f>'Soybean Oil'!X272</f>
        <v>54.349451916914006</v>
      </c>
      <c r="M248" s="4">
        <f>'Canola Oil'!N272</f>
        <v>67.913157868031249</v>
      </c>
      <c r="N248" s="4">
        <f>BFT!X272</f>
        <v>72.043779726468244</v>
      </c>
      <c r="O248" s="4">
        <f>CWG!X272</f>
        <v>127.03387594510082</v>
      </c>
      <c r="P248" s="4">
        <f>DCO!X272</f>
        <v>34.716467653083384</v>
      </c>
      <c r="Q248" s="4">
        <f>'Poultry Fat'!X272</f>
        <v>36.646855694428609</v>
      </c>
      <c r="R248" s="4">
        <f>UCO!X272</f>
        <v>258.93948947400003</v>
      </c>
      <c r="S248" s="4">
        <f>'Yellow Grease'!X272</f>
        <v>263.66566767164068</v>
      </c>
      <c r="T248" s="6">
        <f t="shared" si="11"/>
        <v>100.19266490792519</v>
      </c>
      <c r="V248" s="12" t="str">
        <f t="shared" ref="V248:AA263" si="12">IF($L248-N248&gt;$B248-D248,"YES","NO")</f>
        <v>NO</v>
      </c>
      <c r="W248" s="12" t="str">
        <f t="shared" si="12"/>
        <v>NO</v>
      </c>
      <c r="X248" s="12" t="str">
        <f t="shared" si="12"/>
        <v>YES</v>
      </c>
      <c r="Y248" s="12" t="str">
        <f t="shared" si="12"/>
        <v>YES</v>
      </c>
      <c r="Z248" s="12" t="str">
        <f t="shared" si="12"/>
        <v>NO</v>
      </c>
      <c r="AA248" s="12" t="str">
        <f t="shared" si="12"/>
        <v>NO</v>
      </c>
    </row>
    <row r="249" spans="1:27" x14ac:dyDescent="0.2">
      <c r="A249" s="11">
        <f t="shared" si="7"/>
        <v>45366</v>
      </c>
      <c r="B249" s="4">
        <f>'Soybean Oil'!X273/'Feedstock Conversions'!B$5</f>
        <v>7.8913715983663071</v>
      </c>
      <c r="C249" s="4">
        <f>M249/'Feedstock Conversions'!$B$6</f>
        <v>8.871843498203642</v>
      </c>
      <c r="D249" s="4">
        <f>BFT!X273/'Feedstock Conversions'!B$7</f>
        <v>8.8386752589446047</v>
      </c>
      <c r="E249" s="4">
        <f>CWG!X273/'Feedstock Conversions'!B$9</f>
        <v>14.697645410144093</v>
      </c>
      <c r="F249" s="4">
        <f>DCO!X273/'Feedstock Conversions'!B$8</f>
        <v>6.2022865094746384</v>
      </c>
      <c r="G249" s="4">
        <f>'Poultry Fat'!X273/'Feedstock Conversions'!B$10</f>
        <v>7.2675993521573545</v>
      </c>
      <c r="H249" s="4">
        <f>UCO!X273/'Feedstock Conversions'!B$4</f>
        <v>34.639602708114872</v>
      </c>
      <c r="I249" s="4">
        <f>'Yellow Grease'!X273/'Feedstock Conversions'!B$3</f>
        <v>33.204972164761038</v>
      </c>
      <c r="J249" s="4">
        <f t="shared" si="9"/>
        <v>27.002685655286399</v>
      </c>
      <c r="L249" s="4">
        <f>'Soybean Oil'!X273</f>
        <v>59.185286987747304</v>
      </c>
      <c r="M249" s="4">
        <f>'Canola Oil'!N273</f>
        <v>66.982418411437493</v>
      </c>
      <c r="N249" s="4">
        <f>BFT!X273</f>
        <v>82.906773928900407</v>
      </c>
      <c r="O249" s="4">
        <f>CWG!X273</f>
        <v>137.79042572010087</v>
      </c>
      <c r="P249" s="4">
        <f>DCO!X273</f>
        <v>57.061035887166668</v>
      </c>
      <c r="Q249" s="4">
        <f>'Poultry Fat'!X273</f>
        <v>59.021385605428577</v>
      </c>
      <c r="R249" s="4">
        <f>UCO!X273</f>
        <v>277.46321769200011</v>
      </c>
      <c r="S249" s="4">
        <f>'Yellow Grease'!X273</f>
        <v>282.2422634004688</v>
      </c>
      <c r="T249" s="6">
        <f t="shared" si="11"/>
        <v>112.93485779694852</v>
      </c>
      <c r="V249" s="12" t="str">
        <f t="shared" si="12"/>
        <v>NO</v>
      </c>
      <c r="W249" s="12" t="str">
        <f t="shared" si="12"/>
        <v>NO</v>
      </c>
      <c r="X249" s="12" t="str">
        <f t="shared" si="12"/>
        <v>YES</v>
      </c>
      <c r="Y249" s="12" t="str">
        <f t="shared" si="12"/>
        <v>NO</v>
      </c>
      <c r="Z249" s="12" t="str">
        <f t="shared" si="12"/>
        <v>NO</v>
      </c>
      <c r="AA249" s="12" t="str">
        <f t="shared" si="12"/>
        <v>NO</v>
      </c>
    </row>
    <row r="250" spans="1:27" x14ac:dyDescent="0.2">
      <c r="A250" s="11">
        <f t="shared" si="7"/>
        <v>45373</v>
      </c>
      <c r="B250" s="4">
        <f>'Soybean Oil'!X274/'Feedstock Conversions'!B$5</f>
        <v>9.2937095387366746</v>
      </c>
      <c r="C250" s="4">
        <f>M250/'Feedstock Conversions'!$B$6</f>
        <v>9.8778412674172191</v>
      </c>
      <c r="D250" s="4">
        <f>BFT!X274/'Feedstock Conversions'!B$7</f>
        <v>9.5998203470205716</v>
      </c>
      <c r="E250" s="4">
        <f>CWG!X274/'Feedstock Conversions'!B$9</f>
        <v>14.444084338144082</v>
      </c>
      <c r="F250" s="4">
        <f>DCO!X274/'Feedstock Conversions'!B$8</f>
        <v>7.1894333494685974</v>
      </c>
      <c r="G250" s="4">
        <f>'Poultry Fat'!X274/'Feedstock Conversions'!B$10</f>
        <v>8.3749885996440838</v>
      </c>
      <c r="H250" s="4">
        <f>UCO!X274/'Feedstock Conversions'!B$4</f>
        <v>35.707368301622985</v>
      </c>
      <c r="I250" s="4">
        <f>'Yellow Grease'!X274/'Feedstock Conversions'!B$3</f>
        <v>34.19282126735294</v>
      </c>
      <c r="J250" s="4">
        <f t="shared" si="9"/>
        <v>27.003387917884343</v>
      </c>
      <c r="L250" s="4">
        <f>'Soybean Oil'!X274</f>
        <v>69.702821540525065</v>
      </c>
      <c r="M250" s="4">
        <f>'Canola Oil'!N274</f>
        <v>74.577701568999998</v>
      </c>
      <c r="N250" s="4">
        <f>BFT!X274</f>
        <v>90.04631485505297</v>
      </c>
      <c r="O250" s="4">
        <f>CWG!X274</f>
        <v>135.41329067010076</v>
      </c>
      <c r="P250" s="4">
        <f>DCO!X274</f>
        <v>66.142786815111094</v>
      </c>
      <c r="Q250" s="4">
        <f>'Poultry Fat'!X274</f>
        <v>68.014678249142889</v>
      </c>
      <c r="R250" s="4">
        <f>UCO!X274</f>
        <v>286.01602009600009</v>
      </c>
      <c r="S250" s="4">
        <f>'Yellow Grease'!X274</f>
        <v>290.63898077249996</v>
      </c>
      <c r="T250" s="6">
        <f t="shared" si="11"/>
        <v>120.81790199364143</v>
      </c>
      <c r="V250" s="12" t="str">
        <f t="shared" si="12"/>
        <v>NO</v>
      </c>
      <c r="W250" s="12" t="str">
        <f t="shared" si="12"/>
        <v>NO</v>
      </c>
      <c r="X250" s="12" t="str">
        <f t="shared" si="12"/>
        <v>YES</v>
      </c>
      <c r="Y250" s="12" t="str">
        <f t="shared" si="12"/>
        <v>YES</v>
      </c>
      <c r="Z250" s="12" t="str">
        <f t="shared" si="12"/>
        <v>NO</v>
      </c>
      <c r="AA250" s="12" t="str">
        <f t="shared" si="12"/>
        <v>NO</v>
      </c>
    </row>
    <row r="251" spans="1:27" x14ac:dyDescent="0.2">
      <c r="A251" s="11">
        <f t="shared" si="7"/>
        <v>45380</v>
      </c>
      <c r="B251" s="4">
        <f>'Soybean Oil'!X275/'Feedstock Conversions'!B$5</f>
        <v>7.8750852883663054</v>
      </c>
      <c r="C251" s="4">
        <f>M251/'Feedstock Conversions'!$B$6</f>
        <v>9.2673867379139079</v>
      </c>
      <c r="D251" s="4">
        <f>BFT!X275/'Feedstock Conversions'!B$7</f>
        <v>8.9681240002821152</v>
      </c>
      <c r="E251" s="4">
        <f>CWG!X275/'Feedstock Conversions'!B$9</f>
        <v>13.257563186144083</v>
      </c>
      <c r="F251" s="4">
        <f>DCO!X275/'Feedstock Conversions'!B$8</f>
        <v>6.5444491148550652</v>
      </c>
      <c r="G251" s="4">
        <f>'Poultry Fat'!X275/'Feedstock Conversions'!B$10</f>
        <v>7.6457287248782535</v>
      </c>
      <c r="H251" s="4">
        <f>UCO!X275/'Feedstock Conversions'!B$4</f>
        <v>34.975083215980028</v>
      </c>
      <c r="I251" s="4">
        <f>'Yellow Grease'!X275/'Feedstock Conversions'!B$3</f>
        <v>33.505119675367645</v>
      </c>
      <c r="J251" s="4">
        <f t="shared" si="9"/>
        <v>26.960670560512579</v>
      </c>
      <c r="L251" s="4">
        <f>'Soybean Oil'!X275</f>
        <v>59.06313966274729</v>
      </c>
      <c r="M251" s="4">
        <f>'Canola Oil'!N275</f>
        <v>69.968769871250004</v>
      </c>
      <c r="N251" s="4">
        <f>BFT!X275</f>
        <v>84.121003122646243</v>
      </c>
      <c r="O251" s="4">
        <f>CWG!X275</f>
        <v>124.28965487010078</v>
      </c>
      <c r="P251" s="4">
        <f>DCO!X275</f>
        <v>60.208931856666595</v>
      </c>
      <c r="Q251" s="4">
        <f>'Poultry Fat'!X275</f>
        <v>62.092237262857111</v>
      </c>
      <c r="R251" s="4">
        <f>UCO!X275</f>
        <v>280.15041656</v>
      </c>
      <c r="S251" s="4">
        <f>'Yellow Grease'!X275</f>
        <v>284.79351724062496</v>
      </c>
      <c r="T251" s="6">
        <f t="shared" si="11"/>
        <v>114.06039290374558</v>
      </c>
      <c r="V251" s="12" t="str">
        <f t="shared" si="12"/>
        <v>NO</v>
      </c>
      <c r="W251" s="12" t="str">
        <f t="shared" si="12"/>
        <v>NO</v>
      </c>
      <c r="X251" s="12" t="str">
        <f t="shared" si="12"/>
        <v>NO</v>
      </c>
      <c r="Y251" s="12" t="str">
        <f t="shared" si="12"/>
        <v>NO</v>
      </c>
      <c r="Z251" s="12" t="str">
        <f t="shared" si="12"/>
        <v>NO</v>
      </c>
      <c r="AA251" s="12" t="str">
        <f t="shared" si="12"/>
        <v>NO</v>
      </c>
    </row>
    <row r="252" spans="1:27" x14ac:dyDescent="0.2">
      <c r="A252" s="11">
        <f t="shared" si="7"/>
        <v>45387</v>
      </c>
      <c r="B252" s="4">
        <f>'Soybean Oil'!X276/'Feedstock Conversions'!B$5</f>
        <v>7.9386507823669721</v>
      </c>
      <c r="C252" s="4">
        <f>M252/'Feedstock Conversions'!$B$6</f>
        <v>9.4241287408526482</v>
      </c>
      <c r="D252" s="4">
        <f>BFT!X276/'Feedstock Conversions'!B$7</f>
        <v>9.2562042771451623</v>
      </c>
      <c r="E252" s="4">
        <f>CWG!X276/'Feedstock Conversions'!B$9</f>
        <v>12.300481292810758</v>
      </c>
      <c r="F252" s="4">
        <f>DCO!X276/'Feedstock Conversions'!B$8</f>
        <v>6.2371603863828513</v>
      </c>
      <c r="G252" s="4">
        <f>'Poultry Fat'!X276/'Feedstock Conversions'!B$10</f>
        <v>7.2958622729551488</v>
      </c>
      <c r="H252" s="4">
        <f>UCO!X276/'Feedstock Conversions'!B$4</f>
        <v>35.360555053682894</v>
      </c>
      <c r="I252" s="4">
        <f>'Yellow Grease'!X276/'Feedstock Conversions'!B$3</f>
        <v>33.86540843005514</v>
      </c>
      <c r="J252" s="4">
        <f t="shared" si="9"/>
        <v>27.62824804367229</v>
      </c>
      <c r="L252" s="4">
        <f>'Soybean Oil'!X276</f>
        <v>59.539880867752288</v>
      </c>
      <c r="M252" s="4">
        <f>'Canola Oil'!N276</f>
        <v>71.152171993437491</v>
      </c>
      <c r="N252" s="4">
        <f>BFT!X276</f>
        <v>86.823196119621628</v>
      </c>
      <c r="O252" s="4">
        <f>CWG!X276</f>
        <v>115.31701212010086</v>
      </c>
      <c r="P252" s="4">
        <f>DCO!X276</f>
        <v>57.381875554722228</v>
      </c>
      <c r="Q252" s="4">
        <f>'Poultry Fat'!X276</f>
        <v>59.250913495714258</v>
      </c>
      <c r="R252" s="4">
        <f>UCO!X276</f>
        <v>283.23804597999998</v>
      </c>
      <c r="S252" s="4">
        <f>'Yellow Grease'!X276</f>
        <v>287.85597165546869</v>
      </c>
      <c r="T252" s="6">
        <f t="shared" si="11"/>
        <v>115.17988281062829</v>
      </c>
      <c r="V252" s="12" t="str">
        <f t="shared" si="12"/>
        <v>NO</v>
      </c>
      <c r="W252" s="12" t="str">
        <f t="shared" si="12"/>
        <v>NO</v>
      </c>
      <c r="X252" s="12" t="str">
        <f t="shared" si="12"/>
        <v>YES</v>
      </c>
      <c r="Y252" s="12" t="str">
        <f t="shared" si="12"/>
        <v>NO</v>
      </c>
      <c r="Z252" s="12" t="str">
        <f t="shared" si="12"/>
        <v>NO</v>
      </c>
      <c r="AA252" s="12" t="str">
        <f t="shared" si="12"/>
        <v>NO</v>
      </c>
    </row>
    <row r="253" spans="1:27" x14ac:dyDescent="0.2">
      <c r="A253" s="11">
        <f t="shared" si="7"/>
        <v>45394</v>
      </c>
      <c r="B253" s="4">
        <f>'Soybean Oil'!X277/'Feedstock Conversions'!B$5</f>
        <v>10.411772034218817</v>
      </c>
      <c r="C253" s="4">
        <f>M253/'Feedstock Conversions'!$B$6</f>
        <v>9.8074941036009928</v>
      </c>
      <c r="D253" s="4">
        <f>BFT!X277/'Feedstock Conversions'!B$7</f>
        <v>8.2768928338651904</v>
      </c>
      <c r="E253" s="4">
        <f>CWG!X277/'Feedstock Conversions'!B$9</f>
        <v>11.094038900515116</v>
      </c>
      <c r="F253" s="4">
        <f>DCO!X277/'Feedstock Conversions'!B$8</f>
        <v>4.3194185159722158</v>
      </c>
      <c r="G253" s="4">
        <f>'Poultry Fat'!X277/'Feedstock Conversions'!B$10</f>
        <v>5.1163361291041278</v>
      </c>
      <c r="H253" s="4">
        <f>UCO!X277/'Feedstock Conversions'!B$4</f>
        <v>34.176474863920099</v>
      </c>
      <c r="I253" s="4">
        <f>'Yellow Grease'!X277/'Feedstock Conversions'!B$3</f>
        <v>32.737739919393377</v>
      </c>
      <c r="J253" s="4">
        <f t="shared" si="9"/>
        <v>28.41832140342116</v>
      </c>
      <c r="L253" s="4">
        <f>'Soybean Oil'!X277</f>
        <v>78.08829025664113</v>
      </c>
      <c r="M253" s="4">
        <f>'Canola Oil'!N277</f>
        <v>74.046580482187494</v>
      </c>
      <c r="N253" s="4">
        <f>BFT!X277</f>
        <v>77.637254781655486</v>
      </c>
      <c r="O253" s="4">
        <f>CWG!X277</f>
        <v>104.00661469232921</v>
      </c>
      <c r="P253" s="4">
        <f>DCO!X277</f>
        <v>39.738650346944382</v>
      </c>
      <c r="Q253" s="4">
        <f>'Poultry Fat'!X277</f>
        <v>41.550618427142808</v>
      </c>
      <c r="R253" s="4">
        <f>UCO!X277</f>
        <v>273.75356366</v>
      </c>
      <c r="S253" s="4">
        <f>'Yellow Grease'!X277</f>
        <v>278.27078931484368</v>
      </c>
      <c r="T253" s="6">
        <f t="shared" si="11"/>
        <v>109.13091933513553</v>
      </c>
      <c r="V253" s="12" t="str">
        <f t="shared" si="12"/>
        <v>NO</v>
      </c>
      <c r="W253" s="12" t="str">
        <f t="shared" si="12"/>
        <v>NO</v>
      </c>
      <c r="X253" s="12" t="str">
        <f t="shared" si="12"/>
        <v>YES</v>
      </c>
      <c r="Y253" s="12" t="str">
        <f t="shared" si="12"/>
        <v>YES</v>
      </c>
      <c r="Z253" s="12" t="str">
        <f t="shared" si="12"/>
        <v>NO</v>
      </c>
      <c r="AA253" s="12" t="str">
        <f t="shared" si="12"/>
        <v>NO</v>
      </c>
    </row>
    <row r="254" spans="1:27" x14ac:dyDescent="0.2">
      <c r="A254" s="11">
        <f t="shared" si="7"/>
        <v>45401</v>
      </c>
      <c r="B254" s="4">
        <f>'Soybean Oil'!X278/'Feedstock Conversions'!B$5</f>
        <v>9.9827448290336402</v>
      </c>
      <c r="C254" s="4">
        <f>M254/'Feedstock Conversions'!$B$6</f>
        <v>9.3214138957698705</v>
      </c>
      <c r="D254" s="4">
        <f>BFT!X278/'Feedstock Conversions'!B$7</f>
        <v>6.0472979218670746</v>
      </c>
      <c r="E254" s="4">
        <f>CWG!X278/'Feedstock Conversions'!B$9</f>
        <v>8.7514020258484617</v>
      </c>
      <c r="F254" s="4">
        <f>DCO!X278/'Feedstock Conversions'!B$8</f>
        <v>3.1953986406219874</v>
      </c>
      <c r="G254" s="4">
        <f>'Poultry Fat'!X278/'Feedstock Conversions'!B$10</f>
        <v>3.831052616894715</v>
      </c>
      <c r="H254" s="4">
        <f>UCO!X278/'Feedstock Conversions'!B$4</f>
        <v>31.202177742322103</v>
      </c>
      <c r="I254" s="4">
        <f>'Yellow Grease'!X278/'Feedstock Conversions'!B$3</f>
        <v>29.897468157150737</v>
      </c>
      <c r="J254" s="4">
        <f>I254-F254</f>
        <v>26.702069516528748</v>
      </c>
      <c r="L254" s="4">
        <f>'Soybean Oil'!X278</f>
        <v>74.870586217752304</v>
      </c>
      <c r="M254" s="4">
        <f>'Canola Oil'!N278</f>
        <v>70.376674913062516</v>
      </c>
      <c r="N254" s="4">
        <f>BFT!X278</f>
        <v>56.723654507113167</v>
      </c>
      <c r="O254" s="4">
        <f>CWG!X278</f>
        <v>82.044393992329333</v>
      </c>
      <c r="P254" s="4">
        <f>DCO!X278</f>
        <v>29.397667493722281</v>
      </c>
      <c r="Q254" s="4">
        <f>'Poultry Fat'!X278</f>
        <v>31.112616810571467</v>
      </c>
      <c r="R254" s="4">
        <f>UCO!X278</f>
        <v>249.92944371600004</v>
      </c>
      <c r="S254" s="4">
        <f>'Yellow Grease'!X278</f>
        <v>254.12847933578126</v>
      </c>
      <c r="T254" s="6">
        <f t="shared" si="11"/>
        <v>92.524308349250376</v>
      </c>
      <c r="V254" s="12" t="str">
        <f t="shared" si="12"/>
        <v>YES</v>
      </c>
      <c r="W254" s="12" t="str">
        <f t="shared" si="12"/>
        <v>NO</v>
      </c>
      <c r="X254" s="12" t="str">
        <f t="shared" si="12"/>
        <v>YES</v>
      </c>
      <c r="Y254" s="12" t="str">
        <f t="shared" si="12"/>
        <v>YES</v>
      </c>
      <c r="Z254" s="12" t="str">
        <f t="shared" si="12"/>
        <v>NO</v>
      </c>
      <c r="AA254" s="12" t="str">
        <f t="shared" si="12"/>
        <v>NO</v>
      </c>
    </row>
    <row r="255" spans="1:27" x14ac:dyDescent="0.2">
      <c r="A255" s="11">
        <f t="shared" si="7"/>
        <v>45408</v>
      </c>
      <c r="B255" s="4">
        <f>'Soybean Oil'!X279/'Feedstock Conversions'!B$5</f>
        <v>7.7480463501447501</v>
      </c>
      <c r="C255" s="4">
        <f>M255/'Feedstock Conversions'!$B$6</f>
        <v>7.6947134021688743</v>
      </c>
      <c r="D255" s="4">
        <f>BFT!X279/'Feedstock Conversions'!B$7</f>
        <v>5.4704171968462925</v>
      </c>
      <c r="E255" s="4">
        <f>CWG!X279/'Feedstock Conversions'!B$9</f>
        <v>8.677259556515116</v>
      </c>
      <c r="F255" s="4">
        <f>DCO!X279/'Feedstock Conversions'!B$8</f>
        <v>3.6266232296255994</v>
      </c>
      <c r="G255" s="4">
        <f>'Poultry Fat'!X279/'Feedstock Conversions'!B$10</f>
        <v>4.318507917616806</v>
      </c>
      <c r="H255" s="4">
        <f>UCO!X279/'Feedstock Conversions'!B$4</f>
        <v>29.618417149563051</v>
      </c>
      <c r="I255" s="4">
        <f>'Yellow Grease'!X279/'Feedstock Conversions'!B$3</f>
        <v>28.391700233492642</v>
      </c>
      <c r="J255" s="4">
        <f>I255-F255</f>
        <v>24.765077003867042</v>
      </c>
      <c r="L255" s="4">
        <f>'Soybean Oil'!X279</f>
        <v>58.110347626085627</v>
      </c>
      <c r="M255" s="4">
        <f>'Canola Oil'!N279</f>
        <v>58.095086186374999</v>
      </c>
      <c r="N255" s="4">
        <f>BFT!X279</f>
        <v>51.312513306418225</v>
      </c>
      <c r="O255" s="4">
        <f>CWG!X279</f>
        <v>81.349308342329209</v>
      </c>
      <c r="P255" s="4">
        <f>DCO!X279</f>
        <v>33.364933712555512</v>
      </c>
      <c r="Q255" s="4">
        <f>'Poultry Fat'!X279</f>
        <v>35.071322550285686</v>
      </c>
      <c r="R255" s="4">
        <f>UCO!X279</f>
        <v>237.24352136800002</v>
      </c>
      <c r="S255" s="4">
        <f>'Yellow Grease'!X279</f>
        <v>241.32945198468747</v>
      </c>
      <c r="T255" s="6">
        <f t="shared" si="11"/>
        <v>85.438959166672234</v>
      </c>
      <c r="V255" s="12" t="str">
        <f t="shared" si="12"/>
        <v>YES</v>
      </c>
      <c r="W255" s="12" t="str">
        <f t="shared" si="12"/>
        <v>NO</v>
      </c>
      <c r="X255" s="12" t="str">
        <f t="shared" si="12"/>
        <v>YES</v>
      </c>
      <c r="Y255" s="12" t="str">
        <f t="shared" si="12"/>
        <v>YES</v>
      </c>
      <c r="Z255" s="12" t="str">
        <f t="shared" si="12"/>
        <v>NO</v>
      </c>
      <c r="AA255" s="12" t="str">
        <f t="shared" si="12"/>
        <v>NO</v>
      </c>
    </row>
    <row r="256" spans="1:27" x14ac:dyDescent="0.2">
      <c r="A256" s="11">
        <f t="shared" si="7"/>
        <v>45415</v>
      </c>
      <c r="B256" s="4">
        <f>'Soybean Oil'!X280/'Feedstock Conversions'!B$5</f>
        <v>6.6691676019966053</v>
      </c>
      <c r="C256" s="4">
        <f>M256/'Feedstock Conversions'!$B$6</f>
        <v>8.8636416788245089</v>
      </c>
      <c r="D256" s="4">
        <f>BFT!X280/'Feedstock Conversions'!B$7</f>
        <v>5.1656260094298707</v>
      </c>
      <c r="E256" s="4">
        <f>CWG!X280/'Feedstock Conversions'!B$9</f>
        <v>7.2942653165151263</v>
      </c>
      <c r="F256" s="4">
        <f>DCO!X280/'Feedstock Conversions'!B$8</f>
        <v>3.6529030983454103</v>
      </c>
      <c r="G256" s="4">
        <f>'Poultry Fat'!X280/'Feedstock Conversions'!B$10</f>
        <v>4.3412515625892425</v>
      </c>
      <c r="H256" s="4">
        <f>UCO!X280/'Feedstock Conversions'!B$4</f>
        <v>28.870292015980027</v>
      </c>
      <c r="I256" s="4">
        <f>'Yellow Grease'!X280/'Feedstock Conversions'!B$3</f>
        <v>27.615208193419129</v>
      </c>
      <c r="J256" s="4">
        <f>I256-F256</f>
        <v>23.962305095073717</v>
      </c>
      <c r="L256" s="4">
        <f>'Soybean Oil'!X280</f>
        <v>50.01875701497454</v>
      </c>
      <c r="M256" s="4">
        <f>'Canola Oil'!N280</f>
        <v>66.920494675125042</v>
      </c>
      <c r="N256" s="4">
        <f>BFT!X280</f>
        <v>48.453571968452195</v>
      </c>
      <c r="O256" s="4">
        <f>CWG!X280</f>
        <v>68.383737342329312</v>
      </c>
      <c r="P256" s="4">
        <f>DCO!X280</f>
        <v>33.606708504777771</v>
      </c>
      <c r="Q256" s="4">
        <f>'Poultry Fat'!X280</f>
        <v>35.256027481714341</v>
      </c>
      <c r="R256" s="4">
        <f>UCO!X280</f>
        <v>231.25103904800002</v>
      </c>
      <c r="S256" s="4">
        <f>'Yellow Grease'!X280</f>
        <v>234.72926964406258</v>
      </c>
      <c r="T256" s="6">
        <f t="shared" si="11"/>
        <v>81.727979616151572</v>
      </c>
      <c r="V256" s="12" t="str">
        <f t="shared" si="12"/>
        <v>YES</v>
      </c>
      <c r="W256" s="12" t="str">
        <f t="shared" si="12"/>
        <v>NO</v>
      </c>
      <c r="X256" s="12" t="str">
        <f t="shared" si="12"/>
        <v>YES</v>
      </c>
      <c r="Y256" s="12" t="str">
        <f t="shared" si="12"/>
        <v>YES</v>
      </c>
      <c r="Z256" s="12" t="str">
        <f t="shared" si="12"/>
        <v>NO</v>
      </c>
      <c r="AA256" s="12" t="str">
        <f t="shared" si="12"/>
        <v>NO</v>
      </c>
    </row>
    <row r="257" spans="1:27" x14ac:dyDescent="0.2">
      <c r="A257" s="11">
        <f t="shared" si="7"/>
        <v>45422</v>
      </c>
      <c r="B257" s="4">
        <f>'Soybean Oil'!X281/'Feedstock Conversions'!B$5</f>
        <v>6.0311768160706754</v>
      </c>
      <c r="C257" s="4">
        <f>M257/'Feedstock Conversions'!$B$6</f>
        <v>8.2501935086423792</v>
      </c>
      <c r="D257" s="4">
        <f>BFT!X281/'Feedstock Conversions'!B$7</f>
        <v>4.5413276994410676</v>
      </c>
      <c r="E257" s="4">
        <f>CWG!X281/'Feedstock Conversions'!B$9</f>
        <v>6.3894098391817895</v>
      </c>
      <c r="F257" s="4">
        <f>DCO!X281/'Feedstock Conversions'!B$8</f>
        <v>3.8190446044202866</v>
      </c>
      <c r="G257" s="4">
        <f>'Poultry Fat'!X281/'Feedstock Conversions'!B$10</f>
        <v>4.5076790406726763</v>
      </c>
      <c r="H257" s="4">
        <f>UCO!X281/'Feedstock Conversions'!B$4</f>
        <v>27.692090369038702</v>
      </c>
      <c r="I257" s="4">
        <f>'Yellow Grease'!X281/'Feedstock Conversions'!B$3</f>
        <v>27.622082869191178</v>
      </c>
      <c r="J257" s="4">
        <f t="shared" ref="J257:J306" si="13">I257-F257</f>
        <v>23.80303826477089</v>
      </c>
      <c r="L257" s="4">
        <f>'Soybean Oil'!X281</f>
        <v>45.233826120530068</v>
      </c>
      <c r="M257" s="4">
        <f>'Canola Oil'!N281</f>
        <v>62.288960990249961</v>
      </c>
      <c r="N257" s="4">
        <f>BFT!X281</f>
        <v>42.597653820757216</v>
      </c>
      <c r="O257" s="4">
        <f>CWG!X281</f>
        <v>59.900717242329279</v>
      </c>
      <c r="P257" s="4">
        <f>DCO!X281</f>
        <v>35.135210360666633</v>
      </c>
      <c r="Q257" s="4">
        <f>'Poultry Fat'!X281</f>
        <v>36.607612769142918</v>
      </c>
      <c r="R257" s="4">
        <f>UCO!X281</f>
        <v>221.813643856</v>
      </c>
      <c r="S257" s="4">
        <f>'Yellow Grease'!X281</f>
        <v>234.78770438812501</v>
      </c>
      <c r="T257" s="6">
        <f t="shared" si="11"/>
        <v>76.791788259537327</v>
      </c>
      <c r="V257" s="12" t="str">
        <f t="shared" si="12"/>
        <v>YES</v>
      </c>
      <c r="W257" s="12" t="str">
        <f t="shared" si="12"/>
        <v>NO</v>
      </c>
      <c r="X257" s="12" t="str">
        <f t="shared" si="12"/>
        <v>YES</v>
      </c>
      <c r="Y257" s="12" t="str">
        <f t="shared" si="12"/>
        <v>YES</v>
      </c>
      <c r="Z257" s="12" t="str">
        <f t="shared" si="12"/>
        <v>NO</v>
      </c>
      <c r="AA257" s="12" t="str">
        <f t="shared" si="12"/>
        <v>NO</v>
      </c>
    </row>
    <row r="258" spans="1:27" x14ac:dyDescent="0.2">
      <c r="A258" s="11">
        <f t="shared" si="7"/>
        <v>45429</v>
      </c>
      <c r="B258" s="4">
        <f>'Soybean Oil'!X282/'Feedstock Conversions'!B$5</f>
        <v>4.7583390942188162</v>
      </c>
      <c r="C258" s="4">
        <f>M258/'Feedstock Conversions'!$B$6</f>
        <v>6.8841754332201965</v>
      </c>
      <c r="D258" s="4">
        <f>BFT!X282/'Feedstock Conversions'!B$7</f>
        <v>3.0745133833465998</v>
      </c>
      <c r="E258" s="4">
        <f>CWG!X282/'Feedstock Conversions'!B$9</f>
        <v>5.360769257848454</v>
      </c>
      <c r="F258" s="4">
        <f>DCO!X282/'Feedstock Conversions'!B$8</f>
        <v>2.8449153032548224</v>
      </c>
      <c r="G258" s="4">
        <f>'Poultry Fat'!X282/'Feedstock Conversions'!B$10</f>
        <v>3.3763864693027332</v>
      </c>
      <c r="H258" s="4">
        <f>UCO!X282/'Feedstock Conversions'!B$4</f>
        <v>26.129798837952556</v>
      </c>
      <c r="I258" s="4">
        <f>'Yellow Grease'!X282/'Feedstock Conversions'!B$3</f>
        <v>26.479998134430147</v>
      </c>
      <c r="J258" s="4">
        <f t="shared" si="13"/>
        <v>23.635082831175325</v>
      </c>
      <c r="L258" s="4">
        <f>'Soybean Oil'!X282</f>
        <v>35.687543206641124</v>
      </c>
      <c r="M258" s="4">
        <f>'Canola Oil'!N282</f>
        <v>51.975524520812485</v>
      </c>
      <c r="N258" s="4">
        <f>BFT!X282</f>
        <v>28.838935535791109</v>
      </c>
      <c r="O258" s="4">
        <f>CWG!X282</f>
        <v>50.257211792329258</v>
      </c>
      <c r="P258" s="4">
        <f>DCO!X282</f>
        <v>26.173220789944367</v>
      </c>
      <c r="Q258" s="4">
        <f>'Poultry Fat'!X282</f>
        <v>27.420197248285717</v>
      </c>
      <c r="R258" s="4">
        <f>UCO!X282</f>
        <v>209.29968869199996</v>
      </c>
      <c r="S258" s="4">
        <f>'Yellow Grease'!X282</f>
        <v>225.07998414265626</v>
      </c>
      <c r="T258" s="6">
        <f t="shared" si="11"/>
        <v>64.993655034980506</v>
      </c>
      <c r="V258" s="12" t="str">
        <f t="shared" si="12"/>
        <v>YES</v>
      </c>
      <c r="W258" s="12" t="str">
        <f t="shared" si="12"/>
        <v>NO</v>
      </c>
      <c r="X258" s="12" t="str">
        <f t="shared" si="12"/>
        <v>YES</v>
      </c>
      <c r="Y258" s="12" t="str">
        <f t="shared" si="12"/>
        <v>YES</v>
      </c>
      <c r="Z258" s="12" t="str">
        <f t="shared" si="12"/>
        <v>NO</v>
      </c>
      <c r="AA258" s="12" t="str">
        <f t="shared" si="12"/>
        <v>NO</v>
      </c>
    </row>
    <row r="259" spans="1:27" x14ac:dyDescent="0.2">
      <c r="A259" s="11">
        <f t="shared" si="7"/>
        <v>45436</v>
      </c>
      <c r="B259" s="4">
        <f>'Soybean Oil'!X283/'Feedstock Conversions'!B$5</f>
        <v>5.7786254042188148</v>
      </c>
      <c r="C259" s="4">
        <f>M259/'Feedstock Conversions'!$B$6</f>
        <v>7.7465725908609109</v>
      </c>
      <c r="D259" s="4">
        <f>BFT!X283/'Feedstock Conversions'!B$7</f>
        <v>4.4261414010709288</v>
      </c>
      <c r="E259" s="4">
        <f>CWG!X283/'Feedstock Conversions'!B$9</f>
        <v>6.3832514818484443</v>
      </c>
      <c r="F259" s="4">
        <f>DCO!X283/'Feedstock Conversions'!B$8</f>
        <v>4.7062853065700399</v>
      </c>
      <c r="G259" s="4">
        <f>'Poultry Fat'!X283/'Feedstock Conversions'!B$10</f>
        <v>5.4945117397981118</v>
      </c>
      <c r="H259" s="4">
        <f>UCO!X283/'Feedstock Conversions'!B$4</f>
        <v>28.699749041697878</v>
      </c>
      <c r="I259" s="4">
        <f>'Yellow Grease'!X283/'Feedstock Conversions'!B$3</f>
        <v>28.917791800294108</v>
      </c>
      <c r="J259" s="4">
        <f t="shared" si="13"/>
        <v>24.211506493724066</v>
      </c>
      <c r="L259" s="4">
        <f>'Soybean Oil'!X283</f>
        <v>43.339690531641111</v>
      </c>
      <c r="M259" s="4">
        <f>'Canola Oil'!N283</f>
        <v>58.486623060999875</v>
      </c>
      <c r="N259" s="4">
        <f>BFT!X283</f>
        <v>41.517206342045313</v>
      </c>
      <c r="O259" s="4">
        <f>CWG!X283</f>
        <v>59.842982642329162</v>
      </c>
      <c r="P259" s="4">
        <f>DCO!X283</f>
        <v>43.297824820444362</v>
      </c>
      <c r="Q259" s="4">
        <f>'Poultry Fat'!X283</f>
        <v>44.621845590857106</v>
      </c>
      <c r="R259" s="4">
        <f>UCO!X283</f>
        <v>229.884989824</v>
      </c>
      <c r="S259" s="4">
        <f>'Yellow Grease'!X283</f>
        <v>245.8012303024999</v>
      </c>
      <c r="T259" s="6">
        <f t="shared" si="11"/>
        <v>78.753355678183439</v>
      </c>
      <c r="V259" s="12" t="str">
        <f t="shared" si="12"/>
        <v>YES</v>
      </c>
      <c r="W259" s="12" t="str">
        <f t="shared" si="12"/>
        <v>NO</v>
      </c>
      <c r="X259" s="12" t="str">
        <f t="shared" si="12"/>
        <v>NO</v>
      </c>
      <c r="Y259" s="12" t="str">
        <f t="shared" si="12"/>
        <v>NO</v>
      </c>
      <c r="Z259" s="12" t="str">
        <f t="shared" si="12"/>
        <v>NO</v>
      </c>
      <c r="AA259" s="12" t="str">
        <f t="shared" si="12"/>
        <v>NO</v>
      </c>
    </row>
    <row r="260" spans="1:27" x14ac:dyDescent="0.2">
      <c r="A260" s="11">
        <f t="shared" si="7"/>
        <v>45443</v>
      </c>
      <c r="B260" s="4">
        <f>'Soybean Oil'!X284/'Feedstock Conversions'!B$5</f>
        <v>5.8561492633854941</v>
      </c>
      <c r="C260" s="4">
        <f>M260/'Feedstock Conversions'!$B$6</f>
        <v>8.0254522656974334</v>
      </c>
      <c r="D260" s="4">
        <f>BFT!X284/'Feedstock Conversions'!B$7</f>
        <v>3.3549373392928099</v>
      </c>
      <c r="E260" s="4">
        <f>CWG!X284/'Feedstock Conversions'!B$9</f>
        <v>6.484658333848456</v>
      </c>
      <c r="F260" s="4">
        <f>DCO!X284/'Feedstock Conversions'!B$8</f>
        <v>5.1547418648173284</v>
      </c>
      <c r="G260" s="4">
        <f>'Poultry Fat'!X284/'Feedstock Conversions'!B$10</f>
        <v>6.0033328076103274</v>
      </c>
      <c r="H260" s="4">
        <f>UCO!X284/'Feedstock Conversions'!B$4</f>
        <v>29.001146265293382</v>
      </c>
      <c r="I260" s="4">
        <f>'Yellow Grease'!X284/'Feedstock Conversions'!B$3</f>
        <v>29.203147154802391</v>
      </c>
      <c r="J260" s="4">
        <f t="shared" si="13"/>
        <v>24.048405289985062</v>
      </c>
      <c r="L260" s="4">
        <f>'Soybean Oil'!X284</f>
        <v>43.921119475391208</v>
      </c>
      <c r="M260" s="4">
        <f>'Canola Oil'!N284</f>
        <v>60.592164606015615</v>
      </c>
      <c r="N260" s="4">
        <f>BFT!X284</f>
        <v>31.469312242566559</v>
      </c>
      <c r="O260" s="4">
        <f>CWG!X284</f>
        <v>60.793671879829276</v>
      </c>
      <c r="P260" s="4">
        <f>DCO!X284</f>
        <v>47.423625156319417</v>
      </c>
      <c r="Q260" s="4">
        <f>'Poultry Fat'!X284</f>
        <v>48.754066286071406</v>
      </c>
      <c r="R260" s="4">
        <f>UCO!X284</f>
        <v>232.29918158499999</v>
      </c>
      <c r="S260" s="4">
        <f>'Yellow Grease'!X284</f>
        <v>248.22675081582031</v>
      </c>
      <c r="T260" s="6">
        <f t="shared" si="11"/>
        <v>75.613210440117072</v>
      </c>
      <c r="V260" s="12" t="str">
        <f t="shared" si="12"/>
        <v>YES</v>
      </c>
      <c r="W260" s="12" t="str">
        <f t="shared" si="12"/>
        <v>NO</v>
      </c>
      <c r="X260" s="12" t="str">
        <f t="shared" si="12"/>
        <v>NO</v>
      </c>
      <c r="Y260" s="12" t="str">
        <f t="shared" si="12"/>
        <v>NO</v>
      </c>
      <c r="Z260" s="12" t="str">
        <f t="shared" si="12"/>
        <v>NO</v>
      </c>
      <c r="AA260" s="12" t="str">
        <f t="shared" si="12"/>
        <v>NO</v>
      </c>
    </row>
    <row r="261" spans="1:27" x14ac:dyDescent="0.2">
      <c r="A261" s="11">
        <f t="shared" si="7"/>
        <v>45450</v>
      </c>
      <c r="B261" s="4">
        <f>'Soybean Oil'!X285/'Feedstock Conversions'!B$5</f>
        <v>5.7931436138484518</v>
      </c>
      <c r="C261" s="4">
        <f>M261/'Feedstock Conversions'!$B$6</f>
        <v>7.8790740401490096</v>
      </c>
      <c r="D261" s="4">
        <f>BFT!X285/'Feedstock Conversions'!B$7</f>
        <v>1.1244720048474417</v>
      </c>
      <c r="E261" s="4">
        <f>CWG!X285/'Feedstock Conversions'!B$9</f>
        <v>3.4465421805151224</v>
      </c>
      <c r="F261" s="4">
        <f>DCO!X285/'Feedstock Conversions'!B$8</f>
        <v>4.3673986059782584</v>
      </c>
      <c r="G261" s="4">
        <f>'Poultry Fat'!X285/'Feedstock Conversions'!B$10</f>
        <v>5.1056874886026877</v>
      </c>
      <c r="H261" s="4">
        <f>UCO!X285/'Feedstock Conversions'!B$4</f>
        <v>27.032253707865173</v>
      </c>
      <c r="I261" s="4">
        <f>'Yellow Grease'!X285/'Feedstock Conversions'!B$3</f>
        <v>27.338129725183823</v>
      </c>
      <c r="J261" s="4">
        <f t="shared" si="13"/>
        <v>22.970731119205563</v>
      </c>
      <c r="L261" s="4">
        <f>'Soybean Oil'!X285</f>
        <v>43.448577103863386</v>
      </c>
      <c r="M261" s="4">
        <f>'Canola Oil'!N285</f>
        <v>59.487009003125024</v>
      </c>
      <c r="N261" s="4">
        <f>BFT!X285</f>
        <v>10.547547405469004</v>
      </c>
      <c r="O261" s="4">
        <f>CWG!X285</f>
        <v>32.311332942329273</v>
      </c>
      <c r="P261" s="4">
        <f>DCO!X285</f>
        <v>40.180067174999976</v>
      </c>
      <c r="Q261" s="4">
        <f>'Poultry Fat'!X285</f>
        <v>41.464139042857198</v>
      </c>
      <c r="R261" s="4">
        <f>UCO!X285</f>
        <v>216.52835220000003</v>
      </c>
      <c r="S261" s="4">
        <f>'Yellow Grease'!X285</f>
        <v>232.37410266406249</v>
      </c>
      <c r="T261" s="6">
        <f t="shared" si="11"/>
        <v>61.256348742818957</v>
      </c>
      <c r="V261" s="12" t="str">
        <f t="shared" si="12"/>
        <v>YES</v>
      </c>
      <c r="W261" s="12" t="str">
        <f t="shared" si="12"/>
        <v>YES</v>
      </c>
      <c r="X261" s="12" t="str">
        <f t="shared" si="12"/>
        <v>YES</v>
      </c>
      <c r="Y261" s="12" t="str">
        <f t="shared" si="12"/>
        <v>YES</v>
      </c>
      <c r="Z261" s="12" t="str">
        <f t="shared" si="12"/>
        <v>NO</v>
      </c>
      <c r="AA261" s="12" t="str">
        <f t="shared" si="12"/>
        <v>NO</v>
      </c>
    </row>
    <row r="262" spans="1:27" x14ac:dyDescent="0.2">
      <c r="A262" s="11">
        <f t="shared" si="7"/>
        <v>45457</v>
      </c>
      <c r="B262" s="4">
        <f>'Soybean Oil'!X286/'Feedstock Conversions'!B$5</f>
        <v>7.6197519581077131</v>
      </c>
      <c r="C262" s="4">
        <f>M262/'Feedstock Conversions'!$B$6</f>
        <v>9.6363173956995034</v>
      </c>
      <c r="D262" s="4">
        <f>BFT!X286/'Feedstock Conversions'!B$7</f>
        <v>1.2920883302269135</v>
      </c>
      <c r="E262" s="4">
        <f>CWG!X286/'Feedstock Conversions'!B$9</f>
        <v>3.8210587645151222</v>
      </c>
      <c r="F262" s="4">
        <f>DCO!X286/'Feedstock Conversions'!B$8</f>
        <v>5.3282668742240302</v>
      </c>
      <c r="G262" s="4">
        <f>'Poultry Fat'!X286/'Feedstock Conversions'!B$10</f>
        <v>6.1922670674164202</v>
      </c>
      <c r="H262" s="4">
        <f>UCO!X286/'Feedstock Conversions'!B$4</f>
        <v>28.623532404744076</v>
      </c>
      <c r="I262" s="4">
        <f>'Yellow Grease'!X286/'Feedstock Conversions'!B$3</f>
        <v>28.834417943575364</v>
      </c>
      <c r="J262" s="4">
        <f t="shared" si="13"/>
        <v>23.506151069351333</v>
      </c>
      <c r="L262" s="4">
        <f>'Soybean Oil'!X286</f>
        <v>57.148139685807848</v>
      </c>
      <c r="M262" s="4">
        <f>'Canola Oil'!N286</f>
        <v>72.754196337531255</v>
      </c>
      <c r="N262" s="4">
        <f>BFT!X286</f>
        <v>12.11978853752845</v>
      </c>
      <c r="O262" s="4">
        <f>CWG!X286</f>
        <v>35.822425917329269</v>
      </c>
      <c r="P262" s="4">
        <f>DCO!X286</f>
        <v>49.020055242861076</v>
      </c>
      <c r="Q262" s="4">
        <f>'Poultry Fat'!X286</f>
        <v>50.288432898999986</v>
      </c>
      <c r="R262" s="4">
        <f>UCO!X286</f>
        <v>229.27449456200003</v>
      </c>
      <c r="S262" s="4">
        <f>'Yellow Grease'!X286</f>
        <v>245.0925525203906</v>
      </c>
      <c r="T262" s="6">
        <f t="shared" si="11"/>
        <v>68.317024991425825</v>
      </c>
      <c r="V262" s="12" t="str">
        <f t="shared" si="12"/>
        <v>YES</v>
      </c>
      <c r="W262" s="12" t="str">
        <f t="shared" si="12"/>
        <v>YES</v>
      </c>
      <c r="X262" s="12" t="str">
        <f t="shared" si="12"/>
        <v>YES</v>
      </c>
      <c r="Y262" s="12" t="str">
        <f t="shared" si="12"/>
        <v>YES</v>
      </c>
      <c r="Z262" s="12" t="str">
        <f t="shared" si="12"/>
        <v>NO</v>
      </c>
      <c r="AA262" s="12" t="str">
        <f t="shared" si="12"/>
        <v>NO</v>
      </c>
    </row>
    <row r="263" spans="1:27" x14ac:dyDescent="0.2">
      <c r="A263" s="11">
        <f t="shared" si="7"/>
        <v>45464</v>
      </c>
      <c r="B263" s="4">
        <f>'Soybean Oil'!X287/'Feedstock Conversions'!B$5</f>
        <v>8.5100634414884624</v>
      </c>
      <c r="C263" s="4">
        <f>M263/'Feedstock Conversions'!$B$6</f>
        <v>10.370324074017322</v>
      </c>
      <c r="D263" s="4">
        <f>BFT!X287/'Feedstock Conversions'!B$7</f>
        <v>-1.0218119702708397</v>
      </c>
      <c r="E263" s="4">
        <f>CWG!X287/'Feedstock Conversions'!B$9</f>
        <v>3.5726717237044552</v>
      </c>
      <c r="F263" s="4">
        <f>DCO!X287/'Feedstock Conversions'!B$8</f>
        <v>5.2607183053089193</v>
      </c>
      <c r="G263" s="4">
        <f>'Poultry Fat'!X287/'Feedstock Conversions'!B$10</f>
        <v>6.1149328449204559</v>
      </c>
      <c r="H263" s="4">
        <f>UCO!X287/'Feedstock Conversions'!B$4</f>
        <v>29.539775081873664</v>
      </c>
      <c r="I263" s="4">
        <f>'Yellow Grease'!X287/'Feedstock Conversions'!B$3</f>
        <v>29.696472404919337</v>
      </c>
      <c r="J263" s="4">
        <f t="shared" si="13"/>
        <v>24.435754099610417</v>
      </c>
      <c r="L263" s="4">
        <f>'Soybean Oil'!X287</f>
        <v>63.825475811163471</v>
      </c>
      <c r="M263" s="4">
        <f>'Canola Oil'!N287</f>
        <v>78.29594675883078</v>
      </c>
      <c r="N263" s="4">
        <f>BFT!X287</f>
        <v>-9.5845962811404775</v>
      </c>
      <c r="O263" s="4">
        <f>CWG!X287</f>
        <v>33.493797409729268</v>
      </c>
      <c r="P263" s="4">
        <f>DCO!X287</f>
        <v>48.398608408842051</v>
      </c>
      <c r="Q263" s="4">
        <f>'Poultry Fat'!X287</f>
        <v>49.660388789073181</v>
      </c>
      <c r="R263" s="4">
        <f>UCO!X287</f>
        <v>236.61359840580803</v>
      </c>
      <c r="S263" s="4">
        <f>'Yellow Grease'!X287</f>
        <v>252.42001544181437</v>
      </c>
      <c r="T263" s="6">
        <f t="shared" si="11"/>
        <v>61.141926971885624</v>
      </c>
      <c r="V263" s="12" t="str">
        <f t="shared" si="12"/>
        <v>YES</v>
      </c>
      <c r="W263" s="12" t="str">
        <f t="shared" si="12"/>
        <v>YES</v>
      </c>
      <c r="X263" s="12" t="str">
        <f t="shared" si="12"/>
        <v>YES</v>
      </c>
      <c r="Y263" s="12" t="str">
        <f t="shared" si="12"/>
        <v>YES</v>
      </c>
      <c r="Z263" s="12" t="str">
        <f t="shared" si="12"/>
        <v>NO</v>
      </c>
      <c r="AA263" s="12" t="str">
        <f t="shared" si="12"/>
        <v>NO</v>
      </c>
    </row>
    <row r="264" spans="1:27" x14ac:dyDescent="0.2">
      <c r="A264" s="11">
        <f t="shared" si="7"/>
        <v>45471</v>
      </c>
      <c r="B264" s="4">
        <f>'Soybean Oil'!X288/'Feedstock Conversions'!B$5</f>
        <v>9.155482249218819</v>
      </c>
      <c r="C264" s="4">
        <f>M264/'Feedstock Conversions'!$B$6</f>
        <v>10.24873825045116</v>
      </c>
      <c r="D264" s="4">
        <f>BFT!X288/'Feedstock Conversions'!B$7</f>
        <v>-4.0703549105630907</v>
      </c>
      <c r="E264" s="4">
        <f>CWG!X288/'Feedstock Conversions'!B$9</f>
        <v>2.1520103698484552</v>
      </c>
      <c r="F264" s="4">
        <f>DCO!X288/'Feedstock Conversions'!B$8</f>
        <v>3.938643783173307</v>
      </c>
      <c r="G264" s="4">
        <f>'Poultry Fat'!X288/'Feedstock Conversions'!B$10</f>
        <v>4.6201516308705326</v>
      </c>
      <c r="H264" s="4">
        <f>UCO!X288/'Feedstock Conversions'!B$4</f>
        <v>28.912901280649187</v>
      </c>
      <c r="I264" s="4">
        <f>'Yellow Grease'!X288/'Feedstock Conversions'!B$3</f>
        <v>29.110659673244488</v>
      </c>
      <c r="J264" s="4">
        <f t="shared" si="13"/>
        <v>25.172015890071179</v>
      </c>
      <c r="L264" s="4">
        <f>'Soybean Oil'!X288</f>
        <v>68.666116869141149</v>
      </c>
      <c r="M264" s="4">
        <f>'Canola Oil'!N288</f>
        <v>77.377973790906253</v>
      </c>
      <c r="N264" s="4">
        <f>BFT!X288</f>
        <v>-38.179929061081793</v>
      </c>
      <c r="O264" s="4">
        <f>CWG!X288</f>
        <v>20.175097217329267</v>
      </c>
      <c r="P264" s="4">
        <f>DCO!X288</f>
        <v>36.235522805194421</v>
      </c>
      <c r="Q264" s="4">
        <f>'Poultry Fat'!X288</f>
        <v>37.521021419571412</v>
      </c>
      <c r="R264" s="4">
        <f>UCO!X288</f>
        <v>231.59233925799998</v>
      </c>
      <c r="S264" s="4">
        <f>'Yellow Grease'!X288</f>
        <v>247.44060722257814</v>
      </c>
      <c r="T264" s="6">
        <f t="shared" si="11"/>
        <v>45.975876856581984</v>
      </c>
      <c r="V264" s="12" t="str">
        <f t="shared" ref="V264:AA280" si="14">IF($L264-N264&gt;$B264-D264,"YES","NO")</f>
        <v>YES</v>
      </c>
      <c r="W264" s="12" t="str">
        <f t="shared" si="14"/>
        <v>YES</v>
      </c>
      <c r="X264" s="12" t="str">
        <f t="shared" si="14"/>
        <v>YES</v>
      </c>
      <c r="Y264" s="12" t="str">
        <f t="shared" si="14"/>
        <v>YES</v>
      </c>
      <c r="Z264" s="12" t="str">
        <f t="shared" si="14"/>
        <v>NO</v>
      </c>
      <c r="AA264" s="12" t="str">
        <f t="shared" si="14"/>
        <v>NO</v>
      </c>
    </row>
    <row r="265" spans="1:27" x14ac:dyDescent="0.2">
      <c r="A265" s="11">
        <f t="shared" si="7"/>
        <v>45478</v>
      </c>
      <c r="B265" s="4">
        <f>'Soybean Oil'!X289/'Feedstock Conversions'!B$5</f>
        <v>5.1829914815758453</v>
      </c>
      <c r="C265" s="4">
        <f>M265/'Feedstock Conversions'!$B$6</f>
        <v>6.8331903558153977</v>
      </c>
      <c r="D265" s="4">
        <f>BFT!X289/'Feedstock Conversions'!B$7</f>
        <v>-2.5405344634371843</v>
      </c>
      <c r="E265" s="4">
        <f>CWG!X289/'Feedstock Conversions'!B$9</f>
        <v>3.599586007181788</v>
      </c>
      <c r="F265" s="4">
        <f>DCO!X289/'Feedstock Conversions'!B$8</f>
        <v>4.0613568176177592</v>
      </c>
      <c r="G265" s="4">
        <f>'Poultry Fat'!X289/'Feedstock Conversions'!B$10</f>
        <v>4.7563552107221296</v>
      </c>
      <c r="H265" s="4">
        <f>UCO!X289/'Feedstock Conversions'!B$4</f>
        <v>30.81582975405744</v>
      </c>
      <c r="I265" s="4">
        <f>'Yellow Grease'!X289/'Feedstock Conversions'!B$3</f>
        <v>30.899151092509193</v>
      </c>
      <c r="J265" s="4">
        <f t="shared" si="13"/>
        <v>26.837794274891433</v>
      </c>
      <c r="L265" s="4">
        <f>'Soybean Oil'!X289</f>
        <v>38.872436111818843</v>
      </c>
      <c r="M265" s="4">
        <f>'Canola Oil'!N289</f>
        <v>51.590587186406253</v>
      </c>
      <c r="N265" s="4">
        <f>BFT!X289</f>
        <v>-23.83021326704079</v>
      </c>
      <c r="O265" s="4">
        <f>CWG!X289</f>
        <v>33.746118817329261</v>
      </c>
      <c r="P265" s="4">
        <f>DCO!X289</f>
        <v>37.36448272208338</v>
      </c>
      <c r="Q265" s="4">
        <f>'Poultry Fat'!X289</f>
        <v>38.627153392142873</v>
      </c>
      <c r="R265" s="4">
        <f>UCO!X289</f>
        <v>246.83479633000007</v>
      </c>
      <c r="S265" s="4">
        <f>'Yellow Grease'!X289</f>
        <v>262.64278428632815</v>
      </c>
      <c r="T265" s="6">
        <f t="shared" si="11"/>
        <v>50.385761484302122</v>
      </c>
      <c r="V265" s="12" t="str">
        <f t="shared" si="14"/>
        <v>YES</v>
      </c>
      <c r="W265" s="12" t="str">
        <f t="shared" si="14"/>
        <v>YES</v>
      </c>
      <c r="X265" s="12" t="str">
        <f t="shared" si="14"/>
        <v>YES</v>
      </c>
      <c r="Y265" s="12" t="str">
        <f t="shared" si="14"/>
        <v>NO</v>
      </c>
      <c r="Z265" s="12" t="str">
        <f t="shared" si="14"/>
        <v>NO</v>
      </c>
      <c r="AA265" s="12" t="str">
        <f t="shared" si="14"/>
        <v>NO</v>
      </c>
    </row>
    <row r="266" spans="1:27" x14ac:dyDescent="0.2">
      <c r="A266" s="11">
        <f t="shared" si="7"/>
        <v>45485</v>
      </c>
      <c r="B266" s="4">
        <f>'Soybean Oil'!X290/'Feedstock Conversions'!B$5</f>
        <v>4.041861929168431</v>
      </c>
      <c r="C266" s="4">
        <f>M266/'Feedstock Conversions'!$B$6</f>
        <v>5.6780517484602671</v>
      </c>
      <c r="D266" s="4">
        <f>BFT!X290/'Feedstock Conversions'!B$7</f>
        <v>-3.6285499502022192</v>
      </c>
      <c r="E266" s="4">
        <f>CWG!X290/'Feedstock Conversions'!B$9</f>
        <v>2.1991573974647265</v>
      </c>
      <c r="F266" s="4">
        <f>DCO!X290/'Feedstock Conversions'!B$8</f>
        <v>2.0545024058091785</v>
      </c>
      <c r="G266" s="4">
        <f>'Poultry Fat'!X290/'Feedstock Conversions'!B$10</f>
        <v>2.4841356983778389</v>
      </c>
      <c r="H266" s="4">
        <f>UCO!X290/'Feedstock Conversions'!B$4</f>
        <v>29.348246658676647</v>
      </c>
      <c r="I266" s="4">
        <f>'Yellow Grease'!X290/'Feedstock Conversions'!B$3</f>
        <v>29.70671367011029</v>
      </c>
      <c r="J266" s="4">
        <f t="shared" si="13"/>
        <v>27.652211264301112</v>
      </c>
      <c r="L266" s="4">
        <f>'Soybean Oil'!X290</f>
        <v>30.313964468763231</v>
      </c>
      <c r="M266" s="4">
        <f>'Canola Oil'!N290</f>
        <v>42.869290700875013</v>
      </c>
      <c r="N266" s="4">
        <f>BFT!X290</f>
        <v>-34.03579853289682</v>
      </c>
      <c r="O266" s="4">
        <f>CWG!X290</f>
        <v>20.617100601231812</v>
      </c>
      <c r="P266" s="4">
        <f>DCO!X290</f>
        <v>18.901422133444441</v>
      </c>
      <c r="Q266" s="4">
        <f>'Poultry Fat'!X290</f>
        <v>20.174080029142829</v>
      </c>
      <c r="R266" s="4">
        <f>UCO!X290</f>
        <v>235.07945573599994</v>
      </c>
      <c r="S266" s="4">
        <f>'Yellow Grease'!X290</f>
        <v>252.50706619593745</v>
      </c>
      <c r="T266" s="6">
        <f t="shared" si="11"/>
        <v>38.867296145704756</v>
      </c>
      <c r="V266" s="12" t="str">
        <f t="shared" si="14"/>
        <v>YES</v>
      </c>
      <c r="W266" s="12" t="str">
        <f t="shared" si="14"/>
        <v>YES</v>
      </c>
      <c r="X266" s="12" t="str">
        <f t="shared" si="14"/>
        <v>YES</v>
      </c>
      <c r="Y266" s="12" t="str">
        <f t="shared" si="14"/>
        <v>YES</v>
      </c>
      <c r="Z266" s="12" t="str">
        <f t="shared" si="14"/>
        <v>NO</v>
      </c>
      <c r="AA266" s="12" t="str">
        <f t="shared" si="14"/>
        <v>NO</v>
      </c>
    </row>
    <row r="267" spans="1:27" x14ac:dyDescent="0.2">
      <c r="A267" s="11">
        <f>A266+7</f>
        <v>45492</v>
      </c>
      <c r="B267" s="4">
        <f>'Soybean Oil'!X291/'Feedstock Conversions'!B$5</f>
        <v>3.5738467180573177</v>
      </c>
      <c r="C267" s="4">
        <f>M267/'Feedstock Conversions'!$B$6</f>
        <v>5.3970301944039631</v>
      </c>
      <c r="D267" s="4">
        <f>BFT!X291/'Feedstock Conversions'!B$7</f>
        <v>-4.3866616765402551</v>
      </c>
      <c r="E267" s="4">
        <f>CWG!X291/'Feedstock Conversions'!B$9</f>
        <v>0.85698209079806476</v>
      </c>
      <c r="F267" s="4">
        <f>DCO!X291/'Feedstock Conversions'!B$8</f>
        <v>1.4919847766425121</v>
      </c>
      <c r="G267" s="4">
        <f>'Poultry Fat'!X291/'Feedstock Conversions'!B$10</f>
        <v>1.8574329589755185</v>
      </c>
      <c r="H267" s="4">
        <f>UCO!X291/'Feedstock Conversions'!B$4</f>
        <v>27.616376930836445</v>
      </c>
      <c r="I267" s="4">
        <f>'Yellow Grease'!X291/'Feedstock Conversions'!B$3</f>
        <v>28.940569377279417</v>
      </c>
      <c r="J267" s="4">
        <f t="shared" si="13"/>
        <v>27.448584600636906</v>
      </c>
      <c r="L267" s="4">
        <f>'Soybean Oil'!X291</f>
        <v>26.803850385429882</v>
      </c>
      <c r="M267" s="4">
        <f>'Canola Oil'!N291</f>
        <v>40.747577967749919</v>
      </c>
      <c r="N267" s="4">
        <f>BFT!X291</f>
        <v>-41.146886525947593</v>
      </c>
      <c r="O267" s="4">
        <f>CWG!X291</f>
        <v>8.034207101231857</v>
      </c>
      <c r="P267" s="4">
        <f>DCO!X291</f>
        <v>13.72625994511111</v>
      </c>
      <c r="Q267" s="4">
        <f>'Poultry Fat'!X291</f>
        <v>15.084522632000017</v>
      </c>
      <c r="R267" s="4">
        <f>UCO!X291</f>
        <v>221.20717921599993</v>
      </c>
      <c r="S267" s="4">
        <f>'Yellow Grease'!X291</f>
        <v>245.99483970687504</v>
      </c>
      <c r="T267" s="6">
        <f t="shared" si="11"/>
        <v>31.589315721485846</v>
      </c>
      <c r="V267" s="12" t="str">
        <f t="shared" si="14"/>
        <v>YES</v>
      </c>
      <c r="W267" s="12" t="str">
        <f t="shared" si="14"/>
        <v>YES</v>
      </c>
      <c r="X267" s="12" t="str">
        <f t="shared" si="14"/>
        <v>YES</v>
      </c>
      <c r="Y267" s="12" t="str">
        <f t="shared" si="14"/>
        <v>YES</v>
      </c>
      <c r="Z267" s="12" t="str">
        <f t="shared" si="14"/>
        <v>NO</v>
      </c>
      <c r="AA267" s="12" t="str">
        <f t="shared" si="14"/>
        <v>NO</v>
      </c>
    </row>
    <row r="268" spans="1:27" x14ac:dyDescent="0.2">
      <c r="A268" s="11">
        <f t="shared" ref="A268:A306" si="15">A267+7</f>
        <v>45499</v>
      </c>
      <c r="B268" s="4">
        <f>'Soybean Oil'!X292/'Feedstock Conversions'!B$5</f>
        <v>4.5910800076869389</v>
      </c>
      <c r="C268" s="4">
        <f>M268/'Feedstock Conversions'!$B$6</f>
        <v>6.4822554476986687</v>
      </c>
      <c r="D268" s="4">
        <f>BFT!X292/'Feedstock Conversions'!B$7</f>
        <v>-3.9661355068427491</v>
      </c>
      <c r="E268" s="4">
        <f>CWG!X292/'Feedstock Conversions'!B$9</f>
        <v>0.45304908813139871</v>
      </c>
      <c r="F268" s="4">
        <f>DCO!X292/'Feedstock Conversions'!B$8</f>
        <v>1.9156312688768096</v>
      </c>
      <c r="G268" s="4">
        <f>'Poultry Fat'!X292/'Feedstock Conversions'!B$10</f>
        <v>2.3450875950616998</v>
      </c>
      <c r="H268" s="4">
        <f>UCO!X292/'Feedstock Conversions'!B$4</f>
        <v>27.449826437952559</v>
      </c>
      <c r="I268" s="4">
        <f>'Yellow Grease'!X292/'Feedstock Conversions'!B$3</f>
        <v>29.056298856654408</v>
      </c>
      <c r="J268" s="4">
        <f t="shared" si="13"/>
        <v>27.1406675877776</v>
      </c>
      <c r="L268" s="4">
        <f>'Soybean Oil'!X292</f>
        <v>34.433100057652041</v>
      </c>
      <c r="M268" s="4">
        <f>'Canola Oil'!N292</f>
        <v>48.941028630124947</v>
      </c>
      <c r="N268" s="4">
        <f>BFT!X292</f>
        <v>-37.202351054184987</v>
      </c>
      <c r="O268" s="4">
        <f>CWG!X292</f>
        <v>4.2473352012318628</v>
      </c>
      <c r="P268" s="4">
        <f>DCO!X292</f>
        <v>17.623807673666647</v>
      </c>
      <c r="Q268" s="4">
        <f>'Poultry Fat'!X292</f>
        <v>19.044847207428575</v>
      </c>
      <c r="R268" s="4">
        <f>UCO!X292</f>
        <v>219.87310976800001</v>
      </c>
      <c r="S268" s="4">
        <f>'Yellow Grease'!X292</f>
        <v>246.97854028156246</v>
      </c>
      <c r="T268" s="6">
        <f t="shared" si="11"/>
        <v>35.064165227058581</v>
      </c>
      <c r="V268" s="12" t="str">
        <f t="shared" si="14"/>
        <v>YES</v>
      </c>
      <c r="W268" s="12" t="str">
        <f t="shared" si="14"/>
        <v>YES</v>
      </c>
      <c r="X268" s="12" t="str">
        <f t="shared" si="14"/>
        <v>YES</v>
      </c>
      <c r="Y268" s="12" t="str">
        <f t="shared" si="14"/>
        <v>YES</v>
      </c>
      <c r="Z268" s="12" t="str">
        <f t="shared" si="14"/>
        <v>NO</v>
      </c>
      <c r="AA268" s="12" t="str">
        <f t="shared" si="14"/>
        <v>NO</v>
      </c>
    </row>
    <row r="269" spans="1:27" x14ac:dyDescent="0.2">
      <c r="A269" s="11">
        <f t="shared" si="15"/>
        <v>45506</v>
      </c>
      <c r="B269" s="4">
        <f>'Soybean Oil'!X293/'Feedstock Conversions'!B$5</f>
        <v>5.0534451532425164</v>
      </c>
      <c r="C269" s="4">
        <f>M269/'Feedstock Conversions'!$B$6</f>
        <v>6.8745453452731837</v>
      </c>
      <c r="D269" s="4">
        <f>BFT!X293/'Feedstock Conversions'!B$7</f>
        <v>-5.2021012636982933</v>
      </c>
      <c r="E269" s="4">
        <f>CWG!X293/'Feedstock Conversions'!B$9</f>
        <v>-1.3374751092019384</v>
      </c>
      <c r="F269" s="4">
        <f>DCO!X293/'Feedstock Conversions'!B$8</f>
        <v>-0.36477810273550321</v>
      </c>
      <c r="G269" s="4">
        <f>'Poultry Fat'!X293/'Feedstock Conversions'!B$10</f>
        <v>-0.2372021916743107</v>
      </c>
      <c r="H269" s="4">
        <f>UCO!X293/'Feedstock Conversions'!B$4</f>
        <v>24.637020239201011</v>
      </c>
      <c r="I269" s="4">
        <f>'Yellow Grease'!X293/'Feedstock Conversions'!B$3</f>
        <v>24.99589030972426</v>
      </c>
      <c r="J269" s="4">
        <f t="shared" si="13"/>
        <v>25.360668412459763</v>
      </c>
      <c r="L269" s="4">
        <f>'Soybean Oil'!X293</f>
        <v>37.900838649318871</v>
      </c>
      <c r="M269" s="4">
        <f>'Canola Oil'!N293</f>
        <v>51.902817356812534</v>
      </c>
      <c r="N269" s="4">
        <f>BFT!X293</f>
        <v>-48.795709853489996</v>
      </c>
      <c r="O269" s="4">
        <f>CWG!X293</f>
        <v>-12.538829148768173</v>
      </c>
      <c r="P269" s="4">
        <f>DCO!X293</f>
        <v>-3.3559585451666294</v>
      </c>
      <c r="Q269" s="4">
        <f>'Poultry Fat'!X293</f>
        <v>-1.9263585322856898</v>
      </c>
      <c r="R269" s="4">
        <f>UCO!X293</f>
        <v>197.34253211600009</v>
      </c>
      <c r="S269" s="4">
        <f>'Yellow Grease'!X293</f>
        <v>212.4650676326562</v>
      </c>
      <c r="T269" s="6">
        <f t="shared" si="11"/>
        <v>22.160272659636767</v>
      </c>
      <c r="V269" s="12" t="str">
        <f t="shared" si="14"/>
        <v>YES</v>
      </c>
      <c r="W269" s="12" t="str">
        <f t="shared" si="14"/>
        <v>YES</v>
      </c>
      <c r="X269" s="12" t="str">
        <f t="shared" si="14"/>
        <v>YES</v>
      </c>
      <c r="Y269" s="12" t="str">
        <f t="shared" si="14"/>
        <v>YES</v>
      </c>
      <c r="Z269" s="12" t="str">
        <f t="shared" si="14"/>
        <v>NO</v>
      </c>
      <c r="AA269" s="12" t="str">
        <f t="shared" si="14"/>
        <v>NO</v>
      </c>
    </row>
    <row r="270" spans="1:27" x14ac:dyDescent="0.2">
      <c r="A270" s="11">
        <f t="shared" si="15"/>
        <v>45513</v>
      </c>
      <c r="B270" s="4">
        <f>'Soybean Oil'!X294/'Feedstock Conversions'!B$5</f>
        <v>5.6266618417610212</v>
      </c>
      <c r="C270" s="4">
        <f>M270/'Feedstock Conversions'!$B$6</f>
        <v>7.4234426524006629</v>
      </c>
      <c r="D270" s="4">
        <f>BFT!X294/'Feedstock Conversions'!B$7</f>
        <v>-3.192454966883941</v>
      </c>
      <c r="E270" s="4">
        <f>CWG!X294/'Feedstock Conversions'!B$9</f>
        <v>-0.76564194120193863</v>
      </c>
      <c r="F270" s="4">
        <f>DCO!X294/'Feedstock Conversions'!B$8</f>
        <v>1.4613062598429911</v>
      </c>
      <c r="G270" s="4">
        <f>'Poultry Fat'!X294/'Feedstock Conversions'!B$10</f>
        <v>1.8275981505120369</v>
      </c>
      <c r="H270" s="4">
        <f>UCO!X294/'Feedstock Conversions'!B$4</f>
        <v>24.276506471910118</v>
      </c>
      <c r="I270" s="4">
        <f>'Yellow Grease'!X294/'Feedstock Conversions'!B$3</f>
        <v>24.649643217095587</v>
      </c>
      <c r="J270" s="4">
        <f t="shared" si="13"/>
        <v>23.188336957252595</v>
      </c>
      <c r="L270" s="4">
        <f>'Soybean Oil'!X294</f>
        <v>42.19996381320766</v>
      </c>
      <c r="M270" s="4">
        <f>'Canola Oil'!N294</f>
        <v>56.046992025625002</v>
      </c>
      <c r="N270" s="4">
        <f>BFT!X294</f>
        <v>-29.94522758937137</v>
      </c>
      <c r="O270" s="4">
        <f>CWG!X294</f>
        <v>-7.1778931987681744</v>
      </c>
      <c r="P270" s="4">
        <f>DCO!X294</f>
        <v>13.444017590555518</v>
      </c>
      <c r="Q270" s="4">
        <f>'Poultry Fat'!X294</f>
        <v>14.842229180000004</v>
      </c>
      <c r="R270" s="4">
        <f>UCO!X294</f>
        <v>194.45481684000003</v>
      </c>
      <c r="S270" s="4">
        <f>'Yellow Grease'!X294</f>
        <v>209.52196734531248</v>
      </c>
      <c r="T270" s="6">
        <f t="shared" si="11"/>
        <v>33.498764406850341</v>
      </c>
      <c r="V270" s="12" t="str">
        <f t="shared" si="14"/>
        <v>YES</v>
      </c>
      <c r="W270" s="12" t="str">
        <f t="shared" si="14"/>
        <v>YES</v>
      </c>
      <c r="X270" s="12" t="str">
        <f t="shared" si="14"/>
        <v>YES</v>
      </c>
      <c r="Y270" s="12" t="str">
        <f t="shared" si="14"/>
        <v>YES</v>
      </c>
      <c r="Z270" s="12" t="str">
        <f t="shared" si="14"/>
        <v>NO</v>
      </c>
      <c r="AA270" s="12" t="str">
        <f t="shared" si="14"/>
        <v>NO</v>
      </c>
    </row>
    <row r="271" spans="1:27" x14ac:dyDescent="0.2">
      <c r="A271" s="11">
        <f t="shared" si="15"/>
        <v>45520</v>
      </c>
      <c r="B271" s="4">
        <f>'Soybean Oil'!X295/'Feedstock Conversions'!B$5</f>
        <v>7.2262609719462114</v>
      </c>
      <c r="C271" s="4">
        <f>M271/'Feedstock Conversions'!$B$6</f>
        <v>7.9884520589279804</v>
      </c>
      <c r="D271" s="4">
        <f>BFT!X295/'Feedstock Conversions'!B$7</f>
        <v>-2.1779923571020343</v>
      </c>
      <c r="E271" s="4">
        <f>CWG!X295/'Feedstock Conversions'!B$9</f>
        <v>-0.76466987986859747</v>
      </c>
      <c r="F271" s="4">
        <f>DCO!X295/'Feedstock Conversions'!B$8</f>
        <v>1.8568482394051895</v>
      </c>
      <c r="G271" s="4">
        <f>'Poultry Fat'!X295/'Feedstock Conversions'!B$10</f>
        <v>2.2955368993019452</v>
      </c>
      <c r="H271" s="4">
        <f>UCO!X295/'Feedstock Conversions'!B$4</f>
        <v>24.164526141573035</v>
      </c>
      <c r="I271" s="4">
        <f>'Yellow Grease'!X295/'Feedstock Conversions'!B$3</f>
        <v>24.577586171479787</v>
      </c>
      <c r="J271" s="4">
        <f t="shared" si="13"/>
        <v>22.720737932074599</v>
      </c>
      <c r="L271" s="4">
        <f>'Soybean Oil'!X295</f>
        <v>54.196957289596583</v>
      </c>
      <c r="M271" s="4">
        <f>'Canola Oil'!N295</f>
        <v>60.31281304490625</v>
      </c>
      <c r="N271" s="4">
        <f>BFT!X295</f>
        <v>-20.429568309617082</v>
      </c>
      <c r="O271" s="4">
        <f>CWG!X295</f>
        <v>-7.1687801237681015</v>
      </c>
      <c r="P271" s="4">
        <f>DCO!X295</f>
        <v>17.083003802527742</v>
      </c>
      <c r="Q271" s="4">
        <f>'Poultry Fat'!X295</f>
        <v>18.642437748714315</v>
      </c>
      <c r="R271" s="4">
        <f>UCO!X295</f>
        <v>193.557854394</v>
      </c>
      <c r="S271" s="4">
        <f>'Yellow Grease'!X295</f>
        <v>208.90948245757818</v>
      </c>
      <c r="T271" s="6">
        <f t="shared" si="11"/>
        <v>40.048530512071373</v>
      </c>
      <c r="V271" s="12" t="str">
        <f t="shared" si="14"/>
        <v>YES</v>
      </c>
      <c r="W271" s="12" t="str">
        <f t="shared" si="14"/>
        <v>YES</v>
      </c>
      <c r="X271" s="12" t="str">
        <f t="shared" si="14"/>
        <v>YES</v>
      </c>
      <c r="Y271" s="12" t="str">
        <f t="shared" si="14"/>
        <v>YES</v>
      </c>
      <c r="Z271" s="12" t="str">
        <f t="shared" si="14"/>
        <v>NO</v>
      </c>
      <c r="AA271" s="12" t="str">
        <f t="shared" si="14"/>
        <v>NO</v>
      </c>
    </row>
    <row r="272" spans="1:27" x14ac:dyDescent="0.2">
      <c r="A272" s="11">
        <f t="shared" si="15"/>
        <v>45527</v>
      </c>
      <c r="B272" s="4">
        <f>'Soybean Oil'!X296/'Feedstock Conversions'!B$5</f>
        <v>5.2090754006499163</v>
      </c>
      <c r="C272" s="4">
        <f>M272/'Feedstock Conversions'!$B$6</f>
        <v>4.9750921155711936</v>
      </c>
      <c r="D272" s="4">
        <f>BFT!X296/'Feedstock Conversions'!B$7</f>
        <v>-3.3400204669869344</v>
      </c>
      <c r="E272" s="4">
        <f>CWG!X296/'Feedstock Conversions'!B$9</f>
        <v>-2.0579231732019436</v>
      </c>
      <c r="F272" s="4">
        <f>DCO!X296/'Feedstock Conversions'!B$8</f>
        <v>1.1412561680132891</v>
      </c>
      <c r="G272" s="4">
        <f>'Poultry Fat'!X296/'Feedstock Conversions'!B$10</f>
        <v>1.4787351444227184</v>
      </c>
      <c r="H272" s="4">
        <f>UCO!X296/'Feedstock Conversions'!B$4</f>
        <v>22.244170707116108</v>
      </c>
      <c r="I272" s="4">
        <f>'Yellow Grease'!X296/'Feedstock Conversions'!B$3</f>
        <v>22.757567401121324</v>
      </c>
      <c r="J272" s="4">
        <f t="shared" si="13"/>
        <v>21.616311233108036</v>
      </c>
      <c r="L272" s="4">
        <f>'Soybean Oil'!X296</f>
        <v>39.068065504874369</v>
      </c>
      <c r="M272" s="4">
        <f>'Canola Oil'!N296</f>
        <v>37.561945472562513</v>
      </c>
      <c r="N272" s="4">
        <f>BFT!X296</f>
        <v>-31.329391980337448</v>
      </c>
      <c r="O272" s="4">
        <f>CWG!X296</f>
        <v>-19.29302974876822</v>
      </c>
      <c r="P272" s="4">
        <f>DCO!X296</f>
        <v>10.499556745722259</v>
      </c>
      <c r="Q272" s="4">
        <f>'Poultry Fat'!X296</f>
        <v>12.009054563714301</v>
      </c>
      <c r="R272" s="4">
        <f>UCO!X296</f>
        <v>178.17580736400004</v>
      </c>
      <c r="S272" s="4">
        <f>'Yellow Grease'!X296</f>
        <v>193.43932290953126</v>
      </c>
      <c r="T272" s="6">
        <f t="shared" si="11"/>
        <v>27.89170053036575</v>
      </c>
      <c r="V272" s="12" t="str">
        <f t="shared" si="14"/>
        <v>YES</v>
      </c>
      <c r="W272" s="12" t="str">
        <f t="shared" si="14"/>
        <v>YES</v>
      </c>
      <c r="X272" s="12" t="str">
        <f t="shared" si="14"/>
        <v>YES</v>
      </c>
      <c r="Y272" s="12" t="str">
        <f t="shared" si="14"/>
        <v>YES</v>
      </c>
      <c r="Z272" s="12" t="str">
        <f t="shared" si="14"/>
        <v>NO</v>
      </c>
      <c r="AA272" s="12" t="str">
        <f t="shared" si="14"/>
        <v>NO</v>
      </c>
    </row>
    <row r="273" spans="1:27" x14ac:dyDescent="0.2">
      <c r="A273" s="11">
        <f t="shared" si="15"/>
        <v>45534</v>
      </c>
      <c r="B273" s="4">
        <f>'Soybean Oil'!X297/'Feedstock Conversions'!B$5</f>
        <v>5.4196579297239929</v>
      </c>
      <c r="C273" s="4">
        <f>M273/'Feedstock Conversions'!$B$6</f>
        <v>5.2743298673220167</v>
      </c>
      <c r="D273" s="4">
        <f>BFT!X297/'Feedstock Conversions'!B$7</f>
        <v>-1.6504569198536603</v>
      </c>
      <c r="E273" s="4">
        <f>CWG!X297/'Feedstock Conversions'!B$9</f>
        <v>6.0150587980630612E-3</v>
      </c>
      <c r="F273" s="4">
        <f>DCO!X297/'Feedstock Conversions'!B$8</f>
        <v>3.0416816700935967</v>
      </c>
      <c r="G273" s="4">
        <f>'Poultry Fat'!X297/'Feedstock Conversions'!B$10</f>
        <v>3.6398743533505882</v>
      </c>
      <c r="H273" s="4">
        <f>UCO!X297/'Feedstock Conversions'!B$4</f>
        <v>22.115193394506868</v>
      </c>
      <c r="I273" s="4">
        <f>'Yellow Grease'!X297/'Feedstock Conversions'!B$3</f>
        <v>24.346180842325367</v>
      </c>
      <c r="J273" s="4">
        <f t="shared" si="13"/>
        <v>21.304499172231772</v>
      </c>
      <c r="L273" s="4">
        <f>'Soybean Oil'!X297</f>
        <v>40.647434472929945</v>
      </c>
      <c r="M273" s="4">
        <f>'Canola Oil'!N297</f>
        <v>39.821190498281226</v>
      </c>
      <c r="N273" s="4">
        <f>BFT!X297</f>
        <v>-15.481285908227335</v>
      </c>
      <c r="O273" s="4">
        <f>CWG!X297</f>
        <v>5.63911762318412E-2</v>
      </c>
      <c r="P273" s="4">
        <f>DCO!X297</f>
        <v>27.983471364861089</v>
      </c>
      <c r="Q273" s="4">
        <f>'Poultry Fat'!X297</f>
        <v>29.560026269285686</v>
      </c>
      <c r="R273" s="4">
        <f>UCO!X297</f>
        <v>177.14269909000001</v>
      </c>
      <c r="S273" s="4">
        <f>'Yellow Grease'!X297</f>
        <v>206.94253715976561</v>
      </c>
      <c r="T273" s="6">
        <f t="shared" si="11"/>
        <v>38.88807587722755</v>
      </c>
      <c r="V273" s="12" t="str">
        <f t="shared" si="14"/>
        <v>YES</v>
      </c>
      <c r="W273" s="12" t="str">
        <f t="shared" si="14"/>
        <v>YES</v>
      </c>
      <c r="X273" s="12" t="str">
        <f t="shared" si="14"/>
        <v>YES</v>
      </c>
      <c r="Y273" s="12" t="str">
        <f t="shared" si="14"/>
        <v>YES</v>
      </c>
      <c r="Z273" s="12" t="str">
        <f t="shared" si="14"/>
        <v>NO</v>
      </c>
      <c r="AA273" s="12" t="str">
        <f t="shared" si="14"/>
        <v>NO</v>
      </c>
    </row>
    <row r="274" spans="1:27" x14ac:dyDescent="0.2">
      <c r="A274" s="11">
        <f t="shared" si="15"/>
        <v>45541</v>
      </c>
      <c r="B274" s="4">
        <f>'Soybean Oil'!X298/'Feedstock Conversions'!B$5</f>
        <v>4.7559912630573233</v>
      </c>
      <c r="C274" s="4">
        <f>M274/'Feedstock Conversions'!$B$6</f>
        <v>4.9053431123551317</v>
      </c>
      <c r="D274" s="4">
        <f>BFT!X298/'Feedstock Conversions'!B$7</f>
        <v>-2.8743375168685876</v>
      </c>
      <c r="E274" s="4">
        <f>CWG!X298/'Feedstock Conversions'!B$9</f>
        <v>-0.96851827453527217</v>
      </c>
      <c r="F274" s="4">
        <f>DCO!X298/'Feedstock Conversions'!B$8</f>
        <v>1.8346164527022903</v>
      </c>
      <c r="G274" s="4">
        <f>'Poultry Fat'!X298/'Feedstock Conversions'!B$10</f>
        <v>2.2724599834940382</v>
      </c>
      <c r="H274" s="4">
        <f>UCO!X298/'Feedstock Conversions'!B$4</f>
        <v>16.981984905118601</v>
      </c>
      <c r="I274" s="4">
        <f>'Yellow Grease'!X298/'Feedstock Conversions'!B$3</f>
        <v>20.745592607031245</v>
      </c>
      <c r="J274" s="4">
        <f t="shared" si="13"/>
        <v>18.910976154328957</v>
      </c>
      <c r="L274" s="4">
        <f>'Soybean Oil'!X298</f>
        <v>35.669934472929924</v>
      </c>
      <c r="M274" s="4">
        <f>'Canola Oil'!N298</f>
        <v>37.035340498281244</v>
      </c>
      <c r="N274" s="4">
        <f>BFT!X298</f>
        <v>-26.961285908227353</v>
      </c>
      <c r="O274" s="4">
        <f>CWG!X298</f>
        <v>-9.079858823768177</v>
      </c>
      <c r="P274" s="4">
        <f>DCO!X298</f>
        <v>16.87847136486107</v>
      </c>
      <c r="Q274" s="4">
        <f>'Poultry Fat'!X298</f>
        <v>18.455026269285668</v>
      </c>
      <c r="R274" s="4">
        <f>UCO!X298</f>
        <v>136.02569908999999</v>
      </c>
      <c r="S274" s="4">
        <f>'Yellow Grease'!X298</f>
        <v>176.33753715976559</v>
      </c>
      <c r="T274" s="6">
        <f t="shared" si="11"/>
        <v>23.712977377227531</v>
      </c>
      <c r="V274" s="12" t="str">
        <f t="shared" si="14"/>
        <v>YES</v>
      </c>
      <c r="W274" s="12" t="str">
        <f t="shared" si="14"/>
        <v>YES</v>
      </c>
      <c r="X274" s="12" t="str">
        <f t="shared" si="14"/>
        <v>YES</v>
      </c>
      <c r="Y274" s="12" t="str">
        <f t="shared" si="14"/>
        <v>YES</v>
      </c>
      <c r="Z274" s="12" t="str">
        <f t="shared" si="14"/>
        <v>NO</v>
      </c>
      <c r="AA274" s="12" t="str">
        <f t="shared" si="14"/>
        <v>NO</v>
      </c>
    </row>
    <row r="275" spans="1:27" x14ac:dyDescent="0.2">
      <c r="A275" s="11">
        <f t="shared" si="15"/>
        <v>45548</v>
      </c>
      <c r="B275" s="4">
        <f>'Soybean Oil'!X299/'Feedstock Conversions'!B$5</f>
        <v>5.7838726622239847</v>
      </c>
      <c r="C275" s="4">
        <f>M275/'Feedstock Conversions'!$B$6</f>
        <v>5.4512204507843451</v>
      </c>
      <c r="D275" s="4">
        <f>BFT!X299/'Feedstock Conversions'!B$7</f>
        <v>-3.0407337743642477</v>
      </c>
      <c r="E275" s="4">
        <f>CWG!X299/'Feedstock Conversions'!B$9</f>
        <v>-1.1577232732019365</v>
      </c>
      <c r="F275" s="4">
        <f>DCO!X299/'Feedstock Conversions'!B$8</f>
        <v>2.2390678682321812</v>
      </c>
      <c r="G275" s="4">
        <f>'Poultry Fat'!X299/'Feedstock Conversions'!B$10</f>
        <v>2.7377547387954366</v>
      </c>
      <c r="H275" s="4">
        <f>UCO!X299/'Feedstock Conversions'!B$4</f>
        <v>15.224865785143571</v>
      </c>
      <c r="I275" s="4">
        <f>'Yellow Grease'!X299/'Feedstock Conversions'!B$3</f>
        <v>17.859526091723342</v>
      </c>
      <c r="J275" s="4">
        <f t="shared" si="13"/>
        <v>15.620458223491161</v>
      </c>
      <c r="L275" s="4">
        <f>'Soybean Oil'!X299</f>
        <v>43.379044966679885</v>
      </c>
      <c r="M275" s="4">
        <f>'Canola Oil'!N299</f>
        <v>41.156714403421802</v>
      </c>
      <c r="N275" s="4">
        <f>BFT!X299</f>
        <v>-28.522082803536648</v>
      </c>
      <c r="O275" s="4">
        <f>CWG!X299</f>
        <v>-10.853655686268155</v>
      </c>
      <c r="P275" s="4">
        <f>DCO!X299</f>
        <v>20.599424387736065</v>
      </c>
      <c r="Q275" s="4">
        <f>'Poultry Fat'!X299</f>
        <v>22.233762526214207</v>
      </c>
      <c r="R275" s="4">
        <f>UCO!X299</f>
        <v>121.951174939</v>
      </c>
      <c r="S275" s="4">
        <f>'Yellow Grease'!X299</f>
        <v>151.80597177964842</v>
      </c>
      <c r="T275" s="6">
        <f t="shared" si="11"/>
        <v>21.873745234629755</v>
      </c>
      <c r="V275" s="12" t="str">
        <f t="shared" si="14"/>
        <v>YES</v>
      </c>
      <c r="W275" s="12" t="str">
        <f t="shared" si="14"/>
        <v>YES</v>
      </c>
      <c r="X275" s="12" t="str">
        <f t="shared" si="14"/>
        <v>YES</v>
      </c>
      <c r="Y275" s="12" t="str">
        <f t="shared" si="14"/>
        <v>YES</v>
      </c>
      <c r="Z275" s="12" t="str">
        <f t="shared" si="14"/>
        <v>NO</v>
      </c>
      <c r="AA275" s="12" t="str">
        <f t="shared" si="14"/>
        <v>NO</v>
      </c>
    </row>
    <row r="276" spans="1:27" x14ac:dyDescent="0.2">
      <c r="A276" s="11">
        <f t="shared" si="15"/>
        <v>45555</v>
      </c>
      <c r="B276" s="4">
        <f>'Soybean Oil'!X300/'Feedstock Conversions'!B$5</f>
        <v>7.3942517578721363</v>
      </c>
      <c r="C276" s="4">
        <f>M276/'Feedstock Conversions'!$B$6</f>
        <v>8.135873739043868</v>
      </c>
      <c r="D276" s="4">
        <f>BFT!X300/'Feedstock Conversions'!B$7</f>
        <v>-1.475549057774229</v>
      </c>
      <c r="E276" s="4">
        <f>CWG!X300/'Feedstock Conversions'!B$9</f>
        <v>-3.1814402535273983E-2</v>
      </c>
      <c r="F276" s="4">
        <f>DCO!X300/'Feedstock Conversions'!B$8</f>
        <v>3.2178806463737928</v>
      </c>
      <c r="G276" s="4">
        <f>'Poultry Fat'!X300/'Feedstock Conversions'!B$10</f>
        <v>3.85915641775021</v>
      </c>
      <c r="H276" s="4">
        <f>UCO!X300/'Feedstock Conversions'!B$4</f>
        <v>16.724375728589262</v>
      </c>
      <c r="I276" s="4">
        <f>'Yellow Grease'!X300/'Feedstock Conversions'!B$3</f>
        <v>19.170711495707717</v>
      </c>
      <c r="J276" s="4">
        <f t="shared" si="13"/>
        <v>15.952830849333925</v>
      </c>
      <c r="L276" s="4">
        <f>'Soybean Oil'!X300</f>
        <v>55.45688818404102</v>
      </c>
      <c r="M276" s="4">
        <f>'Canola Oil'!N300</f>
        <v>61.425846729781199</v>
      </c>
      <c r="N276" s="4">
        <f>BFT!X300</f>
        <v>-13.840650161922269</v>
      </c>
      <c r="O276" s="4">
        <f>CWG!X300</f>
        <v>-0.29826002376819361</v>
      </c>
      <c r="P276" s="4">
        <f>DCO!X300</f>
        <v>29.604501946638891</v>
      </c>
      <c r="Q276" s="4">
        <f>'Poultry Fat'!X300</f>
        <v>31.340852461285749</v>
      </c>
      <c r="R276" s="4">
        <f>UCO!X300</f>
        <v>133.96224958599998</v>
      </c>
      <c r="S276" s="4">
        <f>'Yellow Grease'!X300</f>
        <v>162.95104771351561</v>
      </c>
      <c r="T276" s="6">
        <f t="shared" si="11"/>
        <v>34.815206868685522</v>
      </c>
      <c r="V276" s="12" t="str">
        <f t="shared" si="14"/>
        <v>YES</v>
      </c>
      <c r="W276" s="12" t="str">
        <f t="shared" si="14"/>
        <v>YES</v>
      </c>
      <c r="X276" s="12" t="str">
        <f t="shared" si="14"/>
        <v>YES</v>
      </c>
      <c r="Y276" s="12" t="str">
        <f t="shared" si="14"/>
        <v>YES</v>
      </c>
      <c r="Z276" s="12" t="str">
        <f t="shared" si="14"/>
        <v>NO</v>
      </c>
      <c r="AA276" s="12" t="str">
        <f t="shared" si="14"/>
        <v>NO</v>
      </c>
    </row>
    <row r="277" spans="1:27" x14ac:dyDescent="0.2">
      <c r="A277" s="11">
        <f t="shared" si="15"/>
        <v>45562</v>
      </c>
      <c r="B277" s="4">
        <f>'Soybean Oil'!X301/'Feedstock Conversions'!B$5</f>
        <v>7.8561152949091744</v>
      </c>
      <c r="C277" s="4">
        <f>M277/'Feedstock Conversions'!$B$6</f>
        <v>8.6537517229014878</v>
      </c>
      <c r="D277" s="4">
        <f>BFT!X301/'Feedstock Conversions'!B$7</f>
        <v>0.54868903869861485</v>
      </c>
      <c r="E277" s="4">
        <f>CWG!X301/'Feedstock Conversions'!B$9</f>
        <v>1.7374045307980668</v>
      </c>
      <c r="F277" s="4">
        <f>DCO!X301/'Feedstock Conversions'!B$8</f>
        <v>4.6614201050090598</v>
      </c>
      <c r="G277" s="4">
        <f>'Poultry Fat'!X301/'Feedstock Conversions'!B$10</f>
        <v>5.5120270239556222</v>
      </c>
      <c r="H277" s="4">
        <f>UCO!X301/'Feedstock Conversions'!B$4</f>
        <v>19.188009411485641</v>
      </c>
      <c r="I277" s="4">
        <f>'Yellow Grease'!X301/'Feedstock Conversions'!B$3</f>
        <v>19.021941595891544</v>
      </c>
      <c r="J277" s="4">
        <f t="shared" si="13"/>
        <v>14.360521490882483</v>
      </c>
      <c r="L277" s="4">
        <f>'Soybean Oil'!X301</f>
        <v>58.920864711818808</v>
      </c>
      <c r="M277" s="4">
        <f>'Canola Oil'!N301</f>
        <v>65.335825507906236</v>
      </c>
      <c r="N277" s="4">
        <f>BFT!X301</f>
        <v>5.1467031829930079</v>
      </c>
      <c r="O277" s="4">
        <f>CWG!X301</f>
        <v>16.288167476231877</v>
      </c>
      <c r="P277" s="4">
        <f>DCO!X301</f>
        <v>42.885064966083348</v>
      </c>
      <c r="Q277" s="4">
        <f>'Poultry Fat'!X301</f>
        <v>44.764090132714273</v>
      </c>
      <c r="R277" s="4">
        <f>UCO!X301</f>
        <v>153.69595538599998</v>
      </c>
      <c r="S277" s="4">
        <f>'Yellow Grease'!X301</f>
        <v>161.68650356507811</v>
      </c>
      <c r="T277" s="6">
        <f t="shared" si="11"/>
        <v>49.385890744987307</v>
      </c>
      <c r="V277" s="12" t="str">
        <f t="shared" si="14"/>
        <v>YES</v>
      </c>
      <c r="W277" s="12" t="str">
        <f t="shared" si="14"/>
        <v>YES</v>
      </c>
      <c r="X277" s="12" t="str">
        <f t="shared" si="14"/>
        <v>YES</v>
      </c>
      <c r="Y277" s="12" t="str">
        <f t="shared" si="14"/>
        <v>YES</v>
      </c>
      <c r="Z277" s="12" t="str">
        <f t="shared" si="14"/>
        <v>NO</v>
      </c>
      <c r="AA277" s="12" t="str">
        <f t="shared" si="14"/>
        <v>NO</v>
      </c>
    </row>
    <row r="278" spans="1:27" x14ac:dyDescent="0.2">
      <c r="A278" s="11">
        <f t="shared" si="15"/>
        <v>45569</v>
      </c>
      <c r="B278" s="4">
        <f>'Soybean Oil'!X302/'Feedstock Conversions'!B$5</f>
        <v>9.3252124517380022</v>
      </c>
      <c r="C278" s="4">
        <f>M278/'Feedstock Conversions'!$B$6</f>
        <v>9.6937908958319507</v>
      </c>
      <c r="D278" s="4">
        <f>BFT!X302/'Feedstock Conversions'!B$7</f>
        <v>2.0662323938396296</v>
      </c>
      <c r="E278" s="4">
        <f>CWG!X302/'Feedstock Conversions'!B$9</f>
        <v>3.1855416507980649</v>
      </c>
      <c r="F278" s="4">
        <f>DCO!X302/'Feedstock Conversions'!B$8</f>
        <v>7.5076279967361099</v>
      </c>
      <c r="G278" s="4">
        <f>'Poultry Fat'!X302/'Feedstock Conversions'!B$10</f>
        <v>8.7398449730539518</v>
      </c>
      <c r="H278" s="4">
        <f>UCO!X302/'Feedstock Conversions'!B$4</f>
        <v>20.880611304119853</v>
      </c>
      <c r="I278" s="4">
        <f>'Yellow Grease'!X302/'Feedstock Conversions'!B$3</f>
        <v>20.634422910045963</v>
      </c>
      <c r="J278" s="4">
        <f t="shared" si="13"/>
        <v>13.126794913309853</v>
      </c>
      <c r="L278" s="4">
        <f>'Soybean Oil'!X302</f>
        <v>69.939093388035019</v>
      </c>
      <c r="M278" s="4">
        <f>'Canola Oil'!N302</f>
        <v>73.188121263531229</v>
      </c>
      <c r="N278" s="4">
        <f>BFT!X302</f>
        <v>19.381259854215728</v>
      </c>
      <c r="O278" s="4">
        <f>CWG!X302</f>
        <v>29.86445297623186</v>
      </c>
      <c r="P278" s="4">
        <f>DCO!X302</f>
        <v>69.070177569972202</v>
      </c>
      <c r="Q278" s="4">
        <f>'Poultry Fat'!X302</f>
        <v>70.977737666999985</v>
      </c>
      <c r="R278" s="4">
        <f>UCO!X302</f>
        <v>167.25369654600001</v>
      </c>
      <c r="S278" s="4">
        <f>'Yellow Grease'!X302</f>
        <v>175.39259473539067</v>
      </c>
      <c r="T278" s="6">
        <f t="shared" si="11"/>
        <v>64.624895866832219</v>
      </c>
      <c r="V278" s="12" t="str">
        <f t="shared" si="14"/>
        <v>YES</v>
      </c>
      <c r="W278" s="12" t="str">
        <f t="shared" si="14"/>
        <v>YES</v>
      </c>
      <c r="X278" s="12" t="str">
        <f t="shared" si="14"/>
        <v>NO</v>
      </c>
      <c r="Y278" s="12" t="str">
        <f t="shared" si="14"/>
        <v>NO</v>
      </c>
      <c r="Z278" s="12" t="str">
        <f t="shared" si="14"/>
        <v>NO</v>
      </c>
      <c r="AA278" s="12" t="str">
        <f t="shared" si="14"/>
        <v>NO</v>
      </c>
    </row>
    <row r="279" spans="1:27" x14ac:dyDescent="0.2">
      <c r="A279" s="11">
        <f t="shared" si="15"/>
        <v>45576</v>
      </c>
      <c r="B279" s="4">
        <f>'Soybean Oil'!X303/'Feedstock Conversions'!B$5</f>
        <v>11.61538741896023</v>
      </c>
      <c r="C279" s="4">
        <f>M279/'Feedstock Conversions'!$B$6</f>
        <v>11.79109394176324</v>
      </c>
      <c r="D279" s="4">
        <f>BFT!X303/'Feedstock Conversions'!B$7</f>
        <v>4.1255369358249192</v>
      </c>
      <c r="E279" s="4">
        <f>CWG!X303/'Feedstock Conversions'!B$9</f>
        <v>5.236049681552819</v>
      </c>
      <c r="F279" s="4">
        <f>DCO!X303/'Feedstock Conversions'!B$8</f>
        <v>4.166327539824878</v>
      </c>
      <c r="G279" s="4">
        <f>'Poultry Fat'!X303/'Feedstock Conversions'!B$10</f>
        <v>4.960476462565488</v>
      </c>
      <c r="H279" s="4">
        <f>UCO!X303/'Feedstock Conversions'!B$4</f>
        <v>22.595913790262163</v>
      </c>
      <c r="I279" s="4">
        <f>'Yellow Grease'!X303/'Feedstock Conversions'!B$3</f>
        <v>22.749087666636033</v>
      </c>
      <c r="J279" s="4">
        <f t="shared" si="13"/>
        <v>18.582760126811156</v>
      </c>
      <c r="L279" s="4">
        <f>'Soybean Oil'!X303</f>
        <v>87.115405642201722</v>
      </c>
      <c r="M279" s="4">
        <f>'Canola Oil'!N303</f>
        <v>89.022759260312455</v>
      </c>
      <c r="N279" s="4">
        <f>BFT!X303</f>
        <v>38.697536458037746</v>
      </c>
      <c r="O279" s="4">
        <f>CWG!X303</f>
        <v>49.08796576455768</v>
      </c>
      <c r="P279" s="4">
        <f>DCO!X303</f>
        <v>38.330213366388875</v>
      </c>
      <c r="Q279" s="4">
        <f>'Poultry Fat'!X303</f>
        <v>40.284856098571424</v>
      </c>
      <c r="R279" s="4">
        <f>UCO!X303</f>
        <v>180.99326945999991</v>
      </c>
      <c r="S279" s="4">
        <f>'Yellow Grease'!X303</f>
        <v>193.36724516640629</v>
      </c>
      <c r="T279" s="6">
        <f t="shared" si="11"/>
        <v>74.854541830978192</v>
      </c>
      <c r="V279" s="12" t="str">
        <f t="shared" si="14"/>
        <v>YES</v>
      </c>
      <c r="W279" s="12" t="str">
        <f t="shared" si="14"/>
        <v>YES</v>
      </c>
      <c r="X279" s="12" t="str">
        <f t="shared" si="14"/>
        <v>YES</v>
      </c>
      <c r="Y279" s="12" t="str">
        <f t="shared" si="14"/>
        <v>YES</v>
      </c>
      <c r="Z279" s="12" t="str">
        <f t="shared" si="14"/>
        <v>NO</v>
      </c>
      <c r="AA279" s="12" t="str">
        <f t="shared" si="14"/>
        <v>NO</v>
      </c>
    </row>
    <row r="280" spans="1:27" x14ac:dyDescent="0.2">
      <c r="A280" s="11">
        <f t="shared" si="15"/>
        <v>45583</v>
      </c>
      <c r="B280" s="4">
        <f>'Soybean Oil'!X304/'Feedstock Conversions'!B$5</f>
        <v>11.947466949515775</v>
      </c>
      <c r="C280" s="4">
        <f>M280/'Feedstock Conversions'!$B$6</f>
        <v>11.425858420798837</v>
      </c>
      <c r="D280" s="4">
        <f>BFT!X304/'Feedstock Conversions'!B$7</f>
        <v>2.7823442920868846</v>
      </c>
      <c r="E280" s="4">
        <f>CWG!X304/'Feedstock Conversions'!B$9</f>
        <v>4.1536725215528172</v>
      </c>
      <c r="F280" s="4">
        <f>DCO!X304/'Feedstock Conversions'!B$8</f>
        <v>1.9757660673158184</v>
      </c>
      <c r="G280" s="4">
        <f>'Poultry Fat'!X304/'Feedstock Conversions'!B$10</f>
        <v>2.4815513061693548</v>
      </c>
      <c r="H280" s="4">
        <f>UCO!X304/'Feedstock Conversions'!B$4</f>
        <v>20.919859591760293</v>
      </c>
      <c r="I280" s="4">
        <f>'Yellow Grease'!X304/'Feedstock Conversions'!B$3</f>
        <v>21.174095711075363</v>
      </c>
      <c r="J280" s="4">
        <f t="shared" si="13"/>
        <v>19.198329643759546</v>
      </c>
      <c r="L280" s="4">
        <f>'Soybean Oil'!X304</f>
        <v>89.606002121368306</v>
      </c>
      <c r="M280" s="4">
        <f>'Canola Oil'!N304</f>
        <v>86.265231077031217</v>
      </c>
      <c r="N280" s="4">
        <f>BFT!X304</f>
        <v>26.098389459774978</v>
      </c>
      <c r="O280" s="4">
        <f>CWG!X304</f>
        <v>38.940679889557657</v>
      </c>
      <c r="P280" s="4">
        <f>DCO!X304</f>
        <v>18.177047819305528</v>
      </c>
      <c r="Q280" s="4">
        <f>'Poultry Fat'!X304</f>
        <v>20.153091749285693</v>
      </c>
      <c r="R280" s="4">
        <f>UCO!X304</f>
        <v>167.56807532999994</v>
      </c>
      <c r="S280" s="4">
        <f>'Yellow Grease'!X304</f>
        <v>179.9798135441406</v>
      </c>
      <c r="T280" s="6">
        <f t="shared" si="11"/>
        <v>63.62750728742342</v>
      </c>
      <c r="V280" s="12" t="str">
        <f t="shared" si="14"/>
        <v>YES</v>
      </c>
      <c r="W280" s="12" t="str">
        <f t="shared" si="14"/>
        <v>YES</v>
      </c>
      <c r="X280" s="12" t="str">
        <f t="shared" si="14"/>
        <v>YES</v>
      </c>
      <c r="Y280" s="12" t="str">
        <f t="shared" si="14"/>
        <v>YES</v>
      </c>
      <c r="Z280" s="12" t="str">
        <f t="shared" si="14"/>
        <v>NO</v>
      </c>
      <c r="AA280" s="12" t="str">
        <f t="shared" si="14"/>
        <v>NO</v>
      </c>
    </row>
    <row r="281" spans="1:27" x14ac:dyDescent="0.2">
      <c r="A281" s="11">
        <f t="shared" si="15"/>
        <v>45590</v>
      </c>
      <c r="B281" s="4">
        <f>'Soybean Oil'!X305/'Feedstock Conversions'!B$5</f>
        <v>10.866973860071342</v>
      </c>
      <c r="C281" s="4">
        <f>M281/'Feedstock Conversions'!$B$6</f>
        <v>10.34956368389072</v>
      </c>
      <c r="D281" s="4">
        <f>BFT!X305/'Feedstock Conversions'!B$7</f>
        <v>3.7143604316635219</v>
      </c>
      <c r="E281" s="4">
        <f>CWG!X305/'Feedstock Conversions'!B$9</f>
        <v>4.3379309135528157</v>
      </c>
      <c r="F281" s="4">
        <f>DCO!X305/'Feedstock Conversions'!B$8</f>
        <v>2.8168124142632802</v>
      </c>
      <c r="G281" s="4">
        <f>'Poultry Fat'!X305/'Feedstock Conversions'!B$10</f>
        <v>3.4179855991368782</v>
      </c>
      <c r="H281" s="4">
        <f>UCO!X305/'Feedstock Conversions'!B$4</f>
        <v>20.987800116853933</v>
      </c>
      <c r="I281" s="4">
        <f>'Yellow Grease'!X305/'Feedstock Conversions'!B$3</f>
        <v>21.210575247316175</v>
      </c>
      <c r="J281" s="4">
        <f t="shared" si="13"/>
        <v>18.393762833052897</v>
      </c>
      <c r="L281" s="4">
        <f>'Soybean Oil'!X305</f>
        <v>81.502303950535065</v>
      </c>
      <c r="M281" s="4">
        <f>'Canola Oil'!N305</f>
        <v>78.139205813374929</v>
      </c>
      <c r="N281" s="4">
        <f>BFT!X305</f>
        <v>34.840700849003838</v>
      </c>
      <c r="O281" s="4">
        <f>CWG!X305</f>
        <v>40.668102314557643</v>
      </c>
      <c r="P281" s="4">
        <f>DCO!X305</f>
        <v>25.914674211222177</v>
      </c>
      <c r="Q281" s="4">
        <f>'Poultry Fat'!X305</f>
        <v>27.758030714857114</v>
      </c>
      <c r="R281" s="4">
        <f>UCO!X305</f>
        <v>168.112278936</v>
      </c>
      <c r="S281" s="4">
        <f>'Yellow Grease'!X305</f>
        <v>180.28988960218749</v>
      </c>
      <c r="T281" s="6">
        <f t="shared" si="11"/>
        <v>67.321789707462813</v>
      </c>
      <c r="V281" s="12" t="str">
        <f t="shared" ref="V281:AA296" si="16">IF($L281-N281&gt;$B281-D281,"YES","NO")</f>
        <v>YES</v>
      </c>
      <c r="W281" s="12" t="str">
        <f t="shared" si="16"/>
        <v>YES</v>
      </c>
      <c r="X281" s="12" t="str">
        <f t="shared" si="16"/>
        <v>YES</v>
      </c>
      <c r="Y281" s="12" t="str">
        <f t="shared" si="16"/>
        <v>YES</v>
      </c>
      <c r="Z281" s="12" t="str">
        <f t="shared" si="16"/>
        <v>NO</v>
      </c>
      <c r="AA281" s="12" t="str">
        <f t="shared" si="16"/>
        <v>NO</v>
      </c>
    </row>
    <row r="282" spans="1:27" x14ac:dyDescent="0.2">
      <c r="A282" s="11">
        <f t="shared" si="15"/>
        <v>45597</v>
      </c>
      <c r="B282" s="4">
        <f>'Soybean Oil'!X306/'Feedstock Conversions'!B$5</f>
        <v>10.005460257478754</v>
      </c>
      <c r="C282" s="4">
        <f>M282/'Feedstock Conversions'!$B$6</f>
        <v>9.9192056991804698</v>
      </c>
      <c r="D282" s="4">
        <f>BFT!X306/'Feedstock Conversions'!B$7</f>
        <v>4.6535075385642468</v>
      </c>
      <c r="E282" s="4">
        <f>CWG!X306/'Feedstock Conversions'!B$9</f>
        <v>4.3760124762194934</v>
      </c>
      <c r="F282" s="4">
        <f>DCO!X306/'Feedstock Conversions'!B$8</f>
        <v>2.9352372591968576</v>
      </c>
      <c r="G282" s="4">
        <f>'Poultry Fat'!X306/'Feedstock Conversions'!B$10</f>
        <v>3.5461690528747565</v>
      </c>
      <c r="H282" s="4">
        <f>UCO!X306/'Feedstock Conversions'!B$4</f>
        <v>20.250651556054944</v>
      </c>
      <c r="I282" s="4">
        <f>'Yellow Grease'!X306/'Feedstock Conversions'!B$3</f>
        <v>20.882792307371332</v>
      </c>
      <c r="J282" s="4">
        <f t="shared" si="13"/>
        <v>17.947555048174475</v>
      </c>
      <c r="L282" s="4">
        <f>'Soybean Oil'!X306</f>
        <v>75.04095193109066</v>
      </c>
      <c r="M282" s="4">
        <f>'Canola Oil'!N306</f>
        <v>74.890003028812544</v>
      </c>
      <c r="N282" s="4">
        <f>BFT!X306</f>
        <v>43.649900711732641</v>
      </c>
      <c r="O282" s="4">
        <f>CWG!X306</f>
        <v>41.025116964557753</v>
      </c>
      <c r="P282" s="4">
        <f>DCO!X306</f>
        <v>27.004182784611089</v>
      </c>
      <c r="Q282" s="4">
        <f>'Poultry Fat'!X306</f>
        <v>28.799029906571377</v>
      </c>
      <c r="R282" s="4">
        <f>UCO!X306</f>
        <v>162.20771896400009</v>
      </c>
      <c r="S282" s="4">
        <f>'Yellow Grease'!X306</f>
        <v>177.50373461265633</v>
      </c>
      <c r="T282" s="6">
        <f t="shared" si="11"/>
        <v>69.31138483952023</v>
      </c>
      <c r="V282" s="12" t="str">
        <f t="shared" si="16"/>
        <v>YES</v>
      </c>
      <c r="W282" s="12" t="str">
        <f t="shared" si="16"/>
        <v>YES</v>
      </c>
      <c r="X282" s="12" t="str">
        <f t="shared" si="16"/>
        <v>YES</v>
      </c>
      <c r="Y282" s="12" t="str">
        <f t="shared" si="16"/>
        <v>YES</v>
      </c>
      <c r="Z282" s="12" t="str">
        <f t="shared" si="16"/>
        <v>NO</v>
      </c>
      <c r="AA282" s="12" t="str">
        <f t="shared" si="16"/>
        <v>NO</v>
      </c>
    </row>
    <row r="283" spans="1:27" x14ac:dyDescent="0.2">
      <c r="A283" s="11">
        <f t="shared" si="15"/>
        <v>45604</v>
      </c>
      <c r="B283" s="4">
        <f>'Soybean Oil'!X307/'Feedstock Conversions'!B$5</f>
        <v>9.2041813345157752</v>
      </c>
      <c r="C283" s="4">
        <f>M283/'Feedstock Conversions'!$B$6</f>
        <v>10.124677373120853</v>
      </c>
      <c r="D283" s="4">
        <f>BFT!X307/'Feedstock Conversions'!B$7</f>
        <v>7.3103519467822302</v>
      </c>
      <c r="E283" s="4">
        <f>CWG!X307/'Feedstock Conversions'!B$9</f>
        <v>6.7578195588861547</v>
      </c>
      <c r="F283" s="4">
        <f>DCO!X307/'Feedstock Conversions'!B$8</f>
        <v>4.3224074446799463</v>
      </c>
      <c r="G283" s="4">
        <f>'Poultry Fat'!X307/'Feedstock Conversions'!B$10</f>
        <v>5.1415067383234199</v>
      </c>
      <c r="H283" s="4">
        <f>UCO!X307/'Feedstock Conversions'!B$4</f>
        <v>20.537323202496886</v>
      </c>
      <c r="I283" s="4">
        <f>'Yellow Grease'!X307/'Feedstock Conversions'!B$3</f>
        <v>23.643335831856614</v>
      </c>
      <c r="J283" s="4">
        <f t="shared" si="13"/>
        <v>19.320928387176668</v>
      </c>
      <c r="L283" s="4">
        <f>'Soybean Oil'!X307</f>
        <v>69.031360008868319</v>
      </c>
      <c r="M283" s="4">
        <f>'Canola Oil'!N307</f>
        <v>76.441314167062444</v>
      </c>
      <c r="N283" s="4">
        <f>BFT!X307</f>
        <v>68.571101260817329</v>
      </c>
      <c r="O283" s="4">
        <f>CWG!X307</f>
        <v>63.354558364557704</v>
      </c>
      <c r="P283" s="4">
        <f>DCO!X307</f>
        <v>39.766148491055503</v>
      </c>
      <c r="Q283" s="4">
        <f>'Poultry Fat'!X307</f>
        <v>41.755033139714214</v>
      </c>
      <c r="R283" s="4">
        <f>UCO!X307</f>
        <v>164.50395885200004</v>
      </c>
      <c r="S283" s="4">
        <f>'Yellow Grease'!X307</f>
        <v>200.96835457078123</v>
      </c>
      <c r="T283" s="6">
        <f t="shared" si="11"/>
        <v>83.361694311290577</v>
      </c>
      <c r="V283" s="12" t="str">
        <f t="shared" si="16"/>
        <v>NO</v>
      </c>
      <c r="W283" s="12" t="str">
        <f t="shared" si="16"/>
        <v>YES</v>
      </c>
      <c r="X283" s="12" t="str">
        <f t="shared" si="16"/>
        <v>YES</v>
      </c>
      <c r="Y283" s="12" t="str">
        <f t="shared" si="16"/>
        <v>YES</v>
      </c>
      <c r="Z283" s="12" t="str">
        <f t="shared" si="16"/>
        <v>NO</v>
      </c>
      <c r="AA283" s="12" t="str">
        <f t="shared" si="16"/>
        <v>NO</v>
      </c>
    </row>
    <row r="284" spans="1:27" x14ac:dyDescent="0.2">
      <c r="A284" s="11">
        <f t="shared" si="15"/>
        <v>45611</v>
      </c>
      <c r="B284" s="4">
        <f>'Soybean Oil'!X308/'Feedstock Conversions'!B$5</f>
        <v>11.026059995256514</v>
      </c>
      <c r="C284" s="4">
        <f>M284/'Feedstock Conversions'!$B$6</f>
        <v>11.911537351399003</v>
      </c>
      <c r="D284" s="4">
        <f>BFT!X308/'Feedstock Conversions'!B$7</f>
        <v>8.0486261772184289</v>
      </c>
      <c r="E284" s="4">
        <f>CWG!X308/'Feedstock Conversions'!B$9</f>
        <v>6.9245744602194828</v>
      </c>
      <c r="F284" s="4">
        <f>DCO!X308/'Feedstock Conversions'!B$8</f>
        <v>4.128094473472208</v>
      </c>
      <c r="G284" s="4">
        <f>'Poultry Fat'!X308/'Feedstock Conversions'!B$10</f>
        <v>4.9438681666192599</v>
      </c>
      <c r="H284" s="4">
        <f>UCO!X308/'Feedstock Conversions'!B$4</f>
        <v>22.686929123096121</v>
      </c>
      <c r="I284" s="4">
        <f>'Yellow Grease'!X308/'Feedstock Conversions'!B$3</f>
        <v>24.387639771856612</v>
      </c>
      <c r="J284" s="4">
        <f t="shared" si="13"/>
        <v>20.259545298384403</v>
      </c>
      <c r="L284" s="4">
        <f>'Soybean Oil'!X308</f>
        <v>82.695449964423858</v>
      </c>
      <c r="M284" s="4">
        <f>'Canola Oil'!N308</f>
        <v>89.93210700306247</v>
      </c>
      <c r="N284" s="4">
        <f>BFT!X308</f>
        <v>75.496113542308876</v>
      </c>
      <c r="O284" s="4">
        <f>CWG!X308</f>
        <v>64.91788556455765</v>
      </c>
      <c r="P284" s="4">
        <f>DCO!X308</f>
        <v>37.97846915594431</v>
      </c>
      <c r="Q284" s="4">
        <f>'Poultry Fat'!X308</f>
        <v>40.149977359142781</v>
      </c>
      <c r="R284" s="4">
        <f>UCO!X308</f>
        <v>181.72230227599994</v>
      </c>
      <c r="S284" s="4">
        <f>'Yellow Grease'!X308</f>
        <v>207.29493806078119</v>
      </c>
      <c r="T284" s="6">
        <f t="shared" si="11"/>
        <v>91.518690872956839</v>
      </c>
      <c r="V284" s="12" t="str">
        <f t="shared" si="16"/>
        <v>YES</v>
      </c>
      <c r="W284" s="12" t="str">
        <f t="shared" si="16"/>
        <v>YES</v>
      </c>
      <c r="X284" s="12" t="str">
        <f t="shared" si="16"/>
        <v>YES</v>
      </c>
      <c r="Y284" s="12" t="str">
        <f t="shared" si="16"/>
        <v>YES</v>
      </c>
      <c r="Z284" s="12" t="str">
        <f t="shared" si="16"/>
        <v>NO</v>
      </c>
      <c r="AA284" s="12" t="str">
        <f t="shared" si="16"/>
        <v>NO</v>
      </c>
    </row>
    <row r="285" spans="1:27" x14ac:dyDescent="0.2">
      <c r="A285" s="11">
        <f t="shared" si="15"/>
        <v>45618</v>
      </c>
      <c r="B285" s="4">
        <f>'Soybean Oil'!X309/'Feedstock Conversions'!B$5</f>
        <v>10.883393328589856</v>
      </c>
      <c r="C285" s="4">
        <f>M285/'Feedstock Conversions'!$B$6</f>
        <v>11.853577086498337</v>
      </c>
      <c r="D285" s="4">
        <f>BFT!X309/'Feedstock Conversions'!B$7</f>
        <v>6.1339140237003082</v>
      </c>
      <c r="E285" s="4">
        <f>CWG!X309/'Feedstock Conversions'!B$9</f>
        <v>5.2088411268861519</v>
      </c>
      <c r="F285" s="4">
        <f>DCO!X309/'Feedstock Conversions'!B$8</f>
        <v>1.7085292560809229</v>
      </c>
      <c r="G285" s="4">
        <f>'Poultry Fat'!X309/'Feedstock Conversions'!B$10</f>
        <v>2.2028826760288358</v>
      </c>
      <c r="H285" s="4">
        <f>UCO!X309/'Feedstock Conversions'!B$4</f>
        <v>19.394731869662923</v>
      </c>
      <c r="I285" s="4">
        <f>'Yellow Grease'!X309/'Feedstock Conversions'!B$3</f>
        <v>22.274698595386031</v>
      </c>
      <c r="J285" s="4">
        <f t="shared" si="13"/>
        <v>20.566169339305109</v>
      </c>
      <c r="L285" s="4">
        <f>'Soybean Oil'!X309</f>
        <v>81.625449964423922</v>
      </c>
      <c r="M285" s="4">
        <f>'Canola Oil'!N309</f>
        <v>89.494507003062438</v>
      </c>
      <c r="N285" s="4">
        <f>BFT!X309</f>
        <v>57.536113542308897</v>
      </c>
      <c r="O285" s="4">
        <f>CWG!X309</f>
        <v>48.832885564557671</v>
      </c>
      <c r="P285" s="4">
        <f>DCO!X309</f>
        <v>15.71846915594449</v>
      </c>
      <c r="Q285" s="4">
        <f>'Poultry Fat'!X309</f>
        <v>17.889977359142847</v>
      </c>
      <c r="R285" s="4">
        <f>UCO!X309</f>
        <v>155.351802276</v>
      </c>
      <c r="S285" s="4">
        <f>'Yellow Grease'!X309</f>
        <v>189.33493806078127</v>
      </c>
      <c r="T285" s="6">
        <f t="shared" si="11"/>
        <v>74.843024872956889</v>
      </c>
      <c r="V285" s="12" t="str">
        <f t="shared" si="16"/>
        <v>YES</v>
      </c>
      <c r="W285" s="12" t="str">
        <f t="shared" si="16"/>
        <v>YES</v>
      </c>
      <c r="X285" s="12" t="str">
        <f t="shared" si="16"/>
        <v>YES</v>
      </c>
      <c r="Y285" s="12" t="str">
        <f t="shared" si="16"/>
        <v>YES</v>
      </c>
      <c r="Z285" s="12" t="str">
        <f t="shared" si="16"/>
        <v>NO</v>
      </c>
      <c r="AA285" s="12" t="str">
        <f t="shared" si="16"/>
        <v>NO</v>
      </c>
    </row>
    <row r="286" spans="1:27" x14ac:dyDescent="0.2">
      <c r="A286" s="11">
        <f t="shared" si="15"/>
        <v>45625</v>
      </c>
      <c r="B286" s="4">
        <f>'Soybean Oil'!X310/'Feedstock Conversions'!B$5</f>
        <v>16.073755823126884</v>
      </c>
      <c r="C286" s="4">
        <f>M286/'Feedstock Conversions'!$B$6</f>
        <v>16.726948786206542</v>
      </c>
      <c r="D286" s="4">
        <f>BFT!X310/'Feedstock Conversions'!B$7</f>
        <v>6.9922167352110005</v>
      </c>
      <c r="E286" s="4">
        <f>CWG!X310/'Feedstock Conversions'!B$9</f>
        <v>7.9153161682194879</v>
      </c>
      <c r="F286" s="4">
        <f>DCO!X310/'Feedstock Conversions'!B$8</f>
        <v>3.8732038176101966</v>
      </c>
      <c r="G286" s="4">
        <f>'Poultry Fat'!X310/'Feedstock Conversions'!B$10</f>
        <v>4.656083538621874</v>
      </c>
      <c r="H286" s="4">
        <f>UCO!X310/'Feedstock Conversions'!B$4</f>
        <v>21.561514493757802</v>
      </c>
      <c r="I286" s="4">
        <f>'Yellow Grease'!X310/'Feedstock Conversions'!B$3</f>
        <v>24.883613309719667</v>
      </c>
      <c r="J286" s="4">
        <f t="shared" si="13"/>
        <v>21.010409492109471</v>
      </c>
      <c r="L286" s="4">
        <f>'Soybean Oil'!X310</f>
        <v>120.55316867345164</v>
      </c>
      <c r="M286" s="4">
        <f>'Canola Oil'!N310</f>
        <v>126.28846333585938</v>
      </c>
      <c r="N286" s="4">
        <f>BFT!X310</f>
        <v>65.586992976279191</v>
      </c>
      <c r="O286" s="4">
        <f>CWG!X310</f>
        <v>74.206089077057698</v>
      </c>
      <c r="P286" s="4">
        <f>DCO!X310</f>
        <v>35.633475122013806</v>
      </c>
      <c r="Q286" s="4">
        <f>'Poultry Fat'!X310</f>
        <v>37.812830431071347</v>
      </c>
      <c r="R286" s="4">
        <f>UCO!X310</f>
        <v>172.70773109499999</v>
      </c>
      <c r="S286" s="4">
        <f>'Yellow Grease'!X310</f>
        <v>211.51071313261718</v>
      </c>
      <c r="T286" s="6">
        <f t="shared" si="11"/>
        <v>92.86706224865344</v>
      </c>
      <c r="V286" s="12" t="str">
        <f t="shared" si="16"/>
        <v>YES</v>
      </c>
      <c r="W286" s="12" t="str">
        <f t="shared" si="16"/>
        <v>YES</v>
      </c>
      <c r="X286" s="12" t="str">
        <f t="shared" si="16"/>
        <v>YES</v>
      </c>
      <c r="Y286" s="12" t="str">
        <f t="shared" si="16"/>
        <v>YES</v>
      </c>
      <c r="Z286" s="12" t="str">
        <f t="shared" si="16"/>
        <v>NO</v>
      </c>
      <c r="AA286" s="12" t="str">
        <f t="shared" si="16"/>
        <v>NO</v>
      </c>
    </row>
    <row r="287" spans="1:27" x14ac:dyDescent="0.2">
      <c r="A287" s="11">
        <f t="shared" si="15"/>
        <v>45632</v>
      </c>
      <c r="B287" s="4">
        <f>'Soybean Oil'!X311/'Feedstock Conversions'!B$5</f>
        <v>15.695568295812079</v>
      </c>
      <c r="C287" s="4">
        <f>M287/'Feedstock Conversions'!$B$6</f>
        <v>15.524469536403151</v>
      </c>
      <c r="D287" s="4">
        <f>BFT!X311/'Feedstock Conversions'!B$7</f>
        <v>6.5662462842357145</v>
      </c>
      <c r="E287" s="4">
        <f>CWG!X311/'Feedstock Conversions'!B$9</f>
        <v>7.5236913748861545</v>
      </c>
      <c r="F287" s="4">
        <f>DCO!X311/'Feedstock Conversions'!B$8</f>
        <v>3.4357070600392441</v>
      </c>
      <c r="G287" s="4">
        <f>'Poultry Fat'!X311/'Feedstock Conversions'!B$10</f>
        <v>4.1653000337448649</v>
      </c>
      <c r="H287" s="4">
        <f>UCO!X311/'Feedstock Conversions'!B$4</f>
        <v>21.088311509363301</v>
      </c>
      <c r="I287" s="4">
        <f>'Yellow Grease'!X311/'Feedstock Conversions'!B$3</f>
        <v>24.445833940211394</v>
      </c>
      <c r="J287" s="4">
        <f t="shared" si="13"/>
        <v>21.010126880172148</v>
      </c>
      <c r="L287" s="4">
        <f>'Soybean Oil'!X311</f>
        <v>117.71676221859059</v>
      </c>
      <c r="M287" s="4">
        <f>'Canola Oil'!N311</f>
        <v>117.20974499984379</v>
      </c>
      <c r="N287" s="4">
        <f>BFT!X311</f>
        <v>61.591390146131005</v>
      </c>
      <c r="O287" s="4">
        <f>CWG!X311</f>
        <v>70.534606639557694</v>
      </c>
      <c r="P287" s="4">
        <f>DCO!X311</f>
        <v>31.608504952361045</v>
      </c>
      <c r="Q287" s="4">
        <f>'Poultry Fat'!X311</f>
        <v>33.827095790714338</v>
      </c>
      <c r="R287" s="4">
        <f>UCO!X311</f>
        <v>168.91737519000003</v>
      </c>
      <c r="S287" s="4">
        <f>'Yellow Grease'!X311</f>
        <v>207.78958849179685</v>
      </c>
      <c r="T287" s="6">
        <f t="shared" si="11"/>
        <v>88.915989127136513</v>
      </c>
      <c r="V287" s="12" t="str">
        <f t="shared" si="16"/>
        <v>YES</v>
      </c>
      <c r="W287" s="12" t="str">
        <f t="shared" si="16"/>
        <v>YES</v>
      </c>
      <c r="X287" s="12" t="str">
        <f t="shared" si="16"/>
        <v>YES</v>
      </c>
      <c r="Y287" s="12" t="str">
        <f t="shared" si="16"/>
        <v>YES</v>
      </c>
      <c r="Z287" s="12" t="str">
        <f t="shared" si="16"/>
        <v>NO</v>
      </c>
      <c r="AA287" s="12" t="str">
        <f t="shared" si="16"/>
        <v>NO</v>
      </c>
    </row>
    <row r="288" spans="1:27" x14ac:dyDescent="0.2">
      <c r="A288" s="11">
        <f t="shared" si="15"/>
        <v>45639</v>
      </c>
      <c r="B288" s="4">
        <f>'Soybean Oil'!X312/'Feedstock Conversions'!B$5</f>
        <v>17.556758474145415</v>
      </c>
      <c r="C288" s="4">
        <f>M288/'Feedstock Conversions'!$B$6</f>
        <v>16.659999434403964</v>
      </c>
      <c r="D288" s="4">
        <f>BFT!X312/'Feedstock Conversions'!B$7</f>
        <v>7.4472553030920823</v>
      </c>
      <c r="E288" s="4">
        <f>CWG!X312/'Feedstock Conversions'!B$9</f>
        <v>9.3203169295528276</v>
      </c>
      <c r="F288" s="4">
        <f>DCO!X312/'Feedstock Conversions'!B$8</f>
        <v>4.3370872757729426</v>
      </c>
      <c r="G288" s="4">
        <f>'Poultry Fat'!X312/'Feedstock Conversions'!B$10</f>
        <v>5.1816781192474659</v>
      </c>
      <c r="H288" s="4">
        <f>UCO!X312/'Feedstock Conversions'!B$4</f>
        <v>22.09484701922597</v>
      </c>
      <c r="I288" s="4">
        <f>'Yellow Grease'!X312/'Feedstock Conversions'!B$3</f>
        <v>25.386348871985291</v>
      </c>
      <c r="J288" s="4">
        <f t="shared" si="13"/>
        <v>21.049261596212347</v>
      </c>
      <c r="L288" s="4">
        <f>'Soybean Oil'!X312</f>
        <v>131.67568855609062</v>
      </c>
      <c r="M288" s="4">
        <f>'Canola Oil'!N312</f>
        <v>125.78299572974993</v>
      </c>
      <c r="N288" s="4">
        <f>BFT!X312</f>
        <v>69.855254743003741</v>
      </c>
      <c r="O288" s="4">
        <f>CWG!X312</f>
        <v>87.377971214557761</v>
      </c>
      <c r="P288" s="4">
        <f>DCO!X312</f>
        <v>39.901202937111066</v>
      </c>
      <c r="Q288" s="4">
        <f>'Poultry Fat'!X312</f>
        <v>42.081271619428549</v>
      </c>
      <c r="R288" s="4">
        <f>UCO!X312</f>
        <v>176.97972462400003</v>
      </c>
      <c r="S288" s="4">
        <f>'Yellow Grease'!X312</f>
        <v>215.78396541187499</v>
      </c>
      <c r="T288" s="6">
        <f t="shared" si="11"/>
        <v>98.308685555534964</v>
      </c>
      <c r="V288" s="12" t="str">
        <f t="shared" si="16"/>
        <v>YES</v>
      </c>
      <c r="W288" s="12" t="str">
        <f t="shared" si="16"/>
        <v>YES</v>
      </c>
      <c r="X288" s="12" t="str">
        <f t="shared" si="16"/>
        <v>YES</v>
      </c>
      <c r="Y288" s="12" t="str">
        <f t="shared" si="16"/>
        <v>YES</v>
      </c>
      <c r="Z288" s="12" t="str">
        <f t="shared" si="16"/>
        <v>NO</v>
      </c>
      <c r="AA288" s="12" t="str">
        <f t="shared" si="16"/>
        <v>NO</v>
      </c>
    </row>
    <row r="289" spans="1:27" x14ac:dyDescent="0.2">
      <c r="A289" s="11">
        <f t="shared" si="15"/>
        <v>45646</v>
      </c>
      <c r="B289" s="4">
        <f>'Soybean Oil'!X313/'Feedstock Conversions'!B$5</f>
        <v>18.905516057849113</v>
      </c>
      <c r="C289" s="4">
        <f>M289/'Feedstock Conversions'!$B$6</f>
        <v>15.441520189072847</v>
      </c>
      <c r="D289" s="4">
        <f>BFT!X313/'Feedstock Conversions'!B$7</f>
        <v>7.3567235048412138</v>
      </c>
      <c r="E289" s="4">
        <f>CWG!X313/'Feedstock Conversions'!B$9</f>
        <v>11.283744748219487</v>
      </c>
      <c r="F289" s="4">
        <f>DCO!X313/'Feedstock Conversions'!B$8</f>
        <v>4.1107128147342937</v>
      </c>
      <c r="G289" s="4">
        <f>'Poultry Fat'!X313/'Feedstock Conversions'!B$10</f>
        <v>4.9238261258498346</v>
      </c>
      <c r="H289" s="4">
        <f>UCO!X313/'Feedstock Conversions'!B$4</f>
        <v>21.277444214731585</v>
      </c>
      <c r="I289" s="4">
        <f>'Yellow Grease'!X313/'Feedstock Conversions'!B$3</f>
        <v>24.28387399338235</v>
      </c>
      <c r="J289" s="4">
        <f t="shared" si="13"/>
        <v>20.173161178648058</v>
      </c>
      <c r="L289" s="4">
        <f>'Soybean Oil'!X313</f>
        <v>141.79137043386834</v>
      </c>
      <c r="M289" s="4">
        <f>'Canola Oil'!N313</f>
        <v>116.58347742749999</v>
      </c>
      <c r="N289" s="4">
        <f>BFT!X313</f>
        <v>69.006066475410591</v>
      </c>
      <c r="O289" s="4">
        <f>CWG!X313</f>
        <v>105.7851070145577</v>
      </c>
      <c r="P289" s="4">
        <f>DCO!X313</f>
        <v>37.8185578955555</v>
      </c>
      <c r="Q289" s="4">
        <f>'Poultry Fat'!X313</f>
        <v>39.987212605714149</v>
      </c>
      <c r="R289" s="4">
        <f>UCO!X313</f>
        <v>170.43232816</v>
      </c>
      <c r="S289" s="4">
        <f>'Yellow Grease'!X313</f>
        <v>206.41292894374999</v>
      </c>
      <c r="T289" s="6">
        <f t="shared" si="11"/>
        <v>98.141356395430833</v>
      </c>
      <c r="V289" s="12" t="str">
        <f t="shared" si="16"/>
        <v>YES</v>
      </c>
      <c r="W289" s="12" t="str">
        <f t="shared" si="16"/>
        <v>YES</v>
      </c>
      <c r="X289" s="12" t="str">
        <f t="shared" si="16"/>
        <v>YES</v>
      </c>
      <c r="Y289" s="12" t="str">
        <f t="shared" si="16"/>
        <v>YES</v>
      </c>
      <c r="Z289" s="12" t="str">
        <f t="shared" si="16"/>
        <v>NO</v>
      </c>
      <c r="AA289" s="12" t="str">
        <f t="shared" si="16"/>
        <v>NO</v>
      </c>
    </row>
    <row r="290" spans="1:27" x14ac:dyDescent="0.2">
      <c r="A290" s="11">
        <f t="shared" si="15"/>
        <v>45653</v>
      </c>
      <c r="B290" s="4">
        <f>'Soybean Oil'!X314/'Feedstock Conversions'!B$5</f>
        <v>19.224849391182442</v>
      </c>
      <c r="C290" s="4">
        <f>M290/'Feedstock Conversions'!$B$6</f>
        <v>14.973970520198669</v>
      </c>
      <c r="D290" s="4">
        <f>BFT!X314/'Feedstock Conversions'!B$7</f>
        <v>7.5803908822399357</v>
      </c>
      <c r="E290" s="4">
        <f>CWG!X314/'Feedstock Conversions'!B$9</f>
        <v>12.627211414886146</v>
      </c>
      <c r="F290" s="4">
        <f>DCO!X314/'Feedstock Conversions'!B$8</f>
        <v>4.9009302060386402</v>
      </c>
      <c r="G290" s="4">
        <f>'Poultry Fat'!X314/'Feedstock Conversions'!B$10</f>
        <v>5.8190177034146453</v>
      </c>
      <c r="H290" s="4">
        <f>UCO!X314/'Feedstock Conversions'!B$4</f>
        <v>22.236745088639204</v>
      </c>
      <c r="I290" s="4">
        <f>'Yellow Grease'!X314/'Feedstock Conversions'!B$3</f>
        <v>23.868579875735296</v>
      </c>
      <c r="J290" s="4">
        <f t="shared" si="13"/>
        <v>18.967649669696655</v>
      </c>
      <c r="L290" s="4">
        <f>'Soybean Oil'!X314</f>
        <v>144.18637043386832</v>
      </c>
      <c r="M290" s="4">
        <f>'Canola Oil'!N314</f>
        <v>113.05347742749996</v>
      </c>
      <c r="N290" s="4">
        <f>BFT!X314</f>
        <v>71.104066475410605</v>
      </c>
      <c r="O290" s="4">
        <f>CWG!X314</f>
        <v>118.38010701455761</v>
      </c>
      <c r="P290" s="4">
        <f>DCO!X314</f>
        <v>45.088557895555482</v>
      </c>
      <c r="Q290" s="4">
        <f>'Poultry Fat'!X314</f>
        <v>47.257212605714244</v>
      </c>
      <c r="R290" s="4">
        <f>UCO!X314</f>
        <v>178.11632816000002</v>
      </c>
      <c r="S290" s="4">
        <f>'Yellow Grease'!X314</f>
        <v>202.88292894375002</v>
      </c>
      <c r="T290" s="6">
        <f t="shared" si="11"/>
        <v>101.89690139543085</v>
      </c>
      <c r="V290" s="12" t="str">
        <f t="shared" si="16"/>
        <v>YES</v>
      </c>
      <c r="W290" s="12" t="str">
        <f t="shared" si="16"/>
        <v>YES</v>
      </c>
      <c r="X290" s="12" t="str">
        <f t="shared" si="16"/>
        <v>YES</v>
      </c>
      <c r="Y290" s="12" t="str">
        <f t="shared" si="16"/>
        <v>YES</v>
      </c>
      <c r="Z290" s="12" t="str">
        <f t="shared" si="16"/>
        <v>NO</v>
      </c>
      <c r="AA290" s="12" t="str">
        <f t="shared" si="16"/>
        <v>NO</v>
      </c>
    </row>
    <row r="291" spans="1:27" x14ac:dyDescent="0.2">
      <c r="A291" s="11">
        <f t="shared" si="15"/>
        <v>45660</v>
      </c>
      <c r="B291" s="4">
        <f>'Soybean Oil'!X315/'Feedstock Conversions'!B$5</f>
        <v>11.684107652901178</v>
      </c>
      <c r="C291" s="4">
        <f>M291/'Feedstock Conversions'!$B$6</f>
        <v>4.8389103553807935</v>
      </c>
      <c r="D291" s="4">
        <f>BFT!X315/'Feedstock Conversions'!B$7</f>
        <v>6.3619952711976291</v>
      </c>
      <c r="E291" s="4">
        <f>CWG!X315/'Feedstock Conversions'!B$9</f>
        <v>5.8983352015528183</v>
      </c>
      <c r="F291" s="4">
        <f>DCO!X315/'Feedstock Conversions'!B$8</f>
        <v>4.758333749939613</v>
      </c>
      <c r="G291" s="4">
        <f>'Poultry Fat'!X315/'Feedstock Conversions'!B$10</f>
        <v>-0.61889381985346936</v>
      </c>
      <c r="H291" s="4">
        <f>UCO!X315/'Feedstock Conversions'!B$4</f>
        <v>20.970670327091128</v>
      </c>
      <c r="I291" s="4">
        <f>'Yellow Grease'!X315/'Feedstock Conversions'!B$3</f>
        <v>21.269649425183829</v>
      </c>
      <c r="J291" s="4">
        <f t="shared" si="13"/>
        <v>16.511315675244216</v>
      </c>
      <c r="L291" s="4">
        <f>'Soybean Oil'!X315</f>
        <v>87.630807396758826</v>
      </c>
      <c r="M291" s="4">
        <f>'Canola Oil'!N315</f>
        <v>36.533773183124993</v>
      </c>
      <c r="N291" s="4">
        <f>BFT!X315</f>
        <v>59.675515643833762</v>
      </c>
      <c r="O291" s="4">
        <f>CWG!X315</f>
        <v>55.296892514557669</v>
      </c>
      <c r="P291" s="4">
        <f>DCO!X315</f>
        <v>43.776670499444435</v>
      </c>
      <c r="Q291" s="4">
        <f>'Poultry Fat'!X315</f>
        <v>-5.0261398600000007</v>
      </c>
      <c r="R291" s="4">
        <f>UCO!X315</f>
        <v>167.97506931999993</v>
      </c>
      <c r="S291" s="4">
        <f>'Yellow Grease'!X315</f>
        <v>180.79202011406255</v>
      </c>
      <c r="T291" s="6">
        <f t="shared" si="11"/>
        <v>79.217187959045077</v>
      </c>
      <c r="V291" s="12" t="str">
        <f t="shared" si="16"/>
        <v>YES</v>
      </c>
      <c r="W291" s="12" t="str">
        <f t="shared" si="16"/>
        <v>YES</v>
      </c>
      <c r="X291" s="12" t="str">
        <f t="shared" si="16"/>
        <v>YES</v>
      </c>
      <c r="Y291" s="12" t="str">
        <f t="shared" si="16"/>
        <v>YES</v>
      </c>
      <c r="Z291" s="12" t="str">
        <f t="shared" si="16"/>
        <v>NO</v>
      </c>
      <c r="AA291" s="12" t="str">
        <f t="shared" si="16"/>
        <v>NO</v>
      </c>
    </row>
    <row r="292" spans="1:27" x14ac:dyDescent="0.2">
      <c r="A292" s="11">
        <f t="shared" si="15"/>
        <v>45667</v>
      </c>
      <c r="B292" s="4">
        <f>'Soybean Oil'!X316/'Feedstock Conversions'!B$5</f>
        <v>10.572493311604884</v>
      </c>
      <c r="C292" s="4">
        <f>M292/'Feedstock Conversions'!$B$6</f>
        <v>5.8867999245985132</v>
      </c>
      <c r="D292" s="4">
        <f>BFT!X316/'Feedstock Conversions'!B$7</f>
        <v>5.1407002527749137</v>
      </c>
      <c r="E292" s="4">
        <f>CWG!X316/'Feedstock Conversions'!B$9</f>
        <v>8.7664733878641403</v>
      </c>
      <c r="F292" s="4">
        <f>DCO!X316/'Feedstock Conversions'!B$8</f>
        <v>8.8192958803411852</v>
      </c>
      <c r="G292" s="4">
        <f>'Poultry Fat'!X316/'Feedstock Conversions'!B$10</f>
        <v>3.9722241271750223</v>
      </c>
      <c r="H292" s="4">
        <f>UCO!X316/'Feedstock Conversions'!B$4</f>
        <v>21.233177933333337</v>
      </c>
      <c r="I292" s="4">
        <f>'Yellow Grease'!X316/'Feedstock Conversions'!B$3</f>
        <v>22.066738648556992</v>
      </c>
      <c r="J292" s="4">
        <f t="shared" si="13"/>
        <v>13.247442768215807</v>
      </c>
      <c r="L292" s="4">
        <f>'Soybean Oil'!X316</f>
        <v>79.293699837036627</v>
      </c>
      <c r="M292" s="4">
        <f>'Canola Oil'!N316</f>
        <v>44.445339430718775</v>
      </c>
      <c r="N292" s="4">
        <f>BFT!X316</f>
        <v>48.219768371028692</v>
      </c>
      <c r="O292" s="4">
        <f>CWG!X316</f>
        <v>82.185688011226318</v>
      </c>
      <c r="P292" s="4">
        <f>DCO!X316</f>
        <v>81.137522099138891</v>
      </c>
      <c r="Q292" s="4">
        <f>'Poultry Fat'!X316</f>
        <v>32.259094174142888</v>
      </c>
      <c r="R292" s="4">
        <f>UCO!X316</f>
        <v>170.07775524600004</v>
      </c>
      <c r="S292" s="4">
        <f>'Yellow Grease'!X316</f>
        <v>187.56727851273445</v>
      </c>
      <c r="T292" s="6">
        <f t="shared" si="11"/>
        <v>80.484928002113577</v>
      </c>
      <c r="V292" s="12" t="str">
        <f t="shared" si="16"/>
        <v>YES</v>
      </c>
      <c r="W292" s="12" t="str">
        <f t="shared" si="16"/>
        <v>NO</v>
      </c>
      <c r="X292" s="12" t="str">
        <f t="shared" si="16"/>
        <v>NO</v>
      </c>
      <c r="Y292" s="12" t="str">
        <f t="shared" si="16"/>
        <v>YES</v>
      </c>
      <c r="Z292" s="12" t="str">
        <f t="shared" si="16"/>
        <v>NO</v>
      </c>
      <c r="AA292" s="12" t="str">
        <f t="shared" si="16"/>
        <v>NO</v>
      </c>
    </row>
    <row r="293" spans="1:27" x14ac:dyDescent="0.2">
      <c r="A293" s="11">
        <f t="shared" si="15"/>
        <v>45674</v>
      </c>
      <c r="B293" s="4">
        <f>'Soybean Oil'!X317/'Feedstock Conversions'!B$5</f>
        <v>11.322472103456722</v>
      </c>
      <c r="C293" s="4">
        <f>M293/'Feedstock Conversions'!$B$6</f>
        <v>10.094050368158111</v>
      </c>
      <c r="D293" s="4">
        <f>BFT!X317/'Feedstock Conversions'!B$7</f>
        <v>7.6222467203872135</v>
      </c>
      <c r="E293" s="4">
        <f>CWG!X317/'Feedstock Conversions'!B$9</f>
        <v>11.128067297197468</v>
      </c>
      <c r="F293" s="4">
        <f>DCO!X317/'Feedstock Conversions'!B$8</f>
        <v>14.941380388952304</v>
      </c>
      <c r="G293" s="4">
        <f>'Poultry Fat'!X317/'Feedstock Conversions'!B$10</f>
        <v>10.906876844536182</v>
      </c>
      <c r="H293" s="4">
        <f>UCO!X317/'Feedstock Conversions'!B$4</f>
        <v>24.789364171535574</v>
      </c>
      <c r="I293" s="4">
        <f>'Yellow Grease'!X317/'Feedstock Conversions'!B$3</f>
        <v>25.793677679843753</v>
      </c>
      <c r="J293" s="4">
        <f t="shared" si="13"/>
        <v>10.85229729089145</v>
      </c>
      <c r="L293" s="4">
        <f>'Soybean Oil'!X317</f>
        <v>84.918540775925408</v>
      </c>
      <c r="M293" s="4">
        <f>'Canola Oil'!N317</f>
        <v>76.21008027959374</v>
      </c>
      <c r="N293" s="4">
        <f>BFT!X317</f>
        <v>71.496674237232071</v>
      </c>
      <c r="O293" s="4">
        <f>CWG!X317</f>
        <v>104.32563091122626</v>
      </c>
      <c r="P293" s="4">
        <f>DCO!X317</f>
        <v>137.46069957836119</v>
      </c>
      <c r="Q293" s="4">
        <f>'Poultry Fat'!X317</f>
        <v>88.576564667285766</v>
      </c>
      <c r="R293" s="4">
        <f>UCO!X317</f>
        <v>198.56280701399993</v>
      </c>
      <c r="S293" s="4">
        <f>'Yellow Grease'!X317</f>
        <v>219.24626027867191</v>
      </c>
      <c r="T293" s="6">
        <f t="shared" si="11"/>
        <v>107.56857154706148</v>
      </c>
      <c r="V293" s="12" t="str">
        <f t="shared" si="16"/>
        <v>YES</v>
      </c>
      <c r="W293" s="12" t="str">
        <f t="shared" si="16"/>
        <v>NO</v>
      </c>
      <c r="X293" s="12" t="str">
        <f t="shared" si="16"/>
        <v>NO</v>
      </c>
      <c r="Y293" s="12" t="str">
        <f t="shared" si="16"/>
        <v>NO</v>
      </c>
      <c r="Z293" s="12" t="str">
        <f t="shared" si="16"/>
        <v>NO</v>
      </c>
      <c r="AA293" s="12" t="str">
        <f t="shared" si="16"/>
        <v>NO</v>
      </c>
    </row>
    <row r="294" spans="1:27" x14ac:dyDescent="0.2">
      <c r="A294" s="11">
        <f t="shared" si="15"/>
        <v>45681</v>
      </c>
      <c r="B294" s="4">
        <f>'Soybean Oil'!X318/'Feedstock Conversions'!B$5</f>
        <v>11.387512151743765</v>
      </c>
      <c r="C294" s="4">
        <f>M294/'Feedstock Conversions'!$B$6</f>
        <v>9.2292331045788494</v>
      </c>
      <c r="D294" s="4">
        <f>BFT!X318/'Feedstock Conversions'!B$7</f>
        <v>4.2201767282002276</v>
      </c>
      <c r="E294" s="4">
        <f>CWG!X318/'Feedstock Conversions'!B$9</f>
        <v>6.2992352058641332</v>
      </c>
      <c r="F294" s="4">
        <f>DCO!X318/'Feedstock Conversions'!B$8</f>
        <v>12.655426484673161</v>
      </c>
      <c r="G294" s="4">
        <f>'Poultry Fat'!X318/'Feedstock Conversions'!B$10</f>
        <v>8.3020114294729552</v>
      </c>
      <c r="H294" s="4">
        <f>UCO!X318/'Feedstock Conversions'!B$4</f>
        <v>23.769279617041203</v>
      </c>
      <c r="I294" s="4">
        <f>'Yellow Grease'!X318/'Feedstock Conversions'!B$3</f>
        <v>24.806704685581334</v>
      </c>
      <c r="J294" s="4">
        <f t="shared" si="13"/>
        <v>12.151278200908173</v>
      </c>
      <c r="L294" s="4">
        <f>'Soybean Oil'!X318</f>
        <v>85.406341138078233</v>
      </c>
      <c r="M294" s="4">
        <f>'Canola Oil'!N318</f>
        <v>69.680709939570306</v>
      </c>
      <c r="N294" s="4">
        <f>BFT!X318</f>
        <v>39.585257710518135</v>
      </c>
      <c r="O294" s="4">
        <f>CWG!X318</f>
        <v>59.055330054976253</v>
      </c>
      <c r="P294" s="4">
        <f>DCO!X318</f>
        <v>116.42992365899306</v>
      </c>
      <c r="Q294" s="4">
        <f>'Poultry Fat'!X318</f>
        <v>67.422018487321452</v>
      </c>
      <c r="R294" s="4">
        <f>UCO!X318</f>
        <v>190.39192973250005</v>
      </c>
      <c r="S294" s="4">
        <f>'Yellow Grease'!X318</f>
        <v>210.85698982744134</v>
      </c>
      <c r="T294" s="6">
        <f t="shared" si="11"/>
        <v>87.004371553119711</v>
      </c>
      <c r="V294" s="12" t="str">
        <f t="shared" si="16"/>
        <v>YES</v>
      </c>
      <c r="W294" s="12" t="str">
        <f t="shared" si="16"/>
        <v>YES</v>
      </c>
      <c r="X294" s="12" t="str">
        <f t="shared" si="16"/>
        <v>NO</v>
      </c>
      <c r="Y294" s="12" t="str">
        <f t="shared" si="16"/>
        <v>YES</v>
      </c>
      <c r="Z294" s="12" t="str">
        <f t="shared" si="16"/>
        <v>NO</v>
      </c>
      <c r="AA294" s="12" t="str">
        <f t="shared" si="16"/>
        <v>NO</v>
      </c>
    </row>
    <row r="295" spans="1:27" x14ac:dyDescent="0.2">
      <c r="A295" s="11">
        <f t="shared" si="15"/>
        <v>45688</v>
      </c>
      <c r="B295" s="4">
        <f>'Soybean Oil'!X319/'Feedstock Conversions'!B$5</f>
        <v>11.967524428827096</v>
      </c>
      <c r="C295" s="4">
        <f>M295/'Feedstock Conversions'!$B$6</f>
        <v>9.1578339771109274</v>
      </c>
      <c r="D295" s="4">
        <f>BFT!X319/'Feedstock Conversions'!B$7</f>
        <v>3.2039367765913584</v>
      </c>
      <c r="E295" s="4">
        <f>CWG!X319/'Feedstock Conversions'!B$9</f>
        <v>4.6390532625307968</v>
      </c>
      <c r="F295" s="4">
        <f>DCO!X319/'Feedstock Conversions'!B$8</f>
        <v>13.243646867179947</v>
      </c>
      <c r="G295" s="4">
        <f>'Poultry Fat'!X319/'Feedstock Conversions'!B$10</f>
        <v>8.9743015619383808</v>
      </c>
      <c r="H295" s="4">
        <f>UCO!X319/'Feedstock Conversions'!B$4</f>
        <v>23.781709480649191</v>
      </c>
      <c r="I295" s="4">
        <f>'Yellow Grease'!X319/'Feedstock Conversions'!B$3</f>
        <v>24.828413962040432</v>
      </c>
      <c r="J295" s="4">
        <f t="shared" si="13"/>
        <v>11.584767094860485</v>
      </c>
      <c r="L295" s="4">
        <f>'Soybean Oil'!X319</f>
        <v>89.75643321620322</v>
      </c>
      <c r="M295" s="4">
        <f>'Canola Oil'!N319</f>
        <v>69.141646527187504</v>
      </c>
      <c r="N295" s="4">
        <f>BFT!X319</f>
        <v>30.052926964426945</v>
      </c>
      <c r="O295" s="4">
        <f>CWG!X319</f>
        <v>43.491124336226221</v>
      </c>
      <c r="P295" s="4">
        <f>DCO!X319</f>
        <v>121.84155117805551</v>
      </c>
      <c r="Q295" s="4">
        <f>'Poultry Fat'!X319</f>
        <v>72.881798701428579</v>
      </c>
      <c r="R295" s="4">
        <f>UCO!X319</f>
        <v>190.49149294</v>
      </c>
      <c r="S295" s="4">
        <f>'Yellow Grease'!X319</f>
        <v>211.04151867734367</v>
      </c>
      <c r="T295" s="6">
        <f t="shared" si="11"/>
        <v>83.760926017621514</v>
      </c>
      <c r="V295" s="12" t="str">
        <f t="shared" si="16"/>
        <v>YES</v>
      </c>
      <c r="W295" s="12" t="str">
        <f t="shared" si="16"/>
        <v>YES</v>
      </c>
      <c r="X295" s="12" t="str">
        <f t="shared" si="16"/>
        <v>NO</v>
      </c>
      <c r="Y295" s="12" t="str">
        <f t="shared" si="16"/>
        <v>YES</v>
      </c>
      <c r="Z295" s="12" t="str">
        <f t="shared" si="16"/>
        <v>NO</v>
      </c>
      <c r="AA295" s="12" t="str">
        <f t="shared" si="16"/>
        <v>NO</v>
      </c>
    </row>
    <row r="296" spans="1:27" x14ac:dyDescent="0.2">
      <c r="A296" s="11">
        <f t="shared" si="15"/>
        <v>45695</v>
      </c>
      <c r="B296" s="4">
        <f>'Soybean Oil'!X320/'Feedstock Conversions'!B$5</f>
        <v>11.817069843641905</v>
      </c>
      <c r="C296" s="4">
        <f>M296/'Feedstock Conversions'!$B$6</f>
        <v>9.5912898064155598</v>
      </c>
      <c r="D296" s="4">
        <f>BFT!X320/'Feedstock Conversions'!B$7</f>
        <v>2.0016917166730464</v>
      </c>
      <c r="E296" s="4">
        <f>CWG!X320/'Feedstock Conversions'!B$9</f>
        <v>4.2145808358641386</v>
      </c>
      <c r="F296" s="4">
        <f>DCO!X320/'Feedstock Conversions'!B$8</f>
        <v>14.231497433242751</v>
      </c>
      <c r="G296" s="4">
        <f>'Poultry Fat'!X320/'Feedstock Conversions'!B$10</f>
        <v>10.10040763067704</v>
      </c>
      <c r="H296" s="4">
        <f>UCO!X320/'Feedstock Conversions'!B$4</f>
        <v>24.284765950062429</v>
      </c>
      <c r="I296" s="4">
        <f>'Yellow Grease'!X320/'Feedstock Conversions'!B$3</f>
        <v>25.314317766819855</v>
      </c>
      <c r="J296" s="4">
        <f t="shared" si="13"/>
        <v>11.082820333577104</v>
      </c>
      <c r="L296" s="4">
        <f>'Soybean Oil'!X320</f>
        <v>88.62802382731428</v>
      </c>
      <c r="M296" s="4">
        <f>'Canola Oil'!N320</f>
        <v>72.414238038437475</v>
      </c>
      <c r="N296" s="4">
        <f>BFT!X320</f>
        <v>18.775868302393178</v>
      </c>
      <c r="O296" s="4">
        <f>CWG!X320</f>
        <v>39.511695336226296</v>
      </c>
      <c r="P296" s="4">
        <f>DCO!X320</f>
        <v>130.92977638583329</v>
      </c>
      <c r="Q296" s="4">
        <f>'Poultry Fat'!X320</f>
        <v>82.027093770000022</v>
      </c>
      <c r="R296" s="4">
        <f>UCO!X320</f>
        <v>194.52097526000006</v>
      </c>
      <c r="S296" s="4">
        <f>'Yellow Grease'!X320</f>
        <v>215.17170101796876</v>
      </c>
      <c r="T296" s="6">
        <f t="shared" si="11"/>
        <v>80.764670568142293</v>
      </c>
      <c r="V296" s="12" t="str">
        <f t="shared" si="16"/>
        <v>YES</v>
      </c>
      <c r="W296" s="12" t="str">
        <f t="shared" si="16"/>
        <v>YES</v>
      </c>
      <c r="X296" s="12" t="str">
        <f t="shared" si="16"/>
        <v>NO</v>
      </c>
      <c r="Y296" s="12" t="str">
        <f t="shared" si="16"/>
        <v>YES</v>
      </c>
      <c r="Z296" s="12" t="str">
        <f t="shared" si="16"/>
        <v>NO</v>
      </c>
      <c r="AA296" s="12" t="str">
        <f t="shared" si="16"/>
        <v>NO</v>
      </c>
    </row>
    <row r="297" spans="1:27" x14ac:dyDescent="0.2">
      <c r="A297" s="11">
        <f t="shared" si="15"/>
        <v>45702</v>
      </c>
      <c r="B297" s="4">
        <f>'Soybean Oil'!X321/'Feedstock Conversions'!B$5</f>
        <v>12.140334250493773</v>
      </c>
      <c r="C297" s="4">
        <f>M297/'Feedstock Conversions'!$B$6</f>
        <v>11.066012688381626</v>
      </c>
      <c r="D297" s="4">
        <f>BFT!X321/'Feedstock Conversions'!B$7</f>
        <v>2.7728211479268725</v>
      </c>
      <c r="E297" s="4">
        <f>CWG!X321/'Feedstock Conversions'!B$9</f>
        <v>3.7936277078641374</v>
      </c>
      <c r="F297" s="4">
        <f>DCO!X321/'Feedstock Conversions'!B$8</f>
        <v>14.264005781881034</v>
      </c>
      <c r="G297" s="4">
        <f>'Poultry Fat'!X321/'Feedstock Conversions'!B$10</f>
        <v>10.134950586662129</v>
      </c>
      <c r="H297" s="4">
        <f>UCO!X321/'Feedstock Conversions'!B$4</f>
        <v>25.644087828464421</v>
      </c>
      <c r="I297" s="4">
        <f>'Yellow Grease'!X321/'Feedstock Conversions'!B$3</f>
        <v>26.591428442031241</v>
      </c>
      <c r="J297" s="4">
        <f t="shared" si="13"/>
        <v>12.327422660150207</v>
      </c>
      <c r="L297" s="4">
        <f>'Soybean Oil'!X321</f>
        <v>91.052506878703298</v>
      </c>
      <c r="M297" s="4">
        <f>'Canola Oil'!N321</f>
        <v>83.548395797281273</v>
      </c>
      <c r="N297" s="4">
        <f>BFT!X321</f>
        <v>26.009062367554066</v>
      </c>
      <c r="O297" s="4">
        <f>CWG!X321</f>
        <v>35.565259761226287</v>
      </c>
      <c r="P297" s="4">
        <f>DCO!X321</f>
        <v>131.2288531933055</v>
      </c>
      <c r="Q297" s="4">
        <f>'Poultry Fat'!X321</f>
        <v>82.307622872714262</v>
      </c>
      <c r="R297" s="4">
        <f>UCO!X321</f>
        <v>205.40914350600002</v>
      </c>
      <c r="S297" s="4">
        <f>'Yellow Grease'!X321</f>
        <v>226.02714175726555</v>
      </c>
      <c r="T297" s="6">
        <f t="shared" si="11"/>
        <v>86.621392089223008</v>
      </c>
      <c r="V297" s="12" t="str">
        <f t="shared" ref="V297:AA306" si="17">IF($L297-N297&gt;$B297-D297,"YES","NO")</f>
        <v>YES</v>
      </c>
      <c r="W297" s="12" t="str">
        <f t="shared" si="17"/>
        <v>YES</v>
      </c>
      <c r="X297" s="12" t="str">
        <f t="shared" si="17"/>
        <v>NO</v>
      </c>
      <c r="Y297" s="12" t="str">
        <f t="shared" si="17"/>
        <v>YES</v>
      </c>
      <c r="Z297" s="12" t="str">
        <f t="shared" si="17"/>
        <v>NO</v>
      </c>
      <c r="AA297" s="12" t="str">
        <f t="shared" si="17"/>
        <v>NO</v>
      </c>
    </row>
    <row r="298" spans="1:27" x14ac:dyDescent="0.2">
      <c r="A298" s="11">
        <f t="shared" si="15"/>
        <v>45709</v>
      </c>
      <c r="B298" s="4">
        <f>'Soybean Oil'!X322/'Feedstock Conversions'!B$5</f>
        <v>11.555679796419691</v>
      </c>
      <c r="C298" s="4">
        <f>M298/'Feedstock Conversions'!$B$6</f>
        <v>11.665223221378312</v>
      </c>
      <c r="D298" s="4">
        <f>BFT!X322/'Feedstock Conversions'!B$7</f>
        <v>1.2677395831803859</v>
      </c>
      <c r="E298" s="4">
        <f>CWG!X322/'Feedstock Conversions'!B$9</f>
        <v>1.5528542891974575</v>
      </c>
      <c r="F298" s="4">
        <f>DCO!X322/'Feedstock Conversions'!B$8</f>
        <v>13.804014697327901</v>
      </c>
      <c r="G298" s="4">
        <f>'Poultry Fat'!X322/'Feedstock Conversions'!B$10</f>
        <v>9.597690506084918</v>
      </c>
      <c r="H298" s="4">
        <f>UCO!X322/'Feedstock Conversions'!B$4</f>
        <v>25.991552330836445</v>
      </c>
      <c r="I298" s="4">
        <f>'Yellow Grease'!X322/'Feedstock Conversions'!B$3</f>
        <v>26.891614396920954</v>
      </c>
      <c r="J298" s="4">
        <f t="shared" si="13"/>
        <v>13.087599699593053</v>
      </c>
      <c r="L298" s="4">
        <f>'Soybean Oil'!X322</f>
        <v>86.667598473147677</v>
      </c>
      <c r="M298" s="4">
        <f>'Canola Oil'!N322</f>
        <v>88.07243532140626</v>
      </c>
      <c r="N298" s="4">
        <f>BFT!X322</f>
        <v>11.891397290232021</v>
      </c>
      <c r="O298" s="4">
        <f>CWG!X322</f>
        <v>14.558008961226165</v>
      </c>
      <c r="P298" s="4">
        <f>DCO!X322</f>
        <v>126.99693521541667</v>
      </c>
      <c r="Q298" s="4">
        <f>'Poultry Fat'!X322</f>
        <v>77.944444214999976</v>
      </c>
      <c r="R298" s="4">
        <f>UCO!X322</f>
        <v>208.19233416999992</v>
      </c>
      <c r="S298" s="4">
        <f>'Yellow Grease'!X322</f>
        <v>228.5787223738281</v>
      </c>
      <c r="T298" s="6">
        <f t="shared" si="11"/>
        <v>79.021213310525354</v>
      </c>
      <c r="V298" s="12" t="str">
        <f t="shared" si="17"/>
        <v>YES</v>
      </c>
      <c r="W298" s="12" t="str">
        <f t="shared" si="17"/>
        <v>YES</v>
      </c>
      <c r="X298" s="12" t="str">
        <f t="shared" si="17"/>
        <v>NO</v>
      </c>
      <c r="Y298" s="12" t="str">
        <f t="shared" si="17"/>
        <v>YES</v>
      </c>
      <c r="Z298" s="12" t="str">
        <f t="shared" si="17"/>
        <v>NO</v>
      </c>
      <c r="AA298" s="12" t="str">
        <f t="shared" si="17"/>
        <v>NO</v>
      </c>
    </row>
    <row r="299" spans="1:27" x14ac:dyDescent="0.2">
      <c r="A299" s="11">
        <f t="shared" si="15"/>
        <v>45716</v>
      </c>
      <c r="B299" s="4">
        <f>'Soybean Oil'!X323/'Feedstock Conversions'!B$5</f>
        <v>10.361765542530794</v>
      </c>
      <c r="C299" s="4">
        <f>M299/'Feedstock Conversions'!$B$6</f>
        <v>8.3097086416225192</v>
      </c>
      <c r="D299" s="4">
        <f>BFT!X323/'Feedstock Conversions'!B$7</f>
        <v>-2.2303753652556995</v>
      </c>
      <c r="E299" s="4">
        <f>CWG!X323/'Feedstock Conversions'!B$9</f>
        <v>-1.5301937401358736</v>
      </c>
      <c r="F299" s="4">
        <f>DCO!X323/'Feedstock Conversions'!B$8</f>
        <v>12.52148819108695</v>
      </c>
      <c r="G299" s="4">
        <f>'Poultry Fat'!X323/'Feedstock Conversions'!B$10</f>
        <v>8.1200191801201402</v>
      </c>
      <c r="H299" s="4">
        <f>UCO!X323/'Feedstock Conversions'!B$4</f>
        <v>22.495650311111113</v>
      </c>
      <c r="I299" s="4">
        <f>'Yellow Grease'!X323/'Feedstock Conversions'!B$3</f>
        <v>23.55547995566176</v>
      </c>
      <c r="J299" s="4">
        <f t="shared" si="13"/>
        <v>11.033991764574809</v>
      </c>
      <c r="L299" s="4">
        <f>'Soybean Oil'!X323</f>
        <v>77.713241568980948</v>
      </c>
      <c r="M299" s="4">
        <f>'Canola Oil'!N323</f>
        <v>62.738300244250013</v>
      </c>
      <c r="N299" s="4">
        <f>BFT!X323</f>
        <v>-20.920920926098461</v>
      </c>
      <c r="O299" s="4">
        <f>CWG!X323</f>
        <v>-14.345566313773816</v>
      </c>
      <c r="P299" s="4">
        <f>DCO!X323</f>
        <v>115.19769135799993</v>
      </c>
      <c r="Q299" s="4">
        <f>'Poultry Fat'!X323</f>
        <v>65.944029098285682</v>
      </c>
      <c r="R299" s="4">
        <f>UCO!X323</f>
        <v>180.19015899200002</v>
      </c>
      <c r="S299" s="4">
        <f>'Yellow Grease'!X323</f>
        <v>200.22157962312497</v>
      </c>
      <c r="T299" s="6">
        <f t="shared" si="11"/>
        <v>54.313569832439853</v>
      </c>
      <c r="V299" s="12" t="str">
        <f t="shared" si="17"/>
        <v>YES</v>
      </c>
      <c r="W299" s="12" t="str">
        <f t="shared" si="17"/>
        <v>YES</v>
      </c>
      <c r="X299" s="12" t="str">
        <f t="shared" si="17"/>
        <v>NO</v>
      </c>
      <c r="Y299" s="12" t="str">
        <f t="shared" si="17"/>
        <v>YES</v>
      </c>
      <c r="Z299" s="12" t="str">
        <f t="shared" si="17"/>
        <v>NO</v>
      </c>
      <c r="AA299" s="12" t="str">
        <f t="shared" si="17"/>
        <v>NO</v>
      </c>
    </row>
    <row r="300" spans="1:27" x14ac:dyDescent="0.2">
      <c r="A300" s="11">
        <f t="shared" si="15"/>
        <v>45723</v>
      </c>
      <c r="B300" s="4">
        <f>'Soybean Oil'!X324/'Feedstock Conversions'!B$5</f>
        <v>7.4612247347530154</v>
      </c>
      <c r="C300" s="4">
        <f>M300/'Feedstock Conversions'!$B$6</f>
        <v>3.2783697868294754</v>
      </c>
      <c r="D300" s="4">
        <f>BFT!X324/'Feedstock Conversions'!B$7</f>
        <v>-4.4047250893296406</v>
      </c>
      <c r="E300" s="4">
        <f>CWG!X324/'Feedstock Conversions'!B$9</f>
        <v>-5.449549052135862</v>
      </c>
      <c r="F300" s="4">
        <f>DCO!X324/'Feedstock Conversions'!B$8</f>
        <v>11.42948011719203</v>
      </c>
      <c r="G300" s="4">
        <f>'Poultry Fat'!X324/'Feedstock Conversions'!B$10</f>
        <v>6.8650267826989451</v>
      </c>
      <c r="H300" s="4">
        <f>UCO!X324/'Feedstock Conversions'!B$4</f>
        <v>17.912294516354557</v>
      </c>
      <c r="I300" s="4">
        <f>'Yellow Grease'!X324/'Feedstock Conversions'!B$3</f>
        <v>18.829189959356615</v>
      </c>
      <c r="J300" s="4">
        <f t="shared" si="13"/>
        <v>7.3997098421645848</v>
      </c>
      <c r="L300" s="4">
        <f>'Soybean Oil'!X324</f>
        <v>55.959185510647615</v>
      </c>
      <c r="M300" s="4">
        <f>'Canola Oil'!N324</f>
        <v>24.75169189056254</v>
      </c>
      <c r="N300" s="4">
        <f>BFT!X324</f>
        <v>-41.316321337912029</v>
      </c>
      <c r="O300" s="4">
        <f>CWG!X324</f>
        <v>-51.08952236377371</v>
      </c>
      <c r="P300" s="4">
        <f>DCO!X324</f>
        <v>105.15121707816667</v>
      </c>
      <c r="Q300" s="4">
        <f>'Poultry Fat'!X324</f>
        <v>55.752026673428588</v>
      </c>
      <c r="R300" s="4">
        <f>UCO!X324</f>
        <v>143.47747907600001</v>
      </c>
      <c r="S300" s="4">
        <f>'Yellow Grease'!X324</f>
        <v>160.04811465453122</v>
      </c>
      <c r="T300" s="6">
        <f t="shared" si="11"/>
        <v>30.98564522861205</v>
      </c>
      <c r="V300" s="12" t="str">
        <f t="shared" si="17"/>
        <v>YES</v>
      </c>
      <c r="W300" s="12" t="str">
        <f t="shared" si="17"/>
        <v>YES</v>
      </c>
      <c r="X300" s="12" t="str">
        <f t="shared" si="17"/>
        <v>NO</v>
      </c>
      <c r="Y300" s="12" t="str">
        <f t="shared" si="17"/>
        <v>NO</v>
      </c>
      <c r="Z300" s="12" t="str">
        <f t="shared" si="17"/>
        <v>NO</v>
      </c>
      <c r="AA300" s="12" t="str">
        <f t="shared" si="17"/>
        <v>NO</v>
      </c>
    </row>
    <row r="301" spans="1:27" x14ac:dyDescent="0.2">
      <c r="A301" s="11">
        <f t="shared" si="15"/>
        <v>45730</v>
      </c>
      <c r="B301" s="4">
        <f>'Soybean Oil'!X325/'Feedstock Conversions'!B$5</f>
        <v>5.211933817715976</v>
      </c>
      <c r="C301" s="4">
        <f>M301/'Feedstock Conversions'!$B$6</f>
        <v>-0.42487282214404104</v>
      </c>
      <c r="D301" s="4">
        <f>BFT!X325/'Feedstock Conversions'!B$7</f>
        <v>-5.6757071503538139</v>
      </c>
      <c r="E301" s="4">
        <f>CWG!X325/'Feedstock Conversions'!B$9</f>
        <v>-8.1266035374692009</v>
      </c>
      <c r="F301" s="4">
        <f>DCO!X325/'Feedstock Conversions'!B$8</f>
        <v>9.4863980564915469</v>
      </c>
      <c r="G301" s="4">
        <f>'Poultry Fat'!X325/'Feedstock Conversions'!B$10</f>
        <v>4.6652269608811787</v>
      </c>
      <c r="H301" s="4">
        <f>UCO!X325/'Feedstock Conversions'!B$4</f>
        <v>15.040621166042449</v>
      </c>
      <c r="I301" s="4">
        <f>'Yellow Grease'!X325/'Feedstock Conversions'!B$3</f>
        <v>15.560017779136027</v>
      </c>
      <c r="J301" s="4">
        <f t="shared" si="13"/>
        <v>6.0736197226444801</v>
      </c>
      <c r="L301" s="4">
        <f>'Soybean Oil'!X325</f>
        <v>39.089503632869821</v>
      </c>
      <c r="M301" s="4">
        <f>'Canola Oil'!N325</f>
        <v>-3.2077898071875097</v>
      </c>
      <c r="N301" s="4">
        <f>BFT!X325</f>
        <v>-53.238133070318781</v>
      </c>
      <c r="O301" s="4">
        <f>CWG!X325</f>
        <v>-76.186908163773751</v>
      </c>
      <c r="P301" s="4">
        <f>DCO!X325</f>
        <v>87.274862119722229</v>
      </c>
      <c r="Q301" s="4">
        <f>'Poultry Fat'!X325</f>
        <v>37.887085687142871</v>
      </c>
      <c r="R301" s="4">
        <f>UCO!X325</f>
        <v>120.47537554000002</v>
      </c>
      <c r="S301" s="4">
        <f>'Yellow Grease'!X325</f>
        <v>132.26015112265623</v>
      </c>
      <c r="T301" s="6">
        <f t="shared" si="11"/>
        <v>14.159275638716204</v>
      </c>
      <c r="V301" s="12" t="str">
        <f t="shared" si="17"/>
        <v>YES</v>
      </c>
      <c r="W301" s="12" t="str">
        <f t="shared" si="17"/>
        <v>YES</v>
      </c>
      <c r="X301" s="12" t="str">
        <f t="shared" si="17"/>
        <v>NO</v>
      </c>
      <c r="Y301" s="12" t="str">
        <f t="shared" si="17"/>
        <v>YES</v>
      </c>
      <c r="Z301" s="12" t="str">
        <f t="shared" si="17"/>
        <v>NO</v>
      </c>
      <c r="AA301" s="12" t="str">
        <f t="shared" si="17"/>
        <v>NO</v>
      </c>
    </row>
    <row r="302" spans="1:27" x14ac:dyDescent="0.2">
      <c r="A302" s="11">
        <f t="shared" si="15"/>
        <v>45737</v>
      </c>
      <c r="B302" s="4">
        <f>'Soybean Oil'!X326/'Feedstock Conversions'!B$5</f>
        <v>6.6589398147530199</v>
      </c>
      <c r="C302" s="4">
        <f>M302/'Feedstock Conversions'!$B$6</f>
        <v>1.6471995511009909</v>
      </c>
      <c r="D302" s="4">
        <f>BFT!X326/'Feedstock Conversions'!B$7</f>
        <v>-2.1297043634939232</v>
      </c>
      <c r="E302" s="4">
        <f>CWG!X326/'Feedstock Conversions'!B$9</f>
        <v>-4.4155727534692053</v>
      </c>
      <c r="F302" s="4">
        <f>DCO!X326/'Feedstock Conversions'!B$8</f>
        <v>10.150437223061596</v>
      </c>
      <c r="G302" s="4">
        <f>'Poultry Fat'!X326/'Feedstock Conversions'!B$10</f>
        <v>5.4287222029089177</v>
      </c>
      <c r="H302" s="4">
        <f>UCO!X326/'Feedstock Conversions'!B$4</f>
        <v>17.144887297378276</v>
      </c>
      <c r="I302" s="4">
        <f>'Yellow Grease'!X326/'Feedstock Conversions'!B$3</f>
        <v>17.561934455018385</v>
      </c>
      <c r="J302" s="4">
        <f t="shared" si="13"/>
        <v>7.4114972319567887</v>
      </c>
      <c r="L302" s="4">
        <f>'Soybean Oil'!X326</f>
        <v>49.942048610647646</v>
      </c>
      <c r="M302" s="4">
        <f>'Canola Oil'!N326</f>
        <v>12.436356610812481</v>
      </c>
      <c r="N302" s="4">
        <f>BFT!X326</f>
        <v>-19.976626929573001</v>
      </c>
      <c r="O302" s="4">
        <f>CWG!X326</f>
        <v>-41.395994563773797</v>
      </c>
      <c r="P302" s="4">
        <f>DCO!X326</f>
        <v>93.384022452166676</v>
      </c>
      <c r="Q302" s="4">
        <f>'Poultry Fat'!X326</f>
        <v>44.087557796857141</v>
      </c>
      <c r="R302" s="4">
        <f>UCO!X326</f>
        <v>137.33054725199997</v>
      </c>
      <c r="S302" s="4">
        <f>'Yellow Grease'!X326</f>
        <v>149.27644286765627</v>
      </c>
      <c r="T302" s="6">
        <f t="shared" si="11"/>
        <v>36.261408919549339</v>
      </c>
      <c r="V302" s="12" t="str">
        <f t="shared" si="17"/>
        <v>YES</v>
      </c>
      <c r="W302" s="12" t="str">
        <f t="shared" si="17"/>
        <v>YES</v>
      </c>
      <c r="X302" s="12" t="str">
        <f t="shared" si="17"/>
        <v>NO</v>
      </c>
      <c r="Y302" s="12" t="str">
        <f t="shared" si="17"/>
        <v>YES</v>
      </c>
      <c r="Z302" s="12" t="str">
        <f t="shared" si="17"/>
        <v>NO</v>
      </c>
      <c r="AA302" s="12" t="str">
        <f t="shared" si="17"/>
        <v>NO</v>
      </c>
    </row>
    <row r="303" spans="1:27" x14ac:dyDescent="0.2">
      <c r="A303" s="11">
        <f t="shared" si="15"/>
        <v>45744</v>
      </c>
      <c r="B303" s="4">
        <f>'Soybean Oil'!X327/'Feedstock Conversions'!B$5</f>
        <v>8.4915640651233915</v>
      </c>
      <c r="C303" s="4">
        <f>M303/'Feedstock Conversions'!$B$6</f>
        <v>4.6146805706705258</v>
      </c>
      <c r="D303" s="4">
        <f>BFT!X327/'Feedstock Conversions'!B$7</f>
        <v>-0.15093978647828316</v>
      </c>
      <c r="E303" s="4">
        <f>CWG!X327/'Feedstock Conversions'!B$9</f>
        <v>-2.6810516014692016</v>
      </c>
      <c r="F303" s="4">
        <f>DCO!X327/'Feedstock Conversions'!B$8</f>
        <v>11.837541022892511</v>
      </c>
      <c r="G303" s="4">
        <f>'Poultry Fat'!X327/'Feedstock Conversions'!B$10</f>
        <v>7.338539058404109</v>
      </c>
      <c r="H303" s="4">
        <f>UCO!X327/'Feedstock Conversions'!B$4</f>
        <v>19.92305253283395</v>
      </c>
      <c r="I303" s="4">
        <f>'Yellow Grease'!X327/'Feedstock Conversions'!B$3</f>
        <v>20.177577223474266</v>
      </c>
      <c r="J303" s="4">
        <f t="shared" si="13"/>
        <v>8.3400362005817552</v>
      </c>
      <c r="L303" s="4">
        <f>'Soybean Oil'!X327</f>
        <v>63.686730488425439</v>
      </c>
      <c r="M303" s="4">
        <f>'Canola Oil'!N327</f>
        <v>34.840838308562468</v>
      </c>
      <c r="N303" s="4">
        <f>BFT!X327</f>
        <v>-1.415815197166296</v>
      </c>
      <c r="O303" s="4">
        <f>CWG!X327</f>
        <v>-25.134858763773764</v>
      </c>
      <c r="P303" s="4">
        <f>DCO!X327</f>
        <v>108.9053774106111</v>
      </c>
      <c r="Q303" s="4">
        <f>'Poultry Fat'!X327</f>
        <v>59.597498783142839</v>
      </c>
      <c r="R303" s="4">
        <f>UCO!X327</f>
        <v>159.58365078799994</v>
      </c>
      <c r="S303" s="4">
        <f>'Yellow Grease'!X327</f>
        <v>171.50940639953126</v>
      </c>
      <c r="T303" s="6">
        <f t="shared" si="11"/>
        <v>54.364694759445172</v>
      </c>
      <c r="V303" s="12" t="str">
        <f t="shared" si="17"/>
        <v>YES</v>
      </c>
      <c r="W303" s="12" t="str">
        <f t="shared" si="17"/>
        <v>YES</v>
      </c>
      <c r="X303" s="12" t="str">
        <f t="shared" si="17"/>
        <v>NO</v>
      </c>
      <c r="Y303" s="12" t="str">
        <f t="shared" si="17"/>
        <v>YES</v>
      </c>
      <c r="Z303" s="12" t="str">
        <f t="shared" si="17"/>
        <v>NO</v>
      </c>
      <c r="AA303" s="12" t="str">
        <f t="shared" si="17"/>
        <v>NO</v>
      </c>
    </row>
    <row r="304" spans="1:27" x14ac:dyDescent="0.2">
      <c r="A304" s="11">
        <f t="shared" si="15"/>
        <v>45751</v>
      </c>
      <c r="B304" s="4">
        <f>'Soybean Oil'!X328/'Feedstock Conversions'!B$5</f>
        <v>8.3666163904937623</v>
      </c>
      <c r="C304" s="4">
        <f>M304/'Feedstock Conversions'!$B$6</f>
        <v>7.9241595438617534</v>
      </c>
      <c r="D304" s="4">
        <f>BFT!X328/'Feedstock Conversions'!B$7</f>
        <v>0.84812766844655529</v>
      </c>
      <c r="E304" s="4">
        <f>CWG!X328/'Feedstock Conversions'!B$9</f>
        <v>-1.8508656361358651</v>
      </c>
      <c r="F304" s="4">
        <f>DCO!X328/'Feedstock Conversions'!B$8</f>
        <v>11.297959675033209</v>
      </c>
      <c r="G304" s="4">
        <f>'Poultry Fat'!X328/'Feedstock Conversions'!B$10</f>
        <v>6.7179673877668247</v>
      </c>
      <c r="H304" s="4">
        <f>UCO!X328/'Feedstock Conversions'!B$4</f>
        <v>22.117270501123595</v>
      </c>
      <c r="I304" s="4">
        <f>'Yellow Grease'!X328/'Feedstock Conversions'!B$3</f>
        <v>22.983489976259186</v>
      </c>
      <c r="J304" s="4">
        <f t="shared" si="13"/>
        <v>11.685530301225977</v>
      </c>
      <c r="L304" s="4">
        <f>'Soybean Oil'!X328</f>
        <v>62.749622928703218</v>
      </c>
      <c r="M304" s="4">
        <f>'Canola Oil'!N328</f>
        <v>59.827404556156239</v>
      </c>
      <c r="N304" s="4">
        <f>BFT!X328</f>
        <v>7.9554375300286893</v>
      </c>
      <c r="O304" s="4">
        <f>CWG!X328</f>
        <v>-17.351865338773734</v>
      </c>
      <c r="P304" s="4">
        <f>DCO!X328</f>
        <v>103.94122901030551</v>
      </c>
      <c r="Q304" s="4">
        <f>'Poultry Fat'!X328</f>
        <v>54.557732817285682</v>
      </c>
      <c r="R304" s="4">
        <f>UCO!X328</f>
        <v>177.15933671400001</v>
      </c>
      <c r="S304" s="4">
        <f>'Yellow Grease'!X328</f>
        <v>195.35966479820308</v>
      </c>
      <c r="T304" s="6">
        <f t="shared" ref="T304:T306" si="18">N304*0.44+R304*0.15+P304*0.12+L304*0.15+((S304*0.25+Q304*0.25+O304*0.25+M304*0.25)*0.14)</f>
        <v>62.19343673000526</v>
      </c>
      <c r="V304" s="12" t="str">
        <f t="shared" si="17"/>
        <v>YES</v>
      </c>
      <c r="W304" s="12" t="str">
        <f t="shared" si="17"/>
        <v>YES</v>
      </c>
      <c r="X304" s="12" t="str">
        <f t="shared" si="17"/>
        <v>NO</v>
      </c>
      <c r="Y304" s="12" t="str">
        <f t="shared" si="17"/>
        <v>YES</v>
      </c>
      <c r="Z304" s="12" t="str">
        <f t="shared" si="17"/>
        <v>NO</v>
      </c>
      <c r="AA304" s="12" t="str">
        <f t="shared" si="17"/>
        <v>NO</v>
      </c>
    </row>
    <row r="305" spans="1:27" x14ac:dyDescent="0.2">
      <c r="A305" s="11">
        <f t="shared" si="15"/>
        <v>45758</v>
      </c>
      <c r="B305" s="4">
        <f>'Soybean Oil'!X329/'Feedstock Conversions'!B$5</f>
        <v>7.0722148256789445</v>
      </c>
      <c r="C305" s="4">
        <f>M305/'Feedstock Conversions'!$B$6</f>
        <v>6.9636614496978488</v>
      </c>
      <c r="D305" s="4">
        <f>BFT!X329/'Feedstock Conversions'!B$7</f>
        <v>0.13609959514780076</v>
      </c>
      <c r="E305" s="4">
        <f>CWG!X329/'Feedstock Conversions'!B$9</f>
        <v>-4.1913228361358721</v>
      </c>
      <c r="F305" s="4">
        <f>DCO!X329/'Feedstock Conversions'!B$8</f>
        <v>9.4792402739160586</v>
      </c>
      <c r="G305" s="4">
        <f>'Poultry Fat'!X329/'Feedstock Conversions'!B$10</f>
        <v>4.6664294932583577</v>
      </c>
      <c r="H305" s="4">
        <f>UCO!X329/'Feedstock Conversions'!B$4</f>
        <v>21.130048640948814</v>
      </c>
      <c r="I305" s="4">
        <f>'Yellow Grease'!X329/'Feedstock Conversions'!B$3</f>
        <v>22.25645796752756</v>
      </c>
      <c r="J305" s="4">
        <f t="shared" si="13"/>
        <v>12.777217693611501</v>
      </c>
      <c r="L305" s="4">
        <f>'Soybean Oil'!X329</f>
        <v>53.041611192592086</v>
      </c>
      <c r="M305" s="4">
        <f>'Canola Oil'!N329</f>
        <v>52.575643945218758</v>
      </c>
      <c r="N305" s="4">
        <f>BFT!X329</f>
        <v>1.2766142024863711</v>
      </c>
      <c r="O305" s="4">
        <f>CWG!X329</f>
        <v>-39.293651588773798</v>
      </c>
      <c r="P305" s="4">
        <f>DCO!X329</f>
        <v>87.209010520027732</v>
      </c>
      <c r="Q305" s="4">
        <f>'Poultry Fat'!X329</f>
        <v>37.896851652999999</v>
      </c>
      <c r="R305" s="4">
        <f>UCO!X329</f>
        <v>169.25168961399999</v>
      </c>
      <c r="S305" s="4">
        <f>'Yellow Grease'!X329</f>
        <v>189.17989272398427</v>
      </c>
      <c r="T305" s="6">
        <f t="shared" si="18"/>
        <v>52.783342418156167</v>
      </c>
      <c r="V305" s="12" t="str">
        <f t="shared" si="17"/>
        <v>YES</v>
      </c>
      <c r="W305" s="12" t="str">
        <f t="shared" si="17"/>
        <v>YES</v>
      </c>
      <c r="X305" s="12" t="str">
        <f t="shared" si="17"/>
        <v>NO</v>
      </c>
      <c r="Y305" s="12" t="str">
        <f t="shared" si="17"/>
        <v>YES</v>
      </c>
      <c r="Z305" s="12" t="str">
        <f t="shared" si="17"/>
        <v>NO</v>
      </c>
      <c r="AA305" s="12" t="str">
        <f t="shared" si="17"/>
        <v>NO</v>
      </c>
    </row>
    <row r="306" spans="1:27" x14ac:dyDescent="0.2">
      <c r="A306" s="11">
        <f t="shared" si="15"/>
        <v>45765</v>
      </c>
      <c r="B306" s="4">
        <f>'Soybean Oil'!X330/'Feedstock Conversions'!B$5</f>
        <v>6.0676307609258702</v>
      </c>
      <c r="C306" s="4">
        <f>M306/'Feedstock Conversions'!$B$6</f>
        <v>7.1932368035734111</v>
      </c>
      <c r="D306" s="4">
        <f>BFT!X330/'Feedstock Conversions'!B$7</f>
        <v>-0.71128345895607492</v>
      </c>
      <c r="E306" s="4">
        <f>CWG!X330/'Feedstock Conversions'!B$9</f>
        <v>-4.1238518219136431</v>
      </c>
      <c r="F306" s="4">
        <f>DCO!X330/'Feedstock Conversions'!B$8</f>
        <v>10.061812926620373</v>
      </c>
      <c r="G306" s="4">
        <f>'Poultry Fat'!X330/'Feedstock Conversions'!B$10</f>
        <v>5.3217660516170264</v>
      </c>
      <c r="H306" s="4">
        <f>UCO!X330/'Feedstock Conversions'!B$4</f>
        <v>21.284231846025801</v>
      </c>
      <c r="I306" s="4">
        <f>'Yellow Grease'!X330/'Feedstock Conversions'!B$3</f>
        <v>22.393953648988973</v>
      </c>
      <c r="J306" s="4">
        <f t="shared" si="13"/>
        <v>12.332140722368599</v>
      </c>
      <c r="L306" s="4">
        <f>'Soybean Oil'!X330</f>
        <v>45.507230706944028</v>
      </c>
      <c r="M306" s="4">
        <f>'Canola Oil'!N330</f>
        <v>54.30893786697925</v>
      </c>
      <c r="N306" s="4">
        <f>BFT!X330</f>
        <v>-6.6718388450079829</v>
      </c>
      <c r="O306" s="4">
        <f>CWG!X330</f>
        <v>-38.661110830440407</v>
      </c>
      <c r="P306" s="4">
        <f>DCO!X330</f>
        <v>92.568678924907431</v>
      </c>
      <c r="Q306" s="4">
        <f>'Poultry Fat'!X330</f>
        <v>43.218949066190476</v>
      </c>
      <c r="R306" s="4">
        <f>UCO!X330</f>
        <v>170.48669708666665</v>
      </c>
      <c r="S306" s="4">
        <f>'Yellow Grease'!X330</f>
        <v>190.34860601640628</v>
      </c>
      <c r="T306" s="6">
        <f t="shared" si="18"/>
        <v>49.294259922396726</v>
      </c>
      <c r="V306" s="12" t="str">
        <f t="shared" si="17"/>
        <v>YES</v>
      </c>
      <c r="W306" s="12" t="str">
        <f t="shared" si="17"/>
        <v>YES</v>
      </c>
      <c r="X306" s="12" t="str">
        <f t="shared" si="17"/>
        <v>NO</v>
      </c>
      <c r="Y306" s="12" t="str">
        <f t="shared" si="17"/>
        <v>YES</v>
      </c>
      <c r="Z306" s="12" t="str">
        <f t="shared" si="17"/>
        <v>NO</v>
      </c>
      <c r="AA306" s="12" t="str">
        <f t="shared" si="17"/>
        <v>NO</v>
      </c>
    </row>
  </sheetData>
  <conditionalFormatting sqref="V2:AA306">
    <cfRule type="containsText" dxfId="0" priority="1" operator="containsText" text="YES">
      <formula>NOT(ISERROR(SEARCH("YES",V2)))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1D7B-EBAD-428F-B86D-79AB5EAB3EC6}">
  <sheetPr>
    <pageSetUpPr fitToPage="1"/>
  </sheetPr>
  <dimension ref="A1:BV1041"/>
  <sheetViews>
    <sheetView zoomScaleNormal="100" workbookViewId="0">
      <pane xSplit="1" ySplit="1" topLeftCell="B26" activePane="bottomRight" state="frozen"/>
      <selection activeCell="A330" sqref="A330:XFD330"/>
      <selection pane="topRight" activeCell="A330" sqref="A330:XFD330"/>
      <selection pane="bottomLeft" activeCell="A330" sqref="A330:XFD330"/>
      <selection pane="bottomRight" activeCell="A330" sqref="A330:XFD330"/>
    </sheetView>
  </sheetViews>
  <sheetFormatPr defaultColWidth="9" defaultRowHeight="12.75" x14ac:dyDescent="0.2"/>
  <cols>
    <col min="1" max="1" width="10.1640625" bestFit="1" customWidth="1"/>
    <col min="2" max="7" width="11.6640625" style="18" customWidth="1"/>
    <col min="8" max="8" width="9" style="4"/>
    <col min="9" max="9" width="11.1640625" style="18" bestFit="1" customWidth="1"/>
    <col min="10" max="14" width="9" style="4"/>
    <col min="15" max="15" width="11.6640625" style="4" customWidth="1"/>
    <col min="16" max="16" width="11.6640625" style="18" customWidth="1"/>
    <col min="17" max="21" width="11.6640625" style="4" customWidth="1"/>
    <col min="22" max="23" width="9" style="4"/>
    <col min="24" max="24" width="14.33203125" style="4" bestFit="1" customWidth="1"/>
    <col min="25" max="25" width="11" bestFit="1" customWidth="1"/>
    <col min="30" max="30" width="10.1640625" bestFit="1" customWidth="1"/>
    <col min="31" max="37" width="12.33203125" customWidth="1"/>
    <col min="39" max="44" width="11.33203125" customWidth="1"/>
    <col min="45" max="45" width="11.6640625" customWidth="1"/>
    <col min="47" max="53" width="11.6640625" customWidth="1"/>
    <col min="65" max="71" width="13.33203125" customWidth="1"/>
    <col min="72" max="72" width="17.6640625" bestFit="1" customWidth="1"/>
  </cols>
  <sheetData>
    <row r="1" spans="1:71" s="13" customFormat="1" ht="45" x14ac:dyDescent="0.2">
      <c r="B1" s="14" t="s">
        <v>15</v>
      </c>
      <c r="C1" s="14" t="s">
        <v>16</v>
      </c>
      <c r="D1" s="14"/>
      <c r="E1" s="14" t="s">
        <v>17</v>
      </c>
      <c r="F1" s="14" t="s">
        <v>18</v>
      </c>
      <c r="G1" s="14"/>
      <c r="H1" s="14" t="s">
        <v>19</v>
      </c>
      <c r="I1" s="14" t="s">
        <v>20</v>
      </c>
      <c r="J1" s="14" t="s">
        <v>21</v>
      </c>
      <c r="K1" s="14" t="s">
        <v>22</v>
      </c>
      <c r="L1" s="14" t="s">
        <v>23</v>
      </c>
      <c r="M1" s="14" t="s">
        <v>24</v>
      </c>
      <c r="N1" s="14"/>
      <c r="O1" s="14" t="s">
        <v>25</v>
      </c>
      <c r="P1" s="14" t="s">
        <v>26</v>
      </c>
      <c r="Q1" s="14" t="s">
        <v>27</v>
      </c>
      <c r="R1" s="14" t="s">
        <v>28</v>
      </c>
      <c r="S1" s="14" t="s">
        <v>29</v>
      </c>
      <c r="T1" s="14" t="s">
        <v>23</v>
      </c>
      <c r="U1" s="14" t="s">
        <v>24</v>
      </c>
      <c r="V1" s="14"/>
      <c r="W1" s="14" t="s">
        <v>30</v>
      </c>
      <c r="X1" s="14" t="s">
        <v>31</v>
      </c>
      <c r="Y1" s="15"/>
      <c r="Z1" s="15"/>
      <c r="AA1" s="16" t="s">
        <v>32</v>
      </c>
      <c r="AB1" s="15" t="s">
        <v>33</v>
      </c>
      <c r="AC1" s="15"/>
      <c r="AD1" s="15"/>
      <c r="AE1" s="14" t="s">
        <v>34</v>
      </c>
      <c r="AF1" s="15" t="s">
        <v>35</v>
      </c>
      <c r="AG1" s="15" t="s">
        <v>36</v>
      </c>
      <c r="AH1" s="15" t="s">
        <v>37</v>
      </c>
      <c r="AI1" s="15" t="s">
        <v>38</v>
      </c>
      <c r="AJ1" s="15" t="s">
        <v>39</v>
      </c>
      <c r="AK1" s="15" t="s">
        <v>40</v>
      </c>
      <c r="AM1" s="15" t="s">
        <v>41</v>
      </c>
      <c r="AN1" s="15" t="s">
        <v>42</v>
      </c>
      <c r="AO1" s="15" t="s">
        <v>43</v>
      </c>
      <c r="AP1" s="15" t="s">
        <v>44</v>
      </c>
      <c r="AQ1" s="15" t="s">
        <v>45</v>
      </c>
      <c r="AR1" s="15" t="s">
        <v>46</v>
      </c>
      <c r="AS1" s="15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5" t="s">
        <v>54</v>
      </c>
      <c r="BH1" s="15" t="s">
        <v>55</v>
      </c>
      <c r="BI1" s="15" t="s">
        <v>56</v>
      </c>
      <c r="BJ1" s="15" t="s">
        <v>57</v>
      </c>
      <c r="BM1" s="16" t="s">
        <v>58</v>
      </c>
      <c r="BN1" s="2" t="s">
        <v>46</v>
      </c>
      <c r="BO1" s="2" t="s">
        <v>59</v>
      </c>
      <c r="BP1" s="2" t="s">
        <v>60</v>
      </c>
      <c r="BQ1" s="2" t="s">
        <v>61</v>
      </c>
      <c r="BR1" s="2" t="s">
        <v>62</v>
      </c>
      <c r="BS1" s="2" t="s">
        <v>63</v>
      </c>
    </row>
    <row r="2" spans="1:71" ht="13.5" x14ac:dyDescent="0.25">
      <c r="A2" s="11">
        <v>43469</v>
      </c>
      <c r="B2" s="18">
        <v>31.75</v>
      </c>
      <c r="C2" s="18">
        <f>B2+'Rail Costs'!B2</f>
        <v>36.130000000000003</v>
      </c>
      <c r="E2" s="18">
        <f>C2*'Feedstock Conversions'!B$17</f>
        <v>270.97500000000002</v>
      </c>
      <c r="H2" s="18">
        <f>'Fuel Values'!B2-'Soybean Oil'!I2-'Soybean Oil'!J2-'Soybean Oil'!K2</f>
        <v>38.450001671842074</v>
      </c>
      <c r="I2" s="18">
        <f>('LCFS Values'!$E$2-'Soybean Oil'!$AA$4)/1000000*'LCFS Values'!B2*'LCFS Values'!$G$2*100</f>
        <v>99.424998328157926</v>
      </c>
      <c r="J2" s="4">
        <f>'RIN Values'!C2</f>
        <v>85.875</v>
      </c>
      <c r="K2" s="4">
        <f>'Fixed Credits Value'!B2</f>
        <v>100</v>
      </c>
      <c r="L2" s="4">
        <f>H2+I2+J2+K2</f>
        <v>323.75</v>
      </c>
      <c r="M2" s="4">
        <f>L2/'Feedstock Conversions'!B$17</f>
        <v>43.166666666666664</v>
      </c>
      <c r="W2" s="4">
        <f t="shared" ref="W2:W65" si="0">L2-E2</f>
        <v>52.774999999999977</v>
      </c>
      <c r="Z2" s="19" t="s">
        <v>64</v>
      </c>
      <c r="AA2" s="20">
        <f>MIN(AA10:AA105)</f>
        <v>49.16</v>
      </c>
      <c r="AB2" s="20">
        <f>MIN(AB10:AB105)</f>
        <v>51.74</v>
      </c>
      <c r="AD2" s="11">
        <v>43469</v>
      </c>
      <c r="AE2" s="4">
        <f>B2+'Rail Costs'!K2</f>
        <v>32.844999999999999</v>
      </c>
      <c r="AF2" s="4">
        <f>$B2+'Rail Costs'!L2</f>
        <v>33.94</v>
      </c>
      <c r="AG2" s="4">
        <f>$B2+'Rail Costs'!M2</f>
        <v>35.034999999999997</v>
      </c>
      <c r="AH2" s="4">
        <f>$B2+'Rail Costs'!N2</f>
        <v>32.188000000000002</v>
      </c>
      <c r="AI2" s="4">
        <f>$B2+'Rail Costs'!O2</f>
        <v>32.406999999999996</v>
      </c>
      <c r="AJ2" s="4">
        <f>$B2+'Rail Costs'!P2</f>
        <v>33.064</v>
      </c>
      <c r="AK2" s="4" t="e">
        <f>(AVERAGEIFS([1]Spreads!$B$23:$B$1056,[1]Spreads!$Y$23:$Y$1056,BH2,[1]Spreads!$X$23:$X$1056,BI2)*1.03)+('Rail Costs'!X2*100/2204.622)</f>
        <v>#VALUE!</v>
      </c>
      <c r="AM2" s="4">
        <f>'Soybean Oil'!$L2-('Soybean Oil'!AE2*'Feedstock Conversions'!$B$17)-'Rail Costs'!Q2</f>
        <v>73.703524591651558</v>
      </c>
      <c r="AN2" s="4">
        <f>'Soybean Oil'!$L2-('Soybean Oil'!AF2*'Feedstock Conversions'!$B$17)-'Rail Costs'!R2</f>
        <v>65.899313403262028</v>
      </c>
      <c r="AO2" s="4">
        <f>'Soybean Oil'!$L2-('Soybean Oil'!AG2*'Feedstock Conversions'!$B$17)-'Rail Costs'!S2</f>
        <v>57.856079382581918</v>
      </c>
      <c r="AP2" s="4">
        <f>'Soybean Oil'!$L2-('Soybean Oil'!AH2*'Feedstock Conversions'!$B$17)-'Rail Costs'!T2</f>
        <v>78.807642468239536</v>
      </c>
      <c r="AQ2" s="4">
        <f>'Soybean Oil'!$L2-('Soybean Oil'!AI2*'Feedstock Conversions'!$B$17)-'Rail Costs'!U2</f>
        <v>77.312180413602078</v>
      </c>
      <c r="AR2" s="4">
        <f>'Soybean Oil'!$L2-('Soybean Oil'!AJ2*'Feedstock Conversions'!$B$17)-'Rail Costs'!V2</f>
        <v>71.531170961887483</v>
      </c>
      <c r="AS2" s="4" t="e">
        <f>'Soybean Oil'!$L2-('Soybean Oil'!AK2*'Feedstock Conversions'!$B$17)-'Rail Costs'!Y2</f>
        <v>#VALUE!</v>
      </c>
      <c r="BH2">
        <f t="shared" ref="BH2:BH65" si="1">WEEKNUM(A2)</f>
        <v>1</v>
      </c>
      <c r="BI2">
        <f t="shared" ref="BI2:BI65" si="2">YEAR(A2)</f>
        <v>2019</v>
      </c>
      <c r="BJ2">
        <f>MONTH(A2)</f>
        <v>1</v>
      </c>
      <c r="BM2" s="4">
        <f>'Fuel Values'!G2-($E2)</f>
        <v>1.3999999999999773</v>
      </c>
      <c r="BN2" s="4">
        <f>'Fuel Values'!H2-($AJ2*'Feedstock Conversions'!$B$17)</f>
        <v>8.5200000000000102</v>
      </c>
      <c r="BO2" s="4">
        <f>'Fuel Values'!I2-($AI2*'Feedstock Conversions'!$B$17)</f>
        <v>31.572500000000019</v>
      </c>
      <c r="BP2" s="4">
        <f>'Fuel Values'!J2-($AH2*'Feedstock Conversions'!$B$17)</f>
        <v>28.714999999999975</v>
      </c>
      <c r="BQ2" s="4">
        <f>'Fuel Values'!K2-($AF2*'Feedstock Conversions'!$B$17)</f>
        <v>-4.9999999999982947E-2</v>
      </c>
      <c r="BR2" s="4">
        <f>'Fuel Values'!L2-($AG2*'Feedstock Conversions'!$B$17)</f>
        <v>17.237500000000011</v>
      </c>
    </row>
    <row r="3" spans="1:71" ht="13.5" x14ac:dyDescent="0.25">
      <c r="A3" s="11">
        <v>43476</v>
      </c>
      <c r="B3" s="18">
        <v>31.978000000000002</v>
      </c>
      <c r="C3" s="18">
        <f>B3+'Rail Costs'!B3</f>
        <v>36.358000000000004</v>
      </c>
      <c r="E3" s="18">
        <f>C3*'Feedstock Conversions'!B$17</f>
        <v>272.68500000000006</v>
      </c>
      <c r="H3" s="18">
        <f>'Fuel Values'!B3-'Soybean Oil'!I3-'Soybean Oil'!J3-'Soybean Oil'!K3</f>
        <v>46.170823971157887</v>
      </c>
      <c r="I3" s="18">
        <f>('LCFS Values'!$E$2-'Soybean Oil'!$AA$4)/1000000*'LCFS Values'!B3*'LCFS Values'!$G$2*100</f>
        <v>97.204176028842113</v>
      </c>
      <c r="J3" s="4">
        <f>'RIN Values'!C3</f>
        <v>79.125</v>
      </c>
      <c r="K3" s="4">
        <f>'Fixed Credits Value'!B3</f>
        <v>100</v>
      </c>
      <c r="L3" s="4">
        <f>H3+I3+J3+K3</f>
        <v>322.5</v>
      </c>
      <c r="M3" s="4">
        <f>L3/'Feedstock Conversions'!B$17</f>
        <v>43</v>
      </c>
      <c r="W3" s="4">
        <f>L3-E3</f>
        <v>49.814999999999941</v>
      </c>
      <c r="Z3" s="19" t="s">
        <v>65</v>
      </c>
      <c r="AA3" s="20">
        <f>MAX(AA10:AA105)</f>
        <v>66.849999999999994</v>
      </c>
      <c r="AB3" s="20">
        <f>MAX(AB10:AB105)</f>
        <v>80.81</v>
      </c>
      <c r="AD3" s="11">
        <v>43476</v>
      </c>
      <c r="AE3" s="4">
        <f>B3+'Rail Costs'!K3</f>
        <v>33.073</v>
      </c>
      <c r="AF3" s="4">
        <f>$B3+'Rail Costs'!L3</f>
        <v>34.167999999999999</v>
      </c>
      <c r="AG3" s="4">
        <f>$B3+'Rail Costs'!M3</f>
        <v>35.263000000000005</v>
      </c>
      <c r="AH3" s="4">
        <f>$B3+'Rail Costs'!N3</f>
        <v>32.416000000000004</v>
      </c>
      <c r="AI3" s="4">
        <f>$B3+'Rail Costs'!O3</f>
        <v>32.634999999999998</v>
      </c>
      <c r="AJ3" s="4">
        <f>$B3+'Rail Costs'!P3</f>
        <v>33.292000000000002</v>
      </c>
      <c r="AK3" s="4" t="e">
        <f>(AVERAGEIFS([1]Spreads!$B$23:$B$1056,[1]Spreads!$Y$23:$Y$1056,BH3,[1]Spreads!$X$23:$X$1056,BI3)*1.03)+('Rail Costs'!X3*100/2204.622)</f>
        <v>#VALUE!</v>
      </c>
      <c r="AM3" s="4">
        <f>'Soybean Oil'!$L3-('Soybean Oil'!AE3*'Feedstock Conversions'!$B$17)-'Rail Costs'!Q3</f>
        <v>70.743524591651521</v>
      </c>
      <c r="AN3" s="4">
        <f>'Soybean Oil'!$L3-('Soybean Oil'!AF3*'Feedstock Conversions'!$B$17)-'Rail Costs'!R3</f>
        <v>62.93931340326202</v>
      </c>
      <c r="AO3" s="4">
        <f>'Soybean Oil'!$L3-('Soybean Oil'!AG3*'Feedstock Conversions'!$B$17)-'Rail Costs'!S3</f>
        <v>54.896079382581881</v>
      </c>
      <c r="AP3" s="4">
        <f>'Soybean Oil'!$L3-('Soybean Oil'!AH3*'Feedstock Conversions'!$B$17)-'Rail Costs'!T3</f>
        <v>75.847642468239528</v>
      </c>
      <c r="AQ3" s="4">
        <f>'Soybean Oil'!$L3-('Soybean Oil'!AI3*'Feedstock Conversions'!$B$17)-'Rail Costs'!U3</f>
        <v>74.352180413602071</v>
      </c>
      <c r="AR3" s="4">
        <f>'Soybean Oil'!$L3-('Soybean Oil'!AJ3*'Feedstock Conversions'!$B$17)-'Rail Costs'!V3</f>
        <v>68.571170961887475</v>
      </c>
      <c r="AS3" s="4" t="e">
        <f>'Soybean Oil'!$L3-('Soybean Oil'!AK3*'Feedstock Conversions'!$B$17)-'Rail Costs'!Y3</f>
        <v>#VALUE!</v>
      </c>
      <c r="BH3">
        <f t="shared" si="1"/>
        <v>2</v>
      </c>
      <c r="BI3">
        <f t="shared" si="2"/>
        <v>2019</v>
      </c>
      <c r="BJ3">
        <f t="shared" ref="BJ3:BJ66" si="3">MONTH(A3)</f>
        <v>1</v>
      </c>
      <c r="BM3" s="4">
        <f>'Fuel Values'!G3-(E3)</f>
        <v>8.2149999999999181</v>
      </c>
      <c r="BN3" s="4">
        <f>'Fuel Values'!H3-($AJ3*'Feedstock Conversions'!$B$5)</f>
        <v>19.70999999999998</v>
      </c>
      <c r="BO3" s="4">
        <f>'Fuel Values'!I3-($AI3*'Feedstock Conversions'!$B$17)</f>
        <v>32.837500000000034</v>
      </c>
      <c r="BP3" s="4">
        <f>'Fuel Values'!J3-($AH3*'Feedstock Conversions'!$B$17)</f>
        <v>30.279999999999944</v>
      </c>
      <c r="BQ3" s="4">
        <f>'Fuel Values'!K3-($AF3*'Feedstock Conversions'!$B$17)</f>
        <v>6.9399999999999977</v>
      </c>
      <c r="BR3" s="4">
        <f>'Fuel Values'!L3-($AG3*'Feedstock Conversions'!$B$17)</f>
        <v>17.827499999999986</v>
      </c>
      <c r="BS3" s="4">
        <f t="shared" ref="BS3:BS66" si="4">W3-MAX(BM3:BR3)</f>
        <v>16.977499999999907</v>
      </c>
    </row>
    <row r="4" spans="1:71" ht="13.5" x14ac:dyDescent="0.25">
      <c r="A4" s="11">
        <v>43483</v>
      </c>
      <c r="B4" s="18">
        <v>31.82</v>
      </c>
      <c r="C4" s="18">
        <f>B4+'Rail Costs'!B4</f>
        <v>36.200000000000003</v>
      </c>
      <c r="E4" s="18">
        <f>C4*'Feedstock Conversions'!B$17</f>
        <v>271.5</v>
      </c>
      <c r="H4" s="18">
        <f>'Fuel Values'!B4-'Soybean Oil'!I4-'Soybean Oil'!J4-'Soybean Oil'!K4</f>
        <v>50.339821400631564</v>
      </c>
      <c r="I4" s="18">
        <f>('LCFS Values'!$E$2-'Soybean Oil'!$AA$4)/1000000*'LCFS Values'!B4*'LCFS Values'!$G$2*100</f>
        <v>97.460178599368447</v>
      </c>
      <c r="J4" s="4">
        <f>'RIN Values'!C4</f>
        <v>74.699999999999989</v>
      </c>
      <c r="K4" s="4">
        <f>'Fixed Credits Value'!B4</f>
        <v>100</v>
      </c>
      <c r="L4" s="4">
        <f t="shared" ref="L4:L67" si="5">H4+I4+J4+K4</f>
        <v>322.5</v>
      </c>
      <c r="M4" s="4">
        <f>L4/'Feedstock Conversions'!B$17</f>
        <v>43</v>
      </c>
      <c r="W4" s="4">
        <f t="shared" si="0"/>
        <v>51</v>
      </c>
      <c r="Z4" s="19" t="s">
        <v>66</v>
      </c>
      <c r="AA4" s="20">
        <f>AVERAGE(AA10:AA105)</f>
        <v>56.094210526315784</v>
      </c>
      <c r="AB4" s="20">
        <f>AVERAGE(AB10:AB105)</f>
        <v>60.604444444444439</v>
      </c>
      <c r="AD4" s="11">
        <v>43483</v>
      </c>
      <c r="AE4" s="4">
        <f>B4+'Rail Costs'!K4</f>
        <v>32.914999999999999</v>
      </c>
      <c r="AF4" s="4">
        <f>$B4+'Rail Costs'!L4</f>
        <v>34.01</v>
      </c>
      <c r="AG4" s="4">
        <f>$B4+'Rail Costs'!M4</f>
        <v>35.105000000000004</v>
      </c>
      <c r="AH4" s="4">
        <f>$B4+'Rail Costs'!N4</f>
        <v>32.258000000000003</v>
      </c>
      <c r="AI4" s="4">
        <f>$B4+'Rail Costs'!O4</f>
        <v>32.476999999999997</v>
      </c>
      <c r="AJ4" s="4">
        <f>$B4+'Rail Costs'!P4</f>
        <v>33.134</v>
      </c>
      <c r="AK4" s="4" t="e">
        <f>(AVERAGEIFS([1]Spreads!$B$23:$B$1056,[1]Spreads!$Y$23:$Y$1056,BH4,[1]Spreads!$X$23:$X$1056,BI4)*1.03)+('Rail Costs'!X4*100/2204.622)</f>
        <v>#VALUE!</v>
      </c>
      <c r="AM4" s="4">
        <f>'Soybean Oil'!$L4-('Soybean Oil'!AE4*'Feedstock Conversions'!$B$17)-'Rail Costs'!Q4</f>
        <v>71.928524591651552</v>
      </c>
      <c r="AN4" s="4">
        <f>'Soybean Oil'!$L4-('Soybean Oil'!AF4*'Feedstock Conversions'!$B$17)-'Rail Costs'!R4</f>
        <v>64.124313403262022</v>
      </c>
      <c r="AO4" s="4">
        <f>'Soybean Oil'!$L4-('Soybean Oil'!AG4*'Feedstock Conversions'!$B$17)-'Rail Costs'!S4</f>
        <v>56.081079382581883</v>
      </c>
      <c r="AP4" s="4">
        <f>'Soybean Oil'!$L4-('Soybean Oil'!AH4*'Feedstock Conversions'!$B$17)-'Rail Costs'!T4</f>
        <v>77.03264246823953</v>
      </c>
      <c r="AQ4" s="4">
        <f>'Soybean Oil'!$L4-('Soybean Oil'!AI4*'Feedstock Conversions'!$B$17)-'Rail Costs'!U4</f>
        <v>75.537180413602073</v>
      </c>
      <c r="AR4" s="4">
        <f>'Soybean Oil'!$L4-('Soybean Oil'!AJ4*'Feedstock Conversions'!$B$17)-'Rail Costs'!V4</f>
        <v>69.756170961887477</v>
      </c>
      <c r="AS4" s="4" t="e">
        <f>'Soybean Oil'!$L4-('Soybean Oil'!AK4*'Feedstock Conversions'!$B$17)-'Rail Costs'!Y4</f>
        <v>#VALUE!</v>
      </c>
      <c r="BH4">
        <f t="shared" si="1"/>
        <v>3</v>
      </c>
      <c r="BI4">
        <f t="shared" si="2"/>
        <v>2019</v>
      </c>
      <c r="BJ4">
        <f t="shared" si="3"/>
        <v>1</v>
      </c>
      <c r="BM4" s="4">
        <f>'Fuel Values'!G4-(E4)</f>
        <v>16</v>
      </c>
      <c r="BN4" s="4">
        <f>'Fuel Values'!H4-($AJ4*'Feedstock Conversions'!$B$5)</f>
        <v>29.495000000000005</v>
      </c>
      <c r="BO4" s="4">
        <f>'Fuel Values'!I4-($AI4*'Feedstock Conversions'!$B$17)</f>
        <v>36.422500000000014</v>
      </c>
      <c r="BP4" s="4">
        <f>'Fuel Values'!J4-($AH4*'Feedstock Conversions'!$B$17)</f>
        <v>34.064999999999969</v>
      </c>
      <c r="BQ4" s="4">
        <f>'Fuel Values'!K4-($AF4*'Feedstock Conversions'!$B$17)</f>
        <v>16.925000000000011</v>
      </c>
      <c r="BR4" s="4">
        <f>'Fuel Values'!L4-($AG4*'Feedstock Conversions'!$B$17)</f>
        <v>21.212499999999977</v>
      </c>
      <c r="BS4" s="4">
        <f t="shared" si="4"/>
        <v>14.577499999999986</v>
      </c>
    </row>
    <row r="5" spans="1:71" x14ac:dyDescent="0.2">
      <c r="A5" s="11">
        <v>43490</v>
      </c>
      <c r="B5" s="18">
        <v>32.594999999999999</v>
      </c>
      <c r="C5" s="18">
        <f>B5+'Rail Costs'!B5</f>
        <v>36.975000000000001</v>
      </c>
      <c r="E5" s="18">
        <f>C5*'Feedstock Conversions'!B$17</f>
        <v>277.3125</v>
      </c>
      <c r="H5" s="18">
        <f>'Fuel Values'!B5-'Soybean Oil'!I5-'Soybean Oil'!J5-'Soybean Oil'!K5</f>
        <v>43.966565488421026</v>
      </c>
      <c r="I5" s="18">
        <f>('LCFS Values'!$E$2-'Soybean Oil'!$AA$4)/1000000*'LCFS Values'!B5*'LCFS Values'!$G$2*100</f>
        <v>98.048984511578979</v>
      </c>
      <c r="J5" s="4">
        <f>'RIN Values'!C5</f>
        <v>80.48445000000001</v>
      </c>
      <c r="K5" s="4">
        <f>'Fixed Credits Value'!B5</f>
        <v>100</v>
      </c>
      <c r="L5" s="4">
        <f t="shared" si="5"/>
        <v>322.5</v>
      </c>
      <c r="M5" s="4">
        <f>L5/'Feedstock Conversions'!B$17</f>
        <v>43</v>
      </c>
      <c r="W5" s="4">
        <f t="shared" si="0"/>
        <v>45.1875</v>
      </c>
      <c r="AD5" s="11">
        <v>43490</v>
      </c>
      <c r="AE5" s="4">
        <f>B5+'Rail Costs'!K5</f>
        <v>33.69</v>
      </c>
      <c r="AF5" s="4">
        <f>$B5+'Rail Costs'!L5</f>
        <v>34.784999999999997</v>
      </c>
      <c r="AG5" s="4">
        <f>$B5+'Rail Costs'!M5</f>
        <v>35.879999999999995</v>
      </c>
      <c r="AH5" s="4">
        <f>$B5+'Rail Costs'!N5</f>
        <v>33.033000000000001</v>
      </c>
      <c r="AI5" s="4">
        <f>$B5+'Rail Costs'!O5</f>
        <v>33.251999999999995</v>
      </c>
      <c r="AJ5" s="4">
        <f>$B5+'Rail Costs'!P5</f>
        <v>33.908999999999999</v>
      </c>
      <c r="AK5" s="4" t="e">
        <f>(AVERAGEIFS([1]Spreads!$B$23:$B$1056,[1]Spreads!$Y$23:$Y$1056,BH5,[1]Spreads!$X$23:$X$1056,BI5)*1.03)+('Rail Costs'!X5*100/2204.622)</f>
        <v>#VALUE!</v>
      </c>
      <c r="AM5" s="4">
        <f>'Soybean Oil'!$L5-('Soybean Oil'!AE5*'Feedstock Conversions'!$B$17)-'Rail Costs'!Q5</f>
        <v>66.116024591651552</v>
      </c>
      <c r="AN5" s="4">
        <f>'Soybean Oil'!$L5-('Soybean Oil'!AF5*'Feedstock Conversions'!$B$17)-'Rail Costs'!R5</f>
        <v>58.311813403262022</v>
      </c>
      <c r="AO5" s="4">
        <f>'Soybean Oil'!$L5-('Soybean Oil'!AG5*'Feedstock Conversions'!$B$17)-'Rail Costs'!S5</f>
        <v>50.26857938258194</v>
      </c>
      <c r="AP5" s="4">
        <f>'Soybean Oil'!$L5-('Soybean Oil'!AH5*'Feedstock Conversions'!$B$17)-'Rail Costs'!T5</f>
        <v>71.220142468239558</v>
      </c>
      <c r="AQ5" s="4">
        <f>'Soybean Oil'!$L5-('Soybean Oil'!AI5*'Feedstock Conversions'!$B$17)-'Rail Costs'!U5</f>
        <v>69.724680413602101</v>
      </c>
      <c r="AR5" s="4">
        <f>'Soybean Oil'!$L5-('Soybean Oil'!AJ5*'Feedstock Conversions'!$B$17)-'Rail Costs'!V5</f>
        <v>63.943670961887477</v>
      </c>
      <c r="AS5" s="4" t="e">
        <f>'Soybean Oil'!$L5-('Soybean Oil'!AK5*'Feedstock Conversions'!$B$17)-'Rail Costs'!Y5</f>
        <v>#VALUE!</v>
      </c>
      <c r="BH5">
        <f t="shared" si="1"/>
        <v>4</v>
      </c>
      <c r="BI5">
        <f t="shared" si="2"/>
        <v>2019</v>
      </c>
      <c r="BJ5">
        <f t="shared" si="3"/>
        <v>1</v>
      </c>
      <c r="BM5" s="4">
        <f>'Fuel Values'!G5-(E5)</f>
        <v>8.3125</v>
      </c>
      <c r="BN5" s="4">
        <f>'Fuel Values'!H5-($AJ5*'Feedstock Conversions'!$B$5)</f>
        <v>20.682500000000005</v>
      </c>
      <c r="BO5" s="4">
        <f>'Fuel Values'!I5-($AI5*'Feedstock Conversions'!$B$17)</f>
        <v>28.735000000000042</v>
      </c>
      <c r="BP5" s="4">
        <f>'Fuel Values'!J5-($AH5*'Feedstock Conversions'!$B$17)</f>
        <v>27.877499999999998</v>
      </c>
      <c r="BQ5" s="4">
        <f>'Fuel Values'!K5-($AF5*'Feedstock Conversions'!$B$17)</f>
        <v>13.112500000000011</v>
      </c>
      <c r="BR5" s="4">
        <f>'Fuel Values'!L5-($AG5*'Feedstock Conversions'!$B$17)</f>
        <v>14.275000000000034</v>
      </c>
      <c r="BS5" s="4">
        <f t="shared" si="4"/>
        <v>16.452499999999958</v>
      </c>
    </row>
    <row r="6" spans="1:71" x14ac:dyDescent="0.2">
      <c r="A6" s="11">
        <v>43497</v>
      </c>
      <c r="B6" s="18">
        <v>33.277999999999999</v>
      </c>
      <c r="C6" s="18">
        <f>B6+'Rail Costs'!B6</f>
        <v>37.658000000000001</v>
      </c>
      <c r="E6" s="18">
        <f>C6*'Feedstock Conversions'!B$17</f>
        <v>282.435</v>
      </c>
      <c r="H6" s="18">
        <f>'Fuel Values'!B6-'Soybean Oil'!I6-'Soybean Oil'!J6-'Soybean Oil'!K6</f>
        <v>39.948208933578911</v>
      </c>
      <c r="I6" s="18">
        <f>('LCFS Values'!$E$2-'Soybean Oil'!$AA$4)/1000000*'LCFS Values'!B6*'LCFS Values'!$G$2*100</f>
        <v>98.70179106642108</v>
      </c>
      <c r="J6" s="4">
        <f>'RIN Values'!C6</f>
        <v>83.85</v>
      </c>
      <c r="K6" s="4">
        <f>'Fixed Credits Value'!B6</f>
        <v>100</v>
      </c>
      <c r="L6" s="4">
        <f t="shared" si="5"/>
        <v>322.5</v>
      </c>
      <c r="M6" s="4">
        <f>L6/'Feedstock Conversions'!B$17</f>
        <v>43</v>
      </c>
      <c r="W6" s="4">
        <f t="shared" si="0"/>
        <v>40.064999999999998</v>
      </c>
      <c r="AD6" s="11">
        <v>43497</v>
      </c>
      <c r="AE6" s="4">
        <f>B6+'Rail Costs'!K6</f>
        <v>34.372999999999998</v>
      </c>
      <c r="AF6" s="4">
        <f>$B6+'Rail Costs'!L6</f>
        <v>35.467999999999996</v>
      </c>
      <c r="AG6" s="4">
        <f>$B6+'Rail Costs'!M6</f>
        <v>36.563000000000002</v>
      </c>
      <c r="AH6" s="4">
        <f>$B6+'Rail Costs'!N6</f>
        <v>33.716000000000001</v>
      </c>
      <c r="AI6" s="4">
        <f>$B6+'Rail Costs'!O6</f>
        <v>33.934999999999995</v>
      </c>
      <c r="AJ6" s="4">
        <f>$B6+'Rail Costs'!P6</f>
        <v>34.591999999999999</v>
      </c>
      <c r="AK6" s="4" t="e">
        <f>(AVERAGEIFS([1]Spreads!$B$23:$B$1056,[1]Spreads!$Y$23:$Y$1056,BH6,[1]Spreads!$X$23:$X$1056,BI6)*1.03)+('Rail Costs'!X6*100/2204.622)</f>
        <v>#VALUE!</v>
      </c>
      <c r="AM6" s="4">
        <f>'Soybean Oil'!$L6-('Soybean Oil'!AE6*'Feedstock Conversions'!$B$17)-'Rail Costs'!Q6</f>
        <v>60.993524591651585</v>
      </c>
      <c r="AN6" s="4">
        <f>'Soybean Oil'!$L6-('Soybean Oil'!AF6*'Feedstock Conversions'!$B$17)-'Rail Costs'!R6</f>
        <v>53.18931340326202</v>
      </c>
      <c r="AO6" s="4">
        <f>'Soybean Oil'!$L6-('Soybean Oil'!AG6*'Feedstock Conversions'!$B$17)-'Rail Costs'!S6</f>
        <v>45.146079382581881</v>
      </c>
      <c r="AP6" s="4">
        <f>'Soybean Oil'!$L6-('Soybean Oil'!AH6*'Feedstock Conversions'!$B$17)-'Rail Costs'!T6</f>
        <v>66.097642468239556</v>
      </c>
      <c r="AQ6" s="4">
        <f>'Soybean Oil'!$L6-('Soybean Oil'!AI6*'Feedstock Conversions'!$B$17)-'Rail Costs'!U6</f>
        <v>64.602180413602099</v>
      </c>
      <c r="AR6" s="4">
        <f>'Soybean Oil'!$L6-('Soybean Oil'!AJ6*'Feedstock Conversions'!$B$17)-'Rail Costs'!V6</f>
        <v>58.821170961887475</v>
      </c>
      <c r="AS6" s="4" t="e">
        <f>'Soybean Oil'!$L6-('Soybean Oil'!AK6*'Feedstock Conversions'!$B$17)-'Rail Costs'!Y6</f>
        <v>#VALUE!</v>
      </c>
      <c r="BH6">
        <f t="shared" si="1"/>
        <v>5</v>
      </c>
      <c r="BI6">
        <f t="shared" si="2"/>
        <v>2019</v>
      </c>
      <c r="BJ6">
        <f t="shared" si="3"/>
        <v>2</v>
      </c>
      <c r="BM6" s="4">
        <f>'Fuel Values'!G6-(E6)</f>
        <v>4.964999999999975</v>
      </c>
      <c r="BN6" s="4">
        <f>'Fuel Values'!H6-($AJ6*'Feedstock Conversions'!$B$5)</f>
        <v>16.360000000000014</v>
      </c>
      <c r="BO6" s="4">
        <f>'Fuel Values'!I6-($AI6*'Feedstock Conversions'!$B$17)</f>
        <v>25.98750000000004</v>
      </c>
      <c r="BP6" s="4">
        <f>'Fuel Values'!J6-($AH6*'Feedstock Conversions'!$B$17)</f>
        <v>23.529999999999973</v>
      </c>
      <c r="BQ6" s="4">
        <f>'Fuel Values'!K6-($AF6*'Feedstock Conversions'!$B$17)</f>
        <v>10.389999999999986</v>
      </c>
      <c r="BR6" s="4">
        <f>'Fuel Values'!L6-($AG6*'Feedstock Conversions'!$B$17)</f>
        <v>9.9774999999999636</v>
      </c>
      <c r="BS6" s="4">
        <f t="shared" si="4"/>
        <v>14.077499999999958</v>
      </c>
    </row>
    <row r="7" spans="1:71" x14ac:dyDescent="0.2">
      <c r="A7" s="11">
        <v>43504</v>
      </c>
      <c r="B7" s="18">
        <v>33.478000000000002</v>
      </c>
      <c r="C7" s="18">
        <f>B7+'Rail Costs'!B7</f>
        <v>37.858000000000004</v>
      </c>
      <c r="E7" s="18">
        <f>C7*'Feedstock Conversions'!B$17</f>
        <v>283.93500000000006</v>
      </c>
      <c r="H7" s="18">
        <f>'Fuel Values'!B7-'Soybean Oil'!I7-'Soybean Oil'!J7-'Soybean Oil'!K7</f>
        <v>38.616200579368382</v>
      </c>
      <c r="I7" s="18">
        <f>('LCFS Values'!$E$2-'Soybean Oil'!$AA$4)/1000000*'LCFS Values'!B7*'LCFS Values'!$G$2*100</f>
        <v>99.533799420631595</v>
      </c>
      <c r="J7" s="4">
        <f>'RIN Values'!C7</f>
        <v>85.050000000000011</v>
      </c>
      <c r="K7" s="4">
        <f>'Fixed Credits Value'!B7</f>
        <v>100</v>
      </c>
      <c r="L7" s="4">
        <f t="shared" si="5"/>
        <v>323.2</v>
      </c>
      <c r="M7" s="4">
        <f>L7/'Feedstock Conversions'!B$17</f>
        <v>43.093333333333334</v>
      </c>
      <c r="W7" s="4">
        <f t="shared" si="0"/>
        <v>39.26499999999993</v>
      </c>
      <c r="AD7" s="11">
        <v>43504</v>
      </c>
      <c r="AE7" s="4">
        <f>B7+'Rail Costs'!K7</f>
        <v>34.573</v>
      </c>
      <c r="AF7" s="4">
        <f>$B7+'Rail Costs'!L7</f>
        <v>35.667999999999999</v>
      </c>
      <c r="AG7" s="4">
        <f>$B7+'Rail Costs'!M7</f>
        <v>36.763000000000005</v>
      </c>
      <c r="AH7" s="4">
        <f>$B7+'Rail Costs'!N7</f>
        <v>33.916000000000004</v>
      </c>
      <c r="AI7" s="4">
        <f>$B7+'Rail Costs'!O7</f>
        <v>34.134999999999998</v>
      </c>
      <c r="AJ7" s="4">
        <f>$B7+'Rail Costs'!P7</f>
        <v>34.792000000000002</v>
      </c>
      <c r="AK7" s="4" t="e">
        <f>(AVERAGEIFS([1]Spreads!$B$23:$B$1056,[1]Spreads!$Y$23:$Y$1056,BH7,[1]Spreads!$X$23:$X$1056,BI7)*1.03)+('Rail Costs'!X7*100/2204.622)</f>
        <v>#VALUE!</v>
      </c>
      <c r="AM7" s="4">
        <f>'Soybean Oil'!$L7-('Soybean Oil'!AE7*'Feedstock Conversions'!$B$17)-'Rail Costs'!Q7</f>
        <v>60.193524591651517</v>
      </c>
      <c r="AN7" s="4">
        <f>'Soybean Oil'!$L7-('Soybean Oil'!AF7*'Feedstock Conversions'!$B$17)-'Rail Costs'!R7</f>
        <v>52.389313403262008</v>
      </c>
      <c r="AO7" s="4">
        <f>'Soybean Oil'!$L7-('Soybean Oil'!AG7*'Feedstock Conversions'!$B$17)-'Rail Costs'!S7</f>
        <v>44.34607938258187</v>
      </c>
      <c r="AP7" s="4">
        <f>'Soybean Oil'!$L7-('Soybean Oil'!AH7*'Feedstock Conversions'!$B$17)-'Rail Costs'!T7</f>
        <v>65.297642468239516</v>
      </c>
      <c r="AQ7" s="4">
        <f>'Soybean Oil'!$L7-('Soybean Oil'!AI7*'Feedstock Conversions'!$B$17)-'Rail Costs'!U7</f>
        <v>63.802180413602066</v>
      </c>
      <c r="AR7" s="4">
        <f>'Soybean Oil'!$L7-('Soybean Oil'!AJ7*'Feedstock Conversions'!$B$17)-'Rail Costs'!V7</f>
        <v>58.021170961887464</v>
      </c>
      <c r="AS7" s="4" t="e">
        <f>'Soybean Oil'!$L7-('Soybean Oil'!AK7*'Feedstock Conversions'!$B$17)-'Rail Costs'!Y7</f>
        <v>#VALUE!</v>
      </c>
      <c r="BH7">
        <f t="shared" si="1"/>
        <v>6</v>
      </c>
      <c r="BI7">
        <f t="shared" si="2"/>
        <v>2019</v>
      </c>
      <c r="BJ7">
        <f t="shared" si="3"/>
        <v>2</v>
      </c>
      <c r="BM7" s="4">
        <f>'Fuel Values'!G7-(E7)</f>
        <v>5.0649999999999409</v>
      </c>
      <c r="BN7" s="4">
        <f>'Fuel Values'!H7-($AJ7*'Feedstock Conversions'!$B$5)</f>
        <v>16.060000000000002</v>
      </c>
      <c r="BO7" s="4">
        <f>'Fuel Values'!I7-($AI7*'Feedstock Conversions'!$B$17)</f>
        <v>26.887499999999989</v>
      </c>
      <c r="BP7" s="4">
        <f>'Fuel Values'!J7-($AH7*'Feedstock Conversions'!$B$17)</f>
        <v>23.129999999999967</v>
      </c>
      <c r="BQ7" s="4">
        <f>'Fuel Values'!K7-($AF7*'Feedstock Conversions'!$B$17)</f>
        <v>10.490000000000009</v>
      </c>
      <c r="BR7" s="4">
        <f>'Fuel Values'!L7-($AG7*'Feedstock Conversions'!$B$17)</f>
        <v>9.9774999999999636</v>
      </c>
      <c r="BS7" s="4">
        <f t="shared" si="4"/>
        <v>12.377499999999941</v>
      </c>
    </row>
    <row r="8" spans="1:71" x14ac:dyDescent="0.2">
      <c r="A8" s="11">
        <v>43511</v>
      </c>
      <c r="B8" s="18">
        <v>32.78</v>
      </c>
      <c r="C8" s="18">
        <f>B8+'Rail Costs'!B8</f>
        <v>37.160000000000004</v>
      </c>
      <c r="E8" s="18">
        <f>C8*'Feedstock Conversions'!B$17</f>
        <v>278.70000000000005</v>
      </c>
      <c r="H8" s="18">
        <f>'Fuel Values'!B8-'Soybean Oil'!I8-'Soybean Oil'!J8-'Soybean Oil'!K8</f>
        <v>43.893390811368391</v>
      </c>
      <c r="I8" s="18">
        <f>('LCFS Values'!$E$2-'Soybean Oil'!$AA$4)/1000000*'LCFS Values'!B8*'LCFS Values'!$G$2*100</f>
        <v>100.50660918863159</v>
      </c>
      <c r="J8" s="4">
        <f>'RIN Values'!C8</f>
        <v>82.800000000000011</v>
      </c>
      <c r="K8" s="4">
        <f>'Fixed Credits Value'!B8</f>
        <v>100</v>
      </c>
      <c r="L8" s="4">
        <f t="shared" si="5"/>
        <v>327.2</v>
      </c>
      <c r="M8" s="4">
        <f>L8/'Feedstock Conversions'!B$17</f>
        <v>43.626666666666665</v>
      </c>
      <c r="W8" s="4">
        <f t="shared" si="0"/>
        <v>48.499999999999943</v>
      </c>
      <c r="AA8" s="21" t="s">
        <v>67</v>
      </c>
      <c r="AB8" s="21"/>
      <c r="AD8" s="11">
        <v>43511</v>
      </c>
      <c r="AE8" s="4">
        <f>B8+'Rail Costs'!K8</f>
        <v>33.875</v>
      </c>
      <c r="AF8" s="4">
        <f>$B8+'Rail Costs'!L8</f>
        <v>34.97</v>
      </c>
      <c r="AG8" s="4">
        <f>$B8+'Rail Costs'!M8</f>
        <v>36.064999999999998</v>
      </c>
      <c r="AH8" s="4">
        <f>$B8+'Rail Costs'!N8</f>
        <v>33.218000000000004</v>
      </c>
      <c r="AI8" s="4">
        <f>$B8+'Rail Costs'!O8</f>
        <v>33.436999999999998</v>
      </c>
      <c r="AJ8" s="4">
        <f>$B8+'Rail Costs'!P8</f>
        <v>34.094000000000001</v>
      </c>
      <c r="AK8" s="4" t="e">
        <f>(AVERAGEIFS([1]Spreads!$B$23:$B$1056,[1]Spreads!$Y$23:$Y$1056,BH8,[1]Spreads!$X$23:$X$1056,BI8)*1.03)+('Rail Costs'!X8*100/2204.622)</f>
        <v>#VALUE!</v>
      </c>
      <c r="AM8" s="4">
        <f>'Soybean Oil'!$L8-('Soybean Oil'!AE8*'Feedstock Conversions'!$B$17)-'Rail Costs'!Q8</f>
        <v>69.428524591651524</v>
      </c>
      <c r="AN8" s="4">
        <f>'Soybean Oil'!$L8-('Soybean Oil'!AF8*'Feedstock Conversions'!$B$17)-'Rail Costs'!R8</f>
        <v>61.624313403262022</v>
      </c>
      <c r="AO8" s="4">
        <f>'Soybean Oil'!$L8-('Soybean Oil'!AG8*'Feedstock Conversions'!$B$17)-'Rail Costs'!S8</f>
        <v>53.58107938258194</v>
      </c>
      <c r="AP8" s="4">
        <f>'Soybean Oil'!$L8-('Soybean Oil'!AH8*'Feedstock Conversions'!$B$17)-'Rail Costs'!T8</f>
        <v>74.53264246823953</v>
      </c>
      <c r="AQ8" s="4">
        <f>'Soybean Oil'!$L8-('Soybean Oil'!AI8*'Feedstock Conversions'!$B$17)-'Rail Costs'!U8</f>
        <v>73.037180413602073</v>
      </c>
      <c r="AR8" s="4">
        <f>'Soybean Oil'!$L8-('Soybean Oil'!AJ8*'Feedstock Conversions'!$B$17)-'Rail Costs'!V8</f>
        <v>67.256170961887449</v>
      </c>
      <c r="AS8" s="4" t="e">
        <f>'Soybean Oil'!$L8-('Soybean Oil'!AK8*'Feedstock Conversions'!$B$17)-'Rail Costs'!Y8</f>
        <v>#VALUE!</v>
      </c>
      <c r="BH8">
        <f t="shared" si="1"/>
        <v>7</v>
      </c>
      <c r="BI8">
        <f t="shared" si="2"/>
        <v>2019</v>
      </c>
      <c r="BJ8">
        <f t="shared" si="3"/>
        <v>2</v>
      </c>
      <c r="BM8" s="4">
        <f>'Fuel Values'!G8-(E8)</f>
        <v>9.6999999999999318</v>
      </c>
      <c r="BN8" s="4">
        <f>'Fuel Values'!H8-($AJ8*'Feedstock Conversions'!$B$5)</f>
        <v>21.89500000000001</v>
      </c>
      <c r="BO8" s="4">
        <f>'Fuel Values'!I8-($AI8*'Feedstock Conversions'!$B$17)</f>
        <v>36.122500000000002</v>
      </c>
      <c r="BP8" s="4">
        <f>'Fuel Values'!J8-($AH8*'Feedstock Conversions'!$B$17)</f>
        <v>28.264999999999958</v>
      </c>
      <c r="BQ8" s="4">
        <f>'Fuel Values'!K8-($AF8*'Feedstock Conversions'!$B$17)</f>
        <v>15.725000000000023</v>
      </c>
      <c r="BR8" s="4">
        <f>'Fuel Values'!L8-($AG8*'Feedstock Conversions'!$B$17)</f>
        <v>18.912500000000023</v>
      </c>
      <c r="BS8" s="4">
        <f t="shared" si="4"/>
        <v>12.377499999999941</v>
      </c>
    </row>
    <row r="9" spans="1:71" x14ac:dyDescent="0.2">
      <c r="A9" s="11">
        <v>43518</v>
      </c>
      <c r="B9" s="18">
        <v>32.674999999999997</v>
      </c>
      <c r="C9" s="18">
        <f>B9+'Rail Costs'!B9</f>
        <v>37.055</v>
      </c>
      <c r="E9" s="18">
        <f>C9*'Feedstock Conversions'!B$17</f>
        <v>277.91250000000002</v>
      </c>
      <c r="H9" s="18">
        <f>'Fuel Values'!B9-'Soybean Oil'!I9-'Soybean Oil'!J9-'Soybean Oil'!K9</f>
        <v>44.853043638947355</v>
      </c>
      <c r="I9" s="18">
        <f>('LCFS Values'!$E$2-'Soybean Oil'!$AA$4)/1000000*'LCFS Values'!B9*'LCFS Values'!$G$2*100</f>
        <v>100.22500636105265</v>
      </c>
      <c r="J9" s="4">
        <f>'RIN Values'!C9</f>
        <v>82.92195000000001</v>
      </c>
      <c r="K9" s="4">
        <f>'Fixed Credits Value'!B9</f>
        <v>100</v>
      </c>
      <c r="L9" s="4">
        <f t="shared" si="5"/>
        <v>328</v>
      </c>
      <c r="M9" s="4">
        <f>L9/'Feedstock Conversions'!B$17</f>
        <v>43.733333333333334</v>
      </c>
      <c r="W9" s="4">
        <f t="shared" si="0"/>
        <v>50.087499999999977</v>
      </c>
      <c r="AA9" s="22" t="s">
        <v>68</v>
      </c>
      <c r="AB9" s="22" t="s">
        <v>69</v>
      </c>
      <c r="AC9" s="22" t="s">
        <v>70</v>
      </c>
      <c r="AD9" s="11">
        <v>43518</v>
      </c>
      <c r="AE9" s="4">
        <f>B9+'Rail Costs'!K9</f>
        <v>33.769999999999996</v>
      </c>
      <c r="AF9" s="4">
        <f>$B9+'Rail Costs'!L9</f>
        <v>34.864999999999995</v>
      </c>
      <c r="AG9" s="4">
        <f>$B9+'Rail Costs'!M9</f>
        <v>35.959999999999994</v>
      </c>
      <c r="AH9" s="4">
        <f>$B9+'Rail Costs'!N9</f>
        <v>33.113</v>
      </c>
      <c r="AI9" s="4">
        <f>$B9+'Rail Costs'!O9</f>
        <v>33.331999999999994</v>
      </c>
      <c r="AJ9" s="4">
        <f>$B9+'Rail Costs'!P9</f>
        <v>33.988999999999997</v>
      </c>
      <c r="AK9" s="4" t="e">
        <f>(AVERAGEIFS([1]Spreads!$B$23:$B$1056,[1]Spreads!$Y$23:$Y$1056,BH9,[1]Spreads!$X$23:$X$1056,BI9)*1.03)+('Rail Costs'!X9*100/2204.622)</f>
        <v>#VALUE!</v>
      </c>
      <c r="AM9" s="4">
        <f>'Soybean Oil'!$L9-('Soybean Oil'!AE9*'Feedstock Conversions'!$B$17)-'Rail Costs'!Q9</f>
        <v>71.016024591651558</v>
      </c>
      <c r="AN9" s="4">
        <f>'Soybean Oil'!$L9-('Soybean Oil'!AF9*'Feedstock Conversions'!$B$17)-'Rail Costs'!R9</f>
        <v>63.211813403262056</v>
      </c>
      <c r="AO9" s="4">
        <f>'Soybean Oil'!$L9-('Soybean Oil'!AG9*'Feedstock Conversions'!$B$17)-'Rail Costs'!S9</f>
        <v>55.168579382581974</v>
      </c>
      <c r="AP9" s="4">
        <f>'Soybean Oil'!$L9-('Soybean Oil'!AH9*'Feedstock Conversions'!$B$17)-'Rail Costs'!T9</f>
        <v>76.120142468239564</v>
      </c>
      <c r="AQ9" s="4">
        <f>'Soybean Oil'!$L9-('Soybean Oil'!AI9*'Feedstock Conversions'!$B$17)-'Rail Costs'!U9</f>
        <v>74.624680413602107</v>
      </c>
      <c r="AR9" s="4">
        <f>'Soybean Oil'!$L9-('Soybean Oil'!AJ9*'Feedstock Conversions'!$B$17)-'Rail Costs'!V9</f>
        <v>68.843670961887483</v>
      </c>
      <c r="AS9" s="4" t="e">
        <f>'Soybean Oil'!$L9-('Soybean Oil'!AK9*'Feedstock Conversions'!$B$17)-'Rail Costs'!Y9</f>
        <v>#VALUE!</v>
      </c>
      <c r="BH9">
        <f t="shared" si="1"/>
        <v>8</v>
      </c>
      <c r="BI9">
        <f t="shared" si="2"/>
        <v>2019</v>
      </c>
      <c r="BJ9">
        <f t="shared" si="3"/>
        <v>2</v>
      </c>
      <c r="BM9" s="4">
        <f>'Fuel Values'!G9-(E9)</f>
        <v>13.837499999999977</v>
      </c>
      <c r="BN9" s="4">
        <f>'Fuel Values'!H9-($AJ9*'Feedstock Conversions'!$B$5)</f>
        <v>27.20750000000001</v>
      </c>
      <c r="BO9" s="4">
        <f>'Fuel Values'!I9-($AI9*'Feedstock Conversions'!$B$17)</f>
        <v>36.635000000000048</v>
      </c>
      <c r="BP9" s="4">
        <f>'Fuel Values'!J9-($AH9*'Feedstock Conversions'!$B$17)</f>
        <v>29.902500000000003</v>
      </c>
      <c r="BQ9" s="4">
        <f>'Fuel Values'!K9-($AF9*'Feedstock Conversions'!$B$17)</f>
        <v>19.137500000000045</v>
      </c>
      <c r="BR9" s="4">
        <f>'Fuel Values'!L9-($AG9*'Feedstock Conversions'!$B$17)</f>
        <v>20.300000000000068</v>
      </c>
      <c r="BS9" s="4">
        <f t="shared" si="4"/>
        <v>13.45249999999993</v>
      </c>
    </row>
    <row r="10" spans="1:71" x14ac:dyDescent="0.2">
      <c r="A10" s="11">
        <v>43525</v>
      </c>
      <c r="B10" s="18">
        <v>32.590000000000003</v>
      </c>
      <c r="C10" s="18">
        <f>B10+'Rail Costs'!B10</f>
        <v>36.970000000000006</v>
      </c>
      <c r="E10" s="18">
        <f>C10*'Feedstock Conversions'!B$17</f>
        <v>277.27500000000003</v>
      </c>
      <c r="H10" s="18">
        <f>'Fuel Values'!B10-'Soybean Oil'!I10-'Soybean Oil'!J10-'Soybean Oil'!K10</f>
        <v>47.894591325473669</v>
      </c>
      <c r="I10" s="18">
        <f>('LCFS Values'!$E$2-'Soybean Oil'!$AA$4)/1000000*'LCFS Values'!B10*'LCFS Values'!$G$2*100</f>
        <v>100.45540867452634</v>
      </c>
      <c r="J10" s="4">
        <f>'RIN Values'!C10</f>
        <v>79.650000000000006</v>
      </c>
      <c r="K10" s="4">
        <f>'Fixed Credits Value'!B10</f>
        <v>100</v>
      </c>
      <c r="L10" s="4">
        <f t="shared" si="5"/>
        <v>328</v>
      </c>
      <c r="M10" s="4">
        <f>L10/'Feedstock Conversions'!B$17</f>
        <v>43.733333333333334</v>
      </c>
      <c r="W10" s="4">
        <f t="shared" si="0"/>
        <v>50.724999999999966</v>
      </c>
      <c r="AA10" s="23">
        <v>56.03</v>
      </c>
      <c r="AB10" s="23">
        <v>56.57</v>
      </c>
      <c r="AD10" s="11">
        <v>43525</v>
      </c>
      <c r="AE10" s="4">
        <f>B10+'Rail Costs'!K10</f>
        <v>33.685000000000002</v>
      </c>
      <c r="AF10" s="4">
        <f>$B10+'Rail Costs'!L10</f>
        <v>34.78</v>
      </c>
      <c r="AG10" s="4">
        <f>$B10+'Rail Costs'!M10</f>
        <v>35.875</v>
      </c>
      <c r="AH10" s="4">
        <f>$B10+'Rail Costs'!N10</f>
        <v>33.028000000000006</v>
      </c>
      <c r="AI10" s="4">
        <f>$B10+'Rail Costs'!O10</f>
        <v>33.247</v>
      </c>
      <c r="AJ10" s="4">
        <f>$B10+'Rail Costs'!P10</f>
        <v>33.904000000000003</v>
      </c>
      <c r="AK10" s="4" t="e">
        <f>(AVERAGEIFS([1]Spreads!$B$23:$B$1056,[1]Spreads!$Y$23:$Y$1056,BH10,[1]Spreads!$X$23:$X$1056,BI10)*1.03)+('Rail Costs'!X10*100/2204.622)</f>
        <v>#VALUE!</v>
      </c>
      <c r="AM10" s="4">
        <f>'Soybean Oil'!$L10-('Soybean Oil'!AE10*'Feedstock Conversions'!$B$17)-'Rail Costs'!Q10</f>
        <v>71.653524591651518</v>
      </c>
      <c r="AN10" s="4">
        <f>'Soybean Oil'!$L10-('Soybean Oil'!AF10*'Feedstock Conversions'!$B$17)-'Rail Costs'!R10</f>
        <v>63.849313403261988</v>
      </c>
      <c r="AO10" s="4">
        <f>'Soybean Oil'!$L10-('Soybean Oil'!AG10*'Feedstock Conversions'!$B$17)-'Rail Costs'!S10</f>
        <v>55.806079382581906</v>
      </c>
      <c r="AP10" s="4">
        <f>'Soybean Oil'!$L10-('Soybean Oil'!AH10*'Feedstock Conversions'!$B$17)-'Rail Costs'!T10</f>
        <v>76.757642468239524</v>
      </c>
      <c r="AQ10" s="4">
        <f>'Soybean Oil'!$L10-('Soybean Oil'!AI10*'Feedstock Conversions'!$B$17)-'Rail Costs'!U10</f>
        <v>75.262180413602067</v>
      </c>
      <c r="AR10" s="4">
        <f>'Soybean Oil'!$L10-('Soybean Oil'!AJ10*'Feedstock Conversions'!$B$17)-'Rail Costs'!V10</f>
        <v>69.481170961887443</v>
      </c>
      <c r="AS10" s="4" t="e">
        <f>'Soybean Oil'!$L10-('Soybean Oil'!AK10*'Feedstock Conversions'!$B$17)-'Rail Costs'!Y10</f>
        <v>#VALUE!</v>
      </c>
      <c r="BH10">
        <f t="shared" si="1"/>
        <v>9</v>
      </c>
      <c r="BI10">
        <f t="shared" si="2"/>
        <v>2019</v>
      </c>
      <c r="BJ10">
        <f t="shared" si="3"/>
        <v>3</v>
      </c>
      <c r="BM10" s="4">
        <f>'Fuel Values'!G10-(E10)</f>
        <v>15.724999999999966</v>
      </c>
      <c r="BN10" s="4">
        <f>'Fuel Values'!H10-($AJ10*'Feedstock Conversions'!$B$5)</f>
        <v>29.21999999999997</v>
      </c>
      <c r="BO10" s="4">
        <f>'Fuel Values'!I10-($AI10*'Feedstock Conversions'!$B$17)</f>
        <v>36.647500000000008</v>
      </c>
      <c r="BP10" s="4">
        <f>'Fuel Values'!J10-($AH10*'Feedstock Conversions'!$B$17)</f>
        <v>31.289999999999964</v>
      </c>
      <c r="BQ10" s="4">
        <f>'Fuel Values'!K10-($AF10*'Feedstock Conversions'!$B$17)</f>
        <v>20.649999999999977</v>
      </c>
      <c r="BR10" s="4">
        <f>'Fuel Values'!L10-($AG10*'Feedstock Conversions'!$B$17)</f>
        <v>20.9375</v>
      </c>
      <c r="BS10" s="4">
        <f t="shared" si="4"/>
        <v>14.077499999999958</v>
      </c>
    </row>
    <row r="11" spans="1:71" x14ac:dyDescent="0.2">
      <c r="A11" s="11">
        <v>43532</v>
      </c>
      <c r="B11" s="18">
        <v>32.26</v>
      </c>
      <c r="C11" s="18">
        <f>B11+'Rail Costs'!B11</f>
        <v>36.64</v>
      </c>
      <c r="E11" s="18">
        <f>C11*'Feedstock Conversions'!B$17</f>
        <v>274.8</v>
      </c>
      <c r="H11" s="18">
        <f>'Fuel Values'!B11-'Soybean Oil'!I11-'Soybean Oil'!J11-'Soybean Oil'!K11</f>
        <v>54.779795695368421</v>
      </c>
      <c r="I11" s="18">
        <f>('LCFS Values'!$E$2-'Soybean Oil'!$AA$4)/1000000*'LCFS Values'!B11*'LCFS Values'!$G$2*100</f>
        <v>100.02020430463159</v>
      </c>
      <c r="J11" s="4">
        <f>'RIN Values'!C11</f>
        <v>73.199999999999989</v>
      </c>
      <c r="K11" s="4">
        <f>'Fixed Credits Value'!B11</f>
        <v>100</v>
      </c>
      <c r="L11" s="4">
        <f t="shared" si="5"/>
        <v>328</v>
      </c>
      <c r="M11" s="4">
        <f>L11/'Feedstock Conversions'!B$17</f>
        <v>43.733333333333334</v>
      </c>
      <c r="W11" s="4">
        <f t="shared" si="0"/>
        <v>53.199999999999989</v>
      </c>
      <c r="AA11" s="23">
        <v>52.45</v>
      </c>
      <c r="AB11" s="23">
        <v>58.34</v>
      </c>
      <c r="AD11" s="11">
        <v>43532</v>
      </c>
      <c r="AE11" s="4">
        <f>B11+'Rail Costs'!K11</f>
        <v>33.354999999999997</v>
      </c>
      <c r="AF11" s="4">
        <f>$B11+'Rail Costs'!L11</f>
        <v>34.449999999999996</v>
      </c>
      <c r="AG11" s="4">
        <f>$B11+'Rail Costs'!M11</f>
        <v>35.545000000000002</v>
      </c>
      <c r="AH11" s="4">
        <f>$B11+'Rail Costs'!N11</f>
        <v>32.698</v>
      </c>
      <c r="AI11" s="4">
        <f>$B11+'Rail Costs'!O11</f>
        <v>32.916999999999994</v>
      </c>
      <c r="AJ11" s="4">
        <f>$B11+'Rail Costs'!P11</f>
        <v>33.573999999999998</v>
      </c>
      <c r="AK11" s="4" t="e">
        <f>(AVERAGEIFS([1]Spreads!$B$23:$B$1056,[1]Spreads!$Y$23:$Y$1056,BH11,[1]Spreads!$X$23:$X$1056,BI11)*1.03)+('Rail Costs'!X11*100/2204.622)</f>
        <v>#VALUE!</v>
      </c>
      <c r="AM11" s="4">
        <f>'Soybean Oil'!$L11-('Soybean Oil'!AE11*'Feedstock Conversions'!$B$17)-'Rail Costs'!Q11</f>
        <v>74.128524591651569</v>
      </c>
      <c r="AN11" s="4">
        <f>'Soybean Oil'!$L11-('Soybean Oil'!AF11*'Feedstock Conversions'!$B$17)-'Rail Costs'!R11</f>
        <v>66.324313403262067</v>
      </c>
      <c r="AO11" s="4">
        <f>'Soybean Oil'!$L11-('Soybean Oil'!AG11*'Feedstock Conversions'!$B$17)-'Rail Costs'!S11</f>
        <v>58.281079382581872</v>
      </c>
      <c r="AP11" s="4">
        <f>'Soybean Oil'!$L11-('Soybean Oil'!AH11*'Feedstock Conversions'!$B$17)-'Rail Costs'!T11</f>
        <v>79.232642468239547</v>
      </c>
      <c r="AQ11" s="4">
        <f>'Soybean Oil'!$L11-('Soybean Oil'!AI11*'Feedstock Conversions'!$B$17)-'Rail Costs'!U11</f>
        <v>77.73718041360209</v>
      </c>
      <c r="AR11" s="4">
        <f>'Soybean Oil'!$L11-('Soybean Oil'!AJ11*'Feedstock Conversions'!$B$17)-'Rail Costs'!V11</f>
        <v>71.956170961887494</v>
      </c>
      <c r="AS11" s="4" t="e">
        <f>'Soybean Oil'!$L11-('Soybean Oil'!AK11*'Feedstock Conversions'!$B$17)-'Rail Costs'!Y11</f>
        <v>#VALUE!</v>
      </c>
      <c r="BH11">
        <f t="shared" si="1"/>
        <v>10</v>
      </c>
      <c r="BI11">
        <f t="shared" si="2"/>
        <v>2019</v>
      </c>
      <c r="BJ11">
        <f t="shared" si="3"/>
        <v>3</v>
      </c>
      <c r="BM11" s="4">
        <f>'Fuel Values'!G11-(E11)</f>
        <v>13.399999999999977</v>
      </c>
      <c r="BN11" s="4">
        <f>'Fuel Values'!H11-($AJ11*'Feedstock Conversions'!$B$5)</f>
        <v>27.195000000000022</v>
      </c>
      <c r="BO11" s="4">
        <f>'Fuel Values'!I11-($AI11*'Feedstock Conversions'!$B$17)</f>
        <v>33.122500000000031</v>
      </c>
      <c r="BP11" s="4">
        <f>'Fuel Values'!J11-($AH11*'Feedstock Conversions'!$B$17)</f>
        <v>29.865000000000009</v>
      </c>
      <c r="BQ11" s="4">
        <f>'Fuel Values'!K11-($AF11*'Feedstock Conversions'!$B$17)</f>
        <v>18.925000000000068</v>
      </c>
      <c r="BR11" s="4">
        <f>'Fuel Values'!L11-($AG11*'Feedstock Conversions'!$B$17)</f>
        <v>18.912499999999966</v>
      </c>
      <c r="BS11" s="4">
        <f t="shared" si="4"/>
        <v>20.077499999999958</v>
      </c>
    </row>
    <row r="12" spans="1:71" x14ac:dyDescent="0.2">
      <c r="A12" s="11">
        <v>43539</v>
      </c>
      <c r="B12" s="18">
        <v>32.112000000000002</v>
      </c>
      <c r="C12" s="18">
        <f>B12+'Rail Costs'!B12</f>
        <v>36.492000000000004</v>
      </c>
      <c r="E12" s="18">
        <f>C12*'Feedstock Conversions'!B$17</f>
        <v>273.69000000000005</v>
      </c>
      <c r="H12" s="18">
        <f>'Fuel Values'!B12-'Soybean Oil'!I12-'Soybean Oil'!J12-'Soybean Oil'!K12</f>
        <v>62.177394667157898</v>
      </c>
      <c r="I12" s="18">
        <f>('LCFS Values'!$E$2-'Soybean Oil'!$AA$4)/1000000*'LCFS Values'!B12*'LCFS Values'!$G$2*100</f>
        <v>100.12260533284211</v>
      </c>
      <c r="J12" s="4">
        <f>'RIN Values'!C12</f>
        <v>65.699999999999989</v>
      </c>
      <c r="K12" s="4">
        <f>'Fixed Credits Value'!B12</f>
        <v>100</v>
      </c>
      <c r="L12" s="4">
        <f t="shared" si="5"/>
        <v>328</v>
      </c>
      <c r="M12" s="4">
        <f>L12/'Feedstock Conversions'!B$17</f>
        <v>43.733333333333334</v>
      </c>
      <c r="W12" s="4">
        <f t="shared" si="0"/>
        <v>54.309999999999945</v>
      </c>
      <c r="AA12" s="23">
        <v>50.85</v>
      </c>
      <c r="AB12" s="23">
        <v>53.86</v>
      </c>
      <c r="AD12" s="11">
        <v>43539</v>
      </c>
      <c r="AE12" s="4">
        <f>B12+'Rail Costs'!K12</f>
        <v>33.207000000000001</v>
      </c>
      <c r="AF12" s="4">
        <f>$B12+'Rail Costs'!L12</f>
        <v>34.302</v>
      </c>
      <c r="AG12" s="4">
        <f>$B12+'Rail Costs'!M12</f>
        <v>35.397000000000006</v>
      </c>
      <c r="AH12" s="4">
        <f>$B12+'Rail Costs'!N12</f>
        <v>32.550000000000004</v>
      </c>
      <c r="AI12" s="4">
        <f>$B12+'Rail Costs'!O12</f>
        <v>32.768999999999998</v>
      </c>
      <c r="AJ12" s="4">
        <f>$B12+'Rail Costs'!P12</f>
        <v>33.426000000000002</v>
      </c>
      <c r="AK12" s="4" t="e">
        <f>(AVERAGEIFS([1]Spreads!$B$23:$B$1056,[1]Spreads!$Y$23:$Y$1056,BH12,[1]Spreads!$X$23:$X$1056,BI12)*1.03)+('Rail Costs'!X12*100/2204.622)</f>
        <v>#VALUE!</v>
      </c>
      <c r="AM12" s="4">
        <f>'Soybean Oil'!$L12-('Soybean Oil'!AE12*'Feedstock Conversions'!$B$17)-'Rail Costs'!Q12</f>
        <v>75.238524591651526</v>
      </c>
      <c r="AN12" s="4">
        <f>'Soybean Oil'!$L12-('Soybean Oil'!AF12*'Feedstock Conversions'!$B$17)-'Rail Costs'!R12</f>
        <v>67.434313403262024</v>
      </c>
      <c r="AO12" s="4">
        <f>'Soybean Oil'!$L12-('Soybean Oil'!AG12*'Feedstock Conversions'!$B$17)-'Rail Costs'!S12</f>
        <v>59.391079382581886</v>
      </c>
      <c r="AP12" s="4">
        <f>'Soybean Oil'!$L12-('Soybean Oil'!AH12*'Feedstock Conversions'!$B$17)-'Rail Costs'!T12</f>
        <v>80.342642468239532</v>
      </c>
      <c r="AQ12" s="4">
        <f>'Soybean Oil'!$L12-('Soybean Oil'!AI12*'Feedstock Conversions'!$B$17)-'Rail Costs'!U12</f>
        <v>78.847180413602075</v>
      </c>
      <c r="AR12" s="4">
        <f>'Soybean Oil'!$L12-('Soybean Oil'!AJ12*'Feedstock Conversions'!$B$17)-'Rail Costs'!V12</f>
        <v>73.066170961887451</v>
      </c>
      <c r="AS12" s="4" t="e">
        <f>'Soybean Oil'!$L12-('Soybean Oil'!AK12*'Feedstock Conversions'!$B$17)-'Rail Costs'!Y12</f>
        <v>#VALUE!</v>
      </c>
      <c r="BH12">
        <f t="shared" si="1"/>
        <v>11</v>
      </c>
      <c r="BI12">
        <f t="shared" si="2"/>
        <v>2019</v>
      </c>
      <c r="BJ12">
        <f t="shared" si="3"/>
        <v>3</v>
      </c>
      <c r="BM12" s="4">
        <f>'Fuel Values'!G12-(E12)</f>
        <v>9.7099999999999227</v>
      </c>
      <c r="BN12" s="4">
        <f>'Fuel Values'!H12-($AJ12*'Feedstock Conversions'!$B$5)</f>
        <v>24.905000000000001</v>
      </c>
      <c r="BO12" s="4">
        <f>'Fuel Values'!I12-($AI12*'Feedstock Conversions'!$B$17)</f>
        <v>31.832500000000039</v>
      </c>
      <c r="BP12" s="4">
        <f>'Fuel Values'!J12-($AH12*'Feedstock Conversions'!$B$17)</f>
        <v>28.374999999999972</v>
      </c>
      <c r="BQ12" s="4">
        <f>'Fuel Values'!K12-($AF12*'Feedstock Conversions'!$B$17)</f>
        <v>17.035000000000025</v>
      </c>
      <c r="BR12" s="4">
        <f>'Fuel Values'!L12-($AG12*'Feedstock Conversions'!$B$17)</f>
        <v>18.02249999999998</v>
      </c>
      <c r="BS12" s="4">
        <f t="shared" si="4"/>
        <v>22.477499999999907</v>
      </c>
    </row>
    <row r="13" spans="1:71" x14ac:dyDescent="0.2">
      <c r="A13" s="11">
        <v>43546</v>
      </c>
      <c r="B13" s="18">
        <v>31.542000000000002</v>
      </c>
      <c r="C13" s="18">
        <f>B13+'Rail Costs'!B13</f>
        <v>35.922000000000004</v>
      </c>
      <c r="E13" s="18">
        <f>C13*'Feedstock Conversions'!B$17</f>
        <v>269.41500000000002</v>
      </c>
      <c r="H13" s="18">
        <f>'Fuel Values'!B13-'Soybean Oil'!I13-'Soybean Oil'!J13-'Soybean Oil'!K13</f>
        <v>71.378595181263108</v>
      </c>
      <c r="I13" s="18">
        <f>('LCFS Values'!$E$2-'Soybean Oil'!$AA$4)/1000000*'LCFS Values'!B13*'LCFS Values'!$G$2*100</f>
        <v>100.07140481873687</v>
      </c>
      <c r="J13" s="4">
        <f>'RIN Values'!C13</f>
        <v>56.550000000000004</v>
      </c>
      <c r="K13" s="4">
        <f>'Fixed Credits Value'!B13</f>
        <v>100</v>
      </c>
      <c r="L13" s="4">
        <f t="shared" si="5"/>
        <v>328</v>
      </c>
      <c r="M13" s="4">
        <f>L13/'Feedstock Conversions'!B$17</f>
        <v>43.733333333333334</v>
      </c>
      <c r="W13" s="4">
        <f t="shared" si="0"/>
        <v>58.58499999999998</v>
      </c>
      <c r="AA13" s="23">
        <v>49.16</v>
      </c>
      <c r="AB13" s="23">
        <v>64.239999999999995</v>
      </c>
      <c r="AD13" s="11">
        <v>43546</v>
      </c>
      <c r="AE13" s="4">
        <f>B13+'Rail Costs'!K13</f>
        <v>32.637</v>
      </c>
      <c r="AF13" s="4">
        <f>$B13+'Rail Costs'!L13</f>
        <v>33.731999999999999</v>
      </c>
      <c r="AG13" s="4">
        <f>$B13+'Rail Costs'!M13</f>
        <v>34.826999999999998</v>
      </c>
      <c r="AH13" s="4">
        <f>$B13+'Rail Costs'!N13</f>
        <v>31.98</v>
      </c>
      <c r="AI13" s="4">
        <f>$B13+'Rail Costs'!O13</f>
        <v>32.198999999999998</v>
      </c>
      <c r="AJ13" s="4">
        <f>$B13+'Rail Costs'!P13</f>
        <v>32.856000000000002</v>
      </c>
      <c r="AK13" s="4" t="e">
        <f>(AVERAGEIFS([1]Spreads!$B$23:$B$1056,[1]Spreads!$Y$23:$Y$1056,BH13,[1]Spreads!$X$23:$X$1056,BI13)*1.03)+('Rail Costs'!X13*100/2204.622)</f>
        <v>#VALUE!</v>
      </c>
      <c r="AM13" s="4">
        <f>'Soybean Oil'!$L13-('Soybean Oil'!AE13*'Feedstock Conversions'!$B$17)-'Rail Costs'!Q13</f>
        <v>79.513524591651532</v>
      </c>
      <c r="AN13" s="4">
        <f>'Soybean Oil'!$L13-('Soybean Oil'!AF13*'Feedstock Conversions'!$B$17)-'Rail Costs'!R13</f>
        <v>71.709313403262001</v>
      </c>
      <c r="AO13" s="4">
        <f>'Soybean Oil'!$L13-('Soybean Oil'!AG13*'Feedstock Conversions'!$B$17)-'Rail Costs'!S13</f>
        <v>63.66607938258192</v>
      </c>
      <c r="AP13" s="4">
        <f>'Soybean Oil'!$L13-('Soybean Oil'!AH13*'Feedstock Conversions'!$B$17)-'Rail Costs'!T13</f>
        <v>84.617642468239566</v>
      </c>
      <c r="AQ13" s="4">
        <f>'Soybean Oil'!$L13-('Soybean Oil'!AI13*'Feedstock Conversions'!$B$17)-'Rail Costs'!U13</f>
        <v>83.122180413602081</v>
      </c>
      <c r="AR13" s="4">
        <f>'Soybean Oil'!$L13-('Soybean Oil'!AJ13*'Feedstock Conversions'!$B$17)-'Rail Costs'!V13</f>
        <v>77.341170961887457</v>
      </c>
      <c r="AS13" s="4" t="e">
        <f>'Soybean Oil'!$L13-('Soybean Oil'!AK13*'Feedstock Conversions'!$B$17)-'Rail Costs'!Y13</f>
        <v>#VALUE!</v>
      </c>
      <c r="BH13">
        <f t="shared" si="1"/>
        <v>12</v>
      </c>
      <c r="BI13">
        <f t="shared" si="2"/>
        <v>2019</v>
      </c>
      <c r="BJ13">
        <f t="shared" si="3"/>
        <v>3</v>
      </c>
      <c r="BM13" s="4">
        <f>'Fuel Values'!G13-(E13)</f>
        <v>11.58499999999998</v>
      </c>
      <c r="BN13" s="4">
        <f>'Fuel Values'!H13-($AJ13*'Feedstock Conversions'!$B$5)</f>
        <v>25.579999999999984</v>
      </c>
      <c r="BO13" s="4">
        <f>'Fuel Values'!I13-($AI13*'Feedstock Conversions'!$B$17)</f>
        <v>37.307500000000033</v>
      </c>
      <c r="BP13" s="4">
        <f>'Fuel Values'!J13-($AH13*'Feedstock Conversions'!$B$17)</f>
        <v>32.049999999999983</v>
      </c>
      <c r="BQ13" s="4">
        <f>'Fuel Values'!K13-($AF13*'Feedstock Conversions'!$B$17)</f>
        <v>21.009999999999991</v>
      </c>
      <c r="BR13" s="4">
        <f>'Fuel Values'!L13-($AG13*'Feedstock Conversions'!$B$17)</f>
        <v>22.597500000000025</v>
      </c>
      <c r="BS13" s="4">
        <f t="shared" si="4"/>
        <v>21.277499999999947</v>
      </c>
    </row>
    <row r="14" spans="1:71" x14ac:dyDescent="0.2">
      <c r="A14" s="11">
        <v>43553</v>
      </c>
      <c r="B14" s="18">
        <v>31.056000000000001</v>
      </c>
      <c r="C14" s="18">
        <f>B14+'Rail Costs'!B14</f>
        <v>35.436</v>
      </c>
      <c r="E14" s="18">
        <f>C14*'Feedstock Conversions'!B$17</f>
        <v>265.77</v>
      </c>
      <c r="H14" s="18">
        <f>'Fuel Values'!B14-'Soybean Oil'!I14-'Soybean Oil'!J14-'Soybean Oil'!K14</f>
        <v>72.82880597747365</v>
      </c>
      <c r="I14" s="18">
        <f>('LCFS Values'!$E$2-'Soybean Oil'!$AA$4)/1000000*'LCFS Values'!B14*'LCFS Values'!$G$2*100</f>
        <v>98.996194022526339</v>
      </c>
      <c r="J14" s="4">
        <f>'RIN Values'!C14</f>
        <v>56.175000000000004</v>
      </c>
      <c r="K14" s="4">
        <f>'Fixed Credits Value'!B14</f>
        <v>100</v>
      </c>
      <c r="L14" s="4">
        <f t="shared" si="5"/>
        <v>328</v>
      </c>
      <c r="M14" s="4">
        <f>L14/'Feedstock Conversions'!B$17</f>
        <v>43.733333333333334</v>
      </c>
      <c r="W14" s="4">
        <f t="shared" si="0"/>
        <v>62.230000000000018</v>
      </c>
      <c r="AA14" s="23">
        <v>51.11</v>
      </c>
      <c r="AB14" s="23">
        <v>57.64</v>
      </c>
      <c r="AD14" s="11">
        <v>43553</v>
      </c>
      <c r="AE14" s="4">
        <f>B14+'Rail Costs'!K14</f>
        <v>32.151000000000003</v>
      </c>
      <c r="AF14" s="4">
        <f>$B14+'Rail Costs'!L14</f>
        <v>33.246000000000002</v>
      </c>
      <c r="AG14" s="4">
        <f>$B14+'Rail Costs'!M14</f>
        <v>34.341000000000001</v>
      </c>
      <c r="AH14" s="4">
        <f>$B14+'Rail Costs'!N14</f>
        <v>31.494</v>
      </c>
      <c r="AI14" s="4">
        <f>$B14+'Rail Costs'!O14</f>
        <v>31.713000000000001</v>
      </c>
      <c r="AJ14" s="4">
        <f>$B14+'Rail Costs'!P14</f>
        <v>32.369999999999997</v>
      </c>
      <c r="AK14" s="4" t="e">
        <f>(AVERAGEIFS([1]Spreads!$B$23:$B$1056,[1]Spreads!$Y$23:$Y$1056,BH14,[1]Spreads!$X$23:$X$1056,BI14)*1.03)+('Rail Costs'!X14*100/2204.622)</f>
        <v>#VALUE!</v>
      </c>
      <c r="AM14" s="4">
        <f>'Soybean Oil'!$L14-('Soybean Oil'!AE14*'Feedstock Conversions'!$B$17)-'Rail Costs'!Q14</f>
        <v>83.158524591651513</v>
      </c>
      <c r="AN14" s="4">
        <f>'Soybean Oil'!$L14-('Soybean Oil'!AF14*'Feedstock Conversions'!$B$17)-'Rail Costs'!R14</f>
        <v>75.354313403261983</v>
      </c>
      <c r="AO14" s="4">
        <f>'Soybean Oil'!$L14-('Soybean Oil'!AG14*'Feedstock Conversions'!$B$17)-'Rail Costs'!S14</f>
        <v>67.311079382581909</v>
      </c>
      <c r="AP14" s="4">
        <f>'Soybean Oil'!$L14-('Soybean Oil'!AH14*'Feedstock Conversions'!$B$17)-'Rail Costs'!T14</f>
        <v>88.262642468239576</v>
      </c>
      <c r="AQ14" s="4">
        <f>'Soybean Oil'!$L14-('Soybean Oil'!AI14*'Feedstock Conversions'!$B$17)-'Rail Costs'!U14</f>
        <v>86.767180413602063</v>
      </c>
      <c r="AR14" s="4">
        <f>'Soybean Oil'!$L14-('Soybean Oil'!AJ14*'Feedstock Conversions'!$B$17)-'Rail Costs'!V14</f>
        <v>80.986170961887495</v>
      </c>
      <c r="AS14" s="4" t="e">
        <f>'Soybean Oil'!$L14-('Soybean Oil'!AK14*'Feedstock Conversions'!$B$17)-'Rail Costs'!Y14</f>
        <v>#VALUE!</v>
      </c>
      <c r="BH14">
        <f t="shared" si="1"/>
        <v>13</v>
      </c>
      <c r="BI14">
        <f t="shared" si="2"/>
        <v>2019</v>
      </c>
      <c r="BJ14">
        <f t="shared" si="3"/>
        <v>3</v>
      </c>
      <c r="BM14" s="4">
        <f>'Fuel Values'!G14-(E14)</f>
        <v>15.230000000000018</v>
      </c>
      <c r="BN14" s="4">
        <f>'Fuel Values'!H14-($AJ14*'Feedstock Conversions'!$B$5)</f>
        <v>27.225000000000023</v>
      </c>
      <c r="BO14" s="4">
        <f>'Fuel Values'!I14-($AI14*'Feedstock Conversions'!$B$17)</f>
        <v>40.152500000000003</v>
      </c>
      <c r="BP14" s="4">
        <f>'Fuel Values'!J14-($AH14*'Feedstock Conversions'!$B$17)</f>
        <v>35.295000000000016</v>
      </c>
      <c r="BQ14" s="4">
        <f>'Fuel Values'!K14-($AF14*'Feedstock Conversions'!$B$17)</f>
        <v>24.654999999999973</v>
      </c>
      <c r="BR14" s="4">
        <f>'Fuel Values'!L14-($AG14*'Feedstock Conversions'!$B$17)</f>
        <v>25.442499999999995</v>
      </c>
      <c r="BS14" s="4">
        <f t="shared" si="4"/>
        <v>22.077500000000015</v>
      </c>
    </row>
    <row r="15" spans="1:71" x14ac:dyDescent="0.2">
      <c r="A15" s="11">
        <v>43560</v>
      </c>
      <c r="B15" s="18">
        <v>31.425999999999998</v>
      </c>
      <c r="C15" s="18">
        <f>B15+'Rail Costs'!B15</f>
        <v>35.815809630459128</v>
      </c>
      <c r="E15" s="18">
        <f>C15*'Feedstock Conversions'!B$17</f>
        <v>268.61857222844344</v>
      </c>
      <c r="H15" s="18">
        <f>'Fuel Values'!B15-'Soybean Oil'!I15-'Soybean Oil'!J15-'Soybean Oil'!K15</f>
        <v>70.049425513473665</v>
      </c>
      <c r="I15" s="18">
        <f>('LCFS Values'!$E$2-'Soybean Oil'!$AA$4)/1000000*'LCFS Values'!B15*'LCFS Values'!$G$2*100</f>
        <v>97.050574486526344</v>
      </c>
      <c r="J15" s="4">
        <f>'RIN Values'!C15</f>
        <v>57.900000000000006</v>
      </c>
      <c r="K15" s="4">
        <f>'Fixed Credits Value'!B15</f>
        <v>100</v>
      </c>
      <c r="L15" s="4">
        <f t="shared" si="5"/>
        <v>325</v>
      </c>
      <c r="M15" s="4">
        <f>L15/'Feedstock Conversions'!B$17</f>
        <v>43.333333333333336</v>
      </c>
      <c r="W15" s="4">
        <f t="shared" si="0"/>
        <v>56.381427771556559</v>
      </c>
      <c r="AA15" s="23">
        <v>54.5</v>
      </c>
      <c r="AB15" s="23">
        <v>54.68</v>
      </c>
      <c r="AD15" s="11">
        <v>43560</v>
      </c>
      <c r="AE15" s="4">
        <f>B15+'Rail Costs'!K15</f>
        <v>32.523452407614784</v>
      </c>
      <c r="AF15" s="4">
        <f>$B15+'Rail Costs'!L15</f>
        <v>33.620904815229565</v>
      </c>
      <c r="AG15" s="4">
        <f>$B15+'Rail Costs'!M15</f>
        <v>34.718357222844347</v>
      </c>
      <c r="AH15" s="4">
        <f>$B15+'Rail Costs'!N15</f>
        <v>31.864980963045912</v>
      </c>
      <c r="AI15" s="4">
        <f>$B15+'Rail Costs'!O15</f>
        <v>32.084471444568869</v>
      </c>
      <c r="AJ15" s="4">
        <f>$B15+'Rail Costs'!P15</f>
        <v>32.742942889137737</v>
      </c>
      <c r="AK15" s="4" t="e">
        <f>(AVERAGEIFS([1]Spreads!$B$23:$B$1056,[1]Spreads!$Y$23:$Y$1056,BH15,[1]Spreads!$X$23:$X$1056,BI15)*1.03)+('Rail Costs'!X15*100/2204.622)</f>
        <v>#VALUE!</v>
      </c>
      <c r="AM15" s="4">
        <f>'Soybean Oil'!$L15-('Soybean Oil'!AE15*'Feedstock Conversions'!$B$17)-'Rail Costs'!Q15</f>
        <v>77.356824758710104</v>
      </c>
      <c r="AN15" s="4">
        <f>'Soybean Oil'!$L15-('Soybean Oil'!AF15*'Feedstock Conversions'!$B$17)-'Rail Costs'!R15</f>
        <v>69.535134933840411</v>
      </c>
      <c r="AO15" s="4">
        <f>'Soybean Oil'!$L15-('Soybean Oil'!AG15*'Feedstock Conversions'!$B$17)-'Rail Costs'!S15</f>
        <v>61.473886951187907</v>
      </c>
      <c r="AP15" s="4">
        <f>'Soybean Oil'!$L15-('Soybean Oil'!AH15*'Feedstock Conversions'!$B$17)-'Rail Costs'!T15</f>
        <v>82.472374030318491</v>
      </c>
      <c r="AQ15" s="4">
        <f>'Soybean Oil'!$L15-('Soybean Oil'!AI15*'Feedstock Conversions'!$B$17)-'Rail Costs'!U15</f>
        <v>80.973562676566445</v>
      </c>
      <c r="AR15" s="4">
        <f>'Soybean Oil'!$L15-('Soybean Oil'!AJ15*'Feedstock Conversions'!$B$17)-'Rail Costs'!V15</f>
        <v>75.179605835262379</v>
      </c>
      <c r="AS15" s="4" t="e">
        <f>'Soybean Oil'!$L15-('Soybean Oil'!AK15*'Feedstock Conversions'!$B$17)-'Rail Costs'!Y15</f>
        <v>#VALUE!</v>
      </c>
      <c r="BH15">
        <f t="shared" si="1"/>
        <v>14</v>
      </c>
      <c r="BI15">
        <f t="shared" si="2"/>
        <v>2019</v>
      </c>
      <c r="BJ15">
        <f t="shared" si="3"/>
        <v>4</v>
      </c>
      <c r="BM15" s="4">
        <f>'Fuel Values'!G15-(E15)</f>
        <v>11.181427771556571</v>
      </c>
      <c r="BN15" s="4">
        <f>'Fuel Values'!H15-($AJ15*'Feedstock Conversions'!$B$5)</f>
        <v>22.627928331466961</v>
      </c>
      <c r="BO15" s="4">
        <f>'Fuel Values'!I15-($AI15*'Feedstock Conversions'!$B$17)</f>
        <v>36.466464165733498</v>
      </c>
      <c r="BP15" s="4">
        <f>'Fuel Values'!J15-($AH15*'Feedstock Conversions'!$B$17)</f>
        <v>30.712642777155651</v>
      </c>
      <c r="BQ15" s="4">
        <f>'Fuel Values'!K15-($AF15*'Feedstock Conversions'!$B$17)</f>
        <v>14.943213885778277</v>
      </c>
      <c r="BR15" s="4">
        <f>'Fuel Values'!L15-($AG15*'Feedstock Conversions'!$B$17)</f>
        <v>21.112320828667407</v>
      </c>
      <c r="BS15" s="4">
        <f t="shared" si="4"/>
        <v>19.914963605823061</v>
      </c>
    </row>
    <row r="16" spans="1:71" x14ac:dyDescent="0.2">
      <c r="A16" s="11">
        <v>43567</v>
      </c>
      <c r="B16" s="18">
        <v>31.533999999999999</v>
      </c>
      <c r="C16" s="18">
        <f>B16+'Rail Costs'!B16</f>
        <v>35.923809630459125</v>
      </c>
      <c r="E16" s="18">
        <f>C16*'Feedstock Conversions'!B$17</f>
        <v>269.42857222844344</v>
      </c>
      <c r="H16" s="18">
        <f>'Fuel Values'!B16-'Soybean Oil'!I16-'Soybean Oil'!J16-'Soybean Oil'!K16</f>
        <v>73.410051475789459</v>
      </c>
      <c r="I16" s="18">
        <f>('LCFS Values'!$E$2-'Soybean Oil'!$AA$4)/1000000*'LCFS Values'!B16*'LCFS Values'!$G$2*100</f>
        <v>94.464948524210541</v>
      </c>
      <c r="J16" s="4">
        <f>'RIN Values'!C16</f>
        <v>55.125</v>
      </c>
      <c r="K16" s="4">
        <f>'Fixed Credits Value'!B16</f>
        <v>100</v>
      </c>
      <c r="L16" s="4">
        <f t="shared" si="5"/>
        <v>323</v>
      </c>
      <c r="M16" s="4">
        <f>L16/'Feedstock Conversions'!B$17</f>
        <v>43.06666666666667</v>
      </c>
      <c r="W16" s="4">
        <f t="shared" si="0"/>
        <v>53.571427771556557</v>
      </c>
      <c r="AA16" s="23">
        <v>52.22</v>
      </c>
      <c r="AB16" s="23">
        <v>60.13</v>
      </c>
      <c r="AD16" s="11">
        <v>43567</v>
      </c>
      <c r="AE16" s="4">
        <f>B16+'Rail Costs'!K16</f>
        <v>32.63145240761478</v>
      </c>
      <c r="AF16" s="4">
        <f>$B16+'Rail Costs'!L16</f>
        <v>33.728904815229562</v>
      </c>
      <c r="AG16" s="4">
        <f>$B16+'Rail Costs'!M16</f>
        <v>34.826357222844344</v>
      </c>
      <c r="AH16" s="4">
        <f>$B16+'Rail Costs'!N16</f>
        <v>31.972980963045913</v>
      </c>
      <c r="AI16" s="4">
        <f>$B16+'Rail Costs'!O16</f>
        <v>32.192471444568866</v>
      </c>
      <c r="AJ16" s="4">
        <f>$B16+'Rail Costs'!P16</f>
        <v>32.850942889137734</v>
      </c>
      <c r="AK16" s="4" t="e">
        <f>(AVERAGEIFS([1]Spreads!$B$23:$B$1056,[1]Spreads!$Y$23:$Y$1056,BH16,[1]Spreads!$X$23:$X$1056,BI16)*1.03)+('Rail Costs'!X16*100/2204.622)</f>
        <v>#VALUE!</v>
      </c>
      <c r="AM16" s="4">
        <f>'Soybean Oil'!$L16-('Soybean Oil'!AE16*'Feedstock Conversions'!$B$17)-'Rail Costs'!Q16</f>
        <v>74.54682475871013</v>
      </c>
      <c r="AN16" s="4">
        <f>'Soybean Oil'!$L16-('Soybean Oil'!AF16*'Feedstock Conversions'!$B$17)-'Rail Costs'!R16</f>
        <v>66.725134933840437</v>
      </c>
      <c r="AO16" s="4">
        <f>'Soybean Oil'!$L16-('Soybean Oil'!AG16*'Feedstock Conversions'!$B$17)-'Rail Costs'!S16</f>
        <v>58.663886951187905</v>
      </c>
      <c r="AP16" s="4">
        <f>'Soybean Oil'!$L16-('Soybean Oil'!AH16*'Feedstock Conversions'!$B$17)-'Rail Costs'!T16</f>
        <v>79.662374030318489</v>
      </c>
      <c r="AQ16" s="4">
        <f>'Soybean Oil'!$L16-('Soybean Oil'!AI16*'Feedstock Conversions'!$B$17)-'Rail Costs'!U16</f>
        <v>78.163562676566471</v>
      </c>
      <c r="AR16" s="4">
        <f>'Soybean Oil'!$L16-('Soybean Oil'!AJ16*'Feedstock Conversions'!$B$17)-'Rail Costs'!V16</f>
        <v>72.369605835262405</v>
      </c>
      <c r="AS16" s="4" t="e">
        <f>'Soybean Oil'!$L16-('Soybean Oil'!AK16*'Feedstock Conversions'!$B$17)-'Rail Costs'!Y16</f>
        <v>#VALUE!</v>
      </c>
      <c r="BH16">
        <f t="shared" si="1"/>
        <v>15</v>
      </c>
      <c r="BI16">
        <f t="shared" si="2"/>
        <v>2019</v>
      </c>
      <c r="BJ16">
        <f t="shared" si="3"/>
        <v>4</v>
      </c>
      <c r="BM16" s="4">
        <f>'Fuel Values'!G16-(E16)</f>
        <v>10.771427771556546</v>
      </c>
      <c r="BN16" s="4">
        <f>'Fuel Values'!H16-($AJ16*'Feedstock Conversions'!$B$5)</f>
        <v>21.517928331466976</v>
      </c>
      <c r="BO16" s="4">
        <f>'Fuel Values'!I16-($AI16*'Feedstock Conversions'!$B$17)</f>
        <v>35.656464165733524</v>
      </c>
      <c r="BP16" s="4">
        <f>'Fuel Values'!J16-($AH16*'Feedstock Conversions'!$B$17)</f>
        <v>29.902642777155648</v>
      </c>
      <c r="BQ16" s="4">
        <f>'Fuel Values'!K16-($AF16*'Feedstock Conversions'!$B$17)</f>
        <v>11.333213885778292</v>
      </c>
      <c r="BR16" s="4">
        <f>'Fuel Values'!L16-($AG16*'Feedstock Conversions'!$B$17)</f>
        <v>19.302320828667405</v>
      </c>
      <c r="BS16" s="4">
        <f t="shared" si="4"/>
        <v>17.914963605823033</v>
      </c>
    </row>
    <row r="17" spans="1:71" x14ac:dyDescent="0.2">
      <c r="A17" s="11">
        <v>43574</v>
      </c>
      <c r="B17" s="18">
        <v>31.247499999999999</v>
      </c>
      <c r="C17" s="18">
        <f>B17+'Rail Costs'!B17</f>
        <v>35.637309630459129</v>
      </c>
      <c r="E17" s="18">
        <f>C17*'Feedstock Conversions'!B$17</f>
        <v>267.27982222844344</v>
      </c>
      <c r="H17" s="18">
        <f>'Fuel Values'!B17-'Soybean Oil'!I17-'Soybean Oil'!J17-'Soybean Oil'!K17</f>
        <v>75.490822682631574</v>
      </c>
      <c r="I17" s="18">
        <f>('LCFS Values'!$E$2-'Soybean Oil'!$AA$4)/1000000*'LCFS Values'!B17*'LCFS Values'!$G$2*100</f>
        <v>92.35292731736844</v>
      </c>
      <c r="J17" s="4">
        <f>'RIN Values'!C17</f>
        <v>54.65625</v>
      </c>
      <c r="K17" s="4">
        <f>'Fixed Credits Value'!B17</f>
        <v>100</v>
      </c>
      <c r="L17" s="4">
        <f t="shared" si="5"/>
        <v>322.5</v>
      </c>
      <c r="M17" s="4">
        <f>L17/'Feedstock Conversions'!B$17</f>
        <v>43</v>
      </c>
      <c r="W17" s="4">
        <f t="shared" si="0"/>
        <v>55.220177771556564</v>
      </c>
      <c r="AA17" s="23">
        <v>59.53</v>
      </c>
      <c r="AB17" s="23">
        <v>58.16</v>
      </c>
      <c r="AD17" s="11">
        <v>43574</v>
      </c>
      <c r="AE17" s="4">
        <f>B17+'Rail Costs'!K17</f>
        <v>32.344952407614784</v>
      </c>
      <c r="AF17" s="4">
        <f>$B17+'Rail Costs'!L17</f>
        <v>33.442404815229565</v>
      </c>
      <c r="AG17" s="4">
        <f>$B17+'Rail Costs'!M17</f>
        <v>34.539857222844347</v>
      </c>
      <c r="AH17" s="4">
        <f>$B17+'Rail Costs'!N17</f>
        <v>31.686480963045913</v>
      </c>
      <c r="AI17" s="4">
        <f>$B17+'Rail Costs'!O17</f>
        <v>31.905971444568866</v>
      </c>
      <c r="AJ17" s="4">
        <f>$B17+'Rail Costs'!P17</f>
        <v>32.564442889137737</v>
      </c>
      <c r="AK17" s="4" t="e">
        <f>(AVERAGEIFS([1]Spreads!$B$23:$B$1056,[1]Spreads!$Y$23:$Y$1056,BH17,[1]Spreads!$X$23:$X$1056,BI17)*1.03)+('Rail Costs'!X17*100/2204.622)</f>
        <v>#VALUE!</v>
      </c>
      <c r="AM17" s="4">
        <f>'Soybean Oil'!$L17-('Soybean Oil'!AE17*'Feedstock Conversions'!$B$17)-'Rail Costs'!Q17</f>
        <v>76.19557475871008</v>
      </c>
      <c r="AN17" s="4">
        <f>'Soybean Oil'!$L17-('Soybean Oil'!AF17*'Feedstock Conversions'!$B$17)-'Rail Costs'!R17</f>
        <v>68.373884933840415</v>
      </c>
      <c r="AO17" s="4">
        <f>'Soybean Oil'!$L17-('Soybean Oil'!AG17*'Feedstock Conversions'!$B$17)-'Rail Costs'!S17</f>
        <v>60.312636951187912</v>
      </c>
      <c r="AP17" s="4">
        <f>'Soybean Oil'!$L17-('Soybean Oil'!AH17*'Feedstock Conversions'!$B$17)-'Rail Costs'!T17</f>
        <v>81.311124030318496</v>
      </c>
      <c r="AQ17" s="4">
        <f>'Soybean Oil'!$L17-('Soybean Oil'!AI17*'Feedstock Conversions'!$B$17)-'Rail Costs'!U17</f>
        <v>79.812312676566478</v>
      </c>
      <c r="AR17" s="4">
        <f>'Soybean Oil'!$L17-('Soybean Oil'!AJ17*'Feedstock Conversions'!$B$17)-'Rail Costs'!V17</f>
        <v>74.018355835262383</v>
      </c>
      <c r="AS17" s="4" t="e">
        <f>'Soybean Oil'!$L17-('Soybean Oil'!AK17*'Feedstock Conversions'!$B$17)-'Rail Costs'!Y17</f>
        <v>#VALUE!</v>
      </c>
      <c r="BH17">
        <f t="shared" si="1"/>
        <v>16</v>
      </c>
      <c r="BI17">
        <f t="shared" si="2"/>
        <v>2019</v>
      </c>
      <c r="BJ17">
        <f t="shared" si="3"/>
        <v>4</v>
      </c>
      <c r="BM17" s="4">
        <f>'Fuel Values'!G17-(E17)</f>
        <v>12.220177771556564</v>
      </c>
      <c r="BN17" s="4">
        <f>'Fuel Values'!H17-($AJ17*'Feedstock Conversions'!$B$5)</f>
        <v>20.016678331466977</v>
      </c>
      <c r="BO17" s="4">
        <f>'Fuel Values'!I17-($AI17*'Feedstock Conversions'!$B$17)</f>
        <v>35.955214165733508</v>
      </c>
      <c r="BP17" s="4">
        <f>'Fuel Values'!J17-($AH17*'Feedstock Conversions'!$B$17)</f>
        <v>31.101392777155667</v>
      </c>
      <c r="BQ17" s="4">
        <f>'Fuel Values'!K17-($AF17*'Feedstock Conversions'!$B$17)</f>
        <v>12.181963885778259</v>
      </c>
      <c r="BR17" s="4">
        <f>'Fuel Values'!L17-($AG17*'Feedstock Conversions'!$B$17)</f>
        <v>19.951070828667412</v>
      </c>
      <c r="BS17" s="4">
        <f t="shared" si="4"/>
        <v>19.264963605823056</v>
      </c>
    </row>
    <row r="18" spans="1:71" x14ac:dyDescent="0.2">
      <c r="A18" s="11">
        <v>43581</v>
      </c>
      <c r="B18" s="18">
        <v>30.356000000000002</v>
      </c>
      <c r="C18" s="18">
        <f>B18+'Rail Costs'!B18</f>
        <v>34.745809630459128</v>
      </c>
      <c r="E18" s="18">
        <f>C18*'Feedstock Conversions'!B$17</f>
        <v>260.59357222844346</v>
      </c>
      <c r="H18" s="18">
        <f>'Fuel Values'!B18-'Soybean Oil'!I18-'Soybean Oil'!J18-'Soybean Oil'!K18</f>
        <v>78.432439651368412</v>
      </c>
      <c r="I18" s="18">
        <f>('LCFS Values'!$E$2-'Soybean Oil'!$AA$4)/1000000*'LCFS Values'!B18*'LCFS Values'!$G$2*100</f>
        <v>95.642560348631605</v>
      </c>
      <c r="J18" s="4">
        <f>'RIN Values'!C18</f>
        <v>51.224999999999994</v>
      </c>
      <c r="K18" s="4">
        <f>'Fixed Credits Value'!B18</f>
        <v>100</v>
      </c>
      <c r="L18" s="4">
        <f t="shared" si="5"/>
        <v>325.3</v>
      </c>
      <c r="M18" s="4">
        <f>L18/'Feedstock Conversions'!B$17</f>
        <v>43.373333333333335</v>
      </c>
      <c r="W18" s="4">
        <f t="shared" si="0"/>
        <v>64.706427771556548</v>
      </c>
      <c r="AA18" s="23">
        <v>54.81</v>
      </c>
      <c r="AB18" s="23">
        <v>55.39</v>
      </c>
      <c r="AD18" s="11">
        <v>43581</v>
      </c>
      <c r="AE18" s="4">
        <f>B18+'Rail Costs'!K18</f>
        <v>31.453452407614783</v>
      </c>
      <c r="AF18" s="4">
        <f>$B18+'Rail Costs'!L18</f>
        <v>32.550904815229565</v>
      </c>
      <c r="AG18" s="4">
        <f>$B18+'Rail Costs'!M18</f>
        <v>33.648357222844346</v>
      </c>
      <c r="AH18" s="4">
        <f>$B18+'Rail Costs'!N18</f>
        <v>30.794980963045916</v>
      </c>
      <c r="AI18" s="4">
        <f>$B18+'Rail Costs'!O18</f>
        <v>31.014471444568869</v>
      </c>
      <c r="AJ18" s="4">
        <f>$B18+'Rail Costs'!P18</f>
        <v>31.67294288913774</v>
      </c>
      <c r="AK18" s="4" t="e">
        <f>(AVERAGEIFS([1]Spreads!$B$23:$B$1056,[1]Spreads!$Y$23:$Y$1056,BH18,[1]Spreads!$X$23:$X$1056,BI18)*1.03)+('Rail Costs'!X18*100/2204.622)</f>
        <v>#VALUE!</v>
      </c>
      <c r="AM18" s="4">
        <f>'Soybean Oil'!$L18-('Soybean Oil'!AE18*'Feedstock Conversions'!$B$17)-'Rail Costs'!Q18</f>
        <v>85.681824758710121</v>
      </c>
      <c r="AN18" s="4">
        <f>'Soybean Oil'!$L18-('Soybean Oil'!AF18*'Feedstock Conversions'!$B$17)-'Rail Costs'!R18</f>
        <v>77.860134933840428</v>
      </c>
      <c r="AO18" s="4">
        <f>'Soybean Oil'!$L18-('Soybean Oil'!AG18*'Feedstock Conversions'!$B$17)-'Rail Costs'!S18</f>
        <v>69.798886951187924</v>
      </c>
      <c r="AP18" s="4">
        <f>'Soybean Oil'!$L18-('Soybean Oil'!AH18*'Feedstock Conversions'!$B$17)-'Rail Costs'!T18</f>
        <v>90.79737403031848</v>
      </c>
      <c r="AQ18" s="4">
        <f>'Soybean Oil'!$L18-('Soybean Oil'!AI18*'Feedstock Conversions'!$B$17)-'Rail Costs'!U18</f>
        <v>89.298562676566462</v>
      </c>
      <c r="AR18" s="4">
        <f>'Soybean Oil'!$L18-('Soybean Oil'!AJ18*'Feedstock Conversions'!$B$17)-'Rail Costs'!V18</f>
        <v>83.504605835262367</v>
      </c>
      <c r="AS18" s="4" t="e">
        <f>'Soybean Oil'!$L18-('Soybean Oil'!AK18*'Feedstock Conversions'!$B$17)-'Rail Costs'!Y18</f>
        <v>#VALUE!</v>
      </c>
      <c r="BH18">
        <f t="shared" si="1"/>
        <v>17</v>
      </c>
      <c r="BI18">
        <f t="shared" si="2"/>
        <v>2019</v>
      </c>
      <c r="BJ18">
        <f t="shared" si="3"/>
        <v>4</v>
      </c>
      <c r="BM18" s="4">
        <f>'Fuel Values'!G18-(E18)</f>
        <v>17.406427771556537</v>
      </c>
      <c r="BN18" s="4">
        <f>'Fuel Values'!H18-($AJ18*'Feedstock Conversions'!$B$5)</f>
        <v>28.45292833146695</v>
      </c>
      <c r="BO18" s="4">
        <f>'Fuel Values'!I18-($AI18*'Feedstock Conversions'!$B$17)</f>
        <v>42.191464165733493</v>
      </c>
      <c r="BP18" s="4">
        <f>'Fuel Values'!J18-($AH18*'Feedstock Conversions'!$B$17)</f>
        <v>37.837642777155651</v>
      </c>
      <c r="BQ18" s="4">
        <f>'Fuel Values'!K18-($AF18*'Feedstock Conversions'!$B$17)</f>
        <v>19.36821388577826</v>
      </c>
      <c r="BR18" s="4">
        <f>'Fuel Values'!L18-($AG18*'Feedstock Conversions'!$B$17)</f>
        <v>26.937320828667424</v>
      </c>
      <c r="BS18" s="4">
        <f t="shared" si="4"/>
        <v>22.514963605823056</v>
      </c>
    </row>
    <row r="19" spans="1:71" x14ac:dyDescent="0.2">
      <c r="A19" s="11">
        <v>43588</v>
      </c>
      <c r="B19" s="18">
        <v>29.872</v>
      </c>
      <c r="C19" s="18">
        <f>B19+'Rail Costs'!B19</f>
        <v>34.261809630459126</v>
      </c>
      <c r="E19" s="18">
        <f>C19*'Feedstock Conversions'!B$17</f>
        <v>256.96357222844347</v>
      </c>
      <c r="H19" s="18">
        <f>'Fuel Values'!B19-'Soybean Oil'!I19-'Soybean Oil'!J19-'Soybean Oil'!K19</f>
        <v>79.528343250105252</v>
      </c>
      <c r="I19" s="18">
        <f>('LCFS Values'!$E$2-'Soybean Oil'!$AA$4)/1000000*'LCFS Values'!B19*'LCFS Values'!$G$2*100</f>
        <v>95.284156749894748</v>
      </c>
      <c r="J19" s="4">
        <f>'RIN Values'!C19</f>
        <v>52.6875</v>
      </c>
      <c r="K19" s="4">
        <f>'Fixed Credits Value'!B19</f>
        <v>100</v>
      </c>
      <c r="L19" s="4">
        <f t="shared" si="5"/>
        <v>327.5</v>
      </c>
      <c r="M19" s="4">
        <f>L19/'Feedstock Conversions'!B$17</f>
        <v>43.666666666666664</v>
      </c>
      <c r="W19" s="4">
        <f t="shared" si="0"/>
        <v>70.536427771556532</v>
      </c>
      <c r="AA19" s="23">
        <v>53.43</v>
      </c>
      <c r="AB19" s="23">
        <v>57.2</v>
      </c>
      <c r="AD19" s="11">
        <v>43588</v>
      </c>
      <c r="AE19" s="4">
        <f>B19+'Rail Costs'!K19</f>
        <v>30.969452407614781</v>
      </c>
      <c r="AF19" s="4">
        <f>$B19+'Rail Costs'!L19</f>
        <v>32.066904815229563</v>
      </c>
      <c r="AG19" s="4">
        <f>$B19+'Rail Costs'!M19</f>
        <v>33.164357222844345</v>
      </c>
      <c r="AH19" s="4">
        <f>$B19+'Rail Costs'!N19</f>
        <v>30.310980963045914</v>
      </c>
      <c r="AI19" s="4">
        <f>$B19+'Rail Costs'!O19</f>
        <v>30.530471444568867</v>
      </c>
      <c r="AJ19" s="4">
        <f>$B19+'Rail Costs'!P19</f>
        <v>31.188942889137738</v>
      </c>
      <c r="AK19" s="4" t="e">
        <f>(AVERAGEIFS([1]Spreads!$B$23:$B$1056,[1]Spreads!$Y$23:$Y$1056,BH19,[1]Spreads!$X$23:$X$1056,BI19)*1.03)+('Rail Costs'!X19*100/2204.622)</f>
        <v>#VALUE!</v>
      </c>
      <c r="AM19" s="4">
        <f>'Soybean Oil'!$L19-('Soybean Oil'!AE19*'Feedstock Conversions'!$B$17)-'Rail Costs'!Q19</f>
        <v>91.511824758710105</v>
      </c>
      <c r="AN19" s="4">
        <f>'Soybean Oil'!$L19-('Soybean Oil'!AF19*'Feedstock Conversions'!$B$17)-'Rail Costs'!R19</f>
        <v>83.69013493384044</v>
      </c>
      <c r="AO19" s="4">
        <f>'Soybean Oil'!$L19-('Soybean Oil'!AG19*'Feedstock Conversions'!$B$17)-'Rail Costs'!S19</f>
        <v>75.628886951187908</v>
      </c>
      <c r="AP19" s="4">
        <f>'Soybean Oil'!$L19-('Soybean Oil'!AH19*'Feedstock Conversions'!$B$17)-'Rail Costs'!T19</f>
        <v>96.627374030318464</v>
      </c>
      <c r="AQ19" s="4">
        <f>'Soybean Oil'!$L19-('Soybean Oil'!AI19*'Feedstock Conversions'!$B$17)-'Rail Costs'!U19</f>
        <v>95.128562676566474</v>
      </c>
      <c r="AR19" s="4">
        <f>'Soybean Oil'!$L19-('Soybean Oil'!AJ19*'Feedstock Conversions'!$B$17)-'Rail Costs'!V19</f>
        <v>89.33460583526238</v>
      </c>
      <c r="AS19" s="4" t="e">
        <f>'Soybean Oil'!$L19-('Soybean Oil'!AK19*'Feedstock Conversions'!$B$17)-'Rail Costs'!Y19</f>
        <v>#VALUE!</v>
      </c>
      <c r="BH19">
        <f t="shared" si="1"/>
        <v>18</v>
      </c>
      <c r="BI19">
        <f t="shared" si="2"/>
        <v>2019</v>
      </c>
      <c r="BJ19">
        <f t="shared" si="3"/>
        <v>5</v>
      </c>
      <c r="BM19" s="4">
        <f>'Fuel Values'!G19-(E19)</f>
        <v>20.236427771556521</v>
      </c>
      <c r="BN19" s="4">
        <f>'Fuel Values'!H19-($AJ19*'Feedstock Conversions'!$B$5)</f>
        <v>35.482928331466951</v>
      </c>
      <c r="BO19" s="4">
        <f>'Fuel Values'!I19-($AI19*'Feedstock Conversions'!$B$17)</f>
        <v>46.621464165733528</v>
      </c>
      <c r="BP19" s="4">
        <f>'Fuel Values'!J19-($AH19*'Feedstock Conversions'!$B$17)</f>
        <v>42.067642777155612</v>
      </c>
      <c r="BQ19" s="4">
        <f>'Fuel Values'!K19-($AF19*'Feedstock Conversions'!$B$17)</f>
        <v>24.398213885778262</v>
      </c>
      <c r="BR19" s="4">
        <f>'Fuel Values'!L19-($AG19*'Feedstock Conversions'!$B$17)</f>
        <v>31.167320828667386</v>
      </c>
      <c r="BS19" s="4">
        <f t="shared" si="4"/>
        <v>23.914963605823004</v>
      </c>
    </row>
    <row r="20" spans="1:71" x14ac:dyDescent="0.2">
      <c r="A20" s="11">
        <v>43595</v>
      </c>
      <c r="B20" s="18">
        <v>29.506</v>
      </c>
      <c r="C20" s="18">
        <f>B20+'Rail Costs'!B20</f>
        <v>33.895809630459127</v>
      </c>
      <c r="E20" s="18">
        <f>C20*'Feedstock Conversions'!B$17</f>
        <v>254.21857222844346</v>
      </c>
      <c r="H20" s="18">
        <f>'Fuel Values'!B20-'Soybean Oil'!I20-'Soybean Oil'!J20-'Soybean Oil'!K20</f>
        <v>82.736041193684201</v>
      </c>
      <c r="I20" s="18">
        <f>('LCFS Values'!$E$2-'Soybean Oil'!$AA$4)/1000000*'LCFS Values'!B20*'LCFS Values'!$G$2*100</f>
        <v>95.488958806315807</v>
      </c>
      <c r="J20" s="4">
        <f>'RIN Values'!C20</f>
        <v>49.275000000000006</v>
      </c>
      <c r="K20" s="4">
        <f>'Fixed Credits Value'!B20</f>
        <v>100</v>
      </c>
      <c r="L20" s="4">
        <f t="shared" si="5"/>
        <v>327.5</v>
      </c>
      <c r="M20" s="4">
        <f>L20/'Feedstock Conversions'!B$17</f>
        <v>43.666666666666664</v>
      </c>
      <c r="W20" s="4">
        <f t="shared" si="0"/>
        <v>73.281427771556537</v>
      </c>
      <c r="AA20" s="23">
        <v>56.2</v>
      </c>
      <c r="AB20" s="23">
        <v>80.81</v>
      </c>
      <c r="AD20" s="11">
        <v>43595</v>
      </c>
      <c r="AE20" s="4">
        <f>B20+'Rail Costs'!K20</f>
        <v>30.603452407614782</v>
      </c>
      <c r="AF20" s="4">
        <f>$B20+'Rail Costs'!L20</f>
        <v>31.700904815229563</v>
      </c>
      <c r="AG20" s="4">
        <f>$B20+'Rail Costs'!M20</f>
        <v>32.798357222844345</v>
      </c>
      <c r="AH20" s="4">
        <f>$B20+'Rail Costs'!N20</f>
        <v>29.944980963045914</v>
      </c>
      <c r="AI20" s="4">
        <f>$B20+'Rail Costs'!O20</f>
        <v>30.164471444568868</v>
      </c>
      <c r="AJ20" s="4">
        <f>$B20+'Rail Costs'!P20</f>
        <v>30.822942889137739</v>
      </c>
      <c r="AK20" s="4" t="e">
        <f>(AVERAGEIFS([1]Spreads!$B$23:$B$1056,[1]Spreads!$Y$23:$Y$1056,BH20,[1]Spreads!$X$23:$X$1056,BI20)*1.03)+('Rail Costs'!X20*100/2204.622)</f>
        <v>#VALUE!</v>
      </c>
      <c r="AM20" s="4">
        <f>'Soybean Oil'!$L20-('Soybean Oil'!AE20*'Feedstock Conversions'!$B$17)-'Rail Costs'!Q20</f>
        <v>94.25682475871011</v>
      </c>
      <c r="AN20" s="4">
        <f>'Soybean Oil'!$L20-('Soybean Oil'!AF20*'Feedstock Conversions'!$B$17)-'Rail Costs'!R20</f>
        <v>86.435134933840445</v>
      </c>
      <c r="AO20" s="4">
        <f>'Soybean Oil'!$L20-('Soybean Oil'!AG20*'Feedstock Conversions'!$B$17)-'Rail Costs'!S20</f>
        <v>78.373886951187913</v>
      </c>
      <c r="AP20" s="4">
        <f>'Soybean Oil'!$L20-('Soybean Oil'!AH20*'Feedstock Conversions'!$B$17)-'Rail Costs'!T20</f>
        <v>99.372374030318468</v>
      </c>
      <c r="AQ20" s="4">
        <f>'Soybean Oil'!$L20-('Soybean Oil'!AI20*'Feedstock Conversions'!$B$17)-'Rail Costs'!U20</f>
        <v>97.873562676566451</v>
      </c>
      <c r="AR20" s="4">
        <f>'Soybean Oil'!$L20-('Soybean Oil'!AJ20*'Feedstock Conversions'!$B$17)-'Rail Costs'!V20</f>
        <v>92.079605835262356</v>
      </c>
      <c r="AS20" s="4" t="e">
        <f>'Soybean Oil'!$L20-('Soybean Oil'!AK20*'Feedstock Conversions'!$B$17)-'Rail Costs'!Y20</f>
        <v>#VALUE!</v>
      </c>
      <c r="BH20">
        <f t="shared" si="1"/>
        <v>19</v>
      </c>
      <c r="BI20">
        <f t="shared" si="2"/>
        <v>2019</v>
      </c>
      <c r="BJ20">
        <f t="shared" si="3"/>
        <v>5</v>
      </c>
      <c r="BM20" s="4">
        <f>'Fuel Values'!G20-(E20)</f>
        <v>17.981427771556525</v>
      </c>
      <c r="BN20" s="4">
        <f>'Fuel Values'!H20-($AJ20*'Feedstock Conversions'!$B$5)</f>
        <v>37.027928331466939</v>
      </c>
      <c r="BO20" s="4">
        <f>'Fuel Values'!I20-($AI20*'Feedstock Conversions'!$B$17)</f>
        <v>45.366464165733504</v>
      </c>
      <c r="BP20" s="4">
        <f>'Fuel Values'!J20-($AH20*'Feedstock Conversions'!$B$17)</f>
        <v>41.812642777155617</v>
      </c>
      <c r="BQ20" s="4">
        <f>'Fuel Values'!K20-($AF20*'Feedstock Conversions'!$B$17)</f>
        <v>24.443213885778277</v>
      </c>
      <c r="BR20" s="4">
        <f>'Fuel Values'!L20-($AG20*'Feedstock Conversions'!$B$17)</f>
        <v>31.512320828667413</v>
      </c>
      <c r="BS20" s="4">
        <f t="shared" si="4"/>
        <v>27.914963605823033</v>
      </c>
    </row>
    <row r="21" spans="1:71" x14ac:dyDescent="0.2">
      <c r="A21" s="11">
        <v>43602</v>
      </c>
      <c r="B21" s="18">
        <v>29.808</v>
      </c>
      <c r="C21" s="18">
        <f>B21+'Rail Costs'!B21</f>
        <v>34.197809630459126</v>
      </c>
      <c r="E21" s="18">
        <f>C21*'Feedstock Conversions'!B$17</f>
        <v>256.48357222844345</v>
      </c>
      <c r="H21" s="18">
        <f>'Fuel Values'!B21-'Soybean Oil'!I21-'Soybean Oil'!J21-'Soybean Oil'!K21</f>
        <v>82.602637594947339</v>
      </c>
      <c r="I21" s="18">
        <f>('LCFS Values'!$E$2-'Soybean Oil'!$AA$4)/1000000*'LCFS Values'!B21*'LCFS Values'!$G$2*100</f>
        <v>95.84736240505265</v>
      </c>
      <c r="J21" s="4">
        <f>'RIN Values'!C21</f>
        <v>49.050000000000004</v>
      </c>
      <c r="K21" s="4">
        <f>'Fixed Credits Value'!B21</f>
        <v>100</v>
      </c>
      <c r="L21" s="4">
        <f t="shared" si="5"/>
        <v>327.5</v>
      </c>
      <c r="M21" s="4">
        <f>L21/'Feedstock Conversions'!B$17</f>
        <v>43.666666666666664</v>
      </c>
      <c r="W21" s="4">
        <f t="shared" si="0"/>
        <v>71.01642777155655</v>
      </c>
      <c r="AA21" s="23">
        <v>58.55</v>
      </c>
      <c r="AB21" s="23">
        <v>57.13</v>
      </c>
      <c r="AD21" s="11">
        <v>43602</v>
      </c>
      <c r="AE21" s="4">
        <f>B21+'Rail Costs'!K21</f>
        <v>30.905452407614781</v>
      </c>
      <c r="AF21" s="4">
        <f>$B21+'Rail Costs'!L21</f>
        <v>32.002904815229563</v>
      </c>
      <c r="AG21" s="4">
        <f>$B21+'Rail Costs'!M21</f>
        <v>33.100357222844345</v>
      </c>
      <c r="AH21" s="4">
        <f>$B21+'Rail Costs'!N21</f>
        <v>30.246980963045914</v>
      </c>
      <c r="AI21" s="4">
        <f>$B21+'Rail Costs'!O21</f>
        <v>30.466471444568867</v>
      </c>
      <c r="AJ21" s="4">
        <f>$B21+'Rail Costs'!P21</f>
        <v>31.124942889137738</v>
      </c>
      <c r="AK21" s="4" t="e">
        <f>(AVERAGEIFS([1]Spreads!$B$23:$B$1056,[1]Spreads!$Y$23:$Y$1056,BH21,[1]Spreads!$X$23:$X$1056,BI21)*1.03)+('Rail Costs'!X21*100/2204.622)</f>
        <v>#VALUE!</v>
      </c>
      <c r="AM21" s="4">
        <f>'Soybean Oil'!$L21-('Soybean Oil'!AE21*'Feedstock Conversions'!$B$17)-'Rail Costs'!Q21</f>
        <v>91.991824758710123</v>
      </c>
      <c r="AN21" s="4">
        <f>'Soybean Oil'!$L21-('Soybean Oil'!AF21*'Feedstock Conversions'!$B$17)-'Rail Costs'!R21</f>
        <v>84.17013493384043</v>
      </c>
      <c r="AO21" s="4">
        <f>'Soybean Oil'!$L21-('Soybean Oil'!AG21*'Feedstock Conversions'!$B$17)-'Rail Costs'!S21</f>
        <v>76.108886951187927</v>
      </c>
      <c r="AP21" s="4">
        <f>'Soybean Oil'!$L21-('Soybean Oil'!AH21*'Feedstock Conversions'!$B$17)-'Rail Costs'!T21</f>
        <v>97.107374030318482</v>
      </c>
      <c r="AQ21" s="4">
        <f>'Soybean Oil'!$L21-('Soybean Oil'!AI21*'Feedstock Conversions'!$B$17)-'Rail Costs'!U21</f>
        <v>95.608562676566464</v>
      </c>
      <c r="AR21" s="4">
        <f>'Soybean Oil'!$L21-('Soybean Oil'!AJ21*'Feedstock Conversions'!$B$17)-'Rail Costs'!V21</f>
        <v>89.81460583526237</v>
      </c>
      <c r="AS21" s="4" t="e">
        <f>'Soybean Oil'!$L21-('Soybean Oil'!AK21*'Feedstock Conversions'!$B$17)-'Rail Costs'!Y21</f>
        <v>#VALUE!</v>
      </c>
      <c r="BH21">
        <f t="shared" si="1"/>
        <v>20</v>
      </c>
      <c r="BI21">
        <f t="shared" si="2"/>
        <v>2019</v>
      </c>
      <c r="BJ21">
        <f t="shared" si="3"/>
        <v>5</v>
      </c>
      <c r="BM21" s="4">
        <f>'Fuel Values'!G21-(E21)</f>
        <v>15.116427771556573</v>
      </c>
      <c r="BN21" s="4">
        <f>'Fuel Values'!H21-($AJ21*'Feedstock Conversions'!$B$5)</f>
        <v>36.762928331466952</v>
      </c>
      <c r="BO21" s="4">
        <f>'Fuel Values'!I21-($AI21*'Feedstock Conversions'!$B$17)</f>
        <v>42.101464165733518</v>
      </c>
      <c r="BP21" s="4">
        <f>'Fuel Values'!J21-($AH21*'Feedstock Conversions'!$B$17)</f>
        <v>40.347642777155642</v>
      </c>
      <c r="BQ21" s="4">
        <f>'Fuel Values'!K21-($AF21*'Feedstock Conversions'!$B$17)</f>
        <v>21.978213885778274</v>
      </c>
      <c r="BR21" s="4">
        <f>'Fuel Values'!L21-($AG21*'Feedstock Conversions'!$B$17)</f>
        <v>29.247320828667426</v>
      </c>
      <c r="BS21" s="4">
        <f t="shared" si="4"/>
        <v>28.914963605823033</v>
      </c>
    </row>
    <row r="22" spans="1:71" x14ac:dyDescent="0.2">
      <c r="A22" s="11">
        <v>43609</v>
      </c>
      <c r="B22" s="18">
        <v>30.398</v>
      </c>
      <c r="C22" s="18">
        <f>B22+'Rail Costs'!B22</f>
        <v>34.787809630459122</v>
      </c>
      <c r="E22" s="18">
        <f>C22*'Feedstock Conversions'!B$17</f>
        <v>260.9085722284434</v>
      </c>
      <c r="H22" s="18">
        <f>'Fuel Values'!B22-'Soybean Oil'!I22-'Soybean Oil'!J22-'Soybean Oil'!K22</f>
        <v>81.937030911578915</v>
      </c>
      <c r="I22" s="18">
        <f>('LCFS Values'!$E$2-'Soybean Oil'!$AA$4)/1000000*'LCFS Values'!B22*'LCFS Values'!$G$2*100</f>
        <v>96.512969088421073</v>
      </c>
      <c r="J22" s="4">
        <f>'RIN Values'!C22</f>
        <v>49.050000000000004</v>
      </c>
      <c r="K22" s="4">
        <f>'Fixed Credits Value'!B22</f>
        <v>100</v>
      </c>
      <c r="L22" s="4">
        <f t="shared" si="5"/>
        <v>327.5</v>
      </c>
      <c r="M22" s="4">
        <f>L22/'Feedstock Conversions'!B$17</f>
        <v>43.666666666666664</v>
      </c>
      <c r="W22" s="4">
        <f t="shared" si="0"/>
        <v>66.591427771556596</v>
      </c>
      <c r="AA22" s="23">
        <v>50.48</v>
      </c>
      <c r="AB22" s="23">
        <v>57.25</v>
      </c>
      <c r="AD22" s="11">
        <v>43609</v>
      </c>
      <c r="AE22" s="4">
        <f>B22+'Rail Costs'!K22</f>
        <v>31.495452407614781</v>
      </c>
      <c r="AF22" s="4">
        <f>$B22+'Rail Costs'!L22</f>
        <v>32.592904815229559</v>
      </c>
      <c r="AG22" s="4">
        <f>$B22+'Rail Costs'!M22</f>
        <v>33.690357222844341</v>
      </c>
      <c r="AH22" s="4">
        <f>$B22+'Rail Costs'!N22</f>
        <v>30.836980963045914</v>
      </c>
      <c r="AI22" s="4">
        <f>$B22+'Rail Costs'!O22</f>
        <v>31.056471444568867</v>
      </c>
      <c r="AJ22" s="4">
        <f>$B22+'Rail Costs'!P22</f>
        <v>31.714942889137738</v>
      </c>
      <c r="AK22" s="4" t="e">
        <f>(AVERAGEIFS([1]Spreads!$B$23:$B$1056,[1]Spreads!$Y$23:$Y$1056,BH22,[1]Spreads!$X$23:$X$1056,BI22)*1.03)+('Rail Costs'!X22*100/2204.622)</f>
        <v>#VALUE!</v>
      </c>
      <c r="AM22" s="4">
        <f>'Soybean Oil'!$L22-('Soybean Oil'!AE22*'Feedstock Conversions'!$B$17)-'Rail Costs'!Q22</f>
        <v>87.566824758710112</v>
      </c>
      <c r="AN22" s="4">
        <f>'Soybean Oil'!$L22-('Soybean Oil'!AF22*'Feedstock Conversions'!$B$17)-'Rail Costs'!R22</f>
        <v>79.745134933840447</v>
      </c>
      <c r="AO22" s="4">
        <f>'Soybean Oil'!$L22-('Soybean Oil'!AG22*'Feedstock Conversions'!$B$17)-'Rail Costs'!S22</f>
        <v>71.683886951187944</v>
      </c>
      <c r="AP22" s="4">
        <f>'Soybean Oil'!$L22-('Soybean Oil'!AH22*'Feedstock Conversions'!$B$17)-'Rail Costs'!T22</f>
        <v>92.682374030318471</v>
      </c>
      <c r="AQ22" s="4">
        <f>'Soybean Oil'!$L22-('Soybean Oil'!AI22*'Feedstock Conversions'!$B$17)-'Rail Costs'!U22</f>
        <v>91.183562676566453</v>
      </c>
      <c r="AR22" s="4">
        <f>'Soybean Oil'!$L22-('Soybean Oil'!AJ22*'Feedstock Conversions'!$B$17)-'Rail Costs'!V22</f>
        <v>85.389605835262358</v>
      </c>
      <c r="AS22" s="4" t="e">
        <f>'Soybean Oil'!$L22-('Soybean Oil'!AK22*'Feedstock Conversions'!$B$17)-'Rail Costs'!Y22</f>
        <v>#VALUE!</v>
      </c>
      <c r="BH22">
        <f t="shared" si="1"/>
        <v>21</v>
      </c>
      <c r="BI22">
        <f t="shared" si="2"/>
        <v>2019</v>
      </c>
      <c r="BJ22">
        <f t="shared" si="3"/>
        <v>5</v>
      </c>
      <c r="BM22" s="4">
        <f>'Fuel Values'!G22-(E22)</f>
        <v>11.091427771556596</v>
      </c>
      <c r="BN22" s="4">
        <f>'Fuel Values'!H22-($AJ22*'Feedstock Conversions'!$B$5)</f>
        <v>33.137928331466952</v>
      </c>
      <c r="BO22" s="4">
        <f>'Fuel Values'!I22-($AI22*'Feedstock Conversions'!$B$17)</f>
        <v>38.076464165733483</v>
      </c>
      <c r="BP22" s="4">
        <f>'Fuel Values'!J22-($AH22*'Feedstock Conversions'!$B$17)</f>
        <v>36.722642777155642</v>
      </c>
      <c r="BQ22" s="4">
        <f>'Fuel Values'!K22-($AF22*'Feedstock Conversions'!$B$17)</f>
        <v>17.553213885778291</v>
      </c>
      <c r="BR22" s="4">
        <f>'Fuel Values'!L22-($AG22*'Feedstock Conversions'!$B$17)</f>
        <v>24.822320828667443</v>
      </c>
      <c r="BS22" s="4">
        <f t="shared" si="4"/>
        <v>28.514963605823112</v>
      </c>
    </row>
    <row r="23" spans="1:71" x14ac:dyDescent="0.2">
      <c r="A23" s="11">
        <v>43616</v>
      </c>
      <c r="B23" s="18">
        <v>31.247499999999999</v>
      </c>
      <c r="C23" s="18">
        <f>B23+'Rail Costs'!B23</f>
        <v>35.637309630459129</v>
      </c>
      <c r="E23" s="18">
        <f>C23*'Feedstock Conversions'!B$17</f>
        <v>267.27982222844344</v>
      </c>
      <c r="H23" s="18">
        <f>'Fuel Values'!B23-'Soybean Oil'!I23-'Soybean Oil'!J23-'Soybean Oil'!K23</f>
        <v>77.506275770526315</v>
      </c>
      <c r="I23" s="18">
        <f>('LCFS Values'!$E$2-'Soybean Oil'!$AA$4)/1000000*'LCFS Values'!B23*'LCFS Values'!$G$2*100</f>
        <v>97.024974229473699</v>
      </c>
      <c r="J23" s="4">
        <f>'RIN Values'!C23</f>
        <v>52.96875</v>
      </c>
      <c r="K23" s="4">
        <f>'Fixed Credits Value'!B23</f>
        <v>100</v>
      </c>
      <c r="L23" s="4">
        <f t="shared" si="5"/>
        <v>327.5</v>
      </c>
      <c r="M23" s="4">
        <f>L23/'Feedstock Conversions'!B$17</f>
        <v>43.666666666666664</v>
      </c>
      <c r="W23" s="4">
        <f t="shared" si="0"/>
        <v>60.220177771556564</v>
      </c>
      <c r="AA23" s="23">
        <v>50.03</v>
      </c>
      <c r="AB23" s="23">
        <v>67.05</v>
      </c>
      <c r="AD23" s="11">
        <v>43616</v>
      </c>
      <c r="AE23" s="4">
        <f>B23+'Rail Costs'!K23</f>
        <v>32.344952407614784</v>
      </c>
      <c r="AF23" s="4">
        <f>$B23+'Rail Costs'!L23</f>
        <v>33.442404815229565</v>
      </c>
      <c r="AG23" s="4">
        <f>$B23+'Rail Costs'!M23</f>
        <v>34.539857222844347</v>
      </c>
      <c r="AH23" s="4">
        <f>$B23+'Rail Costs'!N23</f>
        <v>31.686480963045913</v>
      </c>
      <c r="AI23" s="4">
        <f>$B23+'Rail Costs'!O23</f>
        <v>31.905971444568866</v>
      </c>
      <c r="AJ23" s="4">
        <f>$B23+'Rail Costs'!P23</f>
        <v>32.564442889137737</v>
      </c>
      <c r="AK23" s="4" t="e">
        <f>(AVERAGEIFS([1]Spreads!$B$23:$B$1056,[1]Spreads!$Y$23:$Y$1056,BH23,[1]Spreads!$X$23:$X$1056,BI23)*1.03)+('Rail Costs'!X23*100/2204.622)</f>
        <v>#VALUE!</v>
      </c>
      <c r="AM23" s="4">
        <f>'Soybean Oil'!$L23-('Soybean Oil'!AE23*'Feedstock Conversions'!$B$17)-'Rail Costs'!Q23</f>
        <v>81.19557475871008</v>
      </c>
      <c r="AN23" s="4">
        <f>'Soybean Oil'!$L23-('Soybean Oil'!AF23*'Feedstock Conversions'!$B$17)-'Rail Costs'!R23</f>
        <v>73.373884933840415</v>
      </c>
      <c r="AO23" s="4">
        <f>'Soybean Oil'!$L23-('Soybean Oil'!AG23*'Feedstock Conversions'!$B$17)-'Rail Costs'!S23</f>
        <v>65.312636951187912</v>
      </c>
      <c r="AP23" s="4">
        <f>'Soybean Oil'!$L23-('Soybean Oil'!AH23*'Feedstock Conversions'!$B$17)-'Rail Costs'!T23</f>
        <v>86.311124030318496</v>
      </c>
      <c r="AQ23" s="4">
        <f>'Soybean Oil'!$L23-('Soybean Oil'!AI23*'Feedstock Conversions'!$B$17)-'Rail Costs'!U23</f>
        <v>84.812312676566478</v>
      </c>
      <c r="AR23" s="4">
        <f>'Soybean Oil'!$L23-('Soybean Oil'!AJ23*'Feedstock Conversions'!$B$17)-'Rail Costs'!V23</f>
        <v>79.018355835262383</v>
      </c>
      <c r="AS23" s="4" t="e">
        <f>'Soybean Oil'!$L23-('Soybean Oil'!AK23*'Feedstock Conversions'!$B$17)-'Rail Costs'!Y23</f>
        <v>#VALUE!</v>
      </c>
      <c r="BH23">
        <f t="shared" si="1"/>
        <v>22</v>
      </c>
      <c r="BI23">
        <f t="shared" si="2"/>
        <v>2019</v>
      </c>
      <c r="BJ23">
        <f t="shared" si="3"/>
        <v>5</v>
      </c>
      <c r="BM23" s="4">
        <f>'Fuel Values'!G23-(E23)</f>
        <v>3.720177771556564</v>
      </c>
      <c r="BN23" s="4">
        <f>'Fuel Values'!H23-($AJ23*'Feedstock Conversions'!$B$5)</f>
        <v>23.266678331466977</v>
      </c>
      <c r="BO23" s="4">
        <f>'Fuel Values'!I23-($AI23*'Feedstock Conversions'!$B$17)</f>
        <v>32.205214165733508</v>
      </c>
      <c r="BP23" s="4">
        <f>'Fuel Values'!J23-($AH23*'Feedstock Conversions'!$B$17)</f>
        <v>31.351392777155667</v>
      </c>
      <c r="BQ23" s="4">
        <f>'Fuel Values'!K23-($AF23*'Feedstock Conversions'!$B$17)</f>
        <v>8.9319638857782593</v>
      </c>
      <c r="BR23" s="4">
        <f>'Fuel Values'!L23-($AG23*'Feedstock Conversions'!$B$17)</f>
        <v>18.451070828667412</v>
      </c>
      <c r="BS23" s="4">
        <f t="shared" si="4"/>
        <v>28.014963605823056</v>
      </c>
    </row>
    <row r="24" spans="1:71" x14ac:dyDescent="0.2">
      <c r="A24" s="11">
        <v>43623</v>
      </c>
      <c r="B24" s="18">
        <v>30.998000000000001</v>
      </c>
      <c r="C24" s="18">
        <f>B24+'Rail Costs'!B24</f>
        <v>35.387809630459131</v>
      </c>
      <c r="E24" s="18">
        <f>C24*'Feedstock Conversions'!B$17</f>
        <v>265.40857222844346</v>
      </c>
      <c r="H24" s="18">
        <f>'Fuel Values'!B24-'Soybean Oil'!I24-'Soybean Oil'!J24-'Soybean Oil'!K24</f>
        <v>68.152921657684175</v>
      </c>
      <c r="I24" s="18">
        <f>('LCFS Values'!$E$2-'Soybean Oil'!$AA$4)/1000000*'LCFS Values'!B24*'LCFS Values'!$G$2*100</f>
        <v>97.434578342315817</v>
      </c>
      <c r="J24" s="4">
        <f>'RIN Values'!C24</f>
        <v>58.912499999999994</v>
      </c>
      <c r="K24" s="4">
        <f>'Fixed Credits Value'!B24</f>
        <v>100</v>
      </c>
      <c r="L24" s="4">
        <f t="shared" si="5"/>
        <v>324.5</v>
      </c>
      <c r="M24" s="4">
        <f>L24/'Feedstock Conversions'!B$17</f>
        <v>43.266666666666666</v>
      </c>
      <c r="W24" s="4">
        <f t="shared" si="0"/>
        <v>59.091427771556539</v>
      </c>
      <c r="AA24" s="23">
        <v>55.1</v>
      </c>
      <c r="AB24" s="23">
        <v>61.5</v>
      </c>
      <c r="AD24" s="11">
        <v>43623</v>
      </c>
      <c r="AE24" s="4">
        <f>B24+'Rail Costs'!K24</f>
        <v>32.095452407614786</v>
      </c>
      <c r="AF24" s="4">
        <f>$B24+'Rail Costs'!L24</f>
        <v>33.192904815229568</v>
      </c>
      <c r="AG24" s="4">
        <f>$B24+'Rail Costs'!M24</f>
        <v>34.290357222844349</v>
      </c>
      <c r="AH24" s="4">
        <f>$B24+'Rail Costs'!N24</f>
        <v>31.436980963045915</v>
      </c>
      <c r="AI24" s="4">
        <f>$B24+'Rail Costs'!O24</f>
        <v>31.656471444568869</v>
      </c>
      <c r="AJ24" s="4">
        <f>$B24+'Rail Costs'!P24</f>
        <v>32.31494288913774</v>
      </c>
      <c r="AK24" s="4" t="e">
        <f>(AVERAGEIFS([1]Spreads!$B$23:$B$1056,[1]Spreads!$Y$23:$Y$1056,BH24,[1]Spreads!$X$23:$X$1056,BI24)*1.03)+('Rail Costs'!X24*100/2204.622)</f>
        <v>#VALUE!</v>
      </c>
      <c r="AM24" s="4">
        <f>'Soybean Oil'!$L24-('Soybean Oil'!AE24*'Feedstock Conversions'!$B$17)-'Rail Costs'!Q24</f>
        <v>80.066824758710084</v>
      </c>
      <c r="AN24" s="4">
        <f>'Soybean Oil'!$L24-('Soybean Oil'!AF24*'Feedstock Conversions'!$B$17)-'Rail Costs'!R24</f>
        <v>72.24513493384039</v>
      </c>
      <c r="AO24" s="4">
        <f>'Soybean Oil'!$L24-('Soybean Oil'!AG24*'Feedstock Conversions'!$B$17)-'Rail Costs'!S24</f>
        <v>64.183886951187887</v>
      </c>
      <c r="AP24" s="4">
        <f>'Soybean Oil'!$L24-('Soybean Oil'!AH24*'Feedstock Conversions'!$B$17)-'Rail Costs'!T24</f>
        <v>85.182374030318471</v>
      </c>
      <c r="AQ24" s="4">
        <f>'Soybean Oil'!$L24-('Soybean Oil'!AI24*'Feedstock Conversions'!$B$17)-'Rail Costs'!U24</f>
        <v>83.683562676566453</v>
      </c>
      <c r="AR24" s="4">
        <f>'Soybean Oil'!$L24-('Soybean Oil'!AJ24*'Feedstock Conversions'!$B$17)-'Rail Costs'!V24</f>
        <v>77.889605835262358</v>
      </c>
      <c r="AS24" s="4" t="e">
        <f>'Soybean Oil'!$L24-('Soybean Oil'!AK24*'Feedstock Conversions'!$B$17)-'Rail Costs'!Y24</f>
        <v>#VALUE!</v>
      </c>
      <c r="BH24">
        <f t="shared" si="1"/>
        <v>23</v>
      </c>
      <c r="BI24">
        <f t="shared" si="2"/>
        <v>2019</v>
      </c>
      <c r="BJ24">
        <f t="shared" si="3"/>
        <v>6</v>
      </c>
      <c r="BM24" s="4">
        <f>'Fuel Values'!G24-(E24)</f>
        <v>4.591427771556539</v>
      </c>
      <c r="BN24" s="4">
        <f>'Fuel Values'!H24-($AJ24*'Feedstock Conversions'!$B$5)</f>
        <v>20.437928331466964</v>
      </c>
      <c r="BO24" s="4">
        <f>'Fuel Values'!I24-($AI24*'Feedstock Conversions'!$B$17)</f>
        <v>34.576464165733483</v>
      </c>
      <c r="BP24" s="4">
        <f>'Fuel Values'!J24-($AH24*'Feedstock Conversions'!$B$17)</f>
        <v>34.222642777155642</v>
      </c>
      <c r="BQ24" s="4">
        <f>'Fuel Values'!K24-($AF24*'Feedstock Conversions'!$B$17)</f>
        <v>6.1532138857782286</v>
      </c>
      <c r="BR24" s="4">
        <f>'Fuel Values'!L24-($AG24*'Feedstock Conversions'!$B$17)</f>
        <v>20.322320828667387</v>
      </c>
      <c r="BS24" s="4">
        <f t="shared" si="4"/>
        <v>24.514963605823056</v>
      </c>
    </row>
    <row r="25" spans="1:71" x14ac:dyDescent="0.2">
      <c r="A25" s="11">
        <v>43630</v>
      </c>
      <c r="B25" s="18">
        <v>31.058</v>
      </c>
      <c r="C25" s="18">
        <f>B25+'Rail Costs'!B25</f>
        <v>35.447809630459126</v>
      </c>
      <c r="E25" s="18">
        <f>C25*'Feedstock Conversions'!B$17</f>
        <v>265.85857222844345</v>
      </c>
      <c r="H25" s="18">
        <f>'Fuel Values'!B25-'Soybean Oil'!I25-'Soybean Oil'!J25-'Soybean Oil'!K25</f>
        <v>62.179617030736836</v>
      </c>
      <c r="I25" s="18">
        <f>('LCFS Values'!$E$2-'Soybean Oil'!$AA$4)/1000000*'LCFS Values'!B25*'LCFS Values'!$G$2*100</f>
        <v>97.895382969263167</v>
      </c>
      <c r="J25" s="4">
        <f>'RIN Values'!C25</f>
        <v>64.425000000000011</v>
      </c>
      <c r="K25" s="4">
        <f>'Fixed Credits Value'!B25</f>
        <v>100</v>
      </c>
      <c r="L25" s="4">
        <f t="shared" si="5"/>
        <v>324.5</v>
      </c>
      <c r="M25" s="4">
        <f>L25/'Feedstock Conversions'!B$17</f>
        <v>43.266666666666666</v>
      </c>
      <c r="W25" s="4">
        <f t="shared" si="0"/>
        <v>58.64142777155655</v>
      </c>
      <c r="AA25" s="23">
        <v>55.74</v>
      </c>
      <c r="AB25" s="23">
        <v>51.74</v>
      </c>
      <c r="AD25" s="11">
        <v>43630</v>
      </c>
      <c r="AE25" s="4">
        <f>B25+'Rail Costs'!K25</f>
        <v>32.155452407614781</v>
      </c>
      <c r="AF25" s="4">
        <f>$B25+'Rail Costs'!L25</f>
        <v>33.252904815229563</v>
      </c>
      <c r="AG25" s="4">
        <f>$B25+'Rail Costs'!M25</f>
        <v>34.350357222844345</v>
      </c>
      <c r="AH25" s="4">
        <f>$B25+'Rail Costs'!N25</f>
        <v>31.496980963045914</v>
      </c>
      <c r="AI25" s="4">
        <f>$B25+'Rail Costs'!O25</f>
        <v>31.716471444568867</v>
      </c>
      <c r="AJ25" s="4">
        <f>$B25+'Rail Costs'!P25</f>
        <v>32.374942889137735</v>
      </c>
      <c r="AK25" s="4" t="e">
        <f>(AVERAGEIFS([1]Spreads!$B$23:$B$1056,[1]Spreads!$Y$23:$Y$1056,BH25,[1]Spreads!$X$23:$X$1056,BI25)*1.03)+('Rail Costs'!X25*100/2204.622)</f>
        <v>#VALUE!</v>
      </c>
      <c r="AM25" s="4">
        <f>'Soybean Oil'!$L25-('Soybean Oil'!AE25*'Feedstock Conversions'!$B$17)-'Rail Costs'!Q25</f>
        <v>79.616824758710123</v>
      </c>
      <c r="AN25" s="4">
        <f>'Soybean Oil'!$L25-('Soybean Oil'!AF25*'Feedstock Conversions'!$B$17)-'Rail Costs'!R25</f>
        <v>71.79513493384043</v>
      </c>
      <c r="AO25" s="4">
        <f>'Soybean Oil'!$L25-('Soybean Oil'!AG25*'Feedstock Conversions'!$B$17)-'Rail Costs'!S25</f>
        <v>63.733886951187898</v>
      </c>
      <c r="AP25" s="4">
        <f>'Soybean Oil'!$L25-('Soybean Oil'!AH25*'Feedstock Conversions'!$B$17)-'Rail Costs'!T25</f>
        <v>84.732374030318482</v>
      </c>
      <c r="AQ25" s="4">
        <f>'Soybean Oil'!$L25-('Soybean Oil'!AI25*'Feedstock Conversions'!$B$17)-'Rail Costs'!U25</f>
        <v>83.233562676566464</v>
      </c>
      <c r="AR25" s="4">
        <f>'Soybean Oil'!$L25-('Soybean Oil'!AJ25*'Feedstock Conversions'!$B$17)-'Rail Costs'!V25</f>
        <v>77.439605835262398</v>
      </c>
      <c r="AS25" s="4" t="e">
        <f>'Soybean Oil'!$L25-('Soybean Oil'!AK25*'Feedstock Conversions'!$B$17)-'Rail Costs'!Y25</f>
        <v>#VALUE!</v>
      </c>
      <c r="BH25">
        <f t="shared" si="1"/>
        <v>24</v>
      </c>
      <c r="BI25">
        <f t="shared" si="2"/>
        <v>2019</v>
      </c>
      <c r="BJ25">
        <f t="shared" si="3"/>
        <v>6</v>
      </c>
      <c r="BM25" s="4">
        <f>'Fuel Values'!G25-(E25)</f>
        <v>5.341427771556539</v>
      </c>
      <c r="BN25" s="4">
        <f>'Fuel Values'!H25-($AJ25*'Feedstock Conversions'!$B$5)</f>
        <v>20.787928331467015</v>
      </c>
      <c r="BO25" s="4">
        <f>'Fuel Values'!I25-($AI25*'Feedstock Conversions'!$B$17)</f>
        <v>34.126464165733495</v>
      </c>
      <c r="BP25" s="4">
        <f>'Fuel Values'!J25-($AH25*'Feedstock Conversions'!$B$17)</f>
        <v>33.772642777155653</v>
      </c>
      <c r="BQ25" s="4">
        <f>'Fuel Values'!K25-($AF25*'Feedstock Conversions'!$B$17)</f>
        <v>5.7032138857782684</v>
      </c>
      <c r="BR25" s="4">
        <f>'Fuel Values'!L25-($AG25*'Feedstock Conversions'!$B$17)</f>
        <v>19.872320828667398</v>
      </c>
      <c r="BS25" s="4">
        <f t="shared" si="4"/>
        <v>24.514963605823056</v>
      </c>
    </row>
    <row r="26" spans="1:71" x14ac:dyDescent="0.2">
      <c r="A26" s="11">
        <v>43637</v>
      </c>
      <c r="B26" s="18">
        <v>31.914000000000001</v>
      </c>
      <c r="C26" s="18">
        <f>B26+'Rail Costs'!B26</f>
        <v>36.303809630459128</v>
      </c>
      <c r="E26" s="18">
        <f>C26*'Feedstock Conversions'!B$17</f>
        <v>272.27857222844347</v>
      </c>
      <c r="F26" s="18">
        <f>C26*'Feedstock Conversions'!B$5</f>
        <v>272.27857222844347</v>
      </c>
      <c r="H26" s="18">
        <f>'Fuel Values'!B26-'Soybean Oil'!I26-'Soybean Oil'!J26-'Soybean Oil'!K26</f>
        <v>60.692611889684201</v>
      </c>
      <c r="I26" s="18">
        <f>('LCFS Values'!$E$2-'Soybean Oil'!$AA$4)/1000000*'LCFS Values'!B26*'LCFS Values'!$G$2*100</f>
        <v>98.407388110315807</v>
      </c>
      <c r="J26" s="4">
        <f>'RIN Values'!C26</f>
        <v>70.199999999999989</v>
      </c>
      <c r="K26" s="4">
        <f>'Fixed Credits Value'!B26</f>
        <v>100</v>
      </c>
      <c r="L26" s="4">
        <f t="shared" si="5"/>
        <v>329.3</v>
      </c>
      <c r="M26" s="4">
        <f>L26/'Feedstock Conversions'!B$17</f>
        <v>43.906666666666666</v>
      </c>
      <c r="O26" s="4">
        <f>'Fuel Values'!C26*100</f>
        <v>191.01</v>
      </c>
      <c r="P26" s="18">
        <f>('LCFS Values'!$E$2-'Soybean Oil'!$AB$4)/1000000*'LCFS Values'!B26*'LCFS Values'!$G$2*100</f>
        <v>86.750628111777786</v>
      </c>
      <c r="Q26" s="4">
        <f>'RIN Values'!D26</f>
        <v>79.559999999999988</v>
      </c>
      <c r="R26" s="4">
        <f>'Fixed Credits Value'!B26</f>
        <v>100</v>
      </c>
      <c r="S26" s="4">
        <f>'Fixed Credits Value'!C26</f>
        <v>16</v>
      </c>
      <c r="T26" s="4">
        <f>O26+P26+Q26+R26+S26</f>
        <v>473.32062811177781</v>
      </c>
      <c r="U26" s="4">
        <f t="shared" ref="U26:U89" si="6">T26/7.5</f>
        <v>63.109417081570378</v>
      </c>
      <c r="W26" s="4">
        <f t="shared" si="0"/>
        <v>57.021427771556546</v>
      </c>
      <c r="X26" s="4">
        <f>T26-F26</f>
        <v>201.04205588333434</v>
      </c>
      <c r="AA26" s="23">
        <v>57</v>
      </c>
      <c r="AB26" s="23">
        <v>69.78</v>
      </c>
      <c r="AD26" s="11">
        <v>43637</v>
      </c>
      <c r="AE26" s="4">
        <f>B26+'Rail Costs'!K26</f>
        <v>33.011452407614783</v>
      </c>
      <c r="AF26" s="4">
        <f>$B26+'Rail Costs'!L26</f>
        <v>34.108904815229565</v>
      </c>
      <c r="AG26" s="4">
        <f>$B26+'Rail Costs'!M26</f>
        <v>35.206357222844346</v>
      </c>
      <c r="AH26" s="4">
        <f>$B26+'Rail Costs'!N26</f>
        <v>32.352980963045916</v>
      </c>
      <c r="AI26" s="4">
        <f>$B26+'Rail Costs'!O26</f>
        <v>32.572471444568869</v>
      </c>
      <c r="AJ26" s="4">
        <f>$B26+'Rail Costs'!P26</f>
        <v>33.230942889137737</v>
      </c>
      <c r="AK26" s="4" t="e">
        <f>(AVERAGEIFS([1]Spreads!$B$23:$B$1056,[1]Spreads!$Y$23:$Y$1056,BH26,[1]Spreads!$X$23:$X$1056,BI26)*1.03)+('Rail Costs'!X26*100/2204.622)</f>
        <v>#VALUE!</v>
      </c>
      <c r="AM26" s="4">
        <f>'Soybean Oil'!$L26-('Soybean Oil'!AE26*'Feedstock Conversions'!$B$17)-'Rail Costs'!Q26</f>
        <v>77.996824758710119</v>
      </c>
      <c r="AN26" s="4">
        <f>'Soybean Oil'!$L26-('Soybean Oil'!AF26*'Feedstock Conversions'!$B$17)-'Rail Costs'!R26</f>
        <v>70.175134933840425</v>
      </c>
      <c r="AO26" s="4">
        <f>'Soybean Oil'!$L26-('Soybean Oil'!AG26*'Feedstock Conversions'!$B$17)-'Rail Costs'!S26</f>
        <v>62.113886951187894</v>
      </c>
      <c r="AP26" s="4">
        <f>'Soybean Oil'!$L26-('Soybean Oil'!AH26*'Feedstock Conversions'!$B$17)-'Rail Costs'!T26</f>
        <v>83.112374030318477</v>
      </c>
      <c r="AQ26" s="4">
        <f>'Soybean Oil'!$L26-('Soybean Oil'!AI26*'Feedstock Conversions'!$B$17)-'Rail Costs'!U26</f>
        <v>81.61356267656646</v>
      </c>
      <c r="AR26" s="4">
        <f>'Soybean Oil'!$L26-('Soybean Oil'!AJ26*'Feedstock Conversions'!$B$17)-'Rail Costs'!V26</f>
        <v>75.819605835262394</v>
      </c>
      <c r="AS26" s="4" t="e">
        <f>'Soybean Oil'!$L26-('Soybean Oil'!AK26*'Feedstock Conversions'!$B$17)-'Rail Costs'!Y26</f>
        <v>#VALUE!</v>
      </c>
      <c r="AU26" s="4">
        <f>$T26-(AE26*'Feedstock Conversions'!$B$5)-'Rail Costs'!Q26</f>
        <v>222.01745287048792</v>
      </c>
      <c r="AV26" s="4">
        <f>$T26-(AF26*'Feedstock Conversions'!$B$5)-'Rail Costs'!R26</f>
        <v>214.19576304561821</v>
      </c>
      <c r="AW26" s="4">
        <f>$T26-(AG26*'Feedstock Conversions'!$B$5)-'Rail Costs'!S26</f>
        <v>206.1345150629657</v>
      </c>
      <c r="AX26" s="4">
        <f>$T26-(AH26*'Feedstock Conversions'!$B$5)-'Rail Costs'!T26</f>
        <v>227.13300214209627</v>
      </c>
      <c r="AY26" s="4">
        <f>$T26-(AI26*'Feedstock Conversions'!$B$5)-'Rail Costs'!U26</f>
        <v>225.63419078834426</v>
      </c>
      <c r="AZ26" s="4">
        <f>$T26-(AJ26*'Feedstock Conversions'!$B$5)-'Rail Costs'!V26</f>
        <v>219.84023394704019</v>
      </c>
      <c r="BA26" s="4" t="e">
        <f>$T26-(AK26*'Feedstock Conversions'!$B$5)-'Rail Costs'!Y26</f>
        <v>#VALUE!</v>
      </c>
      <c r="BH26">
        <f t="shared" si="1"/>
        <v>25</v>
      </c>
      <c r="BI26">
        <f t="shared" si="2"/>
        <v>2019</v>
      </c>
      <c r="BJ26">
        <f t="shared" si="3"/>
        <v>6</v>
      </c>
      <c r="BM26" s="4">
        <f>'Fuel Values'!G26-(E26)</f>
        <v>3.7214277715565345</v>
      </c>
      <c r="BN26" s="4">
        <f>'Fuel Values'!H26-($AJ26*'Feedstock Conversions'!$B$5)</f>
        <v>18.867928331466999</v>
      </c>
      <c r="BO26" s="4">
        <f>'Fuel Values'!I26-($AI26*'Feedstock Conversions'!$B$17)</f>
        <v>30.706464165733479</v>
      </c>
      <c r="BP26" s="4">
        <f>'Fuel Values'!J26-($AH26*'Feedstock Conversions'!$B$17)</f>
        <v>28.852642777155637</v>
      </c>
      <c r="BQ26" s="4">
        <f>'Fuel Values'!K26-($AF26*'Feedstock Conversions'!$B$17)</f>
        <v>0.18321388577825815</v>
      </c>
      <c r="BR26" s="4">
        <f>'Fuel Values'!L26-($AG26*'Feedstock Conversions'!$B$17)</f>
        <v>15.252320828667393</v>
      </c>
      <c r="BS26" s="4">
        <f t="shared" si="4"/>
        <v>26.314963605823067</v>
      </c>
    </row>
    <row r="27" spans="1:71" x14ac:dyDescent="0.2">
      <c r="A27" s="11">
        <v>43644</v>
      </c>
      <c r="B27" s="18">
        <v>31.591999999999999</v>
      </c>
      <c r="C27" s="18">
        <f>B27+'Rail Costs'!B27</f>
        <v>35.981809630459125</v>
      </c>
      <c r="E27" s="18">
        <f>C27*'Feedstock Conversions'!B$17</f>
        <v>269.86357222844345</v>
      </c>
      <c r="F27" s="18">
        <f>C27*'Feedstock Conversions'!B$5</f>
        <v>269.86357222844345</v>
      </c>
      <c r="H27" s="18">
        <f>'Fuel Values'!B27-'Soybean Oil'!I27-'Soybean Oil'!J27-'Soybean Oil'!K27</f>
        <v>66.531807262736834</v>
      </c>
      <c r="I27" s="18">
        <f>('LCFS Values'!$E$2-'Soybean Oil'!$AA$4)/1000000*'LCFS Values'!B27*'LCFS Values'!$G$2*100</f>
        <v>98.868192737263172</v>
      </c>
      <c r="J27" s="4">
        <f>'RIN Values'!C27</f>
        <v>65.099999999999994</v>
      </c>
      <c r="K27" s="4">
        <f>'Fixed Credits Value'!B27</f>
        <v>100</v>
      </c>
      <c r="L27" s="4">
        <f t="shared" si="5"/>
        <v>330.5</v>
      </c>
      <c r="M27" s="4">
        <f>L27/'Feedstock Conversions'!B$17</f>
        <v>44.06666666666667</v>
      </c>
      <c r="O27" s="4">
        <f>'Fuel Values'!C27*100</f>
        <v>195.01</v>
      </c>
      <c r="P27" s="18">
        <f>('LCFS Values'!$E$2-'Soybean Oil'!$AB$4)/1000000*'LCFS Values'!B27*'LCFS Values'!$G$2*100</f>
        <v>87.156848534777794</v>
      </c>
      <c r="Q27" s="4">
        <f>'RIN Values'!D27</f>
        <v>73.78</v>
      </c>
      <c r="R27" s="4">
        <f>'Fixed Credits Value'!B27</f>
        <v>100</v>
      </c>
      <c r="S27" s="4">
        <f>'Fixed Credits Value'!C27</f>
        <v>16</v>
      </c>
      <c r="T27" s="4">
        <f t="shared" ref="T27:T90" si="7">O27+P27+Q27+R27+S27</f>
        <v>471.94684853477781</v>
      </c>
      <c r="U27" s="4">
        <f t="shared" si="6"/>
        <v>62.926246471303706</v>
      </c>
      <c r="W27" s="4">
        <f t="shared" si="0"/>
        <v>60.636427771556555</v>
      </c>
      <c r="X27" s="4">
        <f t="shared" ref="X27:X90" si="8">T27-F27</f>
        <v>202.08327630633437</v>
      </c>
      <c r="AA27" s="23">
        <v>66.13</v>
      </c>
      <c r="AB27" s="23">
        <v>69.41</v>
      </c>
      <c r="AD27" s="11">
        <v>43644</v>
      </c>
      <c r="AE27" s="4">
        <f>B27+'Rail Costs'!K27</f>
        <v>32.68945240761478</v>
      </c>
      <c r="AF27" s="4">
        <f>$B27+'Rail Costs'!L27</f>
        <v>33.786904815229562</v>
      </c>
      <c r="AG27" s="4">
        <f>$B27+'Rail Costs'!M27</f>
        <v>34.884357222844343</v>
      </c>
      <c r="AH27" s="4">
        <f>$B27+'Rail Costs'!N27</f>
        <v>32.030980963045913</v>
      </c>
      <c r="AI27" s="4">
        <f>$B27+'Rail Costs'!O27</f>
        <v>32.250471444568866</v>
      </c>
      <c r="AJ27" s="4">
        <f>$B27+'Rail Costs'!P27</f>
        <v>32.908942889137734</v>
      </c>
      <c r="AK27" s="4" t="e">
        <f>(AVERAGEIFS([1]Spreads!$B$23:$B$1056,[1]Spreads!$Y$23:$Y$1056,BH27,[1]Spreads!$X$23:$X$1056,BI27)*1.03)+('Rail Costs'!X27*100/2204.622)</f>
        <v>#VALUE!</v>
      </c>
      <c r="AM27" s="4">
        <f>'Soybean Oil'!$L27-('Soybean Oil'!AE27*'Feedstock Conversions'!$B$17)-'Rail Costs'!Q27</f>
        <v>81.611824758710128</v>
      </c>
      <c r="AN27" s="4">
        <f>'Soybean Oil'!$L27-('Soybean Oil'!AF27*'Feedstock Conversions'!$B$17)-'Rail Costs'!R27</f>
        <v>73.790134933840434</v>
      </c>
      <c r="AO27" s="4">
        <f>'Soybean Oil'!$L27-('Soybean Oil'!AG27*'Feedstock Conversions'!$B$17)-'Rail Costs'!S27</f>
        <v>65.728886951187903</v>
      </c>
      <c r="AP27" s="4">
        <f>'Soybean Oil'!$L27-('Soybean Oil'!AH27*'Feedstock Conversions'!$B$17)-'Rail Costs'!T27</f>
        <v>86.727374030318487</v>
      </c>
      <c r="AQ27" s="4">
        <f>'Soybean Oil'!$L27-('Soybean Oil'!AI27*'Feedstock Conversions'!$B$17)-'Rail Costs'!U27</f>
        <v>85.228562676566469</v>
      </c>
      <c r="AR27" s="4">
        <f>'Soybean Oil'!$L27-('Soybean Oil'!AJ27*'Feedstock Conversions'!$B$17)-'Rail Costs'!V27</f>
        <v>79.434605835262403</v>
      </c>
      <c r="AS27" s="4" t="e">
        <f>'Soybean Oil'!$L27-('Soybean Oil'!AK27*'Feedstock Conversions'!$B$17)-'Rail Costs'!Y27</f>
        <v>#VALUE!</v>
      </c>
      <c r="AU27" s="4">
        <f>$T27-(AE27*'Feedstock Conversions'!$B$5)-'Rail Costs'!Q27</f>
        <v>223.05867329348794</v>
      </c>
      <c r="AV27" s="4">
        <f>$T27-(AF27*'Feedstock Conversions'!$B$5)-'Rail Costs'!R27</f>
        <v>215.23698346861823</v>
      </c>
      <c r="AW27" s="4">
        <f>$T27-(AG27*'Feedstock Conversions'!$B$5)-'Rail Costs'!S27</f>
        <v>207.17573548596573</v>
      </c>
      <c r="AX27" s="4">
        <f>$T27-(AH27*'Feedstock Conversions'!$B$5)-'Rail Costs'!T27</f>
        <v>228.1742225650963</v>
      </c>
      <c r="AY27" s="4">
        <f>$T27-(AI27*'Feedstock Conversions'!$B$5)-'Rail Costs'!U27</f>
        <v>226.67541121134428</v>
      </c>
      <c r="AZ27" s="4">
        <f>$T27-(AJ27*'Feedstock Conversions'!$B$5)-'Rail Costs'!V27</f>
        <v>220.88145437004022</v>
      </c>
      <c r="BA27" s="4" t="e">
        <f>$T27-(AK27*'Feedstock Conversions'!$B$5)-'Rail Costs'!Y27</f>
        <v>#VALUE!</v>
      </c>
      <c r="BH27">
        <f t="shared" si="1"/>
        <v>26</v>
      </c>
      <c r="BI27">
        <f t="shared" si="2"/>
        <v>2019</v>
      </c>
      <c r="BJ27">
        <f t="shared" si="3"/>
        <v>6</v>
      </c>
      <c r="BM27" s="4">
        <f>'Fuel Values'!G27-(E27)</f>
        <v>10.136427771556555</v>
      </c>
      <c r="BN27" s="4">
        <f>'Fuel Values'!H27-($AJ27*'Feedstock Conversions'!$B$5)</f>
        <v>24.282928331467019</v>
      </c>
      <c r="BO27" s="4">
        <f>'Fuel Values'!I27-($AI27*'Feedstock Conversions'!$B$17)</f>
        <v>35.921464165733511</v>
      </c>
      <c r="BP27" s="4">
        <f>'Fuel Values'!J27-($AH27*'Feedstock Conversions'!$B$17)</f>
        <v>34.467642777155646</v>
      </c>
      <c r="BQ27" s="4">
        <f>'Fuel Values'!K27-($AF27*'Feedstock Conversions'!$B$17)</f>
        <v>8.39821388577829</v>
      </c>
      <c r="BR27" s="4">
        <f>'Fuel Values'!L27-($AG27*'Feedstock Conversions'!$B$17)</f>
        <v>19.867320828667403</v>
      </c>
      <c r="BS27" s="4">
        <f t="shared" si="4"/>
        <v>24.714963605823044</v>
      </c>
    </row>
    <row r="28" spans="1:71" x14ac:dyDescent="0.2">
      <c r="A28" s="11">
        <v>43651</v>
      </c>
      <c r="B28" s="18">
        <v>31.467500000000001</v>
      </c>
      <c r="C28" s="18">
        <f>B28+'Rail Costs'!B28</f>
        <v>35.81316629339306</v>
      </c>
      <c r="E28" s="18">
        <f>C28*'Feedstock Conversions'!B$17</f>
        <v>268.59874720044797</v>
      </c>
      <c r="F28" s="18">
        <f>C28*'Feedstock Conversions'!B$5</f>
        <v>268.59874720044797</v>
      </c>
      <c r="H28" s="18">
        <f>'Fuel Values'!B28-'Soybean Oil'!I28-'Soybean Oil'!J28-'Soybean Oil'!K28</f>
        <v>67.658997494736809</v>
      </c>
      <c r="I28" s="18">
        <f>('LCFS Values'!$E$2-'Soybean Oil'!$AA$4)/1000000*'LCFS Values'!B28*'LCFS Values'!$G$2*100</f>
        <v>99.841002505263177</v>
      </c>
      <c r="J28" s="4">
        <f>'RIN Values'!C28</f>
        <v>63</v>
      </c>
      <c r="K28" s="4">
        <f>'Fixed Credits Value'!B28</f>
        <v>100</v>
      </c>
      <c r="L28" s="4">
        <f t="shared" si="5"/>
        <v>330.5</v>
      </c>
      <c r="M28" s="4">
        <f>L28/'Feedstock Conversions'!B$17</f>
        <v>44.06666666666667</v>
      </c>
      <c r="O28" s="4">
        <f>'Fuel Values'!C28*100</f>
        <v>192.1</v>
      </c>
      <c r="P28" s="18">
        <f>('LCFS Values'!$E$2-'Soybean Oil'!$AB$4)/1000000*'LCFS Values'!B28*'LCFS Values'!$G$2*100</f>
        <v>88.014424983333342</v>
      </c>
      <c r="Q28" s="4">
        <f>'RIN Values'!D28</f>
        <v>71.399999999999991</v>
      </c>
      <c r="R28" s="4">
        <f>'Fixed Credits Value'!B28</f>
        <v>100</v>
      </c>
      <c r="S28" s="4">
        <f>'Fixed Credits Value'!C28</f>
        <v>16</v>
      </c>
      <c r="T28" s="4">
        <f t="shared" si="7"/>
        <v>467.5144249833333</v>
      </c>
      <c r="U28" s="4">
        <f t="shared" si="6"/>
        <v>62.335256664444437</v>
      </c>
      <c r="W28" s="4">
        <f t="shared" si="0"/>
        <v>61.901252799552026</v>
      </c>
      <c r="X28" s="4">
        <f t="shared" si="8"/>
        <v>198.91567778288533</v>
      </c>
      <c r="AA28" s="23">
        <v>57.16</v>
      </c>
      <c r="AB28" s="23"/>
      <c r="AD28" s="11">
        <v>43651</v>
      </c>
      <c r="AE28" s="4">
        <f>B28+'Rail Costs'!K28</f>
        <v>32.553916573348268</v>
      </c>
      <c r="AF28" s="4">
        <f>$B28+'Rail Costs'!L28</f>
        <v>33.640333146696527</v>
      </c>
      <c r="AG28" s="4">
        <f>$B28+'Rail Costs'!M28</f>
        <v>34.726749720044793</v>
      </c>
      <c r="AH28" s="4">
        <f>$B28+'Rail Costs'!N28</f>
        <v>31.902066629339306</v>
      </c>
      <c r="AI28" s="4">
        <f>$B28+'Rail Costs'!O28</f>
        <v>32.11934994400896</v>
      </c>
      <c r="AJ28" s="4">
        <f>$B28+'Rail Costs'!P28</f>
        <v>32.771199888017918</v>
      </c>
      <c r="AK28" s="4" t="e">
        <f>(AVERAGEIFS([1]Spreads!$B$23:$B$1056,[1]Spreads!$Y$23:$Y$1056,BH28,[1]Spreads!$X$23:$X$1056,BI28)*1.03)+('Rail Costs'!X28*100/2204.622)</f>
        <v>#VALUE!</v>
      </c>
      <c r="AM28" s="4">
        <f>'Soybean Oil'!$L28-('Soybean Oil'!AE28*'Feedstock Conversions'!$B$17)-'Rail Costs'!Q28</f>
        <v>82.665724006946519</v>
      </c>
      <c r="AN28" s="4">
        <f>'Soybean Oil'!$L28-('Soybean Oil'!AF28*'Feedstock Conversions'!$B$17)-'Rail Costs'!R28</f>
        <v>74.922688046237582</v>
      </c>
      <c r="AO28" s="4">
        <f>'Soybean Oil'!$L28-('Soybean Oil'!AG28*'Feedstock Conversions'!$B$17)-'Rail Costs'!S28</f>
        <v>66.942502892460908</v>
      </c>
      <c r="AP28" s="4">
        <f>'Soybean Oil'!$L28-('Soybean Oil'!AH28*'Feedstock Conversions'!$B$17)-'Rail Costs'!T28</f>
        <v>87.729832000963327</v>
      </c>
      <c r="AQ28" s="4">
        <f>'Soybean Oil'!$L28-('Soybean Oil'!AI28*'Feedstock Conversions'!$B$17)-'Rail Costs'!U28</f>
        <v>86.246092493226669</v>
      </c>
      <c r="AR28" s="4">
        <f>'Soybean Oil'!$L28-('Soybean Oil'!AJ28*'Feedstock Conversions'!$B$17)-'Rail Costs'!V28</f>
        <v>80.510398905075363</v>
      </c>
      <c r="AS28" s="4" t="e">
        <f>'Soybean Oil'!$L28-('Soybean Oil'!AK28*'Feedstock Conversions'!$B$17)-'Rail Costs'!Y28</f>
        <v>#VALUE!</v>
      </c>
      <c r="AU28" s="4">
        <f>$T28-(AE28*'Feedstock Conversions'!$B$5)-'Rail Costs'!Q28</f>
        <v>219.6801489902798</v>
      </c>
      <c r="AV28" s="4">
        <f>$T28-(AF28*'Feedstock Conversions'!$B$5)-'Rail Costs'!R28</f>
        <v>211.9371130295709</v>
      </c>
      <c r="AW28" s="4">
        <f>$T28-(AG28*'Feedstock Conversions'!$B$5)-'Rail Costs'!S28</f>
        <v>203.95692787579421</v>
      </c>
      <c r="AX28" s="4">
        <f>$T28-(AH28*'Feedstock Conversions'!$B$5)-'Rail Costs'!T28</f>
        <v>224.74425698429661</v>
      </c>
      <c r="AY28" s="4">
        <f>$T28-(AI28*'Feedstock Conversions'!$B$5)-'Rail Costs'!U28</f>
        <v>223.26051747655995</v>
      </c>
      <c r="AZ28" s="4">
        <f>$T28-(AJ28*'Feedstock Conversions'!$B$5)-'Rail Costs'!V28</f>
        <v>217.52482388840866</v>
      </c>
      <c r="BA28" s="4" t="e">
        <f>$T28-(AK28*'Feedstock Conversions'!$B$5)-'Rail Costs'!Y28</f>
        <v>#VALUE!</v>
      </c>
      <c r="BH28">
        <f t="shared" si="1"/>
        <v>27</v>
      </c>
      <c r="BI28">
        <f t="shared" si="2"/>
        <v>2019</v>
      </c>
      <c r="BJ28">
        <f t="shared" si="3"/>
        <v>7</v>
      </c>
      <c r="BM28" s="4">
        <f>'Fuel Values'!G28-(E28)</f>
        <v>14.401252799552026</v>
      </c>
      <c r="BN28" s="4">
        <f>'Fuel Values'!H28-($AJ28*'Feedstock Conversions'!$B$5)</f>
        <v>27.716000839865615</v>
      </c>
      <c r="BO28" s="4">
        <f>'Fuel Values'!I28-($AI28*'Feedstock Conversions'!$B$17)</f>
        <v>38.104875419932796</v>
      </c>
      <c r="BP28" s="4">
        <f>'Fuel Values'!J28-($AH28*'Feedstock Conversions'!$B$17)</f>
        <v>38.734500279955199</v>
      </c>
      <c r="BQ28" s="4">
        <f>'Fuel Values'!K28-($AF28*'Feedstock Conversions'!$B$17)</f>
        <v>19.697501399776058</v>
      </c>
      <c r="BR28" s="4">
        <f>'Fuel Values'!L28-($AG28*'Feedstock Conversions'!$B$17)</f>
        <v>22.549377099664071</v>
      </c>
      <c r="BS28" s="4">
        <f t="shared" si="4"/>
        <v>23.166752519596827</v>
      </c>
    </row>
    <row r="29" spans="1:71" x14ac:dyDescent="0.2">
      <c r="A29" s="11">
        <v>43658</v>
      </c>
      <c r="B29" s="18">
        <v>31.666</v>
      </c>
      <c r="C29" s="18">
        <f>B29+'Rail Costs'!B29</f>
        <v>36.011666293393056</v>
      </c>
      <c r="E29" s="18">
        <f>C29*'Feedstock Conversions'!B$17</f>
        <v>270.0874972004479</v>
      </c>
      <c r="F29" s="18">
        <f>C29*'Feedstock Conversions'!B$5</f>
        <v>270.0874972004479</v>
      </c>
      <c r="H29" s="18">
        <f>'Fuel Values'!B29-'Soybean Oil'!I29-'Soybean Oil'!J29-'Soybean Oil'!K29</f>
        <v>70.286187726736841</v>
      </c>
      <c r="I29" s="18">
        <f>('LCFS Values'!$E$2-'Soybean Oil'!$AA$4)/1000000*'LCFS Values'!B29*'LCFS Values'!$G$2*100</f>
        <v>100.81381227326318</v>
      </c>
      <c r="J29" s="4">
        <f>'RIN Values'!C29</f>
        <v>60</v>
      </c>
      <c r="K29" s="4">
        <f>'Fixed Credits Value'!B29</f>
        <v>100</v>
      </c>
      <c r="L29" s="4">
        <f t="shared" si="5"/>
        <v>331.1</v>
      </c>
      <c r="M29" s="4">
        <f>L29/'Feedstock Conversions'!B$17</f>
        <v>44.146666666666668</v>
      </c>
      <c r="O29" s="4">
        <f>'Fuel Values'!C29*100</f>
        <v>196.08</v>
      </c>
      <c r="P29" s="18">
        <f>('LCFS Values'!$E$2-'Soybean Oil'!$AB$4)/1000000*'LCFS Values'!B29*'LCFS Values'!$G$2*100</f>
        <v>88.872001431888904</v>
      </c>
      <c r="Q29" s="4">
        <f>'RIN Values'!D29</f>
        <v>68</v>
      </c>
      <c r="R29" s="4">
        <f>'Fixed Credits Value'!B29</f>
        <v>100</v>
      </c>
      <c r="S29" s="4">
        <f>'Fixed Credits Value'!C29</f>
        <v>16</v>
      </c>
      <c r="T29" s="4">
        <f t="shared" si="7"/>
        <v>468.9520014318889</v>
      </c>
      <c r="U29" s="4">
        <f t="shared" si="6"/>
        <v>62.526933524251852</v>
      </c>
      <c r="W29" s="4">
        <f t="shared" si="0"/>
        <v>61.012502799552124</v>
      </c>
      <c r="X29" s="4">
        <f t="shared" si="8"/>
        <v>198.864504231441</v>
      </c>
      <c r="AA29" s="23">
        <v>57</v>
      </c>
      <c r="AB29" s="23"/>
      <c r="AD29" s="11">
        <v>43658</v>
      </c>
      <c r="AE29" s="4">
        <f>B29+'Rail Costs'!K29</f>
        <v>32.752416573348263</v>
      </c>
      <c r="AF29" s="4">
        <f>$B29+'Rail Costs'!L29</f>
        <v>33.83883314669653</v>
      </c>
      <c r="AG29" s="4">
        <f>$B29+'Rail Costs'!M29</f>
        <v>34.925249720044796</v>
      </c>
      <c r="AH29" s="4">
        <f>$B29+'Rail Costs'!N29</f>
        <v>32.100566629339305</v>
      </c>
      <c r="AI29" s="4">
        <f>$B29+'Rail Costs'!O29</f>
        <v>32.317849944008962</v>
      </c>
      <c r="AJ29" s="4">
        <f>$B29+'Rail Costs'!P29</f>
        <v>32.969699888017921</v>
      </c>
      <c r="AK29" s="4" t="e">
        <f>(AVERAGEIFS([1]Spreads!$B$23:$B$1056,[1]Spreads!$Y$23:$Y$1056,BH29,[1]Spreads!$X$23:$X$1056,BI29)*1.03)+('Rail Costs'!X29*100/2204.622)</f>
        <v>#VALUE!</v>
      </c>
      <c r="AM29" s="4">
        <f>'Soybean Oil'!$L29-('Soybean Oil'!AE29*'Feedstock Conversions'!$B$17)-'Rail Costs'!Q29</f>
        <v>81.776974006946588</v>
      </c>
      <c r="AN29" s="4">
        <f>'Soybean Oil'!$L29-('Soybean Oil'!AF29*'Feedstock Conversions'!$B$17)-'Rail Costs'!R29</f>
        <v>74.033938046237566</v>
      </c>
      <c r="AO29" s="4">
        <f>'Soybean Oil'!$L29-('Soybean Oil'!AG29*'Feedstock Conversions'!$B$17)-'Rail Costs'!S29</f>
        <v>66.053752892460892</v>
      </c>
      <c r="AP29" s="4">
        <f>'Soybean Oil'!$L29-('Soybean Oil'!AH29*'Feedstock Conversions'!$B$17)-'Rail Costs'!T29</f>
        <v>86.841082000963368</v>
      </c>
      <c r="AQ29" s="4">
        <f>'Soybean Oil'!$L29-('Soybean Oil'!AI29*'Feedstock Conversions'!$B$17)-'Rail Costs'!U29</f>
        <v>85.357342493226682</v>
      </c>
      <c r="AR29" s="4">
        <f>'Soybean Oil'!$L29-('Soybean Oil'!AJ29*'Feedstock Conversions'!$B$17)-'Rail Costs'!V29</f>
        <v>79.621648905075375</v>
      </c>
      <c r="AS29" s="4" t="e">
        <f>'Soybean Oil'!$L29-('Soybean Oil'!AK29*'Feedstock Conversions'!$B$17)-'Rail Costs'!Y29</f>
        <v>#VALUE!</v>
      </c>
      <c r="AU29" s="4">
        <f>$T29-(AE29*'Feedstock Conversions'!$B$5)-'Rail Costs'!Q29</f>
        <v>219.62897543883545</v>
      </c>
      <c r="AV29" s="4">
        <f>$T29-(AF29*'Feedstock Conversions'!$B$5)-'Rail Costs'!R29</f>
        <v>211.88593947812646</v>
      </c>
      <c r="AW29" s="4">
        <f>$T29-(AG29*'Feedstock Conversions'!$B$5)-'Rail Costs'!S29</f>
        <v>203.90575432434977</v>
      </c>
      <c r="AX29" s="4">
        <f>$T29-(AH29*'Feedstock Conversions'!$B$5)-'Rail Costs'!T29</f>
        <v>224.69308343285223</v>
      </c>
      <c r="AY29" s="4">
        <f>$T29-(AI29*'Feedstock Conversions'!$B$5)-'Rail Costs'!U29</f>
        <v>223.20934392511555</v>
      </c>
      <c r="AZ29" s="4">
        <f>$T29-(AJ29*'Feedstock Conversions'!$B$5)-'Rail Costs'!V29</f>
        <v>217.47365033696425</v>
      </c>
      <c r="BA29" s="4" t="e">
        <f>$T29-(AK29*'Feedstock Conversions'!$B$5)-'Rail Costs'!Y29</f>
        <v>#VALUE!</v>
      </c>
      <c r="BH29">
        <f t="shared" si="1"/>
        <v>28</v>
      </c>
      <c r="BI29">
        <f t="shared" si="2"/>
        <v>2019</v>
      </c>
      <c r="BJ29">
        <f t="shared" si="3"/>
        <v>7</v>
      </c>
      <c r="BM29" s="4">
        <f>'Fuel Values'!G29-(E29)</f>
        <v>12.912502799552101</v>
      </c>
      <c r="BN29" s="4">
        <f>'Fuel Values'!H29-($AJ29*'Feedstock Conversions'!$B$5)</f>
        <v>26.227250839865604</v>
      </c>
      <c r="BO29" s="4">
        <f>'Fuel Values'!I29-($AI29*'Feedstock Conversions'!$B$17)</f>
        <v>36.316125419932774</v>
      </c>
      <c r="BP29" s="4">
        <f>'Fuel Values'!J29-($AH29*'Feedstock Conversions'!$B$17)</f>
        <v>34.84575027995524</v>
      </c>
      <c r="BQ29" s="4">
        <f>'Fuel Values'!K29-($AF29*'Feedstock Conversions'!$B$17)</f>
        <v>17.008751399776031</v>
      </c>
      <c r="BR29" s="4">
        <f>'Fuel Values'!L29-($AG29*'Feedstock Conversions'!$B$17)</f>
        <v>21.060627099664032</v>
      </c>
      <c r="BS29" s="4">
        <f t="shared" si="4"/>
        <v>24.696377379619349</v>
      </c>
    </row>
    <row r="30" spans="1:71" x14ac:dyDescent="0.2">
      <c r="A30" s="11">
        <v>43665</v>
      </c>
      <c r="B30" s="18">
        <v>31.488</v>
      </c>
      <c r="C30" s="18">
        <f>B30+'Rail Costs'!B30</f>
        <v>35.833666293393058</v>
      </c>
      <c r="E30" s="18">
        <f>C30*'Feedstock Conversions'!B$17</f>
        <v>268.75249720044792</v>
      </c>
      <c r="F30" s="18">
        <f>C30*'Feedstock Conversions'!B$5</f>
        <v>268.75249720044792</v>
      </c>
      <c r="H30" s="18">
        <f>'Fuel Values'!B30-'Soybean Oil'!I30-'Soybean Oil'!J30-'Soybean Oil'!K30</f>
        <v>69.644380529263145</v>
      </c>
      <c r="I30" s="18">
        <f>('LCFS Values'!$E$2-'Soybean Oil'!$AA$4)/1000000*'LCFS Values'!B30*'LCFS Values'!$G$2*100</f>
        <v>101.53061947073687</v>
      </c>
      <c r="J30" s="4">
        <f>'RIN Values'!C30</f>
        <v>61.125</v>
      </c>
      <c r="K30" s="4">
        <f>'Fixed Credits Value'!B30</f>
        <v>100</v>
      </c>
      <c r="L30" s="4">
        <f t="shared" si="5"/>
        <v>332.3</v>
      </c>
      <c r="M30" s="4">
        <f>L30/'Feedstock Conversions'!B$17</f>
        <v>44.306666666666665</v>
      </c>
      <c r="O30" s="4">
        <f>'Fuel Values'!C30*100</f>
        <v>191.01999999999998</v>
      </c>
      <c r="P30" s="18">
        <f>('LCFS Values'!$E$2-'Soybean Oil'!$AB$4)/1000000*'LCFS Values'!B30*'LCFS Values'!$G$2*100</f>
        <v>89.503899867666675</v>
      </c>
      <c r="Q30" s="4">
        <f>'RIN Values'!D30</f>
        <v>69.274999999999991</v>
      </c>
      <c r="R30" s="4">
        <f>'Fixed Credits Value'!B30</f>
        <v>100</v>
      </c>
      <c r="S30" s="4">
        <f>'Fixed Credits Value'!C30</f>
        <v>16</v>
      </c>
      <c r="T30" s="4">
        <f t="shared" si="7"/>
        <v>465.79889986766665</v>
      </c>
      <c r="U30" s="4">
        <f t="shared" si="6"/>
        <v>62.10651998235555</v>
      </c>
      <c r="W30" s="4">
        <f t="shared" si="0"/>
        <v>63.547502799552092</v>
      </c>
      <c r="X30" s="4">
        <f t="shared" si="8"/>
        <v>197.04640266721873</v>
      </c>
      <c r="AA30" s="23">
        <v>61.39</v>
      </c>
      <c r="AB30" s="23"/>
      <c r="AD30" s="11">
        <v>43665</v>
      </c>
      <c r="AE30" s="4">
        <f>B30+'Rail Costs'!K30</f>
        <v>32.574416573348266</v>
      </c>
      <c r="AF30" s="4">
        <f>$B30+'Rail Costs'!L30</f>
        <v>33.660833146696525</v>
      </c>
      <c r="AG30" s="4">
        <f>$B30+'Rail Costs'!M30</f>
        <v>34.747249720044792</v>
      </c>
      <c r="AH30" s="4">
        <f>$B30+'Rail Costs'!N30</f>
        <v>31.922566629339304</v>
      </c>
      <c r="AI30" s="4">
        <f>$B30+'Rail Costs'!O30</f>
        <v>32.139849944008958</v>
      </c>
      <c r="AJ30" s="4">
        <f>$B30+'Rail Costs'!P30</f>
        <v>32.791699888017916</v>
      </c>
      <c r="AK30" s="4" t="e">
        <f>(AVERAGEIFS([1]Spreads!$B$23:$B$1056,[1]Spreads!$Y$23:$Y$1056,BH30,[1]Spreads!$X$23:$X$1056,BI30)*1.03)+('Rail Costs'!X30*100/2204.622)</f>
        <v>#VALUE!</v>
      </c>
      <c r="AM30" s="4">
        <f>'Soybean Oil'!$L30-('Soybean Oil'!AE30*'Feedstock Conversions'!$B$17)-'Rail Costs'!Q30</f>
        <v>84.311974006946556</v>
      </c>
      <c r="AN30" s="4">
        <f>'Soybean Oil'!$L30-('Soybean Oil'!AF30*'Feedstock Conversions'!$B$17)-'Rail Costs'!R30</f>
        <v>76.568938046237591</v>
      </c>
      <c r="AO30" s="4">
        <f>'Soybean Oil'!$L30-('Soybean Oil'!AG30*'Feedstock Conversions'!$B$17)-'Rail Costs'!S30</f>
        <v>68.588752892460917</v>
      </c>
      <c r="AP30" s="4">
        <f>'Soybean Oil'!$L30-('Soybean Oil'!AH30*'Feedstock Conversions'!$B$17)-'Rail Costs'!T30</f>
        <v>89.376082000963365</v>
      </c>
      <c r="AQ30" s="4">
        <f>'Soybean Oil'!$L30-('Soybean Oil'!AI30*'Feedstock Conversions'!$B$17)-'Rail Costs'!U30</f>
        <v>87.892342493226707</v>
      </c>
      <c r="AR30" s="4">
        <f>'Soybean Oil'!$L30-('Soybean Oil'!AJ30*'Feedstock Conversions'!$B$17)-'Rail Costs'!V30</f>
        <v>82.156648905075372</v>
      </c>
      <c r="AS30" s="4" t="e">
        <f>'Soybean Oil'!$L30-('Soybean Oil'!AK30*'Feedstock Conversions'!$B$17)-'Rail Costs'!Y30</f>
        <v>#VALUE!</v>
      </c>
      <c r="AU30" s="4">
        <f>$T30-(AE30*'Feedstock Conversions'!$B$5)-'Rail Costs'!Q30</f>
        <v>217.81087387461318</v>
      </c>
      <c r="AV30" s="4">
        <f>$T30-(AF30*'Feedstock Conversions'!$B$5)-'Rail Costs'!R30</f>
        <v>210.06783791390424</v>
      </c>
      <c r="AW30" s="4">
        <f>$T30-(AG30*'Feedstock Conversions'!$B$5)-'Rail Costs'!S30</f>
        <v>202.08765276012755</v>
      </c>
      <c r="AX30" s="4">
        <f>$T30-(AH30*'Feedstock Conversions'!$B$5)-'Rail Costs'!T30</f>
        <v>222.87498186862999</v>
      </c>
      <c r="AY30" s="4">
        <f>$T30-(AI30*'Feedstock Conversions'!$B$5)-'Rail Costs'!U30</f>
        <v>221.39124236089333</v>
      </c>
      <c r="AZ30" s="4">
        <f>$T30-(AJ30*'Feedstock Conversions'!$B$5)-'Rail Costs'!V30</f>
        <v>215.65554877274201</v>
      </c>
      <c r="BA30" s="4" t="e">
        <f>$T30-(AK30*'Feedstock Conversions'!$B$5)-'Rail Costs'!Y30</f>
        <v>#VALUE!</v>
      </c>
      <c r="BH30">
        <f t="shared" si="1"/>
        <v>29</v>
      </c>
      <c r="BI30">
        <f t="shared" si="2"/>
        <v>2019</v>
      </c>
      <c r="BJ30">
        <f t="shared" si="3"/>
        <v>7</v>
      </c>
      <c r="BM30" s="4">
        <f>'Fuel Values'!G30-(E30)</f>
        <v>13.447502799552069</v>
      </c>
      <c r="BN30" s="4">
        <f>'Fuel Values'!H30-($AJ30*'Feedstock Conversions'!$B$5)</f>
        <v>26.762250839865601</v>
      </c>
      <c r="BO30" s="4">
        <f>'Fuel Values'!I30-($AI30*'Feedstock Conversions'!$B$17)</f>
        <v>36.851125419932799</v>
      </c>
      <c r="BP30" s="4">
        <f>'Fuel Values'!J30-($AH30*'Feedstock Conversions'!$B$17)</f>
        <v>33.980750279955203</v>
      </c>
      <c r="BQ30" s="4">
        <f>'Fuel Values'!K30-($AF30*'Feedstock Conversions'!$B$17)</f>
        <v>17.343751399776068</v>
      </c>
      <c r="BR30" s="4">
        <f>'Fuel Values'!L30-($AG30*'Feedstock Conversions'!$B$17)</f>
        <v>21.795627099664046</v>
      </c>
      <c r="BS30" s="4">
        <f t="shared" si="4"/>
        <v>26.696377379619292</v>
      </c>
    </row>
    <row r="31" spans="1:71" x14ac:dyDescent="0.2">
      <c r="A31" s="11">
        <v>43672</v>
      </c>
      <c r="B31" s="18">
        <v>31.385999999999999</v>
      </c>
      <c r="C31" s="18">
        <f>B31+'Rail Costs'!B31</f>
        <v>35.731666293393054</v>
      </c>
      <c r="E31" s="18">
        <f>C31*'Feedstock Conversions'!B$17</f>
        <v>267.98749720044793</v>
      </c>
      <c r="F31" s="18">
        <f>C31*'Feedstock Conversions'!B$5</f>
        <v>267.98749720044793</v>
      </c>
      <c r="H31" s="18">
        <f>'Fuel Values'!B31-'Soybean Oil'!I31-'Soybean Oil'!J31-'Soybean Oil'!K31</f>
        <v>67.491590040210497</v>
      </c>
      <c r="I31" s="18">
        <f>('LCFS Values'!$E$2-'Soybean Oil'!$AA$4)/1000000*'LCFS Values'!B31*'LCFS Values'!$G$2*100</f>
        <v>100.58340995978949</v>
      </c>
      <c r="J31" s="4">
        <f>'RIN Values'!C31</f>
        <v>67.425000000000011</v>
      </c>
      <c r="K31" s="4">
        <f>'Fixed Credits Value'!B31</f>
        <v>100</v>
      </c>
      <c r="L31" s="4">
        <f t="shared" si="5"/>
        <v>335.5</v>
      </c>
      <c r="M31" s="4">
        <f>L31/'Feedstock Conversions'!B$17</f>
        <v>44.733333333333334</v>
      </c>
      <c r="O31" s="4">
        <f>'Fuel Values'!C31*100</f>
        <v>191.97</v>
      </c>
      <c r="P31" s="18">
        <f>('LCFS Values'!$E$2-'Soybean Oil'!$AB$4)/1000000*'LCFS Values'!B31*'LCFS Values'!$G$2*100</f>
        <v>88.6688912203889</v>
      </c>
      <c r="Q31" s="4">
        <f>'RIN Values'!D31</f>
        <v>76.415000000000006</v>
      </c>
      <c r="R31" s="4">
        <f>'Fixed Credits Value'!B31</f>
        <v>100</v>
      </c>
      <c r="S31" s="4">
        <f>'Fixed Credits Value'!C31</f>
        <v>16</v>
      </c>
      <c r="T31" s="4">
        <f t="shared" si="7"/>
        <v>473.05389122038895</v>
      </c>
      <c r="U31" s="4">
        <f t="shared" si="6"/>
        <v>63.073852162718524</v>
      </c>
      <c r="W31" s="4">
        <f t="shared" si="0"/>
        <v>67.512502799552067</v>
      </c>
      <c r="X31" s="4">
        <f t="shared" si="8"/>
        <v>205.06639401994101</v>
      </c>
      <c r="AA31" s="23">
        <v>55.05</v>
      </c>
      <c r="AB31" s="23"/>
      <c r="AD31" s="11">
        <v>43672</v>
      </c>
      <c r="AE31" s="4">
        <f>B31+'Rail Costs'!K31</f>
        <v>32.472416573348262</v>
      </c>
      <c r="AF31" s="4">
        <f>$B31+'Rail Costs'!L31</f>
        <v>33.558833146696529</v>
      </c>
      <c r="AG31" s="4">
        <f>$B31+'Rail Costs'!M31</f>
        <v>34.645249720044795</v>
      </c>
      <c r="AH31" s="4">
        <f>$B31+'Rail Costs'!N31</f>
        <v>31.820566629339304</v>
      </c>
      <c r="AI31" s="4">
        <f>$B31+'Rail Costs'!O31</f>
        <v>32.037849944008961</v>
      </c>
      <c r="AJ31" s="4">
        <f>$B31+'Rail Costs'!P31</f>
        <v>32.68969988801792</v>
      </c>
      <c r="AK31" s="4" t="e">
        <f>(AVERAGEIFS([1]Spreads!$B$23:$B$1056,[1]Spreads!$Y$23:$Y$1056,BH31,[1]Spreads!$X$23:$X$1056,BI31)*1.03)+('Rail Costs'!X31*100/2204.622)</f>
        <v>#VALUE!</v>
      </c>
      <c r="AM31" s="4">
        <f>'Soybean Oil'!$L31-('Soybean Oil'!AE31*'Feedstock Conversions'!$B$17)-'Rail Costs'!Q31</f>
        <v>88.27697400694656</v>
      </c>
      <c r="AN31" s="4">
        <f>'Soybean Oil'!$L31-('Soybean Oil'!AF31*'Feedstock Conversions'!$B$17)-'Rail Costs'!R31</f>
        <v>80.533938046237566</v>
      </c>
      <c r="AO31" s="4">
        <f>'Soybean Oil'!$L31-('Soybean Oil'!AG31*'Feedstock Conversions'!$B$17)-'Rail Costs'!S31</f>
        <v>72.553752892460892</v>
      </c>
      <c r="AP31" s="4">
        <f>'Soybean Oil'!$L31-('Soybean Oil'!AH31*'Feedstock Conversions'!$B$17)-'Rail Costs'!T31</f>
        <v>93.34108200096334</v>
      </c>
      <c r="AQ31" s="4">
        <f>'Soybean Oil'!$L31-('Soybean Oil'!AI31*'Feedstock Conversions'!$B$17)-'Rail Costs'!U31</f>
        <v>91.857342493226653</v>
      </c>
      <c r="AR31" s="4">
        <f>'Soybean Oil'!$L31-('Soybean Oil'!AJ31*'Feedstock Conversions'!$B$17)-'Rail Costs'!V31</f>
        <v>86.121648905075347</v>
      </c>
      <c r="AS31" s="4" t="e">
        <f>'Soybean Oil'!$L31-('Soybean Oil'!AK31*'Feedstock Conversions'!$B$17)-'Rail Costs'!Y31</f>
        <v>#VALUE!</v>
      </c>
      <c r="AU31" s="4">
        <f>$T31-(AE31*'Feedstock Conversions'!$B$5)-'Rail Costs'!Q31</f>
        <v>225.83086522733549</v>
      </c>
      <c r="AV31" s="4">
        <f>$T31-(AF31*'Feedstock Conversions'!$B$5)-'Rail Costs'!R31</f>
        <v>218.08782926662653</v>
      </c>
      <c r="AW31" s="4">
        <f>$T31-(AG31*'Feedstock Conversions'!$B$5)-'Rail Costs'!S31</f>
        <v>210.10764411284984</v>
      </c>
      <c r="AX31" s="4">
        <f>$T31-(AH31*'Feedstock Conversions'!$B$5)-'Rail Costs'!T31</f>
        <v>230.89497322135227</v>
      </c>
      <c r="AY31" s="4">
        <f>$T31-(AI31*'Feedstock Conversions'!$B$5)-'Rail Costs'!U31</f>
        <v>229.41123371361559</v>
      </c>
      <c r="AZ31" s="4">
        <f>$T31-(AJ31*'Feedstock Conversions'!$B$5)-'Rail Costs'!V31</f>
        <v>223.67554012546429</v>
      </c>
      <c r="BA31" s="4" t="e">
        <f>$T31-(AK31*'Feedstock Conversions'!$B$5)-'Rail Costs'!Y31</f>
        <v>#VALUE!</v>
      </c>
      <c r="BH31">
        <f t="shared" si="1"/>
        <v>30</v>
      </c>
      <c r="BI31">
        <f t="shared" si="2"/>
        <v>2019</v>
      </c>
      <c r="BJ31">
        <f t="shared" si="3"/>
        <v>7</v>
      </c>
      <c r="BM31" s="4">
        <f>'Fuel Values'!G31-(E31)</f>
        <v>11.012502799552067</v>
      </c>
      <c r="BN31" s="4">
        <f>'Fuel Values'!H31-($AJ31*'Feedstock Conversions'!$B$5)</f>
        <v>25.227250839865576</v>
      </c>
      <c r="BO31" s="4">
        <f>'Fuel Values'!I31-($AI31*'Feedstock Conversions'!$B$17)</f>
        <v>36.416125419932769</v>
      </c>
      <c r="BP31" s="4">
        <f>'Fuel Values'!J31-($AH31*'Feedstock Conversions'!$B$17)</f>
        <v>32.345750279955212</v>
      </c>
      <c r="BQ31" s="4">
        <f>'Fuel Values'!K31-($AF31*'Feedstock Conversions'!$B$17)</f>
        <v>16.70875139977602</v>
      </c>
      <c r="BR31" s="4">
        <f>'Fuel Values'!L31-($AG31*'Feedstock Conversions'!$B$17)</f>
        <v>20.160627099664055</v>
      </c>
      <c r="BS31" s="4">
        <f t="shared" si="4"/>
        <v>31.096377379619298</v>
      </c>
    </row>
    <row r="32" spans="1:71" x14ac:dyDescent="0.2">
      <c r="A32" s="11">
        <v>43679</v>
      </c>
      <c r="B32" s="18">
        <v>30.872</v>
      </c>
      <c r="C32" s="18">
        <f>B32+'Rail Costs'!B32</f>
        <v>35.217666293393059</v>
      </c>
      <c r="E32" s="18">
        <f>C32*'Feedstock Conversions'!B$17</f>
        <v>264.13249720044792</v>
      </c>
      <c r="F32" s="18">
        <f>C32*'Feedstock Conversions'!B$5</f>
        <v>264.13249720044792</v>
      </c>
      <c r="H32" s="18">
        <f>'Fuel Values'!B32-'Soybean Oil'!I32-'Soybean Oil'!J32-'Soybean Oil'!K32</f>
        <v>66.620791839578942</v>
      </c>
      <c r="I32" s="18">
        <f>('LCFS Values'!$E$2-'Soybean Oil'!$AA$4)/1000000*'LCFS Values'!B32*'LCFS Values'!$G$2*100</f>
        <v>100.40420816042106</v>
      </c>
      <c r="J32" s="4">
        <f>'RIN Values'!C32</f>
        <v>68.474999999999994</v>
      </c>
      <c r="K32" s="4">
        <f>'Fixed Credits Value'!B32</f>
        <v>100</v>
      </c>
      <c r="L32" s="4">
        <f t="shared" si="5"/>
        <v>335.5</v>
      </c>
      <c r="M32" s="4">
        <f>L32/'Feedstock Conversions'!B$17</f>
        <v>44.733333333333334</v>
      </c>
      <c r="O32" s="4">
        <f>'Fuel Values'!C32*100</f>
        <v>191.39</v>
      </c>
      <c r="P32" s="18">
        <f>('LCFS Values'!$E$2-'Soybean Oil'!$AB$4)/1000000*'LCFS Values'!B32*'LCFS Values'!$G$2*100</f>
        <v>88.510916611444458</v>
      </c>
      <c r="Q32" s="4">
        <f>'RIN Values'!D32</f>
        <v>77.60499999999999</v>
      </c>
      <c r="R32" s="4">
        <f>'Fixed Credits Value'!B32</f>
        <v>100</v>
      </c>
      <c r="S32" s="4">
        <f>'Fixed Credits Value'!C32</f>
        <v>16</v>
      </c>
      <c r="T32" s="4">
        <f t="shared" si="7"/>
        <v>473.50591661144449</v>
      </c>
      <c r="U32" s="4">
        <f t="shared" si="6"/>
        <v>63.134122214859268</v>
      </c>
      <c r="W32" s="4">
        <f t="shared" si="0"/>
        <v>71.367502799552085</v>
      </c>
      <c r="X32" s="4">
        <f t="shared" si="8"/>
        <v>209.37341941099658</v>
      </c>
      <c r="AA32" s="23">
        <v>53.68</v>
      </c>
      <c r="AB32" s="23"/>
      <c r="AD32" s="11">
        <v>43679</v>
      </c>
      <c r="AE32" s="4">
        <f>B32+'Rail Costs'!K32</f>
        <v>31.958416573348263</v>
      </c>
      <c r="AF32" s="4">
        <f>$B32+'Rail Costs'!L32</f>
        <v>33.044833146696526</v>
      </c>
      <c r="AG32" s="4">
        <f>$B32+'Rail Costs'!M32</f>
        <v>34.131249720044792</v>
      </c>
      <c r="AH32" s="4">
        <f>$B32+'Rail Costs'!N32</f>
        <v>31.306566629339304</v>
      </c>
      <c r="AI32" s="4">
        <f>$B32+'Rail Costs'!O32</f>
        <v>31.523849944008958</v>
      </c>
      <c r="AJ32" s="4">
        <f>$B32+'Rail Costs'!P32</f>
        <v>32.175699888017917</v>
      </c>
      <c r="AK32" s="4" t="e">
        <f>(AVERAGEIFS([1]Spreads!$B$23:$B$1056,[1]Spreads!$Y$23:$Y$1056,BH32,[1]Spreads!$X$23:$X$1056,BI32)*1.03)+('Rail Costs'!X32*100/2204.622)</f>
        <v>#VALUE!</v>
      </c>
      <c r="AM32" s="4">
        <f>'Soybean Oil'!$L32-('Soybean Oil'!AE32*'Feedstock Conversions'!$B$17)-'Rail Costs'!Q32</f>
        <v>92.13197400694655</v>
      </c>
      <c r="AN32" s="4">
        <f>'Soybean Oil'!$L32-('Soybean Oil'!AF32*'Feedstock Conversions'!$B$17)-'Rail Costs'!R32</f>
        <v>84.388938046237584</v>
      </c>
      <c r="AO32" s="4">
        <f>'Soybean Oil'!$L32-('Soybean Oil'!AG32*'Feedstock Conversions'!$B$17)-'Rail Costs'!S32</f>
        <v>76.40875289246091</v>
      </c>
      <c r="AP32" s="4">
        <f>'Soybean Oil'!$L32-('Soybean Oil'!AH32*'Feedstock Conversions'!$B$17)-'Rail Costs'!T32</f>
        <v>97.196082000963358</v>
      </c>
      <c r="AQ32" s="4">
        <f>'Soybean Oil'!$L32-('Soybean Oil'!AI32*'Feedstock Conversions'!$B$17)-'Rail Costs'!U32</f>
        <v>95.712342493226672</v>
      </c>
      <c r="AR32" s="4">
        <f>'Soybean Oil'!$L32-('Soybean Oil'!AJ32*'Feedstock Conversions'!$B$17)-'Rail Costs'!V32</f>
        <v>89.976648905075365</v>
      </c>
      <c r="AS32" s="4" t="e">
        <f>'Soybean Oil'!$L32-('Soybean Oil'!AK32*'Feedstock Conversions'!$B$17)-'Rail Costs'!Y32</f>
        <v>#VALUE!</v>
      </c>
      <c r="AU32" s="4">
        <f>$T32-(AE32*'Feedstock Conversions'!$B$5)-'Rail Costs'!Q32</f>
        <v>230.13789061839103</v>
      </c>
      <c r="AV32" s="4">
        <f>$T32-(AF32*'Feedstock Conversions'!$B$5)-'Rail Costs'!R32</f>
        <v>222.39485465768209</v>
      </c>
      <c r="AW32" s="4">
        <f>$T32-(AG32*'Feedstock Conversions'!$B$5)-'Rail Costs'!S32</f>
        <v>214.4146695039054</v>
      </c>
      <c r="AX32" s="4">
        <f>$T32-(AH32*'Feedstock Conversions'!$B$5)-'Rail Costs'!T32</f>
        <v>235.20199861240783</v>
      </c>
      <c r="AY32" s="4">
        <f>$T32-(AI32*'Feedstock Conversions'!$B$5)-'Rail Costs'!U32</f>
        <v>233.71825910467115</v>
      </c>
      <c r="AZ32" s="4">
        <f>$T32-(AJ32*'Feedstock Conversions'!$B$5)-'Rail Costs'!V32</f>
        <v>227.98256551651986</v>
      </c>
      <c r="BA32" s="4" t="e">
        <f>$T32-(AK32*'Feedstock Conversions'!$B$5)-'Rail Costs'!Y32</f>
        <v>#VALUE!</v>
      </c>
      <c r="BH32">
        <f t="shared" si="1"/>
        <v>31</v>
      </c>
      <c r="BI32">
        <f t="shared" si="2"/>
        <v>2019</v>
      </c>
      <c r="BJ32">
        <f t="shared" si="3"/>
        <v>8</v>
      </c>
      <c r="BM32" s="4">
        <f>'Fuel Values'!G32-(E32)</f>
        <v>14.867502799552085</v>
      </c>
      <c r="BN32" s="4">
        <f>'Fuel Values'!H32-($AJ32*'Feedstock Conversions'!$B$5)</f>
        <v>29.682250839865617</v>
      </c>
      <c r="BO32" s="4">
        <f>'Fuel Values'!I32-($AI32*'Feedstock Conversions'!$B$17)</f>
        <v>41.071125419932798</v>
      </c>
      <c r="BP32" s="4">
        <f>'Fuel Values'!J32-($AH32*'Feedstock Conversions'!$B$17)</f>
        <v>36.20075027995523</v>
      </c>
      <c r="BQ32" s="4">
        <f>'Fuel Values'!K32-($AF32*'Feedstock Conversions'!$B$17)</f>
        <v>20.163751399776061</v>
      </c>
      <c r="BR32" s="4">
        <f>'Fuel Values'!L32-($AG32*'Feedstock Conversions'!$B$17)</f>
        <v>24.015627099664073</v>
      </c>
      <c r="BS32" s="4">
        <f t="shared" si="4"/>
        <v>30.296377379619287</v>
      </c>
    </row>
    <row r="33" spans="1:71" x14ac:dyDescent="0.2">
      <c r="A33" s="11">
        <v>43686</v>
      </c>
      <c r="B33" s="18">
        <v>31.155999999999999</v>
      </c>
      <c r="C33" s="18">
        <f>B33+'Rail Costs'!B33</f>
        <v>35.501666293393058</v>
      </c>
      <c r="E33" s="18">
        <f>C33*'Feedstock Conversions'!B$17</f>
        <v>266.26249720044791</v>
      </c>
      <c r="F33" s="18">
        <f>C33*'Feedstock Conversions'!B$5</f>
        <v>266.26249720044791</v>
      </c>
      <c r="H33" s="18">
        <f>'Fuel Values'!B33-'Soybean Oil'!I33-'Soybean Oil'!J33-'Soybean Oil'!K33</f>
        <v>65.122592610736802</v>
      </c>
      <c r="I33" s="18">
        <f>('LCFS Values'!$E$2-'Soybean Oil'!$AA$4)/1000000*'LCFS Values'!B33*'LCFS Values'!$G$2*100</f>
        <v>100.32740738926319</v>
      </c>
      <c r="J33" s="4">
        <f>'RIN Values'!C33</f>
        <v>70.050000000000011</v>
      </c>
      <c r="K33" s="4">
        <f>'Fixed Credits Value'!B33</f>
        <v>100</v>
      </c>
      <c r="L33" s="4">
        <f t="shared" si="5"/>
        <v>335.5</v>
      </c>
      <c r="M33" s="4">
        <f>L33/'Feedstock Conversions'!B$17</f>
        <v>44.733333333333334</v>
      </c>
      <c r="O33" s="4">
        <f>'Fuel Values'!C33*100</f>
        <v>182.36</v>
      </c>
      <c r="P33" s="18">
        <f>('LCFS Values'!$E$2-'Soybean Oil'!$AB$4)/1000000*'LCFS Values'!B33*'LCFS Values'!$G$2*100</f>
        <v>88.443213207611109</v>
      </c>
      <c r="Q33" s="4">
        <f>'RIN Values'!D33</f>
        <v>79.39</v>
      </c>
      <c r="R33" s="4">
        <f>'Fixed Credits Value'!B33</f>
        <v>100</v>
      </c>
      <c r="S33" s="4">
        <f>'Fixed Credits Value'!C33</f>
        <v>16</v>
      </c>
      <c r="T33" s="4">
        <f t="shared" si="7"/>
        <v>466.19321320761111</v>
      </c>
      <c r="U33" s="4">
        <f t="shared" si="6"/>
        <v>62.159095094348146</v>
      </c>
      <c r="W33" s="4">
        <f t="shared" si="0"/>
        <v>69.23750279955209</v>
      </c>
      <c r="X33" s="4">
        <f t="shared" si="8"/>
        <v>199.9307160071632</v>
      </c>
      <c r="AA33" s="23">
        <v>55.82</v>
      </c>
      <c r="AB33" s="23"/>
      <c r="AD33" s="11">
        <v>43686</v>
      </c>
      <c r="AE33" s="4">
        <f>B33+'Rail Costs'!K33</f>
        <v>32.242416573348265</v>
      </c>
      <c r="AF33" s="4">
        <f>$B33+'Rail Costs'!L33</f>
        <v>33.328833146696525</v>
      </c>
      <c r="AG33" s="4">
        <f>$B33+'Rail Costs'!M33</f>
        <v>34.415249720044791</v>
      </c>
      <c r="AH33" s="4">
        <f>$B33+'Rail Costs'!N33</f>
        <v>31.590566629339303</v>
      </c>
      <c r="AI33" s="4">
        <f>$B33+'Rail Costs'!O33</f>
        <v>31.807849944008957</v>
      </c>
      <c r="AJ33" s="4">
        <f>$B33+'Rail Costs'!P33</f>
        <v>32.459699888017916</v>
      </c>
      <c r="AK33" s="4" t="e">
        <f>(AVERAGEIFS([1]Spreads!$B$23:$B$1056,[1]Spreads!$Y$23:$Y$1056,BH33,[1]Spreads!$X$23:$X$1056,BI33)*1.03)+('Rail Costs'!X33*100/2204.622)</f>
        <v>#VALUE!</v>
      </c>
      <c r="AM33" s="4">
        <f>'Soybean Oil'!$L33-('Soybean Oil'!AE33*'Feedstock Conversions'!$B$17)-'Rail Costs'!Q33</f>
        <v>90.001974006946526</v>
      </c>
      <c r="AN33" s="4">
        <f>'Soybean Oil'!$L33-('Soybean Oil'!AF33*'Feedstock Conversions'!$B$17)-'Rail Costs'!R33</f>
        <v>82.258938046237589</v>
      </c>
      <c r="AO33" s="4">
        <f>'Soybean Oil'!$L33-('Soybean Oil'!AG33*'Feedstock Conversions'!$B$17)-'Rail Costs'!S33</f>
        <v>74.278752892460915</v>
      </c>
      <c r="AP33" s="4">
        <f>'Soybean Oil'!$L33-('Soybean Oil'!AH33*'Feedstock Conversions'!$B$17)-'Rail Costs'!T33</f>
        <v>95.066082000963362</v>
      </c>
      <c r="AQ33" s="4">
        <f>'Soybean Oil'!$L33-('Soybean Oil'!AI33*'Feedstock Conversions'!$B$17)-'Rail Costs'!U33</f>
        <v>93.582342493226705</v>
      </c>
      <c r="AR33" s="4">
        <f>'Soybean Oil'!$L33-('Soybean Oil'!AJ33*'Feedstock Conversions'!$B$17)-'Rail Costs'!V33</f>
        <v>87.846648905075369</v>
      </c>
      <c r="AS33" s="4" t="e">
        <f>'Soybean Oil'!$L33-('Soybean Oil'!AK33*'Feedstock Conversions'!$B$17)-'Rail Costs'!Y33</f>
        <v>#VALUE!</v>
      </c>
      <c r="AU33" s="4">
        <f>$T33-(AE33*'Feedstock Conversions'!$B$5)-'Rail Costs'!Q33</f>
        <v>220.69518721455762</v>
      </c>
      <c r="AV33" s="4">
        <f>$T33-(AF33*'Feedstock Conversions'!$B$5)-'Rail Costs'!R33</f>
        <v>212.95215125384871</v>
      </c>
      <c r="AW33" s="4">
        <f>$T33-(AG33*'Feedstock Conversions'!$B$5)-'Rail Costs'!S33</f>
        <v>204.97196610007202</v>
      </c>
      <c r="AX33" s="4">
        <f>$T33-(AH33*'Feedstock Conversions'!$B$5)-'Rail Costs'!T33</f>
        <v>225.75929520857446</v>
      </c>
      <c r="AY33" s="4">
        <f>$T33-(AI33*'Feedstock Conversions'!$B$5)-'Rail Costs'!U33</f>
        <v>224.2755557008378</v>
      </c>
      <c r="AZ33" s="4">
        <f>$T33-(AJ33*'Feedstock Conversions'!$B$5)-'Rail Costs'!V33</f>
        <v>218.53986211268648</v>
      </c>
      <c r="BA33" s="4" t="e">
        <f>$T33-(AK33*'Feedstock Conversions'!$B$5)-'Rail Costs'!Y33</f>
        <v>#VALUE!</v>
      </c>
      <c r="BH33">
        <f t="shared" si="1"/>
        <v>32</v>
      </c>
      <c r="BI33">
        <f t="shared" si="2"/>
        <v>2019</v>
      </c>
      <c r="BJ33">
        <f t="shared" si="3"/>
        <v>8</v>
      </c>
      <c r="BM33" s="4">
        <f>'Fuel Values'!G33-(E33)</f>
        <v>12.337502799552112</v>
      </c>
      <c r="BN33" s="4">
        <f>'Fuel Values'!H33-($AJ33*'Feedstock Conversions'!$B$5)</f>
        <v>26.952250839865599</v>
      </c>
      <c r="BO33" s="4">
        <f>'Fuel Values'!I33-($AI33*'Feedstock Conversions'!$B$17)</f>
        <v>37.941125419932831</v>
      </c>
      <c r="BP33" s="4">
        <f>'Fuel Values'!J33-($AH33*'Feedstock Conversions'!$B$17)</f>
        <v>33.470750279955212</v>
      </c>
      <c r="BQ33" s="4">
        <f>'Fuel Values'!K33-($AF33*'Feedstock Conversions'!$B$17)</f>
        <v>17.033751399776065</v>
      </c>
      <c r="BR33" s="4">
        <f>'Fuel Values'!L33-($AG33*'Feedstock Conversions'!$B$17)</f>
        <v>21.185627099664089</v>
      </c>
      <c r="BS33" s="4">
        <f t="shared" si="4"/>
        <v>31.296377379619258</v>
      </c>
    </row>
    <row r="34" spans="1:71" x14ac:dyDescent="0.2">
      <c r="A34" s="11">
        <v>43693</v>
      </c>
      <c r="B34" s="18">
        <v>32.130000000000003</v>
      </c>
      <c r="C34" s="18">
        <f>B34+'Rail Costs'!B34</f>
        <v>36.475666293393061</v>
      </c>
      <c r="E34" s="18">
        <f>C34*'Feedstock Conversions'!B$17</f>
        <v>273.56749720044797</v>
      </c>
      <c r="F34" s="18">
        <f>C34*'Feedstock Conversions'!B$5</f>
        <v>273.56749720044797</v>
      </c>
      <c r="H34" s="18">
        <f>'Fuel Values'!B34-'Soybean Oil'!I34-'Soybean Oil'!J34-'Soybean Oil'!K34</f>
        <v>74.978595181263131</v>
      </c>
      <c r="I34" s="18">
        <f>('LCFS Values'!$E$2-'Soybean Oil'!$AA$4)/1000000*'LCFS Values'!B34*'LCFS Values'!$G$2*100</f>
        <v>100.07140481873687</v>
      </c>
      <c r="J34" s="4">
        <f>'RIN Values'!C34</f>
        <v>63.449999999999996</v>
      </c>
      <c r="K34" s="4">
        <f>'Fixed Credits Value'!B34</f>
        <v>100</v>
      </c>
      <c r="L34" s="4">
        <f t="shared" si="5"/>
        <v>338.5</v>
      </c>
      <c r="M34" s="4">
        <f>L34/'Feedstock Conversions'!B$17</f>
        <v>45.133333333333333</v>
      </c>
      <c r="O34" s="4">
        <f>'Fuel Values'!C34*100</f>
        <v>184</v>
      </c>
      <c r="P34" s="18">
        <f>('LCFS Values'!$E$2-'Soybean Oil'!$AB$4)/1000000*'LCFS Values'!B34*'LCFS Values'!$G$2*100</f>
        <v>88.217535194833346</v>
      </c>
      <c r="Q34" s="4">
        <f>'RIN Values'!D34</f>
        <v>71.91</v>
      </c>
      <c r="R34" s="4">
        <f>'Fixed Credits Value'!B34</f>
        <v>100</v>
      </c>
      <c r="S34" s="4">
        <f>'Fixed Credits Value'!C34</f>
        <v>16</v>
      </c>
      <c r="T34" s="4">
        <f t="shared" si="7"/>
        <v>460.12753519483329</v>
      </c>
      <c r="U34" s="4">
        <f t="shared" si="6"/>
        <v>61.35033802597777</v>
      </c>
      <c r="W34" s="4">
        <f t="shared" si="0"/>
        <v>64.932502799552026</v>
      </c>
      <c r="X34" s="4">
        <f t="shared" si="8"/>
        <v>186.56003799438531</v>
      </c>
      <c r="AA34" s="23">
        <v>55</v>
      </c>
      <c r="AB34" s="23"/>
      <c r="AD34" s="11">
        <v>43693</v>
      </c>
      <c r="AE34" s="4">
        <f>B34+'Rail Costs'!K34</f>
        <v>33.216416573348269</v>
      </c>
      <c r="AF34" s="4">
        <f>$B34+'Rail Costs'!L34</f>
        <v>34.302833146696528</v>
      </c>
      <c r="AG34" s="4">
        <f>$B34+'Rail Costs'!M34</f>
        <v>35.389249720044795</v>
      </c>
      <c r="AH34" s="4">
        <f>$B34+'Rail Costs'!N34</f>
        <v>32.564566629339311</v>
      </c>
      <c r="AI34" s="4">
        <f>$B34+'Rail Costs'!O34</f>
        <v>32.781849944008961</v>
      </c>
      <c r="AJ34" s="4">
        <f>$B34+'Rail Costs'!P34</f>
        <v>33.433699888017919</v>
      </c>
      <c r="AK34" s="4" t="e">
        <f>(AVERAGEIFS([1]Spreads!$B$23:$B$1056,[1]Spreads!$Y$23:$Y$1056,BH34,[1]Spreads!$X$23:$X$1056,BI34)*1.03)+('Rail Costs'!X34*100/2204.622)</f>
        <v>#VALUE!</v>
      </c>
      <c r="AM34" s="4">
        <f>'Soybean Oil'!$L34-('Soybean Oil'!AE34*'Feedstock Conversions'!$B$17)-'Rail Costs'!Q34</f>
        <v>85.696974006946519</v>
      </c>
      <c r="AN34" s="4">
        <f>'Soybean Oil'!$L34-('Soybean Oil'!AF34*'Feedstock Conversions'!$B$17)-'Rail Costs'!R34</f>
        <v>77.953938046237582</v>
      </c>
      <c r="AO34" s="4">
        <f>'Soybean Oil'!$L34-('Soybean Oil'!AG34*'Feedstock Conversions'!$B$17)-'Rail Costs'!S34</f>
        <v>69.973752892460851</v>
      </c>
      <c r="AP34" s="4">
        <f>'Soybean Oil'!$L34-('Soybean Oil'!AH34*'Feedstock Conversions'!$B$17)-'Rail Costs'!T34</f>
        <v>90.761082000963299</v>
      </c>
      <c r="AQ34" s="4">
        <f>'Soybean Oil'!$L34-('Soybean Oil'!AI34*'Feedstock Conversions'!$B$17)-'Rail Costs'!U34</f>
        <v>89.277342493226669</v>
      </c>
      <c r="AR34" s="4">
        <f>'Soybean Oil'!$L34-('Soybean Oil'!AJ34*'Feedstock Conversions'!$B$17)-'Rail Costs'!V34</f>
        <v>83.541648905075363</v>
      </c>
      <c r="AS34" s="4" t="e">
        <f>'Soybean Oil'!$L34-('Soybean Oil'!AK34*'Feedstock Conversions'!$B$17)-'Rail Costs'!Y34</f>
        <v>#VALUE!</v>
      </c>
      <c r="AU34" s="4">
        <f>$T34-(AE34*'Feedstock Conversions'!$B$5)-'Rail Costs'!Q34</f>
        <v>207.32450920177979</v>
      </c>
      <c r="AV34" s="4">
        <f>$T34-(AF34*'Feedstock Conversions'!$B$5)-'Rail Costs'!R34</f>
        <v>199.58147324107088</v>
      </c>
      <c r="AW34" s="4">
        <f>$T34-(AG34*'Feedstock Conversions'!$B$5)-'Rail Costs'!S34</f>
        <v>191.60128808729414</v>
      </c>
      <c r="AX34" s="4">
        <f>$T34-(AH34*'Feedstock Conversions'!$B$5)-'Rail Costs'!T34</f>
        <v>212.38861719579657</v>
      </c>
      <c r="AY34" s="4">
        <f>$T34-(AI34*'Feedstock Conversions'!$B$5)-'Rail Costs'!U34</f>
        <v>210.90487768805994</v>
      </c>
      <c r="AZ34" s="4">
        <f>$T34-(AJ34*'Feedstock Conversions'!$B$5)-'Rail Costs'!V34</f>
        <v>205.16918409990865</v>
      </c>
      <c r="BA34" s="4" t="e">
        <f>$T34-(AK34*'Feedstock Conversions'!$B$5)-'Rail Costs'!Y34</f>
        <v>#VALUE!</v>
      </c>
      <c r="BH34">
        <f t="shared" si="1"/>
        <v>33</v>
      </c>
      <c r="BI34">
        <f t="shared" si="2"/>
        <v>2019</v>
      </c>
      <c r="BJ34">
        <f t="shared" si="3"/>
        <v>8</v>
      </c>
      <c r="BM34" s="4">
        <f>'Fuel Values'!G34-(E34)</f>
        <v>4.6325027995520145</v>
      </c>
      <c r="BN34" s="4">
        <f>'Fuel Values'!H34-($AJ34*'Feedstock Conversions'!$B$5)</f>
        <v>17.847250839865637</v>
      </c>
      <c r="BO34" s="4">
        <f>'Fuel Values'!I34-($AI34*'Feedstock Conversions'!$B$17)</f>
        <v>29.336125419932785</v>
      </c>
      <c r="BP34" s="4">
        <f>'Fuel Values'!J34-($AH34*'Feedstock Conversions'!$B$17)</f>
        <v>26.165750279955148</v>
      </c>
      <c r="BQ34" s="4">
        <f>'Fuel Values'!K34-($AF34*'Feedstock Conversions'!$B$17)</f>
        <v>8.7287513997760584</v>
      </c>
      <c r="BR34" s="4">
        <f>'Fuel Values'!L34-($AG34*'Feedstock Conversions'!$B$17)</f>
        <v>12.880627099664025</v>
      </c>
      <c r="BS34" s="4">
        <f t="shared" si="4"/>
        <v>35.596377379619241</v>
      </c>
    </row>
    <row r="35" spans="1:71" x14ac:dyDescent="0.2">
      <c r="A35" s="11">
        <v>43700</v>
      </c>
      <c r="B35" s="18">
        <v>31.815999999999999</v>
      </c>
      <c r="C35" s="18">
        <f>B35+'Rail Costs'!B35</f>
        <v>36.161666293393054</v>
      </c>
      <c r="E35" s="18">
        <f>C35*'Feedstock Conversions'!B$17</f>
        <v>271.2124972004479</v>
      </c>
      <c r="F35" s="18">
        <f>C35*'Feedstock Conversions'!B$5</f>
        <v>271.2124972004479</v>
      </c>
      <c r="H35" s="18">
        <f>'Fuel Values'!B35-'Soybean Oil'!I35-'Soybean Oil'!J35-'Soybean Oil'!K35</f>
        <v>70.777784127999979</v>
      </c>
      <c r="I35" s="18">
        <f>('LCFS Values'!$E$2-'Soybean Oil'!$AA$4)/1000000*'LCFS Values'!B35*'LCFS Values'!$G$2*100</f>
        <v>101.17221587200001</v>
      </c>
      <c r="J35" s="4">
        <f>'RIN Values'!C35</f>
        <v>68.550000000000011</v>
      </c>
      <c r="K35" s="4">
        <f>'Fixed Credits Value'!B35</f>
        <v>100</v>
      </c>
      <c r="L35" s="4">
        <f t="shared" si="5"/>
        <v>340.5</v>
      </c>
      <c r="M35" s="4">
        <f>L35/'Feedstock Conversions'!B$17</f>
        <v>45.4</v>
      </c>
      <c r="O35" s="4">
        <f>'Fuel Values'!C35*100</f>
        <v>185.03</v>
      </c>
      <c r="P35" s="18">
        <f>('LCFS Values'!$E$2-'Soybean Oil'!$AB$4)/1000000*'LCFS Values'!B35*'LCFS Values'!$G$2*100</f>
        <v>89.187950649777775</v>
      </c>
      <c r="Q35" s="4">
        <f>'RIN Values'!D35</f>
        <v>77.69</v>
      </c>
      <c r="R35" s="4">
        <f>'Fixed Credits Value'!B35</f>
        <v>100</v>
      </c>
      <c r="S35" s="4">
        <f>'Fixed Credits Value'!C35</f>
        <v>16</v>
      </c>
      <c r="T35" s="4">
        <f t="shared" si="7"/>
        <v>467.90795064977777</v>
      </c>
      <c r="U35" s="4">
        <f t="shared" si="6"/>
        <v>62.387726753303703</v>
      </c>
      <c r="W35" s="4">
        <f t="shared" si="0"/>
        <v>69.287502799552101</v>
      </c>
      <c r="X35" s="4">
        <f t="shared" si="8"/>
        <v>196.69545344932988</v>
      </c>
      <c r="AA35" s="23">
        <v>59.63</v>
      </c>
      <c r="AB35" s="23"/>
      <c r="AD35" s="11">
        <v>43700</v>
      </c>
      <c r="AE35" s="4">
        <f>B35+'Rail Costs'!K35</f>
        <v>32.902416573348262</v>
      </c>
      <c r="AF35" s="4">
        <f>$B35+'Rail Costs'!L35</f>
        <v>33.988833146696528</v>
      </c>
      <c r="AG35" s="4">
        <f>$B35+'Rail Costs'!M35</f>
        <v>35.075249720044795</v>
      </c>
      <c r="AH35" s="4">
        <f>$B35+'Rail Costs'!N35</f>
        <v>32.250566629339303</v>
      </c>
      <c r="AI35" s="4">
        <f>$B35+'Rail Costs'!O35</f>
        <v>32.467849944008961</v>
      </c>
      <c r="AJ35" s="4">
        <f>$B35+'Rail Costs'!P35</f>
        <v>33.119699888017919</v>
      </c>
      <c r="AK35" s="4" t="e">
        <f>(AVERAGEIFS([1]Spreads!$B$23:$B$1056,[1]Spreads!$Y$23:$Y$1056,BH35,[1]Spreads!$X$23:$X$1056,BI35)*1.03)+('Rail Costs'!X35*100/2204.622)</f>
        <v>#VALUE!</v>
      </c>
      <c r="AM35" s="4">
        <f>'Soybean Oil'!$L35-('Soybean Oil'!AE35*'Feedstock Conversions'!$B$17)-'Rail Costs'!Q35</f>
        <v>90.051974006946566</v>
      </c>
      <c r="AN35" s="4">
        <f>'Soybean Oil'!$L35-('Soybean Oil'!AF35*'Feedstock Conversions'!$B$17)-'Rail Costs'!R35</f>
        <v>82.308938046237571</v>
      </c>
      <c r="AO35" s="4">
        <f>'Soybean Oil'!$L35-('Soybean Oil'!AG35*'Feedstock Conversions'!$B$17)-'Rail Costs'!S35</f>
        <v>74.328752892460869</v>
      </c>
      <c r="AP35" s="4">
        <f>'Soybean Oil'!$L35-('Soybean Oil'!AH35*'Feedstock Conversions'!$B$17)-'Rail Costs'!T35</f>
        <v>95.116082000963345</v>
      </c>
      <c r="AQ35" s="4">
        <f>'Soybean Oil'!$L35-('Soybean Oil'!AI35*'Feedstock Conversions'!$B$17)-'Rail Costs'!U35</f>
        <v>93.632342493226659</v>
      </c>
      <c r="AR35" s="4">
        <f>'Soybean Oil'!$L35-('Soybean Oil'!AJ35*'Feedstock Conversions'!$B$17)-'Rail Costs'!V35</f>
        <v>87.896648905075352</v>
      </c>
      <c r="AS35" s="4" t="e">
        <f>'Soybean Oil'!$L35-('Soybean Oil'!AK35*'Feedstock Conversions'!$B$17)-'Rail Costs'!Y35</f>
        <v>#VALUE!</v>
      </c>
      <c r="AU35" s="4">
        <f>$T35-(AE35*'Feedstock Conversions'!$B$5)-'Rail Costs'!Q35</f>
        <v>217.45992465672433</v>
      </c>
      <c r="AV35" s="4">
        <f>$T35-(AF35*'Feedstock Conversions'!$B$5)-'Rail Costs'!R35</f>
        <v>209.71688869601536</v>
      </c>
      <c r="AW35" s="4">
        <f>$T35-(AG35*'Feedstock Conversions'!$B$5)-'Rail Costs'!S35</f>
        <v>201.73670354223864</v>
      </c>
      <c r="AX35" s="4">
        <f>$T35-(AH35*'Feedstock Conversions'!$B$5)-'Rail Costs'!T35</f>
        <v>222.52403265074111</v>
      </c>
      <c r="AY35" s="4">
        <f>$T35-(AI35*'Feedstock Conversions'!$B$5)-'Rail Costs'!U35</f>
        <v>221.04029314300442</v>
      </c>
      <c r="AZ35" s="4">
        <f>$T35-(AJ35*'Feedstock Conversions'!$B$5)-'Rail Costs'!V35</f>
        <v>215.30459955485313</v>
      </c>
      <c r="BA35" s="4" t="e">
        <f>$T35-(AK35*'Feedstock Conversions'!$B$5)-'Rail Costs'!Y35</f>
        <v>#VALUE!</v>
      </c>
      <c r="BH35">
        <f t="shared" si="1"/>
        <v>34</v>
      </c>
      <c r="BI35">
        <f t="shared" si="2"/>
        <v>2019</v>
      </c>
      <c r="BJ35">
        <f t="shared" si="3"/>
        <v>8</v>
      </c>
      <c r="BM35" s="4">
        <f>'Fuel Values'!G35-(E35)</f>
        <v>7.7875027995521009</v>
      </c>
      <c r="BN35" s="4">
        <f>'Fuel Values'!H35-($AJ35*'Feedstock Conversions'!$B$5)</f>
        <v>21.002250839865582</v>
      </c>
      <c r="BO35" s="4">
        <f>'Fuel Values'!I35-($AI35*'Feedstock Conversions'!$B$17)</f>
        <v>33.691125419932774</v>
      </c>
      <c r="BP35" s="4">
        <f>'Fuel Values'!J35-($AH35*'Feedstock Conversions'!$B$17)</f>
        <v>31.320750279955206</v>
      </c>
      <c r="BQ35" s="4">
        <f>'Fuel Values'!K35-($AF35*'Feedstock Conversions'!$B$17)</f>
        <v>13.083751399776048</v>
      </c>
      <c r="BR35" s="4">
        <f>'Fuel Values'!L35-($AG35*'Feedstock Conversions'!$B$17)</f>
        <v>16.435627099664032</v>
      </c>
      <c r="BS35" s="4">
        <f t="shared" si="4"/>
        <v>35.596377379619327</v>
      </c>
    </row>
    <row r="36" spans="1:71" x14ac:dyDescent="0.2">
      <c r="A36" s="11">
        <v>43707</v>
      </c>
      <c r="B36" s="18">
        <v>31.265999999999998</v>
      </c>
      <c r="C36" s="18">
        <f>B36+'Rail Costs'!B36</f>
        <v>35.611666293393057</v>
      </c>
      <c r="E36" s="18">
        <f>C36*'Feedstock Conversions'!B$17</f>
        <v>267.08749720044796</v>
      </c>
      <c r="F36" s="18">
        <f>C36*'Feedstock Conversions'!B$5</f>
        <v>267.08749720044796</v>
      </c>
      <c r="H36" s="18">
        <f>'Fuel Values'!B36-'Soybean Oil'!I36-'Soybean Oil'!J36-'Soybean Oil'!K36</f>
        <v>67.458575902315772</v>
      </c>
      <c r="I36" s="18">
        <f>('LCFS Values'!$E$2-'Soybean Oil'!$AA$4)/1000000*'LCFS Values'!B36*'LCFS Values'!$G$2*100</f>
        <v>101.99142409768423</v>
      </c>
      <c r="J36" s="4">
        <f>'RIN Values'!C36</f>
        <v>71.25</v>
      </c>
      <c r="K36" s="4">
        <f>'Fixed Credits Value'!B36</f>
        <v>100</v>
      </c>
      <c r="L36" s="4">
        <f t="shared" si="5"/>
        <v>340.7</v>
      </c>
      <c r="M36" s="4">
        <f>L36/'Feedstock Conversions'!B$17</f>
        <v>45.426666666666662</v>
      </c>
      <c r="O36" s="4">
        <f>'Fuel Values'!C36*100</f>
        <v>184.03</v>
      </c>
      <c r="P36" s="18">
        <f>('LCFS Values'!$E$2-'Soybean Oil'!$AB$4)/1000000*'LCFS Values'!B36*'LCFS Values'!$G$2*100</f>
        <v>89.910120290666683</v>
      </c>
      <c r="Q36" s="4">
        <f>'RIN Values'!D36</f>
        <v>80.75</v>
      </c>
      <c r="R36" s="4">
        <f>'Fixed Credits Value'!B36</f>
        <v>100</v>
      </c>
      <c r="S36" s="4">
        <f>'Fixed Credits Value'!C36</f>
        <v>16</v>
      </c>
      <c r="T36" s="4">
        <f t="shared" si="7"/>
        <v>470.6901202906667</v>
      </c>
      <c r="U36" s="4">
        <f t="shared" si="6"/>
        <v>62.758682705422224</v>
      </c>
      <c r="W36" s="4">
        <f t="shared" si="0"/>
        <v>73.612502799552033</v>
      </c>
      <c r="X36" s="4">
        <f t="shared" si="8"/>
        <v>203.60262309021874</v>
      </c>
      <c r="AA36" s="23">
        <v>58</v>
      </c>
      <c r="AB36" s="23"/>
      <c r="AD36" s="11">
        <v>43707</v>
      </c>
      <c r="AE36" s="4">
        <f>B36+'Rail Costs'!K36</f>
        <v>32.352416573348265</v>
      </c>
      <c r="AF36" s="4">
        <f>$B36+'Rail Costs'!L36</f>
        <v>33.438833146696524</v>
      </c>
      <c r="AG36" s="4">
        <f>$B36+'Rail Costs'!M36</f>
        <v>34.525249720044791</v>
      </c>
      <c r="AH36" s="4">
        <f>$B36+'Rail Costs'!N36</f>
        <v>31.700566629339303</v>
      </c>
      <c r="AI36" s="4">
        <f>$B36+'Rail Costs'!O36</f>
        <v>31.917849944008957</v>
      </c>
      <c r="AJ36" s="4">
        <f>$B36+'Rail Costs'!P36</f>
        <v>32.569699888017915</v>
      </c>
      <c r="AK36" s="4" t="e">
        <f>(AVERAGEIFS([1]Spreads!$B$23:$B$1056,[1]Spreads!$Y$23:$Y$1056,BH36,[1]Spreads!$X$23:$X$1056,BI36)*1.03)+('Rail Costs'!X36*100/2204.622)</f>
        <v>#VALUE!</v>
      </c>
      <c r="AM36" s="4">
        <f>'Soybean Oil'!$L36-('Soybean Oil'!AE36*'Feedstock Conversions'!$B$17)-'Rail Costs'!Q36</f>
        <v>94.376974006946526</v>
      </c>
      <c r="AN36" s="4">
        <f>'Soybean Oil'!$L36-('Soybean Oil'!AF36*'Feedstock Conversions'!$B$17)-'Rail Costs'!R36</f>
        <v>86.633938046237589</v>
      </c>
      <c r="AO36" s="4">
        <f>'Soybean Oil'!$L36-('Soybean Oil'!AG36*'Feedstock Conversions'!$B$17)-'Rail Costs'!S36</f>
        <v>78.653752892460915</v>
      </c>
      <c r="AP36" s="4">
        <f>'Soybean Oil'!$L36-('Soybean Oil'!AH36*'Feedstock Conversions'!$B$17)-'Rail Costs'!T36</f>
        <v>99.441082000963334</v>
      </c>
      <c r="AQ36" s="4">
        <f>'Soybean Oil'!$L36-('Soybean Oil'!AI36*'Feedstock Conversions'!$B$17)-'Rail Costs'!U36</f>
        <v>97.957342493226676</v>
      </c>
      <c r="AR36" s="4">
        <f>'Soybean Oil'!$L36-('Soybean Oil'!AJ36*'Feedstock Conversions'!$B$17)-'Rail Costs'!V36</f>
        <v>92.221648905075369</v>
      </c>
      <c r="AS36" s="4" t="e">
        <f>'Soybean Oil'!$L36-('Soybean Oil'!AK36*'Feedstock Conversions'!$B$17)-'Rail Costs'!Y36</f>
        <v>#VALUE!</v>
      </c>
      <c r="AU36" s="4">
        <f>$T36-(AE36*'Feedstock Conversions'!$B$5)-'Rail Costs'!Q36</f>
        <v>224.36709429761322</v>
      </c>
      <c r="AV36" s="4">
        <f>$T36-(AF36*'Feedstock Conversions'!$B$5)-'Rail Costs'!R36</f>
        <v>216.62405833690431</v>
      </c>
      <c r="AW36" s="4">
        <f>$T36-(AG36*'Feedstock Conversions'!$B$5)-'Rail Costs'!S36</f>
        <v>208.64387318312762</v>
      </c>
      <c r="AX36" s="4">
        <f>$T36-(AH36*'Feedstock Conversions'!$B$5)-'Rail Costs'!T36</f>
        <v>229.43120229163003</v>
      </c>
      <c r="AY36" s="4">
        <f>$T36-(AI36*'Feedstock Conversions'!$B$5)-'Rail Costs'!U36</f>
        <v>227.94746278389337</v>
      </c>
      <c r="AZ36" s="4">
        <f>$T36-(AJ36*'Feedstock Conversions'!$B$5)-'Rail Costs'!V36</f>
        <v>222.21176919574208</v>
      </c>
      <c r="BA36" s="4" t="e">
        <f>$T36-(AK36*'Feedstock Conversions'!$B$5)-'Rail Costs'!Y36</f>
        <v>#VALUE!</v>
      </c>
      <c r="BH36">
        <f t="shared" si="1"/>
        <v>35</v>
      </c>
      <c r="BI36">
        <f t="shared" si="2"/>
        <v>2019</v>
      </c>
      <c r="BJ36">
        <f t="shared" si="3"/>
        <v>8</v>
      </c>
      <c r="BM36" s="4">
        <f>'Fuel Values'!G36-(E36)</f>
        <v>11.912502799552044</v>
      </c>
      <c r="BN36" s="4">
        <f>'Fuel Values'!H36-($AJ36*'Feedstock Conversions'!$B$5)</f>
        <v>24.927250839865621</v>
      </c>
      <c r="BO36" s="4">
        <f>'Fuel Values'!I36-($AI36*'Feedstock Conversions'!$B$17)</f>
        <v>35.916125419932825</v>
      </c>
      <c r="BP36" s="4">
        <f>'Fuel Values'!J36-($AH36*'Feedstock Conversions'!$B$17)</f>
        <v>35.245750279955217</v>
      </c>
      <c r="BQ36" s="4">
        <f>'Fuel Values'!K36-($AF36*'Feedstock Conversions'!$B$17)</f>
        <v>15.008751399776088</v>
      </c>
      <c r="BR36" s="4">
        <f>'Fuel Values'!L36-($AG36*'Feedstock Conversions'!$B$17)</f>
        <v>18.760627099664077</v>
      </c>
      <c r="BS36" s="4">
        <f t="shared" si="4"/>
        <v>37.696377379619207</v>
      </c>
    </row>
    <row r="37" spans="1:71" x14ac:dyDescent="0.2">
      <c r="A37" s="11">
        <v>43714</v>
      </c>
      <c r="B37" s="18">
        <v>31.574999999999999</v>
      </c>
      <c r="C37" s="18">
        <f>B37+'Rail Costs'!B37</f>
        <v>35.920666293393055</v>
      </c>
      <c r="E37" s="18">
        <f>C37*'Feedstock Conversions'!B$17</f>
        <v>269.40499720044789</v>
      </c>
      <c r="F37" s="18">
        <f>C37*'Feedstock Conversions'!B$5</f>
        <v>269.40499720044789</v>
      </c>
      <c r="H37" s="18">
        <f>'Fuel Values'!B37-'Soybean Oil'!I37-'Soybean Oil'!J37-'Soybean Oil'!K37</f>
        <v>68.363978215789473</v>
      </c>
      <c r="I37" s="18">
        <f>('LCFS Values'!$E$2-'Soybean Oil'!$AA$4)/1000000*'LCFS Values'!B37*'LCFS Values'!$G$2*100</f>
        <v>101.76102178421054</v>
      </c>
      <c r="J37" s="4">
        <f>'RIN Values'!C37</f>
        <v>70.875</v>
      </c>
      <c r="K37" s="4">
        <f>'Fixed Credits Value'!B37</f>
        <v>100</v>
      </c>
      <c r="L37" s="4">
        <f t="shared" si="5"/>
        <v>341</v>
      </c>
      <c r="M37" s="4">
        <f>L37/'Feedstock Conversions'!B$17</f>
        <v>45.466666666666669</v>
      </c>
      <c r="O37" s="4">
        <f>'Fuel Values'!C37*100</f>
        <v>187.51</v>
      </c>
      <c r="P37" s="18">
        <f>('LCFS Values'!$E$2-'Soybean Oil'!$AB$4)/1000000*'LCFS Values'!B37*'LCFS Values'!$G$2*100</f>
        <v>89.707010079166679</v>
      </c>
      <c r="Q37" s="4">
        <f>'RIN Values'!D37</f>
        <v>80.325000000000003</v>
      </c>
      <c r="R37" s="4">
        <f>'Fixed Credits Value'!B37</f>
        <v>100</v>
      </c>
      <c r="S37" s="4">
        <f>'Fixed Credits Value'!C37</f>
        <v>16</v>
      </c>
      <c r="T37" s="4">
        <f t="shared" si="7"/>
        <v>473.54201007916669</v>
      </c>
      <c r="U37" s="4">
        <f t="shared" si="6"/>
        <v>63.138934677222224</v>
      </c>
      <c r="W37" s="4">
        <f t="shared" si="0"/>
        <v>71.595002799552105</v>
      </c>
      <c r="X37" s="4">
        <f t="shared" si="8"/>
        <v>204.13701287871879</v>
      </c>
      <c r="AA37" s="23">
        <v>58.3</v>
      </c>
      <c r="AB37" s="23"/>
      <c r="AD37" s="11">
        <v>43714</v>
      </c>
      <c r="AE37" s="4">
        <f>B37+'Rail Costs'!K37</f>
        <v>32.661416573348262</v>
      </c>
      <c r="AF37" s="4">
        <f>$B37+'Rail Costs'!L37</f>
        <v>33.747833146696529</v>
      </c>
      <c r="AG37" s="4">
        <f>$B37+'Rail Costs'!M37</f>
        <v>34.834249720044795</v>
      </c>
      <c r="AH37" s="4">
        <f>$B37+'Rail Costs'!N37</f>
        <v>32.009566629339304</v>
      </c>
      <c r="AI37" s="4">
        <f>$B37+'Rail Costs'!O37</f>
        <v>32.226849944008961</v>
      </c>
      <c r="AJ37" s="4">
        <f>$B37+'Rail Costs'!P37</f>
        <v>32.87869988801792</v>
      </c>
      <c r="AK37" s="4" t="e">
        <f>(AVERAGEIFS([1]Spreads!$B$23:$B$1056,[1]Spreads!$Y$23:$Y$1056,BH37,[1]Spreads!$X$23:$X$1056,BI37)*1.03)+('Rail Costs'!X37*100/2204.622)</f>
        <v>#VALUE!</v>
      </c>
      <c r="AM37" s="4">
        <f>'Soybean Oil'!$L37-('Soybean Oil'!AE37*'Feedstock Conversions'!$B$17)-'Rail Costs'!Q37</f>
        <v>92.35947400694657</v>
      </c>
      <c r="AN37" s="4">
        <f>'Soybean Oil'!$L37-('Soybean Oil'!AF37*'Feedstock Conversions'!$B$17)-'Rail Costs'!R37</f>
        <v>84.616438046237548</v>
      </c>
      <c r="AO37" s="4">
        <f>'Soybean Oil'!$L37-('Soybean Oil'!AG37*'Feedstock Conversions'!$B$17)-'Rail Costs'!S37</f>
        <v>76.636252892460874</v>
      </c>
      <c r="AP37" s="4">
        <f>'Soybean Oil'!$L37-('Soybean Oil'!AH37*'Feedstock Conversions'!$B$17)-'Rail Costs'!T37</f>
        <v>97.42358200096335</v>
      </c>
      <c r="AQ37" s="4">
        <f>'Soybean Oil'!$L37-('Soybean Oil'!AI37*'Feedstock Conversions'!$B$17)-'Rail Costs'!U37</f>
        <v>95.939842493226664</v>
      </c>
      <c r="AR37" s="4">
        <f>'Soybean Oil'!$L37-('Soybean Oil'!AJ37*'Feedstock Conversions'!$B$17)-'Rail Costs'!V37</f>
        <v>90.204148905075357</v>
      </c>
      <c r="AS37" s="4" t="e">
        <f>'Soybean Oil'!$L37-('Soybean Oil'!AK37*'Feedstock Conversions'!$B$17)-'Rail Costs'!Y37</f>
        <v>#VALUE!</v>
      </c>
      <c r="AU37" s="4">
        <f>$T37-(AE37*'Feedstock Conversions'!$B$5)-'Rail Costs'!Q37</f>
        <v>224.90148408611324</v>
      </c>
      <c r="AV37" s="4">
        <f>$T37-(AF37*'Feedstock Conversions'!$B$5)-'Rail Costs'!R37</f>
        <v>217.15844812540425</v>
      </c>
      <c r="AW37" s="4">
        <f>$T37-(AG37*'Feedstock Conversions'!$B$5)-'Rail Costs'!S37</f>
        <v>209.17826297162756</v>
      </c>
      <c r="AX37" s="4">
        <f>$T37-(AH37*'Feedstock Conversions'!$B$5)-'Rail Costs'!T37</f>
        <v>229.96559208013002</v>
      </c>
      <c r="AY37" s="4">
        <f>$T37-(AI37*'Feedstock Conversions'!$B$5)-'Rail Costs'!U37</f>
        <v>228.48185257239334</v>
      </c>
      <c r="AZ37" s="4">
        <f>$T37-(AJ37*'Feedstock Conversions'!$B$5)-'Rail Costs'!V37</f>
        <v>222.74615898424204</v>
      </c>
      <c r="BA37" s="4" t="e">
        <f>$T37-(AK37*'Feedstock Conversions'!$B$5)-'Rail Costs'!Y37</f>
        <v>#VALUE!</v>
      </c>
      <c r="BH37">
        <f t="shared" si="1"/>
        <v>36</v>
      </c>
      <c r="BI37">
        <f t="shared" si="2"/>
        <v>2019</v>
      </c>
      <c r="BJ37">
        <f t="shared" si="3"/>
        <v>9</v>
      </c>
      <c r="BM37" s="4">
        <f>'Fuel Values'!G37-(E37)</f>
        <v>9.5950027995521054</v>
      </c>
      <c r="BN37" s="4">
        <f>'Fuel Values'!H37-($AJ37*'Feedstock Conversions'!$B$5)</f>
        <v>21.409750839865609</v>
      </c>
      <c r="BO37" s="4">
        <f>'Fuel Values'!I37-($AI37*'Feedstock Conversions'!$B$17)</f>
        <v>30.29862541993279</v>
      </c>
      <c r="BP37" s="4">
        <f>'Fuel Values'!J37-($AH37*'Feedstock Conversions'!$B$17)</f>
        <v>29.928250279955222</v>
      </c>
      <c r="BQ37" s="4">
        <f>'Fuel Values'!K37-($AF37*'Feedstock Conversions'!$B$17)</f>
        <v>8.7662513997760243</v>
      </c>
      <c r="BR37" s="4">
        <f>'Fuel Values'!L37-($AG37*'Feedstock Conversions'!$B$17)</f>
        <v>13.743127099664036</v>
      </c>
      <c r="BS37" s="4">
        <f t="shared" si="4"/>
        <v>41.296377379619315</v>
      </c>
    </row>
    <row r="38" spans="1:71" x14ac:dyDescent="0.2">
      <c r="A38" s="11">
        <v>43721</v>
      </c>
      <c r="B38" s="18">
        <v>31.611999999999998</v>
      </c>
      <c r="C38" s="18">
        <f>B38+'Rail Costs'!B38</f>
        <v>35.957666293393054</v>
      </c>
      <c r="E38" s="18">
        <f>C38*'Feedstock Conversions'!B$17</f>
        <v>269.68249720044793</v>
      </c>
      <c r="F38" s="18">
        <f>C38*'Feedstock Conversions'!B$5</f>
        <v>269.68249720044793</v>
      </c>
      <c r="H38" s="18">
        <f>'Fuel Values'!B38-'Soybean Oil'!I38-'Soybean Oil'!J38-'Soybean Oil'!K38</f>
        <v>69.423371532421044</v>
      </c>
      <c r="I38" s="18">
        <f>('LCFS Values'!$E$2-'Soybean Oil'!$AA$4)/1000000*'LCFS Values'!B38*'LCFS Values'!$G$2*100</f>
        <v>102.42662846757898</v>
      </c>
      <c r="J38" s="4">
        <f>'RIN Values'!C38</f>
        <v>70.949999999999989</v>
      </c>
      <c r="K38" s="4">
        <f>'Fixed Credits Value'!B38</f>
        <v>100</v>
      </c>
      <c r="L38" s="4">
        <f t="shared" si="5"/>
        <v>342.8</v>
      </c>
      <c r="M38" s="4">
        <f>L38/'Feedstock Conversions'!B$17</f>
        <v>45.706666666666671</v>
      </c>
      <c r="O38" s="4">
        <f>'Fuel Values'!C38*100</f>
        <v>190.95</v>
      </c>
      <c r="P38" s="18">
        <f>('LCFS Values'!$E$2-'Soybean Oil'!$AB$4)/1000000*'LCFS Values'!B38*'LCFS Values'!$G$2*100</f>
        <v>90.293772912388903</v>
      </c>
      <c r="Q38" s="4">
        <f>'RIN Values'!D38</f>
        <v>80.41</v>
      </c>
      <c r="R38" s="4">
        <f>'Fixed Credits Value'!B38</f>
        <v>100</v>
      </c>
      <c r="S38" s="4">
        <f>'Fixed Credits Value'!C38</f>
        <v>16</v>
      </c>
      <c r="T38" s="4">
        <f t="shared" si="7"/>
        <v>477.65377291238883</v>
      </c>
      <c r="U38" s="4">
        <f t="shared" si="6"/>
        <v>63.687169721651841</v>
      </c>
      <c r="W38" s="4">
        <f t="shared" si="0"/>
        <v>73.117502799552085</v>
      </c>
      <c r="X38" s="4">
        <f t="shared" si="8"/>
        <v>207.9712757119409</v>
      </c>
      <c r="AA38" s="23">
        <v>53.55</v>
      </c>
      <c r="AB38" s="23"/>
      <c r="AD38" s="11">
        <v>43721</v>
      </c>
      <c r="AE38" s="4">
        <f>B38+'Rail Costs'!K38</f>
        <v>32.698416573348261</v>
      </c>
      <c r="AF38" s="4">
        <f>$B38+'Rail Costs'!L38</f>
        <v>33.784833146696528</v>
      </c>
      <c r="AG38" s="4">
        <f>$B38+'Rail Costs'!M38</f>
        <v>34.871249720044794</v>
      </c>
      <c r="AH38" s="4">
        <f>$B38+'Rail Costs'!N38</f>
        <v>32.046566629339303</v>
      </c>
      <c r="AI38" s="4">
        <f>$B38+'Rail Costs'!O38</f>
        <v>32.26384994400896</v>
      </c>
      <c r="AJ38" s="4">
        <f>$B38+'Rail Costs'!P38</f>
        <v>32.915699888017919</v>
      </c>
      <c r="AK38" s="4" t="e">
        <f>(AVERAGEIFS([1]Spreads!$B$23:$B$1056,[1]Spreads!$Y$23:$Y$1056,BH38,[1]Spreads!$X$23:$X$1056,BI38)*1.03)+('Rail Costs'!X38*100/2204.622)</f>
        <v>#VALUE!</v>
      </c>
      <c r="AM38" s="4">
        <f>'Soybean Oil'!$L38-('Soybean Oil'!AE38*'Feedstock Conversions'!$B$17)-'Rail Costs'!Q38</f>
        <v>93.881974006946578</v>
      </c>
      <c r="AN38" s="4">
        <f>'Soybean Oil'!$L38-('Soybean Oil'!AF38*'Feedstock Conversions'!$B$17)-'Rail Costs'!R38</f>
        <v>86.138938046237584</v>
      </c>
      <c r="AO38" s="4">
        <f>'Soybean Oil'!$L38-('Soybean Oil'!AG38*'Feedstock Conversions'!$B$17)-'Rail Costs'!S38</f>
        <v>78.15875289246091</v>
      </c>
      <c r="AP38" s="4">
        <f>'Soybean Oil'!$L38-('Soybean Oil'!AH38*'Feedstock Conversions'!$B$17)-'Rail Costs'!T38</f>
        <v>98.946082000963358</v>
      </c>
      <c r="AQ38" s="4">
        <f>'Soybean Oil'!$L38-('Soybean Oil'!AI38*'Feedstock Conversions'!$B$17)-'Rail Costs'!U38</f>
        <v>97.462342493226672</v>
      </c>
      <c r="AR38" s="4">
        <f>'Soybean Oil'!$L38-('Soybean Oil'!AJ38*'Feedstock Conversions'!$B$17)-'Rail Costs'!V38</f>
        <v>91.726648905075365</v>
      </c>
      <c r="AS38" s="4" t="e">
        <f>'Soybean Oil'!$L38-('Soybean Oil'!AK38*'Feedstock Conversions'!$B$17)-'Rail Costs'!Y38</f>
        <v>#VALUE!</v>
      </c>
      <c r="AU38" s="4">
        <f>$T38-(AE38*'Feedstock Conversions'!$B$5)-'Rail Costs'!Q38</f>
        <v>228.73574691933538</v>
      </c>
      <c r="AV38" s="4">
        <f>$T38-(AF38*'Feedstock Conversions'!$B$5)-'Rail Costs'!R38</f>
        <v>220.99271095862642</v>
      </c>
      <c r="AW38" s="4">
        <f>$T38-(AG38*'Feedstock Conversions'!$B$5)-'Rail Costs'!S38</f>
        <v>213.01252580484973</v>
      </c>
      <c r="AX38" s="4">
        <f>$T38-(AH38*'Feedstock Conversions'!$B$5)-'Rail Costs'!T38</f>
        <v>233.79985491335216</v>
      </c>
      <c r="AY38" s="4">
        <f>$T38-(AI38*'Feedstock Conversions'!$B$5)-'Rail Costs'!U38</f>
        <v>232.31611540561548</v>
      </c>
      <c r="AZ38" s="4">
        <f>$T38-(AJ38*'Feedstock Conversions'!$B$5)-'Rail Costs'!V38</f>
        <v>226.58042181746418</v>
      </c>
      <c r="BA38" s="4" t="e">
        <f>$T38-(AK38*'Feedstock Conversions'!$B$5)-'Rail Costs'!Y38</f>
        <v>#VALUE!</v>
      </c>
      <c r="BH38">
        <f t="shared" si="1"/>
        <v>37</v>
      </c>
      <c r="BI38">
        <f t="shared" si="2"/>
        <v>2019</v>
      </c>
      <c r="BJ38">
        <f t="shared" si="3"/>
        <v>9</v>
      </c>
      <c r="BM38" s="4">
        <f>'Fuel Values'!G38-(E38)</f>
        <v>11.717502799552051</v>
      </c>
      <c r="BN38" s="4">
        <f>'Fuel Values'!H38-($AJ38*'Feedstock Conversions'!$B$5)</f>
        <v>22.032250839865583</v>
      </c>
      <c r="BO38" s="4">
        <f>'Fuel Values'!I38-($AI38*'Feedstock Conversions'!$B$17)</f>
        <v>30.921125419932764</v>
      </c>
      <c r="BP38" s="4">
        <f>'Fuel Values'!J38-($AH38*'Feedstock Conversions'!$B$17)</f>
        <v>29.350750279955207</v>
      </c>
      <c r="BQ38" s="4">
        <f>'Fuel Values'!K38-($AF38*'Feedstock Conversions'!$B$17)</f>
        <v>9.6137513997760493</v>
      </c>
      <c r="BR38" s="4">
        <f>'Fuel Values'!L38-($AG38*'Feedstock Conversions'!$B$17)</f>
        <v>15.865627099664039</v>
      </c>
      <c r="BS38" s="4">
        <f t="shared" si="4"/>
        <v>42.196377379619321</v>
      </c>
    </row>
    <row r="39" spans="1:71" x14ac:dyDescent="0.2">
      <c r="A39" s="11">
        <v>43728</v>
      </c>
      <c r="B39" s="18">
        <v>32.69</v>
      </c>
      <c r="C39" s="18">
        <f>B39+'Rail Costs'!B39</f>
        <v>37.035666293393056</v>
      </c>
      <c r="E39" s="18">
        <f>C39*'Feedstock Conversions'!B$17</f>
        <v>277.76749720044791</v>
      </c>
      <c r="F39" s="18">
        <f>C39*'Feedstock Conversions'!B$5</f>
        <v>277.76749720044791</v>
      </c>
      <c r="H39" s="18">
        <f>'Fuel Values'!B39-'Soybean Oil'!I39-'Soybean Oil'!J39-'Soybean Oil'!K39</f>
        <v>64.19777127536841</v>
      </c>
      <c r="I39" s="18">
        <f>('LCFS Values'!$E$2-'Soybean Oil'!$AA$4)/1000000*'LCFS Values'!B39*'LCFS Values'!$G$2*100</f>
        <v>102.4522287246316</v>
      </c>
      <c r="J39" s="4">
        <f>'RIN Values'!C39</f>
        <v>77.849999999999994</v>
      </c>
      <c r="K39" s="4">
        <f>'Fixed Credits Value'!B39</f>
        <v>100</v>
      </c>
      <c r="L39" s="4">
        <f t="shared" si="5"/>
        <v>344.5</v>
      </c>
      <c r="M39" s="4">
        <f>L39/'Feedstock Conversions'!B$17</f>
        <v>45.93333333333333</v>
      </c>
      <c r="O39" s="4">
        <f>'Fuel Values'!C39*100</f>
        <v>201.76</v>
      </c>
      <c r="P39" s="18">
        <f>('LCFS Values'!$E$2-'Soybean Oil'!$AB$4)/1000000*'LCFS Values'!B39*'LCFS Values'!$G$2*100</f>
        <v>90.316340713666676</v>
      </c>
      <c r="Q39" s="4">
        <f>'RIN Values'!D39</f>
        <v>88.22999999999999</v>
      </c>
      <c r="R39" s="4">
        <f>'Fixed Credits Value'!B39</f>
        <v>100</v>
      </c>
      <c r="S39" s="4">
        <f>'Fixed Credits Value'!C39</f>
        <v>16</v>
      </c>
      <c r="T39" s="4">
        <f t="shared" si="7"/>
        <v>496.30634071366671</v>
      </c>
      <c r="U39" s="4">
        <f t="shared" si="6"/>
        <v>66.174178761822233</v>
      </c>
      <c r="W39" s="4">
        <f t="shared" si="0"/>
        <v>66.732502799552094</v>
      </c>
      <c r="X39" s="4">
        <f t="shared" si="8"/>
        <v>218.53884351321881</v>
      </c>
      <c r="AA39" s="23">
        <v>54.06</v>
      </c>
      <c r="AB39" s="23"/>
      <c r="AD39" s="11">
        <v>43728</v>
      </c>
      <c r="AE39" s="4">
        <f>B39+'Rail Costs'!K39</f>
        <v>33.776416573348264</v>
      </c>
      <c r="AF39" s="4">
        <f>$B39+'Rail Costs'!L39</f>
        <v>34.862833146696524</v>
      </c>
      <c r="AG39" s="4">
        <f>$B39+'Rail Costs'!M39</f>
        <v>35.94924972004479</v>
      </c>
      <c r="AH39" s="4">
        <f>$B39+'Rail Costs'!N39</f>
        <v>33.124566629339306</v>
      </c>
      <c r="AI39" s="4">
        <f>$B39+'Rail Costs'!O39</f>
        <v>33.341849944008956</v>
      </c>
      <c r="AJ39" s="4">
        <f>$B39+'Rail Costs'!P39</f>
        <v>33.993699888017915</v>
      </c>
      <c r="AK39" s="4" t="e">
        <f>(AVERAGEIFS([1]Spreads!$B$23:$B$1056,[1]Spreads!$Y$23:$Y$1056,BH39,[1]Spreads!$X$23:$X$1056,BI39)*1.03)+('Rail Costs'!X39*100/2204.622)</f>
        <v>#VALUE!</v>
      </c>
      <c r="AM39" s="4">
        <f>'Soybean Oil'!$L39-('Soybean Oil'!AE39*'Feedstock Conversions'!$B$17)-'Rail Costs'!Q39</f>
        <v>87.496974006946559</v>
      </c>
      <c r="AN39" s="4">
        <f>'Soybean Oil'!$L39-('Soybean Oil'!AF39*'Feedstock Conversions'!$B$17)-'Rail Costs'!R39</f>
        <v>79.753938046237593</v>
      </c>
      <c r="AO39" s="4">
        <f>'Soybean Oil'!$L39-('Soybean Oil'!AG39*'Feedstock Conversions'!$B$17)-'Rail Costs'!S39</f>
        <v>71.773752892460919</v>
      </c>
      <c r="AP39" s="4">
        <f>'Soybean Oil'!$L39-('Soybean Oil'!AH39*'Feedstock Conversions'!$B$17)-'Rail Costs'!T39</f>
        <v>92.561082000963339</v>
      </c>
      <c r="AQ39" s="4">
        <f>'Soybean Oil'!$L39-('Soybean Oil'!AI39*'Feedstock Conversions'!$B$17)-'Rail Costs'!U39</f>
        <v>91.077342493226709</v>
      </c>
      <c r="AR39" s="4">
        <f>'Soybean Oil'!$L39-('Soybean Oil'!AJ39*'Feedstock Conversions'!$B$17)-'Rail Costs'!V39</f>
        <v>85.341648905075374</v>
      </c>
      <c r="AS39" s="4" t="e">
        <f>'Soybean Oil'!$L39-('Soybean Oil'!AK39*'Feedstock Conversions'!$B$17)-'Rail Costs'!Y39</f>
        <v>#VALUE!</v>
      </c>
      <c r="AU39" s="4">
        <f>$T39-(AE39*'Feedstock Conversions'!$B$5)-'Rail Costs'!Q39</f>
        <v>239.30331472061326</v>
      </c>
      <c r="AV39" s="4">
        <f>$T39-(AF39*'Feedstock Conversions'!$B$5)-'Rail Costs'!R39</f>
        <v>231.56027875990432</v>
      </c>
      <c r="AW39" s="4">
        <f>$T39-(AG39*'Feedstock Conversions'!$B$5)-'Rail Costs'!S39</f>
        <v>223.58009360612763</v>
      </c>
      <c r="AX39" s="4">
        <f>$T39-(AH39*'Feedstock Conversions'!$B$5)-'Rail Costs'!T39</f>
        <v>244.36742271463004</v>
      </c>
      <c r="AY39" s="4">
        <f>$T39-(AI39*'Feedstock Conversions'!$B$5)-'Rail Costs'!U39</f>
        <v>242.88368320689341</v>
      </c>
      <c r="AZ39" s="4">
        <f>$T39-(AJ39*'Feedstock Conversions'!$B$5)-'Rail Costs'!V39</f>
        <v>237.14798961874209</v>
      </c>
      <c r="BA39" s="4" t="e">
        <f>$T39-(AK39*'Feedstock Conversions'!$B$5)-'Rail Costs'!Y39</f>
        <v>#VALUE!</v>
      </c>
      <c r="BH39">
        <f t="shared" si="1"/>
        <v>38</v>
      </c>
      <c r="BI39">
        <f t="shared" si="2"/>
        <v>2019</v>
      </c>
      <c r="BJ39">
        <f t="shared" si="3"/>
        <v>9</v>
      </c>
      <c r="BM39" s="4">
        <f>'Fuel Values'!G39-(E39)</f>
        <v>5.2325027995520941</v>
      </c>
      <c r="BN39" s="4">
        <f>'Fuel Values'!H39-($AJ39*'Feedstock Conversions'!$B$5)</f>
        <v>16.547250839865626</v>
      </c>
      <c r="BO39" s="4">
        <f>'Fuel Values'!I39-($AI39*'Feedstock Conversions'!$B$17)</f>
        <v>24.536125419932858</v>
      </c>
      <c r="BP39" s="4">
        <f>'Fuel Values'!J39-($AH39*'Feedstock Conversions'!$B$17)</f>
        <v>22.065750279955211</v>
      </c>
      <c r="BQ39" s="4">
        <f>'Fuel Values'!K39-($AF39*'Feedstock Conversions'!$B$17)</f>
        <v>4.5287513997760698</v>
      </c>
      <c r="BR39" s="4">
        <f>'Fuel Values'!L39-($AG39*'Feedstock Conversions'!$B$17)</f>
        <v>10.380627099664082</v>
      </c>
      <c r="BS39" s="4">
        <f t="shared" si="4"/>
        <v>42.196377379619236</v>
      </c>
    </row>
    <row r="40" spans="1:71" x14ac:dyDescent="0.2">
      <c r="A40" s="11">
        <v>43735</v>
      </c>
      <c r="B40" s="18">
        <v>31.911999999999999</v>
      </c>
      <c r="C40" s="18">
        <f>B40+'Rail Costs'!B40</f>
        <v>36.257666293393058</v>
      </c>
      <c r="E40" s="18">
        <f>C40*'Feedstock Conversions'!B$17</f>
        <v>271.93249720044793</v>
      </c>
      <c r="F40" s="18">
        <f>C40*'Feedstock Conversions'!B$5</f>
        <v>271.93249720044793</v>
      </c>
      <c r="H40" s="18">
        <f>'Fuel Values'!B40-'Soybean Oil'!I40-'Soybean Oil'!J40-'Soybean Oil'!K40</f>
        <v>70.830274488526328</v>
      </c>
      <c r="I40" s="18">
        <f>('LCFS Values'!$E$2-'Soybean Oil'!$AA$4)/1000000*'LCFS Values'!B40*'LCFS Values'!$G$2*100</f>
        <v>102.13222551147369</v>
      </c>
      <c r="J40" s="4">
        <f>'RIN Values'!C40</f>
        <v>73.537499999999994</v>
      </c>
      <c r="K40" s="4">
        <f>'Fixed Credits Value'!B40</f>
        <v>100</v>
      </c>
      <c r="L40" s="4">
        <f t="shared" si="5"/>
        <v>346.5</v>
      </c>
      <c r="M40" s="4">
        <f>L40/'Feedstock Conversions'!B$17</f>
        <v>46.2</v>
      </c>
      <c r="O40" s="4">
        <f>'Fuel Values'!C40*100</f>
        <v>196.76</v>
      </c>
      <c r="P40" s="18">
        <f>('LCFS Values'!$E$2-'Soybean Oil'!$AB$4)/1000000*'LCFS Values'!B40*'LCFS Values'!$G$2*100</f>
        <v>90.034243197694465</v>
      </c>
      <c r="Q40" s="4">
        <f>'RIN Values'!D40</f>
        <v>83.342500000000001</v>
      </c>
      <c r="R40" s="4">
        <f>'Fixed Credits Value'!B40</f>
        <v>100</v>
      </c>
      <c r="S40" s="4">
        <f>'Fixed Credits Value'!C40</f>
        <v>16</v>
      </c>
      <c r="T40" s="4">
        <f t="shared" si="7"/>
        <v>486.1367431976945</v>
      </c>
      <c r="U40" s="4">
        <f t="shared" si="6"/>
        <v>64.818232426359273</v>
      </c>
      <c r="W40" s="4">
        <f t="shared" si="0"/>
        <v>74.567502799552074</v>
      </c>
      <c r="X40" s="4">
        <f t="shared" si="8"/>
        <v>214.20424599724657</v>
      </c>
      <c r="AA40" s="23">
        <v>53.32</v>
      </c>
      <c r="AB40" s="23"/>
      <c r="AD40" s="11">
        <v>43735</v>
      </c>
      <c r="AE40" s="4">
        <f>B40+'Rail Costs'!K40</f>
        <v>32.998416573348266</v>
      </c>
      <c r="AF40" s="4">
        <f>$B40+'Rail Costs'!L40</f>
        <v>34.084833146696525</v>
      </c>
      <c r="AG40" s="4">
        <f>$B40+'Rail Costs'!M40</f>
        <v>35.171249720044791</v>
      </c>
      <c r="AH40" s="4">
        <f>$B40+'Rail Costs'!N40</f>
        <v>32.346566629339307</v>
      </c>
      <c r="AI40" s="4">
        <f>$B40+'Rail Costs'!O40</f>
        <v>32.563849944008957</v>
      </c>
      <c r="AJ40" s="4">
        <f>$B40+'Rail Costs'!P40</f>
        <v>33.215699888017916</v>
      </c>
      <c r="AK40" s="4" t="e">
        <f>(AVERAGEIFS([1]Spreads!$B$23:$B$1056,[1]Spreads!$Y$23:$Y$1056,BH40,[1]Spreads!$X$23:$X$1056,BI40)*1.03)+('Rail Costs'!X40*100/2204.622)</f>
        <v>#VALUE!</v>
      </c>
      <c r="AM40" s="4">
        <f>'Soybean Oil'!$L40-('Soybean Oil'!AE40*'Feedstock Conversions'!$B$17)-'Rail Costs'!Q40</f>
        <v>95.331974006946538</v>
      </c>
      <c r="AN40" s="4">
        <f>'Soybean Oil'!$L40-('Soybean Oil'!AF40*'Feedstock Conversions'!$B$17)-'Rail Costs'!R40</f>
        <v>87.588938046237573</v>
      </c>
      <c r="AO40" s="4">
        <f>'Soybean Oil'!$L40-('Soybean Oil'!AG40*'Feedstock Conversions'!$B$17)-'Rail Costs'!S40</f>
        <v>79.608752892460899</v>
      </c>
      <c r="AP40" s="4">
        <f>'Soybean Oil'!$L40-('Soybean Oil'!AH40*'Feedstock Conversions'!$B$17)-'Rail Costs'!T40</f>
        <v>100.39608200096332</v>
      </c>
      <c r="AQ40" s="4">
        <f>'Soybean Oil'!$L40-('Soybean Oil'!AI40*'Feedstock Conversions'!$B$17)-'Rail Costs'!U40</f>
        <v>98.912342493226689</v>
      </c>
      <c r="AR40" s="4">
        <f>'Soybean Oil'!$L40-('Soybean Oil'!AJ40*'Feedstock Conversions'!$B$17)-'Rail Costs'!V40</f>
        <v>93.176648905075382</v>
      </c>
      <c r="AS40" s="4" t="e">
        <f>'Soybean Oil'!$L40-('Soybean Oil'!AK40*'Feedstock Conversions'!$B$17)-'Rail Costs'!Y40</f>
        <v>#VALUE!</v>
      </c>
      <c r="AU40" s="4">
        <f>$T40-(AE40*'Feedstock Conversions'!$B$5)-'Rail Costs'!Q40</f>
        <v>234.96871720464102</v>
      </c>
      <c r="AV40" s="4">
        <f>$T40-(AF40*'Feedstock Conversions'!$B$5)-'Rail Costs'!R40</f>
        <v>227.22568124393209</v>
      </c>
      <c r="AW40" s="4">
        <f>$T40-(AG40*'Feedstock Conversions'!$B$5)-'Rail Costs'!S40</f>
        <v>219.2454960901554</v>
      </c>
      <c r="AX40" s="4">
        <f>$T40-(AH40*'Feedstock Conversions'!$B$5)-'Rail Costs'!T40</f>
        <v>240.0328251986578</v>
      </c>
      <c r="AY40" s="4">
        <f>$T40-(AI40*'Feedstock Conversions'!$B$5)-'Rail Costs'!U40</f>
        <v>238.54908569092117</v>
      </c>
      <c r="AZ40" s="4">
        <f>$T40-(AJ40*'Feedstock Conversions'!$B$5)-'Rail Costs'!V40</f>
        <v>232.81339210276988</v>
      </c>
      <c r="BA40" s="4" t="e">
        <f>$T40-(AK40*'Feedstock Conversions'!$B$5)-'Rail Costs'!Y40</f>
        <v>#VALUE!</v>
      </c>
      <c r="BH40">
        <f t="shared" si="1"/>
        <v>39</v>
      </c>
      <c r="BI40">
        <f t="shared" si="2"/>
        <v>2019</v>
      </c>
      <c r="BJ40">
        <f t="shared" si="3"/>
        <v>9</v>
      </c>
      <c r="BM40" s="4">
        <f>'Fuel Values'!G40-(E40)</f>
        <v>8.0675027995520736</v>
      </c>
      <c r="BN40" s="4">
        <f>'Fuel Values'!H40-($AJ40*'Feedstock Conversions'!$B$5)</f>
        <v>30.382250839865634</v>
      </c>
      <c r="BO40" s="4">
        <f>'Fuel Values'!I40-($AI40*'Feedstock Conversions'!$B$17)</f>
        <v>33.571125419932827</v>
      </c>
      <c r="BP40" s="4">
        <f>'Fuel Values'!J40-($AH40*'Feedstock Conversions'!$B$17)</f>
        <v>31.300750279955167</v>
      </c>
      <c r="BQ40" s="4">
        <f>'Fuel Values'!K40-($AF40*'Feedstock Conversions'!$B$17)</f>
        <v>14.363751399776049</v>
      </c>
      <c r="BR40" s="4">
        <f>'Fuel Values'!L40-($AG40*'Feedstock Conversions'!$B$17)</f>
        <v>20.215627099664061</v>
      </c>
      <c r="BS40" s="4">
        <f t="shared" si="4"/>
        <v>40.996377379619247</v>
      </c>
    </row>
    <row r="41" spans="1:71" x14ac:dyDescent="0.2">
      <c r="A41" s="11">
        <v>43742</v>
      </c>
      <c r="B41" s="18">
        <v>32.286000000000001</v>
      </c>
      <c r="C41" s="18">
        <f>B41+'Rail Costs'!B41</f>
        <v>36.675809630459128</v>
      </c>
      <c r="E41" s="18">
        <f>C41*'Feedstock Conversions'!B$17</f>
        <v>275.06857222844349</v>
      </c>
      <c r="F41" s="18">
        <f>C41*'Feedstock Conversions'!B$5</f>
        <v>275.06857222844349</v>
      </c>
      <c r="H41" s="18">
        <f>'Fuel Values'!B41-'Soybean Oil'!I41-'Soybean Oil'!J41-'Soybean Oil'!K41</f>
        <v>57.331174874105272</v>
      </c>
      <c r="I41" s="18">
        <f>('LCFS Values'!$E$2-'Soybean Oil'!$AA$4)/1000000*'LCFS Values'!B41*'LCFS Values'!$G$2*100</f>
        <v>102.09382512589475</v>
      </c>
      <c r="J41" s="4">
        <f>'RIN Values'!C41</f>
        <v>81.675000000000011</v>
      </c>
      <c r="K41" s="4">
        <f>'Fixed Credits Value'!B41</f>
        <v>100</v>
      </c>
      <c r="L41" s="4">
        <f t="shared" si="5"/>
        <v>341.1</v>
      </c>
      <c r="M41" s="4">
        <f>L41/'Feedstock Conversions'!B$17</f>
        <v>45.480000000000004</v>
      </c>
      <c r="O41" s="4">
        <f>'Fuel Values'!C41*100</f>
        <v>189.95</v>
      </c>
      <c r="P41" s="18">
        <f>('LCFS Values'!$E$2-'Soybean Oil'!$AB$4)/1000000*'LCFS Values'!B41*'LCFS Values'!$G$2*100</f>
        <v>90.000391495777791</v>
      </c>
      <c r="Q41" s="4">
        <f>'RIN Values'!D41</f>
        <v>92.564999999999998</v>
      </c>
      <c r="R41" s="4">
        <f>'Fixed Credits Value'!B41</f>
        <v>100</v>
      </c>
      <c r="S41" s="4">
        <f>'Fixed Credits Value'!C41</f>
        <v>16</v>
      </c>
      <c r="T41" s="4">
        <f t="shared" si="7"/>
        <v>488.51539149577781</v>
      </c>
      <c r="U41" s="4">
        <f t="shared" si="6"/>
        <v>65.135385532770371</v>
      </c>
      <c r="W41" s="4">
        <f t="shared" si="0"/>
        <v>66.031427771556537</v>
      </c>
      <c r="X41" s="4">
        <f t="shared" si="8"/>
        <v>213.44681926733432</v>
      </c>
      <c r="AA41" s="23">
        <v>58.09</v>
      </c>
      <c r="AB41" s="23"/>
      <c r="AD41" s="11">
        <v>43742</v>
      </c>
      <c r="AE41" s="4">
        <f>B41+'Rail Costs'!K41</f>
        <v>33.383452407614783</v>
      </c>
      <c r="AF41" s="4">
        <f>$B41+'Rail Costs'!L41</f>
        <v>34.480904815229565</v>
      </c>
      <c r="AG41" s="4">
        <f>$B41+'Rail Costs'!M41</f>
        <v>35.578357222844346</v>
      </c>
      <c r="AH41" s="4">
        <f>$B41+'Rail Costs'!N41</f>
        <v>32.724980963045915</v>
      </c>
      <c r="AI41" s="4">
        <f>$B41+'Rail Costs'!O41</f>
        <v>32.944471444568869</v>
      </c>
      <c r="AJ41" s="4">
        <f>$B41+'Rail Costs'!P41</f>
        <v>33.602942889137736</v>
      </c>
      <c r="AK41" s="4" t="e">
        <f>(AVERAGEIFS([1]Spreads!$B$23:$B$1056,[1]Spreads!$Y$23:$Y$1056,BH41,[1]Spreads!$X$23:$X$1056,BI41)*1.03)+('Rail Costs'!X41*100/2204.622)</f>
        <v>#VALUE!</v>
      </c>
      <c r="AM41" s="4">
        <f>'Soybean Oil'!$L41-('Soybean Oil'!AE41*'Feedstock Conversions'!$B$17)-'Rail Costs'!Q41</f>
        <v>87.00682475871011</v>
      </c>
      <c r="AN41" s="4">
        <f>'Soybean Oil'!$L41-('Soybean Oil'!AF41*'Feedstock Conversions'!$B$17)-'Rail Costs'!R41</f>
        <v>79.185134933840445</v>
      </c>
      <c r="AO41" s="4">
        <f>'Soybean Oil'!$L41-('Soybean Oil'!AG41*'Feedstock Conversions'!$B$17)-'Rail Costs'!S41</f>
        <v>71.123886951187941</v>
      </c>
      <c r="AP41" s="4">
        <f>'Soybean Oil'!$L41-('Soybean Oil'!AH41*'Feedstock Conversions'!$B$17)-'Rail Costs'!T41</f>
        <v>92.122374030318497</v>
      </c>
      <c r="AQ41" s="4">
        <f>'Soybean Oil'!$L41-('Soybean Oil'!AI41*'Feedstock Conversions'!$B$17)-'Rail Costs'!U41</f>
        <v>90.623562676566479</v>
      </c>
      <c r="AR41" s="4">
        <f>'Soybean Oil'!$L41-('Soybean Oil'!AJ41*'Feedstock Conversions'!$B$17)-'Rail Costs'!V41</f>
        <v>84.829605835262413</v>
      </c>
      <c r="AS41" s="4" t="e">
        <f>'Soybean Oil'!$L41-('Soybean Oil'!AK41*'Feedstock Conversions'!$B$17)-'Rail Costs'!Y41</f>
        <v>#VALUE!</v>
      </c>
      <c r="AU41" s="4">
        <f>$T41-(AE41*'Feedstock Conversions'!$B$5)-'Rail Costs'!Q41</f>
        <v>234.42221625448789</v>
      </c>
      <c r="AV41" s="4">
        <f>$T41-(AF41*'Feedstock Conversions'!$B$5)-'Rail Costs'!R41</f>
        <v>226.60052642961821</v>
      </c>
      <c r="AW41" s="4">
        <f>$T41-(AG41*'Feedstock Conversions'!$B$5)-'Rail Costs'!S41</f>
        <v>218.53927844696574</v>
      </c>
      <c r="AX41" s="4">
        <f>$T41-(AH41*'Feedstock Conversions'!$B$5)-'Rail Costs'!T41</f>
        <v>239.53776552609628</v>
      </c>
      <c r="AY41" s="4">
        <f>$T41-(AI41*'Feedstock Conversions'!$B$5)-'Rail Costs'!U41</f>
        <v>238.03895417234426</v>
      </c>
      <c r="AZ41" s="4">
        <f>$T41-(AJ41*'Feedstock Conversions'!$B$5)-'Rail Costs'!V41</f>
        <v>232.2449973310402</v>
      </c>
      <c r="BA41" s="4" t="e">
        <f>$T41-(AK41*'Feedstock Conversions'!$B$5)-'Rail Costs'!Y41</f>
        <v>#VALUE!</v>
      </c>
      <c r="BH41">
        <f t="shared" si="1"/>
        <v>40</v>
      </c>
      <c r="BI41">
        <f t="shared" si="2"/>
        <v>2019</v>
      </c>
      <c r="BJ41">
        <f t="shared" si="3"/>
        <v>10</v>
      </c>
      <c r="BM41" s="4">
        <f>'Fuel Values'!G41-(E41)</f>
        <v>3.5314277715565368</v>
      </c>
      <c r="BN41" s="4">
        <f>'Fuel Values'!H41-($AJ41*'Feedstock Conversions'!$B$5)</f>
        <v>25.677928331466973</v>
      </c>
      <c r="BO41" s="4">
        <f>'Fuel Values'!I41-($AI41*'Feedstock Conversions'!$B$17)</f>
        <v>29.916464165733487</v>
      </c>
      <c r="BP41" s="4">
        <f>'Fuel Values'!J41-($AH41*'Feedstock Conversions'!$B$17)</f>
        <v>28.062642777155645</v>
      </c>
      <c r="BQ41" s="4">
        <f>'Fuel Values'!K41-($AF41*'Feedstock Conversions'!$B$17)</f>
        <v>10.193213885778277</v>
      </c>
      <c r="BR41" s="4">
        <f>'Fuel Values'!L41-($AG41*'Feedstock Conversions'!$B$17)</f>
        <v>17.162320828667418</v>
      </c>
      <c r="BS41" s="4">
        <f t="shared" si="4"/>
        <v>36.11496360582305</v>
      </c>
    </row>
    <row r="42" spans="1:71" x14ac:dyDescent="0.2">
      <c r="A42" s="11">
        <v>43749</v>
      </c>
      <c r="B42" s="18">
        <v>32.817999999999998</v>
      </c>
      <c r="C42" s="18">
        <f>B42+'Rail Costs'!B42</f>
        <v>37.207809630459124</v>
      </c>
      <c r="E42" s="18">
        <f>C42*'Feedstock Conversions'!B$17</f>
        <v>279.05857222844344</v>
      </c>
      <c r="F42" s="18">
        <f>C42*'Feedstock Conversions'!B$5</f>
        <v>279.05857222844344</v>
      </c>
      <c r="H42" s="18">
        <f>'Fuel Values'!B42-'Soybean Oil'!I42-'Soybean Oil'!J42-'Soybean Oil'!K42</f>
        <v>52.438167162526327</v>
      </c>
      <c r="I42" s="18">
        <f>('LCFS Values'!$E$2-'Soybean Oil'!$AA$4)/1000000*'LCFS Values'!B42*'LCFS Values'!$G$2*100</f>
        <v>102.8618328374737</v>
      </c>
      <c r="J42" s="4">
        <f>'RIN Values'!C42</f>
        <v>82.199999999999989</v>
      </c>
      <c r="K42" s="4">
        <f>'Fixed Credits Value'!B42</f>
        <v>100</v>
      </c>
      <c r="L42" s="4">
        <f t="shared" si="5"/>
        <v>337.5</v>
      </c>
      <c r="M42" s="4">
        <f>L42/'Feedstock Conversions'!B$17</f>
        <v>45</v>
      </c>
      <c r="O42" s="4">
        <f>'Fuel Values'!C42*100</f>
        <v>193.22</v>
      </c>
      <c r="P42" s="18">
        <f>('LCFS Values'!$E$2-'Soybean Oil'!$AB$4)/1000000*'LCFS Values'!B42*'LCFS Values'!$G$2*100</f>
        <v>90.677425534111123</v>
      </c>
      <c r="Q42" s="4">
        <f>'RIN Values'!D42</f>
        <v>93.16</v>
      </c>
      <c r="R42" s="4">
        <f>'Fixed Credits Value'!B42</f>
        <v>100</v>
      </c>
      <c r="S42" s="4">
        <f>'Fixed Credits Value'!C42</f>
        <v>16</v>
      </c>
      <c r="T42" s="4">
        <f t="shared" si="7"/>
        <v>493.05742553411108</v>
      </c>
      <c r="U42" s="4">
        <f t="shared" si="6"/>
        <v>65.74099007121481</v>
      </c>
      <c r="W42" s="4">
        <f t="shared" si="0"/>
        <v>58.441427771556562</v>
      </c>
      <c r="X42" s="4">
        <f t="shared" si="8"/>
        <v>213.99885330566764</v>
      </c>
      <c r="AA42" s="23">
        <v>63.92</v>
      </c>
      <c r="AB42" s="23"/>
      <c r="AD42" s="11">
        <v>43749</v>
      </c>
      <c r="AE42" s="4">
        <f>B42+'Rail Costs'!K42</f>
        <v>33.915452407614779</v>
      </c>
      <c r="AF42" s="4">
        <f>$B42+'Rail Costs'!L42</f>
        <v>35.012904815229561</v>
      </c>
      <c r="AG42" s="4">
        <f>$B42+'Rail Costs'!M42</f>
        <v>36.110357222844343</v>
      </c>
      <c r="AH42" s="4">
        <f>$B42+'Rail Costs'!N42</f>
        <v>33.256980963045912</v>
      </c>
      <c r="AI42" s="4">
        <f>$B42+'Rail Costs'!O42</f>
        <v>33.476471444568865</v>
      </c>
      <c r="AJ42" s="4">
        <f>$B42+'Rail Costs'!P42</f>
        <v>34.134942889137733</v>
      </c>
      <c r="AK42" s="4" t="e">
        <f>(AVERAGEIFS([1]Spreads!$B$23:$B$1056,[1]Spreads!$Y$23:$Y$1056,BH42,[1]Spreads!$X$23:$X$1056,BI42)*1.03)+('Rail Costs'!X42*100/2204.622)</f>
        <v>#VALUE!</v>
      </c>
      <c r="AM42" s="4">
        <f>'Soybean Oil'!$L42-('Soybean Oil'!AE42*'Feedstock Conversions'!$B$17)-'Rail Costs'!Q42</f>
        <v>79.416824758710135</v>
      </c>
      <c r="AN42" s="4">
        <f>'Soybean Oil'!$L42-('Soybean Oil'!AF42*'Feedstock Conversions'!$B$17)-'Rail Costs'!R42</f>
        <v>71.59513493384047</v>
      </c>
      <c r="AO42" s="4">
        <f>'Soybean Oil'!$L42-('Soybean Oil'!AG42*'Feedstock Conversions'!$B$17)-'Rail Costs'!S42</f>
        <v>63.53388695118791</v>
      </c>
      <c r="AP42" s="4">
        <f>'Soybean Oil'!$L42-('Soybean Oil'!AH42*'Feedstock Conversions'!$B$17)-'Rail Costs'!T42</f>
        <v>84.532374030318493</v>
      </c>
      <c r="AQ42" s="4">
        <f>'Soybean Oil'!$L42-('Soybean Oil'!AI42*'Feedstock Conversions'!$B$17)-'Rail Costs'!U42</f>
        <v>83.033562676566476</v>
      </c>
      <c r="AR42" s="4">
        <f>'Soybean Oil'!$L42-('Soybean Oil'!AJ42*'Feedstock Conversions'!$B$17)-'Rail Costs'!V42</f>
        <v>77.23960583526241</v>
      </c>
      <c r="AS42" s="4" t="e">
        <f>'Soybean Oil'!$L42-('Soybean Oil'!AK42*'Feedstock Conversions'!$B$17)-'Rail Costs'!Y42</f>
        <v>#VALUE!</v>
      </c>
      <c r="AU42" s="4">
        <f>$T42-(AE42*'Feedstock Conversions'!$B$5)-'Rail Costs'!Q42</f>
        <v>234.97425029282121</v>
      </c>
      <c r="AV42" s="4">
        <f>$T42-(AF42*'Feedstock Conversions'!$B$5)-'Rail Costs'!R42</f>
        <v>227.15256046795153</v>
      </c>
      <c r="AW42" s="4">
        <f>$T42-(AG42*'Feedstock Conversions'!$B$5)-'Rail Costs'!S42</f>
        <v>219.091312485299</v>
      </c>
      <c r="AX42" s="4">
        <f>$T42-(AH42*'Feedstock Conversions'!$B$5)-'Rail Costs'!T42</f>
        <v>240.08979956442957</v>
      </c>
      <c r="AY42" s="4">
        <f>$T42-(AI42*'Feedstock Conversions'!$B$5)-'Rail Costs'!U42</f>
        <v>238.59098821067755</v>
      </c>
      <c r="AZ42" s="4">
        <f>$T42-(AJ42*'Feedstock Conversions'!$B$5)-'Rail Costs'!V42</f>
        <v>232.79703136937349</v>
      </c>
      <c r="BA42" s="4" t="e">
        <f>$T42-(AK42*'Feedstock Conversions'!$B$5)-'Rail Costs'!Y42</f>
        <v>#VALUE!</v>
      </c>
      <c r="BH42">
        <f t="shared" si="1"/>
        <v>41</v>
      </c>
      <c r="BI42">
        <f t="shared" si="2"/>
        <v>2019</v>
      </c>
      <c r="BJ42">
        <f t="shared" si="3"/>
        <v>10</v>
      </c>
      <c r="BM42" s="4">
        <f>'Fuel Values'!G42-(E42)</f>
        <v>3.5414277715565845</v>
      </c>
      <c r="BN42" s="4">
        <f>'Fuel Values'!H42-($AJ42*'Feedstock Conversions'!$B$5)</f>
        <v>21.287928331467015</v>
      </c>
      <c r="BO42" s="4">
        <f>'Fuel Values'!I42-($AI42*'Feedstock Conversions'!$B$17)</f>
        <v>26.926464165733506</v>
      </c>
      <c r="BP42" s="4">
        <f>'Fuel Values'!J42-($AH42*'Feedstock Conversions'!$B$17)</f>
        <v>24.772642777155653</v>
      </c>
      <c r="BQ42" s="4">
        <f>'Fuel Values'!K42-($AF42*'Feedstock Conversions'!$B$17)</f>
        <v>6.2032138857783252</v>
      </c>
      <c r="BR42" s="4">
        <f>'Fuel Values'!L42-($AG42*'Feedstock Conversions'!$B$17)</f>
        <v>13.972320828667421</v>
      </c>
      <c r="BS42" s="4">
        <f t="shared" si="4"/>
        <v>31.514963605823056</v>
      </c>
    </row>
    <row r="43" spans="1:71" x14ac:dyDescent="0.2">
      <c r="A43" s="11">
        <v>43756</v>
      </c>
      <c r="B43" s="18">
        <v>33.258000000000003</v>
      </c>
      <c r="C43" s="18">
        <f>B43+'Rail Costs'!B43</f>
        <v>37.647809630459129</v>
      </c>
      <c r="E43" s="18">
        <f>C43*'Feedstock Conversions'!B$17</f>
        <v>282.35857222844345</v>
      </c>
      <c r="F43" s="18">
        <f>C43*'Feedstock Conversions'!B$5</f>
        <v>282.35857222844345</v>
      </c>
      <c r="H43" s="18">
        <f>'Fuel Values'!B43-'Soybean Oil'!I43-'Soybean Oil'!J43-'Soybean Oil'!K43</f>
        <v>49.240957651578924</v>
      </c>
      <c r="I43" s="18">
        <f>('LCFS Values'!$E$2-'Soybean Oil'!$AA$4)/1000000*'LCFS Values'!B43*'LCFS Values'!$G$2*100</f>
        <v>103.80904234842107</v>
      </c>
      <c r="J43" s="4">
        <f>'RIN Values'!C43</f>
        <v>84.449999999999989</v>
      </c>
      <c r="K43" s="4">
        <f>'Fixed Credits Value'!B43</f>
        <v>100</v>
      </c>
      <c r="L43" s="4">
        <f t="shared" si="5"/>
        <v>337.5</v>
      </c>
      <c r="M43" s="4">
        <f>L43/'Feedstock Conversions'!B$17</f>
        <v>45</v>
      </c>
      <c r="O43" s="4">
        <f>'Fuel Values'!C43*100</f>
        <v>194.26000000000002</v>
      </c>
      <c r="P43" s="18">
        <f>('LCFS Values'!$E$2-'Soybean Oil'!$AB$4)/1000000*'LCFS Values'!B43*'LCFS Values'!$G$2*100</f>
        <v>91.512434181388898</v>
      </c>
      <c r="Q43" s="4">
        <f>'RIN Values'!D43</f>
        <v>95.71</v>
      </c>
      <c r="R43" s="4">
        <f>'Fixed Credits Value'!B43</f>
        <v>100</v>
      </c>
      <c r="S43" s="4">
        <f>'Fixed Credits Value'!C43</f>
        <v>16</v>
      </c>
      <c r="T43" s="4">
        <f t="shared" si="7"/>
        <v>497.4824341813889</v>
      </c>
      <c r="U43" s="4">
        <f t="shared" si="6"/>
        <v>66.330991224185183</v>
      </c>
      <c r="W43" s="4">
        <f t="shared" si="0"/>
        <v>55.14142777155655</v>
      </c>
      <c r="X43" s="4">
        <f t="shared" si="8"/>
        <v>215.12386195294545</v>
      </c>
      <c r="AA43" s="23">
        <v>54.75</v>
      </c>
      <c r="AB43" s="23"/>
      <c r="AD43" s="11">
        <v>43756</v>
      </c>
      <c r="AE43" s="4">
        <f>B43+'Rail Costs'!K43</f>
        <v>34.355452407614784</v>
      </c>
      <c r="AF43" s="4">
        <f>$B43+'Rail Costs'!L43</f>
        <v>35.452904815229566</v>
      </c>
      <c r="AG43" s="4">
        <f>$B43+'Rail Costs'!M43</f>
        <v>36.550357222844347</v>
      </c>
      <c r="AH43" s="4">
        <f>$B43+'Rail Costs'!N43</f>
        <v>33.696980963045917</v>
      </c>
      <c r="AI43" s="4">
        <f>$B43+'Rail Costs'!O43</f>
        <v>33.91647144456887</v>
      </c>
      <c r="AJ43" s="4">
        <f>$B43+'Rail Costs'!P43</f>
        <v>34.574942889137738</v>
      </c>
      <c r="AK43" s="4" t="e">
        <f>(AVERAGEIFS([1]Spreads!$B$23:$B$1056,[1]Spreads!$Y$23:$Y$1056,BH43,[1]Spreads!$X$23:$X$1056,BI43)*1.03)+('Rail Costs'!X43*100/2204.622)</f>
        <v>#VALUE!</v>
      </c>
      <c r="AM43" s="4">
        <f>'Soybean Oil'!$L43-('Soybean Oil'!AE43*'Feedstock Conversions'!$B$17)-'Rail Costs'!Q43</f>
        <v>76.116824758710067</v>
      </c>
      <c r="AN43" s="4">
        <f>'Soybean Oil'!$L43-('Soybean Oil'!AF43*'Feedstock Conversions'!$B$17)-'Rail Costs'!R43</f>
        <v>68.295134933840401</v>
      </c>
      <c r="AO43" s="4">
        <f>'Soybean Oil'!$L43-('Soybean Oil'!AG43*'Feedstock Conversions'!$B$17)-'Rail Costs'!S43</f>
        <v>60.233886951187898</v>
      </c>
      <c r="AP43" s="4">
        <f>'Soybean Oil'!$L43-('Soybean Oil'!AH43*'Feedstock Conversions'!$B$17)-'Rail Costs'!T43</f>
        <v>81.232374030318454</v>
      </c>
      <c r="AQ43" s="4">
        <f>'Soybean Oil'!$L43-('Soybean Oil'!AI43*'Feedstock Conversions'!$B$17)-'Rail Costs'!U43</f>
        <v>79.733562676566436</v>
      </c>
      <c r="AR43" s="4">
        <f>'Soybean Oil'!$L43-('Soybean Oil'!AJ43*'Feedstock Conversions'!$B$17)-'Rail Costs'!V43</f>
        <v>73.939605835262398</v>
      </c>
      <c r="AS43" s="4" t="e">
        <f>'Soybean Oil'!$L43-('Soybean Oil'!AK43*'Feedstock Conversions'!$B$17)-'Rail Costs'!Y43</f>
        <v>#VALUE!</v>
      </c>
      <c r="AU43" s="4">
        <f>$T43-(AE43*'Feedstock Conversions'!$B$5)-'Rail Costs'!Q43</f>
        <v>236.09925894009896</v>
      </c>
      <c r="AV43" s="4">
        <f>$T43-(AF43*'Feedstock Conversions'!$B$5)-'Rail Costs'!R43</f>
        <v>228.27756911522928</v>
      </c>
      <c r="AW43" s="4">
        <f>$T43-(AG43*'Feedstock Conversions'!$B$5)-'Rail Costs'!S43</f>
        <v>220.21632113257681</v>
      </c>
      <c r="AX43" s="4">
        <f>$T43-(AH43*'Feedstock Conversions'!$B$5)-'Rail Costs'!T43</f>
        <v>241.21480821170735</v>
      </c>
      <c r="AY43" s="4">
        <f>$T43-(AI43*'Feedstock Conversions'!$B$5)-'Rail Costs'!U43</f>
        <v>239.71599685795533</v>
      </c>
      <c r="AZ43" s="4">
        <f>$T43-(AJ43*'Feedstock Conversions'!$B$5)-'Rail Costs'!V43</f>
        <v>233.92204001665129</v>
      </c>
      <c r="BA43" s="4" t="e">
        <f>$T43-(AK43*'Feedstock Conversions'!$B$5)-'Rail Costs'!Y43</f>
        <v>#VALUE!</v>
      </c>
      <c r="BH43">
        <f t="shared" si="1"/>
        <v>42</v>
      </c>
      <c r="BI43">
        <f t="shared" si="2"/>
        <v>2019</v>
      </c>
      <c r="BJ43">
        <f t="shared" si="3"/>
        <v>10</v>
      </c>
      <c r="BM43" s="4">
        <f>'Fuel Values'!G43-(E43)</f>
        <v>14.64142777155655</v>
      </c>
      <c r="BN43" s="4">
        <f>'Fuel Values'!H43-($AJ43*'Feedstock Conversions'!$B$5)</f>
        <v>21.487928331467003</v>
      </c>
      <c r="BO43" s="4">
        <f>'Fuel Values'!I43-($AI43*'Feedstock Conversions'!$B$17)</f>
        <v>27.626464165733466</v>
      </c>
      <c r="BP43" s="4">
        <f>'Fuel Values'!J43-($AH43*'Feedstock Conversions'!$B$17)</f>
        <v>24.672642777155602</v>
      </c>
      <c r="BQ43" s="4">
        <f>'Fuel Values'!K43-($AF43*'Feedstock Conversions'!$B$17)</f>
        <v>6.5032138857782229</v>
      </c>
      <c r="BR43" s="4">
        <f>'Fuel Values'!L43-($AG43*'Feedstock Conversions'!$B$17)</f>
        <v>13.872320828667398</v>
      </c>
      <c r="BS43" s="4">
        <f t="shared" si="4"/>
        <v>27.514963605823084</v>
      </c>
    </row>
    <row r="44" spans="1:71" x14ac:dyDescent="0.2">
      <c r="A44" s="11">
        <v>43763</v>
      </c>
      <c r="B44" s="18">
        <v>33.872</v>
      </c>
      <c r="C44" s="18">
        <f>B44+'Rail Costs'!B44</f>
        <v>38.261809630459126</v>
      </c>
      <c r="E44" s="18">
        <f>C44*'Feedstock Conversions'!B$17</f>
        <v>286.96357222844347</v>
      </c>
      <c r="F44" s="18">
        <f>C44*'Feedstock Conversions'!B$5</f>
        <v>286.96357222844347</v>
      </c>
      <c r="H44" s="18">
        <f>'Fuel Values'!B44-'Soybean Oil'!I44-'Soybean Oil'!J44-'Soybean Oil'!K44</f>
        <v>46.399750711157878</v>
      </c>
      <c r="I44" s="18">
        <f>('LCFS Values'!$E$2-'Soybean Oil'!$AA$4)/1000000*'LCFS Values'!B44*'LCFS Values'!$G$2*100</f>
        <v>104.50024928884211</v>
      </c>
      <c r="J44" s="4">
        <f>'RIN Values'!C44</f>
        <v>87</v>
      </c>
      <c r="K44" s="4">
        <f>'Fixed Credits Value'!B44</f>
        <v>100</v>
      </c>
      <c r="L44" s="4">
        <f t="shared" si="5"/>
        <v>337.9</v>
      </c>
      <c r="M44" s="4">
        <f>L44/'Feedstock Conversions'!B$17</f>
        <v>45.053333333333327</v>
      </c>
      <c r="O44" s="4">
        <f>'Fuel Values'!C44*100</f>
        <v>197.29000000000002</v>
      </c>
      <c r="P44" s="18">
        <f>('LCFS Values'!$E$2-'Soybean Oil'!$AB$4)/1000000*'LCFS Values'!B44*'LCFS Values'!$G$2*100</f>
        <v>92.121764815888895</v>
      </c>
      <c r="Q44" s="4">
        <f>'RIN Values'!D44</f>
        <v>98.6</v>
      </c>
      <c r="R44" s="4">
        <f>'Fixed Credits Value'!B44</f>
        <v>100</v>
      </c>
      <c r="S44" s="4">
        <f>'Fixed Credits Value'!C44</f>
        <v>16</v>
      </c>
      <c r="T44" s="4">
        <f t="shared" si="7"/>
        <v>504.01176481588891</v>
      </c>
      <c r="U44" s="4">
        <f t="shared" si="6"/>
        <v>67.201568642118517</v>
      </c>
      <c r="W44" s="4">
        <f t="shared" si="0"/>
        <v>50.936427771556509</v>
      </c>
      <c r="X44" s="4">
        <f t="shared" si="8"/>
        <v>217.04819258744544</v>
      </c>
      <c r="AA44" s="23">
        <v>55</v>
      </c>
      <c r="AB44" s="23"/>
      <c r="AD44" s="11">
        <v>43763</v>
      </c>
      <c r="AE44" s="4">
        <f>B44+'Rail Costs'!K44</f>
        <v>34.969452407614781</v>
      </c>
      <c r="AF44" s="4">
        <f>$B44+'Rail Costs'!L44</f>
        <v>36.066904815229563</v>
      </c>
      <c r="AG44" s="4">
        <f>$B44+'Rail Costs'!M44</f>
        <v>37.164357222844345</v>
      </c>
      <c r="AH44" s="4">
        <f>$B44+'Rail Costs'!N44</f>
        <v>34.310980963045914</v>
      </c>
      <c r="AI44" s="4">
        <f>$B44+'Rail Costs'!O44</f>
        <v>34.530471444568867</v>
      </c>
      <c r="AJ44" s="4">
        <f>$B44+'Rail Costs'!P44</f>
        <v>35.188942889137735</v>
      </c>
      <c r="AK44" s="4" t="e">
        <f>(AVERAGEIFS([1]Spreads!$B$23:$B$1056,[1]Spreads!$Y$23:$Y$1056,BH44,[1]Spreads!$X$23:$X$1056,BI44)*1.03)+('Rail Costs'!X44*100/2204.622)</f>
        <v>#VALUE!</v>
      </c>
      <c r="AM44" s="4">
        <f>'Soybean Oil'!$L44-('Soybean Oil'!AE44*'Feedstock Conversions'!$B$17)-'Rail Costs'!Q44</f>
        <v>71.911824758710083</v>
      </c>
      <c r="AN44" s="4">
        <f>'Soybean Oil'!$L44-('Soybean Oil'!AF44*'Feedstock Conversions'!$B$17)-'Rail Costs'!R44</f>
        <v>64.090134933840417</v>
      </c>
      <c r="AO44" s="4">
        <f>'Soybean Oil'!$L44-('Soybean Oil'!AG44*'Feedstock Conversions'!$B$17)-'Rail Costs'!S44</f>
        <v>56.028886951187914</v>
      </c>
      <c r="AP44" s="4">
        <f>'Soybean Oil'!$L44-('Soybean Oil'!AH44*'Feedstock Conversions'!$B$17)-'Rail Costs'!T44</f>
        <v>77.02737403031847</v>
      </c>
      <c r="AQ44" s="4">
        <f>'Soybean Oil'!$L44-('Soybean Oil'!AI44*'Feedstock Conversions'!$B$17)-'Rail Costs'!U44</f>
        <v>75.528562676566452</v>
      </c>
      <c r="AR44" s="4">
        <f>'Soybean Oil'!$L44-('Soybean Oil'!AJ44*'Feedstock Conversions'!$B$17)-'Rail Costs'!V44</f>
        <v>69.734605835262357</v>
      </c>
      <c r="AS44" s="4" t="e">
        <f>'Soybean Oil'!$L44-('Soybean Oil'!AK44*'Feedstock Conversions'!$B$17)-'Rail Costs'!Y44</f>
        <v>#VALUE!</v>
      </c>
      <c r="AU44" s="4">
        <f>$T44-(AE44*'Feedstock Conversions'!$B$5)-'Rail Costs'!Q44</f>
        <v>238.02358957459901</v>
      </c>
      <c r="AV44" s="4">
        <f>$T44-(AF44*'Feedstock Conversions'!$B$5)-'Rail Costs'!R44</f>
        <v>230.20189974972934</v>
      </c>
      <c r="AW44" s="4">
        <f>$T44-(AG44*'Feedstock Conversions'!$B$5)-'Rail Costs'!S44</f>
        <v>222.14065176707686</v>
      </c>
      <c r="AX44" s="4">
        <f>$T44-(AH44*'Feedstock Conversions'!$B$5)-'Rail Costs'!T44</f>
        <v>243.1391388462074</v>
      </c>
      <c r="AY44" s="4">
        <f>$T44-(AI44*'Feedstock Conversions'!$B$5)-'Rail Costs'!U44</f>
        <v>241.64032749245538</v>
      </c>
      <c r="AZ44" s="4">
        <f>$T44-(AJ44*'Feedstock Conversions'!$B$5)-'Rail Costs'!V44</f>
        <v>235.84637065115129</v>
      </c>
      <c r="BA44" s="4" t="e">
        <f>$T44-(AK44*'Feedstock Conversions'!$B$5)-'Rail Costs'!Y44</f>
        <v>#VALUE!</v>
      </c>
      <c r="BH44">
        <f t="shared" si="1"/>
        <v>43</v>
      </c>
      <c r="BI44">
        <f t="shared" si="2"/>
        <v>2019</v>
      </c>
      <c r="BJ44">
        <f t="shared" si="3"/>
        <v>10</v>
      </c>
      <c r="BM44" s="4">
        <f>'Fuel Values'!G44-(E44)</f>
        <v>10.436427771556509</v>
      </c>
      <c r="BN44" s="4">
        <f>'Fuel Values'!H44-($AJ44*'Feedstock Conversions'!$B$5)</f>
        <v>18.282928331466962</v>
      </c>
      <c r="BO44" s="4">
        <f>'Fuel Values'!I44-($AI44*'Feedstock Conversions'!$B$17)</f>
        <v>23.121464165733528</v>
      </c>
      <c r="BP44" s="4">
        <f>'Fuel Values'!J44-($AH44*'Feedstock Conversions'!$B$17)</f>
        <v>21.867642777155652</v>
      </c>
      <c r="BQ44" s="4">
        <f>'Fuel Values'!K44-($AF44*'Feedstock Conversions'!$B$17)</f>
        <v>3.4982138857782843</v>
      </c>
      <c r="BR44" s="4">
        <f>'Fuel Values'!L44-($AG44*'Feedstock Conversions'!$B$17)</f>
        <v>9.6673208286674139</v>
      </c>
      <c r="BS44" s="4">
        <f t="shared" si="4"/>
        <v>27.814963605822982</v>
      </c>
    </row>
    <row r="45" spans="1:71" x14ac:dyDescent="0.2">
      <c r="A45" s="11">
        <v>43770</v>
      </c>
      <c r="B45" s="18">
        <v>34.008000000000003</v>
      </c>
      <c r="C45" s="18">
        <f>B45+'Rail Costs'!B45</f>
        <v>38.397809630459129</v>
      </c>
      <c r="E45" s="18">
        <f>C45*'Feedstock Conversions'!B$17</f>
        <v>287.98357222844345</v>
      </c>
      <c r="F45" s="18">
        <f>C45*'Feedstock Conversions'!B$5</f>
        <v>287.98357222844345</v>
      </c>
      <c r="H45" s="18">
        <f>'Fuel Values'!B45-'Soybean Oil'!I45-'Soybean Oil'!J45-'Soybean Oil'!K45</f>
        <v>43.282732717473664</v>
      </c>
      <c r="I45" s="18">
        <f>('LCFS Values'!$E$2-'Soybean Oil'!$AA$4)/1000000*'LCFS Values'!B45*'LCFS Values'!$G$2*100</f>
        <v>106.29226728252634</v>
      </c>
      <c r="J45" s="4">
        <f>'RIN Values'!C45</f>
        <v>89.925000000000011</v>
      </c>
      <c r="K45" s="4">
        <f>'Fixed Credits Value'!B45</f>
        <v>100</v>
      </c>
      <c r="L45" s="4">
        <f t="shared" si="5"/>
        <v>339.5</v>
      </c>
      <c r="M45" s="4">
        <f>L45/'Feedstock Conversions'!B$17</f>
        <v>45.266666666666666</v>
      </c>
      <c r="O45" s="4">
        <f>'Fuel Values'!C45*100</f>
        <v>193.97</v>
      </c>
      <c r="P45" s="18">
        <f>('LCFS Values'!$E$2-'Soybean Oil'!$AB$4)/1000000*'LCFS Values'!B45*'LCFS Values'!$G$2*100</f>
        <v>93.70151090533335</v>
      </c>
      <c r="Q45" s="4">
        <f>'RIN Values'!D45</f>
        <v>101.91500000000001</v>
      </c>
      <c r="R45" s="4">
        <f>'Fixed Credits Value'!B45</f>
        <v>100</v>
      </c>
      <c r="S45" s="4">
        <f>'Fixed Credits Value'!C45</f>
        <v>16</v>
      </c>
      <c r="T45" s="4">
        <f t="shared" si="7"/>
        <v>505.58651090533334</v>
      </c>
      <c r="U45" s="4">
        <f t="shared" si="6"/>
        <v>67.411534787377775</v>
      </c>
      <c r="W45" s="4">
        <f t="shared" si="0"/>
        <v>51.51642777155655</v>
      </c>
      <c r="X45" s="4">
        <f t="shared" si="8"/>
        <v>217.60293867688989</v>
      </c>
      <c r="AA45" s="23">
        <v>66.849999999999994</v>
      </c>
      <c r="AB45" s="23"/>
      <c r="AD45" s="11">
        <v>43770</v>
      </c>
      <c r="AE45" s="4">
        <f>B45+'Rail Costs'!K45</f>
        <v>35.105452407614784</v>
      </c>
      <c r="AF45" s="4">
        <f>$B45+'Rail Costs'!L45</f>
        <v>36.202904815229566</v>
      </c>
      <c r="AG45" s="4">
        <f>$B45+'Rail Costs'!M45</f>
        <v>37.300357222844347</v>
      </c>
      <c r="AH45" s="4">
        <f>$B45+'Rail Costs'!N45</f>
        <v>34.446980963045917</v>
      </c>
      <c r="AI45" s="4">
        <f>$B45+'Rail Costs'!O45</f>
        <v>34.66647144456887</v>
      </c>
      <c r="AJ45" s="4">
        <f>$B45+'Rail Costs'!P45</f>
        <v>35.324942889137738</v>
      </c>
      <c r="AK45" s="4" t="e">
        <f>(AVERAGEIFS([1]Spreads!$B$23:$B$1056,[1]Spreads!$Y$23:$Y$1056,BH45,[1]Spreads!$X$23:$X$1056,BI45)*1.03)+('Rail Costs'!X45*100/2204.622)</f>
        <v>#VALUE!</v>
      </c>
      <c r="AM45" s="4">
        <f>'Soybean Oil'!$L45-('Soybean Oil'!AE45*'Feedstock Conversions'!$B$17)-'Rail Costs'!Q45</f>
        <v>72.491824758710067</v>
      </c>
      <c r="AN45" s="4">
        <f>'Soybean Oil'!$L45-('Soybean Oil'!AF45*'Feedstock Conversions'!$B$17)-'Rail Costs'!R45</f>
        <v>64.670134933840401</v>
      </c>
      <c r="AO45" s="4">
        <f>'Soybean Oil'!$L45-('Soybean Oil'!AG45*'Feedstock Conversions'!$B$17)-'Rail Costs'!S45</f>
        <v>56.608886951187898</v>
      </c>
      <c r="AP45" s="4">
        <f>'Soybean Oil'!$L45-('Soybean Oil'!AH45*'Feedstock Conversions'!$B$17)-'Rail Costs'!T45</f>
        <v>77.607374030318454</v>
      </c>
      <c r="AQ45" s="4">
        <f>'Soybean Oil'!$L45-('Soybean Oil'!AI45*'Feedstock Conversions'!$B$17)-'Rail Costs'!U45</f>
        <v>76.108562676566436</v>
      </c>
      <c r="AR45" s="4">
        <f>'Soybean Oil'!$L45-('Soybean Oil'!AJ45*'Feedstock Conversions'!$B$17)-'Rail Costs'!V45</f>
        <v>70.314605835262398</v>
      </c>
      <c r="AS45" s="4" t="e">
        <f>'Soybean Oil'!$L45-('Soybean Oil'!AK45*'Feedstock Conversions'!$B$17)-'Rail Costs'!Y45</f>
        <v>#VALUE!</v>
      </c>
      <c r="AU45" s="4">
        <f>$T45-(AE45*'Feedstock Conversions'!$B$5)-'Rail Costs'!Q45</f>
        <v>238.57833566404341</v>
      </c>
      <c r="AV45" s="4">
        <f>$T45-(AF45*'Feedstock Conversions'!$B$5)-'Rail Costs'!R45</f>
        <v>230.75664583917373</v>
      </c>
      <c r="AW45" s="4">
        <f>$T45-(AG45*'Feedstock Conversions'!$B$5)-'Rail Costs'!S45</f>
        <v>222.69539785652125</v>
      </c>
      <c r="AX45" s="4">
        <f>$T45-(AH45*'Feedstock Conversions'!$B$5)-'Rail Costs'!T45</f>
        <v>243.69388493565179</v>
      </c>
      <c r="AY45" s="4">
        <f>$T45-(AI45*'Feedstock Conversions'!$B$5)-'Rail Costs'!U45</f>
        <v>242.19507358189978</v>
      </c>
      <c r="AZ45" s="4">
        <f>$T45-(AJ45*'Feedstock Conversions'!$B$5)-'Rail Costs'!V45</f>
        <v>236.40111674059574</v>
      </c>
      <c r="BA45" s="4" t="e">
        <f>$T45-(AK45*'Feedstock Conversions'!$B$5)-'Rail Costs'!Y45</f>
        <v>#VALUE!</v>
      </c>
      <c r="BH45">
        <f t="shared" si="1"/>
        <v>44</v>
      </c>
      <c r="BI45">
        <f t="shared" si="2"/>
        <v>2019</v>
      </c>
      <c r="BJ45">
        <f t="shared" si="3"/>
        <v>11</v>
      </c>
      <c r="BM45" s="4">
        <f>'Fuel Values'!G45-(E45)</f>
        <v>11.416427771556528</v>
      </c>
      <c r="BN45" s="4">
        <f>'Fuel Values'!H45-($AJ45*'Feedstock Conversions'!$B$5)</f>
        <v>18.062928331466992</v>
      </c>
      <c r="BO45" s="4">
        <f>'Fuel Values'!I45-($AI45*'Feedstock Conversions'!$B$17)</f>
        <v>22.101464165733489</v>
      </c>
      <c r="BP45" s="4">
        <f>'Fuel Values'!J45-($AH45*'Feedstock Conversions'!$B$17)</f>
        <v>21.247642777155647</v>
      </c>
      <c r="BQ45" s="4">
        <f>'Fuel Values'!K45-($AF45*'Feedstock Conversions'!$B$17)</f>
        <v>2.4782138857782456</v>
      </c>
      <c r="BR45" s="4">
        <f>'Fuel Values'!L45-($AG45*'Feedstock Conversions'!$B$17)</f>
        <v>10.247320828667398</v>
      </c>
      <c r="BS45" s="4">
        <f t="shared" si="4"/>
        <v>29.414963605823061</v>
      </c>
    </row>
    <row r="46" spans="1:71" x14ac:dyDescent="0.2">
      <c r="A46" s="11">
        <v>43777</v>
      </c>
      <c r="B46" s="18">
        <v>34.723999999999997</v>
      </c>
      <c r="C46" s="18">
        <f>B46+'Rail Costs'!B46</f>
        <v>39.113809630459123</v>
      </c>
      <c r="E46" s="18">
        <f>C46*'Feedstock Conversions'!B$17</f>
        <v>293.3535722284434</v>
      </c>
      <c r="F46" s="18">
        <f>C46*'Feedstock Conversions'!B$5</f>
        <v>293.3535722284434</v>
      </c>
      <c r="H46" s="18">
        <f>'Fuel Values'!B46-'Soybean Oil'!I46-'Soybean Oil'!J46-'Soybean Oil'!K46</f>
        <v>41.060133745684197</v>
      </c>
      <c r="I46" s="18">
        <f>('LCFS Values'!$E$2-'Soybean Oil'!$AA$4)/1000000*'LCFS Values'!B46*'LCFS Values'!$G$2*100</f>
        <v>106.18986625431582</v>
      </c>
      <c r="J46" s="4">
        <f>'RIN Values'!C46</f>
        <v>93.449999999999989</v>
      </c>
      <c r="K46" s="4">
        <f>'Fixed Credits Value'!B46</f>
        <v>100</v>
      </c>
      <c r="L46" s="4">
        <f t="shared" si="5"/>
        <v>340.7</v>
      </c>
      <c r="M46" s="4">
        <f>L46/'Feedstock Conversions'!B$17</f>
        <v>45.426666666666662</v>
      </c>
      <c r="O46" s="4">
        <f>'Fuel Values'!C46*100</f>
        <v>194.26000000000002</v>
      </c>
      <c r="P46" s="18">
        <f>('LCFS Values'!$E$2-'Soybean Oil'!$AB$4)/1000000*'LCFS Values'!B46*'LCFS Values'!$G$2*100</f>
        <v>93.611239700222242</v>
      </c>
      <c r="Q46" s="4">
        <f>'RIN Values'!D46</f>
        <v>105.91</v>
      </c>
      <c r="R46" s="4">
        <f>'Fixed Credits Value'!B46</f>
        <v>100</v>
      </c>
      <c r="S46" s="4">
        <f>'Fixed Credits Value'!C46</f>
        <v>16</v>
      </c>
      <c r="T46" s="4">
        <f t="shared" si="7"/>
        <v>509.78123970022227</v>
      </c>
      <c r="U46" s="4">
        <f t="shared" si="6"/>
        <v>67.970831960029642</v>
      </c>
      <c r="W46" s="4">
        <f t="shared" si="0"/>
        <v>47.346427771556591</v>
      </c>
      <c r="X46" s="4">
        <f t="shared" si="8"/>
        <v>216.42766747177888</v>
      </c>
      <c r="AA46" s="23">
        <v>58</v>
      </c>
      <c r="AB46" s="23"/>
      <c r="AD46" s="11">
        <v>43777</v>
      </c>
      <c r="AE46" s="4">
        <f>B46+'Rail Costs'!K46</f>
        <v>35.821452407614778</v>
      </c>
      <c r="AF46" s="4">
        <f>$B46+'Rail Costs'!L46</f>
        <v>36.91890481522956</v>
      </c>
      <c r="AG46" s="4">
        <f>$B46+'Rail Costs'!M46</f>
        <v>38.016357222844341</v>
      </c>
      <c r="AH46" s="4">
        <f>$B46+'Rail Costs'!N46</f>
        <v>35.162980963045911</v>
      </c>
      <c r="AI46" s="4">
        <f>$B46+'Rail Costs'!O46</f>
        <v>35.382471444568864</v>
      </c>
      <c r="AJ46" s="4">
        <f>$B46+'Rail Costs'!P46</f>
        <v>36.040942889137732</v>
      </c>
      <c r="AK46" s="4" t="e">
        <f>(AVERAGEIFS([1]Spreads!$B$23:$B$1056,[1]Spreads!$Y$23:$Y$1056,BH46,[1]Spreads!$X$23:$X$1056,BI46)*1.03)+('Rail Costs'!X46*100/2204.622)</f>
        <v>#VALUE!</v>
      </c>
      <c r="AM46" s="4">
        <f>'Soybean Oil'!$L46-('Soybean Oil'!AE46*'Feedstock Conversions'!$B$17)-'Rail Costs'!Q46</f>
        <v>68.321824758710108</v>
      </c>
      <c r="AN46" s="4">
        <f>'Soybean Oil'!$L46-('Soybean Oil'!AF46*'Feedstock Conversions'!$B$17)-'Rail Costs'!R46</f>
        <v>60.500134933840435</v>
      </c>
      <c r="AO46" s="4">
        <f>'Soybean Oil'!$L46-('Soybean Oil'!AG46*'Feedstock Conversions'!$B$17)-'Rail Costs'!S46</f>
        <v>52.438886951187939</v>
      </c>
      <c r="AP46" s="4">
        <f>'Soybean Oil'!$L46-('Soybean Oil'!AH46*'Feedstock Conversions'!$B$17)-'Rail Costs'!T46</f>
        <v>73.437374030318495</v>
      </c>
      <c r="AQ46" s="4">
        <f>'Soybean Oil'!$L46-('Soybean Oil'!AI46*'Feedstock Conversions'!$B$17)-'Rail Costs'!U46</f>
        <v>71.938562676566477</v>
      </c>
      <c r="AR46" s="4">
        <f>'Soybean Oil'!$L46-('Soybean Oil'!AJ46*'Feedstock Conversions'!$B$17)-'Rail Costs'!V46</f>
        <v>66.144605835262382</v>
      </c>
      <c r="AS46" s="4" t="e">
        <f>'Soybean Oil'!$L46-('Soybean Oil'!AK46*'Feedstock Conversions'!$B$17)-'Rail Costs'!Y46</f>
        <v>#VALUE!</v>
      </c>
      <c r="AU46" s="4">
        <f>$T46-(AE46*'Feedstock Conversions'!$B$5)-'Rail Costs'!Q46</f>
        <v>237.40306445893239</v>
      </c>
      <c r="AV46" s="4">
        <f>$T46-(AF46*'Feedstock Conversions'!$B$5)-'Rail Costs'!R46</f>
        <v>229.58137463406271</v>
      </c>
      <c r="AW46" s="4">
        <f>$T46-(AG46*'Feedstock Conversions'!$B$5)-'Rail Costs'!S46</f>
        <v>221.52012665141024</v>
      </c>
      <c r="AX46" s="4">
        <f>$T46-(AH46*'Feedstock Conversions'!$B$5)-'Rail Costs'!T46</f>
        <v>242.51861373054078</v>
      </c>
      <c r="AY46" s="4">
        <f>$T46-(AI46*'Feedstock Conversions'!$B$5)-'Rail Costs'!U46</f>
        <v>241.01980237678876</v>
      </c>
      <c r="AZ46" s="4">
        <f>$T46-(AJ46*'Feedstock Conversions'!$B$5)-'Rail Costs'!V46</f>
        <v>235.22584553548467</v>
      </c>
      <c r="BA46" s="4" t="e">
        <f>$T46-(AK46*'Feedstock Conversions'!$B$5)-'Rail Costs'!Y46</f>
        <v>#VALUE!</v>
      </c>
      <c r="BH46">
        <f t="shared" si="1"/>
        <v>45</v>
      </c>
      <c r="BI46">
        <f t="shared" si="2"/>
        <v>2019</v>
      </c>
      <c r="BJ46">
        <f t="shared" si="3"/>
        <v>11</v>
      </c>
      <c r="BM46" s="4">
        <f>'Fuel Values'!G46-(E46)</f>
        <v>7.8464277715565913</v>
      </c>
      <c r="BN46" s="4">
        <f>'Fuel Values'!H46-($AJ46*'Feedstock Conversions'!$B$5)</f>
        <v>14.29292833146701</v>
      </c>
      <c r="BO46" s="4">
        <f>'Fuel Values'!I46-($AI46*'Feedstock Conversions'!$B$17)</f>
        <v>17.731464165733541</v>
      </c>
      <c r="BP46" s="4">
        <f>'Fuel Values'!J46-($AH46*'Feedstock Conversions'!$B$17)</f>
        <v>16.477642777155665</v>
      </c>
      <c r="BQ46" s="4">
        <f>'Fuel Values'!K46-($AF46*'Feedstock Conversions'!$B$17)</f>
        <v>-2.0917861142216907</v>
      </c>
      <c r="BR46" s="4">
        <f>'Fuel Values'!L46-($AG46*'Feedstock Conversions'!$B$17)</f>
        <v>6.0773208286674389</v>
      </c>
      <c r="BS46" s="4">
        <f t="shared" si="4"/>
        <v>29.61496360582305</v>
      </c>
    </row>
    <row r="47" spans="1:71" x14ac:dyDescent="0.2">
      <c r="A47" s="11">
        <v>43784</v>
      </c>
      <c r="B47" s="18">
        <v>33.817999999999998</v>
      </c>
      <c r="C47" s="18">
        <f>B47+'Rail Costs'!B47</f>
        <v>38.207809630459124</v>
      </c>
      <c r="E47" s="18">
        <f>C47*'Feedstock Conversions'!B$17</f>
        <v>286.55857222844344</v>
      </c>
      <c r="F47" s="18">
        <f>C47*'Feedstock Conversions'!B$5</f>
        <v>286.55857222844344</v>
      </c>
      <c r="H47" s="18">
        <f>'Fuel Values'!B47-'Soybean Oil'!I47-'Soybean Oil'!J47-'Soybean Oil'!K47</f>
        <v>41.367726291157908</v>
      </c>
      <c r="I47" s="18">
        <f>('LCFS Values'!$E$2-'Soybean Oil'!$AA$4)/1000000*'LCFS Values'!B47*'LCFS Values'!$G$2*100</f>
        <v>106.9322737088421</v>
      </c>
      <c r="J47" s="4">
        <f>'RIN Values'!C47</f>
        <v>94.199999999999989</v>
      </c>
      <c r="K47" s="4">
        <f>'Fixed Credits Value'!B47</f>
        <v>100</v>
      </c>
      <c r="L47" s="4">
        <f t="shared" si="5"/>
        <v>342.5</v>
      </c>
      <c r="M47" s="4">
        <f>L47/'Feedstock Conversions'!B$17</f>
        <v>45.666666666666664</v>
      </c>
      <c r="O47" s="4">
        <f>'Fuel Values'!C47*100</f>
        <v>192.79999999999998</v>
      </c>
      <c r="P47" s="18">
        <f>('LCFS Values'!$E$2-'Soybean Oil'!$AB$4)/1000000*'LCFS Values'!B47*'LCFS Values'!$G$2*100</f>
        <v>94.265705937277772</v>
      </c>
      <c r="Q47" s="4">
        <f>'RIN Values'!D47</f>
        <v>106.75999999999999</v>
      </c>
      <c r="R47" s="4">
        <f>'Fixed Credits Value'!B47</f>
        <v>100</v>
      </c>
      <c r="S47" s="4">
        <f>'Fixed Credits Value'!C47</f>
        <v>16</v>
      </c>
      <c r="T47" s="4">
        <f t="shared" si="7"/>
        <v>509.82570593727775</v>
      </c>
      <c r="U47" s="4">
        <f t="shared" si="6"/>
        <v>67.976760791637034</v>
      </c>
      <c r="W47" s="4">
        <f t="shared" si="0"/>
        <v>55.941427771556562</v>
      </c>
      <c r="X47" s="4">
        <f t="shared" si="8"/>
        <v>223.26713370883431</v>
      </c>
      <c r="AA47" s="23">
        <v>59.69</v>
      </c>
      <c r="AB47" s="23"/>
      <c r="AD47" s="11">
        <v>43784</v>
      </c>
      <c r="AE47" s="4">
        <f>B47+'Rail Costs'!K47</f>
        <v>34.915452407614779</v>
      </c>
      <c r="AF47" s="4">
        <f>$B47+'Rail Costs'!L47</f>
        <v>36.012904815229561</v>
      </c>
      <c r="AG47" s="4">
        <f>$B47+'Rail Costs'!M47</f>
        <v>37.110357222844343</v>
      </c>
      <c r="AH47" s="4">
        <f>$B47+'Rail Costs'!N47</f>
        <v>34.256980963045912</v>
      </c>
      <c r="AI47" s="4">
        <f>$B47+'Rail Costs'!O47</f>
        <v>34.476471444568865</v>
      </c>
      <c r="AJ47" s="4">
        <f>$B47+'Rail Costs'!P47</f>
        <v>35.134942889137733</v>
      </c>
      <c r="AK47" s="4" t="e">
        <f>(AVERAGEIFS([1]Spreads!$B$23:$B$1056,[1]Spreads!$Y$23:$Y$1056,BH47,[1]Spreads!$X$23:$X$1056,BI47)*1.03)+('Rail Costs'!X47*100/2204.622)</f>
        <v>#VALUE!</v>
      </c>
      <c r="AM47" s="4">
        <f>'Soybean Oil'!$L47-('Soybean Oil'!AE47*'Feedstock Conversions'!$B$17)-'Rail Costs'!Q47</f>
        <v>76.916824758710135</v>
      </c>
      <c r="AN47" s="4">
        <f>'Soybean Oil'!$L47-('Soybean Oil'!AF47*'Feedstock Conversions'!$B$17)-'Rail Costs'!R47</f>
        <v>69.09513493384047</v>
      </c>
      <c r="AO47" s="4">
        <f>'Soybean Oil'!$L47-('Soybean Oil'!AG47*'Feedstock Conversions'!$B$17)-'Rail Costs'!S47</f>
        <v>61.03388695118791</v>
      </c>
      <c r="AP47" s="4">
        <f>'Soybean Oil'!$L47-('Soybean Oil'!AH47*'Feedstock Conversions'!$B$17)-'Rail Costs'!T47</f>
        <v>82.032374030318465</v>
      </c>
      <c r="AQ47" s="4">
        <f>'Soybean Oil'!$L47-('Soybean Oil'!AI47*'Feedstock Conversions'!$B$17)-'Rail Costs'!U47</f>
        <v>80.533562676566504</v>
      </c>
      <c r="AR47" s="4">
        <f>'Soybean Oil'!$L47-('Soybean Oil'!AJ47*'Feedstock Conversions'!$B$17)-'Rail Costs'!V47</f>
        <v>74.73960583526241</v>
      </c>
      <c r="AS47" s="4" t="e">
        <f>'Soybean Oil'!$L47-('Soybean Oil'!AK47*'Feedstock Conversions'!$B$17)-'Rail Costs'!Y47</f>
        <v>#VALUE!</v>
      </c>
      <c r="AU47" s="4">
        <f>$T47-(AE47*'Feedstock Conversions'!$B$5)-'Rail Costs'!Q47</f>
        <v>244.24253069598788</v>
      </c>
      <c r="AV47" s="4">
        <f>$T47-(AF47*'Feedstock Conversions'!$B$5)-'Rail Costs'!R47</f>
        <v>236.4208408711182</v>
      </c>
      <c r="AW47" s="4">
        <f>$T47-(AG47*'Feedstock Conversions'!$B$5)-'Rail Costs'!S47</f>
        <v>228.35959288846567</v>
      </c>
      <c r="AX47" s="4">
        <f>$T47-(AH47*'Feedstock Conversions'!$B$5)-'Rail Costs'!T47</f>
        <v>249.35807996759621</v>
      </c>
      <c r="AY47" s="4">
        <f>$T47-(AI47*'Feedstock Conversions'!$B$5)-'Rail Costs'!U47</f>
        <v>247.85926861384425</v>
      </c>
      <c r="AZ47" s="4">
        <f>$T47-(AJ47*'Feedstock Conversions'!$B$5)-'Rail Costs'!V47</f>
        <v>242.06531177254016</v>
      </c>
      <c r="BA47" s="4" t="e">
        <f>$T47-(AK47*'Feedstock Conversions'!$B$5)-'Rail Costs'!Y47</f>
        <v>#VALUE!</v>
      </c>
      <c r="BH47">
        <f t="shared" si="1"/>
        <v>46</v>
      </c>
      <c r="BI47">
        <f t="shared" si="2"/>
        <v>2019</v>
      </c>
      <c r="BJ47">
        <f t="shared" si="3"/>
        <v>11</v>
      </c>
      <c r="BM47" s="4">
        <f>'Fuel Values'!G47-(E47)</f>
        <v>12.841427771556539</v>
      </c>
      <c r="BN47" s="4">
        <f>'Fuel Values'!H47-($AJ47*'Feedstock Conversions'!$B$5)</f>
        <v>22.287928331467015</v>
      </c>
      <c r="BO47" s="4">
        <f>'Fuel Values'!I47-($AI47*'Feedstock Conversions'!$B$17)</f>
        <v>28.726464165733546</v>
      </c>
      <c r="BP47" s="4">
        <f>'Fuel Values'!J47-($AH47*'Feedstock Conversions'!$B$17)</f>
        <v>24.472642777155613</v>
      </c>
      <c r="BQ47" s="4">
        <f>'Fuel Values'!K47-($AF47*'Feedstock Conversions'!$B$17)</f>
        <v>4.7032138857783252</v>
      </c>
      <c r="BR47" s="4">
        <f>'Fuel Values'!L47-($AG47*'Feedstock Conversions'!$B$17)</f>
        <v>12.872320828667398</v>
      </c>
      <c r="BS47" s="4">
        <f t="shared" si="4"/>
        <v>27.214963605823016</v>
      </c>
    </row>
    <row r="48" spans="1:71" x14ac:dyDescent="0.2">
      <c r="A48" s="11">
        <v>43791</v>
      </c>
      <c r="B48" s="18">
        <v>33.527999999999999</v>
      </c>
      <c r="C48" s="18">
        <f>B48+'Rail Costs'!B48</f>
        <v>37.917809630459125</v>
      </c>
      <c r="E48" s="18">
        <f>C48*'Feedstock Conversions'!B$17</f>
        <v>284.38357222844343</v>
      </c>
      <c r="F48" s="18">
        <f>C48*'Feedstock Conversions'!B$5</f>
        <v>284.38357222844343</v>
      </c>
      <c r="H48" s="18">
        <f>'Fuel Values'!B48-'Soybean Oil'!I48-'Soybean Oil'!J48-'Soybean Oil'!K48</f>
        <v>41.427930661052613</v>
      </c>
      <c r="I48" s="18">
        <f>('LCFS Values'!$E$2-'Soybean Oil'!$AA$4)/1000000*'LCFS Values'!B48*'LCFS Values'!$G$2*100</f>
        <v>106.4970693389474</v>
      </c>
      <c r="J48" s="4">
        <f>'RIN Values'!C48</f>
        <v>94.574999999999989</v>
      </c>
      <c r="K48" s="4">
        <f>'Fixed Credits Value'!B48</f>
        <v>100</v>
      </c>
      <c r="L48" s="4">
        <f t="shared" si="5"/>
        <v>342.5</v>
      </c>
      <c r="M48" s="4">
        <f>L48/'Feedstock Conversions'!B$17</f>
        <v>45.666666666666664</v>
      </c>
      <c r="O48" s="4">
        <f>'Fuel Values'!C48*100</f>
        <v>191.57</v>
      </c>
      <c r="P48" s="18">
        <f>('LCFS Values'!$E$2-'Soybean Oil'!$AB$4)/1000000*'LCFS Values'!B48*'LCFS Values'!$G$2*100</f>
        <v>93.882053315555567</v>
      </c>
      <c r="Q48" s="4">
        <f>'RIN Values'!D48</f>
        <v>107.18499999999999</v>
      </c>
      <c r="R48" s="4">
        <f>'Fixed Credits Value'!B48</f>
        <v>100</v>
      </c>
      <c r="S48" s="4">
        <f>'Fixed Credits Value'!C48</f>
        <v>16</v>
      </c>
      <c r="T48" s="4">
        <f t="shared" si="7"/>
        <v>508.63705331555553</v>
      </c>
      <c r="U48" s="4">
        <f t="shared" si="6"/>
        <v>67.818273775407405</v>
      </c>
      <c r="W48" s="4">
        <f t="shared" si="0"/>
        <v>58.116427771556573</v>
      </c>
      <c r="X48" s="4">
        <f t="shared" si="8"/>
        <v>224.25348108711211</v>
      </c>
      <c r="AA48" s="23"/>
      <c r="AB48" s="23"/>
      <c r="AD48" s="11">
        <v>43791</v>
      </c>
      <c r="AE48" s="4">
        <f>B48+'Rail Costs'!K48</f>
        <v>34.62545240761478</v>
      </c>
      <c r="AF48" s="4">
        <f>$B48+'Rail Costs'!L48</f>
        <v>35.722904815229562</v>
      </c>
      <c r="AG48" s="4">
        <f>$B48+'Rail Costs'!M48</f>
        <v>36.820357222844343</v>
      </c>
      <c r="AH48" s="4">
        <f>$B48+'Rail Costs'!N48</f>
        <v>33.966980963045913</v>
      </c>
      <c r="AI48" s="4">
        <f>$B48+'Rail Costs'!O48</f>
        <v>34.186471444568866</v>
      </c>
      <c r="AJ48" s="4">
        <f>$B48+'Rail Costs'!P48</f>
        <v>34.844942889137734</v>
      </c>
      <c r="AK48" s="4" t="e">
        <f>(AVERAGEIFS([1]Spreads!$B$23:$B$1056,[1]Spreads!$Y$23:$Y$1056,BH48,[1]Spreads!$X$23:$X$1056,BI48)*1.03)+('Rail Costs'!X48*100/2204.622)</f>
        <v>#VALUE!</v>
      </c>
      <c r="AM48" s="4">
        <f>'Soybean Oil'!$L48-('Soybean Oil'!AE48*'Feedstock Conversions'!$B$17)-'Rail Costs'!Q48</f>
        <v>79.091824758710146</v>
      </c>
      <c r="AN48" s="4">
        <f>'Soybean Oil'!$L48-('Soybean Oil'!AF48*'Feedstock Conversions'!$B$17)-'Rail Costs'!R48</f>
        <v>71.270134933840424</v>
      </c>
      <c r="AO48" s="4">
        <f>'Soybean Oil'!$L48-('Soybean Oil'!AG48*'Feedstock Conversions'!$B$17)-'Rail Costs'!S48</f>
        <v>63.208886951187921</v>
      </c>
      <c r="AP48" s="4">
        <f>'Soybean Oil'!$L48-('Soybean Oil'!AH48*'Feedstock Conversions'!$B$17)-'Rail Costs'!T48</f>
        <v>84.207374030318476</v>
      </c>
      <c r="AQ48" s="4">
        <f>'Soybean Oil'!$L48-('Soybean Oil'!AI48*'Feedstock Conversions'!$B$17)-'Rail Costs'!U48</f>
        <v>82.708562676566459</v>
      </c>
      <c r="AR48" s="4">
        <f>'Soybean Oil'!$L48-('Soybean Oil'!AJ48*'Feedstock Conversions'!$B$17)-'Rail Costs'!V48</f>
        <v>76.914605835262421</v>
      </c>
      <c r="AS48" s="4" t="e">
        <f>'Soybean Oil'!$L48-('Soybean Oil'!AK48*'Feedstock Conversions'!$B$17)-'Rail Costs'!Y48</f>
        <v>#VALUE!</v>
      </c>
      <c r="AU48" s="4">
        <f>$T48-(AE48*'Feedstock Conversions'!$B$5)-'Rail Costs'!Q48</f>
        <v>245.22887807426568</v>
      </c>
      <c r="AV48" s="4">
        <f>$T48-(AF48*'Feedstock Conversions'!$B$5)-'Rail Costs'!R48</f>
        <v>237.40718824939594</v>
      </c>
      <c r="AW48" s="4">
        <f>$T48-(AG48*'Feedstock Conversions'!$B$5)-'Rail Costs'!S48</f>
        <v>229.34594026674347</v>
      </c>
      <c r="AX48" s="4">
        <f>$T48-(AH48*'Feedstock Conversions'!$B$5)-'Rail Costs'!T48</f>
        <v>250.34442734587401</v>
      </c>
      <c r="AY48" s="4">
        <f>$T48-(AI48*'Feedstock Conversions'!$B$5)-'Rail Costs'!U48</f>
        <v>248.84561599212199</v>
      </c>
      <c r="AZ48" s="4">
        <f>$T48-(AJ48*'Feedstock Conversions'!$B$5)-'Rail Costs'!V48</f>
        <v>243.05165915081795</v>
      </c>
      <c r="BA48" s="4" t="e">
        <f>$T48-(AK48*'Feedstock Conversions'!$B$5)-'Rail Costs'!Y48</f>
        <v>#VALUE!</v>
      </c>
      <c r="BH48">
        <f t="shared" si="1"/>
        <v>47</v>
      </c>
      <c r="BI48">
        <f t="shared" si="2"/>
        <v>2019</v>
      </c>
      <c r="BJ48">
        <f t="shared" si="3"/>
        <v>11</v>
      </c>
      <c r="BM48" s="4">
        <f>'Fuel Values'!G48-(E48)</f>
        <v>9.6164277715565731</v>
      </c>
      <c r="BN48" s="4">
        <f>'Fuel Values'!H48-($AJ48*'Feedstock Conversions'!$B$5)</f>
        <v>22.462928331467026</v>
      </c>
      <c r="BO48" s="4">
        <f>'Fuel Values'!I48-($AI48*'Feedstock Conversions'!$B$17)</f>
        <v>29.701464165733512</v>
      </c>
      <c r="BP48" s="4">
        <f>'Fuel Values'!J48-($AH48*'Feedstock Conversions'!$B$17)</f>
        <v>26.247642777155647</v>
      </c>
      <c r="BQ48" s="4">
        <f>'Fuel Values'!K48-($AF48*'Feedstock Conversions'!$B$17)</f>
        <v>3.6782138857782911</v>
      </c>
      <c r="BR48" s="4">
        <f>'Fuel Values'!L48-($AG48*'Feedstock Conversions'!$B$17)</f>
        <v>13.847320828667421</v>
      </c>
      <c r="BS48" s="4">
        <f t="shared" si="4"/>
        <v>28.414963605823061</v>
      </c>
    </row>
    <row r="49" spans="1:71" x14ac:dyDescent="0.2">
      <c r="A49" s="11">
        <v>43798</v>
      </c>
      <c r="B49" s="18">
        <v>32.712499999999999</v>
      </c>
      <c r="C49" s="18">
        <f>B49+'Rail Costs'!B49</f>
        <v>37.102309630459125</v>
      </c>
      <c r="E49" s="18">
        <f>C49*'Feedstock Conversions'!B$17</f>
        <v>278.26732222844345</v>
      </c>
      <c r="F49" s="18">
        <f>C49*'Feedstock Conversions'!B$5</f>
        <v>278.26732222844345</v>
      </c>
      <c r="H49" s="18">
        <f>'Fuel Values'!B49-'Soybean Oil'!I49-'Soybean Oil'!J49-'Soybean Oil'!K49</f>
        <v>49.348185802105263</v>
      </c>
      <c r="I49" s="18">
        <f>('LCFS Values'!$E$2-'Soybean Oil'!$AA$4)/1000000*'LCFS Values'!B49*'LCFS Values'!$G$2*100</f>
        <v>105.98506419789476</v>
      </c>
      <c r="J49" s="4">
        <f>'RIN Values'!C49</f>
        <v>88.000050000000002</v>
      </c>
      <c r="K49" s="4">
        <f>'Fixed Credits Value'!B49</f>
        <v>100</v>
      </c>
      <c r="L49" s="4">
        <f t="shared" si="5"/>
        <v>343.33330000000001</v>
      </c>
      <c r="M49" s="4">
        <f>L49/'Feedstock Conversions'!B$17</f>
        <v>45.777773333333336</v>
      </c>
      <c r="O49" s="4">
        <f>'Fuel Values'!C49*100</f>
        <v>196.04999999999998</v>
      </c>
      <c r="P49" s="18">
        <f>('LCFS Values'!$E$2-'Soybean Oil'!$AB$4)/1000000*'LCFS Values'!B49*'LCFS Values'!$G$2*100</f>
        <v>93.430697290000012</v>
      </c>
      <c r="Q49" s="4">
        <f>'RIN Values'!D49</f>
        <v>99.73339</v>
      </c>
      <c r="R49" s="4">
        <f>'Fixed Credits Value'!B49</f>
        <v>100</v>
      </c>
      <c r="S49" s="4">
        <f>'Fixed Credits Value'!C49</f>
        <v>16</v>
      </c>
      <c r="T49" s="4">
        <f t="shared" si="7"/>
        <v>505.21408728999995</v>
      </c>
      <c r="U49" s="4">
        <f t="shared" si="6"/>
        <v>67.36187830533332</v>
      </c>
      <c r="W49" s="4">
        <f t="shared" si="0"/>
        <v>65.065977771556561</v>
      </c>
      <c r="X49" s="4">
        <f t="shared" si="8"/>
        <v>226.9467650615565</v>
      </c>
      <c r="AA49" s="23"/>
      <c r="AB49" s="23"/>
      <c r="AD49" s="11">
        <v>43798</v>
      </c>
      <c r="AE49" s="4">
        <f>B49+'Rail Costs'!K49</f>
        <v>33.80995240761478</v>
      </c>
      <c r="AF49" s="4">
        <f>$B49+'Rail Costs'!L49</f>
        <v>34.907404815229562</v>
      </c>
      <c r="AG49" s="4">
        <f>$B49+'Rail Costs'!M49</f>
        <v>36.004857222844343</v>
      </c>
      <c r="AH49" s="4">
        <f>$B49+'Rail Costs'!N49</f>
        <v>33.151480963045913</v>
      </c>
      <c r="AI49" s="4">
        <f>$B49+'Rail Costs'!O49</f>
        <v>33.370971444568866</v>
      </c>
      <c r="AJ49" s="4">
        <f>$B49+'Rail Costs'!P49</f>
        <v>34.029442889137734</v>
      </c>
      <c r="AK49" s="4" t="e">
        <f>(AVERAGEIFS([1]Spreads!$B$23:$B$1056,[1]Spreads!$Y$23:$Y$1056,BH49,[1]Spreads!$X$23:$X$1056,BI49)*1.03)+('Rail Costs'!X49*100/2204.622)</f>
        <v>#VALUE!</v>
      </c>
      <c r="AM49" s="4">
        <f>'Soybean Oil'!$L49-('Soybean Oil'!AE49*'Feedstock Conversions'!$B$17)-'Rail Costs'!Q49</f>
        <v>86.041374758710134</v>
      </c>
      <c r="AN49" s="4">
        <f>'Soybean Oil'!$L49-('Soybean Oil'!AF49*'Feedstock Conversions'!$B$17)-'Rail Costs'!R49</f>
        <v>78.219684933840469</v>
      </c>
      <c r="AO49" s="4">
        <f>'Soybean Oil'!$L49-('Soybean Oil'!AG49*'Feedstock Conversions'!$B$17)-'Rail Costs'!S49</f>
        <v>70.158436951187909</v>
      </c>
      <c r="AP49" s="4">
        <f>'Soybean Oil'!$L49-('Soybean Oil'!AH49*'Feedstock Conversions'!$B$17)-'Rail Costs'!T49</f>
        <v>91.156924030318493</v>
      </c>
      <c r="AQ49" s="4">
        <f>'Soybean Oil'!$L49-('Soybean Oil'!AI49*'Feedstock Conversions'!$B$17)-'Rail Costs'!U49</f>
        <v>89.658112676566475</v>
      </c>
      <c r="AR49" s="4">
        <f>'Soybean Oil'!$L49-('Soybean Oil'!AJ49*'Feedstock Conversions'!$B$17)-'Rail Costs'!V49</f>
        <v>83.864155835262409</v>
      </c>
      <c r="AS49" s="4" t="e">
        <f>'Soybean Oil'!$L49-('Soybean Oil'!AK49*'Feedstock Conversions'!$B$17)-'Rail Costs'!Y49</f>
        <v>#VALUE!</v>
      </c>
      <c r="AU49" s="4">
        <f>$T49-(AE49*'Feedstock Conversions'!$B$5)-'Rail Costs'!Q49</f>
        <v>247.92216204871008</v>
      </c>
      <c r="AV49" s="4">
        <f>$T49-(AF49*'Feedstock Conversions'!$B$5)-'Rail Costs'!R49</f>
        <v>240.1004722238404</v>
      </c>
      <c r="AW49" s="4">
        <f>$T49-(AG49*'Feedstock Conversions'!$B$5)-'Rail Costs'!S49</f>
        <v>232.03922424118787</v>
      </c>
      <c r="AX49" s="4">
        <f>$T49-(AH49*'Feedstock Conversions'!$B$5)-'Rail Costs'!T49</f>
        <v>253.03771132031846</v>
      </c>
      <c r="AY49" s="4">
        <f>$T49-(AI49*'Feedstock Conversions'!$B$5)-'Rail Costs'!U49</f>
        <v>251.53889996656642</v>
      </c>
      <c r="AZ49" s="4">
        <f>$T49-(AJ49*'Feedstock Conversions'!$B$5)-'Rail Costs'!V49</f>
        <v>245.74494312526235</v>
      </c>
      <c r="BA49" s="4" t="e">
        <f>$T49-(AK49*'Feedstock Conversions'!$B$5)-'Rail Costs'!Y49</f>
        <v>#VALUE!</v>
      </c>
      <c r="BH49">
        <f t="shared" si="1"/>
        <v>48</v>
      </c>
      <c r="BI49">
        <f t="shared" si="2"/>
        <v>2019</v>
      </c>
      <c r="BJ49">
        <f t="shared" si="3"/>
        <v>11</v>
      </c>
      <c r="BM49" s="4">
        <f>'Fuel Values'!G49-(E49)</f>
        <v>13.732677771556553</v>
      </c>
      <c r="BN49" s="4">
        <f>'Fuel Values'!H49-($AJ49*'Feedstock Conversions'!$B$5)</f>
        <v>27.112478331467003</v>
      </c>
      <c r="BO49" s="4">
        <f>'Fuel Values'!I49-($AI49*'Feedstock Conversions'!$B$17)</f>
        <v>34.217714165733497</v>
      </c>
      <c r="BP49" s="4">
        <f>'Fuel Values'!J49-($AH49*'Feedstock Conversions'!$B$17)</f>
        <v>31.030592777155647</v>
      </c>
      <c r="BQ49" s="4">
        <f>'Fuel Values'!K49-($AF49*'Feedstock Conversions'!$B$17)</f>
        <v>7.8611638857782964</v>
      </c>
      <c r="BR49" s="4">
        <f>'Fuel Values'!L49-($AG49*'Feedstock Conversions'!$B$17)</f>
        <v>19.9635708286674</v>
      </c>
      <c r="BS49" s="4">
        <f t="shared" si="4"/>
        <v>30.848263605823064</v>
      </c>
    </row>
    <row r="50" spans="1:71" x14ac:dyDescent="0.2">
      <c r="A50" s="11">
        <v>43805</v>
      </c>
      <c r="B50" s="18">
        <v>32.857999999999997</v>
      </c>
      <c r="C50" s="18">
        <f>B50+'Rail Costs'!B50</f>
        <v>37.247809630459123</v>
      </c>
      <c r="E50" s="18">
        <f>C50*'Feedstock Conversions'!B$17</f>
        <v>279.35857222844345</v>
      </c>
      <c r="F50" s="18">
        <f>C50*'Feedstock Conversions'!B$5</f>
        <v>279.35857222844345</v>
      </c>
      <c r="H50" s="18">
        <f>'Fuel Values'!B50-'Soybean Oil'!I50-'Soybean Oil'!J50-'Soybean Oil'!K50</f>
        <v>51.414935802105248</v>
      </c>
      <c r="I50" s="18">
        <f>('LCFS Values'!$E$2-'Soybean Oil'!$AA$4)/1000000*'LCFS Values'!B50*'LCFS Values'!$G$2*100</f>
        <v>105.98506419789476</v>
      </c>
      <c r="J50" s="4">
        <f>'RIN Values'!C50</f>
        <v>87.6</v>
      </c>
      <c r="K50" s="4">
        <f>'Fixed Credits Value'!B50</f>
        <v>100</v>
      </c>
      <c r="L50" s="4">
        <f t="shared" si="5"/>
        <v>345</v>
      </c>
      <c r="M50" s="4">
        <f>L50/'Feedstock Conversions'!B$17</f>
        <v>46</v>
      </c>
      <c r="O50" s="4">
        <f>'Fuel Values'!C50*100</f>
        <v>192.48000000000002</v>
      </c>
      <c r="P50" s="18">
        <f>('LCFS Values'!$E$2-'Soybean Oil'!$AB$4)/1000000*'LCFS Values'!B50*'LCFS Values'!$G$2*100</f>
        <v>93.430697290000012</v>
      </c>
      <c r="Q50" s="4">
        <f>'RIN Values'!D50</f>
        <v>99.28</v>
      </c>
      <c r="R50" s="4">
        <f>'Fixed Credits Value'!B50</f>
        <v>100</v>
      </c>
      <c r="S50" s="4">
        <f>'Fixed Credits Value'!C50</f>
        <v>16</v>
      </c>
      <c r="T50" s="4">
        <f t="shared" si="7"/>
        <v>501.19069729</v>
      </c>
      <c r="U50" s="4">
        <f t="shared" si="6"/>
        <v>66.825426305333337</v>
      </c>
      <c r="W50" s="4">
        <f t="shared" si="0"/>
        <v>65.64142777155655</v>
      </c>
      <c r="X50" s="4">
        <f t="shared" si="8"/>
        <v>221.83212506155655</v>
      </c>
      <c r="AA50" s="23"/>
      <c r="AB50" s="23"/>
      <c r="AD50" s="11">
        <v>43805</v>
      </c>
      <c r="AE50" s="4">
        <f>B50+'Rail Costs'!K50</f>
        <v>33.955452407614779</v>
      </c>
      <c r="AF50" s="4">
        <f>$B50+'Rail Costs'!L50</f>
        <v>35.05290481522956</v>
      </c>
      <c r="AG50" s="4">
        <f>$B50+'Rail Costs'!M50</f>
        <v>36.150357222844342</v>
      </c>
      <c r="AH50" s="4">
        <f>$B50+'Rail Costs'!N50</f>
        <v>33.296980963045911</v>
      </c>
      <c r="AI50" s="4">
        <f>$B50+'Rail Costs'!O50</f>
        <v>33.516471444568865</v>
      </c>
      <c r="AJ50" s="4">
        <f>$B50+'Rail Costs'!P50</f>
        <v>34.174942889137732</v>
      </c>
      <c r="AK50" s="4" t="e">
        <f>(AVERAGEIFS([1]Spreads!$B$23:$B$1056,[1]Spreads!$Y$23:$Y$1056,BH50,[1]Spreads!$X$23:$X$1056,BI50)*1.03)+('Rail Costs'!X50*100/2204.622)</f>
        <v>#VALUE!</v>
      </c>
      <c r="AM50" s="4">
        <f>'Soybean Oil'!$L50-('Soybean Oil'!AE50*'Feedstock Conversions'!$B$17)-'Rail Costs'!Q50</f>
        <v>86.616824758710123</v>
      </c>
      <c r="AN50" s="4">
        <f>'Soybean Oil'!$L50-('Soybean Oil'!AF50*'Feedstock Conversions'!$B$17)-'Rail Costs'!R50</f>
        <v>78.795134933840458</v>
      </c>
      <c r="AO50" s="4">
        <f>'Soybean Oil'!$L50-('Soybean Oil'!AG50*'Feedstock Conversions'!$B$17)-'Rail Costs'!S50</f>
        <v>70.733886951187955</v>
      </c>
      <c r="AP50" s="4">
        <f>'Soybean Oil'!$L50-('Soybean Oil'!AH50*'Feedstock Conversions'!$B$17)-'Rail Costs'!T50</f>
        <v>91.73237403031851</v>
      </c>
      <c r="AQ50" s="4">
        <f>'Soybean Oil'!$L50-('Soybean Oil'!AI50*'Feedstock Conversions'!$B$17)-'Rail Costs'!U50</f>
        <v>90.233562676566493</v>
      </c>
      <c r="AR50" s="4">
        <f>'Soybean Oil'!$L50-('Soybean Oil'!AJ50*'Feedstock Conversions'!$B$17)-'Rail Costs'!V50</f>
        <v>84.439605835262398</v>
      </c>
      <c r="AS50" s="4" t="e">
        <f>'Soybean Oil'!$L50-('Soybean Oil'!AK50*'Feedstock Conversions'!$B$17)-'Rail Costs'!Y50</f>
        <v>#VALUE!</v>
      </c>
      <c r="AU50" s="4">
        <f>$T50-(AE50*'Feedstock Conversions'!$B$5)-'Rail Costs'!Q50</f>
        <v>242.80752204871013</v>
      </c>
      <c r="AV50" s="4">
        <f>$T50-(AF50*'Feedstock Conversions'!$B$5)-'Rail Costs'!R50</f>
        <v>234.98583222384045</v>
      </c>
      <c r="AW50" s="4">
        <f>$T50-(AG50*'Feedstock Conversions'!$B$5)-'Rail Costs'!S50</f>
        <v>226.92458424118797</v>
      </c>
      <c r="AX50" s="4">
        <f>$T50-(AH50*'Feedstock Conversions'!$B$5)-'Rail Costs'!T50</f>
        <v>247.92307132031851</v>
      </c>
      <c r="AY50" s="4">
        <f>$T50-(AI50*'Feedstock Conversions'!$B$5)-'Rail Costs'!U50</f>
        <v>246.4242599665665</v>
      </c>
      <c r="AZ50" s="4">
        <f>$T50-(AJ50*'Feedstock Conversions'!$B$5)-'Rail Costs'!V50</f>
        <v>240.6303031252624</v>
      </c>
      <c r="BA50" s="4" t="e">
        <f>$T50-(AK50*'Feedstock Conversions'!$B$5)-'Rail Costs'!Y50</f>
        <v>#VALUE!</v>
      </c>
      <c r="BH50">
        <f t="shared" si="1"/>
        <v>49</v>
      </c>
      <c r="BI50">
        <f t="shared" si="2"/>
        <v>2019</v>
      </c>
      <c r="BJ50">
        <f t="shared" si="3"/>
        <v>12</v>
      </c>
      <c r="BM50" s="4">
        <f>'Fuel Values'!G50-(E50)</f>
        <v>13.241427771556573</v>
      </c>
      <c r="BN50" s="4">
        <f>'Fuel Values'!H50-($AJ50*'Feedstock Conversions'!$B$5)</f>
        <v>24.087928331466969</v>
      </c>
      <c r="BO50" s="4">
        <f>'Fuel Values'!I50-($AI50*'Feedstock Conversions'!$B$17)</f>
        <v>33.126464165733523</v>
      </c>
      <c r="BP50" s="4">
        <f>'Fuel Values'!J50-($AH50*'Feedstock Conversions'!$B$17)</f>
        <v>27.272642777155681</v>
      </c>
      <c r="BQ50" s="4">
        <f>'Fuel Values'!K50-($AF50*'Feedstock Conversions'!$B$17)</f>
        <v>6.7032138857783252</v>
      </c>
      <c r="BR50" s="4">
        <f>'Fuel Values'!L50-($AG50*'Feedstock Conversions'!$B$17)</f>
        <v>18.872320828667455</v>
      </c>
      <c r="BS50" s="4">
        <f t="shared" si="4"/>
        <v>32.514963605823027</v>
      </c>
    </row>
    <row r="51" spans="1:71" x14ac:dyDescent="0.2">
      <c r="A51" s="11">
        <v>43812</v>
      </c>
      <c r="B51" s="18">
        <v>34.417999999999999</v>
      </c>
      <c r="C51" s="18">
        <f>B51+'Rail Costs'!B51</f>
        <v>38.807809630459126</v>
      </c>
      <c r="E51" s="18">
        <f>C51*'Feedstock Conversions'!B$17</f>
        <v>291.05857222844344</v>
      </c>
      <c r="F51" s="18">
        <f>C51*'Feedstock Conversions'!B$5</f>
        <v>291.05857222844344</v>
      </c>
      <c r="H51" s="18">
        <f>'Fuel Values'!B51-'Soybean Oil'!I51-'Soybean Oil'!J51-'Soybean Oil'!K51</f>
        <v>52.285734002736859</v>
      </c>
      <c r="I51" s="18">
        <f>('LCFS Values'!$E$2-'Soybean Oil'!$AA$4)/1000000*'LCFS Values'!B51*'LCFS Values'!$G$2*100</f>
        <v>106.16426599726316</v>
      </c>
      <c r="J51" s="4">
        <f>'RIN Values'!C51</f>
        <v>85.65</v>
      </c>
      <c r="K51" s="4">
        <f>'Fixed Credits Value'!B51</f>
        <v>100</v>
      </c>
      <c r="L51" s="4">
        <f t="shared" si="5"/>
        <v>344.1</v>
      </c>
      <c r="M51" s="4">
        <f>L51/'Feedstock Conversions'!B$17</f>
        <v>45.88</v>
      </c>
      <c r="O51" s="4">
        <f>'Fuel Values'!C51*100</f>
        <v>196.51000000000002</v>
      </c>
      <c r="P51" s="18">
        <f>('LCFS Values'!$E$2-'Soybean Oil'!$AB$4)/1000000*'LCFS Values'!B51*'LCFS Values'!$G$2*100</f>
        <v>93.588671898944455</v>
      </c>
      <c r="Q51" s="4">
        <f>'RIN Values'!D51</f>
        <v>97.07</v>
      </c>
      <c r="R51" s="4">
        <f>'Fixed Credits Value'!B51</f>
        <v>100</v>
      </c>
      <c r="S51" s="4">
        <f>'Fixed Credits Value'!C51</f>
        <v>16</v>
      </c>
      <c r="T51" s="4">
        <f t="shared" si="7"/>
        <v>503.16867189894447</v>
      </c>
      <c r="U51" s="4">
        <f t="shared" si="6"/>
        <v>67.089156253192598</v>
      </c>
      <c r="W51" s="4">
        <f t="shared" si="0"/>
        <v>53.041427771556585</v>
      </c>
      <c r="X51" s="4">
        <f t="shared" si="8"/>
        <v>212.11009967050103</v>
      </c>
      <c r="AA51" s="23"/>
      <c r="AB51" s="23"/>
      <c r="AD51" s="11">
        <v>43812</v>
      </c>
      <c r="AE51" s="4">
        <f>B51+'Rail Costs'!K51</f>
        <v>35.515452407614781</v>
      </c>
      <c r="AF51" s="4">
        <f>$B51+'Rail Costs'!L51</f>
        <v>36.612904815229562</v>
      </c>
      <c r="AG51" s="4">
        <f>$B51+'Rail Costs'!M51</f>
        <v>37.710357222844344</v>
      </c>
      <c r="AH51" s="4">
        <f>$B51+'Rail Costs'!N51</f>
        <v>34.856980963045913</v>
      </c>
      <c r="AI51" s="4">
        <f>$B51+'Rail Costs'!O51</f>
        <v>35.076471444568867</v>
      </c>
      <c r="AJ51" s="4">
        <f>$B51+'Rail Costs'!P51</f>
        <v>35.734942889137734</v>
      </c>
      <c r="AK51" s="4" t="e">
        <f>(AVERAGEIFS([1]Spreads!$B$23:$B$1056,[1]Spreads!$Y$23:$Y$1056,BH51,[1]Spreads!$X$23:$X$1056,BI51)*1.03)+('Rail Costs'!X51*100/2204.622)</f>
        <v>#VALUE!</v>
      </c>
      <c r="AM51" s="4">
        <f>'Soybean Oil'!$L51-('Soybean Oil'!AE51*'Feedstock Conversions'!$B$17)-'Rail Costs'!Q51</f>
        <v>74.016824758710158</v>
      </c>
      <c r="AN51" s="4">
        <f>'Soybean Oil'!$L51-('Soybean Oil'!AF51*'Feedstock Conversions'!$B$17)-'Rail Costs'!R51</f>
        <v>66.195134933840436</v>
      </c>
      <c r="AO51" s="4">
        <f>'Soybean Oil'!$L51-('Soybean Oil'!AG51*'Feedstock Conversions'!$B$17)-'Rail Costs'!S51</f>
        <v>58.133886951187932</v>
      </c>
      <c r="AP51" s="4">
        <f>'Soybean Oil'!$L51-('Soybean Oil'!AH51*'Feedstock Conversions'!$B$17)-'Rail Costs'!T51</f>
        <v>79.132374030318488</v>
      </c>
      <c r="AQ51" s="4">
        <f>'Soybean Oil'!$L51-('Soybean Oil'!AI51*'Feedstock Conversions'!$B$17)-'Rail Costs'!U51</f>
        <v>77.63356267656647</v>
      </c>
      <c r="AR51" s="4">
        <f>'Soybean Oil'!$L51-('Soybean Oil'!AJ51*'Feedstock Conversions'!$B$17)-'Rail Costs'!V51</f>
        <v>71.839605835262432</v>
      </c>
      <c r="AS51" s="4" t="e">
        <f>'Soybean Oil'!$L51-('Soybean Oil'!AK51*'Feedstock Conversions'!$B$17)-'Rail Costs'!Y51</f>
        <v>#VALUE!</v>
      </c>
      <c r="AU51" s="4">
        <f>$T51-(AE51*'Feedstock Conversions'!$B$5)-'Rail Costs'!Q51</f>
        <v>233.0854966576546</v>
      </c>
      <c r="AV51" s="4">
        <f>$T51-(AF51*'Feedstock Conversions'!$B$5)-'Rail Costs'!R51</f>
        <v>225.26380683278487</v>
      </c>
      <c r="AW51" s="4">
        <f>$T51-(AG51*'Feedstock Conversions'!$B$5)-'Rail Costs'!S51</f>
        <v>217.20255885013239</v>
      </c>
      <c r="AX51" s="4">
        <f>$T51-(AH51*'Feedstock Conversions'!$B$5)-'Rail Costs'!T51</f>
        <v>238.20104592926293</v>
      </c>
      <c r="AY51" s="4">
        <f>$T51-(AI51*'Feedstock Conversions'!$B$5)-'Rail Costs'!U51</f>
        <v>236.70223457551091</v>
      </c>
      <c r="AZ51" s="4">
        <f>$T51-(AJ51*'Feedstock Conversions'!$B$5)-'Rail Costs'!V51</f>
        <v>230.90827773420688</v>
      </c>
      <c r="BA51" s="4" t="e">
        <f>$T51-(AK51*'Feedstock Conversions'!$B$5)-'Rail Costs'!Y51</f>
        <v>#VALUE!</v>
      </c>
      <c r="BH51">
        <f t="shared" si="1"/>
        <v>50</v>
      </c>
      <c r="BI51">
        <f t="shared" si="2"/>
        <v>2019</v>
      </c>
      <c r="BJ51">
        <f t="shared" si="3"/>
        <v>12</v>
      </c>
      <c r="BM51" s="4">
        <f>'Fuel Values'!G51-(E51)</f>
        <v>1.9414277715565618</v>
      </c>
      <c r="BN51" s="4">
        <f>'Fuel Values'!H51-($AJ51*'Feedstock Conversions'!$B$5)</f>
        <v>11.987928331467003</v>
      </c>
      <c r="BO51" s="4">
        <f>'Fuel Values'!I51-($AI51*'Feedstock Conversions'!$B$17)</f>
        <v>23.826464165733455</v>
      </c>
      <c r="BP51" s="4">
        <f>'Fuel Values'!J51-($AH51*'Feedstock Conversions'!$B$17)</f>
        <v>17.672642777155659</v>
      </c>
      <c r="BQ51" s="4">
        <f>'Fuel Values'!K51-($AF51*'Feedstock Conversions'!$B$17)</f>
        <v>-1.596786114221743</v>
      </c>
      <c r="BR51" s="4">
        <f>'Fuel Values'!L51-($AG51*'Feedstock Conversions'!$B$17)</f>
        <v>9.5723208286673866</v>
      </c>
      <c r="BS51" s="4">
        <f t="shared" si="4"/>
        <v>29.214963605823129</v>
      </c>
    </row>
    <row r="52" spans="1:71" x14ac:dyDescent="0.2">
      <c r="A52" s="11">
        <v>43819</v>
      </c>
      <c r="B52" s="18">
        <v>36.503999999999998</v>
      </c>
      <c r="C52" s="18">
        <f>B52+'Rail Costs'!B52</f>
        <v>40.893809630459124</v>
      </c>
      <c r="E52" s="18">
        <f>C52*'Feedstock Conversions'!B$17</f>
        <v>306.70357222844342</v>
      </c>
      <c r="F52" s="18">
        <f>C52*'Feedstock Conversions'!B$5</f>
        <v>306.70357222844342</v>
      </c>
      <c r="H52" s="18">
        <f>'Fuel Values'!B52-'Soybean Oil'!I52-'Soybean Oil'!J52-'Soybean Oil'!K52</f>
        <v>69.906742999578967</v>
      </c>
      <c r="I52" s="18">
        <f>('LCFS Values'!$E$2-'Soybean Oil'!$AA$4)/1000000*'LCFS Values'!B52*'LCFS Values'!$G$2*100</f>
        <v>105.26825700042106</v>
      </c>
      <c r="J52" s="4">
        <f>'RIN Values'!C52</f>
        <v>68.324999999999989</v>
      </c>
      <c r="K52" s="4">
        <f>'Fixed Credits Value'!B52</f>
        <v>100</v>
      </c>
      <c r="L52" s="4">
        <f t="shared" si="5"/>
        <v>343.5</v>
      </c>
      <c r="M52" s="4">
        <f>L52/'Feedstock Conversions'!B$17</f>
        <v>45.8</v>
      </c>
      <c r="O52" s="4">
        <f>'Fuel Values'!C52*100</f>
        <v>203.18999999999997</v>
      </c>
      <c r="P52" s="18">
        <f>('LCFS Values'!$E$2-'Soybean Oil'!$AB$4)/1000000*'LCFS Values'!B52*'LCFS Values'!$G$2*100</f>
        <v>92.798798854222227</v>
      </c>
      <c r="Q52" s="4">
        <f>'RIN Values'!D52</f>
        <v>77.434999999999988</v>
      </c>
      <c r="R52" s="4">
        <f>'Fixed Credits Value'!B52</f>
        <v>100</v>
      </c>
      <c r="S52" s="4">
        <f>'Fixed Credits Value'!C52</f>
        <v>16</v>
      </c>
      <c r="T52" s="4">
        <f t="shared" si="7"/>
        <v>489.42379885422218</v>
      </c>
      <c r="U52" s="4">
        <f t="shared" si="6"/>
        <v>65.256506513896298</v>
      </c>
      <c r="W52" s="4">
        <f t="shared" si="0"/>
        <v>36.79642777155658</v>
      </c>
      <c r="X52" s="4">
        <f t="shared" si="8"/>
        <v>182.72022662577876</v>
      </c>
      <c r="AA52" s="23"/>
      <c r="AB52" s="23"/>
      <c r="AD52" s="11">
        <v>43819</v>
      </c>
      <c r="AE52" s="4">
        <f>B52+'Rail Costs'!K52</f>
        <v>37.601452407614779</v>
      </c>
      <c r="AF52" s="4">
        <f>$B52+'Rail Costs'!L52</f>
        <v>38.698904815229561</v>
      </c>
      <c r="AG52" s="4">
        <f>$B52+'Rail Costs'!M52</f>
        <v>39.796357222844343</v>
      </c>
      <c r="AH52" s="4">
        <f>$B52+'Rail Costs'!N52</f>
        <v>36.942980963045912</v>
      </c>
      <c r="AI52" s="4">
        <f>$B52+'Rail Costs'!O52</f>
        <v>37.162471444568865</v>
      </c>
      <c r="AJ52" s="4">
        <f>$B52+'Rail Costs'!P52</f>
        <v>37.820942889137733</v>
      </c>
      <c r="AK52" s="4" t="e">
        <f>(AVERAGEIFS([1]Spreads!$B$23:$B$1056,[1]Spreads!$Y$23:$Y$1056,BH52,[1]Spreads!$X$23:$X$1056,BI52)*1.03)+('Rail Costs'!X52*100/2204.622)</f>
        <v>#VALUE!</v>
      </c>
      <c r="AM52" s="4">
        <f>'Soybean Oil'!$L52-('Soybean Oil'!AE52*'Feedstock Conversions'!$B$17)-'Rail Costs'!Q52</f>
        <v>57.771824758710153</v>
      </c>
      <c r="AN52" s="4">
        <f>'Soybean Oil'!$L52-('Soybean Oil'!AF52*'Feedstock Conversions'!$B$17)-'Rail Costs'!R52</f>
        <v>49.950134933840424</v>
      </c>
      <c r="AO52" s="4">
        <f>'Soybean Oil'!$L52-('Soybean Oil'!AG52*'Feedstock Conversions'!$B$17)-'Rail Costs'!S52</f>
        <v>41.888886951187928</v>
      </c>
      <c r="AP52" s="4">
        <f>'Soybean Oil'!$L52-('Soybean Oil'!AH52*'Feedstock Conversions'!$B$17)-'Rail Costs'!T52</f>
        <v>62.887374030318483</v>
      </c>
      <c r="AQ52" s="4">
        <f>'Soybean Oil'!$L52-('Soybean Oil'!AI52*'Feedstock Conversions'!$B$17)-'Rail Costs'!U52</f>
        <v>61.388562676566472</v>
      </c>
      <c r="AR52" s="4">
        <f>'Soybean Oil'!$L52-('Soybean Oil'!AJ52*'Feedstock Conversions'!$B$17)-'Rail Costs'!V52</f>
        <v>55.594605835262421</v>
      </c>
      <c r="AS52" s="4" t="e">
        <f>'Soybean Oil'!$L52-('Soybean Oil'!AK52*'Feedstock Conversions'!$B$17)-'Rail Costs'!Y52</f>
        <v>#VALUE!</v>
      </c>
      <c r="AU52" s="4">
        <f>$T52-(AE52*'Feedstock Conversions'!$B$5)-'Rail Costs'!Q52</f>
        <v>203.69562361293234</v>
      </c>
      <c r="AV52" s="4">
        <f>$T52-(AF52*'Feedstock Conversions'!$B$5)-'Rail Costs'!R52</f>
        <v>195.8739337880626</v>
      </c>
      <c r="AW52" s="4">
        <f>$T52-(AG52*'Feedstock Conversions'!$B$5)-'Rail Costs'!S52</f>
        <v>187.81268580541013</v>
      </c>
      <c r="AX52" s="4">
        <f>$T52-(AH52*'Feedstock Conversions'!$B$5)-'Rail Costs'!T52</f>
        <v>208.81117288454067</v>
      </c>
      <c r="AY52" s="4">
        <f>$T52-(AI52*'Feedstock Conversions'!$B$5)-'Rail Costs'!U52</f>
        <v>207.31236153078865</v>
      </c>
      <c r="AZ52" s="4">
        <f>$T52-(AJ52*'Feedstock Conversions'!$B$5)-'Rail Costs'!V52</f>
        <v>201.51840468948461</v>
      </c>
      <c r="BA52" s="4" t="e">
        <f>$T52-(AK52*'Feedstock Conversions'!$B$5)-'Rail Costs'!Y52</f>
        <v>#VALUE!</v>
      </c>
      <c r="BH52">
        <f t="shared" si="1"/>
        <v>51</v>
      </c>
      <c r="BI52">
        <f t="shared" si="2"/>
        <v>2019</v>
      </c>
      <c r="BJ52">
        <f t="shared" si="3"/>
        <v>12</v>
      </c>
      <c r="BM52" s="4">
        <f>'Fuel Values'!G52-(E52)</f>
        <v>-6.8035722284434428</v>
      </c>
      <c r="BN52" s="4">
        <f>'Fuel Values'!H52-($AJ52*'Feedstock Conversions'!$B$5)</f>
        <v>2.6429283314670329</v>
      </c>
      <c r="BO52" s="4">
        <f>'Fuel Values'!I52-($AI52*'Feedstock Conversions'!$B$17)</f>
        <v>16.681464165733473</v>
      </c>
      <c r="BP52" s="4">
        <f>'Fuel Values'!J52-($AH52*'Feedstock Conversions'!$B$17)</f>
        <v>12.127642777155643</v>
      </c>
      <c r="BQ52" s="4">
        <f>'Fuel Values'!K52-($AF52*'Feedstock Conversions'!$B$17)</f>
        <v>-9.2417861142217248</v>
      </c>
      <c r="BR52" s="4">
        <f>'Fuel Values'!L52-($AG52*'Feedstock Conversions'!$B$17)</f>
        <v>2.1273208286674503</v>
      </c>
      <c r="BS52" s="4">
        <f t="shared" si="4"/>
        <v>20.114963605823107</v>
      </c>
    </row>
    <row r="53" spans="1:71" x14ac:dyDescent="0.2">
      <c r="A53" s="11">
        <v>43826</v>
      </c>
      <c r="B53" s="18">
        <v>37.142499999999998</v>
      </c>
      <c r="C53" s="18">
        <f>B53+'Rail Costs'!B53</f>
        <v>41.532309630459125</v>
      </c>
      <c r="E53" s="18">
        <f>C53*'Feedstock Conversions'!B$17</f>
        <v>311.49232222844341</v>
      </c>
      <c r="F53" s="18">
        <f>C53*'Feedstock Conversions'!B$5</f>
        <v>311.49232222844341</v>
      </c>
      <c r="H53" s="18">
        <f>'Fuel Values'!B53-'Soybean Oil'!I53-'Soybean Oil'!J53-'Soybean Oil'!K53</f>
        <v>73.151940943157882</v>
      </c>
      <c r="I53" s="18">
        <f>('LCFS Values'!$E$2-'Soybean Oil'!$AA$4)/1000000*'LCFS Values'!B53*'LCFS Values'!$G$2*100</f>
        <v>105.47305905684212</v>
      </c>
      <c r="J53" s="4">
        <f>'RIN Values'!C53</f>
        <v>64.875</v>
      </c>
      <c r="K53" s="4">
        <f>'Fixed Credits Value'!B53</f>
        <v>100</v>
      </c>
      <c r="L53" s="4">
        <f t="shared" si="5"/>
        <v>343.5</v>
      </c>
      <c r="M53" s="4">
        <f>L53/'Feedstock Conversions'!B$17</f>
        <v>45.8</v>
      </c>
      <c r="O53" s="4">
        <f>'Fuel Values'!C53*100</f>
        <v>205.01</v>
      </c>
      <c r="P53" s="18">
        <f>('LCFS Values'!$E$2-'Soybean Oil'!$AB$4)/1000000*'LCFS Values'!B53*'LCFS Values'!$G$2*100</f>
        <v>92.979341264444457</v>
      </c>
      <c r="Q53" s="4">
        <f>'RIN Values'!D53</f>
        <v>73.524999999999991</v>
      </c>
      <c r="R53" s="4">
        <f>'Fixed Credits Value'!B53</f>
        <v>100</v>
      </c>
      <c r="S53" s="4">
        <f>'Fixed Credits Value'!C53</f>
        <v>16</v>
      </c>
      <c r="T53" s="4">
        <f t="shared" si="7"/>
        <v>487.5143412644444</v>
      </c>
      <c r="U53" s="4">
        <f t="shared" si="6"/>
        <v>65.001912168592582</v>
      </c>
      <c r="W53" s="4">
        <f t="shared" si="0"/>
        <v>32.007677771556587</v>
      </c>
      <c r="X53" s="4">
        <f t="shared" si="8"/>
        <v>176.02201903600098</v>
      </c>
      <c r="AA53" s="23"/>
      <c r="AB53" s="23"/>
      <c r="AD53" s="11">
        <v>43826</v>
      </c>
      <c r="AE53" s="4">
        <f>B53+'Rail Costs'!K53</f>
        <v>38.23995240761478</v>
      </c>
      <c r="AF53" s="4">
        <f>$B53+'Rail Costs'!L53</f>
        <v>39.337404815229561</v>
      </c>
      <c r="AG53" s="4">
        <f>$B53+'Rail Costs'!M53</f>
        <v>40.434857222844343</v>
      </c>
      <c r="AH53" s="4">
        <f>$B53+'Rail Costs'!N53</f>
        <v>37.581480963045912</v>
      </c>
      <c r="AI53" s="4">
        <f>$B53+'Rail Costs'!O53</f>
        <v>37.800971444568866</v>
      </c>
      <c r="AJ53" s="4">
        <f>$B53+'Rail Costs'!P53</f>
        <v>38.459442889137733</v>
      </c>
      <c r="AK53" s="4" t="e">
        <f>(AVERAGEIFS([1]Spreads!$B$23:$B$1056,[1]Spreads!$Y$23:$Y$1056,BH53,[1]Spreads!$X$23:$X$1056,BI53)*1.03)+('Rail Costs'!X53*100/2204.622)</f>
        <v>#VALUE!</v>
      </c>
      <c r="AM53" s="4">
        <f>'Soybean Oil'!$L53-('Soybean Oil'!AE53*'Feedstock Conversions'!$B$17)-'Rail Costs'!Q53</f>
        <v>52.983074758710103</v>
      </c>
      <c r="AN53" s="4">
        <f>'Soybean Oil'!$L53-('Soybean Oil'!AF53*'Feedstock Conversions'!$B$17)-'Rail Costs'!R53</f>
        <v>45.161384933840431</v>
      </c>
      <c r="AO53" s="4">
        <f>'Soybean Oil'!$L53-('Soybean Oil'!AG53*'Feedstock Conversions'!$B$17)-'Rail Costs'!S53</f>
        <v>37.100136951187935</v>
      </c>
      <c r="AP53" s="4">
        <f>'Soybean Oil'!$L53-('Soybean Oil'!AH53*'Feedstock Conversions'!$B$17)-'Rail Costs'!T53</f>
        <v>58.09862403031849</v>
      </c>
      <c r="AQ53" s="4">
        <f>'Soybean Oil'!$L53-('Soybean Oil'!AI53*'Feedstock Conversions'!$B$17)-'Rail Costs'!U53</f>
        <v>56.599812676566479</v>
      </c>
      <c r="AR53" s="4">
        <f>'Soybean Oil'!$L53-('Soybean Oil'!AJ53*'Feedstock Conversions'!$B$17)-'Rail Costs'!V53</f>
        <v>50.805855835262427</v>
      </c>
      <c r="AS53" s="4" t="e">
        <f>'Soybean Oil'!$L53-('Soybean Oil'!AK53*'Feedstock Conversions'!$B$17)-'Rail Costs'!Y53</f>
        <v>#VALUE!</v>
      </c>
      <c r="AU53" s="4">
        <f>$T53-(AE53*'Feedstock Conversions'!$B$5)-'Rail Costs'!Q53</f>
        <v>196.9974160231545</v>
      </c>
      <c r="AV53" s="4">
        <f>$T53-(AF53*'Feedstock Conversions'!$B$5)-'Rail Costs'!R53</f>
        <v>189.17572619828482</v>
      </c>
      <c r="AW53" s="4">
        <f>$T53-(AG53*'Feedstock Conversions'!$B$5)-'Rail Costs'!S53</f>
        <v>181.11447821563235</v>
      </c>
      <c r="AX53" s="4">
        <f>$T53-(AH53*'Feedstock Conversions'!$B$5)-'Rail Costs'!T53</f>
        <v>202.11296529476289</v>
      </c>
      <c r="AY53" s="4">
        <f>$T53-(AI53*'Feedstock Conversions'!$B$5)-'Rail Costs'!U53</f>
        <v>200.61415394101087</v>
      </c>
      <c r="AZ53" s="4">
        <f>$T53-(AJ53*'Feedstock Conversions'!$B$5)-'Rail Costs'!V53</f>
        <v>194.82019709970683</v>
      </c>
      <c r="BA53" s="4" t="e">
        <f>$T53-(AK53*'Feedstock Conversions'!$B$5)-'Rail Costs'!Y53</f>
        <v>#VALUE!</v>
      </c>
      <c r="BH53">
        <f t="shared" si="1"/>
        <v>52</v>
      </c>
      <c r="BI53">
        <f t="shared" si="2"/>
        <v>2019</v>
      </c>
      <c r="BJ53">
        <f t="shared" si="3"/>
        <v>12</v>
      </c>
      <c r="BM53" s="4">
        <f>'Fuel Values'!G53-(E53)</f>
        <v>-6.9923222284434132</v>
      </c>
      <c r="BN53" s="4">
        <f>'Fuel Values'!H53-($AJ53*'Feedstock Conversions'!$B$5)</f>
        <v>2.0541783314670283</v>
      </c>
      <c r="BO53" s="4">
        <f>'Fuel Values'!I53-($AI53*'Feedstock Conversions'!$B$17)</f>
        <v>16.492714165733503</v>
      </c>
      <c r="BP53" s="4">
        <f>'Fuel Values'!J53-($AH53*'Feedstock Conversions'!$B$17)</f>
        <v>13.138892777155661</v>
      </c>
      <c r="BQ53" s="4">
        <f>'Fuel Values'!K53-($AF53*'Feedstock Conversions'!$B$17)</f>
        <v>-10.030536114221718</v>
      </c>
      <c r="BR53" s="4">
        <f>'Fuel Values'!L53-($AG53*'Feedstock Conversions'!$B$17)</f>
        <v>1.7385708286674344</v>
      </c>
      <c r="BS53" s="4">
        <f t="shared" si="4"/>
        <v>15.514963605823084</v>
      </c>
    </row>
    <row r="54" spans="1:71" x14ac:dyDescent="0.2">
      <c r="A54" s="11">
        <v>43833</v>
      </c>
      <c r="B54" s="18">
        <v>37.945</v>
      </c>
      <c r="C54" s="18">
        <f>B54+'Rail Costs'!B54</f>
        <v>42.393667413213883</v>
      </c>
      <c r="E54" s="18">
        <f>C54*'Feedstock Conversions'!B$17</f>
        <v>317.95250559910414</v>
      </c>
      <c r="F54" s="18">
        <f>C54*'Feedstock Conversions'!B$5</f>
        <v>317.95250559910414</v>
      </c>
      <c r="H54" s="18">
        <f>'Fuel Values'!B54-'Soybean Oil'!I54-'Soybean Oil'!J54-'Soybean Oil'!K54</f>
        <v>82.175842540921053</v>
      </c>
      <c r="I54" s="18">
        <f>('LCFS Values'!$E$3-'Soybean Oil'!$AA$4)/1000000*'LCFS Values'!B54*'LCFS Values'!$G$2*100</f>
        <v>101.88665745907896</v>
      </c>
      <c r="J54" s="4">
        <f>'RIN Values'!C54</f>
        <v>59.4375</v>
      </c>
      <c r="K54" s="4">
        <f>'Fixed Credits Value'!B54</f>
        <v>100</v>
      </c>
      <c r="L54" s="4">
        <f t="shared" si="5"/>
        <v>343.5</v>
      </c>
      <c r="M54" s="4">
        <f>L54/'Feedstock Conversions'!B$17</f>
        <v>45.8</v>
      </c>
      <c r="O54" s="4">
        <f>'Fuel Values'!C54*100</f>
        <v>202.94</v>
      </c>
      <c r="P54" s="18">
        <f>('LCFS Values'!$E$3-'Soybean Oil'!$AB$4)/1000000*'LCFS Values'!B54*'LCFS Values'!$G$2*100</f>
        <v>89.408101945555572</v>
      </c>
      <c r="Q54" s="4">
        <f>'RIN Values'!D54</f>
        <v>67.362499999999997</v>
      </c>
      <c r="R54" s="4">
        <f>'Fixed Credits Value'!B54</f>
        <v>100</v>
      </c>
      <c r="S54" s="4">
        <f>'Fixed Credits Value'!C54</f>
        <v>16</v>
      </c>
      <c r="T54" s="4">
        <f t="shared" si="7"/>
        <v>475.7106019455556</v>
      </c>
      <c r="U54" s="4">
        <f t="shared" si="6"/>
        <v>63.428080259407416</v>
      </c>
      <c r="W54" s="4">
        <f t="shared" si="0"/>
        <v>25.547494400895857</v>
      </c>
      <c r="X54" s="4">
        <f t="shared" si="8"/>
        <v>157.75809634645145</v>
      </c>
      <c r="AA54" s="23"/>
      <c r="AB54" s="23"/>
      <c r="AD54" s="11">
        <v>43833</v>
      </c>
      <c r="AE54" s="4">
        <f>B54+'Rail Costs'!K54</f>
        <v>39.057166853303471</v>
      </c>
      <c r="AF54" s="4">
        <f>$B54+'Rail Costs'!L54</f>
        <v>40.169333706606942</v>
      </c>
      <c r="AG54" s="4">
        <f>$B54+'Rail Costs'!M54</f>
        <v>41.281500559910413</v>
      </c>
      <c r="AH54" s="4">
        <f>$B54+'Rail Costs'!N54</f>
        <v>38.389866741321391</v>
      </c>
      <c r="AI54" s="4">
        <f>$B54+'Rail Costs'!O54</f>
        <v>38.61230011198208</v>
      </c>
      <c r="AJ54" s="4">
        <f>$B54+'Rail Costs'!P54</f>
        <v>39.279600223964167</v>
      </c>
      <c r="AK54" s="4" t="e">
        <f>(AVERAGEIFS([1]Spreads!$B$23:$B$1056,[1]Spreads!$Y$23:$Y$1056,BH54,[1]Spreads!$X$23:$X$1056,BI54)*1.03)+('Rail Costs'!X54*100/2204.622)</f>
        <v>#VALUE!</v>
      </c>
      <c r="AM54" s="4">
        <f>'Soybean Oil'!$L54-('Soybean Oil'!AE54*'Feedstock Conversions'!$B$17)-'Rail Costs'!Q54</f>
        <v>46.80412576106152</v>
      </c>
      <c r="AN54" s="4">
        <f>'Soybean Oil'!$L54-('Soybean Oil'!AF54*'Feedstock Conversions'!$B$17)-'Rail Costs'!R54</f>
        <v>38.877564117310925</v>
      </c>
      <c r="AO54" s="4">
        <f>'Soybean Oil'!$L54-('Soybean Oil'!AG54*'Feedstock Conversions'!$B$17)-'Rail Costs'!S54</f>
        <v>30.708232362823988</v>
      </c>
      <c r="AP54" s="4">
        <f>'Soybean Oil'!$L54-('Soybean Oil'!AH54*'Feedstock Conversions'!$B$17)-'Rail Costs'!T54</f>
        <v>51.988263402792008</v>
      </c>
      <c r="AQ54" s="4">
        <f>'Soybean Oil'!$L54-('Soybean Oil'!AI54*'Feedstock Conversions'!$B$17)-'Rail Costs'!U54</f>
        <v>50.46935625435286</v>
      </c>
      <c r="AR54" s="4">
        <f>'Soybean Oil'!$L54-('Soybean Oil'!AJ54*'Feedstock Conversions'!$B$17)-'Rail Costs'!V54</f>
        <v>44.597715075511687</v>
      </c>
      <c r="AS54" s="4" t="e">
        <f>'Soybean Oil'!$L54-('Soybean Oil'!AK54*'Feedstock Conversions'!$B$17)-'Rail Costs'!Y54</f>
        <v>#VALUE!</v>
      </c>
      <c r="AU54" s="4">
        <f>$T54-(AE54*'Feedstock Conversions'!$B$5)-'Rail Costs'!Q54</f>
        <v>179.01472770661712</v>
      </c>
      <c r="AV54" s="4">
        <f>$T54-(AF54*'Feedstock Conversions'!$B$5)-'Rail Costs'!R54</f>
        <v>171.08816606286652</v>
      </c>
      <c r="AW54" s="4">
        <f>$T54-(AG54*'Feedstock Conversions'!$B$5)-'Rail Costs'!S54</f>
        <v>162.91883430837959</v>
      </c>
      <c r="AX54" s="4">
        <f>$T54-(AH54*'Feedstock Conversions'!$B$5)-'Rail Costs'!T54</f>
        <v>184.1988653483476</v>
      </c>
      <c r="AY54" s="4">
        <f>$T54-(AI54*'Feedstock Conversions'!$B$5)-'Rail Costs'!U54</f>
        <v>182.67995819990844</v>
      </c>
      <c r="AZ54" s="4">
        <f>$T54-(AJ54*'Feedstock Conversions'!$B$5)-'Rail Costs'!V54</f>
        <v>176.80831702106727</v>
      </c>
      <c r="BA54" s="4" t="e">
        <f>$T54-(AK54*'Feedstock Conversions'!$B$5)-'Rail Costs'!Y54</f>
        <v>#VALUE!</v>
      </c>
      <c r="BH54">
        <f t="shared" si="1"/>
        <v>1</v>
      </c>
      <c r="BI54">
        <f t="shared" si="2"/>
        <v>2020</v>
      </c>
      <c r="BJ54">
        <f t="shared" si="3"/>
        <v>1</v>
      </c>
      <c r="BM54" s="4">
        <f>'Fuel Values'!G54-(E54)</f>
        <v>-13.452505599104143</v>
      </c>
      <c r="BN54" s="4">
        <f>'Fuel Values'!H54-($AJ54*'Feedstock Conversions'!$B$5)</f>
        <v>-4.0970016797312496</v>
      </c>
      <c r="BO54" s="4">
        <f>'Fuel Values'!I54-($AI54*'Feedstock Conversions'!$B$17)</f>
        <v>10.407749160134415</v>
      </c>
      <c r="BP54" s="4">
        <f>'Fuel Values'!J54-($AH54*'Feedstock Conversions'!$B$17)</f>
        <v>7.0759994400895607</v>
      </c>
      <c r="BQ54" s="4">
        <f>'Fuel Values'!K54-($AF54*'Feedstock Conversions'!$B$17)</f>
        <v>-16.27000279955206</v>
      </c>
      <c r="BR54" s="4">
        <f>'Fuel Values'!L54-($AG54*'Feedstock Conversions'!$B$17)</f>
        <v>-4.6112541993280729</v>
      </c>
      <c r="BS54" s="4">
        <f t="shared" si="4"/>
        <v>15.139745240761442</v>
      </c>
    </row>
    <row r="55" spans="1:71" x14ac:dyDescent="0.2">
      <c r="A55" s="11">
        <v>43840</v>
      </c>
      <c r="B55" s="18">
        <v>37.508000000000003</v>
      </c>
      <c r="C55" s="18">
        <f>B55+'Rail Costs'!B55</f>
        <v>41.956667413213886</v>
      </c>
      <c r="E55" s="18">
        <f>C55*'Feedstock Conversions'!B$17</f>
        <v>314.67500559910417</v>
      </c>
      <c r="F55" s="18">
        <f>C55*'Feedstock Conversions'!B$5</f>
        <v>314.67500559910417</v>
      </c>
      <c r="H55" s="18">
        <f>'Fuel Values'!B55-'Soybean Oil'!I55-'Soybean Oil'!J55-'Soybean Oil'!K55</f>
        <v>82.265023804052618</v>
      </c>
      <c r="I55" s="18">
        <f>('LCFS Values'!$E$3-'Soybean Oil'!$AA$4)/1000000*'LCFS Values'!B55*'LCFS Values'!$G$2*100</f>
        <v>102.05997619594737</v>
      </c>
      <c r="J55" s="4">
        <f>'RIN Values'!C55</f>
        <v>59.175000000000004</v>
      </c>
      <c r="K55" s="4">
        <f>'Fixed Credits Value'!B55</f>
        <v>100</v>
      </c>
      <c r="L55" s="4">
        <f t="shared" si="5"/>
        <v>343.5</v>
      </c>
      <c r="M55" s="4">
        <f>L55/'Feedstock Conversions'!B$17</f>
        <v>45.8</v>
      </c>
      <c r="O55" s="4">
        <f>'Fuel Values'!C55*100</f>
        <v>199.06</v>
      </c>
      <c r="P55" s="18">
        <f>('LCFS Values'!$E$3-'Soybean Oil'!$AB$4)/1000000*'LCFS Values'!B55*'LCFS Values'!$G$2*100</f>
        <v>89.560193492000025</v>
      </c>
      <c r="Q55" s="4">
        <f>'RIN Values'!D55</f>
        <v>67.064999999999998</v>
      </c>
      <c r="R55" s="4">
        <f>'Fixed Credits Value'!B55</f>
        <v>100</v>
      </c>
      <c r="S55" s="4">
        <f>'Fixed Credits Value'!C55</f>
        <v>16</v>
      </c>
      <c r="T55" s="4">
        <f t="shared" si="7"/>
        <v>471.685193492</v>
      </c>
      <c r="U55" s="4">
        <f t="shared" si="6"/>
        <v>62.891359132266665</v>
      </c>
      <c r="W55" s="4">
        <f t="shared" si="0"/>
        <v>28.824994400895832</v>
      </c>
      <c r="X55" s="4">
        <f t="shared" si="8"/>
        <v>157.01018789289583</v>
      </c>
      <c r="AA55" s="23"/>
      <c r="AB55" s="23"/>
      <c r="AD55" s="11">
        <v>43840</v>
      </c>
      <c r="AE55" s="4">
        <f>B55+'Rail Costs'!K55</f>
        <v>38.620166853303473</v>
      </c>
      <c r="AF55" s="4">
        <f>$B55+'Rail Costs'!L55</f>
        <v>39.732333706606944</v>
      </c>
      <c r="AG55" s="4">
        <f>$B55+'Rail Costs'!M55</f>
        <v>40.844500559910415</v>
      </c>
      <c r="AH55" s="4">
        <f>$B55+'Rail Costs'!N55</f>
        <v>37.952866741321394</v>
      </c>
      <c r="AI55" s="4">
        <f>$B55+'Rail Costs'!O55</f>
        <v>38.175300111982082</v>
      </c>
      <c r="AJ55" s="4">
        <f>$B55+'Rail Costs'!P55</f>
        <v>38.842600223964169</v>
      </c>
      <c r="AK55" s="4" t="e">
        <f>(AVERAGEIFS([1]Spreads!$B$23:$B$1056,[1]Spreads!$Y$23:$Y$1056,BH55,[1]Spreads!$X$23:$X$1056,BI55)*1.03)+('Rail Costs'!X55*100/2204.622)</f>
        <v>#VALUE!</v>
      </c>
      <c r="AM55" s="4">
        <f>'Soybean Oil'!$L55-('Soybean Oil'!AE55*'Feedstock Conversions'!$B$17)-'Rail Costs'!Q55</f>
        <v>50.081625761061495</v>
      </c>
      <c r="AN55" s="4">
        <f>'Soybean Oil'!$L55-('Soybean Oil'!AF55*'Feedstock Conversions'!$B$17)-'Rail Costs'!R55</f>
        <v>42.1550641173109</v>
      </c>
      <c r="AO55" s="4">
        <f>'Soybean Oil'!$L55-('Soybean Oil'!AG55*'Feedstock Conversions'!$B$17)-'Rail Costs'!S55</f>
        <v>33.985732362823967</v>
      </c>
      <c r="AP55" s="4">
        <f>'Soybean Oil'!$L55-('Soybean Oil'!AH55*'Feedstock Conversions'!$B$17)-'Rail Costs'!T55</f>
        <v>55.265763402791983</v>
      </c>
      <c r="AQ55" s="4">
        <f>'Soybean Oil'!$L55-('Soybean Oil'!AI55*'Feedstock Conversions'!$B$17)-'Rail Costs'!U55</f>
        <v>53.746856254352835</v>
      </c>
      <c r="AR55" s="4">
        <f>'Soybean Oil'!$L55-('Soybean Oil'!AJ55*'Feedstock Conversions'!$B$17)-'Rail Costs'!V55</f>
        <v>47.875215075511662</v>
      </c>
      <c r="AS55" s="4" t="e">
        <f>'Soybean Oil'!$L55-('Soybean Oil'!AK55*'Feedstock Conversions'!$B$17)-'Rail Costs'!Y55</f>
        <v>#VALUE!</v>
      </c>
      <c r="AU55" s="4">
        <f>$T55-(AE55*'Feedstock Conversions'!$B$5)-'Rail Costs'!Q55</f>
        <v>178.2668192530615</v>
      </c>
      <c r="AV55" s="4">
        <f>$T55-(AF55*'Feedstock Conversions'!$B$5)-'Rail Costs'!R55</f>
        <v>170.3402576093109</v>
      </c>
      <c r="AW55" s="4">
        <f>$T55-(AG55*'Feedstock Conversions'!$B$5)-'Rail Costs'!S55</f>
        <v>162.17092585482396</v>
      </c>
      <c r="AX55" s="4">
        <f>$T55-(AH55*'Feedstock Conversions'!$B$5)-'Rail Costs'!T55</f>
        <v>183.45095689479197</v>
      </c>
      <c r="AY55" s="4">
        <f>$T55-(AI55*'Feedstock Conversions'!$B$5)-'Rail Costs'!U55</f>
        <v>181.93204974635282</v>
      </c>
      <c r="AZ55" s="4">
        <f>$T55-(AJ55*'Feedstock Conversions'!$B$5)-'Rail Costs'!V55</f>
        <v>176.06040856751164</v>
      </c>
      <c r="BA55" s="4" t="e">
        <f>$T55-(AK55*'Feedstock Conversions'!$B$5)-'Rail Costs'!Y55</f>
        <v>#VALUE!</v>
      </c>
      <c r="BH55">
        <f t="shared" si="1"/>
        <v>2</v>
      </c>
      <c r="BI55">
        <f t="shared" si="2"/>
        <v>2020</v>
      </c>
      <c r="BJ55">
        <f t="shared" si="3"/>
        <v>1</v>
      </c>
      <c r="BM55" s="4">
        <f>'Fuel Values'!G55-(E55)</f>
        <v>-2.9750055991041791</v>
      </c>
      <c r="BN55" s="4">
        <f>'Fuel Values'!H55-($AJ55*'Feedstock Conversions'!$B$5)</f>
        <v>7.380498320268714</v>
      </c>
      <c r="BO55" s="4">
        <f>'Fuel Values'!I55-($AI55*'Feedstock Conversions'!$B$17)</f>
        <v>20.68524916013439</v>
      </c>
      <c r="BP55" s="4">
        <f>'Fuel Values'!J55-($AH55*'Feedstock Conversions'!$B$17)</f>
        <v>17.353499440089536</v>
      </c>
      <c r="BQ55" s="4">
        <f>'Fuel Values'!K55-($AF55*'Feedstock Conversions'!$B$17)</f>
        <v>-8.5925027995521077</v>
      </c>
      <c r="BR55" s="4">
        <f>'Fuel Values'!L55-($AG55*'Feedstock Conversions'!$B$17)</f>
        <v>5.6662458006719021</v>
      </c>
      <c r="BS55" s="4">
        <f t="shared" si="4"/>
        <v>8.1397452407614423</v>
      </c>
    </row>
    <row r="56" spans="1:71" x14ac:dyDescent="0.2">
      <c r="A56" s="11">
        <v>43847</v>
      </c>
      <c r="B56" s="18">
        <v>36.49</v>
      </c>
      <c r="C56" s="18">
        <f>B56+'Rail Costs'!B56</f>
        <v>40.938667413213885</v>
      </c>
      <c r="E56" s="18">
        <f>C56*'Feedstock Conversions'!B$17</f>
        <v>307.04000559910412</v>
      </c>
      <c r="F56" s="18">
        <f>C56*'Feedstock Conversions'!B$5</f>
        <v>307.04000559910412</v>
      </c>
      <c r="H56" s="18">
        <f>'Fuel Values'!B56-'Soybean Oil'!I56-'Soybean Oil'!J56-'Soybean Oil'!K56</f>
        <v>82.776072104631538</v>
      </c>
      <c r="I56" s="18">
        <f>('LCFS Values'!$E$3-'Soybean Oil'!$AA$4)/1000000*'LCFS Values'!B56*'LCFS Values'!$G$2*100</f>
        <v>103.19892789536844</v>
      </c>
      <c r="J56" s="4">
        <f>'RIN Values'!C56</f>
        <v>57.525000000000006</v>
      </c>
      <c r="K56" s="4">
        <f>'Fixed Credits Value'!B56</f>
        <v>100</v>
      </c>
      <c r="L56" s="4">
        <f t="shared" si="5"/>
        <v>343.5</v>
      </c>
      <c r="M56" s="4">
        <f>L56/'Feedstock Conversions'!B$17</f>
        <v>45.8</v>
      </c>
      <c r="O56" s="4">
        <f>'Fuel Values'!C56*100</f>
        <v>189.11</v>
      </c>
      <c r="P56" s="18">
        <f>('LCFS Values'!$E$3-'Soybean Oil'!$AB$4)/1000000*'LCFS Values'!B56*'LCFS Values'!$G$2*100</f>
        <v>90.559652225777796</v>
      </c>
      <c r="Q56" s="4">
        <f>'RIN Values'!D56</f>
        <v>65.195000000000007</v>
      </c>
      <c r="R56" s="4">
        <f>'Fixed Credits Value'!B56</f>
        <v>100</v>
      </c>
      <c r="S56" s="4">
        <f>'Fixed Credits Value'!C56</f>
        <v>16</v>
      </c>
      <c r="T56" s="4">
        <f t="shared" si="7"/>
        <v>460.86465222577777</v>
      </c>
      <c r="U56" s="4">
        <f t="shared" si="6"/>
        <v>61.448620296770372</v>
      </c>
      <c r="W56" s="4">
        <f t="shared" si="0"/>
        <v>36.45999440089588</v>
      </c>
      <c r="X56" s="4">
        <f t="shared" si="8"/>
        <v>153.82464662667365</v>
      </c>
      <c r="AA56" s="23"/>
      <c r="AB56" s="23"/>
      <c r="AD56" s="11">
        <v>43847</v>
      </c>
      <c r="AE56" s="4">
        <f>B56+'Rail Costs'!K56</f>
        <v>37.602166853303473</v>
      </c>
      <c r="AF56" s="4">
        <f>$B56+'Rail Costs'!L56</f>
        <v>38.714333706606944</v>
      </c>
      <c r="AG56" s="4">
        <f>$B56+'Rail Costs'!M56</f>
        <v>39.826500559910414</v>
      </c>
      <c r="AH56" s="4">
        <f>$B56+'Rail Costs'!N56</f>
        <v>36.934866741321393</v>
      </c>
      <c r="AI56" s="4">
        <f>$B56+'Rail Costs'!O56</f>
        <v>37.157300111982082</v>
      </c>
      <c r="AJ56" s="4">
        <f>$B56+'Rail Costs'!P56</f>
        <v>37.824600223964168</v>
      </c>
      <c r="AK56" s="4" t="e">
        <f>(AVERAGEIFS([1]Spreads!$B$23:$B$1056,[1]Spreads!$Y$23:$Y$1056,BH56,[1]Spreads!$X$23:$X$1056,BI56)*1.03)+('Rail Costs'!X56*100/2204.622)</f>
        <v>#VALUE!</v>
      </c>
      <c r="AM56" s="4">
        <f>'Soybean Oil'!$L56-('Soybean Oil'!AE56*'Feedstock Conversions'!$B$17)-'Rail Costs'!Q56</f>
        <v>57.716625761061543</v>
      </c>
      <c r="AN56" s="4">
        <f>'Soybean Oil'!$L56-('Soybean Oil'!AF56*'Feedstock Conversions'!$B$17)-'Rail Costs'!R56</f>
        <v>49.790064117310891</v>
      </c>
      <c r="AO56" s="4">
        <f>'Soybean Oil'!$L56-('Soybean Oil'!AG56*'Feedstock Conversions'!$B$17)-'Rail Costs'!S56</f>
        <v>41.620732362823958</v>
      </c>
      <c r="AP56" s="4">
        <f>'Soybean Oil'!$L56-('Soybean Oil'!AH56*'Feedstock Conversions'!$B$17)-'Rail Costs'!T56</f>
        <v>62.900763402791974</v>
      </c>
      <c r="AQ56" s="4">
        <f>'Soybean Oil'!$L56-('Soybean Oil'!AI56*'Feedstock Conversions'!$B$17)-'Rail Costs'!U56</f>
        <v>61.381856254352826</v>
      </c>
      <c r="AR56" s="4">
        <f>'Soybean Oil'!$L56-('Soybean Oil'!AJ56*'Feedstock Conversions'!$B$17)-'Rail Costs'!V56</f>
        <v>55.510215075511653</v>
      </c>
      <c r="AS56" s="4" t="e">
        <f>'Soybean Oil'!$L56-('Soybean Oil'!AK56*'Feedstock Conversions'!$B$17)-'Rail Costs'!Y56</f>
        <v>#VALUE!</v>
      </c>
      <c r="AU56" s="4">
        <f>$T56-(AE56*'Feedstock Conversions'!$B$5)-'Rail Costs'!Q56</f>
        <v>175.08127798683932</v>
      </c>
      <c r="AV56" s="4">
        <f>$T56-(AF56*'Feedstock Conversions'!$B$5)-'Rail Costs'!R56</f>
        <v>167.15471634308867</v>
      </c>
      <c r="AW56" s="4">
        <f>$T56-(AG56*'Feedstock Conversions'!$B$5)-'Rail Costs'!S56</f>
        <v>158.98538458860173</v>
      </c>
      <c r="AX56" s="4">
        <f>$T56-(AH56*'Feedstock Conversions'!$B$5)-'Rail Costs'!T56</f>
        <v>180.26541562856974</v>
      </c>
      <c r="AY56" s="4">
        <f>$T56-(AI56*'Feedstock Conversions'!$B$5)-'Rail Costs'!U56</f>
        <v>178.74650848013059</v>
      </c>
      <c r="AZ56" s="4">
        <f>$T56-(AJ56*'Feedstock Conversions'!$B$5)-'Rail Costs'!V56</f>
        <v>172.87486730128941</v>
      </c>
      <c r="BA56" s="4" t="e">
        <f>$T56-(AK56*'Feedstock Conversions'!$B$5)-'Rail Costs'!Y56</f>
        <v>#VALUE!</v>
      </c>
      <c r="BH56">
        <f t="shared" si="1"/>
        <v>3</v>
      </c>
      <c r="BI56">
        <f t="shared" si="2"/>
        <v>2020</v>
      </c>
      <c r="BJ56">
        <f t="shared" si="3"/>
        <v>1</v>
      </c>
      <c r="BM56" s="4">
        <f>'Fuel Values'!G56-(E56)</f>
        <v>13.45999440089588</v>
      </c>
      <c r="BN56" s="4">
        <f>'Fuel Values'!H56-($AJ56*'Feedstock Conversions'!$B$5)</f>
        <v>22.115498320268728</v>
      </c>
      <c r="BO56" s="4">
        <f>'Fuel Values'!I56-($AI56*'Feedstock Conversions'!$B$17)</f>
        <v>36.420249160134404</v>
      </c>
      <c r="BP56" s="4">
        <f>'Fuel Values'!J56-($AH56*'Feedstock Conversions'!$B$17)</f>
        <v>33.288499440089538</v>
      </c>
      <c r="BQ56" s="4">
        <f>'Fuel Values'!K56-($AF56*'Feedstock Conversions'!$B$17)</f>
        <v>3.6424972004479059</v>
      </c>
      <c r="BR56" s="4">
        <f>'Fuel Values'!L56-($AG56*'Feedstock Conversions'!$B$17)</f>
        <v>21.801245800671893</v>
      </c>
      <c r="BS56" s="4">
        <f t="shared" si="4"/>
        <v>3.9745240761476452E-2</v>
      </c>
    </row>
    <row r="57" spans="1:71" x14ac:dyDescent="0.2">
      <c r="A57" s="11">
        <v>43854</v>
      </c>
      <c r="B57" s="18">
        <v>35.517499999999998</v>
      </c>
      <c r="C57" s="18">
        <f>B57+'Rail Costs'!B57</f>
        <v>39.966167413213881</v>
      </c>
      <c r="E57" s="18">
        <f>C57*'Feedstock Conversions'!B$17</f>
        <v>299.74625559910413</v>
      </c>
      <c r="F57" s="18">
        <f>C57*'Feedstock Conversions'!B$5</f>
        <v>299.74625559910413</v>
      </c>
      <c r="H57" s="18">
        <f>'Fuel Values'!B57-'Soybean Oil'!I57-'Soybean Oil'!J57-'Soybean Oil'!K57</f>
        <v>78.636399863868434</v>
      </c>
      <c r="I57" s="18">
        <f>('LCFS Values'!$E$3-'Soybean Oil'!$AA$4)/1000000*'LCFS Values'!B57*'LCFS Values'!$G$2*100</f>
        <v>104.26360013613159</v>
      </c>
      <c r="J57" s="4">
        <f>'RIN Values'!C57</f>
        <v>60.599999999999994</v>
      </c>
      <c r="K57" s="4">
        <f>'Fixed Credits Value'!B57</f>
        <v>100</v>
      </c>
      <c r="L57" s="4">
        <f t="shared" si="5"/>
        <v>343.5</v>
      </c>
      <c r="M57" s="4">
        <f>L57/'Feedstock Conversions'!B$17</f>
        <v>45.8</v>
      </c>
      <c r="O57" s="4">
        <f>'Fuel Values'!C57*100</f>
        <v>181.28</v>
      </c>
      <c r="P57" s="18">
        <f>('LCFS Values'!$E$3-'Soybean Oil'!$AB$4)/1000000*'LCFS Values'!B57*'LCFS Values'!$G$2*100</f>
        <v>91.493928868222241</v>
      </c>
      <c r="Q57" s="4">
        <f>'RIN Values'!D57</f>
        <v>68.679999999999993</v>
      </c>
      <c r="R57" s="4">
        <f>'Fixed Credits Value'!B57</f>
        <v>100</v>
      </c>
      <c r="S57" s="4">
        <f>'Fixed Credits Value'!C57</f>
        <v>16</v>
      </c>
      <c r="T57" s="4">
        <f t="shared" si="7"/>
        <v>457.45392886822225</v>
      </c>
      <c r="U57" s="4">
        <f t="shared" si="6"/>
        <v>60.993857182429636</v>
      </c>
      <c r="W57" s="4">
        <f t="shared" si="0"/>
        <v>43.753744400895869</v>
      </c>
      <c r="X57" s="4">
        <f t="shared" si="8"/>
        <v>157.70767326911812</v>
      </c>
      <c r="AA57" s="23"/>
      <c r="AB57" s="23"/>
      <c r="AD57" s="11">
        <v>43854</v>
      </c>
      <c r="AE57" s="4">
        <f>B57+'Rail Costs'!K57</f>
        <v>36.629666853303469</v>
      </c>
      <c r="AF57" s="4">
        <f>$B57+'Rail Costs'!L57</f>
        <v>37.74183370660694</v>
      </c>
      <c r="AG57" s="4">
        <f>$B57+'Rail Costs'!M57</f>
        <v>38.854000559910411</v>
      </c>
      <c r="AH57" s="4">
        <f>$B57+'Rail Costs'!N57</f>
        <v>35.962366741321389</v>
      </c>
      <c r="AI57" s="4">
        <f>$B57+'Rail Costs'!O57</f>
        <v>36.184800111982078</v>
      </c>
      <c r="AJ57" s="4">
        <f>$B57+'Rail Costs'!P57</f>
        <v>36.852100223964165</v>
      </c>
      <c r="AK57" s="4" t="e">
        <f>(AVERAGEIFS([1]Spreads!$B$23:$B$1056,[1]Spreads!$Y$23:$Y$1056,BH57,[1]Spreads!$X$23:$X$1056,BI57)*1.03)+('Rail Costs'!X57*100/2204.622)</f>
        <v>#VALUE!</v>
      </c>
      <c r="AM57" s="4">
        <f>'Soybean Oil'!$L57-('Soybean Oil'!AE57*'Feedstock Conversions'!$B$17)-'Rail Costs'!Q57</f>
        <v>65.010375761061539</v>
      </c>
      <c r="AN57" s="4">
        <f>'Soybean Oil'!$L57-('Soybean Oil'!AF57*'Feedstock Conversions'!$B$17)-'Rail Costs'!R57</f>
        <v>57.083814117310936</v>
      </c>
      <c r="AO57" s="4">
        <f>'Soybean Oil'!$L57-('Soybean Oil'!AG57*'Feedstock Conversions'!$B$17)-'Rail Costs'!S57</f>
        <v>48.914482362824003</v>
      </c>
      <c r="AP57" s="4">
        <f>'Soybean Oil'!$L57-('Soybean Oil'!AH57*'Feedstock Conversions'!$B$17)-'Rail Costs'!T57</f>
        <v>70.194513402792012</v>
      </c>
      <c r="AQ57" s="4">
        <f>'Soybean Oil'!$L57-('Soybean Oil'!AI57*'Feedstock Conversions'!$B$17)-'Rail Costs'!U57</f>
        <v>68.675606254352871</v>
      </c>
      <c r="AR57" s="4">
        <f>'Soybean Oil'!$L57-('Soybean Oil'!AJ57*'Feedstock Conversions'!$B$17)-'Rail Costs'!V57</f>
        <v>62.803965075511698</v>
      </c>
      <c r="AS57" s="4" t="e">
        <f>'Soybean Oil'!$L57-('Soybean Oil'!AK57*'Feedstock Conversions'!$B$17)-'Rail Costs'!Y57</f>
        <v>#VALUE!</v>
      </c>
      <c r="AU57" s="4">
        <f>$T57-(AE57*'Feedstock Conversions'!$B$5)-'Rail Costs'!Q57</f>
        <v>178.96430462928379</v>
      </c>
      <c r="AV57" s="4">
        <f>$T57-(AF57*'Feedstock Conversions'!$B$5)-'Rail Costs'!R57</f>
        <v>171.03774298553319</v>
      </c>
      <c r="AW57" s="4">
        <f>$T57-(AG57*'Feedstock Conversions'!$B$5)-'Rail Costs'!S57</f>
        <v>162.86841123104625</v>
      </c>
      <c r="AX57" s="4">
        <f>$T57-(AH57*'Feedstock Conversions'!$B$5)-'Rail Costs'!T57</f>
        <v>184.14844227101426</v>
      </c>
      <c r="AY57" s="4">
        <f>$T57-(AI57*'Feedstock Conversions'!$B$5)-'Rail Costs'!U57</f>
        <v>182.62953512257511</v>
      </c>
      <c r="AZ57" s="4">
        <f>$T57-(AJ57*'Feedstock Conversions'!$B$5)-'Rail Costs'!V57</f>
        <v>176.75789394373393</v>
      </c>
      <c r="BA57" s="4" t="e">
        <f>$T57-(AK57*'Feedstock Conversions'!$B$5)-'Rail Costs'!Y57</f>
        <v>#VALUE!</v>
      </c>
      <c r="BD57" s="4"/>
      <c r="BH57">
        <f t="shared" si="1"/>
        <v>4</v>
      </c>
      <c r="BI57">
        <f t="shared" si="2"/>
        <v>2020</v>
      </c>
      <c r="BJ57">
        <f t="shared" si="3"/>
        <v>1</v>
      </c>
      <c r="BM57" s="4">
        <f>'Fuel Values'!G57-(E57)</f>
        <v>19.853744400895891</v>
      </c>
      <c r="BN57" s="4">
        <f>'Fuel Values'!H57-($AJ57*'Feedstock Conversions'!$B$5)</f>
        <v>21.609248320268762</v>
      </c>
      <c r="BO57" s="4">
        <f>'Fuel Values'!I57-($AI57*'Feedstock Conversions'!$B$17)</f>
        <v>41.913999160134438</v>
      </c>
      <c r="BP57" s="4">
        <f>'Fuel Values'!J57-($AH57*'Feedstock Conversions'!$B$17)</f>
        <v>38.482249440089561</v>
      </c>
      <c r="BQ57" s="4">
        <f>'Fuel Values'!K57-($AF57*'Feedstock Conversions'!$B$17)</f>
        <v>11.536247200447974</v>
      </c>
      <c r="BR57" s="4">
        <f>'Fuel Values'!L57-($AG57*'Feedstock Conversions'!$B$17)</f>
        <v>27.294995800671927</v>
      </c>
      <c r="BS57" s="4">
        <f t="shared" si="4"/>
        <v>1.839745240761431</v>
      </c>
    </row>
    <row r="58" spans="1:71" x14ac:dyDescent="0.2">
      <c r="A58" s="11">
        <v>43861</v>
      </c>
      <c r="B58" s="18">
        <v>33.933999999999997</v>
      </c>
      <c r="C58" s="18">
        <f>B58+'Rail Costs'!B58</f>
        <v>38.382667413213881</v>
      </c>
      <c r="E58" s="18">
        <f>C58*'Feedstock Conversions'!B$17</f>
        <v>287.8700055991041</v>
      </c>
      <c r="F58" s="18">
        <f>C58*'Feedstock Conversions'!B$5</f>
        <v>287.8700055991041</v>
      </c>
      <c r="H58" s="18">
        <f>'Fuel Values'!B58-'Soybean Oil'!I58-'Soybean Oil'!J58-'Soybean Oil'!K58</f>
        <v>71.98035647120787</v>
      </c>
      <c r="I58" s="18">
        <f>('LCFS Values'!$E$3-'Soybean Oil'!$AA$4)/1000000*'LCFS Values'!B58*'LCFS Values'!$G$2*100</f>
        <v>105.44464352879213</v>
      </c>
      <c r="J58" s="4">
        <f>'RIN Values'!C58</f>
        <v>66.074999999999989</v>
      </c>
      <c r="K58" s="4">
        <f>'Fixed Credits Value'!B58</f>
        <v>100</v>
      </c>
      <c r="L58" s="4">
        <f t="shared" si="5"/>
        <v>343.5</v>
      </c>
      <c r="M58" s="4">
        <f>L58/'Feedstock Conversions'!B$17</f>
        <v>45.8</v>
      </c>
      <c r="O58" s="4">
        <f>'Fuel Values'!C58*100</f>
        <v>168.26000000000002</v>
      </c>
      <c r="P58" s="18">
        <f>('LCFS Values'!$E$3-'Soybean Oil'!$AB$4)/1000000*'LCFS Values'!B58*'LCFS Values'!$G$2*100</f>
        <v>92.53032412042225</v>
      </c>
      <c r="Q58" s="4">
        <f>'RIN Values'!D58</f>
        <v>74.884999999999991</v>
      </c>
      <c r="R58" s="4">
        <f>'Fixed Credits Value'!B58</f>
        <v>100</v>
      </c>
      <c r="S58" s="4">
        <f>'Fixed Credits Value'!C58</f>
        <v>16</v>
      </c>
      <c r="T58" s="4">
        <f t="shared" si="7"/>
        <v>451.67532412042226</v>
      </c>
      <c r="U58" s="4">
        <f t="shared" si="6"/>
        <v>60.223376549389634</v>
      </c>
      <c r="W58" s="4">
        <f t="shared" si="0"/>
        <v>55.629994400895896</v>
      </c>
      <c r="X58" s="4">
        <f t="shared" si="8"/>
        <v>163.80531852131816</v>
      </c>
      <c r="AA58" s="23"/>
      <c r="AB58" s="23"/>
      <c r="AD58" s="11">
        <v>43861</v>
      </c>
      <c r="AE58" s="4">
        <f>B58+'Rail Costs'!K58</f>
        <v>35.046166853303468</v>
      </c>
      <c r="AF58" s="4">
        <f>$B58+'Rail Costs'!L58</f>
        <v>36.158333706606939</v>
      </c>
      <c r="AG58" s="4">
        <f>$B58+'Rail Costs'!M58</f>
        <v>37.27050055991041</v>
      </c>
      <c r="AH58" s="4">
        <f>$B58+'Rail Costs'!N58</f>
        <v>34.378866741321389</v>
      </c>
      <c r="AI58" s="4">
        <f>$B58+'Rail Costs'!O58</f>
        <v>34.601300111982077</v>
      </c>
      <c r="AJ58" s="4">
        <f>$B58+'Rail Costs'!P58</f>
        <v>35.268600223964164</v>
      </c>
      <c r="AK58" s="4" t="e">
        <f>(AVERAGEIFS([1]Spreads!$B$23:$B$1056,[1]Spreads!$Y$23:$Y$1056,BH58,[1]Spreads!$X$23:$X$1056,BI58)*1.03)+('Rail Costs'!X58*100/2204.622)</f>
        <v>#VALUE!</v>
      </c>
      <c r="AM58" s="4">
        <f>'Soybean Oil'!$L58-('Soybean Oil'!AE58*'Feedstock Conversions'!$B$17)-'Rail Costs'!Q58</f>
        <v>76.886625761061566</v>
      </c>
      <c r="AN58" s="4">
        <f>'Soybean Oil'!$L58-('Soybean Oil'!AF58*'Feedstock Conversions'!$B$17)-'Rail Costs'!R58</f>
        <v>68.960064117310964</v>
      </c>
      <c r="AO58" s="4">
        <f>'Soybean Oil'!$L58-('Soybean Oil'!AG58*'Feedstock Conversions'!$B$17)-'Rail Costs'!S58</f>
        <v>60.790732362823974</v>
      </c>
      <c r="AP58" s="4">
        <f>'Soybean Oil'!$L58-('Soybean Oil'!AH58*'Feedstock Conversions'!$B$17)-'Rail Costs'!T58</f>
        <v>82.070763402792039</v>
      </c>
      <c r="AQ58" s="4">
        <f>'Soybean Oil'!$L58-('Soybean Oil'!AI58*'Feedstock Conversions'!$B$17)-'Rail Costs'!U58</f>
        <v>80.551856254352842</v>
      </c>
      <c r="AR58" s="4">
        <f>'Soybean Oil'!$L58-('Soybean Oil'!AJ58*'Feedstock Conversions'!$B$17)-'Rail Costs'!V58</f>
        <v>74.680215075511725</v>
      </c>
      <c r="AS58" s="4" t="e">
        <f>'Soybean Oil'!$L58-('Soybean Oil'!AK58*'Feedstock Conversions'!$B$17)-'Rail Costs'!Y58</f>
        <v>#VALUE!</v>
      </c>
      <c r="AU58" s="4">
        <f>$T58-(AE58*'Feedstock Conversions'!$B$5)-'Rail Costs'!Q58</f>
        <v>185.06194988148383</v>
      </c>
      <c r="AV58" s="4">
        <f>$T58-(AF58*'Feedstock Conversions'!$B$5)-'Rail Costs'!R58</f>
        <v>177.13538823773322</v>
      </c>
      <c r="AW58" s="4">
        <f>$T58-(AG58*'Feedstock Conversions'!$B$5)-'Rail Costs'!S58</f>
        <v>168.96605648324623</v>
      </c>
      <c r="AX58" s="4">
        <f>$T58-(AH58*'Feedstock Conversions'!$B$5)-'Rail Costs'!T58</f>
        <v>190.2460875232143</v>
      </c>
      <c r="AY58" s="4">
        <f>$T58-(AI58*'Feedstock Conversions'!$B$5)-'Rail Costs'!U58</f>
        <v>188.72718037477509</v>
      </c>
      <c r="AZ58" s="4">
        <f>$T58-(AJ58*'Feedstock Conversions'!$B$5)-'Rail Costs'!V58</f>
        <v>182.85553919593397</v>
      </c>
      <c r="BA58" s="4" t="e">
        <f>$T58-(AK58*'Feedstock Conversions'!$B$5)-'Rail Costs'!Y58</f>
        <v>#VALUE!</v>
      </c>
      <c r="BH58">
        <f t="shared" si="1"/>
        <v>5</v>
      </c>
      <c r="BI58">
        <f t="shared" si="2"/>
        <v>2020</v>
      </c>
      <c r="BJ58">
        <f t="shared" si="3"/>
        <v>1</v>
      </c>
      <c r="BM58" s="4">
        <f>'Fuel Values'!G58-(E58)</f>
        <v>24.429994400895907</v>
      </c>
      <c r="BN58" s="4">
        <f>'Fuel Values'!H58-($AJ58*'Feedstock Conversions'!$B$5)</f>
        <v>30.485498320268789</v>
      </c>
      <c r="BO58" s="4">
        <f>'Fuel Values'!I58-($AI58*'Feedstock Conversions'!$B$17)</f>
        <v>48.390249160134374</v>
      </c>
      <c r="BP58" s="4">
        <f>'Fuel Values'!J58-($AH58*'Feedstock Conversions'!$B$17)</f>
        <v>45.158499440089599</v>
      </c>
      <c r="BQ58" s="4">
        <f>'Fuel Values'!K58-($AF58*'Feedstock Conversions'!$B$17)</f>
        <v>22.812497200447979</v>
      </c>
      <c r="BR58" s="4">
        <f>'Fuel Values'!L58-($AG58*'Feedstock Conversions'!$B$17)</f>
        <v>33.971245800671909</v>
      </c>
      <c r="BS58" s="4">
        <f t="shared" si="4"/>
        <v>7.2397452407615219</v>
      </c>
    </row>
    <row r="59" spans="1:71" x14ac:dyDescent="0.2">
      <c r="A59" s="11">
        <v>43868</v>
      </c>
      <c r="B59" s="18">
        <v>34.11</v>
      </c>
      <c r="C59" s="18">
        <f>B59+'Rail Costs'!B59</f>
        <v>38.558667413213882</v>
      </c>
      <c r="E59" s="18">
        <f>C59*'Feedstock Conversions'!B$17</f>
        <v>289.1900055991041</v>
      </c>
      <c r="F59" s="18">
        <f>C59*'Feedstock Conversions'!B$5</f>
        <v>289.1900055991041</v>
      </c>
      <c r="H59" s="18">
        <f>'Fuel Values'!B59-'Soybean Oil'!I59-'Soybean Oil'!J59-'Soybean Oil'!K59</f>
        <v>64.813540254421071</v>
      </c>
      <c r="I59" s="18">
        <f>('LCFS Values'!$E$3-'Soybean Oil'!$AA$4)/1000000*'LCFS Values'!B59*'LCFS Values'!$G$2*100</f>
        <v>107.06145974557894</v>
      </c>
      <c r="J59" s="4">
        <f>'RIN Values'!C59</f>
        <v>71.625</v>
      </c>
      <c r="K59" s="4">
        <f>'Fixed Credits Value'!B59</f>
        <v>100</v>
      </c>
      <c r="L59" s="4">
        <f t="shared" si="5"/>
        <v>343.5</v>
      </c>
      <c r="M59" s="4">
        <f>L59/'Feedstock Conversions'!B$17</f>
        <v>45.8</v>
      </c>
      <c r="O59" s="4">
        <f>'Fuel Values'!C59*100</f>
        <v>163.32</v>
      </c>
      <c r="P59" s="18">
        <f>('LCFS Values'!$E$3-'Soybean Oil'!$AB$4)/1000000*'LCFS Values'!B59*'LCFS Values'!$G$2*100</f>
        <v>93.949120975111128</v>
      </c>
      <c r="Q59" s="4">
        <f>'RIN Values'!D59</f>
        <v>81.174999999999997</v>
      </c>
      <c r="R59" s="4">
        <f>'Fixed Credits Value'!B59</f>
        <v>100</v>
      </c>
      <c r="S59" s="4">
        <f>'Fixed Credits Value'!C59</f>
        <v>16</v>
      </c>
      <c r="T59" s="4">
        <f t="shared" si="7"/>
        <v>454.44412097511116</v>
      </c>
      <c r="U59" s="4">
        <f t="shared" si="6"/>
        <v>60.592549463348156</v>
      </c>
      <c r="W59" s="4">
        <f t="shared" si="0"/>
        <v>54.309994400895903</v>
      </c>
      <c r="X59" s="4">
        <f t="shared" si="8"/>
        <v>165.25411537600706</v>
      </c>
      <c r="AA59" s="23"/>
      <c r="AB59" s="23"/>
      <c r="AD59" s="11">
        <v>43868</v>
      </c>
      <c r="AE59" s="4">
        <f>B59+'Rail Costs'!K59</f>
        <v>35.22216685330347</v>
      </c>
      <c r="AF59" s="4">
        <f>$B59+'Rail Costs'!L59</f>
        <v>36.334333706606941</v>
      </c>
      <c r="AG59" s="4">
        <f>$B59+'Rail Costs'!M59</f>
        <v>37.446500559910412</v>
      </c>
      <c r="AH59" s="4">
        <f>$B59+'Rail Costs'!N59</f>
        <v>34.554866741321391</v>
      </c>
      <c r="AI59" s="4">
        <f>$B59+'Rail Costs'!O59</f>
        <v>34.777300111982079</v>
      </c>
      <c r="AJ59" s="4">
        <f>$B59+'Rail Costs'!P59</f>
        <v>35.444600223964166</v>
      </c>
      <c r="AK59" s="4" t="e">
        <f>(AVERAGEIFS([1]Spreads!$B$23:$B$1056,[1]Spreads!$Y$23:$Y$1056,BH59,[1]Spreads!$X$23:$X$1056,BI59)*1.03)+('Rail Costs'!X59*100/2204.622)</f>
        <v>#VALUE!</v>
      </c>
      <c r="AM59" s="4">
        <f>'Soybean Oil'!$L59-('Soybean Oil'!AE59*'Feedstock Conversions'!$B$17)-'Rail Costs'!Q59</f>
        <v>75.566625761061573</v>
      </c>
      <c r="AN59" s="4">
        <f>'Soybean Oil'!$L59-('Soybean Oil'!AF59*'Feedstock Conversions'!$B$17)-'Rail Costs'!R59</f>
        <v>67.640064117310914</v>
      </c>
      <c r="AO59" s="4">
        <f>'Soybean Oil'!$L59-('Soybean Oil'!AG59*'Feedstock Conversions'!$B$17)-'Rail Costs'!S59</f>
        <v>59.470732362823981</v>
      </c>
      <c r="AP59" s="4">
        <f>'Soybean Oil'!$L59-('Soybean Oil'!AH59*'Feedstock Conversions'!$B$17)-'Rail Costs'!T59</f>
        <v>80.750763402791989</v>
      </c>
      <c r="AQ59" s="4">
        <f>'Soybean Oil'!$L59-('Soybean Oil'!AI59*'Feedstock Conversions'!$B$17)-'Rail Costs'!U59</f>
        <v>79.231856254352849</v>
      </c>
      <c r="AR59" s="4">
        <f>'Soybean Oil'!$L59-('Soybean Oil'!AJ59*'Feedstock Conversions'!$B$17)-'Rail Costs'!V59</f>
        <v>73.360215075511675</v>
      </c>
      <c r="AS59" s="4" t="e">
        <f>'Soybean Oil'!$L59-('Soybean Oil'!AK59*'Feedstock Conversions'!$B$17)-'Rail Costs'!Y59</f>
        <v>#VALUE!</v>
      </c>
      <c r="AU59" s="4">
        <f>$T59-(AE59*'Feedstock Conversions'!$B$5)-'Rail Costs'!Q59</f>
        <v>186.51074673617273</v>
      </c>
      <c r="AV59" s="4">
        <f>$T59-(AF59*'Feedstock Conversions'!$B$5)-'Rail Costs'!R59</f>
        <v>178.58418509242208</v>
      </c>
      <c r="AW59" s="4">
        <f>$T59-(AG59*'Feedstock Conversions'!$B$5)-'Rail Costs'!S59</f>
        <v>170.41485333793514</v>
      </c>
      <c r="AX59" s="4">
        <f>$T59-(AH59*'Feedstock Conversions'!$B$5)-'Rail Costs'!T59</f>
        <v>191.69488437790315</v>
      </c>
      <c r="AY59" s="4">
        <f>$T59-(AI59*'Feedstock Conversions'!$B$5)-'Rail Costs'!U59</f>
        <v>190.175977229464</v>
      </c>
      <c r="AZ59" s="4">
        <f>$T59-(AJ59*'Feedstock Conversions'!$B$5)-'Rail Costs'!V59</f>
        <v>184.30433605062282</v>
      </c>
      <c r="BA59" s="4" t="e">
        <f>$T59-(AK59*'Feedstock Conversions'!$B$5)-'Rail Costs'!Y59</f>
        <v>#VALUE!</v>
      </c>
      <c r="BH59">
        <f t="shared" si="1"/>
        <v>6</v>
      </c>
      <c r="BI59">
        <f t="shared" si="2"/>
        <v>2020</v>
      </c>
      <c r="BJ59">
        <f t="shared" si="3"/>
        <v>2</v>
      </c>
      <c r="BM59" s="4">
        <f>'Fuel Values'!G59-(E59)</f>
        <v>17.309994400895903</v>
      </c>
      <c r="BN59" s="4">
        <f>'Fuel Values'!H59-($AJ59*'Feedstock Conversions'!$B$5)</f>
        <v>27.165498320268739</v>
      </c>
      <c r="BO59" s="4">
        <f>'Fuel Values'!I59-($AI59*'Feedstock Conversions'!$B$17)</f>
        <v>42.670249160134404</v>
      </c>
      <c r="BP59" s="4">
        <f>'Fuel Values'!J59-($AH59*'Feedstock Conversions'!$B$17)</f>
        <v>39.838499440089549</v>
      </c>
      <c r="BQ59" s="4">
        <f>'Fuel Values'!K59-($AF59*'Feedstock Conversions'!$B$17)</f>
        <v>19.492497200447929</v>
      </c>
      <c r="BR59" s="4">
        <f>'Fuel Values'!L59-($AG59*'Feedstock Conversions'!$B$17)</f>
        <v>28.651245800671916</v>
      </c>
      <c r="BS59" s="4">
        <f t="shared" si="4"/>
        <v>11.639745240761499</v>
      </c>
    </row>
    <row r="60" spans="1:71" x14ac:dyDescent="0.2">
      <c r="A60" s="11">
        <v>43875</v>
      </c>
      <c r="B60" s="18">
        <v>34.012</v>
      </c>
      <c r="C60" s="18">
        <f>B60+'Rail Costs'!B60</f>
        <v>38.460667413213883</v>
      </c>
      <c r="E60" s="18">
        <f>C60*'Feedstock Conversions'!B$17</f>
        <v>288.45500559910414</v>
      </c>
      <c r="F60" s="18">
        <f>C60*'Feedstock Conversions'!B$5</f>
        <v>288.45500559910414</v>
      </c>
      <c r="H60" s="18">
        <f>'Fuel Values'!B60-'Soybean Oil'!I60-'Soybean Oil'!J60-'Soybean Oil'!K60</f>
        <v>55.839522209684219</v>
      </c>
      <c r="I60" s="18">
        <f>('LCFS Values'!$E$3-'Soybean Oil'!$AA$4)/1000000*'LCFS Values'!B60*'LCFS Values'!$G$2*100</f>
        <v>104.58547779031579</v>
      </c>
      <c r="J60" s="4">
        <f>'RIN Values'!C60</f>
        <v>72.675000000000011</v>
      </c>
      <c r="K60" s="4">
        <f>'Fixed Credits Value'!B60</f>
        <v>100</v>
      </c>
      <c r="L60" s="4">
        <f t="shared" si="5"/>
        <v>333.1</v>
      </c>
      <c r="M60" s="4">
        <f>L60/'Feedstock Conversions'!B$17</f>
        <v>44.413333333333334</v>
      </c>
      <c r="O60" s="4">
        <f>'Fuel Values'!C60*100</f>
        <v>166.78</v>
      </c>
      <c r="P60" s="18">
        <f>('LCFS Values'!$E$3-'Soybean Oil'!$AB$4)/1000000*'LCFS Values'!B60*'LCFS Values'!$G$2*100</f>
        <v>91.776384597333347</v>
      </c>
      <c r="Q60" s="4">
        <f>'RIN Values'!D60</f>
        <v>82.365000000000009</v>
      </c>
      <c r="R60" s="4">
        <f>'Fixed Credits Value'!B60</f>
        <v>100</v>
      </c>
      <c r="S60" s="4">
        <f>'Fixed Credits Value'!C60</f>
        <v>16</v>
      </c>
      <c r="T60" s="4">
        <f t="shared" si="7"/>
        <v>456.92138459733337</v>
      </c>
      <c r="U60" s="4">
        <f t="shared" si="6"/>
        <v>60.922851279644448</v>
      </c>
      <c r="W60" s="4">
        <f t="shared" si="0"/>
        <v>44.644994400895882</v>
      </c>
      <c r="X60" s="4">
        <f t="shared" si="8"/>
        <v>168.46637899822923</v>
      </c>
      <c r="AA60" s="23"/>
      <c r="AB60" s="23"/>
      <c r="AD60" s="11">
        <v>43875</v>
      </c>
      <c r="AE60" s="4">
        <f>B60+'Rail Costs'!K60</f>
        <v>35.124166853303471</v>
      </c>
      <c r="AF60" s="4">
        <f>$B60+'Rail Costs'!L60</f>
        <v>36.236333706606942</v>
      </c>
      <c r="AG60" s="4">
        <f>$B60+'Rail Costs'!M60</f>
        <v>37.348500559910413</v>
      </c>
      <c r="AH60" s="4">
        <f>$B60+'Rail Costs'!N60</f>
        <v>34.456866741321392</v>
      </c>
      <c r="AI60" s="4">
        <f>$B60+'Rail Costs'!O60</f>
        <v>34.67930011198208</v>
      </c>
      <c r="AJ60" s="4">
        <f>$B60+'Rail Costs'!P60</f>
        <v>35.346600223964167</v>
      </c>
      <c r="AK60" s="4" t="e">
        <f>(AVERAGEIFS([1]Spreads!$B$23:$B$1056,[1]Spreads!$Y$23:$Y$1056,BH60,[1]Spreads!$X$23:$X$1056,BI60)*1.03)+('Rail Costs'!X60*100/2204.622)</f>
        <v>#VALUE!</v>
      </c>
      <c r="AM60" s="4">
        <f>'Soybean Oil'!$L60-('Soybean Oil'!AE60*'Feedstock Conversions'!$B$17)-'Rail Costs'!Q60</f>
        <v>65.901625761061553</v>
      </c>
      <c r="AN60" s="4">
        <f>'Soybean Oil'!$L60-('Soybean Oil'!AF60*'Feedstock Conversions'!$B$17)-'Rail Costs'!R60</f>
        <v>57.97506411731095</v>
      </c>
      <c r="AO60" s="4">
        <f>'Soybean Oil'!$L60-('Soybean Oil'!AG60*'Feedstock Conversions'!$B$17)-'Rail Costs'!S60</f>
        <v>49.805732362824017</v>
      </c>
      <c r="AP60" s="4">
        <f>'Soybean Oil'!$L60-('Soybean Oil'!AH60*'Feedstock Conversions'!$B$17)-'Rail Costs'!T60</f>
        <v>71.085763402792026</v>
      </c>
      <c r="AQ60" s="4">
        <f>'Soybean Oil'!$L60-('Soybean Oil'!AI60*'Feedstock Conversions'!$B$17)-'Rail Costs'!U60</f>
        <v>69.566856254352885</v>
      </c>
      <c r="AR60" s="4">
        <f>'Soybean Oil'!$L60-('Soybean Oil'!AJ60*'Feedstock Conversions'!$B$17)-'Rail Costs'!V60</f>
        <v>63.695215075511712</v>
      </c>
      <c r="AS60" s="4" t="e">
        <f>'Soybean Oil'!$L60-('Soybean Oil'!AK60*'Feedstock Conversions'!$B$17)-'Rail Costs'!Y60</f>
        <v>#VALUE!</v>
      </c>
      <c r="AU60" s="4">
        <f>$T60-(AE60*'Feedstock Conversions'!$B$5)-'Rail Costs'!Q60</f>
        <v>189.7230103583949</v>
      </c>
      <c r="AV60" s="4">
        <f>$T60-(AF60*'Feedstock Conversions'!$B$5)-'Rail Costs'!R60</f>
        <v>181.7964487146443</v>
      </c>
      <c r="AW60" s="4">
        <f>$T60-(AG60*'Feedstock Conversions'!$B$5)-'Rail Costs'!S60</f>
        <v>173.62711696015737</v>
      </c>
      <c r="AX60" s="4">
        <f>$T60-(AH60*'Feedstock Conversions'!$B$5)-'Rail Costs'!T60</f>
        <v>194.90714800012537</v>
      </c>
      <c r="AY60" s="4">
        <f>$T60-(AI60*'Feedstock Conversions'!$B$5)-'Rail Costs'!U60</f>
        <v>193.38824085168622</v>
      </c>
      <c r="AZ60" s="4">
        <f>$T60-(AJ60*'Feedstock Conversions'!$B$5)-'Rail Costs'!V60</f>
        <v>187.51659967284505</v>
      </c>
      <c r="BA60" s="4" t="e">
        <f>$T60-(AK60*'Feedstock Conversions'!$B$5)-'Rail Costs'!Y60</f>
        <v>#VALUE!</v>
      </c>
      <c r="BH60">
        <f t="shared" si="1"/>
        <v>7</v>
      </c>
      <c r="BI60">
        <f t="shared" si="2"/>
        <v>2020</v>
      </c>
      <c r="BJ60">
        <f t="shared" si="3"/>
        <v>2</v>
      </c>
      <c r="BM60" s="4">
        <f>'Fuel Values'!G60-(E60)</f>
        <v>14.04499440089586</v>
      </c>
      <c r="BN60" s="4">
        <f>'Fuel Values'!H60-($AJ60*'Feedstock Conversions'!$B$5)</f>
        <v>26.700498320268764</v>
      </c>
      <c r="BO60" s="4">
        <f>'Fuel Values'!I60-($AI60*'Feedstock Conversions'!$B$17)</f>
        <v>40.605249160134406</v>
      </c>
      <c r="BP60" s="4">
        <f>'Fuel Values'!J60-($AH60*'Feedstock Conversions'!$B$17)</f>
        <v>38.173499440089586</v>
      </c>
      <c r="BQ60" s="4">
        <f>'Fuel Values'!K60-($AF60*'Feedstock Conversions'!$B$17)</f>
        <v>19.427497200447931</v>
      </c>
      <c r="BR60" s="4">
        <f>'Fuel Values'!L60-($AG60*'Feedstock Conversions'!$B$17)</f>
        <v>26.586245800671918</v>
      </c>
      <c r="BS60" s="4">
        <f t="shared" si="4"/>
        <v>4.0397452407614765</v>
      </c>
    </row>
    <row r="61" spans="1:71" x14ac:dyDescent="0.2">
      <c r="A61" s="11">
        <v>43882</v>
      </c>
      <c r="B61" s="18">
        <v>33.457500000000003</v>
      </c>
      <c r="C61" s="18">
        <f>B61+'Rail Costs'!B61</f>
        <v>37.906167413213886</v>
      </c>
      <c r="E61" s="18">
        <f>C61*'Feedstock Conversions'!B$17</f>
        <v>284.29625559910414</v>
      </c>
      <c r="F61" s="18">
        <f>C61*'Feedstock Conversions'!B$5</f>
        <v>284.29625559910414</v>
      </c>
      <c r="H61" s="18">
        <f>'Fuel Values'!B61-'Soybean Oil'!I61-'Soybean Oil'!J61-'Soybean Oil'!K61</f>
        <v>45.466699758815764</v>
      </c>
      <c r="I61" s="18">
        <f>('LCFS Values'!$E$3-'Soybean Oil'!$AA$4)/1000000*'LCFS Values'!B61*'LCFS Values'!$G$2*100</f>
        <v>102.87705024118424</v>
      </c>
      <c r="J61" s="4">
        <f>'RIN Values'!C61</f>
        <v>71.15625</v>
      </c>
      <c r="K61" s="4">
        <f>'Fixed Credits Value'!B61</f>
        <v>100</v>
      </c>
      <c r="L61" s="4">
        <f t="shared" si="5"/>
        <v>319.5</v>
      </c>
      <c r="M61" s="4">
        <f>L61/'Feedstock Conversions'!B$17</f>
        <v>42.6</v>
      </c>
      <c r="O61" s="4">
        <f>'Fuel Values'!C61*100</f>
        <v>170.09</v>
      </c>
      <c r="P61" s="18">
        <f>('LCFS Values'!$E$3-'Soybean Oil'!$AB$4)/1000000*'LCFS Values'!B61*'LCFS Values'!$G$2*100</f>
        <v>90.27719649666669</v>
      </c>
      <c r="Q61" s="4">
        <f>'RIN Values'!D61</f>
        <v>80.643749999999997</v>
      </c>
      <c r="R61" s="4">
        <f>'Fixed Credits Value'!B61</f>
        <v>100</v>
      </c>
      <c r="S61" s="4">
        <f>'Fixed Credits Value'!C61</f>
        <v>16</v>
      </c>
      <c r="T61" s="4">
        <f t="shared" si="7"/>
        <v>457.01094649666669</v>
      </c>
      <c r="U61" s="4">
        <f t="shared" si="6"/>
        <v>60.934792866222224</v>
      </c>
      <c r="W61" s="4">
        <f t="shared" si="0"/>
        <v>35.203744400895857</v>
      </c>
      <c r="X61" s="4">
        <f t="shared" si="8"/>
        <v>172.71469089756255</v>
      </c>
      <c r="AA61" s="23"/>
      <c r="AB61" s="23"/>
      <c r="AD61" s="11">
        <v>43882</v>
      </c>
      <c r="AE61" s="4">
        <f>B61+'Rail Costs'!K61</f>
        <v>34.569666853303474</v>
      </c>
      <c r="AF61" s="4">
        <f>$B61+'Rail Costs'!L61</f>
        <v>35.681833706606945</v>
      </c>
      <c r="AG61" s="4">
        <f>$B61+'Rail Costs'!M61</f>
        <v>36.794000559910415</v>
      </c>
      <c r="AH61" s="4">
        <f>$B61+'Rail Costs'!N61</f>
        <v>33.902366741321394</v>
      </c>
      <c r="AI61" s="4">
        <f>$B61+'Rail Costs'!O61</f>
        <v>34.124800111982083</v>
      </c>
      <c r="AJ61" s="4">
        <f>$B61+'Rail Costs'!P61</f>
        <v>34.792100223964169</v>
      </c>
      <c r="AK61" s="4" t="e">
        <f>(AVERAGEIFS([1]Spreads!$B$23:$B$1056,[1]Spreads!$Y$23:$Y$1056,BH61,[1]Spreads!$X$23:$X$1056,BI61)*1.03)+('Rail Costs'!X61*100/2204.622)</f>
        <v>#VALUE!</v>
      </c>
      <c r="AM61" s="4">
        <f>'Soybean Oil'!$L61-('Soybean Oil'!AE61*'Feedstock Conversions'!$B$17)-'Rail Costs'!Q61</f>
        <v>56.46037576106152</v>
      </c>
      <c r="AN61" s="4">
        <f>'Soybean Oil'!$L61-('Soybean Oil'!AF61*'Feedstock Conversions'!$B$17)-'Rail Costs'!R61</f>
        <v>48.533814117310925</v>
      </c>
      <c r="AO61" s="4">
        <f>'Soybean Oil'!$L61-('Soybean Oil'!AG61*'Feedstock Conversions'!$B$17)-'Rail Costs'!S61</f>
        <v>40.364482362823935</v>
      </c>
      <c r="AP61" s="4">
        <f>'Soybean Oil'!$L61-('Soybean Oil'!AH61*'Feedstock Conversions'!$B$17)-'Rail Costs'!T61</f>
        <v>61.644513402791979</v>
      </c>
      <c r="AQ61" s="4">
        <f>'Soybean Oil'!$L61-('Soybean Oil'!AI61*'Feedstock Conversions'!$B$17)-'Rail Costs'!U61</f>
        <v>60.125606254352832</v>
      </c>
      <c r="AR61" s="4">
        <f>'Soybean Oil'!$L61-('Soybean Oil'!AJ61*'Feedstock Conversions'!$B$17)-'Rail Costs'!V61</f>
        <v>54.253965075511687</v>
      </c>
      <c r="AS61" s="4" t="e">
        <f>'Soybean Oil'!$L61-('Soybean Oil'!AK61*'Feedstock Conversions'!$B$17)-'Rail Costs'!Y61</f>
        <v>#VALUE!</v>
      </c>
      <c r="AU61" s="4">
        <f>$T61-(AE61*'Feedstock Conversions'!$B$5)-'Rail Costs'!Q61</f>
        <v>193.97132225772822</v>
      </c>
      <c r="AV61" s="4">
        <f>$T61-(AF61*'Feedstock Conversions'!$B$5)-'Rail Costs'!R61</f>
        <v>186.04476061397762</v>
      </c>
      <c r="AW61" s="4">
        <f>$T61-(AG61*'Feedstock Conversions'!$B$5)-'Rail Costs'!S61</f>
        <v>177.87542885949063</v>
      </c>
      <c r="AX61" s="4">
        <f>$T61-(AH61*'Feedstock Conversions'!$B$5)-'Rail Costs'!T61</f>
        <v>199.15545989945866</v>
      </c>
      <c r="AY61" s="4">
        <f>$T61-(AI61*'Feedstock Conversions'!$B$5)-'Rail Costs'!U61</f>
        <v>197.63655275101951</v>
      </c>
      <c r="AZ61" s="4">
        <f>$T61-(AJ61*'Feedstock Conversions'!$B$5)-'Rail Costs'!V61</f>
        <v>191.76491157217836</v>
      </c>
      <c r="BA61" s="4" t="e">
        <f>$T61-(AK61*'Feedstock Conversions'!$B$5)-'Rail Costs'!Y61</f>
        <v>#VALUE!</v>
      </c>
      <c r="BH61">
        <f t="shared" si="1"/>
        <v>8</v>
      </c>
      <c r="BI61">
        <f t="shared" si="2"/>
        <v>2020</v>
      </c>
      <c r="BJ61">
        <f t="shared" si="3"/>
        <v>2</v>
      </c>
      <c r="BM61" s="4">
        <f>'Fuel Values'!G61-(E61)</f>
        <v>14.703744400895857</v>
      </c>
      <c r="BN61" s="4">
        <f>'Fuel Values'!H61-($AJ61*'Feedstock Conversions'!$B$5)</f>
        <v>30.55924832026875</v>
      </c>
      <c r="BO61" s="4">
        <f>'Fuel Values'!I61-($AI61*'Feedstock Conversions'!$B$17)</f>
        <v>43.063999160134387</v>
      </c>
      <c r="BP61" s="4">
        <f>'Fuel Values'!J61-($AH61*'Feedstock Conversions'!$B$17)</f>
        <v>40.732249440089532</v>
      </c>
      <c r="BQ61" s="4">
        <f>'Fuel Values'!K61-($AF61*'Feedstock Conversions'!$B$17)</f>
        <v>23.88624720044794</v>
      </c>
      <c r="BR61" s="4">
        <f>'Fuel Values'!L61-($AG61*'Feedstock Conversions'!$B$17)</f>
        <v>28.04499580067187</v>
      </c>
      <c r="BS61" s="4">
        <f t="shared" si="4"/>
        <v>-7.8602547592385292</v>
      </c>
    </row>
    <row r="62" spans="1:71" x14ac:dyDescent="0.2">
      <c r="A62" s="11">
        <v>43889</v>
      </c>
      <c r="B62" s="18">
        <v>32.155999999999999</v>
      </c>
      <c r="C62" s="18">
        <f>B62+'Rail Costs'!B62</f>
        <v>36.604667413213882</v>
      </c>
      <c r="E62" s="18">
        <f>C62*'Feedstock Conversions'!B$17</f>
        <v>274.53500559910412</v>
      </c>
      <c r="F62" s="18">
        <f>C62*'Feedstock Conversions'!B$5</f>
        <v>274.53500559910412</v>
      </c>
      <c r="H62" s="18">
        <f>'Fuel Values'!B62-'Soybean Oil'!I62-'Soybean Oil'!J62-'Soybean Oil'!K62</f>
        <v>48.138582721368408</v>
      </c>
      <c r="I62" s="18">
        <f>('LCFS Values'!$E$3-'Soybean Oil'!$AA$4)/1000000*'LCFS Values'!B62*'LCFS Values'!$G$2*100</f>
        <v>101.9114172786316</v>
      </c>
      <c r="J62" s="4">
        <f>'RIN Values'!C62</f>
        <v>75.449999999999989</v>
      </c>
      <c r="K62" s="4">
        <f>'Fixed Credits Value'!B62</f>
        <v>100</v>
      </c>
      <c r="L62" s="4">
        <f t="shared" si="5"/>
        <v>325.5</v>
      </c>
      <c r="M62" s="4">
        <f>L62/'Feedstock Conversions'!B$17</f>
        <v>43.4</v>
      </c>
      <c r="O62" s="4">
        <f>'Fuel Values'!C62*100</f>
        <v>154.22</v>
      </c>
      <c r="P62" s="18">
        <f>('LCFS Values'!$E$3-'Soybean Oil'!$AB$4)/1000000*'LCFS Values'!B62*'LCFS Values'!$G$2*100</f>
        <v>89.429829309333357</v>
      </c>
      <c r="Q62" s="4">
        <f>'RIN Values'!D62</f>
        <v>85.509999999999991</v>
      </c>
      <c r="R62" s="4">
        <f>'Fixed Credits Value'!B62</f>
        <v>100</v>
      </c>
      <c r="S62" s="4">
        <f>'Fixed Credits Value'!C62</f>
        <v>16</v>
      </c>
      <c r="T62" s="4">
        <f t="shared" si="7"/>
        <v>445.15982930933336</v>
      </c>
      <c r="U62" s="4">
        <f t="shared" si="6"/>
        <v>59.354643907911118</v>
      </c>
      <c r="W62" s="4">
        <f t="shared" si="0"/>
        <v>50.964994400895876</v>
      </c>
      <c r="X62" s="4">
        <f t="shared" si="8"/>
        <v>170.62482371022924</v>
      </c>
      <c r="AA62" s="23"/>
      <c r="AB62" s="23"/>
      <c r="AD62" s="11">
        <v>43889</v>
      </c>
      <c r="AE62" s="4">
        <f>B62+'Rail Costs'!K62</f>
        <v>33.26816685330347</v>
      </c>
      <c r="AF62" s="4">
        <f>$B62+'Rail Costs'!L62</f>
        <v>34.38033370660694</v>
      </c>
      <c r="AG62" s="4">
        <f>$B62+'Rail Costs'!M62</f>
        <v>35.492500559910411</v>
      </c>
      <c r="AH62" s="4">
        <f>$B62+'Rail Costs'!N62</f>
        <v>32.60086674132139</v>
      </c>
      <c r="AI62" s="4">
        <f>$B62+'Rail Costs'!O62</f>
        <v>32.823300111982078</v>
      </c>
      <c r="AJ62" s="4">
        <f>$B62+'Rail Costs'!P62</f>
        <v>33.490600223964165</v>
      </c>
      <c r="AK62" s="4" t="e">
        <f>(AVERAGEIFS([1]Spreads!$B$23:$B$1056,[1]Spreads!$Y$23:$Y$1056,BH62,[1]Spreads!$X$23:$X$1056,BI62)*1.03)+('Rail Costs'!X62*100/2204.622)</f>
        <v>#VALUE!</v>
      </c>
      <c r="AM62" s="4">
        <f>'Soybean Oil'!$L62-('Soybean Oil'!AE62*'Feedstock Conversions'!$B$17)-'Rail Costs'!Q62</f>
        <v>72.221625761061546</v>
      </c>
      <c r="AN62" s="4">
        <f>'Soybean Oil'!$L62-('Soybean Oil'!AF62*'Feedstock Conversions'!$B$17)-'Rail Costs'!R62</f>
        <v>64.295064117310943</v>
      </c>
      <c r="AO62" s="4">
        <f>'Soybean Oil'!$L62-('Soybean Oil'!AG62*'Feedstock Conversions'!$B$17)-'Rail Costs'!S62</f>
        <v>56.12573236282401</v>
      </c>
      <c r="AP62" s="4">
        <f>'Soybean Oil'!$L62-('Soybean Oil'!AH62*'Feedstock Conversions'!$B$17)-'Rail Costs'!T62</f>
        <v>77.405763402792019</v>
      </c>
      <c r="AQ62" s="4">
        <f>'Soybean Oil'!$L62-('Soybean Oil'!AI62*'Feedstock Conversions'!$B$17)-'Rail Costs'!U62</f>
        <v>75.88685625435285</v>
      </c>
      <c r="AR62" s="4">
        <f>'Soybean Oil'!$L62-('Soybean Oil'!AJ62*'Feedstock Conversions'!$B$17)-'Rail Costs'!V62</f>
        <v>70.015215075511705</v>
      </c>
      <c r="AS62" s="4" t="e">
        <f>'Soybean Oil'!$L62-('Soybean Oil'!AK62*'Feedstock Conversions'!$B$17)-'Rail Costs'!Y62</f>
        <v>#VALUE!</v>
      </c>
      <c r="AU62" s="4">
        <f>$T62-(AE62*'Feedstock Conversions'!$B$5)-'Rail Costs'!Q62</f>
        <v>191.88145507039491</v>
      </c>
      <c r="AV62" s="4">
        <f>$T62-(AF62*'Feedstock Conversions'!$B$5)-'Rail Costs'!R62</f>
        <v>183.9548934266443</v>
      </c>
      <c r="AW62" s="4">
        <f>$T62-(AG62*'Feedstock Conversions'!$B$5)-'Rail Costs'!S62</f>
        <v>175.78556167215737</v>
      </c>
      <c r="AX62" s="4">
        <f>$T62-(AH62*'Feedstock Conversions'!$B$5)-'Rail Costs'!T62</f>
        <v>197.06559271212538</v>
      </c>
      <c r="AY62" s="4">
        <f>$T62-(AI62*'Feedstock Conversions'!$B$5)-'Rail Costs'!U62</f>
        <v>195.5466855636862</v>
      </c>
      <c r="AZ62" s="4">
        <f>$T62-(AJ62*'Feedstock Conversions'!$B$5)-'Rail Costs'!V62</f>
        <v>189.67504438484505</v>
      </c>
      <c r="BA62" s="4" t="e">
        <f>$T62-(AK62*'Feedstock Conversions'!$B$5)-'Rail Costs'!Y62</f>
        <v>#VALUE!</v>
      </c>
      <c r="BH62">
        <f t="shared" si="1"/>
        <v>9</v>
      </c>
      <c r="BI62">
        <f t="shared" si="2"/>
        <v>2020</v>
      </c>
      <c r="BJ62">
        <f t="shared" si="3"/>
        <v>2</v>
      </c>
      <c r="BM62" s="4">
        <f>'Fuel Values'!G62-(E62)</f>
        <v>23.764994400895887</v>
      </c>
      <c r="BN62" s="4">
        <f>'Fuel Values'!H62-($AJ62*'Feedstock Conversions'!$B$5)</f>
        <v>39.420498320268791</v>
      </c>
      <c r="BO62" s="4">
        <f>'Fuel Values'!I62-($AI62*'Feedstock Conversions'!$B$17)</f>
        <v>55.325249160134405</v>
      </c>
      <c r="BP62" s="4">
        <f>'Fuel Values'!J62-($AH62*'Feedstock Conversions'!$B$17)</f>
        <v>52.493499440089579</v>
      </c>
      <c r="BQ62" s="4">
        <f>'Fuel Values'!K62-($AF62*'Feedstock Conversions'!$B$17)</f>
        <v>34.147497200447958</v>
      </c>
      <c r="BR62" s="4">
        <f>'Fuel Values'!L62-($AG62*'Feedstock Conversions'!$B$17)</f>
        <v>38.106245800671957</v>
      </c>
      <c r="BS62" s="4">
        <f t="shared" si="4"/>
        <v>-4.3602547592385292</v>
      </c>
    </row>
    <row r="63" spans="1:71" x14ac:dyDescent="0.2">
      <c r="A63" s="11">
        <v>43896</v>
      </c>
      <c r="B63" s="18">
        <v>32.44</v>
      </c>
      <c r="C63" s="18">
        <f>B63+'Rail Costs'!B63</f>
        <v>36.888667413213881</v>
      </c>
      <c r="E63" s="18">
        <f>C63*'Feedstock Conversions'!B$17</f>
        <v>276.66500559910412</v>
      </c>
      <c r="F63" s="18">
        <f>C63*'Feedstock Conversions'!B$5</f>
        <v>276.66500559910412</v>
      </c>
      <c r="H63" s="18">
        <f>'Fuel Values'!B63-'Soybean Oil'!I63-'Soybean Oil'!J63-'Soybean Oil'!K63</f>
        <v>52.091443653263156</v>
      </c>
      <c r="I63" s="18">
        <f>('LCFS Values'!$E$3-'Soybean Oil'!$AA$4)/1000000*'LCFS Values'!B63*'LCFS Values'!$G$2*100</f>
        <v>104.78355634673684</v>
      </c>
      <c r="J63" s="4">
        <f>'RIN Values'!C63</f>
        <v>74.625</v>
      </c>
      <c r="K63" s="4">
        <f>'Fixed Credits Value'!B63</f>
        <v>100</v>
      </c>
      <c r="L63" s="4">
        <f t="shared" si="5"/>
        <v>331.5</v>
      </c>
      <c r="M63" s="4">
        <f>L63/'Feedstock Conversions'!B$17</f>
        <v>44.2</v>
      </c>
      <c r="O63" s="4">
        <f>'Fuel Values'!C63*100</f>
        <v>149.04999999999998</v>
      </c>
      <c r="P63" s="18">
        <f>('LCFS Values'!$E$3-'Soybean Oil'!$AB$4)/1000000*'LCFS Values'!B63*'LCFS Values'!$G$2*100</f>
        <v>91.950203507555571</v>
      </c>
      <c r="Q63" s="4">
        <f>'RIN Values'!D63</f>
        <v>84.575000000000003</v>
      </c>
      <c r="R63" s="4">
        <f>'Fixed Credits Value'!B63</f>
        <v>100</v>
      </c>
      <c r="S63" s="4">
        <f>'Fixed Credits Value'!C63</f>
        <v>16</v>
      </c>
      <c r="T63" s="4">
        <f t="shared" si="7"/>
        <v>441.57520350755556</v>
      </c>
      <c r="U63" s="4">
        <f t="shared" si="6"/>
        <v>58.876693801007406</v>
      </c>
      <c r="W63" s="4">
        <f t="shared" si="0"/>
        <v>54.83499440089588</v>
      </c>
      <c r="X63" s="4">
        <f t="shared" si="8"/>
        <v>164.91019790845144</v>
      </c>
      <c r="AA63" s="23"/>
      <c r="AB63" s="23"/>
      <c r="AD63" s="11">
        <v>43896</v>
      </c>
      <c r="AE63" s="4">
        <f>B63+'Rail Costs'!K63</f>
        <v>33.552166853303468</v>
      </c>
      <c r="AF63" s="4">
        <f>$B63+'Rail Costs'!L63</f>
        <v>34.664333706606939</v>
      </c>
      <c r="AG63" s="4">
        <f>$B63+'Rail Costs'!M63</f>
        <v>35.77650055991041</v>
      </c>
      <c r="AH63" s="4">
        <f>$B63+'Rail Costs'!N63</f>
        <v>32.884866741321389</v>
      </c>
      <c r="AI63" s="4">
        <f>$B63+'Rail Costs'!O63</f>
        <v>33.107300111982077</v>
      </c>
      <c r="AJ63" s="4">
        <f>$B63+'Rail Costs'!P63</f>
        <v>33.774600223964164</v>
      </c>
      <c r="AK63" s="4" t="e">
        <f>(AVERAGEIFS([1]Spreads!$B$23:$B$1056,[1]Spreads!$Y$23:$Y$1056,BH63,[1]Spreads!$X$23:$X$1056,BI63)*1.03)+('Rail Costs'!X63*100/2204.622)</f>
        <v>#VALUE!</v>
      </c>
      <c r="AM63" s="4">
        <f>'Soybean Oil'!$L63-('Soybean Oil'!AE63*'Feedstock Conversions'!$B$17)-'Rail Costs'!Q63</f>
        <v>76.09162576106155</v>
      </c>
      <c r="AN63" s="4">
        <f>'Soybean Oil'!$L63-('Soybean Oil'!AF63*'Feedstock Conversions'!$B$17)-'Rail Costs'!R63</f>
        <v>68.165064117310948</v>
      </c>
      <c r="AO63" s="4">
        <f>'Soybean Oil'!$L63-('Soybean Oil'!AG63*'Feedstock Conversions'!$B$17)-'Rail Costs'!S63</f>
        <v>59.995732362824015</v>
      </c>
      <c r="AP63" s="4">
        <f>'Soybean Oil'!$L63-('Soybean Oil'!AH63*'Feedstock Conversions'!$B$17)-'Rail Costs'!T63</f>
        <v>81.275763402792023</v>
      </c>
      <c r="AQ63" s="4">
        <f>'Soybean Oil'!$L63-('Soybean Oil'!AI63*'Feedstock Conversions'!$B$17)-'Rail Costs'!U63</f>
        <v>79.756856254352854</v>
      </c>
      <c r="AR63" s="4">
        <f>'Soybean Oil'!$L63-('Soybean Oil'!AJ63*'Feedstock Conversions'!$B$17)-'Rail Costs'!V63</f>
        <v>73.885215075511709</v>
      </c>
      <c r="AS63" s="4" t="e">
        <f>'Soybean Oil'!$L63-('Soybean Oil'!AK63*'Feedstock Conversions'!$B$17)-'Rail Costs'!Y63</f>
        <v>#VALUE!</v>
      </c>
      <c r="AU63" s="4">
        <f>$T63-(AE63*'Feedstock Conversions'!$B$5)-'Rail Costs'!Q63</f>
        <v>186.16682926861711</v>
      </c>
      <c r="AV63" s="4">
        <f>$T63-(AF63*'Feedstock Conversions'!$B$5)-'Rail Costs'!R63</f>
        <v>178.2402676248665</v>
      </c>
      <c r="AW63" s="4">
        <f>$T63-(AG63*'Feedstock Conversions'!$B$5)-'Rail Costs'!S63</f>
        <v>170.07093587037957</v>
      </c>
      <c r="AX63" s="4">
        <f>$T63-(AH63*'Feedstock Conversions'!$B$5)-'Rail Costs'!T63</f>
        <v>191.35096691034758</v>
      </c>
      <c r="AY63" s="4">
        <f>$T63-(AI63*'Feedstock Conversions'!$B$5)-'Rail Costs'!U63</f>
        <v>189.8320597619084</v>
      </c>
      <c r="AZ63" s="4">
        <f>$T63-(AJ63*'Feedstock Conversions'!$B$5)-'Rail Costs'!V63</f>
        <v>183.96041858306725</v>
      </c>
      <c r="BA63" s="4" t="e">
        <f>$T63-(AK63*'Feedstock Conversions'!$B$5)-'Rail Costs'!Y63</f>
        <v>#VALUE!</v>
      </c>
      <c r="BH63">
        <f t="shared" si="1"/>
        <v>10</v>
      </c>
      <c r="BI63">
        <f t="shared" si="2"/>
        <v>2020</v>
      </c>
      <c r="BJ63">
        <f t="shared" si="3"/>
        <v>3</v>
      </c>
      <c r="BM63" s="4">
        <f>'Fuel Values'!G63-(E63)</f>
        <v>16.83499440089588</v>
      </c>
      <c r="BN63" s="4">
        <f>'Fuel Values'!H63-($AJ63*'Feedstock Conversions'!$B$5)</f>
        <v>33.690498320268773</v>
      </c>
      <c r="BO63" s="4">
        <f>'Fuel Values'!I63-($AI63*'Feedstock Conversions'!$B$17)</f>
        <v>53.195249160134409</v>
      </c>
      <c r="BP63" s="4">
        <f>'Fuel Values'!J63-($AH63*'Feedstock Conversions'!$B$17)</f>
        <v>50.363499440089583</v>
      </c>
      <c r="BQ63" s="4">
        <f>'Fuel Values'!K63-($AF63*'Feedstock Conversions'!$B$17)</f>
        <v>30.517497200447963</v>
      </c>
      <c r="BR63" s="4">
        <f>'Fuel Values'!L63-($AG63*'Feedstock Conversions'!$B$17)</f>
        <v>34.17624580067195</v>
      </c>
      <c r="BS63" s="4">
        <f t="shared" si="4"/>
        <v>1.6397452407614708</v>
      </c>
    </row>
    <row r="64" spans="1:71" x14ac:dyDescent="0.2">
      <c r="A64" s="11">
        <v>43903</v>
      </c>
      <c r="B64" s="18">
        <v>30.388000000000002</v>
      </c>
      <c r="C64" s="18">
        <f>B64+'Rail Costs'!B64</f>
        <v>34.836667413213888</v>
      </c>
      <c r="E64" s="18">
        <f>C64*'Feedstock Conversions'!B$17</f>
        <v>261.27500559910413</v>
      </c>
      <c r="F64" s="18">
        <f>C64*'Feedstock Conversions'!B$5</f>
        <v>261.27500559910413</v>
      </c>
      <c r="H64" s="18">
        <f>'Fuel Values'!B64-'Soybean Oil'!I64-'Soybean Oil'!J64-'Soybean Oil'!K64</f>
        <v>55.373670300157869</v>
      </c>
      <c r="I64" s="18">
        <f>('LCFS Values'!$E$3-'Soybean Oil'!$AA$4)/1000000*'LCFS Values'!B64*'LCFS Values'!$G$2*100</f>
        <v>102.95132969984211</v>
      </c>
      <c r="J64" s="4">
        <f>'RIN Values'!C64</f>
        <v>75.375</v>
      </c>
      <c r="K64" s="4">
        <f>'Fixed Credits Value'!B64</f>
        <v>100</v>
      </c>
      <c r="L64" s="4">
        <f t="shared" si="5"/>
        <v>333.7</v>
      </c>
      <c r="M64" s="4">
        <f>L64/'Feedstock Conversions'!B$17</f>
        <v>44.493333333333332</v>
      </c>
      <c r="O64" s="4">
        <f>'Fuel Values'!C64*100</f>
        <v>119.96</v>
      </c>
      <c r="P64" s="18">
        <f>('LCFS Values'!$E$3-'Soybean Oil'!$AB$4)/1000000*'LCFS Values'!B64*'LCFS Values'!$G$2*100</f>
        <v>90.342378588000017</v>
      </c>
      <c r="Q64" s="4">
        <f>'RIN Values'!D64</f>
        <v>85.424999999999997</v>
      </c>
      <c r="R64" s="4">
        <f>'Fixed Credits Value'!B64</f>
        <v>100</v>
      </c>
      <c r="S64" s="4">
        <f>'Fixed Credits Value'!C64</f>
        <v>16</v>
      </c>
      <c r="T64" s="4">
        <f t="shared" si="7"/>
        <v>411.72737858800002</v>
      </c>
      <c r="U64" s="4">
        <f t="shared" si="6"/>
        <v>54.896983811733335</v>
      </c>
      <c r="W64" s="4">
        <f t="shared" si="0"/>
        <v>72.424994400895855</v>
      </c>
      <c r="X64" s="4">
        <f t="shared" si="8"/>
        <v>150.45237298889589</v>
      </c>
      <c r="AA64" s="23"/>
      <c r="AB64" s="23"/>
      <c r="AD64" s="11">
        <v>43903</v>
      </c>
      <c r="AE64" s="4">
        <f>B64+'Rail Costs'!K64</f>
        <v>31.500166853303472</v>
      </c>
      <c r="AF64" s="4">
        <f>$B64+'Rail Costs'!L64</f>
        <v>32.612333706606947</v>
      </c>
      <c r="AG64" s="4">
        <f>$B64+'Rail Costs'!M64</f>
        <v>33.724500559910418</v>
      </c>
      <c r="AH64" s="4">
        <f>$B64+'Rail Costs'!N64</f>
        <v>30.832866741321389</v>
      </c>
      <c r="AI64" s="4">
        <f>$B64+'Rail Costs'!O64</f>
        <v>31.055300111982085</v>
      </c>
      <c r="AJ64" s="4">
        <f>$B64+'Rail Costs'!P64</f>
        <v>31.722600223964168</v>
      </c>
      <c r="AK64" s="4" t="e">
        <f>(AVERAGEIFS([1]Spreads!$B$23:$B$1056,[1]Spreads!$Y$23:$Y$1056,BH64,[1]Spreads!$X$23:$X$1056,BI64)*1.03)+('Rail Costs'!X64*100/2204.622)</f>
        <v>#VALUE!</v>
      </c>
      <c r="AM64" s="4">
        <f>'Soybean Oil'!$L64-('Soybean Oil'!AE64*'Feedstock Conversions'!$B$17)-'Rail Costs'!Q64</f>
        <v>93.681625761061525</v>
      </c>
      <c r="AN64" s="4">
        <f>'Soybean Oil'!$L64-('Soybean Oil'!AF64*'Feedstock Conversions'!$B$17)-'Rail Costs'!R64</f>
        <v>85.755064117310866</v>
      </c>
      <c r="AO64" s="4">
        <f>'Soybean Oil'!$L64-('Soybean Oil'!AG64*'Feedstock Conversions'!$B$17)-'Rail Costs'!S64</f>
        <v>77.585732362823933</v>
      </c>
      <c r="AP64" s="4">
        <f>'Soybean Oil'!$L64-('Soybean Oil'!AH64*'Feedstock Conversions'!$B$17)-'Rail Costs'!T64</f>
        <v>98.865763402791998</v>
      </c>
      <c r="AQ64" s="4">
        <f>'Soybean Oil'!$L64-('Soybean Oil'!AI64*'Feedstock Conversions'!$B$17)-'Rail Costs'!U64</f>
        <v>97.346856254352801</v>
      </c>
      <c r="AR64" s="4">
        <f>'Soybean Oil'!$L64-('Soybean Oil'!AJ64*'Feedstock Conversions'!$B$17)-'Rail Costs'!V64</f>
        <v>91.475215075511656</v>
      </c>
      <c r="AS64" s="4" t="e">
        <f>'Soybean Oil'!$L64-('Soybean Oil'!AK64*'Feedstock Conversions'!$B$17)-'Rail Costs'!Y64</f>
        <v>#VALUE!</v>
      </c>
      <c r="AU64" s="4">
        <f>$T64-(AE64*'Feedstock Conversions'!$B$5)-'Rail Costs'!Q64</f>
        <v>171.70900434906156</v>
      </c>
      <c r="AV64" s="4">
        <f>$T64-(AF64*'Feedstock Conversions'!$B$5)-'Rail Costs'!R64</f>
        <v>163.7824427053109</v>
      </c>
      <c r="AW64" s="4">
        <f>$T64-(AG64*'Feedstock Conversions'!$B$5)-'Rail Costs'!S64</f>
        <v>155.61311095082397</v>
      </c>
      <c r="AX64" s="4">
        <f>$T64-(AH64*'Feedstock Conversions'!$B$5)-'Rail Costs'!T64</f>
        <v>176.89314199079203</v>
      </c>
      <c r="AY64" s="4">
        <f>$T64-(AI64*'Feedstock Conversions'!$B$5)-'Rail Costs'!U64</f>
        <v>175.37423484235282</v>
      </c>
      <c r="AZ64" s="4">
        <f>$T64-(AJ64*'Feedstock Conversions'!$B$5)-'Rail Costs'!V64</f>
        <v>169.50259366351168</v>
      </c>
      <c r="BA64" s="4" t="e">
        <f>$T64-(AK64*'Feedstock Conversions'!$B$5)-'Rail Costs'!Y64</f>
        <v>#VALUE!</v>
      </c>
      <c r="BH64">
        <f t="shared" si="1"/>
        <v>11</v>
      </c>
      <c r="BI64">
        <f t="shared" si="2"/>
        <v>2020</v>
      </c>
      <c r="BJ64">
        <f t="shared" si="3"/>
        <v>3</v>
      </c>
      <c r="BM64" s="4">
        <f>'Fuel Values'!G64-(E64)</f>
        <v>32.224994400895866</v>
      </c>
      <c r="BN64" s="4">
        <f>'Fuel Values'!H64-($AJ64*'Feedstock Conversions'!$B$5)</f>
        <v>42.28049832026872</v>
      </c>
      <c r="BO64" s="4">
        <f>'Fuel Values'!I64-($AI64*'Feedstock Conversions'!$B$17)</f>
        <v>64.585249160134367</v>
      </c>
      <c r="BP64" s="4">
        <f>'Fuel Values'!J64-($AH64*'Feedstock Conversions'!$B$17)</f>
        <v>62.153499440089547</v>
      </c>
      <c r="BQ64" s="4">
        <f>'Fuel Values'!K64-($AF64*'Feedstock Conversions'!$B$17)</f>
        <v>41.907497200447892</v>
      </c>
      <c r="BR64" s="4">
        <f>'Fuel Values'!L64-($AG64*'Feedstock Conversions'!$B$17)</f>
        <v>47.566245800671879</v>
      </c>
      <c r="BS64" s="4">
        <f t="shared" si="4"/>
        <v>7.8397452407614878</v>
      </c>
    </row>
    <row r="65" spans="1:71" x14ac:dyDescent="0.2">
      <c r="A65" s="11">
        <v>43910</v>
      </c>
      <c r="B65" s="18">
        <v>28.417999999999999</v>
      </c>
      <c r="C65" s="18">
        <f>B65+'Rail Costs'!B65</f>
        <v>32.866667413213882</v>
      </c>
      <c r="E65" s="18">
        <f>C65*'Feedstock Conversions'!B$17</f>
        <v>246.50000559910413</v>
      </c>
      <c r="F65" s="18">
        <f>C65*'Feedstock Conversions'!B$5</f>
        <v>246.50000559910413</v>
      </c>
      <c r="H65" s="18">
        <f>'Fuel Values'!B65-'Soybean Oil'!I65-'Soybean Oil'!J65-'Soybean Oil'!K65</f>
        <v>75.436244617315765</v>
      </c>
      <c r="I65" s="18">
        <f>('LCFS Values'!$E$3-'Soybean Oil'!$AA$4)/1000000*'LCFS Values'!B65*'LCFS Values'!$G$2*100</f>
        <v>93.938755382684221</v>
      </c>
      <c r="J65" s="4">
        <f>'RIN Values'!C65</f>
        <v>65.625</v>
      </c>
      <c r="K65" s="4">
        <f>'Fixed Credits Value'!B65</f>
        <v>100</v>
      </c>
      <c r="L65" s="4">
        <f t="shared" si="5"/>
        <v>335</v>
      </c>
      <c r="M65" s="4">
        <f>L65/'Feedstock Conversions'!B$17</f>
        <v>44.666666666666664</v>
      </c>
      <c r="O65" s="4">
        <f>'Fuel Values'!C65*100</f>
        <v>102.69</v>
      </c>
      <c r="P65" s="18">
        <f>('LCFS Values'!$E$3-'Soybean Oil'!$AB$4)/1000000*'LCFS Values'!B65*'LCFS Values'!$G$2*100</f>
        <v>82.433618172888899</v>
      </c>
      <c r="Q65" s="4">
        <f>'RIN Values'!D65</f>
        <v>74.375</v>
      </c>
      <c r="R65" s="4">
        <f>'Fixed Credits Value'!B65</f>
        <v>100</v>
      </c>
      <c r="S65" s="4">
        <f>'Fixed Credits Value'!C65</f>
        <v>16</v>
      </c>
      <c r="T65" s="4">
        <f t="shared" si="7"/>
        <v>375.49861817288888</v>
      </c>
      <c r="U65" s="4">
        <f t="shared" si="6"/>
        <v>50.066482423051852</v>
      </c>
      <c r="W65" s="4">
        <f t="shared" si="0"/>
        <v>88.499994400895872</v>
      </c>
      <c r="X65" s="4">
        <f t="shared" si="8"/>
        <v>128.99861257378475</v>
      </c>
      <c r="AA65" s="23"/>
      <c r="AB65" s="23"/>
      <c r="AD65" s="11">
        <v>43910</v>
      </c>
      <c r="AE65" s="4">
        <f>B65+'Rail Costs'!K65</f>
        <v>29.53016685330347</v>
      </c>
      <c r="AF65" s="4">
        <f>$B65+'Rail Costs'!L65</f>
        <v>30.642333706606941</v>
      </c>
      <c r="AG65" s="4">
        <f>$B65+'Rail Costs'!M65</f>
        <v>31.754500559910412</v>
      </c>
      <c r="AH65" s="4">
        <f>$B65+'Rail Costs'!N65</f>
        <v>28.862866741321387</v>
      </c>
      <c r="AI65" s="4">
        <f>$B65+'Rail Costs'!O65</f>
        <v>29.085300111982082</v>
      </c>
      <c r="AJ65" s="4">
        <f>$B65+'Rail Costs'!P65</f>
        <v>29.752600223964166</v>
      </c>
      <c r="AK65" s="4" t="e">
        <f>(AVERAGEIFS([1]Spreads!$B$23:$B$1056,[1]Spreads!$Y$23:$Y$1056,BH65,[1]Spreads!$X$23:$X$1056,BI65)*1.03)+('Rail Costs'!X65*100/2204.622)</f>
        <v>#VALUE!</v>
      </c>
      <c r="AM65" s="4">
        <f>'Soybean Oil'!$L65-('Soybean Oil'!AE65*'Feedstock Conversions'!$B$17)-'Rail Costs'!Q65</f>
        <v>109.75662576106154</v>
      </c>
      <c r="AN65" s="4">
        <f>'Soybean Oil'!$L65-('Soybean Oil'!AF65*'Feedstock Conversions'!$B$17)-'Rail Costs'!R65</f>
        <v>101.83006411731094</v>
      </c>
      <c r="AO65" s="4">
        <f>'Soybean Oil'!$L65-('Soybean Oil'!AG65*'Feedstock Conversions'!$B$17)-'Rail Costs'!S65</f>
        <v>93.660732362823978</v>
      </c>
      <c r="AP65" s="4">
        <f>'Soybean Oil'!$L65-('Soybean Oil'!AH65*'Feedstock Conversions'!$B$17)-'Rail Costs'!T65</f>
        <v>114.94076340279204</v>
      </c>
      <c r="AQ65" s="4">
        <f>'Soybean Oil'!$L65-('Soybean Oil'!AI65*'Feedstock Conversions'!$B$17)-'Rail Costs'!U65</f>
        <v>113.42185625435282</v>
      </c>
      <c r="AR65" s="4">
        <f>'Soybean Oil'!$L65-('Soybean Oil'!AJ65*'Feedstock Conversions'!$B$17)-'Rail Costs'!V65</f>
        <v>107.5502150755117</v>
      </c>
      <c r="AS65" s="4" t="e">
        <f>'Soybean Oil'!$L65-('Soybean Oil'!AK65*'Feedstock Conversions'!$B$17)-'Rail Costs'!Y65</f>
        <v>#VALUE!</v>
      </c>
      <c r="AU65" s="4">
        <f>$T65-(AE65*'Feedstock Conversions'!$B$5)-'Rail Costs'!Q65</f>
        <v>150.25524393395042</v>
      </c>
      <c r="AV65" s="4">
        <f>$T65-(AF65*'Feedstock Conversions'!$B$5)-'Rail Costs'!R65</f>
        <v>142.32868229019982</v>
      </c>
      <c r="AW65" s="4">
        <f>$T65-(AG65*'Feedstock Conversions'!$B$5)-'Rail Costs'!S65</f>
        <v>134.15935053571286</v>
      </c>
      <c r="AX65" s="4">
        <f>$T65-(AH65*'Feedstock Conversions'!$B$5)-'Rail Costs'!T65</f>
        <v>155.43938157568093</v>
      </c>
      <c r="AY65" s="4">
        <f>$T65-(AI65*'Feedstock Conversions'!$B$5)-'Rail Costs'!U65</f>
        <v>153.92047442724169</v>
      </c>
      <c r="AZ65" s="4">
        <f>$T65-(AJ65*'Feedstock Conversions'!$B$5)-'Rail Costs'!V65</f>
        <v>148.04883324840057</v>
      </c>
      <c r="BA65" s="4" t="e">
        <f>$T65-(AK65*'Feedstock Conversions'!$B$5)-'Rail Costs'!Y65</f>
        <v>#VALUE!</v>
      </c>
      <c r="BH65">
        <f t="shared" si="1"/>
        <v>12</v>
      </c>
      <c r="BI65">
        <f t="shared" si="2"/>
        <v>2020</v>
      </c>
      <c r="BJ65">
        <f t="shared" si="3"/>
        <v>3</v>
      </c>
      <c r="BM65" s="4">
        <f>'Fuel Values'!G65-(E65)</f>
        <v>43.799994400895883</v>
      </c>
      <c r="BN65" s="4">
        <f>'Fuel Values'!H65-($AJ65*'Feedstock Conversions'!$B$5)</f>
        <v>42.855498320268765</v>
      </c>
      <c r="BO65" s="4">
        <f>'Fuel Values'!I65-($AI65*'Feedstock Conversions'!$B$17)</f>
        <v>66.76024916013435</v>
      </c>
      <c r="BP65" s="4">
        <f>'Fuel Values'!J65-($AH65*'Feedstock Conversions'!$B$17)</f>
        <v>63.528499440089604</v>
      </c>
      <c r="BQ65" s="4">
        <f>'Fuel Values'!K65-($AF65*'Feedstock Conversions'!$B$17)</f>
        <v>46.682497200447955</v>
      </c>
      <c r="BR65" s="4">
        <f>'Fuel Values'!L65-($AG65*'Feedstock Conversions'!$B$17)</f>
        <v>53.341245800671913</v>
      </c>
      <c r="BS65" s="4">
        <f t="shared" si="4"/>
        <v>21.739745240761522</v>
      </c>
    </row>
    <row r="66" spans="1:71" x14ac:dyDescent="0.2">
      <c r="A66" s="11">
        <v>43917</v>
      </c>
      <c r="B66" s="18">
        <v>29.556000000000001</v>
      </c>
      <c r="C66" s="18">
        <f>B66+'Rail Costs'!B66</f>
        <v>34.004667413213888</v>
      </c>
      <c r="E66" s="18">
        <f>C66*'Feedstock Conversions'!B$17</f>
        <v>255.03500559910415</v>
      </c>
      <c r="F66" s="18">
        <f>C66*'Feedstock Conversions'!B$5</f>
        <v>255.03500559910415</v>
      </c>
      <c r="H66" s="18">
        <f>'Fuel Values'!B66-'Soybean Oil'!I66-'Soybean Oil'!J66-'Soybean Oil'!K66</f>
        <v>67.855480286578938</v>
      </c>
      <c r="I66" s="18">
        <f>('LCFS Values'!$E$3-'Soybean Oil'!$AA$4)/1000000*'LCFS Values'!B66*'LCFS Values'!$G$2*100</f>
        <v>93.344519713421064</v>
      </c>
      <c r="J66" s="4">
        <f>'RIN Values'!C66</f>
        <v>73.800000000000011</v>
      </c>
      <c r="K66" s="4">
        <f>'Fixed Credits Value'!B66</f>
        <v>100</v>
      </c>
      <c r="L66" s="4">
        <f t="shared" si="5"/>
        <v>335</v>
      </c>
      <c r="M66" s="4">
        <f>L66/'Feedstock Conversions'!B$17</f>
        <v>44.666666666666664</v>
      </c>
      <c r="O66" s="4">
        <f>'Fuel Values'!C66*100</f>
        <v>107.26</v>
      </c>
      <c r="P66" s="18">
        <f>('LCFS Values'!$E$3-'Soybean Oil'!$AB$4)/1000000*'LCFS Values'!B66*'LCFS Values'!$G$2*100</f>
        <v>81.912161442222242</v>
      </c>
      <c r="Q66" s="4">
        <f>'RIN Values'!D66</f>
        <v>83.64</v>
      </c>
      <c r="R66" s="4">
        <f>'Fixed Credits Value'!B66</f>
        <v>100</v>
      </c>
      <c r="S66" s="4">
        <f>'Fixed Credits Value'!C66</f>
        <v>16</v>
      </c>
      <c r="T66" s="4">
        <f t="shared" si="7"/>
        <v>388.81216144222225</v>
      </c>
      <c r="U66" s="4">
        <f t="shared" si="6"/>
        <v>51.841621525629634</v>
      </c>
      <c r="W66" s="4">
        <f t="shared" ref="W66:W129" si="9">L66-E66</f>
        <v>79.964994400895847</v>
      </c>
      <c r="X66" s="4">
        <f t="shared" si="8"/>
        <v>133.77715584311809</v>
      </c>
      <c r="AA66" s="23"/>
      <c r="AB66" s="23"/>
      <c r="AD66" s="11">
        <v>43917</v>
      </c>
      <c r="AE66" s="4">
        <f>B66+'Rail Costs'!K66</f>
        <v>30.668166853303472</v>
      </c>
      <c r="AF66" s="4">
        <f>$B66+'Rail Costs'!L66</f>
        <v>31.780333706606942</v>
      </c>
      <c r="AG66" s="4">
        <f>$B66+'Rail Costs'!M66</f>
        <v>32.892500559910417</v>
      </c>
      <c r="AH66" s="4">
        <f>$B66+'Rail Costs'!N66</f>
        <v>30.000866741321389</v>
      </c>
      <c r="AI66" s="4">
        <f>$B66+'Rail Costs'!O66</f>
        <v>30.223300111982084</v>
      </c>
      <c r="AJ66" s="4">
        <f>$B66+'Rail Costs'!P66</f>
        <v>30.890600223964167</v>
      </c>
      <c r="AK66" s="4" t="e">
        <f>(AVERAGEIFS([1]Spreads!$B$23:$B$1056,[1]Spreads!$Y$23:$Y$1056,BH66,[1]Spreads!$X$23:$X$1056,BI66)*1.03)+('Rail Costs'!X66*100/2204.622)</f>
        <v>#VALUE!</v>
      </c>
      <c r="AM66" s="4">
        <f>'Soybean Oil'!$L66-('Soybean Oil'!AE66*'Feedstock Conversions'!$B$17)-'Rail Costs'!Q66</f>
        <v>101.22162576106155</v>
      </c>
      <c r="AN66" s="4">
        <f>'Soybean Oil'!$L66-('Soybean Oil'!AF66*'Feedstock Conversions'!$B$17)-'Rail Costs'!R66</f>
        <v>93.295064117310915</v>
      </c>
      <c r="AO66" s="4">
        <f>'Soybean Oil'!$L66-('Soybean Oil'!AG66*'Feedstock Conversions'!$B$17)-'Rail Costs'!S66</f>
        <v>85.125732362823953</v>
      </c>
      <c r="AP66" s="4">
        <f>'Soybean Oil'!$L66-('Soybean Oil'!AH66*'Feedstock Conversions'!$B$17)-'Rail Costs'!T66</f>
        <v>106.40576340279202</v>
      </c>
      <c r="AQ66" s="4">
        <f>'Soybean Oil'!$L66-('Soybean Oil'!AI66*'Feedstock Conversions'!$B$17)-'Rail Costs'!U66</f>
        <v>104.88685625435282</v>
      </c>
      <c r="AR66" s="4">
        <f>'Soybean Oil'!$L66-('Soybean Oil'!AJ66*'Feedstock Conversions'!$B$17)-'Rail Costs'!V66</f>
        <v>99.015215075511676</v>
      </c>
      <c r="AS66" s="4" t="e">
        <f>'Soybean Oil'!$L66-('Soybean Oil'!AK66*'Feedstock Conversions'!$B$17)-'Rail Costs'!Y66</f>
        <v>#VALUE!</v>
      </c>
      <c r="AU66" s="4">
        <f>$T66-(AE66*'Feedstock Conversions'!$B$5)-'Rail Costs'!Q66</f>
        <v>155.03378720328379</v>
      </c>
      <c r="AV66" s="4">
        <f>$T66-(AF66*'Feedstock Conversions'!$B$5)-'Rail Costs'!R66</f>
        <v>147.10722555953316</v>
      </c>
      <c r="AW66" s="4">
        <f>$T66-(AG66*'Feedstock Conversions'!$B$5)-'Rail Costs'!S66</f>
        <v>138.9378938050462</v>
      </c>
      <c r="AX66" s="4">
        <f>$T66-(AH66*'Feedstock Conversions'!$B$5)-'Rail Costs'!T66</f>
        <v>160.21792484501427</v>
      </c>
      <c r="AY66" s="4">
        <f>$T66-(AI66*'Feedstock Conversions'!$B$5)-'Rail Costs'!U66</f>
        <v>158.69901769657505</v>
      </c>
      <c r="AZ66" s="4">
        <f>$T66-(AJ66*'Feedstock Conversions'!$B$5)-'Rail Costs'!V66</f>
        <v>152.82737651773391</v>
      </c>
      <c r="BA66" s="4" t="e">
        <f>$T66-(AK66*'Feedstock Conversions'!$B$5)-'Rail Costs'!Y66</f>
        <v>#VALUE!</v>
      </c>
      <c r="BH66">
        <f t="shared" ref="BH66:BH129" si="10">WEEKNUM(A66)</f>
        <v>13</v>
      </c>
      <c r="BI66">
        <f t="shared" ref="BI66:BI129" si="11">YEAR(A66)</f>
        <v>2020</v>
      </c>
      <c r="BJ66">
        <f t="shared" si="3"/>
        <v>3</v>
      </c>
      <c r="BM66" s="4">
        <f>'Fuel Values'!G66-(E66)</f>
        <v>35.264994400895858</v>
      </c>
      <c r="BN66" s="4">
        <f>'Fuel Values'!H66-($AJ66*'Feedstock Conversions'!$B$5)</f>
        <v>30.32049832026874</v>
      </c>
      <c r="BO66" s="4">
        <f>'Fuel Values'!I66-($AI66*'Feedstock Conversions'!$B$17)</f>
        <v>51.525249160134365</v>
      </c>
      <c r="BP66" s="4">
        <f>'Fuel Values'!J66-($AH66*'Feedstock Conversions'!$B$17)</f>
        <v>46.993499440089579</v>
      </c>
      <c r="BQ66" s="4">
        <f>'Fuel Values'!K66-($AF66*'Feedstock Conversions'!$B$17)</f>
        <v>31.14749720044793</v>
      </c>
      <c r="BR66" s="4">
        <f>'Fuel Values'!L66-($AG66*'Feedstock Conversions'!$B$17)</f>
        <v>37.6062458006719</v>
      </c>
      <c r="BS66" s="4">
        <f t="shared" si="4"/>
        <v>28.439745240761482</v>
      </c>
    </row>
    <row r="67" spans="1:71" x14ac:dyDescent="0.2">
      <c r="A67" s="11">
        <v>43924</v>
      </c>
      <c r="B67" s="18">
        <v>29.52</v>
      </c>
      <c r="C67" s="18">
        <f>B67+'Rail Costs'!B67</f>
        <v>33.885285554311309</v>
      </c>
      <c r="E67" s="18">
        <f>C67*'Feedstock Conversions'!B$17</f>
        <v>254.13964165733483</v>
      </c>
      <c r="F67" s="18">
        <f>C67*'Feedstock Conversions'!B$5</f>
        <v>254.13964165733483</v>
      </c>
      <c r="H67" s="18">
        <f>'Fuel Values'!B67-'Soybean Oil'!I67-'Soybean Oil'!J67-'Soybean Oil'!K67</f>
        <v>64.326354752026305</v>
      </c>
      <c r="I67" s="18">
        <f>('LCFS Values'!$E$3-'Soybean Oil'!$AA$4)/1000000*'LCFS Values'!B67*'LCFS Values'!$G$2*100</f>
        <v>98.073645247973701</v>
      </c>
      <c r="J67" s="4">
        <f>'RIN Values'!C67</f>
        <v>77.099999999999994</v>
      </c>
      <c r="K67" s="4">
        <f>'Fixed Credits Value'!B67</f>
        <v>100</v>
      </c>
      <c r="L67" s="4">
        <f t="shared" si="5"/>
        <v>339.5</v>
      </c>
      <c r="M67" s="4">
        <f>L67/'Feedstock Conversions'!B$17</f>
        <v>45.266666666666666</v>
      </c>
      <c r="O67" s="4">
        <f>'Fuel Values'!C67*100</f>
        <v>101.59</v>
      </c>
      <c r="P67" s="18">
        <f>('LCFS Values'!$E$3-'Soybean Oil'!$AB$4)/1000000*'LCFS Values'!B67*'LCFS Values'!$G$2*100</f>
        <v>86.062087923777796</v>
      </c>
      <c r="Q67" s="4">
        <f>'RIN Values'!D67</f>
        <v>87.38</v>
      </c>
      <c r="R67" s="4">
        <f>'Fixed Credits Value'!B67</f>
        <v>100</v>
      </c>
      <c r="S67" s="4">
        <f>'Fixed Credits Value'!C67</f>
        <v>16</v>
      </c>
      <c r="T67" s="4">
        <f t="shared" si="7"/>
        <v>391.03208792377779</v>
      </c>
      <c r="U67" s="4">
        <f t="shared" si="6"/>
        <v>52.137611723170373</v>
      </c>
      <c r="W67" s="4">
        <f t="shared" si="9"/>
        <v>85.360358342665165</v>
      </c>
      <c r="X67" s="4">
        <f t="shared" si="8"/>
        <v>136.89244626644296</v>
      </c>
      <c r="AA67" s="23"/>
      <c r="AB67" s="23"/>
      <c r="AD67" s="11">
        <v>43924</v>
      </c>
      <c r="AE67" s="4">
        <f>B67+'Rail Costs'!K67</f>
        <v>30.611321388577828</v>
      </c>
      <c r="AF67" s="4">
        <f>$B67+'Rail Costs'!L67</f>
        <v>31.702642777155653</v>
      </c>
      <c r="AG67" s="4">
        <f>$B67+'Rail Costs'!M67</f>
        <v>32.793964165733485</v>
      </c>
      <c r="AH67" s="4">
        <f>$B67+'Rail Costs'!N67</f>
        <v>29.956528555431131</v>
      </c>
      <c r="AI67" s="4">
        <f>$B67+'Rail Costs'!O67</f>
        <v>30.174792833146697</v>
      </c>
      <c r="AJ67" s="4">
        <f>$B67+'Rail Costs'!P67</f>
        <v>30.829585666293394</v>
      </c>
      <c r="AK67" s="4" t="e">
        <f>(AVERAGEIFS([1]Spreads!$B$23:$B$1056,[1]Spreads!$Y$23:$Y$1056,BH67,[1]Spreads!$X$23:$X$1056,BI67)*1.03)+('Rail Costs'!X67*100/2204.622)</f>
        <v>#VALUE!</v>
      </c>
      <c r="AM67" s="4">
        <f>'Soybean Oil'!$L67-('Soybean Oil'!AE67*'Feedstock Conversions'!$B$17)-'Rail Costs'!Q67</f>
        <v>106.21857434106369</v>
      </c>
      <c r="AN67" s="4">
        <f>'Soybean Oil'!$L67-('Soybean Oil'!AF67*'Feedstock Conversions'!$B$17)-'Rail Costs'!R67</f>
        <v>98.440581107394394</v>
      </c>
      <c r="AO67" s="4">
        <f>'Soybean Oil'!$L67-('Soybean Oil'!AG67*'Feedstock Conversions'!$B$17)-'Rail Costs'!S67</f>
        <v>90.424368029672877</v>
      </c>
      <c r="AP67" s="4">
        <f>'Soybean Oil'!$L67-('Soybean Oil'!AH67*'Feedstock Conversions'!$B$17)-'Rail Costs'!T67</f>
        <v>111.30554512512118</v>
      </c>
      <c r="AQ67" s="4">
        <f>'Soybean Oil'!$L67-('Soybean Oil'!AI67*'Feedstock Conversions'!$B$17)-'Rail Costs'!U67</f>
        <v>109.81510701915546</v>
      </c>
      <c r="AR67" s="4">
        <f>'Soybean Oil'!$L67-('Soybean Oil'!AJ67*'Feedstock Conversions'!$B$17)-'Rail Costs'!V67</f>
        <v>104.05351865182513</v>
      </c>
      <c r="AS67" s="4" t="e">
        <f>'Soybean Oil'!$L67-('Soybean Oil'!AK67*'Feedstock Conversions'!$B$17)-'Rail Costs'!Y67</f>
        <v>#VALUE!</v>
      </c>
      <c r="AU67" s="4">
        <f>$T67-(AE67*'Feedstock Conversions'!$B$5)-'Rail Costs'!Q67</f>
        <v>157.75066226484148</v>
      </c>
      <c r="AV67" s="4">
        <f>$T67-(AF67*'Feedstock Conversions'!$B$5)-'Rail Costs'!R67</f>
        <v>149.97266903117219</v>
      </c>
      <c r="AW67" s="4">
        <f>$T67-(AG67*'Feedstock Conversions'!$B$5)-'Rail Costs'!S67</f>
        <v>141.95645595345067</v>
      </c>
      <c r="AX67" s="4">
        <f>$T67-(AH67*'Feedstock Conversions'!$B$5)-'Rail Costs'!T67</f>
        <v>162.83763304889897</v>
      </c>
      <c r="AY67" s="4">
        <f>$T67-(AI67*'Feedstock Conversions'!$B$5)-'Rail Costs'!U67</f>
        <v>161.34719494293327</v>
      </c>
      <c r="AZ67" s="4">
        <f>$T67-(AJ67*'Feedstock Conversions'!$B$5)-'Rail Costs'!V67</f>
        <v>155.58560657560292</v>
      </c>
      <c r="BA67" s="4" t="e">
        <f>$T67-(AK67*'Feedstock Conversions'!$B$5)-'Rail Costs'!Y67</f>
        <v>#VALUE!</v>
      </c>
      <c r="BH67">
        <f t="shared" si="10"/>
        <v>14</v>
      </c>
      <c r="BI67">
        <f t="shared" si="11"/>
        <v>2020</v>
      </c>
      <c r="BJ67">
        <f t="shared" ref="BJ67:BJ130" si="12">MONTH(A67)</f>
        <v>4</v>
      </c>
      <c r="BM67" s="4">
        <f>'Fuel Values'!G67-(E67)</f>
        <v>43.360358342665165</v>
      </c>
      <c r="BN67" s="4">
        <f>'Fuel Values'!H67-($AJ67*'Feedstock Conversions'!$B$5)</f>
        <v>33.778107502799543</v>
      </c>
      <c r="BO67" s="4">
        <f>'Fuel Values'!I67-($AI67*'Feedstock Conversions'!$B$17)</f>
        <v>56.689053751399769</v>
      </c>
      <c r="BP67" s="4">
        <f>'Fuel Values'!J67-($AH67*'Feedstock Conversions'!$B$17)</f>
        <v>53.32603583426652</v>
      </c>
      <c r="BQ67" s="4">
        <f>'Fuel Values'!K67-($AF67*'Feedstock Conversions'!$B$17)</f>
        <v>30.230179171332594</v>
      </c>
      <c r="BR67" s="4">
        <f>'Fuel Values'!L67-($AG67*'Feedstock Conversions'!$B$17)</f>
        <v>41.045268756998865</v>
      </c>
      <c r="BS67" s="4">
        <f t="shared" ref="BS67:BS130" si="13">W67-MAX(BM67:BR67)</f>
        <v>28.671304591265397</v>
      </c>
    </row>
    <row r="68" spans="1:71" x14ac:dyDescent="0.2">
      <c r="A68" s="11">
        <v>43931</v>
      </c>
      <c r="B68" s="18">
        <v>30.225000000000001</v>
      </c>
      <c r="C68" s="18">
        <f>B68+'Rail Costs'!B68</f>
        <v>34.590285554311308</v>
      </c>
      <c r="E68" s="18">
        <f>C68*'Feedstock Conversions'!B$17</f>
        <v>259.4271416573348</v>
      </c>
      <c r="F68" s="18">
        <f>C68*'Feedstock Conversions'!B$5</f>
        <v>259.4271416573348</v>
      </c>
      <c r="H68" s="18">
        <f>'Fuel Values'!B68-'Soybean Oil'!I68-'Soybean Oil'!J68-'Soybean Oil'!K68</f>
        <v>66.469781639934183</v>
      </c>
      <c r="I68" s="18">
        <f>('LCFS Values'!$E$3-'Soybean Oil'!$AA$4)/1000000*'LCFS Values'!B68*'LCFS Values'!$G$2*100</f>
        <v>93.530218360065803</v>
      </c>
      <c r="J68" s="4">
        <f>'RIN Values'!C68</f>
        <v>79.5</v>
      </c>
      <c r="K68" s="4">
        <f>'Fixed Credits Value'!B68</f>
        <v>100</v>
      </c>
      <c r="L68" s="4">
        <f t="shared" ref="L68:L131" si="14">H68+I68+J68+K68</f>
        <v>339.5</v>
      </c>
      <c r="M68" s="4">
        <f>L68/'Feedstock Conversions'!B$17</f>
        <v>45.266666666666666</v>
      </c>
      <c r="O68" s="4">
        <f>'Fuel Values'!C68*100</f>
        <v>102.41</v>
      </c>
      <c r="P68" s="18">
        <f>('LCFS Values'!$E$3-'Soybean Oil'!$AB$4)/1000000*'LCFS Values'!B68*'LCFS Values'!$G$2*100</f>
        <v>82.075116670555587</v>
      </c>
      <c r="Q68" s="4">
        <f>'RIN Values'!D68</f>
        <v>90.1</v>
      </c>
      <c r="R68" s="4">
        <f>'Fixed Credits Value'!B68</f>
        <v>100</v>
      </c>
      <c r="S68" s="4">
        <f>'Fixed Credits Value'!C68</f>
        <v>16</v>
      </c>
      <c r="T68" s="4">
        <f t="shared" si="7"/>
        <v>390.58511667055558</v>
      </c>
      <c r="U68" s="4">
        <f t="shared" si="6"/>
        <v>52.078015556074078</v>
      </c>
      <c r="W68" s="4">
        <f t="shared" si="9"/>
        <v>80.072858342665199</v>
      </c>
      <c r="X68" s="4">
        <f t="shared" si="8"/>
        <v>131.15797501322078</v>
      </c>
      <c r="AA68" s="23"/>
      <c r="AB68" s="23"/>
      <c r="AD68" s="11">
        <v>43931</v>
      </c>
      <c r="AE68" s="4">
        <f>B68+'Rail Costs'!K68</f>
        <v>31.31632138857783</v>
      </c>
      <c r="AF68" s="4">
        <f>$B68+'Rail Costs'!L68</f>
        <v>32.407642777155658</v>
      </c>
      <c r="AG68" s="4">
        <f>$B68+'Rail Costs'!M68</f>
        <v>33.498964165733483</v>
      </c>
      <c r="AH68" s="4">
        <f>$B68+'Rail Costs'!N68</f>
        <v>30.661528555431133</v>
      </c>
      <c r="AI68" s="4">
        <f>$B68+'Rail Costs'!O68</f>
        <v>30.879792833146698</v>
      </c>
      <c r="AJ68" s="4">
        <f>$B68+'Rail Costs'!P68</f>
        <v>31.534585666293395</v>
      </c>
      <c r="AK68" s="4" t="e">
        <f>(AVERAGEIFS([1]Spreads!$B$23:$B$1056,[1]Spreads!$Y$23:$Y$1056,BH68,[1]Spreads!$X$23:$X$1056,BI68)*1.03)+('Rail Costs'!X68*100/2204.622)</f>
        <v>#VALUE!</v>
      </c>
      <c r="AM68" s="4">
        <f>'Soybean Oil'!$L68-('Soybean Oil'!AE68*'Feedstock Conversions'!$B$17)-'Rail Costs'!Q68</f>
        <v>100.93107434106366</v>
      </c>
      <c r="AN68" s="4">
        <f>'Soybean Oil'!$L68-('Soybean Oil'!AF68*'Feedstock Conversions'!$B$17)-'Rail Costs'!R68</f>
        <v>93.153081107394371</v>
      </c>
      <c r="AO68" s="4">
        <f>'Soybean Oil'!$L68-('Soybean Oil'!AG68*'Feedstock Conversions'!$B$17)-'Rail Costs'!S68</f>
        <v>85.136868029672883</v>
      </c>
      <c r="AP68" s="4">
        <f>'Soybean Oil'!$L68-('Soybean Oil'!AH68*'Feedstock Conversions'!$B$17)-'Rail Costs'!T68</f>
        <v>106.01804512512116</v>
      </c>
      <c r="AQ68" s="4">
        <f>'Soybean Oil'!$L68-('Soybean Oil'!AI68*'Feedstock Conversions'!$B$17)-'Rail Costs'!U68</f>
        <v>104.52760701915547</v>
      </c>
      <c r="AR68" s="4">
        <f>'Soybean Oil'!$L68-('Soybean Oil'!AJ68*'Feedstock Conversions'!$B$17)-'Rail Costs'!V68</f>
        <v>98.766018651825135</v>
      </c>
      <c r="AS68" s="4" t="e">
        <f>'Soybean Oil'!$L68-('Soybean Oil'!AK68*'Feedstock Conversions'!$B$17)-'Rail Costs'!Y68</f>
        <v>#VALUE!</v>
      </c>
      <c r="AU68" s="4">
        <f>$T68-(AE68*'Feedstock Conversions'!$B$5)-'Rail Costs'!Q68</f>
        <v>152.01619101161924</v>
      </c>
      <c r="AV68" s="4">
        <f>$T68-(AF68*'Feedstock Conversions'!$B$5)-'Rail Costs'!R68</f>
        <v>144.23819777794995</v>
      </c>
      <c r="AW68" s="4">
        <f>$T68-(AG68*'Feedstock Conversions'!$B$5)-'Rail Costs'!S68</f>
        <v>136.22198470022846</v>
      </c>
      <c r="AX68" s="4">
        <f>$T68-(AH68*'Feedstock Conversions'!$B$5)-'Rail Costs'!T68</f>
        <v>157.10316179567673</v>
      </c>
      <c r="AY68" s="4">
        <f>$T68-(AI68*'Feedstock Conversions'!$B$5)-'Rail Costs'!U68</f>
        <v>155.61272368971106</v>
      </c>
      <c r="AZ68" s="4">
        <f>$T68-(AJ68*'Feedstock Conversions'!$B$5)-'Rail Costs'!V68</f>
        <v>149.85113532238071</v>
      </c>
      <c r="BA68" s="4" t="e">
        <f>$T68-(AK68*'Feedstock Conversions'!$B$5)-'Rail Costs'!Y68</f>
        <v>#VALUE!</v>
      </c>
      <c r="BH68">
        <f t="shared" si="10"/>
        <v>15</v>
      </c>
      <c r="BI68">
        <f t="shared" si="11"/>
        <v>2020</v>
      </c>
      <c r="BJ68">
        <f t="shared" si="12"/>
        <v>4</v>
      </c>
      <c r="BM68" s="4">
        <f>'Fuel Values'!G68-(E68)</f>
        <v>38.072858342665199</v>
      </c>
      <c r="BN68" s="4">
        <f>'Fuel Values'!H68-($AJ68*'Feedstock Conversions'!$B$5)</f>
        <v>23.490607502799548</v>
      </c>
      <c r="BO68" s="4">
        <f>'Fuel Values'!I68-($AI68*'Feedstock Conversions'!$B$17)</f>
        <v>51.401553751399774</v>
      </c>
      <c r="BP68" s="4">
        <f>'Fuel Values'!J68-($AH68*'Feedstock Conversions'!$B$17)</f>
        <v>48.538535834266497</v>
      </c>
      <c r="BQ68" s="4">
        <f>'Fuel Values'!K68-($AF68*'Feedstock Conversions'!$B$17)</f>
        <v>23.692679171332571</v>
      </c>
      <c r="BR68" s="4">
        <f>'Fuel Values'!L68-($AG68*'Feedstock Conversions'!$B$17)</f>
        <v>35.757768756998871</v>
      </c>
      <c r="BS68" s="4">
        <f t="shared" si="13"/>
        <v>28.671304591265425</v>
      </c>
    </row>
    <row r="69" spans="1:71" x14ac:dyDescent="0.2">
      <c r="A69" s="11">
        <v>43938</v>
      </c>
      <c r="B69" s="18">
        <v>29.116</v>
      </c>
      <c r="C69" s="18">
        <f>B69+'Rail Costs'!B69</f>
        <v>33.481285554311313</v>
      </c>
      <c r="E69" s="18">
        <f>C69*'Feedstock Conversions'!B$17</f>
        <v>251.10964165733486</v>
      </c>
      <c r="F69" s="18">
        <f>C69*'Feedstock Conversions'!B$5</f>
        <v>251.10964165733486</v>
      </c>
      <c r="H69" s="18">
        <f>'Fuel Values'!B69-'Soybean Oil'!I69-'Soybean Oil'!J69-'Soybean Oil'!K69</f>
        <v>65.005218872657878</v>
      </c>
      <c r="I69" s="18">
        <f>('LCFS Values'!$E$3-'Soybean Oil'!$AA$4)/1000000*'LCFS Values'!B69*'LCFS Values'!$G$2*100</f>
        <v>95.894781127342114</v>
      </c>
      <c r="J69" s="4">
        <f>'RIN Values'!C69</f>
        <v>78.599999999999994</v>
      </c>
      <c r="K69" s="4">
        <f>'Fixed Credits Value'!B69</f>
        <v>100</v>
      </c>
      <c r="L69" s="4">
        <f t="shared" si="14"/>
        <v>339.5</v>
      </c>
      <c r="M69" s="4">
        <f>L69/'Feedstock Conversions'!B$17</f>
        <v>45.266666666666666</v>
      </c>
      <c r="O69" s="4">
        <f>'Fuel Values'!C69*100</f>
        <v>96.1</v>
      </c>
      <c r="P69" s="18">
        <f>('LCFS Values'!$E$3-'Soybean Oil'!$AB$4)/1000000*'LCFS Values'!B69*'LCFS Values'!$G$2*100</f>
        <v>84.15007991133335</v>
      </c>
      <c r="Q69" s="4">
        <f>'RIN Values'!D69</f>
        <v>89.08</v>
      </c>
      <c r="R69" s="4">
        <f>'Fixed Credits Value'!B69</f>
        <v>100</v>
      </c>
      <c r="S69" s="4">
        <f>'Fixed Credits Value'!C69</f>
        <v>16</v>
      </c>
      <c r="T69" s="4">
        <f t="shared" si="7"/>
        <v>385.33007991133331</v>
      </c>
      <c r="U69" s="4">
        <f t="shared" si="6"/>
        <v>51.377343988177778</v>
      </c>
      <c r="W69" s="4">
        <f t="shared" si="9"/>
        <v>88.390358342665138</v>
      </c>
      <c r="X69" s="4">
        <f t="shared" si="8"/>
        <v>134.22043825399845</v>
      </c>
      <c r="AA69" s="23"/>
      <c r="AB69" s="23"/>
      <c r="AD69" s="11">
        <v>43938</v>
      </c>
      <c r="AE69" s="4">
        <f>B69+'Rail Costs'!K69</f>
        <v>30.207321388577828</v>
      </c>
      <c r="AF69" s="4">
        <f>$B69+'Rail Costs'!L69</f>
        <v>31.298642777155656</v>
      </c>
      <c r="AG69" s="4">
        <f>$B69+'Rail Costs'!M69</f>
        <v>32.389964165733481</v>
      </c>
      <c r="AH69" s="4">
        <f>$B69+'Rail Costs'!N69</f>
        <v>29.552528555431131</v>
      </c>
      <c r="AI69" s="4">
        <f>$B69+'Rail Costs'!O69</f>
        <v>29.770792833146697</v>
      </c>
      <c r="AJ69" s="4">
        <f>$B69+'Rail Costs'!P69</f>
        <v>30.425585666293394</v>
      </c>
      <c r="AK69" s="4" t="e">
        <f>(AVERAGEIFS([1]Spreads!$B$23:$B$1056,[1]Spreads!$Y$23:$Y$1056,BH69,[1]Spreads!$X$23:$X$1056,BI69)*1.03)+('Rail Costs'!X69*100/2204.622)</f>
        <v>#VALUE!</v>
      </c>
      <c r="AM69" s="4">
        <f>'Soybean Oil'!$L69-('Soybean Oil'!AE69*'Feedstock Conversions'!$B$17)-'Rail Costs'!Q69</f>
        <v>109.24857434106369</v>
      </c>
      <c r="AN69" s="4">
        <f>'Soybean Oil'!$L69-('Soybean Oil'!AF69*'Feedstock Conversions'!$B$17)-'Rail Costs'!R69</f>
        <v>101.47058110739437</v>
      </c>
      <c r="AO69" s="4">
        <f>'Soybean Oil'!$L69-('Soybean Oil'!AG69*'Feedstock Conversions'!$B$17)-'Rail Costs'!S69</f>
        <v>93.454368029672906</v>
      </c>
      <c r="AP69" s="4">
        <f>'Soybean Oil'!$L69-('Soybean Oil'!AH69*'Feedstock Conversions'!$B$17)-'Rail Costs'!T69</f>
        <v>114.33554512512119</v>
      </c>
      <c r="AQ69" s="4">
        <f>'Soybean Oil'!$L69-('Soybean Oil'!AI69*'Feedstock Conversions'!$B$17)-'Rail Costs'!U69</f>
        <v>112.84510701915546</v>
      </c>
      <c r="AR69" s="4">
        <f>'Soybean Oil'!$L69-('Soybean Oil'!AJ69*'Feedstock Conversions'!$B$17)-'Rail Costs'!V69</f>
        <v>107.08351865182513</v>
      </c>
      <c r="AS69" s="4" t="e">
        <f>'Soybean Oil'!$L69-('Soybean Oil'!AK69*'Feedstock Conversions'!$B$17)-'Rail Costs'!Y69</f>
        <v>#VALUE!</v>
      </c>
      <c r="AU69" s="4">
        <f>$T69-(AE69*'Feedstock Conversions'!$B$5)-'Rail Costs'!Q69</f>
        <v>155.078654252397</v>
      </c>
      <c r="AV69" s="4">
        <f>$T69-(AF69*'Feedstock Conversions'!$B$5)-'Rail Costs'!R69</f>
        <v>147.30066101872768</v>
      </c>
      <c r="AW69" s="4">
        <f>$T69-(AG69*'Feedstock Conversions'!$B$5)-'Rail Costs'!S69</f>
        <v>139.28444794100622</v>
      </c>
      <c r="AX69" s="4">
        <f>$T69-(AH69*'Feedstock Conversions'!$B$5)-'Rail Costs'!T69</f>
        <v>160.16562503645449</v>
      </c>
      <c r="AY69" s="4">
        <f>$T69-(AI69*'Feedstock Conversions'!$B$5)-'Rail Costs'!U69</f>
        <v>158.67518693048879</v>
      </c>
      <c r="AZ69" s="4">
        <f>$T69-(AJ69*'Feedstock Conversions'!$B$5)-'Rail Costs'!V69</f>
        <v>152.91359856315844</v>
      </c>
      <c r="BA69" s="4" t="e">
        <f>$T69-(AK69*'Feedstock Conversions'!$B$5)-'Rail Costs'!Y69</f>
        <v>#VALUE!</v>
      </c>
      <c r="BH69">
        <f t="shared" si="10"/>
        <v>16</v>
      </c>
      <c r="BI69">
        <f t="shared" si="11"/>
        <v>2020</v>
      </c>
      <c r="BJ69">
        <f t="shared" si="12"/>
        <v>4</v>
      </c>
      <c r="BM69" s="4">
        <f>'Fuel Values'!G69-(E69)</f>
        <v>46.390358342665138</v>
      </c>
      <c r="BN69" s="4">
        <f>'Fuel Values'!H69-($AJ69*'Feedstock Conversions'!$B$5)</f>
        <v>26.808107502799544</v>
      </c>
      <c r="BO69" s="4">
        <f>'Fuel Values'!I69-($AI69*'Feedstock Conversions'!$B$17)</f>
        <v>59.71905375139977</v>
      </c>
      <c r="BP69" s="4">
        <f>'Fuel Values'!J69-($AH69*'Feedstock Conversions'!$B$17)</f>
        <v>57.356035834266521</v>
      </c>
      <c r="BQ69" s="4">
        <f>'Fuel Values'!K69-($AF69*'Feedstock Conversions'!$B$17)</f>
        <v>30.760179171332567</v>
      </c>
      <c r="BR69" s="4">
        <f>'Fuel Values'!L69-($AG69*'Feedstock Conversions'!$B$17)</f>
        <v>44.075268756998895</v>
      </c>
      <c r="BS69" s="4">
        <f t="shared" si="13"/>
        <v>28.671304591265368</v>
      </c>
    </row>
    <row r="70" spans="1:71" x14ac:dyDescent="0.2">
      <c r="A70" s="11">
        <v>43945</v>
      </c>
      <c r="B70" s="18">
        <v>27.981999999999999</v>
      </c>
      <c r="C70" s="18">
        <f>B70+'Rail Costs'!B70</f>
        <v>32.347285554311313</v>
      </c>
      <c r="E70" s="18">
        <f>C70*'Feedstock Conversions'!B$17</f>
        <v>242.60464165733484</v>
      </c>
      <c r="F70" s="18">
        <f>C70*'Feedstock Conversions'!B$5</f>
        <v>242.60464165733484</v>
      </c>
      <c r="H70" s="18">
        <f>'Fuel Values'!B70-'Soybean Oil'!I70-'Soybean Oil'!J70-'Soybean Oil'!K70</f>
        <v>66.154978692210534</v>
      </c>
      <c r="I70" s="18">
        <f>('LCFS Values'!$E$3-'Soybean Oil'!$AA$4)/1000000*'LCFS Values'!B70*'LCFS Values'!$G$2*100</f>
        <v>95.870021307789472</v>
      </c>
      <c r="J70" s="4">
        <f>'RIN Values'!C70</f>
        <v>77.474999999999994</v>
      </c>
      <c r="K70" s="4">
        <f>'Fixed Credits Value'!B70</f>
        <v>100</v>
      </c>
      <c r="L70" s="4">
        <f t="shared" si="14"/>
        <v>339.5</v>
      </c>
      <c r="M70" s="4">
        <f>L70/'Feedstock Conversions'!B$17</f>
        <v>45.266666666666666</v>
      </c>
      <c r="O70" s="4">
        <f>'Fuel Values'!C70*100</f>
        <v>75.539999999999992</v>
      </c>
      <c r="P70" s="18">
        <f>('LCFS Values'!$E$3-'Soybean Oil'!$AB$4)/1000000*'LCFS Values'!B70*'LCFS Values'!$G$2*100</f>
        <v>84.128352547555579</v>
      </c>
      <c r="Q70" s="4">
        <f>'RIN Values'!D70</f>
        <v>87.804999999999993</v>
      </c>
      <c r="R70" s="4">
        <f>'Fixed Credits Value'!B70</f>
        <v>100</v>
      </c>
      <c r="S70" s="4">
        <f>'Fixed Credits Value'!C70</f>
        <v>16</v>
      </c>
      <c r="T70" s="4">
        <f t="shared" si="7"/>
        <v>363.47335254755558</v>
      </c>
      <c r="U70" s="4">
        <f t="shared" si="6"/>
        <v>48.463113673007413</v>
      </c>
      <c r="W70" s="4">
        <f t="shared" si="9"/>
        <v>96.895358342665162</v>
      </c>
      <c r="X70" s="4">
        <f t="shared" si="8"/>
        <v>120.86871089022074</v>
      </c>
      <c r="AA70" s="23"/>
      <c r="AB70" s="23"/>
      <c r="AD70" s="11">
        <v>43945</v>
      </c>
      <c r="AE70" s="4">
        <f>B70+'Rail Costs'!K70</f>
        <v>29.073321388577828</v>
      </c>
      <c r="AF70" s="4">
        <f>$B70+'Rail Costs'!L70</f>
        <v>30.164642777155656</v>
      </c>
      <c r="AG70" s="4">
        <f>$B70+'Rail Costs'!M70</f>
        <v>31.255964165733481</v>
      </c>
      <c r="AH70" s="4">
        <f>$B70+'Rail Costs'!N70</f>
        <v>28.418528555431131</v>
      </c>
      <c r="AI70" s="4">
        <f>$B70+'Rail Costs'!O70</f>
        <v>28.636792833146696</v>
      </c>
      <c r="AJ70" s="4">
        <f>$B70+'Rail Costs'!P70</f>
        <v>29.291585666293393</v>
      </c>
      <c r="AK70" s="4" t="e">
        <f>(AVERAGEIFS([1]Spreads!$B$23:$B$1056,[1]Spreads!$Y$23:$Y$1056,BH70,[1]Spreads!$X$23:$X$1056,BI70)*1.03)+('Rail Costs'!X70*100/2204.622)</f>
        <v>#VALUE!</v>
      </c>
      <c r="AM70" s="4">
        <f>'Soybean Oil'!$L70-('Soybean Oil'!AE70*'Feedstock Conversions'!$B$17)-'Rail Costs'!Q70</f>
        <v>117.75357434106368</v>
      </c>
      <c r="AN70" s="4">
        <f>'Soybean Oil'!$L70-('Soybean Oil'!AF70*'Feedstock Conversions'!$B$17)-'Rail Costs'!R70</f>
        <v>109.97558110739439</v>
      </c>
      <c r="AO70" s="4">
        <f>'Soybean Oil'!$L70-('Soybean Oil'!AG70*'Feedstock Conversions'!$B$17)-'Rail Costs'!S70</f>
        <v>101.9593680296729</v>
      </c>
      <c r="AP70" s="4">
        <f>'Soybean Oil'!$L70-('Soybean Oil'!AH70*'Feedstock Conversions'!$B$17)-'Rail Costs'!T70</f>
        <v>122.84054512512118</v>
      </c>
      <c r="AQ70" s="4">
        <f>'Soybean Oil'!$L70-('Soybean Oil'!AI70*'Feedstock Conversions'!$B$17)-'Rail Costs'!U70</f>
        <v>121.35010701915546</v>
      </c>
      <c r="AR70" s="4">
        <f>'Soybean Oil'!$L70-('Soybean Oil'!AJ70*'Feedstock Conversions'!$B$17)-'Rail Costs'!V70</f>
        <v>115.58851865182513</v>
      </c>
      <c r="AS70" s="4" t="e">
        <f>'Soybean Oil'!$L70-('Soybean Oil'!AK70*'Feedstock Conversions'!$B$17)-'Rail Costs'!Y70</f>
        <v>#VALUE!</v>
      </c>
      <c r="AU70" s="4">
        <f>$T70-(AE70*'Feedstock Conversions'!$B$5)-'Rail Costs'!Q70</f>
        <v>141.72692688861926</v>
      </c>
      <c r="AV70" s="4">
        <f>$T70-(AF70*'Feedstock Conversions'!$B$5)-'Rail Costs'!R70</f>
        <v>133.94893365494997</v>
      </c>
      <c r="AW70" s="4">
        <f>$T70-(AG70*'Feedstock Conversions'!$B$5)-'Rail Costs'!S70</f>
        <v>125.93272057722848</v>
      </c>
      <c r="AX70" s="4">
        <f>$T70-(AH70*'Feedstock Conversions'!$B$5)-'Rail Costs'!T70</f>
        <v>146.81389767267675</v>
      </c>
      <c r="AY70" s="4">
        <f>$T70-(AI70*'Feedstock Conversions'!$B$5)-'Rail Costs'!U70</f>
        <v>145.32345956671105</v>
      </c>
      <c r="AZ70" s="4">
        <f>$T70-(AJ70*'Feedstock Conversions'!$B$5)-'Rail Costs'!V70</f>
        <v>139.5618711993807</v>
      </c>
      <c r="BA70" s="4" t="e">
        <f>$T70-(AK70*'Feedstock Conversions'!$B$5)-'Rail Costs'!Y70</f>
        <v>#VALUE!</v>
      </c>
      <c r="BH70">
        <f t="shared" si="10"/>
        <v>17</v>
      </c>
      <c r="BI70">
        <f t="shared" si="11"/>
        <v>2020</v>
      </c>
      <c r="BJ70">
        <f t="shared" si="12"/>
        <v>4</v>
      </c>
      <c r="BM70" s="4">
        <f>'Fuel Values'!G70-(E70)</f>
        <v>36.895358342665162</v>
      </c>
      <c r="BN70" s="4">
        <f>'Fuel Values'!H70-($AJ70*'Feedstock Conversions'!$B$5)</f>
        <v>27.813107502799539</v>
      </c>
      <c r="BO70" s="4">
        <f>'Fuel Values'!I70-($AI70*'Feedstock Conversions'!$B$17)</f>
        <v>57.424053751399754</v>
      </c>
      <c r="BP70" s="4">
        <f>'Fuel Values'!J70-($AH70*'Feedstock Conversions'!$B$17)</f>
        <v>55.661035834266528</v>
      </c>
      <c r="BQ70" s="4">
        <f>'Fuel Values'!K70-($AF70*'Feedstock Conversions'!$B$17)</f>
        <v>25.465179171332579</v>
      </c>
      <c r="BR70" s="4">
        <f>'Fuel Values'!L70-($AG70*'Feedstock Conversions'!$B$17)</f>
        <v>45.380268756998902</v>
      </c>
      <c r="BS70" s="4">
        <f t="shared" si="13"/>
        <v>39.471304591265408</v>
      </c>
    </row>
    <row r="71" spans="1:71" x14ac:dyDescent="0.2">
      <c r="A71" s="11">
        <v>43952</v>
      </c>
      <c r="B71" s="18">
        <v>27.777999999999999</v>
      </c>
      <c r="C71" s="18">
        <f>B71+'Rail Costs'!B71</f>
        <v>32.143285554311305</v>
      </c>
      <c r="E71" s="18">
        <f>C71*'Feedstock Conversions'!B$17</f>
        <v>241.07464165733478</v>
      </c>
      <c r="F71" s="18">
        <f>C71*'Feedstock Conversions'!B$5</f>
        <v>241.07464165733478</v>
      </c>
      <c r="H71" s="18">
        <f>'Fuel Values'!B71-'Soybean Oil'!I71-'Soybean Oil'!J71-'Soybean Oil'!K71</f>
        <v>65.652576887736842</v>
      </c>
      <c r="I71" s="18">
        <f>('LCFS Values'!$E$3-'Soybean Oil'!$AA$4)/1000000*'LCFS Values'!B71*'LCFS Values'!$G$2*100</f>
        <v>95.622423112263164</v>
      </c>
      <c r="J71" s="4">
        <f>'RIN Values'!C71</f>
        <v>78.224999999999994</v>
      </c>
      <c r="K71" s="4">
        <f>'Fixed Credits Value'!B71</f>
        <v>100</v>
      </c>
      <c r="L71" s="4">
        <f t="shared" si="14"/>
        <v>339.5</v>
      </c>
      <c r="M71" s="4">
        <f>L71/'Feedstock Conversions'!B$17</f>
        <v>45.266666666666666</v>
      </c>
      <c r="O71" s="4">
        <f>'Fuel Values'!C71*100</f>
        <v>70.27</v>
      </c>
      <c r="P71" s="18">
        <f>('LCFS Values'!$E$3-'Soybean Oil'!$AB$4)/1000000*'LCFS Values'!B71*'LCFS Values'!$G$2*100</f>
        <v>83.911078909777785</v>
      </c>
      <c r="Q71" s="4">
        <f>'RIN Values'!D71</f>
        <v>88.655000000000001</v>
      </c>
      <c r="R71" s="4">
        <f>'Fixed Credits Value'!B71</f>
        <v>100</v>
      </c>
      <c r="S71" s="4">
        <f>'Fixed Credits Value'!C71</f>
        <v>16</v>
      </c>
      <c r="T71" s="4">
        <f t="shared" si="7"/>
        <v>358.83607890977783</v>
      </c>
      <c r="U71" s="4">
        <f t="shared" si="6"/>
        <v>47.844810521303707</v>
      </c>
      <c r="W71" s="4">
        <f t="shared" si="9"/>
        <v>98.42535834266522</v>
      </c>
      <c r="X71" s="4">
        <f t="shared" si="8"/>
        <v>117.76143725244305</v>
      </c>
      <c r="AA71" s="23"/>
      <c r="AB71" s="23"/>
      <c r="AD71" s="11">
        <v>43952</v>
      </c>
      <c r="AE71" s="4">
        <f>B71+'Rail Costs'!K71</f>
        <v>28.869321388577827</v>
      </c>
      <c r="AF71" s="4">
        <f>$B71+'Rail Costs'!L71</f>
        <v>29.960642777155655</v>
      </c>
      <c r="AG71" s="4">
        <f>$B71+'Rail Costs'!M71</f>
        <v>31.05196416573348</v>
      </c>
      <c r="AH71" s="4">
        <f>$B71+'Rail Costs'!N71</f>
        <v>28.21452855543113</v>
      </c>
      <c r="AI71" s="4">
        <f>$B71+'Rail Costs'!O71</f>
        <v>28.432792833146696</v>
      </c>
      <c r="AJ71" s="4">
        <f>$B71+'Rail Costs'!P71</f>
        <v>29.087585666293393</v>
      </c>
      <c r="AK71" s="4" t="e">
        <f>(AVERAGEIFS([1]Spreads!$B$23:$B$1056,[1]Spreads!$Y$23:$Y$1056,BH71,[1]Spreads!$X$23:$X$1056,BI71)*1.03)+('Rail Costs'!X71*100/2204.622)</f>
        <v>#VALUE!</v>
      </c>
      <c r="AM71" s="4">
        <f>'Soybean Oil'!$L71-('Soybean Oil'!AE71*'Feedstock Conversions'!$B$17)-'Rail Costs'!Q71</f>
        <v>119.28357434106368</v>
      </c>
      <c r="AN71" s="4">
        <f>'Soybean Oil'!$L71-('Soybean Oil'!AF71*'Feedstock Conversions'!$B$17)-'Rail Costs'!R71</f>
        <v>111.50558110739439</v>
      </c>
      <c r="AO71" s="4">
        <f>'Soybean Oil'!$L71-('Soybean Oil'!AG71*'Feedstock Conversions'!$B$17)-'Rail Costs'!S71</f>
        <v>103.4893680296729</v>
      </c>
      <c r="AP71" s="4">
        <f>'Soybean Oil'!$L71-('Soybean Oil'!AH71*'Feedstock Conversions'!$B$17)-'Rail Costs'!T71</f>
        <v>124.37054512512118</v>
      </c>
      <c r="AQ71" s="4">
        <f>'Soybean Oil'!$L71-('Soybean Oil'!AI71*'Feedstock Conversions'!$B$17)-'Rail Costs'!U71</f>
        <v>122.88010701915549</v>
      </c>
      <c r="AR71" s="4">
        <f>'Soybean Oil'!$L71-('Soybean Oil'!AJ71*'Feedstock Conversions'!$B$17)-'Rail Costs'!V71</f>
        <v>117.11851865182516</v>
      </c>
      <c r="AS71" s="4" t="e">
        <f>'Soybean Oil'!$L71-('Soybean Oil'!AK71*'Feedstock Conversions'!$B$17)-'Rail Costs'!Y71</f>
        <v>#VALUE!</v>
      </c>
      <c r="AU71" s="4">
        <f>$T71-(AE71*'Feedstock Conversions'!$B$5)-'Rail Costs'!Q71</f>
        <v>138.61965325084151</v>
      </c>
      <c r="AV71" s="4">
        <f>$T71-(AF71*'Feedstock Conversions'!$B$5)-'Rail Costs'!R71</f>
        <v>130.84166001717222</v>
      </c>
      <c r="AW71" s="4">
        <f>$T71-(AG71*'Feedstock Conversions'!$B$5)-'Rail Costs'!S71</f>
        <v>122.82544693945073</v>
      </c>
      <c r="AX71" s="4">
        <f>$T71-(AH71*'Feedstock Conversions'!$B$5)-'Rail Costs'!T71</f>
        <v>143.70662403489899</v>
      </c>
      <c r="AY71" s="4">
        <f>$T71-(AI71*'Feedstock Conversions'!$B$5)-'Rail Costs'!U71</f>
        <v>142.21618592893333</v>
      </c>
      <c r="AZ71" s="4">
        <f>$T71-(AJ71*'Feedstock Conversions'!$B$5)-'Rail Costs'!V71</f>
        <v>136.45459756160298</v>
      </c>
      <c r="BA71" s="4" t="e">
        <f>$T71-(AK71*'Feedstock Conversions'!$B$5)-'Rail Costs'!Y71</f>
        <v>#VALUE!</v>
      </c>
      <c r="BH71">
        <f t="shared" si="10"/>
        <v>18</v>
      </c>
      <c r="BI71">
        <f t="shared" si="11"/>
        <v>2020</v>
      </c>
      <c r="BJ71">
        <f t="shared" si="12"/>
        <v>5</v>
      </c>
      <c r="BM71" s="4">
        <f>'Fuel Values'!G71-(E71)</f>
        <v>26.42535834266522</v>
      </c>
      <c r="BN71" s="4">
        <f>'Fuel Values'!H71-($AJ71*'Feedstock Conversions'!$B$5)</f>
        <v>24.343107502799569</v>
      </c>
      <c r="BO71" s="4">
        <f>'Fuel Values'!I71-($AI71*'Feedstock Conversions'!$B$17)</f>
        <v>51.754053751399795</v>
      </c>
      <c r="BP71" s="4">
        <f>'Fuel Values'!J71-($AH71*'Feedstock Conversions'!$B$17)</f>
        <v>50.391035834266518</v>
      </c>
      <c r="BQ71" s="4">
        <f>'Fuel Values'!K71-($AF71*'Feedstock Conversions'!$B$17)</f>
        <v>17.795179171332592</v>
      </c>
      <c r="BR71" s="4">
        <f>'Fuel Values'!L71-($AG71*'Feedstock Conversions'!$B$17)</f>
        <v>42.110268756998892</v>
      </c>
      <c r="BS71" s="4">
        <f t="shared" si="13"/>
        <v>46.671304591265425</v>
      </c>
    </row>
    <row r="72" spans="1:71" x14ac:dyDescent="0.2">
      <c r="A72" s="11">
        <v>43959</v>
      </c>
      <c r="B72" s="18">
        <v>28.02</v>
      </c>
      <c r="C72" s="18">
        <f>B72+'Rail Costs'!B72</f>
        <v>32.385285554311309</v>
      </c>
      <c r="E72" s="18">
        <f>C72*'Feedstock Conversions'!B$17</f>
        <v>242.88964165733483</v>
      </c>
      <c r="F72" s="18">
        <f>C72*'Feedstock Conversions'!B$5</f>
        <v>242.88964165733483</v>
      </c>
      <c r="H72" s="18">
        <f>'Fuel Values'!B72-'Soybean Oil'!I72-'Soybean Oil'!J72-'Soybean Oil'!K72</f>
        <v>65.532380496684226</v>
      </c>
      <c r="I72" s="18">
        <f>('LCFS Values'!$E$3-'Soybean Oil'!$AA$4)/1000000*'LCFS Values'!B72*'LCFS Values'!$G$2*100</f>
        <v>96.117619503315794</v>
      </c>
      <c r="J72" s="4">
        <f>'RIN Values'!C72</f>
        <v>77.849999999999994</v>
      </c>
      <c r="K72" s="4">
        <f>'Fixed Credits Value'!B72</f>
        <v>100</v>
      </c>
      <c r="L72" s="4">
        <f t="shared" si="14"/>
        <v>339.5</v>
      </c>
      <c r="M72" s="4">
        <f>L72/'Feedstock Conversions'!B$17</f>
        <v>45.266666666666666</v>
      </c>
      <c r="O72" s="4">
        <f>'Fuel Values'!C72*100</f>
        <v>86.19</v>
      </c>
      <c r="P72" s="18">
        <f>('LCFS Values'!$E$3-'Soybean Oil'!$AB$4)/1000000*'LCFS Values'!B72*'LCFS Values'!$G$2*100</f>
        <v>84.345626185333359</v>
      </c>
      <c r="Q72" s="4">
        <f>'RIN Values'!D72</f>
        <v>88.22999999999999</v>
      </c>
      <c r="R72" s="4">
        <f>'Fixed Credits Value'!B72</f>
        <v>100</v>
      </c>
      <c r="S72" s="4">
        <f>'Fixed Credits Value'!C72</f>
        <v>16</v>
      </c>
      <c r="T72" s="4">
        <f t="shared" si="7"/>
        <v>374.7656261853333</v>
      </c>
      <c r="U72" s="4">
        <f t="shared" si="6"/>
        <v>49.968750158044443</v>
      </c>
      <c r="W72" s="4">
        <f t="shared" si="9"/>
        <v>96.610358342665165</v>
      </c>
      <c r="X72" s="4">
        <f t="shared" si="8"/>
        <v>131.87598452799847</v>
      </c>
      <c r="AA72" s="23"/>
      <c r="AB72" s="23"/>
      <c r="AD72" s="11">
        <v>43959</v>
      </c>
      <c r="AE72" s="4">
        <f>B72+'Rail Costs'!K72</f>
        <v>29.111321388577828</v>
      </c>
      <c r="AF72" s="4">
        <f>$B72+'Rail Costs'!L72</f>
        <v>30.202642777155653</v>
      </c>
      <c r="AG72" s="4">
        <f>$B72+'Rail Costs'!M72</f>
        <v>31.293964165733481</v>
      </c>
      <c r="AH72" s="4">
        <f>$B72+'Rail Costs'!N72</f>
        <v>28.456528555431131</v>
      </c>
      <c r="AI72" s="4">
        <f>$B72+'Rail Costs'!O72</f>
        <v>28.674792833146697</v>
      </c>
      <c r="AJ72" s="4">
        <f>$B72+'Rail Costs'!P72</f>
        <v>29.329585666293394</v>
      </c>
      <c r="AK72" s="4" t="e">
        <f>(AVERAGEIFS([1]Spreads!$B$23:$B$1056,[1]Spreads!$Y$23:$Y$1056,BH72,[1]Spreads!$X$23:$X$1056,BI72)*1.03)+('Rail Costs'!X72*100/2204.622)</f>
        <v>#VALUE!</v>
      </c>
      <c r="AM72" s="4">
        <f>'Soybean Oil'!$L72-('Soybean Oil'!AE72*'Feedstock Conversions'!$B$17)-'Rail Costs'!Q72</f>
        <v>117.46857434106369</v>
      </c>
      <c r="AN72" s="4">
        <f>'Soybean Oil'!$L72-('Soybean Oil'!AF72*'Feedstock Conversions'!$B$17)-'Rail Costs'!R72</f>
        <v>109.69058110739439</v>
      </c>
      <c r="AO72" s="4">
        <f>'Soybean Oil'!$L72-('Soybean Oil'!AG72*'Feedstock Conversions'!$B$17)-'Rail Costs'!S72</f>
        <v>101.67436802967291</v>
      </c>
      <c r="AP72" s="4">
        <f>'Soybean Oil'!$L72-('Soybean Oil'!AH72*'Feedstock Conversions'!$B$17)-'Rail Costs'!T72</f>
        <v>122.55554512512118</v>
      </c>
      <c r="AQ72" s="4">
        <f>'Soybean Oil'!$L72-('Soybean Oil'!AI72*'Feedstock Conversions'!$B$17)-'Rail Costs'!U72</f>
        <v>121.06510701915546</v>
      </c>
      <c r="AR72" s="4">
        <f>'Soybean Oil'!$L72-('Soybean Oil'!AJ72*'Feedstock Conversions'!$B$17)-'Rail Costs'!V72</f>
        <v>115.30351865182513</v>
      </c>
      <c r="AS72" s="4" t="e">
        <f>'Soybean Oil'!$L72-('Soybean Oil'!AK72*'Feedstock Conversions'!$B$17)-'Rail Costs'!Y72</f>
        <v>#VALUE!</v>
      </c>
      <c r="AU72" s="4">
        <f>$T72-(AE72*'Feedstock Conversions'!$B$5)-'Rail Costs'!Q72</f>
        <v>152.73420052639699</v>
      </c>
      <c r="AV72" s="4">
        <f>$T72-(AF72*'Feedstock Conversions'!$B$5)-'Rail Costs'!R72</f>
        <v>144.9562072927277</v>
      </c>
      <c r="AW72" s="4">
        <f>$T72-(AG72*'Feedstock Conversions'!$B$5)-'Rail Costs'!S72</f>
        <v>136.93999421500621</v>
      </c>
      <c r="AX72" s="4">
        <f>$T72-(AH72*'Feedstock Conversions'!$B$5)-'Rail Costs'!T72</f>
        <v>157.82117131045447</v>
      </c>
      <c r="AY72" s="4">
        <f>$T72-(AI72*'Feedstock Conversions'!$B$5)-'Rail Costs'!U72</f>
        <v>156.33073320448878</v>
      </c>
      <c r="AZ72" s="4">
        <f>$T72-(AJ72*'Feedstock Conversions'!$B$5)-'Rail Costs'!V72</f>
        <v>150.56914483715843</v>
      </c>
      <c r="BA72" s="4" t="e">
        <f>$T72-(AK72*'Feedstock Conversions'!$B$5)-'Rail Costs'!Y72</f>
        <v>#VALUE!</v>
      </c>
      <c r="BH72">
        <f t="shared" si="10"/>
        <v>19</v>
      </c>
      <c r="BI72">
        <f t="shared" si="11"/>
        <v>2020</v>
      </c>
      <c r="BJ72">
        <f t="shared" si="12"/>
        <v>5</v>
      </c>
      <c r="BM72" s="4">
        <f>'Fuel Values'!G72-(E72)</f>
        <v>24.610358342665165</v>
      </c>
      <c r="BN72" s="4">
        <f>'Fuel Values'!H72-($AJ72*'Feedstock Conversions'!$B$5)</f>
        <v>22.528107502799543</v>
      </c>
      <c r="BO72" s="4">
        <f>'Fuel Values'!I72-($AI72*'Feedstock Conversions'!$B$17)</f>
        <v>49.939053751399769</v>
      </c>
      <c r="BP72" s="4">
        <f>'Fuel Values'!J72-($AH72*'Feedstock Conversions'!$B$17)</f>
        <v>48.57603583426652</v>
      </c>
      <c r="BQ72" s="4">
        <f>'Fuel Values'!K72-($AF72*'Feedstock Conversions'!$B$17)</f>
        <v>15.980179171332594</v>
      </c>
      <c r="BR72" s="4">
        <f>'Fuel Values'!L72-($AG72*'Feedstock Conversions'!$B$17)</f>
        <v>40.295268756998894</v>
      </c>
      <c r="BS72" s="4">
        <f t="shared" si="13"/>
        <v>46.671304591265397</v>
      </c>
    </row>
    <row r="73" spans="1:71" x14ac:dyDescent="0.2">
      <c r="A73" s="11">
        <v>43966</v>
      </c>
      <c r="B73" s="18">
        <v>27.984000000000002</v>
      </c>
      <c r="C73" s="18">
        <f>B73+'Rail Costs'!B73</f>
        <v>32.349285554311308</v>
      </c>
      <c r="E73" s="18">
        <f>C73*'Feedstock Conversions'!B$17</f>
        <v>242.6196416573348</v>
      </c>
      <c r="F73" s="18">
        <f>C73*'Feedstock Conversions'!B$5</f>
        <v>242.6196416573348</v>
      </c>
      <c r="H73" s="18">
        <f>'Fuel Values'!B73-'Soybean Oil'!I73-'Soybean Oil'!J73-'Soybean Oil'!K73</f>
        <v>59.2756129772105</v>
      </c>
      <c r="I73" s="18">
        <f>('LCFS Values'!$E$3-'Soybean Oil'!$AA$4)/1000000*'LCFS Values'!B73*'LCFS Values'!$G$2*100</f>
        <v>100.57438702278949</v>
      </c>
      <c r="J73" s="4">
        <f>'RIN Values'!C73</f>
        <v>79.650000000000006</v>
      </c>
      <c r="K73" s="4">
        <f>'Fixed Credits Value'!B73</f>
        <v>100</v>
      </c>
      <c r="L73" s="4">
        <f t="shared" si="14"/>
        <v>339.5</v>
      </c>
      <c r="M73" s="4">
        <f>L73/'Feedstock Conversions'!B$17</f>
        <v>45.266666666666666</v>
      </c>
      <c r="O73" s="4">
        <f>'Fuel Values'!C73*100</f>
        <v>88.070000000000007</v>
      </c>
      <c r="P73" s="18">
        <f>('LCFS Values'!$E$3-'Soybean Oil'!$AB$4)/1000000*'LCFS Values'!B73*'LCFS Values'!$G$2*100</f>
        <v>88.256551665333348</v>
      </c>
      <c r="Q73" s="4">
        <f>'RIN Values'!D73</f>
        <v>90.27</v>
      </c>
      <c r="R73" s="4">
        <f>'Fixed Credits Value'!B73</f>
        <v>100</v>
      </c>
      <c r="S73" s="4">
        <f>'Fixed Credits Value'!C73</f>
        <v>16</v>
      </c>
      <c r="T73" s="4">
        <f t="shared" si="7"/>
        <v>382.59655166533332</v>
      </c>
      <c r="U73" s="4">
        <f t="shared" si="6"/>
        <v>51.012873555377773</v>
      </c>
      <c r="W73" s="4">
        <f t="shared" si="9"/>
        <v>96.880358342665204</v>
      </c>
      <c r="X73" s="4">
        <f t="shared" si="8"/>
        <v>139.97691000799853</v>
      </c>
      <c r="AA73" s="23"/>
      <c r="AB73" s="23"/>
      <c r="AD73" s="11">
        <v>43966</v>
      </c>
      <c r="AE73" s="4">
        <f>B73+'Rail Costs'!K73</f>
        <v>29.07532138857783</v>
      </c>
      <c r="AF73" s="4">
        <f>$B73+'Rail Costs'!L73</f>
        <v>30.166642777155658</v>
      </c>
      <c r="AG73" s="4">
        <f>$B73+'Rail Costs'!M73</f>
        <v>31.257964165733483</v>
      </c>
      <c r="AH73" s="4">
        <f>$B73+'Rail Costs'!N73</f>
        <v>28.420528555431133</v>
      </c>
      <c r="AI73" s="4">
        <f>$B73+'Rail Costs'!O73</f>
        <v>28.638792833146699</v>
      </c>
      <c r="AJ73" s="4">
        <f>$B73+'Rail Costs'!P73</f>
        <v>29.293585666293396</v>
      </c>
      <c r="AK73" s="4" t="e">
        <f>(AVERAGEIFS([1]Spreads!$B$23:$B$1056,[1]Spreads!$Y$23:$Y$1056,BH73,[1]Spreads!$X$23:$X$1056,BI73)*1.03)+('Rail Costs'!X73*100/2204.622)</f>
        <v>#VALUE!</v>
      </c>
      <c r="AM73" s="4">
        <f>'Soybean Oil'!$L73-('Soybean Oil'!AE73*'Feedstock Conversions'!$B$17)-'Rail Costs'!Q73</f>
        <v>117.73857434106367</v>
      </c>
      <c r="AN73" s="4">
        <f>'Soybean Oil'!$L73-('Soybean Oil'!AF73*'Feedstock Conversions'!$B$17)-'Rail Costs'!R73</f>
        <v>109.96058110739435</v>
      </c>
      <c r="AO73" s="4">
        <f>'Soybean Oil'!$L73-('Soybean Oil'!AG73*'Feedstock Conversions'!$B$17)-'Rail Costs'!S73</f>
        <v>101.94436802967289</v>
      </c>
      <c r="AP73" s="4">
        <f>'Soybean Oil'!$L73-('Soybean Oil'!AH73*'Feedstock Conversions'!$B$17)-'Rail Costs'!T73</f>
        <v>122.82554512512117</v>
      </c>
      <c r="AQ73" s="4">
        <f>'Soybean Oil'!$L73-('Soybean Oil'!AI73*'Feedstock Conversions'!$B$17)-'Rail Costs'!U73</f>
        <v>121.33510701915544</v>
      </c>
      <c r="AR73" s="4">
        <f>'Soybean Oil'!$L73-('Soybean Oil'!AJ73*'Feedstock Conversions'!$B$17)-'Rail Costs'!V73</f>
        <v>115.57351865182511</v>
      </c>
      <c r="AS73" s="4" t="e">
        <f>'Soybean Oil'!$L73-('Soybean Oil'!AK73*'Feedstock Conversions'!$B$17)-'Rail Costs'!Y73</f>
        <v>#VALUE!</v>
      </c>
      <c r="AU73" s="4">
        <f>$T73-(AE73*'Feedstock Conversions'!$B$5)-'Rail Costs'!Q73</f>
        <v>160.83512600639699</v>
      </c>
      <c r="AV73" s="4">
        <f>$T73-(AF73*'Feedstock Conversions'!$B$5)-'Rail Costs'!R73</f>
        <v>153.05713277272767</v>
      </c>
      <c r="AW73" s="4">
        <f>$T73-(AG73*'Feedstock Conversions'!$B$5)-'Rail Costs'!S73</f>
        <v>145.04091969500621</v>
      </c>
      <c r="AX73" s="4">
        <f>$T73-(AH73*'Feedstock Conversions'!$B$5)-'Rail Costs'!T73</f>
        <v>165.92209679045448</v>
      </c>
      <c r="AY73" s="4">
        <f>$T73-(AI73*'Feedstock Conversions'!$B$5)-'Rail Costs'!U73</f>
        <v>164.43165868448878</v>
      </c>
      <c r="AZ73" s="4">
        <f>$T73-(AJ73*'Feedstock Conversions'!$B$5)-'Rail Costs'!V73</f>
        <v>158.67007031715843</v>
      </c>
      <c r="BA73" s="4" t="e">
        <f>$T73-(AK73*'Feedstock Conversions'!$B$5)-'Rail Costs'!Y73</f>
        <v>#VALUE!</v>
      </c>
      <c r="BH73">
        <f t="shared" si="10"/>
        <v>20</v>
      </c>
      <c r="BI73">
        <f t="shared" si="11"/>
        <v>2020</v>
      </c>
      <c r="BJ73">
        <f t="shared" si="12"/>
        <v>5</v>
      </c>
      <c r="BM73" s="4">
        <f>'Fuel Values'!G73-(E73)</f>
        <v>24.880358342665204</v>
      </c>
      <c r="BN73" s="4">
        <f>'Fuel Values'!H73-($AJ73*'Feedstock Conversions'!$B$5)</f>
        <v>22.798107502799525</v>
      </c>
      <c r="BO73" s="4">
        <f>'Fuel Values'!I73-($AI73*'Feedstock Conversions'!$B$17)</f>
        <v>50.20905375139975</v>
      </c>
      <c r="BP73" s="4">
        <f>'Fuel Values'!J73-($AH73*'Feedstock Conversions'!$B$17)</f>
        <v>48.846035834266502</v>
      </c>
      <c r="BQ73" s="4">
        <f>'Fuel Values'!K73-($AF73*'Feedstock Conversions'!$B$17)</f>
        <v>16.250179171332547</v>
      </c>
      <c r="BR73" s="4">
        <f>'Fuel Values'!L73-($AG73*'Feedstock Conversions'!$B$17)</f>
        <v>40.565268756998876</v>
      </c>
      <c r="BS73" s="4">
        <f t="shared" si="13"/>
        <v>46.671304591265454</v>
      </c>
    </row>
    <row r="74" spans="1:71" x14ac:dyDescent="0.2">
      <c r="A74" s="11">
        <v>43973</v>
      </c>
      <c r="B74" s="18">
        <v>28.794</v>
      </c>
      <c r="C74" s="18">
        <f>B74+'Rail Costs'!B74</f>
        <v>33.15928555431131</v>
      </c>
      <c r="E74" s="18">
        <f>C74*'Feedstock Conversions'!B$17</f>
        <v>248.69464165733484</v>
      </c>
      <c r="F74" s="18">
        <f>C74*'Feedstock Conversions'!B$5</f>
        <v>248.69464165733484</v>
      </c>
      <c r="H74" s="18">
        <f>'Fuel Values'!B74-'Soybean Oil'!I74-'Soybean Oil'!J74-'Soybean Oil'!K74</f>
        <v>55.539543443157868</v>
      </c>
      <c r="I74" s="18">
        <f>('LCFS Values'!$E$3-'Soybean Oil'!$AA$4)/1000000*'LCFS Values'!B74*'LCFS Values'!$G$2*100</f>
        <v>102.01045655684212</v>
      </c>
      <c r="J74" s="4">
        <f>'RIN Values'!C74</f>
        <v>81.150000000000006</v>
      </c>
      <c r="K74" s="4">
        <f>'Fixed Credits Value'!B74</f>
        <v>100</v>
      </c>
      <c r="L74" s="4">
        <f t="shared" si="14"/>
        <v>338.7</v>
      </c>
      <c r="M74" s="4">
        <f>L74/'Feedstock Conversions'!B$17</f>
        <v>45.16</v>
      </c>
      <c r="O74" s="4">
        <f>'Fuel Values'!C74*100</f>
        <v>99.83</v>
      </c>
      <c r="P74" s="18">
        <f>('LCFS Values'!$E$3-'Soybean Oil'!$AB$4)/1000000*'LCFS Values'!B74*'LCFS Values'!$G$2*100</f>
        <v>89.516738764444455</v>
      </c>
      <c r="Q74" s="4">
        <f>'RIN Values'!D74</f>
        <v>91.97</v>
      </c>
      <c r="R74" s="4">
        <f>'Fixed Credits Value'!B74</f>
        <v>100</v>
      </c>
      <c r="S74" s="4">
        <f>'Fixed Credits Value'!C74</f>
        <v>16</v>
      </c>
      <c r="T74" s="4">
        <f t="shared" si="7"/>
        <v>397.31673876444449</v>
      </c>
      <c r="U74" s="4">
        <f t="shared" si="6"/>
        <v>52.975565168592603</v>
      </c>
      <c r="W74" s="4">
        <f t="shared" si="9"/>
        <v>90.005358342665147</v>
      </c>
      <c r="X74" s="4">
        <f t="shared" si="8"/>
        <v>148.62209710710965</v>
      </c>
      <c r="AA74" s="23"/>
      <c r="AB74" s="23"/>
      <c r="AD74" s="11">
        <v>43973</v>
      </c>
      <c r="AE74" s="4">
        <f>B74+'Rail Costs'!K74</f>
        <v>29.885321388577829</v>
      </c>
      <c r="AF74" s="4">
        <f>$B74+'Rail Costs'!L74</f>
        <v>30.976642777155654</v>
      </c>
      <c r="AG74" s="4">
        <f>$B74+'Rail Costs'!M74</f>
        <v>32.067964165733486</v>
      </c>
      <c r="AH74" s="4">
        <f>$B74+'Rail Costs'!N74</f>
        <v>29.230528555431132</v>
      </c>
      <c r="AI74" s="4">
        <f>$B74+'Rail Costs'!O74</f>
        <v>29.448792833146697</v>
      </c>
      <c r="AJ74" s="4">
        <f>$B74+'Rail Costs'!P74</f>
        <v>30.103585666293394</v>
      </c>
      <c r="AK74" s="4" t="e">
        <f>(AVERAGEIFS([1]Spreads!$B$23:$B$1056,[1]Spreads!$Y$23:$Y$1056,BH74,[1]Spreads!$X$23:$X$1056,BI74)*1.03)+('Rail Costs'!X74*100/2204.622)</f>
        <v>#VALUE!</v>
      </c>
      <c r="AM74" s="4">
        <f>'Soybean Oil'!$L74-('Soybean Oil'!AE74*'Feedstock Conversions'!$B$17)-'Rail Costs'!Q74</f>
        <v>110.86357434106367</v>
      </c>
      <c r="AN74" s="4">
        <f>'Soybean Oil'!$L74-('Soybean Oil'!AF74*'Feedstock Conversions'!$B$17)-'Rail Costs'!R74</f>
        <v>103.08558110739438</v>
      </c>
      <c r="AO74" s="4">
        <f>'Soybean Oil'!$L74-('Soybean Oil'!AG74*'Feedstock Conversions'!$B$17)-'Rail Costs'!S74</f>
        <v>95.069368029672859</v>
      </c>
      <c r="AP74" s="4">
        <f>'Soybean Oil'!$L74-('Soybean Oil'!AH74*'Feedstock Conversions'!$B$17)-'Rail Costs'!T74</f>
        <v>115.95054512512117</v>
      </c>
      <c r="AQ74" s="4">
        <f>'Soybean Oil'!$L74-('Soybean Oil'!AI74*'Feedstock Conversions'!$B$17)-'Rail Costs'!U74</f>
        <v>114.46010701915544</v>
      </c>
      <c r="AR74" s="4">
        <f>'Soybean Oil'!$L74-('Soybean Oil'!AJ74*'Feedstock Conversions'!$B$17)-'Rail Costs'!V74</f>
        <v>108.69851865182511</v>
      </c>
      <c r="AS74" s="4" t="e">
        <f>'Soybean Oil'!$L74-('Soybean Oil'!AK74*'Feedstock Conversions'!$B$17)-'Rail Costs'!Y74</f>
        <v>#VALUE!</v>
      </c>
      <c r="AU74" s="4">
        <f>$T74-(AE74*'Feedstock Conversions'!$B$5)-'Rail Costs'!Q74</f>
        <v>169.48031310550817</v>
      </c>
      <c r="AV74" s="4">
        <f>$T74-(AF74*'Feedstock Conversions'!$B$5)-'Rail Costs'!R74</f>
        <v>161.70231987183888</v>
      </c>
      <c r="AW74" s="4">
        <f>$T74-(AG74*'Feedstock Conversions'!$B$5)-'Rail Costs'!S74</f>
        <v>153.68610679411736</v>
      </c>
      <c r="AX74" s="4">
        <f>$T74-(AH74*'Feedstock Conversions'!$B$5)-'Rail Costs'!T74</f>
        <v>174.56728388956566</v>
      </c>
      <c r="AY74" s="4">
        <f>$T74-(AI74*'Feedstock Conversions'!$B$5)-'Rail Costs'!U74</f>
        <v>173.07684578359996</v>
      </c>
      <c r="AZ74" s="4">
        <f>$T74-(AJ74*'Feedstock Conversions'!$B$5)-'Rail Costs'!V74</f>
        <v>167.31525741626962</v>
      </c>
      <c r="BA74" s="4" t="e">
        <f>$T74-(AK74*'Feedstock Conversions'!$B$5)-'Rail Costs'!Y74</f>
        <v>#VALUE!</v>
      </c>
      <c r="BH74">
        <f t="shared" si="10"/>
        <v>21</v>
      </c>
      <c r="BI74">
        <f t="shared" si="11"/>
        <v>2020</v>
      </c>
      <c r="BJ74">
        <f t="shared" si="12"/>
        <v>5</v>
      </c>
      <c r="BM74" s="4">
        <f>'Fuel Values'!G74-(E74)</f>
        <v>25.805358342665158</v>
      </c>
      <c r="BN74" s="4">
        <f>'Fuel Values'!H74-($AJ74*'Feedstock Conversions'!$B$5)</f>
        <v>24.723107502799536</v>
      </c>
      <c r="BO74" s="4">
        <f>'Fuel Values'!I74-($AI74*'Feedstock Conversions'!$B$17)</f>
        <v>48.534053751399739</v>
      </c>
      <c r="BP74" s="4">
        <f>'Fuel Values'!J74-($AH74*'Feedstock Conversions'!$B$17)</f>
        <v>47.971035834266502</v>
      </c>
      <c r="BQ74" s="4">
        <f>'Fuel Values'!K74-($AF74*'Feedstock Conversions'!$B$17)</f>
        <v>20.175179171332587</v>
      </c>
      <c r="BR74" s="4">
        <f>'Fuel Values'!L74-($AG74*'Feedstock Conversions'!$B$17)</f>
        <v>36.490268756998859</v>
      </c>
      <c r="BS74" s="4">
        <f t="shared" si="13"/>
        <v>41.471304591265408</v>
      </c>
    </row>
    <row r="75" spans="1:71" x14ac:dyDescent="0.2">
      <c r="A75" s="11">
        <v>43980</v>
      </c>
      <c r="B75" s="18">
        <v>29.06</v>
      </c>
      <c r="C75" s="18">
        <f>B75+'Rail Costs'!B75</f>
        <v>33.425285554311309</v>
      </c>
      <c r="E75" s="18">
        <f>C75*'Feedstock Conversions'!B$17</f>
        <v>250.68964165733482</v>
      </c>
      <c r="F75" s="18">
        <f>C75*'Feedstock Conversions'!B$5</f>
        <v>250.68964165733482</v>
      </c>
      <c r="H75" s="18">
        <f>'Fuel Values'!B75-'Soybean Oil'!I75-'Soybean Oil'!J75-'Soybean Oil'!K75</f>
        <v>50.438452014407858</v>
      </c>
      <c r="I75" s="18">
        <f>('LCFS Values'!$E$3-'Soybean Oil'!$AA$4)/1000000*'LCFS Values'!B75*'LCFS Values'!$G$2*100</f>
        <v>103.18654798559213</v>
      </c>
      <c r="J75" s="4">
        <f>'RIN Values'!C75</f>
        <v>84.375</v>
      </c>
      <c r="K75" s="4">
        <f>'Fixed Credits Value'!B75</f>
        <v>100</v>
      </c>
      <c r="L75" s="4">
        <f t="shared" si="14"/>
        <v>338</v>
      </c>
      <c r="M75" s="4">
        <f>L75/'Feedstock Conversions'!B$17</f>
        <v>45.06666666666667</v>
      </c>
      <c r="O75" s="4">
        <f>'Fuel Values'!C75*100</f>
        <v>97.330000000000013</v>
      </c>
      <c r="P75" s="18">
        <f>('LCFS Values'!$E$3-'Soybean Oil'!$AB$4)/1000000*'LCFS Values'!B75*'LCFS Values'!$G$2*100</f>
        <v>90.548788543888918</v>
      </c>
      <c r="Q75" s="4">
        <f>'RIN Values'!D75</f>
        <v>95.625</v>
      </c>
      <c r="R75" s="4">
        <f>'Fixed Credits Value'!B75</f>
        <v>100</v>
      </c>
      <c r="S75" s="4">
        <f>'Fixed Credits Value'!C75</f>
        <v>16</v>
      </c>
      <c r="T75" s="4">
        <f t="shared" si="7"/>
        <v>399.50378854388896</v>
      </c>
      <c r="U75" s="4">
        <f t="shared" si="6"/>
        <v>53.267171805851859</v>
      </c>
      <c r="W75" s="4">
        <f t="shared" si="9"/>
        <v>87.310358342665182</v>
      </c>
      <c r="X75" s="4">
        <f t="shared" si="8"/>
        <v>148.81414688655414</v>
      </c>
      <c r="AA75" s="23"/>
      <c r="AB75" s="23"/>
      <c r="AD75" s="11">
        <v>43980</v>
      </c>
      <c r="AE75" s="4">
        <f>B75+'Rail Costs'!K75</f>
        <v>30.151321388577827</v>
      </c>
      <c r="AF75" s="4">
        <f>$B75+'Rail Costs'!L75</f>
        <v>31.242642777155652</v>
      </c>
      <c r="AG75" s="4">
        <f>$B75+'Rail Costs'!M75</f>
        <v>32.333964165733484</v>
      </c>
      <c r="AH75" s="4">
        <f>$B75+'Rail Costs'!N75</f>
        <v>29.49652855543113</v>
      </c>
      <c r="AI75" s="4">
        <f>$B75+'Rail Costs'!O75</f>
        <v>29.714792833146696</v>
      </c>
      <c r="AJ75" s="4">
        <f>$B75+'Rail Costs'!P75</f>
        <v>30.369585666293393</v>
      </c>
      <c r="AK75" s="4" t="e">
        <f>(AVERAGEIFS([1]Spreads!$B$23:$B$1056,[1]Spreads!$Y$23:$Y$1056,BH75,[1]Spreads!$X$23:$X$1056,BI75)*1.03)+('Rail Costs'!X75*100/2204.622)</f>
        <v>#VALUE!</v>
      </c>
      <c r="AM75" s="4">
        <f>'Soybean Oil'!$L75-('Soybean Oil'!AE75*'Feedstock Conversions'!$B$17)-'Rail Costs'!Q75</f>
        <v>108.16857434106367</v>
      </c>
      <c r="AN75" s="4">
        <f>'Soybean Oil'!$L75-('Soybean Oil'!AF75*'Feedstock Conversions'!$B$17)-'Rail Costs'!R75</f>
        <v>100.39058110739441</v>
      </c>
      <c r="AO75" s="4">
        <f>'Soybean Oil'!$L75-('Soybean Oil'!AG75*'Feedstock Conversions'!$B$17)-'Rail Costs'!S75</f>
        <v>92.374368029672894</v>
      </c>
      <c r="AP75" s="4">
        <f>'Soybean Oil'!$L75-('Soybean Oil'!AH75*'Feedstock Conversions'!$B$17)-'Rail Costs'!T75</f>
        <v>113.2555451251212</v>
      </c>
      <c r="AQ75" s="4">
        <f>'Soybean Oil'!$L75-('Soybean Oil'!AI75*'Feedstock Conversions'!$B$17)-'Rail Costs'!U75</f>
        <v>111.76510701915548</v>
      </c>
      <c r="AR75" s="4">
        <f>'Soybean Oil'!$L75-('Soybean Oil'!AJ75*'Feedstock Conversions'!$B$17)-'Rail Costs'!V75</f>
        <v>106.00351865182515</v>
      </c>
      <c r="AS75" s="4" t="e">
        <f>'Soybean Oil'!$L75-('Soybean Oil'!AK75*'Feedstock Conversions'!$B$17)-'Rail Costs'!Y75</f>
        <v>#VALUE!</v>
      </c>
      <c r="AU75" s="4">
        <f>$T75-(AE75*'Feedstock Conversions'!$B$5)-'Rail Costs'!Q75</f>
        <v>169.67236288495263</v>
      </c>
      <c r="AV75" s="4">
        <f>$T75-(AF75*'Feedstock Conversions'!$B$5)-'Rail Costs'!R75</f>
        <v>161.89436965128337</v>
      </c>
      <c r="AW75" s="4">
        <f>$T75-(AG75*'Feedstock Conversions'!$B$5)-'Rail Costs'!S75</f>
        <v>153.87815657356185</v>
      </c>
      <c r="AX75" s="4">
        <f>$T75-(AH75*'Feedstock Conversions'!$B$5)-'Rail Costs'!T75</f>
        <v>174.75933366901015</v>
      </c>
      <c r="AY75" s="4">
        <f>$T75-(AI75*'Feedstock Conversions'!$B$5)-'Rail Costs'!U75</f>
        <v>173.26889556304445</v>
      </c>
      <c r="AZ75" s="4">
        <f>$T75-(AJ75*'Feedstock Conversions'!$B$5)-'Rail Costs'!V75</f>
        <v>167.50730719571411</v>
      </c>
      <c r="BA75" s="4" t="e">
        <f>$T75-(AK75*'Feedstock Conversions'!$B$5)-'Rail Costs'!Y75</f>
        <v>#VALUE!</v>
      </c>
      <c r="BH75">
        <f t="shared" si="10"/>
        <v>22</v>
      </c>
      <c r="BI75">
        <f t="shared" si="11"/>
        <v>2020</v>
      </c>
      <c r="BJ75">
        <f t="shared" si="12"/>
        <v>5</v>
      </c>
      <c r="BM75" s="4">
        <f>'Fuel Values'!G75-(E75)</f>
        <v>35.060358342665182</v>
      </c>
      <c r="BN75" s="4">
        <f>'Fuel Values'!H75-($AJ75*'Feedstock Conversions'!$B$5)</f>
        <v>34.85310750279956</v>
      </c>
      <c r="BO75" s="4">
        <f>'Fuel Values'!I75-($AI75*'Feedstock Conversions'!$B$17)</f>
        <v>52.514053751399786</v>
      </c>
      <c r="BP75" s="4">
        <f>'Fuel Values'!J75-($AH75*'Feedstock Conversions'!$B$17)</f>
        <v>53.776035834266537</v>
      </c>
      <c r="BQ75" s="4">
        <f>'Fuel Values'!K75-($AF75*'Feedstock Conversions'!$B$17)</f>
        <v>33.680179171332611</v>
      </c>
      <c r="BR75" s="4">
        <f>'Fuel Values'!L75-($AG75*'Feedstock Conversions'!$B$17)</f>
        <v>37.495268756998883</v>
      </c>
      <c r="BS75" s="4">
        <f t="shared" si="13"/>
        <v>33.534322508398645</v>
      </c>
    </row>
    <row r="76" spans="1:71" x14ac:dyDescent="0.2">
      <c r="A76" s="11">
        <v>43987</v>
      </c>
      <c r="B76" s="18">
        <v>29.922000000000001</v>
      </c>
      <c r="C76" s="18">
        <f>B76+'Rail Costs'!B76</f>
        <v>34.28728555431131</v>
      </c>
      <c r="E76" s="18">
        <f>C76*'Feedstock Conversions'!B$17</f>
        <v>257.15464165733482</v>
      </c>
      <c r="F76" s="18">
        <f>C76*'Feedstock Conversions'!B$5</f>
        <v>257.15464165733482</v>
      </c>
      <c r="H76" s="18">
        <f>'Fuel Values'!B76-'Soybean Oil'!I76-'Soybean Oil'!J76-'Soybean Oil'!K76</f>
        <v>49.970526720868406</v>
      </c>
      <c r="I76" s="18">
        <f>('LCFS Values'!$E$3-'Soybean Oil'!$AA$4)/1000000*'LCFS Values'!B76*'LCFS Values'!$G$2*100</f>
        <v>105.20447327913158</v>
      </c>
      <c r="J76" s="4">
        <f>'RIN Values'!C76</f>
        <v>87.525000000000006</v>
      </c>
      <c r="K76" s="4">
        <f>'Fixed Credits Value'!B76</f>
        <v>100</v>
      </c>
      <c r="L76" s="4">
        <f t="shared" si="14"/>
        <v>342.7</v>
      </c>
      <c r="M76" s="4">
        <f>L76/'Feedstock Conversions'!B$17</f>
        <v>45.693333333333335</v>
      </c>
      <c r="O76" s="4">
        <f>'Fuel Values'!C76*100</f>
        <v>109.21000000000001</v>
      </c>
      <c r="P76" s="18">
        <f>('LCFS Values'!$E$3-'Soybean Oil'!$AB$4)/1000000*'LCFS Values'!B76*'LCFS Values'!$G$2*100</f>
        <v>92.319568691777789</v>
      </c>
      <c r="Q76" s="4">
        <f>'RIN Values'!D76</f>
        <v>99.194999999999993</v>
      </c>
      <c r="R76" s="4">
        <f>'Fixed Credits Value'!B76</f>
        <v>100</v>
      </c>
      <c r="S76" s="4">
        <f>'Fixed Credits Value'!C76</f>
        <v>16</v>
      </c>
      <c r="T76" s="4">
        <f t="shared" si="7"/>
        <v>416.72456869177779</v>
      </c>
      <c r="U76" s="4">
        <f t="shared" si="6"/>
        <v>55.563275825570372</v>
      </c>
      <c r="W76" s="4">
        <f t="shared" si="9"/>
        <v>85.545358342665168</v>
      </c>
      <c r="X76" s="4">
        <f t="shared" si="8"/>
        <v>159.56992703444297</v>
      </c>
      <c r="AA76" s="23"/>
      <c r="AB76" s="23"/>
      <c r="AD76" s="11">
        <v>43987</v>
      </c>
      <c r="AE76" s="4">
        <f>B76+'Rail Costs'!K76</f>
        <v>31.013321388577829</v>
      </c>
      <c r="AF76" s="4">
        <f>$B76+'Rail Costs'!L76</f>
        <v>32.104642777155654</v>
      </c>
      <c r="AG76" s="4">
        <f>$B76+'Rail Costs'!M76</f>
        <v>33.195964165733486</v>
      </c>
      <c r="AH76" s="4">
        <f>$B76+'Rail Costs'!N76</f>
        <v>30.358528555431132</v>
      </c>
      <c r="AI76" s="4">
        <f>$B76+'Rail Costs'!O76</f>
        <v>30.576792833146698</v>
      </c>
      <c r="AJ76" s="4">
        <f>$B76+'Rail Costs'!P76</f>
        <v>31.231585666293395</v>
      </c>
      <c r="AK76" s="4" t="e">
        <f>(AVERAGEIFS([1]Spreads!$B$23:$B$1056,[1]Spreads!$Y$23:$Y$1056,BH76,[1]Spreads!$X$23:$X$1056,BI76)*1.03)+('Rail Costs'!X76*100/2204.622)</f>
        <v>#VALUE!</v>
      </c>
      <c r="AM76" s="4">
        <f>'Soybean Oil'!$L76-('Soybean Oil'!AE76*'Feedstock Conversions'!$B$17)-'Rail Costs'!Q76</f>
        <v>106.40357434106366</v>
      </c>
      <c r="AN76" s="4">
        <f>'Soybean Oil'!$L76-('Soybean Oil'!AF76*'Feedstock Conversions'!$B$17)-'Rail Costs'!R76</f>
        <v>98.625581107394396</v>
      </c>
      <c r="AO76" s="4">
        <f>'Soybean Oil'!$L76-('Soybean Oil'!AG76*'Feedstock Conversions'!$B$17)-'Rail Costs'!S76</f>
        <v>90.609368029672851</v>
      </c>
      <c r="AP76" s="4">
        <f>'Soybean Oil'!$L76-('Soybean Oil'!AH76*'Feedstock Conversions'!$B$17)-'Rail Costs'!T76</f>
        <v>111.49054512512116</v>
      </c>
      <c r="AQ76" s="4">
        <f>'Soybean Oil'!$L76-('Soybean Oil'!AI76*'Feedstock Conversions'!$B$17)-'Rail Costs'!U76</f>
        <v>110.00010701915544</v>
      </c>
      <c r="AR76" s="4">
        <f>'Soybean Oil'!$L76-('Soybean Oil'!AJ76*'Feedstock Conversions'!$B$17)-'Rail Costs'!V76</f>
        <v>104.2385186518251</v>
      </c>
      <c r="AS76" s="4" t="e">
        <f>'Soybean Oil'!$L76-('Soybean Oil'!AK76*'Feedstock Conversions'!$B$17)-'Rail Costs'!Y76</f>
        <v>#VALUE!</v>
      </c>
      <c r="AU76" s="4">
        <f>$T76-(AE76*'Feedstock Conversions'!$B$5)-'Rail Costs'!Q76</f>
        <v>180.42814303284146</v>
      </c>
      <c r="AV76" s="4">
        <f>$T76-(AF76*'Feedstock Conversions'!$B$5)-'Rail Costs'!R76</f>
        <v>172.6501497991722</v>
      </c>
      <c r="AW76" s="4">
        <f>$T76-(AG76*'Feedstock Conversions'!$B$5)-'Rail Costs'!S76</f>
        <v>164.63393672145065</v>
      </c>
      <c r="AX76" s="4">
        <f>$T76-(AH76*'Feedstock Conversions'!$B$5)-'Rail Costs'!T76</f>
        <v>185.51511381689895</v>
      </c>
      <c r="AY76" s="4">
        <f>$T76-(AI76*'Feedstock Conversions'!$B$5)-'Rail Costs'!U76</f>
        <v>184.02467571093325</v>
      </c>
      <c r="AZ76" s="4">
        <f>$T76-(AJ76*'Feedstock Conversions'!$B$5)-'Rail Costs'!V76</f>
        <v>178.2630873436029</v>
      </c>
      <c r="BA76" s="4" t="e">
        <f>$T76-(AK76*'Feedstock Conversions'!$B$5)-'Rail Costs'!Y76</f>
        <v>#VALUE!</v>
      </c>
      <c r="BH76">
        <f t="shared" si="10"/>
        <v>23</v>
      </c>
      <c r="BI76">
        <f t="shared" si="11"/>
        <v>2020</v>
      </c>
      <c r="BJ76">
        <f t="shared" si="12"/>
        <v>6</v>
      </c>
      <c r="BM76" s="4">
        <f>'Fuel Values'!G76-(E76)</f>
        <v>34.045358342665168</v>
      </c>
      <c r="BN76" s="4">
        <f>'Fuel Values'!H76-($AJ76*'Feedstock Conversions'!$B$5)</f>
        <v>30.563107502799539</v>
      </c>
      <c r="BO76" s="4">
        <f>'Fuel Values'!I76-($AI76*'Feedstock Conversions'!$B$17)</f>
        <v>46.774053751399777</v>
      </c>
      <c r="BP76" s="4">
        <f>'Fuel Values'!J76-($AH76*'Feedstock Conversions'!$B$17)</f>
        <v>48.511035834266494</v>
      </c>
      <c r="BQ76" s="4">
        <f>'Fuel Values'!K76-($AF76*'Feedstock Conversions'!$B$17)</f>
        <v>30.715179171332608</v>
      </c>
      <c r="BR76" s="4">
        <f>'Fuel Values'!L76-($AG76*'Feedstock Conversions'!$B$17)</f>
        <v>34.230268756998839</v>
      </c>
      <c r="BS76" s="4">
        <f t="shared" si="13"/>
        <v>37.034322508398674</v>
      </c>
    </row>
    <row r="77" spans="1:71" x14ac:dyDescent="0.2">
      <c r="A77" s="11">
        <v>43994</v>
      </c>
      <c r="B77" s="18">
        <v>29.736000000000001</v>
      </c>
      <c r="C77" s="18">
        <f>B77+'Rail Costs'!B77</f>
        <v>34.10128555431131</v>
      </c>
      <c r="E77" s="18">
        <f>C77*'Feedstock Conversions'!B$17</f>
        <v>255.75964165733484</v>
      </c>
      <c r="F77" s="18">
        <f>C77*'Feedstock Conversions'!B$5</f>
        <v>255.75964165733484</v>
      </c>
      <c r="H77" s="18">
        <f>'Fuel Values'!B77-'Soybean Oil'!I77-'Soybean Oil'!J77-'Soybean Oil'!K77</f>
        <v>59.334718600736835</v>
      </c>
      <c r="I77" s="18">
        <f>('LCFS Values'!$E$3-'Soybean Oil'!$AA$4)/1000000*'LCFS Values'!B77*'LCFS Values'!$G$2*100</f>
        <v>104.09028139926318</v>
      </c>
      <c r="J77" s="4">
        <f>'RIN Values'!C77</f>
        <v>84.074999999999989</v>
      </c>
      <c r="K77" s="4">
        <f>'Fixed Credits Value'!B77</f>
        <v>100</v>
      </c>
      <c r="L77" s="4">
        <f t="shared" si="14"/>
        <v>347.5</v>
      </c>
      <c r="M77" s="4">
        <f>L77/'Feedstock Conversions'!B$17</f>
        <v>46.333333333333336</v>
      </c>
      <c r="O77" s="4">
        <f>'Fuel Values'!C77*100</f>
        <v>113.77</v>
      </c>
      <c r="P77" s="18">
        <f>('LCFS Values'!$E$3-'Soybean Oil'!$AB$4)/1000000*'LCFS Values'!B77*'LCFS Values'!$G$2*100</f>
        <v>91.341837321777788</v>
      </c>
      <c r="Q77" s="4">
        <f>'RIN Values'!D77</f>
        <v>95.284999999999997</v>
      </c>
      <c r="R77" s="4">
        <f>'Fixed Credits Value'!B77</f>
        <v>100</v>
      </c>
      <c r="S77" s="4">
        <f>'Fixed Credits Value'!C77</f>
        <v>16</v>
      </c>
      <c r="T77" s="4">
        <f t="shared" si="7"/>
        <v>416.39683732177775</v>
      </c>
      <c r="U77" s="4">
        <f t="shared" si="6"/>
        <v>55.51957830957037</v>
      </c>
      <c r="W77" s="4">
        <f t="shared" si="9"/>
        <v>91.740358342665161</v>
      </c>
      <c r="X77" s="4">
        <f t="shared" si="8"/>
        <v>160.63719566444291</v>
      </c>
      <c r="AA77" s="23"/>
      <c r="AB77" s="23"/>
      <c r="AD77" s="11">
        <v>43994</v>
      </c>
      <c r="AE77" s="4">
        <f>B77+'Rail Costs'!K77</f>
        <v>30.827321388577829</v>
      </c>
      <c r="AF77" s="4">
        <f>$B77+'Rail Costs'!L77</f>
        <v>31.918642777155654</v>
      </c>
      <c r="AG77" s="4">
        <f>$B77+'Rail Costs'!M77</f>
        <v>33.009964165733486</v>
      </c>
      <c r="AH77" s="4">
        <f>$B77+'Rail Costs'!N77</f>
        <v>30.172528555431132</v>
      </c>
      <c r="AI77" s="4">
        <f>$B77+'Rail Costs'!O77</f>
        <v>30.390792833146698</v>
      </c>
      <c r="AJ77" s="4">
        <f>$B77+'Rail Costs'!P77</f>
        <v>31.045585666293395</v>
      </c>
      <c r="AK77" s="4" t="e">
        <f>(AVERAGEIFS([1]Spreads!$B$23:$B$1056,[1]Spreads!$Y$23:$Y$1056,BH77,[1]Spreads!$X$23:$X$1056,BI77)*1.03)+('Rail Costs'!X77*100/2204.622)</f>
        <v>#VALUE!</v>
      </c>
      <c r="AM77" s="4">
        <f>'Soybean Oil'!$L77-('Soybean Oil'!AE77*'Feedstock Conversions'!$B$17)-'Rail Costs'!Q77</f>
        <v>112.59857434106368</v>
      </c>
      <c r="AN77" s="4">
        <f>'Soybean Oil'!$L77-('Soybean Oil'!AF77*'Feedstock Conversions'!$B$17)-'Rail Costs'!R77</f>
        <v>104.82058110739439</v>
      </c>
      <c r="AO77" s="4">
        <f>'Soybean Oil'!$L77-('Soybean Oil'!AG77*'Feedstock Conversions'!$B$17)-'Rail Costs'!S77</f>
        <v>96.804368029672872</v>
      </c>
      <c r="AP77" s="4">
        <f>'Soybean Oil'!$L77-('Soybean Oil'!AH77*'Feedstock Conversions'!$B$17)-'Rail Costs'!T77</f>
        <v>117.68554512512118</v>
      </c>
      <c r="AQ77" s="4">
        <f>'Soybean Oil'!$L77-('Soybean Oil'!AI77*'Feedstock Conversions'!$B$17)-'Rail Costs'!U77</f>
        <v>116.19510701915546</v>
      </c>
      <c r="AR77" s="4">
        <f>'Soybean Oil'!$L77-('Soybean Oil'!AJ77*'Feedstock Conversions'!$B$17)-'Rail Costs'!V77</f>
        <v>110.43351865182512</v>
      </c>
      <c r="AS77" s="4" t="e">
        <f>'Soybean Oil'!$L77-('Soybean Oil'!AK77*'Feedstock Conversions'!$B$17)-'Rail Costs'!Y77</f>
        <v>#VALUE!</v>
      </c>
      <c r="AU77" s="4">
        <f>$T77-(AE77*'Feedstock Conversions'!$B$5)-'Rail Costs'!Q77</f>
        <v>181.49541166284143</v>
      </c>
      <c r="AV77" s="4">
        <f>$T77-(AF77*'Feedstock Conversions'!$B$5)-'Rail Costs'!R77</f>
        <v>173.71741842917214</v>
      </c>
      <c r="AW77" s="4">
        <f>$T77-(AG77*'Feedstock Conversions'!$B$5)-'Rail Costs'!S77</f>
        <v>165.70120535145062</v>
      </c>
      <c r="AX77" s="4">
        <f>$T77-(AH77*'Feedstock Conversions'!$B$5)-'Rail Costs'!T77</f>
        <v>186.58238244689892</v>
      </c>
      <c r="AY77" s="4">
        <f>$T77-(AI77*'Feedstock Conversions'!$B$5)-'Rail Costs'!U77</f>
        <v>185.09194434093322</v>
      </c>
      <c r="AZ77" s="4">
        <f>$T77-(AJ77*'Feedstock Conversions'!$B$5)-'Rail Costs'!V77</f>
        <v>179.33035597360288</v>
      </c>
      <c r="BA77" s="4" t="e">
        <f>$T77-(AK77*'Feedstock Conversions'!$B$5)-'Rail Costs'!Y77</f>
        <v>#VALUE!</v>
      </c>
      <c r="BH77">
        <f t="shared" si="10"/>
        <v>24</v>
      </c>
      <c r="BI77">
        <f t="shared" si="11"/>
        <v>2020</v>
      </c>
      <c r="BJ77">
        <f t="shared" si="12"/>
        <v>6</v>
      </c>
      <c r="BM77" s="4">
        <f>'Fuel Values'!G77-(E77)</f>
        <v>41.040358342665172</v>
      </c>
      <c r="BN77" s="4">
        <f>'Fuel Values'!H77-($AJ77*'Feedstock Conversions'!$B$5)</f>
        <v>36.158107502799538</v>
      </c>
      <c r="BO77" s="4">
        <f>'Fuel Values'!I77-($AI77*'Feedstock Conversions'!$B$17)</f>
        <v>53.069053751399764</v>
      </c>
      <c r="BP77" s="4">
        <f>'Fuel Values'!J77-($AH77*'Feedstock Conversions'!$B$17)</f>
        <v>51.706035834266515</v>
      </c>
      <c r="BQ77" s="4">
        <f>'Fuel Values'!K77-($AF77*'Feedstock Conversions'!$B$17)</f>
        <v>37.110179171332589</v>
      </c>
      <c r="BR77" s="4">
        <f>'Fuel Values'!L77-($AG77*'Feedstock Conversions'!$B$17)</f>
        <v>40.825268756998838</v>
      </c>
      <c r="BS77" s="4">
        <f t="shared" si="13"/>
        <v>38.671304591265397</v>
      </c>
    </row>
    <row r="78" spans="1:71" x14ac:dyDescent="0.2">
      <c r="A78" s="11">
        <v>44001</v>
      </c>
      <c r="B78" s="18">
        <v>29.882000000000001</v>
      </c>
      <c r="C78" s="18">
        <f>B78+'Rail Costs'!B78</f>
        <v>34.247285554311311</v>
      </c>
      <c r="E78" s="18">
        <f>C78*'Feedstock Conversions'!B$17</f>
        <v>256.85464165733481</v>
      </c>
      <c r="F78" s="18">
        <f>C78*'Feedstock Conversions'!B$5</f>
        <v>256.85464165733481</v>
      </c>
      <c r="H78" s="18">
        <f>'Fuel Values'!B78-'Soybean Oil'!I78-'Soybean Oil'!J78-'Soybean Oil'!K78</f>
        <v>65.645788134789484</v>
      </c>
      <c r="I78" s="18">
        <f>('LCFS Values'!$E$3-'Soybean Oil'!$AA$4)/1000000*'LCFS Values'!B78*'LCFS Values'!$G$2*100</f>
        <v>102.65421186521053</v>
      </c>
      <c r="J78" s="4">
        <f>'RIN Values'!C78</f>
        <v>85.199999999999989</v>
      </c>
      <c r="K78" s="4">
        <f>'Fixed Credits Value'!B78</f>
        <v>100</v>
      </c>
      <c r="L78" s="4">
        <f t="shared" si="14"/>
        <v>353.5</v>
      </c>
      <c r="M78" s="4">
        <f>L78/'Feedstock Conversions'!B$17</f>
        <v>47.133333333333333</v>
      </c>
      <c r="O78" s="4">
        <f>'Fuel Values'!C78*100</f>
        <v>119.22</v>
      </c>
      <c r="P78" s="18">
        <f>('LCFS Values'!$E$3-'Soybean Oil'!$AB$4)/1000000*'LCFS Values'!B78*'LCFS Values'!$G$2*100</f>
        <v>90.081650222666681</v>
      </c>
      <c r="Q78" s="4">
        <f>'RIN Values'!D78</f>
        <v>96.559999999999988</v>
      </c>
      <c r="R78" s="4">
        <f>'Fixed Credits Value'!B78</f>
        <v>100</v>
      </c>
      <c r="S78" s="4">
        <f>'Fixed Credits Value'!C78</f>
        <v>16</v>
      </c>
      <c r="T78" s="4">
        <f t="shared" si="7"/>
        <v>421.8616502226667</v>
      </c>
      <c r="U78" s="4">
        <f t="shared" si="6"/>
        <v>56.248220029688895</v>
      </c>
      <c r="W78" s="4">
        <f t="shared" si="9"/>
        <v>96.64535834266519</v>
      </c>
      <c r="X78" s="4">
        <f t="shared" si="8"/>
        <v>165.00700856533189</v>
      </c>
      <c r="AA78" s="23"/>
      <c r="AB78" s="23"/>
      <c r="AD78" s="11">
        <v>44001</v>
      </c>
      <c r="AE78" s="4">
        <f>B78+'Rail Costs'!K78</f>
        <v>30.97332138857783</v>
      </c>
      <c r="AF78" s="4">
        <f>$B78+'Rail Costs'!L78</f>
        <v>32.064642777155655</v>
      </c>
      <c r="AG78" s="4">
        <f>$B78+'Rail Costs'!M78</f>
        <v>33.155964165733486</v>
      </c>
      <c r="AH78" s="4">
        <f>$B78+'Rail Costs'!N78</f>
        <v>30.318528555431133</v>
      </c>
      <c r="AI78" s="4">
        <f>$B78+'Rail Costs'!O78</f>
        <v>30.536792833146698</v>
      </c>
      <c r="AJ78" s="4">
        <f>$B78+'Rail Costs'!P78</f>
        <v>31.191585666293395</v>
      </c>
      <c r="AK78" s="4" t="e">
        <f>(AVERAGEIFS([1]Spreads!$B$23:$B$1056,[1]Spreads!$Y$23:$Y$1056,BH78,[1]Spreads!$X$23:$X$1056,BI78)*1.03)+('Rail Costs'!X78*100/2204.622)</f>
        <v>#VALUE!</v>
      </c>
      <c r="AM78" s="4">
        <f>'Soybean Oil'!$L78-('Soybean Oil'!AE78*'Feedstock Conversions'!$B$17)-'Rail Costs'!Q78</f>
        <v>117.50357434106365</v>
      </c>
      <c r="AN78" s="4">
        <f>'Soybean Oil'!$L78-('Soybean Oil'!AF78*'Feedstock Conversions'!$B$17)-'Rail Costs'!R78</f>
        <v>109.72558110739439</v>
      </c>
      <c r="AO78" s="4">
        <f>'Soybean Oil'!$L78-('Soybean Oil'!AG78*'Feedstock Conversions'!$B$17)-'Rail Costs'!S78</f>
        <v>101.70936802967287</v>
      </c>
      <c r="AP78" s="4">
        <f>'Soybean Oil'!$L78-('Soybean Oil'!AH78*'Feedstock Conversions'!$B$17)-'Rail Costs'!T78</f>
        <v>122.59054512512118</v>
      </c>
      <c r="AQ78" s="4">
        <f>'Soybean Oil'!$L78-('Soybean Oil'!AI78*'Feedstock Conversions'!$B$17)-'Rail Costs'!U78</f>
        <v>121.10010701915546</v>
      </c>
      <c r="AR78" s="4">
        <f>'Soybean Oil'!$L78-('Soybean Oil'!AJ78*'Feedstock Conversions'!$B$17)-'Rail Costs'!V78</f>
        <v>115.33851865182513</v>
      </c>
      <c r="AS78" s="4" t="e">
        <f>'Soybean Oil'!$L78-('Soybean Oil'!AK78*'Feedstock Conversions'!$B$17)-'Rail Costs'!Y78</f>
        <v>#VALUE!</v>
      </c>
      <c r="AU78" s="4">
        <f>$T78-(AE78*'Feedstock Conversions'!$B$5)-'Rail Costs'!Q78</f>
        <v>185.86522456373035</v>
      </c>
      <c r="AV78" s="4">
        <f>$T78-(AF78*'Feedstock Conversions'!$B$5)-'Rail Costs'!R78</f>
        <v>178.08723133006109</v>
      </c>
      <c r="AW78" s="4">
        <f>$T78-(AG78*'Feedstock Conversions'!$B$5)-'Rail Costs'!S78</f>
        <v>170.07101825233957</v>
      </c>
      <c r="AX78" s="4">
        <f>$T78-(AH78*'Feedstock Conversions'!$B$5)-'Rail Costs'!T78</f>
        <v>190.95219534778786</v>
      </c>
      <c r="AY78" s="4">
        <f>$T78-(AI78*'Feedstock Conversions'!$B$5)-'Rail Costs'!U78</f>
        <v>189.46175724182217</v>
      </c>
      <c r="AZ78" s="4">
        <f>$T78-(AJ78*'Feedstock Conversions'!$B$5)-'Rail Costs'!V78</f>
        <v>183.70016887449182</v>
      </c>
      <c r="BA78" s="4" t="e">
        <f>$T78-(AK78*'Feedstock Conversions'!$B$5)-'Rail Costs'!Y78</f>
        <v>#VALUE!</v>
      </c>
      <c r="BH78">
        <f t="shared" si="10"/>
        <v>25</v>
      </c>
      <c r="BI78">
        <f t="shared" si="11"/>
        <v>2020</v>
      </c>
      <c r="BJ78">
        <f t="shared" si="12"/>
        <v>6</v>
      </c>
      <c r="BM78" s="4">
        <f>'Fuel Values'!G78-(E78)</f>
        <v>43.14535834266519</v>
      </c>
      <c r="BN78" s="4">
        <f>'Fuel Values'!H78-($AJ78*'Feedstock Conversions'!$B$5)</f>
        <v>39.563107502799539</v>
      </c>
      <c r="BO78" s="4">
        <f>'Fuel Values'!I78-($AI78*'Feedstock Conversions'!$B$17)</f>
        <v>54.474053751399765</v>
      </c>
      <c r="BP78" s="4">
        <f>'Fuel Values'!J78-($AH78*'Feedstock Conversions'!$B$17)</f>
        <v>51.211035834266539</v>
      </c>
      <c r="BQ78" s="4">
        <f>'Fuel Values'!K78-($AF78*'Feedstock Conversions'!$B$17)</f>
        <v>36.815179171332602</v>
      </c>
      <c r="BR78" s="4">
        <f>'Fuel Values'!L78-($AG78*'Feedstock Conversions'!$B$17)</f>
        <v>47.330268756998862</v>
      </c>
      <c r="BS78" s="4">
        <f t="shared" si="13"/>
        <v>42.171304591265425</v>
      </c>
    </row>
    <row r="79" spans="1:71" x14ac:dyDescent="0.2">
      <c r="A79" s="11">
        <v>44008</v>
      </c>
      <c r="B79" s="18">
        <v>29.582000000000001</v>
      </c>
      <c r="C79" s="18">
        <f>B79+'Rail Costs'!B79</f>
        <v>33.947285554311307</v>
      </c>
      <c r="E79" s="18">
        <f>C79*'Feedstock Conversions'!B$17</f>
        <v>254.60464165733481</v>
      </c>
      <c r="F79" s="18">
        <f>C79*'Feedstock Conversions'!B$5</f>
        <v>254.60464165733481</v>
      </c>
      <c r="H79" s="18">
        <f>'Fuel Values'!B79-'Soybean Oil'!I79-'Soybean Oil'!J79-'Soybean Oil'!K79</f>
        <v>71.619827412999996</v>
      </c>
      <c r="I79" s="18">
        <f>('LCFS Values'!$E$3-'Soybean Oil'!$AA$4)/1000000*'LCFS Values'!B79*'LCFS Values'!$G$2*100</f>
        <v>102.55517258700002</v>
      </c>
      <c r="J79" s="4">
        <f>'RIN Values'!C79</f>
        <v>82.125</v>
      </c>
      <c r="K79" s="4">
        <f>'Fixed Credits Value'!B79</f>
        <v>100</v>
      </c>
      <c r="L79" s="4">
        <f t="shared" si="14"/>
        <v>356.3</v>
      </c>
      <c r="M79" s="4">
        <f>L79/'Feedstock Conversions'!B$17</f>
        <v>47.506666666666668</v>
      </c>
      <c r="O79" s="4">
        <f>'Fuel Values'!C79*100</f>
        <v>118.29</v>
      </c>
      <c r="P79" s="18">
        <f>('LCFS Values'!$E$3-'Soybean Oil'!$AB$4)/1000000*'LCFS Values'!B79*'LCFS Values'!$G$2*100</f>
        <v>89.99474076755557</v>
      </c>
      <c r="Q79" s="4">
        <f>'RIN Values'!D79</f>
        <v>93.075000000000003</v>
      </c>
      <c r="R79" s="4">
        <f>'Fixed Credits Value'!B79</f>
        <v>100</v>
      </c>
      <c r="S79" s="4">
        <f>'Fixed Credits Value'!C79</f>
        <v>16</v>
      </c>
      <c r="T79" s="4">
        <f t="shared" si="7"/>
        <v>417.35974076755559</v>
      </c>
      <c r="U79" s="4">
        <f t="shared" si="6"/>
        <v>55.647965435674081</v>
      </c>
      <c r="W79" s="4">
        <f t="shared" si="9"/>
        <v>101.6953583426652</v>
      </c>
      <c r="X79" s="4">
        <f t="shared" si="8"/>
        <v>162.75509911022078</v>
      </c>
      <c r="AA79" s="23"/>
      <c r="AB79" s="23"/>
      <c r="AD79" s="11">
        <v>44008</v>
      </c>
      <c r="AE79" s="4">
        <f>B79+'Rail Costs'!K79</f>
        <v>30.673321388577829</v>
      </c>
      <c r="AF79" s="4">
        <f>$B79+'Rail Costs'!L79</f>
        <v>31.764642777155657</v>
      </c>
      <c r="AG79" s="4">
        <f>$B79+'Rail Costs'!M79</f>
        <v>32.855964165733482</v>
      </c>
      <c r="AH79" s="4">
        <f>$B79+'Rail Costs'!N79</f>
        <v>30.018528555431132</v>
      </c>
      <c r="AI79" s="4">
        <f>$B79+'Rail Costs'!O79</f>
        <v>30.236792833146698</v>
      </c>
      <c r="AJ79" s="4">
        <f>$B79+'Rail Costs'!P79</f>
        <v>30.891585666293395</v>
      </c>
      <c r="AK79" s="4" t="e">
        <f>(AVERAGEIFS([1]Spreads!$B$23:$B$1056,[1]Spreads!$Y$23:$Y$1056,BH79,[1]Spreads!$X$23:$X$1056,BI79)*1.03)+('Rail Costs'!X79*100/2204.622)</f>
        <v>#VALUE!</v>
      </c>
      <c r="AM79" s="4">
        <f>'Soybean Oil'!$L79-('Soybean Oil'!AE79*'Feedstock Conversions'!$B$17)-'Rail Costs'!Q79</f>
        <v>122.55357434106369</v>
      </c>
      <c r="AN79" s="4">
        <f>'Soybean Oil'!$L79-('Soybean Oil'!AF79*'Feedstock Conversions'!$B$17)-'Rail Costs'!R79</f>
        <v>114.77558110739437</v>
      </c>
      <c r="AO79" s="4">
        <f>'Soybean Oil'!$L79-('Soybean Oil'!AG79*'Feedstock Conversions'!$B$17)-'Rail Costs'!S79</f>
        <v>106.75936802967291</v>
      </c>
      <c r="AP79" s="4">
        <f>'Soybean Oil'!$L79-('Soybean Oil'!AH79*'Feedstock Conversions'!$B$17)-'Rail Costs'!T79</f>
        <v>127.64054512512119</v>
      </c>
      <c r="AQ79" s="4">
        <f>'Soybean Oil'!$L79-('Soybean Oil'!AI79*'Feedstock Conversions'!$B$17)-'Rail Costs'!U79</f>
        <v>126.15010701915547</v>
      </c>
      <c r="AR79" s="4">
        <f>'Soybean Oil'!$L79-('Soybean Oil'!AJ79*'Feedstock Conversions'!$B$17)-'Rail Costs'!V79</f>
        <v>120.38851865182514</v>
      </c>
      <c r="AS79" s="4" t="e">
        <f>'Soybean Oil'!$L79-('Soybean Oil'!AK79*'Feedstock Conversions'!$B$17)-'Rail Costs'!Y79</f>
        <v>#VALUE!</v>
      </c>
      <c r="AU79" s="4">
        <f>$T79-(AE79*'Feedstock Conversions'!$B$5)-'Rail Costs'!Q79</f>
        <v>183.61331510861928</v>
      </c>
      <c r="AV79" s="4">
        <f>$T79-(AF79*'Feedstock Conversions'!$B$5)-'Rail Costs'!R79</f>
        <v>175.83532187494995</v>
      </c>
      <c r="AW79" s="4">
        <f>$T79-(AG79*'Feedstock Conversions'!$B$5)-'Rail Costs'!S79</f>
        <v>167.81910879722849</v>
      </c>
      <c r="AX79" s="4">
        <f>$T79-(AH79*'Feedstock Conversions'!$B$5)-'Rail Costs'!T79</f>
        <v>188.70028589267676</v>
      </c>
      <c r="AY79" s="4">
        <f>$T79-(AI79*'Feedstock Conversions'!$B$5)-'Rail Costs'!U79</f>
        <v>187.20984778671107</v>
      </c>
      <c r="AZ79" s="4">
        <f>$T79-(AJ79*'Feedstock Conversions'!$B$5)-'Rail Costs'!V79</f>
        <v>181.44825941938072</v>
      </c>
      <c r="BA79" s="4" t="e">
        <f>$T79-(AK79*'Feedstock Conversions'!$B$5)-'Rail Costs'!Y79</f>
        <v>#VALUE!</v>
      </c>
      <c r="BH79">
        <f t="shared" si="10"/>
        <v>26</v>
      </c>
      <c r="BI79">
        <f t="shared" si="11"/>
        <v>2020</v>
      </c>
      <c r="BJ79">
        <f t="shared" si="12"/>
        <v>6</v>
      </c>
      <c r="BM79" s="4">
        <f>'Fuel Values'!G79-(E79)</f>
        <v>44.495358342665213</v>
      </c>
      <c r="BN79" s="4">
        <f>'Fuel Values'!H79-($AJ79*'Feedstock Conversions'!$B$5)</f>
        <v>39.613107502799551</v>
      </c>
      <c r="BO79" s="4">
        <f>'Fuel Values'!I79-($AI79*'Feedstock Conversions'!$B$17)</f>
        <v>54.524053751399777</v>
      </c>
      <c r="BP79" s="4">
        <f>'Fuel Values'!J79-($AH79*'Feedstock Conversions'!$B$17)</f>
        <v>53.861035834266517</v>
      </c>
      <c r="BQ79" s="4">
        <f>'Fuel Values'!K79-($AF79*'Feedstock Conversions'!$B$17)</f>
        <v>32.465179171332551</v>
      </c>
      <c r="BR79" s="4">
        <f>'Fuel Values'!L79-($AG79*'Feedstock Conversions'!$B$17)</f>
        <v>51.780268756998879</v>
      </c>
      <c r="BS79" s="4">
        <f t="shared" si="13"/>
        <v>47.171304591265425</v>
      </c>
    </row>
    <row r="80" spans="1:71" x14ac:dyDescent="0.2">
      <c r="A80" s="11">
        <v>44015</v>
      </c>
      <c r="B80" s="18">
        <v>30.037500000000001</v>
      </c>
      <c r="C80" s="18">
        <f>B80+'Rail Costs'!B80</f>
        <v>34.427309630459128</v>
      </c>
      <c r="E80" s="18">
        <f>C80*'Feedstock Conversions'!B$17</f>
        <v>258.20482222844345</v>
      </c>
      <c r="F80" s="18">
        <f>C80*'Feedstock Conversions'!B$5</f>
        <v>258.20482222844345</v>
      </c>
      <c r="H80" s="18">
        <f>'Fuel Values'!B80-'Soybean Oil'!I80-'Soybean Oil'!J80-'Soybean Oil'!K80</f>
        <v>69.755481939638145</v>
      </c>
      <c r="I80" s="18">
        <f>('LCFS Values'!$E$3-'Soybean Oil'!$AA$4)/1000000*'LCFS Values'!B80*'LCFS Values'!$G$2*100</f>
        <v>100.43201806036186</v>
      </c>
      <c r="J80" s="4">
        <f>'RIN Values'!C80</f>
        <v>85.3125</v>
      </c>
      <c r="K80" s="4">
        <f>'Fixed Credits Value'!B80</f>
        <v>100</v>
      </c>
      <c r="L80" s="4">
        <f t="shared" si="14"/>
        <v>355.5</v>
      </c>
      <c r="M80" s="4">
        <f>L80/'Feedstock Conversions'!B$17</f>
        <v>47.4</v>
      </c>
      <c r="O80" s="4">
        <f>'Fuel Values'!C80*100</f>
        <v>120.36</v>
      </c>
      <c r="P80" s="18">
        <f>('LCFS Values'!$E$3-'Soybean Oil'!$AB$4)/1000000*'LCFS Values'!B80*'LCFS Values'!$G$2*100</f>
        <v>88.131619323611147</v>
      </c>
      <c r="Q80" s="4">
        <f>'RIN Values'!D80</f>
        <v>96.6875</v>
      </c>
      <c r="R80" s="4">
        <f>'Fixed Credits Value'!B80</f>
        <v>100</v>
      </c>
      <c r="S80" s="4">
        <f>'Fixed Credits Value'!C80</f>
        <v>16</v>
      </c>
      <c r="T80" s="4">
        <f t="shared" si="7"/>
        <v>421.17911932361113</v>
      </c>
      <c r="U80" s="4">
        <f t="shared" si="6"/>
        <v>56.157215909814816</v>
      </c>
      <c r="W80" s="4">
        <f t="shared" si="9"/>
        <v>97.295177771556553</v>
      </c>
      <c r="X80" s="4">
        <f t="shared" si="8"/>
        <v>162.97429709516769</v>
      </c>
      <c r="AA80" s="23"/>
      <c r="AB80" s="23"/>
      <c r="AD80" s="11">
        <v>44015</v>
      </c>
      <c r="AE80" s="4">
        <f>B80+'Rail Costs'!K80</f>
        <v>31.134952407614783</v>
      </c>
      <c r="AF80" s="4">
        <f>$B80+'Rail Costs'!L80</f>
        <v>32.232404815229565</v>
      </c>
      <c r="AG80" s="4">
        <f>$B80+'Rail Costs'!M80</f>
        <v>33.329857222844346</v>
      </c>
      <c r="AH80" s="4">
        <f>$B80+'Rail Costs'!N80</f>
        <v>30.476480963045915</v>
      </c>
      <c r="AI80" s="4">
        <f>$B80+'Rail Costs'!O80</f>
        <v>30.695971444568869</v>
      </c>
      <c r="AJ80" s="4">
        <f>$B80+'Rail Costs'!P80</f>
        <v>31.35444288913774</v>
      </c>
      <c r="AK80" s="4" t="e">
        <f>(AVERAGEIFS([1]Spreads!$B$23:$B$1056,[1]Spreads!$Y$23:$Y$1056,BH80,[1]Spreads!$X$23:$X$1056,BI80)*1.03)+('Rail Costs'!X80*100/2204.622)</f>
        <v>#VALUE!</v>
      </c>
      <c r="AM80" s="4">
        <f>'Soybean Oil'!$L80-('Soybean Oil'!AE80*'Feedstock Conversions'!$B$17)-'Rail Costs'!Q80</f>
        <v>118.2705747587101</v>
      </c>
      <c r="AN80" s="4">
        <f>'Soybean Oil'!$L80-('Soybean Oil'!AF80*'Feedstock Conversions'!$B$17)-'Rail Costs'!R80</f>
        <v>110.44888493384043</v>
      </c>
      <c r="AO80" s="4">
        <f>'Soybean Oil'!$L80-('Soybean Oil'!AG80*'Feedstock Conversions'!$B$17)-'Rail Costs'!S80</f>
        <v>102.3876369511879</v>
      </c>
      <c r="AP80" s="4">
        <f>'Soybean Oil'!$L80-('Soybean Oil'!AH80*'Feedstock Conversions'!$B$17)-'Rail Costs'!T80</f>
        <v>123.38612403031846</v>
      </c>
      <c r="AQ80" s="4">
        <f>'Soybean Oil'!$L80-('Soybean Oil'!AI80*'Feedstock Conversions'!$B$17)-'Rail Costs'!U80</f>
        <v>121.88731267656644</v>
      </c>
      <c r="AR80" s="4">
        <f>'Soybean Oil'!$L80-('Soybean Oil'!AJ80*'Feedstock Conversions'!$B$17)-'Rail Costs'!V80</f>
        <v>116.09335583526234</v>
      </c>
      <c r="AS80" s="4" t="e">
        <f>'Soybean Oil'!$L80-('Soybean Oil'!AK80*'Feedstock Conversions'!$B$17)-'Rail Costs'!Y80</f>
        <v>#VALUE!</v>
      </c>
      <c r="AU80" s="4">
        <f>$T80-(AE80*'Feedstock Conversions'!$B$5)-'Rail Costs'!Q80</f>
        <v>183.94969408232123</v>
      </c>
      <c r="AV80" s="4">
        <f>$T80-(AF80*'Feedstock Conversions'!$B$5)-'Rail Costs'!R80</f>
        <v>176.12800425745155</v>
      </c>
      <c r="AW80" s="4">
        <f>$T80-(AG80*'Feedstock Conversions'!$B$5)-'Rail Costs'!S80</f>
        <v>168.06675627479905</v>
      </c>
      <c r="AX80" s="4">
        <f>$T80-(AH80*'Feedstock Conversions'!$B$5)-'Rail Costs'!T80</f>
        <v>189.06524335392959</v>
      </c>
      <c r="AY80" s="4">
        <f>$T80-(AI80*'Feedstock Conversions'!$B$5)-'Rail Costs'!U80</f>
        <v>187.56643200017757</v>
      </c>
      <c r="AZ80" s="4">
        <f>$T80-(AJ80*'Feedstock Conversions'!$B$5)-'Rail Costs'!V80</f>
        <v>181.77247515887348</v>
      </c>
      <c r="BA80" s="4" t="e">
        <f>$T80-(AK80*'Feedstock Conversions'!$B$5)-'Rail Costs'!Y80</f>
        <v>#VALUE!</v>
      </c>
      <c r="BH80">
        <f t="shared" si="10"/>
        <v>27</v>
      </c>
      <c r="BI80">
        <f t="shared" si="11"/>
        <v>2020</v>
      </c>
      <c r="BJ80">
        <f t="shared" si="12"/>
        <v>7</v>
      </c>
      <c r="BM80" s="4">
        <f>'Fuel Values'!G80-(E80)</f>
        <v>40.795177771556553</v>
      </c>
      <c r="BN80" s="4">
        <f>'Fuel Values'!H80-($AJ80*'Feedstock Conversions'!$B$5)</f>
        <v>36.341678331466937</v>
      </c>
      <c r="BO80" s="4">
        <f>'Fuel Values'!I80-($AI80*'Feedstock Conversions'!$B$17)</f>
        <v>51.780214165733469</v>
      </c>
      <c r="BP80" s="4">
        <f>'Fuel Values'!J80-($AH80*'Feedstock Conversions'!$B$17)</f>
        <v>51.176392777155627</v>
      </c>
      <c r="BQ80" s="4">
        <f>'Fuel Values'!K80-($AF80*'Feedstock Conversions'!$B$17)</f>
        <v>29.256963885778276</v>
      </c>
      <c r="BR80" s="4">
        <f>'Fuel Values'!L80-($AG80*'Feedstock Conversions'!$B$17)</f>
        <v>47.0260708286674</v>
      </c>
      <c r="BS80" s="4">
        <f t="shared" si="13"/>
        <v>45.514963605823084</v>
      </c>
    </row>
    <row r="81" spans="1:74" x14ac:dyDescent="0.2">
      <c r="A81" s="11">
        <v>44022</v>
      </c>
      <c r="B81" s="18">
        <v>30.744</v>
      </c>
      <c r="C81" s="18">
        <f>B81+'Rail Costs'!B81</f>
        <v>35.133809630459126</v>
      </c>
      <c r="E81" s="18">
        <f>C81*'Feedstock Conversions'!B$17</f>
        <v>263.50357222844343</v>
      </c>
      <c r="F81" s="18">
        <f>C81*'Feedstock Conversions'!B$5</f>
        <v>263.50357222844343</v>
      </c>
      <c r="H81" s="18">
        <f>'Fuel Values'!B81-'Soybean Oil'!I81-'Soybean Oil'!J81-'Soybean Oil'!K81</f>
        <v>68.358319985000009</v>
      </c>
      <c r="I81" s="18">
        <f>('LCFS Values'!$E$3-'Soybean Oil'!$AA$4)/1000000*'LCFS Values'!B81*'LCFS Values'!$G$2*100</f>
        <v>98.791680015000011</v>
      </c>
      <c r="J81" s="4">
        <f>'RIN Values'!C81</f>
        <v>88.35</v>
      </c>
      <c r="K81" s="4">
        <f>'Fixed Credits Value'!B81</f>
        <v>100</v>
      </c>
      <c r="L81" s="4">
        <f t="shared" si="14"/>
        <v>355.5</v>
      </c>
      <c r="M81" s="4">
        <f>L81/'Feedstock Conversions'!B$17</f>
        <v>47.4</v>
      </c>
      <c r="O81" s="4">
        <f>'Fuel Values'!C81*100</f>
        <v>124.70000000000002</v>
      </c>
      <c r="P81" s="18">
        <f>('LCFS Values'!$E$3-'Soybean Oil'!$AB$4)/1000000*'LCFS Values'!B81*'LCFS Values'!$G$2*100</f>
        <v>86.692181473333349</v>
      </c>
      <c r="Q81" s="4">
        <f>'RIN Values'!D81</f>
        <v>100.13</v>
      </c>
      <c r="R81" s="4">
        <f>'Fixed Credits Value'!B81</f>
        <v>100</v>
      </c>
      <c r="S81" s="4">
        <f>'Fixed Credits Value'!C81</f>
        <v>16</v>
      </c>
      <c r="T81" s="4">
        <f t="shared" si="7"/>
        <v>427.52218147333338</v>
      </c>
      <c r="U81" s="4">
        <f t="shared" si="6"/>
        <v>57.002957529777781</v>
      </c>
      <c r="W81" s="4">
        <f t="shared" si="9"/>
        <v>91.996427771556569</v>
      </c>
      <c r="X81" s="4">
        <f t="shared" si="8"/>
        <v>164.01860924488994</v>
      </c>
      <c r="AA81" s="23"/>
      <c r="AB81" s="23"/>
      <c r="AD81" s="11">
        <v>44022</v>
      </c>
      <c r="AE81" s="4">
        <f>B81+'Rail Costs'!K81</f>
        <v>31.841452407614781</v>
      </c>
      <c r="AF81" s="4">
        <f>$B81+'Rail Costs'!L81</f>
        <v>32.938904815229563</v>
      </c>
      <c r="AG81" s="4">
        <f>$B81+'Rail Costs'!M81</f>
        <v>34.036357222844345</v>
      </c>
      <c r="AH81" s="4">
        <f>$B81+'Rail Costs'!N81</f>
        <v>31.182980963045914</v>
      </c>
      <c r="AI81" s="4">
        <f>$B81+'Rail Costs'!O81</f>
        <v>31.402471444568867</v>
      </c>
      <c r="AJ81" s="4">
        <f>$B81+'Rail Costs'!P81</f>
        <v>32.060942889137735</v>
      </c>
      <c r="AK81" s="4" t="e">
        <f>(AVERAGEIFS([1]Spreads!$B$23:$B$1056,[1]Spreads!$Y$23:$Y$1056,BH81,[1]Spreads!$X$23:$X$1056,BI81)*1.03)+('Rail Costs'!X81*100/2204.622)</f>
        <v>#VALUE!</v>
      </c>
      <c r="AM81" s="4">
        <f>'Soybean Oil'!$L81-('Soybean Oil'!AE81*'Feedstock Conversions'!$B$17)-'Rail Costs'!Q81</f>
        <v>112.97182475871011</v>
      </c>
      <c r="AN81" s="4">
        <f>'Soybean Oil'!$L81-('Soybean Oil'!AF81*'Feedstock Conversions'!$B$17)-'Rail Costs'!R81</f>
        <v>105.15013493384042</v>
      </c>
      <c r="AO81" s="4">
        <f>'Soybean Oil'!$L81-('Soybean Oil'!AG81*'Feedstock Conversions'!$B$17)-'Rail Costs'!S81</f>
        <v>97.088886951187916</v>
      </c>
      <c r="AP81" s="4">
        <f>'Soybean Oil'!$L81-('Soybean Oil'!AH81*'Feedstock Conversions'!$B$17)-'Rail Costs'!T81</f>
        <v>118.08737403031847</v>
      </c>
      <c r="AQ81" s="4">
        <f>'Soybean Oil'!$L81-('Soybean Oil'!AI81*'Feedstock Conversions'!$B$17)-'Rail Costs'!U81</f>
        <v>116.58856267656645</v>
      </c>
      <c r="AR81" s="4">
        <f>'Soybean Oil'!$L81-('Soybean Oil'!AJ81*'Feedstock Conversions'!$B$17)-'Rail Costs'!V81</f>
        <v>110.79460583526239</v>
      </c>
      <c r="AS81" s="4" t="e">
        <f>'Soybean Oil'!$L81-('Soybean Oil'!AK81*'Feedstock Conversions'!$B$17)-'Rail Costs'!Y81</f>
        <v>#VALUE!</v>
      </c>
      <c r="AU81" s="4">
        <f>$T81-(AE81*'Feedstock Conversions'!$B$5)-'Rail Costs'!Q81</f>
        <v>184.99400623204349</v>
      </c>
      <c r="AV81" s="4">
        <f>$T81-(AF81*'Feedstock Conversions'!$B$5)-'Rail Costs'!R81</f>
        <v>177.17231640717378</v>
      </c>
      <c r="AW81" s="4">
        <f>$T81-(AG81*'Feedstock Conversions'!$B$5)-'Rail Costs'!S81</f>
        <v>169.11106842452131</v>
      </c>
      <c r="AX81" s="4">
        <f>$T81-(AH81*'Feedstock Conversions'!$B$5)-'Rail Costs'!T81</f>
        <v>190.10955550365185</v>
      </c>
      <c r="AY81" s="4">
        <f>$T81-(AI81*'Feedstock Conversions'!$B$5)-'Rail Costs'!U81</f>
        <v>188.61074414989983</v>
      </c>
      <c r="AZ81" s="4">
        <f>$T81-(AJ81*'Feedstock Conversions'!$B$5)-'Rail Costs'!V81</f>
        <v>182.81678730859576</v>
      </c>
      <c r="BA81" s="4" t="e">
        <f>$T81-(AK81*'Feedstock Conversions'!$B$5)-'Rail Costs'!Y81</f>
        <v>#VALUE!</v>
      </c>
      <c r="BH81">
        <f t="shared" si="10"/>
        <v>28</v>
      </c>
      <c r="BI81">
        <f t="shared" si="11"/>
        <v>2020</v>
      </c>
      <c r="BJ81">
        <f t="shared" si="12"/>
        <v>7</v>
      </c>
      <c r="BM81" s="4">
        <f>'Fuel Values'!G81-(E81)</f>
        <v>39.596427771556591</v>
      </c>
      <c r="BN81" s="4">
        <f>'Fuel Values'!H81-($AJ81*'Feedstock Conversions'!$B$5)</f>
        <v>35.042928331466982</v>
      </c>
      <c r="BO81" s="4">
        <f>'Fuel Values'!I81-($AI81*'Feedstock Conversions'!$B$17)</f>
        <v>50.081464165733507</v>
      </c>
      <c r="BP81" s="4">
        <f>'Fuel Values'!J81-($AH81*'Feedstock Conversions'!$B$17)</f>
        <v>49.627642777155643</v>
      </c>
      <c r="BQ81" s="4">
        <f>'Fuel Values'!K81-($AF81*'Feedstock Conversions'!$B$17)</f>
        <v>27.858213885778241</v>
      </c>
      <c r="BR81" s="4">
        <f>'Fuel Values'!L81-($AG81*'Feedstock Conversions'!$B$17)</f>
        <v>44.727320828667416</v>
      </c>
      <c r="BS81" s="4">
        <f t="shared" si="13"/>
        <v>41.914963605823061</v>
      </c>
    </row>
    <row r="82" spans="1:74" x14ac:dyDescent="0.2">
      <c r="A82" s="11">
        <v>44029</v>
      </c>
      <c r="B82" s="18">
        <v>31.393999999999998</v>
      </c>
      <c r="C82" s="18">
        <f>B82+'Rail Costs'!B82</f>
        <v>35.783809630459125</v>
      </c>
      <c r="E82" s="18">
        <f>C82*'Feedstock Conversions'!B$17</f>
        <v>268.37857222844343</v>
      </c>
      <c r="F82" s="18">
        <f>C82*'Feedstock Conversions'!B$5</f>
        <v>268.37857222844343</v>
      </c>
      <c r="H82" s="18">
        <f>'Fuel Values'!B82-'Soybean Oil'!I82-'Soybean Oil'!J82-'Soybean Oil'!K82</f>
        <v>71.935262662052622</v>
      </c>
      <c r="I82" s="18">
        <f>('LCFS Values'!$E$3-'Soybean Oil'!$AA$4)/1000000*'LCFS Values'!B82*'LCFS Values'!$G$2*100</f>
        <v>96.414737337947372</v>
      </c>
      <c r="J82" s="4">
        <f>'RIN Values'!C82</f>
        <v>88.35</v>
      </c>
      <c r="K82" s="4">
        <f>'Fixed Credits Value'!B82</f>
        <v>100</v>
      </c>
      <c r="L82" s="4">
        <f t="shared" si="14"/>
        <v>356.7</v>
      </c>
      <c r="M82" s="4">
        <f>L82/'Feedstock Conversions'!B$17</f>
        <v>47.559999999999995</v>
      </c>
      <c r="O82" s="4">
        <f>'Fuel Values'!C82*100</f>
        <v>123.72000000000001</v>
      </c>
      <c r="P82" s="18">
        <f>('LCFS Values'!$E$3-'Soybean Oil'!$AB$4)/1000000*'LCFS Values'!B82*'LCFS Values'!$G$2*100</f>
        <v>84.60635455066668</v>
      </c>
      <c r="Q82" s="4">
        <f>'RIN Values'!D82</f>
        <v>100.13</v>
      </c>
      <c r="R82" s="4">
        <f>'Fixed Credits Value'!B82</f>
        <v>100</v>
      </c>
      <c r="S82" s="4">
        <f>'Fixed Credits Value'!C82</f>
        <v>16</v>
      </c>
      <c r="T82" s="4">
        <f t="shared" si="7"/>
        <v>424.45635455066667</v>
      </c>
      <c r="U82" s="4">
        <f t="shared" si="6"/>
        <v>56.594180606755558</v>
      </c>
      <c r="W82" s="4">
        <f t="shared" si="9"/>
        <v>88.321427771556557</v>
      </c>
      <c r="X82" s="4">
        <f t="shared" si="8"/>
        <v>156.07778232222324</v>
      </c>
      <c r="AA82" s="23"/>
      <c r="AB82" s="23"/>
      <c r="AD82" s="11">
        <v>44029</v>
      </c>
      <c r="AE82" s="4">
        <f>B82+'Rail Costs'!K82</f>
        <v>32.49145240761478</v>
      </c>
      <c r="AF82" s="4">
        <f>$B82+'Rail Costs'!L82</f>
        <v>33.588904815229562</v>
      </c>
      <c r="AG82" s="4">
        <f>$B82+'Rail Costs'!M82</f>
        <v>34.686357222844343</v>
      </c>
      <c r="AH82" s="4">
        <f>$B82+'Rail Costs'!N82</f>
        <v>31.832980963045912</v>
      </c>
      <c r="AI82" s="4">
        <f>$B82+'Rail Costs'!O82</f>
        <v>32.052471444568866</v>
      </c>
      <c r="AJ82" s="4">
        <f>$B82+'Rail Costs'!P82</f>
        <v>32.710942889137733</v>
      </c>
      <c r="AK82" s="4" t="e">
        <f>(AVERAGEIFS([1]Spreads!$B$23:$B$1056,[1]Spreads!$Y$23:$Y$1056,BH82,[1]Spreads!$X$23:$X$1056,BI82)*1.03)+('Rail Costs'!X82*100/2204.622)</f>
        <v>#VALUE!</v>
      </c>
      <c r="AM82" s="4">
        <f>'Soybean Oil'!$L82-('Soybean Oil'!AE82*'Feedstock Conversions'!$B$17)-'Rail Costs'!Q82</f>
        <v>109.2968247587101</v>
      </c>
      <c r="AN82" s="4">
        <f>'Soybean Oil'!$L82-('Soybean Oil'!AF82*'Feedstock Conversions'!$B$17)-'Rail Costs'!R82</f>
        <v>101.47513493384044</v>
      </c>
      <c r="AO82" s="4">
        <f>'Soybean Oil'!$L82-('Soybean Oil'!AG82*'Feedstock Conversions'!$B$17)-'Rail Costs'!S82</f>
        <v>93.413886951187905</v>
      </c>
      <c r="AP82" s="4">
        <f>'Soybean Oil'!$L82-('Soybean Oil'!AH82*'Feedstock Conversions'!$B$17)-'Rail Costs'!T82</f>
        <v>114.41237403031846</v>
      </c>
      <c r="AQ82" s="4">
        <f>'Soybean Oil'!$L82-('Soybean Oil'!AI82*'Feedstock Conversions'!$B$17)-'Rail Costs'!U82</f>
        <v>112.91356267656647</v>
      </c>
      <c r="AR82" s="4">
        <f>'Soybean Oil'!$L82-('Soybean Oil'!AJ82*'Feedstock Conversions'!$B$17)-'Rail Costs'!V82</f>
        <v>107.1196058352624</v>
      </c>
      <c r="AS82" s="4" t="e">
        <f>'Soybean Oil'!$L82-('Soybean Oil'!AK82*'Feedstock Conversions'!$B$17)-'Rail Costs'!Y82</f>
        <v>#VALUE!</v>
      </c>
      <c r="AU82" s="4">
        <f>$T82-(AE82*'Feedstock Conversions'!$B$5)-'Rail Costs'!Q82</f>
        <v>177.05317930937679</v>
      </c>
      <c r="AV82" s="4">
        <f>$T82-(AF82*'Feedstock Conversions'!$B$5)-'Rail Costs'!R82</f>
        <v>169.23148948450711</v>
      </c>
      <c r="AW82" s="4">
        <f>$T82-(AG82*'Feedstock Conversions'!$B$5)-'Rail Costs'!S82</f>
        <v>161.1702415018546</v>
      </c>
      <c r="AX82" s="4">
        <f>$T82-(AH82*'Feedstock Conversions'!$B$5)-'Rail Costs'!T82</f>
        <v>182.16872858098515</v>
      </c>
      <c r="AY82" s="4">
        <f>$T82-(AI82*'Feedstock Conversions'!$B$5)-'Rail Costs'!U82</f>
        <v>180.66991722723316</v>
      </c>
      <c r="AZ82" s="4">
        <f>$T82-(AJ82*'Feedstock Conversions'!$B$5)-'Rail Costs'!V82</f>
        <v>174.87596038592909</v>
      </c>
      <c r="BA82" s="4" t="e">
        <f>$T82-(AK82*'Feedstock Conversions'!$B$5)-'Rail Costs'!Y82</f>
        <v>#VALUE!</v>
      </c>
      <c r="BH82">
        <f t="shared" si="10"/>
        <v>29</v>
      </c>
      <c r="BI82">
        <f t="shared" si="11"/>
        <v>2020</v>
      </c>
      <c r="BJ82">
        <f t="shared" si="12"/>
        <v>7</v>
      </c>
      <c r="BM82" s="4">
        <f>'Fuel Values'!G82-(E82)</f>
        <v>38.021427771556546</v>
      </c>
      <c r="BN82" s="4">
        <f>'Fuel Values'!H82-($AJ82*'Feedstock Conversions'!$B$5)</f>
        <v>37.567928331466987</v>
      </c>
      <c r="BO82" s="4">
        <f>'Fuel Values'!I82-($AI82*'Feedstock Conversions'!$B$17)</f>
        <v>48.406464165733524</v>
      </c>
      <c r="BP82" s="4">
        <f>'Fuel Values'!J82-($AH82*'Feedstock Conversions'!$B$17)</f>
        <v>47.352642777155665</v>
      </c>
      <c r="BQ82" s="4">
        <f>'Fuel Values'!K82-($AF82*'Feedstock Conversions'!$B$17)</f>
        <v>26.383213885778304</v>
      </c>
      <c r="BR82" s="4">
        <f>'Fuel Values'!L82-($AG82*'Feedstock Conversions'!$B$17)</f>
        <v>43.652320828667428</v>
      </c>
      <c r="BS82" s="4">
        <f t="shared" si="13"/>
        <v>39.914963605823033</v>
      </c>
    </row>
    <row r="83" spans="1:74" x14ac:dyDescent="0.2">
      <c r="A83" s="11">
        <v>44036</v>
      </c>
      <c r="B83" s="18">
        <v>32.804000000000002</v>
      </c>
      <c r="C83" s="18">
        <f>B83+'Rail Costs'!B83</f>
        <v>37.193809630459128</v>
      </c>
      <c r="E83" s="18">
        <f>C83*'Feedstock Conversions'!B$17</f>
        <v>278.95357222844348</v>
      </c>
      <c r="F83" s="18">
        <f>C83*'Feedstock Conversions'!B$5</f>
        <v>278.95357222844348</v>
      </c>
      <c r="H83" s="18">
        <f>'Fuel Values'!B83-'Soybean Oil'!I83-'Soybean Oil'!J83-'Soybean Oil'!K83</f>
        <v>70.485262662052634</v>
      </c>
      <c r="I83" s="18">
        <f>('LCFS Values'!$E$3-'Soybean Oil'!$AA$4)/1000000*'LCFS Values'!B83*'LCFS Values'!$G$2*100</f>
        <v>96.414737337947372</v>
      </c>
      <c r="J83" s="4">
        <f>'RIN Values'!C83</f>
        <v>90.6</v>
      </c>
      <c r="K83" s="4">
        <f>'Fixed Credits Value'!B83</f>
        <v>100</v>
      </c>
      <c r="L83" s="4">
        <f t="shared" si="14"/>
        <v>357.5</v>
      </c>
      <c r="M83" s="4">
        <f>L83/'Feedstock Conversions'!B$17</f>
        <v>47.666666666666664</v>
      </c>
      <c r="O83" s="4">
        <f>'Fuel Values'!C83*100</f>
        <v>126.93</v>
      </c>
      <c r="P83" s="18">
        <f>('LCFS Values'!$E$3-'Soybean Oil'!$AB$4)/1000000*'LCFS Values'!B83*'LCFS Values'!$G$2*100</f>
        <v>84.60635455066668</v>
      </c>
      <c r="Q83" s="4">
        <f>'RIN Values'!D83</f>
        <v>102.67999999999999</v>
      </c>
      <c r="R83" s="4">
        <f>'Fixed Credits Value'!B83</f>
        <v>100</v>
      </c>
      <c r="S83" s="4">
        <f>'Fixed Credits Value'!C83</f>
        <v>16</v>
      </c>
      <c r="T83" s="4">
        <f t="shared" si="7"/>
        <v>430.21635455066667</v>
      </c>
      <c r="U83" s="4">
        <f t="shared" si="6"/>
        <v>57.362180606755558</v>
      </c>
      <c r="W83" s="4">
        <f t="shared" si="9"/>
        <v>78.546427771556523</v>
      </c>
      <c r="X83" s="4">
        <f t="shared" si="8"/>
        <v>151.26278232222319</v>
      </c>
      <c r="AA83" s="23"/>
      <c r="AB83" s="23"/>
      <c r="AD83" s="11">
        <v>44036</v>
      </c>
      <c r="AE83" s="4">
        <f>B83+'Rail Costs'!K83</f>
        <v>33.901452407614784</v>
      </c>
      <c r="AF83" s="4">
        <f>$B83+'Rail Costs'!L83</f>
        <v>34.998904815229565</v>
      </c>
      <c r="AG83" s="4">
        <f>$B83+'Rail Costs'!M83</f>
        <v>36.096357222844347</v>
      </c>
      <c r="AH83" s="4">
        <f>$B83+'Rail Costs'!N83</f>
        <v>33.242980963045916</v>
      </c>
      <c r="AI83" s="4">
        <f>$B83+'Rail Costs'!O83</f>
        <v>33.46247144456887</v>
      </c>
      <c r="AJ83" s="4">
        <f>$B83+'Rail Costs'!P83</f>
        <v>34.120942889137737</v>
      </c>
      <c r="AK83" s="4" t="e">
        <f>(AVERAGEIFS([1]Spreads!$B$23:$B$1056,[1]Spreads!$Y$23:$Y$1056,BH83,[1]Spreads!$X$23:$X$1056,BI83)*1.03)+('Rail Costs'!X83*100/2204.622)</f>
        <v>#VALUE!</v>
      </c>
      <c r="AM83" s="4">
        <f>'Soybean Oil'!$L83-('Soybean Oil'!AE83*'Feedstock Conversions'!$B$17)-'Rail Costs'!Q83</f>
        <v>99.521824758710096</v>
      </c>
      <c r="AN83" s="4">
        <f>'Soybean Oil'!$L83-('Soybean Oil'!AF83*'Feedstock Conversions'!$B$17)-'Rail Costs'!R83</f>
        <v>91.700134933840431</v>
      </c>
      <c r="AO83" s="4">
        <f>'Soybean Oil'!$L83-('Soybean Oil'!AG83*'Feedstock Conversions'!$B$17)-'Rail Costs'!S83</f>
        <v>83.638886951187871</v>
      </c>
      <c r="AP83" s="4">
        <f>'Soybean Oil'!$L83-('Soybean Oil'!AH83*'Feedstock Conversions'!$B$17)-'Rail Costs'!T83</f>
        <v>104.63737403031845</v>
      </c>
      <c r="AQ83" s="4">
        <f>'Soybean Oil'!$L83-('Soybean Oil'!AI83*'Feedstock Conversions'!$B$17)-'Rail Costs'!U83</f>
        <v>103.13856267656644</v>
      </c>
      <c r="AR83" s="4">
        <f>'Soybean Oil'!$L83-('Soybean Oil'!AJ83*'Feedstock Conversions'!$B$17)-'Rail Costs'!V83</f>
        <v>97.344605835262371</v>
      </c>
      <c r="AS83" s="4" t="e">
        <f>'Soybean Oil'!$L83-('Soybean Oil'!AK83*'Feedstock Conversions'!$B$17)-'Rail Costs'!Y83</f>
        <v>#VALUE!</v>
      </c>
      <c r="AU83" s="4">
        <f>$T83-(AE83*'Feedstock Conversions'!$B$5)-'Rail Costs'!Q83</f>
        <v>172.23817930937676</v>
      </c>
      <c r="AV83" s="4">
        <f>$T83-(AF83*'Feedstock Conversions'!$B$5)-'Rail Costs'!R83</f>
        <v>164.41648948450708</v>
      </c>
      <c r="AW83" s="4">
        <f>$T83-(AG83*'Feedstock Conversions'!$B$5)-'Rail Costs'!S83</f>
        <v>156.35524150185455</v>
      </c>
      <c r="AX83" s="4">
        <f>$T83-(AH83*'Feedstock Conversions'!$B$5)-'Rail Costs'!T83</f>
        <v>177.35372858098512</v>
      </c>
      <c r="AY83" s="4">
        <f>$T83-(AI83*'Feedstock Conversions'!$B$5)-'Rail Costs'!U83</f>
        <v>175.8549172272331</v>
      </c>
      <c r="AZ83" s="4">
        <f>$T83-(AJ83*'Feedstock Conversions'!$B$5)-'Rail Costs'!V83</f>
        <v>170.06096038592904</v>
      </c>
      <c r="BA83" s="4" t="e">
        <f>$T83-(AK83*'Feedstock Conversions'!$B$5)-'Rail Costs'!Y83</f>
        <v>#VALUE!</v>
      </c>
      <c r="BH83">
        <f t="shared" si="10"/>
        <v>30</v>
      </c>
      <c r="BI83">
        <f t="shared" si="11"/>
        <v>2020</v>
      </c>
      <c r="BJ83">
        <f t="shared" si="12"/>
        <v>7</v>
      </c>
      <c r="BM83" s="4">
        <f>'Fuel Values'!G83-(E83)</f>
        <v>31.046427771556523</v>
      </c>
      <c r="BN83" s="4">
        <f>'Fuel Values'!H83-($AJ83*'Feedstock Conversions'!$B$5)</f>
        <v>32.392928331466976</v>
      </c>
      <c r="BO83" s="4">
        <f>'Fuel Values'!I83-($AI83*'Feedstock Conversions'!$B$17)</f>
        <v>42.331464165733479</v>
      </c>
      <c r="BP83" s="4">
        <f>'Fuel Values'!J83-($AH83*'Feedstock Conversions'!$B$17)</f>
        <v>40.177642777155626</v>
      </c>
      <c r="BQ83" s="4">
        <f>'Fuel Values'!K83-($AF83*'Feedstock Conversions'!$B$17)</f>
        <v>20.008213885778275</v>
      </c>
      <c r="BR83" s="4">
        <f>'Fuel Values'!L83-($AG83*'Feedstock Conversions'!$B$17)</f>
        <v>37.277320828667371</v>
      </c>
      <c r="BS83" s="4">
        <f t="shared" si="13"/>
        <v>36.214963605823044</v>
      </c>
    </row>
    <row r="84" spans="1:74" x14ac:dyDescent="0.2">
      <c r="A84" s="11">
        <v>44043</v>
      </c>
      <c r="B84" s="18">
        <v>32.835999999999999</v>
      </c>
      <c r="C84" s="18">
        <f>B84+'Rail Costs'!B84</f>
        <v>37.225809630459125</v>
      </c>
      <c r="E84" s="18">
        <f>C84*'Feedstock Conversions'!B$17</f>
        <v>279.19357222844343</v>
      </c>
      <c r="F84" s="18">
        <f>C84*'Feedstock Conversions'!B$5</f>
        <v>279.19357222844343</v>
      </c>
      <c r="H84" s="18">
        <f>'Fuel Values'!B84-'Soybean Oil'!I84-'Soybean Oil'!J84-'Soybean Oil'!K84</f>
        <v>64.911682511263166</v>
      </c>
      <c r="I84" s="18">
        <f>('LCFS Values'!$E$3-'Soybean Oil'!$AA$4)/1000000*'LCFS Values'!B84*'LCFS Values'!$G$2*100</f>
        <v>99.138317488736845</v>
      </c>
      <c r="J84" s="4">
        <f>'RIN Values'!C84</f>
        <v>93.449999999999989</v>
      </c>
      <c r="K84" s="4">
        <f>'Fixed Credits Value'!B84</f>
        <v>100</v>
      </c>
      <c r="L84" s="4">
        <f t="shared" si="14"/>
        <v>357.5</v>
      </c>
      <c r="M84" s="4">
        <f>L84/'Feedstock Conversions'!B$17</f>
        <v>47.666666666666664</v>
      </c>
      <c r="O84" s="4">
        <f>'Fuel Values'!C84*100</f>
        <v>124.57000000000001</v>
      </c>
      <c r="P84" s="18">
        <f>('LCFS Values'!$E$3-'Soybean Oil'!$AB$4)/1000000*'LCFS Values'!B84*'LCFS Values'!$G$2*100</f>
        <v>86.99636456622224</v>
      </c>
      <c r="Q84" s="4">
        <f>'RIN Values'!D84</f>
        <v>105.91</v>
      </c>
      <c r="R84" s="4">
        <f>'Fixed Credits Value'!B84</f>
        <v>100</v>
      </c>
      <c r="S84" s="4">
        <f>'Fixed Credits Value'!C84</f>
        <v>16</v>
      </c>
      <c r="T84" s="4">
        <f t="shared" si="7"/>
        <v>433.47636456622229</v>
      </c>
      <c r="U84" s="4">
        <f t="shared" si="6"/>
        <v>57.796848608829642</v>
      </c>
      <c r="W84" s="4">
        <f t="shared" si="9"/>
        <v>78.306427771556571</v>
      </c>
      <c r="X84" s="4">
        <f t="shared" si="8"/>
        <v>154.28279233777886</v>
      </c>
      <c r="AA84" s="23"/>
      <c r="AB84" s="23"/>
      <c r="AD84" s="11">
        <v>44043</v>
      </c>
      <c r="AE84" s="4">
        <f>B84+'Rail Costs'!K84</f>
        <v>33.93345240761478</v>
      </c>
      <c r="AF84" s="4">
        <f>$B84+'Rail Costs'!L84</f>
        <v>35.030904815229562</v>
      </c>
      <c r="AG84" s="4">
        <f>$B84+'Rail Costs'!M84</f>
        <v>36.128357222844343</v>
      </c>
      <c r="AH84" s="4">
        <f>$B84+'Rail Costs'!N84</f>
        <v>33.274980963045913</v>
      </c>
      <c r="AI84" s="4">
        <f>$B84+'Rail Costs'!O84</f>
        <v>33.494471444568866</v>
      </c>
      <c r="AJ84" s="4">
        <f>$B84+'Rail Costs'!P84</f>
        <v>34.152942889137734</v>
      </c>
      <c r="AK84" s="4" t="e">
        <f>(AVERAGEIFS([1]Spreads!$B$23:$B$1056,[1]Spreads!$Y$23:$Y$1056,BH84,[1]Spreads!$X$23:$X$1056,BI84)*1.03)+('Rail Costs'!X84*100/2204.622)</f>
        <v>#VALUE!</v>
      </c>
      <c r="AM84" s="4">
        <f>'Soybean Oil'!$L84-('Soybean Oil'!AE84*'Feedstock Conversions'!$B$17)-'Rail Costs'!Q84</f>
        <v>99.281824758710115</v>
      </c>
      <c r="AN84" s="4">
        <f>'Soybean Oil'!$L84-('Soybean Oil'!AF84*'Feedstock Conversions'!$B$17)-'Rail Costs'!R84</f>
        <v>91.460134933840422</v>
      </c>
      <c r="AO84" s="4">
        <f>'Soybean Oil'!$L84-('Soybean Oil'!AG84*'Feedstock Conversions'!$B$17)-'Rail Costs'!S84</f>
        <v>83.398886951187919</v>
      </c>
      <c r="AP84" s="4">
        <f>'Soybean Oil'!$L84-('Soybean Oil'!AH84*'Feedstock Conversions'!$B$17)-'Rail Costs'!T84</f>
        <v>104.39737403031847</v>
      </c>
      <c r="AQ84" s="4">
        <f>'Soybean Oil'!$L84-('Soybean Oil'!AI84*'Feedstock Conversions'!$B$17)-'Rail Costs'!U84</f>
        <v>102.89856267656648</v>
      </c>
      <c r="AR84" s="4">
        <f>'Soybean Oil'!$L84-('Soybean Oil'!AJ84*'Feedstock Conversions'!$B$17)-'Rail Costs'!V84</f>
        <v>97.104605835262419</v>
      </c>
      <c r="AS84" s="4" t="e">
        <f>'Soybean Oil'!$L84-('Soybean Oil'!AK84*'Feedstock Conversions'!$B$17)-'Rail Costs'!Y84</f>
        <v>#VALUE!</v>
      </c>
      <c r="AU84" s="4">
        <f>$T84-(AE84*'Feedstock Conversions'!$B$5)-'Rail Costs'!Q84</f>
        <v>175.2581893249324</v>
      </c>
      <c r="AV84" s="4">
        <f>$T84-(AF84*'Feedstock Conversions'!$B$5)-'Rail Costs'!R84</f>
        <v>167.43649950006269</v>
      </c>
      <c r="AW84" s="4">
        <f>$T84-(AG84*'Feedstock Conversions'!$B$5)-'Rail Costs'!S84</f>
        <v>159.37525151741022</v>
      </c>
      <c r="AX84" s="4">
        <f>$T84-(AH84*'Feedstock Conversions'!$B$5)-'Rail Costs'!T84</f>
        <v>180.37373859654076</v>
      </c>
      <c r="AY84" s="4">
        <f>$T84-(AI84*'Feedstock Conversions'!$B$5)-'Rail Costs'!U84</f>
        <v>178.87492724278877</v>
      </c>
      <c r="AZ84" s="4">
        <f>$T84-(AJ84*'Feedstock Conversions'!$B$5)-'Rail Costs'!V84</f>
        <v>173.08097040148471</v>
      </c>
      <c r="BA84" s="4" t="e">
        <f>$T84-(AK84*'Feedstock Conversions'!$B$5)-'Rail Costs'!Y84</f>
        <v>#VALUE!</v>
      </c>
      <c r="BH84">
        <f t="shared" si="10"/>
        <v>31</v>
      </c>
      <c r="BI84">
        <f t="shared" si="11"/>
        <v>2020</v>
      </c>
      <c r="BJ84">
        <f t="shared" si="12"/>
        <v>7</v>
      </c>
      <c r="BM84" s="4">
        <f>'Fuel Values'!G84-(E84)</f>
        <v>32.806427771556571</v>
      </c>
      <c r="BN84" s="4">
        <f>'Fuel Values'!H84-($AJ84*'Feedstock Conversions'!$B$5)</f>
        <v>33.352928331467012</v>
      </c>
      <c r="BO84" s="4">
        <f>'Fuel Values'!I84-($AI84*'Feedstock Conversions'!$B$17)</f>
        <v>44.291464165733515</v>
      </c>
      <c r="BP84" s="4">
        <f>'Fuel Values'!J84-($AH84*'Feedstock Conversions'!$B$17)</f>
        <v>41.937642777155645</v>
      </c>
      <c r="BQ84" s="4">
        <f>'Fuel Values'!K84-($AF84*'Feedstock Conversions'!$B$17)</f>
        <v>21.768213885778266</v>
      </c>
      <c r="BR84" s="4">
        <f>'Fuel Values'!L84-($AG84*'Feedstock Conversions'!$B$17)</f>
        <v>39.037320828667418</v>
      </c>
      <c r="BS84" s="4">
        <f t="shared" si="13"/>
        <v>34.014963605823056</v>
      </c>
    </row>
    <row r="85" spans="1:74" x14ac:dyDescent="0.2">
      <c r="A85" s="11">
        <v>44050</v>
      </c>
      <c r="B85" s="18">
        <v>34.308</v>
      </c>
      <c r="C85" s="18">
        <f>B85+'Rail Costs'!B85</f>
        <v>38.697809630459126</v>
      </c>
      <c r="E85" s="18">
        <f>C85*'Feedstock Conversions'!B$17</f>
        <v>290.23357222844345</v>
      </c>
      <c r="F85" s="18">
        <f>C85*'Feedstock Conversions'!B$5</f>
        <v>290.23357222844345</v>
      </c>
      <c r="H85" s="18">
        <f>'Fuel Values'!B85-'Soybean Oil'!I85-'Soybean Oil'!J85-'Soybean Oil'!K85</f>
        <v>66.291507353684182</v>
      </c>
      <c r="I85" s="18">
        <f>('LCFS Values'!$E$3-'Soybean Oil'!$AA$4)/1000000*'LCFS Values'!B85*'LCFS Values'!$G$2*100</f>
        <v>97.058492646315798</v>
      </c>
      <c r="J85" s="4">
        <f>'RIN Values'!C85</f>
        <v>94.65</v>
      </c>
      <c r="K85" s="4">
        <f>'Fixed Credits Value'!B85</f>
        <v>100</v>
      </c>
      <c r="L85" s="4">
        <f t="shared" si="14"/>
        <v>358</v>
      </c>
      <c r="M85" s="4">
        <f>L85/'Feedstock Conversions'!B$17</f>
        <v>47.733333333333334</v>
      </c>
      <c r="O85" s="4">
        <f>'Fuel Values'!C85*100</f>
        <v>125.64</v>
      </c>
      <c r="P85" s="18">
        <f>('LCFS Values'!$E$3-'Soybean Oil'!$AB$4)/1000000*'LCFS Values'!B85*'LCFS Values'!$G$2*100</f>
        <v>85.171266008888907</v>
      </c>
      <c r="Q85" s="4">
        <f>'RIN Values'!D85</f>
        <v>107.27</v>
      </c>
      <c r="R85" s="4">
        <f>'Fixed Credits Value'!B85</f>
        <v>100</v>
      </c>
      <c r="S85" s="4">
        <f>'Fixed Credits Value'!C85</f>
        <v>16</v>
      </c>
      <c r="T85" s="4">
        <f t="shared" si="7"/>
        <v>434.08126600888892</v>
      </c>
      <c r="U85" s="4">
        <f t="shared" si="6"/>
        <v>57.877502134518522</v>
      </c>
      <c r="W85" s="4">
        <f t="shared" si="9"/>
        <v>67.76642777155655</v>
      </c>
      <c r="X85" s="4">
        <f t="shared" si="8"/>
        <v>143.84769378044547</v>
      </c>
      <c r="AA85" s="23"/>
      <c r="AB85" s="23"/>
      <c r="AD85" s="11">
        <v>44050</v>
      </c>
      <c r="AE85" s="4">
        <f>B85+'Rail Costs'!K85</f>
        <v>35.405452407614781</v>
      </c>
      <c r="AF85" s="4">
        <f>$B85+'Rail Costs'!L85</f>
        <v>36.502904815229563</v>
      </c>
      <c r="AG85" s="4">
        <f>$B85+'Rail Costs'!M85</f>
        <v>37.600357222844345</v>
      </c>
      <c r="AH85" s="4">
        <f>$B85+'Rail Costs'!N85</f>
        <v>34.746980963045914</v>
      </c>
      <c r="AI85" s="4">
        <f>$B85+'Rail Costs'!O85</f>
        <v>34.966471444568867</v>
      </c>
      <c r="AJ85" s="4">
        <f>$B85+'Rail Costs'!P85</f>
        <v>35.624942889137735</v>
      </c>
      <c r="AK85" s="4" t="e">
        <f>(AVERAGEIFS([1]Spreads!$B$23:$B$1056,[1]Spreads!$Y$23:$Y$1056,BH85,[1]Spreads!$X$23:$X$1056,BI85)*1.03)+('Rail Costs'!X85*100/2204.622)</f>
        <v>#VALUE!</v>
      </c>
      <c r="AM85" s="4">
        <f>'Soybean Oil'!$L85-('Soybean Oil'!AE85*'Feedstock Conversions'!$B$17)-'Rail Costs'!Q85</f>
        <v>88.741824758710123</v>
      </c>
      <c r="AN85" s="4">
        <f>'Soybean Oil'!$L85-('Soybean Oil'!AF85*'Feedstock Conversions'!$B$17)-'Rail Costs'!R85</f>
        <v>80.920134933840458</v>
      </c>
      <c r="AO85" s="4">
        <f>'Soybean Oil'!$L85-('Soybean Oil'!AG85*'Feedstock Conversions'!$B$17)-'Rail Costs'!S85</f>
        <v>72.858886951187898</v>
      </c>
      <c r="AP85" s="4">
        <f>'Soybean Oil'!$L85-('Soybean Oil'!AH85*'Feedstock Conversions'!$B$17)-'Rail Costs'!T85</f>
        <v>93.857374030318454</v>
      </c>
      <c r="AQ85" s="4">
        <f>'Soybean Oil'!$L85-('Soybean Oil'!AI85*'Feedstock Conversions'!$B$17)-'Rail Costs'!U85</f>
        <v>92.358562676566493</v>
      </c>
      <c r="AR85" s="4">
        <f>'Soybean Oil'!$L85-('Soybean Oil'!AJ85*'Feedstock Conversions'!$B$17)-'Rail Costs'!V85</f>
        <v>86.564605835262398</v>
      </c>
      <c r="AS85" s="4" t="e">
        <f>'Soybean Oil'!$L85-('Soybean Oil'!AK85*'Feedstock Conversions'!$B$17)-'Rail Costs'!Y85</f>
        <v>#VALUE!</v>
      </c>
      <c r="AU85" s="4">
        <f>$T85-(AE85*'Feedstock Conversions'!$B$5)-'Rail Costs'!Q85</f>
        <v>164.82309076759904</v>
      </c>
      <c r="AV85" s="4">
        <f>$T85-(AF85*'Feedstock Conversions'!$B$5)-'Rail Costs'!R85</f>
        <v>157.00140094272936</v>
      </c>
      <c r="AW85" s="4">
        <f>$T85-(AG85*'Feedstock Conversions'!$B$5)-'Rail Costs'!S85</f>
        <v>148.94015296007683</v>
      </c>
      <c r="AX85" s="4">
        <f>$T85-(AH85*'Feedstock Conversions'!$B$5)-'Rail Costs'!T85</f>
        <v>169.93864003920737</v>
      </c>
      <c r="AY85" s="4">
        <f>$T85-(AI85*'Feedstock Conversions'!$B$5)-'Rail Costs'!U85</f>
        <v>168.43982868545541</v>
      </c>
      <c r="AZ85" s="4">
        <f>$T85-(AJ85*'Feedstock Conversions'!$B$5)-'Rail Costs'!V85</f>
        <v>162.64587184415132</v>
      </c>
      <c r="BA85" s="4" t="e">
        <f>$T85-(AK85*'Feedstock Conversions'!$B$5)-'Rail Costs'!Y85</f>
        <v>#VALUE!</v>
      </c>
      <c r="BH85">
        <f t="shared" si="10"/>
        <v>32</v>
      </c>
      <c r="BI85">
        <f t="shared" si="11"/>
        <v>2020</v>
      </c>
      <c r="BJ85">
        <f t="shared" si="12"/>
        <v>8</v>
      </c>
      <c r="BM85" s="4">
        <f>'Fuel Values'!G85-(E85)</f>
        <v>22.566427771556562</v>
      </c>
      <c r="BN85" s="4">
        <f>'Fuel Values'!H85-($AJ85*'Feedstock Conversions'!$B$5)</f>
        <v>23.212928331466969</v>
      </c>
      <c r="BO85" s="4">
        <f>'Fuel Values'!I85-($AI85*'Feedstock Conversions'!$B$17)</f>
        <v>35.251464165733523</v>
      </c>
      <c r="BP85" s="4">
        <f>'Fuel Values'!J85-($AH85*'Feedstock Conversions'!$B$17)</f>
        <v>32.097642777155613</v>
      </c>
      <c r="BQ85" s="4">
        <f>'Fuel Values'!K85-($AF85*'Feedstock Conversions'!$B$17)</f>
        <v>12.728213885778302</v>
      </c>
      <c r="BR85" s="4">
        <f>'Fuel Values'!L85-($AG85*'Feedstock Conversions'!$B$17)</f>
        <v>29.997320828667398</v>
      </c>
      <c r="BS85" s="4">
        <f t="shared" si="13"/>
        <v>32.514963605823027</v>
      </c>
    </row>
    <row r="86" spans="1:74" x14ac:dyDescent="0.2">
      <c r="A86" s="11">
        <v>44057</v>
      </c>
      <c r="B86" s="18">
        <v>34.61</v>
      </c>
      <c r="C86" s="18">
        <f>B86+'Rail Costs'!B86</f>
        <v>38.999809630459126</v>
      </c>
      <c r="E86" s="18">
        <f>C86*'Feedstock Conversions'!B$17</f>
        <v>292.49857222844344</v>
      </c>
      <c r="F86" s="18">
        <f>C86*'Feedstock Conversions'!B$5</f>
        <v>292.49857222844344</v>
      </c>
      <c r="H86" s="18">
        <f>'Fuel Values'!B86-'Soybean Oil'!I86-'Soybean Oil'!J86-'Soybean Oil'!K86</f>
        <v>71.928057248631575</v>
      </c>
      <c r="I86" s="18">
        <f>('LCFS Values'!$E$3-'Soybean Oil'!$AA$4)/1000000*'LCFS Values'!B86*'LCFS Values'!$G$2*100</f>
        <v>95.67194275136842</v>
      </c>
      <c r="J86" s="4">
        <f>'RIN Values'!C86</f>
        <v>92.4</v>
      </c>
      <c r="K86" s="4">
        <f>'Fixed Credits Value'!B86</f>
        <v>100</v>
      </c>
      <c r="L86" s="4">
        <f t="shared" si="14"/>
        <v>360</v>
      </c>
      <c r="M86" s="4">
        <f>L86/'Feedstock Conversions'!B$17</f>
        <v>48</v>
      </c>
      <c r="O86" s="4">
        <f>'Fuel Values'!C86*100</f>
        <v>124.81</v>
      </c>
      <c r="P86" s="18">
        <f>('LCFS Values'!$E$3-'Soybean Oil'!$AB$4)/1000000*'LCFS Values'!B86*'LCFS Values'!$G$2*100</f>
        <v>83.954533637333356</v>
      </c>
      <c r="Q86" s="4">
        <f>'RIN Values'!D86</f>
        <v>104.72</v>
      </c>
      <c r="R86" s="4">
        <f>'Fixed Credits Value'!B86</f>
        <v>100</v>
      </c>
      <c r="S86" s="4">
        <f>'Fixed Credits Value'!C86</f>
        <v>16</v>
      </c>
      <c r="T86" s="4">
        <f t="shared" si="7"/>
        <v>429.48453363733336</v>
      </c>
      <c r="U86" s="4">
        <f t="shared" si="6"/>
        <v>57.264604484977781</v>
      </c>
      <c r="W86" s="4">
        <f t="shared" si="9"/>
        <v>67.501427771556564</v>
      </c>
      <c r="X86" s="4">
        <f t="shared" si="8"/>
        <v>136.98596140888992</v>
      </c>
      <c r="AA86" s="23"/>
      <c r="AB86" s="23"/>
      <c r="AD86" s="11">
        <v>44057</v>
      </c>
      <c r="AE86" s="4">
        <f>B86+'Rail Costs'!K86</f>
        <v>35.707452407614781</v>
      </c>
      <c r="AF86" s="4">
        <f>$B86+'Rail Costs'!L86</f>
        <v>36.804904815229563</v>
      </c>
      <c r="AG86" s="4">
        <f>$B86+'Rail Costs'!M86</f>
        <v>37.902357222844344</v>
      </c>
      <c r="AH86" s="4">
        <f>$B86+'Rail Costs'!N86</f>
        <v>35.048980963045913</v>
      </c>
      <c r="AI86" s="4">
        <f>$B86+'Rail Costs'!O86</f>
        <v>35.268471444568867</v>
      </c>
      <c r="AJ86" s="4">
        <f>$B86+'Rail Costs'!P86</f>
        <v>35.926942889137734</v>
      </c>
      <c r="AK86" s="4" t="e">
        <f>(AVERAGEIFS([1]Spreads!$B$23:$B$1056,[1]Spreads!$Y$23:$Y$1056,BH86,[1]Spreads!$X$23:$X$1056,BI86)*1.03)+('Rail Costs'!X86*100/2204.622)</f>
        <v>#VALUE!</v>
      </c>
      <c r="AM86" s="4">
        <f>'Soybean Oil'!$L86-('Soybean Oil'!AE86*'Feedstock Conversions'!$B$17)-'Rail Costs'!Q86</f>
        <v>88.476824758710137</v>
      </c>
      <c r="AN86" s="4">
        <f>'Soybean Oil'!$L86-('Soybean Oil'!AF86*'Feedstock Conversions'!$B$17)-'Rail Costs'!R86</f>
        <v>80.655134933840415</v>
      </c>
      <c r="AO86" s="4">
        <f>'Soybean Oil'!$L86-('Soybean Oil'!AG86*'Feedstock Conversions'!$B$17)-'Rail Costs'!S86</f>
        <v>72.593886951187912</v>
      </c>
      <c r="AP86" s="4">
        <f>'Soybean Oil'!$L86-('Soybean Oil'!AH86*'Feedstock Conversions'!$B$17)-'Rail Costs'!T86</f>
        <v>93.592374030318467</v>
      </c>
      <c r="AQ86" s="4">
        <f>'Soybean Oil'!$L86-('Soybean Oil'!AI86*'Feedstock Conversions'!$B$17)-'Rail Costs'!U86</f>
        <v>92.093562676566449</v>
      </c>
      <c r="AR86" s="4">
        <f>'Soybean Oil'!$L86-('Soybean Oil'!AJ86*'Feedstock Conversions'!$B$17)-'Rail Costs'!V86</f>
        <v>86.299605835262412</v>
      </c>
      <c r="AS86" s="4" t="e">
        <f>'Soybean Oil'!$L86-('Soybean Oil'!AK86*'Feedstock Conversions'!$B$17)-'Rail Costs'!Y86</f>
        <v>#VALUE!</v>
      </c>
      <c r="AU86" s="4">
        <f>$T86-(AE86*'Feedstock Conversions'!$B$5)-'Rail Costs'!Q86</f>
        <v>157.96135839604349</v>
      </c>
      <c r="AV86" s="4">
        <f>$T86-(AF86*'Feedstock Conversions'!$B$5)-'Rail Costs'!R86</f>
        <v>150.13966857117376</v>
      </c>
      <c r="AW86" s="4">
        <f>$T86-(AG86*'Feedstock Conversions'!$B$5)-'Rail Costs'!S86</f>
        <v>142.07842058852128</v>
      </c>
      <c r="AX86" s="4">
        <f>$T86-(AH86*'Feedstock Conversions'!$B$5)-'Rail Costs'!T86</f>
        <v>163.07690766765182</v>
      </c>
      <c r="AY86" s="4">
        <f>$T86-(AI86*'Feedstock Conversions'!$B$5)-'Rail Costs'!U86</f>
        <v>161.57809631389981</v>
      </c>
      <c r="AZ86" s="4">
        <f>$T86-(AJ86*'Feedstock Conversions'!$B$5)-'Rail Costs'!V86</f>
        <v>155.78413947259577</v>
      </c>
      <c r="BA86" s="4" t="e">
        <f>$T86-(AK86*'Feedstock Conversions'!$B$5)-'Rail Costs'!Y86</f>
        <v>#VALUE!</v>
      </c>
      <c r="BH86">
        <f t="shared" si="10"/>
        <v>33</v>
      </c>
      <c r="BI86">
        <f t="shared" si="11"/>
        <v>2020</v>
      </c>
      <c r="BJ86">
        <f t="shared" si="12"/>
        <v>8</v>
      </c>
      <c r="BM86" s="4">
        <f>'Fuel Values'!G86-(E86)</f>
        <v>23.501427771556564</v>
      </c>
      <c r="BN86" s="4">
        <f>'Fuel Values'!H86-($AJ86*'Feedstock Conversions'!$B$5)</f>
        <v>24.547928331467006</v>
      </c>
      <c r="BO86" s="4">
        <f>'Fuel Values'!I86-($AI86*'Feedstock Conversions'!$B$17)</f>
        <v>40.98646416573348</v>
      </c>
      <c r="BP86" s="4">
        <f>'Fuel Values'!J86-($AH86*'Feedstock Conversions'!$B$17)</f>
        <v>34.632642777155638</v>
      </c>
      <c r="BQ86" s="4">
        <f>'Fuel Values'!K86-($AF86*'Feedstock Conversions'!$B$17)</f>
        <v>18.463213885778259</v>
      </c>
      <c r="BR86" s="4">
        <f>'Fuel Values'!L86-($AG86*'Feedstock Conversions'!$B$17)</f>
        <v>35.732320828667412</v>
      </c>
      <c r="BS86" s="4">
        <f t="shared" si="13"/>
        <v>26.514963605823084</v>
      </c>
    </row>
    <row r="87" spans="1:74" x14ac:dyDescent="0.2">
      <c r="A87" s="11">
        <v>44064</v>
      </c>
      <c r="B87" s="18">
        <v>35.073999999999998</v>
      </c>
      <c r="C87" s="18">
        <f>B87+'Rail Costs'!B87</f>
        <v>39.463809630459124</v>
      </c>
      <c r="E87" s="18">
        <f>C87*'Feedstock Conversions'!B$17</f>
        <v>295.97857222844345</v>
      </c>
      <c r="F87" s="18">
        <f>C87*'Feedstock Conversions'!B$5</f>
        <v>295.97857222844345</v>
      </c>
      <c r="H87" s="18">
        <f>'Fuel Values'!B87-'Soybean Oil'!I87-'Soybean Oil'!J87-'Soybean Oil'!K87</f>
        <v>71.291048226263115</v>
      </c>
      <c r="I87" s="18">
        <f>('LCFS Values'!$E$3-'Soybean Oil'!$AA$4)/1000000*'LCFS Values'!B87*'LCFS Values'!$G$2*100</f>
        <v>94.433951773736851</v>
      </c>
      <c r="J87" s="4">
        <f>'RIN Values'!C87</f>
        <v>98.475000000000009</v>
      </c>
      <c r="K87" s="4">
        <f>'Fixed Credits Value'!B87</f>
        <v>100</v>
      </c>
      <c r="L87" s="4">
        <f t="shared" si="14"/>
        <v>364.2</v>
      </c>
      <c r="M87" s="4">
        <f>L87/'Feedstock Conversions'!B$17</f>
        <v>48.559999999999995</v>
      </c>
      <c r="O87" s="4">
        <f>'Fuel Values'!C87*100</f>
        <v>125.08999999999999</v>
      </c>
      <c r="P87" s="18">
        <f>('LCFS Values'!$E$3-'Soybean Oil'!$AB$4)/1000000*'LCFS Values'!B87*'LCFS Values'!$G$2*100</f>
        <v>82.868165448444458</v>
      </c>
      <c r="Q87" s="4">
        <f>'RIN Values'!D87</f>
        <v>111.605</v>
      </c>
      <c r="R87" s="4">
        <f>'Fixed Credits Value'!B87</f>
        <v>100</v>
      </c>
      <c r="S87" s="4">
        <f>'Fixed Credits Value'!C87</f>
        <v>16</v>
      </c>
      <c r="T87" s="4">
        <f t="shared" si="7"/>
        <v>435.56316544844447</v>
      </c>
      <c r="U87" s="4">
        <f t="shared" si="6"/>
        <v>58.075088726459263</v>
      </c>
      <c r="W87" s="4">
        <f t="shared" si="9"/>
        <v>68.221427771556534</v>
      </c>
      <c r="X87" s="4">
        <f t="shared" si="8"/>
        <v>139.58459322000101</v>
      </c>
      <c r="AA87" s="23"/>
      <c r="AB87" s="23"/>
      <c r="AD87" s="11">
        <v>44064</v>
      </c>
      <c r="AE87" s="4">
        <f>B87+'Rail Costs'!K87</f>
        <v>36.17145240761478</v>
      </c>
      <c r="AF87" s="4">
        <f>$B87+'Rail Costs'!L87</f>
        <v>37.268904815229561</v>
      </c>
      <c r="AG87" s="4">
        <f>$B87+'Rail Costs'!M87</f>
        <v>38.366357222844343</v>
      </c>
      <c r="AH87" s="4">
        <f>$B87+'Rail Costs'!N87</f>
        <v>35.512980963045912</v>
      </c>
      <c r="AI87" s="4">
        <f>$B87+'Rail Costs'!O87</f>
        <v>35.732471444568866</v>
      </c>
      <c r="AJ87" s="4">
        <f>$B87+'Rail Costs'!P87</f>
        <v>36.390942889137733</v>
      </c>
      <c r="AK87" s="4" t="e">
        <f>(AVERAGEIFS([1]Spreads!$B$23:$B$1056,[1]Spreads!$Y$23:$Y$1056,BH87,[1]Spreads!$X$23:$X$1056,BI87)*1.03)+('Rail Costs'!X87*100/2204.622)</f>
        <v>#VALUE!</v>
      </c>
      <c r="AM87" s="4">
        <f>'Soybean Oil'!$L87-('Soybean Oil'!AE87*'Feedstock Conversions'!$B$17)-'Rail Costs'!Q87</f>
        <v>89.196824758710108</v>
      </c>
      <c r="AN87" s="4">
        <f>'Soybean Oil'!$L87-('Soybean Oil'!AF87*'Feedstock Conversions'!$B$17)-'Rail Costs'!R87</f>
        <v>81.375134933840442</v>
      </c>
      <c r="AO87" s="4">
        <f>'Soybean Oil'!$L87-('Soybean Oil'!AG87*'Feedstock Conversions'!$B$17)-'Rail Costs'!S87</f>
        <v>73.313886951187939</v>
      </c>
      <c r="AP87" s="4">
        <f>'Soybean Oil'!$L87-('Soybean Oil'!AH87*'Feedstock Conversions'!$B$17)-'Rail Costs'!T87</f>
        <v>94.312374030318495</v>
      </c>
      <c r="AQ87" s="4">
        <f>'Soybean Oil'!$L87-('Soybean Oil'!AI87*'Feedstock Conversions'!$B$17)-'Rail Costs'!U87</f>
        <v>92.813562676566477</v>
      </c>
      <c r="AR87" s="4">
        <f>'Soybean Oil'!$L87-('Soybean Oil'!AJ87*'Feedstock Conversions'!$B$17)-'Rail Costs'!V87</f>
        <v>87.019605835262382</v>
      </c>
      <c r="AS87" s="4" t="e">
        <f>'Soybean Oil'!$L87-('Soybean Oil'!AK87*'Feedstock Conversions'!$B$17)-'Rail Costs'!Y87</f>
        <v>#VALUE!</v>
      </c>
      <c r="AU87" s="4">
        <f>$T87-(AE87*'Feedstock Conversions'!$B$5)-'Rail Costs'!Q87</f>
        <v>160.55999020715458</v>
      </c>
      <c r="AV87" s="4">
        <f>$T87-(AF87*'Feedstock Conversions'!$B$5)-'Rail Costs'!R87</f>
        <v>152.7383003822849</v>
      </c>
      <c r="AW87" s="4">
        <f>$T87-(AG87*'Feedstock Conversions'!$B$5)-'Rail Costs'!S87</f>
        <v>144.67705239963243</v>
      </c>
      <c r="AX87" s="4">
        <f>$T87-(AH87*'Feedstock Conversions'!$B$5)-'Rail Costs'!T87</f>
        <v>165.67553947876297</v>
      </c>
      <c r="AY87" s="4">
        <f>$T87-(AI87*'Feedstock Conversions'!$B$5)-'Rail Costs'!U87</f>
        <v>164.17672812501095</v>
      </c>
      <c r="AZ87" s="4">
        <f>$T87-(AJ87*'Feedstock Conversions'!$B$5)-'Rail Costs'!V87</f>
        <v>158.38277128370686</v>
      </c>
      <c r="BA87" s="4" t="e">
        <f>$T87-(AK87*'Feedstock Conversions'!$B$5)-'Rail Costs'!Y87</f>
        <v>#VALUE!</v>
      </c>
      <c r="BH87">
        <f t="shared" si="10"/>
        <v>34</v>
      </c>
      <c r="BI87">
        <f t="shared" si="11"/>
        <v>2020</v>
      </c>
      <c r="BJ87">
        <f t="shared" si="12"/>
        <v>8</v>
      </c>
      <c r="BM87" s="4">
        <f>'Fuel Values'!G87-(E87)</f>
        <v>21.821427771556557</v>
      </c>
      <c r="BN87" s="4">
        <f>'Fuel Values'!H87-($AJ87*'Feedstock Conversions'!$B$5)</f>
        <v>21.067928331466987</v>
      </c>
      <c r="BO87" s="4">
        <f>'Fuel Values'!I87-($AI87*'Feedstock Conversions'!$B$17)</f>
        <v>38.106464165733541</v>
      </c>
      <c r="BP87" s="4">
        <f>'Fuel Values'!J87-($AH87*'Feedstock Conversions'!$B$17)</f>
        <v>32.352642777155665</v>
      </c>
      <c r="BQ87" s="4">
        <f>'Fuel Values'!K87-($AF87*'Feedstock Conversions'!$B$17)</f>
        <v>14.983213885778298</v>
      </c>
      <c r="BR87" s="4">
        <f>'Fuel Values'!L87-($AG87*'Feedstock Conversions'!$B$17)</f>
        <v>34.052320828667462</v>
      </c>
      <c r="BS87" s="4">
        <f t="shared" si="13"/>
        <v>30.114963605822993</v>
      </c>
    </row>
    <row r="88" spans="1:74" x14ac:dyDescent="0.2">
      <c r="A88" s="11">
        <v>44071</v>
      </c>
      <c r="B88" s="18">
        <v>36.265999999999998</v>
      </c>
      <c r="C88" s="18">
        <f>B88+'Rail Costs'!B88</f>
        <v>40.655809630459125</v>
      </c>
      <c r="E88" s="18">
        <f>C88*'Feedstock Conversions'!B$17</f>
        <v>304.91857222844345</v>
      </c>
      <c r="F88" s="18">
        <f>C88*'Feedstock Conversions'!B$5</f>
        <v>304.91857222844345</v>
      </c>
      <c r="H88" s="18">
        <f>'Fuel Values'!B88-'Soybean Oil'!I88-'Soybean Oil'!J88-'Soybean Oil'!K88</f>
        <v>70.56172497821052</v>
      </c>
      <c r="I88" s="18">
        <f>('LCFS Values'!$E$3-'Soybean Oil'!$AA$4)/1000000*'LCFS Values'!B88*'LCFS Values'!$G$2*100</f>
        <v>93.988275021789491</v>
      </c>
      <c r="J88" s="4">
        <f>'RIN Values'!C88</f>
        <v>102.44999999999999</v>
      </c>
      <c r="K88" s="4">
        <f>'Fixed Credits Value'!B88</f>
        <v>100</v>
      </c>
      <c r="L88" s="4">
        <f>H88+I88+J88+K88</f>
        <v>367</v>
      </c>
      <c r="M88" s="4">
        <f>L88/'Feedstock Conversions'!B$17</f>
        <v>48.93333333333333</v>
      </c>
      <c r="O88" s="4">
        <f>'Fuel Values'!C88*100</f>
        <v>124.59</v>
      </c>
      <c r="P88" s="18">
        <f>('LCFS Values'!$E$3-'Soybean Oil'!$AB$4)/1000000*'LCFS Values'!B88*'LCFS Values'!$G$2*100</f>
        <v>82.477072900444469</v>
      </c>
      <c r="Q88" s="4">
        <f>'RIN Values'!D88</f>
        <v>116.10999999999999</v>
      </c>
      <c r="R88" s="4">
        <f>'Fixed Credits Value'!B88</f>
        <v>100</v>
      </c>
      <c r="S88" s="4">
        <f>'Fixed Credits Value'!C88</f>
        <v>16</v>
      </c>
      <c r="T88" s="4">
        <f t="shared" si="7"/>
        <v>439.1770729004445</v>
      </c>
      <c r="U88" s="4">
        <f t="shared" si="6"/>
        <v>58.556943053392601</v>
      </c>
      <c r="W88" s="4">
        <f t="shared" si="9"/>
        <v>62.081427771556548</v>
      </c>
      <c r="X88" s="4">
        <f t="shared" si="8"/>
        <v>134.25850067200105</v>
      </c>
      <c r="AA88" s="23"/>
      <c r="AB88" s="23"/>
      <c r="AD88" s="11">
        <v>44071</v>
      </c>
      <c r="AE88" s="4">
        <f>B88+'Rail Costs'!K88</f>
        <v>37.36345240761478</v>
      </c>
      <c r="AF88" s="4">
        <f>$B88+'Rail Costs'!L88</f>
        <v>38.460904815229561</v>
      </c>
      <c r="AG88" s="4">
        <f>$B88+'Rail Costs'!M88</f>
        <v>39.558357222844343</v>
      </c>
      <c r="AH88" s="4">
        <f>$B88+'Rail Costs'!N88</f>
        <v>36.704980963045912</v>
      </c>
      <c r="AI88" s="4">
        <f>$B88+'Rail Costs'!O88</f>
        <v>36.924471444568866</v>
      </c>
      <c r="AJ88" s="4">
        <f>$B88+'Rail Costs'!P88</f>
        <v>37.582942889137733</v>
      </c>
      <c r="AK88" s="4" t="e">
        <f>(AVERAGEIFS([1]Spreads!$B$23:$B$1056,[1]Spreads!$Y$23:$Y$1056,BH88,[1]Spreads!$X$23:$X$1056,BI88)*1.03)+('Rail Costs'!X88*100/2204.622)</f>
        <v>#VALUE!</v>
      </c>
      <c r="AM88" s="4">
        <f>'Soybean Oil'!$L88-('Soybean Oil'!AE88*'Feedstock Conversions'!$B$17)-'Rail Costs'!Q88</f>
        <v>83.056824758710121</v>
      </c>
      <c r="AN88" s="4">
        <f>'Soybean Oil'!$L88-('Soybean Oil'!AF88*'Feedstock Conversions'!$B$17)-'Rail Costs'!R88</f>
        <v>75.235134933840456</v>
      </c>
      <c r="AO88" s="4">
        <f>'Soybean Oil'!$L88-('Soybean Oil'!AG88*'Feedstock Conversions'!$B$17)-'Rail Costs'!S88</f>
        <v>67.173886951187953</v>
      </c>
      <c r="AP88" s="4">
        <f>'Soybean Oil'!$L88-('Soybean Oil'!AH88*'Feedstock Conversions'!$B$17)-'Rail Costs'!T88</f>
        <v>88.172374030318508</v>
      </c>
      <c r="AQ88" s="4">
        <f>'Soybean Oil'!$L88-('Soybean Oil'!AI88*'Feedstock Conversions'!$B$17)-'Rail Costs'!U88</f>
        <v>86.67356267656649</v>
      </c>
      <c r="AR88" s="4">
        <f>'Soybean Oil'!$L88-('Soybean Oil'!AJ88*'Feedstock Conversions'!$B$17)-'Rail Costs'!V88</f>
        <v>80.879605835262396</v>
      </c>
      <c r="AS88" s="4" t="e">
        <f>'Soybean Oil'!$L88-('Soybean Oil'!AK88*'Feedstock Conversions'!$B$17)-'Rail Costs'!Y88</f>
        <v>#VALUE!</v>
      </c>
      <c r="AU88" s="4">
        <f>$T88-(AE88*'Feedstock Conversions'!$B$5)-'Rail Costs'!Q88</f>
        <v>155.23389765915462</v>
      </c>
      <c r="AV88" s="4">
        <f>$T88-(AF88*'Feedstock Conversions'!$B$5)-'Rail Costs'!R88</f>
        <v>147.41220783428494</v>
      </c>
      <c r="AW88" s="4">
        <f>$T88-(AG88*'Feedstock Conversions'!$B$5)-'Rail Costs'!S88</f>
        <v>139.35095985163247</v>
      </c>
      <c r="AX88" s="4">
        <f>$T88-(AH88*'Feedstock Conversions'!$B$5)-'Rail Costs'!T88</f>
        <v>160.34944693076301</v>
      </c>
      <c r="AY88" s="4">
        <f>$T88-(AI88*'Feedstock Conversions'!$B$5)-'Rail Costs'!U88</f>
        <v>158.85063557701099</v>
      </c>
      <c r="AZ88" s="4">
        <f>$T88-(AJ88*'Feedstock Conversions'!$B$5)-'Rail Costs'!V88</f>
        <v>153.0566787357069</v>
      </c>
      <c r="BA88" s="4" t="e">
        <f>$T88-(AK88*'Feedstock Conversions'!$B$5)-'Rail Costs'!Y88</f>
        <v>#VALUE!</v>
      </c>
      <c r="BH88">
        <f t="shared" si="10"/>
        <v>35</v>
      </c>
      <c r="BI88">
        <f t="shared" si="11"/>
        <v>2020</v>
      </c>
      <c r="BJ88">
        <f t="shared" si="12"/>
        <v>8</v>
      </c>
      <c r="BM88" s="4">
        <f>'Fuel Values'!G88-(E88)</f>
        <v>14.081427771556548</v>
      </c>
      <c r="BN88" s="4">
        <f>'Fuel Values'!H88-($AJ88*'Feedstock Conversions'!$B$5)</f>
        <v>12.12792833146699</v>
      </c>
      <c r="BO88" s="4">
        <f>'Fuel Values'!I88-($AI88*'Feedstock Conversions'!$B$17)</f>
        <v>29.566464165733521</v>
      </c>
      <c r="BP88" s="4">
        <f>'Fuel Values'!J88-($AH88*'Feedstock Conversions'!$B$17)</f>
        <v>24.212642777155679</v>
      </c>
      <c r="BQ88" s="4">
        <f>'Fuel Values'!K88-($AF88*'Feedstock Conversions'!$B$17)</f>
        <v>6.0432138857783002</v>
      </c>
      <c r="BR88" s="4">
        <f>'Fuel Values'!L88-($AG88*'Feedstock Conversions'!$B$17)</f>
        <v>26.312320828667453</v>
      </c>
      <c r="BS88" s="4">
        <f t="shared" si="13"/>
        <v>32.514963605823027</v>
      </c>
    </row>
    <row r="89" spans="1:74" x14ac:dyDescent="0.2">
      <c r="A89" s="11">
        <v>44078</v>
      </c>
      <c r="B89" s="18">
        <v>36.874000000000002</v>
      </c>
      <c r="C89" s="18">
        <f>B89+'Rail Costs'!B89</f>
        <v>41.263809630459129</v>
      </c>
      <c r="E89" s="18">
        <f>C89*'Feedstock Conversions'!B$17</f>
        <v>309.47857222844345</v>
      </c>
      <c r="F89" s="18">
        <f>C89*'Feedstock Conversions'!B$5</f>
        <v>309.47857222844345</v>
      </c>
      <c r="H89" s="18">
        <f>'Fuel Values'!B89-'Soybean Oil'!I89-'Soybean Oil'!J89-'Soybean Oil'!K89</f>
        <v>70.913144827421036</v>
      </c>
      <c r="I89" s="18">
        <f>('LCFS Values'!$E$3-'Soybean Oil'!$AA$4)/1000000*'LCFS Values'!B89*'LCFS Values'!$G$2*100</f>
        <v>96.71185517257895</v>
      </c>
      <c r="J89" s="4">
        <f>'RIN Values'!C89</f>
        <v>108.375</v>
      </c>
      <c r="K89" s="4">
        <f>'Fixed Credits Value'!B89</f>
        <v>100</v>
      </c>
      <c r="L89" s="4">
        <f t="shared" si="14"/>
        <v>376</v>
      </c>
      <c r="M89" s="4">
        <f>L89/'Feedstock Conversions'!B$17</f>
        <v>50.133333333333333</v>
      </c>
      <c r="O89" s="4">
        <f>'Fuel Values'!C89*100</f>
        <v>119.69000000000001</v>
      </c>
      <c r="P89" s="18">
        <f>('LCFS Values'!$E$3-'Soybean Oil'!$AB$4)/1000000*'LCFS Values'!B89*'LCFS Values'!$G$2*100</f>
        <v>84.86708291600003</v>
      </c>
      <c r="Q89" s="4">
        <f>'RIN Values'!D89</f>
        <v>122.825</v>
      </c>
      <c r="R89" s="4">
        <f>'Fixed Credits Value'!B89</f>
        <v>100</v>
      </c>
      <c r="S89" s="4">
        <f>'Fixed Credits Value'!C89</f>
        <v>16</v>
      </c>
      <c r="T89" s="4">
        <f t="shared" si="7"/>
        <v>443.38208291600006</v>
      </c>
      <c r="U89" s="4">
        <f t="shared" si="6"/>
        <v>59.117611055466675</v>
      </c>
      <c r="W89" s="4">
        <f t="shared" si="9"/>
        <v>66.521427771556546</v>
      </c>
      <c r="X89" s="4">
        <f t="shared" si="8"/>
        <v>133.9035106875566</v>
      </c>
      <c r="AA89" s="23"/>
      <c r="AB89" s="23"/>
      <c r="AD89" s="11">
        <v>44078</v>
      </c>
      <c r="AE89" s="4">
        <f>B89+'Rail Costs'!K89</f>
        <v>37.971452407614784</v>
      </c>
      <c r="AF89" s="4">
        <f>$B89+'Rail Costs'!L89</f>
        <v>39.068904815229565</v>
      </c>
      <c r="AG89" s="4">
        <f>$B89+'Rail Costs'!M89</f>
        <v>40.166357222844347</v>
      </c>
      <c r="AH89" s="4">
        <f>$B89+'Rail Costs'!N89</f>
        <v>37.312980963045916</v>
      </c>
      <c r="AI89" s="4">
        <f>$B89+'Rail Costs'!O89</f>
        <v>37.53247144456887</v>
      </c>
      <c r="AJ89" s="4">
        <f>$B89+'Rail Costs'!P89</f>
        <v>38.190942889137737</v>
      </c>
      <c r="AK89" s="4" t="e">
        <f>(AVERAGEIFS([1]Spreads!$B$23:$B$1056,[1]Spreads!$Y$23:$Y$1056,BH89,[1]Spreads!$X$23:$X$1056,BI89)*1.03)+('Rail Costs'!X89*100/2204.622)</f>
        <v>#VALUE!</v>
      </c>
      <c r="AM89" s="4">
        <f>'Soybean Oil'!$L89-('Soybean Oil'!AE89*'Feedstock Conversions'!$B$17)-'Rail Costs'!Q89</f>
        <v>87.496824758710119</v>
      </c>
      <c r="AN89" s="4">
        <f>'Soybean Oil'!$L89-('Soybean Oil'!AF89*'Feedstock Conversions'!$B$17)-'Rail Costs'!R89</f>
        <v>79.675134933840397</v>
      </c>
      <c r="AO89" s="4">
        <f>'Soybean Oil'!$L89-('Soybean Oil'!AG89*'Feedstock Conversions'!$B$17)-'Rail Costs'!S89</f>
        <v>71.613886951187894</v>
      </c>
      <c r="AP89" s="4">
        <f>'Soybean Oil'!$L89-('Soybean Oil'!AH89*'Feedstock Conversions'!$B$17)-'Rail Costs'!T89</f>
        <v>92.612374030318449</v>
      </c>
      <c r="AQ89" s="4">
        <f>'Soybean Oil'!$L89-('Soybean Oil'!AI89*'Feedstock Conversions'!$B$17)-'Rail Costs'!U89</f>
        <v>91.113562676566431</v>
      </c>
      <c r="AR89" s="4">
        <f>'Soybean Oil'!$L89-('Soybean Oil'!AJ89*'Feedstock Conversions'!$B$17)-'Rail Costs'!V89</f>
        <v>85.319605835262394</v>
      </c>
      <c r="AS89" s="4" t="e">
        <f>'Soybean Oil'!$L89-('Soybean Oil'!AK89*'Feedstock Conversions'!$B$17)-'Rail Costs'!Y89</f>
        <v>#VALUE!</v>
      </c>
      <c r="AU89" s="4">
        <f>$T89-(AE89*'Feedstock Conversions'!$B$5)-'Rail Costs'!Q89</f>
        <v>154.87890767471018</v>
      </c>
      <c r="AV89" s="4">
        <f>$T89-(AF89*'Feedstock Conversions'!$B$5)-'Rail Costs'!R89</f>
        <v>147.05721784984044</v>
      </c>
      <c r="AW89" s="4">
        <f>$T89-(AG89*'Feedstock Conversions'!$B$5)-'Rail Costs'!S89</f>
        <v>138.99596986718797</v>
      </c>
      <c r="AX89" s="4">
        <f>$T89-(AH89*'Feedstock Conversions'!$B$5)-'Rail Costs'!T89</f>
        <v>159.99445694631851</v>
      </c>
      <c r="AY89" s="4">
        <f>$T89-(AI89*'Feedstock Conversions'!$B$5)-'Rail Costs'!U89</f>
        <v>158.49564559256649</v>
      </c>
      <c r="AZ89" s="4">
        <f>$T89-(AJ89*'Feedstock Conversions'!$B$5)-'Rail Costs'!V89</f>
        <v>152.70168875126245</v>
      </c>
      <c r="BA89" s="4" t="e">
        <f>$T89-(AK89*'Feedstock Conversions'!$B$5)-'Rail Costs'!Y89</f>
        <v>#VALUE!</v>
      </c>
      <c r="BH89">
        <f t="shared" si="10"/>
        <v>36</v>
      </c>
      <c r="BI89">
        <f t="shared" si="11"/>
        <v>2020</v>
      </c>
      <c r="BJ89">
        <f t="shared" si="12"/>
        <v>9</v>
      </c>
      <c r="BM89" s="4">
        <f>'Fuel Values'!G89-(E89)</f>
        <v>10.721427771556534</v>
      </c>
      <c r="BN89" s="4">
        <f>'Fuel Values'!H89-($AJ89*'Feedstock Conversions'!$B$5)</f>
        <v>16.267928331466976</v>
      </c>
      <c r="BO89" s="4">
        <f>'Fuel Values'!I89-($AI89*'Feedstock Conversions'!$B$17)</f>
        <v>30.70646416573345</v>
      </c>
      <c r="BP89" s="4">
        <f>'Fuel Values'!J89-($AH89*'Feedstock Conversions'!$B$17)</f>
        <v>27.452642777155631</v>
      </c>
      <c r="BQ89" s="4">
        <f>'Fuel Values'!K89-($AF89*'Feedstock Conversions'!$B$17)</f>
        <v>10.483213885778241</v>
      </c>
      <c r="BR89" s="4">
        <f>'Fuel Values'!L89-($AG89*'Feedstock Conversions'!$B$17)</f>
        <v>30.752320828667393</v>
      </c>
      <c r="BS89" s="4">
        <f t="shared" si="13"/>
        <v>35.769106942889152</v>
      </c>
    </row>
    <row r="90" spans="1:74" x14ac:dyDescent="0.2">
      <c r="A90" s="11">
        <v>44085</v>
      </c>
      <c r="B90" s="18">
        <v>36.902500000000003</v>
      </c>
      <c r="C90" s="18">
        <f>B90+'Rail Costs'!B90</f>
        <v>41.29230963045913</v>
      </c>
      <c r="E90" s="18">
        <f>C90*'Feedstock Conversions'!B$17</f>
        <v>309.69232222844346</v>
      </c>
      <c r="F90" s="18">
        <f>C90*'Feedstock Conversions'!B$5</f>
        <v>309.69232222844346</v>
      </c>
      <c r="H90" s="18">
        <f>'Fuel Values'!B90-'Soybean Oil'!I90-'Soybean Oil'!J90-'Soybean Oil'!K90</f>
        <v>67.829417052730264</v>
      </c>
      <c r="I90" s="18">
        <f>('LCFS Values'!$E$3-'Soybean Oil'!$AA$4)/1000000*'LCFS Values'!B90*'LCFS Values'!$G$2*100</f>
        <v>98.38933294726975</v>
      </c>
      <c r="J90" s="4">
        <f>'RIN Values'!C90</f>
        <v>113.53125</v>
      </c>
      <c r="K90" s="4">
        <f>'Fixed Credits Value'!B90</f>
        <v>100</v>
      </c>
      <c r="L90" s="4">
        <f t="shared" si="14"/>
        <v>379.75</v>
      </c>
      <c r="M90" s="4">
        <f>L90/'Feedstock Conversions'!B$17</f>
        <v>50.633333333333333</v>
      </c>
      <c r="O90" s="4">
        <f>'Fuel Values'!C90*100</f>
        <v>109.87</v>
      </c>
      <c r="P90" s="18">
        <f>('LCFS Values'!$E$3-'Soybean Oil'!$AB$4)/1000000*'LCFS Values'!B90*'LCFS Values'!$G$2*100</f>
        <v>86.339111811944463</v>
      </c>
      <c r="Q90" s="4">
        <f>'RIN Values'!D90</f>
        <v>128.66874999999999</v>
      </c>
      <c r="R90" s="4">
        <f>'Fixed Credits Value'!B90</f>
        <v>100</v>
      </c>
      <c r="S90" s="4">
        <f>'Fixed Credits Value'!C90</f>
        <v>16</v>
      </c>
      <c r="T90" s="4">
        <f t="shared" si="7"/>
        <v>440.87786181194446</v>
      </c>
      <c r="U90" s="4">
        <f t="shared" ref="U90:U136" si="15">T90/7.5</f>
        <v>58.783714908259263</v>
      </c>
      <c r="W90" s="4">
        <f t="shared" si="9"/>
        <v>70.057677771556541</v>
      </c>
      <c r="X90" s="4">
        <f t="shared" si="8"/>
        <v>131.185539583501</v>
      </c>
      <c r="AA90" s="23"/>
      <c r="AB90" s="23"/>
      <c r="AD90" s="11">
        <v>44085</v>
      </c>
      <c r="AE90" s="4">
        <f>B90+'Rail Costs'!K90</f>
        <v>37.999952407614785</v>
      </c>
      <c r="AF90" s="4">
        <f>$B90+'Rail Costs'!L90</f>
        <v>39.097404815229567</v>
      </c>
      <c r="AG90" s="4">
        <f>$B90+'Rail Costs'!M90</f>
        <v>40.194857222844348</v>
      </c>
      <c r="AH90" s="4">
        <f>$B90+'Rail Costs'!N90</f>
        <v>37.341480963045917</v>
      </c>
      <c r="AI90" s="4">
        <f>$B90+'Rail Costs'!O90</f>
        <v>37.560971444568871</v>
      </c>
      <c r="AJ90" s="4">
        <f>$B90+'Rail Costs'!P90</f>
        <v>38.219442889137738</v>
      </c>
      <c r="AK90" s="4" t="e">
        <f>(AVERAGEIFS([1]Spreads!$B$23:$B$1056,[1]Spreads!$Y$23:$Y$1056,BH90,[1]Spreads!$X$23:$X$1056,BI90)*1.03)+('Rail Costs'!X90*100/2204.622)</f>
        <v>#VALUE!</v>
      </c>
      <c r="AM90" s="4">
        <f>'Soybean Oil'!$L90-('Soybean Oil'!AE90*'Feedstock Conversions'!$B$17)-'Rail Costs'!Q90</f>
        <v>91.033074758710057</v>
      </c>
      <c r="AN90" s="4">
        <f>'Soybean Oil'!$L90-('Soybean Oil'!AF90*'Feedstock Conversions'!$B$17)-'Rail Costs'!R90</f>
        <v>83.211384933840392</v>
      </c>
      <c r="AO90" s="4">
        <f>'Soybean Oil'!$L90-('Soybean Oil'!AG90*'Feedstock Conversions'!$B$17)-'Rail Costs'!S90</f>
        <v>75.150136951187889</v>
      </c>
      <c r="AP90" s="4">
        <f>'Soybean Oil'!$L90-('Soybean Oil'!AH90*'Feedstock Conversions'!$B$17)-'Rail Costs'!T90</f>
        <v>96.148624030318445</v>
      </c>
      <c r="AQ90" s="4">
        <f>'Soybean Oil'!$L90-('Soybean Oil'!AI90*'Feedstock Conversions'!$B$17)-'Rail Costs'!U90</f>
        <v>94.649812676566427</v>
      </c>
      <c r="AR90" s="4">
        <f>'Soybean Oil'!$L90-('Soybean Oil'!AJ90*'Feedstock Conversions'!$B$17)-'Rail Costs'!V90</f>
        <v>88.855855835262389</v>
      </c>
      <c r="AS90" s="4" t="e">
        <f>'Soybean Oil'!$L90-('Soybean Oil'!AK90*'Feedstock Conversions'!$B$17)-'Rail Costs'!Y90</f>
        <v>#VALUE!</v>
      </c>
      <c r="AU90" s="4">
        <f>$T90-(AE90*'Feedstock Conversions'!$B$5)-'Rail Costs'!Q90</f>
        <v>152.16093657065451</v>
      </c>
      <c r="AV90" s="4">
        <f>$T90-(AF90*'Feedstock Conversions'!$B$5)-'Rail Costs'!R90</f>
        <v>144.33924674578483</v>
      </c>
      <c r="AW90" s="4">
        <f>$T90-(AG90*'Feedstock Conversions'!$B$5)-'Rail Costs'!S90</f>
        <v>136.27799876313236</v>
      </c>
      <c r="AX90" s="4">
        <f>$T90-(AH90*'Feedstock Conversions'!$B$5)-'Rail Costs'!T90</f>
        <v>157.2764858422629</v>
      </c>
      <c r="AY90" s="4">
        <f>$T90-(AI90*'Feedstock Conversions'!$B$5)-'Rail Costs'!U90</f>
        <v>155.77767448851088</v>
      </c>
      <c r="AZ90" s="4">
        <f>$T90-(AJ90*'Feedstock Conversions'!$B$5)-'Rail Costs'!V90</f>
        <v>149.98371764720684</v>
      </c>
      <c r="BA90" s="4" t="e">
        <f>$T90-(AK90*'Feedstock Conversions'!$B$5)-'Rail Costs'!Y90</f>
        <v>#VALUE!</v>
      </c>
      <c r="BH90">
        <f t="shared" si="10"/>
        <v>37</v>
      </c>
      <c r="BI90">
        <f t="shared" si="11"/>
        <v>2020</v>
      </c>
      <c r="BJ90">
        <f t="shared" si="12"/>
        <v>9</v>
      </c>
      <c r="BM90" s="4">
        <f>'Fuel Values'!G90-(E90)</f>
        <v>8.8076777715565413</v>
      </c>
      <c r="BN90" s="4">
        <f>'Fuel Values'!H90-($AJ90*'Feedstock Conversions'!$B$5)</f>
        <v>20.604178331466983</v>
      </c>
      <c r="BO90" s="4">
        <f>'Fuel Values'!I90-($AI90*'Feedstock Conversions'!$B$17)</f>
        <v>31.292714165733457</v>
      </c>
      <c r="BP90" s="4">
        <f>'Fuel Values'!J90-($AH90*'Feedstock Conversions'!$B$17)</f>
        <v>29.938892777155615</v>
      </c>
      <c r="BQ90" s="4">
        <f>'Fuel Values'!K90-($AF90*'Feedstock Conversions'!$B$17)</f>
        <v>15.269463885778237</v>
      </c>
      <c r="BR90" s="4">
        <f>'Fuel Values'!L90-($AG90*'Feedstock Conversions'!$B$17)</f>
        <v>35.038570828667389</v>
      </c>
      <c r="BS90" s="4">
        <f t="shared" si="13"/>
        <v>35.019106942889152</v>
      </c>
    </row>
    <row r="91" spans="1:74" x14ac:dyDescent="0.2">
      <c r="A91" s="11">
        <v>44092</v>
      </c>
      <c r="B91" s="18">
        <v>38.328000000000003</v>
      </c>
      <c r="C91" s="18">
        <f>B91+'Rail Costs'!B91</f>
        <v>42.717809630459129</v>
      </c>
      <c r="E91" s="18">
        <f>C91*'Feedstock Conversions'!B$17</f>
        <v>320.38357222844348</v>
      </c>
      <c r="F91" s="18">
        <f>C91*'Feedstock Conversions'!B$5</f>
        <v>320.38357222844348</v>
      </c>
      <c r="H91" s="18">
        <f>'Fuel Values'!B91-'Soybean Oil'!I91-'Soybean Oil'!J91-'Soybean Oil'!K91</f>
        <v>73.691026992789432</v>
      </c>
      <c r="I91" s="18">
        <f>('LCFS Values'!$E$3-'Soybean Oil'!$AA$4)/1000000*'LCFS Values'!B91*'LCFS Values'!$G$2*100</f>
        <v>97.008973007210543</v>
      </c>
      <c r="J91" s="4">
        <f>'RIN Values'!C91</f>
        <v>120.30000000000001</v>
      </c>
      <c r="K91" s="4">
        <f>'Fixed Credits Value'!B91</f>
        <v>100</v>
      </c>
      <c r="L91" s="4">
        <f t="shared" si="14"/>
        <v>391</v>
      </c>
      <c r="M91" s="4">
        <f>L91/'Feedstock Conversions'!B$17</f>
        <v>52.133333333333333</v>
      </c>
      <c r="O91" s="4">
        <f>'Fuel Values'!C91*100</f>
        <v>113.55999999999999</v>
      </c>
      <c r="P91" s="18">
        <f>('LCFS Values'!$E$3-'Soybean Oil'!$AB$4)/1000000*'LCFS Values'!B91*'LCFS Values'!$G$2*100</f>
        <v>85.127811281333351</v>
      </c>
      <c r="Q91" s="4">
        <f>'RIN Values'!D91</f>
        <v>136.34</v>
      </c>
      <c r="R91" s="4">
        <f>'Fixed Credits Value'!B91</f>
        <v>100</v>
      </c>
      <c r="S91" s="4">
        <f>'Fixed Credits Value'!C91</f>
        <v>16</v>
      </c>
      <c r="T91" s="4">
        <f t="shared" ref="T91:T154" si="16">O91+P91+Q91+R91+S91</f>
        <v>451.02781128133336</v>
      </c>
      <c r="U91" s="4">
        <f t="shared" si="15"/>
        <v>60.13704150417778</v>
      </c>
      <c r="W91" s="4">
        <f t="shared" si="9"/>
        <v>70.616427771556516</v>
      </c>
      <c r="X91" s="4">
        <f t="shared" ref="X91:X154" si="17">T91-F91</f>
        <v>130.64423905288987</v>
      </c>
      <c r="AA91" s="23"/>
      <c r="AB91" s="23"/>
      <c r="AD91" s="11">
        <v>44092</v>
      </c>
      <c r="AE91" s="4">
        <f>B91+'Rail Costs'!K91</f>
        <v>39.425452407614785</v>
      </c>
      <c r="AF91" s="4">
        <f>$B91+'Rail Costs'!L91</f>
        <v>40.522904815229566</v>
      </c>
      <c r="AG91" s="4">
        <f>$B91+'Rail Costs'!M91</f>
        <v>41.620357222844348</v>
      </c>
      <c r="AH91" s="4">
        <f>$B91+'Rail Costs'!N91</f>
        <v>38.766980963045917</v>
      </c>
      <c r="AI91" s="4">
        <f>$B91+'Rail Costs'!O91</f>
        <v>38.98647144456887</v>
      </c>
      <c r="AJ91" s="4">
        <f>$B91+'Rail Costs'!P91</f>
        <v>39.644942889137738</v>
      </c>
      <c r="AK91" s="4" t="e">
        <f>(AVERAGEIFS([1]Spreads!$B$23:$B$1056,[1]Spreads!$Y$23:$Y$1056,BH91,[1]Spreads!$X$23:$X$1056,BI91)*1.03)+('Rail Costs'!X91*100/2204.622)</f>
        <v>#VALUE!</v>
      </c>
      <c r="AM91" s="4">
        <f>'Soybean Oil'!$L91-('Soybean Oil'!AE91*'Feedstock Conversions'!$B$17)-'Rail Costs'!Q91</f>
        <v>91.591824758710089</v>
      </c>
      <c r="AN91" s="4">
        <f>'Soybean Oil'!$L91-('Soybean Oil'!AF91*'Feedstock Conversions'!$B$17)-'Rail Costs'!R91</f>
        <v>83.770134933840424</v>
      </c>
      <c r="AO91" s="4">
        <f>'Soybean Oil'!$L91-('Soybean Oil'!AG91*'Feedstock Conversions'!$B$17)-'Rail Costs'!S91</f>
        <v>75.708886951187921</v>
      </c>
      <c r="AP91" s="4">
        <f>'Soybean Oil'!$L91-('Soybean Oil'!AH91*'Feedstock Conversions'!$B$17)-'Rail Costs'!T91</f>
        <v>96.707374030318476</v>
      </c>
      <c r="AQ91" s="4">
        <f>'Soybean Oil'!$L91-('Soybean Oil'!AI91*'Feedstock Conversions'!$B$17)-'Rail Costs'!U91</f>
        <v>95.208562676566459</v>
      </c>
      <c r="AR91" s="4">
        <f>'Soybean Oil'!$L91-('Soybean Oil'!AJ91*'Feedstock Conversions'!$B$17)-'Rail Costs'!V91</f>
        <v>89.414605835262364</v>
      </c>
      <c r="AS91" s="4" t="e">
        <f>'Soybean Oil'!$L91-('Soybean Oil'!AK91*'Feedstock Conversions'!$B$17)-'Rail Costs'!Y91</f>
        <v>#VALUE!</v>
      </c>
      <c r="AU91" s="4">
        <f>$T91-(AE91*'Feedstock Conversions'!$B$5)-'Rail Costs'!Q91</f>
        <v>151.61963604004345</v>
      </c>
      <c r="AV91" s="4">
        <f>$T91-(AF91*'Feedstock Conversions'!$B$5)-'Rail Costs'!R91</f>
        <v>143.79794621517377</v>
      </c>
      <c r="AW91" s="4">
        <f>$T91-(AG91*'Feedstock Conversions'!$B$5)-'Rail Costs'!S91</f>
        <v>135.73669823252129</v>
      </c>
      <c r="AX91" s="4">
        <f>$T91-(AH91*'Feedstock Conversions'!$B$5)-'Rail Costs'!T91</f>
        <v>156.73518531165183</v>
      </c>
      <c r="AY91" s="4">
        <f>$T91-(AI91*'Feedstock Conversions'!$B$5)-'Rail Costs'!U91</f>
        <v>155.23637395789981</v>
      </c>
      <c r="AZ91" s="4">
        <f>$T91-(AJ91*'Feedstock Conversions'!$B$5)-'Rail Costs'!V91</f>
        <v>149.44241711659572</v>
      </c>
      <c r="BA91" s="4" t="e">
        <f>$T91-(AK91*'Feedstock Conversions'!$B$5)-'Rail Costs'!Y91</f>
        <v>#VALUE!</v>
      </c>
      <c r="BH91">
        <f t="shared" si="10"/>
        <v>38</v>
      </c>
      <c r="BI91">
        <f t="shared" si="11"/>
        <v>2020</v>
      </c>
      <c r="BJ91">
        <f t="shared" si="12"/>
        <v>9</v>
      </c>
      <c r="BM91" s="4">
        <f>'Fuel Values'!G91-(E91)</f>
        <v>2.216427771556539</v>
      </c>
      <c r="BN91" s="4">
        <f>'Fuel Values'!H91-($AJ91*'Feedstock Conversions'!$B$5)</f>
        <v>12.562928331466935</v>
      </c>
      <c r="BO91" s="4">
        <f>'Fuel Values'!I91-($AI91*'Feedstock Conversions'!$B$17)</f>
        <v>23.601464165733489</v>
      </c>
      <c r="BP91" s="4">
        <f>'Fuel Values'!J91-($AH91*'Feedstock Conversions'!$B$17)</f>
        <v>21.247642777155647</v>
      </c>
      <c r="BQ91" s="4">
        <f>'Fuel Values'!K91-($AF91*'Feedstock Conversions'!$B$17)</f>
        <v>9.5782138857782684</v>
      </c>
      <c r="BR91" s="4">
        <f>'Fuel Values'!L91-($AG91*'Feedstock Conversions'!$B$17)</f>
        <v>25.847320828667421</v>
      </c>
      <c r="BS91" s="4">
        <f t="shared" si="13"/>
        <v>44.769106942889096</v>
      </c>
    </row>
    <row r="92" spans="1:74" x14ac:dyDescent="0.2">
      <c r="A92" s="11">
        <v>44099</v>
      </c>
      <c r="B92" s="18">
        <v>36.816000000000003</v>
      </c>
      <c r="C92" s="18">
        <f>B92+'Rail Costs'!B92</f>
        <v>41.205809630459129</v>
      </c>
      <c r="E92" s="18">
        <f>C92*'Feedstock Conversions'!B$17</f>
        <v>309.04357222844345</v>
      </c>
      <c r="F92" s="18">
        <f>C92*'Feedstock Conversions'!B$5</f>
        <v>309.04357222844345</v>
      </c>
      <c r="H92" s="18">
        <f>'Fuel Values'!B92-'Soybean Oil'!I92-'Soybean Oil'!J92-'Soybean Oil'!K92</f>
        <v>84.250634210684211</v>
      </c>
      <c r="I92" s="18">
        <f>('LCFS Values'!$E$3-'Soybean Oil'!$AA$4)/1000000*'LCFS Values'!B92*'LCFS Values'!$G$2*100</f>
        <v>97.999365789315789</v>
      </c>
      <c r="J92" s="4">
        <f>'RIN Values'!C92</f>
        <v>116.25</v>
      </c>
      <c r="K92" s="4">
        <f>'Fixed Credits Value'!B92</f>
        <v>100</v>
      </c>
      <c r="L92" s="4">
        <f t="shared" si="14"/>
        <v>398.5</v>
      </c>
      <c r="M92" s="4">
        <f>L92/'Feedstock Conversions'!B$17</f>
        <v>53.133333333333333</v>
      </c>
      <c r="O92" s="4">
        <f>'Fuel Values'!C92*100</f>
        <v>112.08</v>
      </c>
      <c r="P92" s="18">
        <f>('LCFS Values'!$E$3-'Soybean Oil'!$AB$4)/1000000*'LCFS Values'!B92*'LCFS Values'!$G$2*100</f>
        <v>85.996905832444469</v>
      </c>
      <c r="Q92" s="4">
        <f>'RIN Values'!D92</f>
        <v>131.75</v>
      </c>
      <c r="R92" s="4">
        <f>'Fixed Credits Value'!B92</f>
        <v>100</v>
      </c>
      <c r="S92" s="4">
        <f>'Fixed Credits Value'!C92</f>
        <v>16</v>
      </c>
      <c r="T92" s="4">
        <f t="shared" si="16"/>
        <v>445.82690583244448</v>
      </c>
      <c r="U92" s="4">
        <f t="shared" si="15"/>
        <v>59.443587444325928</v>
      </c>
      <c r="W92" s="4">
        <f t="shared" si="9"/>
        <v>89.456427771556548</v>
      </c>
      <c r="X92" s="4">
        <f t="shared" si="17"/>
        <v>136.78333360400103</v>
      </c>
      <c r="AA92" s="23"/>
      <c r="AB92" s="23"/>
      <c r="AD92" s="11">
        <v>44099</v>
      </c>
      <c r="AE92" s="4">
        <f>B92+'Rail Costs'!K92</f>
        <v>37.913452407614784</v>
      </c>
      <c r="AF92" s="4">
        <f>$B92+'Rail Costs'!L92</f>
        <v>39.010904815229566</v>
      </c>
      <c r="AG92" s="4">
        <f>$B92+'Rail Costs'!M92</f>
        <v>40.108357222844347</v>
      </c>
      <c r="AH92" s="4">
        <f>$B92+'Rail Costs'!N92</f>
        <v>37.254980963045917</v>
      </c>
      <c r="AI92" s="4">
        <f>$B92+'Rail Costs'!O92</f>
        <v>37.47447144456887</v>
      </c>
      <c r="AJ92" s="4">
        <f>$B92+'Rail Costs'!P92</f>
        <v>38.132942889137738</v>
      </c>
      <c r="AK92" s="4" t="e">
        <f>(AVERAGEIFS([1]Spreads!$B$23:$B$1056,[1]Spreads!$Y$23:$Y$1056,BH92,[1]Spreads!$X$23:$X$1056,BI92)*1.03)+('Rail Costs'!X92*100/2204.622)</f>
        <v>#VALUE!</v>
      </c>
      <c r="AM92" s="4">
        <f>'Soybean Oil'!$L92-('Soybean Oil'!AE92*'Feedstock Conversions'!$B$17)-'Rail Costs'!Q92</f>
        <v>110.43182475871012</v>
      </c>
      <c r="AN92" s="4">
        <f>'Soybean Oil'!$L92-('Soybean Oil'!AF92*'Feedstock Conversions'!$B$17)-'Rail Costs'!R92</f>
        <v>102.6101349338404</v>
      </c>
      <c r="AO92" s="4">
        <f>'Soybean Oil'!$L92-('Soybean Oil'!AG92*'Feedstock Conversions'!$B$17)-'Rail Costs'!S92</f>
        <v>94.548886951187896</v>
      </c>
      <c r="AP92" s="4">
        <f>'Soybean Oil'!$L92-('Soybean Oil'!AH92*'Feedstock Conversions'!$B$17)-'Rail Costs'!T92</f>
        <v>115.54737403031845</v>
      </c>
      <c r="AQ92" s="4">
        <f>'Soybean Oil'!$L92-('Soybean Oil'!AI92*'Feedstock Conversions'!$B$17)-'Rail Costs'!U92</f>
        <v>114.04856267656643</v>
      </c>
      <c r="AR92" s="4">
        <f>'Soybean Oil'!$L92-('Soybean Oil'!AJ92*'Feedstock Conversions'!$B$17)-'Rail Costs'!V92</f>
        <v>108.2546058352624</v>
      </c>
      <c r="AS92" s="4" t="e">
        <f>'Soybean Oil'!$L92-('Soybean Oil'!AK92*'Feedstock Conversions'!$B$17)-'Rail Costs'!Y92</f>
        <v>#VALUE!</v>
      </c>
      <c r="AU92" s="4">
        <f>$T92-(AE92*'Feedstock Conversions'!$B$5)-'Rail Costs'!Q92</f>
        <v>157.7587305911546</v>
      </c>
      <c r="AV92" s="4">
        <f>$T92-(AF92*'Feedstock Conversions'!$B$5)-'Rail Costs'!R92</f>
        <v>149.93704076628487</v>
      </c>
      <c r="AW92" s="4">
        <f>$T92-(AG92*'Feedstock Conversions'!$B$5)-'Rail Costs'!S92</f>
        <v>141.87579278363239</v>
      </c>
      <c r="AX92" s="4">
        <f>$T92-(AH92*'Feedstock Conversions'!$B$5)-'Rail Costs'!T92</f>
        <v>162.87427986276293</v>
      </c>
      <c r="AY92" s="4">
        <f>$T92-(AI92*'Feedstock Conversions'!$B$5)-'Rail Costs'!U92</f>
        <v>161.37546850901091</v>
      </c>
      <c r="AZ92" s="4">
        <f>$T92-(AJ92*'Feedstock Conversions'!$B$5)-'Rail Costs'!V92</f>
        <v>155.58151166770688</v>
      </c>
      <c r="BA92" s="4" t="e">
        <f>$T92-(AK92*'Feedstock Conversions'!$B$5)-'Rail Costs'!Y92</f>
        <v>#VALUE!</v>
      </c>
      <c r="BH92">
        <f t="shared" si="10"/>
        <v>39</v>
      </c>
      <c r="BI92">
        <f t="shared" si="11"/>
        <v>2020</v>
      </c>
      <c r="BJ92">
        <f t="shared" si="12"/>
        <v>9</v>
      </c>
      <c r="BM92" s="4">
        <f>'Fuel Values'!G92-(E92)</f>
        <v>15.256427771556559</v>
      </c>
      <c r="BN92" s="4">
        <f>'Fuel Values'!H92-($AJ92*'Feedstock Conversions'!$B$5)</f>
        <v>23.50292833146699</v>
      </c>
      <c r="BO92" s="4">
        <f>'Fuel Values'!I92-($AI92*'Feedstock Conversions'!$B$17)</f>
        <v>32.941464165733464</v>
      </c>
      <c r="BP92" s="4">
        <f>'Fuel Values'!J92-($AH92*'Feedstock Conversions'!$B$17)</f>
        <v>32.587642777155622</v>
      </c>
      <c r="BQ92" s="4">
        <f>'Fuel Values'!K92-($AF92*'Feedstock Conversions'!$B$17)</f>
        <v>21.918213885778243</v>
      </c>
      <c r="BR92" s="4">
        <f>'Fuel Values'!L92-($AG92*'Feedstock Conversions'!$B$17)</f>
        <v>33.187320828667396</v>
      </c>
      <c r="BS92" s="4">
        <f t="shared" si="13"/>
        <v>56.269106942889152</v>
      </c>
    </row>
    <row r="93" spans="1:74" x14ac:dyDescent="0.2">
      <c r="A93" s="11">
        <v>44106</v>
      </c>
      <c r="B93" s="18">
        <v>36.432000000000002</v>
      </c>
      <c r="C93" s="18">
        <f>B93+'Rail Costs'!B93</f>
        <v>40.782571108622619</v>
      </c>
      <c r="E93" s="18">
        <f>C93*'Feedstock Conversions'!B$17</f>
        <v>305.86928331466964</v>
      </c>
      <c r="F93" s="18">
        <f>C93*'Feedstock Conversions'!B$5</f>
        <v>305.86928331466964</v>
      </c>
      <c r="H93" s="18">
        <f>'Fuel Values'!B93-'Soybean Oil'!I93-'Soybean Oil'!J93-'Soybean Oil'!K93</f>
        <v>84.828756556499968</v>
      </c>
      <c r="I93" s="18">
        <f>('LCFS Values'!$E$3-'Soybean Oil'!$AA$4)/1000000*'LCFS Values'!B93*'LCFS Values'!$G$2*100</f>
        <v>98.321243443500023</v>
      </c>
      <c r="J93" s="4">
        <f>'RIN Values'!C93</f>
        <v>112.35000000000001</v>
      </c>
      <c r="K93" s="4">
        <f>'Fixed Credits Value'!B93</f>
        <v>100</v>
      </c>
      <c r="L93" s="4">
        <f t="shared" si="14"/>
        <v>395.5</v>
      </c>
      <c r="M93" s="4">
        <f>L93/'Feedstock Conversions'!B$17</f>
        <v>52.733333333333334</v>
      </c>
      <c r="O93" s="4">
        <f>'Fuel Values'!C93*100</f>
        <v>112.35</v>
      </c>
      <c r="P93" s="18">
        <f>('LCFS Values'!$E$3-'Soybean Oil'!$AB$4)/1000000*'LCFS Values'!B93*'LCFS Values'!$G$2*100</f>
        <v>86.279361561555575</v>
      </c>
      <c r="Q93" s="4">
        <f>'RIN Values'!D93</f>
        <v>127.33000000000001</v>
      </c>
      <c r="R93" s="4">
        <f>'Fixed Credits Value'!B93</f>
        <v>100</v>
      </c>
      <c r="S93" s="4">
        <f>'Fixed Credits Value'!C93</f>
        <v>16</v>
      </c>
      <c r="T93" s="4">
        <f t="shared" si="16"/>
        <v>441.95936156155562</v>
      </c>
      <c r="U93" s="4">
        <f t="shared" si="15"/>
        <v>58.927914874874084</v>
      </c>
      <c r="W93" s="4">
        <f t="shared" si="9"/>
        <v>89.630716685330356</v>
      </c>
      <c r="X93" s="4">
        <f t="shared" si="17"/>
        <v>136.09007824688598</v>
      </c>
      <c r="AA93" s="23"/>
      <c r="AB93" s="23"/>
      <c r="AD93" s="11">
        <v>44106</v>
      </c>
      <c r="AE93" s="4">
        <f>B93+'Rail Costs'!K93</f>
        <v>37.51964277715566</v>
      </c>
      <c r="AF93" s="4">
        <f>$B93+'Rail Costs'!L93</f>
        <v>38.607285554311311</v>
      </c>
      <c r="AG93" s="4">
        <f>$B93+'Rail Costs'!M93</f>
        <v>39.694928331466969</v>
      </c>
      <c r="AH93" s="4">
        <f>$B93+'Rail Costs'!N93</f>
        <v>36.867057110862262</v>
      </c>
      <c r="AI93" s="4">
        <f>$B93+'Rail Costs'!O93</f>
        <v>37.084585666293393</v>
      </c>
      <c r="AJ93" s="4">
        <f>$B93+'Rail Costs'!P93</f>
        <v>37.73717133258679</v>
      </c>
      <c r="AK93" s="4" t="e">
        <f>(AVERAGEIFS([1]Spreads!$B$23:$B$1056,[1]Spreads!$Y$23:$Y$1056,BH93,[1]Spreads!$X$23:$X$1056,BI93)*1.03)+('Rail Costs'!X93*100/2204.622)</f>
        <v>#VALUE!</v>
      </c>
      <c r="AM93" s="4">
        <f>'Soybean Oil'!$L93-('Soybean Oil'!AE93*'Feedstock Conversions'!$B$17)-'Rail Costs'!Q93</f>
        <v>110.41862409047582</v>
      </c>
      <c r="AN93" s="4">
        <f>'Soybean Oil'!$L93-('Soybean Oil'!AF93*'Feedstock Conversions'!$B$17)-'Rail Costs'!R93</f>
        <v>102.66684881152673</v>
      </c>
      <c r="AO93" s="4">
        <f>'Soybean Oil'!$L93-('Soybean Oil'!AG93*'Feedstock Conversions'!$B$17)-'Rail Costs'!S93</f>
        <v>94.677656676763846</v>
      </c>
      <c r="AP93" s="4">
        <f>'Soybean Oil'!$L93-('Soybean Oil'!AH93*'Feedstock Conversions'!$B$17)-'Rail Costs'!T93</f>
        <v>115.48844778200277</v>
      </c>
      <c r="AQ93" s="4">
        <f>'Soybean Oil'!$L93-('Soybean Oil'!AI93*'Feedstock Conversions'!$B$17)-'Rail Costs'!U93</f>
        <v>114.00303362470888</v>
      </c>
      <c r="AR93" s="4">
        <f>'Soybean Oil'!$L93-('Soybean Oil'!AJ93*'Feedstock Conversions'!$B$17)-'Rail Costs'!V93</f>
        <v>108.26086634176276</v>
      </c>
      <c r="AS93" s="4" t="e">
        <f>'Soybean Oil'!$L93-('Soybean Oil'!AK93*'Feedstock Conversions'!$B$17)-'Rail Costs'!Y93</f>
        <v>#VALUE!</v>
      </c>
      <c r="AU93" s="4">
        <f>$T93-(AE93*'Feedstock Conversions'!$B$5)-'Rail Costs'!Q93</f>
        <v>156.87798565203144</v>
      </c>
      <c r="AV93" s="4">
        <f>$T93-(AF93*'Feedstock Conversions'!$B$5)-'Rail Costs'!R93</f>
        <v>149.12621037308236</v>
      </c>
      <c r="AW93" s="4">
        <f>$T93-(AG93*'Feedstock Conversions'!$B$5)-'Rail Costs'!S93</f>
        <v>141.13701823831948</v>
      </c>
      <c r="AX93" s="4">
        <f>$T93-(AH93*'Feedstock Conversions'!$B$5)-'Rail Costs'!T93</f>
        <v>161.94780934355839</v>
      </c>
      <c r="AY93" s="4">
        <f>$T93-(AI93*'Feedstock Conversions'!$B$5)-'Rail Costs'!U93</f>
        <v>160.4623951862645</v>
      </c>
      <c r="AZ93" s="4">
        <f>$T93-(AJ93*'Feedstock Conversions'!$B$5)-'Rail Costs'!V93</f>
        <v>154.72022790331837</v>
      </c>
      <c r="BA93" s="4" t="e">
        <f>$T93-(AK93*'Feedstock Conversions'!$B$5)-'Rail Costs'!Y93</f>
        <v>#VALUE!</v>
      </c>
      <c r="BH93">
        <f t="shared" si="10"/>
        <v>40</v>
      </c>
      <c r="BI93">
        <f t="shared" si="11"/>
        <v>2020</v>
      </c>
      <c r="BJ93">
        <f t="shared" si="12"/>
        <v>10</v>
      </c>
      <c r="BM93" s="4">
        <f>'Fuel Values'!G93-(E93)</f>
        <v>16.630716685330356</v>
      </c>
      <c r="BN93" s="4">
        <f>'Fuel Values'!H93-($AJ93*'Feedstock Conversions'!$B$5)</f>
        <v>22.471215005599049</v>
      </c>
      <c r="BO93" s="4">
        <f>'Fuel Values'!I93-($AI93*'Feedstock Conversions'!$B$17)</f>
        <v>31.065607502799537</v>
      </c>
      <c r="BP93" s="4">
        <f>'Fuel Values'!J93-($AH93*'Feedstock Conversions'!$B$17)</f>
        <v>32.697071668532999</v>
      </c>
      <c r="BQ93" s="4">
        <f>'Fuel Values'!K93-($AF93*'Feedstock Conversions'!$B$17)</f>
        <v>20.145358342665133</v>
      </c>
      <c r="BR93" s="4">
        <f>'Fuel Values'!L93-($AG93*'Feedstock Conversions'!$B$17)</f>
        <v>30.288037513997722</v>
      </c>
      <c r="BS93" s="4">
        <f t="shared" si="13"/>
        <v>56.933645016797357</v>
      </c>
    </row>
    <row r="94" spans="1:74" x14ac:dyDescent="0.2">
      <c r="A94" s="11">
        <v>44113</v>
      </c>
      <c r="B94" s="18">
        <v>36.887999999999998</v>
      </c>
      <c r="C94" s="18">
        <f>B94+'Rail Costs'!B94</f>
        <v>41.238571108622615</v>
      </c>
      <c r="E94" s="18">
        <f>C94*'Feedstock Conversions'!B$17</f>
        <v>309.2892833146696</v>
      </c>
      <c r="F94" s="18">
        <f>C94*'Feedstock Conversions'!B$5</f>
        <v>309.2892833146696</v>
      </c>
      <c r="H94" s="18">
        <f>'Fuel Values'!B94-'Soybean Oil'!I94-'Soybean Oil'!J94-'Soybean Oil'!K94</f>
        <v>79.368428797263164</v>
      </c>
      <c r="I94" s="18">
        <f>('LCFS Values'!$E$3-'Soybean Oil'!$AA$4)/1000000*'LCFS Values'!B94*'LCFS Values'!$G$2*100</f>
        <v>97.256571202736865</v>
      </c>
      <c r="J94" s="4">
        <f>'RIN Values'!C94</f>
        <v>115.875</v>
      </c>
      <c r="K94" s="4">
        <f>'Fixed Credits Value'!B94</f>
        <v>100</v>
      </c>
      <c r="L94" s="4">
        <f t="shared" si="14"/>
        <v>392.5</v>
      </c>
      <c r="M94" s="4">
        <f>L94/'Feedstock Conversions'!B$17</f>
        <v>52.333333333333336</v>
      </c>
      <c r="O94" s="4">
        <f>'Fuel Values'!C94*100</f>
        <v>118.37</v>
      </c>
      <c r="P94" s="18">
        <f>('LCFS Values'!$E$3-'Soybean Oil'!$AB$4)/1000000*'LCFS Values'!B94*'LCFS Values'!$G$2*100</f>
        <v>85.34508491911113</v>
      </c>
      <c r="Q94" s="4">
        <f>'RIN Values'!D94</f>
        <v>131.32499999999999</v>
      </c>
      <c r="R94" s="4">
        <f>'Fixed Credits Value'!B94</f>
        <v>100</v>
      </c>
      <c r="S94" s="4">
        <f>'Fixed Credits Value'!C94</f>
        <v>16</v>
      </c>
      <c r="T94" s="4">
        <f t="shared" si="16"/>
        <v>451.04008491911111</v>
      </c>
      <c r="U94" s="4">
        <f t="shared" si="15"/>
        <v>60.138677989214813</v>
      </c>
      <c r="W94" s="4">
        <f t="shared" si="9"/>
        <v>83.210716685330397</v>
      </c>
      <c r="X94" s="4">
        <f t="shared" si="17"/>
        <v>141.75080160444151</v>
      </c>
      <c r="AA94" s="23"/>
      <c r="AB94" s="23"/>
      <c r="AD94" s="11">
        <v>44113</v>
      </c>
      <c r="AE94" s="4">
        <f>B94+'Rail Costs'!K94</f>
        <v>37.975642777155656</v>
      </c>
      <c r="AF94" s="4">
        <f>$B94+'Rail Costs'!L94</f>
        <v>39.063285554311307</v>
      </c>
      <c r="AG94" s="4">
        <f>$B94+'Rail Costs'!M94</f>
        <v>40.150928331466964</v>
      </c>
      <c r="AH94" s="4">
        <f>$B94+'Rail Costs'!N94</f>
        <v>37.323057110862258</v>
      </c>
      <c r="AI94" s="4">
        <f>$B94+'Rail Costs'!O94</f>
        <v>37.540585666293389</v>
      </c>
      <c r="AJ94" s="4">
        <f>$B94+'Rail Costs'!P94</f>
        <v>38.193171332586786</v>
      </c>
      <c r="AK94" s="4" t="e">
        <f>(AVERAGEIFS([1]Spreads!$B$23:$B$1056,[1]Spreads!$Y$23:$Y$1056,BH94,[1]Spreads!$X$23:$X$1056,BI94)*1.03)+('Rail Costs'!X94*100/2204.622)</f>
        <v>#VALUE!</v>
      </c>
      <c r="AM94" s="4">
        <f>'Soybean Oil'!$L94-('Soybean Oil'!AE94*'Feedstock Conversions'!$B$17)-'Rail Costs'!Q94</f>
        <v>103.9986240904758</v>
      </c>
      <c r="AN94" s="4">
        <f>'Soybean Oil'!$L94-('Soybean Oil'!AF94*'Feedstock Conversions'!$B$17)-'Rail Costs'!R94</f>
        <v>96.246848811526775</v>
      </c>
      <c r="AO94" s="4">
        <f>'Soybean Oil'!$L94-('Soybean Oil'!AG94*'Feedstock Conversions'!$B$17)-'Rail Costs'!S94</f>
        <v>88.257656676763887</v>
      </c>
      <c r="AP94" s="4">
        <f>'Soybean Oil'!$L94-('Soybean Oil'!AH94*'Feedstock Conversions'!$B$17)-'Rail Costs'!T94</f>
        <v>109.06844778200281</v>
      </c>
      <c r="AQ94" s="4">
        <f>'Soybean Oil'!$L94-('Soybean Oil'!AI94*'Feedstock Conversions'!$B$17)-'Rail Costs'!U94</f>
        <v>107.58303362470892</v>
      </c>
      <c r="AR94" s="4">
        <f>'Soybean Oil'!$L94-('Soybean Oil'!AJ94*'Feedstock Conversions'!$B$17)-'Rail Costs'!V94</f>
        <v>101.8408663417628</v>
      </c>
      <c r="AS94" s="4" t="e">
        <f>'Soybean Oil'!$L94-('Soybean Oil'!AK94*'Feedstock Conversions'!$B$17)-'Rail Costs'!Y94</f>
        <v>#VALUE!</v>
      </c>
      <c r="AU94" s="4">
        <f>$T94-(AE94*'Feedstock Conversions'!$B$5)-'Rail Costs'!Q94</f>
        <v>162.53870900958691</v>
      </c>
      <c r="AV94" s="4">
        <f>$T94-(AF94*'Feedstock Conversions'!$B$5)-'Rail Costs'!R94</f>
        <v>154.78693373063788</v>
      </c>
      <c r="AW94" s="4">
        <f>$T94-(AG94*'Feedstock Conversions'!$B$5)-'Rail Costs'!S94</f>
        <v>146.79774159587501</v>
      </c>
      <c r="AX94" s="4">
        <f>$T94-(AH94*'Feedstock Conversions'!$B$5)-'Rail Costs'!T94</f>
        <v>167.60853270111392</v>
      </c>
      <c r="AY94" s="4">
        <f>$T94-(AI94*'Feedstock Conversions'!$B$5)-'Rail Costs'!U94</f>
        <v>166.12311854382003</v>
      </c>
      <c r="AZ94" s="4">
        <f>$T94-(AJ94*'Feedstock Conversions'!$B$5)-'Rail Costs'!V94</f>
        <v>160.3809512608739</v>
      </c>
      <c r="BA94" s="4" t="e">
        <f>$T94-(AK94*'Feedstock Conversions'!$B$5)-'Rail Costs'!Y94</f>
        <v>#VALUE!</v>
      </c>
      <c r="BH94">
        <f t="shared" si="10"/>
        <v>41</v>
      </c>
      <c r="BI94">
        <f t="shared" si="11"/>
        <v>2020</v>
      </c>
      <c r="BJ94">
        <f t="shared" si="12"/>
        <v>10</v>
      </c>
      <c r="BM94" s="4">
        <f>'Fuel Values'!G94-(E94)</f>
        <v>13.210716685330397</v>
      </c>
      <c r="BN94" s="4">
        <f>'Fuel Values'!H94-($AJ94*'Feedstock Conversions'!$B$5)</f>
        <v>16.55121500559909</v>
      </c>
      <c r="BO94" s="4">
        <f>'Fuel Values'!I94-($AI94*'Feedstock Conversions'!$B$17)</f>
        <v>26.345607502799567</v>
      </c>
      <c r="BP94" s="4">
        <f>'Fuel Values'!J94-($AH94*'Feedstock Conversions'!$B$17)</f>
        <v>28.077071668533051</v>
      </c>
      <c r="BQ94" s="4">
        <f>'Fuel Values'!K94-($AF94*'Feedstock Conversions'!$B$17)</f>
        <v>12.925358342665163</v>
      </c>
      <c r="BR94" s="4">
        <f>'Fuel Values'!L94-($AG94*'Feedstock Conversions'!$B$17)</f>
        <v>22.868037513997763</v>
      </c>
      <c r="BS94" s="4">
        <f t="shared" si="13"/>
        <v>55.133645016797345</v>
      </c>
    </row>
    <row r="95" spans="1:74" x14ac:dyDescent="0.2">
      <c r="A95" s="11">
        <v>44120</v>
      </c>
      <c r="B95" s="18">
        <v>37.113999999999997</v>
      </c>
      <c r="C95" s="18">
        <f>B95+'Rail Costs'!B95</f>
        <v>41.464571108622614</v>
      </c>
      <c r="E95" s="18">
        <f>C95*'Feedstock Conversions'!B$17</f>
        <v>310.9842833146696</v>
      </c>
      <c r="F95" s="18">
        <f>C95*'Feedstock Conversions'!B$5</f>
        <v>310.9842833146696</v>
      </c>
      <c r="H95" s="18">
        <f>'Fuel Values'!B95-'Soybean Oil'!I95-'Soybean Oil'!J95-'Soybean Oil'!K95</f>
        <v>76.860743022947361</v>
      </c>
      <c r="I95" s="18">
        <f>('LCFS Values'!$E$3-'Soybean Oil'!$AA$4)/1000000*'LCFS Values'!B95*'LCFS Values'!$G$2*100</f>
        <v>96.464256977052642</v>
      </c>
      <c r="J95" s="4">
        <f>'RIN Values'!C95</f>
        <v>119.17500000000001</v>
      </c>
      <c r="K95" s="4">
        <f>'Fixed Credits Value'!B95</f>
        <v>100</v>
      </c>
      <c r="L95" s="4">
        <f t="shared" si="14"/>
        <v>392.5</v>
      </c>
      <c r="M95" s="4">
        <f>L95/'Feedstock Conversions'!B$17</f>
        <v>52.333333333333336</v>
      </c>
      <c r="O95" s="4">
        <f>'Fuel Values'!C95*100</f>
        <v>118.73</v>
      </c>
      <c r="P95" s="18">
        <f>('LCFS Values'!$E$3-'Soybean Oil'!$AB$4)/1000000*'LCFS Values'!B95*'LCFS Values'!$G$2*100</f>
        <v>84.64980927822225</v>
      </c>
      <c r="Q95" s="4">
        <f>'RIN Values'!D95</f>
        <v>135.065</v>
      </c>
      <c r="R95" s="4">
        <f>'Fixed Credits Value'!B95</f>
        <v>100</v>
      </c>
      <c r="S95" s="4">
        <f>'Fixed Credits Value'!C95</f>
        <v>16</v>
      </c>
      <c r="T95" s="4">
        <f t="shared" si="16"/>
        <v>454.44480927822224</v>
      </c>
      <c r="U95" s="4">
        <f t="shared" si="15"/>
        <v>60.592641237096295</v>
      </c>
      <c r="W95" s="4">
        <f t="shared" si="9"/>
        <v>81.515716685330403</v>
      </c>
      <c r="X95" s="4">
        <f t="shared" si="17"/>
        <v>143.46052596355264</v>
      </c>
      <c r="AA95" s="23"/>
      <c r="AB95" s="23"/>
      <c r="AD95" s="11">
        <v>44120</v>
      </c>
      <c r="AE95" s="4">
        <f>B95+'Rail Costs'!K95</f>
        <v>38.201642777155655</v>
      </c>
      <c r="AF95" s="4">
        <f>$B95+'Rail Costs'!L95</f>
        <v>39.289285554311306</v>
      </c>
      <c r="AG95" s="4">
        <f>$B95+'Rail Costs'!M95</f>
        <v>40.376928331466964</v>
      </c>
      <c r="AH95" s="4">
        <f>$B95+'Rail Costs'!N95</f>
        <v>37.549057110862258</v>
      </c>
      <c r="AI95" s="4">
        <f>$B95+'Rail Costs'!O95</f>
        <v>37.766585666293388</v>
      </c>
      <c r="AJ95" s="4">
        <f>$B95+'Rail Costs'!P95</f>
        <v>38.419171332586785</v>
      </c>
      <c r="AK95" s="4" t="e">
        <f>(AVERAGEIFS([1]Spreads!$B$23:$B$1056,[1]Spreads!$Y$23:$Y$1056,BH95,[1]Spreads!$X$23:$X$1056,BI95)*1.03)+('Rail Costs'!X95*100/2204.622)</f>
        <v>#VALUE!</v>
      </c>
      <c r="AM95" s="4">
        <f>'Soybean Oil'!$L95-('Soybean Oil'!AE95*'Feedstock Conversions'!$B$17)-'Rail Costs'!Q95</f>
        <v>102.30362409047586</v>
      </c>
      <c r="AN95" s="4">
        <f>'Soybean Oil'!$L95-('Soybean Oil'!AF95*'Feedstock Conversions'!$B$17)-'Rail Costs'!R95</f>
        <v>94.551848811526781</v>
      </c>
      <c r="AO95" s="4">
        <f>'Soybean Oil'!$L95-('Soybean Oil'!AG95*'Feedstock Conversions'!$B$17)-'Rail Costs'!S95</f>
        <v>86.562656676763893</v>
      </c>
      <c r="AP95" s="4">
        <f>'Soybean Oil'!$L95-('Soybean Oil'!AH95*'Feedstock Conversions'!$B$17)-'Rail Costs'!T95</f>
        <v>107.37344778200281</v>
      </c>
      <c r="AQ95" s="4">
        <f>'Soybean Oil'!$L95-('Soybean Oil'!AI95*'Feedstock Conversions'!$B$17)-'Rail Costs'!U95</f>
        <v>105.88803362470892</v>
      </c>
      <c r="AR95" s="4">
        <f>'Soybean Oil'!$L95-('Soybean Oil'!AJ95*'Feedstock Conversions'!$B$17)-'Rail Costs'!V95</f>
        <v>100.14586634176281</v>
      </c>
      <c r="AS95" s="4" t="e">
        <f>'Soybean Oil'!$L95-('Soybean Oil'!AK95*'Feedstock Conversions'!$B$17)-'Rail Costs'!Y95</f>
        <v>#VALUE!</v>
      </c>
      <c r="AU95" s="4">
        <f>$T95-(AE95*'Feedstock Conversions'!$B$5)-'Rail Costs'!Q95</f>
        <v>164.2484333686981</v>
      </c>
      <c r="AV95" s="4">
        <f>$T95-(AF95*'Feedstock Conversions'!$B$5)-'Rail Costs'!R95</f>
        <v>156.49665808974902</v>
      </c>
      <c r="AW95" s="4">
        <f>$T95-(AG95*'Feedstock Conversions'!$B$5)-'Rail Costs'!S95</f>
        <v>148.50746595498615</v>
      </c>
      <c r="AX95" s="4">
        <f>$T95-(AH95*'Feedstock Conversions'!$B$5)-'Rail Costs'!T95</f>
        <v>169.31825706022505</v>
      </c>
      <c r="AY95" s="4">
        <f>$T95-(AI95*'Feedstock Conversions'!$B$5)-'Rail Costs'!U95</f>
        <v>167.83284290293116</v>
      </c>
      <c r="AZ95" s="4">
        <f>$T95-(AJ95*'Feedstock Conversions'!$B$5)-'Rail Costs'!V95</f>
        <v>162.09067561998503</v>
      </c>
      <c r="BA95" s="4" t="e">
        <f>$T95-(AK95*'Feedstock Conversions'!$B$5)-'Rail Costs'!Y95</f>
        <v>#VALUE!</v>
      </c>
      <c r="BH95">
        <f t="shared" si="10"/>
        <v>42</v>
      </c>
      <c r="BI95">
        <f t="shared" si="11"/>
        <v>2020</v>
      </c>
      <c r="BJ95">
        <f t="shared" si="12"/>
        <v>10</v>
      </c>
      <c r="BM95" s="4">
        <f>'Fuel Values'!G95-(E95)</f>
        <v>12.515716685330403</v>
      </c>
      <c r="BN95" s="4">
        <f>'Fuel Values'!H95-($AJ95*'Feedstock Conversions'!$B$5)</f>
        <v>17.656215005599108</v>
      </c>
      <c r="BO95" s="4">
        <f>'Fuel Values'!I95-($AI95*'Feedstock Conversions'!$B$17)</f>
        <v>26.050607502799608</v>
      </c>
      <c r="BP95" s="4">
        <f>'Fuel Values'!J95-($AH95*'Feedstock Conversions'!$B$17)</f>
        <v>26.982071668533081</v>
      </c>
      <c r="BQ95" s="4">
        <f>'Fuel Values'!K95-($AF95*'Feedstock Conversions'!$B$17)</f>
        <v>12.830358342665193</v>
      </c>
      <c r="BR95" s="4">
        <f>'Fuel Values'!L95-($AG95*'Feedstock Conversions'!$B$17)</f>
        <v>17.973037513997781</v>
      </c>
      <c r="BS95" s="4">
        <f t="shared" si="13"/>
        <v>54.533645016797323</v>
      </c>
      <c r="BV95" s="4">
        <f t="shared" ref="BV95:BV116" si="18">AVERAGE(BM95:BR95,M95)</f>
        <v>23.763048578894075</v>
      </c>
    </row>
    <row r="96" spans="1:74" x14ac:dyDescent="0.2">
      <c r="A96" s="11">
        <v>44127</v>
      </c>
      <c r="B96" s="18">
        <v>37.118000000000002</v>
      </c>
      <c r="C96" s="18">
        <f>B96+'Rail Costs'!B96</f>
        <v>41.468571108622619</v>
      </c>
      <c r="E96" s="18">
        <f>C96*'Feedstock Conversions'!B$17</f>
        <v>311.01428331466963</v>
      </c>
      <c r="F96" s="18">
        <f>C96*'Feedstock Conversions'!B$5</f>
        <v>311.01428331466963</v>
      </c>
      <c r="H96" s="18">
        <f>'Fuel Values'!B96-'Soybean Oil'!I96-'Soybean Oil'!J96-'Soybean Oil'!K96</f>
        <v>77.213865368763152</v>
      </c>
      <c r="I96" s="18">
        <f>('LCFS Values'!$E$3-'Soybean Oil'!$AA$4)/1000000*'LCFS Values'!B96*'LCFS Values'!$G$2*100</f>
        <v>96.786134631236848</v>
      </c>
      <c r="J96" s="4">
        <f>'RIN Values'!C96</f>
        <v>121.5</v>
      </c>
      <c r="K96" s="4">
        <f>'Fixed Credits Value'!B96</f>
        <v>100</v>
      </c>
      <c r="L96" s="4">
        <f t="shared" si="14"/>
        <v>395.5</v>
      </c>
      <c r="M96" s="4">
        <f>L96/'Feedstock Conversions'!B$17</f>
        <v>52.733333333333334</v>
      </c>
      <c r="O96" s="4">
        <f>'Fuel Values'!C96*100</f>
        <v>116.67</v>
      </c>
      <c r="P96" s="18">
        <f>('LCFS Values'!$E$3-'Soybean Oil'!$AB$4)/1000000*'LCFS Values'!B96*'LCFS Values'!$G$2*100</f>
        <v>84.932265007333356</v>
      </c>
      <c r="Q96" s="4">
        <f>'RIN Values'!D96</f>
        <v>137.69999999999999</v>
      </c>
      <c r="R96" s="4">
        <f>'Fixed Credits Value'!B96</f>
        <v>100</v>
      </c>
      <c r="S96" s="4">
        <f>'Fixed Credits Value'!C96</f>
        <v>16</v>
      </c>
      <c r="T96" s="4">
        <f t="shared" si="16"/>
        <v>455.30226500733335</v>
      </c>
      <c r="U96" s="4">
        <f t="shared" si="15"/>
        <v>60.706968667644446</v>
      </c>
      <c r="W96" s="4">
        <f t="shared" si="9"/>
        <v>84.485716685330374</v>
      </c>
      <c r="X96" s="4">
        <f t="shared" si="17"/>
        <v>144.28798169266372</v>
      </c>
      <c r="AA96" s="23"/>
      <c r="AB96" s="23"/>
      <c r="AD96" s="11">
        <v>44127</v>
      </c>
      <c r="AE96" s="4">
        <f>B96+'Rail Costs'!K96</f>
        <v>38.20564277715566</v>
      </c>
      <c r="AF96" s="4">
        <f>$B96+'Rail Costs'!L96</f>
        <v>39.293285554311311</v>
      </c>
      <c r="AG96" s="4">
        <f>$B96+'Rail Costs'!M96</f>
        <v>40.380928331466968</v>
      </c>
      <c r="AH96" s="4">
        <f>$B96+'Rail Costs'!N96</f>
        <v>37.553057110862262</v>
      </c>
      <c r="AI96" s="4">
        <f>$B96+'Rail Costs'!O96</f>
        <v>37.770585666293393</v>
      </c>
      <c r="AJ96" s="4">
        <f>$B96+'Rail Costs'!P96</f>
        <v>38.42317133258679</v>
      </c>
      <c r="AK96" s="4" t="e">
        <f>(AVERAGEIFS([1]Spreads!$B$23:$B$1056,[1]Spreads!$Y$23:$Y$1056,BH96,[1]Spreads!$X$23:$X$1056,BI96)*1.03)+('Rail Costs'!X96*100/2204.622)</f>
        <v>#VALUE!</v>
      </c>
      <c r="AM96" s="4">
        <f>'Soybean Oil'!$L96-('Soybean Oil'!AE96*'Feedstock Conversions'!$B$17)-'Rail Costs'!Q96</f>
        <v>105.27362409047578</v>
      </c>
      <c r="AN96" s="4">
        <f>'Soybean Oil'!$L96-('Soybean Oil'!AF96*'Feedstock Conversions'!$B$17)-'Rail Costs'!R96</f>
        <v>97.521848811526752</v>
      </c>
      <c r="AO96" s="4">
        <f>'Soybean Oil'!$L96-('Soybean Oil'!AG96*'Feedstock Conversions'!$B$17)-'Rail Costs'!S96</f>
        <v>89.532656676763864</v>
      </c>
      <c r="AP96" s="4">
        <f>'Soybean Oil'!$L96-('Soybean Oil'!AH96*'Feedstock Conversions'!$B$17)-'Rail Costs'!T96</f>
        <v>110.34344778200278</v>
      </c>
      <c r="AQ96" s="4">
        <f>'Soybean Oil'!$L96-('Soybean Oil'!AI96*'Feedstock Conversions'!$B$17)-'Rail Costs'!U96</f>
        <v>108.8580336247089</v>
      </c>
      <c r="AR96" s="4">
        <f>'Soybean Oil'!$L96-('Soybean Oil'!AJ96*'Feedstock Conversions'!$B$17)-'Rail Costs'!V96</f>
        <v>103.11586634176278</v>
      </c>
      <c r="AS96" s="4" t="e">
        <f>'Soybean Oil'!$L96-('Soybean Oil'!AK96*'Feedstock Conversions'!$B$17)-'Rail Costs'!Y96</f>
        <v>#VALUE!</v>
      </c>
      <c r="AU96" s="4">
        <f>$T96-(AE96*'Feedstock Conversions'!$B$5)-'Rail Costs'!Q96</f>
        <v>165.07588909780912</v>
      </c>
      <c r="AV96" s="4">
        <f>$T96-(AF96*'Feedstock Conversions'!$B$5)-'Rail Costs'!R96</f>
        <v>157.3241138188601</v>
      </c>
      <c r="AW96" s="4">
        <f>$T96-(AG96*'Feedstock Conversions'!$B$5)-'Rail Costs'!S96</f>
        <v>149.33492168409722</v>
      </c>
      <c r="AX96" s="4">
        <f>$T96-(AH96*'Feedstock Conversions'!$B$5)-'Rail Costs'!T96</f>
        <v>170.14571278933613</v>
      </c>
      <c r="AY96" s="4">
        <f>$T96-(AI96*'Feedstock Conversions'!$B$5)-'Rail Costs'!U96</f>
        <v>168.66029863204224</v>
      </c>
      <c r="AZ96" s="4">
        <f>$T96-(AJ96*'Feedstock Conversions'!$B$5)-'Rail Costs'!V96</f>
        <v>162.91813134909611</v>
      </c>
      <c r="BA96" s="4" t="e">
        <f>$T96-(AK96*'Feedstock Conversions'!$B$5)-'Rail Costs'!Y96</f>
        <v>#VALUE!</v>
      </c>
      <c r="BH96">
        <f t="shared" si="10"/>
        <v>43</v>
      </c>
      <c r="BI96">
        <f t="shared" si="11"/>
        <v>2020</v>
      </c>
      <c r="BJ96">
        <f t="shared" si="12"/>
        <v>10</v>
      </c>
      <c r="BM96" s="4">
        <f>'Fuel Values'!G96-(E96)</f>
        <v>13.985716685330374</v>
      </c>
      <c r="BN96" s="4">
        <f>'Fuel Values'!H96-($AJ96*'Feedstock Conversions'!$B$5)</f>
        <v>18.026215005599056</v>
      </c>
      <c r="BO96" s="4">
        <f>'Fuel Values'!I96-($AI96*'Feedstock Conversions'!$B$17)</f>
        <v>27.520607502799578</v>
      </c>
      <c r="BP96" s="4">
        <f>'Fuel Values'!J96-($AH96*'Feedstock Conversions'!$B$17)</f>
        <v>25.65207166853304</v>
      </c>
      <c r="BQ96" s="4">
        <f>'Fuel Values'!K96-($AF96*'Feedstock Conversions'!$B$17)</f>
        <v>12.800358342665163</v>
      </c>
      <c r="BR96" s="4">
        <f>'Fuel Values'!L96-($AG96*'Feedstock Conversions'!$B$17)</f>
        <v>17.14303751399774</v>
      </c>
      <c r="BS96" s="4">
        <f t="shared" si="13"/>
        <v>56.965109182530796</v>
      </c>
      <c r="BV96" s="4">
        <f t="shared" si="18"/>
        <v>23.9801914360369</v>
      </c>
    </row>
    <row r="97" spans="1:74" x14ac:dyDescent="0.2">
      <c r="A97" s="11">
        <v>44134</v>
      </c>
      <c r="B97" s="18">
        <v>37.481999999999999</v>
      </c>
      <c r="C97" s="18">
        <f>B97+'Rail Costs'!B97</f>
        <v>41.832571108622616</v>
      </c>
      <c r="E97" s="18">
        <f>C97*'Feedstock Conversions'!B$17</f>
        <v>313.74428331466964</v>
      </c>
      <c r="F97" s="18">
        <f>C97*'Feedstock Conversions'!B$5</f>
        <v>313.74428331466964</v>
      </c>
      <c r="H97" s="18">
        <f>'Fuel Values'!B97-'Soybean Oil'!I97-'Soybean Oil'!J97-'Soybean Oil'!K97</f>
        <v>79.537424286078931</v>
      </c>
      <c r="I97" s="18">
        <f>('LCFS Values'!$E$3-'Soybean Oil'!$AA$4)/1000000*'LCFS Values'!B97*'LCFS Values'!$G$2*100</f>
        <v>96.637575713921066</v>
      </c>
      <c r="J97" s="4">
        <f>'RIN Values'!C97</f>
        <v>123.82499999999999</v>
      </c>
      <c r="K97" s="4">
        <f>'Fixed Credits Value'!B97</f>
        <v>100</v>
      </c>
      <c r="L97" s="4">
        <f t="shared" si="14"/>
        <v>400</v>
      </c>
      <c r="M97" s="4">
        <f>L97/'Feedstock Conversions'!B$17</f>
        <v>53.333333333333336</v>
      </c>
      <c r="O97" s="4">
        <f>'Fuel Values'!C97*100</f>
        <v>112.27000000000001</v>
      </c>
      <c r="P97" s="18">
        <f>('LCFS Values'!$E$3-'Soybean Oil'!$AB$4)/1000000*'LCFS Values'!B97*'LCFS Values'!$G$2*100</f>
        <v>84.801900824666689</v>
      </c>
      <c r="Q97" s="4">
        <f>'RIN Values'!D97</f>
        <v>140.33499999999998</v>
      </c>
      <c r="R97" s="4">
        <f>'Fixed Credits Value'!B97</f>
        <v>100</v>
      </c>
      <c r="S97" s="4">
        <f>'Fixed Credits Value'!C97</f>
        <v>16</v>
      </c>
      <c r="T97" s="4">
        <f t="shared" si="16"/>
        <v>453.40690082466665</v>
      </c>
      <c r="U97" s="4">
        <f t="shared" si="15"/>
        <v>60.454253443288884</v>
      </c>
      <c r="W97" s="4">
        <f t="shared" si="9"/>
        <v>86.255716685330356</v>
      </c>
      <c r="X97" s="4">
        <f t="shared" si="17"/>
        <v>139.66261750999701</v>
      </c>
      <c r="AA97" s="23"/>
      <c r="AB97" s="23"/>
      <c r="AD97" s="11">
        <v>44134</v>
      </c>
      <c r="AE97" s="4">
        <f>B97+'Rail Costs'!K97</f>
        <v>38.569642777155657</v>
      </c>
      <c r="AF97" s="4">
        <f>$B97+'Rail Costs'!L97</f>
        <v>39.657285554311308</v>
      </c>
      <c r="AG97" s="4">
        <f>$B97+'Rail Costs'!M97</f>
        <v>40.744928331466966</v>
      </c>
      <c r="AH97" s="4">
        <f>$B97+'Rail Costs'!N97</f>
        <v>37.91705711086226</v>
      </c>
      <c r="AI97" s="4">
        <f>$B97+'Rail Costs'!O97</f>
        <v>38.13458566629339</v>
      </c>
      <c r="AJ97" s="4">
        <f>$B97+'Rail Costs'!P97</f>
        <v>38.787171332586787</v>
      </c>
      <c r="AK97" s="4" t="e">
        <f>(AVERAGEIFS([1]Spreads!$B$23:$B$1056,[1]Spreads!$Y$23:$Y$1056,BH97,[1]Spreads!$X$23:$X$1056,BI97)*1.03)+('Rail Costs'!X97*100/2204.622)</f>
        <v>#VALUE!</v>
      </c>
      <c r="AM97" s="4">
        <f>'Soybean Oil'!$L97-('Soybean Oil'!AE97*'Feedstock Conversions'!$B$17)-'Rail Costs'!Q97</f>
        <v>107.04362409047582</v>
      </c>
      <c r="AN97" s="4">
        <f>'Soybean Oil'!$L97-('Soybean Oil'!AF97*'Feedstock Conversions'!$B$17)-'Rail Costs'!R97</f>
        <v>99.291848811526791</v>
      </c>
      <c r="AO97" s="4">
        <f>'Soybean Oil'!$L97-('Soybean Oil'!AG97*'Feedstock Conversions'!$B$17)-'Rail Costs'!S97</f>
        <v>91.302656676763903</v>
      </c>
      <c r="AP97" s="4">
        <f>'Soybean Oil'!$L97-('Soybean Oil'!AH97*'Feedstock Conversions'!$B$17)-'Rail Costs'!T97</f>
        <v>112.11344778200282</v>
      </c>
      <c r="AQ97" s="4">
        <f>'Soybean Oil'!$L97-('Soybean Oil'!AI97*'Feedstock Conversions'!$B$17)-'Rail Costs'!U97</f>
        <v>110.62803362470888</v>
      </c>
      <c r="AR97" s="4">
        <f>'Soybean Oil'!$L97-('Soybean Oil'!AJ97*'Feedstock Conversions'!$B$17)-'Rail Costs'!V97</f>
        <v>104.88586634176282</v>
      </c>
      <c r="AS97" s="4" t="e">
        <f>'Soybean Oil'!$L97-('Soybean Oil'!AK97*'Feedstock Conversions'!$B$17)-'Rail Costs'!Y97</f>
        <v>#VALUE!</v>
      </c>
      <c r="AU97" s="4">
        <f>$T97-(AE97*'Feedstock Conversions'!$B$5)-'Rail Costs'!Q97</f>
        <v>160.45052491514247</v>
      </c>
      <c r="AV97" s="4">
        <f>$T97-(AF97*'Feedstock Conversions'!$B$5)-'Rail Costs'!R97</f>
        <v>152.69874963619344</v>
      </c>
      <c r="AW97" s="4">
        <f>$T97-(AG97*'Feedstock Conversions'!$B$5)-'Rail Costs'!S97</f>
        <v>144.70955750143057</v>
      </c>
      <c r="AX97" s="4">
        <f>$T97-(AH97*'Feedstock Conversions'!$B$5)-'Rail Costs'!T97</f>
        <v>165.52034860666947</v>
      </c>
      <c r="AY97" s="4">
        <f>$T97-(AI97*'Feedstock Conversions'!$B$5)-'Rail Costs'!U97</f>
        <v>164.03493444937553</v>
      </c>
      <c r="AZ97" s="4">
        <f>$T97-(AJ97*'Feedstock Conversions'!$B$5)-'Rail Costs'!V97</f>
        <v>158.29276716642946</v>
      </c>
      <c r="BA97" s="4" t="e">
        <f>$T97-(AK97*'Feedstock Conversions'!$B$5)-'Rail Costs'!Y97</f>
        <v>#VALUE!</v>
      </c>
      <c r="BH97">
        <f t="shared" si="10"/>
        <v>44</v>
      </c>
      <c r="BI97">
        <f t="shared" si="11"/>
        <v>2020</v>
      </c>
      <c r="BJ97">
        <f t="shared" si="12"/>
        <v>10</v>
      </c>
      <c r="BM97" s="4">
        <f>'Fuel Values'!G97-(E97)</f>
        <v>11.255716685330356</v>
      </c>
      <c r="BN97" s="4">
        <f>'Fuel Values'!H97-($AJ97*'Feedstock Conversions'!$B$5)</f>
        <v>14.096215005599106</v>
      </c>
      <c r="BO97" s="4">
        <f>'Fuel Values'!I97-($AI97*'Feedstock Conversions'!$B$17)</f>
        <v>21.190607502799537</v>
      </c>
      <c r="BP97" s="4">
        <f>'Fuel Values'!J97-($AH97*'Feedstock Conversions'!$B$17)</f>
        <v>20.22207166853309</v>
      </c>
      <c r="BQ97" s="4">
        <f>'Fuel Values'!K97-($AF97*'Feedstock Conversions'!$B$17)</f>
        <v>11.870358342665213</v>
      </c>
      <c r="BR97" s="4">
        <f>'Fuel Values'!L97-($AG97*'Feedstock Conversions'!$B$17)</f>
        <v>11.413037513997779</v>
      </c>
      <c r="BS97" s="4">
        <f t="shared" si="13"/>
        <v>65.065109182530819</v>
      </c>
      <c r="BV97" s="4">
        <f t="shared" si="18"/>
        <v>20.48304857889406</v>
      </c>
    </row>
    <row r="98" spans="1:74" x14ac:dyDescent="0.2">
      <c r="A98" s="11">
        <v>44141</v>
      </c>
      <c r="B98" s="18">
        <v>38.584000000000003</v>
      </c>
      <c r="C98" s="18">
        <f>B98+'Rail Costs'!B98</f>
        <v>42.93457110862262</v>
      </c>
      <c r="E98" s="18">
        <f>C98*'Feedstock Conversions'!B$17</f>
        <v>322.00928331466963</v>
      </c>
      <c r="F98" s="18">
        <f>C98*'Feedstock Conversions'!B$5</f>
        <v>322.00928331466963</v>
      </c>
      <c r="H98" s="18">
        <f>'Fuel Values'!B98-'Soybean Oil'!I98-'Soybean Oil'!J98-'Soybean Oil'!K98</f>
        <v>77.939826090552629</v>
      </c>
      <c r="I98" s="18">
        <f>('LCFS Values'!$E$3-'Soybean Oil'!$AA$4)/1000000*'LCFS Values'!B98*'LCFS Values'!$G$2*100</f>
        <v>96.885173909447374</v>
      </c>
      <c r="J98" s="4">
        <f>'RIN Values'!C98</f>
        <v>125.17500000000001</v>
      </c>
      <c r="K98" s="4">
        <f>'Fixed Credits Value'!B98</f>
        <v>100</v>
      </c>
      <c r="L98" s="4">
        <f t="shared" si="14"/>
        <v>400</v>
      </c>
      <c r="M98" s="4">
        <f>L98/'Feedstock Conversions'!B$17</f>
        <v>53.333333333333336</v>
      </c>
      <c r="O98" s="4">
        <f>'Fuel Values'!C98*100</f>
        <v>115.5</v>
      </c>
      <c r="P98" s="18">
        <f>('LCFS Values'!$E$3-'Soybean Oil'!$AB$4)/1000000*'LCFS Values'!B98*'LCFS Values'!$G$2*100</f>
        <v>85.019174462444468</v>
      </c>
      <c r="Q98" s="4">
        <f>'RIN Values'!D98</f>
        <v>141.86500000000001</v>
      </c>
      <c r="R98" s="4">
        <f>'Fixed Credits Value'!B98</f>
        <v>100</v>
      </c>
      <c r="S98" s="4">
        <f>'Fixed Credits Value'!C98</f>
        <v>16</v>
      </c>
      <c r="T98" s="4">
        <f t="shared" si="16"/>
        <v>458.38417446244449</v>
      </c>
      <c r="U98" s="4">
        <f t="shared" si="15"/>
        <v>61.11788992832593</v>
      </c>
      <c r="W98" s="4">
        <f t="shared" si="9"/>
        <v>77.990716685330369</v>
      </c>
      <c r="X98" s="4">
        <f t="shared" si="17"/>
        <v>136.37489114777486</v>
      </c>
      <c r="AA98" s="23"/>
      <c r="AB98" s="23"/>
      <c r="AD98" s="11">
        <v>44141</v>
      </c>
      <c r="AE98" s="4">
        <f>B98+'Rail Costs'!K98</f>
        <v>39.671642777155661</v>
      </c>
      <c r="AF98" s="4">
        <f>$B98+'Rail Costs'!L98</f>
        <v>40.759285554311312</v>
      </c>
      <c r="AG98" s="4">
        <f>$B98+'Rail Costs'!M98</f>
        <v>41.84692833146697</v>
      </c>
      <c r="AH98" s="4">
        <f>$B98+'Rail Costs'!N98</f>
        <v>39.019057110862263</v>
      </c>
      <c r="AI98" s="4">
        <f>$B98+'Rail Costs'!O98</f>
        <v>39.236585666293394</v>
      </c>
      <c r="AJ98" s="4">
        <f>$B98+'Rail Costs'!P98</f>
        <v>39.889171332586791</v>
      </c>
      <c r="AK98" s="4" t="e">
        <f>(AVERAGEIFS([1]Spreads!$B$23:$B$1056,[1]Spreads!$Y$23:$Y$1056,BH98,[1]Spreads!$X$23:$X$1056,BI98)*1.03)+('Rail Costs'!X98*100/2204.622)</f>
        <v>#VALUE!</v>
      </c>
      <c r="AM98" s="4">
        <f>'Soybean Oil'!$L98-('Soybean Oil'!AE98*'Feedstock Conversions'!$B$17)-'Rail Costs'!Q98</f>
        <v>98.778624090475773</v>
      </c>
      <c r="AN98" s="4">
        <f>'Soybean Oil'!$L98-('Soybean Oil'!AF98*'Feedstock Conversions'!$B$17)-'Rail Costs'!R98</f>
        <v>91.026848811526747</v>
      </c>
      <c r="AO98" s="4">
        <f>'Soybean Oil'!$L98-('Soybean Oil'!AG98*'Feedstock Conversions'!$B$17)-'Rail Costs'!S98</f>
        <v>83.037656676763859</v>
      </c>
      <c r="AP98" s="4">
        <f>'Soybean Oil'!$L98-('Soybean Oil'!AH98*'Feedstock Conversions'!$B$17)-'Rail Costs'!T98</f>
        <v>103.84844778200278</v>
      </c>
      <c r="AQ98" s="4">
        <f>'Soybean Oil'!$L98-('Soybean Oil'!AI98*'Feedstock Conversions'!$B$17)-'Rail Costs'!U98</f>
        <v>102.36303362470889</v>
      </c>
      <c r="AR98" s="4">
        <f>'Soybean Oil'!$L98-('Soybean Oil'!AJ98*'Feedstock Conversions'!$B$17)-'Rail Costs'!V98</f>
        <v>96.620866341762778</v>
      </c>
      <c r="AS98" s="4" t="e">
        <f>'Soybean Oil'!$L98-('Soybean Oil'!AK98*'Feedstock Conversions'!$B$17)-'Rail Costs'!Y98</f>
        <v>#VALUE!</v>
      </c>
      <c r="AU98" s="4">
        <f>$T98-(AE98*'Feedstock Conversions'!$B$5)-'Rail Costs'!Q98</f>
        <v>157.16279855292026</v>
      </c>
      <c r="AV98" s="4">
        <f>$T98-(AF98*'Feedstock Conversions'!$B$5)-'Rail Costs'!R98</f>
        <v>149.41102327397124</v>
      </c>
      <c r="AW98" s="4">
        <f>$T98-(AG98*'Feedstock Conversions'!$B$5)-'Rail Costs'!S98</f>
        <v>141.42183113920836</v>
      </c>
      <c r="AX98" s="4">
        <f>$T98-(AH98*'Feedstock Conversions'!$B$5)-'Rail Costs'!T98</f>
        <v>162.23262224444727</v>
      </c>
      <c r="AY98" s="4">
        <f>$T98-(AI98*'Feedstock Conversions'!$B$5)-'Rail Costs'!U98</f>
        <v>160.74720808715338</v>
      </c>
      <c r="AZ98" s="4">
        <f>$T98-(AJ98*'Feedstock Conversions'!$B$5)-'Rail Costs'!V98</f>
        <v>155.00504080420725</v>
      </c>
      <c r="BA98" s="4" t="e">
        <f>$T98-(AK98*'Feedstock Conversions'!$B$5)-'Rail Costs'!Y98</f>
        <v>#VALUE!</v>
      </c>
      <c r="BH98">
        <f t="shared" si="10"/>
        <v>45</v>
      </c>
      <c r="BI98">
        <f t="shared" si="11"/>
        <v>2020</v>
      </c>
      <c r="BJ98">
        <f t="shared" si="12"/>
        <v>11</v>
      </c>
      <c r="BM98" s="4">
        <f>'Fuel Values'!G98-(E98)</f>
        <v>2.9907166853303693</v>
      </c>
      <c r="BN98" s="4">
        <f>'Fuel Values'!H98-($AJ98*'Feedstock Conversions'!$B$5)</f>
        <v>5.8312150055990628</v>
      </c>
      <c r="BO98" s="4">
        <f>'Fuel Values'!I98-($AI98*'Feedstock Conversions'!$B$17)</f>
        <v>11.725607502799562</v>
      </c>
      <c r="BP98" s="4">
        <f>'Fuel Values'!J98-($AH98*'Feedstock Conversions'!$B$17)</f>
        <v>12.357071668533024</v>
      </c>
      <c r="BQ98" s="4">
        <f>'Fuel Values'!K98-($AF98*'Feedstock Conversions'!$B$17)</f>
        <v>4.8053583426651585</v>
      </c>
      <c r="BR98" s="4">
        <f>'Fuel Values'!L98-($AG98*'Feedstock Conversions'!$B$17)</f>
        <v>3.1480375139977355</v>
      </c>
      <c r="BS98" s="4">
        <f t="shared" si="13"/>
        <v>65.633645016797345</v>
      </c>
      <c r="BV98" s="4">
        <f t="shared" si="18"/>
        <v>13.455905721751179</v>
      </c>
    </row>
    <row r="99" spans="1:74" x14ac:dyDescent="0.2">
      <c r="A99" s="11">
        <v>44148</v>
      </c>
      <c r="B99" s="18">
        <v>40.72</v>
      </c>
      <c r="C99" s="18">
        <f>B99+'Rail Costs'!B99</f>
        <v>45.070571108622616</v>
      </c>
      <c r="E99" s="18">
        <f>C99*'Feedstock Conversions'!B$17</f>
        <v>338.02928331466961</v>
      </c>
      <c r="F99" s="18">
        <f>C99*'Feedstock Conversions'!B$5</f>
        <v>338.02928331466961</v>
      </c>
      <c r="H99" s="18">
        <f>'Fuel Values'!B99-'Soybean Oil'!I99-'Soybean Oil'!J99-'Soybean Oil'!K99</f>
        <v>71.005437819631538</v>
      </c>
      <c r="I99" s="18">
        <f>('LCFS Values'!$E$3-'Soybean Oil'!$AA$4)/1000000*'LCFS Values'!B99*'LCFS Values'!$G$2*100</f>
        <v>98.494562180368433</v>
      </c>
      <c r="J99" s="4">
        <f>'RIN Values'!C99</f>
        <v>130.5</v>
      </c>
      <c r="K99" s="4">
        <f>'Fixed Credits Value'!B99</f>
        <v>100</v>
      </c>
      <c r="L99" s="4">
        <f t="shared" si="14"/>
        <v>400</v>
      </c>
      <c r="M99" s="4">
        <f>L99/'Feedstock Conversions'!B$17</f>
        <v>53.333333333333336</v>
      </c>
      <c r="O99" s="4">
        <f>'Fuel Values'!C99*100</f>
        <v>124.05</v>
      </c>
      <c r="P99" s="18">
        <f>('LCFS Values'!$E$3-'Soybean Oil'!$AB$4)/1000000*'LCFS Values'!B99*'LCFS Values'!$G$2*100</f>
        <v>86.431453108000028</v>
      </c>
      <c r="Q99" s="4">
        <f>'RIN Values'!D99</f>
        <v>147.9</v>
      </c>
      <c r="R99" s="4">
        <f>'Fixed Credits Value'!B99</f>
        <v>100</v>
      </c>
      <c r="S99" s="4">
        <f>'Fixed Credits Value'!C99</f>
        <v>16</v>
      </c>
      <c r="T99" s="4">
        <f t="shared" si="16"/>
        <v>474.38145310800007</v>
      </c>
      <c r="U99" s="4">
        <f t="shared" si="15"/>
        <v>63.250860414400009</v>
      </c>
      <c r="W99" s="4">
        <f t="shared" si="9"/>
        <v>61.970716685330387</v>
      </c>
      <c r="X99" s="4">
        <f t="shared" si="17"/>
        <v>136.35216979333046</v>
      </c>
      <c r="AA99" s="23"/>
      <c r="AB99" s="23"/>
      <c r="AD99" s="11">
        <v>44148</v>
      </c>
      <c r="AE99" s="4">
        <f>B99+'Rail Costs'!K99</f>
        <v>41.807642777155657</v>
      </c>
      <c r="AF99" s="4">
        <f>$B99+'Rail Costs'!L99</f>
        <v>42.895285554311307</v>
      </c>
      <c r="AG99" s="4">
        <f>$B99+'Rail Costs'!M99</f>
        <v>43.982928331466965</v>
      </c>
      <c r="AH99" s="4">
        <f>$B99+'Rail Costs'!N99</f>
        <v>41.155057110862259</v>
      </c>
      <c r="AI99" s="4">
        <f>$B99+'Rail Costs'!O99</f>
        <v>41.372585666293389</v>
      </c>
      <c r="AJ99" s="4">
        <f>$B99+'Rail Costs'!P99</f>
        <v>42.025171332586787</v>
      </c>
      <c r="AK99" s="4" t="e">
        <f>(AVERAGEIFS([1]Spreads!$B$23:$B$1056,[1]Spreads!$Y$23:$Y$1056,BH99,[1]Spreads!$X$23:$X$1056,BI99)*1.03)+('Rail Costs'!X99*100/2204.622)</f>
        <v>#VALUE!</v>
      </c>
      <c r="AM99" s="4">
        <f>'Soybean Oil'!$L99-('Soybean Oil'!AE99*'Feedstock Conversions'!$B$17)-'Rail Costs'!Q99</f>
        <v>82.758624090475848</v>
      </c>
      <c r="AN99" s="4">
        <f>'Soybean Oil'!$L99-('Soybean Oil'!AF99*'Feedstock Conversions'!$B$17)-'Rail Costs'!R99</f>
        <v>75.006848811526766</v>
      </c>
      <c r="AO99" s="4">
        <f>'Soybean Oil'!$L99-('Soybean Oil'!AG99*'Feedstock Conversions'!$B$17)-'Rail Costs'!S99</f>
        <v>67.017656676763877</v>
      </c>
      <c r="AP99" s="4">
        <f>'Soybean Oil'!$L99-('Soybean Oil'!AH99*'Feedstock Conversions'!$B$17)-'Rail Costs'!T99</f>
        <v>87.828447782002797</v>
      </c>
      <c r="AQ99" s="4">
        <f>'Soybean Oil'!$L99-('Soybean Oil'!AI99*'Feedstock Conversions'!$B$17)-'Rail Costs'!U99</f>
        <v>86.343033624708909</v>
      </c>
      <c r="AR99" s="4">
        <f>'Soybean Oil'!$L99-('Soybean Oil'!AJ99*'Feedstock Conversions'!$B$17)-'Rail Costs'!V99</f>
        <v>80.600866341762796</v>
      </c>
      <c r="AS99" s="4" t="e">
        <f>'Soybean Oil'!$L99-('Soybean Oil'!AK99*'Feedstock Conversions'!$B$17)-'Rail Costs'!Y99</f>
        <v>#VALUE!</v>
      </c>
      <c r="AU99" s="4">
        <f>$T99-(AE99*'Feedstock Conversions'!$B$5)-'Rail Costs'!Q99</f>
        <v>157.14007719847592</v>
      </c>
      <c r="AV99" s="4">
        <f>$T99-(AF99*'Feedstock Conversions'!$B$5)-'Rail Costs'!R99</f>
        <v>149.38830191952684</v>
      </c>
      <c r="AW99" s="4">
        <f>$T99-(AG99*'Feedstock Conversions'!$B$5)-'Rail Costs'!S99</f>
        <v>141.39910978476397</v>
      </c>
      <c r="AX99" s="4">
        <f>$T99-(AH99*'Feedstock Conversions'!$B$5)-'Rail Costs'!T99</f>
        <v>162.20990089000287</v>
      </c>
      <c r="AY99" s="4">
        <f>$T99-(AI99*'Feedstock Conversions'!$B$5)-'Rail Costs'!U99</f>
        <v>160.72448673270898</v>
      </c>
      <c r="AZ99" s="4">
        <f>$T99-(AJ99*'Feedstock Conversions'!$B$5)-'Rail Costs'!V99</f>
        <v>154.98231944976285</v>
      </c>
      <c r="BA99" s="4" t="e">
        <f>$T99-(AK99*'Feedstock Conversions'!$B$5)-'Rail Costs'!Y99</f>
        <v>#VALUE!</v>
      </c>
      <c r="BH99">
        <f t="shared" si="10"/>
        <v>46</v>
      </c>
      <c r="BI99">
        <f t="shared" si="11"/>
        <v>2020</v>
      </c>
      <c r="BJ99">
        <f t="shared" si="12"/>
        <v>11</v>
      </c>
      <c r="BM99" s="4">
        <f>'Fuel Values'!G99-(E99)</f>
        <v>-13.029283314669613</v>
      </c>
      <c r="BN99" s="4">
        <f>'Fuel Values'!H99-($AJ99*'Feedstock Conversions'!$B$5)</f>
        <v>-10.188784994400919</v>
      </c>
      <c r="BO99" s="4">
        <f>'Fuel Values'!I99-($AI99*'Feedstock Conversions'!$B$17)</f>
        <v>-4.2943924972004197</v>
      </c>
      <c r="BP99" s="4">
        <f>'Fuel Values'!J99-($AH99*'Feedstock Conversions'!$B$17)</f>
        <v>-3.6629283314669578</v>
      </c>
      <c r="BQ99" s="4">
        <f>'Fuel Values'!K99-($AF99*'Feedstock Conversions'!$B$17)</f>
        <v>-11.214641657334823</v>
      </c>
      <c r="BR99" s="4">
        <f>'Fuel Values'!L99-($AG99*'Feedstock Conversions'!$B$17)</f>
        <v>-12.871962486002246</v>
      </c>
      <c r="BS99" s="4">
        <f t="shared" si="13"/>
        <v>65.633645016797345</v>
      </c>
      <c r="BV99" s="4">
        <f t="shared" si="18"/>
        <v>-0.27552284967737756</v>
      </c>
    </row>
    <row r="100" spans="1:74" x14ac:dyDescent="0.2">
      <c r="A100" s="11">
        <v>44155</v>
      </c>
      <c r="B100" s="18">
        <v>42.322000000000003</v>
      </c>
      <c r="C100" s="18">
        <f>B100+'Rail Costs'!B100</f>
        <v>46.67257110862262</v>
      </c>
      <c r="E100" s="18">
        <f>C100*'Feedstock Conversions'!B$17</f>
        <v>350.04428331466966</v>
      </c>
      <c r="F100" s="18">
        <f>C100*'Feedstock Conversions'!B$5</f>
        <v>350.04428331466966</v>
      </c>
      <c r="H100" s="18">
        <f>'Fuel Values'!B100-'Soybean Oil'!I100-'Soybean Oil'!J100-'Soybean Oil'!K100</f>
        <v>76.363363774394713</v>
      </c>
      <c r="I100" s="18">
        <f>('LCFS Values'!$E$3-'Soybean Oil'!$AA$4)/1000000*'LCFS Values'!B100*'LCFS Values'!$G$2*100</f>
        <v>99.311636225605284</v>
      </c>
      <c r="J100" s="4">
        <f>'RIN Values'!C100</f>
        <v>134.32499999999999</v>
      </c>
      <c r="K100" s="4">
        <f>'Fixed Credits Value'!B100</f>
        <v>100</v>
      </c>
      <c r="L100" s="4">
        <f t="shared" si="14"/>
        <v>410</v>
      </c>
      <c r="M100" s="4">
        <f>L100/'Feedstock Conversions'!B$17</f>
        <v>54.666666666666664</v>
      </c>
      <c r="O100" s="4">
        <f>'Fuel Values'!C100*100</f>
        <v>126.78</v>
      </c>
      <c r="P100" s="18">
        <f>('LCFS Values'!$E$3-'Soybean Oil'!$AB$4)/1000000*'LCFS Values'!B100*'LCFS Values'!$G$2*100</f>
        <v>87.148456112666693</v>
      </c>
      <c r="Q100" s="4">
        <f>'RIN Values'!D100</f>
        <v>152.23499999999999</v>
      </c>
      <c r="R100" s="4">
        <f>'Fixed Credits Value'!B100</f>
        <v>100</v>
      </c>
      <c r="S100" s="4">
        <f>'Fixed Credits Value'!C100</f>
        <v>16</v>
      </c>
      <c r="T100" s="4">
        <f t="shared" si="16"/>
        <v>482.16345611266672</v>
      </c>
      <c r="U100" s="4">
        <f t="shared" si="15"/>
        <v>64.288460815022233</v>
      </c>
      <c r="W100" s="4">
        <f t="shared" si="9"/>
        <v>59.955716685330344</v>
      </c>
      <c r="X100" s="4">
        <f t="shared" si="17"/>
        <v>132.11917279799707</v>
      </c>
      <c r="AA100" s="23"/>
      <c r="AB100" s="23"/>
      <c r="AD100" s="11">
        <v>44155</v>
      </c>
      <c r="AE100" s="4">
        <f>B100+'Rail Costs'!K100</f>
        <v>43.409642777155661</v>
      </c>
      <c r="AF100" s="4">
        <f>$B100+'Rail Costs'!L100</f>
        <v>44.497285554311311</v>
      </c>
      <c r="AG100" s="4">
        <f>$B100+'Rail Costs'!M100</f>
        <v>45.584928331466969</v>
      </c>
      <c r="AH100" s="4">
        <f>$B100+'Rail Costs'!N100</f>
        <v>42.757057110862263</v>
      </c>
      <c r="AI100" s="4">
        <f>$B100+'Rail Costs'!O100</f>
        <v>42.974585666293393</v>
      </c>
      <c r="AJ100" s="4">
        <f>$B100+'Rail Costs'!P100</f>
        <v>43.627171332586791</v>
      </c>
      <c r="AK100" s="4" t="e">
        <f>(AVERAGEIFS([1]Spreads!$B$23:$B$1056,[1]Spreads!$Y$23:$Y$1056,BH100,[1]Spreads!$X$23:$X$1056,BI100)*1.03)+('Rail Costs'!X100*100/2204.622)</f>
        <v>#VALUE!</v>
      </c>
      <c r="AM100" s="4">
        <f>'Soybean Oil'!$L100-('Soybean Oil'!AE100*'Feedstock Conversions'!$B$17)-'Rail Costs'!Q100</f>
        <v>80.743624090475805</v>
      </c>
      <c r="AN100" s="4">
        <f>'Soybean Oil'!$L100-('Soybean Oil'!AF100*'Feedstock Conversions'!$B$17)-'Rail Costs'!R100</f>
        <v>72.991848811526779</v>
      </c>
      <c r="AO100" s="4">
        <f>'Soybean Oil'!$L100-('Soybean Oil'!AG100*'Feedstock Conversions'!$B$17)-'Rail Costs'!S100</f>
        <v>65.002656676763834</v>
      </c>
      <c r="AP100" s="4">
        <f>'Soybean Oil'!$L100-('Soybean Oil'!AH100*'Feedstock Conversions'!$B$17)-'Rail Costs'!T100</f>
        <v>85.813447782002754</v>
      </c>
      <c r="AQ100" s="4">
        <f>'Soybean Oil'!$L100-('Soybean Oil'!AI100*'Feedstock Conversions'!$B$17)-'Rail Costs'!U100</f>
        <v>84.328033624708866</v>
      </c>
      <c r="AR100" s="4">
        <f>'Soybean Oil'!$L100-('Soybean Oil'!AJ100*'Feedstock Conversions'!$B$17)-'Rail Costs'!V100</f>
        <v>78.585866341762809</v>
      </c>
      <c r="AS100" s="4" t="e">
        <f>'Soybean Oil'!$L100-('Soybean Oil'!AK100*'Feedstock Conversions'!$B$17)-'Rail Costs'!Y100</f>
        <v>#VALUE!</v>
      </c>
      <c r="AU100" s="4">
        <f>$T100-(AE100*'Feedstock Conversions'!$B$5)-'Rail Costs'!Q100</f>
        <v>152.90708020314253</v>
      </c>
      <c r="AV100" s="4">
        <f>$T100-(AF100*'Feedstock Conversions'!$B$5)-'Rail Costs'!R100</f>
        <v>145.1553049241935</v>
      </c>
      <c r="AW100" s="4">
        <f>$T100-(AG100*'Feedstock Conversions'!$B$5)-'Rail Costs'!S100</f>
        <v>137.16611278943057</v>
      </c>
      <c r="AX100" s="4">
        <f>$T100-(AH100*'Feedstock Conversions'!$B$5)-'Rail Costs'!T100</f>
        <v>157.97690389466948</v>
      </c>
      <c r="AY100" s="4">
        <f>$T100-(AI100*'Feedstock Conversions'!$B$5)-'Rail Costs'!U100</f>
        <v>156.49148973737559</v>
      </c>
      <c r="AZ100" s="4">
        <f>$T100-(AJ100*'Feedstock Conversions'!$B$5)-'Rail Costs'!V100</f>
        <v>150.74932245442952</v>
      </c>
      <c r="BA100" s="4" t="e">
        <f>$T100-(AK100*'Feedstock Conversions'!$B$5)-'Rail Costs'!Y100</f>
        <v>#VALUE!</v>
      </c>
      <c r="BH100">
        <f t="shared" si="10"/>
        <v>47</v>
      </c>
      <c r="BI100">
        <f t="shared" si="11"/>
        <v>2020</v>
      </c>
      <c r="BJ100">
        <f t="shared" si="12"/>
        <v>11</v>
      </c>
      <c r="BM100" s="4">
        <f>'Fuel Values'!G100-(E100)</f>
        <v>-14.244283314669644</v>
      </c>
      <c r="BN100" s="4">
        <f>'Fuel Values'!H100-($AJ100*'Feedstock Conversions'!$B$5)</f>
        <v>-16.203784994400905</v>
      </c>
      <c r="BO100" s="4">
        <f>'Fuel Values'!I100-($AI100*'Feedstock Conversions'!$B$17)</f>
        <v>1.2906075027995598</v>
      </c>
      <c r="BP100" s="4">
        <f>'Fuel Values'!J100-($AH100*'Feedstock Conversions'!$B$17)</f>
        <v>-0.47792833146701241</v>
      </c>
      <c r="BQ100" s="4">
        <f>'Fuel Values'!K100-($AF100*'Feedstock Conversions'!$B$17)</f>
        <v>-16.22964165733481</v>
      </c>
      <c r="BR100" s="4">
        <f>'Fuel Values'!L100-($AG100*'Feedstock Conversions'!$B$17)</f>
        <v>-16.88696248600229</v>
      </c>
      <c r="BS100" s="4">
        <f t="shared" si="13"/>
        <v>58.665109182530784</v>
      </c>
      <c r="BV100" s="4">
        <f t="shared" si="18"/>
        <v>-1.1550466592012054</v>
      </c>
    </row>
    <row r="101" spans="1:74" x14ac:dyDescent="0.2">
      <c r="A101" s="11">
        <v>44162</v>
      </c>
      <c r="B101" s="18">
        <v>42.822499999999998</v>
      </c>
      <c r="C101" s="18">
        <f>B101+'Rail Costs'!B101</f>
        <v>47.173071108622615</v>
      </c>
      <c r="E101" s="18">
        <f>C101*'Feedstock Conversions'!B$17</f>
        <v>353.79803331466962</v>
      </c>
      <c r="F101" s="18">
        <f>C101*'Feedstock Conversions'!B$5</f>
        <v>353.79803331466962</v>
      </c>
      <c r="H101" s="18">
        <f>'Fuel Values'!B101-'Soybean Oil'!I101-'Soybean Oil'!J101-'Soybean Oil'!K101</f>
        <v>92.294521930099023</v>
      </c>
      <c r="I101" s="18">
        <f>('LCFS Values'!$E$3-'Soybean Oil'!$AA$4)/1000000*'LCFS Values'!B101*'LCFS Values'!$G$2*100</f>
        <v>99.080528069901007</v>
      </c>
      <c r="J101" s="4">
        <f>'RIN Values'!C101</f>
        <v>133.62494999999998</v>
      </c>
      <c r="K101" s="4">
        <f>'Fixed Credits Value'!B101</f>
        <v>100</v>
      </c>
      <c r="L101" s="4">
        <f t="shared" si="14"/>
        <v>425</v>
      </c>
      <c r="M101" s="4">
        <f>L101/'Feedstock Conversions'!B$17</f>
        <v>56.666666666666664</v>
      </c>
      <c r="O101" s="4">
        <f>'Fuel Values'!C101*100</f>
        <v>136.22</v>
      </c>
      <c r="P101" s="18">
        <f>('LCFS Values'!$E$3-'Soybean Oil'!$AB$4)/1000000*'LCFS Values'!B101*'LCFS Values'!$G$2*100</f>
        <v>86.945652899164912</v>
      </c>
      <c r="Q101" s="4">
        <f>'RIN Values'!D101</f>
        <v>151.44161</v>
      </c>
      <c r="R101" s="4">
        <f>'Fixed Credits Value'!B101</f>
        <v>100</v>
      </c>
      <c r="S101" s="4">
        <f>'Fixed Credits Value'!C101</f>
        <v>16</v>
      </c>
      <c r="T101" s="4">
        <f t="shared" si="16"/>
        <v>490.60726289916488</v>
      </c>
      <c r="U101" s="4">
        <f t="shared" si="15"/>
        <v>65.414301719888655</v>
      </c>
      <c r="W101" s="4">
        <f t="shared" si="9"/>
        <v>71.201966685330376</v>
      </c>
      <c r="X101" s="4">
        <f t="shared" si="17"/>
        <v>136.80922958449526</v>
      </c>
      <c r="AA101" s="23"/>
      <c r="AB101" s="23"/>
      <c r="AD101" s="11">
        <v>44162</v>
      </c>
      <c r="AE101" s="4">
        <f>B101+'Rail Costs'!K101</f>
        <v>43.910142777155656</v>
      </c>
      <c r="AF101" s="4">
        <f>$B101+'Rail Costs'!L101</f>
        <v>44.997785554311307</v>
      </c>
      <c r="AG101" s="4">
        <f>$B101+'Rail Costs'!M101</f>
        <v>46.085428331466964</v>
      </c>
      <c r="AH101" s="4">
        <f>$B101+'Rail Costs'!N101</f>
        <v>43.257557110862258</v>
      </c>
      <c r="AI101" s="4">
        <f>$B101+'Rail Costs'!O101</f>
        <v>43.475085666293388</v>
      </c>
      <c r="AJ101" s="4">
        <f>$B101+'Rail Costs'!P101</f>
        <v>44.127671332586786</v>
      </c>
      <c r="AK101" s="4" t="e">
        <f>(AVERAGEIFS([1]Spreads!$B$23:$B$1056,[1]Spreads!$Y$23:$Y$1056,BH101,[1]Spreads!$X$23:$X$1056,BI101)*1.03)+('Rail Costs'!X101*100/2204.622)</f>
        <v>#VALUE!</v>
      </c>
      <c r="AM101" s="4">
        <f>'Soybean Oil'!$L101-('Soybean Oil'!AE101*'Feedstock Conversions'!$B$17)-'Rail Costs'!Q101</f>
        <v>91.989874090475837</v>
      </c>
      <c r="AN101" s="4">
        <f>'Soybean Oil'!$L101-('Soybean Oil'!AF101*'Feedstock Conversions'!$B$17)-'Rail Costs'!R101</f>
        <v>84.238098811526811</v>
      </c>
      <c r="AO101" s="4">
        <f>'Soybean Oil'!$L101-('Soybean Oil'!AG101*'Feedstock Conversions'!$B$17)-'Rail Costs'!S101</f>
        <v>76.248906676763866</v>
      </c>
      <c r="AP101" s="4">
        <f>'Soybean Oil'!$L101-('Soybean Oil'!AH101*'Feedstock Conversions'!$B$17)-'Rail Costs'!T101</f>
        <v>97.059697782002843</v>
      </c>
      <c r="AQ101" s="4">
        <f>'Soybean Oil'!$L101-('Soybean Oil'!AI101*'Feedstock Conversions'!$B$17)-'Rail Costs'!U101</f>
        <v>95.574283624708897</v>
      </c>
      <c r="AR101" s="4">
        <f>'Soybean Oil'!$L101-('Soybean Oil'!AJ101*'Feedstock Conversions'!$B$17)-'Rail Costs'!V101</f>
        <v>89.832116341762841</v>
      </c>
      <c r="AS101" s="4" t="e">
        <f>'Soybean Oil'!$L101-('Soybean Oil'!AK101*'Feedstock Conversions'!$B$17)-'Rail Costs'!Y101</f>
        <v>#VALUE!</v>
      </c>
      <c r="AU101" s="4">
        <f>$T101-(AE101*'Feedstock Conversions'!$B$5)-'Rail Costs'!Q101</f>
        <v>157.59713698964072</v>
      </c>
      <c r="AV101" s="4">
        <f>$T101-(AF101*'Feedstock Conversions'!$B$5)-'Rail Costs'!R101</f>
        <v>149.84536171069169</v>
      </c>
      <c r="AW101" s="4">
        <f>$T101-(AG101*'Feedstock Conversions'!$B$5)-'Rail Costs'!S101</f>
        <v>141.85616957592876</v>
      </c>
      <c r="AX101" s="4">
        <f>$T101-(AH101*'Feedstock Conversions'!$B$5)-'Rail Costs'!T101</f>
        <v>162.66696068116772</v>
      </c>
      <c r="AY101" s="4">
        <f>$T101-(AI101*'Feedstock Conversions'!$B$5)-'Rail Costs'!U101</f>
        <v>161.18154652387378</v>
      </c>
      <c r="AZ101" s="4">
        <f>$T101-(AJ101*'Feedstock Conversions'!$B$5)-'Rail Costs'!V101</f>
        <v>155.43937924092771</v>
      </c>
      <c r="BA101" s="4" t="e">
        <f>$T101-(AK101*'Feedstock Conversions'!$B$5)-'Rail Costs'!Y101</f>
        <v>#VALUE!</v>
      </c>
      <c r="BH101">
        <f t="shared" si="10"/>
        <v>48</v>
      </c>
      <c r="BI101">
        <f t="shared" si="11"/>
        <v>2020</v>
      </c>
      <c r="BJ101">
        <f t="shared" si="12"/>
        <v>11</v>
      </c>
      <c r="BM101" s="4">
        <f>'Fuel Values'!G101-(E101)</f>
        <v>-1.7980333146696239</v>
      </c>
      <c r="BN101" s="4">
        <f>'Fuel Values'!H101-($AJ101*'Feedstock Conversions'!$B$5)</f>
        <v>-10.957534994400874</v>
      </c>
      <c r="BO101" s="4">
        <f>'Fuel Values'!I101-($AI101*'Feedstock Conversions'!$B$17)</f>
        <v>23.936857502799569</v>
      </c>
      <c r="BP101" s="4">
        <f>'Fuel Values'!J101-($AH101*'Feedstock Conversions'!$B$17)</f>
        <v>18.568321668533088</v>
      </c>
      <c r="BQ101" s="4">
        <f>'Fuel Values'!K101-($AF101*'Feedstock Conversions'!$B$17)</f>
        <v>-9.4833916573347778</v>
      </c>
      <c r="BR101" s="4">
        <f>'Fuel Values'!L101-($AG101*'Feedstock Conversions'!$B$17)</f>
        <v>-8.6407124860022577</v>
      </c>
      <c r="BS101" s="4">
        <f t="shared" si="13"/>
        <v>47.265109182530807</v>
      </c>
      <c r="BV101" s="4">
        <f t="shared" si="18"/>
        <v>9.7560247693702546</v>
      </c>
    </row>
    <row r="102" spans="1:74" x14ac:dyDescent="0.2">
      <c r="A102" s="11">
        <v>44169</v>
      </c>
      <c r="B102" s="18">
        <v>43.54</v>
      </c>
      <c r="C102" s="18">
        <f>B102+'Rail Costs'!B102</f>
        <v>47.890571108622616</v>
      </c>
      <c r="E102" s="18">
        <f>C102*'Feedstock Conversions'!B$17</f>
        <v>359.17928331466965</v>
      </c>
      <c r="F102" s="18">
        <f>C102*'Feedstock Conversions'!B$5</f>
        <v>359.17928331466965</v>
      </c>
      <c r="H102" s="18">
        <f>'Fuel Values'!B102-'Soybean Oil'!I102-'Soybean Oil'!J102-'Soybean Oil'!K102</f>
        <v>90.336682511263177</v>
      </c>
      <c r="I102" s="18">
        <f>('LCFS Values'!$E$3-'Soybean Oil'!$AA$4)/1000000*'LCFS Values'!B102*'LCFS Values'!$G$2*100</f>
        <v>99.138317488736845</v>
      </c>
      <c r="J102" s="4">
        <f>'RIN Values'!C102</f>
        <v>138.52499999999998</v>
      </c>
      <c r="K102" s="4">
        <f>'Fixed Credits Value'!B102</f>
        <v>100</v>
      </c>
      <c r="L102" s="4">
        <f t="shared" si="14"/>
        <v>428</v>
      </c>
      <c r="M102" s="4">
        <f>L102/'Feedstock Conversions'!B$17</f>
        <v>57.06666666666667</v>
      </c>
      <c r="O102" s="4">
        <f>'Fuel Values'!C102*100</f>
        <v>138.31</v>
      </c>
      <c r="P102" s="18">
        <f>('LCFS Values'!$E$3-'Soybean Oil'!$AB$4)/1000000*'LCFS Values'!B102*'LCFS Values'!$G$2*100</f>
        <v>86.99636456622224</v>
      </c>
      <c r="Q102" s="4">
        <f>'RIN Values'!D102</f>
        <v>156.99499999999998</v>
      </c>
      <c r="R102" s="4">
        <f>'Fixed Credits Value'!B102</f>
        <v>100</v>
      </c>
      <c r="S102" s="4">
        <f>'Fixed Credits Value'!C102</f>
        <v>16</v>
      </c>
      <c r="T102" s="4">
        <f t="shared" si="16"/>
        <v>498.30136456622222</v>
      </c>
      <c r="U102" s="4">
        <f t="shared" si="15"/>
        <v>66.440181942162965</v>
      </c>
      <c r="W102" s="4">
        <f t="shared" si="9"/>
        <v>68.820716685330353</v>
      </c>
      <c r="X102" s="4">
        <f t="shared" si="17"/>
        <v>139.12208125155257</v>
      </c>
      <c r="AA102" s="23"/>
      <c r="AB102" s="23"/>
      <c r="AD102" s="11">
        <v>44169</v>
      </c>
      <c r="AE102" s="4">
        <f>B102+'Rail Costs'!K102</f>
        <v>44.627642777155657</v>
      </c>
      <c r="AF102" s="4">
        <f>$B102+'Rail Costs'!L102</f>
        <v>45.715285554311308</v>
      </c>
      <c r="AG102" s="4">
        <f>$B102+'Rail Costs'!M102</f>
        <v>46.802928331466966</v>
      </c>
      <c r="AH102" s="4">
        <f>$B102+'Rail Costs'!N102</f>
        <v>43.975057110862259</v>
      </c>
      <c r="AI102" s="4">
        <f>$B102+'Rail Costs'!O102</f>
        <v>44.19258566629339</v>
      </c>
      <c r="AJ102" s="4">
        <f>$B102+'Rail Costs'!P102</f>
        <v>44.845171332586787</v>
      </c>
      <c r="AK102" s="4" t="e">
        <f>(AVERAGEIFS([1]Spreads!$B$23:$B$1056,[1]Spreads!$Y$23:$Y$1056,BH102,[1]Spreads!$X$23:$X$1056,BI102)*1.03)+('Rail Costs'!X102*100/2204.622)</f>
        <v>#VALUE!</v>
      </c>
      <c r="AM102" s="4">
        <f>'Soybean Oil'!$L102-('Soybean Oil'!AE102*'Feedstock Conversions'!$B$17)-'Rail Costs'!Q102</f>
        <v>89.608624090475814</v>
      </c>
      <c r="AN102" s="4">
        <f>'Soybean Oil'!$L102-('Soybean Oil'!AF102*'Feedstock Conversions'!$B$17)-'Rail Costs'!R102</f>
        <v>81.856848811526788</v>
      </c>
      <c r="AO102" s="4">
        <f>'Soybean Oil'!$L102-('Soybean Oil'!AG102*'Feedstock Conversions'!$B$17)-'Rail Costs'!S102</f>
        <v>73.8676566767639</v>
      </c>
      <c r="AP102" s="4">
        <f>'Soybean Oil'!$L102-('Soybean Oil'!AH102*'Feedstock Conversions'!$B$17)-'Rail Costs'!T102</f>
        <v>94.67844778200282</v>
      </c>
      <c r="AQ102" s="4">
        <f>'Soybean Oil'!$L102-('Soybean Oil'!AI102*'Feedstock Conversions'!$B$17)-'Rail Costs'!U102</f>
        <v>93.193033624708931</v>
      </c>
      <c r="AR102" s="4">
        <f>'Soybean Oil'!$L102-('Soybean Oil'!AJ102*'Feedstock Conversions'!$B$17)-'Rail Costs'!V102</f>
        <v>87.450866341762818</v>
      </c>
      <c r="AS102" s="4" t="e">
        <f>'Soybean Oil'!$L102-('Soybean Oil'!AK102*'Feedstock Conversions'!$B$17)-'Rail Costs'!Y102</f>
        <v>#VALUE!</v>
      </c>
      <c r="AU102" s="4">
        <f>$T102-(AE102*'Feedstock Conversions'!$B$5)-'Rail Costs'!Q102</f>
        <v>159.90998865669803</v>
      </c>
      <c r="AV102" s="4">
        <f>$T102-(AF102*'Feedstock Conversions'!$B$5)-'Rail Costs'!R102</f>
        <v>152.15821337774901</v>
      </c>
      <c r="AW102" s="4">
        <f>$T102-(AG102*'Feedstock Conversions'!$B$5)-'Rail Costs'!S102</f>
        <v>144.16902124298613</v>
      </c>
      <c r="AX102" s="4">
        <f>$T102-(AH102*'Feedstock Conversions'!$B$5)-'Rail Costs'!T102</f>
        <v>164.97981234822504</v>
      </c>
      <c r="AY102" s="4">
        <f>$T102-(AI102*'Feedstock Conversions'!$B$5)-'Rail Costs'!U102</f>
        <v>163.49439819093115</v>
      </c>
      <c r="AZ102" s="4">
        <f>$T102-(AJ102*'Feedstock Conversions'!$B$5)-'Rail Costs'!V102</f>
        <v>157.75223090798502</v>
      </c>
      <c r="BA102" s="4" t="e">
        <f>$T102-(AK102*'Feedstock Conversions'!$B$5)-'Rail Costs'!Y102</f>
        <v>#VALUE!</v>
      </c>
      <c r="BH102">
        <f t="shared" si="10"/>
        <v>49</v>
      </c>
      <c r="BI102">
        <f t="shared" si="11"/>
        <v>2020</v>
      </c>
      <c r="BJ102">
        <f t="shared" si="12"/>
        <v>12</v>
      </c>
      <c r="BM102" s="4">
        <f>'Fuel Values'!G102-(E102)</f>
        <v>-1.979283314669658</v>
      </c>
      <c r="BN102" s="4">
        <f>'Fuel Values'!H102-($AJ102*'Feedstock Conversions'!$B$5)</f>
        <v>-13.738784994400874</v>
      </c>
      <c r="BO102" s="4">
        <f>'Fuel Values'!I102-($AI102*'Feedstock Conversions'!$B$17)</f>
        <v>13.555607502799603</v>
      </c>
      <c r="BP102" s="4">
        <f>'Fuel Values'!J102-($AH102*'Feedstock Conversions'!$B$17)</f>
        <v>9.1870716685330649</v>
      </c>
      <c r="BQ102" s="4">
        <f>'Fuel Values'!K102-($AF102*'Feedstock Conversions'!$B$17)</f>
        <v>-13.464641657334823</v>
      </c>
      <c r="BR102" s="4">
        <f>'Fuel Values'!L102-($AG102*'Feedstock Conversions'!$B$17)</f>
        <v>-11.821962486002235</v>
      </c>
      <c r="BS102" s="4">
        <f t="shared" si="13"/>
        <v>55.26510918253075</v>
      </c>
      <c r="BV102" s="4">
        <f t="shared" si="18"/>
        <v>5.5435247693702498</v>
      </c>
    </row>
    <row r="103" spans="1:74" x14ac:dyDescent="0.2">
      <c r="A103" s="11">
        <v>44176</v>
      </c>
      <c r="B103" s="18">
        <v>44.176000000000002</v>
      </c>
      <c r="C103" s="18">
        <f>B103+'Rail Costs'!B103</f>
        <v>48.526571108622619</v>
      </c>
      <c r="E103" s="18">
        <f>C103*'Feedstock Conversions'!B$17</f>
        <v>363.94928331466963</v>
      </c>
      <c r="F103" s="18">
        <f>C103*'Feedstock Conversions'!B$5</f>
        <v>363.94928331466963</v>
      </c>
      <c r="H103" s="18">
        <f>'Fuel Values'!B103-'Soybean Oil'!I103-'Soybean Oil'!J103-'Soybean Oil'!K103</f>
        <v>82.87971727828949</v>
      </c>
      <c r="I103" s="18">
        <f>('LCFS Values'!$E$3-'Soybean Oil'!$AA$4)/1000000*'LCFS Values'!B103*'LCFS Values'!$G$2*100</f>
        <v>98.420282721710535</v>
      </c>
      <c r="J103" s="4">
        <f>'RIN Values'!C103</f>
        <v>151.19999999999999</v>
      </c>
      <c r="K103" s="4">
        <f>'Fixed Credits Value'!B103</f>
        <v>100</v>
      </c>
      <c r="L103" s="4">
        <f t="shared" si="14"/>
        <v>432.5</v>
      </c>
      <c r="M103" s="4">
        <f>L103/'Feedstock Conversions'!B$17</f>
        <v>57.666666666666664</v>
      </c>
      <c r="O103" s="4">
        <f>'Fuel Values'!C103*100</f>
        <v>142.55000000000001</v>
      </c>
      <c r="P103" s="18">
        <f>('LCFS Values'!$E$3-'Soybean Oil'!$AB$4)/1000000*'LCFS Values'!B103*'LCFS Values'!$G$2*100</f>
        <v>86.366271016666687</v>
      </c>
      <c r="Q103" s="4">
        <f>'RIN Values'!D103</f>
        <v>171.35999999999999</v>
      </c>
      <c r="R103" s="4">
        <f>'Fixed Credits Value'!B103</f>
        <v>100</v>
      </c>
      <c r="S103" s="4">
        <f>'Fixed Credits Value'!C103</f>
        <v>16</v>
      </c>
      <c r="T103" s="4">
        <f t="shared" si="16"/>
        <v>516.27627101666667</v>
      </c>
      <c r="U103" s="4">
        <f t="shared" si="15"/>
        <v>68.836836135555558</v>
      </c>
      <c r="W103" s="4">
        <f t="shared" si="9"/>
        <v>68.550716685330372</v>
      </c>
      <c r="X103" s="4">
        <f t="shared" si="17"/>
        <v>152.32698770199704</v>
      </c>
      <c r="AA103" s="23"/>
      <c r="AB103" s="23"/>
      <c r="AD103" s="11">
        <v>44176</v>
      </c>
      <c r="AE103" s="4">
        <f>B103+'Rail Costs'!K103</f>
        <v>45.26364277715566</v>
      </c>
      <c r="AF103" s="4">
        <f>$B103+'Rail Costs'!L103</f>
        <v>46.35128555431131</v>
      </c>
      <c r="AG103" s="4">
        <f>$B103+'Rail Costs'!M103</f>
        <v>47.438928331466968</v>
      </c>
      <c r="AH103" s="4">
        <f>$B103+'Rail Costs'!N103</f>
        <v>44.611057110862262</v>
      </c>
      <c r="AI103" s="4">
        <f>$B103+'Rail Costs'!O103</f>
        <v>44.828585666293392</v>
      </c>
      <c r="AJ103" s="4">
        <f>$B103+'Rail Costs'!P103</f>
        <v>45.48117133258679</v>
      </c>
      <c r="AK103" s="4" t="e">
        <f>(AVERAGEIFS([1]Spreads!$B$23:$B$1056,[1]Spreads!$Y$23:$Y$1056,BH103,[1]Spreads!$X$23:$X$1056,BI103)*1.03)+('Rail Costs'!X103*100/2204.622)</f>
        <v>#VALUE!</v>
      </c>
      <c r="AM103" s="4">
        <f>'Soybean Oil'!$L103-('Soybean Oil'!AE103*'Feedstock Conversions'!$B$17)-'Rail Costs'!Q103</f>
        <v>89.338624090475776</v>
      </c>
      <c r="AN103" s="4">
        <f>'Soybean Oil'!$L103-('Soybean Oil'!AF103*'Feedstock Conversions'!$B$17)-'Rail Costs'!R103</f>
        <v>81.58684881152675</v>
      </c>
      <c r="AO103" s="4">
        <f>'Soybean Oil'!$L103-('Soybean Oil'!AG103*'Feedstock Conversions'!$B$17)-'Rail Costs'!S103</f>
        <v>73.597656676763862</v>
      </c>
      <c r="AP103" s="4">
        <f>'Soybean Oil'!$L103-('Soybean Oil'!AH103*'Feedstock Conversions'!$B$17)-'Rail Costs'!T103</f>
        <v>94.408447782002781</v>
      </c>
      <c r="AQ103" s="4">
        <f>'Soybean Oil'!$L103-('Soybean Oil'!AI103*'Feedstock Conversions'!$B$17)-'Rail Costs'!U103</f>
        <v>92.923033624708893</v>
      </c>
      <c r="AR103" s="4">
        <f>'Soybean Oil'!$L103-('Soybean Oil'!AJ103*'Feedstock Conversions'!$B$17)-'Rail Costs'!V103</f>
        <v>87.18086634176278</v>
      </c>
      <c r="AS103" s="4" t="e">
        <f>'Soybean Oil'!$L103-('Soybean Oil'!AK103*'Feedstock Conversions'!$B$17)-'Rail Costs'!Y103</f>
        <v>#VALUE!</v>
      </c>
      <c r="AU103" s="4">
        <f>$T103-(AE103*'Feedstock Conversions'!$B$5)-'Rail Costs'!Q103</f>
        <v>173.11489510714244</v>
      </c>
      <c r="AV103" s="4">
        <f>$T103-(AF103*'Feedstock Conversions'!$B$5)-'Rail Costs'!R103</f>
        <v>165.36311982819342</v>
      </c>
      <c r="AW103" s="4">
        <f>$T103-(AG103*'Feedstock Conversions'!$B$5)-'Rail Costs'!S103</f>
        <v>157.37392769343055</v>
      </c>
      <c r="AX103" s="4">
        <f>$T103-(AH103*'Feedstock Conversions'!$B$5)-'Rail Costs'!T103</f>
        <v>178.18471879866945</v>
      </c>
      <c r="AY103" s="4">
        <f>$T103-(AI103*'Feedstock Conversions'!$B$5)-'Rail Costs'!U103</f>
        <v>176.69930464137556</v>
      </c>
      <c r="AZ103" s="4">
        <f>$T103-(AJ103*'Feedstock Conversions'!$B$5)-'Rail Costs'!V103</f>
        <v>170.95713735842943</v>
      </c>
      <c r="BA103" s="4" t="e">
        <f>$T103-(AK103*'Feedstock Conversions'!$B$5)-'Rail Costs'!Y103</f>
        <v>#VALUE!</v>
      </c>
      <c r="BH103">
        <f t="shared" si="10"/>
        <v>50</v>
      </c>
      <c r="BI103">
        <f t="shared" si="11"/>
        <v>2020</v>
      </c>
      <c r="BJ103">
        <f t="shared" si="12"/>
        <v>12</v>
      </c>
      <c r="BM103" s="4">
        <f>'Fuel Values'!G103-(E103)</f>
        <v>3.0507166853303715</v>
      </c>
      <c r="BN103" s="4">
        <f>'Fuel Values'!H103-($AJ103*'Feedstock Conversions'!$B$5)</f>
        <v>-11.908784994400946</v>
      </c>
      <c r="BO103" s="4">
        <f>'Fuel Values'!I103-($AI103*'Feedstock Conversions'!$B$17)</f>
        <v>3.2856075027995644</v>
      </c>
      <c r="BP103" s="4">
        <f>'Fuel Values'!J103-($AH103*'Feedstock Conversions'!$B$17)</f>
        <v>0.41707166853302624</v>
      </c>
      <c r="BQ103" s="4">
        <f>'Fuel Values'!K103-($AF103*'Feedstock Conversions'!$B$17)</f>
        <v>-14.134641657334839</v>
      </c>
      <c r="BR103" s="4">
        <f>'Fuel Values'!L103-($AG103*'Feedstock Conversions'!$B$17)</f>
        <v>-11.291962486002262</v>
      </c>
      <c r="BS103" s="4">
        <f t="shared" si="13"/>
        <v>65.265109182530807</v>
      </c>
      <c r="BV103" s="4">
        <f t="shared" si="18"/>
        <v>3.869239055084511</v>
      </c>
    </row>
    <row r="104" spans="1:74" x14ac:dyDescent="0.2">
      <c r="A104" s="11">
        <v>44183</v>
      </c>
      <c r="B104" s="18">
        <v>45.643999999999998</v>
      </c>
      <c r="C104" s="18">
        <f>B104+'Rail Costs'!B104</f>
        <v>49.994571108622615</v>
      </c>
      <c r="E104" s="18">
        <f>C104*'Feedstock Conversions'!B$17</f>
        <v>374.95928331466962</v>
      </c>
      <c r="F104" s="18">
        <f>C104*'Feedstock Conversions'!B$5</f>
        <v>374.95928331466962</v>
      </c>
      <c r="H104" s="18">
        <f>'Fuel Values'!B104-'Soybean Oil'!I104-'Soybean Oil'!J104-'Soybean Oil'!K104</f>
        <v>93.179236917394746</v>
      </c>
      <c r="I104" s="18">
        <f>('LCFS Values'!$E$3-'Soybean Oil'!$AA$4)/1000000*'LCFS Values'!B104*'LCFS Values'!$G$2*100</f>
        <v>98.370763082605279</v>
      </c>
      <c r="J104" s="4">
        <f>'RIN Values'!C104</f>
        <v>144.44999999999999</v>
      </c>
      <c r="K104" s="4">
        <f>'Fixed Credits Value'!B104</f>
        <v>100</v>
      </c>
      <c r="L104" s="4">
        <f t="shared" si="14"/>
        <v>436</v>
      </c>
      <c r="M104" s="4">
        <f>L104/'Feedstock Conversions'!B$17</f>
        <v>58.133333333333333</v>
      </c>
      <c r="O104" s="4">
        <f>'Fuel Values'!C104*100</f>
        <v>149.10000000000002</v>
      </c>
      <c r="P104" s="18">
        <f>('LCFS Values'!$E$3-'Soybean Oil'!$AB$4)/1000000*'LCFS Values'!B104*'LCFS Values'!$G$2*100</f>
        <v>86.322816289111131</v>
      </c>
      <c r="Q104" s="4">
        <f>'RIN Values'!D104</f>
        <v>163.70999999999998</v>
      </c>
      <c r="R104" s="4">
        <f>'Fixed Credits Value'!B104</f>
        <v>100</v>
      </c>
      <c r="S104" s="4">
        <f>'Fixed Credits Value'!C104</f>
        <v>16</v>
      </c>
      <c r="T104" s="4">
        <f t="shared" si="16"/>
        <v>515.13281628911113</v>
      </c>
      <c r="U104" s="4">
        <f t="shared" si="15"/>
        <v>68.684375505214817</v>
      </c>
      <c r="W104" s="4">
        <f t="shared" si="9"/>
        <v>61.040716685330381</v>
      </c>
      <c r="X104" s="4">
        <f t="shared" si="17"/>
        <v>140.17353297444151</v>
      </c>
      <c r="AA104" s="23"/>
      <c r="AB104" s="23"/>
      <c r="AD104" s="11">
        <v>44183</v>
      </c>
      <c r="AE104" s="4">
        <f>B104+'Rail Costs'!K104</f>
        <v>46.731642777155656</v>
      </c>
      <c r="AF104" s="4">
        <f>$B104+'Rail Costs'!L104</f>
        <v>47.819285554311307</v>
      </c>
      <c r="AG104" s="4">
        <f>$B104+'Rail Costs'!M104</f>
        <v>48.906928331466965</v>
      </c>
      <c r="AH104" s="4">
        <f>$B104+'Rail Costs'!N104</f>
        <v>46.079057110862259</v>
      </c>
      <c r="AI104" s="4">
        <f>$B104+'Rail Costs'!O104</f>
        <v>46.296585666293389</v>
      </c>
      <c r="AJ104" s="4">
        <f>$B104+'Rail Costs'!P104</f>
        <v>46.949171332586786</v>
      </c>
      <c r="AK104" s="4" t="e">
        <f>(AVERAGEIFS([1]Spreads!$B$23:$B$1056,[1]Spreads!$Y$23:$Y$1056,BH104,[1]Spreads!$X$23:$X$1056,BI104)*1.03)+('Rail Costs'!X104*100/2204.622)</f>
        <v>#VALUE!</v>
      </c>
      <c r="AM104" s="4">
        <f>'Soybean Oil'!$L104-('Soybean Oil'!AE104*'Feedstock Conversions'!$B$17)-'Rail Costs'!Q104</f>
        <v>81.828624090475842</v>
      </c>
      <c r="AN104" s="4">
        <f>'Soybean Oil'!$L104-('Soybean Oil'!AF104*'Feedstock Conversions'!$B$17)-'Rail Costs'!R104</f>
        <v>74.076848811526816</v>
      </c>
      <c r="AO104" s="4">
        <f>'Soybean Oil'!$L104-('Soybean Oil'!AG104*'Feedstock Conversions'!$B$17)-'Rail Costs'!S104</f>
        <v>66.087656676763871</v>
      </c>
      <c r="AP104" s="4">
        <f>'Soybean Oil'!$L104-('Soybean Oil'!AH104*'Feedstock Conversions'!$B$17)-'Rail Costs'!T104</f>
        <v>86.898447782002791</v>
      </c>
      <c r="AQ104" s="4">
        <f>'Soybean Oil'!$L104-('Soybean Oil'!AI104*'Feedstock Conversions'!$B$17)-'Rail Costs'!U104</f>
        <v>85.413033624708902</v>
      </c>
      <c r="AR104" s="4">
        <f>'Soybean Oil'!$L104-('Soybean Oil'!AJ104*'Feedstock Conversions'!$B$17)-'Rail Costs'!V104</f>
        <v>79.670866341762789</v>
      </c>
      <c r="AS104" s="4" t="e">
        <f>'Soybean Oil'!$L104-('Soybean Oil'!AK104*'Feedstock Conversions'!$B$17)-'Rail Costs'!Y104</f>
        <v>#VALUE!</v>
      </c>
      <c r="AU104" s="4">
        <f>$T104-(AE104*'Feedstock Conversions'!$B$5)-'Rail Costs'!Q104</f>
        <v>160.96144037958697</v>
      </c>
      <c r="AV104" s="4">
        <f>$T104-(AF104*'Feedstock Conversions'!$B$5)-'Rail Costs'!R104</f>
        <v>153.20966510063795</v>
      </c>
      <c r="AW104" s="4">
        <f>$T104-(AG104*'Feedstock Conversions'!$B$5)-'Rail Costs'!S104</f>
        <v>145.22047296587502</v>
      </c>
      <c r="AX104" s="4">
        <f>$T104-(AH104*'Feedstock Conversions'!$B$5)-'Rail Costs'!T104</f>
        <v>166.03126407111392</v>
      </c>
      <c r="AY104" s="4">
        <f>$T104-(AI104*'Feedstock Conversions'!$B$5)-'Rail Costs'!U104</f>
        <v>164.54584991382004</v>
      </c>
      <c r="AZ104" s="4">
        <f>$T104-(AJ104*'Feedstock Conversions'!$B$5)-'Rail Costs'!V104</f>
        <v>158.80368263087391</v>
      </c>
      <c r="BA104" s="4" t="e">
        <f>$T104-(AK104*'Feedstock Conversions'!$B$5)-'Rail Costs'!Y104</f>
        <v>#VALUE!</v>
      </c>
      <c r="BH104">
        <f t="shared" si="10"/>
        <v>51</v>
      </c>
      <c r="BI104">
        <f t="shared" si="11"/>
        <v>2020</v>
      </c>
      <c r="BJ104">
        <f t="shared" si="12"/>
        <v>12</v>
      </c>
      <c r="BM104" s="4">
        <f>'Fuel Values'!G104-(E104)</f>
        <v>2.840716685330392</v>
      </c>
      <c r="BN104" s="4">
        <f>'Fuel Values'!H104-($AJ104*'Feedstock Conversions'!$B$5)</f>
        <v>-10.718784994400949</v>
      </c>
      <c r="BO104" s="4">
        <f>'Fuel Values'!I104-($AI104*'Feedstock Conversions'!$B$17)</f>
        <v>1.6756075027995507</v>
      </c>
      <c r="BP104" s="4">
        <f>'Fuel Values'!J104-($AH104*'Feedstock Conversions'!$B$17)</f>
        <v>-1.1929283314669874</v>
      </c>
      <c r="BQ104" s="4">
        <f>'Fuel Values'!K104-($AF104*'Feedstock Conversions'!$B$17)</f>
        <v>-15.744641657334796</v>
      </c>
      <c r="BR104" s="4">
        <f>'Fuel Values'!L104-($AG104*'Feedstock Conversions'!$B$17)</f>
        <v>-12.901962486002276</v>
      </c>
      <c r="BS104" s="4">
        <f t="shared" si="13"/>
        <v>58.199999999999989</v>
      </c>
      <c r="BV104" s="4">
        <f t="shared" si="18"/>
        <v>3.1559057217511812</v>
      </c>
    </row>
    <row r="105" spans="1:74" x14ac:dyDescent="0.2">
      <c r="A105" s="11">
        <v>44190</v>
      </c>
      <c r="B105" s="18">
        <v>46.862499999999997</v>
      </c>
      <c r="C105" s="18">
        <f>B105+'Rail Costs'!B105</f>
        <v>51.213071108622614</v>
      </c>
      <c r="E105" s="18">
        <f>C105*'Feedstock Conversions'!B$17</f>
        <v>384.09803331466958</v>
      </c>
      <c r="F105" s="18">
        <f>C105*'Feedstock Conversions'!B$5</f>
        <v>384.09803331466958</v>
      </c>
      <c r="H105" s="18">
        <f>'Fuel Values'!B105-'Soybean Oil'!I105-'Soybean Oil'!J105-'Soybean Oil'!K105</f>
        <v>105.76841818052628</v>
      </c>
      <c r="I105" s="18">
        <f>('LCFS Values'!$E$3-'Soybean Oil'!$AA$4)/1000000*'LCFS Values'!B105*'LCFS Values'!$G$2*100</f>
        <v>98.544081819473689</v>
      </c>
      <c r="J105" s="4">
        <f>'RIN Values'!C105</f>
        <v>145.6875</v>
      </c>
      <c r="K105" s="4">
        <f>'Fixed Credits Value'!B105</f>
        <v>100</v>
      </c>
      <c r="L105" s="4">
        <f t="shared" si="14"/>
        <v>450</v>
      </c>
      <c r="M105" s="4">
        <f>L105/'Feedstock Conversions'!B$17</f>
        <v>60</v>
      </c>
      <c r="O105" s="4">
        <f>'Fuel Values'!C105*100</f>
        <v>148.91</v>
      </c>
      <c r="P105" s="18">
        <f>('LCFS Values'!$E$3-'Soybean Oil'!$AB$4)/1000000*'LCFS Values'!B105*'LCFS Values'!$G$2*100</f>
        <v>86.47490783555557</v>
      </c>
      <c r="Q105" s="4">
        <f>'RIN Values'!D105</f>
        <v>165.11249999999998</v>
      </c>
      <c r="R105" s="4">
        <f>'Fixed Credits Value'!B105</f>
        <v>100</v>
      </c>
      <c r="S105" s="4">
        <f>'Fixed Credits Value'!C105</f>
        <v>16</v>
      </c>
      <c r="T105" s="4">
        <f t="shared" si="16"/>
        <v>516.49740783555558</v>
      </c>
      <c r="U105" s="4">
        <f t="shared" si="15"/>
        <v>68.866321044740744</v>
      </c>
      <c r="W105" s="4">
        <f t="shared" si="9"/>
        <v>65.901966685330422</v>
      </c>
      <c r="X105" s="4">
        <f t="shared" si="17"/>
        <v>132.399374520886</v>
      </c>
      <c r="AA105" s="23"/>
      <c r="AB105" s="23"/>
      <c r="AD105" s="11">
        <v>44190</v>
      </c>
      <c r="AE105" s="4">
        <f>B105+'Rail Costs'!K105</f>
        <v>47.950142777155655</v>
      </c>
      <c r="AF105" s="4">
        <f>$B105+'Rail Costs'!L105</f>
        <v>49.037785554311306</v>
      </c>
      <c r="AG105" s="4">
        <f>$B105+'Rail Costs'!M105</f>
        <v>50.125428331466964</v>
      </c>
      <c r="AH105" s="4">
        <f>$B105+'Rail Costs'!N105</f>
        <v>47.297557110862257</v>
      </c>
      <c r="AI105" s="4">
        <f>$B105+'Rail Costs'!O105</f>
        <v>47.515085666293388</v>
      </c>
      <c r="AJ105" s="4">
        <f>$B105+'Rail Costs'!P105</f>
        <v>48.167671332586785</v>
      </c>
      <c r="AK105" s="4" t="e">
        <f>(AVERAGEIFS([1]Spreads!$B$23:$B$1056,[1]Spreads!$Y$23:$Y$1056,BH105,[1]Spreads!$X$23:$X$1056,BI105)*1.03)+('Rail Costs'!X105*100/2204.622)</f>
        <v>#VALUE!</v>
      </c>
      <c r="AM105" s="4">
        <f>'Soybean Oil'!$L105-('Soybean Oil'!AE105*'Feedstock Conversions'!$B$17)-'Rail Costs'!Q105</f>
        <v>86.689874090475826</v>
      </c>
      <c r="AN105" s="4">
        <f>'Soybean Oil'!$L105-('Soybean Oil'!AF105*'Feedstock Conversions'!$B$17)-'Rail Costs'!R105</f>
        <v>78.9380988115268</v>
      </c>
      <c r="AO105" s="4">
        <f>'Soybean Oil'!$L105-('Soybean Oil'!AG105*'Feedstock Conversions'!$B$17)-'Rail Costs'!S105</f>
        <v>70.948906676763912</v>
      </c>
      <c r="AP105" s="4">
        <f>'Soybean Oil'!$L105-('Soybean Oil'!AH105*'Feedstock Conversions'!$B$17)-'Rail Costs'!T105</f>
        <v>91.759697782002831</v>
      </c>
      <c r="AQ105" s="4">
        <f>'Soybean Oil'!$L105-('Soybean Oil'!AI105*'Feedstock Conversions'!$B$17)-'Rail Costs'!U105</f>
        <v>90.274283624708943</v>
      </c>
      <c r="AR105" s="4">
        <f>'Soybean Oil'!$L105-('Soybean Oil'!AJ105*'Feedstock Conversions'!$B$17)-'Rail Costs'!V105</f>
        <v>84.53211634176283</v>
      </c>
      <c r="AS105" s="4" t="e">
        <f>'Soybean Oil'!$L105-('Soybean Oil'!AK105*'Feedstock Conversions'!$B$17)-'Rail Costs'!Y105</f>
        <v>#VALUE!</v>
      </c>
      <c r="AU105" s="4">
        <f>$T105-(AE105*'Feedstock Conversions'!$B$5)-'Rail Costs'!Q105</f>
        <v>153.1872819260314</v>
      </c>
      <c r="AV105" s="4">
        <f>$T105-(AF105*'Feedstock Conversions'!$B$5)-'Rail Costs'!R105</f>
        <v>145.43550664708238</v>
      </c>
      <c r="AW105" s="4">
        <f>$T105-(AG105*'Feedstock Conversions'!$B$5)-'Rail Costs'!S105</f>
        <v>137.4463145123195</v>
      </c>
      <c r="AX105" s="4">
        <f>$T105-(AH105*'Feedstock Conversions'!$B$5)-'Rail Costs'!T105</f>
        <v>158.25710561755841</v>
      </c>
      <c r="AY105" s="4">
        <f>$T105-(AI105*'Feedstock Conversions'!$B$5)-'Rail Costs'!U105</f>
        <v>156.77169146026452</v>
      </c>
      <c r="AZ105" s="4">
        <f>$T105-(AJ105*'Feedstock Conversions'!$B$5)-'Rail Costs'!V105</f>
        <v>151.02952417731839</v>
      </c>
      <c r="BA105" s="4" t="e">
        <f>$T105-(AK105*'Feedstock Conversions'!$B$5)-'Rail Costs'!Y105</f>
        <v>#VALUE!</v>
      </c>
      <c r="BH105">
        <f t="shared" si="10"/>
        <v>52</v>
      </c>
      <c r="BI105">
        <f t="shared" si="11"/>
        <v>2020</v>
      </c>
      <c r="BJ105">
        <f t="shared" si="12"/>
        <v>12</v>
      </c>
      <c r="BM105" s="4">
        <f>'Fuel Values'!G105-(E105)</f>
        <v>4.9019666853304216</v>
      </c>
      <c r="BN105" s="4">
        <f>'Fuel Values'!H105-($AJ105*'Feedstock Conversions'!$B$5)</f>
        <v>-14.257534994400885</v>
      </c>
      <c r="BO105" s="4">
        <f>'Fuel Values'!I105-($AI105*'Feedstock Conversions'!$B$17)</f>
        <v>-1.8631424972003856</v>
      </c>
      <c r="BP105" s="4">
        <f>'Fuel Values'!J105-($AH105*'Feedstock Conversions'!$B$17)</f>
        <v>-4.7316783314669237</v>
      </c>
      <c r="BQ105" s="4">
        <f>'Fuel Values'!K105-($AF105*'Feedstock Conversions'!$B$17)</f>
        <v>-19.283391657334789</v>
      </c>
      <c r="BR105" s="4">
        <f>'Fuel Values'!L105-($AG105*'Feedstock Conversions'!$B$17)</f>
        <v>-16.440712486002212</v>
      </c>
      <c r="BS105" s="4">
        <f t="shared" si="13"/>
        <v>61</v>
      </c>
      <c r="BV105" s="4">
        <f t="shared" si="18"/>
        <v>1.1893581027036038</v>
      </c>
    </row>
    <row r="106" spans="1:74" x14ac:dyDescent="0.2">
      <c r="A106" s="11">
        <v>44197</v>
      </c>
      <c r="B106" s="18">
        <v>48.55</v>
      </c>
      <c r="C106" s="18">
        <f>B106+'Rail Costs'!B106</f>
        <v>52.86623740201567</v>
      </c>
      <c r="E106" s="18">
        <f>C106*'Feedstock Conversions'!B$17</f>
        <v>396.49678051511751</v>
      </c>
      <c r="F106" s="18">
        <f>C106*'Feedstock Conversions'!B$5</f>
        <v>396.49678051511751</v>
      </c>
      <c r="H106" s="18">
        <f>'Fuel Values'!B106-'Soybean Oil'!I106-'Soybean Oil'!J106-'Soybean Oil'!K106</f>
        <v>107.3765271924342</v>
      </c>
      <c r="I106" s="18">
        <f>('LCFS Values'!$E$4-'Soybean Oil'!$AA$4)/1000000*'LCFS Values'!B106*'LCFS Values'!$G$2*100</f>
        <v>94.87347280756579</v>
      </c>
      <c r="J106" s="4">
        <f>'RIN Values'!C106</f>
        <v>147.75</v>
      </c>
      <c r="K106" s="4">
        <f>'Fixed Credits Value'!B106</f>
        <v>100</v>
      </c>
      <c r="L106" s="4">
        <f t="shared" si="14"/>
        <v>450</v>
      </c>
      <c r="M106" s="4">
        <f>L106/'Feedstock Conversions'!B$17</f>
        <v>60</v>
      </c>
      <c r="O106" s="4">
        <f>'Fuel Values'!C106*100</f>
        <v>149</v>
      </c>
      <c r="P106" s="18">
        <f>('LCFS Values'!$E$4-'Soybean Oil'!$AB$4)/1000000*'LCFS Values'!B106*'LCFS Values'!$G$2*100</f>
        <v>82.842204520833334</v>
      </c>
      <c r="Q106" s="4">
        <f>'RIN Values'!D106</f>
        <v>167.45</v>
      </c>
      <c r="R106" s="4">
        <f>'Fixed Credits Value'!B106</f>
        <v>100</v>
      </c>
      <c r="S106" s="4">
        <f>'Fixed Credits Value'!C106</f>
        <v>16</v>
      </c>
      <c r="T106" s="4">
        <f t="shared" si="16"/>
        <v>515.29220452083337</v>
      </c>
      <c r="U106" s="4">
        <f t="shared" si="15"/>
        <v>68.705627269444449</v>
      </c>
      <c r="W106" s="4">
        <f t="shared" si="9"/>
        <v>53.503219484882493</v>
      </c>
      <c r="X106" s="4">
        <f t="shared" si="17"/>
        <v>118.79542400571586</v>
      </c>
      <c r="AA106" s="23"/>
      <c r="AB106" s="23"/>
      <c r="AD106" s="11">
        <v>44197</v>
      </c>
      <c r="AE106" s="4">
        <f>B106+'Rail Costs'!K106</f>
        <v>49.629059350503915</v>
      </c>
      <c r="AF106" s="4">
        <f>$B106+'Rail Costs'!L106</f>
        <v>50.708118701007834</v>
      </c>
      <c r="AG106" s="4">
        <f>$B106+'Rail Costs'!M106</f>
        <v>51.787178051511752</v>
      </c>
      <c r="AH106" s="4">
        <f>$B106+'Rail Costs'!N106</f>
        <v>48.981623740201563</v>
      </c>
      <c r="AI106" s="4">
        <f>$B106+'Rail Costs'!O106</f>
        <v>49.19743561030235</v>
      </c>
      <c r="AJ106" s="4">
        <f>$B106+'Rail Costs'!P106</f>
        <v>49.844871220604702</v>
      </c>
      <c r="AK106" s="4" t="e">
        <f>(AVERAGEIFS([1]Spreads!$B$23:$B$1056,[1]Spreads!$Y$23:$Y$1056,BH106,[1]Spreads!$X$23:$X$1056,BI106)*1.03)+('Rail Costs'!X106*100/2204.622)</f>
        <v>#VALUE!</v>
      </c>
      <c r="AM106" s="4">
        <f>'Soybean Oil'!$L106-('Soybean Oil'!AE106*'Feedstock Conversions'!$B$17)-'Rail Costs'!Q106</f>
        <v>74.127073505770852</v>
      </c>
      <c r="AN106" s="4">
        <f>'Soybean Oil'!$L106-('Soybean Oil'!AF106*'Feedstock Conversions'!$B$17)-'Rail Costs'!R106</f>
        <v>66.436473454502362</v>
      </c>
      <c r="AO106" s="4">
        <f>'Soybean Oil'!$L106-('Soybean Oil'!AG106*'Feedstock Conversions'!$B$17)-'Rail Costs'!S106</f>
        <v>58.510330186642925</v>
      </c>
      <c r="AP106" s="4">
        <f>'Soybean Oil'!$L106-('Soybean Oil'!AH106*'Feedstock Conversions'!$B$17)-'Rail Costs'!T106</f>
        <v>79.156887314726617</v>
      </c>
      <c r="AQ106" s="4">
        <f>'Soybean Oil'!$L106-('Soybean Oil'!AI106*'Feedstock Conversions'!$B$17)-'Rail Costs'!U106</f>
        <v>77.683195704333528</v>
      </c>
      <c r="AR106" s="4">
        <f>'Soybean Oil'!$L106-('Soybean Oil'!AJ106*'Feedstock Conversions'!$B$17)-'Rail Costs'!V106</f>
        <v>71.98634428495069</v>
      </c>
      <c r="AS106" s="4"/>
      <c r="AU106" s="4">
        <f>$T106-(AE106*'Feedstock Conversions'!$B$5)-'Rail Costs'!Q106</f>
        <v>139.41927802660422</v>
      </c>
      <c r="AV106" s="4">
        <f>$T106-(AF106*'Feedstock Conversions'!$B$5)-'Rail Costs'!R106</f>
        <v>131.72867797533573</v>
      </c>
      <c r="AW106" s="4">
        <f>$T106-(AG106*'Feedstock Conversions'!$B$5)-'Rail Costs'!S106</f>
        <v>123.80253470747628</v>
      </c>
      <c r="AX106" s="4">
        <f>$T106-(AH106*'Feedstock Conversions'!$B$5)-'Rail Costs'!T106</f>
        <v>144.44909183555998</v>
      </c>
      <c r="AY106" s="4">
        <f>$T106-(AI106*'Feedstock Conversions'!$B$5)-'Rail Costs'!U106</f>
        <v>142.97540022516688</v>
      </c>
      <c r="AZ106" s="4">
        <f>$T106-(AJ106*'Feedstock Conversions'!$B$5)-'Rail Costs'!V106</f>
        <v>137.27854880578406</v>
      </c>
      <c r="BA106" s="4"/>
      <c r="BH106">
        <f t="shared" si="10"/>
        <v>1</v>
      </c>
      <c r="BI106">
        <f t="shared" si="11"/>
        <v>2021</v>
      </c>
      <c r="BJ106">
        <f t="shared" si="12"/>
        <v>1</v>
      </c>
      <c r="BM106" s="4">
        <f>'Fuel Values'!G106-(E106)</f>
        <v>-7.4967805151175071</v>
      </c>
      <c r="BN106" s="4">
        <f>'Fuel Values'!H106-($AJ106*'Feedstock Conversions'!$B$5)</f>
        <v>-26.836534154535286</v>
      </c>
      <c r="BO106" s="4">
        <f>'Fuel Values'!I106-($AI106*'Feedstock Conversions'!$B$17)</f>
        <v>-14.480767077267615</v>
      </c>
      <c r="BP106" s="4">
        <f>'Fuel Values'!J106-($AH106*'Feedstock Conversions'!$B$17)</f>
        <v>-17.362178051511705</v>
      </c>
      <c r="BQ106" s="4">
        <f>'Fuel Values'!K106-($AF106*'Feedstock Conversions'!$B$17)</f>
        <v>-31.810890257558754</v>
      </c>
      <c r="BR106" s="4">
        <f>'Fuel Values'!L106-($AG106*'Feedstock Conversions'!$B$17)</f>
        <v>-28.90383538633813</v>
      </c>
      <c r="BS106" s="4">
        <f t="shared" si="13"/>
        <v>61</v>
      </c>
      <c r="BV106" s="4">
        <f t="shared" si="18"/>
        <v>-9.5558550631898562</v>
      </c>
    </row>
    <row r="107" spans="1:74" x14ac:dyDescent="0.2">
      <c r="A107" s="11">
        <v>44204</v>
      </c>
      <c r="B107" s="18">
        <v>49.39</v>
      </c>
      <c r="C107" s="18">
        <f>B107+'Rail Costs'!B107</f>
        <v>53.706237402015674</v>
      </c>
      <c r="E107" s="18">
        <f>C107*'Feedstock Conversions'!B$17</f>
        <v>402.79678051511758</v>
      </c>
      <c r="F107" s="18">
        <f>C107*'Feedstock Conversions'!B$5</f>
        <v>402.79678051511758</v>
      </c>
      <c r="H107" s="18">
        <f>'Fuel Values'!B107-'Soybean Oil'!I107-'Soybean Oil'!J107-'Soybean Oil'!K107</f>
        <v>100.78414300921054</v>
      </c>
      <c r="I107" s="18">
        <f>('LCFS Values'!$E$4-'Soybean Oil'!$AA$4)/1000000*'LCFS Values'!B107*'LCFS Values'!$G$2*100</f>
        <v>95.31585699078947</v>
      </c>
      <c r="J107" s="4">
        <f>'RIN Values'!C107</f>
        <v>153.89999999999998</v>
      </c>
      <c r="K107" s="4">
        <f>'Fixed Credits Value'!B107</f>
        <v>100</v>
      </c>
      <c r="L107" s="4">
        <f t="shared" si="14"/>
        <v>450</v>
      </c>
      <c r="M107" s="4">
        <f>L107/'Feedstock Conversions'!B$17</f>
        <v>60</v>
      </c>
      <c r="O107" s="4">
        <f>'Fuel Values'!C107*100</f>
        <v>153.54000000000002</v>
      </c>
      <c r="P107" s="18">
        <f>('LCFS Values'!$E$4-'Soybean Oil'!$AB$4)/1000000*'LCFS Values'!B107*'LCFS Values'!$G$2*100</f>
        <v>83.228488272222236</v>
      </c>
      <c r="Q107" s="4">
        <f>'RIN Values'!D107</f>
        <v>174.42</v>
      </c>
      <c r="R107" s="4">
        <f>'Fixed Credits Value'!B107</f>
        <v>100</v>
      </c>
      <c r="S107" s="4">
        <f>'Fixed Credits Value'!C107</f>
        <v>16</v>
      </c>
      <c r="T107" s="4">
        <f t="shared" si="16"/>
        <v>527.18848827222223</v>
      </c>
      <c r="U107" s="4">
        <f t="shared" si="15"/>
        <v>70.291798436296304</v>
      </c>
      <c r="W107" s="4">
        <f t="shared" si="9"/>
        <v>47.203219484882425</v>
      </c>
      <c r="X107" s="4">
        <f t="shared" si="17"/>
        <v>124.39170775710465</v>
      </c>
      <c r="AA107" s="23"/>
      <c r="AB107" s="23"/>
      <c r="AD107" s="11">
        <v>44204</v>
      </c>
      <c r="AE107" s="4">
        <f>B107+'Rail Costs'!K107</f>
        <v>50.469059350503919</v>
      </c>
      <c r="AF107" s="4">
        <f>$B107+'Rail Costs'!L107</f>
        <v>51.548118701007837</v>
      </c>
      <c r="AG107" s="4">
        <f>$B107+'Rail Costs'!M107</f>
        <v>52.627178051511756</v>
      </c>
      <c r="AH107" s="4">
        <f>$B107+'Rail Costs'!N107</f>
        <v>49.821623740201566</v>
      </c>
      <c r="AI107" s="4">
        <f>$B107+'Rail Costs'!O107</f>
        <v>50.037435610302353</v>
      </c>
      <c r="AJ107" s="4">
        <f>$B107+'Rail Costs'!P107</f>
        <v>50.684871220604705</v>
      </c>
      <c r="AK107" s="4" t="e">
        <f>(AVERAGEIFS([1]Spreads!$B$23:$B$1056,[1]Spreads!$Y$23:$Y$1056,BH107,[1]Spreads!$X$23:$X$1056,BI107)*1.03)+('Rail Costs'!X107*100/2204.622)</f>
        <v>#VALUE!</v>
      </c>
      <c r="AM107" s="4">
        <f>'Soybean Oil'!$L107-('Soybean Oil'!AE107*'Feedstock Conversions'!$B$17)-'Rail Costs'!Q107</f>
        <v>67.827073505770841</v>
      </c>
      <c r="AN107" s="4">
        <f>'Soybean Oil'!$L107-('Soybean Oil'!AF107*'Feedstock Conversions'!$B$17)-'Rail Costs'!R107</f>
        <v>60.136473454502344</v>
      </c>
      <c r="AO107" s="4">
        <f>'Soybean Oil'!$L107-('Soybean Oil'!AG107*'Feedstock Conversions'!$B$17)-'Rail Costs'!S107</f>
        <v>52.210330186642913</v>
      </c>
      <c r="AP107" s="4">
        <f>'Soybean Oil'!$L107-('Soybean Oil'!AH107*'Feedstock Conversions'!$B$17)-'Rail Costs'!T107</f>
        <v>72.856887314726549</v>
      </c>
      <c r="AQ107" s="4">
        <f>'Soybean Oil'!$L107-('Soybean Oil'!AI107*'Feedstock Conversions'!$B$17)-'Rail Costs'!U107</f>
        <v>71.383195704333517</v>
      </c>
      <c r="AR107" s="4">
        <f>'Soybean Oil'!$L107-('Soybean Oil'!AJ107*'Feedstock Conversions'!$B$17)-'Rail Costs'!V107</f>
        <v>65.686344284950678</v>
      </c>
      <c r="AS107" s="4" t="e">
        <f>'Soybean Oil'!$L107-('Soybean Oil'!AK107*'Feedstock Conversions'!$B$17)-'Rail Costs'!Y107</f>
        <v>#VALUE!</v>
      </c>
      <c r="AU107" s="4">
        <f>$T107-(AE107*'Feedstock Conversions'!$B$5)-'Rail Costs'!Q107</f>
        <v>145.01556177799307</v>
      </c>
      <c r="AV107" s="4">
        <f>$T107-(AF107*'Feedstock Conversions'!$B$5)-'Rail Costs'!R107</f>
        <v>137.32496172672458</v>
      </c>
      <c r="AW107" s="4">
        <f>$T107-(AG107*'Feedstock Conversions'!$B$5)-'Rail Costs'!S107</f>
        <v>129.39881845886515</v>
      </c>
      <c r="AX107" s="4">
        <f>$T107-(AH107*'Feedstock Conversions'!$B$5)-'Rail Costs'!T107</f>
        <v>150.04537558694878</v>
      </c>
      <c r="AY107" s="4">
        <f>$T107-(AI107*'Feedstock Conversions'!$B$5)-'Rail Costs'!U107</f>
        <v>148.57168397655573</v>
      </c>
      <c r="AZ107" s="4">
        <f>$T107-(AJ107*'Feedstock Conversions'!$B$5)-'Rail Costs'!V107</f>
        <v>142.87483255717291</v>
      </c>
      <c r="BA107" s="4" t="e">
        <f>$T107-(AK107*'Feedstock Conversions'!$B$5)-'Rail Costs'!Y107</f>
        <v>#VALUE!</v>
      </c>
      <c r="BH107">
        <f t="shared" si="10"/>
        <v>2</v>
      </c>
      <c r="BI107">
        <f t="shared" si="11"/>
        <v>2021</v>
      </c>
      <c r="BJ107">
        <f t="shared" si="12"/>
        <v>1</v>
      </c>
      <c r="BM107" s="4">
        <f>'Fuel Values'!G107-(E107)</f>
        <v>-13.796780515117575</v>
      </c>
      <c r="BN107" s="4">
        <f>'Fuel Values'!H107-($AJ107*'Feedstock Conversions'!$B$5)</f>
        <v>-33.136534154535298</v>
      </c>
      <c r="BO107" s="4">
        <f>'Fuel Values'!I107-($AI107*'Feedstock Conversions'!$B$17)</f>
        <v>-20.780767077267626</v>
      </c>
      <c r="BP107" s="4">
        <f>'Fuel Values'!J107-($AH107*'Feedstock Conversions'!$B$17)</f>
        <v>-23.662178051511773</v>
      </c>
      <c r="BQ107" s="4">
        <f>'Fuel Values'!K107-($AF107*'Feedstock Conversions'!$B$17)</f>
        <v>-38.110890257558765</v>
      </c>
      <c r="BR107" s="4">
        <f>'Fuel Values'!L107-($AG107*'Feedstock Conversions'!$B$17)</f>
        <v>-35.203835386338142</v>
      </c>
      <c r="BS107" s="4">
        <f t="shared" si="13"/>
        <v>61</v>
      </c>
      <c r="BV107" s="4">
        <f t="shared" si="18"/>
        <v>-14.955855063189883</v>
      </c>
    </row>
    <row r="108" spans="1:74" x14ac:dyDescent="0.2">
      <c r="A108" s="11">
        <v>44211</v>
      </c>
      <c r="B108" s="18">
        <v>48.58</v>
      </c>
      <c r="C108" s="18">
        <f>B108+'Rail Costs'!B108</f>
        <v>52.896237402015672</v>
      </c>
      <c r="E108" s="18">
        <f>C108*'Feedstock Conversions'!B$17</f>
        <v>396.72178051511753</v>
      </c>
      <c r="F108" s="18">
        <f>C108*'Feedstock Conversions'!B$5</f>
        <v>396.72178051511753</v>
      </c>
      <c r="H108" s="18">
        <f>'Fuel Values'!B108-'Soybean Oil'!I108-'Soybean Oil'!J108-'Soybean Oil'!K108</f>
        <v>110.84937464276317</v>
      </c>
      <c r="I108" s="18">
        <f>('LCFS Values'!$E$4-'Soybean Oil'!$AA$4)/1000000*'LCFS Values'!B108*'LCFS Values'!$G$2*100</f>
        <v>96.200625357236845</v>
      </c>
      <c r="J108" s="4">
        <f>'RIN Values'!C108</f>
        <v>142.94999999999999</v>
      </c>
      <c r="K108" s="4">
        <f>'Fixed Credits Value'!B108</f>
        <v>100</v>
      </c>
      <c r="L108" s="4">
        <f t="shared" si="14"/>
        <v>450</v>
      </c>
      <c r="M108" s="4">
        <f>L108/'Feedstock Conversions'!B$17</f>
        <v>60</v>
      </c>
      <c r="O108" s="4">
        <f>'Fuel Values'!C108*100</f>
        <v>160.63</v>
      </c>
      <c r="P108" s="18">
        <f>('LCFS Values'!$E$4-'Soybean Oil'!$AB$4)/1000000*'LCFS Values'!B108*'LCFS Values'!$G$2*100</f>
        <v>84.001055775000012</v>
      </c>
      <c r="Q108" s="4">
        <f>'RIN Values'!D108</f>
        <v>162.01</v>
      </c>
      <c r="R108" s="4">
        <f>'Fixed Credits Value'!B108</f>
        <v>100</v>
      </c>
      <c r="S108" s="4">
        <f>'Fixed Credits Value'!C108</f>
        <v>16</v>
      </c>
      <c r="T108" s="4">
        <f t="shared" si="16"/>
        <v>522.64105577500004</v>
      </c>
      <c r="U108" s="4">
        <f t="shared" si="15"/>
        <v>69.685474103333334</v>
      </c>
      <c r="W108" s="4">
        <f t="shared" si="9"/>
        <v>53.27821948488247</v>
      </c>
      <c r="X108" s="4">
        <f t="shared" si="17"/>
        <v>125.91927525988251</v>
      </c>
      <c r="AA108" s="23"/>
      <c r="AB108" s="23"/>
      <c r="AD108" s="11">
        <v>44211</v>
      </c>
      <c r="AE108" s="4">
        <f>B108+'Rail Costs'!K108</f>
        <v>49.659059350503917</v>
      </c>
      <c r="AF108" s="4">
        <f>$B108+'Rail Costs'!L108</f>
        <v>50.738118701007835</v>
      </c>
      <c r="AG108" s="4">
        <f>$B108+'Rail Costs'!M108</f>
        <v>51.817178051511753</v>
      </c>
      <c r="AH108" s="4">
        <f>$B108+'Rail Costs'!N108</f>
        <v>49.011623740201564</v>
      </c>
      <c r="AI108" s="4">
        <f>$B108+'Rail Costs'!O108</f>
        <v>49.227435610302351</v>
      </c>
      <c r="AJ108" s="4">
        <f>$B108+'Rail Costs'!P108</f>
        <v>49.874871220604703</v>
      </c>
      <c r="AK108" s="4" t="e">
        <f>(AVERAGEIFS([1]Spreads!$B$23:$B$1056,[1]Spreads!$Y$23:$Y$1056,BH108,[1]Spreads!$X$23:$X$1056,BI108)*1.03)+('Rail Costs'!X108*100/2204.622)</f>
        <v>#VALUE!</v>
      </c>
      <c r="AM108" s="4">
        <f>'Soybean Oil'!$L108-('Soybean Oil'!AE108*'Feedstock Conversions'!$B$17)-'Rail Costs'!Q108</f>
        <v>73.902073505770829</v>
      </c>
      <c r="AN108" s="4">
        <f>'Soybean Oil'!$L108-('Soybean Oil'!AF108*'Feedstock Conversions'!$B$17)-'Rail Costs'!R108</f>
        <v>66.21147345450234</v>
      </c>
      <c r="AO108" s="4">
        <f>'Soybean Oil'!$L108-('Soybean Oil'!AG108*'Feedstock Conversions'!$B$17)-'Rail Costs'!S108</f>
        <v>58.285330186642902</v>
      </c>
      <c r="AP108" s="4">
        <f>'Soybean Oil'!$L108-('Soybean Oil'!AH108*'Feedstock Conversions'!$B$17)-'Rail Costs'!T108</f>
        <v>78.931887314726595</v>
      </c>
      <c r="AQ108" s="4">
        <f>'Soybean Oil'!$L108-('Soybean Oil'!AI108*'Feedstock Conversions'!$B$17)-'Rail Costs'!U108</f>
        <v>77.458195704333505</v>
      </c>
      <c r="AR108" s="4">
        <f>'Soybean Oil'!$L108-('Soybean Oil'!AJ108*'Feedstock Conversions'!$B$17)-'Rail Costs'!V108</f>
        <v>71.761344284950724</v>
      </c>
      <c r="AS108" s="4" t="e">
        <f>'Soybean Oil'!$L108-('Soybean Oil'!AK108*'Feedstock Conversions'!$B$17)-'Rail Costs'!Y108</f>
        <v>#VALUE!</v>
      </c>
      <c r="AU108" s="4">
        <f>$T108-(AE108*'Feedstock Conversions'!$B$5)-'Rail Costs'!Q108</f>
        <v>146.54312928077087</v>
      </c>
      <c r="AV108" s="4">
        <f>$T108-(AF108*'Feedstock Conversions'!$B$5)-'Rail Costs'!R108</f>
        <v>138.85252922950238</v>
      </c>
      <c r="AW108" s="4">
        <f>$T108-(AG108*'Feedstock Conversions'!$B$5)-'Rail Costs'!S108</f>
        <v>130.92638596164295</v>
      </c>
      <c r="AX108" s="4">
        <f>$T108-(AH108*'Feedstock Conversions'!$B$5)-'Rail Costs'!T108</f>
        <v>151.57294308972664</v>
      </c>
      <c r="AY108" s="4">
        <f>$T108-(AI108*'Feedstock Conversions'!$B$5)-'Rail Costs'!U108</f>
        <v>150.09925147933353</v>
      </c>
      <c r="AZ108" s="4">
        <f>$T108-(AJ108*'Feedstock Conversions'!$B$5)-'Rail Costs'!V108</f>
        <v>144.40240005995076</v>
      </c>
      <c r="BA108" s="4" t="e">
        <f>$T108-(AK108*'Feedstock Conversions'!$B$5)-'Rail Costs'!Y108</f>
        <v>#VALUE!</v>
      </c>
      <c r="BH108">
        <f t="shared" si="10"/>
        <v>3</v>
      </c>
      <c r="BI108">
        <f t="shared" si="11"/>
        <v>2021</v>
      </c>
      <c r="BJ108">
        <f t="shared" si="12"/>
        <v>1</v>
      </c>
      <c r="BM108" s="4">
        <f>'Fuel Values'!G108-(E108)</f>
        <v>-7.7217805151175298</v>
      </c>
      <c r="BN108" s="4">
        <f>'Fuel Values'!H108-($AJ108*'Feedstock Conversions'!$B$5)</f>
        <v>-27.061534154535252</v>
      </c>
      <c r="BO108" s="4">
        <f>'Fuel Values'!I108-($AI108*'Feedstock Conversions'!$B$17)</f>
        <v>-14.705767077267637</v>
      </c>
      <c r="BP108" s="4">
        <f>'Fuel Values'!J108-($AH108*'Feedstock Conversions'!$B$17)</f>
        <v>-17.587178051511728</v>
      </c>
      <c r="BQ108" s="4">
        <f>'Fuel Values'!K108-($AF108*'Feedstock Conversions'!$B$17)</f>
        <v>-32.035890257558776</v>
      </c>
      <c r="BR108" s="4">
        <f>'Fuel Values'!L108-($AG108*'Feedstock Conversions'!$B$17)</f>
        <v>-29.128835386338153</v>
      </c>
      <c r="BS108" s="4">
        <f t="shared" si="13"/>
        <v>61</v>
      </c>
      <c r="BV108" s="4">
        <f t="shared" si="18"/>
        <v>-9.7487122060470117</v>
      </c>
    </row>
    <row r="109" spans="1:74" x14ac:dyDescent="0.2">
      <c r="A109" s="11">
        <v>44218</v>
      </c>
      <c r="B109" s="18">
        <v>48.984999999999999</v>
      </c>
      <c r="C109" s="18">
        <f>B109+'Rail Costs'!B109</f>
        <v>53.301237402015673</v>
      </c>
      <c r="E109" s="18">
        <f>C109*'Feedstock Conversions'!B$17</f>
        <v>399.75928051511755</v>
      </c>
      <c r="F109" s="18">
        <f>C109*'Feedstock Conversions'!B$5</f>
        <v>399.75928051511755</v>
      </c>
      <c r="H109" s="18">
        <f>'Fuel Values'!B109-'Soybean Oil'!I109-'Soybean Oil'!J109-'Soybean Oil'!K109</f>
        <v>126.12383097203946</v>
      </c>
      <c r="I109" s="18">
        <f>('LCFS Values'!$E$4-'Soybean Oil'!$AA$4)/1000000*'LCFS Values'!B109*'LCFS Values'!$G$2*100</f>
        <v>96.188669027960529</v>
      </c>
      <c r="J109" s="4">
        <f>'RIN Values'!C109</f>
        <v>151.6875</v>
      </c>
      <c r="K109" s="4">
        <f>'Fixed Credits Value'!B109</f>
        <v>100</v>
      </c>
      <c r="L109" s="4">
        <f t="shared" si="14"/>
        <v>474</v>
      </c>
      <c r="M109" s="4">
        <f>L109/'Feedstock Conversions'!B$17</f>
        <v>63.2</v>
      </c>
      <c r="O109" s="4">
        <f>'Fuel Values'!C109*100</f>
        <v>160.39000000000001</v>
      </c>
      <c r="P109" s="18">
        <f>('LCFS Values'!$E$4-'Soybean Oil'!$AB$4)/1000000*'LCFS Values'!B109*'LCFS Values'!$G$2*100</f>
        <v>83.990615673611131</v>
      </c>
      <c r="Q109" s="4">
        <f>'RIN Values'!D109</f>
        <v>171.91249999999999</v>
      </c>
      <c r="R109" s="4">
        <f>'Fixed Credits Value'!B109</f>
        <v>100</v>
      </c>
      <c r="S109" s="4">
        <f>'Fixed Credits Value'!C109</f>
        <v>16</v>
      </c>
      <c r="T109" s="4">
        <f t="shared" si="16"/>
        <v>532.29311567361117</v>
      </c>
      <c r="U109" s="4">
        <f t="shared" si="15"/>
        <v>70.972415423148149</v>
      </c>
      <c r="W109" s="4">
        <f t="shared" si="9"/>
        <v>74.240719484882447</v>
      </c>
      <c r="X109" s="4">
        <f t="shared" si="17"/>
        <v>132.53383515849362</v>
      </c>
      <c r="AA109" s="23"/>
      <c r="AB109" s="23"/>
      <c r="AD109" s="11">
        <v>44218</v>
      </c>
      <c r="AE109" s="4">
        <f>B109+'Rail Costs'!K109</f>
        <v>50.064059350503918</v>
      </c>
      <c r="AF109" s="4">
        <f>$B109+'Rail Costs'!L109</f>
        <v>51.143118701007836</v>
      </c>
      <c r="AG109" s="4">
        <f>$B109+'Rail Costs'!M109</f>
        <v>52.222178051511754</v>
      </c>
      <c r="AH109" s="4">
        <f>$B109+'Rail Costs'!N109</f>
        <v>49.416623740201565</v>
      </c>
      <c r="AI109" s="4">
        <f>$B109+'Rail Costs'!O109</f>
        <v>49.632435610302352</v>
      </c>
      <c r="AJ109" s="4">
        <f>$B109+'Rail Costs'!P109</f>
        <v>50.279871220604704</v>
      </c>
      <c r="AK109" s="4" t="e">
        <f>(AVERAGEIFS([1]Spreads!$B$23:$B$1056,[1]Spreads!$Y$23:$Y$1056,BH109,[1]Spreads!$X$23:$X$1056,BI109)*1.03)+('Rail Costs'!X109*100/2204.622)</f>
        <v>#VALUE!</v>
      </c>
      <c r="AM109" s="4">
        <f>'Soybean Oil'!$L109-('Soybean Oil'!AE109*'Feedstock Conversions'!$B$17)-'Rail Costs'!Q109</f>
        <v>94.864573505770863</v>
      </c>
      <c r="AN109" s="4">
        <f>'Soybean Oil'!$L109-('Soybean Oil'!AF109*'Feedstock Conversions'!$B$17)-'Rail Costs'!R109</f>
        <v>87.173973454502317</v>
      </c>
      <c r="AO109" s="4">
        <f>'Soybean Oil'!$L109-('Soybean Oil'!AG109*'Feedstock Conversions'!$B$17)-'Rail Costs'!S109</f>
        <v>79.247830186642872</v>
      </c>
      <c r="AP109" s="4">
        <f>'Soybean Oil'!$L109-('Soybean Oil'!AH109*'Feedstock Conversions'!$B$17)-'Rail Costs'!T109</f>
        <v>99.894387314726572</v>
      </c>
      <c r="AQ109" s="4">
        <f>'Soybean Oil'!$L109-('Soybean Oil'!AI109*'Feedstock Conversions'!$B$17)-'Rail Costs'!U109</f>
        <v>98.420695704333482</v>
      </c>
      <c r="AR109" s="4">
        <f>'Soybean Oil'!$L109-('Soybean Oil'!AJ109*'Feedstock Conversions'!$B$17)-'Rail Costs'!V109</f>
        <v>92.723844284950701</v>
      </c>
      <c r="AS109" s="4" t="e">
        <f>'Soybean Oil'!$L109-('Soybean Oil'!AK109*'Feedstock Conversions'!$B$17)-'Rail Costs'!Y109</f>
        <v>#VALUE!</v>
      </c>
      <c r="AU109" s="4">
        <f>$T109-(AE109*'Feedstock Conversions'!$B$5)-'Rail Costs'!Q109</f>
        <v>153.15768917938203</v>
      </c>
      <c r="AV109" s="4">
        <f>$T109-(AF109*'Feedstock Conversions'!$B$5)-'Rail Costs'!R109</f>
        <v>145.46708912811349</v>
      </c>
      <c r="AW109" s="4">
        <f>$T109-(AG109*'Feedstock Conversions'!$B$5)-'Rail Costs'!S109</f>
        <v>137.54094586025406</v>
      </c>
      <c r="AX109" s="4">
        <f>$T109-(AH109*'Feedstock Conversions'!$B$5)-'Rail Costs'!T109</f>
        <v>158.18750298833774</v>
      </c>
      <c r="AY109" s="4">
        <f>$T109-(AI109*'Feedstock Conversions'!$B$5)-'Rail Costs'!U109</f>
        <v>156.71381137794464</v>
      </c>
      <c r="AZ109" s="4">
        <f>$T109-(AJ109*'Feedstock Conversions'!$B$5)-'Rail Costs'!V109</f>
        <v>151.01695995856187</v>
      </c>
      <c r="BA109" s="4" t="e">
        <f>$T109-(AK109*'Feedstock Conversions'!$B$5)-'Rail Costs'!Y109</f>
        <v>#VALUE!</v>
      </c>
      <c r="BH109">
        <f t="shared" si="10"/>
        <v>4</v>
      </c>
      <c r="BI109">
        <f t="shared" si="11"/>
        <v>2021</v>
      </c>
      <c r="BJ109">
        <f t="shared" si="12"/>
        <v>1</v>
      </c>
      <c r="BM109" s="4">
        <f>'Fuel Values'!G109-(E109)</f>
        <v>-2.5092805151175526</v>
      </c>
      <c r="BN109" s="4">
        <f>'Fuel Values'!H109-($AJ109*'Feedstock Conversions'!$B$5)</f>
        <v>-16.599034154535275</v>
      </c>
      <c r="BO109" s="4">
        <f>'Fuel Values'!I109-($AI109*'Feedstock Conversions'!$B$17)</f>
        <v>-0.49326707726766017</v>
      </c>
      <c r="BP109" s="4">
        <f>'Fuel Values'!J109-($AH109*'Feedstock Conversions'!$B$17)</f>
        <v>-3.7496780515117507</v>
      </c>
      <c r="BQ109" s="4">
        <f>'Fuel Values'!K109-($AF109*'Feedstock Conversions'!$B$17)</f>
        <v>-15.198390257558799</v>
      </c>
      <c r="BR109" s="4">
        <f>'Fuel Values'!L109-($AG109*'Feedstock Conversions'!$B$17)</f>
        <v>-9.2913353863381758</v>
      </c>
      <c r="BS109" s="4">
        <f t="shared" si="13"/>
        <v>74.733986562150108</v>
      </c>
      <c r="BV109" s="4">
        <f t="shared" si="18"/>
        <v>2.1941449368101127</v>
      </c>
    </row>
    <row r="110" spans="1:74" x14ac:dyDescent="0.2">
      <c r="A110" s="11">
        <v>44225</v>
      </c>
      <c r="B110" s="18">
        <v>50.628</v>
      </c>
      <c r="C110" s="18">
        <f>B110+'Rail Costs'!B110</f>
        <v>54.944237402015673</v>
      </c>
      <c r="E110" s="18">
        <f>C110*'Feedstock Conversions'!B$17</f>
        <v>412.08178051511754</v>
      </c>
      <c r="F110" s="18">
        <f>C110*'Feedstock Conversions'!B$5</f>
        <v>412.08178051511754</v>
      </c>
      <c r="H110" s="18">
        <f>'Fuel Values'!B110-'Soybean Oil'!I110-'Soybean Oil'!J110-'Soybean Oil'!K110</f>
        <v>120.56891580230263</v>
      </c>
      <c r="I110" s="18">
        <f>('LCFS Values'!$E$4-'Soybean Oil'!$AA$4)/1000000*'LCFS Values'!B110*'LCFS Values'!$G$2*100</f>
        <v>94.706084197697365</v>
      </c>
      <c r="J110" s="4">
        <f>'RIN Values'!C110</f>
        <v>166.72500000000002</v>
      </c>
      <c r="K110" s="4">
        <f>'Fixed Credits Value'!B110</f>
        <v>100</v>
      </c>
      <c r="L110" s="4">
        <f t="shared" si="14"/>
        <v>482</v>
      </c>
      <c r="M110" s="4">
        <f>L110/'Feedstock Conversions'!B$17</f>
        <v>64.266666666666666</v>
      </c>
      <c r="O110" s="4">
        <f>'Fuel Values'!C110*100</f>
        <v>160.75</v>
      </c>
      <c r="P110" s="18">
        <f>('LCFS Values'!$E$4-'Soybean Oil'!$AB$4)/1000000*'LCFS Values'!B110*'LCFS Values'!$G$2*100</f>
        <v>82.696043101388909</v>
      </c>
      <c r="Q110" s="4">
        <f>'RIN Values'!D110</f>
        <v>188.95500000000001</v>
      </c>
      <c r="R110" s="4">
        <f>'Fixed Credits Value'!B110</f>
        <v>100</v>
      </c>
      <c r="S110" s="4">
        <f>'Fixed Credits Value'!C110</f>
        <v>16</v>
      </c>
      <c r="T110" s="4">
        <f t="shared" si="16"/>
        <v>548.40104310138895</v>
      </c>
      <c r="U110" s="4">
        <f t="shared" si="15"/>
        <v>73.120139080185197</v>
      </c>
      <c r="W110" s="4">
        <f t="shared" si="9"/>
        <v>69.918219484882457</v>
      </c>
      <c r="X110" s="4">
        <f t="shared" si="17"/>
        <v>136.31926258627141</v>
      </c>
      <c r="AA110" s="23"/>
      <c r="AB110" s="23"/>
      <c r="AD110" s="11">
        <v>44225</v>
      </c>
      <c r="AE110" s="4">
        <f>B110+'Rail Costs'!K110</f>
        <v>51.707059350503918</v>
      </c>
      <c r="AF110" s="4">
        <f>$B110+'Rail Costs'!L110</f>
        <v>52.786118701007837</v>
      </c>
      <c r="AG110" s="4">
        <f>$B110+'Rail Costs'!M110</f>
        <v>53.865178051511755</v>
      </c>
      <c r="AH110" s="4">
        <f>$B110+'Rail Costs'!N110</f>
        <v>51.059623740201566</v>
      </c>
      <c r="AI110" s="4">
        <f>$B110+'Rail Costs'!O110</f>
        <v>51.275435610302353</v>
      </c>
      <c r="AJ110" s="4">
        <f>$B110+'Rail Costs'!P110</f>
        <v>51.922871220604705</v>
      </c>
      <c r="AK110" s="4" t="e">
        <f>(AVERAGEIFS([1]Spreads!$B$23:$B$1056,[1]Spreads!$Y$23:$Y$1056,BH110,[1]Spreads!$X$23:$X$1056,BI110)*1.03)+('Rail Costs'!X110*100/2204.622)</f>
        <v>#VALUE!</v>
      </c>
      <c r="AM110" s="4">
        <f>'Soybean Oil'!$L110-('Soybean Oil'!AE110*'Feedstock Conversions'!$B$17)-'Rail Costs'!Q110</f>
        <v>90.542073505770816</v>
      </c>
      <c r="AN110" s="4">
        <f>'Soybean Oil'!$L110-('Soybean Oil'!AF110*'Feedstock Conversions'!$B$17)-'Rail Costs'!R110</f>
        <v>82.851473454502326</v>
      </c>
      <c r="AO110" s="4">
        <f>'Soybean Oil'!$L110-('Soybean Oil'!AG110*'Feedstock Conversions'!$B$17)-'Rail Costs'!S110</f>
        <v>74.925330186642881</v>
      </c>
      <c r="AP110" s="4">
        <f>'Soybean Oil'!$L110-('Soybean Oil'!AH110*'Feedstock Conversions'!$B$17)-'Rail Costs'!T110</f>
        <v>95.571887314726581</v>
      </c>
      <c r="AQ110" s="4">
        <f>'Soybean Oil'!$L110-('Soybean Oil'!AI110*'Feedstock Conversions'!$B$17)-'Rail Costs'!U110</f>
        <v>94.098195704333492</v>
      </c>
      <c r="AR110" s="4">
        <f>'Soybean Oil'!$L110-('Soybean Oil'!AJ110*'Feedstock Conversions'!$B$17)-'Rail Costs'!V110</f>
        <v>88.40134428495071</v>
      </c>
      <c r="AS110" s="4" t="e">
        <f>'Soybean Oil'!$L110-('Soybean Oil'!AK110*'Feedstock Conversions'!$B$17)-'Rail Costs'!Y110</f>
        <v>#VALUE!</v>
      </c>
      <c r="AU110" s="4">
        <f>$T110-(AE110*'Feedstock Conversions'!$B$5)-'Rail Costs'!Q110</f>
        <v>156.94311660715977</v>
      </c>
      <c r="AV110" s="4">
        <f>$T110-(AF110*'Feedstock Conversions'!$B$5)-'Rail Costs'!R110</f>
        <v>149.25251655589128</v>
      </c>
      <c r="AW110" s="4">
        <f>$T110-(AG110*'Feedstock Conversions'!$B$5)-'Rail Costs'!S110</f>
        <v>141.32637328803185</v>
      </c>
      <c r="AX110" s="4">
        <f>$T110-(AH110*'Feedstock Conversions'!$B$5)-'Rail Costs'!T110</f>
        <v>161.97293041611553</v>
      </c>
      <c r="AY110" s="4">
        <f>$T110-(AI110*'Feedstock Conversions'!$B$5)-'Rail Costs'!U110</f>
        <v>160.49923880572243</v>
      </c>
      <c r="AZ110" s="4">
        <f>$T110-(AJ110*'Feedstock Conversions'!$B$5)-'Rail Costs'!V110</f>
        <v>154.80238738633966</v>
      </c>
      <c r="BA110" s="4" t="e">
        <f>$T110-(AK110*'Feedstock Conversions'!$B$5)-'Rail Costs'!Y110</f>
        <v>#VALUE!</v>
      </c>
      <c r="BH110">
        <f t="shared" si="10"/>
        <v>5</v>
      </c>
      <c r="BI110">
        <f t="shared" si="11"/>
        <v>2021</v>
      </c>
      <c r="BJ110">
        <f t="shared" si="12"/>
        <v>1</v>
      </c>
      <c r="BM110" s="4">
        <f>'Fuel Values'!G110-(E110)</f>
        <v>-12.081780515117543</v>
      </c>
      <c r="BN110" s="4">
        <f>'Fuel Values'!H110-($AJ110*'Feedstock Conversions'!$B$5)</f>
        <v>-24.421534154535266</v>
      </c>
      <c r="BO110" s="4">
        <f>'Fuel Values'!I110-($AI110*'Feedstock Conversions'!$B$17)</f>
        <v>-7.0657670772676511</v>
      </c>
      <c r="BP110" s="4">
        <f>'Fuel Values'!J110-($AH110*'Feedstock Conversions'!$B$17)</f>
        <v>-10.447178051511742</v>
      </c>
      <c r="BQ110" s="4">
        <f>'Fuel Values'!K110-($AF110*'Feedstock Conversions'!$B$17)</f>
        <v>-20.89589025755879</v>
      </c>
      <c r="BR110" s="4">
        <f>'Fuel Values'!L110-($AG110*'Feedstock Conversions'!$B$17)</f>
        <v>-13.988835386338167</v>
      </c>
      <c r="BS110" s="4">
        <f t="shared" si="13"/>
        <v>76.983986562150108</v>
      </c>
      <c r="BV110" s="4">
        <f t="shared" si="18"/>
        <v>-3.5191883965232131</v>
      </c>
    </row>
    <row r="111" spans="1:74" x14ac:dyDescent="0.2">
      <c r="A111" s="11">
        <v>44232</v>
      </c>
      <c r="B111" s="18">
        <v>50.173999999999999</v>
      </c>
      <c r="C111" s="18">
        <f>B111+'Rail Costs'!B111</f>
        <v>54.490237402015673</v>
      </c>
      <c r="E111" s="18">
        <f>C111*'Feedstock Conversions'!B$17</f>
        <v>408.67678051511757</v>
      </c>
      <c r="F111" s="18">
        <f>C111*'Feedstock Conversions'!B$5</f>
        <v>408.67678051511757</v>
      </c>
      <c r="H111" s="18">
        <f>'Fuel Values'!B111-'Soybean Oil'!I111-'Soybean Oil'!J111-'Soybean Oil'!K111</f>
        <v>121.94605064539473</v>
      </c>
      <c r="I111" s="18">
        <f>('LCFS Values'!$E$4-'Soybean Oil'!$AA$4)/1000000*'LCFS Values'!B111*'LCFS Values'!$G$2*100</f>
        <v>92.27894935460526</v>
      </c>
      <c r="J111" s="4">
        <f>'RIN Values'!C111</f>
        <v>167.77499999999998</v>
      </c>
      <c r="K111" s="4">
        <f>'Fixed Credits Value'!B111</f>
        <v>100</v>
      </c>
      <c r="L111" s="4">
        <f t="shared" si="14"/>
        <v>482</v>
      </c>
      <c r="M111" s="4">
        <f>L111/'Feedstock Conversions'!B$17</f>
        <v>64.266666666666666</v>
      </c>
      <c r="O111" s="4">
        <f>'Fuel Values'!C111*100</f>
        <v>169.52</v>
      </c>
      <c r="P111" s="18">
        <f>('LCFS Values'!$E$4-'Soybean Oil'!$AB$4)/1000000*'LCFS Values'!B111*'LCFS Values'!$G$2*100</f>
        <v>80.576702519444453</v>
      </c>
      <c r="Q111" s="4">
        <f>'RIN Values'!D111</f>
        <v>190.14499999999998</v>
      </c>
      <c r="R111" s="4">
        <f>'Fixed Credits Value'!B111</f>
        <v>100</v>
      </c>
      <c r="S111" s="4">
        <f>'Fixed Credits Value'!C111</f>
        <v>16</v>
      </c>
      <c r="T111" s="4">
        <f t="shared" si="16"/>
        <v>556.24170251944452</v>
      </c>
      <c r="U111" s="4">
        <f t="shared" si="15"/>
        <v>74.165560335925932</v>
      </c>
      <c r="W111" s="4">
        <f t="shared" si="9"/>
        <v>73.323219484882429</v>
      </c>
      <c r="X111" s="4">
        <f t="shared" si="17"/>
        <v>147.56492200432695</v>
      </c>
      <c r="AA111" s="23"/>
      <c r="AB111" s="23"/>
      <c r="AD111" s="11">
        <v>44232</v>
      </c>
      <c r="AE111" s="4">
        <f>B111+'Rail Costs'!K111</f>
        <v>51.253059350503918</v>
      </c>
      <c r="AF111" s="4">
        <f>$B111+'Rail Costs'!L111</f>
        <v>52.332118701007836</v>
      </c>
      <c r="AG111" s="4">
        <f>$B111+'Rail Costs'!M111</f>
        <v>53.411178051511754</v>
      </c>
      <c r="AH111" s="4">
        <f>$B111+'Rail Costs'!N111</f>
        <v>50.605623740201565</v>
      </c>
      <c r="AI111" s="4">
        <f>$B111+'Rail Costs'!O111</f>
        <v>50.821435610302352</v>
      </c>
      <c r="AJ111" s="4">
        <f>$B111+'Rail Costs'!P111</f>
        <v>51.468871220604704</v>
      </c>
      <c r="AK111" s="4" t="e">
        <f>(AVERAGEIFS([1]Spreads!$B$23:$B$1056,[1]Spreads!$Y$23:$Y$1056,BH111,[1]Spreads!$X$23:$X$1056,BI111)*1.03)+('Rail Costs'!X111*100/2204.622)</f>
        <v>#VALUE!</v>
      </c>
      <c r="AM111" s="4">
        <f>'Soybean Oil'!$L111-('Soybean Oil'!AE111*'Feedstock Conversions'!$B$17)-'Rail Costs'!Q111</f>
        <v>93.947073505770845</v>
      </c>
      <c r="AN111" s="4">
        <f>'Soybean Oil'!$L111-('Soybean Oil'!AF111*'Feedstock Conversions'!$B$17)-'Rail Costs'!R111</f>
        <v>86.256473454502355</v>
      </c>
      <c r="AO111" s="4">
        <f>'Soybean Oil'!$L111-('Soybean Oil'!AG111*'Feedstock Conversions'!$B$17)-'Rail Costs'!S111</f>
        <v>78.330330186642911</v>
      </c>
      <c r="AP111" s="4">
        <f>'Soybean Oil'!$L111-('Soybean Oil'!AH111*'Feedstock Conversions'!$B$17)-'Rail Costs'!T111</f>
        <v>98.976887314726554</v>
      </c>
      <c r="AQ111" s="4">
        <f>'Soybean Oil'!$L111-('Soybean Oil'!AI111*'Feedstock Conversions'!$B$17)-'Rail Costs'!U111</f>
        <v>97.503195704333521</v>
      </c>
      <c r="AR111" s="4">
        <f>'Soybean Oil'!$L111-('Soybean Oil'!AJ111*'Feedstock Conversions'!$B$17)-'Rail Costs'!V111</f>
        <v>91.806344284950683</v>
      </c>
      <c r="AS111" s="4" t="e">
        <f>'Soybean Oil'!$L111-('Soybean Oil'!AK111*'Feedstock Conversions'!$B$17)-'Rail Costs'!Y111</f>
        <v>#VALUE!</v>
      </c>
      <c r="AU111" s="4">
        <f>$T111-(AE111*'Feedstock Conversions'!$B$5)-'Rail Costs'!Q111</f>
        <v>168.18877602521536</v>
      </c>
      <c r="AV111" s="4">
        <f>$T111-(AF111*'Feedstock Conversions'!$B$5)-'Rail Costs'!R111</f>
        <v>160.49817597394687</v>
      </c>
      <c r="AW111" s="4">
        <f>$T111-(AG111*'Feedstock Conversions'!$B$5)-'Rail Costs'!S111</f>
        <v>152.57203270608744</v>
      </c>
      <c r="AX111" s="4">
        <f>$T111-(AH111*'Feedstock Conversions'!$B$5)-'Rail Costs'!T111</f>
        <v>173.21858983417107</v>
      </c>
      <c r="AY111" s="4">
        <f>$T111-(AI111*'Feedstock Conversions'!$B$5)-'Rail Costs'!U111</f>
        <v>171.74489822377802</v>
      </c>
      <c r="AZ111" s="4">
        <f>$T111-(AJ111*'Feedstock Conversions'!$B$5)-'Rail Costs'!V111</f>
        <v>166.0480468043952</v>
      </c>
      <c r="BA111" s="4" t="e">
        <f>$T111-(AK111*'Feedstock Conversions'!$B$5)-'Rail Costs'!Y111</f>
        <v>#VALUE!</v>
      </c>
      <c r="BH111">
        <f t="shared" si="10"/>
        <v>6</v>
      </c>
      <c r="BI111">
        <f t="shared" si="11"/>
        <v>2021</v>
      </c>
      <c r="BJ111">
        <f t="shared" si="12"/>
        <v>2</v>
      </c>
      <c r="BM111" s="4">
        <f>'Fuel Values'!G111-(E111)</f>
        <v>-8.6767805151175708</v>
      </c>
      <c r="BN111" s="4">
        <f>'Fuel Values'!H111-($AJ111*'Feedstock Conversions'!$B$5)</f>
        <v>-21.016534154535293</v>
      </c>
      <c r="BO111" s="4">
        <f>'Fuel Values'!I111-($AI111*'Feedstock Conversions'!$B$17)</f>
        <v>-3.6607670772676215</v>
      </c>
      <c r="BP111" s="4">
        <f>'Fuel Values'!J111-($AH111*'Feedstock Conversions'!$B$17)</f>
        <v>-7.0421780515117689</v>
      </c>
      <c r="BQ111" s="4">
        <f>'Fuel Values'!K111-($AF111*'Feedstock Conversions'!$B$17)</f>
        <v>-17.49089025755876</v>
      </c>
      <c r="BR111" s="4">
        <f>'Fuel Values'!L111-($AG111*'Feedstock Conversions'!$B$17)</f>
        <v>-10.583835386338137</v>
      </c>
      <c r="BS111" s="4">
        <f t="shared" si="13"/>
        <v>76.983986562150051</v>
      </c>
      <c r="BV111" s="4">
        <f t="shared" si="18"/>
        <v>-0.60061696795178376</v>
      </c>
    </row>
    <row r="112" spans="1:74" x14ac:dyDescent="0.2">
      <c r="A112" s="11">
        <v>44239</v>
      </c>
      <c r="B112" s="18">
        <v>51.201999999999998</v>
      </c>
      <c r="C112" s="18">
        <f>B112+'Rail Costs'!B112</f>
        <v>55.518237402015671</v>
      </c>
      <c r="E112" s="18">
        <f>C112*'Feedstock Conversions'!B$17</f>
        <v>416.38678051511755</v>
      </c>
      <c r="F112" s="18">
        <f>C112*'Feedstock Conversions'!B$5</f>
        <v>416.38678051511755</v>
      </c>
      <c r="H112" s="18">
        <f>'Fuel Values'!B112-'Soybean Oil'!I112-'Soybean Oil'!J112-'Soybean Oil'!K112</f>
        <v>143.93843925526318</v>
      </c>
      <c r="I112" s="18">
        <f>('LCFS Values'!$E$4-'Soybean Oil'!$AA$4)/1000000*'LCFS Values'!B112*'LCFS Values'!$G$2*100</f>
        <v>92.111560744736849</v>
      </c>
      <c r="J112" s="4">
        <f>'RIN Values'!C112</f>
        <v>159.75</v>
      </c>
      <c r="K112" s="4">
        <f>'Fixed Credits Value'!B112</f>
        <v>100</v>
      </c>
      <c r="L112" s="4">
        <f t="shared" si="14"/>
        <v>495.8</v>
      </c>
      <c r="M112" s="4">
        <f>L112/'Feedstock Conversions'!B$17</f>
        <v>66.106666666666669</v>
      </c>
      <c r="O112" s="4">
        <f>'Fuel Values'!C112*100</f>
        <v>176.63</v>
      </c>
      <c r="P112" s="18">
        <f>('LCFS Values'!$E$4-'Soybean Oil'!$AB$4)/1000000*'LCFS Values'!B112*'LCFS Values'!$G$2*100</f>
        <v>80.430541099999999</v>
      </c>
      <c r="Q112" s="4">
        <f>'RIN Values'!D112</f>
        <v>181.04999999999998</v>
      </c>
      <c r="R112" s="4">
        <f>'Fixed Credits Value'!B112</f>
        <v>100</v>
      </c>
      <c r="S112" s="4">
        <f>'Fixed Credits Value'!C112</f>
        <v>16</v>
      </c>
      <c r="T112" s="4">
        <f t="shared" si="16"/>
        <v>554.11054109999998</v>
      </c>
      <c r="U112" s="4">
        <f t="shared" si="15"/>
        <v>73.881405479999998</v>
      </c>
      <c r="W112" s="4">
        <f t="shared" si="9"/>
        <v>79.413219484882461</v>
      </c>
      <c r="X112" s="4">
        <f t="shared" si="17"/>
        <v>137.72376058488243</v>
      </c>
      <c r="AA112" s="23"/>
      <c r="AB112" s="23"/>
      <c r="AD112" s="11">
        <v>44239</v>
      </c>
      <c r="AE112" s="4">
        <f>B112+'Rail Costs'!K112</f>
        <v>52.281059350503917</v>
      </c>
      <c r="AF112" s="4">
        <f>$B112+'Rail Costs'!L112</f>
        <v>53.360118701007835</v>
      </c>
      <c r="AG112" s="4">
        <f>$B112+'Rail Costs'!M112</f>
        <v>54.439178051511753</v>
      </c>
      <c r="AH112" s="4">
        <f>$B112+'Rail Costs'!N112</f>
        <v>51.633623740201564</v>
      </c>
      <c r="AI112" s="4">
        <f>$B112+'Rail Costs'!O112</f>
        <v>51.849435610302351</v>
      </c>
      <c r="AJ112" s="4">
        <f>$B112+'Rail Costs'!P112</f>
        <v>52.496871220604703</v>
      </c>
      <c r="AK112" s="4" t="e">
        <f>(AVERAGEIFS([1]Spreads!$B$23:$B$1056,[1]Spreads!$Y$23:$Y$1056,BH112,[1]Spreads!$X$23:$X$1056,BI112)*1.03)+('Rail Costs'!X112*100/2204.622)</f>
        <v>#VALUE!</v>
      </c>
      <c r="AM112" s="4">
        <f>'Soybean Oil'!$L112-('Soybean Oil'!AE112*'Feedstock Conversions'!$B$17)-'Rail Costs'!Q112</f>
        <v>100.03707350577088</v>
      </c>
      <c r="AN112" s="4">
        <f>'Soybean Oil'!$L112-('Soybean Oil'!AF112*'Feedstock Conversions'!$B$17)-'Rail Costs'!R112</f>
        <v>92.346473454502387</v>
      </c>
      <c r="AO112" s="4">
        <f>'Soybean Oil'!$L112-('Soybean Oil'!AG112*'Feedstock Conversions'!$B$17)-'Rail Costs'!S112</f>
        <v>84.420330186642886</v>
      </c>
      <c r="AP112" s="4">
        <f>'Soybean Oil'!$L112-('Soybean Oil'!AH112*'Feedstock Conversions'!$B$17)-'Rail Costs'!T112</f>
        <v>105.06688731472659</v>
      </c>
      <c r="AQ112" s="4">
        <f>'Soybean Oil'!$L112-('Soybean Oil'!AI112*'Feedstock Conversions'!$B$17)-'Rail Costs'!U112</f>
        <v>103.59319570433355</v>
      </c>
      <c r="AR112" s="4">
        <f>'Soybean Oil'!$L112-('Soybean Oil'!AJ112*'Feedstock Conversions'!$B$17)-'Rail Costs'!V112</f>
        <v>97.896344284950715</v>
      </c>
      <c r="AS112" s="4" t="e">
        <f>'Soybean Oil'!$L112-('Soybean Oil'!AK112*'Feedstock Conversions'!$B$17)-'Rail Costs'!Y112</f>
        <v>#VALUE!</v>
      </c>
      <c r="AU112" s="4">
        <f>$T112-(AE112*'Feedstock Conversions'!$B$5)-'Rail Costs'!Q112</f>
        <v>158.34761460577084</v>
      </c>
      <c r="AV112" s="4">
        <f>$T112-(AF112*'Feedstock Conversions'!$B$5)-'Rail Costs'!R112</f>
        <v>150.65701455450235</v>
      </c>
      <c r="AW112" s="4">
        <f>$T112-(AG112*'Feedstock Conversions'!$B$5)-'Rail Costs'!S112</f>
        <v>142.73087128664287</v>
      </c>
      <c r="AX112" s="4">
        <f>$T112-(AH112*'Feedstock Conversions'!$B$5)-'Rail Costs'!T112</f>
        <v>163.37742841472655</v>
      </c>
      <c r="AY112" s="4">
        <f>$T112-(AI112*'Feedstock Conversions'!$B$5)-'Rail Costs'!U112</f>
        <v>161.90373680433351</v>
      </c>
      <c r="AZ112" s="4">
        <f>$T112-(AJ112*'Feedstock Conversions'!$B$5)-'Rail Costs'!V112</f>
        <v>156.20688538495068</v>
      </c>
      <c r="BA112" s="4" t="e">
        <f>$T112-(AK112*'Feedstock Conversions'!$B$5)-'Rail Costs'!Y112</f>
        <v>#VALUE!</v>
      </c>
      <c r="BH112">
        <f t="shared" si="10"/>
        <v>7</v>
      </c>
      <c r="BI112">
        <f t="shared" si="11"/>
        <v>2021</v>
      </c>
      <c r="BJ112">
        <f t="shared" si="12"/>
        <v>2</v>
      </c>
      <c r="BM112" s="4">
        <f>'Fuel Values'!G112-(E112)</f>
        <v>3.4132194848824611</v>
      </c>
      <c r="BN112" s="4">
        <f>'Fuel Values'!H112-($AJ112*'Feedstock Conversions'!$B$5)</f>
        <v>-13.726534154535273</v>
      </c>
      <c r="BO112" s="4">
        <f>'Fuel Values'!I112-($AI112*'Feedstock Conversions'!$B$17)</f>
        <v>5.1292329227323989</v>
      </c>
      <c r="BP112" s="4">
        <f>'Fuel Values'!J112-($AH112*'Feedstock Conversions'!$B$17)</f>
        <v>1.7478219484882516</v>
      </c>
      <c r="BQ112" s="4">
        <f>'Fuel Values'!K112-($AF112*'Feedstock Conversions'!$B$17)</f>
        <v>-13.20089025755874</v>
      </c>
      <c r="BR112" s="4">
        <f>'Fuel Values'!L112-($AG112*'Feedstock Conversions'!$B$17)</f>
        <v>-3.2938353863381735</v>
      </c>
      <c r="BS112" s="4">
        <f t="shared" si="13"/>
        <v>74.283986562150062</v>
      </c>
      <c r="BV112" s="4">
        <f t="shared" si="18"/>
        <v>6.596525889191085</v>
      </c>
    </row>
    <row r="113" spans="1:74" x14ac:dyDescent="0.2">
      <c r="A113" s="11">
        <v>44246</v>
      </c>
      <c r="B113" s="18">
        <v>52.25</v>
      </c>
      <c r="C113" s="18">
        <f>B113+'Rail Costs'!B113</f>
        <v>56.566237402015673</v>
      </c>
      <c r="E113" s="18">
        <f>C113*'Feedstock Conversions'!B$17</f>
        <v>424.24678051511756</v>
      </c>
      <c r="F113" s="18">
        <f>C113*'Feedstock Conversions'!B$5</f>
        <v>424.24678051511756</v>
      </c>
      <c r="H113" s="18">
        <f>'Fuel Values'!B113-'Soybean Oil'!I113-'Soybean Oil'!J113-'Soybean Oil'!K113</f>
        <v>155.62376457236843</v>
      </c>
      <c r="I113" s="18">
        <f>('LCFS Values'!$E$4-'Soybean Oil'!$AA$4)/1000000*'LCFS Values'!B113*'LCFS Values'!$G$2*100</f>
        <v>92.06373542763157</v>
      </c>
      <c r="J113" s="4">
        <f>'RIN Values'!C113</f>
        <v>157.3125</v>
      </c>
      <c r="K113" s="4">
        <f>'Fixed Credits Value'!B113</f>
        <v>100</v>
      </c>
      <c r="L113" s="4">
        <f t="shared" si="14"/>
        <v>505</v>
      </c>
      <c r="M113" s="4">
        <f>L113/'Feedstock Conversions'!B$17</f>
        <v>67.333333333333329</v>
      </c>
      <c r="O113" s="4">
        <f>'Fuel Values'!C113*100</f>
        <v>183.79000000000002</v>
      </c>
      <c r="P113" s="18">
        <f>('LCFS Values'!$E$4-'Soybean Oil'!$AB$4)/1000000*'LCFS Values'!B113*'LCFS Values'!$G$2*100</f>
        <v>80.388780694444449</v>
      </c>
      <c r="Q113" s="4">
        <f>'RIN Values'!D113</f>
        <v>178.28749999999999</v>
      </c>
      <c r="R113" s="4">
        <f>'Fixed Credits Value'!B113</f>
        <v>100</v>
      </c>
      <c r="S113" s="4">
        <f>'Fixed Credits Value'!C113</f>
        <v>16</v>
      </c>
      <c r="T113" s="4">
        <f t="shared" si="16"/>
        <v>558.46628069444444</v>
      </c>
      <c r="U113" s="4">
        <f t="shared" si="15"/>
        <v>74.462170759259251</v>
      </c>
      <c r="W113" s="4">
        <f t="shared" si="9"/>
        <v>80.753219484882436</v>
      </c>
      <c r="X113" s="4">
        <f t="shared" si="17"/>
        <v>134.21950017932687</v>
      </c>
      <c r="AA113" s="23"/>
      <c r="AB113" s="23"/>
      <c r="AD113" s="11">
        <v>44246</v>
      </c>
      <c r="AE113" s="4">
        <f>B113+'Rail Costs'!K113</f>
        <v>53.329059350503918</v>
      </c>
      <c r="AF113" s="4">
        <f>$B113+'Rail Costs'!L113</f>
        <v>54.408118701007837</v>
      </c>
      <c r="AG113" s="4">
        <f>$B113+'Rail Costs'!M113</f>
        <v>55.487178051511755</v>
      </c>
      <c r="AH113" s="4">
        <f>$B113+'Rail Costs'!N113</f>
        <v>52.681623740201566</v>
      </c>
      <c r="AI113" s="4">
        <f>$B113+'Rail Costs'!O113</f>
        <v>52.897435610302352</v>
      </c>
      <c r="AJ113" s="4">
        <f>$B113+'Rail Costs'!P113</f>
        <v>53.544871220604705</v>
      </c>
      <c r="AK113" s="4" t="e">
        <f>(AVERAGEIFS([1]Spreads!$B$23:$B$1056,[1]Spreads!$Y$23:$Y$1056,BH113,[1]Spreads!$X$23:$X$1056,BI113)*1.03)+('Rail Costs'!X113*100/2204.622)</f>
        <v>#VALUE!</v>
      </c>
      <c r="AM113" s="4">
        <f>'Soybean Oil'!$L113-('Soybean Oil'!AE113*'Feedstock Conversions'!$B$17)-'Rail Costs'!Q113</f>
        <v>101.37707350577085</v>
      </c>
      <c r="AN113" s="4">
        <f>'Soybean Oil'!$L113-('Soybean Oil'!AF113*'Feedstock Conversions'!$B$17)-'Rail Costs'!R113</f>
        <v>93.686473454502362</v>
      </c>
      <c r="AO113" s="4">
        <f>'Soybean Oil'!$L113-('Soybean Oil'!AG113*'Feedstock Conversions'!$B$17)-'Rail Costs'!S113</f>
        <v>85.760330186642861</v>
      </c>
      <c r="AP113" s="4">
        <f>'Soybean Oil'!$L113-('Soybean Oil'!AH113*'Feedstock Conversions'!$B$17)-'Rail Costs'!T113</f>
        <v>106.40688731472656</v>
      </c>
      <c r="AQ113" s="4">
        <f>'Soybean Oil'!$L113-('Soybean Oil'!AI113*'Feedstock Conversions'!$B$17)-'Rail Costs'!U113</f>
        <v>104.93319570433353</v>
      </c>
      <c r="AR113" s="4">
        <f>'Soybean Oil'!$L113-('Soybean Oil'!AJ113*'Feedstock Conversions'!$B$17)-'Rail Costs'!V113</f>
        <v>99.23634428495069</v>
      </c>
      <c r="AS113" s="4" t="e">
        <f>'Soybean Oil'!$L113-('Soybean Oil'!AK113*'Feedstock Conversions'!$B$17)-'Rail Costs'!Y113</f>
        <v>#VALUE!</v>
      </c>
      <c r="AU113" s="4">
        <f>$T113-(AE113*'Feedstock Conversions'!$B$5)-'Rail Costs'!Q113</f>
        <v>154.84335420021529</v>
      </c>
      <c r="AV113" s="4">
        <f>$T113-(AF113*'Feedstock Conversions'!$B$5)-'Rail Costs'!R113</f>
        <v>147.1527541489468</v>
      </c>
      <c r="AW113" s="4">
        <f>$T113-(AG113*'Feedstock Conversions'!$B$5)-'Rail Costs'!S113</f>
        <v>139.22661088108731</v>
      </c>
      <c r="AX113" s="4">
        <f>$T113-(AH113*'Feedstock Conversions'!$B$5)-'Rail Costs'!T113</f>
        <v>159.873168009171</v>
      </c>
      <c r="AY113" s="4">
        <f>$T113-(AI113*'Feedstock Conversions'!$B$5)-'Rail Costs'!U113</f>
        <v>158.39947639877795</v>
      </c>
      <c r="AZ113" s="4">
        <f>$T113-(AJ113*'Feedstock Conversions'!$B$5)-'Rail Costs'!V113</f>
        <v>152.70262497939513</v>
      </c>
      <c r="BA113" s="4" t="e">
        <f>$T113-(AK113*'Feedstock Conversions'!$B$5)-'Rail Costs'!Y113</f>
        <v>#VALUE!</v>
      </c>
      <c r="BH113">
        <f t="shared" si="10"/>
        <v>8</v>
      </c>
      <c r="BI113">
        <f t="shared" si="11"/>
        <v>2021</v>
      </c>
      <c r="BJ113">
        <f t="shared" si="12"/>
        <v>2</v>
      </c>
      <c r="BM113" s="4">
        <f>'Fuel Values'!G113-(E113)</f>
        <v>9.7532194848824361</v>
      </c>
      <c r="BN113" s="4">
        <f>'Fuel Values'!H113-($AJ113*'Feedstock Conversions'!$B$5)</f>
        <v>-0.33653415453528623</v>
      </c>
      <c r="BO113" s="4">
        <f>'Fuel Values'!I113-($AI113*'Feedstock Conversions'!$B$17)</f>
        <v>21.019232922732385</v>
      </c>
      <c r="BP113" s="4">
        <f>'Fuel Values'!J113-($AH113*'Feedstock Conversions'!$B$17)</f>
        <v>14.887821948488238</v>
      </c>
      <c r="BQ113" s="4">
        <f>'Fuel Values'!K113-($AF113*'Feedstock Conversions'!$B$17)</f>
        <v>-8.0608902575587535</v>
      </c>
      <c r="BR113" s="4">
        <f>'Fuel Values'!L113-($AG113*'Feedstock Conversions'!$B$17)</f>
        <v>10.096164613661813</v>
      </c>
      <c r="BS113" s="4">
        <f t="shared" si="13"/>
        <v>59.733986562150051</v>
      </c>
      <c r="BV113" s="4">
        <f t="shared" si="18"/>
        <v>16.384621127286309</v>
      </c>
    </row>
    <row r="114" spans="1:74" x14ac:dyDescent="0.2">
      <c r="A114" s="11">
        <v>44253</v>
      </c>
      <c r="B114" s="18">
        <v>56.72</v>
      </c>
      <c r="C114" s="18">
        <f>B114+'Rail Costs'!B114</f>
        <v>61.036237402015672</v>
      </c>
      <c r="E114" s="18">
        <f>C114*'Feedstock Conversions'!B$17</f>
        <v>457.77178051511754</v>
      </c>
      <c r="F114" s="18">
        <f>C114*'Feedstock Conversions'!B$5</f>
        <v>457.77178051511754</v>
      </c>
      <c r="H114" s="18">
        <f>'Fuel Values'!B114-'Soybean Oil'!I114-'Soybean Oil'!J114-'Soybean Oil'!K114</f>
        <v>143.33736076710528</v>
      </c>
      <c r="I114" s="18">
        <f>('LCFS Values'!$E$4-'Soybean Oil'!$AA$4)/1000000*'LCFS Values'!B114*'LCFS Values'!$G$2*100</f>
        <v>92.637639232894728</v>
      </c>
      <c r="J114" s="4">
        <f>'RIN Values'!C114</f>
        <v>173.02499999999998</v>
      </c>
      <c r="K114" s="4">
        <f>'Fixed Credits Value'!B114</f>
        <v>100</v>
      </c>
      <c r="L114" s="4">
        <f t="shared" si="14"/>
        <v>509</v>
      </c>
      <c r="M114" s="4">
        <f>L114/'Feedstock Conversions'!B$17</f>
        <v>67.86666666666666</v>
      </c>
      <c r="O114" s="4">
        <f>'Fuel Values'!C114*100</f>
        <v>188.96</v>
      </c>
      <c r="P114" s="18">
        <f>('LCFS Values'!$E$4-'Soybean Oil'!$AB$4)/1000000*'LCFS Values'!B114*'LCFS Values'!$G$2*100</f>
        <v>80.889905561111107</v>
      </c>
      <c r="Q114" s="4">
        <f>'RIN Values'!D114</f>
        <v>196.095</v>
      </c>
      <c r="R114" s="4">
        <f>'Fixed Credits Value'!B114</f>
        <v>100</v>
      </c>
      <c r="S114" s="4">
        <f>'Fixed Credits Value'!C114</f>
        <v>16</v>
      </c>
      <c r="T114" s="4">
        <f t="shared" si="16"/>
        <v>581.94490556111111</v>
      </c>
      <c r="U114" s="4">
        <f t="shared" si="15"/>
        <v>77.592654074814817</v>
      </c>
      <c r="W114" s="4">
        <f t="shared" si="9"/>
        <v>51.228219484882459</v>
      </c>
      <c r="X114" s="4">
        <f t="shared" si="17"/>
        <v>124.17312504599357</v>
      </c>
      <c r="AA114" s="23"/>
      <c r="AB114" s="23"/>
      <c r="AD114" s="11">
        <v>44253</v>
      </c>
      <c r="AE114" s="4">
        <f>B114+'Rail Costs'!K114</f>
        <v>57.799059350503917</v>
      </c>
      <c r="AF114" s="4">
        <f>$B114+'Rail Costs'!L114</f>
        <v>58.878118701007836</v>
      </c>
      <c r="AG114" s="4">
        <f>$B114+'Rail Costs'!M114</f>
        <v>59.957178051511754</v>
      </c>
      <c r="AH114" s="4">
        <f>$B114+'Rail Costs'!N114</f>
        <v>57.151623740201565</v>
      </c>
      <c r="AI114" s="4">
        <f>$B114+'Rail Costs'!O114</f>
        <v>57.367435610302351</v>
      </c>
      <c r="AJ114" s="4">
        <f>$B114+'Rail Costs'!P114</f>
        <v>58.014871220604704</v>
      </c>
      <c r="AK114" s="4" t="e">
        <f>(AVERAGEIFS([1]Spreads!$B$23:$B$1056,[1]Spreads!$Y$23:$Y$1056,BH114,[1]Spreads!$X$23:$X$1056,BI114)*1.03)+('Rail Costs'!X114*100/2204.622)</f>
        <v>#VALUE!</v>
      </c>
      <c r="AM114" s="4">
        <f>'Soybean Oil'!$L114-('Soybean Oil'!AE114*'Feedstock Conversions'!$B$17)-'Rail Costs'!Q114</f>
        <v>71.852073505770875</v>
      </c>
      <c r="AN114" s="4">
        <f>'Soybean Oil'!$L114-('Soybean Oil'!AF114*'Feedstock Conversions'!$B$17)-'Rail Costs'!R114</f>
        <v>64.161473454502328</v>
      </c>
      <c r="AO114" s="4">
        <f>'Soybean Oil'!$L114-('Soybean Oil'!AG114*'Feedstock Conversions'!$B$17)-'Rail Costs'!S114</f>
        <v>56.235330186642891</v>
      </c>
      <c r="AP114" s="4">
        <f>'Soybean Oil'!$L114-('Soybean Oil'!AH114*'Feedstock Conversions'!$B$17)-'Rail Costs'!T114</f>
        <v>76.881887314726583</v>
      </c>
      <c r="AQ114" s="4">
        <f>'Soybean Oil'!$L114-('Soybean Oil'!AI114*'Feedstock Conversions'!$B$17)-'Rail Costs'!U114</f>
        <v>75.408195704333494</v>
      </c>
      <c r="AR114" s="4">
        <f>'Soybean Oil'!$L114-('Soybean Oil'!AJ114*'Feedstock Conversions'!$B$17)-'Rail Costs'!V114</f>
        <v>69.711344284950712</v>
      </c>
      <c r="AS114" s="4" t="e">
        <f>'Soybean Oil'!$L114-('Soybean Oil'!AK114*'Feedstock Conversions'!$B$17)-'Rail Costs'!Y114</f>
        <v>#VALUE!</v>
      </c>
      <c r="AU114" s="4">
        <f>$T114-(AE114*'Feedstock Conversions'!$B$5)-'Rail Costs'!Q114</f>
        <v>144.79697906688199</v>
      </c>
      <c r="AV114" s="4">
        <f>$T114-(AF114*'Feedstock Conversions'!$B$5)-'Rail Costs'!R114</f>
        <v>137.10637901561344</v>
      </c>
      <c r="AW114" s="4">
        <f>$T114-(AG114*'Feedstock Conversions'!$B$5)-'Rail Costs'!S114</f>
        <v>129.18023574775401</v>
      </c>
      <c r="AX114" s="4">
        <f>$T114-(AH114*'Feedstock Conversions'!$B$5)-'Rail Costs'!T114</f>
        <v>149.8267928758377</v>
      </c>
      <c r="AY114" s="4">
        <f>$T114-(AI114*'Feedstock Conversions'!$B$5)-'Rail Costs'!U114</f>
        <v>148.35310126544459</v>
      </c>
      <c r="AZ114" s="4">
        <f>$T114-(AJ114*'Feedstock Conversions'!$B$5)-'Rail Costs'!V114</f>
        <v>142.65624984606183</v>
      </c>
      <c r="BA114" s="4" t="e">
        <f>$T114-(AK114*'Feedstock Conversions'!$B$5)-'Rail Costs'!Y114</f>
        <v>#VALUE!</v>
      </c>
      <c r="BH114">
        <f t="shared" si="10"/>
        <v>9</v>
      </c>
      <c r="BI114">
        <f t="shared" si="11"/>
        <v>2021</v>
      </c>
      <c r="BJ114">
        <f t="shared" si="12"/>
        <v>2</v>
      </c>
      <c r="BM114" s="4">
        <f>'Fuel Values'!G114-(E114)</f>
        <v>-13.371780515117564</v>
      </c>
      <c r="BN114" s="4">
        <f>'Fuel Values'!H114-($AJ114*'Feedstock Conversions'!$B$5)</f>
        <v>-13.611534154535263</v>
      </c>
      <c r="BO114" s="4">
        <f>'Fuel Values'!I114-($AI114*'Feedstock Conversions'!$B$17)</f>
        <v>11.044232922732363</v>
      </c>
      <c r="BP114" s="4">
        <f>'Fuel Values'!J114-($AH114*'Feedstock Conversions'!$B$17)</f>
        <v>1.3628219484882607</v>
      </c>
      <c r="BQ114" s="4">
        <f>'Fuel Values'!K114-($AF114*'Feedstock Conversions'!$B$17)</f>
        <v>-24.585890257558788</v>
      </c>
      <c r="BR114" s="4">
        <f>'Fuel Values'!L114-($AG114*'Feedstock Conversions'!$B$17)</f>
        <v>-0.17883538633816443</v>
      </c>
      <c r="BS114" s="4">
        <f t="shared" si="13"/>
        <v>40.183986562150096</v>
      </c>
      <c r="BV114" s="4">
        <f t="shared" si="18"/>
        <v>4.0750973177625003</v>
      </c>
    </row>
    <row r="115" spans="1:74" x14ac:dyDescent="0.2">
      <c r="A115" s="11">
        <v>44260</v>
      </c>
      <c r="B115" s="18">
        <v>57.735999999999997</v>
      </c>
      <c r="C115" s="18">
        <f>B115+'Rail Costs'!B115</f>
        <v>62.05223740201567</v>
      </c>
      <c r="E115" s="18">
        <f>C115*'Feedstock Conversions'!B$17</f>
        <v>465.39178051511755</v>
      </c>
      <c r="F115" s="18">
        <f>C115*'Feedstock Conversions'!B$5</f>
        <v>465.39178051511755</v>
      </c>
      <c r="H115" s="18">
        <f>'Fuel Values'!B115-'Soybean Oil'!I115-'Soybean Oil'!J115-'Soybean Oil'!K115</f>
        <v>138.74715569342101</v>
      </c>
      <c r="I115" s="18">
        <f>('LCFS Values'!$E$4-'Soybean Oil'!$AA$4)/1000000*'LCFS Values'!B115*'LCFS Values'!$G$2*100</f>
        <v>93.402844306578956</v>
      </c>
      <c r="J115" s="4">
        <f>'RIN Values'!C115</f>
        <v>188.85000000000002</v>
      </c>
      <c r="K115" s="4">
        <f>'Fixed Credits Value'!B115</f>
        <v>100</v>
      </c>
      <c r="L115" s="4">
        <f t="shared" si="14"/>
        <v>521</v>
      </c>
      <c r="M115" s="4">
        <f>L115/'Feedstock Conversions'!B$17</f>
        <v>69.466666666666669</v>
      </c>
      <c r="O115" s="4">
        <f>'Fuel Values'!C115*100</f>
        <v>185.85</v>
      </c>
      <c r="P115" s="18">
        <f>('LCFS Values'!$E$4-'Soybean Oil'!$AB$4)/1000000*'LCFS Values'!B115*'LCFS Values'!$G$2*100</f>
        <v>81.558072050000007</v>
      </c>
      <c r="Q115" s="4">
        <f>'RIN Values'!D115</f>
        <v>214.03</v>
      </c>
      <c r="R115" s="4">
        <f>'Fixed Credits Value'!B115</f>
        <v>100</v>
      </c>
      <c r="S115" s="4">
        <f>'Fixed Credits Value'!C115</f>
        <v>16</v>
      </c>
      <c r="T115" s="4">
        <f t="shared" si="16"/>
        <v>597.43807204999996</v>
      </c>
      <c r="U115" s="4">
        <f t="shared" si="15"/>
        <v>79.658409606666666</v>
      </c>
      <c r="W115" s="4">
        <f t="shared" si="9"/>
        <v>55.608219484882454</v>
      </c>
      <c r="X115" s="4">
        <f t="shared" si="17"/>
        <v>132.04629153488241</v>
      </c>
      <c r="AA115" s="23"/>
      <c r="AB115" s="23"/>
      <c r="AD115" s="11">
        <v>44260</v>
      </c>
      <c r="AE115" s="4">
        <f>B115+'Rail Costs'!K115</f>
        <v>58.815059350503915</v>
      </c>
      <c r="AF115" s="4">
        <f>$B115+'Rail Costs'!L115</f>
        <v>59.894118701007834</v>
      </c>
      <c r="AG115" s="4">
        <f>$B115+'Rail Costs'!M115</f>
        <v>60.973178051511752</v>
      </c>
      <c r="AH115" s="4">
        <f>$B115+'Rail Costs'!N115</f>
        <v>58.167623740201563</v>
      </c>
      <c r="AI115" s="4">
        <f>$B115+'Rail Costs'!O115</f>
        <v>58.38343561030235</v>
      </c>
      <c r="AJ115" s="4">
        <f>$B115+'Rail Costs'!P115</f>
        <v>59.030871220604702</v>
      </c>
      <c r="AK115" s="4" t="e">
        <f>(AVERAGEIFS([1]Spreads!$B$23:$B$1056,[1]Spreads!$Y$23:$Y$1056,BH115,[1]Spreads!$X$23:$X$1056,BI115)*1.03)+('Rail Costs'!X115*100/2204.622)</f>
        <v>#VALUE!</v>
      </c>
      <c r="AM115" s="4">
        <f>'Soybean Oil'!$L115-('Soybean Oil'!AE115*'Feedstock Conversions'!$B$17)-'Rail Costs'!Q115</f>
        <v>76.23207350577087</v>
      </c>
      <c r="AN115" s="4">
        <f>'Soybean Oil'!$L115-('Soybean Oil'!AF115*'Feedstock Conversions'!$B$17)-'Rail Costs'!R115</f>
        <v>68.54147345450238</v>
      </c>
      <c r="AO115" s="4">
        <f>'Soybean Oil'!$L115-('Soybean Oil'!AG115*'Feedstock Conversions'!$B$17)-'Rail Costs'!S115</f>
        <v>60.615330186642886</v>
      </c>
      <c r="AP115" s="4">
        <f>'Soybean Oil'!$L115-('Soybean Oil'!AH115*'Feedstock Conversions'!$B$17)-'Rail Costs'!T115</f>
        <v>81.261887314726579</v>
      </c>
      <c r="AQ115" s="4">
        <f>'Soybean Oil'!$L115-('Soybean Oil'!AI115*'Feedstock Conversions'!$B$17)-'Rail Costs'!U115</f>
        <v>79.788195704333546</v>
      </c>
      <c r="AR115" s="4">
        <f>'Soybean Oil'!$L115-('Soybean Oil'!AJ115*'Feedstock Conversions'!$B$17)-'Rail Costs'!V115</f>
        <v>74.091344284950708</v>
      </c>
      <c r="AS115" s="4" t="e">
        <f>'Soybean Oil'!$L115-('Soybean Oil'!AK115*'Feedstock Conversions'!$B$17)-'Rail Costs'!Y115</f>
        <v>#VALUE!</v>
      </c>
      <c r="AU115" s="4">
        <f>$T115-(AE115*'Feedstock Conversions'!$B$5)-'Rail Costs'!Q115</f>
        <v>152.67014555577083</v>
      </c>
      <c r="AV115" s="4">
        <f>$T115-(AF115*'Feedstock Conversions'!$B$5)-'Rail Costs'!R115</f>
        <v>144.97954550450234</v>
      </c>
      <c r="AW115" s="4">
        <f>$T115-(AG115*'Feedstock Conversions'!$B$5)-'Rail Costs'!S115</f>
        <v>137.05340223664285</v>
      </c>
      <c r="AX115" s="4">
        <f>$T115-(AH115*'Feedstock Conversions'!$B$5)-'Rail Costs'!T115</f>
        <v>157.69995936472654</v>
      </c>
      <c r="AY115" s="4">
        <f>$T115-(AI115*'Feedstock Conversions'!$B$5)-'Rail Costs'!U115</f>
        <v>156.22626775433349</v>
      </c>
      <c r="AZ115" s="4">
        <f>$T115-(AJ115*'Feedstock Conversions'!$B$5)-'Rail Costs'!V115</f>
        <v>150.52941633495067</v>
      </c>
      <c r="BA115" s="4" t="e">
        <f>$T115-(AK115*'Feedstock Conversions'!$B$5)-'Rail Costs'!Y115</f>
        <v>#VALUE!</v>
      </c>
      <c r="BH115">
        <f t="shared" si="10"/>
        <v>10</v>
      </c>
      <c r="BI115">
        <f t="shared" si="11"/>
        <v>2021</v>
      </c>
      <c r="BJ115">
        <f t="shared" si="12"/>
        <v>3</v>
      </c>
      <c r="BM115" s="4">
        <f>'Fuel Values'!G115-(E115)</f>
        <v>1.208219484882477</v>
      </c>
      <c r="BN115" s="4">
        <f>'Fuel Values'!H115-($AJ115*'Feedstock Conversions'!$B$5)</f>
        <v>-1.731534154535268</v>
      </c>
      <c r="BO115" s="4">
        <f>'Fuel Values'!I115-($AI115*'Feedstock Conversions'!$B$17)</f>
        <v>21.124232922732403</v>
      </c>
      <c r="BP115" s="4">
        <f>'Fuel Values'!J115-($AH115*'Feedstock Conversions'!$B$17)</f>
        <v>14.742821948488256</v>
      </c>
      <c r="BQ115" s="4">
        <f>'Fuel Values'!K115-($AF115*'Feedstock Conversions'!$B$17)</f>
        <v>-8.2058902575587354</v>
      </c>
      <c r="BR115" s="4">
        <f>'Fuel Values'!L115-($AG115*'Feedstock Conversions'!$B$17)</f>
        <v>16.201164613661831</v>
      </c>
      <c r="BS115" s="4">
        <f t="shared" si="13"/>
        <v>34.483986562150051</v>
      </c>
      <c r="BV115" s="4">
        <f t="shared" si="18"/>
        <v>16.115097317762519</v>
      </c>
    </row>
    <row r="116" spans="1:74" x14ac:dyDescent="0.2">
      <c r="A116" s="11">
        <v>44267</v>
      </c>
      <c r="B116" s="18">
        <v>62.898000000000003</v>
      </c>
      <c r="C116" s="18">
        <f>B116+'Rail Costs'!B116</f>
        <v>67.214237402015684</v>
      </c>
      <c r="E116" s="18">
        <f>C116*'Feedstock Conversions'!B$17</f>
        <v>504.10678051511763</v>
      </c>
      <c r="F116" s="18">
        <f>C116*'Feedstock Conversions'!B$5</f>
        <v>504.10678051511763</v>
      </c>
      <c r="H116" s="18">
        <f>'Fuel Values'!B116-'Soybean Oil'!I116-'Soybean Oil'!J116-'Soybean Oil'!K116</f>
        <v>137.05694176644735</v>
      </c>
      <c r="I116" s="18">
        <f>('LCFS Values'!$E$4-'Soybean Oil'!$AA$4)/1000000*'LCFS Values'!B116*'LCFS Values'!$G$2*100</f>
        <v>93.618058233552631</v>
      </c>
      <c r="J116" s="4">
        <f>'RIN Values'!C116</f>
        <v>209.32500000000002</v>
      </c>
      <c r="K116" s="4">
        <f>'Fixed Credits Value'!B116</f>
        <v>100</v>
      </c>
      <c r="L116" s="4">
        <f t="shared" si="14"/>
        <v>540</v>
      </c>
      <c r="M116" s="4">
        <f>L116/'Feedstock Conversions'!B$17</f>
        <v>72</v>
      </c>
      <c r="O116" s="4">
        <f>'Fuel Values'!C116*100</f>
        <v>194.2</v>
      </c>
      <c r="P116" s="18">
        <f>('LCFS Values'!$E$4-'Soybean Oil'!$AB$4)/1000000*'LCFS Values'!B116*'LCFS Values'!$G$2*100</f>
        <v>81.745993874999996</v>
      </c>
      <c r="Q116" s="4">
        <f>'RIN Values'!D116</f>
        <v>237.23500000000001</v>
      </c>
      <c r="R116" s="4">
        <f>'Fixed Credits Value'!B116</f>
        <v>100</v>
      </c>
      <c r="S116" s="4">
        <f>'Fixed Credits Value'!C116</f>
        <v>16</v>
      </c>
      <c r="T116" s="4">
        <f t="shared" si="16"/>
        <v>629.18099387500001</v>
      </c>
      <c r="U116" s="4">
        <f t="shared" si="15"/>
        <v>83.890799183333328</v>
      </c>
      <c r="W116" s="4">
        <f t="shared" si="9"/>
        <v>35.893219484882366</v>
      </c>
      <c r="X116" s="4">
        <f t="shared" si="17"/>
        <v>125.07421335988238</v>
      </c>
      <c r="AA116" s="23"/>
      <c r="AB116" s="23"/>
      <c r="AD116" s="11">
        <v>44267</v>
      </c>
      <c r="AE116" s="4">
        <f>B116+'Rail Costs'!K116</f>
        <v>63.977059350503922</v>
      </c>
      <c r="AF116" s="4">
        <f>$B116+'Rail Costs'!L116</f>
        <v>65.056118701007847</v>
      </c>
      <c r="AG116" s="4">
        <f>$B116+'Rail Costs'!M116</f>
        <v>66.135178051511758</v>
      </c>
      <c r="AH116" s="4">
        <f>$B116+'Rail Costs'!N116</f>
        <v>63.329623740201569</v>
      </c>
      <c r="AI116" s="4">
        <f>$B116+'Rail Costs'!O116</f>
        <v>63.545435610302356</v>
      </c>
      <c r="AJ116" s="4">
        <f>$B116+'Rail Costs'!P116</f>
        <v>64.192871220604701</v>
      </c>
      <c r="AK116" s="4" t="e">
        <f>(AVERAGEIFS([1]Spreads!$B$23:$B$1056,[1]Spreads!$Y$23:$Y$1056,BH116,[1]Spreads!$X$23:$X$1056,BI116)*1.03)+('Rail Costs'!X116*100/2204.622)</f>
        <v>#VALUE!</v>
      </c>
      <c r="AM116" s="4">
        <f>'Soybean Oil'!$L116-('Soybean Oil'!AE116*'Feedstock Conversions'!$B$17)-'Rail Costs'!Q116</f>
        <v>56.517073505770838</v>
      </c>
      <c r="AN116" s="4">
        <f>'Soybean Oil'!$L116-('Soybean Oil'!AF116*'Feedstock Conversions'!$B$17)-'Rail Costs'!R116</f>
        <v>48.826473454502228</v>
      </c>
      <c r="AO116" s="4">
        <f>'Soybean Oil'!$L116-('Soybean Oil'!AG116*'Feedstock Conversions'!$B$17)-'Rail Costs'!S116</f>
        <v>40.900330186642854</v>
      </c>
      <c r="AP116" s="4">
        <f>'Soybean Oil'!$L116-('Soybean Oil'!AH116*'Feedstock Conversions'!$B$17)-'Rail Costs'!T116</f>
        <v>61.54688731472654</v>
      </c>
      <c r="AQ116" s="4">
        <f>'Soybean Oil'!$L116-('Soybean Oil'!AI116*'Feedstock Conversions'!$B$17)-'Rail Costs'!U116</f>
        <v>60.07319570433345</v>
      </c>
      <c r="AR116" s="4">
        <f>'Soybean Oil'!$L116-('Soybean Oil'!AJ116*'Feedstock Conversions'!$B$17)-'Rail Costs'!V116</f>
        <v>54.37634428495074</v>
      </c>
      <c r="AS116" s="4" t="e">
        <f>'Soybean Oil'!$L116-('Soybean Oil'!AK116*'Feedstock Conversions'!$B$17)-'Rail Costs'!Y116</f>
        <v>#VALUE!</v>
      </c>
      <c r="AU116" s="4">
        <f>$T116-(AE116*'Feedstock Conversions'!$B$5)-'Rail Costs'!Q116</f>
        <v>145.69806738077085</v>
      </c>
      <c r="AV116" s="4">
        <f>$T116-(AF116*'Feedstock Conversions'!$B$5)-'Rail Costs'!R116</f>
        <v>138.00746732950225</v>
      </c>
      <c r="AW116" s="4">
        <f>$T116-(AG116*'Feedstock Conversions'!$B$5)-'Rail Costs'!S116</f>
        <v>130.08132406164287</v>
      </c>
      <c r="AX116" s="4">
        <f>$T116-(AH116*'Feedstock Conversions'!$B$5)-'Rail Costs'!T116</f>
        <v>150.72788118972656</v>
      </c>
      <c r="AY116" s="4">
        <f>$T116-(AI116*'Feedstock Conversions'!$B$5)-'Rail Costs'!U116</f>
        <v>149.25418957933346</v>
      </c>
      <c r="AZ116" s="4">
        <f>$T116-(AJ116*'Feedstock Conversions'!$B$5)-'Rail Costs'!V116</f>
        <v>143.55733815995075</v>
      </c>
      <c r="BA116" s="4" t="e">
        <f>$T116-(AK116*'Feedstock Conversions'!$B$5)-'Rail Costs'!Y116</f>
        <v>#VALUE!</v>
      </c>
      <c r="BH116">
        <f t="shared" si="10"/>
        <v>11</v>
      </c>
      <c r="BI116">
        <f t="shared" si="11"/>
        <v>2021</v>
      </c>
      <c r="BJ116">
        <f t="shared" si="12"/>
        <v>3</v>
      </c>
      <c r="BM116" s="4">
        <f>'Fuel Values'!G116-(E116)</f>
        <v>-17.106780515117634</v>
      </c>
      <c r="BN116" s="4">
        <f>'Fuel Values'!H116-($AJ116*'Feedstock Conversions'!$B$5)</f>
        <v>-18.446534154535243</v>
      </c>
      <c r="BO116" s="4">
        <f>'Fuel Values'!I116-($AI116*'Feedstock Conversions'!$B$17)</f>
        <v>1.4092329227323148</v>
      </c>
      <c r="BP116" s="4">
        <f>'Fuel Values'!J116-($AH116*'Feedstock Conversions'!$B$17)</f>
        <v>-0.47217805151177572</v>
      </c>
      <c r="BQ116" s="4">
        <f>'Fuel Values'!K116-($AF116*'Feedstock Conversions'!$B$17)</f>
        <v>-29.12089025755887</v>
      </c>
      <c r="BR116" s="4">
        <f>'Fuel Values'!L116-($AG116*'Feedstock Conversions'!$B$17)</f>
        <v>0.98616461366179919</v>
      </c>
      <c r="BS116" s="4">
        <f t="shared" si="13"/>
        <v>34.483986562150051</v>
      </c>
      <c r="BV116" s="4">
        <f t="shared" si="18"/>
        <v>1.3212877939529417</v>
      </c>
    </row>
    <row r="117" spans="1:74" x14ac:dyDescent="0.2">
      <c r="A117" s="11">
        <v>44274</v>
      </c>
      <c r="B117" s="18">
        <v>64.433999999999997</v>
      </c>
      <c r="C117" s="18">
        <f>B117+'Rail Costs'!B117</f>
        <v>68.750237402015671</v>
      </c>
      <c r="E117" s="18">
        <f>C117*'Feedstock Conversions'!B$17</f>
        <v>515.6267805151175</v>
      </c>
      <c r="F117" s="18">
        <f>C117*'Feedstock Conversions'!B$5</f>
        <v>515.6267805151175</v>
      </c>
      <c r="H117" s="18">
        <f>'Fuel Values'!B117-'Soybean Oil'!I117-'Soybean Oil'!J117-'Soybean Oil'!K117</f>
        <v>140.84389809572369</v>
      </c>
      <c r="I117" s="18">
        <f>('LCFS Values'!$E$4-'Soybean Oil'!$AA$4)/1000000*'LCFS Values'!B117*'LCFS Values'!$G$2*100</f>
        <v>93.606101904276301</v>
      </c>
      <c r="J117" s="4">
        <f>'RIN Values'!C117</f>
        <v>215.54999999999998</v>
      </c>
      <c r="K117" s="4">
        <f>'Fixed Credits Value'!B117</f>
        <v>100</v>
      </c>
      <c r="L117" s="4">
        <f t="shared" si="14"/>
        <v>550</v>
      </c>
      <c r="M117" s="4">
        <f>L117/'Feedstock Conversions'!B$17</f>
        <v>73.333333333333329</v>
      </c>
      <c r="O117" s="4">
        <f>'Fuel Values'!C117*100</f>
        <v>188.88</v>
      </c>
      <c r="P117" s="18">
        <f>('LCFS Values'!$E$4-'Soybean Oil'!$AB$4)/1000000*'LCFS Values'!B117*'LCFS Values'!$G$2*100</f>
        <v>81.735553773611116</v>
      </c>
      <c r="Q117" s="4">
        <f>'RIN Values'!D117</f>
        <v>244.28999999999996</v>
      </c>
      <c r="R117" s="4">
        <f>'Fixed Credits Value'!B117</f>
        <v>100</v>
      </c>
      <c r="S117" s="4">
        <f>'Fixed Credits Value'!C117</f>
        <v>16</v>
      </c>
      <c r="T117" s="4">
        <f t="shared" si="16"/>
        <v>630.90555377361102</v>
      </c>
      <c r="U117" s="4">
        <f t="shared" si="15"/>
        <v>84.120740503148141</v>
      </c>
      <c r="W117" s="4">
        <f t="shared" si="9"/>
        <v>34.373219484882497</v>
      </c>
      <c r="X117" s="4">
        <f t="shared" si="17"/>
        <v>115.27877325849352</v>
      </c>
      <c r="AA117" s="23"/>
      <c r="AB117" s="23"/>
      <c r="AD117" s="11">
        <v>44274</v>
      </c>
      <c r="AE117" s="4">
        <f>B117+'Rail Costs'!K117</f>
        <v>65.513059350503923</v>
      </c>
      <c r="AF117" s="4">
        <f>$B117+'Rail Costs'!L117</f>
        <v>66.592118701007834</v>
      </c>
      <c r="AG117" s="4">
        <f>$B117+'Rail Costs'!M117</f>
        <v>67.67117805151176</v>
      </c>
      <c r="AH117" s="4">
        <f>$B117+'Rail Costs'!N117</f>
        <v>64.865623740201571</v>
      </c>
      <c r="AI117" s="4">
        <f>$B117+'Rail Costs'!O117</f>
        <v>65.08143561030235</v>
      </c>
      <c r="AJ117" s="4">
        <f>$B117+'Rail Costs'!P117</f>
        <v>65.728871220604702</v>
      </c>
      <c r="AK117" s="4" t="e">
        <f>(AVERAGEIFS([1]Spreads!$B$23:$B$1056,[1]Spreads!$Y$23:$Y$1056,BH117,[1]Spreads!$X$23:$X$1056,BI117)*1.03)+('Rail Costs'!X117*100/2204.622)</f>
        <v>#VALUE!</v>
      </c>
      <c r="AM117" s="4">
        <f>'Soybean Oil'!$L117-('Soybean Oil'!AE117*'Feedstock Conversions'!$B$17)-'Rail Costs'!Q117</f>
        <v>54.9970735057708</v>
      </c>
      <c r="AN117" s="4">
        <f>'Soybean Oil'!$L117-('Soybean Oil'!AF117*'Feedstock Conversions'!$B$17)-'Rail Costs'!R117</f>
        <v>47.30647345450236</v>
      </c>
      <c r="AO117" s="4">
        <f>'Soybean Oil'!$L117-('Soybean Oil'!AG117*'Feedstock Conversions'!$B$17)-'Rail Costs'!S117</f>
        <v>39.380330186642873</v>
      </c>
      <c r="AP117" s="4">
        <f>'Soybean Oil'!$L117-('Soybean Oil'!AH117*'Feedstock Conversions'!$B$17)-'Rail Costs'!T117</f>
        <v>60.026887314726558</v>
      </c>
      <c r="AQ117" s="4">
        <f>'Soybean Oil'!$L117-('Soybean Oil'!AI117*'Feedstock Conversions'!$B$17)-'Rail Costs'!U117</f>
        <v>58.553195704333525</v>
      </c>
      <c r="AR117" s="4">
        <f>'Soybean Oil'!$L117-('Soybean Oil'!AJ117*'Feedstock Conversions'!$B$17)-'Rail Costs'!V117</f>
        <v>52.856344284950701</v>
      </c>
      <c r="AS117" s="4" t="e">
        <f>'Soybean Oil'!$L117-('Soybean Oil'!AK117*'Feedstock Conversions'!$B$17)-'Rail Costs'!Y117</f>
        <v>#VALUE!</v>
      </c>
      <c r="AU117" s="4">
        <f>$T117-(AE117*'Feedstock Conversions'!$B$5)-'Rail Costs'!Q117</f>
        <v>135.90262727938182</v>
      </c>
      <c r="AV117" s="4">
        <f>$T117-(AF117*'Feedstock Conversions'!$B$5)-'Rail Costs'!R117</f>
        <v>128.21202722811339</v>
      </c>
      <c r="AW117" s="4">
        <f>$T117-(AG117*'Feedstock Conversions'!$B$5)-'Rail Costs'!S117</f>
        <v>120.28588396025388</v>
      </c>
      <c r="AX117" s="4">
        <f>$T117-(AH117*'Feedstock Conversions'!$B$5)-'Rail Costs'!T117</f>
        <v>140.93244108833758</v>
      </c>
      <c r="AY117" s="4">
        <f>$T117-(AI117*'Feedstock Conversions'!$B$5)-'Rail Costs'!U117</f>
        <v>139.45874947794454</v>
      </c>
      <c r="AZ117" s="4">
        <f>$T117-(AJ117*'Feedstock Conversions'!$B$5)-'Rail Costs'!V117</f>
        <v>133.76189805856171</v>
      </c>
      <c r="BA117" s="4" t="e">
        <f>$T117-(AK117*'Feedstock Conversions'!$B$5)-'Rail Costs'!Y117</f>
        <v>#VALUE!</v>
      </c>
      <c r="BH117">
        <f t="shared" si="10"/>
        <v>12</v>
      </c>
      <c r="BI117">
        <f t="shared" si="11"/>
        <v>2021</v>
      </c>
      <c r="BJ117">
        <f t="shared" si="12"/>
        <v>3</v>
      </c>
      <c r="BM117" s="4">
        <f>'Fuel Values'!G117-(E117)</f>
        <v>-18.626780515117503</v>
      </c>
      <c r="BN117" s="4">
        <f>'Fuel Values'!H117-($AJ117*'Feedstock Conversions'!$B$5)</f>
        <v>-17.966534154535282</v>
      </c>
      <c r="BO117" s="4">
        <f>'Fuel Values'!I117-($AI117*'Feedstock Conversions'!$B$17)</f>
        <v>1.8892329227323899</v>
      </c>
      <c r="BP117" s="4">
        <f>'Fuel Values'!J117-($AH117*'Feedstock Conversions'!$B$17)</f>
        <v>1.0078219484882425</v>
      </c>
      <c r="BQ117" s="4">
        <f>'Fuel Values'!K117-($AF117*'Feedstock Conversions'!$B$17)</f>
        <v>-31.440890257558749</v>
      </c>
      <c r="BR117" s="4">
        <f>'Fuel Values'!L117-($AG117*'Feedstock Conversions'!$B$17)</f>
        <v>2.4661646136618174</v>
      </c>
      <c r="BS117" s="4">
        <f t="shared" si="13"/>
        <v>31.90705487122068</v>
      </c>
      <c r="BV117" s="4">
        <f t="shared" ref="BV117:BV180" si="19">AVERAGE(BM117:BR117,W117)</f>
        <v>-4.0425379939209405</v>
      </c>
    </row>
    <row r="118" spans="1:74" x14ac:dyDescent="0.2">
      <c r="A118" s="11">
        <v>44281</v>
      </c>
      <c r="B118" s="18">
        <v>65.665999999999997</v>
      </c>
      <c r="C118" s="18">
        <f>B118+'Rail Costs'!B118</f>
        <v>69.98223740201567</v>
      </c>
      <c r="E118" s="18">
        <f>C118*'Feedstock Conversions'!B$17</f>
        <v>524.86678051511751</v>
      </c>
      <c r="F118" s="18">
        <f>C118*'Feedstock Conversions'!B$5</f>
        <v>524.86678051511751</v>
      </c>
      <c r="H118" s="18">
        <f>'Fuel Values'!B118-'Soybean Oil'!I118-'Soybean Oil'!J118-'Soybean Oil'!K118</f>
        <v>142.07537345131576</v>
      </c>
      <c r="I118" s="18">
        <f>('LCFS Values'!$E$4-'Soybean Oil'!$AA$4)/1000000*'LCFS Values'!B118*'LCFS Values'!$G$2*100</f>
        <v>90.724626548684199</v>
      </c>
      <c r="J118" s="4">
        <f>'RIN Values'!C118</f>
        <v>217.20000000000002</v>
      </c>
      <c r="K118" s="4">
        <f>'Fixed Credits Value'!B118</f>
        <v>100</v>
      </c>
      <c r="L118" s="4">
        <f t="shared" si="14"/>
        <v>550</v>
      </c>
      <c r="M118" s="4">
        <f>L118/'Feedstock Conversions'!B$17</f>
        <v>73.333333333333329</v>
      </c>
      <c r="O118" s="4">
        <f>'Fuel Values'!C118*100</f>
        <v>183.23000000000002</v>
      </c>
      <c r="P118" s="18">
        <f>('LCFS Values'!$E$4-'Soybean Oil'!$AB$4)/1000000*'LCFS Values'!B118*'LCFS Values'!$G$2*100</f>
        <v>79.219489338888891</v>
      </c>
      <c r="Q118" s="4">
        <f>'RIN Values'!D118</f>
        <v>246.16000000000003</v>
      </c>
      <c r="R118" s="4">
        <f>'Fixed Credits Value'!B118</f>
        <v>100</v>
      </c>
      <c r="S118" s="4">
        <f>'Fixed Credits Value'!C118</f>
        <v>16</v>
      </c>
      <c r="T118" s="4">
        <f t="shared" si="16"/>
        <v>624.60948933888892</v>
      </c>
      <c r="U118" s="4">
        <f t="shared" si="15"/>
        <v>83.281265245185196</v>
      </c>
      <c r="W118" s="4">
        <f t="shared" si="9"/>
        <v>25.133219484882488</v>
      </c>
      <c r="X118" s="4">
        <f t="shared" si="17"/>
        <v>99.742708823771409</v>
      </c>
      <c r="AA118" s="23"/>
      <c r="AB118" s="23"/>
      <c r="AD118" s="11">
        <v>44281</v>
      </c>
      <c r="AE118" s="4">
        <f>B118+'Rail Costs'!K118</f>
        <v>66.745059350503922</v>
      </c>
      <c r="AF118" s="4">
        <f>$B118+'Rail Costs'!L118</f>
        <v>67.824118701007833</v>
      </c>
      <c r="AG118" s="4">
        <f>$B118+'Rail Costs'!M118</f>
        <v>68.903178051511759</v>
      </c>
      <c r="AH118" s="4">
        <f>$B118+'Rail Costs'!N118</f>
        <v>66.09762374020157</v>
      </c>
      <c r="AI118" s="4">
        <f>$B118+'Rail Costs'!O118</f>
        <v>66.313435610302349</v>
      </c>
      <c r="AJ118" s="4">
        <f>$B118+'Rail Costs'!P118</f>
        <v>66.960871220604702</v>
      </c>
      <c r="AK118" s="4" t="e">
        <f>(AVERAGEIFS([1]Spreads!$B$23:$B$1056,[1]Spreads!$Y$23:$Y$1056,BH118,[1]Spreads!$X$23:$X$1056,BI118)*1.03)+('Rail Costs'!X118*100/2204.622)</f>
        <v>#VALUE!</v>
      </c>
      <c r="AM118" s="4">
        <f>'Soybean Oil'!$L118-('Soybean Oil'!AE118*'Feedstock Conversions'!$B$17)-'Rail Costs'!Q118</f>
        <v>45.757073505770791</v>
      </c>
      <c r="AN118" s="4">
        <f>'Soybean Oil'!$L118-('Soybean Oil'!AF118*'Feedstock Conversions'!$B$17)-'Rail Costs'!R118</f>
        <v>38.066473454502351</v>
      </c>
      <c r="AO118" s="4">
        <f>'Soybean Oil'!$L118-('Soybean Oil'!AG118*'Feedstock Conversions'!$B$17)-'Rail Costs'!S118</f>
        <v>30.14033018664286</v>
      </c>
      <c r="AP118" s="4">
        <f>'Soybean Oil'!$L118-('Soybean Oil'!AH118*'Feedstock Conversions'!$B$17)-'Rail Costs'!T118</f>
        <v>50.786887314726549</v>
      </c>
      <c r="AQ118" s="4">
        <f>'Soybean Oil'!$L118-('Soybean Oil'!AI118*'Feedstock Conversions'!$B$17)-'Rail Costs'!U118</f>
        <v>49.313195704333516</v>
      </c>
      <c r="AR118" s="4">
        <f>'Soybean Oil'!$L118-('Soybean Oil'!AJ118*'Feedstock Conversions'!$B$17)-'Rail Costs'!V118</f>
        <v>43.616344284950749</v>
      </c>
      <c r="AS118" s="4" t="e">
        <f>'Soybean Oil'!$L118-('Soybean Oil'!AK118*'Feedstock Conversions'!$B$17)-'Rail Costs'!Y118</f>
        <v>#VALUE!</v>
      </c>
      <c r="AU118" s="4">
        <f>$T118-(AE118*'Feedstock Conversions'!$B$5)-'Rail Costs'!Q118</f>
        <v>120.36656284465971</v>
      </c>
      <c r="AV118" s="4">
        <f>$T118-(AF118*'Feedstock Conversions'!$B$5)-'Rail Costs'!R118</f>
        <v>112.67596279339128</v>
      </c>
      <c r="AW118" s="4">
        <f>$T118-(AG118*'Feedstock Conversions'!$B$5)-'Rail Costs'!S118</f>
        <v>104.74981952553178</v>
      </c>
      <c r="AX118" s="4">
        <f>$T118-(AH118*'Feedstock Conversions'!$B$5)-'Rail Costs'!T118</f>
        <v>125.39637665361548</v>
      </c>
      <c r="AY118" s="4">
        <f>$T118-(AI118*'Feedstock Conversions'!$B$5)-'Rail Costs'!U118</f>
        <v>123.92268504322244</v>
      </c>
      <c r="AZ118" s="4">
        <f>$T118-(AJ118*'Feedstock Conversions'!$B$5)-'Rail Costs'!V118</f>
        <v>118.22583362383966</v>
      </c>
      <c r="BA118" s="4" t="e">
        <f>$T118-(AK118*'Feedstock Conversions'!$B$5)-'Rail Costs'!Y118</f>
        <v>#VALUE!</v>
      </c>
      <c r="BH118">
        <f t="shared" si="10"/>
        <v>13</v>
      </c>
      <c r="BI118">
        <f t="shared" si="11"/>
        <v>2021</v>
      </c>
      <c r="BJ118">
        <f t="shared" si="12"/>
        <v>3</v>
      </c>
      <c r="BM118" s="4">
        <f>'Fuel Values'!G118-(E118)</f>
        <v>-27.866780515117512</v>
      </c>
      <c r="BN118" s="4">
        <f>'Fuel Values'!H118-($AJ118*'Feedstock Conversions'!$B$5)</f>
        <v>-27.206534154535234</v>
      </c>
      <c r="BO118" s="4">
        <f>'Fuel Values'!I118-($AI118*'Feedstock Conversions'!$B$17)</f>
        <v>-7.3507670772676192</v>
      </c>
      <c r="BP118" s="4">
        <f>'Fuel Values'!J118-($AH118*'Feedstock Conversions'!$B$17)</f>
        <v>-8.2321780515117666</v>
      </c>
      <c r="BQ118" s="4">
        <f>'Fuel Values'!K118-($AF118*'Feedstock Conversions'!$B$17)</f>
        <v>-40.680890257558758</v>
      </c>
      <c r="BR118" s="4">
        <f>'Fuel Values'!L118-($AG118*'Feedstock Conversions'!$B$17)</f>
        <v>-6.7738353863381917</v>
      </c>
      <c r="BS118" s="4">
        <f t="shared" si="13"/>
        <v>31.90705487122068</v>
      </c>
      <c r="BV118" s="4">
        <f t="shared" si="19"/>
        <v>-13.282537993920942</v>
      </c>
    </row>
    <row r="119" spans="1:74" x14ac:dyDescent="0.2">
      <c r="A119" s="11">
        <v>44288</v>
      </c>
      <c r="B119" s="18">
        <v>62.1175</v>
      </c>
      <c r="C119" s="18">
        <f>B119+'Rail Costs'!B119</f>
        <v>66.615215565509516</v>
      </c>
      <c r="E119" s="18">
        <f>C119*'Feedstock Conversions'!B$17</f>
        <v>499.61411674132137</v>
      </c>
      <c r="F119" s="18">
        <f>C119*'Feedstock Conversions'!B$5</f>
        <v>499.61411674132137</v>
      </c>
      <c r="H119" s="18">
        <f>'Fuel Values'!B119-'Soybean Oil'!I119-'Soybean Oil'!J119-'Soybean Oil'!K119</f>
        <v>153.78947347697368</v>
      </c>
      <c r="I119" s="18">
        <f>('LCFS Values'!$E$4-'Soybean Oil'!$AA$4)/1000000*'LCFS Values'!B119*'LCFS Values'!$G$2*100</f>
        <v>88.835526523026303</v>
      </c>
      <c r="J119" s="4">
        <f>'RIN Values'!C119</f>
        <v>207.375</v>
      </c>
      <c r="K119" s="4">
        <f>'Fixed Credits Value'!B119</f>
        <v>100</v>
      </c>
      <c r="L119" s="4">
        <f t="shared" si="14"/>
        <v>550</v>
      </c>
      <c r="M119" s="4">
        <f>L119/'Feedstock Conversions'!B$17</f>
        <v>73.333333333333329</v>
      </c>
      <c r="O119" s="4">
        <f>'Fuel Values'!C119*100</f>
        <v>181.05</v>
      </c>
      <c r="P119" s="18">
        <f>('LCFS Values'!$E$4-'Soybean Oil'!$AB$4)/1000000*'LCFS Values'!B119*'LCFS Values'!$G$2*100</f>
        <v>77.569953319444451</v>
      </c>
      <c r="Q119" s="4">
        <f>'RIN Values'!D119</f>
        <v>235.02500000000001</v>
      </c>
      <c r="R119" s="4">
        <f>'Fixed Credits Value'!B119</f>
        <v>100</v>
      </c>
      <c r="S119" s="4">
        <f>'Fixed Credits Value'!C119</f>
        <v>16</v>
      </c>
      <c r="T119" s="4">
        <f t="shared" si="16"/>
        <v>609.64495331944443</v>
      </c>
      <c r="U119" s="4">
        <f t="shared" si="15"/>
        <v>81.285993775925917</v>
      </c>
      <c r="W119" s="4">
        <f t="shared" si="9"/>
        <v>50.385883258678632</v>
      </c>
      <c r="X119" s="4">
        <f t="shared" si="17"/>
        <v>110.03083657812306</v>
      </c>
      <c r="AA119" s="23"/>
      <c r="AB119" s="23"/>
      <c r="AD119" s="11">
        <v>44288</v>
      </c>
      <c r="AE119" s="4">
        <f>B119+'Rail Costs'!K119</f>
        <v>63.241928891377377</v>
      </c>
      <c r="AF119" s="4">
        <f>$B119+'Rail Costs'!L119</f>
        <v>64.366357782754761</v>
      </c>
      <c r="AG119" s="4">
        <f>$B119+'Rail Costs'!M119</f>
        <v>65.490786674132139</v>
      </c>
      <c r="AH119" s="4">
        <f>$B119+'Rail Costs'!N119</f>
        <v>62.567271556550949</v>
      </c>
      <c r="AI119" s="4">
        <f>$B119+'Rail Costs'!O119</f>
        <v>62.792157334826427</v>
      </c>
      <c r="AJ119" s="4">
        <f>$B119+'Rail Costs'!P119</f>
        <v>63.466814669652855</v>
      </c>
      <c r="AK119" s="4" t="e">
        <f>(AVERAGEIFS([1]Spreads!$B$23:$B$1056,[1]Spreads!$Y$23:$Y$1056,BH119,[1]Spreads!$X$23:$X$1056,BI119)*1.03)+('Rail Costs'!X119*100/2204.622)</f>
        <v>#VALUE!</v>
      </c>
      <c r="AM119" s="4">
        <f>'Soybean Oil'!$L119-('Soybean Oil'!AE119*'Feedstock Conversions'!$B$17)-'Rail Costs'!Q119</f>
        <v>71.876876596354407</v>
      </c>
      <c r="AN119" s="4">
        <f>'Soybean Oil'!$L119-('Soybean Oil'!AF119*'Feedstock Conversions'!$B$17)-'Rail Costs'!R119</f>
        <v>63.862921770202981</v>
      </c>
      <c r="AO119" s="4">
        <f>'Soybean Oil'!$L119-('Soybean Oil'!AG119*'Feedstock Conversions'!$B$17)-'Rail Costs'!S119</f>
        <v>55.603520205853968</v>
      </c>
      <c r="AP119" s="4">
        <f>'Soybean Oil'!$L119-('Soybean Oil'!AH119*'Feedstock Conversions'!$B$17)-'Rail Costs'!T119</f>
        <v>77.118171213186685</v>
      </c>
      <c r="AQ119" s="4">
        <f>'Soybean Oil'!$L119-('Soybean Oil'!AI119*'Feedstock Conversions'!$B$17)-'Rail Costs'!U119</f>
        <v>75.582517569174826</v>
      </c>
      <c r="AR119" s="4">
        <f>'Soybean Oil'!$L119-('Soybean Oil'!AJ119*'Feedstock Conversions'!$B$17)-'Rail Costs'!V119</f>
        <v>69.646139442386144</v>
      </c>
      <c r="AS119" s="4" t="e">
        <f>'Soybean Oil'!$L119-('Soybean Oil'!AK119*'Feedstock Conversions'!$B$17)-'Rail Costs'!Y119</f>
        <v>#VALUE!</v>
      </c>
      <c r="AU119" s="4">
        <f>$T119-(AE119*'Feedstock Conversions'!$B$5)-'Rail Costs'!Q119</f>
        <v>131.52182991579883</v>
      </c>
      <c r="AV119" s="4">
        <f>$T119-(AF119*'Feedstock Conversions'!$B$5)-'Rail Costs'!R119</f>
        <v>123.50787508964741</v>
      </c>
      <c r="AW119" s="4">
        <f>$T119-(AG119*'Feedstock Conversions'!$B$5)-'Rail Costs'!S119</f>
        <v>115.24847352529839</v>
      </c>
      <c r="AX119" s="4">
        <f>$T119-(AH119*'Feedstock Conversions'!$B$5)-'Rail Costs'!T119</f>
        <v>136.76312453263111</v>
      </c>
      <c r="AY119" s="4">
        <f>$T119-(AI119*'Feedstock Conversions'!$B$5)-'Rail Costs'!U119</f>
        <v>135.22747088861925</v>
      </c>
      <c r="AZ119" s="4">
        <f>$T119-(AJ119*'Feedstock Conversions'!$B$5)-'Rail Costs'!V119</f>
        <v>129.29109276183058</v>
      </c>
      <c r="BA119" s="4" t="e">
        <f>$T119-(AK119*'Feedstock Conversions'!$B$5)-'Rail Costs'!Y119</f>
        <v>#VALUE!</v>
      </c>
      <c r="BH119">
        <f t="shared" si="10"/>
        <v>14</v>
      </c>
      <c r="BI119">
        <f t="shared" si="11"/>
        <v>2021</v>
      </c>
      <c r="BJ119">
        <f t="shared" si="12"/>
        <v>4</v>
      </c>
      <c r="BM119" s="4">
        <f>'Fuel Values'!G119-(E119)</f>
        <v>-2.614116741321368</v>
      </c>
      <c r="BN119" s="4">
        <f>'Fuel Values'!H119-($AJ119*'Feedstock Conversions'!$B$5)</f>
        <v>-1.0011100223964036</v>
      </c>
      <c r="BO119" s="4">
        <f>'Fuel Values'!I119-($AI119*'Feedstock Conversions'!$B$17)</f>
        <v>19.058819988801815</v>
      </c>
      <c r="BP119" s="4">
        <f>'Fuel Values'!J119-($AH119*'Feedstock Conversions'!$B$17)</f>
        <v>18.245463325867888</v>
      </c>
      <c r="BQ119" s="4">
        <f>'Fuel Values'!K119-($AF119*'Feedstock Conversions'!$B$17)</f>
        <v>-14.747683370660695</v>
      </c>
      <c r="BR119" s="4">
        <f>'Fuel Values'!L119-($AG119*'Feedstock Conversions'!$B$17)</f>
        <v>18.81909994400894</v>
      </c>
      <c r="BS119" s="4">
        <f t="shared" si="13"/>
        <v>31.327063269876817</v>
      </c>
      <c r="BV119" s="4">
        <f t="shared" si="19"/>
        <v>12.592336626139829</v>
      </c>
    </row>
    <row r="120" spans="1:74" x14ac:dyDescent="0.2">
      <c r="A120" s="11">
        <v>44295</v>
      </c>
      <c r="B120" s="18">
        <v>63.161999999999999</v>
      </c>
      <c r="C120" s="18">
        <f>B120+'Rail Costs'!B120</f>
        <v>67.659715565509515</v>
      </c>
      <c r="E120" s="18">
        <f>C120*'Feedstock Conversions'!B$17</f>
        <v>507.44786674132138</v>
      </c>
      <c r="F120" s="18">
        <f>C120*'Feedstock Conversions'!B$5</f>
        <v>507.44786674132138</v>
      </c>
      <c r="H120" s="18">
        <f>'Fuel Values'!B120-'Soybean Oil'!I120-'Soybean Oil'!J120-'Soybean Oil'!K120</f>
        <v>163.35572162565791</v>
      </c>
      <c r="I120" s="18">
        <f>('LCFS Values'!$E$4-'Soybean Oil'!$AA$4)/1000000*'LCFS Values'!B120*'LCFS Values'!$G$2*100</f>
        <v>85.344278374342096</v>
      </c>
      <c r="J120" s="4">
        <f>'RIN Values'!C120</f>
        <v>213.29999999999998</v>
      </c>
      <c r="K120" s="4">
        <f>'Fixed Credits Value'!B120</f>
        <v>100</v>
      </c>
      <c r="L120" s="4">
        <f t="shared" si="14"/>
        <v>562</v>
      </c>
      <c r="M120" s="4">
        <f>L120/'Feedstock Conversions'!B$17</f>
        <v>74.933333333333337</v>
      </c>
      <c r="O120" s="4">
        <f>'Fuel Values'!C120*100</f>
        <v>180.84</v>
      </c>
      <c r="P120" s="18">
        <f>('LCFS Values'!$E$4-'Soybean Oil'!$AB$4)/1000000*'LCFS Values'!B120*'LCFS Values'!$G$2*100</f>
        <v>74.521443713888885</v>
      </c>
      <c r="Q120" s="4">
        <f>'RIN Values'!D120</f>
        <v>241.73999999999998</v>
      </c>
      <c r="R120" s="4">
        <f>'Fixed Credits Value'!B120</f>
        <v>100</v>
      </c>
      <c r="S120" s="4">
        <f>'Fixed Credits Value'!C120</f>
        <v>16</v>
      </c>
      <c r="T120" s="4">
        <f t="shared" si="16"/>
        <v>613.1014437138889</v>
      </c>
      <c r="U120" s="4">
        <f t="shared" si="15"/>
        <v>81.746859161851859</v>
      </c>
      <c r="W120" s="4">
        <f t="shared" si="9"/>
        <v>54.552133258678623</v>
      </c>
      <c r="X120" s="4">
        <f t="shared" si="17"/>
        <v>105.65357697256752</v>
      </c>
      <c r="AA120" s="23"/>
      <c r="AB120" s="23"/>
      <c r="AD120" s="11">
        <v>44295</v>
      </c>
      <c r="AE120" s="4">
        <f>B120+'Rail Costs'!K120</f>
        <v>64.286428891377383</v>
      </c>
      <c r="AF120" s="4">
        <f>$B120+'Rail Costs'!L120</f>
        <v>65.410857782754761</v>
      </c>
      <c r="AG120" s="4">
        <f>$B120+'Rail Costs'!M120</f>
        <v>66.535286674132138</v>
      </c>
      <c r="AH120" s="4">
        <f>$B120+'Rail Costs'!N120</f>
        <v>63.611771556550949</v>
      </c>
      <c r="AI120" s="4">
        <f>$B120+'Rail Costs'!O120</f>
        <v>63.836657334826427</v>
      </c>
      <c r="AJ120" s="4">
        <f>$B120+'Rail Costs'!P120</f>
        <v>64.511314669652847</v>
      </c>
      <c r="AK120" s="4" t="e">
        <f>(AVERAGEIFS([1]Spreads!$B$23:$B$1056,[1]Spreads!$Y$23:$Y$1056,BH120,[1]Spreads!$X$23:$X$1056,BI120)*1.03)+('Rail Costs'!X120*100/2204.622)</f>
        <v>#VALUE!</v>
      </c>
      <c r="AM120" s="4">
        <f>'Soybean Oil'!$L120-('Soybean Oil'!AE120*'Feedstock Conversions'!$B$17)-'Rail Costs'!Q120</f>
        <v>76.043126596354341</v>
      </c>
      <c r="AN120" s="4">
        <f>'Soybean Oil'!$L120-('Soybean Oil'!AF120*'Feedstock Conversions'!$B$17)-'Rail Costs'!R120</f>
        <v>68.029171770202979</v>
      </c>
      <c r="AO120" s="4">
        <f>'Soybean Oil'!$L120-('Soybean Oil'!AG120*'Feedstock Conversions'!$B$17)-'Rail Costs'!S120</f>
        <v>59.769770205854016</v>
      </c>
      <c r="AP120" s="4">
        <f>'Soybean Oil'!$L120-('Soybean Oil'!AH120*'Feedstock Conversions'!$B$17)-'Rail Costs'!T120</f>
        <v>81.284421213186675</v>
      </c>
      <c r="AQ120" s="4">
        <f>'Soybean Oil'!$L120-('Soybean Oil'!AI120*'Feedstock Conversions'!$B$17)-'Rail Costs'!U120</f>
        <v>79.748767569174817</v>
      </c>
      <c r="AR120" s="4">
        <f>'Soybean Oil'!$L120-('Soybean Oil'!AJ120*'Feedstock Conversions'!$B$17)-'Rail Costs'!V120</f>
        <v>73.812389442386191</v>
      </c>
      <c r="AS120" s="4" t="e">
        <f>'Soybean Oil'!$L120-('Soybean Oil'!AK120*'Feedstock Conversions'!$B$17)-'Rail Costs'!Y120</f>
        <v>#VALUE!</v>
      </c>
      <c r="AU120" s="4">
        <f>$T120-(AE120*'Feedstock Conversions'!$B$5)-'Rail Costs'!Q120</f>
        <v>127.14457031024324</v>
      </c>
      <c r="AV120" s="4">
        <f>$T120-(AF120*'Feedstock Conversions'!$B$5)-'Rail Costs'!R120</f>
        <v>119.13061548409188</v>
      </c>
      <c r="AW120" s="4">
        <f>$T120-(AG120*'Feedstock Conversions'!$B$5)-'Rail Costs'!S120</f>
        <v>110.87121391974291</v>
      </c>
      <c r="AX120" s="4">
        <f>$T120-(AH120*'Feedstock Conversions'!$B$5)-'Rail Costs'!T120</f>
        <v>132.38586492707557</v>
      </c>
      <c r="AY120" s="4">
        <f>$T120-(AI120*'Feedstock Conversions'!$B$5)-'Rail Costs'!U120</f>
        <v>130.85021128306371</v>
      </c>
      <c r="AZ120" s="4">
        <f>$T120-(AJ120*'Feedstock Conversions'!$B$5)-'Rail Costs'!V120</f>
        <v>124.91383315627509</v>
      </c>
      <c r="BA120" s="4" t="e">
        <f>$T120-(AK120*'Feedstock Conversions'!$B$5)-'Rail Costs'!Y120</f>
        <v>#VALUE!</v>
      </c>
      <c r="BH120">
        <f t="shared" si="10"/>
        <v>15</v>
      </c>
      <c r="BI120">
        <f t="shared" si="11"/>
        <v>2021</v>
      </c>
      <c r="BJ120">
        <f t="shared" si="12"/>
        <v>4</v>
      </c>
      <c r="BM120" s="4">
        <f>'Fuel Values'!G120-(E120)</f>
        <v>-0.84786674132135431</v>
      </c>
      <c r="BN120" s="4">
        <f>'Fuel Values'!H120-($AJ120*'Feedstock Conversions'!$B$5)</f>
        <v>-2.8348600223963558</v>
      </c>
      <c r="BO120" s="4">
        <f>'Fuel Values'!I120-($AI120*'Feedstock Conversions'!$B$17)</f>
        <v>20.225069988801806</v>
      </c>
      <c r="BP120" s="4">
        <f>'Fuel Values'!J120-($AH120*'Feedstock Conversions'!$B$17)</f>
        <v>19.411713325867879</v>
      </c>
      <c r="BQ120" s="4">
        <f>'Fuel Values'!K120-($AF120*'Feedstock Conversions'!$B$17)</f>
        <v>-15.781433370660693</v>
      </c>
      <c r="BR120" s="4">
        <f>'Fuel Values'!L120-($AG120*'Feedstock Conversions'!$B$17)</f>
        <v>17.985349944008988</v>
      </c>
      <c r="BS120" s="4">
        <f t="shared" si="13"/>
        <v>34.327063269876817</v>
      </c>
      <c r="BV120" s="4">
        <f t="shared" si="19"/>
        <v>13.244300911854127</v>
      </c>
    </row>
    <row r="121" spans="1:74" x14ac:dyDescent="0.2">
      <c r="A121" s="11">
        <v>44302</v>
      </c>
      <c r="B121" s="18">
        <v>67.188000000000002</v>
      </c>
      <c r="C121" s="18">
        <f>B121+'Rail Costs'!B121</f>
        <v>71.685715565509526</v>
      </c>
      <c r="E121" s="18">
        <f>C121*'Feedstock Conversions'!B$17</f>
        <v>537.64286674132143</v>
      </c>
      <c r="F121" s="18">
        <f>C121*'Feedstock Conversions'!B$5</f>
        <v>537.64286674132143</v>
      </c>
      <c r="H121" s="18">
        <f>'Fuel Values'!B121-'Soybean Oil'!I121-'Soybean Oil'!J121-'Soybean Oil'!K121</f>
        <v>184.92638996644735</v>
      </c>
      <c r="I121" s="18">
        <f>('LCFS Values'!$E$4-'Soybean Oil'!$AA$4)/1000000*'LCFS Values'!B121*'LCFS Values'!$G$2*100</f>
        <v>86.348610033552632</v>
      </c>
      <c r="J121" s="4">
        <f>'RIN Values'!C121</f>
        <v>208.72500000000002</v>
      </c>
      <c r="K121" s="4">
        <f>'Fixed Credits Value'!B121</f>
        <v>100</v>
      </c>
      <c r="L121" s="4">
        <f t="shared" si="14"/>
        <v>580</v>
      </c>
      <c r="M121" s="4">
        <f>L121/'Feedstock Conversions'!B$17</f>
        <v>77.333333333333329</v>
      </c>
      <c r="O121" s="4">
        <f>'Fuel Values'!C121*100</f>
        <v>187.14</v>
      </c>
      <c r="P121" s="18">
        <f>('LCFS Values'!$E$4-'Soybean Oil'!$AB$4)/1000000*'LCFS Values'!B121*'LCFS Values'!$G$2*100</f>
        <v>75.398412230555564</v>
      </c>
      <c r="Q121" s="4">
        <f>'RIN Values'!D121</f>
        <v>236.55500000000001</v>
      </c>
      <c r="R121" s="4">
        <f>'Fixed Credits Value'!B121</f>
        <v>100</v>
      </c>
      <c r="S121" s="4">
        <f>'Fixed Credits Value'!C121</f>
        <v>16</v>
      </c>
      <c r="T121" s="4">
        <f t="shared" si="16"/>
        <v>615.09341223055549</v>
      </c>
      <c r="U121" s="4">
        <f t="shared" si="15"/>
        <v>82.012454964074067</v>
      </c>
      <c r="W121" s="4">
        <f t="shared" si="9"/>
        <v>42.357133258678573</v>
      </c>
      <c r="X121" s="4">
        <f t="shared" si="17"/>
        <v>77.450545489234059</v>
      </c>
      <c r="AA121" s="23"/>
      <c r="AB121" s="23"/>
      <c r="AD121" s="11">
        <v>44302</v>
      </c>
      <c r="AE121" s="4">
        <f>B121+'Rail Costs'!K121</f>
        <v>68.31242889137738</v>
      </c>
      <c r="AF121" s="4">
        <f>$B121+'Rail Costs'!L121</f>
        <v>69.436857782754757</v>
      </c>
      <c r="AG121" s="4">
        <f>$B121+'Rail Costs'!M121</f>
        <v>70.561286674132134</v>
      </c>
      <c r="AH121" s="4">
        <f>$B121+'Rail Costs'!N121</f>
        <v>67.637771556550959</v>
      </c>
      <c r="AI121" s="4">
        <f>$B121+'Rail Costs'!O121</f>
        <v>67.862657334826423</v>
      </c>
      <c r="AJ121" s="4">
        <f>$B121+'Rail Costs'!P121</f>
        <v>68.537314669652858</v>
      </c>
      <c r="AK121" s="4" t="e">
        <f>(AVERAGEIFS([1]Spreads!$B$23:$B$1056,[1]Spreads!$Y$23:$Y$1056,BH121,[1]Spreads!$X$23:$X$1056,BI121)*1.03)+('Rail Costs'!X121*100/2204.622)</f>
        <v>#VALUE!</v>
      </c>
      <c r="AM121" s="4">
        <f>'Soybean Oil'!$L121-('Soybean Oil'!AE121*'Feedstock Conversions'!$B$17)-'Rail Costs'!Q121</f>
        <v>63.848126596354341</v>
      </c>
      <c r="AN121" s="4">
        <f>'Soybean Oil'!$L121-('Soybean Oil'!AF121*'Feedstock Conversions'!$B$17)-'Rail Costs'!R121</f>
        <v>55.834171770202978</v>
      </c>
      <c r="AO121" s="4">
        <f>'Soybean Oil'!$L121-('Soybean Oil'!AG121*'Feedstock Conversions'!$B$17)-'Rail Costs'!S121</f>
        <v>47.574770205854023</v>
      </c>
      <c r="AP121" s="4">
        <f>'Soybean Oil'!$L121-('Soybean Oil'!AH121*'Feedstock Conversions'!$B$17)-'Rail Costs'!T121</f>
        <v>69.089421213186625</v>
      </c>
      <c r="AQ121" s="4">
        <f>'Soybean Oil'!$L121-('Soybean Oil'!AI121*'Feedstock Conversions'!$B$17)-'Rail Costs'!U121</f>
        <v>67.553767569174823</v>
      </c>
      <c r="AR121" s="4">
        <f>'Soybean Oil'!$L121-('Soybean Oil'!AJ121*'Feedstock Conversions'!$B$17)-'Rail Costs'!V121</f>
        <v>61.617389442386141</v>
      </c>
      <c r="AS121" s="4" t="e">
        <f>'Soybean Oil'!$L121-('Soybean Oil'!AK121*'Feedstock Conversions'!$B$17)-'Rail Costs'!Y121</f>
        <v>#VALUE!</v>
      </c>
      <c r="AU121" s="4">
        <f>$T121-(AE121*'Feedstock Conversions'!$B$5)-'Rail Costs'!Q121</f>
        <v>98.941538826909834</v>
      </c>
      <c r="AV121" s="4">
        <f>$T121-(AF121*'Feedstock Conversions'!$B$5)-'Rail Costs'!R121</f>
        <v>90.927584000758472</v>
      </c>
      <c r="AW121" s="4">
        <f>$T121-(AG121*'Feedstock Conversions'!$B$5)-'Rail Costs'!S121</f>
        <v>82.668182436409509</v>
      </c>
      <c r="AX121" s="4">
        <f>$T121-(AH121*'Feedstock Conversions'!$B$5)-'Rail Costs'!T121</f>
        <v>104.18283344374211</v>
      </c>
      <c r="AY121" s="4">
        <f>$T121-(AI121*'Feedstock Conversions'!$B$5)-'Rail Costs'!U121</f>
        <v>102.64717979973031</v>
      </c>
      <c r="AZ121" s="4">
        <f>$T121-(AJ121*'Feedstock Conversions'!$B$5)-'Rail Costs'!V121</f>
        <v>96.710801672941628</v>
      </c>
      <c r="BA121" s="4" t="e">
        <f>$T121-(AK121*'Feedstock Conversions'!$B$5)-'Rail Costs'!Y121</f>
        <v>#VALUE!</v>
      </c>
      <c r="BH121">
        <f t="shared" si="10"/>
        <v>16</v>
      </c>
      <c r="BI121">
        <f t="shared" si="11"/>
        <v>2021</v>
      </c>
      <c r="BJ121">
        <f t="shared" si="12"/>
        <v>4</v>
      </c>
      <c r="BM121" s="4">
        <f>'Fuel Values'!G121-(E121)</f>
        <v>-11.442866741321382</v>
      </c>
      <c r="BN121" s="4">
        <f>'Fuel Values'!H121-($AJ121*'Feedstock Conversions'!$B$5)</f>
        <v>-26.029860022396406</v>
      </c>
      <c r="BO121" s="4">
        <f>'Fuel Values'!I121-($AI121*'Feedstock Conversions'!$B$17)</f>
        <v>0.530069988801813</v>
      </c>
      <c r="BP121" s="4">
        <f>'Fuel Values'!J121-($AH121*'Feedstock Conversions'!$B$17)</f>
        <v>-0.88328667413219364</v>
      </c>
      <c r="BQ121" s="4">
        <f>'Fuel Values'!K121-($AF121*'Feedstock Conversions'!$B$17)</f>
        <v>-34.776433370660698</v>
      </c>
      <c r="BR121" s="4">
        <f>'Fuel Values'!L121-($AG121*'Feedstock Conversions'!$B$17)</f>
        <v>-2.7096500559910055</v>
      </c>
      <c r="BS121" s="4">
        <f t="shared" si="13"/>
        <v>41.82706326987676</v>
      </c>
      <c r="BV121" s="4">
        <f t="shared" si="19"/>
        <v>-4.7078419452887568</v>
      </c>
    </row>
    <row r="122" spans="1:74" x14ac:dyDescent="0.2">
      <c r="A122" s="11">
        <v>44309</v>
      </c>
      <c r="B122" s="18">
        <v>77.602000000000004</v>
      </c>
      <c r="C122" s="18">
        <f>B122+'Rail Costs'!B122</f>
        <v>82.099715565509527</v>
      </c>
      <c r="E122" s="18">
        <f>C122*'Feedstock Conversions'!B$17</f>
        <v>615.74786674132145</v>
      </c>
      <c r="F122" s="18">
        <f>C122*'Feedstock Conversions'!B$5</f>
        <v>615.74786674132145</v>
      </c>
      <c r="H122" s="18">
        <f>'Fuel Values'!B122-'Soybean Oil'!I122-'Soybean Oil'!J122-'Soybean Oil'!K122</f>
        <v>178.29374316315784</v>
      </c>
      <c r="I122" s="18">
        <f>('LCFS Values'!$E$4-'Soybean Oil'!$AA$4)/1000000*'LCFS Values'!B122*'LCFS Values'!$G$2*100</f>
        <v>83.981256836842107</v>
      </c>
      <c r="J122" s="4">
        <f>'RIN Values'!C122</f>
        <v>217.72500000000002</v>
      </c>
      <c r="K122" s="4">
        <f>'Fixed Credits Value'!B122</f>
        <v>100</v>
      </c>
      <c r="L122" s="4">
        <f t="shared" si="14"/>
        <v>580</v>
      </c>
      <c r="M122" s="4">
        <f>L122/'Feedstock Conversions'!B$17</f>
        <v>77.333333333333329</v>
      </c>
      <c r="O122" s="4">
        <f>'Fuel Values'!C122*100</f>
        <v>188.21</v>
      </c>
      <c r="P122" s="18">
        <f>('LCFS Values'!$E$4-'Soybean Oil'!$AB$4)/1000000*'LCFS Values'!B122*'LCFS Values'!$G$2*100</f>
        <v>73.331272155555567</v>
      </c>
      <c r="Q122" s="4">
        <f>'RIN Values'!D122</f>
        <v>246.755</v>
      </c>
      <c r="R122" s="4">
        <f>'Fixed Credits Value'!B122</f>
        <v>100</v>
      </c>
      <c r="S122" s="4">
        <f>'Fixed Credits Value'!C122</f>
        <v>16</v>
      </c>
      <c r="T122" s="4">
        <f t="shared" si="16"/>
        <v>624.29627215555558</v>
      </c>
      <c r="U122" s="4">
        <f t="shared" si="15"/>
        <v>83.239502954074084</v>
      </c>
      <c r="W122" s="4">
        <f>L122-E122</f>
        <v>-35.747866741321445</v>
      </c>
      <c r="X122" s="4">
        <f t="shared" si="17"/>
        <v>8.5484054142341392</v>
      </c>
      <c r="AA122" s="23"/>
      <c r="AB122" s="23"/>
      <c r="AD122" s="11">
        <v>44309</v>
      </c>
      <c r="AE122" s="4">
        <f>B122+'Rail Costs'!K122</f>
        <v>78.726428891377381</v>
      </c>
      <c r="AF122" s="4">
        <f>$B122+'Rail Costs'!L122</f>
        <v>79.850857782754758</v>
      </c>
      <c r="AG122" s="4">
        <f>$B122+'Rail Costs'!M122</f>
        <v>80.975286674132136</v>
      </c>
      <c r="AH122" s="4">
        <f>$B122+'Rail Costs'!N122</f>
        <v>78.05177155655096</v>
      </c>
      <c r="AI122" s="4">
        <f>$B122+'Rail Costs'!O122</f>
        <v>78.276657334826425</v>
      </c>
      <c r="AJ122" s="4">
        <f>$B122+'Rail Costs'!P122</f>
        <v>78.951314669652859</v>
      </c>
      <c r="AK122" s="4" t="e">
        <f>(AVERAGEIFS([1]Spreads!$B$23:$B$1056,[1]Spreads!$Y$23:$Y$1056,BH122,[1]Spreads!$X$23:$X$1056,BI122)*1.03)+('Rail Costs'!X122*100/2204.622)</f>
        <v>#VALUE!</v>
      </c>
      <c r="AM122" s="4">
        <f>'Soybean Oil'!$L122-('Soybean Oil'!AE122*'Feedstock Conversions'!$B$17)-'Rail Costs'!Q122</f>
        <v>-14.256873403645677</v>
      </c>
      <c r="AN122" s="4">
        <f>'Soybean Oil'!$L122-('Soybean Oil'!AF122*'Feedstock Conversions'!$B$17)-'Rail Costs'!R122</f>
        <v>-22.270828229797036</v>
      </c>
      <c r="AO122" s="4">
        <f>'Soybean Oil'!$L122-('Soybean Oil'!AG122*'Feedstock Conversions'!$B$17)-'Rail Costs'!S122</f>
        <v>-30.530229794145995</v>
      </c>
      <c r="AP122" s="4">
        <f>'Soybean Oil'!$L122-('Soybean Oil'!AH122*'Feedstock Conversions'!$B$17)-'Rail Costs'!T122</f>
        <v>-9.0155787868134549</v>
      </c>
      <c r="AQ122" s="4">
        <f>'Soybean Oil'!$L122-('Soybean Oil'!AI122*'Feedstock Conversions'!$B$17)-'Rail Costs'!U122</f>
        <v>-10.551232430825145</v>
      </c>
      <c r="AR122" s="4">
        <f>'Soybean Oil'!$L122-('Soybean Oil'!AJ122*'Feedstock Conversions'!$B$17)-'Rail Costs'!V122</f>
        <v>-16.487610557613873</v>
      </c>
      <c r="AS122" s="4" t="e">
        <f>'Soybean Oil'!$L122-('Soybean Oil'!AK122*'Feedstock Conversions'!$B$17)-'Rail Costs'!Y122</f>
        <v>#VALUE!</v>
      </c>
      <c r="AU122" s="4">
        <f>$T122-(AE122*'Feedstock Conversions'!$B$5)-'Rail Costs'!Q122</f>
        <v>30.039398751909907</v>
      </c>
      <c r="AV122" s="4">
        <f>$T122-(AF122*'Feedstock Conversions'!$B$5)-'Rail Costs'!R122</f>
        <v>22.025443925758548</v>
      </c>
      <c r="AW122" s="4">
        <f>$T122-(AG122*'Feedstock Conversions'!$B$5)-'Rail Costs'!S122</f>
        <v>13.766042361409589</v>
      </c>
      <c r="AX122" s="4">
        <f>$T122-(AH122*'Feedstock Conversions'!$B$5)-'Rail Costs'!T122</f>
        <v>35.280693368742128</v>
      </c>
      <c r="AY122" s="4">
        <f>$T122-(AI122*'Feedstock Conversions'!$B$5)-'Rail Costs'!U122</f>
        <v>33.745039724730439</v>
      </c>
      <c r="AZ122" s="4">
        <f>$T122-(AJ122*'Feedstock Conversions'!$B$5)-'Rail Costs'!V122</f>
        <v>27.808661597941711</v>
      </c>
      <c r="BA122" s="4" t="e">
        <f>$T122-(AK122*'Feedstock Conversions'!$B$5)-'Rail Costs'!Y122</f>
        <v>#VALUE!</v>
      </c>
      <c r="BH122">
        <f t="shared" si="10"/>
        <v>17</v>
      </c>
      <c r="BI122">
        <f t="shared" si="11"/>
        <v>2021</v>
      </c>
      <c r="BJ122">
        <f t="shared" si="12"/>
        <v>4</v>
      </c>
      <c r="BM122" s="4">
        <f>'Fuel Values'!G122-(E122)</f>
        <v>-91.647866741321423</v>
      </c>
      <c r="BN122" s="4">
        <f>'Fuel Values'!H122-($AJ122*'Feedstock Conversions'!$B$5)</f>
        <v>-107.13486002239642</v>
      </c>
      <c r="BO122" s="4">
        <f>'Fuel Values'!I122-($AI122*'Feedstock Conversions'!$B$17)</f>
        <v>-82.074930011198148</v>
      </c>
      <c r="BP122" s="4">
        <f>'Fuel Values'!J122-($AH122*'Feedstock Conversions'!$B$17)</f>
        <v>-84.988286674132269</v>
      </c>
      <c r="BQ122" s="4">
        <f>'Fuel Values'!K122-($AF122*'Feedstock Conversions'!$B$17)</f>
        <v>-111.38143337066072</v>
      </c>
      <c r="BR122" s="4">
        <f>'Fuel Values'!L122-($AG122*'Feedstock Conversions'!$B$17)</f>
        <v>-85.314650055991024</v>
      </c>
      <c r="BS122" s="4">
        <f t="shared" si="13"/>
        <v>46.327063269876703</v>
      </c>
      <c r="BV122" s="4">
        <f t="shared" si="19"/>
        <v>-85.46998480243164</v>
      </c>
    </row>
    <row r="123" spans="1:74" x14ac:dyDescent="0.2">
      <c r="A123" s="11">
        <v>44316</v>
      </c>
      <c r="B123" s="18">
        <v>81.042000000000002</v>
      </c>
      <c r="C123" s="18">
        <f>B123+'Rail Costs'!B123</f>
        <v>85.539715565509525</v>
      </c>
      <c r="E123" s="18">
        <f>C123*'Feedstock Conversions'!B$17</f>
        <v>641.5478667413214</v>
      </c>
      <c r="F123" s="18">
        <f>C123*'Feedstock Conversions'!B$5</f>
        <v>641.5478667413214</v>
      </c>
      <c r="H123" s="18">
        <f>'Fuel Values'!B123-'Soybean Oil'!I123-'Soybean Oil'!J123-'Soybean Oil'!K123</f>
        <v>158.96765582171054</v>
      </c>
      <c r="I123" s="18">
        <f>('LCFS Values'!$E$4-'Soybean Oil'!$AA$4)/1000000*'LCFS Values'!B123*'LCFS Values'!$G$2*100</f>
        <v>83.957344178289475</v>
      </c>
      <c r="J123" s="4">
        <f>'RIN Values'!C123</f>
        <v>237.07500000000002</v>
      </c>
      <c r="K123" s="4">
        <f>'Fixed Credits Value'!B123</f>
        <v>100</v>
      </c>
      <c r="L123" s="4">
        <f t="shared" si="14"/>
        <v>580</v>
      </c>
      <c r="M123" s="4">
        <f>L123/'Feedstock Conversions'!B$17</f>
        <v>77.333333333333329</v>
      </c>
      <c r="O123" s="4">
        <f>'Fuel Values'!C123*100</f>
        <v>193.11</v>
      </c>
      <c r="P123" s="18">
        <f>('LCFS Values'!$E$4-'Soybean Oil'!$AB$4)/1000000*'LCFS Values'!B123*'LCFS Values'!$G$2*100</f>
        <v>73.310391952777792</v>
      </c>
      <c r="Q123" s="4">
        <f>'RIN Values'!D123</f>
        <v>268.685</v>
      </c>
      <c r="R123" s="4">
        <f>'Fixed Credits Value'!B123</f>
        <v>100</v>
      </c>
      <c r="S123" s="4">
        <f>'Fixed Credits Value'!C123</f>
        <v>16</v>
      </c>
      <c r="T123" s="4">
        <f t="shared" si="16"/>
        <v>651.10539195277784</v>
      </c>
      <c r="U123" s="4">
        <f t="shared" si="15"/>
        <v>86.814052260370374</v>
      </c>
      <c r="W123" s="4">
        <f t="shared" si="9"/>
        <v>-61.5478667413214</v>
      </c>
      <c r="X123" s="4">
        <f t="shared" si="17"/>
        <v>9.5575252114564364</v>
      </c>
      <c r="AA123" s="23"/>
      <c r="AB123" s="23"/>
      <c r="AD123" s="11">
        <v>44316</v>
      </c>
      <c r="AE123" s="4">
        <f>B123+'Rail Costs'!K123</f>
        <v>82.166428891377379</v>
      </c>
      <c r="AF123" s="4">
        <f>$B123+'Rail Costs'!L123</f>
        <v>83.290857782754756</v>
      </c>
      <c r="AG123" s="4">
        <f>$B123+'Rail Costs'!M123</f>
        <v>84.415286674132133</v>
      </c>
      <c r="AH123" s="4">
        <f>$B123+'Rail Costs'!N123</f>
        <v>81.491771556550958</v>
      </c>
      <c r="AI123" s="4">
        <f>$B123+'Rail Costs'!O123</f>
        <v>81.716657334826422</v>
      </c>
      <c r="AJ123" s="4">
        <f>$B123+'Rail Costs'!P123</f>
        <v>82.391314669652857</v>
      </c>
      <c r="AK123" s="4" t="e">
        <f>(AVERAGEIFS([1]Spreads!$B$23:$B$1056,[1]Spreads!$Y$23:$Y$1056,BH123,[1]Spreads!$X$23:$X$1056,BI123)*1.03)+('Rail Costs'!X123*100/2204.622)</f>
        <v>#VALUE!</v>
      </c>
      <c r="AM123" s="4">
        <f>'Soybean Oil'!$L123-('Soybean Oil'!AE123*'Feedstock Conversions'!$B$17)-'Rail Costs'!Q123</f>
        <v>-40.056873403645632</v>
      </c>
      <c r="AN123" s="4">
        <f>'Soybean Oil'!$L123-('Soybean Oil'!AF123*'Feedstock Conversions'!$B$17)-'Rail Costs'!R123</f>
        <v>-48.070828229796994</v>
      </c>
      <c r="AO123" s="4">
        <f>'Soybean Oil'!$L123-('Soybean Oil'!AG123*'Feedstock Conversions'!$B$17)-'Rail Costs'!S123</f>
        <v>-56.33022979414595</v>
      </c>
      <c r="AP123" s="4">
        <f>'Soybean Oil'!$L123-('Soybean Oil'!AH123*'Feedstock Conversions'!$B$17)-'Rail Costs'!T123</f>
        <v>-34.815578786813411</v>
      </c>
      <c r="AQ123" s="4">
        <f>'Soybean Oil'!$L123-('Soybean Oil'!AI123*'Feedstock Conversions'!$B$17)-'Rail Costs'!U123</f>
        <v>-36.351232430825213</v>
      </c>
      <c r="AR123" s="4">
        <f>'Soybean Oil'!$L123-('Soybean Oil'!AJ123*'Feedstock Conversions'!$B$17)-'Rail Costs'!V123</f>
        <v>-42.287610557613831</v>
      </c>
      <c r="AS123" s="4" t="e">
        <f>'Soybean Oil'!$L123-('Soybean Oil'!AK123*'Feedstock Conversions'!$B$17)-'Rail Costs'!Y123</f>
        <v>#VALUE!</v>
      </c>
      <c r="AU123" s="4">
        <f>$T123-(AE123*'Feedstock Conversions'!$B$5)-'Rail Costs'!Q123</f>
        <v>31.048518549132204</v>
      </c>
      <c r="AV123" s="4">
        <f>$T123-(AF123*'Feedstock Conversions'!$B$5)-'Rail Costs'!R123</f>
        <v>23.034563722980845</v>
      </c>
      <c r="AW123" s="4">
        <f>$T123-(AG123*'Feedstock Conversions'!$B$5)-'Rail Costs'!S123</f>
        <v>14.775162158631886</v>
      </c>
      <c r="AX123" s="4">
        <f>$T123-(AH123*'Feedstock Conversions'!$B$5)-'Rail Costs'!T123</f>
        <v>36.289813165964425</v>
      </c>
      <c r="AY123" s="4">
        <f>$T123-(AI123*'Feedstock Conversions'!$B$5)-'Rail Costs'!U123</f>
        <v>34.754159521952623</v>
      </c>
      <c r="AZ123" s="4">
        <f>$T123-(AJ123*'Feedstock Conversions'!$B$5)-'Rail Costs'!V123</f>
        <v>28.817781395164008</v>
      </c>
      <c r="BA123" s="4" t="e">
        <f>$T123-(AK123*'Feedstock Conversions'!$B$5)-'Rail Costs'!Y123</f>
        <v>#VALUE!</v>
      </c>
      <c r="BH123">
        <f t="shared" si="10"/>
        <v>18</v>
      </c>
      <c r="BI123">
        <f t="shared" si="11"/>
        <v>2021</v>
      </c>
      <c r="BJ123">
        <f t="shared" si="12"/>
        <v>4</v>
      </c>
      <c r="BM123" s="4">
        <f>'Fuel Values'!G123-(E123)</f>
        <v>-119.5478667413214</v>
      </c>
      <c r="BN123" s="4">
        <f>'Fuel Values'!H123-($AJ123*'Feedstock Conversions'!$B$5)</f>
        <v>-132.93486002239638</v>
      </c>
      <c r="BO123" s="4">
        <f>'Fuel Values'!I123-($AI123*'Feedstock Conversions'!$B$17)</f>
        <v>-85.374930011198217</v>
      </c>
      <c r="BP123" s="4">
        <f>'Fuel Values'!J123-($AH123*'Feedstock Conversions'!$B$17)</f>
        <v>-90.1882866741322</v>
      </c>
      <c r="BQ123" s="4">
        <f>'Fuel Values'!K123-($AF123*'Feedstock Conversions'!$B$17)</f>
        <v>-126.68143337066067</v>
      </c>
      <c r="BR123" s="4">
        <f>'Fuel Values'!L123-($AG123*'Feedstock Conversions'!$B$17)</f>
        <v>-105.61465005599098</v>
      </c>
      <c r="BS123" s="4">
        <f t="shared" si="13"/>
        <v>23.827063269876817</v>
      </c>
      <c r="BV123" s="4">
        <f t="shared" si="19"/>
        <v>-103.12712765957447</v>
      </c>
    </row>
    <row r="124" spans="1:74" x14ac:dyDescent="0.2">
      <c r="A124" s="11">
        <v>44323</v>
      </c>
      <c r="B124" s="18">
        <v>83.786000000000001</v>
      </c>
      <c r="C124" s="18">
        <f>B124+'Rail Costs'!B124</f>
        <v>88.283715565509524</v>
      </c>
      <c r="E124" s="18">
        <f>C124*'Feedstock Conversions'!B$17</f>
        <v>662.12786674132144</v>
      </c>
      <c r="F124" s="18">
        <f>C124*'Feedstock Conversions'!B$5</f>
        <v>662.12786674132144</v>
      </c>
      <c r="H124" s="18">
        <f>'Fuel Values'!B124-'Soybean Oil'!I124-'Soybean Oil'!J124-'Soybean Oil'!K124</f>
        <v>131.05250386776322</v>
      </c>
      <c r="I124" s="18">
        <f>('LCFS Values'!$E$4-'Soybean Oil'!$AA$4)/1000000*'LCFS Values'!B124*'LCFS Values'!$G$2*100</f>
        <v>88.022496132236839</v>
      </c>
      <c r="J124" s="4">
        <f>'RIN Values'!C124</f>
        <v>260.92499999999995</v>
      </c>
      <c r="K124" s="4">
        <f>'Fixed Credits Value'!B124</f>
        <v>100</v>
      </c>
      <c r="L124" s="4">
        <f t="shared" si="14"/>
        <v>580</v>
      </c>
      <c r="M124" s="4">
        <f>L124/'Feedstock Conversions'!B$17</f>
        <v>77.333333333333329</v>
      </c>
      <c r="O124" s="4">
        <f>'Fuel Values'!C124*100</f>
        <v>200.07000000000002</v>
      </c>
      <c r="P124" s="18">
        <f>('LCFS Values'!$E$4-'Soybean Oil'!$AB$4)/1000000*'LCFS Values'!B124*'LCFS Values'!$G$2*100</f>
        <v>76.860026425000015</v>
      </c>
      <c r="Q124" s="4">
        <f>'RIN Values'!D124</f>
        <v>295.71499999999997</v>
      </c>
      <c r="R124" s="4">
        <f>'Fixed Credits Value'!B124</f>
        <v>100</v>
      </c>
      <c r="S124" s="4">
        <f>'Fixed Credits Value'!C124</f>
        <v>16</v>
      </c>
      <c r="T124" s="4">
        <f t="shared" si="16"/>
        <v>688.64502642499997</v>
      </c>
      <c r="U124" s="4">
        <f t="shared" si="15"/>
        <v>91.819336856666666</v>
      </c>
      <c r="W124" s="4">
        <f t="shared" si="9"/>
        <v>-82.127866741321441</v>
      </c>
      <c r="X124" s="4">
        <f t="shared" si="17"/>
        <v>26.517159683678528</v>
      </c>
      <c r="AA124" s="23"/>
      <c r="AB124" s="23"/>
      <c r="AD124" s="11">
        <v>44323</v>
      </c>
      <c r="AE124" s="4">
        <f>B124+'Rail Costs'!K124</f>
        <v>84.910428891377379</v>
      </c>
      <c r="AF124" s="4">
        <f>$B124+'Rail Costs'!L124</f>
        <v>86.034857782754756</v>
      </c>
      <c r="AG124" s="4">
        <f>$B124+'Rail Costs'!M124</f>
        <v>87.159286674132133</v>
      </c>
      <c r="AH124" s="4">
        <f>$B124+'Rail Costs'!N124</f>
        <v>84.235771556550958</v>
      </c>
      <c r="AI124" s="4">
        <f>$B124+'Rail Costs'!O124</f>
        <v>84.460657334826422</v>
      </c>
      <c r="AJ124" s="4">
        <f>$B124+'Rail Costs'!P124</f>
        <v>85.135314669652857</v>
      </c>
      <c r="AK124" s="4" t="e">
        <f>(AVERAGEIFS([1]Spreads!$B$23:$B$1056,[1]Spreads!$Y$23:$Y$1056,BH124,[1]Spreads!$X$23:$X$1056,BI124)*1.03)+('Rail Costs'!X124*100/2204.622)</f>
        <v>#VALUE!</v>
      </c>
      <c r="AM124" s="4">
        <f>'Soybean Oil'!$L124-('Soybean Oil'!AE124*'Feedstock Conversions'!$B$17)-'Rail Costs'!Q124</f>
        <v>-60.636873403645559</v>
      </c>
      <c r="AN124" s="4">
        <f>'Soybean Oil'!$L124-('Soybean Oil'!AF124*'Feedstock Conversions'!$B$17)-'Rail Costs'!R124</f>
        <v>-68.650828229797028</v>
      </c>
      <c r="AO124" s="4">
        <f>'Soybean Oil'!$L124-('Soybean Oil'!AG124*'Feedstock Conversions'!$B$17)-'Rail Costs'!S124</f>
        <v>-76.910229794145991</v>
      </c>
      <c r="AP124" s="4">
        <f>'Soybean Oil'!$L124-('Soybean Oil'!AH124*'Feedstock Conversions'!$B$17)-'Rail Costs'!T124</f>
        <v>-55.395578786813452</v>
      </c>
      <c r="AQ124" s="4">
        <f>'Soybean Oil'!$L124-('Soybean Oil'!AI124*'Feedstock Conversions'!$B$17)-'Rail Costs'!U124</f>
        <v>-56.931232430825141</v>
      </c>
      <c r="AR124" s="4">
        <f>'Soybean Oil'!$L124-('Soybean Oil'!AJ124*'Feedstock Conversions'!$B$17)-'Rail Costs'!V124</f>
        <v>-62.867610557613872</v>
      </c>
      <c r="AS124" s="4" t="e">
        <f>'Soybean Oil'!$L124-('Soybean Oil'!AK124*'Feedstock Conversions'!$B$17)-'Rail Costs'!Y124</f>
        <v>#VALUE!</v>
      </c>
      <c r="AU124" s="4">
        <f>$T124-(AE124*'Feedstock Conversions'!$B$5)-'Rail Costs'!Q124</f>
        <v>48.00815302135441</v>
      </c>
      <c r="AV124" s="4">
        <f>$T124-(AF124*'Feedstock Conversions'!$B$5)-'Rail Costs'!R124</f>
        <v>39.994198195202934</v>
      </c>
      <c r="AW124" s="4">
        <f>$T124-(AG124*'Feedstock Conversions'!$B$5)-'Rail Costs'!S124</f>
        <v>31.734796630853978</v>
      </c>
      <c r="AX124" s="4">
        <f>$T124-(AH124*'Feedstock Conversions'!$B$5)-'Rail Costs'!T124</f>
        <v>53.249447638186517</v>
      </c>
      <c r="AY124" s="4">
        <f>$T124-(AI124*'Feedstock Conversions'!$B$5)-'Rail Costs'!U124</f>
        <v>51.713793994174829</v>
      </c>
      <c r="AZ124" s="4">
        <f>$T124-(AJ124*'Feedstock Conversions'!$B$5)-'Rail Costs'!V124</f>
        <v>45.777415867386097</v>
      </c>
      <c r="BA124" s="4" t="e">
        <f>$T124-(AK124*'Feedstock Conversions'!$B$5)-'Rail Costs'!Y124</f>
        <v>#VALUE!</v>
      </c>
      <c r="BH124">
        <f t="shared" si="10"/>
        <v>19</v>
      </c>
      <c r="BI124">
        <f t="shared" si="11"/>
        <v>2021</v>
      </c>
      <c r="BJ124">
        <f t="shared" si="12"/>
        <v>5</v>
      </c>
      <c r="BM124" s="4">
        <f>'Fuel Values'!G124-(E124)</f>
        <v>-110.72786674132146</v>
      </c>
      <c r="BN124" s="4">
        <f>'Fuel Values'!H124-($AJ124*'Feedstock Conversions'!$B$5)</f>
        <v>-144.51486002239642</v>
      </c>
      <c r="BO124" s="4">
        <f>'Fuel Values'!I124-($AI124*'Feedstock Conversions'!$B$17)</f>
        <v>-87.954930011198144</v>
      </c>
      <c r="BP124" s="4">
        <f>'Fuel Values'!J124-($AH124*'Feedstock Conversions'!$B$17)</f>
        <v>-93.768286674132241</v>
      </c>
      <c r="BQ124" s="4">
        <f>'Fuel Values'!K124-($AF124*'Feedstock Conversions'!$B$17)</f>
        <v>-140.26143337066071</v>
      </c>
      <c r="BR124" s="4">
        <f>'Fuel Values'!L124-($AG124*'Feedstock Conversions'!$B$17)</f>
        <v>-118.19465005599102</v>
      </c>
      <c r="BS124" s="4">
        <f t="shared" si="13"/>
        <v>5.8270632698767031</v>
      </c>
      <c r="BV124" s="4">
        <f t="shared" si="19"/>
        <v>-111.07855623100306</v>
      </c>
    </row>
    <row r="125" spans="1:74" x14ac:dyDescent="0.2">
      <c r="A125" s="11">
        <v>44330</v>
      </c>
      <c r="B125" s="18">
        <v>92.28</v>
      </c>
      <c r="C125" s="18">
        <f>B125+'Rail Costs'!B125</f>
        <v>96.777715565509524</v>
      </c>
      <c r="E125" s="18">
        <f>C125*'Feedstock Conversions'!B$17</f>
        <v>725.83286674132148</v>
      </c>
      <c r="F125" s="18">
        <f>C125*'Feedstock Conversions'!B$5</f>
        <v>725.83286674132148</v>
      </c>
      <c r="H125" s="18">
        <f>'Fuel Values'!B125-'Soybean Oil'!I125-'Soybean Oil'!J125-'Soybean Oil'!K125</f>
        <v>128.8916570131579</v>
      </c>
      <c r="I125" s="18">
        <f>('LCFS Values'!$E$4-'Soybean Oil'!$AA$4)/1000000*'LCFS Values'!B125*'LCFS Values'!$G$2*100</f>
        <v>89.433342986842106</v>
      </c>
      <c r="J125" s="4">
        <f>'RIN Values'!C125</f>
        <v>285.67499999999995</v>
      </c>
      <c r="K125" s="4">
        <f>'Fixed Credits Value'!B125</f>
        <v>100</v>
      </c>
      <c r="L125" s="4">
        <f t="shared" si="14"/>
        <v>604</v>
      </c>
      <c r="M125" s="4">
        <f>L125/'Feedstock Conversions'!B$17</f>
        <v>80.533333333333331</v>
      </c>
      <c r="O125" s="4">
        <f>'Fuel Values'!C125*100</f>
        <v>204.3</v>
      </c>
      <c r="P125" s="18">
        <f>('LCFS Values'!$E$4-'Soybean Oil'!$AB$4)/1000000*'LCFS Values'!B125*'LCFS Values'!$G$2*100</f>
        <v>78.091958388888898</v>
      </c>
      <c r="Q125" s="4">
        <f>'RIN Values'!D125</f>
        <v>323.76499999999999</v>
      </c>
      <c r="R125" s="4">
        <f>'Fixed Credits Value'!B125</f>
        <v>100</v>
      </c>
      <c r="S125" s="4">
        <f>'Fixed Credits Value'!C125</f>
        <v>16</v>
      </c>
      <c r="T125" s="4">
        <f t="shared" si="16"/>
        <v>722.15695838888882</v>
      </c>
      <c r="U125" s="4">
        <f t="shared" si="15"/>
        <v>96.287594451851845</v>
      </c>
      <c r="W125" s="4">
        <f t="shared" si="9"/>
        <v>-121.83286674132148</v>
      </c>
      <c r="X125" s="4">
        <f t="shared" si="17"/>
        <v>-3.675908352432657</v>
      </c>
      <c r="AA125" s="23"/>
      <c r="AB125" s="23"/>
      <c r="AD125" s="11">
        <v>44330</v>
      </c>
      <c r="AE125" s="4">
        <f>B125+'Rail Costs'!K125</f>
        <v>93.404428891377378</v>
      </c>
      <c r="AF125" s="4">
        <f>$B125+'Rail Costs'!L125</f>
        <v>94.528857782754756</v>
      </c>
      <c r="AG125" s="4">
        <f>$B125+'Rail Costs'!M125</f>
        <v>95.653286674132133</v>
      </c>
      <c r="AH125" s="4">
        <f>$B125+'Rail Costs'!N125</f>
        <v>92.729771556550958</v>
      </c>
      <c r="AI125" s="4">
        <f>$B125+'Rail Costs'!O125</f>
        <v>92.954657334826422</v>
      </c>
      <c r="AJ125" s="4">
        <f>$B125+'Rail Costs'!P125</f>
        <v>93.629314669652857</v>
      </c>
      <c r="AK125" s="4" t="e">
        <f>(AVERAGEIFS([1]Spreads!$B$23:$B$1056,[1]Spreads!$Y$23:$Y$1056,BH125,[1]Spreads!$X$23:$X$1056,BI125)*1.03)+('Rail Costs'!X125*100/2204.622)</f>
        <v>#VALUE!</v>
      </c>
      <c r="AM125" s="4">
        <f>'Soybean Oil'!$L125-('Soybean Oil'!AE125*'Feedstock Conversions'!$B$17)-'Rail Costs'!Q125</f>
        <v>-100.34187340364559</v>
      </c>
      <c r="AN125" s="4">
        <f>'Soybean Oil'!$L125-('Soybean Oil'!AF125*'Feedstock Conversions'!$B$17)-'Rail Costs'!R125</f>
        <v>-108.35582822979696</v>
      </c>
      <c r="AO125" s="4">
        <f>'Soybean Oil'!$L125-('Soybean Oil'!AG125*'Feedstock Conversions'!$B$17)-'Rail Costs'!S125</f>
        <v>-116.61522979414592</v>
      </c>
      <c r="AP125" s="4">
        <f>'Soybean Oil'!$L125-('Soybean Oil'!AH125*'Feedstock Conversions'!$B$17)-'Rail Costs'!T125</f>
        <v>-95.100578786813372</v>
      </c>
      <c r="AQ125" s="4">
        <f>'Soybean Oil'!$L125-('Soybean Oil'!AI125*'Feedstock Conversions'!$B$17)-'Rail Costs'!U125</f>
        <v>-96.636232430825174</v>
      </c>
      <c r="AR125" s="4">
        <f>'Soybean Oil'!$L125-('Soybean Oil'!AJ125*'Feedstock Conversions'!$B$17)-'Rail Costs'!V125</f>
        <v>-102.57261055761391</v>
      </c>
      <c r="AS125" s="4" t="e">
        <f>'Soybean Oil'!$L125-('Soybean Oil'!AK125*'Feedstock Conversions'!$B$17)-'Rail Costs'!Y125</f>
        <v>#VALUE!</v>
      </c>
      <c r="AU125" s="4">
        <f>$T125-(AE125*'Feedstock Conversions'!$B$5)-'Rail Costs'!Q125</f>
        <v>17.815084985243224</v>
      </c>
      <c r="AV125" s="4">
        <f>$T125-(AF125*'Feedstock Conversions'!$B$5)-'Rail Costs'!R125</f>
        <v>9.8011301590918656</v>
      </c>
      <c r="AW125" s="4">
        <f>$T125-(AG125*'Feedstock Conversions'!$B$5)-'Rail Costs'!S125</f>
        <v>1.5417285947429065</v>
      </c>
      <c r="AX125" s="4">
        <f>$T125-(AH125*'Feedstock Conversions'!$B$5)-'Rail Costs'!T125</f>
        <v>23.056379602075445</v>
      </c>
      <c r="AY125" s="4">
        <f>$T125-(AI125*'Feedstock Conversions'!$B$5)-'Rail Costs'!U125</f>
        <v>21.520725958063643</v>
      </c>
      <c r="AZ125" s="4">
        <f>$T125-(AJ125*'Feedstock Conversions'!$B$5)-'Rail Costs'!V125</f>
        <v>15.584347831274915</v>
      </c>
      <c r="BA125" s="4" t="e">
        <f>$T125-(AK125*'Feedstock Conversions'!$B$5)-'Rail Costs'!Y125</f>
        <v>#VALUE!</v>
      </c>
      <c r="BH125">
        <f t="shared" si="10"/>
        <v>20</v>
      </c>
      <c r="BI125">
        <f t="shared" si="11"/>
        <v>2021</v>
      </c>
      <c r="BJ125">
        <f t="shared" si="12"/>
        <v>5</v>
      </c>
      <c r="BM125" s="4">
        <f>'Fuel Values'!G125-(E125)</f>
        <v>-133.4328667413215</v>
      </c>
      <c r="BN125" s="4">
        <f>'Fuel Values'!H125-($AJ125*'Feedstock Conversions'!$B$5)</f>
        <v>-196.21986002239646</v>
      </c>
      <c r="BO125" s="4">
        <f>'Fuel Values'!I125-($AI125*'Feedstock Conversions'!$B$17)</f>
        <v>-140.65993001119818</v>
      </c>
      <c r="BP125" s="4">
        <f>'Fuel Values'!J125-($AH125*'Feedstock Conversions'!$B$17)</f>
        <v>-146.47328667413217</v>
      </c>
      <c r="BQ125" s="4">
        <f>'Fuel Values'!K125-($AF125*'Feedstock Conversions'!$B$17)</f>
        <v>-191.96643337066064</v>
      </c>
      <c r="BR125" s="4">
        <f>'Fuel Values'!L125-($AG125*'Feedstock Conversions'!$B$17)</f>
        <v>-166.39965005599095</v>
      </c>
      <c r="BS125" s="4">
        <f t="shared" si="13"/>
        <v>11.600000000000023</v>
      </c>
      <c r="BV125" s="4">
        <f t="shared" si="19"/>
        <v>-156.71212765957449</v>
      </c>
    </row>
    <row r="126" spans="1:74" x14ac:dyDescent="0.2">
      <c r="A126" s="11">
        <v>44337</v>
      </c>
      <c r="B126" s="18">
        <v>98.072000000000003</v>
      </c>
      <c r="C126" s="18">
        <f>B126+'Rail Costs'!B126</f>
        <v>102.56971556550953</v>
      </c>
      <c r="E126" s="18">
        <f>C126*'Feedstock Conversions'!B$17</f>
        <v>769.27286674132142</v>
      </c>
      <c r="F126" s="18">
        <f>C126*'Feedstock Conversions'!B$5</f>
        <v>769.27286674132142</v>
      </c>
      <c r="H126" s="18">
        <f>'Fuel Values'!B126-'Soybean Oil'!I126-'Soybean Oil'!J126-'Soybean Oil'!K126</f>
        <v>136.59275320789482</v>
      </c>
      <c r="I126" s="18">
        <f>('LCFS Values'!$E$4-'Soybean Oil'!$AA$4)/1000000*'LCFS Values'!B126*'LCFS Values'!$G$2*100</f>
        <v>90.007246792105249</v>
      </c>
      <c r="J126" s="4">
        <f>'RIN Values'!C126</f>
        <v>293.39999999999998</v>
      </c>
      <c r="K126" s="4">
        <f>'Fixed Credits Value'!B126</f>
        <v>100</v>
      </c>
      <c r="L126" s="4">
        <f t="shared" si="14"/>
        <v>620</v>
      </c>
      <c r="M126" s="4">
        <f>L126/'Feedstock Conversions'!B$17</f>
        <v>82.666666666666671</v>
      </c>
      <c r="O126" s="4">
        <f>'Fuel Values'!C126*100</f>
        <v>202.53</v>
      </c>
      <c r="P126" s="18">
        <f>('LCFS Values'!$E$4-'Soybean Oil'!$AB$4)/1000000*'LCFS Values'!B126*'LCFS Values'!$G$2*100</f>
        <v>78.59308325555557</v>
      </c>
      <c r="Q126" s="4">
        <f>'RIN Values'!D126</f>
        <v>332.52</v>
      </c>
      <c r="R126" s="4">
        <f>'Fixed Credits Value'!B126</f>
        <v>100</v>
      </c>
      <c r="S126" s="4">
        <f>'Fixed Credits Value'!C126</f>
        <v>16</v>
      </c>
      <c r="T126" s="4">
        <f t="shared" si="16"/>
        <v>729.64308325555555</v>
      </c>
      <c r="U126" s="4">
        <f t="shared" si="15"/>
        <v>97.285744434074076</v>
      </c>
      <c r="W126" s="4">
        <f t="shared" si="9"/>
        <v>-149.27286674132142</v>
      </c>
      <c r="X126" s="4">
        <f t="shared" si="17"/>
        <v>-39.62978348576587</v>
      </c>
      <c r="AA126" s="23"/>
      <c r="AB126" s="23"/>
      <c r="AD126" s="11">
        <v>44337</v>
      </c>
      <c r="AE126" s="4">
        <f>B126+'Rail Costs'!K126</f>
        <v>99.19642889137738</v>
      </c>
      <c r="AF126" s="4">
        <f>$B126+'Rail Costs'!L126</f>
        <v>100.32085778275476</v>
      </c>
      <c r="AG126" s="4">
        <f>$B126+'Rail Costs'!M126</f>
        <v>101.44528667413213</v>
      </c>
      <c r="AH126" s="4">
        <f>$B126+'Rail Costs'!N126</f>
        <v>98.521771556550959</v>
      </c>
      <c r="AI126" s="4">
        <f>$B126+'Rail Costs'!O126</f>
        <v>98.746657334826423</v>
      </c>
      <c r="AJ126" s="4">
        <f>$B126+'Rail Costs'!P126</f>
        <v>99.421314669652858</v>
      </c>
      <c r="AK126" s="4" t="e">
        <f>(AVERAGEIFS([1]Spreads!$B$23:$B$1056,[1]Spreads!$Y$23:$Y$1056,BH126,[1]Spreads!$X$23:$X$1056,BI126)*1.03)+('Rail Costs'!X126*100/2204.622)</f>
        <v>#VALUE!</v>
      </c>
      <c r="AM126" s="4">
        <f>'Soybean Oil'!$L126-('Soybean Oil'!AE126*'Feedstock Conversions'!$B$17)-'Rail Costs'!Q126</f>
        <v>-127.78187340364565</v>
      </c>
      <c r="AN126" s="4">
        <f>'Soybean Oil'!$L126-('Soybean Oil'!AF126*'Feedstock Conversions'!$B$17)-'Rail Costs'!R126</f>
        <v>-135.79582822979702</v>
      </c>
      <c r="AO126" s="4">
        <f>'Soybean Oil'!$L126-('Soybean Oil'!AG126*'Feedstock Conversions'!$B$17)-'Rail Costs'!S126</f>
        <v>-144.05522979414599</v>
      </c>
      <c r="AP126" s="4">
        <f>'Soybean Oil'!$L126-('Soybean Oil'!AH126*'Feedstock Conversions'!$B$17)-'Rail Costs'!T126</f>
        <v>-122.54057878681343</v>
      </c>
      <c r="AQ126" s="4">
        <f>'Soybean Oil'!$L126-('Soybean Oil'!AI126*'Feedstock Conversions'!$B$17)-'Rail Costs'!U126</f>
        <v>-124.07623243082512</v>
      </c>
      <c r="AR126" s="4">
        <f>'Soybean Oil'!$L126-('Soybean Oil'!AJ126*'Feedstock Conversions'!$B$17)-'Rail Costs'!V126</f>
        <v>-130.01261055761384</v>
      </c>
      <c r="AS126" s="4" t="e">
        <f>'Soybean Oil'!$L126-('Soybean Oil'!AK126*'Feedstock Conversions'!$B$17)-'Rail Costs'!Y126</f>
        <v>#VALUE!</v>
      </c>
      <c r="AU126" s="4">
        <f>$T126-(AE126*'Feedstock Conversions'!$B$5)-'Rail Costs'!Q126</f>
        <v>-18.138790148090102</v>
      </c>
      <c r="AV126" s="4">
        <f>$T126-(AF126*'Feedstock Conversions'!$B$5)-'Rail Costs'!R126</f>
        <v>-26.152744974241461</v>
      </c>
      <c r="AW126" s="4">
        <f>$T126-(AG126*'Feedstock Conversions'!$B$5)-'Rail Costs'!S126</f>
        <v>-34.41214653859042</v>
      </c>
      <c r="AX126" s="4">
        <f>$T126-(AH126*'Feedstock Conversions'!$B$5)-'Rail Costs'!T126</f>
        <v>-12.89749553125788</v>
      </c>
      <c r="AY126" s="4">
        <f>$T126-(AI126*'Feedstock Conversions'!$B$5)-'Rail Costs'!U126</f>
        <v>-14.43314917526957</v>
      </c>
      <c r="AZ126" s="4">
        <f>$T126-(AJ126*'Feedstock Conversions'!$B$5)-'Rail Costs'!V126</f>
        <v>-20.369527302058298</v>
      </c>
      <c r="BA126" s="4" t="e">
        <f>$T126-(AK126*'Feedstock Conversions'!$B$5)-'Rail Costs'!Y126</f>
        <v>#VALUE!</v>
      </c>
      <c r="BH126">
        <f t="shared" si="10"/>
        <v>21</v>
      </c>
      <c r="BI126">
        <f t="shared" si="11"/>
        <v>2021</v>
      </c>
      <c r="BJ126">
        <f t="shared" si="12"/>
        <v>5</v>
      </c>
      <c r="BM126" s="4">
        <f>'Fuel Values'!G126-(E126)</f>
        <v>-162.47286674132147</v>
      </c>
      <c r="BN126" s="4">
        <f>'Fuel Values'!H126-($AJ126*'Feedstock Conversions'!$B$5)</f>
        <v>-220.6598600223964</v>
      </c>
      <c r="BO126" s="4">
        <f>'Fuel Values'!I126-($AI126*'Feedstock Conversions'!$B$17)</f>
        <v>-171.09993001119813</v>
      </c>
      <c r="BP126" s="4">
        <f>'Fuel Values'!J126-($AH126*'Feedstock Conversions'!$B$17)</f>
        <v>-174.3132866741322</v>
      </c>
      <c r="BQ126" s="4">
        <f>'Fuel Values'!K126-($AF126*'Feedstock Conversions'!$B$17)</f>
        <v>-217.40643337066069</v>
      </c>
      <c r="BR126" s="4">
        <f>'Fuel Values'!L126-($AG126*'Feedstock Conversions'!$B$17)</f>
        <v>-190.839650055991</v>
      </c>
      <c r="BS126" s="4">
        <f t="shared" si="13"/>
        <v>13.200000000000045</v>
      </c>
      <c r="BV126" s="4">
        <f t="shared" si="19"/>
        <v>-183.72355623100302</v>
      </c>
    </row>
    <row r="127" spans="1:74" x14ac:dyDescent="0.2">
      <c r="A127" s="11">
        <v>44344</v>
      </c>
      <c r="B127" s="18">
        <v>97.02</v>
      </c>
      <c r="C127" s="18">
        <f>B127+'Rail Costs'!B127</f>
        <v>101.51771556550952</v>
      </c>
      <c r="E127" s="18">
        <f>C127*'Feedstock Conversions'!B$17</f>
        <v>761.38286674132144</v>
      </c>
      <c r="F127" s="18">
        <f>C127*'Feedstock Conversions'!B$5</f>
        <v>761.38286674132144</v>
      </c>
      <c r="H127" s="18">
        <f>'Fuel Values'!B127-'Soybean Oil'!I127-'Soybean Oil'!J127-'Soybean Oil'!K127</f>
        <v>138.34821647499996</v>
      </c>
      <c r="I127" s="18">
        <f>('LCFS Values'!$E$4-'Soybean Oil'!$AA$4)/1000000*'LCFS Values'!B127*'LCFS Values'!$G$2*100</f>
        <v>91.776783524999999</v>
      </c>
      <c r="J127" s="4">
        <f>'RIN Values'!C127</f>
        <v>289.875</v>
      </c>
      <c r="K127" s="4">
        <f>'Fixed Credits Value'!B127</f>
        <v>100</v>
      </c>
      <c r="L127" s="4">
        <f t="shared" si="14"/>
        <v>620</v>
      </c>
      <c r="M127" s="4">
        <f>L127/'Feedstock Conversions'!B$17</f>
        <v>82.666666666666671</v>
      </c>
      <c r="O127" s="4">
        <f>'Fuel Values'!C127*100</f>
        <v>205.47</v>
      </c>
      <c r="P127" s="18">
        <f>('LCFS Values'!$E$4-'Soybean Oil'!$AB$4)/1000000*'LCFS Values'!B127*'LCFS Values'!$G$2*100</f>
        <v>80.13821826111112</v>
      </c>
      <c r="Q127" s="4">
        <f>'RIN Values'!D127</f>
        <v>328.52499999999998</v>
      </c>
      <c r="R127" s="4">
        <f>'Fixed Credits Value'!B127</f>
        <v>100</v>
      </c>
      <c r="S127" s="4">
        <f>'Fixed Credits Value'!C127</f>
        <v>16</v>
      </c>
      <c r="T127" s="4">
        <f t="shared" si="16"/>
        <v>730.1332182611111</v>
      </c>
      <c r="U127" s="4">
        <f t="shared" si="15"/>
        <v>97.351095768148141</v>
      </c>
      <c r="W127" s="4">
        <f t="shared" si="9"/>
        <v>-141.38286674132144</v>
      </c>
      <c r="X127" s="4">
        <f t="shared" si="17"/>
        <v>-31.24964848021034</v>
      </c>
      <c r="AA127" s="23"/>
      <c r="AB127" s="23"/>
      <c r="AD127" s="11">
        <v>44344</v>
      </c>
      <c r="AE127" s="4">
        <f>B127+'Rail Costs'!K127</f>
        <v>98.144428891377373</v>
      </c>
      <c r="AF127" s="4">
        <f>$B127+'Rail Costs'!L127</f>
        <v>99.26885778275475</v>
      </c>
      <c r="AG127" s="4">
        <f>$B127+'Rail Costs'!M127</f>
        <v>100.39328667413213</v>
      </c>
      <c r="AH127" s="4">
        <f>$B127+'Rail Costs'!N127</f>
        <v>97.469771556550953</v>
      </c>
      <c r="AI127" s="4">
        <f>$B127+'Rail Costs'!O127</f>
        <v>97.694657334826417</v>
      </c>
      <c r="AJ127" s="4">
        <f>$B127+'Rail Costs'!P127</f>
        <v>98.369314669652852</v>
      </c>
      <c r="AK127" s="4" t="e">
        <f>(AVERAGEIFS([1]Spreads!$B$23:$B$1056,[1]Spreads!$Y$23:$Y$1056,BH127,[1]Spreads!$X$23:$X$1056,BI127)*1.03)+('Rail Costs'!X127*100/2204.622)</f>
        <v>#VALUE!</v>
      </c>
      <c r="AM127" s="4">
        <f>'Soybean Oil'!$L127-('Soybean Oil'!AE127*'Feedstock Conversions'!$B$17)-'Rail Costs'!Q127</f>
        <v>-119.89187340364555</v>
      </c>
      <c r="AN127" s="4">
        <f>'Soybean Oil'!$L127-('Soybean Oil'!AF127*'Feedstock Conversions'!$B$17)-'Rail Costs'!R127</f>
        <v>-127.90582822979691</v>
      </c>
      <c r="AO127" s="4">
        <f>'Soybean Oil'!$L127-('Soybean Oil'!AG127*'Feedstock Conversions'!$B$17)-'Rail Costs'!S127</f>
        <v>-136.165229794146</v>
      </c>
      <c r="AP127" s="4">
        <f>'Soybean Oil'!$L127-('Soybean Oil'!AH127*'Feedstock Conversions'!$B$17)-'Rail Costs'!T127</f>
        <v>-114.65057878681333</v>
      </c>
      <c r="AQ127" s="4">
        <f>'Soybean Oil'!$L127-('Soybean Oil'!AI127*'Feedstock Conversions'!$B$17)-'Rail Costs'!U127</f>
        <v>-116.18623243082513</v>
      </c>
      <c r="AR127" s="4">
        <f>'Soybean Oil'!$L127-('Soybean Oil'!AJ127*'Feedstock Conversions'!$B$17)-'Rail Costs'!V127</f>
        <v>-122.12261055761387</v>
      </c>
      <c r="AS127" s="4" t="e">
        <f>'Soybean Oil'!$L127-('Soybean Oil'!AK127*'Feedstock Conversions'!$B$17)-'Rail Costs'!Y127</f>
        <v>#VALUE!</v>
      </c>
      <c r="AU127" s="4">
        <f>$T127-(AE127*'Feedstock Conversions'!$B$5)-'Rail Costs'!Q127</f>
        <v>-9.7586551425344581</v>
      </c>
      <c r="AV127" s="4">
        <f>$T127-(AF127*'Feedstock Conversions'!$B$5)-'Rail Costs'!R127</f>
        <v>-17.772609968685817</v>
      </c>
      <c r="AW127" s="4">
        <f>$T127-(AG127*'Feedstock Conversions'!$B$5)-'Rail Costs'!S127</f>
        <v>-26.03201153303489</v>
      </c>
      <c r="AX127" s="4">
        <f>$T127-(AH127*'Feedstock Conversions'!$B$5)-'Rail Costs'!T127</f>
        <v>-4.5173605257022356</v>
      </c>
      <c r="AY127" s="4">
        <f>$T127-(AI127*'Feedstock Conversions'!$B$5)-'Rail Costs'!U127</f>
        <v>-6.0530141697140394</v>
      </c>
      <c r="AZ127" s="4">
        <f>$T127-(AJ127*'Feedstock Conversions'!$B$5)-'Rail Costs'!V127</f>
        <v>-11.989392296502768</v>
      </c>
      <c r="BA127" s="4" t="e">
        <f>$T127-(AK127*'Feedstock Conversions'!$B$5)-'Rail Costs'!Y127</f>
        <v>#VALUE!</v>
      </c>
      <c r="BH127">
        <f t="shared" si="10"/>
        <v>22</v>
      </c>
      <c r="BI127">
        <f t="shared" si="11"/>
        <v>2021</v>
      </c>
      <c r="BJ127">
        <f t="shared" si="12"/>
        <v>5</v>
      </c>
      <c r="BM127" s="4">
        <f>'Fuel Values'!G127-(E127)</f>
        <v>-156.38286674132144</v>
      </c>
      <c r="BN127" s="4">
        <f>'Fuel Values'!H127-($AJ127*'Feedstock Conversions'!$B$5)</f>
        <v>-190.26986002239641</v>
      </c>
      <c r="BO127" s="4">
        <f>'Fuel Values'!I127-($AI127*'Feedstock Conversions'!$B$17)</f>
        <v>-152.70993001119814</v>
      </c>
      <c r="BP127" s="4">
        <f>'Fuel Values'!J127-($AH127*'Feedstock Conversions'!$B$17)</f>
        <v>-152.02328667413212</v>
      </c>
      <c r="BQ127" s="4">
        <f>'Fuel Values'!K127-($AF127*'Feedstock Conversions'!$B$17)</f>
        <v>-194.51643337066059</v>
      </c>
      <c r="BR127" s="4">
        <f>'Fuel Values'!L127-($AG127*'Feedstock Conversions'!$B$17)</f>
        <v>-167.94965005599101</v>
      </c>
      <c r="BS127" s="4">
        <f t="shared" si="13"/>
        <v>10.640419932810687</v>
      </c>
      <c r="BV127" s="4">
        <f t="shared" si="19"/>
        <v>-165.03355623100302</v>
      </c>
    </row>
    <row r="128" spans="1:74" x14ac:dyDescent="0.2">
      <c r="A128" s="11">
        <v>44351</v>
      </c>
      <c r="B128" s="18">
        <v>100.99</v>
      </c>
      <c r="C128" s="18">
        <f>B128+'Rail Costs'!B128</f>
        <v>105.48771556550952</v>
      </c>
      <c r="E128" s="18">
        <f>C128*'Feedstock Conversions'!B$17</f>
        <v>791.15786674132141</v>
      </c>
      <c r="F128" s="18">
        <f>C128*'Feedstock Conversions'!B$5</f>
        <v>791.15786674132141</v>
      </c>
      <c r="H128" s="18">
        <f>'Fuel Values'!B128-'Soybean Oil'!I128-'Soybean Oil'!J128-'Soybean Oil'!K128</f>
        <v>136.75148292598681</v>
      </c>
      <c r="I128" s="18">
        <f>('LCFS Values'!$E$4-'Soybean Oil'!$AA$4)/1000000*'LCFS Values'!B128*'LCFS Values'!$G$2*100</f>
        <v>92.123517074013151</v>
      </c>
      <c r="J128" s="4">
        <f>'RIN Values'!C128</f>
        <v>293.625</v>
      </c>
      <c r="K128" s="4">
        <f>'Fixed Credits Value'!B128</f>
        <v>100</v>
      </c>
      <c r="L128" s="4">
        <f t="shared" si="14"/>
        <v>622.5</v>
      </c>
      <c r="M128" s="4">
        <f>L128/'Feedstock Conversions'!B$17</f>
        <v>83</v>
      </c>
      <c r="O128" s="4">
        <f>'Fuel Values'!C128*100</f>
        <v>211.01000000000002</v>
      </c>
      <c r="P128" s="18">
        <f>('LCFS Values'!$E$4-'Soybean Oil'!$AB$4)/1000000*'LCFS Values'!B128*'LCFS Values'!$G$2*100</f>
        <v>80.440981201388894</v>
      </c>
      <c r="Q128" s="4">
        <f>'RIN Values'!D128</f>
        <v>332.77499999999998</v>
      </c>
      <c r="R128" s="4">
        <f>'Fixed Credits Value'!B128</f>
        <v>100</v>
      </c>
      <c r="S128" s="4">
        <f>'Fixed Credits Value'!C128</f>
        <v>16</v>
      </c>
      <c r="T128" s="4">
        <f t="shared" si="16"/>
        <v>740.22598120138889</v>
      </c>
      <c r="U128" s="4">
        <f t="shared" si="15"/>
        <v>98.696797493518517</v>
      </c>
      <c r="W128" s="4">
        <f t="shared" si="9"/>
        <v>-168.65786674132141</v>
      </c>
      <c r="X128" s="4">
        <f t="shared" si="17"/>
        <v>-50.931885539932523</v>
      </c>
      <c r="AA128" s="23"/>
      <c r="AB128" s="23"/>
      <c r="AD128" s="11">
        <v>44351</v>
      </c>
      <c r="AE128" s="4">
        <f>B128+'Rail Costs'!K128</f>
        <v>102.11442889137737</v>
      </c>
      <c r="AF128" s="4">
        <f>$B128+'Rail Costs'!L128</f>
        <v>103.23885778275475</v>
      </c>
      <c r="AG128" s="4">
        <f>$B128+'Rail Costs'!M128</f>
        <v>104.36328667413213</v>
      </c>
      <c r="AH128" s="4">
        <f>$B128+'Rail Costs'!N128</f>
        <v>101.43977155655095</v>
      </c>
      <c r="AI128" s="4">
        <f>$B128+'Rail Costs'!O128</f>
        <v>101.66465733482642</v>
      </c>
      <c r="AJ128" s="4">
        <f>$B128+'Rail Costs'!P128</f>
        <v>102.33931466965285</v>
      </c>
      <c r="AK128" s="4" t="e">
        <f>(AVERAGEIFS([1]Spreads!$B$23:$B$1056,[1]Spreads!$Y$23:$Y$1056,BH128,[1]Spreads!$X$23:$X$1056,BI128)*1.03)+('Rail Costs'!X128*100/2204.622)</f>
        <v>#VALUE!</v>
      </c>
      <c r="AM128" s="4">
        <f>'Soybean Oil'!$L128-('Soybean Oil'!AE128*'Feedstock Conversions'!$B$17)-'Rail Costs'!Q128</f>
        <v>-147.16687340364552</v>
      </c>
      <c r="AN128" s="4">
        <f>'Soybean Oil'!$L128-('Soybean Oil'!AF128*'Feedstock Conversions'!$B$17)-'Rail Costs'!R128</f>
        <v>-155.1808282297969</v>
      </c>
      <c r="AO128" s="4">
        <f>'Soybean Oil'!$L128-('Soybean Oil'!AG128*'Feedstock Conversions'!$B$17)-'Rail Costs'!S128</f>
        <v>-163.44022979414598</v>
      </c>
      <c r="AP128" s="4">
        <f>'Soybean Oil'!$L128-('Soybean Oil'!AH128*'Feedstock Conversions'!$B$17)-'Rail Costs'!T128</f>
        <v>-141.9255787868133</v>
      </c>
      <c r="AQ128" s="4">
        <f>'Soybean Oil'!$L128-('Soybean Oil'!AI128*'Feedstock Conversions'!$B$17)-'Rail Costs'!U128</f>
        <v>-143.46123243082511</v>
      </c>
      <c r="AR128" s="4">
        <f>'Soybean Oil'!$L128-('Soybean Oil'!AJ128*'Feedstock Conversions'!$B$17)-'Rail Costs'!V128</f>
        <v>-149.39761055761383</v>
      </c>
      <c r="AS128" s="4" t="e">
        <f>'Soybean Oil'!$L128-('Soybean Oil'!AK128*'Feedstock Conversions'!$B$17)-'Rail Costs'!Y128</f>
        <v>#VALUE!</v>
      </c>
      <c r="AU128" s="4">
        <f>$T128-(AE128*'Feedstock Conversions'!$B$5)-'Rail Costs'!Q128</f>
        <v>-29.440892202256641</v>
      </c>
      <c r="AV128" s="4">
        <f>$T128-(AF128*'Feedstock Conversions'!$B$5)-'Rail Costs'!R128</f>
        <v>-37.454847028408004</v>
      </c>
      <c r="AW128" s="4">
        <f>$T128-(AG128*'Feedstock Conversions'!$B$5)-'Rail Costs'!S128</f>
        <v>-45.714248592757073</v>
      </c>
      <c r="AX128" s="4">
        <f>$T128-(AH128*'Feedstock Conversions'!$B$5)-'Rail Costs'!T128</f>
        <v>-24.199597585424421</v>
      </c>
      <c r="AY128" s="4">
        <f>$T128-(AI128*'Feedstock Conversions'!$B$5)-'Rail Costs'!U128</f>
        <v>-25.735251229436223</v>
      </c>
      <c r="AZ128" s="4">
        <f>$T128-(AJ128*'Feedstock Conversions'!$B$5)-'Rail Costs'!V128</f>
        <v>-31.671629356224951</v>
      </c>
      <c r="BA128" s="4" t="e">
        <f>$T128-(AK128*'Feedstock Conversions'!$B$5)-'Rail Costs'!Y128</f>
        <v>#VALUE!</v>
      </c>
      <c r="BH128">
        <f t="shared" si="10"/>
        <v>23</v>
      </c>
      <c r="BI128">
        <f t="shared" si="11"/>
        <v>2021</v>
      </c>
      <c r="BJ128">
        <f t="shared" si="12"/>
        <v>6</v>
      </c>
      <c r="BM128" s="4">
        <f>'Fuel Values'!G128-(E128)</f>
        <v>-184.65786674132141</v>
      </c>
      <c r="BN128" s="4">
        <f>'Fuel Values'!H128-($AJ128*'Feedstock Conversions'!$B$5)</f>
        <v>-215.04486002239639</v>
      </c>
      <c r="BO128" s="4">
        <f>'Fuel Values'!I128-($AI128*'Feedstock Conversions'!$B$17)</f>
        <v>-178.73493001119812</v>
      </c>
      <c r="BP128" s="4">
        <f>'Fuel Values'!J128-($AH128*'Feedstock Conversions'!$B$17)</f>
        <v>-177.5482866741321</v>
      </c>
      <c r="BQ128" s="4">
        <f>'Fuel Values'!K128-($AF128*'Feedstock Conversions'!$B$17)</f>
        <v>-219.29143337066057</v>
      </c>
      <c r="BR128" s="4">
        <f>'Fuel Values'!L128-($AG128*'Feedstock Conversions'!$B$17)</f>
        <v>-192.72465005599099</v>
      </c>
      <c r="BS128" s="4">
        <f t="shared" si="13"/>
        <v>8.890419932810687</v>
      </c>
      <c r="BV128" s="4">
        <f t="shared" si="19"/>
        <v>-190.95141337386013</v>
      </c>
    </row>
    <row r="129" spans="1:74" x14ac:dyDescent="0.2">
      <c r="A129" s="11">
        <v>44358</v>
      </c>
      <c r="B129" s="18">
        <v>103.08799999999999</v>
      </c>
      <c r="C129" s="18">
        <f>B129+'Rail Costs'!B129</f>
        <v>107.58571556550952</v>
      </c>
      <c r="E129" s="18">
        <f>C129*'Feedstock Conversions'!B$17</f>
        <v>806.89286674132143</v>
      </c>
      <c r="F129" s="18">
        <f>C129*'Feedstock Conversions'!B$5</f>
        <v>806.89286674132143</v>
      </c>
      <c r="H129" s="18">
        <f>'Fuel Values'!B129-'Soybean Oil'!I129-'Soybean Oil'!J129-'Soybean Oil'!K129</f>
        <v>158.48081901184207</v>
      </c>
      <c r="I129" s="18">
        <f>('LCFS Values'!$E$4-'Soybean Oil'!$AA$4)/1000000*'LCFS Values'!B129*'LCFS Values'!$G$2*100</f>
        <v>91.394180988157885</v>
      </c>
      <c r="J129" s="4">
        <f>'RIN Values'!C129</f>
        <v>298.125</v>
      </c>
      <c r="K129" s="4">
        <f>'Fixed Credits Value'!B129</f>
        <v>100</v>
      </c>
      <c r="L129" s="4">
        <f t="shared" si="14"/>
        <v>648</v>
      </c>
      <c r="M129" s="4">
        <f>L129/'Feedstock Conversions'!B$17</f>
        <v>86.4</v>
      </c>
      <c r="O129" s="4">
        <f>'Fuel Values'!C129*100</f>
        <v>213.88</v>
      </c>
      <c r="P129" s="18">
        <f>('LCFS Values'!$E$4-'Soybean Oil'!$AB$4)/1000000*'LCFS Values'!B129*'LCFS Values'!$G$2*100</f>
        <v>79.804135016666663</v>
      </c>
      <c r="Q129" s="4">
        <f>'RIN Values'!D129</f>
        <v>337.875</v>
      </c>
      <c r="R129" s="4">
        <f>'Fixed Credits Value'!B129</f>
        <v>100</v>
      </c>
      <c r="S129" s="4">
        <f>'Fixed Credits Value'!C129</f>
        <v>16</v>
      </c>
      <c r="T129" s="4">
        <f t="shared" si="16"/>
        <v>747.55913501666669</v>
      </c>
      <c r="U129" s="4">
        <f t="shared" si="15"/>
        <v>99.674551335555563</v>
      </c>
      <c r="W129" s="4">
        <f t="shared" si="9"/>
        <v>-158.89286674132143</v>
      </c>
      <c r="X129" s="4">
        <f t="shared" si="17"/>
        <v>-59.33373172465474</v>
      </c>
      <c r="AA129" s="23"/>
      <c r="AB129" s="23"/>
      <c r="AD129" s="11">
        <v>44358</v>
      </c>
      <c r="AE129" s="4">
        <f>B129+'Rail Costs'!K129</f>
        <v>104.21242889137737</v>
      </c>
      <c r="AF129" s="4">
        <f>$B129+'Rail Costs'!L129</f>
        <v>105.33685778275475</v>
      </c>
      <c r="AG129" s="4">
        <f>$B129+'Rail Costs'!M129</f>
        <v>106.46128667413213</v>
      </c>
      <c r="AH129" s="4">
        <f>$B129+'Rail Costs'!N129</f>
        <v>103.53777155655095</v>
      </c>
      <c r="AI129" s="4">
        <f>$B129+'Rail Costs'!O129</f>
        <v>103.76265733482641</v>
      </c>
      <c r="AJ129" s="4">
        <f>$B129+'Rail Costs'!P129</f>
        <v>104.43731466965285</v>
      </c>
      <c r="AK129" s="4" t="e">
        <f>(AVERAGEIFS([1]Spreads!$B$23:$B$1056,[1]Spreads!$Y$23:$Y$1056,BH129,[1]Spreads!$X$23:$X$1056,BI129)*1.03)+('Rail Costs'!X129*100/2204.622)</f>
        <v>#VALUE!</v>
      </c>
      <c r="AM129" s="4">
        <f>'Soybean Oil'!$L129-('Soybean Oil'!AE129*'Feedstock Conversions'!$B$17)-'Rail Costs'!Q129</f>
        <v>-137.40187340364554</v>
      </c>
      <c r="AN129" s="4">
        <f>'Soybean Oil'!$L129-('Soybean Oil'!AF129*'Feedstock Conversions'!$B$17)-'Rail Costs'!R129</f>
        <v>-145.41582822979692</v>
      </c>
      <c r="AO129" s="4">
        <f>'Soybean Oil'!$L129-('Soybean Oil'!AG129*'Feedstock Conversions'!$B$17)-'Rail Costs'!S129</f>
        <v>-153.67522979414588</v>
      </c>
      <c r="AP129" s="4">
        <f>'Soybean Oil'!$L129-('Soybean Oil'!AH129*'Feedstock Conversions'!$B$17)-'Rail Costs'!T129</f>
        <v>-132.16057878681332</v>
      </c>
      <c r="AQ129" s="4">
        <f>'Soybean Oil'!$L129-('Soybean Oil'!AI129*'Feedstock Conversions'!$B$17)-'Rail Costs'!U129</f>
        <v>-133.69623243082512</v>
      </c>
      <c r="AR129" s="4">
        <f>'Soybean Oil'!$L129-('Soybean Oil'!AJ129*'Feedstock Conversions'!$B$17)-'Rail Costs'!V129</f>
        <v>-139.63261055761384</v>
      </c>
      <c r="AS129" s="4" t="e">
        <f>'Soybean Oil'!$L129-('Soybean Oil'!AK129*'Feedstock Conversions'!$B$17)-'Rail Costs'!Y129</f>
        <v>#VALUE!</v>
      </c>
      <c r="AU129" s="4">
        <f>$T129-(AE129*'Feedstock Conversions'!$B$5)-'Rail Costs'!Q129</f>
        <v>-37.842738386978859</v>
      </c>
      <c r="AV129" s="4">
        <f>$T129-(AF129*'Feedstock Conversions'!$B$5)-'Rail Costs'!R129</f>
        <v>-45.856693213130221</v>
      </c>
      <c r="AW129" s="4">
        <f>$T129-(AG129*'Feedstock Conversions'!$B$5)-'Rail Costs'!S129</f>
        <v>-54.116094777479177</v>
      </c>
      <c r="AX129" s="4">
        <f>$T129-(AH129*'Feedstock Conversions'!$B$5)-'Rail Costs'!T129</f>
        <v>-32.601443770146638</v>
      </c>
      <c r="AY129" s="4">
        <f>$T129-(AI129*'Feedstock Conversions'!$B$5)-'Rail Costs'!U129</f>
        <v>-34.13709741415844</v>
      </c>
      <c r="AZ129" s="4">
        <f>$T129-(AJ129*'Feedstock Conversions'!$B$5)-'Rail Costs'!V129</f>
        <v>-40.073475540947172</v>
      </c>
      <c r="BA129" s="4" t="e">
        <f>$T129-(AK129*'Feedstock Conversions'!$B$5)-'Rail Costs'!Y129</f>
        <v>#VALUE!</v>
      </c>
      <c r="BH129">
        <f t="shared" si="10"/>
        <v>24</v>
      </c>
      <c r="BI129">
        <f t="shared" si="11"/>
        <v>2021</v>
      </c>
      <c r="BJ129">
        <f t="shared" si="12"/>
        <v>6</v>
      </c>
      <c r="BM129" s="4">
        <f>'Fuel Values'!G129-(E129)</f>
        <v>-189.2928667413214</v>
      </c>
      <c r="BN129" s="4">
        <f>'Fuel Values'!H129-($AJ129*'Feedstock Conversions'!$B$5)</f>
        <v>-206.77986002239641</v>
      </c>
      <c r="BO129" s="4">
        <f>'Fuel Values'!I129-($AI129*'Feedstock Conversions'!$B$17)</f>
        <v>-172.71993001119813</v>
      </c>
      <c r="BP129" s="4">
        <f>'Fuel Values'!J129-($AH129*'Feedstock Conversions'!$B$17)</f>
        <v>-176.03328667413211</v>
      </c>
      <c r="BQ129" s="4">
        <f>'Fuel Values'!K129-($AF129*'Feedstock Conversions'!$B$17)</f>
        <v>-211.02643337066058</v>
      </c>
      <c r="BR129" s="4">
        <f>'Fuel Values'!L129-($AG129*'Feedstock Conversions'!$B$17)</f>
        <v>-184.45965005599089</v>
      </c>
      <c r="BS129" s="4">
        <f t="shared" si="13"/>
        <v>13.827063269876703</v>
      </c>
      <c r="BV129" s="4">
        <f t="shared" si="19"/>
        <v>-185.60069908814583</v>
      </c>
    </row>
    <row r="130" spans="1:74" x14ac:dyDescent="0.2">
      <c r="A130" s="11">
        <v>44365</v>
      </c>
      <c r="B130" s="18">
        <v>94.858000000000004</v>
      </c>
      <c r="C130" s="18">
        <f>B130+'Rail Costs'!B130</f>
        <v>99.355715565509527</v>
      </c>
      <c r="E130" s="18">
        <f>C130*'Feedstock Conversions'!B$17</f>
        <v>745.1678667413214</v>
      </c>
      <c r="F130" s="18">
        <f>C130*'Feedstock Conversions'!B$5</f>
        <v>745.1678667413214</v>
      </c>
      <c r="H130" s="18">
        <f>'Fuel Values'!B130-'Soybean Oil'!I130-'Soybean Oil'!J130-'Soybean Oil'!K130</f>
        <v>238.57318991513159</v>
      </c>
      <c r="I130" s="18">
        <f>('LCFS Values'!$E$4-'Soybean Oil'!$AA$4)/1000000*'LCFS Values'!B130*'LCFS Values'!$G$2*100</f>
        <v>90.12681008486841</v>
      </c>
      <c r="J130" s="4">
        <f>'RIN Values'!C130</f>
        <v>231.29999999999998</v>
      </c>
      <c r="K130" s="4">
        <f>'Fixed Credits Value'!B130</f>
        <v>100</v>
      </c>
      <c r="L130" s="4">
        <f t="shared" si="14"/>
        <v>660</v>
      </c>
      <c r="M130" s="4">
        <f>L130/'Feedstock Conversions'!B$17</f>
        <v>88</v>
      </c>
      <c r="O130" s="4">
        <f>'Fuel Values'!C130*100</f>
        <v>210.75</v>
      </c>
      <c r="P130" s="18">
        <f>('LCFS Values'!$E$4-'Soybean Oil'!$AB$4)/1000000*'LCFS Values'!B130*'LCFS Values'!$G$2*100</f>
        <v>78.697484269444445</v>
      </c>
      <c r="Q130" s="4">
        <f>'RIN Values'!D130</f>
        <v>262.14</v>
      </c>
      <c r="R130" s="4">
        <f>'Fixed Credits Value'!B130</f>
        <v>100</v>
      </c>
      <c r="S130" s="4">
        <f>'Fixed Credits Value'!C130</f>
        <v>16</v>
      </c>
      <c r="T130" s="4">
        <f t="shared" si="16"/>
        <v>667.58748426944442</v>
      </c>
      <c r="U130" s="4">
        <f t="shared" si="15"/>
        <v>89.011664569259253</v>
      </c>
      <c r="W130" s="4">
        <f t="shared" ref="W130:W193" si="20">L130-E130</f>
        <v>-85.167866741321404</v>
      </c>
      <c r="X130" s="4">
        <f t="shared" si="17"/>
        <v>-77.580382471876987</v>
      </c>
      <c r="AA130" s="23"/>
      <c r="AB130" s="23"/>
      <c r="AD130" s="11">
        <v>44365</v>
      </c>
      <c r="AE130" s="4">
        <f>B130+'Rail Costs'!K130</f>
        <v>95.982428891377381</v>
      </c>
      <c r="AF130" s="4">
        <f>$B130+'Rail Costs'!L130</f>
        <v>97.106857782754759</v>
      </c>
      <c r="AG130" s="4">
        <f>$B130+'Rail Costs'!M130</f>
        <v>98.231286674132136</v>
      </c>
      <c r="AH130" s="4">
        <f>$B130+'Rail Costs'!N130</f>
        <v>95.307771556550961</v>
      </c>
      <c r="AI130" s="4">
        <f>$B130+'Rail Costs'!O130</f>
        <v>95.532657334826425</v>
      </c>
      <c r="AJ130" s="4">
        <f>$B130+'Rail Costs'!P130</f>
        <v>96.20731466965286</v>
      </c>
      <c r="AK130" s="4" t="e">
        <f>(AVERAGEIFS([1]Spreads!$B$23:$B$1056,[1]Spreads!$Y$23:$Y$1056,BH130,[1]Spreads!$X$23:$X$1056,BI130)*1.03)+('Rail Costs'!X130*100/2204.622)</f>
        <v>#VALUE!</v>
      </c>
      <c r="AM130" s="4">
        <f>'Soybean Oil'!$L130-('Soybean Oil'!AE130*'Feedstock Conversions'!$B$17)-'Rail Costs'!Q130</f>
        <v>-63.676873403645637</v>
      </c>
      <c r="AN130" s="4">
        <f>'Soybean Oil'!$L130-('Soybean Oil'!AF130*'Feedstock Conversions'!$B$17)-'Rail Costs'!R130</f>
        <v>-71.690828229796992</v>
      </c>
      <c r="AO130" s="4">
        <f>'Soybean Oil'!$L130-('Soybean Oil'!AG130*'Feedstock Conversions'!$B$17)-'Rail Costs'!S130</f>
        <v>-79.950229794145955</v>
      </c>
      <c r="AP130" s="4">
        <f>'Soybean Oil'!$L130-('Soybean Oil'!AH130*'Feedstock Conversions'!$B$17)-'Rail Costs'!T130</f>
        <v>-58.435578786813416</v>
      </c>
      <c r="AQ130" s="4">
        <f>'Soybean Oil'!$L130-('Soybean Oil'!AI130*'Feedstock Conversions'!$B$17)-'Rail Costs'!U130</f>
        <v>-59.971232430825218</v>
      </c>
      <c r="AR130" s="4">
        <f>'Soybean Oil'!$L130-('Soybean Oil'!AJ130*'Feedstock Conversions'!$B$17)-'Rail Costs'!V130</f>
        <v>-65.90761055761395</v>
      </c>
      <c r="AS130" s="4" t="e">
        <f>'Soybean Oil'!$L130-('Soybean Oil'!AK130*'Feedstock Conversions'!$B$17)-'Rail Costs'!Y130</f>
        <v>#VALUE!</v>
      </c>
      <c r="AU130" s="4">
        <f>$T130-(AE130*'Feedstock Conversions'!$B$5)-'Rail Costs'!Q130</f>
        <v>-56.08938913420122</v>
      </c>
      <c r="AV130" s="4">
        <f>$T130-(AF130*'Feedstock Conversions'!$B$5)-'Rail Costs'!R130</f>
        <v>-64.103343960352575</v>
      </c>
      <c r="AW130" s="4">
        <f>$T130-(AG130*'Feedstock Conversions'!$B$5)-'Rail Costs'!S130</f>
        <v>-72.362745524701538</v>
      </c>
      <c r="AX130" s="4">
        <f>$T130-(AH130*'Feedstock Conversions'!$B$5)-'Rail Costs'!T130</f>
        <v>-50.848094517368999</v>
      </c>
      <c r="AY130" s="4">
        <f>$T130-(AI130*'Feedstock Conversions'!$B$5)-'Rail Costs'!U130</f>
        <v>-52.383748161380801</v>
      </c>
      <c r="AZ130" s="4">
        <f>$T130-(AJ130*'Feedstock Conversions'!$B$5)-'Rail Costs'!V130</f>
        <v>-58.320126288169533</v>
      </c>
      <c r="BA130" s="4" t="e">
        <f>$T130-(AK130*'Feedstock Conversions'!$B$5)-'Rail Costs'!Y130</f>
        <v>#VALUE!</v>
      </c>
      <c r="BH130">
        <f t="shared" ref="BH130:BH193" si="21">WEEKNUM(A130)</f>
        <v>25</v>
      </c>
      <c r="BI130">
        <f t="shared" ref="BI130:BI193" si="22">YEAR(A130)</f>
        <v>2021</v>
      </c>
      <c r="BJ130">
        <f t="shared" si="12"/>
        <v>6</v>
      </c>
      <c r="BM130" s="4">
        <f>'Fuel Values'!G130-(E130)</f>
        <v>-123.1678667413214</v>
      </c>
      <c r="BN130" s="4">
        <f>'Fuel Values'!H130-($AJ130*'Feedstock Conversions'!$B$5)</f>
        <v>-139.0548600223965</v>
      </c>
      <c r="BO130" s="4">
        <f>'Fuel Values'!I130-($AI130*'Feedstock Conversions'!$B$17)</f>
        <v>-103.99493001119822</v>
      </c>
      <c r="BP130" s="4">
        <f>'Fuel Values'!J130-($AH130*'Feedstock Conversions'!$B$17)</f>
        <v>-111.30828667413221</v>
      </c>
      <c r="BQ130" s="4">
        <f>'Fuel Values'!K130-($AF130*'Feedstock Conversions'!$B$17)</f>
        <v>-143.30143337066067</v>
      </c>
      <c r="BR130" s="4">
        <f>'Fuel Values'!L130-($AG130*'Feedstock Conversions'!$B$17)</f>
        <v>-116.73465005599098</v>
      </c>
      <c r="BS130" s="4">
        <f t="shared" si="13"/>
        <v>18.827063269876817</v>
      </c>
      <c r="BV130" s="4">
        <f t="shared" si="19"/>
        <v>-117.53284194528877</v>
      </c>
    </row>
    <row r="131" spans="1:74" x14ac:dyDescent="0.2">
      <c r="A131" s="11">
        <v>44372</v>
      </c>
      <c r="B131" s="18">
        <v>92.108000000000004</v>
      </c>
      <c r="C131" s="18">
        <f>B131+'Rail Costs'!B131</f>
        <v>96.605715565509527</v>
      </c>
      <c r="E131" s="18">
        <f>C131*'Feedstock Conversions'!B$17</f>
        <v>724.5428667413214</v>
      </c>
      <c r="F131" s="18">
        <f>C131*'Feedstock Conversions'!B$5</f>
        <v>724.5428667413214</v>
      </c>
      <c r="H131" s="18">
        <f>'Fuel Values'!B131-'Soybean Oil'!I131-'Soybean Oil'!J131-'Soybean Oil'!K131</f>
        <v>201.21448233026319</v>
      </c>
      <c r="I131" s="18">
        <f>('LCFS Values'!$E$4-'Soybean Oil'!$AA$4)/1000000*'LCFS Values'!B131*'LCFS Values'!$G$2*100</f>
        <v>89.385517669736842</v>
      </c>
      <c r="J131" s="4">
        <f>'RIN Values'!C131</f>
        <v>251.39999999999998</v>
      </c>
      <c r="K131" s="4">
        <f>'Fixed Credits Value'!B131</f>
        <v>100</v>
      </c>
      <c r="L131" s="4">
        <f t="shared" si="14"/>
        <v>642</v>
      </c>
      <c r="M131" s="4">
        <f>L131/'Feedstock Conversions'!B$17</f>
        <v>85.6</v>
      </c>
      <c r="O131" s="4">
        <f>'Fuel Values'!C131*100</f>
        <v>215.98000000000002</v>
      </c>
      <c r="P131" s="18">
        <f>('LCFS Values'!$E$4-'Soybean Oil'!$AB$4)/1000000*'LCFS Values'!B131*'LCFS Values'!$G$2*100</f>
        <v>78.050197983333348</v>
      </c>
      <c r="Q131" s="4">
        <f>'RIN Values'!D131</f>
        <v>284.91999999999996</v>
      </c>
      <c r="R131" s="4">
        <f>'Fixed Credits Value'!B131</f>
        <v>100</v>
      </c>
      <c r="S131" s="4">
        <f>'Fixed Credits Value'!C131</f>
        <v>16</v>
      </c>
      <c r="T131" s="4">
        <f t="shared" si="16"/>
        <v>694.95019798333328</v>
      </c>
      <c r="U131" s="4">
        <f t="shared" si="15"/>
        <v>92.66002639777777</v>
      </c>
      <c r="W131" s="4">
        <f t="shared" si="20"/>
        <v>-82.542866741321404</v>
      </c>
      <c r="X131" s="4">
        <f t="shared" si="17"/>
        <v>-29.592668757988122</v>
      </c>
      <c r="AA131" s="23"/>
      <c r="AB131" s="23"/>
      <c r="AD131" s="11">
        <v>44372</v>
      </c>
      <c r="AE131" s="4">
        <f>B131+'Rail Costs'!K131</f>
        <v>93.232428891377381</v>
      </c>
      <c r="AF131" s="4">
        <f>$B131+'Rail Costs'!L131</f>
        <v>94.356857782754759</v>
      </c>
      <c r="AG131" s="4">
        <f>$B131+'Rail Costs'!M131</f>
        <v>95.481286674132136</v>
      </c>
      <c r="AH131" s="4">
        <f>$B131+'Rail Costs'!N131</f>
        <v>92.557771556550961</v>
      </c>
      <c r="AI131" s="4">
        <f>$B131+'Rail Costs'!O131</f>
        <v>92.782657334826425</v>
      </c>
      <c r="AJ131" s="4">
        <f>$B131+'Rail Costs'!P131</f>
        <v>93.45731466965286</v>
      </c>
      <c r="AK131" s="4" t="e">
        <f>(AVERAGEIFS([1]Spreads!$B$23:$B$1056,[1]Spreads!$Y$23:$Y$1056,BH131,[1]Spreads!$X$23:$X$1056,BI131)*1.03)+('Rail Costs'!X131*100/2204.622)</f>
        <v>#VALUE!</v>
      </c>
      <c r="AM131" s="4">
        <f>'Soybean Oil'!$L131-('Soybean Oil'!AE131*'Feedstock Conversions'!$B$17)-'Rail Costs'!Q131</f>
        <v>-61.051873403645637</v>
      </c>
      <c r="AN131" s="4">
        <f>'Soybean Oil'!$L131-('Soybean Oil'!AF131*'Feedstock Conversions'!$B$17)-'Rail Costs'!R131</f>
        <v>-69.065828229796992</v>
      </c>
      <c r="AO131" s="4">
        <f>'Soybean Oil'!$L131-('Soybean Oil'!AG131*'Feedstock Conversions'!$B$17)-'Rail Costs'!S131</f>
        <v>-77.325229794145955</v>
      </c>
      <c r="AP131" s="4">
        <f>'Soybean Oil'!$L131-('Soybean Oil'!AH131*'Feedstock Conversions'!$B$17)-'Rail Costs'!T131</f>
        <v>-55.810578786813416</v>
      </c>
      <c r="AQ131" s="4">
        <f>'Soybean Oil'!$L131-('Soybean Oil'!AI131*'Feedstock Conversions'!$B$17)-'Rail Costs'!U131</f>
        <v>-57.346232430825218</v>
      </c>
      <c r="AR131" s="4">
        <f>'Soybean Oil'!$L131-('Soybean Oil'!AJ131*'Feedstock Conversions'!$B$17)-'Rail Costs'!V131</f>
        <v>-63.28261055761395</v>
      </c>
      <c r="AS131" s="4" t="e">
        <f>'Soybean Oil'!$L131-('Soybean Oil'!AK131*'Feedstock Conversions'!$B$17)-'Rail Costs'!Y131</f>
        <v>#VALUE!</v>
      </c>
      <c r="AU131" s="4">
        <f>$T131-(AE131*'Feedstock Conversions'!$B$5)-'Rail Costs'!Q131</f>
        <v>-8.101675420312354</v>
      </c>
      <c r="AV131" s="4">
        <f>$T131-(AF131*'Feedstock Conversions'!$B$5)-'Rail Costs'!R131</f>
        <v>-16.115630246463713</v>
      </c>
      <c r="AW131" s="4">
        <f>$T131-(AG131*'Feedstock Conversions'!$B$5)-'Rail Costs'!S131</f>
        <v>-24.375031810812672</v>
      </c>
      <c r="AX131" s="4">
        <f>$T131-(AH131*'Feedstock Conversions'!$B$5)-'Rail Costs'!T131</f>
        <v>-2.8603808034801315</v>
      </c>
      <c r="AY131" s="4">
        <f>$T131-(AI131*'Feedstock Conversions'!$B$5)-'Rail Costs'!U131</f>
        <v>-4.3960344474919353</v>
      </c>
      <c r="AZ131" s="4">
        <f>$T131-(AJ131*'Feedstock Conversions'!$B$5)-'Rail Costs'!V131</f>
        <v>-10.332412574280664</v>
      </c>
      <c r="BA131" s="4" t="e">
        <f>$T131-(AK131*'Feedstock Conversions'!$B$5)-'Rail Costs'!Y131</f>
        <v>#VALUE!</v>
      </c>
      <c r="BH131">
        <f t="shared" si="21"/>
        <v>26</v>
      </c>
      <c r="BI131">
        <f t="shared" si="22"/>
        <v>2021</v>
      </c>
      <c r="BJ131">
        <f t="shared" ref="BJ131:BJ194" si="23">MONTH(A131)</f>
        <v>6</v>
      </c>
      <c r="BM131" s="4">
        <f>'Fuel Values'!G131-(E131)</f>
        <v>-136.74286674132145</v>
      </c>
      <c r="BN131" s="4">
        <f>'Fuel Values'!H131-($AJ131*'Feedstock Conversions'!$B$5)</f>
        <v>-140.9298600223965</v>
      </c>
      <c r="BO131" s="4">
        <f>'Fuel Values'!I131-($AI131*'Feedstock Conversions'!$B$17)</f>
        <v>-117.86993001119822</v>
      </c>
      <c r="BP131" s="4">
        <f>'Fuel Values'!J131-($AH131*'Feedstock Conversions'!$B$17)</f>
        <v>-122.78328667413223</v>
      </c>
      <c r="BQ131" s="4">
        <f>'Fuel Values'!K131-($AF131*'Feedstock Conversions'!$B$17)</f>
        <v>-149.67643337066067</v>
      </c>
      <c r="BR131" s="4">
        <f>'Fuel Values'!L131-($AG131*'Feedstock Conversions'!$B$17)</f>
        <v>-123.10965005599098</v>
      </c>
      <c r="BS131" s="4">
        <f t="shared" ref="BS131:BS194" si="24">W131-MAX(BM131:BR131)</f>
        <v>35.327063269876817</v>
      </c>
      <c r="BV131" s="4">
        <f t="shared" si="19"/>
        <v>-124.80784194528879</v>
      </c>
    </row>
    <row r="132" spans="1:74" x14ac:dyDescent="0.2">
      <c r="A132" s="11">
        <v>44379</v>
      </c>
      <c r="B132" s="18">
        <v>97.548000000000002</v>
      </c>
      <c r="C132" s="18">
        <f>B132+'Rail Costs'!B132</f>
        <v>102.20266965285555</v>
      </c>
      <c r="E132" s="18">
        <f>C132*'Feedstock Conversions'!B$17</f>
        <v>766.52002239641661</v>
      </c>
      <c r="F132" s="18">
        <f>C132*'Feedstock Conversions'!B$5</f>
        <v>766.52002239641661</v>
      </c>
      <c r="H132" s="18">
        <f>'Fuel Values'!B132-'Soybean Oil'!I132-'Soybean Oil'!J132-'Soybean Oil'!K132</f>
        <v>192.21119374605269</v>
      </c>
      <c r="I132" s="18">
        <f>('LCFS Values'!$E$4-'Soybean Oil'!$AA$4)/1000000*'LCFS Values'!B132*'LCFS Values'!$G$2*100</f>
        <v>87.663806253947357</v>
      </c>
      <c r="J132" s="4">
        <f>'RIN Values'!C132</f>
        <v>250.125</v>
      </c>
      <c r="K132" s="4">
        <f>'Fixed Credits Value'!B132</f>
        <v>100</v>
      </c>
      <c r="L132" s="4">
        <f t="shared" ref="L132:L195" si="25">H132+I132+J132+K132</f>
        <v>630</v>
      </c>
      <c r="M132" s="4">
        <f>L132/'Feedstock Conversions'!B$17</f>
        <v>84</v>
      </c>
      <c r="O132" s="4">
        <f>'Fuel Values'!C132*100</f>
        <v>213.28</v>
      </c>
      <c r="P132" s="18">
        <f>('LCFS Values'!$E$4-'Soybean Oil'!$AB$4)/1000000*'LCFS Values'!B132*'LCFS Values'!$G$2*100</f>
        <v>76.546823383333333</v>
      </c>
      <c r="Q132" s="4">
        <f>'RIN Values'!D132</f>
        <v>283.47499999999997</v>
      </c>
      <c r="R132" s="4">
        <f>'Fixed Credits Value'!B132</f>
        <v>100</v>
      </c>
      <c r="S132" s="4">
        <f>'Fixed Credits Value'!C132</f>
        <v>16</v>
      </c>
      <c r="T132" s="4">
        <f t="shared" si="16"/>
        <v>689.30182338333339</v>
      </c>
      <c r="U132" s="4">
        <f t="shared" si="15"/>
        <v>91.906909784444451</v>
      </c>
      <c r="W132" s="4">
        <f t="shared" si="20"/>
        <v>-136.52002239641661</v>
      </c>
      <c r="X132" s="4">
        <f t="shared" si="17"/>
        <v>-77.218199013083222</v>
      </c>
      <c r="AA132" s="23"/>
      <c r="AB132" s="23"/>
      <c r="AD132" s="11">
        <v>44379</v>
      </c>
      <c r="AE132" s="4">
        <f>B132+'Rail Costs'!K132</f>
        <v>98.711667413213888</v>
      </c>
      <c r="AF132" s="4">
        <f>$B132+'Rail Costs'!L132</f>
        <v>99.875334826427775</v>
      </c>
      <c r="AG132" s="4">
        <f>$B132+'Rail Costs'!M132</f>
        <v>101.03900223964166</v>
      </c>
      <c r="AH132" s="4">
        <f>$B132+'Rail Costs'!N132</f>
        <v>98.013466965285559</v>
      </c>
      <c r="AI132" s="4">
        <f>$B132+'Rail Costs'!O132</f>
        <v>98.246200447928331</v>
      </c>
      <c r="AJ132" s="4">
        <f>$B132+'Rail Costs'!P132</f>
        <v>98.94440089585666</v>
      </c>
      <c r="AK132" s="4" t="e">
        <f>(AVERAGEIFS([1]Spreads!$B$23:$B$1056,[1]Spreads!$Y$23:$Y$1056,BH132,[1]Spreads!$X$23:$X$1056,BI132)*1.03)+('Rail Costs'!X132*100/2204.622)</f>
        <v>#VALUE!</v>
      </c>
      <c r="AM132" s="4">
        <f>'Soybean Oil'!$L132-('Soybean Oil'!AE132*'Feedstock Conversions'!$B$17)-'Rail Costs'!Q132</f>
        <v>-114.27907073070848</v>
      </c>
      <c r="AN132" s="4">
        <f>'Soybean Oil'!$L132-('Soybean Oil'!AF132*'Feedstock Conversions'!$B$17)-'Rail Costs'!R132</f>
        <v>-122.57268374054247</v>
      </c>
      <c r="AO132" s="4">
        <f>'Soybean Oil'!$L132-('Soybean Oil'!AG132*'Feedstock Conversions'!$B$17)-'Rail Costs'!S132</f>
        <v>-131.12030869644997</v>
      </c>
      <c r="AP132" s="4">
        <f>'Soybean Oil'!$L132-('Soybean Oil'!AH132*'Feedstock Conversions'!$B$17)-'Rail Costs'!T132</f>
        <v>-108.85487379355064</v>
      </c>
      <c r="AQ132" s="4">
        <f>'Soybean Oil'!$L132-('Soybean Oil'!AI132*'Feedstock Conversions'!$B$17)-'Rail Costs'!U132</f>
        <v>-110.44411622339494</v>
      </c>
      <c r="AR132" s="4">
        <f>'Soybean Oil'!$L132-('Soybean Oil'!AJ132*'Feedstock Conversions'!$B$17)-'Rail Costs'!V132</f>
        <v>-116.58765258361562</v>
      </c>
      <c r="AS132" s="4" t="e">
        <f>'Soybean Oil'!$L132-('Soybean Oil'!AK132*'Feedstock Conversions'!$B$17)-'Rail Costs'!Y132</f>
        <v>#VALUE!</v>
      </c>
      <c r="AU132" s="4">
        <f>$T132-(AE132*'Feedstock Conversions'!$B$5)-'Rail Costs'!Q132</f>
        <v>-54.977247347375098</v>
      </c>
      <c r="AV132" s="4">
        <f>$T132-(AF132*'Feedstock Conversions'!$B$5)-'Rail Costs'!R132</f>
        <v>-63.270860357209081</v>
      </c>
      <c r="AW132" s="4">
        <f>$T132-(AG132*'Feedstock Conversions'!$B$5)-'Rail Costs'!S132</f>
        <v>-71.818485313116582</v>
      </c>
      <c r="AX132" s="4">
        <f>$T132-(AH132*'Feedstock Conversions'!$B$5)-'Rail Costs'!T132</f>
        <v>-49.553050410217253</v>
      </c>
      <c r="AY132" s="4">
        <f>$T132-(AI132*'Feedstock Conversions'!$B$5)-'Rail Costs'!U132</f>
        <v>-51.142292840061558</v>
      </c>
      <c r="AZ132" s="4">
        <f>$T132-(AJ132*'Feedstock Conversions'!$B$5)-'Rail Costs'!V132</f>
        <v>-57.285829200282237</v>
      </c>
      <c r="BA132" s="4" t="e">
        <f>$T132-(AK132*'Feedstock Conversions'!$B$5)-'Rail Costs'!Y132</f>
        <v>#VALUE!</v>
      </c>
      <c r="BH132">
        <f t="shared" si="21"/>
        <v>27</v>
      </c>
      <c r="BI132">
        <f t="shared" si="22"/>
        <v>2021</v>
      </c>
      <c r="BJ132">
        <f t="shared" si="23"/>
        <v>7</v>
      </c>
      <c r="BM132" s="4">
        <f>'Fuel Values'!G132-(E132)</f>
        <v>-201.12002239641663</v>
      </c>
      <c r="BN132" s="4">
        <f>'Fuel Values'!H132-($AJ132*'Feedstock Conversions'!$B$5)</f>
        <v>-199.08300671892493</v>
      </c>
      <c r="BO132" s="4">
        <f>'Fuel Values'!I132-($AI132*'Feedstock Conversions'!$B$17)</f>
        <v>-182.84650335946253</v>
      </c>
      <c r="BP132" s="4">
        <f>'Fuel Values'!J132-($AH132*'Feedstock Conversions'!$B$17)</f>
        <v>-185.10100223964173</v>
      </c>
      <c r="BQ132" s="4">
        <f>'Fuel Values'!K132-($AF132*'Feedstock Conversions'!$B$17)</f>
        <v>-209.06501119820837</v>
      </c>
      <c r="BR132" s="4">
        <f>'Fuel Values'!L132-($AG132*'Feedstock Conversions'!$B$17)</f>
        <v>-182.79251679731249</v>
      </c>
      <c r="BS132" s="4">
        <f t="shared" si="24"/>
        <v>46.27249440089588</v>
      </c>
      <c r="BV132" s="4">
        <f t="shared" si="19"/>
        <v>-185.21829787234046</v>
      </c>
    </row>
    <row r="133" spans="1:74" x14ac:dyDescent="0.2">
      <c r="A133" s="11">
        <v>44386</v>
      </c>
      <c r="B133" s="18">
        <v>93.072500000000005</v>
      </c>
      <c r="C133" s="18">
        <f>B133+'Rail Costs'!B133</f>
        <v>97.727169652855551</v>
      </c>
      <c r="E133" s="18">
        <f>C133*'Feedstock Conversions'!B$17</f>
        <v>732.95377239641664</v>
      </c>
      <c r="F133" s="18">
        <f>C133*'Feedstock Conversions'!B$5</f>
        <v>732.95377239641664</v>
      </c>
      <c r="H133" s="18">
        <f>'Fuel Values'!B133-'Soybean Oil'!I133-'Soybean Oil'!J133-'Soybean Oil'!K133</f>
        <v>205.93480579605261</v>
      </c>
      <c r="I133" s="18">
        <f>('LCFS Values'!$E$4-'Soybean Oil'!$AA$4)/1000000*'LCFS Values'!B133*'LCFS Values'!$G$2*100</f>
        <v>85.846444203947371</v>
      </c>
      <c r="J133" s="4">
        <f>'RIN Values'!C133</f>
        <v>238.21875</v>
      </c>
      <c r="K133" s="4">
        <f>'Fixed Credits Value'!B133</f>
        <v>100</v>
      </c>
      <c r="L133" s="4">
        <f t="shared" si="25"/>
        <v>630</v>
      </c>
      <c r="M133" s="4">
        <f>L133/'Feedstock Conversions'!B$17</f>
        <v>84</v>
      </c>
      <c r="O133" s="4">
        <f>'Fuel Values'!C133*100</f>
        <v>212.74</v>
      </c>
      <c r="P133" s="18">
        <f>('LCFS Values'!$E$4-'Soybean Oil'!$AB$4)/1000000*'LCFS Values'!B133*'LCFS Values'!$G$2*100</f>
        <v>74.959927972222232</v>
      </c>
      <c r="Q133" s="4">
        <f>'RIN Values'!D133</f>
        <v>269.98124999999999</v>
      </c>
      <c r="R133" s="4">
        <f>'Fixed Credits Value'!B133</f>
        <v>100</v>
      </c>
      <c r="S133" s="4">
        <f>'Fixed Credits Value'!C133</f>
        <v>16</v>
      </c>
      <c r="T133" s="4">
        <f t="shared" si="16"/>
        <v>673.68117797222226</v>
      </c>
      <c r="U133" s="4">
        <f t="shared" si="15"/>
        <v>89.824157062962968</v>
      </c>
      <c r="W133" s="4">
        <f t="shared" si="20"/>
        <v>-102.95377239641664</v>
      </c>
      <c r="X133" s="4">
        <f t="shared" si="17"/>
        <v>-59.272594424194381</v>
      </c>
      <c r="AA133" s="23"/>
      <c r="AB133" s="23"/>
      <c r="AD133" s="11">
        <v>44386</v>
      </c>
      <c r="AE133" s="4">
        <f>B133+'Rail Costs'!K133</f>
        <v>94.236167413213892</v>
      </c>
      <c r="AF133" s="4">
        <f>$B133+'Rail Costs'!L133</f>
        <v>95.399834826427778</v>
      </c>
      <c r="AG133" s="4">
        <f>$B133+'Rail Costs'!M133</f>
        <v>96.563502239641664</v>
      </c>
      <c r="AH133" s="4">
        <f>$B133+'Rail Costs'!N133</f>
        <v>93.537966965285563</v>
      </c>
      <c r="AI133" s="4">
        <f>$B133+'Rail Costs'!O133</f>
        <v>93.770700447928334</v>
      </c>
      <c r="AJ133" s="4">
        <f>$B133+'Rail Costs'!P133</f>
        <v>94.468900895856663</v>
      </c>
      <c r="AK133" s="4" t="e">
        <f>(AVERAGEIFS([1]Spreads!$B$23:$B$1056,[1]Spreads!$Y$23:$Y$1056,BH133,[1]Spreads!$X$23:$X$1056,BI133)*1.03)+('Rail Costs'!X133*100/2204.622)</f>
        <v>#VALUE!</v>
      </c>
      <c r="AM133" s="4">
        <f>'Soybean Oil'!$L133-('Soybean Oil'!AE133*'Feedstock Conversions'!$B$17)-'Rail Costs'!Q133</f>
        <v>-80.712820730708515</v>
      </c>
      <c r="AN133" s="4">
        <f>'Soybean Oil'!$L133-('Soybean Oil'!AF133*'Feedstock Conversions'!$B$17)-'Rail Costs'!R133</f>
        <v>-89.006433740542391</v>
      </c>
      <c r="AO133" s="4">
        <f>'Soybean Oil'!$L133-('Soybean Oil'!AG133*'Feedstock Conversions'!$B$17)-'Rail Costs'!S133</f>
        <v>-97.554058696449999</v>
      </c>
      <c r="AP133" s="4">
        <f>'Soybean Oil'!$L133-('Soybean Oil'!AH133*'Feedstock Conversions'!$B$17)-'Rail Costs'!T133</f>
        <v>-75.28862379355067</v>
      </c>
      <c r="AQ133" s="4">
        <f>'Soybean Oil'!$L133-('Soybean Oil'!AI133*'Feedstock Conversions'!$B$17)-'Rail Costs'!U133</f>
        <v>-76.877866223394861</v>
      </c>
      <c r="AR133" s="4">
        <f>'Soybean Oil'!$L133-('Soybean Oil'!AJ133*'Feedstock Conversions'!$B$17)-'Rail Costs'!V133</f>
        <v>-83.021402583615654</v>
      </c>
      <c r="AS133" s="4" t="e">
        <f>'Soybean Oil'!$L133-('Soybean Oil'!AK133*'Feedstock Conversions'!$B$17)-'Rail Costs'!Y133</f>
        <v>#VALUE!</v>
      </c>
      <c r="AU133" s="4">
        <f>$T133-(AE133*'Feedstock Conversions'!$B$5)-'Rail Costs'!Q133</f>
        <v>-37.031642758486257</v>
      </c>
      <c r="AV133" s="4">
        <f>$T133-(AF133*'Feedstock Conversions'!$B$5)-'Rail Costs'!R133</f>
        <v>-45.325255768320126</v>
      </c>
      <c r="AW133" s="4">
        <f>$T133-(AG133*'Feedstock Conversions'!$B$5)-'Rail Costs'!S133</f>
        <v>-53.872880724227741</v>
      </c>
      <c r="AX133" s="4">
        <f>$T133-(AH133*'Feedstock Conversions'!$B$5)-'Rail Costs'!T133</f>
        <v>-31.607445821328408</v>
      </c>
      <c r="AY133" s="4">
        <f>$T133-(AI133*'Feedstock Conversions'!$B$5)-'Rail Costs'!U133</f>
        <v>-33.196688251172603</v>
      </c>
      <c r="AZ133" s="4">
        <f>$T133-(AJ133*'Feedstock Conversions'!$B$5)-'Rail Costs'!V133</f>
        <v>-39.340224611393396</v>
      </c>
      <c r="BA133" s="4" t="e">
        <f>$T133-(AK133*'Feedstock Conversions'!$B$5)-'Rail Costs'!Y133</f>
        <v>#VALUE!</v>
      </c>
      <c r="BH133">
        <f t="shared" si="21"/>
        <v>28</v>
      </c>
      <c r="BI133">
        <f t="shared" si="22"/>
        <v>2021</v>
      </c>
      <c r="BJ133">
        <f t="shared" si="23"/>
        <v>7</v>
      </c>
      <c r="BM133" s="4">
        <f>'Fuel Values'!G133-(E133)</f>
        <v>-166.95377239641664</v>
      </c>
      <c r="BN133" s="4">
        <f>'Fuel Values'!H133-($AJ133*'Feedstock Conversions'!$B$5)</f>
        <v>-168.51675671892497</v>
      </c>
      <c r="BO133" s="4">
        <f>'Fuel Values'!I133-($AI133*'Feedstock Conversions'!$B$17)</f>
        <v>-150.78025335946245</v>
      </c>
      <c r="BP133" s="4">
        <f>'Fuel Values'!J133-($AH133*'Feedstock Conversions'!$B$17)</f>
        <v>-151.53475223964176</v>
      </c>
      <c r="BQ133" s="4">
        <f>'Fuel Values'!K133-($AF133*'Feedstock Conversions'!$B$17)</f>
        <v>-175.49876119820829</v>
      </c>
      <c r="BR133" s="4">
        <f>'Fuel Values'!L133-($AG133*'Feedstock Conversions'!$B$17)</f>
        <v>-149.22626679731252</v>
      </c>
      <c r="BS133" s="4">
        <f t="shared" si="24"/>
        <v>46.27249440089588</v>
      </c>
      <c r="BV133" s="4">
        <f t="shared" si="19"/>
        <v>-152.20919072948331</v>
      </c>
    </row>
    <row r="134" spans="1:74" x14ac:dyDescent="0.2">
      <c r="A134" s="11">
        <v>44393</v>
      </c>
      <c r="B134" s="18">
        <v>91.885999999999996</v>
      </c>
      <c r="C134" s="18">
        <f>B134+'Rail Costs'!B134</f>
        <v>96.540669652855541</v>
      </c>
      <c r="E134" s="18">
        <f>C134*'Feedstock Conversions'!B$17</f>
        <v>724.05502239641658</v>
      </c>
      <c r="F134" s="18">
        <f>C134*'Feedstock Conversions'!B$5</f>
        <v>724.05502239641658</v>
      </c>
      <c r="H134" s="18">
        <f>'Fuel Values'!B134-'Soybean Oil'!I134-'Soybean Oil'!J134-'Soybean Oil'!K134</f>
        <v>207.49048999210527</v>
      </c>
      <c r="I134" s="18">
        <f>('LCFS Values'!$E$4-'Soybean Oil'!$AA$4)/1000000*'LCFS Values'!B134*'LCFS Values'!$G$2*100</f>
        <v>84.459510007894735</v>
      </c>
      <c r="J134" s="4">
        <f>'RIN Values'!C134</f>
        <v>244.04999999999998</v>
      </c>
      <c r="K134" s="4">
        <f>'Fixed Credits Value'!B134</f>
        <v>100</v>
      </c>
      <c r="L134" s="4">
        <f t="shared" si="25"/>
        <v>636</v>
      </c>
      <c r="M134" s="4">
        <f>L134/'Feedstock Conversions'!B$17</f>
        <v>84.8</v>
      </c>
      <c r="O134" s="4">
        <f>'Fuel Values'!C134*100</f>
        <v>215.07</v>
      </c>
      <c r="P134" s="18">
        <f>('LCFS Values'!$E$4-'Soybean Oil'!$AB$4)/1000000*'LCFS Values'!B134*'LCFS Values'!$G$2*100</f>
        <v>73.74887621111111</v>
      </c>
      <c r="Q134" s="4">
        <f>'RIN Values'!D134</f>
        <v>276.58999999999997</v>
      </c>
      <c r="R134" s="4">
        <f>'Fixed Credits Value'!B134</f>
        <v>100</v>
      </c>
      <c r="S134" s="4">
        <f>'Fixed Credits Value'!C134</f>
        <v>16</v>
      </c>
      <c r="T134" s="4">
        <f t="shared" si="16"/>
        <v>681.40887621111108</v>
      </c>
      <c r="U134" s="4">
        <f t="shared" si="15"/>
        <v>90.854516828148149</v>
      </c>
      <c r="W134" s="4">
        <f t="shared" si="20"/>
        <v>-88.055022396416575</v>
      </c>
      <c r="X134" s="4">
        <f t="shared" si="17"/>
        <v>-42.646146185305497</v>
      </c>
      <c r="AA134" s="23"/>
      <c r="AB134" s="23"/>
      <c r="AD134" s="11">
        <v>44393</v>
      </c>
      <c r="AE134" s="4">
        <f>B134+'Rail Costs'!K134</f>
        <v>93.049667413213882</v>
      </c>
      <c r="AF134" s="4">
        <f>$B134+'Rail Costs'!L134</f>
        <v>94.213334826427769</v>
      </c>
      <c r="AG134" s="4">
        <f>$B134+'Rail Costs'!M134</f>
        <v>95.377002239641655</v>
      </c>
      <c r="AH134" s="4">
        <f>$B134+'Rail Costs'!N134</f>
        <v>92.351466965285553</v>
      </c>
      <c r="AI134" s="4">
        <f>$B134+'Rail Costs'!O134</f>
        <v>92.584200447928325</v>
      </c>
      <c r="AJ134" s="4">
        <f>$B134+'Rail Costs'!P134</f>
        <v>93.282400895856654</v>
      </c>
      <c r="AK134" s="4" t="e">
        <f>(AVERAGEIFS([1]Spreads!$B$23:$B$1056,[1]Spreads!$Y$23:$Y$1056,BH134,[1]Spreads!$X$23:$X$1056,BI134)*1.03)+('Rail Costs'!X134*100/2204.622)</f>
        <v>#VALUE!</v>
      </c>
      <c r="AM134" s="4">
        <f>'Soybean Oil'!$L134-('Soybean Oil'!AE134*'Feedstock Conversions'!$B$17)-'Rail Costs'!Q134</f>
        <v>-65.814070730708451</v>
      </c>
      <c r="AN134" s="4">
        <f>'Soybean Oil'!$L134-('Soybean Oil'!AF134*'Feedstock Conversions'!$B$17)-'Rail Costs'!R134</f>
        <v>-74.107683740542328</v>
      </c>
      <c r="AO134" s="4">
        <f>'Soybean Oil'!$L134-('Soybean Oil'!AG134*'Feedstock Conversions'!$B$17)-'Rail Costs'!S134</f>
        <v>-82.655308696449936</v>
      </c>
      <c r="AP134" s="4">
        <f>'Soybean Oil'!$L134-('Soybean Oil'!AH134*'Feedstock Conversions'!$B$17)-'Rail Costs'!T134</f>
        <v>-60.389873793550606</v>
      </c>
      <c r="AQ134" s="4">
        <f>'Soybean Oil'!$L134-('Soybean Oil'!AI134*'Feedstock Conversions'!$B$17)-'Rail Costs'!U134</f>
        <v>-61.979116223394797</v>
      </c>
      <c r="AR134" s="4">
        <f>'Soybean Oil'!$L134-('Soybean Oil'!AJ134*'Feedstock Conversions'!$B$17)-'Rail Costs'!V134</f>
        <v>-68.12265258361559</v>
      </c>
      <c r="AS134" s="4" t="e">
        <f>'Soybean Oil'!$L134-('Soybean Oil'!AK134*'Feedstock Conversions'!$B$17)-'Rail Costs'!Y134</f>
        <v>#VALUE!</v>
      </c>
      <c r="AU134" s="4">
        <f>$T134-(AE134*'Feedstock Conversions'!$B$5)-'Rail Costs'!Q134</f>
        <v>-20.405194519597377</v>
      </c>
      <c r="AV134" s="4">
        <f>$T134-(AF134*'Feedstock Conversions'!$B$5)-'Rail Costs'!R134</f>
        <v>-28.698807529431242</v>
      </c>
      <c r="AW134" s="4">
        <f>$T134-(AG134*'Feedstock Conversions'!$B$5)-'Rail Costs'!S134</f>
        <v>-37.246432485338858</v>
      </c>
      <c r="AX134" s="4">
        <f>$T134-(AH134*'Feedstock Conversions'!$B$5)-'Rail Costs'!T134</f>
        <v>-14.980997582439526</v>
      </c>
      <c r="AY134" s="4">
        <f>$T134-(AI134*'Feedstock Conversions'!$B$5)-'Rail Costs'!U134</f>
        <v>-16.570240012283715</v>
      </c>
      <c r="AZ134" s="4">
        <f>$T134-(AJ134*'Feedstock Conversions'!$B$5)-'Rail Costs'!V134</f>
        <v>-22.713776372504512</v>
      </c>
      <c r="BA134" s="4" t="e">
        <f>$T134-(AK134*'Feedstock Conversions'!$B$5)-'Rail Costs'!Y134</f>
        <v>#VALUE!</v>
      </c>
      <c r="BH134">
        <f t="shared" si="21"/>
        <v>29</v>
      </c>
      <c r="BI134">
        <f t="shared" si="22"/>
        <v>2021</v>
      </c>
      <c r="BJ134">
        <f t="shared" si="23"/>
        <v>7</v>
      </c>
      <c r="BM134" s="4">
        <f>'Fuel Values'!G134-(E134)</f>
        <v>-157.45502239641655</v>
      </c>
      <c r="BN134" s="4">
        <f>'Fuel Values'!H134-($AJ134*'Feedstock Conversions'!$B$5)</f>
        <v>-159.6180067189249</v>
      </c>
      <c r="BO134" s="4">
        <f>'Fuel Values'!I134-($AI134*'Feedstock Conversions'!$B$17)</f>
        <v>-119.38150335946239</v>
      </c>
      <c r="BP134" s="4">
        <f>'Fuel Values'!J134-($AH134*'Feedstock Conversions'!$B$17)</f>
        <v>-124.6360022396417</v>
      </c>
      <c r="BQ134" s="4">
        <f>'Fuel Values'!K134-($AF134*'Feedstock Conversions'!$B$17)</f>
        <v>-154.60001119820822</v>
      </c>
      <c r="BR134" s="4">
        <f>'Fuel Values'!L134-($AG134*'Feedstock Conversions'!$B$17)</f>
        <v>-128.32751679731246</v>
      </c>
      <c r="BS134" s="4">
        <f t="shared" si="24"/>
        <v>31.32648096304581</v>
      </c>
      <c r="BV134" s="4">
        <f t="shared" si="19"/>
        <v>-133.1532978723404</v>
      </c>
    </row>
    <row r="135" spans="1:74" x14ac:dyDescent="0.2">
      <c r="A135" s="11">
        <v>44400</v>
      </c>
      <c r="B135" s="18">
        <v>90.266000000000005</v>
      </c>
      <c r="C135" s="18">
        <f>B135+'Rail Costs'!B135</f>
        <v>94.920669652855551</v>
      </c>
      <c r="E135" s="18">
        <f>C135*'Feedstock Conversions'!B$17</f>
        <v>711.9050223964166</v>
      </c>
      <c r="F135" s="18">
        <f>C135*'Feedstock Conversions'!B$5</f>
        <v>711.9050223964166</v>
      </c>
      <c r="H135" s="18">
        <f>'Fuel Values'!B135-'Soybean Oil'!I135-'Soybean Oil'!J135-'Soybean Oil'!K135</f>
        <v>208.85573047894741</v>
      </c>
      <c r="I135" s="18">
        <f>('LCFS Values'!$E$4-'Soybean Oil'!$AA$4)/1000000*'LCFS Values'!B135*'LCFS Values'!$G$2*100</f>
        <v>85.894269521052621</v>
      </c>
      <c r="J135" s="4">
        <f>'RIN Values'!C135</f>
        <v>245.25</v>
      </c>
      <c r="K135" s="4">
        <f>'Fixed Credits Value'!B135</f>
        <v>100</v>
      </c>
      <c r="L135" s="4">
        <f t="shared" si="25"/>
        <v>640</v>
      </c>
      <c r="M135" s="4">
        <f>L135/'Feedstock Conversions'!B$17</f>
        <v>85.333333333333329</v>
      </c>
      <c r="O135" s="4">
        <f>'Fuel Values'!C135*100</f>
        <v>199.52</v>
      </c>
      <c r="P135" s="18">
        <f>('LCFS Values'!$E$4-'Soybean Oil'!$AB$4)/1000000*'LCFS Values'!B135*'LCFS Values'!$G$2*100</f>
        <v>75.001688377777782</v>
      </c>
      <c r="Q135" s="4">
        <f>'RIN Values'!D135</f>
        <v>277.95</v>
      </c>
      <c r="R135" s="4">
        <f>'Fixed Credits Value'!B135</f>
        <v>100</v>
      </c>
      <c r="S135" s="4">
        <f>'Fixed Credits Value'!C135</f>
        <v>16</v>
      </c>
      <c r="T135" s="4">
        <f t="shared" si="16"/>
        <v>668.47168837777781</v>
      </c>
      <c r="U135" s="4">
        <f t="shared" si="15"/>
        <v>89.129558450370368</v>
      </c>
      <c r="W135" s="4">
        <f t="shared" si="20"/>
        <v>-71.905022396416598</v>
      </c>
      <c r="X135" s="4">
        <f t="shared" si="17"/>
        <v>-43.433334018638789</v>
      </c>
      <c r="AA135" s="23"/>
      <c r="AB135" s="23"/>
      <c r="AD135" s="11">
        <v>44400</v>
      </c>
      <c r="AE135" s="4">
        <f>B135+'Rail Costs'!K135</f>
        <v>91.429667413213892</v>
      </c>
      <c r="AF135" s="4">
        <f>$B135+'Rail Costs'!L135</f>
        <v>92.593334826427778</v>
      </c>
      <c r="AG135" s="4">
        <f>$B135+'Rail Costs'!M135</f>
        <v>93.757002239641665</v>
      </c>
      <c r="AH135" s="4">
        <f>$B135+'Rail Costs'!N135</f>
        <v>90.731466965285563</v>
      </c>
      <c r="AI135" s="4">
        <f>$B135+'Rail Costs'!O135</f>
        <v>90.964200447928334</v>
      </c>
      <c r="AJ135" s="4">
        <f>$B135+'Rail Costs'!P135</f>
        <v>91.662400895856663</v>
      </c>
      <c r="AK135" s="4" t="e">
        <f>(AVERAGEIFS([1]Spreads!$B$23:$B$1056,[1]Spreads!$Y$23:$Y$1056,BH135,[1]Spreads!$X$23:$X$1056,BI135)*1.03)+('Rail Costs'!X135*100/2204.622)</f>
        <v>#VALUE!</v>
      </c>
      <c r="AM135" s="4">
        <f>'Soybean Oil'!$L135-('Soybean Oil'!AE135*'Feedstock Conversions'!$B$17)-'Rail Costs'!Q135</f>
        <v>-49.664070730708588</v>
      </c>
      <c r="AN135" s="4">
        <f>'Soybean Oil'!$L135-('Soybean Oil'!AF135*'Feedstock Conversions'!$B$17)-'Rail Costs'!R135</f>
        <v>-57.957683740542457</v>
      </c>
      <c r="AO135" s="4">
        <f>'Soybean Oil'!$L135-('Soybean Oil'!AG135*'Feedstock Conversions'!$B$17)-'Rail Costs'!S135</f>
        <v>-66.505308696449958</v>
      </c>
      <c r="AP135" s="4">
        <f>'Soybean Oil'!$L135-('Soybean Oil'!AH135*'Feedstock Conversions'!$B$17)-'Rail Costs'!T135</f>
        <v>-44.239873793550629</v>
      </c>
      <c r="AQ135" s="4">
        <f>'Soybean Oil'!$L135-('Soybean Oil'!AI135*'Feedstock Conversions'!$B$17)-'Rail Costs'!U135</f>
        <v>-45.829116223394934</v>
      </c>
      <c r="AR135" s="4">
        <f>'Soybean Oil'!$L135-('Soybean Oil'!AJ135*'Feedstock Conversions'!$B$17)-'Rail Costs'!V135</f>
        <v>-51.972652583615613</v>
      </c>
      <c r="AS135" s="4" t="e">
        <f>'Soybean Oil'!$L135-('Soybean Oil'!AK135*'Feedstock Conversions'!$B$17)-'Rail Costs'!Y135</f>
        <v>#VALUE!</v>
      </c>
      <c r="AU135" s="4">
        <f>$T135-(AE135*'Feedstock Conversions'!$B$5)-'Rail Costs'!Q135</f>
        <v>-21.192382352930782</v>
      </c>
      <c r="AV135" s="4">
        <f>$T135-(AF135*'Feedstock Conversions'!$B$5)-'Rail Costs'!R135</f>
        <v>-29.485995362764648</v>
      </c>
      <c r="AW135" s="4">
        <f>$T135-(AG135*'Feedstock Conversions'!$B$5)-'Rail Costs'!S135</f>
        <v>-38.033620318672149</v>
      </c>
      <c r="AX135" s="4">
        <f>$T135-(AH135*'Feedstock Conversions'!$B$5)-'Rail Costs'!T135</f>
        <v>-15.768185415772818</v>
      </c>
      <c r="AY135" s="4">
        <f>$T135-(AI135*'Feedstock Conversions'!$B$5)-'Rail Costs'!U135</f>
        <v>-17.357427845617121</v>
      </c>
      <c r="AZ135" s="4">
        <f>$T135-(AJ135*'Feedstock Conversions'!$B$5)-'Rail Costs'!V135</f>
        <v>-23.500964205837803</v>
      </c>
      <c r="BA135" s="4" t="e">
        <f>$T135-(AK135*'Feedstock Conversions'!$B$5)-'Rail Costs'!Y135</f>
        <v>#VALUE!</v>
      </c>
      <c r="BH135">
        <f t="shared" si="21"/>
        <v>30</v>
      </c>
      <c r="BI135">
        <f t="shared" si="22"/>
        <v>2021</v>
      </c>
      <c r="BJ135">
        <f t="shared" si="23"/>
        <v>7</v>
      </c>
      <c r="BM135" s="4">
        <f>'Fuel Values'!G135-(E135)</f>
        <v>-144.9050223964166</v>
      </c>
      <c r="BN135" s="4">
        <f>'Fuel Values'!H135-($AJ135*'Feedstock Conversions'!$B$5)</f>
        <v>-147.46800671892493</v>
      </c>
      <c r="BO135" s="4">
        <f>'Fuel Values'!I135-($AI135*'Feedstock Conversions'!$B$17)</f>
        <v>-92.231503359462522</v>
      </c>
      <c r="BP135" s="4">
        <f>'Fuel Values'!J135-($AH135*'Feedstock Conversions'!$B$17)</f>
        <v>-100.48600223964172</v>
      </c>
      <c r="BQ135" s="4">
        <f>'Fuel Values'!K135-($AF135*'Feedstock Conversions'!$B$17)</f>
        <v>-134.45001119820836</v>
      </c>
      <c r="BR135" s="4">
        <f>'Fuel Values'!L135-($AG135*'Feedstock Conversions'!$B$17)</f>
        <v>-108.17751679731248</v>
      </c>
      <c r="BS135" s="4">
        <f t="shared" si="24"/>
        <v>20.326480963045924</v>
      </c>
      <c r="BV135" s="4">
        <f t="shared" si="19"/>
        <v>-114.23186930091188</v>
      </c>
    </row>
    <row r="136" spans="1:74" x14ac:dyDescent="0.2">
      <c r="A136" s="11">
        <v>44407</v>
      </c>
      <c r="B136" s="18">
        <v>93.097999999999999</v>
      </c>
      <c r="C136" s="18">
        <f>B136+'Rail Costs'!B136</f>
        <v>97.752669652855545</v>
      </c>
      <c r="E136" s="18">
        <f>C136*'Feedstock Conversions'!B$17</f>
        <v>733.14502239641661</v>
      </c>
      <c r="F136" s="18">
        <f>C136*'Feedstock Conversions'!B$5</f>
        <v>733.14502239641661</v>
      </c>
      <c r="H136" s="18">
        <f>'Fuel Values'!B136-'Soybean Oil'!I136-'Soybean Oil'!J136-'Soybean Oil'!K136</f>
        <v>190.98400135657891</v>
      </c>
      <c r="I136" s="18">
        <f>('LCFS Values'!$E$4-'Soybean Oil'!$AA$4)/1000000*'LCFS Values'!B136*'LCFS Values'!$G$2*100</f>
        <v>86.515998643421057</v>
      </c>
      <c r="J136" s="4">
        <f>'RIN Values'!C136</f>
        <v>262.5</v>
      </c>
      <c r="K136" s="4">
        <f>'Fixed Credits Value'!B136</f>
        <v>100</v>
      </c>
      <c r="L136" s="4">
        <f t="shared" si="25"/>
        <v>640</v>
      </c>
      <c r="M136" s="4">
        <f>L136/'Feedstock Conversions'!B$17</f>
        <v>85.333333333333329</v>
      </c>
      <c r="O136" s="4">
        <f>'Fuel Values'!C136*100</f>
        <v>217.79000000000002</v>
      </c>
      <c r="P136" s="18">
        <f>('LCFS Values'!$E$4-'Soybean Oil'!$AB$4)/1000000*'LCFS Values'!B136*'LCFS Values'!$G$2*100</f>
        <v>75.544573650000018</v>
      </c>
      <c r="Q136" s="4">
        <f>'RIN Values'!D136</f>
        <v>297.5</v>
      </c>
      <c r="R136" s="4">
        <f>'Fixed Credits Value'!B136</f>
        <v>100</v>
      </c>
      <c r="S136" s="4">
        <f>'Fixed Credits Value'!C136</f>
        <v>16</v>
      </c>
      <c r="T136" s="4">
        <f t="shared" si="16"/>
        <v>706.83457365000004</v>
      </c>
      <c r="U136" s="4">
        <f t="shared" si="15"/>
        <v>94.244609820000008</v>
      </c>
      <c r="W136" s="4">
        <f t="shared" si="20"/>
        <v>-93.145022396416607</v>
      </c>
      <c r="X136" s="4">
        <f t="shared" si="17"/>
        <v>-26.310448746416569</v>
      </c>
      <c r="AA136" s="23"/>
      <c r="AB136" s="23"/>
      <c r="AD136" s="11">
        <v>44407</v>
      </c>
      <c r="AE136" s="4">
        <f>B136+'Rail Costs'!K136</f>
        <v>94.261667413213885</v>
      </c>
      <c r="AF136" s="4">
        <f>$B136+'Rail Costs'!L136</f>
        <v>95.425334826427772</v>
      </c>
      <c r="AG136" s="4">
        <f>$B136+'Rail Costs'!M136</f>
        <v>96.589002239641658</v>
      </c>
      <c r="AH136" s="4">
        <f>$B136+'Rail Costs'!N136</f>
        <v>93.563466965285556</v>
      </c>
      <c r="AI136" s="4">
        <f>$B136+'Rail Costs'!O136</f>
        <v>93.796200447928328</v>
      </c>
      <c r="AJ136" s="4">
        <f>$B136+'Rail Costs'!P136</f>
        <v>94.494400895856657</v>
      </c>
      <c r="AK136" s="4" t="e">
        <f>(AVERAGEIFS([1]Spreads!$B$23:$B$1056,[1]Spreads!$Y$23:$Y$1056,BH136,[1]Spreads!$X$23:$X$1056,BI136)*1.03)+('Rail Costs'!X136*100/2204.622)</f>
        <v>#VALUE!</v>
      </c>
      <c r="AM136" s="4">
        <f>'Soybean Oil'!$L136-('Soybean Oil'!AE136*'Feedstock Conversions'!$B$17)-'Rail Costs'!Q136</f>
        <v>-70.904070730708483</v>
      </c>
      <c r="AN136" s="4">
        <f>'Soybean Oil'!$L136-('Soybean Oil'!AF136*'Feedstock Conversions'!$B$17)-'Rail Costs'!R136</f>
        <v>-79.197683740542359</v>
      </c>
      <c r="AO136" s="4">
        <f>'Soybean Oil'!$L136-('Soybean Oil'!AG136*'Feedstock Conversions'!$B$17)-'Rail Costs'!S136</f>
        <v>-87.745308696449968</v>
      </c>
      <c r="AP136" s="4">
        <f>'Soybean Oil'!$L136-('Soybean Oil'!AH136*'Feedstock Conversions'!$B$17)-'Rail Costs'!T136</f>
        <v>-65.479873793550638</v>
      </c>
      <c r="AQ136" s="4">
        <f>'Soybean Oil'!$L136-('Soybean Oil'!AI136*'Feedstock Conversions'!$B$17)-'Rail Costs'!U136</f>
        <v>-67.069116223394829</v>
      </c>
      <c r="AR136" s="4">
        <f>'Soybean Oil'!$L136-('Soybean Oil'!AJ136*'Feedstock Conversions'!$B$17)-'Rail Costs'!V136</f>
        <v>-73.212652583615622</v>
      </c>
      <c r="AS136" s="4" t="e">
        <f>'Soybean Oil'!$L136-('Soybean Oil'!AK136*'Feedstock Conversions'!$B$17)-'Rail Costs'!Y136</f>
        <v>#VALUE!</v>
      </c>
      <c r="AU136" s="4">
        <f>$T136-(AE136*'Feedstock Conversions'!$B$5)-'Rail Costs'!Q136</f>
        <v>-4.0694970807084463</v>
      </c>
      <c r="AV136" s="4">
        <f>$T136-(AF136*'Feedstock Conversions'!$B$5)-'Rail Costs'!R136</f>
        <v>-12.363110090542314</v>
      </c>
      <c r="AW136" s="4">
        <f>$T136-(AG136*'Feedstock Conversions'!$B$5)-'Rail Costs'!S136</f>
        <v>-20.910735046449929</v>
      </c>
      <c r="AX136" s="4">
        <f>$T136-(AH136*'Feedstock Conversions'!$B$5)-'Rail Costs'!T136</f>
        <v>1.3546998564494026</v>
      </c>
      <c r="AY136" s="4">
        <f>$T136-(AI136*'Feedstock Conversions'!$B$5)-'Rail Costs'!U136</f>
        <v>-0.23454257339478835</v>
      </c>
      <c r="AZ136" s="4">
        <f>$T136-(AJ136*'Feedstock Conversions'!$B$5)-'Rail Costs'!V136</f>
        <v>-6.3780789336155834</v>
      </c>
      <c r="BA136" s="4" t="e">
        <f>$T136-(AK136*'Feedstock Conversions'!$B$5)-'Rail Costs'!Y136</f>
        <v>#VALUE!</v>
      </c>
      <c r="BH136">
        <f t="shared" si="21"/>
        <v>31</v>
      </c>
      <c r="BI136">
        <f t="shared" si="22"/>
        <v>2021</v>
      </c>
      <c r="BJ136">
        <f t="shared" si="23"/>
        <v>7</v>
      </c>
      <c r="BM136" s="4">
        <f>'Fuel Values'!G136-(E136)</f>
        <v>-159.54502239641658</v>
      </c>
      <c r="BN136" s="4">
        <f>'Fuel Values'!H136-($AJ136*'Feedstock Conversions'!$B$5)</f>
        <v>-168.70800671892493</v>
      </c>
      <c r="BO136" s="4">
        <f>'Fuel Values'!I136-($AI136*'Feedstock Conversions'!$B$17)</f>
        <v>-119.47150335946242</v>
      </c>
      <c r="BP136" s="4">
        <f>'Fuel Values'!J136-($AH136*'Feedstock Conversions'!$B$17)</f>
        <v>-124.72600223964173</v>
      </c>
      <c r="BQ136" s="4">
        <f>'Fuel Values'!K136-($AF136*'Feedstock Conversions'!$B$17)</f>
        <v>-158.69001119820825</v>
      </c>
      <c r="BR136" s="4">
        <f>'Fuel Values'!L136-($AG136*'Feedstock Conversions'!$B$17)</f>
        <v>-129.41751679731249</v>
      </c>
      <c r="BS136" s="4">
        <f t="shared" si="24"/>
        <v>26.32648096304581</v>
      </c>
      <c r="BV136" s="4">
        <f t="shared" si="19"/>
        <v>-136.24329787234043</v>
      </c>
    </row>
    <row r="137" spans="1:74" x14ac:dyDescent="0.2">
      <c r="A137" s="11">
        <v>44414</v>
      </c>
      <c r="B137" s="18">
        <v>88.352000000000004</v>
      </c>
      <c r="C137" s="18">
        <f>B137+'Rail Costs'!B137</f>
        <v>93.00666965285555</v>
      </c>
      <c r="E137" s="18">
        <f>C137*'Feedstock Conversions'!B$17</f>
        <v>697.55002239641658</v>
      </c>
      <c r="F137" s="18">
        <f>C137*'Feedstock Conversions'!B$5</f>
        <v>697.55002239641658</v>
      </c>
      <c r="H137" s="18">
        <f>'Fuel Values'!B137-'Soybean Oil'!I137-'Soybean Oil'!J137-'Soybean Oil'!K137</f>
        <v>182.59597096578943</v>
      </c>
      <c r="I137" s="18">
        <f>('LCFS Values'!$E$4-'Soybean Oil'!$AA$4)/1000000*'LCFS Values'!B137*'LCFS Values'!$G$2*100</f>
        <v>87.329029034210521</v>
      </c>
      <c r="J137" s="4">
        <f>'RIN Values'!C137</f>
        <v>270.07500000000005</v>
      </c>
      <c r="K137" s="4">
        <f>'Fixed Credits Value'!B137</f>
        <v>100</v>
      </c>
      <c r="L137" s="4">
        <f t="shared" si="25"/>
        <v>640</v>
      </c>
      <c r="M137" s="4">
        <f>L137/'Feedstock Conversions'!B$17</f>
        <v>85.333333333333329</v>
      </c>
      <c r="O137" s="4">
        <f>'Fuel Values'!C137*100</f>
        <v>211.54000000000002</v>
      </c>
      <c r="P137" s="18">
        <f>('LCFS Values'!$E$4-'Soybean Oil'!$AB$4)/1000000*'LCFS Values'!B137*'LCFS Values'!$G$2*100</f>
        <v>76.254500544444454</v>
      </c>
      <c r="Q137" s="4">
        <f>'RIN Values'!D137</f>
        <v>306.08500000000004</v>
      </c>
      <c r="R137" s="4">
        <f>'Fixed Credits Value'!B137</f>
        <v>100</v>
      </c>
      <c r="S137" s="4">
        <f>'Fixed Credits Value'!C137</f>
        <v>16</v>
      </c>
      <c r="T137" s="4">
        <f t="shared" si="16"/>
        <v>709.87950054444445</v>
      </c>
      <c r="U137" s="4">
        <f>T137/7.5</f>
        <v>94.650600072592596</v>
      </c>
      <c r="W137" s="4">
        <f t="shared" si="20"/>
        <v>-57.55002239641658</v>
      </c>
      <c r="X137" s="4">
        <f t="shared" si="17"/>
        <v>12.329478148027874</v>
      </c>
      <c r="AA137" s="23"/>
      <c r="AB137" s="23"/>
      <c r="AD137" s="11">
        <v>44414</v>
      </c>
      <c r="AE137" s="4">
        <f>B137+'Rail Costs'!K137</f>
        <v>89.51566741321389</v>
      </c>
      <c r="AF137" s="4">
        <f>$B137+'Rail Costs'!L137</f>
        <v>90.679334826427777</v>
      </c>
      <c r="AG137" s="4">
        <f>$B137+'Rail Costs'!M137</f>
        <v>91.843002239641663</v>
      </c>
      <c r="AH137" s="4">
        <f>$B137+'Rail Costs'!N137</f>
        <v>88.817466965285561</v>
      </c>
      <c r="AI137" s="4">
        <f>$B137+'Rail Costs'!O137</f>
        <v>89.050200447928333</v>
      </c>
      <c r="AJ137" s="4">
        <f>$B137+'Rail Costs'!P137</f>
        <v>89.748400895856662</v>
      </c>
      <c r="AK137" s="4" t="e">
        <f>(AVERAGEIFS([1]Spreads!$B$23:$B$1056,[1]Spreads!$Y$23:$Y$1056,BH137,[1]Spreads!$X$23:$X$1056,BI137)*1.03)+('Rail Costs'!X137*100/2204.622)</f>
        <v>#VALUE!</v>
      </c>
      <c r="AM137" s="4">
        <f>'Soybean Oil'!$L137-('Soybean Oil'!AE137*'Feedstock Conversions'!$B$17)-'Rail Costs'!Q137</f>
        <v>-35.309070730708569</v>
      </c>
      <c r="AN137" s="4">
        <f>'Soybean Oil'!$L137-('Soybean Oil'!AF137*'Feedstock Conversions'!$B$17)-'Rail Costs'!R137</f>
        <v>-43.602683740542439</v>
      </c>
      <c r="AO137" s="4">
        <f>'Soybean Oil'!$L137-('Soybean Oil'!AG137*'Feedstock Conversions'!$B$17)-'Rail Costs'!S137</f>
        <v>-52.15030869644994</v>
      </c>
      <c r="AP137" s="4">
        <f>'Soybean Oil'!$L137-('Soybean Oil'!AH137*'Feedstock Conversions'!$B$17)-'Rail Costs'!T137</f>
        <v>-29.884873793550607</v>
      </c>
      <c r="AQ137" s="4">
        <f>'Soybean Oil'!$L137-('Soybean Oil'!AI137*'Feedstock Conversions'!$B$17)-'Rail Costs'!U137</f>
        <v>-31.474116223394912</v>
      </c>
      <c r="AR137" s="4">
        <f>'Soybean Oil'!$L137-('Soybean Oil'!AJ137*'Feedstock Conversions'!$B$17)-'Rail Costs'!V137</f>
        <v>-37.617652583615595</v>
      </c>
      <c r="AS137" s="4" t="e">
        <f>'Soybean Oil'!$L137-('Soybean Oil'!AK137*'Feedstock Conversions'!$B$17)-'Rail Costs'!Y137</f>
        <v>#VALUE!</v>
      </c>
      <c r="AU137" s="4">
        <f>$T137-(AE137*'Feedstock Conversions'!$B$5)-'Rail Costs'!Q137</f>
        <v>34.570429813735885</v>
      </c>
      <c r="AV137" s="4">
        <f>$T137-(AF137*'Feedstock Conversions'!$B$5)-'Rail Costs'!R137</f>
        <v>26.276816803902015</v>
      </c>
      <c r="AW137" s="4">
        <f>$T137-(AG137*'Feedstock Conversions'!$B$5)-'Rail Costs'!S137</f>
        <v>17.729191847994514</v>
      </c>
      <c r="AX137" s="4">
        <f>$T137-(AH137*'Feedstock Conversions'!$B$5)-'Rail Costs'!T137</f>
        <v>39.994626750893843</v>
      </c>
      <c r="AY137" s="4">
        <f>$T137-(AI137*'Feedstock Conversions'!$B$5)-'Rail Costs'!U137</f>
        <v>38.405384321049539</v>
      </c>
      <c r="AZ137" s="4">
        <f>$T137-(AJ137*'Feedstock Conversions'!$B$5)-'Rail Costs'!V137</f>
        <v>32.26184796082886</v>
      </c>
      <c r="BA137" s="4" t="e">
        <f>$T137-(AK137*'Feedstock Conversions'!$B$5)-'Rail Costs'!Y137</f>
        <v>#VALUE!</v>
      </c>
      <c r="BH137">
        <f t="shared" si="21"/>
        <v>32</v>
      </c>
      <c r="BI137">
        <f t="shared" si="22"/>
        <v>2021</v>
      </c>
      <c r="BJ137">
        <f t="shared" si="23"/>
        <v>8</v>
      </c>
      <c r="BM137" s="4">
        <f>'Fuel Values'!G137-(E137)</f>
        <v>-126.75002239641663</v>
      </c>
      <c r="BN137" s="4">
        <f>'Fuel Values'!H137-($AJ137*'Feedstock Conversions'!$B$5)</f>
        <v>-133.11300671892491</v>
      </c>
      <c r="BO137" s="4">
        <f>'Fuel Values'!I137-($AI137*'Feedstock Conversions'!$B$17)</f>
        <v>-95.376503359462504</v>
      </c>
      <c r="BP137" s="4">
        <f>'Fuel Values'!J137-($AH137*'Feedstock Conversions'!$B$17)</f>
        <v>-98.631002239641703</v>
      </c>
      <c r="BQ137" s="4">
        <f>'Fuel Values'!K137-($AF137*'Feedstock Conversions'!$B$17)</f>
        <v>-128.09501119820834</v>
      </c>
      <c r="BR137" s="4">
        <f>'Fuel Values'!L137-($AG137*'Feedstock Conversions'!$B$17)</f>
        <v>-93.82251679731246</v>
      </c>
      <c r="BS137" s="4">
        <f t="shared" si="24"/>
        <v>36.27249440089588</v>
      </c>
      <c r="BV137" s="4">
        <f t="shared" si="19"/>
        <v>-104.76258358662616</v>
      </c>
    </row>
    <row r="138" spans="1:74" x14ac:dyDescent="0.2">
      <c r="A138" s="11">
        <v>44421</v>
      </c>
      <c r="B138" s="18">
        <v>83.42</v>
      </c>
      <c r="C138" s="18">
        <f>B138+'Rail Costs'!B138</f>
        <v>88.074669652855547</v>
      </c>
      <c r="E138" s="18">
        <f>C138*'Feedstock Conversions'!B$17</f>
        <v>660.56002239641657</v>
      </c>
      <c r="F138" s="18">
        <f>C138*'Feedstock Conversions'!B$5</f>
        <v>660.56002239641657</v>
      </c>
      <c r="H138" s="18">
        <f>'Fuel Values'!B138-'Soybean Oil'!I138-'Soybean Oil'!J138-'Soybean Oil'!K138</f>
        <v>182.82204945394733</v>
      </c>
      <c r="I138" s="18">
        <f>('LCFS Values'!$E$4-'Soybean Oil'!$AA$4)/1000000*'LCFS Values'!B138*'LCFS Values'!$G$2*100</f>
        <v>86.802950546052628</v>
      </c>
      <c r="J138" s="4">
        <f>'RIN Values'!C138</f>
        <v>270.375</v>
      </c>
      <c r="K138" s="4">
        <f>'Fixed Credits Value'!B138</f>
        <v>100</v>
      </c>
      <c r="L138" s="4">
        <f t="shared" si="25"/>
        <v>640</v>
      </c>
      <c r="M138" s="4">
        <f>L138/'Feedstock Conversions'!B$17</f>
        <v>85.333333333333329</v>
      </c>
      <c r="O138" s="4">
        <f>'Fuel Values'!C138*100</f>
        <v>209.20000000000002</v>
      </c>
      <c r="P138" s="18">
        <f>('LCFS Values'!$E$4-'Soybean Oil'!$AB$4)/1000000*'LCFS Values'!B138*'LCFS Values'!$G$2*100</f>
        <v>75.795136083333333</v>
      </c>
      <c r="Q138" s="4">
        <f>'RIN Values'!D138</f>
        <v>306.42500000000001</v>
      </c>
      <c r="R138" s="4">
        <f>'Fixed Credits Value'!B138</f>
        <v>100</v>
      </c>
      <c r="S138" s="4">
        <f>'Fixed Credits Value'!C138</f>
        <v>16</v>
      </c>
      <c r="T138" s="4">
        <f t="shared" si="16"/>
        <v>707.42013608333332</v>
      </c>
      <c r="U138" s="4">
        <f t="shared" ref="U138:U201" si="26">T138/7.5</f>
        <v>94.322684811111102</v>
      </c>
      <c r="W138" s="4">
        <f t="shared" si="20"/>
        <v>-20.560022396416571</v>
      </c>
      <c r="X138" s="4">
        <f t="shared" si="17"/>
        <v>46.860113686916748</v>
      </c>
      <c r="AA138" s="23"/>
      <c r="AB138" s="23"/>
      <c r="AD138" s="11">
        <v>44421</v>
      </c>
      <c r="AE138" s="4">
        <f>B138+'Rail Costs'!K138</f>
        <v>84.583667413213888</v>
      </c>
      <c r="AF138" s="4">
        <f>$B138+'Rail Costs'!L138</f>
        <v>85.747334826427775</v>
      </c>
      <c r="AG138" s="4">
        <f>$B138+'Rail Costs'!M138</f>
        <v>86.911002239641661</v>
      </c>
      <c r="AH138" s="4">
        <f>$B138+'Rail Costs'!N138</f>
        <v>83.885466965285559</v>
      </c>
      <c r="AI138" s="4">
        <f>$B138+'Rail Costs'!O138</f>
        <v>84.118200447928331</v>
      </c>
      <c r="AJ138" s="4">
        <f>$B138+'Rail Costs'!P138</f>
        <v>84.81640089585666</v>
      </c>
      <c r="AK138" s="4" t="e">
        <f>(AVERAGEIFS([1]Spreads!$B$23:$B$1056,[1]Spreads!$Y$23:$Y$1056,BH138,[1]Spreads!$X$23:$X$1056,BI138)*1.03)+('Rail Costs'!X138*100/2204.622)</f>
        <v>#VALUE!</v>
      </c>
      <c r="AM138" s="4">
        <f>'Soybean Oil'!$L138-('Soybean Oil'!AE138*'Feedstock Conversions'!$B$17)-'Rail Costs'!Q138</f>
        <v>1.6809292692914375</v>
      </c>
      <c r="AN138" s="4">
        <f>'Soybean Oil'!$L138-('Soybean Oil'!AF138*'Feedstock Conversions'!$B$17)-'Rail Costs'!R138</f>
        <v>-6.6126837405424297</v>
      </c>
      <c r="AO138" s="4">
        <f>'Soybean Oil'!$L138-('Soybean Oil'!AG138*'Feedstock Conversions'!$B$17)-'Rail Costs'!S138</f>
        <v>-15.160308696449929</v>
      </c>
      <c r="AP138" s="4">
        <f>'Soybean Oil'!$L138-('Soybean Oil'!AH138*'Feedstock Conversions'!$B$17)-'Rail Costs'!T138</f>
        <v>7.1051262064494001</v>
      </c>
      <c r="AQ138" s="4">
        <f>'Soybean Oil'!$L138-('Soybean Oil'!AI138*'Feedstock Conversions'!$B$17)-'Rail Costs'!U138</f>
        <v>5.5158837766050954</v>
      </c>
      <c r="AR138" s="4">
        <f>'Soybean Oil'!$L138-('Soybean Oil'!AJ138*'Feedstock Conversions'!$B$17)-'Rail Costs'!V138</f>
        <v>-0.62765258361558551</v>
      </c>
      <c r="AS138" s="4" t="e">
        <f>'Soybean Oil'!$L138-('Soybean Oil'!AK138*'Feedstock Conversions'!$B$17)-'Rail Costs'!Y138</f>
        <v>#VALUE!</v>
      </c>
      <c r="AU138" s="4">
        <f>$T138-(AE138*'Feedstock Conversions'!$B$5)-'Rail Costs'!Q138</f>
        <v>69.101065352624758</v>
      </c>
      <c r="AV138" s="4">
        <f>$T138-(AF138*'Feedstock Conversions'!$B$5)-'Rail Costs'!R138</f>
        <v>60.807452342790889</v>
      </c>
      <c r="AW138" s="4">
        <f>$T138-(AG138*'Feedstock Conversions'!$B$5)-'Rail Costs'!S138</f>
        <v>52.259827386883387</v>
      </c>
      <c r="AX138" s="4">
        <f>$T138-(AH138*'Feedstock Conversions'!$B$5)-'Rail Costs'!T138</f>
        <v>74.525262289782717</v>
      </c>
      <c r="AY138" s="4">
        <f>$T138-(AI138*'Feedstock Conversions'!$B$5)-'Rail Costs'!U138</f>
        <v>72.936019859938412</v>
      </c>
      <c r="AZ138" s="4">
        <f>$T138-(AJ138*'Feedstock Conversions'!$B$5)-'Rail Costs'!V138</f>
        <v>66.792483499717733</v>
      </c>
      <c r="BA138" s="4" t="e">
        <f>$T138-(AK138*'Feedstock Conversions'!$B$5)-'Rail Costs'!Y138</f>
        <v>#VALUE!</v>
      </c>
      <c r="BH138">
        <f t="shared" si="21"/>
        <v>33</v>
      </c>
      <c r="BI138">
        <f t="shared" si="22"/>
        <v>2021</v>
      </c>
      <c r="BJ138">
        <f t="shared" si="23"/>
        <v>8</v>
      </c>
      <c r="BM138" s="4">
        <f>'Fuel Values'!G138-(E138)</f>
        <v>-94.560022396416571</v>
      </c>
      <c r="BN138" s="4">
        <f>'Fuel Values'!H138-($AJ138*'Feedstock Conversions'!$B$5)</f>
        <v>-96.123006718924898</v>
      </c>
      <c r="BO138" s="4">
        <f>'Fuel Values'!I138-($AI138*'Feedstock Conversions'!$B$17)</f>
        <v>-63.386503359462495</v>
      </c>
      <c r="BP138" s="4">
        <f>'Fuel Values'!J138-($AH138*'Feedstock Conversions'!$B$17)</f>
        <v>-66.641002239641693</v>
      </c>
      <c r="BQ138" s="4">
        <f>'Fuel Values'!K138-($AF138*'Feedstock Conversions'!$B$17)</f>
        <v>-93.105011198208331</v>
      </c>
      <c r="BR138" s="4">
        <f>'Fuel Values'!L138-($AG138*'Feedstock Conversions'!$B$17)</f>
        <v>-56.832516797312451</v>
      </c>
      <c r="BS138" s="4">
        <f t="shared" si="24"/>
        <v>36.27249440089588</v>
      </c>
      <c r="BV138" s="4">
        <f t="shared" si="19"/>
        <v>-70.172583586626146</v>
      </c>
    </row>
    <row r="139" spans="1:74" x14ac:dyDescent="0.2">
      <c r="A139" s="11">
        <v>44428</v>
      </c>
      <c r="B139" s="18">
        <v>81.17</v>
      </c>
      <c r="C139" s="18">
        <f>B139+'Rail Costs'!B139</f>
        <v>85.824669652855547</v>
      </c>
      <c r="E139" s="18">
        <f>C139*'Feedstock Conversions'!B$17</f>
        <v>643.68502239641657</v>
      </c>
      <c r="F139" s="18">
        <f>C139*'Feedstock Conversions'!B$5</f>
        <v>643.68502239641657</v>
      </c>
      <c r="H139" s="18">
        <f>'Fuel Values'!B139-'Soybean Oil'!I139-'Soybean Oil'!J139-'Soybean Oil'!K139</f>
        <v>186.09704060065792</v>
      </c>
      <c r="I139" s="18">
        <f>('LCFS Values'!$E$4-'Soybean Oil'!$AA$4)/1000000*'LCFS Values'!B139*'LCFS Values'!$G$2*100</f>
        <v>86.252959399342103</v>
      </c>
      <c r="J139" s="4">
        <f>'RIN Values'!C139</f>
        <v>259.64999999999998</v>
      </c>
      <c r="K139" s="4">
        <f>'Fixed Credits Value'!B139</f>
        <v>100</v>
      </c>
      <c r="L139" s="4">
        <f t="shared" si="25"/>
        <v>632</v>
      </c>
      <c r="M139" s="4">
        <f>L139/'Feedstock Conversions'!B$17</f>
        <v>84.266666666666666</v>
      </c>
      <c r="O139" s="4">
        <f>'Fuel Values'!C139*100</f>
        <v>200.66000000000003</v>
      </c>
      <c r="P139" s="18">
        <f>('LCFS Values'!$E$4-'Soybean Oil'!$AB$4)/1000000*'LCFS Values'!B139*'LCFS Values'!$G$2*100</f>
        <v>75.31489141944445</v>
      </c>
      <c r="Q139" s="4">
        <f>'RIN Values'!D139</f>
        <v>294.27</v>
      </c>
      <c r="R139" s="4">
        <f>'Fixed Credits Value'!B139</f>
        <v>100</v>
      </c>
      <c r="S139" s="4">
        <f>'Fixed Credits Value'!C139</f>
        <v>16</v>
      </c>
      <c r="T139" s="4">
        <f t="shared" si="16"/>
        <v>686.24489141944446</v>
      </c>
      <c r="U139" s="4">
        <f t="shared" si="26"/>
        <v>91.499318855925921</v>
      </c>
      <c r="W139" s="4">
        <f t="shared" si="20"/>
        <v>-11.685022396416571</v>
      </c>
      <c r="X139" s="4">
        <f t="shared" si="17"/>
        <v>42.559869023027886</v>
      </c>
      <c r="AA139" s="23"/>
      <c r="AB139" s="23"/>
      <c r="AD139" s="11">
        <v>44428</v>
      </c>
      <c r="AE139" s="4">
        <f>B139+'Rail Costs'!K139</f>
        <v>82.333667413213888</v>
      </c>
      <c r="AF139" s="4">
        <f>$B139+'Rail Costs'!L139</f>
        <v>83.497334826427775</v>
      </c>
      <c r="AG139" s="4">
        <f>$B139+'Rail Costs'!M139</f>
        <v>84.661002239641661</v>
      </c>
      <c r="AH139" s="4">
        <f>$B139+'Rail Costs'!N139</f>
        <v>81.635466965285559</v>
      </c>
      <c r="AI139" s="4">
        <f>$B139+'Rail Costs'!O139</f>
        <v>81.868200447928331</v>
      </c>
      <c r="AJ139" s="4">
        <f>$B139+'Rail Costs'!P139</f>
        <v>82.56640089585666</v>
      </c>
      <c r="AK139" s="4" t="e">
        <f>(AVERAGEIFS([1]Spreads!$B$23:$B$1056,[1]Spreads!$Y$23:$Y$1056,BH139,[1]Spreads!$X$23:$X$1056,BI139)*1.03)+('Rail Costs'!X139*100/2204.622)</f>
        <v>#VALUE!</v>
      </c>
      <c r="AM139" s="4">
        <f>'Soybean Oil'!$L139-('Soybean Oil'!AE139*'Feedstock Conversions'!$B$17)-'Rail Costs'!Q139</f>
        <v>10.555929269291438</v>
      </c>
      <c r="AN139" s="4">
        <f>'Soybean Oil'!$L139-('Soybean Oil'!AF139*'Feedstock Conversions'!$B$17)-'Rail Costs'!R139</f>
        <v>2.2623162594575699</v>
      </c>
      <c r="AO139" s="4">
        <f>'Soybean Oil'!$L139-('Soybean Oil'!AG139*'Feedstock Conversions'!$B$17)-'Rail Costs'!S139</f>
        <v>-6.2853086964499294</v>
      </c>
      <c r="AP139" s="4">
        <f>'Soybean Oil'!$L139-('Soybean Oil'!AH139*'Feedstock Conversions'!$B$17)-'Rail Costs'!T139</f>
        <v>15.9801262064494</v>
      </c>
      <c r="AQ139" s="4">
        <f>'Soybean Oil'!$L139-('Soybean Oil'!AI139*'Feedstock Conversions'!$B$17)-'Rail Costs'!U139</f>
        <v>14.390883776605095</v>
      </c>
      <c r="AR139" s="4">
        <f>'Soybean Oil'!$L139-('Soybean Oil'!AJ139*'Feedstock Conversions'!$B$17)-'Rail Costs'!V139</f>
        <v>8.2473474163844145</v>
      </c>
      <c r="AS139" s="4" t="e">
        <f>'Soybean Oil'!$L139-('Soybean Oil'!AK139*'Feedstock Conversions'!$B$17)-'Rail Costs'!Y139</f>
        <v>#VALUE!</v>
      </c>
      <c r="AU139" s="4">
        <f>$T139-(AE139*'Feedstock Conversions'!$B$5)-'Rail Costs'!Q139</f>
        <v>64.800820688735897</v>
      </c>
      <c r="AV139" s="4">
        <f>$T139-(AF139*'Feedstock Conversions'!$B$5)-'Rail Costs'!R139</f>
        <v>56.507207678902027</v>
      </c>
      <c r="AW139" s="4">
        <f>$T139-(AG139*'Feedstock Conversions'!$B$5)-'Rail Costs'!S139</f>
        <v>47.959582722994526</v>
      </c>
      <c r="AX139" s="4">
        <f>$T139-(AH139*'Feedstock Conversions'!$B$5)-'Rail Costs'!T139</f>
        <v>70.225017625893855</v>
      </c>
      <c r="AY139" s="4">
        <f>$T139-(AI139*'Feedstock Conversions'!$B$5)-'Rail Costs'!U139</f>
        <v>68.635775196049551</v>
      </c>
      <c r="AZ139" s="4">
        <f>$T139-(AJ139*'Feedstock Conversions'!$B$5)-'Rail Costs'!V139</f>
        <v>62.492238835828871</v>
      </c>
      <c r="BA139" s="4" t="e">
        <f>$T139-(AK139*'Feedstock Conversions'!$B$5)-'Rail Costs'!Y139</f>
        <v>#VALUE!</v>
      </c>
      <c r="BH139">
        <f t="shared" si="21"/>
        <v>34</v>
      </c>
      <c r="BI139">
        <f t="shared" si="22"/>
        <v>2021</v>
      </c>
      <c r="BJ139">
        <f t="shared" si="23"/>
        <v>8</v>
      </c>
      <c r="BM139" s="4">
        <f>'Fuel Values'!G139-(E139)</f>
        <v>-83.285022396416593</v>
      </c>
      <c r="BN139" s="4">
        <f>'Fuel Values'!H139-($AJ139*'Feedstock Conversions'!$B$5)</f>
        <v>-75.248006718924898</v>
      </c>
      <c r="BO139" s="4">
        <f>'Fuel Values'!I139-($AI139*'Feedstock Conversions'!$B$17)</f>
        <v>-50.511503359462495</v>
      </c>
      <c r="BP139" s="4">
        <f>'Fuel Values'!J139-($AH139*'Feedstock Conversions'!$B$17)</f>
        <v>-57.766002239641693</v>
      </c>
      <c r="BQ139" s="4">
        <f>'Fuel Values'!K139-($AF139*'Feedstock Conversions'!$B$17)</f>
        <v>-80.230011198208331</v>
      </c>
      <c r="BR139" s="4">
        <f>'Fuel Values'!L139-($AG139*'Feedstock Conversions'!$B$17)</f>
        <v>-47.957516797312451</v>
      </c>
      <c r="BS139" s="4">
        <f t="shared" si="24"/>
        <v>36.27249440089588</v>
      </c>
      <c r="BV139" s="4">
        <f t="shared" si="19"/>
        <v>-58.097583586626151</v>
      </c>
    </row>
    <row r="140" spans="1:74" x14ac:dyDescent="0.2">
      <c r="A140" s="11">
        <v>44435</v>
      </c>
      <c r="B140" s="18">
        <v>81.572000000000003</v>
      </c>
      <c r="C140" s="18">
        <f>B140+'Rail Costs'!B140</f>
        <v>86.226669652855549</v>
      </c>
      <c r="E140" s="18">
        <f>C140*'Feedstock Conversions'!B$17</f>
        <v>646.70002239641667</v>
      </c>
      <c r="F140" s="18">
        <f>C140*'Feedstock Conversions'!B$5</f>
        <v>646.70002239641667</v>
      </c>
      <c r="H140" s="18">
        <f>'Fuel Values'!B140-'Soybean Oil'!I140-'Soybean Oil'!J140-'Soybean Oil'!K140</f>
        <v>204.68615833289471</v>
      </c>
      <c r="I140" s="18">
        <f>('LCFS Values'!$E$4-'Soybean Oil'!$AA$4)/1000000*'LCFS Values'!B140*'LCFS Values'!$G$2*100</f>
        <v>85.463841667105257</v>
      </c>
      <c r="J140" s="4">
        <f>'RIN Values'!C140</f>
        <v>239.85000000000002</v>
      </c>
      <c r="K140" s="4">
        <f>'Fixed Credits Value'!B140</f>
        <v>100</v>
      </c>
      <c r="L140" s="4">
        <f t="shared" si="25"/>
        <v>630</v>
      </c>
      <c r="M140" s="4">
        <f>L140/'Feedstock Conversions'!B$17</f>
        <v>84</v>
      </c>
      <c r="O140" s="4">
        <f>'Fuel Values'!C140*100</f>
        <v>208.65</v>
      </c>
      <c r="P140" s="18">
        <f>('LCFS Values'!$E$4-'Soybean Oil'!$AB$4)/1000000*'LCFS Values'!B140*'LCFS Values'!$G$2*100</f>
        <v>74.625844727777775</v>
      </c>
      <c r="Q140" s="4">
        <f>'RIN Values'!D140</f>
        <v>271.83</v>
      </c>
      <c r="R140" s="4">
        <f>'Fixed Credits Value'!B140</f>
        <v>100</v>
      </c>
      <c r="S140" s="4">
        <f>'Fixed Credits Value'!C140</f>
        <v>16</v>
      </c>
      <c r="T140" s="4">
        <f t="shared" si="16"/>
        <v>671.10584472777782</v>
      </c>
      <c r="U140" s="4">
        <f t="shared" si="26"/>
        <v>89.480779297037046</v>
      </c>
      <c r="W140" s="4">
        <f t="shared" si="20"/>
        <v>-16.700022396416671</v>
      </c>
      <c r="X140" s="4">
        <f t="shared" si="17"/>
        <v>24.405822331361151</v>
      </c>
      <c r="AA140" s="23"/>
      <c r="AB140" s="23"/>
      <c r="AD140" s="11">
        <v>44435</v>
      </c>
      <c r="AE140" s="4">
        <f>B140+'Rail Costs'!K140</f>
        <v>82.735667413213889</v>
      </c>
      <c r="AF140" s="4">
        <f>$B140+'Rail Costs'!L140</f>
        <v>83.899334826427776</v>
      </c>
      <c r="AG140" s="4">
        <f>$B140+'Rail Costs'!M140</f>
        <v>85.063002239641662</v>
      </c>
      <c r="AH140" s="4">
        <f>$B140+'Rail Costs'!N140</f>
        <v>82.03746696528556</v>
      </c>
      <c r="AI140" s="4">
        <f>$B140+'Rail Costs'!O140</f>
        <v>82.270200447928332</v>
      </c>
      <c r="AJ140" s="4">
        <f>$B140+'Rail Costs'!P140</f>
        <v>82.968400895856661</v>
      </c>
      <c r="AK140" s="4" t="e">
        <f>(AVERAGEIFS([1]Spreads!$B$23:$B$1056,[1]Spreads!$Y$23:$Y$1056,BH140,[1]Spreads!$X$23:$X$1056,BI140)*1.03)+('Rail Costs'!X140*100/2204.622)</f>
        <v>#VALUE!</v>
      </c>
      <c r="AM140" s="4">
        <f>'Soybean Oil'!$L140-('Soybean Oil'!AE140*'Feedstock Conversions'!$B$17)-'Rail Costs'!Q140</f>
        <v>5.5409292692914516</v>
      </c>
      <c r="AN140" s="4">
        <f>'Soybean Oil'!$L140-('Soybean Oil'!AF140*'Feedstock Conversions'!$B$17)-'Rail Costs'!R140</f>
        <v>-2.7526837405424165</v>
      </c>
      <c r="AO140" s="4">
        <f>'Soybean Oil'!$L140-('Soybean Oil'!AG140*'Feedstock Conversions'!$B$17)-'Rail Costs'!S140</f>
        <v>-11.300308696449916</v>
      </c>
      <c r="AP140" s="4">
        <f>'Soybean Oil'!$L140-('Soybean Oil'!AH140*'Feedstock Conversions'!$B$17)-'Rail Costs'!T140</f>
        <v>10.965126206449414</v>
      </c>
      <c r="AQ140" s="4">
        <f>'Soybean Oil'!$L140-('Soybean Oil'!AI140*'Feedstock Conversions'!$B$17)-'Rail Costs'!U140</f>
        <v>9.3758837766051091</v>
      </c>
      <c r="AR140" s="4">
        <f>'Soybean Oil'!$L140-('Soybean Oil'!AJ140*'Feedstock Conversions'!$B$17)-'Rail Costs'!V140</f>
        <v>3.2323474163843144</v>
      </c>
      <c r="AS140" s="4" t="e">
        <f>'Soybean Oil'!$L140-('Soybean Oil'!AK140*'Feedstock Conversions'!$B$17)-'Rail Costs'!Y140</f>
        <v>#VALUE!</v>
      </c>
      <c r="AU140" s="4">
        <f>$T140-(AE140*'Feedstock Conversions'!$B$5)-'Rail Costs'!Q140</f>
        <v>46.646773997069275</v>
      </c>
      <c r="AV140" s="4">
        <f>$T140-(AF140*'Feedstock Conversions'!$B$5)-'Rail Costs'!R140</f>
        <v>38.353160987235405</v>
      </c>
      <c r="AW140" s="4">
        <f>$T140-(AG140*'Feedstock Conversions'!$B$5)-'Rail Costs'!S140</f>
        <v>29.805536031327904</v>
      </c>
      <c r="AX140" s="4">
        <f>$T140-(AH140*'Feedstock Conversions'!$B$5)-'Rail Costs'!T140</f>
        <v>52.070970934227233</v>
      </c>
      <c r="AY140" s="4">
        <f>$T140-(AI140*'Feedstock Conversions'!$B$5)-'Rail Costs'!U140</f>
        <v>50.481728504382929</v>
      </c>
      <c r="AZ140" s="4">
        <f>$T140-(AJ140*'Feedstock Conversions'!$B$5)-'Rail Costs'!V140</f>
        <v>44.338192144162136</v>
      </c>
      <c r="BA140" s="4" t="e">
        <f>$T140-(AK140*'Feedstock Conversions'!$B$5)-'Rail Costs'!Y140</f>
        <v>#VALUE!</v>
      </c>
      <c r="BH140">
        <f t="shared" si="21"/>
        <v>35</v>
      </c>
      <c r="BI140">
        <f t="shared" si="22"/>
        <v>2021</v>
      </c>
      <c r="BJ140">
        <f t="shared" si="23"/>
        <v>8</v>
      </c>
      <c r="BM140" s="4">
        <f>'Fuel Values'!G140-(E140)</f>
        <v>-87.700022396416671</v>
      </c>
      <c r="BN140" s="4">
        <f>'Fuel Values'!H140-($AJ140*'Feedstock Conversions'!$B$5)</f>
        <v>-77.263006718924998</v>
      </c>
      <c r="BO140" s="4">
        <f>'Fuel Values'!I140-($AI140*'Feedstock Conversions'!$B$17)</f>
        <v>-54.526503359462481</v>
      </c>
      <c r="BP140" s="4">
        <f>'Fuel Values'!J140-($AH140*'Feedstock Conversions'!$B$17)</f>
        <v>-62.78100223964168</v>
      </c>
      <c r="BQ140" s="4">
        <f>'Fuel Values'!K140-($AF140*'Feedstock Conversions'!$B$17)</f>
        <v>-84.245011198208317</v>
      </c>
      <c r="BR140" s="4">
        <f>'Fuel Values'!L140-($AG140*'Feedstock Conversions'!$B$17)</f>
        <v>-52.972516797312437</v>
      </c>
      <c r="BS140" s="4">
        <f t="shared" si="24"/>
        <v>36.272494400895766</v>
      </c>
      <c r="BV140" s="4">
        <f t="shared" si="19"/>
        <v>-62.312583586626182</v>
      </c>
    </row>
    <row r="141" spans="1:74" x14ac:dyDescent="0.2">
      <c r="A141" s="11">
        <v>44442</v>
      </c>
      <c r="B141" s="18">
        <v>74.123999999999995</v>
      </c>
      <c r="C141" s="18">
        <f>B141+'Rail Costs'!B141</f>
        <v>78.778669652855541</v>
      </c>
      <c r="E141" s="18">
        <f>C141*'Feedstock Conversions'!B$17</f>
        <v>590.84002239641654</v>
      </c>
      <c r="F141" s="18">
        <f>C141*'Feedstock Conversions'!B$5</f>
        <v>590.84002239641654</v>
      </c>
      <c r="H141" s="18">
        <f>'Fuel Values'!B141-'Soybean Oil'!I141-'Soybean Oil'!J141-'Soybean Oil'!K141</f>
        <v>200.3361406263158</v>
      </c>
      <c r="I141" s="18">
        <f>('LCFS Values'!$E$4-'Soybean Oil'!$AA$4)/1000000*'LCFS Values'!B141*'LCFS Values'!$G$2*100</f>
        <v>84.363859373684207</v>
      </c>
      <c r="J141" s="4">
        <f>'RIN Values'!C141</f>
        <v>237.29999999999998</v>
      </c>
      <c r="K141" s="4">
        <f>'Fixed Credits Value'!B141</f>
        <v>100</v>
      </c>
      <c r="L141" s="4">
        <f t="shared" si="25"/>
        <v>622</v>
      </c>
      <c r="M141" s="4">
        <f>L141/'Feedstock Conversions'!B$17</f>
        <v>82.933333333333337</v>
      </c>
      <c r="O141" s="4">
        <f>'Fuel Values'!C141*100</f>
        <v>215.55</v>
      </c>
      <c r="P141" s="18">
        <f>('LCFS Values'!$E$4-'Soybean Oil'!$AB$4)/1000000*'LCFS Values'!B141*'LCFS Values'!$G$2*100</f>
        <v>73.66535540000001</v>
      </c>
      <c r="Q141" s="4">
        <f>'RIN Values'!D141</f>
        <v>268.94</v>
      </c>
      <c r="R141" s="4">
        <f>'Fixed Credits Value'!B141</f>
        <v>100</v>
      </c>
      <c r="S141" s="4">
        <f>'Fixed Credits Value'!C141</f>
        <v>16</v>
      </c>
      <c r="T141" s="4">
        <f t="shared" si="16"/>
        <v>674.15535539999996</v>
      </c>
      <c r="U141" s="4">
        <f t="shared" si="26"/>
        <v>89.887380719999996</v>
      </c>
      <c r="W141" s="4">
        <f t="shared" si="20"/>
        <v>31.159977603583457</v>
      </c>
      <c r="X141" s="4">
        <f t="shared" si="17"/>
        <v>83.315333003583419</v>
      </c>
      <c r="AA141" s="23"/>
      <c r="AB141" s="23"/>
      <c r="AD141" s="11">
        <v>44442</v>
      </c>
      <c r="AE141" s="4">
        <f>B141+'Rail Costs'!K141</f>
        <v>75.287667413213882</v>
      </c>
      <c r="AF141" s="4">
        <f>$B141+'Rail Costs'!L141</f>
        <v>76.451334826427768</v>
      </c>
      <c r="AG141" s="4">
        <f>$B141+'Rail Costs'!M141</f>
        <v>77.615002239641655</v>
      </c>
      <c r="AH141" s="4">
        <f>$B141+'Rail Costs'!N141</f>
        <v>74.589466965285553</v>
      </c>
      <c r="AI141" s="4">
        <f>$B141+'Rail Costs'!O141</f>
        <v>74.822200447928324</v>
      </c>
      <c r="AJ141" s="4">
        <f>$B141+'Rail Costs'!P141</f>
        <v>75.520400895856653</v>
      </c>
      <c r="AK141" s="4" t="e">
        <f>(AVERAGEIFS([1]Spreads!$B$23:$B$1056,[1]Spreads!$Y$23:$Y$1056,BH141,[1]Spreads!$X$23:$X$1056,BI141)*1.03)+('Rail Costs'!X141*100/2204.622)</f>
        <v>#VALUE!</v>
      </c>
      <c r="AM141" s="4">
        <f>'Soybean Oil'!$L141-('Soybean Oil'!AE141*'Feedstock Conversions'!$B$17)-'Rail Costs'!Q141</f>
        <v>53.400929269291581</v>
      </c>
      <c r="AN141" s="4">
        <f>'Soybean Oil'!$L141-('Soybean Oil'!AF141*'Feedstock Conversions'!$B$17)-'Rail Costs'!R141</f>
        <v>45.107316259457598</v>
      </c>
      <c r="AO141" s="4">
        <f>'Soybean Oil'!$L141-('Soybean Oil'!AG141*'Feedstock Conversions'!$B$17)-'Rail Costs'!S141</f>
        <v>36.559691303550096</v>
      </c>
      <c r="AP141" s="4">
        <f>'Soybean Oil'!$L141-('Soybean Oil'!AH141*'Feedstock Conversions'!$B$17)-'Rail Costs'!T141</f>
        <v>58.825126206449426</v>
      </c>
      <c r="AQ141" s="4">
        <f>'Soybean Oil'!$L141-('Soybean Oil'!AI141*'Feedstock Conversions'!$B$17)-'Rail Costs'!U141</f>
        <v>57.235883776605121</v>
      </c>
      <c r="AR141" s="4">
        <f>'Soybean Oil'!$L141-('Soybean Oil'!AJ141*'Feedstock Conversions'!$B$17)-'Rail Costs'!V141</f>
        <v>51.092347416384442</v>
      </c>
      <c r="AS141" s="4" t="e">
        <f>'Soybean Oil'!$L141-('Soybean Oil'!AK141*'Feedstock Conversions'!$B$17)-'Rail Costs'!Y141</f>
        <v>#VALUE!</v>
      </c>
      <c r="AU141" s="4">
        <f>$T141-(AE141*'Feedstock Conversions'!$B$5)-'Rail Costs'!Q141</f>
        <v>105.55628466929154</v>
      </c>
      <c r="AV141" s="4">
        <f>$T141-(AF141*'Feedstock Conversions'!$B$5)-'Rail Costs'!R141</f>
        <v>97.262671659457553</v>
      </c>
      <c r="AW141" s="4">
        <f>$T141-(AG141*'Feedstock Conversions'!$B$5)-'Rail Costs'!S141</f>
        <v>88.715046703550058</v>
      </c>
      <c r="AX141" s="4">
        <f>$T141-(AH141*'Feedstock Conversions'!$B$5)-'Rail Costs'!T141</f>
        <v>110.98048160644939</v>
      </c>
      <c r="AY141" s="4">
        <f>$T141-(AI141*'Feedstock Conversions'!$B$5)-'Rail Costs'!U141</f>
        <v>109.39123917660508</v>
      </c>
      <c r="AZ141" s="4">
        <f>$T141-(AJ141*'Feedstock Conversions'!$B$5)-'Rail Costs'!V141</f>
        <v>103.2477028163844</v>
      </c>
      <c r="BA141" s="4" t="e">
        <f>$T141-(AK141*'Feedstock Conversions'!$B$5)-'Rail Costs'!Y141</f>
        <v>#VALUE!</v>
      </c>
      <c r="BH141">
        <f t="shared" si="21"/>
        <v>36</v>
      </c>
      <c r="BI141">
        <f t="shared" si="22"/>
        <v>2021</v>
      </c>
      <c r="BJ141">
        <f t="shared" si="23"/>
        <v>9</v>
      </c>
      <c r="BM141" s="4">
        <f>'Fuel Values'!G141-(E141)</f>
        <v>-42.240022396416521</v>
      </c>
      <c r="BN141" s="4">
        <f>'Fuel Values'!H141-($AJ141*'Feedstock Conversions'!$B$5)</f>
        <v>-33.403006718924871</v>
      </c>
      <c r="BO141" s="4">
        <f>'Fuel Values'!I141-($AI141*'Feedstock Conversions'!$B$17)</f>
        <v>-17.666503359462467</v>
      </c>
      <c r="BP141" s="4">
        <f>'Fuel Values'!J141-($AH141*'Feedstock Conversions'!$B$17)</f>
        <v>-19.921002239641666</v>
      </c>
      <c r="BQ141" s="4">
        <f>'Fuel Values'!K141-($AF141*'Feedstock Conversions'!$B$17)</f>
        <v>-41.385011198208304</v>
      </c>
      <c r="BR141" s="4">
        <f>'Fuel Values'!L141-($AG141*'Feedstock Conversions'!$B$17)</f>
        <v>-14.112516797312423</v>
      </c>
      <c r="BS141" s="4">
        <f t="shared" si="24"/>
        <v>45.27249440089588</v>
      </c>
      <c r="BV141" s="4">
        <f t="shared" si="19"/>
        <v>-19.652583586626115</v>
      </c>
    </row>
    <row r="142" spans="1:74" x14ac:dyDescent="0.2">
      <c r="A142" s="11">
        <v>44449</v>
      </c>
      <c r="B142" s="18">
        <v>75.504999999999995</v>
      </c>
      <c r="C142" s="18">
        <f>B142+'Rail Costs'!B142</f>
        <v>80.159669652855541</v>
      </c>
      <c r="E142" s="18">
        <f>C142*'Feedstock Conversions'!B$17</f>
        <v>601.19752239641662</v>
      </c>
      <c r="F142" s="18">
        <f>C142*'Feedstock Conversions'!B$5</f>
        <v>601.19752239641662</v>
      </c>
      <c r="H142" s="18">
        <f>'Fuel Values'!B142-'Soybean Oil'!I142-'Soybean Oil'!J142-'Soybean Oil'!K142</f>
        <v>196.32875680509869</v>
      </c>
      <c r="I142" s="18">
        <f>('LCFS Values'!$E$4-'Soybean Oil'!$AA$4)/1000000*'LCFS Values'!B142*'LCFS Values'!$G$2*100</f>
        <v>81.452493194901322</v>
      </c>
      <c r="J142" s="4">
        <f>'RIN Values'!C142</f>
        <v>232.21875</v>
      </c>
      <c r="K142" s="4">
        <f>'Fixed Credits Value'!B142</f>
        <v>100</v>
      </c>
      <c r="L142" s="4">
        <f t="shared" si="25"/>
        <v>610</v>
      </c>
      <c r="M142" s="4">
        <f>L142/'Feedstock Conversions'!B$17</f>
        <v>81.333333333333329</v>
      </c>
      <c r="O142" s="4">
        <f>'Fuel Values'!C142*100</f>
        <v>213.14000000000001</v>
      </c>
      <c r="P142" s="18">
        <f>('LCFS Values'!$E$4-'Soybean Oil'!$AB$4)/1000000*'LCFS Values'!B142*'LCFS Values'!$G$2*100</f>
        <v>71.123190711805577</v>
      </c>
      <c r="Q142" s="4">
        <f>'RIN Values'!D142</f>
        <v>263.18124999999998</v>
      </c>
      <c r="R142" s="4">
        <f>'Fixed Credits Value'!B142</f>
        <v>100</v>
      </c>
      <c r="S142" s="4">
        <f>'Fixed Credits Value'!C142</f>
        <v>16</v>
      </c>
      <c r="T142" s="4">
        <f t="shared" si="16"/>
        <v>663.44444071180556</v>
      </c>
      <c r="U142" s="4">
        <f t="shared" si="26"/>
        <v>88.459258761574077</v>
      </c>
      <c r="W142" s="4">
        <f t="shared" si="20"/>
        <v>8.8024776035833838</v>
      </c>
      <c r="X142" s="4">
        <f t="shared" si="17"/>
        <v>62.246918315388939</v>
      </c>
      <c r="AA142" s="23"/>
      <c r="AB142" s="23"/>
      <c r="AD142" s="11">
        <v>44449</v>
      </c>
      <c r="AE142" s="4">
        <f>B142+'Rail Costs'!K142</f>
        <v>76.668667413213882</v>
      </c>
      <c r="AF142" s="4">
        <f>$B142+'Rail Costs'!L142</f>
        <v>77.832334826427768</v>
      </c>
      <c r="AG142" s="4">
        <f>$B142+'Rail Costs'!M142</f>
        <v>78.996002239641655</v>
      </c>
      <c r="AH142" s="4">
        <f>$B142+'Rail Costs'!N142</f>
        <v>75.970466965285553</v>
      </c>
      <c r="AI142" s="4">
        <f>$B142+'Rail Costs'!O142</f>
        <v>76.203200447928324</v>
      </c>
      <c r="AJ142" s="4">
        <f>$B142+'Rail Costs'!P142</f>
        <v>76.901400895856654</v>
      </c>
      <c r="AK142" s="4" t="e">
        <f>(AVERAGEIFS([1]Spreads!$B$23:$B$1056,[1]Spreads!$Y$23:$Y$1056,BH142,[1]Spreads!$X$23:$X$1056,BI142)*1.03)+('Rail Costs'!X142*100/2204.622)</f>
        <v>#VALUE!</v>
      </c>
      <c r="AM142" s="4">
        <f>'Soybean Oil'!$L142-('Soybean Oil'!AE142*'Feedstock Conversions'!$B$17)-'Rail Costs'!Q142</f>
        <v>31.043429269291504</v>
      </c>
      <c r="AN142" s="4">
        <f>'Soybean Oil'!$L142-('Soybean Oil'!AF142*'Feedstock Conversions'!$B$17)-'Rail Costs'!R142</f>
        <v>22.749816259457639</v>
      </c>
      <c r="AO142" s="4">
        <f>'Soybean Oil'!$L142-('Soybean Oil'!AG142*'Feedstock Conversions'!$B$17)-'Rail Costs'!S142</f>
        <v>14.202191303550139</v>
      </c>
      <c r="AP142" s="4">
        <f>'Soybean Oil'!$L142-('Soybean Oil'!AH142*'Feedstock Conversions'!$B$17)-'Rail Costs'!T142</f>
        <v>36.467626206449467</v>
      </c>
      <c r="AQ142" s="4">
        <f>'Soybean Oil'!$L142-('Soybean Oil'!AI142*'Feedstock Conversions'!$B$17)-'Rail Costs'!U142</f>
        <v>34.878383776605162</v>
      </c>
      <c r="AR142" s="4">
        <f>'Soybean Oil'!$L142-('Soybean Oil'!AJ142*'Feedstock Conversions'!$B$17)-'Rail Costs'!V142</f>
        <v>28.734847416384369</v>
      </c>
      <c r="AS142" s="4" t="e">
        <f>'Soybean Oil'!$L142-('Soybean Oil'!AK142*'Feedstock Conversions'!$B$17)-'Rail Costs'!Y142</f>
        <v>#VALUE!</v>
      </c>
      <c r="AU142" s="4">
        <f>$T142-(AE142*'Feedstock Conversions'!$B$5)-'Rail Costs'!Q142</f>
        <v>84.487869981097063</v>
      </c>
      <c r="AV142" s="4">
        <f>$T142-(AF142*'Feedstock Conversions'!$B$5)-'Rail Costs'!R142</f>
        <v>76.194256971263187</v>
      </c>
      <c r="AW142" s="4">
        <f>$T142-(AG142*'Feedstock Conversions'!$B$5)-'Rail Costs'!S142</f>
        <v>67.646632015355692</v>
      </c>
      <c r="AX142" s="4">
        <f>$T142-(AH142*'Feedstock Conversions'!$B$5)-'Rail Costs'!T142</f>
        <v>89.912066918255022</v>
      </c>
      <c r="AY142" s="4">
        <f>$T142-(AI142*'Feedstock Conversions'!$B$5)-'Rail Costs'!U142</f>
        <v>88.322824488410717</v>
      </c>
      <c r="AZ142" s="4">
        <f>$T142-(AJ142*'Feedstock Conversions'!$B$5)-'Rail Costs'!V142</f>
        <v>82.179288128189924</v>
      </c>
      <c r="BA142" s="4" t="e">
        <f>$T142-(AK142*'Feedstock Conversions'!$B$5)-'Rail Costs'!Y142</f>
        <v>#VALUE!</v>
      </c>
      <c r="BH142">
        <f t="shared" si="21"/>
        <v>37</v>
      </c>
      <c r="BI142">
        <f t="shared" si="22"/>
        <v>2021</v>
      </c>
      <c r="BJ142">
        <f t="shared" si="23"/>
        <v>9</v>
      </c>
      <c r="BM142" s="4">
        <f>'Fuel Values'!G142-(E142)</f>
        <v>-68.197522396416616</v>
      </c>
      <c r="BN142" s="4">
        <f>'Fuel Values'!H142-($AJ142*'Feedstock Conversions'!$B$5)</f>
        <v>-61.760506718924944</v>
      </c>
      <c r="BO142" s="4">
        <f>'Fuel Values'!I142-($AI142*'Feedstock Conversions'!$B$17)</f>
        <v>-56.524003359462426</v>
      </c>
      <c r="BP142" s="4">
        <f>'Fuel Values'!J142-($AH142*'Feedstock Conversions'!$B$17)</f>
        <v>-49.778502239641625</v>
      </c>
      <c r="BQ142" s="4">
        <f>'Fuel Values'!K142-($AF142*'Feedstock Conversions'!$B$17)</f>
        <v>-71.242511198208263</v>
      </c>
      <c r="BR142" s="4">
        <f>'Fuel Values'!L142-($AG142*'Feedstock Conversions'!$B$17)</f>
        <v>-49.970016797312383</v>
      </c>
      <c r="BS142" s="4">
        <f t="shared" si="24"/>
        <v>58.580979843225009</v>
      </c>
      <c r="BV142" s="4">
        <f t="shared" si="19"/>
        <v>-49.810083586626128</v>
      </c>
    </row>
    <row r="143" spans="1:74" x14ac:dyDescent="0.2">
      <c r="A143" s="11">
        <v>44456</v>
      </c>
      <c r="B143" s="18">
        <v>76.394000000000005</v>
      </c>
      <c r="C143" s="18">
        <f>B143+'Rail Costs'!B143</f>
        <v>81.048669652855551</v>
      </c>
      <c r="E143" s="18">
        <f>C143*'Feedstock Conversions'!B$17</f>
        <v>607.86502239641663</v>
      </c>
      <c r="F143" s="18">
        <f>C143*'Feedstock Conversions'!B$5</f>
        <v>607.86502239641663</v>
      </c>
      <c r="H143" s="18">
        <f>'Fuel Values'!B143-'Soybean Oil'!I143-'Soybean Oil'!J143-'Soybean Oil'!K143</f>
        <v>207.85890397039475</v>
      </c>
      <c r="I143" s="18">
        <f>('LCFS Values'!$E$4-'Soybean Oil'!$AA$4)/1000000*'LCFS Values'!B143*'LCFS Values'!$G$2*100</f>
        <v>80.466096029605268</v>
      </c>
      <c r="J143" s="4">
        <f>'RIN Values'!C143</f>
        <v>216.67499999999998</v>
      </c>
      <c r="K143" s="4">
        <f>'Fixed Credits Value'!B143</f>
        <v>100</v>
      </c>
      <c r="L143" s="4">
        <f t="shared" si="25"/>
        <v>605</v>
      </c>
      <c r="M143" s="4">
        <f>L143/'Feedstock Conversions'!B$17</f>
        <v>80.666666666666671</v>
      </c>
      <c r="O143" s="4">
        <f>'Fuel Values'!C143*100</f>
        <v>219.89999999999998</v>
      </c>
      <c r="P143" s="18">
        <f>('LCFS Values'!$E$4-'Soybean Oil'!$AB$4)/1000000*'LCFS Values'!B143*'LCFS Values'!$G$2*100</f>
        <v>70.261882347222226</v>
      </c>
      <c r="Q143" s="4">
        <f>'RIN Values'!D143</f>
        <v>245.56499999999997</v>
      </c>
      <c r="R143" s="4">
        <f>'Fixed Credits Value'!B143</f>
        <v>100</v>
      </c>
      <c r="S143" s="4">
        <f>'Fixed Credits Value'!C143</f>
        <v>16</v>
      </c>
      <c r="T143" s="4">
        <f t="shared" si="16"/>
        <v>651.72688234722216</v>
      </c>
      <c r="U143" s="4">
        <f t="shared" si="26"/>
        <v>86.896917646296288</v>
      </c>
      <c r="W143" s="4">
        <f t="shared" si="20"/>
        <v>-2.8650223964166344</v>
      </c>
      <c r="X143" s="4">
        <f t="shared" si="17"/>
        <v>43.861859950805524</v>
      </c>
      <c r="AA143" s="23"/>
      <c r="AB143" s="23"/>
      <c r="AD143" s="11">
        <v>44456</v>
      </c>
      <c r="AE143" s="4">
        <f>B143+'Rail Costs'!K143</f>
        <v>77.557667413213892</v>
      </c>
      <c r="AF143" s="4">
        <f>$B143+'Rail Costs'!L143</f>
        <v>78.721334826427778</v>
      </c>
      <c r="AG143" s="4">
        <f>$B143+'Rail Costs'!M143</f>
        <v>79.885002239641665</v>
      </c>
      <c r="AH143" s="4">
        <f>$B143+'Rail Costs'!N143</f>
        <v>76.859466965285563</v>
      </c>
      <c r="AI143" s="4">
        <f>$B143+'Rail Costs'!O143</f>
        <v>77.092200447928334</v>
      </c>
      <c r="AJ143" s="4">
        <f>$B143+'Rail Costs'!P143</f>
        <v>77.790400895856664</v>
      </c>
      <c r="AK143" s="4" t="e">
        <f>(AVERAGEIFS([1]Spreads!$B$23:$B$1056,[1]Spreads!$Y$23:$Y$1056,BH143,[1]Spreads!$X$23:$X$1056,BI143)*1.03)+('Rail Costs'!X143*100/2204.622)</f>
        <v>#VALUE!</v>
      </c>
      <c r="AM143" s="4">
        <f>'Soybean Oil'!$L143-('Soybean Oil'!AE143*'Feedstock Conversions'!$B$17)-'Rail Costs'!Q143</f>
        <v>19.375929269291486</v>
      </c>
      <c r="AN143" s="4">
        <f>'Soybean Oil'!$L143-('Soybean Oil'!AF143*'Feedstock Conversions'!$B$17)-'Rail Costs'!R143</f>
        <v>11.082316259457507</v>
      </c>
      <c r="AO143" s="4">
        <f>'Soybean Oil'!$L143-('Soybean Oil'!AG143*'Feedstock Conversions'!$B$17)-'Rail Costs'!S143</f>
        <v>2.5346913035500065</v>
      </c>
      <c r="AP143" s="4">
        <f>'Soybean Oil'!$L143-('Soybean Oil'!AH143*'Feedstock Conversions'!$B$17)-'Rail Costs'!T143</f>
        <v>24.800126206449338</v>
      </c>
      <c r="AQ143" s="4">
        <f>'Soybean Oil'!$L143-('Soybean Oil'!AI143*'Feedstock Conversions'!$B$17)-'Rail Costs'!U143</f>
        <v>23.210883776605034</v>
      </c>
      <c r="AR143" s="4">
        <f>'Soybean Oil'!$L143-('Soybean Oil'!AJ143*'Feedstock Conversions'!$B$17)-'Rail Costs'!V143</f>
        <v>17.067347416384351</v>
      </c>
      <c r="AS143" s="4" t="e">
        <f>'Soybean Oil'!$L143-('Soybean Oil'!AK143*'Feedstock Conversions'!$B$17)-'Rail Costs'!Y143</f>
        <v>#VALUE!</v>
      </c>
      <c r="AU143" s="4">
        <f>$T143-(AE143*'Feedstock Conversions'!$B$5)-'Rail Costs'!Q143</f>
        <v>66.102811616513648</v>
      </c>
      <c r="AV143" s="4">
        <f>$T143-(AF143*'Feedstock Conversions'!$B$5)-'Rail Costs'!R143</f>
        <v>57.809198606679665</v>
      </c>
      <c r="AW143" s="4">
        <f>$T143-(AG143*'Feedstock Conversions'!$B$5)-'Rail Costs'!S143</f>
        <v>49.261573650772164</v>
      </c>
      <c r="AX143" s="4">
        <f>$T143-(AH143*'Feedstock Conversions'!$B$5)-'Rail Costs'!T143</f>
        <v>71.527008553671493</v>
      </c>
      <c r="AY143" s="4">
        <f>$T143-(AI143*'Feedstock Conversions'!$B$5)-'Rail Costs'!U143</f>
        <v>69.937766123827188</v>
      </c>
      <c r="AZ143" s="4">
        <f>$T143-(AJ143*'Feedstock Conversions'!$B$5)-'Rail Costs'!V143</f>
        <v>63.794229763606509</v>
      </c>
      <c r="BA143" s="4" t="e">
        <f>$T143-(AK143*'Feedstock Conversions'!$B$5)-'Rail Costs'!Y143</f>
        <v>#VALUE!</v>
      </c>
      <c r="BH143">
        <f t="shared" si="21"/>
        <v>38</v>
      </c>
      <c r="BI143">
        <f t="shared" si="22"/>
        <v>2021</v>
      </c>
      <c r="BJ143">
        <f t="shared" si="23"/>
        <v>9</v>
      </c>
      <c r="BM143" s="4">
        <f>'Fuel Values'!G143-(E143)</f>
        <v>-77.06502239641668</v>
      </c>
      <c r="BN143" s="4">
        <f>'Fuel Values'!H143-($AJ143*'Feedstock Conversions'!$B$5)</f>
        <v>-69.928006718924962</v>
      </c>
      <c r="BO143" s="4">
        <f>'Fuel Values'!I143-($AI143*'Feedstock Conversions'!$B$17)</f>
        <v>-62.691503359462558</v>
      </c>
      <c r="BP143" s="4">
        <f>'Fuel Values'!J143-($AH143*'Feedstock Conversions'!$B$17)</f>
        <v>-60.446002239641757</v>
      </c>
      <c r="BQ143" s="4">
        <f>'Fuel Values'!K143-($AF143*'Feedstock Conversions'!$B$17)</f>
        <v>-77.910011198208394</v>
      </c>
      <c r="BR143" s="4">
        <f>'Fuel Values'!L143-($AG143*'Feedstock Conversions'!$B$17)</f>
        <v>-56.637516797312514</v>
      </c>
      <c r="BS143" s="4">
        <f t="shared" si="24"/>
        <v>53.77249440089588</v>
      </c>
      <c r="BV143" s="4">
        <f t="shared" si="19"/>
        <v>-58.220440729483357</v>
      </c>
    </row>
    <row r="144" spans="1:74" x14ac:dyDescent="0.2">
      <c r="A144" s="11">
        <v>44463</v>
      </c>
      <c r="B144" s="18">
        <v>73.537999999999997</v>
      </c>
      <c r="C144" s="18">
        <f>B144+'Rail Costs'!B144</f>
        <v>78.192669652855542</v>
      </c>
      <c r="E144" s="18">
        <f>C144*'Feedstock Conversions'!B$17</f>
        <v>586.44502239641656</v>
      </c>
      <c r="F144" s="18">
        <f>C144*'Feedstock Conversions'!B$5</f>
        <v>586.44502239641656</v>
      </c>
      <c r="H144" s="18">
        <f>'Fuel Values'!B144-'Soybean Oil'!I144-'Soybean Oil'!J144-'Soybean Oil'!K144</f>
        <v>207.34256728881576</v>
      </c>
      <c r="I144" s="18">
        <f>('LCFS Values'!$E$4-'Soybean Oil'!$AA$4)/1000000*'LCFS Values'!B144*'LCFS Values'!$G$2*100</f>
        <v>78.457432711184211</v>
      </c>
      <c r="J144" s="4">
        <f>'RIN Values'!C144</f>
        <v>199.20000000000002</v>
      </c>
      <c r="K144" s="4">
        <f>'Fixed Credits Value'!B144</f>
        <v>100</v>
      </c>
      <c r="L144" s="4">
        <f t="shared" si="25"/>
        <v>585</v>
      </c>
      <c r="M144" s="4">
        <f>L144/'Feedstock Conversions'!B$17</f>
        <v>78</v>
      </c>
      <c r="O144" s="4">
        <f>'Fuel Values'!C144*100</f>
        <v>222.21</v>
      </c>
      <c r="P144" s="18">
        <f>('LCFS Values'!$E$4-'Soybean Oil'!$AB$4)/1000000*'LCFS Values'!B144*'LCFS Values'!$G$2*100</f>
        <v>68.507945313888897</v>
      </c>
      <c r="Q144" s="4">
        <f>'RIN Values'!D144</f>
        <v>225.76000000000002</v>
      </c>
      <c r="R144" s="4">
        <f>'Fixed Credits Value'!B144</f>
        <v>100</v>
      </c>
      <c r="S144" s="4">
        <f>'Fixed Credits Value'!C144</f>
        <v>16</v>
      </c>
      <c r="T144" s="4">
        <f t="shared" si="16"/>
        <v>632.47794531388888</v>
      </c>
      <c r="U144" s="4">
        <f t="shared" si="26"/>
        <v>84.330392708518517</v>
      </c>
      <c r="W144" s="4">
        <f t="shared" si="20"/>
        <v>-1.4450223964165616</v>
      </c>
      <c r="X144" s="4">
        <f t="shared" si="17"/>
        <v>46.03292291747232</v>
      </c>
      <c r="AA144" s="23"/>
      <c r="AB144" s="23"/>
      <c r="AD144" s="11">
        <v>44463</v>
      </c>
      <c r="AE144" s="4">
        <f>B144+'Rail Costs'!K144</f>
        <v>74.701667413213883</v>
      </c>
      <c r="AF144" s="4">
        <f>$B144+'Rail Costs'!L144</f>
        <v>75.86533482642777</v>
      </c>
      <c r="AG144" s="4">
        <f>$B144+'Rail Costs'!M144</f>
        <v>77.029002239641656</v>
      </c>
      <c r="AH144" s="4">
        <f>$B144+'Rail Costs'!N144</f>
        <v>74.003466965285554</v>
      </c>
      <c r="AI144" s="4">
        <f>$B144+'Rail Costs'!O144</f>
        <v>74.236200447928326</v>
      </c>
      <c r="AJ144" s="4">
        <f>$B144+'Rail Costs'!P144</f>
        <v>74.934400895856655</v>
      </c>
      <c r="AK144" s="4" t="e">
        <f>(AVERAGEIFS([1]Spreads!$B$23:$B$1056,[1]Spreads!$Y$23:$Y$1056,BH144,[1]Spreads!$X$23:$X$1056,BI144)*1.03)+('Rail Costs'!X144*100/2204.622)</f>
        <v>#VALUE!</v>
      </c>
      <c r="AM144" s="4">
        <f>'Soybean Oil'!$L144-('Soybean Oil'!AE144*'Feedstock Conversions'!$B$17)-'Rail Costs'!Q144</f>
        <v>20.795929269291559</v>
      </c>
      <c r="AN144" s="4">
        <f>'Soybean Oil'!$L144-('Soybean Oil'!AF144*'Feedstock Conversions'!$B$17)-'Rail Costs'!R144</f>
        <v>12.502316259457579</v>
      </c>
      <c r="AO144" s="4">
        <f>'Soybean Oil'!$L144-('Soybean Oil'!AG144*'Feedstock Conversions'!$B$17)-'Rail Costs'!S144</f>
        <v>3.9546913035500793</v>
      </c>
      <c r="AP144" s="4">
        <f>'Soybean Oil'!$L144-('Soybean Oil'!AH144*'Feedstock Conversions'!$B$17)-'Rail Costs'!T144</f>
        <v>26.220126206449411</v>
      </c>
      <c r="AQ144" s="4">
        <f>'Soybean Oil'!$L144-('Soybean Oil'!AI144*'Feedstock Conversions'!$B$17)-'Rail Costs'!U144</f>
        <v>24.630883776605106</v>
      </c>
      <c r="AR144" s="4">
        <f>'Soybean Oil'!$L144-('Soybean Oil'!AJ144*'Feedstock Conversions'!$B$17)-'Rail Costs'!V144</f>
        <v>18.487347416384424</v>
      </c>
      <c r="AS144" s="4" t="e">
        <f>'Soybean Oil'!$L144-('Soybean Oil'!AK144*'Feedstock Conversions'!$B$17)-'Rail Costs'!Y144</f>
        <v>#VALUE!</v>
      </c>
      <c r="AU144" s="4">
        <f>$T144-(AE144*'Feedstock Conversions'!$B$5)-'Rail Costs'!Q144</f>
        <v>68.273874583180444</v>
      </c>
      <c r="AV144" s="4">
        <f>$T144-(AF144*'Feedstock Conversions'!$B$5)-'Rail Costs'!R144</f>
        <v>59.980261573346461</v>
      </c>
      <c r="AW144" s="4">
        <f>$T144-(AG144*'Feedstock Conversions'!$B$5)-'Rail Costs'!S144</f>
        <v>51.432636617438959</v>
      </c>
      <c r="AX144" s="4">
        <f>$T144-(AH144*'Feedstock Conversions'!$B$5)-'Rail Costs'!T144</f>
        <v>73.698071520338289</v>
      </c>
      <c r="AY144" s="4">
        <f>$T144-(AI144*'Feedstock Conversions'!$B$5)-'Rail Costs'!U144</f>
        <v>72.108829090493984</v>
      </c>
      <c r="AZ144" s="4">
        <f>$T144-(AJ144*'Feedstock Conversions'!$B$5)-'Rail Costs'!V144</f>
        <v>65.965292730273305</v>
      </c>
      <c r="BA144" s="4" t="e">
        <f>$T144-(AK144*'Feedstock Conversions'!$B$5)-'Rail Costs'!Y144</f>
        <v>#VALUE!</v>
      </c>
      <c r="BH144">
        <f t="shared" si="21"/>
        <v>39</v>
      </c>
      <c r="BI144">
        <f t="shared" si="22"/>
        <v>2021</v>
      </c>
      <c r="BJ144">
        <f t="shared" si="23"/>
        <v>9</v>
      </c>
      <c r="BM144" s="4">
        <f>'Fuel Values'!G144-(E144)</f>
        <v>-64.445022396416562</v>
      </c>
      <c r="BN144" s="4">
        <f>'Fuel Values'!H144-($AJ144*'Feedstock Conversions'!$B$5)</f>
        <v>-54.508006718924889</v>
      </c>
      <c r="BO144" s="4">
        <f>'Fuel Values'!I144-($AI144*'Feedstock Conversions'!$B$17)</f>
        <v>-39.271503359462486</v>
      </c>
      <c r="BP144" s="4">
        <f>'Fuel Values'!J144-($AH144*'Feedstock Conversions'!$B$17)</f>
        <v>-55.026002239641684</v>
      </c>
      <c r="BQ144" s="4">
        <f>'Fuel Values'!K144-($AF144*'Feedstock Conversions'!$B$17)</f>
        <v>-56.490011198208322</v>
      </c>
      <c r="BR144" s="4">
        <f>'Fuel Values'!L144-($AG144*'Feedstock Conversions'!$B$17)</f>
        <v>-35.217516797312442</v>
      </c>
      <c r="BS144" s="4">
        <f t="shared" si="24"/>
        <v>33.77249440089588</v>
      </c>
      <c r="BV144" s="4">
        <f t="shared" si="19"/>
        <v>-43.771869300911852</v>
      </c>
    </row>
    <row r="145" spans="1:74" x14ac:dyDescent="0.2">
      <c r="A145" s="11">
        <v>44470</v>
      </c>
      <c r="B145" s="18">
        <v>76.492000000000004</v>
      </c>
      <c r="C145" s="18">
        <f>B145+'Rail Costs'!B145</f>
        <v>81.181003359462494</v>
      </c>
      <c r="E145" s="18">
        <f>C145*'Feedstock Conversions'!B$17</f>
        <v>608.85752519596872</v>
      </c>
      <c r="F145" s="18">
        <f>C145*'Feedstock Conversions'!B$5</f>
        <v>608.85752519596872</v>
      </c>
      <c r="H145" s="18">
        <f>'Fuel Values'!B145-'Soybean Oil'!I145-'Soybean Oil'!J145-'Soybean Oil'!K145</f>
        <v>201.6599204855263</v>
      </c>
      <c r="I145" s="18">
        <f>('LCFS Values'!$E$4-'Soybean Oil'!$AA$4)/1000000*'LCFS Values'!B145*'LCFS Values'!$G$2*100</f>
        <v>76.090079514473686</v>
      </c>
      <c r="J145" s="4">
        <f>'RIN Values'!C145</f>
        <v>204.75</v>
      </c>
      <c r="K145" s="4">
        <f>'Fixed Credits Value'!B145</f>
        <v>100</v>
      </c>
      <c r="L145" s="4">
        <f t="shared" si="25"/>
        <v>582.5</v>
      </c>
      <c r="M145" s="4">
        <f>L145/'Feedstock Conversions'!B$17</f>
        <v>77.666666666666671</v>
      </c>
      <c r="O145" s="4">
        <f>'Fuel Values'!C145*100</f>
        <v>233.34</v>
      </c>
      <c r="P145" s="18">
        <f>('LCFS Values'!$E$4-'Soybean Oil'!$AB$4)/1000000*'LCFS Values'!B145*'LCFS Values'!$G$2*100</f>
        <v>66.440805238888885</v>
      </c>
      <c r="Q145" s="4">
        <f>'RIN Values'!D145</f>
        <v>232.04999999999998</v>
      </c>
      <c r="R145" s="4">
        <f>'Fixed Credits Value'!B145</f>
        <v>100</v>
      </c>
      <c r="S145" s="4">
        <f>'Fixed Credits Value'!C145</f>
        <v>16</v>
      </c>
      <c r="T145" s="4">
        <f t="shared" si="16"/>
        <v>647.83080523888884</v>
      </c>
      <c r="U145" s="4">
        <f t="shared" si="26"/>
        <v>86.377440698518512</v>
      </c>
      <c r="W145" s="4">
        <f t="shared" si="20"/>
        <v>-26.357525195968719</v>
      </c>
      <c r="X145" s="4">
        <f t="shared" si="17"/>
        <v>38.973280042920123</v>
      </c>
      <c r="AA145" s="23"/>
      <c r="AB145" s="23"/>
      <c r="AD145" s="11">
        <v>44470</v>
      </c>
      <c r="AE145" s="4">
        <f>B145+'Rail Costs'!K145</f>
        <v>77.66425083986563</v>
      </c>
      <c r="AF145" s="4">
        <f>$B145+'Rail Costs'!L145</f>
        <v>78.836501679731242</v>
      </c>
      <c r="AG145" s="4">
        <f>$B145+'Rail Costs'!M145</f>
        <v>80.008752519596868</v>
      </c>
      <c r="AH145" s="4">
        <f>$B145+'Rail Costs'!N145</f>
        <v>76.960900335946249</v>
      </c>
      <c r="AI145" s="4">
        <f>$B145+'Rail Costs'!O145</f>
        <v>77.195350503919371</v>
      </c>
      <c r="AJ145" s="4">
        <f>$B145+'Rail Costs'!P145</f>
        <v>77.898701007838753</v>
      </c>
      <c r="AK145" s="4" t="e">
        <f>(AVERAGEIFS([1]Spreads!$B$23:$B$1056,[1]Spreads!$Y$23:$Y$1056,BH145,[1]Spreads!$X$23:$X$1056,BI145)*1.03)+('Rail Costs'!X145*100/2204.622)</f>
        <v>#VALUE!</v>
      </c>
      <c r="AM145" s="4">
        <f>'Soybean Oil'!$L145-('Soybean Oil'!AE145*'Feedstock Conversions'!$B$17)-'Rail Costs'!Q145</f>
        <v>-3.9525201460035584</v>
      </c>
      <c r="AN145" s="4">
        <f>'Soybean Oil'!$L145-('Soybean Oil'!AF145*'Feedstock Conversions'!$B$17)-'Rail Costs'!R145</f>
        <v>-12.307308383517885</v>
      </c>
      <c r="AO145" s="4">
        <f>'Soybean Oil'!$L145-('Soybean Oil'!AG145*'Feedstock Conversions'!$B$17)-'Rail Costs'!S145</f>
        <v>-20.917982206328954</v>
      </c>
      <c r="AP145" s="4">
        <f>'Soybean Oil'!$L145-('Soybean Oil'!AH145*'Feedstock Conversions'!$B$17)-'Rail Costs'!T145</f>
        <v>1.5116866737256602</v>
      </c>
      <c r="AQ145" s="4">
        <f>'Soybean Oil'!$L145-('Soybean Oil'!AI145*'Feedstock Conversions'!$B$17)-'Rail Costs'!U145</f>
        <v>-8.9278303019503902E-2</v>
      </c>
      <c r="AR145" s="4">
        <f>'Soybean Oil'!$L145-('Soybean Oil'!AJ145*'Feedstock Conversions'!$B$17)-'Rail Costs'!V145</f>
        <v>-6.2781305268035883</v>
      </c>
      <c r="AS145" s="4" t="e">
        <f>'Soybean Oil'!$L145-('Soybean Oil'!AK145*'Feedstock Conversions'!$B$17)-'Rail Costs'!Y145</f>
        <v>#VALUE!</v>
      </c>
      <c r="AU145" s="4">
        <f>$T145-(AE145*'Feedstock Conversions'!$B$5)-'Rail Costs'!Q145</f>
        <v>61.378285092885285</v>
      </c>
      <c r="AV145" s="4">
        <f>$T145-(AF145*'Feedstock Conversions'!$B$5)-'Rail Costs'!R145</f>
        <v>53.023496855370958</v>
      </c>
      <c r="AW145" s="4">
        <f>$T145-(AG145*'Feedstock Conversions'!$B$5)-'Rail Costs'!S145</f>
        <v>44.412823032559885</v>
      </c>
      <c r="AX145" s="4">
        <f>$T145-(AH145*'Feedstock Conversions'!$B$5)-'Rail Costs'!T145</f>
        <v>66.842491912614506</v>
      </c>
      <c r="AY145" s="4">
        <f>$T145-(AI145*'Feedstock Conversions'!$B$5)-'Rail Costs'!U145</f>
        <v>65.241526935869345</v>
      </c>
      <c r="AZ145" s="4">
        <f>$T145-(AJ145*'Feedstock Conversions'!$B$5)-'Rail Costs'!V145</f>
        <v>59.052674712085256</v>
      </c>
      <c r="BA145" s="4" t="e">
        <f>$T145-(AK145*'Feedstock Conversions'!$B$5)-'Rail Costs'!Y145</f>
        <v>#VALUE!</v>
      </c>
      <c r="BH145">
        <f t="shared" si="21"/>
        <v>40</v>
      </c>
      <c r="BI145">
        <f t="shared" si="22"/>
        <v>2021</v>
      </c>
      <c r="BJ145">
        <f t="shared" si="23"/>
        <v>10</v>
      </c>
      <c r="BM145" s="4">
        <f>'Fuel Values'!G145-(E145)</f>
        <v>-91.257525195968697</v>
      </c>
      <c r="BN145" s="4">
        <f>'Fuel Values'!H145-($AJ145*'Feedstock Conversions'!$B$5)</f>
        <v>-80.740257558790631</v>
      </c>
      <c r="BO145" s="4">
        <f>'Fuel Values'!I145-($AI145*'Feedstock Conversions'!$B$17)</f>
        <v>-66.465128779395286</v>
      </c>
      <c r="BP145" s="4">
        <f>'Fuel Values'!J145-($AH145*'Feedstock Conversions'!$B$17)</f>
        <v>-79.206752519596876</v>
      </c>
      <c r="BQ145" s="4">
        <f>'Fuel Values'!K145-($AF145*'Feedstock Conversions'!$B$17)</f>
        <v>-84.773762597984273</v>
      </c>
      <c r="BR145" s="4">
        <f>'Fuel Values'!L145-($AG145*'Feedstock Conversions'!$B$17)</f>
        <v>-63.565643896976553</v>
      </c>
      <c r="BS145" s="4">
        <f t="shared" si="24"/>
        <v>37.208118701007834</v>
      </c>
      <c r="BV145" s="4">
        <f t="shared" si="19"/>
        <v>-70.338085106383005</v>
      </c>
    </row>
    <row r="146" spans="1:74" x14ac:dyDescent="0.2">
      <c r="A146" s="11">
        <v>44477</v>
      </c>
      <c r="B146" s="18">
        <v>78.775999999999996</v>
      </c>
      <c r="C146" s="18">
        <f>B146+'Rail Costs'!B146</f>
        <v>83.465003359462486</v>
      </c>
      <c r="E146" s="18">
        <f>C146*'Feedstock Conversions'!B$17</f>
        <v>625.9875251959686</v>
      </c>
      <c r="F146" s="18">
        <f>C146*'Feedstock Conversions'!B$5</f>
        <v>625.9875251959686</v>
      </c>
      <c r="H146" s="18">
        <f>'Fuel Values'!B146-'Soybean Oil'!I146-'Soybean Oil'!J146-'Soybean Oil'!K146</f>
        <v>169.98168502105261</v>
      </c>
      <c r="I146" s="18">
        <f>('LCFS Values'!$E$4-'Soybean Oil'!$AA$4)/1000000*'LCFS Values'!B146*'LCFS Values'!$G$2*100</f>
        <v>77.668314978947379</v>
      </c>
      <c r="J146" s="4">
        <f>'RIN Values'!C146</f>
        <v>224.85000000000002</v>
      </c>
      <c r="K146" s="4">
        <f>'Fixed Credits Value'!B146</f>
        <v>100</v>
      </c>
      <c r="L146" s="4">
        <f t="shared" si="25"/>
        <v>572.5</v>
      </c>
      <c r="M146" s="4">
        <f>L146/'Feedstock Conversions'!B$17</f>
        <v>76.333333333333329</v>
      </c>
      <c r="O146" s="4">
        <f>'Fuel Values'!C146*100</f>
        <v>247.10999999999999</v>
      </c>
      <c r="P146" s="18">
        <f>('LCFS Values'!$E$4-'Soybean Oil'!$AB$4)/1000000*'LCFS Values'!B146*'LCFS Values'!$G$2*100</f>
        <v>67.818898622222235</v>
      </c>
      <c r="Q146" s="4">
        <f>'RIN Values'!D146</f>
        <v>254.83</v>
      </c>
      <c r="R146" s="4">
        <f>'Fixed Credits Value'!B146</f>
        <v>100</v>
      </c>
      <c r="S146" s="4">
        <f>'Fixed Credits Value'!C146</f>
        <v>16</v>
      </c>
      <c r="T146" s="4">
        <f t="shared" si="16"/>
        <v>685.7588986222222</v>
      </c>
      <c r="U146" s="4">
        <f t="shared" si="26"/>
        <v>91.434519816296287</v>
      </c>
      <c r="W146" s="4">
        <f t="shared" si="20"/>
        <v>-53.487525195968601</v>
      </c>
      <c r="X146" s="4">
        <f t="shared" si="17"/>
        <v>59.771373426253604</v>
      </c>
      <c r="AA146" s="23"/>
      <c r="AB146" s="23"/>
      <c r="AD146" s="11">
        <v>44477</v>
      </c>
      <c r="AE146" s="4">
        <f>B146+'Rail Costs'!K146</f>
        <v>79.948250839865622</v>
      </c>
      <c r="AF146" s="4">
        <f>$B146+'Rail Costs'!L146</f>
        <v>81.120501679731234</v>
      </c>
      <c r="AG146" s="4">
        <f>$B146+'Rail Costs'!M146</f>
        <v>82.29275251959686</v>
      </c>
      <c r="AH146" s="4">
        <f>$B146+'Rail Costs'!N146</f>
        <v>79.244900335946241</v>
      </c>
      <c r="AI146" s="4">
        <f>$B146+'Rail Costs'!O146</f>
        <v>79.479350503919363</v>
      </c>
      <c r="AJ146" s="4">
        <f>$B146+'Rail Costs'!P146</f>
        <v>80.182701007838745</v>
      </c>
      <c r="AK146" s="4" t="e">
        <f>(AVERAGEIFS([1]Spreads!$B$23:$B$1056,[1]Spreads!$Y$23:$Y$1056,BH146,[1]Spreads!$X$23:$X$1056,BI146)*1.03)+('Rail Costs'!X146*100/2204.622)</f>
        <v>#VALUE!</v>
      </c>
      <c r="AM146" s="4">
        <f>'Soybean Oil'!$L146-('Soybean Oil'!AE146*'Feedstock Conversions'!$B$17)-'Rail Costs'!Q146</f>
        <v>-31.082520146003553</v>
      </c>
      <c r="AN146" s="4">
        <f>'Soybean Oil'!$L146-('Soybean Oil'!AF146*'Feedstock Conversions'!$B$17)-'Rail Costs'!R146</f>
        <v>-39.43730838351788</v>
      </c>
      <c r="AO146" s="4">
        <f>'Soybean Oil'!$L146-('Soybean Oil'!AG146*'Feedstock Conversions'!$B$17)-'Rail Costs'!S146</f>
        <v>-48.04798220632884</v>
      </c>
      <c r="AP146" s="4">
        <f>'Soybean Oil'!$L146-('Soybean Oil'!AH146*'Feedstock Conversions'!$B$17)-'Rail Costs'!T146</f>
        <v>-25.618313326274222</v>
      </c>
      <c r="AQ146" s="4">
        <f>'Soybean Oil'!$L146-('Soybean Oil'!AI146*'Feedstock Conversions'!$B$17)-'Rail Costs'!U146</f>
        <v>-27.2192783030195</v>
      </c>
      <c r="AR146" s="4">
        <f>'Soybean Oil'!$L146-('Soybean Oil'!AJ146*'Feedstock Conversions'!$B$17)-'Rail Costs'!V146</f>
        <v>-33.408130526803582</v>
      </c>
      <c r="AS146" s="4" t="e">
        <f>'Soybean Oil'!$L146-('Soybean Oil'!AK146*'Feedstock Conversions'!$B$17)-'Rail Costs'!Y146</f>
        <v>#VALUE!</v>
      </c>
      <c r="AU146" s="4">
        <f>$T146-(AE146*'Feedstock Conversions'!$B$5)-'Rail Costs'!Q146</f>
        <v>82.176378476218645</v>
      </c>
      <c r="AV146" s="4">
        <f>$T146-(AF146*'Feedstock Conversions'!$B$5)-'Rail Costs'!R146</f>
        <v>73.821590238704317</v>
      </c>
      <c r="AW146" s="4">
        <f>$T146-(AG146*'Feedstock Conversions'!$B$5)-'Rail Costs'!S146</f>
        <v>65.210916415893365</v>
      </c>
      <c r="AX146" s="4">
        <f>$T146-(AH146*'Feedstock Conversions'!$B$5)-'Rail Costs'!T146</f>
        <v>87.640585295947986</v>
      </c>
      <c r="AY146" s="4">
        <f>$T146-(AI146*'Feedstock Conversions'!$B$5)-'Rail Costs'!U146</f>
        <v>86.039620319202712</v>
      </c>
      <c r="AZ146" s="4">
        <f>$T146-(AJ146*'Feedstock Conversions'!$B$5)-'Rail Costs'!V146</f>
        <v>79.850768095418616</v>
      </c>
      <c r="BA146" s="4" t="e">
        <f>$T146-(AK146*'Feedstock Conversions'!$B$5)-'Rail Costs'!Y146</f>
        <v>#VALUE!</v>
      </c>
      <c r="BH146">
        <f t="shared" si="21"/>
        <v>41</v>
      </c>
      <c r="BI146">
        <f t="shared" si="22"/>
        <v>2021</v>
      </c>
      <c r="BJ146">
        <f t="shared" si="23"/>
        <v>10</v>
      </c>
      <c r="BM146" s="4">
        <f>'Fuel Values'!G146-(E146)</f>
        <v>-114.9875251959686</v>
      </c>
      <c r="BN146" s="4">
        <f>'Fuel Values'!H146-($AJ146*'Feedstock Conversions'!$B$5)</f>
        <v>-103.87025755879063</v>
      </c>
      <c r="BO146" s="4">
        <f>'Fuel Values'!I146-($AI146*'Feedstock Conversions'!$B$17)</f>
        <v>-91.095128779395282</v>
      </c>
      <c r="BP146" s="4">
        <f>'Fuel Values'!J146-($AH146*'Feedstock Conversions'!$B$17)</f>
        <v>-99.336752519596757</v>
      </c>
      <c r="BQ146" s="4">
        <f>'Fuel Values'!K146-($AF146*'Feedstock Conversions'!$B$17)</f>
        <v>-110.90376259798427</v>
      </c>
      <c r="BR146" s="4">
        <f>'Fuel Values'!L146-($AG146*'Feedstock Conversions'!$B$17)</f>
        <v>-89.695643896976435</v>
      </c>
      <c r="BS146" s="4">
        <f t="shared" si="24"/>
        <v>36.208118701007834</v>
      </c>
      <c r="BV146" s="4">
        <f t="shared" si="19"/>
        <v>-94.768085106382941</v>
      </c>
    </row>
    <row r="147" spans="1:74" x14ac:dyDescent="0.2">
      <c r="A147" s="11">
        <v>44484</v>
      </c>
      <c r="B147" s="18">
        <v>78.736000000000004</v>
      </c>
      <c r="C147" s="18">
        <f>B147+'Rail Costs'!B147</f>
        <v>83.425003359462494</v>
      </c>
      <c r="E147" s="18">
        <f>C147*'Feedstock Conversions'!B$17</f>
        <v>625.68752519596865</v>
      </c>
      <c r="F147" s="18">
        <f>C147*'Feedstock Conversions'!B$5</f>
        <v>625.68752519596865</v>
      </c>
      <c r="H147" s="18">
        <f>'Fuel Values'!B147-'Soybean Oil'!I147-'Soybean Oil'!J147-'Soybean Oil'!K147</f>
        <v>190.95785204210529</v>
      </c>
      <c r="I147" s="18">
        <f>('LCFS Values'!$E$4-'Soybean Oil'!$AA$4)/1000000*'LCFS Values'!B147*'LCFS Values'!$G$2*100</f>
        <v>82.642147957894736</v>
      </c>
      <c r="J147" s="4">
        <f>'RIN Values'!C147</f>
        <v>224.39999999999998</v>
      </c>
      <c r="K147" s="4">
        <f>'Fixed Credits Value'!B147</f>
        <v>100</v>
      </c>
      <c r="L147" s="4">
        <f t="shared" si="25"/>
        <v>598</v>
      </c>
      <c r="M147" s="4">
        <f>L147/'Feedstock Conversions'!B$17</f>
        <v>79.733333333333334</v>
      </c>
      <c r="O147" s="4">
        <f>'Fuel Values'!C147*100</f>
        <v>254.61999999999998</v>
      </c>
      <c r="P147" s="18">
        <f>('LCFS Values'!$E$4-'Soybean Oil'!$AB$4)/1000000*'LCFS Values'!B147*'LCFS Values'!$G$2*100</f>
        <v>72.161980800000009</v>
      </c>
      <c r="Q147" s="4">
        <f>'RIN Values'!D147</f>
        <v>254.32</v>
      </c>
      <c r="R147" s="4">
        <f>'Fixed Credits Value'!B147</f>
        <v>100</v>
      </c>
      <c r="S147" s="4">
        <f>'Fixed Credits Value'!C147</f>
        <v>16</v>
      </c>
      <c r="T147" s="4">
        <f t="shared" si="16"/>
        <v>697.10198079999998</v>
      </c>
      <c r="U147" s="4">
        <f t="shared" si="26"/>
        <v>92.946930773333335</v>
      </c>
      <c r="W147" s="4">
        <f t="shared" si="20"/>
        <v>-27.687525195968647</v>
      </c>
      <c r="X147" s="4">
        <f t="shared" si="17"/>
        <v>71.414455604031332</v>
      </c>
      <c r="AA147" s="23"/>
      <c r="AB147" s="23"/>
      <c r="AD147" s="11">
        <v>44484</v>
      </c>
      <c r="AE147" s="4">
        <f>B147+'Rail Costs'!K147</f>
        <v>79.90825083986563</v>
      </c>
      <c r="AF147" s="4">
        <f>$B147+'Rail Costs'!L147</f>
        <v>81.080501679731242</v>
      </c>
      <c r="AG147" s="4">
        <f>$B147+'Rail Costs'!M147</f>
        <v>82.252752519596868</v>
      </c>
      <c r="AH147" s="4">
        <f>$B147+'Rail Costs'!N147</f>
        <v>79.204900335946249</v>
      </c>
      <c r="AI147" s="4">
        <f>$B147+'Rail Costs'!O147</f>
        <v>79.439350503919371</v>
      </c>
      <c r="AJ147" s="4">
        <f>$B147+'Rail Costs'!P147</f>
        <v>80.142701007838753</v>
      </c>
      <c r="AK147" s="4" t="e">
        <f>(AVERAGEIFS([1]Spreads!$B$23:$B$1056,[1]Spreads!$Y$23:$Y$1056,BH147,[1]Spreads!$X$23:$X$1056,BI147)*1.03)+('Rail Costs'!X147*100/2204.622)</f>
        <v>#VALUE!</v>
      </c>
      <c r="AM147" s="4">
        <f>'Soybean Oil'!$L147-('Soybean Oil'!AE147*'Feedstock Conversions'!$B$17)-'Rail Costs'!Q147</f>
        <v>-5.2825201460035993</v>
      </c>
      <c r="AN147" s="4">
        <f>'Soybean Oil'!$L147-('Soybean Oil'!AF147*'Feedstock Conversions'!$B$17)-'Rail Costs'!R147</f>
        <v>-13.637308383517926</v>
      </c>
      <c r="AO147" s="4">
        <f>'Soybean Oil'!$L147-('Soybean Oil'!AG147*'Feedstock Conversions'!$B$17)-'Rail Costs'!S147</f>
        <v>-22.247982206328881</v>
      </c>
      <c r="AP147" s="4">
        <f>'Soybean Oil'!$L147-('Soybean Oil'!AH147*'Feedstock Conversions'!$B$17)-'Rail Costs'!T147</f>
        <v>0.18168667372561931</v>
      </c>
      <c r="AQ147" s="4">
        <f>'Soybean Oil'!$L147-('Soybean Oil'!AI147*'Feedstock Conversions'!$B$17)-'Rail Costs'!U147</f>
        <v>-1.4192783030195448</v>
      </c>
      <c r="AR147" s="4">
        <f>'Soybean Oil'!$L147-('Soybean Oil'!AJ147*'Feedstock Conversions'!$B$17)-'Rail Costs'!V147</f>
        <v>-7.6081305268036292</v>
      </c>
      <c r="AS147" s="4" t="e">
        <f>'Soybean Oil'!$L147-('Soybean Oil'!AK147*'Feedstock Conversions'!$B$17)-'Rail Costs'!Y147</f>
        <v>#VALUE!</v>
      </c>
      <c r="AU147" s="4">
        <f>$T147-(AE147*'Feedstock Conversions'!$B$5)-'Rail Costs'!Q147</f>
        <v>93.819460653996373</v>
      </c>
      <c r="AV147" s="4">
        <f>$T147-(AF147*'Feedstock Conversions'!$B$5)-'Rail Costs'!R147</f>
        <v>85.464672416482045</v>
      </c>
      <c r="AW147" s="4">
        <f>$T147-(AG147*'Feedstock Conversions'!$B$5)-'Rail Costs'!S147</f>
        <v>76.853998593671093</v>
      </c>
      <c r="AX147" s="4">
        <f>$T147-(AH147*'Feedstock Conversions'!$B$5)-'Rail Costs'!T147</f>
        <v>99.2836674737256</v>
      </c>
      <c r="AY147" s="4">
        <f>$T147-(AI147*'Feedstock Conversions'!$B$5)-'Rail Costs'!U147</f>
        <v>97.68270249698044</v>
      </c>
      <c r="AZ147" s="4">
        <f>$T147-(AJ147*'Feedstock Conversions'!$B$5)-'Rail Costs'!V147</f>
        <v>91.493850273196344</v>
      </c>
      <c r="BA147" s="4" t="e">
        <f>$T147-(AK147*'Feedstock Conversions'!$B$5)-'Rail Costs'!Y147</f>
        <v>#VALUE!</v>
      </c>
      <c r="BH147">
        <f t="shared" si="21"/>
        <v>42</v>
      </c>
      <c r="BI147">
        <f t="shared" si="22"/>
        <v>2021</v>
      </c>
      <c r="BJ147">
        <f t="shared" si="23"/>
        <v>10</v>
      </c>
      <c r="BM147" s="4">
        <f>'Fuel Values'!G147-(E147)</f>
        <v>-89.487525195968601</v>
      </c>
      <c r="BN147" s="4">
        <f>'Fuel Values'!H147-($AJ147*'Feedstock Conversions'!$B$5)</f>
        <v>-90.070257558790672</v>
      </c>
      <c r="BO147" s="4">
        <f>'Fuel Values'!I147-($AI147*'Feedstock Conversions'!$B$17)</f>
        <v>-72.795128779395327</v>
      </c>
      <c r="BP147" s="4">
        <f>'Fuel Values'!J147-($AH147*'Feedstock Conversions'!$B$17)</f>
        <v>-75.036752519596916</v>
      </c>
      <c r="BQ147" s="4">
        <f>'Fuel Values'!K147-($AF147*'Feedstock Conversions'!$B$17)</f>
        <v>-92.603762597984314</v>
      </c>
      <c r="BR147" s="4">
        <f>'Fuel Values'!L147-($AG147*'Feedstock Conversions'!$B$17)</f>
        <v>-74.39564389697648</v>
      </c>
      <c r="BS147" s="4">
        <f t="shared" si="24"/>
        <v>45.10760358342668</v>
      </c>
      <c r="BV147" s="4">
        <f t="shared" si="19"/>
        <v>-74.582370820668714</v>
      </c>
    </row>
    <row r="148" spans="1:74" x14ac:dyDescent="0.2">
      <c r="A148" s="11">
        <v>44491</v>
      </c>
      <c r="B148" s="18">
        <v>81.456000000000003</v>
      </c>
      <c r="C148" s="18">
        <f>B148+'Rail Costs'!B148</f>
        <v>86.145003359462493</v>
      </c>
      <c r="E148" s="18">
        <f>C148*'Feedstock Conversions'!B$17</f>
        <v>646.08752519596874</v>
      </c>
      <c r="F148" s="18">
        <f>C148*'Feedstock Conversions'!B$5</f>
        <v>646.08752519596874</v>
      </c>
      <c r="H148" s="18">
        <f>'Fuel Values'!B148-'Soybean Oil'!I148-'Soybean Oil'!J148-'Soybean Oil'!K148</f>
        <v>201.08065965263165</v>
      </c>
      <c r="I148" s="18">
        <f>('LCFS Values'!$E$4-'Soybean Oil'!$AA$4)/1000000*'LCFS Values'!B148*'LCFS Values'!$G$2*100</f>
        <v>81.494340347368421</v>
      </c>
      <c r="J148" s="4">
        <f>'RIN Values'!C148</f>
        <v>244.42499999999998</v>
      </c>
      <c r="K148" s="4">
        <f>'Fixed Credits Value'!B148</f>
        <v>100</v>
      </c>
      <c r="L148" s="4">
        <f t="shared" si="25"/>
        <v>627</v>
      </c>
      <c r="M148" s="4">
        <f>L148/'Feedstock Conversions'!B$17</f>
        <v>83.6</v>
      </c>
      <c r="O148" s="4">
        <f>'Fuel Values'!C148*100</f>
        <v>257.01</v>
      </c>
      <c r="P148" s="18">
        <f>('LCFS Values'!$E$4-'Soybean Oil'!$AB$4)/1000000*'LCFS Values'!B148*'LCFS Values'!$G$2*100</f>
        <v>71.15973106666668</v>
      </c>
      <c r="Q148" s="4">
        <f>'RIN Values'!D148</f>
        <v>277.01499999999999</v>
      </c>
      <c r="R148" s="4">
        <f>'Fixed Credits Value'!B148</f>
        <v>100</v>
      </c>
      <c r="S148" s="4">
        <f>'Fixed Credits Value'!C148</f>
        <v>16</v>
      </c>
      <c r="T148" s="4">
        <f t="shared" si="16"/>
        <v>721.1847310666667</v>
      </c>
      <c r="U148" s="4">
        <f t="shared" si="26"/>
        <v>96.157964142222227</v>
      </c>
      <c r="W148" s="4">
        <f t="shared" si="20"/>
        <v>-19.087525195968738</v>
      </c>
      <c r="X148" s="4">
        <f t="shared" si="17"/>
        <v>75.097205870697962</v>
      </c>
      <c r="AA148" s="23"/>
      <c r="AB148" s="23"/>
      <c r="AD148" s="11">
        <v>44491</v>
      </c>
      <c r="AE148" s="4">
        <f>B148+'Rail Costs'!K148</f>
        <v>82.628250839865629</v>
      </c>
      <c r="AF148" s="4">
        <f>$B148+'Rail Costs'!L148</f>
        <v>83.800501679731241</v>
      </c>
      <c r="AG148" s="4">
        <f>$B148+'Rail Costs'!M148</f>
        <v>84.972752519596867</v>
      </c>
      <c r="AH148" s="4">
        <f>$B148+'Rail Costs'!N148</f>
        <v>81.924900335946248</v>
      </c>
      <c r="AI148" s="4">
        <f>$B148+'Rail Costs'!O148</f>
        <v>82.15935050391937</v>
      </c>
      <c r="AJ148" s="4">
        <f>$B148+'Rail Costs'!P148</f>
        <v>82.862701007838751</v>
      </c>
      <c r="AK148" s="4" t="e">
        <f>(AVERAGEIFS([1]Spreads!$B$23:$B$1056,[1]Spreads!$Y$23:$Y$1056,BH148,[1]Spreads!$X$23:$X$1056,BI148)*1.03)+('Rail Costs'!X148*100/2204.622)</f>
        <v>#VALUE!</v>
      </c>
      <c r="AM148" s="4">
        <f>'Soybean Oil'!$L148-('Soybean Oil'!AE148*'Feedstock Conversions'!$B$17)-'Rail Costs'!Q148</f>
        <v>3.3174798539964234</v>
      </c>
      <c r="AN148" s="4">
        <f>'Soybean Oil'!$L148-('Soybean Oil'!AF148*'Feedstock Conversions'!$B$17)-'Rail Costs'!R148</f>
        <v>-5.0373083835179031</v>
      </c>
      <c r="AO148" s="4">
        <f>'Soybean Oil'!$L148-('Soybean Oil'!AG148*'Feedstock Conversions'!$B$17)-'Rail Costs'!S148</f>
        <v>-13.647982206328859</v>
      </c>
      <c r="AP148" s="4">
        <f>'Soybean Oil'!$L148-('Soybean Oil'!AH148*'Feedstock Conversions'!$B$17)-'Rail Costs'!T148</f>
        <v>8.7816866737256412</v>
      </c>
      <c r="AQ148" s="4">
        <f>'Soybean Oil'!$L148-('Soybean Oil'!AI148*'Feedstock Conversions'!$B$17)-'Rail Costs'!U148</f>
        <v>7.1807216969804779</v>
      </c>
      <c r="AR148" s="4">
        <f>'Soybean Oil'!$L148-('Soybean Oil'!AJ148*'Feedstock Conversions'!$B$17)-'Rail Costs'!V148</f>
        <v>0.99186947319639351</v>
      </c>
      <c r="AS148" s="4" t="e">
        <f>'Soybean Oil'!$L148-('Soybean Oil'!AK148*'Feedstock Conversions'!$B$17)-'Rail Costs'!Y148</f>
        <v>#VALUE!</v>
      </c>
      <c r="AU148" s="4">
        <f>$T148-(AE148*'Feedstock Conversions'!$B$5)-'Rail Costs'!Q148</f>
        <v>97.502210920663117</v>
      </c>
      <c r="AV148" s="4">
        <f>$T148-(AF148*'Feedstock Conversions'!$B$5)-'Rail Costs'!R148</f>
        <v>89.14742268314879</v>
      </c>
      <c r="AW148" s="4">
        <f>$T148-(AG148*'Feedstock Conversions'!$B$5)-'Rail Costs'!S148</f>
        <v>80.536748860337838</v>
      </c>
      <c r="AX148" s="4">
        <f>$T148-(AH148*'Feedstock Conversions'!$B$5)-'Rail Costs'!T148</f>
        <v>102.96641774039234</v>
      </c>
      <c r="AY148" s="4">
        <f>$T148-(AI148*'Feedstock Conversions'!$B$5)-'Rail Costs'!U148</f>
        <v>101.36545276364718</v>
      </c>
      <c r="AZ148" s="4">
        <f>$T148-(AJ148*'Feedstock Conversions'!$B$5)-'Rail Costs'!V148</f>
        <v>95.176600539863088</v>
      </c>
      <c r="BA148" s="4" t="e">
        <f>$T148-(AK148*'Feedstock Conversions'!$B$5)-'Rail Costs'!Y148</f>
        <v>#VALUE!</v>
      </c>
      <c r="BH148">
        <f t="shared" si="21"/>
        <v>43</v>
      </c>
      <c r="BI148">
        <f t="shared" si="22"/>
        <v>2021</v>
      </c>
      <c r="BJ148">
        <f t="shared" si="23"/>
        <v>10</v>
      </c>
      <c r="BM148" s="4">
        <f>'Fuel Values'!G148-(E148)</f>
        <v>-83.487525195968715</v>
      </c>
      <c r="BN148" s="4">
        <f>'Fuel Values'!H148-($AJ148*'Feedstock Conversions'!$B$5)</f>
        <v>-93.470257558790649</v>
      </c>
      <c r="BO148" s="4">
        <f>'Fuel Values'!I148-($AI148*'Feedstock Conversions'!$B$17)</f>
        <v>-75.195128779395304</v>
      </c>
      <c r="BP148" s="4">
        <f>'Fuel Values'!J148-($AH148*'Feedstock Conversions'!$B$17)</f>
        <v>-71.436752519596894</v>
      </c>
      <c r="BQ148" s="4">
        <f>'Fuel Values'!K148-($AF148*'Feedstock Conversions'!$B$17)</f>
        <v>-96.003762597984291</v>
      </c>
      <c r="BR148" s="4">
        <f>'Fuel Values'!L148-($AG148*'Feedstock Conversions'!$B$17)</f>
        <v>-78.795643896976458</v>
      </c>
      <c r="BS148" s="4">
        <f t="shared" si="24"/>
        <v>52.349227323628156</v>
      </c>
      <c r="BV148" s="4">
        <f t="shared" si="19"/>
        <v>-73.92522796352587</v>
      </c>
    </row>
    <row r="149" spans="1:74" x14ac:dyDescent="0.2">
      <c r="A149" s="11">
        <v>44498</v>
      </c>
      <c r="B149" s="18">
        <v>80.201999999999998</v>
      </c>
      <c r="C149" s="18">
        <f>B149+'Rail Costs'!B149</f>
        <v>84.891003359462488</v>
      </c>
      <c r="E149" s="18">
        <f>C149*'Feedstock Conversions'!B$17</f>
        <v>636.68252519596865</v>
      </c>
      <c r="F149" s="18">
        <f>C149*'Feedstock Conversions'!B$5</f>
        <v>636.68252519596865</v>
      </c>
      <c r="H149" s="18">
        <f>'Fuel Values'!B149-'Soybean Oil'!I149-'Soybean Oil'!J149-'Soybean Oil'!K149</f>
        <v>251.35128372697375</v>
      </c>
      <c r="I149" s="18">
        <f>('LCFS Values'!$E$4-'Soybean Oil'!$AA$4)/1000000*'LCFS Values'!B149*'LCFS Values'!$G$2*100</f>
        <v>79.748716273026304</v>
      </c>
      <c r="J149" s="4">
        <f>'RIN Values'!C149</f>
        <v>213.89999999999998</v>
      </c>
      <c r="K149" s="4">
        <f>'Fixed Credits Value'!B149</f>
        <v>100</v>
      </c>
      <c r="L149" s="4">
        <f t="shared" si="25"/>
        <v>645</v>
      </c>
      <c r="M149" s="4">
        <f>L149/'Feedstock Conversions'!B$17</f>
        <v>86</v>
      </c>
      <c r="O149" s="4">
        <f>'Fuel Values'!C149*100</f>
        <v>254.14</v>
      </c>
      <c r="P149" s="18">
        <f>('LCFS Values'!$E$4-'Soybean Oil'!$AB$4)/1000000*'LCFS Values'!B149*'LCFS Values'!$G$2*100</f>
        <v>69.63547626388889</v>
      </c>
      <c r="Q149" s="4">
        <f>'RIN Values'!D149</f>
        <v>242.42</v>
      </c>
      <c r="R149" s="4">
        <f>'Fixed Credits Value'!B149</f>
        <v>100</v>
      </c>
      <c r="S149" s="4">
        <f>'Fixed Credits Value'!C149</f>
        <v>16</v>
      </c>
      <c r="T149" s="4">
        <f t="shared" si="16"/>
        <v>682.19547626388885</v>
      </c>
      <c r="U149" s="4">
        <f t="shared" si="26"/>
        <v>90.959396835185174</v>
      </c>
      <c r="W149" s="4">
        <f t="shared" si="20"/>
        <v>8.3174748040313489</v>
      </c>
      <c r="X149" s="4">
        <f t="shared" si="17"/>
        <v>45.512951067920199</v>
      </c>
      <c r="AA149" s="23"/>
      <c r="AB149" s="23"/>
      <c r="AD149" s="11">
        <v>44498</v>
      </c>
      <c r="AE149" s="4">
        <f>B149+'Rail Costs'!K149</f>
        <v>81.374250839865624</v>
      </c>
      <c r="AF149" s="4">
        <f>$B149+'Rail Costs'!L149</f>
        <v>82.546501679731236</v>
      </c>
      <c r="AG149" s="4">
        <f>$B149+'Rail Costs'!M149</f>
        <v>83.718752519596862</v>
      </c>
      <c r="AH149" s="4">
        <f>$B149+'Rail Costs'!N149</f>
        <v>80.670900335946243</v>
      </c>
      <c r="AI149" s="4">
        <f>$B149+'Rail Costs'!O149</f>
        <v>80.905350503919365</v>
      </c>
      <c r="AJ149" s="4">
        <f>$B149+'Rail Costs'!P149</f>
        <v>81.608701007838746</v>
      </c>
      <c r="AK149" s="4" t="e">
        <f>(AVERAGEIFS([1]Spreads!$B$23:$B$1056,[1]Spreads!$Y$23:$Y$1056,BH149,[1]Spreads!$X$23:$X$1056,BI149)*1.03)+('Rail Costs'!X149*100/2204.622)</f>
        <v>#VALUE!</v>
      </c>
      <c r="AM149" s="4">
        <f>'Soybean Oil'!$L149-('Soybean Oil'!AE149*'Feedstock Conversions'!$B$17)-'Rail Costs'!Q149</f>
        <v>30.722479853996511</v>
      </c>
      <c r="AN149" s="4">
        <f>'Soybean Oil'!$L149-('Soybean Oil'!AF149*'Feedstock Conversions'!$B$17)-'Rail Costs'!R149</f>
        <v>22.36769161648207</v>
      </c>
      <c r="AO149" s="4">
        <f>'Soybean Oil'!$L149-('Soybean Oil'!AG149*'Feedstock Conversions'!$B$17)-'Rail Costs'!S149</f>
        <v>13.757017793671114</v>
      </c>
      <c r="AP149" s="4">
        <f>'Soybean Oil'!$L149-('Soybean Oil'!AH149*'Feedstock Conversions'!$B$17)-'Rail Costs'!T149</f>
        <v>36.186686673725731</v>
      </c>
      <c r="AQ149" s="4">
        <f>'Soybean Oil'!$L149-('Soybean Oil'!AI149*'Feedstock Conversions'!$B$17)-'Rail Costs'!U149</f>
        <v>34.585721696980563</v>
      </c>
      <c r="AR149" s="4">
        <f>'Soybean Oil'!$L149-('Soybean Oil'!AJ149*'Feedstock Conversions'!$B$17)-'Rail Costs'!V149</f>
        <v>28.396869473196482</v>
      </c>
      <c r="AS149" s="4" t="e">
        <f>'Soybean Oil'!$L149-('Soybean Oil'!AK149*'Feedstock Conversions'!$B$17)-'Rail Costs'!Y149</f>
        <v>#VALUE!</v>
      </c>
      <c r="AU149" s="4">
        <f>$T149-(AE149*'Feedstock Conversions'!$B$5)-'Rail Costs'!Q149</f>
        <v>67.917956117885353</v>
      </c>
      <c r="AV149" s="4">
        <f>$T149-(AF149*'Feedstock Conversions'!$B$5)-'Rail Costs'!R149</f>
        <v>59.563167880370919</v>
      </c>
      <c r="AW149" s="4">
        <f>$T149-(AG149*'Feedstock Conversions'!$B$5)-'Rail Costs'!S149</f>
        <v>50.95249405755996</v>
      </c>
      <c r="AX149" s="4">
        <f>$T149-(AH149*'Feedstock Conversions'!$B$5)-'Rail Costs'!T149</f>
        <v>73.382162937614581</v>
      </c>
      <c r="AY149" s="4">
        <f>$T149-(AI149*'Feedstock Conversions'!$B$5)-'Rail Costs'!U149</f>
        <v>71.78119796086942</v>
      </c>
      <c r="AZ149" s="4">
        <f>$T149-(AJ149*'Feedstock Conversions'!$B$5)-'Rail Costs'!V149</f>
        <v>65.592345737085324</v>
      </c>
      <c r="BA149" s="4" t="e">
        <f>$T149-(AK149*'Feedstock Conversions'!$B$5)-'Rail Costs'!Y149</f>
        <v>#VALUE!</v>
      </c>
      <c r="BH149">
        <f t="shared" si="21"/>
        <v>44</v>
      </c>
      <c r="BI149">
        <f t="shared" si="22"/>
        <v>2021</v>
      </c>
      <c r="BJ149">
        <f t="shared" si="23"/>
        <v>10</v>
      </c>
      <c r="BM149" s="4">
        <f>'Fuel Values'!G149-(E149)</f>
        <v>-59.682525195968651</v>
      </c>
      <c r="BN149" s="4">
        <f>'Fuel Values'!H149-($AJ149*'Feedstock Conversions'!$B$5)</f>
        <v>-68.065257558790563</v>
      </c>
      <c r="BO149" s="4">
        <f>'Fuel Values'!I149-($AI149*'Feedstock Conversions'!$B$17)</f>
        <v>-48.790128779395218</v>
      </c>
      <c r="BP149" s="4">
        <f>'Fuel Values'!J149-($AH149*'Feedstock Conversions'!$B$17)</f>
        <v>-48.031752519596807</v>
      </c>
      <c r="BQ149" s="4">
        <f>'Fuel Values'!K149-($AF149*'Feedstock Conversions'!$B$17)</f>
        <v>-77.098762597984319</v>
      </c>
      <c r="BR149" s="4">
        <f>'Fuel Values'!L149-($AG149*'Feedstock Conversions'!$B$17)</f>
        <v>-57.390643896976485</v>
      </c>
      <c r="BS149" s="4">
        <f t="shared" si="24"/>
        <v>56.349227323628156</v>
      </c>
      <c r="BV149" s="4">
        <f t="shared" si="19"/>
        <v>-50.105942249240101</v>
      </c>
    </row>
    <row r="150" spans="1:74" x14ac:dyDescent="0.2">
      <c r="A150" s="11">
        <v>44505</v>
      </c>
      <c r="B150" s="18">
        <v>78.77</v>
      </c>
      <c r="C150" s="18">
        <f>B150+'Rail Costs'!B150</f>
        <v>83.459003359462486</v>
      </c>
      <c r="E150" s="18">
        <f>C150*'Feedstock Conversions'!B$17</f>
        <v>625.94252519596864</v>
      </c>
      <c r="F150" s="18">
        <f>C150*'Feedstock Conversions'!B$5</f>
        <v>625.94252519596864</v>
      </c>
      <c r="H150" s="18">
        <f>'Fuel Values'!B150-'Soybean Oil'!I150-'Soybean Oil'!J150-'Soybean Oil'!K150</f>
        <v>259.81860151052638</v>
      </c>
      <c r="I150" s="18">
        <f>('LCFS Values'!$E$4-'Soybean Oil'!$AA$4)/1000000*'LCFS Values'!B150*'LCFS Values'!$G$2*100</f>
        <v>75.181398489473679</v>
      </c>
      <c r="J150" s="4">
        <f>'RIN Values'!C150</f>
        <v>210</v>
      </c>
      <c r="K150" s="4">
        <f>'Fixed Credits Value'!B150</f>
        <v>100</v>
      </c>
      <c r="L150" s="4">
        <f t="shared" si="25"/>
        <v>645</v>
      </c>
      <c r="M150" s="4">
        <f>L150/'Feedstock Conversions'!B$17</f>
        <v>86</v>
      </c>
      <c r="O150" s="4">
        <f>'Fuel Values'!C150*100</f>
        <v>247.29999999999998</v>
      </c>
      <c r="P150" s="18">
        <f>('LCFS Values'!$E$4-'Soybean Oil'!$AB$4)/1000000*'LCFS Values'!B150*'LCFS Values'!$G$2*100</f>
        <v>65.647357533333334</v>
      </c>
      <c r="Q150" s="4">
        <f>'RIN Values'!D150</f>
        <v>238</v>
      </c>
      <c r="R150" s="4">
        <f>'Fixed Credits Value'!B150</f>
        <v>100</v>
      </c>
      <c r="S150" s="4">
        <f>'Fixed Credits Value'!C150</f>
        <v>16</v>
      </c>
      <c r="T150" s="4">
        <f t="shared" si="16"/>
        <v>666.94735753333339</v>
      </c>
      <c r="U150" s="4">
        <f t="shared" si="26"/>
        <v>88.926314337777782</v>
      </c>
      <c r="W150" s="4">
        <f t="shared" si="20"/>
        <v>19.057474804031358</v>
      </c>
      <c r="X150" s="4">
        <f t="shared" si="17"/>
        <v>41.004832337364746</v>
      </c>
      <c r="AA150" s="23"/>
      <c r="AB150" s="23"/>
      <c r="AD150" s="11">
        <v>44505</v>
      </c>
      <c r="AE150" s="4">
        <f>B150+'Rail Costs'!K150</f>
        <v>79.942250839865622</v>
      </c>
      <c r="AF150" s="4">
        <f>$B150+'Rail Costs'!L150</f>
        <v>81.114501679731234</v>
      </c>
      <c r="AG150" s="4">
        <f>$B150+'Rail Costs'!M150</f>
        <v>82.28675251959686</v>
      </c>
      <c r="AH150" s="4">
        <f>$B150+'Rail Costs'!N150</f>
        <v>79.238900335946241</v>
      </c>
      <c r="AI150" s="4">
        <f>$B150+'Rail Costs'!O150</f>
        <v>79.473350503919363</v>
      </c>
      <c r="AJ150" s="4">
        <f>$B150+'Rail Costs'!P150</f>
        <v>80.176701007838744</v>
      </c>
      <c r="AK150" s="4" t="e">
        <f>(AVERAGEIFS([1]Spreads!$B$23:$B$1056,[1]Spreads!$Y$23:$Y$1056,BH150,[1]Spreads!$X$23:$X$1056,BI150)*1.03)+('Rail Costs'!X150*100/2204.622)</f>
        <v>#VALUE!</v>
      </c>
      <c r="AM150" s="4">
        <f>'Soybean Oil'!$L150-('Soybean Oil'!AE150*'Feedstock Conversions'!$B$17)-'Rail Costs'!Q150</f>
        <v>41.46247985399652</v>
      </c>
      <c r="AN150" s="4">
        <f>'Soybean Oil'!$L150-('Soybean Oil'!AF150*'Feedstock Conversions'!$B$17)-'Rail Costs'!R150</f>
        <v>33.107691616482192</v>
      </c>
      <c r="AO150" s="4">
        <f>'Soybean Oil'!$L150-('Soybean Oil'!AG150*'Feedstock Conversions'!$B$17)-'Rail Costs'!S150</f>
        <v>24.497017793671123</v>
      </c>
      <c r="AP150" s="4">
        <f>'Soybean Oil'!$L150-('Soybean Oil'!AH150*'Feedstock Conversions'!$B$17)-'Rail Costs'!T150</f>
        <v>46.92668667372574</v>
      </c>
      <c r="AQ150" s="4">
        <f>'Soybean Oil'!$L150-('Soybean Oil'!AI150*'Feedstock Conversions'!$B$17)-'Rail Costs'!U150</f>
        <v>45.325721696980573</v>
      </c>
      <c r="AR150" s="4">
        <f>'Soybean Oil'!$L150-('Soybean Oil'!AJ150*'Feedstock Conversions'!$B$17)-'Rail Costs'!V150</f>
        <v>39.136869473196491</v>
      </c>
      <c r="AS150" s="4" t="e">
        <f>'Soybean Oil'!$L150-('Soybean Oil'!AK150*'Feedstock Conversions'!$B$17)-'Rail Costs'!Y150</f>
        <v>#VALUE!</v>
      </c>
      <c r="AU150" s="4">
        <f>$T150-(AE150*'Feedstock Conversions'!$B$5)-'Rail Costs'!Q150</f>
        <v>63.409837387329908</v>
      </c>
      <c r="AV150" s="4">
        <f>$T150-(AF150*'Feedstock Conversions'!$B$5)-'Rail Costs'!R150</f>
        <v>55.055049149815581</v>
      </c>
      <c r="AW150" s="4">
        <f>$T150-(AG150*'Feedstock Conversions'!$B$5)-'Rail Costs'!S150</f>
        <v>46.444375327004508</v>
      </c>
      <c r="AX150" s="4">
        <f>$T150-(AH150*'Feedstock Conversions'!$B$5)-'Rail Costs'!T150</f>
        <v>68.874044207059129</v>
      </c>
      <c r="AY150" s="4">
        <f>$T150-(AI150*'Feedstock Conversions'!$B$5)-'Rail Costs'!U150</f>
        <v>67.273079230313968</v>
      </c>
      <c r="AZ150" s="4">
        <f>$T150-(AJ150*'Feedstock Conversions'!$B$5)-'Rail Costs'!V150</f>
        <v>61.084227006529879</v>
      </c>
      <c r="BA150" s="4" t="e">
        <f>$T150-(AK150*'Feedstock Conversions'!$B$5)-'Rail Costs'!Y150</f>
        <v>#VALUE!</v>
      </c>
      <c r="BH150">
        <f t="shared" si="21"/>
        <v>45</v>
      </c>
      <c r="BI150">
        <f t="shared" si="22"/>
        <v>2021</v>
      </c>
      <c r="BJ150">
        <f t="shared" si="23"/>
        <v>11</v>
      </c>
      <c r="BM150" s="4">
        <f>'Fuel Values'!G150-(E150)</f>
        <v>-59.342525195968619</v>
      </c>
      <c r="BN150" s="4">
        <f>'Fuel Values'!H150-($AJ150*'Feedstock Conversions'!$B$5)</f>
        <v>-53.325257558790554</v>
      </c>
      <c r="BO150" s="4">
        <f>'Fuel Values'!I150-($AI150*'Feedstock Conversions'!$B$17)</f>
        <v>-32.050128779395209</v>
      </c>
      <c r="BP150" s="4">
        <f>'Fuel Values'!J150-($AH150*'Feedstock Conversions'!$B$17)</f>
        <v>-40.291752519596798</v>
      </c>
      <c r="BQ150" s="4">
        <f>'Fuel Values'!K150-($AF150*'Feedstock Conversions'!$B$17)</f>
        <v>-59.358762597984196</v>
      </c>
      <c r="BR150" s="4">
        <f>'Fuel Values'!L150-($AG150*'Feedstock Conversions'!$B$17)</f>
        <v>-46.150643896976476</v>
      </c>
      <c r="BS150" s="4">
        <f t="shared" si="24"/>
        <v>51.107603583426567</v>
      </c>
      <c r="BV150" s="4">
        <f t="shared" si="19"/>
        <v>-38.780227963525782</v>
      </c>
    </row>
    <row r="151" spans="1:74" x14ac:dyDescent="0.2">
      <c r="A151" s="11">
        <v>44512</v>
      </c>
      <c r="B151" s="18">
        <v>77.254000000000005</v>
      </c>
      <c r="C151" s="18">
        <f>B151+'Rail Costs'!B151</f>
        <v>81.943003359462494</v>
      </c>
      <c r="E151" s="18">
        <f>C151*'Feedstock Conversions'!B$17</f>
        <v>614.57252519596875</v>
      </c>
      <c r="F151" s="18">
        <f>C151*'Feedstock Conversions'!B$5</f>
        <v>614.57252519596875</v>
      </c>
      <c r="H151" s="18">
        <f>'Fuel Values'!B151-'Soybean Oil'!I151-'Soybean Oil'!J151-'Soybean Oil'!K151</f>
        <v>270.09899395131572</v>
      </c>
      <c r="I151" s="18">
        <f>('LCFS Values'!$E$4-'Soybean Oil'!$AA$4)/1000000*'LCFS Values'!B151*'LCFS Values'!$G$2*100</f>
        <v>72.551006048684201</v>
      </c>
      <c r="J151" s="4">
        <f>'RIN Values'!C151</f>
        <v>196.35000000000002</v>
      </c>
      <c r="K151" s="4">
        <f>'Fixed Credits Value'!B151</f>
        <v>100</v>
      </c>
      <c r="L151" s="4">
        <f t="shared" si="25"/>
        <v>639</v>
      </c>
      <c r="M151" s="4">
        <f>L151/'Feedstock Conversions'!B$17</f>
        <v>85.2</v>
      </c>
      <c r="O151" s="4">
        <f>'Fuel Values'!C151*100</f>
        <v>246.55999999999997</v>
      </c>
      <c r="P151" s="18">
        <f>('LCFS Values'!$E$4-'Soybean Oil'!$AB$4)/1000000*'LCFS Values'!B151*'LCFS Values'!$G$2*100</f>
        <v>63.350535227777783</v>
      </c>
      <c r="Q151" s="4">
        <f>'RIN Values'!D151</f>
        <v>222.53</v>
      </c>
      <c r="R151" s="4">
        <f>'Fixed Credits Value'!B151</f>
        <v>100</v>
      </c>
      <c r="S151" s="4">
        <f>'Fixed Credits Value'!C151</f>
        <v>16</v>
      </c>
      <c r="T151" s="4">
        <f t="shared" si="16"/>
        <v>648.44053522777779</v>
      </c>
      <c r="U151" s="4">
        <f t="shared" si="26"/>
        <v>86.45873803037037</v>
      </c>
      <c r="W151" s="4">
        <f t="shared" si="20"/>
        <v>24.427474804031249</v>
      </c>
      <c r="X151" s="4">
        <f t="shared" si="17"/>
        <v>33.868010031809035</v>
      </c>
      <c r="AA151" s="23"/>
      <c r="AB151" s="23"/>
      <c r="AD151" s="11">
        <v>44512</v>
      </c>
      <c r="AE151" s="4">
        <f>B151+'Rail Costs'!K151</f>
        <v>78.426250839865631</v>
      </c>
      <c r="AF151" s="4">
        <f>$B151+'Rail Costs'!L151</f>
        <v>79.598501679731243</v>
      </c>
      <c r="AG151" s="4">
        <f>$B151+'Rail Costs'!M151</f>
        <v>80.770752519596869</v>
      </c>
      <c r="AH151" s="4">
        <f>$B151+'Rail Costs'!N151</f>
        <v>77.72290033594625</v>
      </c>
      <c r="AI151" s="4">
        <f>$B151+'Rail Costs'!O151</f>
        <v>77.957350503919372</v>
      </c>
      <c r="AJ151" s="4">
        <f>$B151+'Rail Costs'!P151</f>
        <v>78.660701007838753</v>
      </c>
      <c r="AK151" s="4" t="e">
        <f>(AVERAGEIFS([1]Spreads!$B$23:$B$1056,[1]Spreads!$Y$23:$Y$1056,BH151,[1]Spreads!$X$23:$X$1056,BI151)*1.03)+('Rail Costs'!X151*100/2204.622)</f>
        <v>#VALUE!</v>
      </c>
      <c r="AM151" s="4">
        <f>'Soybean Oil'!$L151-('Soybean Oil'!AE151*'Feedstock Conversions'!$B$17)-'Rail Costs'!Q151</f>
        <v>46.832479853996411</v>
      </c>
      <c r="AN151" s="4">
        <f>'Soybean Oil'!$L151-('Soybean Oil'!AF151*'Feedstock Conversions'!$B$17)-'Rail Costs'!R151</f>
        <v>38.477691616482083</v>
      </c>
      <c r="AO151" s="4">
        <f>'Soybean Oil'!$L151-('Soybean Oil'!AG151*'Feedstock Conversions'!$B$17)-'Rail Costs'!S151</f>
        <v>29.867017793671128</v>
      </c>
      <c r="AP151" s="4">
        <f>'Soybean Oil'!$L151-('Soybean Oil'!AH151*'Feedstock Conversions'!$B$17)-'Rail Costs'!T151</f>
        <v>52.296686673725631</v>
      </c>
      <c r="AQ151" s="4">
        <f>'Soybean Oil'!$L151-('Soybean Oil'!AI151*'Feedstock Conversions'!$B$17)-'Rail Costs'!U151</f>
        <v>50.695721696980463</v>
      </c>
      <c r="AR151" s="4">
        <f>'Soybean Oil'!$L151-('Soybean Oil'!AJ151*'Feedstock Conversions'!$B$17)-'Rail Costs'!V151</f>
        <v>44.506869473196382</v>
      </c>
      <c r="AS151" s="4" t="e">
        <f>'Soybean Oil'!$L151-('Soybean Oil'!AK151*'Feedstock Conversions'!$B$17)-'Rail Costs'!Y151</f>
        <v>#VALUE!</v>
      </c>
      <c r="AU151" s="4">
        <f>$T151-(AE151*'Feedstock Conversions'!$B$5)-'Rail Costs'!Q151</f>
        <v>56.273015081774197</v>
      </c>
      <c r="AV151" s="4">
        <f>$T151-(AF151*'Feedstock Conversions'!$B$5)-'Rail Costs'!R151</f>
        <v>47.91822684425987</v>
      </c>
      <c r="AW151" s="4">
        <f>$T151-(AG151*'Feedstock Conversions'!$B$5)-'Rail Costs'!S151</f>
        <v>39.307553021448911</v>
      </c>
      <c r="AX151" s="4">
        <f>$T151-(AH151*'Feedstock Conversions'!$B$5)-'Rail Costs'!T151</f>
        <v>61.737221901503418</v>
      </c>
      <c r="AY151" s="4">
        <f>$T151-(AI151*'Feedstock Conversions'!$B$5)-'Rail Costs'!U151</f>
        <v>60.13625692475825</v>
      </c>
      <c r="AZ151" s="4">
        <f>$T151-(AJ151*'Feedstock Conversions'!$B$5)-'Rail Costs'!V151</f>
        <v>53.947404700974168</v>
      </c>
      <c r="BA151" s="4" t="e">
        <f>$T151-(AK151*'Feedstock Conversions'!$B$5)-'Rail Costs'!Y151</f>
        <v>#VALUE!</v>
      </c>
      <c r="BH151">
        <f t="shared" si="21"/>
        <v>46</v>
      </c>
      <c r="BI151">
        <f t="shared" si="22"/>
        <v>2021</v>
      </c>
      <c r="BJ151">
        <f t="shared" si="23"/>
        <v>11</v>
      </c>
      <c r="BM151" s="4">
        <f>'Fuel Values'!G151-(E151)</f>
        <v>-58.972525195968728</v>
      </c>
      <c r="BN151" s="4">
        <f>'Fuel Values'!H151-($AJ151*'Feedstock Conversions'!$B$5)</f>
        <v>-49.955257558790663</v>
      </c>
      <c r="BO151" s="4">
        <f>'Fuel Values'!I151-($AI151*'Feedstock Conversions'!$B$17)</f>
        <v>-25.180128779395318</v>
      </c>
      <c r="BP151" s="4">
        <f>'Fuel Values'!J151-($AH151*'Feedstock Conversions'!$B$17)</f>
        <v>-33.421752519596907</v>
      </c>
      <c r="BQ151" s="4">
        <f>'Fuel Values'!K151-($AF151*'Feedstock Conversions'!$B$17)</f>
        <v>-46.988762597984305</v>
      </c>
      <c r="BR151" s="4">
        <f>'Fuel Values'!L151-($AG151*'Feedstock Conversions'!$B$17)</f>
        <v>-38.780643896976471</v>
      </c>
      <c r="BS151" s="4">
        <f t="shared" si="24"/>
        <v>49.607603583426567</v>
      </c>
      <c r="BV151" s="4">
        <f t="shared" si="19"/>
        <v>-32.695942249240161</v>
      </c>
    </row>
    <row r="152" spans="1:74" x14ac:dyDescent="0.2">
      <c r="A152" s="11">
        <v>44519</v>
      </c>
      <c r="B152" s="18">
        <v>76.786000000000001</v>
      </c>
      <c r="C152" s="18">
        <f>B152+'Rail Costs'!B152</f>
        <v>81.475003359462491</v>
      </c>
      <c r="E152" s="18">
        <f>C152*'Feedstock Conversions'!B$17</f>
        <v>611.06252519596865</v>
      </c>
      <c r="F152" s="18">
        <f>C152*'Feedstock Conversions'!B$5</f>
        <v>611.06252519596865</v>
      </c>
      <c r="H152" s="18">
        <f>'Fuel Values'!B152-'Soybean Oil'!I152-'Soybean Oil'!J152-'Soybean Oil'!K152</f>
        <v>266.4793863921052</v>
      </c>
      <c r="I152" s="18">
        <f>('LCFS Values'!$E$4-'Soybean Oil'!$AA$4)/1000000*'LCFS Values'!B152*'LCFS Values'!$G$2*100</f>
        <v>69.920613607894737</v>
      </c>
      <c r="J152" s="4">
        <f>'RIN Values'!C152</f>
        <v>198.60000000000002</v>
      </c>
      <c r="K152" s="4">
        <f>'Fixed Credits Value'!B152</f>
        <v>100</v>
      </c>
      <c r="L152" s="4">
        <f t="shared" si="25"/>
        <v>635</v>
      </c>
      <c r="M152" s="4">
        <f>L152/'Feedstock Conversions'!B$17</f>
        <v>84.666666666666671</v>
      </c>
      <c r="O152" s="4">
        <f>'Fuel Values'!C152*100</f>
        <v>238.42</v>
      </c>
      <c r="P152" s="18">
        <f>('LCFS Values'!$E$4-'Soybean Oil'!$AB$4)/1000000*'LCFS Values'!B152*'LCFS Values'!$G$2*100</f>
        <v>61.053712922222225</v>
      </c>
      <c r="Q152" s="4">
        <f>'RIN Values'!D152</f>
        <v>225.08</v>
      </c>
      <c r="R152" s="4">
        <f>'Fixed Credits Value'!B152</f>
        <v>100</v>
      </c>
      <c r="S152" s="4">
        <f>'Fixed Credits Value'!C152</f>
        <v>16</v>
      </c>
      <c r="T152" s="4">
        <f t="shared" si="16"/>
        <v>640.55371292222219</v>
      </c>
      <c r="U152" s="4">
        <f t="shared" si="26"/>
        <v>85.407161722962954</v>
      </c>
      <c r="W152" s="4">
        <f t="shared" si="20"/>
        <v>23.937474804031353</v>
      </c>
      <c r="X152" s="4">
        <f t="shared" si="17"/>
        <v>29.491187726253543</v>
      </c>
      <c r="AA152" s="23"/>
      <c r="AB152" s="23"/>
      <c r="AD152" s="11">
        <v>44519</v>
      </c>
      <c r="AE152" s="4">
        <f>B152+'Rail Costs'!K152</f>
        <v>77.958250839865627</v>
      </c>
      <c r="AF152" s="4">
        <f>$B152+'Rail Costs'!L152</f>
        <v>79.130501679731239</v>
      </c>
      <c r="AG152" s="4">
        <f>$B152+'Rail Costs'!M152</f>
        <v>80.302752519596865</v>
      </c>
      <c r="AH152" s="4">
        <f>$B152+'Rail Costs'!N152</f>
        <v>77.254900335946246</v>
      </c>
      <c r="AI152" s="4">
        <f>$B152+'Rail Costs'!O152</f>
        <v>77.489350503919368</v>
      </c>
      <c r="AJ152" s="4">
        <f>$B152+'Rail Costs'!P152</f>
        <v>78.19270100783875</v>
      </c>
      <c r="AK152" s="4" t="e">
        <f>(AVERAGEIFS([1]Spreads!$B$23:$B$1056,[1]Spreads!$Y$23:$Y$1056,BH152,[1]Spreads!$X$23:$X$1056,BI152)*1.03)+('Rail Costs'!X152*100/2204.622)</f>
        <v>#VALUE!</v>
      </c>
      <c r="AM152" s="4">
        <f>'Soybean Oil'!$L152-('Soybean Oil'!AE152*'Feedstock Conversions'!$B$17)-'Rail Costs'!Q152</f>
        <v>46.342479853996515</v>
      </c>
      <c r="AN152" s="4">
        <f>'Soybean Oil'!$L152-('Soybean Oil'!AF152*'Feedstock Conversions'!$B$17)-'Rail Costs'!R152</f>
        <v>37.987691616482074</v>
      </c>
      <c r="AO152" s="4">
        <f>'Soybean Oil'!$L152-('Soybean Oil'!AG152*'Feedstock Conversions'!$B$17)-'Rail Costs'!S152</f>
        <v>29.377017793671119</v>
      </c>
      <c r="AP152" s="4">
        <f>'Soybean Oil'!$L152-('Soybean Oil'!AH152*'Feedstock Conversions'!$B$17)-'Rail Costs'!T152</f>
        <v>51.806686673725736</v>
      </c>
      <c r="AQ152" s="4">
        <f>'Soybean Oil'!$L152-('Soybean Oil'!AI152*'Feedstock Conversions'!$B$17)-'Rail Costs'!U152</f>
        <v>50.205721696980568</v>
      </c>
      <c r="AR152" s="4">
        <f>'Soybean Oil'!$L152-('Soybean Oil'!AJ152*'Feedstock Conversions'!$B$17)-'Rail Costs'!V152</f>
        <v>44.016869473196373</v>
      </c>
      <c r="AS152" s="4" t="e">
        <f>'Soybean Oil'!$L152-('Soybean Oil'!AK152*'Feedstock Conversions'!$B$17)-'Rail Costs'!Y152</f>
        <v>#VALUE!</v>
      </c>
      <c r="AU152" s="4">
        <f>$T152-(AE152*'Feedstock Conversions'!$B$5)-'Rail Costs'!Q152</f>
        <v>51.896192776218705</v>
      </c>
      <c r="AV152" s="4">
        <f>$T152-(AF152*'Feedstock Conversions'!$B$5)-'Rail Costs'!R152</f>
        <v>43.541404538704263</v>
      </c>
      <c r="AW152" s="4">
        <f>$T152-(AG152*'Feedstock Conversions'!$B$5)-'Rail Costs'!S152</f>
        <v>34.930730715893304</v>
      </c>
      <c r="AX152" s="4">
        <f>$T152-(AH152*'Feedstock Conversions'!$B$5)-'Rail Costs'!T152</f>
        <v>57.360399595947925</v>
      </c>
      <c r="AY152" s="4">
        <f>$T152-(AI152*'Feedstock Conversions'!$B$5)-'Rail Costs'!U152</f>
        <v>55.759434619202757</v>
      </c>
      <c r="AZ152" s="4">
        <f>$T152-(AJ152*'Feedstock Conversions'!$B$5)-'Rail Costs'!V152</f>
        <v>49.570582395418562</v>
      </c>
      <c r="BA152" s="4" t="e">
        <f>$T152-(AK152*'Feedstock Conversions'!$B$5)-'Rail Costs'!Y152</f>
        <v>#VALUE!</v>
      </c>
      <c r="BH152">
        <f t="shared" si="21"/>
        <v>47</v>
      </c>
      <c r="BI152">
        <f t="shared" si="22"/>
        <v>2021</v>
      </c>
      <c r="BJ152">
        <f t="shared" si="23"/>
        <v>11</v>
      </c>
      <c r="BM152" s="4">
        <f>'Fuel Values'!G152-(E152)</f>
        <v>-61.062525195968647</v>
      </c>
      <c r="BN152" s="4">
        <f>'Fuel Values'!H152-($AJ152*'Feedstock Conversions'!$B$5)</f>
        <v>-51.445257558790672</v>
      </c>
      <c r="BO152" s="4">
        <f>'Fuel Values'!I152-($AI152*'Feedstock Conversions'!$B$17)</f>
        <v>-23.670128779395213</v>
      </c>
      <c r="BP152" s="4">
        <f>'Fuel Values'!J152-($AH152*'Feedstock Conversions'!$B$17)</f>
        <v>-31.911752519596803</v>
      </c>
      <c r="BQ152" s="4">
        <f>'Fuel Values'!K152-($AF152*'Feedstock Conversions'!$B$17)</f>
        <v>-43.478762597984314</v>
      </c>
      <c r="BR152" s="4">
        <f>'Fuel Values'!L152-($AG152*'Feedstock Conversions'!$B$17)</f>
        <v>-37.27064389697648</v>
      </c>
      <c r="BS152" s="4">
        <f t="shared" si="24"/>
        <v>47.607603583426567</v>
      </c>
      <c r="BV152" s="4">
        <f t="shared" si="19"/>
        <v>-32.128799392097257</v>
      </c>
    </row>
    <row r="153" spans="1:74" x14ac:dyDescent="0.2">
      <c r="A153" s="11">
        <v>44526</v>
      </c>
      <c r="B153" s="18">
        <v>77.877499999999998</v>
      </c>
      <c r="C153" s="18">
        <f>B153+'Rail Costs'!B153</f>
        <v>82.566503359462487</v>
      </c>
      <c r="E153" s="18">
        <f>C153*'Feedstock Conversions'!B$17</f>
        <v>619.24877519596862</v>
      </c>
      <c r="F153" s="18">
        <f>C153*'Feedstock Conversions'!B$5</f>
        <v>619.24877519596862</v>
      </c>
      <c r="H153" s="18">
        <f>'Fuel Values'!B153-'Soybean Oil'!I153-'Soybean Oil'!J153-'Soybean Oil'!K153</f>
        <v>264.51557312500006</v>
      </c>
      <c r="I153" s="18">
        <f>('LCFS Values'!$E$4-'Soybean Oil'!$AA$4)/1000000*'LCFS Values'!B153*'LCFS Values'!$G$2*100</f>
        <v>68.151076875000001</v>
      </c>
      <c r="J153" s="4">
        <f>'RIN Values'!C153</f>
        <v>199.00004999999999</v>
      </c>
      <c r="K153" s="4">
        <f>'Fixed Credits Value'!B153</f>
        <v>100</v>
      </c>
      <c r="L153" s="4">
        <f t="shared" si="25"/>
        <v>631.66669999999999</v>
      </c>
      <c r="M153" s="4">
        <f>L153/'Feedstock Conversions'!B$17</f>
        <v>84.222226666666671</v>
      </c>
      <c r="O153" s="4">
        <f>'Fuel Values'!C153*100</f>
        <v>237.42000000000002</v>
      </c>
      <c r="P153" s="18">
        <f>('LCFS Values'!$E$4-'Soybean Oil'!$AB$4)/1000000*'LCFS Values'!B153*'LCFS Values'!$G$2*100</f>
        <v>59.508577916666674</v>
      </c>
      <c r="Q153" s="4">
        <f>'RIN Values'!D153</f>
        <v>225.53338999999997</v>
      </c>
      <c r="R153" s="4">
        <f>'Fixed Credits Value'!B153</f>
        <v>100</v>
      </c>
      <c r="S153" s="4">
        <f>'Fixed Credits Value'!C153</f>
        <v>16</v>
      </c>
      <c r="T153" s="4">
        <f t="shared" si="16"/>
        <v>638.46196791666671</v>
      </c>
      <c r="U153" s="4">
        <f t="shared" si="26"/>
        <v>85.128262388888899</v>
      </c>
      <c r="W153" s="4">
        <f t="shared" si="20"/>
        <v>12.417924804031372</v>
      </c>
      <c r="X153" s="4">
        <f t="shared" si="17"/>
        <v>19.213192720698089</v>
      </c>
      <c r="AA153" s="23"/>
      <c r="AB153" s="23"/>
      <c r="AD153" s="11">
        <v>44526</v>
      </c>
      <c r="AE153" s="4">
        <f>B153+'Rail Costs'!K153</f>
        <v>79.049750839865624</v>
      </c>
      <c r="AF153" s="4">
        <f>$B153+'Rail Costs'!L153</f>
        <v>80.222001679731235</v>
      </c>
      <c r="AG153" s="4">
        <f>$B153+'Rail Costs'!M153</f>
        <v>81.394252519596861</v>
      </c>
      <c r="AH153" s="4">
        <f>$B153+'Rail Costs'!N153</f>
        <v>78.346400335946242</v>
      </c>
      <c r="AI153" s="4">
        <f>$B153+'Rail Costs'!O153</f>
        <v>78.580850503919365</v>
      </c>
      <c r="AJ153" s="4">
        <f>$B153+'Rail Costs'!P153</f>
        <v>79.284201007838746</v>
      </c>
      <c r="AK153" s="4" t="e">
        <f>(AVERAGEIFS([1]Spreads!$B$23:$B$1056,[1]Spreads!$Y$23:$Y$1056,BH153,[1]Spreads!$X$23:$X$1056,BI153)*1.03)+('Rail Costs'!X153*100/2204.622)</f>
        <v>#VALUE!</v>
      </c>
      <c r="AM153" s="4">
        <f>'Soybean Oil'!$L153-('Soybean Oil'!AE153*'Feedstock Conversions'!$B$17)-'Rail Costs'!Q153</f>
        <v>34.822929853996534</v>
      </c>
      <c r="AN153" s="4">
        <f>'Soybean Oil'!$L153-('Soybean Oil'!AF153*'Feedstock Conversions'!$B$17)-'Rail Costs'!R153</f>
        <v>26.468141616482093</v>
      </c>
      <c r="AO153" s="4">
        <f>'Soybean Oil'!$L153-('Soybean Oil'!AG153*'Feedstock Conversions'!$B$17)-'Rail Costs'!S153</f>
        <v>17.857467793671137</v>
      </c>
      <c r="AP153" s="4">
        <f>'Soybean Oil'!$L153-('Soybean Oil'!AH153*'Feedstock Conversions'!$B$17)-'Rail Costs'!T153</f>
        <v>40.287136673725755</v>
      </c>
      <c r="AQ153" s="4">
        <f>'Soybean Oil'!$L153-('Soybean Oil'!AI153*'Feedstock Conversions'!$B$17)-'Rail Costs'!U153</f>
        <v>38.686171696980587</v>
      </c>
      <c r="AR153" s="4">
        <f>'Soybean Oil'!$L153-('Soybean Oil'!AJ153*'Feedstock Conversions'!$B$17)-'Rail Costs'!V153</f>
        <v>32.497319473196391</v>
      </c>
      <c r="AS153" s="4" t="e">
        <f>'Soybean Oil'!$L153-('Soybean Oil'!AK153*'Feedstock Conversions'!$B$17)-'Rail Costs'!Y153</f>
        <v>#VALUE!</v>
      </c>
      <c r="AU153" s="4">
        <f>$T153-(AE153*'Feedstock Conversions'!$B$5)-'Rail Costs'!Q153</f>
        <v>41.618197770663251</v>
      </c>
      <c r="AV153" s="4">
        <f>$T153-(AF153*'Feedstock Conversions'!$B$5)-'Rail Costs'!R153</f>
        <v>33.26340953314881</v>
      </c>
      <c r="AW153" s="4">
        <f>$T153-(AG153*'Feedstock Conversions'!$B$5)-'Rail Costs'!S153</f>
        <v>24.652735710337854</v>
      </c>
      <c r="AX153" s="4">
        <f>$T153-(AH153*'Feedstock Conversions'!$B$5)-'Rail Costs'!T153</f>
        <v>47.082404590392471</v>
      </c>
      <c r="AY153" s="4">
        <f>$T153-(AI153*'Feedstock Conversions'!$B$5)-'Rail Costs'!U153</f>
        <v>45.481439613647304</v>
      </c>
      <c r="AZ153" s="4">
        <f>$T153-(AJ153*'Feedstock Conversions'!$B$5)-'Rail Costs'!V153</f>
        <v>39.292587389863108</v>
      </c>
      <c r="BA153" s="4" t="e">
        <f>$T153-(AK153*'Feedstock Conversions'!$B$5)-'Rail Costs'!Y153</f>
        <v>#VALUE!</v>
      </c>
      <c r="BH153">
        <f t="shared" si="21"/>
        <v>48</v>
      </c>
      <c r="BI153">
        <f t="shared" si="22"/>
        <v>2021</v>
      </c>
      <c r="BJ153">
        <f t="shared" si="23"/>
        <v>11</v>
      </c>
      <c r="BM153" s="4">
        <f>'Fuel Values'!G153-(E153)</f>
        <v>-70.915475195968611</v>
      </c>
      <c r="BN153" s="4">
        <f>'Fuel Values'!H153-($AJ153*'Feedstock Conversions'!$B$5)</f>
        <v>-63.798207558790637</v>
      </c>
      <c r="BO153" s="4">
        <f>'Fuel Values'!I153-($AI153*'Feedstock Conversions'!$B$17)</f>
        <v>-36.856378779395186</v>
      </c>
      <c r="BP153" s="4">
        <f>'Fuel Values'!J153-($AH153*'Feedstock Conversions'!$B$17)</f>
        <v>-45.931302519596784</v>
      </c>
      <c r="BQ153" s="4">
        <f>'Fuel Values'!K153-($AF153*'Feedstock Conversions'!$B$17)</f>
        <v>-54.998312597984295</v>
      </c>
      <c r="BR153" s="4">
        <f>'Fuel Values'!L153-($AG153*'Feedstock Conversions'!$B$17)</f>
        <v>-50.456893896976453</v>
      </c>
      <c r="BS153" s="4">
        <f t="shared" si="24"/>
        <v>49.274303583426558</v>
      </c>
      <c r="BV153" s="4">
        <f t="shared" si="19"/>
        <v>-44.362663677811511</v>
      </c>
    </row>
    <row r="154" spans="1:74" x14ac:dyDescent="0.2">
      <c r="A154" s="11">
        <v>44533</v>
      </c>
      <c r="B154" s="18">
        <v>74.421999999999997</v>
      </c>
      <c r="C154" s="18">
        <f>B154+'Rail Costs'!B154</f>
        <v>79.111003359462487</v>
      </c>
      <c r="E154" s="18">
        <f>C154*'Feedstock Conversions'!B$17</f>
        <v>593.33252519596863</v>
      </c>
      <c r="F154" s="18">
        <f>C154*'Feedstock Conversions'!B$5</f>
        <v>593.33252519596863</v>
      </c>
      <c r="H154" s="18">
        <f>'Fuel Values'!B154-'Soybean Oil'!I154-'Soybean Oil'!J154-'Soybean Oil'!K154</f>
        <v>260.8793686855264</v>
      </c>
      <c r="I154" s="18">
        <f>('LCFS Values'!$E$4-'Soybean Oil'!$AA$4)/1000000*'LCFS Values'!B154*'LCFS Values'!$G$2*100</f>
        <v>68.820631314473687</v>
      </c>
      <c r="J154" s="4">
        <f>'RIN Values'!C154</f>
        <v>195.29999999999998</v>
      </c>
      <c r="K154" s="4">
        <f>'Fixed Credits Value'!B154</f>
        <v>100</v>
      </c>
      <c r="L154" s="4">
        <f t="shared" si="25"/>
        <v>625.00000000000011</v>
      </c>
      <c r="M154" s="4">
        <f>L154/'Feedstock Conversions'!B$17</f>
        <v>83.333333333333343</v>
      </c>
      <c r="O154" s="4">
        <f>'Fuel Values'!C154*100</f>
        <v>210.9</v>
      </c>
      <c r="P154" s="18">
        <f>('LCFS Values'!$E$4-'Soybean Oil'!$AB$4)/1000000*'LCFS Values'!B154*'LCFS Values'!$G$2*100</f>
        <v>60.093223594444453</v>
      </c>
      <c r="Q154" s="4">
        <f>'RIN Values'!D154</f>
        <v>221.33999999999997</v>
      </c>
      <c r="R154" s="4">
        <f>'Fixed Credits Value'!B154</f>
        <v>100</v>
      </c>
      <c r="S154" s="4">
        <f>'Fixed Credits Value'!C154</f>
        <v>16</v>
      </c>
      <c r="T154" s="4">
        <f t="shared" si="16"/>
        <v>608.33322359444446</v>
      </c>
      <c r="U154" s="4">
        <f t="shared" si="26"/>
        <v>81.11109647925926</v>
      </c>
      <c r="W154" s="4">
        <f t="shared" si="20"/>
        <v>31.667474804031485</v>
      </c>
      <c r="X154" s="4">
        <f t="shared" si="17"/>
        <v>15.000698398475834</v>
      </c>
      <c r="AA154" s="23"/>
      <c r="AB154" s="23"/>
      <c r="AD154" s="11">
        <v>44533</v>
      </c>
      <c r="AE154" s="4">
        <f>B154+'Rail Costs'!K154</f>
        <v>75.594250839865623</v>
      </c>
      <c r="AF154" s="4">
        <f>$B154+'Rail Costs'!L154</f>
        <v>76.766501679731235</v>
      </c>
      <c r="AG154" s="4">
        <f>$B154+'Rail Costs'!M154</f>
        <v>77.938752519596861</v>
      </c>
      <c r="AH154" s="4">
        <f>$B154+'Rail Costs'!N154</f>
        <v>74.890900335946242</v>
      </c>
      <c r="AI154" s="4">
        <f>$B154+'Rail Costs'!O154</f>
        <v>75.125350503919364</v>
      </c>
      <c r="AJ154" s="4">
        <f>$B154+'Rail Costs'!P154</f>
        <v>75.828701007838745</v>
      </c>
      <c r="AK154" s="4" t="e">
        <f>(AVERAGEIFS([1]Spreads!$B$23:$B$1056,[1]Spreads!$Y$23:$Y$1056,BH154,[1]Spreads!$X$23:$X$1056,BI154)*1.03)+('Rail Costs'!X154*100/2204.622)</f>
        <v>#VALUE!</v>
      </c>
      <c r="AM154" s="4">
        <f>'Soybean Oil'!$L154-('Soybean Oil'!AE154*'Feedstock Conversions'!$B$17)-'Rail Costs'!Q154</f>
        <v>54.072479853996647</v>
      </c>
      <c r="AN154" s="4">
        <f>'Soybean Oil'!$L154-('Soybean Oil'!AF154*'Feedstock Conversions'!$B$17)-'Rail Costs'!R154</f>
        <v>45.717691616482206</v>
      </c>
      <c r="AO154" s="4">
        <f>'Soybean Oil'!$L154-('Soybean Oil'!AG154*'Feedstock Conversions'!$B$17)-'Rail Costs'!S154</f>
        <v>37.107017793671247</v>
      </c>
      <c r="AP154" s="4">
        <f>'Soybean Oil'!$L154-('Soybean Oil'!AH154*'Feedstock Conversions'!$B$17)-'Rail Costs'!T154</f>
        <v>59.536686673725868</v>
      </c>
      <c r="AQ154" s="4">
        <f>'Soybean Oil'!$L154-('Soybean Oil'!AI154*'Feedstock Conversions'!$B$17)-'Rail Costs'!U154</f>
        <v>57.9357216969807</v>
      </c>
      <c r="AR154" s="4">
        <f>'Soybean Oil'!$L154-('Soybean Oil'!AJ154*'Feedstock Conversions'!$B$17)-'Rail Costs'!V154</f>
        <v>51.746869473196618</v>
      </c>
      <c r="AS154" s="4" t="e">
        <f>'Soybean Oil'!$L154-('Soybean Oil'!AK154*'Feedstock Conversions'!$B$17)-'Rail Costs'!Y154</f>
        <v>#VALUE!</v>
      </c>
      <c r="AU154" s="4">
        <f>$T154-(AE154*'Feedstock Conversions'!$B$5)-'Rail Costs'!Q154</f>
        <v>37.405703448440995</v>
      </c>
      <c r="AV154" s="4">
        <f>$T154-(AF154*'Feedstock Conversions'!$B$5)-'Rail Costs'!R154</f>
        <v>29.050915210926554</v>
      </c>
      <c r="AW154" s="4">
        <f>$T154-(AG154*'Feedstock Conversions'!$B$5)-'Rail Costs'!S154</f>
        <v>20.440241388115599</v>
      </c>
      <c r="AX154" s="4">
        <f>$T154-(AH154*'Feedstock Conversions'!$B$5)-'Rail Costs'!T154</f>
        <v>42.869910268170216</v>
      </c>
      <c r="AY154" s="4">
        <f>$T154-(AI154*'Feedstock Conversions'!$B$5)-'Rail Costs'!U154</f>
        <v>41.268945291425048</v>
      </c>
      <c r="AZ154" s="4">
        <f>$T154-(AJ154*'Feedstock Conversions'!$B$5)-'Rail Costs'!V154</f>
        <v>35.080093067640966</v>
      </c>
      <c r="BA154" s="4" t="e">
        <f>$T154-(AK154*'Feedstock Conversions'!$B$5)-'Rail Costs'!Y154</f>
        <v>#VALUE!</v>
      </c>
      <c r="BH154">
        <f t="shared" si="21"/>
        <v>49</v>
      </c>
      <c r="BI154">
        <f t="shared" si="22"/>
        <v>2021</v>
      </c>
      <c r="BJ154">
        <f t="shared" si="23"/>
        <v>12</v>
      </c>
      <c r="BM154" s="4">
        <f>'Fuel Values'!G154-(E154)</f>
        <v>-48.332525195968628</v>
      </c>
      <c r="BN154" s="4">
        <f>'Fuel Values'!H154-($AJ154*'Feedstock Conversions'!$B$5)</f>
        <v>-46.21525755879054</v>
      </c>
      <c r="BO154" s="4">
        <f>'Fuel Values'!I154-($AI154*'Feedstock Conversions'!$B$17)</f>
        <v>-20.940128779395195</v>
      </c>
      <c r="BP154" s="4">
        <f>'Fuel Values'!J154-($AH154*'Feedstock Conversions'!$B$17)</f>
        <v>-31.681752519596785</v>
      </c>
      <c r="BQ154" s="4">
        <f>'Fuel Values'!K154-($AF154*'Feedstock Conversions'!$B$17)</f>
        <v>-35.748762597984296</v>
      </c>
      <c r="BR154" s="4">
        <f>'Fuel Values'!L154-($AG154*'Feedstock Conversions'!$B$17)</f>
        <v>-34.540643896976462</v>
      </c>
      <c r="BS154" s="4">
        <f t="shared" si="24"/>
        <v>52.60760358342668</v>
      </c>
      <c r="BV154" s="4">
        <f t="shared" si="19"/>
        <v>-26.541656534954345</v>
      </c>
    </row>
    <row r="155" spans="1:74" x14ac:dyDescent="0.2">
      <c r="A155" s="11">
        <v>44540</v>
      </c>
      <c r="B155" s="18">
        <v>73.81</v>
      </c>
      <c r="C155" s="18">
        <f>B155+'Rail Costs'!B155</f>
        <v>78.499003359462492</v>
      </c>
      <c r="E155" s="18">
        <f>C155*'Feedstock Conversions'!B$17</f>
        <v>588.74252519596871</v>
      </c>
      <c r="F155" s="18">
        <f>C155*'Feedstock Conversions'!B$5</f>
        <v>588.74252519596871</v>
      </c>
      <c r="H155" s="18">
        <f>'Fuel Values'!B155-'Soybean Oil'!I155-'Soybean Oil'!J155-'Soybean Oil'!K155</f>
        <v>252.57291546315787</v>
      </c>
      <c r="I155" s="18">
        <f>('LCFS Values'!$E$4-'Soybean Oil'!$AA$4)/1000000*'LCFS Values'!B155*'LCFS Values'!$G$2*100</f>
        <v>73.077084536842108</v>
      </c>
      <c r="J155" s="4">
        <f>'RIN Values'!C155</f>
        <v>190.35000000000002</v>
      </c>
      <c r="K155" s="4">
        <f>'Fixed Credits Value'!B155</f>
        <v>100</v>
      </c>
      <c r="L155" s="4">
        <f t="shared" si="25"/>
        <v>616</v>
      </c>
      <c r="M155" s="4">
        <f>L155/'Feedstock Conversions'!B$17</f>
        <v>82.13333333333334</v>
      </c>
      <c r="O155" s="4">
        <f>'Fuel Values'!C155*100</f>
        <v>224.18</v>
      </c>
      <c r="P155" s="18">
        <f>('LCFS Values'!$E$4-'Soybean Oil'!$AB$4)/1000000*'LCFS Values'!B155*'LCFS Values'!$G$2*100</f>
        <v>63.809899688888905</v>
      </c>
      <c r="Q155" s="4">
        <f>'RIN Values'!D155</f>
        <v>215.73000000000002</v>
      </c>
      <c r="R155" s="4">
        <f>'Fixed Credits Value'!B155</f>
        <v>100</v>
      </c>
      <c r="S155" s="4">
        <f>'Fixed Credits Value'!C155</f>
        <v>16</v>
      </c>
      <c r="T155" s="4">
        <f t="shared" ref="T155:T218" si="27">O155+P155+Q155+R155+S155</f>
        <v>619.71989968888897</v>
      </c>
      <c r="U155" s="4">
        <f t="shared" si="26"/>
        <v>82.629319958518536</v>
      </c>
      <c r="W155" s="4">
        <f t="shared" si="20"/>
        <v>27.25747480403129</v>
      </c>
      <c r="X155" s="4">
        <f t="shared" ref="X155:X217" si="28">T155-F155</f>
        <v>30.977374492920262</v>
      </c>
      <c r="AA155" s="23"/>
      <c r="AB155" s="23"/>
      <c r="AD155" s="11">
        <v>44540</v>
      </c>
      <c r="AE155" s="4">
        <f>B155+'Rail Costs'!K155</f>
        <v>74.982250839865628</v>
      </c>
      <c r="AF155" s="4">
        <f>$B155+'Rail Costs'!L155</f>
        <v>76.15450167973124</v>
      </c>
      <c r="AG155" s="4">
        <f>$B155+'Rail Costs'!M155</f>
        <v>77.326752519596866</v>
      </c>
      <c r="AH155" s="4">
        <f>$B155+'Rail Costs'!N155</f>
        <v>74.278900335946247</v>
      </c>
      <c r="AI155" s="4">
        <f>$B155+'Rail Costs'!O155</f>
        <v>74.513350503919369</v>
      </c>
      <c r="AJ155" s="4">
        <f>$B155+'Rail Costs'!P155</f>
        <v>75.216701007838751</v>
      </c>
      <c r="AK155" s="4" t="e">
        <f>(AVERAGEIFS([1]Spreads!$B$23:$B$1056,[1]Spreads!$Y$23:$Y$1056,BH155,[1]Spreads!$X$23:$X$1056,BI155)*1.03)+('Rail Costs'!X155*100/2204.622)</f>
        <v>#VALUE!</v>
      </c>
      <c r="AM155" s="4">
        <f>'Soybean Oil'!$L155-('Soybean Oil'!AE155*'Feedstock Conversions'!$B$17)-'Rail Costs'!Q155</f>
        <v>49.662479853996452</v>
      </c>
      <c r="AN155" s="4">
        <f>'Soybean Oil'!$L155-('Soybean Oil'!AF155*'Feedstock Conversions'!$B$17)-'Rail Costs'!R155</f>
        <v>41.307691616482124</v>
      </c>
      <c r="AO155" s="4">
        <f>'Soybean Oil'!$L155-('Soybean Oil'!AG155*'Feedstock Conversions'!$B$17)-'Rail Costs'!S155</f>
        <v>32.697017793671051</v>
      </c>
      <c r="AP155" s="4">
        <f>'Soybean Oil'!$L155-('Soybean Oil'!AH155*'Feedstock Conversions'!$B$17)-'Rail Costs'!T155</f>
        <v>55.126686673725672</v>
      </c>
      <c r="AQ155" s="4">
        <f>'Soybean Oil'!$L155-('Soybean Oil'!AI155*'Feedstock Conversions'!$B$17)-'Rail Costs'!U155</f>
        <v>53.525721696980504</v>
      </c>
      <c r="AR155" s="4">
        <f>'Soybean Oil'!$L155-('Soybean Oil'!AJ155*'Feedstock Conversions'!$B$17)-'Rail Costs'!V155</f>
        <v>47.336869473196423</v>
      </c>
      <c r="AS155" s="4" t="e">
        <f>'Soybean Oil'!$L155-('Soybean Oil'!AK155*'Feedstock Conversions'!$B$17)-'Rail Costs'!Y155</f>
        <v>#VALUE!</v>
      </c>
      <c r="AU155" s="4">
        <f>$T155-(AE155*'Feedstock Conversions'!$B$5)-'Rail Costs'!Q155</f>
        <v>53.382379542885424</v>
      </c>
      <c r="AV155" s="4">
        <f>$T155-(AF155*'Feedstock Conversions'!$B$5)-'Rail Costs'!R155</f>
        <v>45.027591305371097</v>
      </c>
      <c r="AW155" s="4">
        <f>$T155-(AG155*'Feedstock Conversions'!$B$5)-'Rail Costs'!S155</f>
        <v>36.416917482560024</v>
      </c>
      <c r="AX155" s="4">
        <f>$T155-(AH155*'Feedstock Conversions'!$B$5)-'Rail Costs'!T155</f>
        <v>58.846586362614644</v>
      </c>
      <c r="AY155" s="4">
        <f>$T155-(AI155*'Feedstock Conversions'!$B$5)-'Rail Costs'!U155</f>
        <v>57.245621385869477</v>
      </c>
      <c r="AZ155" s="4">
        <f>$T155-(AJ155*'Feedstock Conversions'!$B$5)-'Rail Costs'!V155</f>
        <v>51.056769162085395</v>
      </c>
      <c r="BA155" s="4" t="e">
        <f>$T155-(AK155*'Feedstock Conversions'!$B$5)-'Rail Costs'!Y155</f>
        <v>#VALUE!</v>
      </c>
      <c r="BH155">
        <f t="shared" si="21"/>
        <v>50</v>
      </c>
      <c r="BI155">
        <f t="shared" si="22"/>
        <v>2021</v>
      </c>
      <c r="BJ155">
        <f t="shared" si="23"/>
        <v>12</v>
      </c>
      <c r="BM155" s="4">
        <f>'Fuel Values'!G155-(E155)</f>
        <v>-52.74252519596871</v>
      </c>
      <c r="BN155" s="4">
        <f>'Fuel Values'!H155-($AJ155*'Feedstock Conversions'!$B$5)</f>
        <v>-55.125257558790622</v>
      </c>
      <c r="BO155" s="4">
        <f>'Fuel Values'!I155-($AI155*'Feedstock Conversions'!$B$17)</f>
        <v>-37.350128779395277</v>
      </c>
      <c r="BP155" s="4">
        <f>'Fuel Values'!J155-($AH155*'Feedstock Conversions'!$B$17)</f>
        <v>-42.091752519596866</v>
      </c>
      <c r="BQ155" s="4">
        <f>'Fuel Values'!K155-($AF155*'Feedstock Conversions'!$B$17)</f>
        <v>-56.658762597984264</v>
      </c>
      <c r="BR155" s="4">
        <f>'Fuel Values'!L155-($AG155*'Feedstock Conversions'!$B$17)</f>
        <v>-46.450643896976544</v>
      </c>
      <c r="BS155" s="4">
        <f t="shared" si="24"/>
        <v>64.607603583426567</v>
      </c>
      <c r="BV155" s="4">
        <f t="shared" si="19"/>
        <v>-37.59451367781157</v>
      </c>
    </row>
    <row r="156" spans="1:74" x14ac:dyDescent="0.2">
      <c r="A156" s="11">
        <v>44547</v>
      </c>
      <c r="B156" s="18">
        <v>71.518000000000001</v>
      </c>
      <c r="C156" s="18">
        <f>B156+'Rail Costs'!B156</f>
        <v>76.20700335946249</v>
      </c>
      <c r="E156" s="18">
        <f>C156*'Feedstock Conversions'!B$17</f>
        <v>571.55252519596866</v>
      </c>
      <c r="F156" s="18">
        <f>C156*'Feedstock Conversions'!B$5</f>
        <v>571.55252519596866</v>
      </c>
      <c r="H156" s="18">
        <f>'Fuel Values'!B156-'Soybean Oil'!I156-'Soybean Oil'!J156-'Soybean Oil'!K156</f>
        <v>254.77940409868421</v>
      </c>
      <c r="I156" s="18">
        <f>('LCFS Values'!$E$4-'Soybean Oil'!$AA$4)/1000000*'LCFS Values'!B156*'LCFS Values'!$G$2*100</f>
        <v>71.020595901315787</v>
      </c>
      <c r="J156" s="4">
        <f>'RIN Values'!C156</f>
        <v>181.2</v>
      </c>
      <c r="K156" s="4">
        <f>'Fixed Credits Value'!B156</f>
        <v>100</v>
      </c>
      <c r="L156" s="4">
        <f t="shared" si="25"/>
        <v>607</v>
      </c>
      <c r="M156" s="4">
        <f>L156/'Feedstock Conversions'!B$17</f>
        <v>80.933333333333337</v>
      </c>
      <c r="O156" s="4">
        <f>'Fuel Values'!C156*100</f>
        <v>224.16</v>
      </c>
      <c r="P156" s="18">
        <f>('LCFS Values'!$E$4-'Soybean Oil'!$AB$4)/1000000*'LCFS Values'!B156*'LCFS Values'!$G$2*100</f>
        <v>62.014202250000004</v>
      </c>
      <c r="Q156" s="4">
        <f>'RIN Values'!D156</f>
        <v>205.35999999999999</v>
      </c>
      <c r="R156" s="4">
        <f>'Fixed Credits Value'!B156</f>
        <v>100</v>
      </c>
      <c r="S156" s="4">
        <f>'Fixed Credits Value'!C156</f>
        <v>16</v>
      </c>
      <c r="T156" s="4">
        <f t="shared" si="27"/>
        <v>607.53420225000002</v>
      </c>
      <c r="U156" s="4">
        <f t="shared" si="26"/>
        <v>81.004560300000009</v>
      </c>
      <c r="W156" s="4">
        <f t="shared" si="20"/>
        <v>35.447474804031344</v>
      </c>
      <c r="X156" s="4">
        <f t="shared" si="28"/>
        <v>35.981677054031366</v>
      </c>
      <c r="AA156" s="23"/>
      <c r="AB156" s="23"/>
      <c r="AD156" s="11">
        <v>44547</v>
      </c>
      <c r="AE156" s="4">
        <f>B156+'Rail Costs'!K156</f>
        <v>72.690250839865627</v>
      </c>
      <c r="AF156" s="4">
        <f>$B156+'Rail Costs'!L156</f>
        <v>73.862501679731238</v>
      </c>
      <c r="AG156" s="4">
        <f>$B156+'Rail Costs'!M156</f>
        <v>75.034752519596864</v>
      </c>
      <c r="AH156" s="4">
        <f>$B156+'Rail Costs'!N156</f>
        <v>71.986900335946245</v>
      </c>
      <c r="AI156" s="4">
        <f>$B156+'Rail Costs'!O156</f>
        <v>72.221350503919368</v>
      </c>
      <c r="AJ156" s="4">
        <f>$B156+'Rail Costs'!P156</f>
        <v>72.924701007838749</v>
      </c>
      <c r="AK156" s="4" t="e">
        <f>(AVERAGEIFS([1]Spreads!$B$23:$B$1056,[1]Spreads!$Y$23:$Y$1056,BH156,[1]Spreads!$X$23:$X$1056,BI156)*1.03)+('Rail Costs'!X156*100/2204.622)</f>
        <v>#VALUE!</v>
      </c>
      <c r="AM156" s="4">
        <f>'Soybean Oil'!$L156-('Soybean Oil'!AE156*'Feedstock Conversions'!$B$17)-'Rail Costs'!Q156</f>
        <v>57.852479853996506</v>
      </c>
      <c r="AN156" s="4">
        <f>'Soybean Oil'!$L156-('Soybean Oil'!AF156*'Feedstock Conversions'!$B$17)-'Rail Costs'!R156</f>
        <v>49.497691616482065</v>
      </c>
      <c r="AO156" s="4">
        <f>'Soybean Oil'!$L156-('Soybean Oil'!AG156*'Feedstock Conversions'!$B$17)-'Rail Costs'!S156</f>
        <v>40.887017793671106</v>
      </c>
      <c r="AP156" s="4">
        <f>'Soybean Oil'!$L156-('Soybean Oil'!AH156*'Feedstock Conversions'!$B$17)-'Rail Costs'!T156</f>
        <v>63.316686673725727</v>
      </c>
      <c r="AQ156" s="4">
        <f>'Soybean Oil'!$L156-('Soybean Oil'!AI156*'Feedstock Conversions'!$B$17)-'Rail Costs'!U156</f>
        <v>61.715721696980559</v>
      </c>
      <c r="AR156" s="4">
        <f>'Soybean Oil'!$L156-('Soybean Oil'!AJ156*'Feedstock Conversions'!$B$17)-'Rail Costs'!V156</f>
        <v>55.526869473196477</v>
      </c>
      <c r="AS156" s="4" t="e">
        <f>'Soybean Oil'!$L156-('Soybean Oil'!AK156*'Feedstock Conversions'!$B$17)-'Rail Costs'!Y156</f>
        <v>#VALUE!</v>
      </c>
      <c r="AU156" s="4">
        <f>$T156-(AE156*'Feedstock Conversions'!$B$5)-'Rail Costs'!Q156</f>
        <v>58.386682103996527</v>
      </c>
      <c r="AV156" s="4">
        <f>$T156-(AF156*'Feedstock Conversions'!$B$5)-'Rail Costs'!R156</f>
        <v>50.031893866482086</v>
      </c>
      <c r="AW156" s="4">
        <f>$T156-(AG156*'Feedstock Conversions'!$B$5)-'Rail Costs'!S156</f>
        <v>41.421220043671127</v>
      </c>
      <c r="AX156" s="4">
        <f>$T156-(AH156*'Feedstock Conversions'!$B$5)-'Rail Costs'!T156</f>
        <v>63.850888923725748</v>
      </c>
      <c r="AY156" s="4">
        <f>$T156-(AI156*'Feedstock Conversions'!$B$5)-'Rail Costs'!U156</f>
        <v>62.24992394698058</v>
      </c>
      <c r="AZ156" s="4">
        <f>$T156-(AJ156*'Feedstock Conversions'!$B$5)-'Rail Costs'!V156</f>
        <v>56.061071723196498</v>
      </c>
      <c r="BA156" s="4" t="e">
        <f>$T156-(AK156*'Feedstock Conversions'!$B$5)-'Rail Costs'!Y156</f>
        <v>#VALUE!</v>
      </c>
      <c r="BH156">
        <f t="shared" si="21"/>
        <v>51</v>
      </c>
      <c r="BI156">
        <f t="shared" si="22"/>
        <v>2021</v>
      </c>
      <c r="BJ156">
        <f t="shared" si="23"/>
        <v>12</v>
      </c>
      <c r="BM156" s="4">
        <f>'Fuel Values'!G156-(E156)</f>
        <v>-53.552525195968656</v>
      </c>
      <c r="BN156" s="4">
        <f>'Fuel Values'!H156-($AJ156*'Feedstock Conversions'!$B$5)</f>
        <v>-49.935257558790568</v>
      </c>
      <c r="BO156" s="4">
        <f>'Fuel Values'!I156-($AI156*'Feedstock Conversions'!$B$17)</f>
        <v>-37.160128779395222</v>
      </c>
      <c r="BP156" s="4">
        <f>'Fuel Values'!J156-($AH156*'Feedstock Conversions'!$B$17)</f>
        <v>-37.901752519596812</v>
      </c>
      <c r="BQ156" s="4">
        <f>'Fuel Values'!K156-($AF156*'Feedstock Conversions'!$B$17)</f>
        <v>-56.468762597984323</v>
      </c>
      <c r="BR156" s="4">
        <f>'Fuel Values'!L156-($AG156*'Feedstock Conversions'!$B$17)</f>
        <v>-47.760643896976489</v>
      </c>
      <c r="BS156" s="4">
        <f t="shared" si="24"/>
        <v>72.607603583426567</v>
      </c>
      <c r="BV156" s="4">
        <f t="shared" si="19"/>
        <v>-35.33308510638296</v>
      </c>
    </row>
    <row r="157" spans="1:74" x14ac:dyDescent="0.2">
      <c r="A157" s="11">
        <v>44554</v>
      </c>
      <c r="B157" s="18">
        <v>72.277500000000003</v>
      </c>
      <c r="C157" s="18">
        <f>B157+'Rail Costs'!B157</f>
        <v>76.966503359462493</v>
      </c>
      <c r="E157" s="18">
        <f>C157*'Feedstock Conversions'!B$17</f>
        <v>577.24877519596873</v>
      </c>
      <c r="F157" s="18">
        <f>C157*'Feedstock Conversions'!B$5</f>
        <v>577.24877519596873</v>
      </c>
      <c r="H157" s="18">
        <f>'Fuel Values'!B157-'Soybean Oil'!I157-'Soybean Oil'!J157-'Soybean Oil'!K157</f>
        <v>244.18047373355262</v>
      </c>
      <c r="I157" s="18">
        <f>('LCFS Values'!$E$4-'Soybean Oil'!$AA$4)/1000000*'LCFS Values'!B157*'LCFS Values'!$G$2*100</f>
        <v>69.944526266447369</v>
      </c>
      <c r="J157" s="4">
        <f>'RIN Values'!C157</f>
        <v>190.875</v>
      </c>
      <c r="K157" s="4">
        <f>'Fixed Credits Value'!B157</f>
        <v>100</v>
      </c>
      <c r="L157" s="4">
        <f t="shared" si="25"/>
        <v>605</v>
      </c>
      <c r="M157" s="4">
        <f>L157/'Feedstock Conversions'!B$17</f>
        <v>80.666666666666671</v>
      </c>
      <c r="O157" s="4">
        <f>'Fuel Values'!C157*100</f>
        <v>227.75</v>
      </c>
      <c r="P157" s="18">
        <f>('LCFS Values'!$E$4-'Soybean Oil'!$AB$4)/1000000*'LCFS Values'!B157*'LCFS Values'!$G$2*100</f>
        <v>61.074593125000007</v>
      </c>
      <c r="Q157" s="4">
        <f>'RIN Values'!D157</f>
        <v>216.32499999999999</v>
      </c>
      <c r="R157" s="4">
        <f>'Fixed Credits Value'!B157</f>
        <v>100</v>
      </c>
      <c r="S157" s="4">
        <f>'Fixed Credits Value'!C157</f>
        <v>16</v>
      </c>
      <c r="T157" s="4">
        <f t="shared" si="27"/>
        <v>621.14959312499991</v>
      </c>
      <c r="U157" s="4">
        <f t="shared" si="26"/>
        <v>82.819945749999988</v>
      </c>
      <c r="W157" s="4">
        <f t="shared" si="20"/>
        <v>27.751224804031267</v>
      </c>
      <c r="X157" s="4">
        <f t="shared" si="28"/>
        <v>43.900817929031177</v>
      </c>
      <c r="AA157" s="23"/>
      <c r="AB157" s="23"/>
      <c r="AD157" s="11">
        <v>44554</v>
      </c>
      <c r="AE157" s="4">
        <f>B157+'Rail Costs'!K157</f>
        <v>73.449750839865629</v>
      </c>
      <c r="AF157" s="4">
        <f>$B157+'Rail Costs'!L157</f>
        <v>74.622001679731241</v>
      </c>
      <c r="AG157" s="4">
        <f>$B157+'Rail Costs'!M157</f>
        <v>75.794252519596867</v>
      </c>
      <c r="AH157" s="4">
        <f>$B157+'Rail Costs'!N157</f>
        <v>72.746400335946248</v>
      </c>
      <c r="AI157" s="4">
        <f>$B157+'Rail Costs'!O157</f>
        <v>72.98085050391937</v>
      </c>
      <c r="AJ157" s="4">
        <f>$B157+'Rail Costs'!P157</f>
        <v>73.684201007838752</v>
      </c>
      <c r="AK157" s="4" t="e">
        <f>(AVERAGEIFS([1]Spreads!$B$23:$B$1056,[1]Spreads!$Y$23:$Y$1056,BH157,[1]Spreads!$X$23:$X$1056,BI157)*1.03)+('Rail Costs'!X157*100/2204.622)</f>
        <v>#VALUE!</v>
      </c>
      <c r="AM157" s="4">
        <f>'Soybean Oil'!$L157-('Soybean Oil'!AE157*'Feedstock Conversions'!$B$17)-'Rail Costs'!Q157</f>
        <v>50.156229853996429</v>
      </c>
      <c r="AN157" s="4">
        <f>'Soybean Oil'!$L157-('Soybean Oil'!AF157*'Feedstock Conversions'!$B$17)-'Rail Costs'!R157</f>
        <v>41.801441616482101</v>
      </c>
      <c r="AO157" s="4">
        <f>'Soybean Oil'!$L157-('Soybean Oil'!AG157*'Feedstock Conversions'!$B$17)-'Rail Costs'!S157</f>
        <v>33.190767793671142</v>
      </c>
      <c r="AP157" s="4">
        <f>'Soybean Oil'!$L157-('Soybean Oil'!AH157*'Feedstock Conversions'!$B$17)-'Rail Costs'!T157</f>
        <v>55.620436673725649</v>
      </c>
      <c r="AQ157" s="4">
        <f>'Soybean Oil'!$L157-('Soybean Oil'!AI157*'Feedstock Conversions'!$B$17)-'Rail Costs'!U157</f>
        <v>54.019471696980482</v>
      </c>
      <c r="AR157" s="4">
        <f>'Soybean Oil'!$L157-('Soybean Oil'!AJ157*'Feedstock Conversions'!$B$17)-'Rail Costs'!V157</f>
        <v>47.8306194731964</v>
      </c>
      <c r="AS157" s="4" t="e">
        <f>'Soybean Oil'!$L157-('Soybean Oil'!AK157*'Feedstock Conversions'!$B$17)-'Rail Costs'!Y157</f>
        <v>#VALUE!</v>
      </c>
      <c r="AU157" s="4">
        <f>$T157-(AE157*'Feedstock Conversions'!$B$5)-'Rail Costs'!Q157</f>
        <v>66.305822978996332</v>
      </c>
      <c r="AV157" s="4">
        <f>$T157-(AF157*'Feedstock Conversions'!$B$5)-'Rail Costs'!R157</f>
        <v>57.951034741482012</v>
      </c>
      <c r="AW157" s="4">
        <f>$T157-(AG157*'Feedstock Conversions'!$B$5)-'Rail Costs'!S157</f>
        <v>49.340360918671053</v>
      </c>
      <c r="AX157" s="4">
        <f>$T157-(AH157*'Feedstock Conversions'!$B$5)-'Rail Costs'!T157</f>
        <v>71.77002979872556</v>
      </c>
      <c r="AY157" s="4">
        <f>$T157-(AI157*'Feedstock Conversions'!$B$5)-'Rail Costs'!U157</f>
        <v>70.169064821980399</v>
      </c>
      <c r="AZ157" s="4">
        <f>$T157-(AJ157*'Feedstock Conversions'!$B$5)-'Rail Costs'!V157</f>
        <v>63.98021259819631</v>
      </c>
      <c r="BA157" s="4" t="e">
        <f>$T157-(AK157*'Feedstock Conversions'!$B$5)-'Rail Costs'!Y157</f>
        <v>#VALUE!</v>
      </c>
      <c r="BH157">
        <f t="shared" si="21"/>
        <v>52</v>
      </c>
      <c r="BI157">
        <f t="shared" si="22"/>
        <v>2021</v>
      </c>
      <c r="BJ157">
        <f t="shared" si="23"/>
        <v>12</v>
      </c>
      <c r="BM157" s="4">
        <f>'Fuel Values'!G157-(E157)</f>
        <v>-67.248775195968733</v>
      </c>
      <c r="BN157" s="4">
        <f>'Fuel Values'!H157-($AJ157*'Feedstock Conversions'!$B$5)</f>
        <v>-57.631507558790645</v>
      </c>
      <c r="BO157" s="4">
        <f>'Fuel Values'!I157-($AI157*'Feedstock Conversions'!$B$17)</f>
        <v>-44.8563787793953</v>
      </c>
      <c r="BP157" s="4">
        <f>'Fuel Values'!J157-($AH157*'Feedstock Conversions'!$B$17)</f>
        <v>-45.598002519596889</v>
      </c>
      <c r="BQ157" s="4">
        <f>'Fuel Values'!K157-($AF157*'Feedstock Conversions'!$B$17)</f>
        <v>-62.165012597984287</v>
      </c>
      <c r="BR157" s="4">
        <f>'Fuel Values'!L157-($AG157*'Feedstock Conversions'!$B$17)</f>
        <v>-58.456893896976453</v>
      </c>
      <c r="BS157" s="4">
        <f t="shared" si="24"/>
        <v>72.607603583426567</v>
      </c>
      <c r="BV157" s="4">
        <f t="shared" si="19"/>
        <v>-44.029335106383009</v>
      </c>
    </row>
    <row r="158" spans="1:74" x14ac:dyDescent="0.2">
      <c r="A158" s="11">
        <v>44561</v>
      </c>
      <c r="B158" s="18">
        <v>73.83</v>
      </c>
      <c r="C158" s="18">
        <f>B158+'Rail Costs'!B158</f>
        <v>78.519003359462488</v>
      </c>
      <c r="E158" s="18">
        <f>C158*'Feedstock Conversions'!B$17</f>
        <v>588.89252519596869</v>
      </c>
      <c r="F158" s="18">
        <f>C158*'Feedstock Conversions'!B$5</f>
        <v>588.89252519596869</v>
      </c>
      <c r="H158" s="18">
        <f>'Fuel Values'!B158-'Soybean Oil'!I158-'Soybean Oil'!J158-'Soybean Oil'!K158</f>
        <v>242.06907656825661</v>
      </c>
      <c r="I158" s="18">
        <f>('LCFS Values'!$E$4-'Soybean Oil'!$AA$4)/1000000*'LCFS Values'!B158*'LCFS Values'!$G$2*100</f>
        <v>70.930923431743423</v>
      </c>
      <c r="J158" s="4">
        <f>'RIN Values'!C158</f>
        <v>192</v>
      </c>
      <c r="K158" s="4">
        <f>'Fixed Credits Value'!B158</f>
        <v>100</v>
      </c>
      <c r="L158" s="4">
        <f t="shared" si="25"/>
        <v>605</v>
      </c>
      <c r="M158" s="4">
        <f>L158/'Feedstock Conversions'!B$17</f>
        <v>80.666666666666671</v>
      </c>
      <c r="O158" s="4">
        <f>'Fuel Values'!C158*100</f>
        <v>238.47</v>
      </c>
      <c r="P158" s="18">
        <f>('LCFS Values'!$E$4-'Soybean Oil'!$AB$4)/1000000*'LCFS Values'!B158*'LCFS Values'!$G$2*100</f>
        <v>61.935901489583344</v>
      </c>
      <c r="Q158" s="4">
        <f>'RIN Values'!D158</f>
        <v>217.6</v>
      </c>
      <c r="R158" s="4">
        <f>'Fixed Credits Value'!B158</f>
        <v>100</v>
      </c>
      <c r="S158" s="4">
        <f>'Fixed Credits Value'!C158</f>
        <v>16</v>
      </c>
      <c r="T158" s="4">
        <f t="shared" si="27"/>
        <v>634.00590148958338</v>
      </c>
      <c r="U158" s="4">
        <f t="shared" si="26"/>
        <v>84.53412019861112</v>
      </c>
      <c r="W158" s="4">
        <f t="shared" si="20"/>
        <v>16.107474804031312</v>
      </c>
      <c r="X158" s="4">
        <f t="shared" si="28"/>
        <v>45.113376293614692</v>
      </c>
      <c r="AA158" s="23"/>
      <c r="AB158" s="23"/>
      <c r="AD158" s="11">
        <v>44561</v>
      </c>
      <c r="AE158" s="4">
        <f>B158+'Rail Costs'!K158</f>
        <v>75.002250839865624</v>
      </c>
      <c r="AF158" s="4">
        <f>$B158+'Rail Costs'!L158</f>
        <v>76.174501679731236</v>
      </c>
      <c r="AG158" s="4">
        <f>$B158+'Rail Costs'!M158</f>
        <v>77.346752519596862</v>
      </c>
      <c r="AH158" s="4">
        <f>$B158+'Rail Costs'!N158</f>
        <v>74.298900335946243</v>
      </c>
      <c r="AI158" s="4">
        <f>$B158+'Rail Costs'!O158</f>
        <v>74.533350503919365</v>
      </c>
      <c r="AJ158" s="4">
        <f>$B158+'Rail Costs'!P158</f>
        <v>75.236701007838747</v>
      </c>
      <c r="AK158" s="4" t="e">
        <f>(AVERAGEIFS([1]Spreads!$B$23:$B$1056,[1]Spreads!$Y$23:$Y$1056,BH158,[1]Spreads!$X$23:$X$1056,BI158)*1.03)+('Rail Costs'!X158*100/2204.622)</f>
        <v>#VALUE!</v>
      </c>
      <c r="AM158" s="4">
        <f>'Soybean Oil'!$L158-('Soybean Oil'!AE158*'Feedstock Conversions'!$B$17)-'Rail Costs'!Q158</f>
        <v>38.512479853996474</v>
      </c>
      <c r="AN158" s="4">
        <f>'Soybean Oil'!$L158-('Soybean Oil'!AF158*'Feedstock Conversions'!$B$17)-'Rail Costs'!R158</f>
        <v>30.157691616482147</v>
      </c>
      <c r="AO158" s="4">
        <f>'Soybean Oil'!$L158-('Soybean Oil'!AG158*'Feedstock Conversions'!$B$17)-'Rail Costs'!S158</f>
        <v>21.547017793671191</v>
      </c>
      <c r="AP158" s="4">
        <f>'Soybean Oil'!$L158-('Soybean Oil'!AH158*'Feedstock Conversions'!$B$17)-'Rail Costs'!T158</f>
        <v>43.976686673725695</v>
      </c>
      <c r="AQ158" s="4">
        <f>'Soybean Oil'!$L158-('Soybean Oil'!AI158*'Feedstock Conversions'!$B$17)-'Rail Costs'!U158</f>
        <v>42.375721696980527</v>
      </c>
      <c r="AR158" s="4">
        <f>'Soybean Oil'!$L158-('Soybean Oil'!AJ158*'Feedstock Conversions'!$B$17)-'Rail Costs'!V158</f>
        <v>36.186869473196445</v>
      </c>
      <c r="AS158" s="4"/>
      <c r="AU158" s="4">
        <f>$T158-(AE158*'Feedstock Conversions'!$B$5)-'Rail Costs'!Q158</f>
        <v>67.518381343579847</v>
      </c>
      <c r="AV158" s="4">
        <f>$T158-(AF158*'Feedstock Conversions'!$B$5)-'Rail Costs'!R158</f>
        <v>59.163593106065527</v>
      </c>
      <c r="AW158" s="4">
        <f>$T158-(AG158*'Feedstock Conversions'!$B$5)-'Rail Costs'!S158</f>
        <v>50.552919283254568</v>
      </c>
      <c r="AX158" s="4">
        <f>$T158-(AH158*'Feedstock Conversions'!$B$5)-'Rail Costs'!T158</f>
        <v>72.982588163309075</v>
      </c>
      <c r="AY158" s="4">
        <f>$T158-(AI158*'Feedstock Conversions'!$B$5)-'Rail Costs'!U158</f>
        <v>71.381623186563914</v>
      </c>
      <c r="AZ158" s="4">
        <f>$T158-(AJ158*'Feedstock Conversions'!$B$5)-'Rail Costs'!V158</f>
        <v>65.192770962779818</v>
      </c>
      <c r="BA158" s="4"/>
      <c r="BH158">
        <f t="shared" si="21"/>
        <v>53</v>
      </c>
      <c r="BI158">
        <f t="shared" si="22"/>
        <v>2021</v>
      </c>
      <c r="BJ158">
        <f t="shared" si="23"/>
        <v>12</v>
      </c>
      <c r="BM158" s="4">
        <f>'Fuel Values'!G158-(E158)</f>
        <v>-78.892525195968688</v>
      </c>
      <c r="BN158" s="4">
        <f>'Fuel Values'!H158-($AJ158*'Feedstock Conversions'!$B$5)</f>
        <v>-69.275257558790599</v>
      </c>
      <c r="BO158" s="4">
        <f>'Fuel Values'!I158-($AI158*'Feedstock Conversions'!$B$17)</f>
        <v>-56.500128779395254</v>
      </c>
      <c r="BP158" s="4">
        <f>'Fuel Values'!J158-($AH158*'Feedstock Conversions'!$B$17)</f>
        <v>-57.241752519596844</v>
      </c>
      <c r="BQ158" s="4">
        <f>'Fuel Values'!K158-($AF158*'Feedstock Conversions'!$B$17)</f>
        <v>-73.808762597984241</v>
      </c>
      <c r="BR158" s="4">
        <f>'Fuel Values'!L158-($AG158*'Feedstock Conversions'!$B$17)</f>
        <v>-70.100643896976408</v>
      </c>
      <c r="BS158" s="4">
        <f t="shared" si="24"/>
        <v>72.607603583426567</v>
      </c>
      <c r="BV158" s="4">
        <f t="shared" si="19"/>
        <v>-55.673085106382963</v>
      </c>
    </row>
    <row r="159" spans="1:74" x14ac:dyDescent="0.2">
      <c r="A159" s="11">
        <v>44568</v>
      </c>
      <c r="B159" s="18">
        <v>74.573999999999998</v>
      </c>
      <c r="C159" s="18">
        <f>B159+'Rail Costs'!B159</f>
        <v>79.282622620380735</v>
      </c>
      <c r="E159" s="18">
        <f>C159*'Feedstock Conversions'!B$17</f>
        <v>594.61966965285546</v>
      </c>
      <c r="F159" s="18">
        <f>C159*'Feedstock Conversions'!B$5</f>
        <v>594.61966965285546</v>
      </c>
      <c r="H159" s="18">
        <f>'Fuel Values'!B159-'Soybean Oil'!I159-'Soybean Oil'!J159-'Soybean Oil'!K159</f>
        <v>233.13918130526315</v>
      </c>
      <c r="I159" s="18">
        <f>('LCFS Values'!$E$5-'Soybean Oil'!$AA$4)/1000000*'LCFS Values'!B159*'LCFS Values'!$G$2*100</f>
        <v>69.585818694736858</v>
      </c>
      <c r="J159" s="4">
        <f>'RIN Values'!C159</f>
        <v>202.27499999999998</v>
      </c>
      <c r="K159" s="4">
        <f>'Fixed Credits Value'!B159</f>
        <v>100</v>
      </c>
      <c r="L159" s="4">
        <f t="shared" si="25"/>
        <v>605</v>
      </c>
      <c r="M159" s="4">
        <f>L159/'Feedstock Conversions'!B$17</f>
        <v>80.666666666666671</v>
      </c>
      <c r="O159" s="4">
        <f>'Fuel Values'!C159*100</f>
        <v>244.37000000000003</v>
      </c>
      <c r="P159" s="18">
        <f>('LCFS Values'!$E$5-'Soybean Oil'!$AB$4)/1000000*'LCFS Values'!B159*'LCFS Values'!$G$2*100</f>
        <v>60.439932077777783</v>
      </c>
      <c r="Q159" s="4">
        <f>'RIN Values'!D159</f>
        <v>229.24499999999998</v>
      </c>
      <c r="R159" s="4">
        <f>'Fixed Credits Value'!B159</f>
        <v>100</v>
      </c>
      <c r="S159" s="4">
        <f>'Fixed Credits Value'!C159</f>
        <v>16</v>
      </c>
      <c r="T159" s="4">
        <f t="shared" si="27"/>
        <v>650.05493207777783</v>
      </c>
      <c r="U159" s="4">
        <f t="shared" si="26"/>
        <v>86.673990943703714</v>
      </c>
      <c r="W159" s="4">
        <f t="shared" si="20"/>
        <v>10.380330347144536</v>
      </c>
      <c r="X159" s="4">
        <f t="shared" si="28"/>
        <v>55.435262424922371</v>
      </c>
      <c r="AA159" s="23"/>
      <c r="AB159" s="23"/>
      <c r="AD159" s="11">
        <v>44568</v>
      </c>
      <c r="AE159" s="4">
        <f>B159+'Rail Costs'!K159</f>
        <v>75.751155655095175</v>
      </c>
      <c r="AF159" s="4">
        <f>$B159+'Rail Costs'!L159</f>
        <v>76.928311310190367</v>
      </c>
      <c r="AG159" s="4">
        <f>$B159+'Rail Costs'!M159</f>
        <v>78.105466965285558</v>
      </c>
      <c r="AH159" s="4">
        <f>$B159+'Rail Costs'!N159</f>
        <v>75.044862262038066</v>
      </c>
      <c r="AI159" s="4">
        <f>$B159+'Rail Costs'!O159</f>
        <v>75.280293393057107</v>
      </c>
      <c r="AJ159" s="4">
        <f>$B159+'Rail Costs'!P159</f>
        <v>75.986586786114216</v>
      </c>
      <c r="AK159" s="4" t="e">
        <f>(AVERAGEIFS([1]Spreads!$B$23:$B$1056,[1]Spreads!$Y$23:$Y$1056,BH159,[1]Spreads!$X$23:$X$1056,BI159)*1.03)+('Rail Costs'!X159*100/2204.622)</f>
        <v>#VALUE!</v>
      </c>
      <c r="AM159" s="4">
        <f>'Soybean Oil'!$L159-('Soybean Oil'!AE159*'Feedstock Conversions'!$B$17)-'Rail Costs'!Q159</f>
        <v>32.879080188113669</v>
      </c>
      <c r="AN159" s="4">
        <f>'Soybean Oil'!$L159-('Soybean Oil'!AF159*'Feedstock Conversions'!$B$17)-'Rail Costs'!R159</f>
        <v>24.489334677638901</v>
      </c>
      <c r="AO159" s="4">
        <f>'Soybean Oil'!$L159-('Soybean Oil'!AG159*'Feedstock Conversions'!$B$17)-'Rail Costs'!S159</f>
        <v>15.842632930883115</v>
      </c>
      <c r="AP159" s="4">
        <f>'Soybean Oil'!$L159-('Soybean Oil'!AH159*'Feedstock Conversions'!$B$17)-'Rail Costs'!T159</f>
        <v>38.366149797883608</v>
      </c>
      <c r="AQ159" s="4">
        <f>'Soybean Oil'!$L159-('Soybean Oil'!AI159*'Feedstock Conversions'!$B$17)-'Rail Costs'!U159</f>
        <v>36.758486222909269</v>
      </c>
      <c r="AR159" s="4">
        <f>'Soybean Oil'!$L159-('Soybean Oil'!AJ159*'Feedstock Conversions'!$B$17)-'Rail Costs'!V159</f>
        <v>30.543739219946271</v>
      </c>
      <c r="AS159" s="4" t="e">
        <f>'Soybean Oil'!$L159-('Soybean Oil'!AK159*'Feedstock Conversions'!$B$17)-'Rail Costs'!Y159</f>
        <v>#VALUE!</v>
      </c>
      <c r="AU159" s="4">
        <f>$T159-(AE159*'Feedstock Conversions'!$B$5)-'Rail Costs'!Q159</f>
        <v>77.934012265891511</v>
      </c>
      <c r="AV159" s="4">
        <f>$T159-(AF159*'Feedstock Conversions'!$B$5)-'Rail Costs'!R159</f>
        <v>69.544266755416743</v>
      </c>
      <c r="AW159" s="4">
        <f>$T159-(AG159*'Feedstock Conversions'!$B$5)-'Rail Costs'!S159</f>
        <v>60.897565008660948</v>
      </c>
      <c r="AX159" s="4">
        <f>$T159-(AH159*'Feedstock Conversions'!$B$5)-'Rail Costs'!T159</f>
        <v>83.421081875661443</v>
      </c>
      <c r="AY159" s="4">
        <f>$T159-(AI159*'Feedstock Conversions'!$B$5)-'Rail Costs'!U159</f>
        <v>81.813418300687104</v>
      </c>
      <c r="AZ159" s="4">
        <f>$T159-(AJ159*'Feedstock Conversions'!$B$5)-'Rail Costs'!V159</f>
        <v>75.59867129772411</v>
      </c>
      <c r="BA159" s="4" t="e">
        <f>$T159-(AK159*'Feedstock Conversions'!$B$5)-'Rail Costs'!Y159</f>
        <v>#VALUE!</v>
      </c>
      <c r="BH159">
        <f t="shared" si="21"/>
        <v>2</v>
      </c>
      <c r="BI159">
        <f t="shared" si="22"/>
        <v>2022</v>
      </c>
      <c r="BJ159">
        <f t="shared" si="23"/>
        <v>1</v>
      </c>
      <c r="BM159" s="4">
        <f>'Fuel Values'!G159-(E159)</f>
        <v>-84.619669652855464</v>
      </c>
      <c r="BN159" s="4">
        <f>'Fuel Values'!H159-($AJ159*'Feedstock Conversions'!$B$5)</f>
        <v>-74.899400895856616</v>
      </c>
      <c r="BO159" s="4">
        <f>'Fuel Values'!I159-($AI159*'Feedstock Conversions'!$B$17)</f>
        <v>-62.10220044792834</v>
      </c>
      <c r="BP159" s="4">
        <f>'Fuel Values'!J159-($AH159*'Feedstock Conversions'!$B$17)</f>
        <v>-62.836466965285467</v>
      </c>
      <c r="BQ159" s="4">
        <f>'Fuel Values'!K159-($AF159*'Feedstock Conversions'!$B$17)</f>
        <v>-79.462334826427764</v>
      </c>
      <c r="BR159" s="4">
        <f>'Fuel Values'!L159-($AG159*'Feedstock Conversions'!$B$17)</f>
        <v>-75.791002239641671</v>
      </c>
      <c r="BS159" s="4">
        <f t="shared" si="24"/>
        <v>72.482530795072876</v>
      </c>
      <c r="BV159" s="4">
        <f t="shared" si="19"/>
        <v>-61.332963525835829</v>
      </c>
    </row>
    <row r="160" spans="1:74" x14ac:dyDescent="0.2">
      <c r="A160" s="11">
        <v>44575</v>
      </c>
      <c r="B160" s="18">
        <v>73.334000000000003</v>
      </c>
      <c r="C160" s="18">
        <f>B160+'Rail Costs'!B160</f>
        <v>78.04262262038074</v>
      </c>
      <c r="E160" s="18">
        <f>C160*'Feedstock Conversions'!B$17</f>
        <v>585.31966965285551</v>
      </c>
      <c r="F160" s="18">
        <f>C160*'Feedstock Conversions'!B$5</f>
        <v>585.31966965285551</v>
      </c>
      <c r="H160" s="18">
        <f>'Fuel Values'!B160-'Soybean Oil'!I160-'Soybean Oil'!J160-'Soybean Oil'!K160</f>
        <v>230.97574797894742</v>
      </c>
      <c r="I160" s="18">
        <f>('LCFS Values'!$E$5-'Soybean Oil'!$AA$4)/1000000*'LCFS Values'!B160*'LCFS Values'!$G$2*100</f>
        <v>69.724252021052621</v>
      </c>
      <c r="J160" s="4">
        <f>'RIN Values'!C160</f>
        <v>204.29999999999998</v>
      </c>
      <c r="K160" s="4">
        <f>'Fixed Credits Value'!B160</f>
        <v>100</v>
      </c>
      <c r="L160" s="4">
        <f t="shared" si="25"/>
        <v>605</v>
      </c>
      <c r="M160" s="4">
        <f>L160/'Feedstock Conversions'!B$17</f>
        <v>80.666666666666671</v>
      </c>
      <c r="O160" s="4">
        <f>'Fuel Values'!C160*100</f>
        <v>258.76</v>
      </c>
      <c r="P160" s="18">
        <f>('LCFS Values'!$E$5-'Soybean Oil'!$AB$4)/1000000*'LCFS Values'!B160*'LCFS Values'!$G$2*100</f>
        <v>60.560170669444446</v>
      </c>
      <c r="Q160" s="4">
        <f>'RIN Values'!D160</f>
        <v>231.53999999999996</v>
      </c>
      <c r="R160" s="4">
        <f>'Fixed Credits Value'!B160</f>
        <v>100</v>
      </c>
      <c r="S160" s="4">
        <f>'Fixed Credits Value'!C160</f>
        <v>16</v>
      </c>
      <c r="T160" s="4">
        <f t="shared" si="27"/>
        <v>666.86017066944441</v>
      </c>
      <c r="U160" s="4">
        <f t="shared" si="26"/>
        <v>88.914689422592588</v>
      </c>
      <c r="W160" s="4">
        <f t="shared" si="20"/>
        <v>19.680330347144491</v>
      </c>
      <c r="X160" s="4">
        <f t="shared" si="28"/>
        <v>81.540501016588905</v>
      </c>
      <c r="AA160" s="23"/>
      <c r="AB160" s="23"/>
      <c r="AD160" s="11">
        <v>44575</v>
      </c>
      <c r="AE160" s="4">
        <f>B160+'Rail Costs'!K160</f>
        <v>74.511155655095195</v>
      </c>
      <c r="AF160" s="4">
        <f>$B160+'Rail Costs'!L160</f>
        <v>75.688311310190372</v>
      </c>
      <c r="AG160" s="4">
        <f>$B160+'Rail Costs'!M160</f>
        <v>76.865466965285549</v>
      </c>
      <c r="AH160" s="4">
        <f>$B160+'Rail Costs'!N160</f>
        <v>73.804862262038071</v>
      </c>
      <c r="AI160" s="4">
        <f>$B160+'Rail Costs'!O160</f>
        <v>74.040293393057112</v>
      </c>
      <c r="AJ160" s="4">
        <f>$B160+'Rail Costs'!P160</f>
        <v>74.746586786114221</v>
      </c>
      <c r="AK160" s="4" t="e">
        <f>(AVERAGEIFS([1]Spreads!$B$23:$B$1056,[1]Spreads!$Y$23:$Y$1056,BH160,[1]Spreads!$X$23:$X$1056,BI160)*1.03)+('Rail Costs'!X160*100/2204.622)</f>
        <v>#VALUE!</v>
      </c>
      <c r="AM160" s="4">
        <f>'Soybean Oil'!$L160-('Soybean Oil'!AE160*'Feedstock Conversions'!$B$17)-'Rail Costs'!Q160</f>
        <v>42.17908018811351</v>
      </c>
      <c r="AN160" s="4">
        <f>'Soybean Oil'!$L160-('Soybean Oil'!AF160*'Feedstock Conversions'!$B$17)-'Rail Costs'!R160</f>
        <v>33.789334677638855</v>
      </c>
      <c r="AO160" s="4">
        <f>'Soybean Oil'!$L160-('Soybean Oil'!AG160*'Feedstock Conversions'!$B$17)-'Rail Costs'!S160</f>
        <v>25.142632930883181</v>
      </c>
      <c r="AP160" s="4">
        <f>'Soybean Oil'!$L160-('Soybean Oil'!AH160*'Feedstock Conversions'!$B$17)-'Rail Costs'!T160</f>
        <v>47.666149797883563</v>
      </c>
      <c r="AQ160" s="4">
        <f>'Soybean Oil'!$L160-('Soybean Oil'!AI160*'Feedstock Conversions'!$B$17)-'Rail Costs'!U160</f>
        <v>46.058486222909224</v>
      </c>
      <c r="AR160" s="4">
        <f>'Soybean Oil'!$L160-('Soybean Oil'!AJ160*'Feedstock Conversions'!$B$17)-'Rail Costs'!V160</f>
        <v>39.843739219946229</v>
      </c>
      <c r="AS160" s="4" t="e">
        <f>'Soybean Oil'!$L160-('Soybean Oil'!AK160*'Feedstock Conversions'!$B$17)-'Rail Costs'!Y160</f>
        <v>#VALUE!</v>
      </c>
      <c r="AU160" s="4">
        <f>$T160-(AE160*'Feedstock Conversions'!$B$5)-'Rail Costs'!Q160</f>
        <v>104.03925085755793</v>
      </c>
      <c r="AV160" s="4">
        <f>$T160-(AF160*'Feedstock Conversions'!$B$5)-'Rail Costs'!R160</f>
        <v>95.649505347083277</v>
      </c>
      <c r="AW160" s="4">
        <f>$T160-(AG160*'Feedstock Conversions'!$B$5)-'Rail Costs'!S160</f>
        <v>87.002803600327596</v>
      </c>
      <c r="AX160" s="4">
        <f>$T160-(AH160*'Feedstock Conversions'!$B$5)-'Rail Costs'!T160</f>
        <v>109.52632046732798</v>
      </c>
      <c r="AY160" s="4">
        <f>$T160-(AI160*'Feedstock Conversions'!$B$5)-'Rail Costs'!U160</f>
        <v>107.91865689235364</v>
      </c>
      <c r="AZ160" s="4">
        <f>$T160-(AJ160*'Feedstock Conversions'!$B$5)-'Rail Costs'!V160</f>
        <v>101.70390988939064</v>
      </c>
      <c r="BA160" s="4" t="e">
        <f>$T160-(AK160*'Feedstock Conversions'!$B$5)-'Rail Costs'!Y160</f>
        <v>#VALUE!</v>
      </c>
      <c r="BH160">
        <f t="shared" si="21"/>
        <v>3</v>
      </c>
      <c r="BI160">
        <f t="shared" si="22"/>
        <v>2022</v>
      </c>
      <c r="BJ160">
        <f t="shared" si="23"/>
        <v>1</v>
      </c>
      <c r="BM160" s="4">
        <f>'Fuel Values'!G160-(E160)</f>
        <v>-75.319669652855509</v>
      </c>
      <c r="BN160" s="4">
        <f>'Fuel Values'!H160-($AJ160*'Feedstock Conversions'!$B$5)</f>
        <v>-65.599400895856661</v>
      </c>
      <c r="BO160" s="4">
        <f>'Fuel Values'!I160-($AI160*'Feedstock Conversions'!$B$17)</f>
        <v>-52.802200447928385</v>
      </c>
      <c r="BP160" s="4">
        <f>'Fuel Values'!J160-($AH160*'Feedstock Conversions'!$B$17)</f>
        <v>-53.536466965285513</v>
      </c>
      <c r="BQ160" s="4">
        <f>'Fuel Values'!K160-($AF160*'Feedstock Conversions'!$B$17)</f>
        <v>-70.162334826427809</v>
      </c>
      <c r="BR160" s="4">
        <f>'Fuel Values'!L160-($AG160*'Feedstock Conversions'!$B$17)</f>
        <v>-66.491002239641603</v>
      </c>
      <c r="BS160" s="4">
        <f t="shared" si="24"/>
        <v>72.482530795072876</v>
      </c>
      <c r="BV160" s="4">
        <f t="shared" si="19"/>
        <v>-52.032963525835854</v>
      </c>
    </row>
    <row r="161" spans="1:74" x14ac:dyDescent="0.2">
      <c r="A161" s="11">
        <v>44582</v>
      </c>
      <c r="B161" s="18">
        <v>75.930000000000007</v>
      </c>
      <c r="C161" s="18">
        <f>B161+'Rail Costs'!B161</f>
        <v>80.638622620380744</v>
      </c>
      <c r="E161" s="18">
        <f>C161*'Feedstock Conversions'!B$17</f>
        <v>604.78966965285554</v>
      </c>
      <c r="F161" s="18">
        <f>C161*'Feedstock Conversions'!B$5</f>
        <v>604.78966965285554</v>
      </c>
      <c r="H161" s="18">
        <f>'Fuel Values'!B161-'Soybean Oil'!I161-'Soybean Oil'!J161-'Soybean Oil'!K161</f>
        <v>248.84335071052635</v>
      </c>
      <c r="I161" s="18">
        <f>('LCFS Values'!$E$5-'Soybean Oil'!$AA$4)/1000000*'LCFS Values'!B161*'LCFS Values'!$G$2*100</f>
        <v>68.812899289473677</v>
      </c>
      <c r="J161" s="4">
        <f>'RIN Values'!C161</f>
        <v>193.59375</v>
      </c>
      <c r="K161" s="4">
        <f>'Fixed Credits Value'!B161</f>
        <v>100</v>
      </c>
      <c r="L161" s="4">
        <f t="shared" si="25"/>
        <v>611.25</v>
      </c>
      <c r="M161" s="4">
        <f>L161/'Feedstock Conversions'!B$17</f>
        <v>81.5</v>
      </c>
      <c r="O161" s="4">
        <f>'Fuel Values'!C161*100</f>
        <v>269.23</v>
      </c>
      <c r="P161" s="18">
        <f>('LCFS Values'!$E$5-'Soybean Oil'!$AB$4)/1000000*'LCFS Values'!B161*'LCFS Values'!$G$2*100</f>
        <v>59.768599940972223</v>
      </c>
      <c r="Q161" s="4">
        <f>'RIN Values'!D161</f>
        <v>219.40625</v>
      </c>
      <c r="R161" s="4">
        <f>'Fixed Credits Value'!B161</f>
        <v>100</v>
      </c>
      <c r="S161" s="4">
        <f>'Fixed Credits Value'!C161</f>
        <v>16</v>
      </c>
      <c r="T161" s="4">
        <f t="shared" si="27"/>
        <v>664.40484994097221</v>
      </c>
      <c r="U161" s="4">
        <f t="shared" si="26"/>
        <v>88.587313325462958</v>
      </c>
      <c r="W161" s="4">
        <f t="shared" si="20"/>
        <v>6.4603303471444633</v>
      </c>
      <c r="X161" s="4">
        <f t="shared" si="28"/>
        <v>59.615180288116676</v>
      </c>
      <c r="AA161" s="23"/>
      <c r="AB161" s="23"/>
      <c r="AD161" s="11">
        <v>44582</v>
      </c>
      <c r="AE161" s="4">
        <f>B161+'Rail Costs'!K161</f>
        <v>77.107155655095198</v>
      </c>
      <c r="AF161" s="4">
        <f>$B161+'Rail Costs'!L161</f>
        <v>78.284311310190375</v>
      </c>
      <c r="AG161" s="4">
        <f>$B161+'Rail Costs'!M161</f>
        <v>79.461466965285553</v>
      </c>
      <c r="AH161" s="4">
        <f>$B161+'Rail Costs'!N161</f>
        <v>76.400862262038075</v>
      </c>
      <c r="AI161" s="4">
        <f>$B161+'Rail Costs'!O161</f>
        <v>76.636293393057116</v>
      </c>
      <c r="AJ161" s="4">
        <f>$B161+'Rail Costs'!P161</f>
        <v>77.342586786114225</v>
      </c>
      <c r="AK161" s="4" t="e">
        <f>(AVERAGEIFS([1]Spreads!$B$23:$B$1056,[1]Spreads!$Y$23:$Y$1056,BH161,[1]Spreads!$X$23:$X$1056,BI161)*1.03)+('Rail Costs'!X161*100/2204.622)</f>
        <v>#VALUE!</v>
      </c>
      <c r="AM161" s="4">
        <f>'Soybean Oil'!$L161-('Soybean Oil'!AE161*'Feedstock Conversions'!$B$17)-'Rail Costs'!Q161</f>
        <v>28.959080188113482</v>
      </c>
      <c r="AN161" s="4">
        <f>'Soybean Oil'!$L161-('Soybean Oil'!AF161*'Feedstock Conversions'!$B$17)-'Rail Costs'!R161</f>
        <v>20.569334677638828</v>
      </c>
      <c r="AO161" s="4">
        <f>'Soybean Oil'!$L161-('Soybean Oil'!AG161*'Feedstock Conversions'!$B$17)-'Rail Costs'!S161</f>
        <v>11.922632930883156</v>
      </c>
      <c r="AP161" s="4">
        <f>'Soybean Oil'!$L161-('Soybean Oil'!AH161*'Feedstock Conversions'!$B$17)-'Rail Costs'!T161</f>
        <v>34.446149797883535</v>
      </c>
      <c r="AQ161" s="4">
        <f>'Soybean Oil'!$L161-('Soybean Oil'!AI161*'Feedstock Conversions'!$B$17)-'Rail Costs'!U161</f>
        <v>32.838486222909196</v>
      </c>
      <c r="AR161" s="4">
        <f>'Soybean Oil'!$L161-('Soybean Oil'!AJ161*'Feedstock Conversions'!$B$17)-'Rail Costs'!V161</f>
        <v>26.623739219946199</v>
      </c>
      <c r="AS161" s="4" t="e">
        <f>'Soybean Oil'!$L161-('Soybean Oil'!AK161*'Feedstock Conversions'!$B$17)-'Rail Costs'!Y161</f>
        <v>#VALUE!</v>
      </c>
      <c r="AU161" s="4">
        <f>$T161-(AE161*'Feedstock Conversions'!$B$5)-'Rail Costs'!Q161</f>
        <v>82.113930129085702</v>
      </c>
      <c r="AV161" s="4">
        <f>$T161-(AF161*'Feedstock Conversions'!$B$5)-'Rail Costs'!R161</f>
        <v>73.724184618611048</v>
      </c>
      <c r="AW161" s="4">
        <f>$T161-(AG161*'Feedstock Conversions'!$B$5)-'Rail Costs'!S161</f>
        <v>65.077482871855366</v>
      </c>
      <c r="AX161" s="4">
        <f>$T161-(AH161*'Feedstock Conversions'!$B$5)-'Rail Costs'!T161</f>
        <v>87.600999738855748</v>
      </c>
      <c r="AY161" s="4">
        <f>$T161-(AI161*'Feedstock Conversions'!$B$5)-'Rail Costs'!U161</f>
        <v>85.993336163881409</v>
      </c>
      <c r="AZ161" s="4">
        <f>$T161-(AJ161*'Feedstock Conversions'!$B$5)-'Rail Costs'!V161</f>
        <v>79.778589160918415</v>
      </c>
      <c r="BA161" s="4" t="e">
        <f>$T161-(AK161*'Feedstock Conversions'!$B$5)-'Rail Costs'!Y161</f>
        <v>#VALUE!</v>
      </c>
      <c r="BH161">
        <f t="shared" si="21"/>
        <v>4</v>
      </c>
      <c r="BI161">
        <f t="shared" si="22"/>
        <v>2022</v>
      </c>
      <c r="BJ161">
        <f t="shared" si="23"/>
        <v>1</v>
      </c>
      <c r="BM161" s="4">
        <f>'Fuel Values'!G161-(E161)</f>
        <v>-89.789669652855537</v>
      </c>
      <c r="BN161" s="4">
        <f>'Fuel Values'!H161-($AJ161*'Feedstock Conversions'!$B$5)</f>
        <v>-80.069400895856688</v>
      </c>
      <c r="BO161" s="4">
        <f>'Fuel Values'!I161-($AI161*'Feedstock Conversions'!$B$17)</f>
        <v>-64.772200447928412</v>
      </c>
      <c r="BP161" s="4">
        <f>'Fuel Values'!J161-($AH161*'Feedstock Conversions'!$B$17)</f>
        <v>-68.00646696528554</v>
      </c>
      <c r="BQ161" s="4">
        <f>'Fuel Values'!K161-($AF161*'Feedstock Conversions'!$B$17)</f>
        <v>-79.007334826427837</v>
      </c>
      <c r="BR161" s="4">
        <f>'Fuel Values'!L161-($AG161*'Feedstock Conversions'!$B$17)</f>
        <v>-78.46100223964163</v>
      </c>
      <c r="BS161" s="4">
        <f t="shared" si="24"/>
        <v>71.232530795072876</v>
      </c>
      <c r="BV161" s="4">
        <f t="shared" si="19"/>
        <v>-64.806534954407311</v>
      </c>
    </row>
    <row r="162" spans="1:74" x14ac:dyDescent="0.2">
      <c r="A162" s="11">
        <v>44589</v>
      </c>
      <c r="B162" s="18">
        <v>77.953999999999994</v>
      </c>
      <c r="C162" s="18">
        <f>B162+'Rail Costs'!B162</f>
        <v>82.662622620380731</v>
      </c>
      <c r="E162" s="18">
        <f>C162*'Feedstock Conversions'!B$17</f>
        <v>619.96966965285549</v>
      </c>
      <c r="F162" s="18">
        <f>C162*'Feedstock Conversions'!B$5</f>
        <v>619.96966965285549</v>
      </c>
      <c r="H162" s="18">
        <f>'Fuel Values'!B162-'Soybean Oil'!I162-'Soybean Oil'!J162-'Soybean Oil'!K162</f>
        <v>252.51213127368419</v>
      </c>
      <c r="I162" s="18">
        <f>('LCFS Values'!$E$5-'Soybean Oil'!$AA$4)/1000000*'LCFS Values'!B162*'LCFS Values'!$G$2*100</f>
        <v>68.96286872631579</v>
      </c>
      <c r="J162" s="4">
        <f>'RIN Values'!C162</f>
        <v>210.52499999999998</v>
      </c>
      <c r="K162" s="4">
        <f>'Fixed Credits Value'!B162</f>
        <v>100</v>
      </c>
      <c r="L162" s="4">
        <f t="shared" si="25"/>
        <v>632</v>
      </c>
      <c r="M162" s="4">
        <f>L162/'Feedstock Conversions'!B$17</f>
        <v>84.266666666666666</v>
      </c>
      <c r="O162" s="4">
        <f>'Fuel Values'!C162*100</f>
        <v>273.41000000000003</v>
      </c>
      <c r="P162" s="18">
        <f>('LCFS Values'!$E$5-'Soybean Oil'!$AB$4)/1000000*'LCFS Values'!B162*'LCFS Values'!$G$2*100</f>
        <v>59.898858415277779</v>
      </c>
      <c r="Q162" s="4">
        <f>'RIN Values'!D162</f>
        <v>238.59499999999997</v>
      </c>
      <c r="R162" s="4">
        <f>'Fixed Credits Value'!B162</f>
        <v>100</v>
      </c>
      <c r="S162" s="4">
        <f>'Fixed Credits Value'!C162</f>
        <v>16</v>
      </c>
      <c r="T162" s="4">
        <f t="shared" si="27"/>
        <v>687.9038584152778</v>
      </c>
      <c r="U162" s="4">
        <f t="shared" si="26"/>
        <v>91.720514455370378</v>
      </c>
      <c r="W162" s="4">
        <f t="shared" si="20"/>
        <v>12.030330347144513</v>
      </c>
      <c r="X162" s="4">
        <f t="shared" si="28"/>
        <v>67.934188762422309</v>
      </c>
      <c r="AA162" s="23"/>
      <c r="AB162" s="23"/>
      <c r="AD162" s="11">
        <v>44589</v>
      </c>
      <c r="AE162" s="4">
        <f>B162+'Rail Costs'!K162</f>
        <v>79.131155655095171</v>
      </c>
      <c r="AF162" s="4">
        <f>$B162+'Rail Costs'!L162</f>
        <v>80.308311310190362</v>
      </c>
      <c r="AG162" s="4">
        <f>$B162+'Rail Costs'!M162</f>
        <v>81.485466965285553</v>
      </c>
      <c r="AH162" s="4">
        <f>$B162+'Rail Costs'!N162</f>
        <v>78.424862262038062</v>
      </c>
      <c r="AI162" s="4">
        <f>$B162+'Rail Costs'!O162</f>
        <v>78.660293393057103</v>
      </c>
      <c r="AJ162" s="4">
        <f>$B162+'Rail Costs'!P162</f>
        <v>79.366586786114212</v>
      </c>
      <c r="AK162" s="4" t="e">
        <f>(AVERAGEIFS([1]Spreads!$B$23:$B$1056,[1]Spreads!$Y$23:$Y$1056,BH162,[1]Spreads!$X$23:$X$1056,BI162)*1.03)+('Rail Costs'!X162*100/2204.622)</f>
        <v>#VALUE!</v>
      </c>
      <c r="AM162" s="4">
        <f>'Soybean Oil'!$L162-('Soybean Oil'!AE162*'Feedstock Conversions'!$B$17)-'Rail Costs'!Q162</f>
        <v>34.52908018811376</v>
      </c>
      <c r="AN162" s="4">
        <f>'Soybean Oil'!$L162-('Soybean Oil'!AF162*'Feedstock Conversions'!$B$17)-'Rail Costs'!R162</f>
        <v>26.139334677638992</v>
      </c>
      <c r="AO162" s="4">
        <f>'Soybean Oil'!$L162-('Soybean Oil'!AG162*'Feedstock Conversions'!$B$17)-'Rail Costs'!S162</f>
        <v>17.49263293088309</v>
      </c>
      <c r="AP162" s="4">
        <f>'Soybean Oil'!$L162-('Soybean Oil'!AH162*'Feedstock Conversions'!$B$17)-'Rail Costs'!T162</f>
        <v>40.016149797883585</v>
      </c>
      <c r="AQ162" s="4">
        <f>'Soybean Oil'!$L162-('Soybean Oil'!AI162*'Feedstock Conversions'!$B$17)-'Rail Costs'!U162</f>
        <v>38.40848622290936</v>
      </c>
      <c r="AR162" s="4">
        <f>'Soybean Oil'!$L162-('Soybean Oil'!AJ162*'Feedstock Conversions'!$B$17)-'Rail Costs'!V162</f>
        <v>32.193739219946252</v>
      </c>
      <c r="AS162" s="4" t="e">
        <f>'Soybean Oil'!$L162-('Soybean Oil'!AK162*'Feedstock Conversions'!$B$17)-'Rail Costs'!Y162</f>
        <v>#VALUE!</v>
      </c>
      <c r="AU162" s="4">
        <f>$T162-(AE162*'Feedstock Conversions'!$B$5)-'Rail Costs'!Q162</f>
        <v>90.432938603391563</v>
      </c>
      <c r="AV162" s="4">
        <f>$T162-(AF162*'Feedstock Conversions'!$B$5)-'Rail Costs'!R162</f>
        <v>82.043193092916795</v>
      </c>
      <c r="AW162" s="4">
        <f>$T162-(AG162*'Feedstock Conversions'!$B$5)-'Rail Costs'!S162</f>
        <v>73.396491346160886</v>
      </c>
      <c r="AX162" s="4">
        <f>$T162-(AH162*'Feedstock Conversions'!$B$5)-'Rail Costs'!T162</f>
        <v>95.920008213161381</v>
      </c>
      <c r="AY162" s="4">
        <f>$T162-(AI162*'Feedstock Conversions'!$B$5)-'Rail Costs'!U162</f>
        <v>94.312344638187156</v>
      </c>
      <c r="AZ162" s="4">
        <f>$T162-(AJ162*'Feedstock Conversions'!$B$5)-'Rail Costs'!V162</f>
        <v>88.097597635224048</v>
      </c>
      <c r="BA162" s="4" t="e">
        <f>$T162-(AK162*'Feedstock Conversions'!$B$5)-'Rail Costs'!Y162</f>
        <v>#VALUE!</v>
      </c>
      <c r="BH162">
        <f t="shared" si="21"/>
        <v>5</v>
      </c>
      <c r="BI162">
        <f t="shared" si="22"/>
        <v>2022</v>
      </c>
      <c r="BJ162">
        <f t="shared" si="23"/>
        <v>1</v>
      </c>
      <c r="BM162" s="4">
        <f>'Fuel Values'!G162-(E162)</f>
        <v>-75.969669652855487</v>
      </c>
      <c r="BN162" s="4">
        <f>'Fuel Values'!H162-($AJ162*'Feedstock Conversions'!$B$5)</f>
        <v>-72.249400895856638</v>
      </c>
      <c r="BO162" s="4">
        <f>'Fuel Values'!I162-($AI162*'Feedstock Conversions'!$B$17)</f>
        <v>-53.452200447928249</v>
      </c>
      <c r="BP162" s="4">
        <f>'Fuel Values'!J162-($AH162*'Feedstock Conversions'!$B$17)</f>
        <v>-62.18646696528549</v>
      </c>
      <c r="BQ162" s="4">
        <f>'Fuel Values'!K162-($AF162*'Feedstock Conversions'!$B$17)</f>
        <v>-60.312334826427673</v>
      </c>
      <c r="BR162" s="4">
        <f>'Fuel Values'!L162-($AG162*'Feedstock Conversions'!$B$17)</f>
        <v>-67.141002239641693</v>
      </c>
      <c r="BS162" s="4">
        <f t="shared" si="24"/>
        <v>65.482530795072762</v>
      </c>
      <c r="BV162" s="4">
        <f t="shared" si="19"/>
        <v>-54.182963525835817</v>
      </c>
    </row>
    <row r="163" spans="1:74" x14ac:dyDescent="0.2">
      <c r="A163" s="11">
        <v>44596</v>
      </c>
      <c r="B163" s="18">
        <v>79.147999999999996</v>
      </c>
      <c r="C163" s="18">
        <f>B163+'Rail Costs'!B163</f>
        <v>83.856622620380733</v>
      </c>
      <c r="E163" s="18">
        <f>C163*'Feedstock Conversions'!B$17</f>
        <v>628.92466965285553</v>
      </c>
      <c r="F163" s="18">
        <f>C163*'Feedstock Conversions'!B$5</f>
        <v>628.92466965285553</v>
      </c>
      <c r="H163" s="18">
        <f>'Fuel Values'!B163-'Soybean Oil'!I163-'Soybean Oil'!J163-'Soybean Oil'!K163</f>
        <v>269.73272557894745</v>
      </c>
      <c r="I163" s="18">
        <f>('LCFS Values'!$E$5-'Soybean Oil'!$AA$4)/1000000*'LCFS Values'!B163*'LCFS Values'!$G$2*100</f>
        <v>66.217274421052636</v>
      </c>
      <c r="J163" s="4">
        <f>'RIN Values'!C163</f>
        <v>214.04999999999998</v>
      </c>
      <c r="K163" s="4">
        <f>'Fixed Credits Value'!B163</f>
        <v>100</v>
      </c>
      <c r="L163" s="4">
        <f t="shared" si="25"/>
        <v>650.00000000000011</v>
      </c>
      <c r="M163" s="4">
        <f>L163/'Feedstock Conversions'!B$17</f>
        <v>86.666666666666686</v>
      </c>
      <c r="O163" s="4">
        <f>'Fuel Values'!C163*100</f>
        <v>280.12</v>
      </c>
      <c r="P163" s="18">
        <f>('LCFS Values'!$E$5-'Soybean Oil'!$AB$4)/1000000*'LCFS Values'!B163*'LCFS Values'!$G$2*100</f>
        <v>57.514126347222216</v>
      </c>
      <c r="Q163" s="4">
        <f>'RIN Values'!D163</f>
        <v>242.58999999999997</v>
      </c>
      <c r="R163" s="4">
        <f>'Fixed Credits Value'!B163</f>
        <v>100</v>
      </c>
      <c r="S163" s="4">
        <f>'Fixed Credits Value'!C163</f>
        <v>16</v>
      </c>
      <c r="T163" s="4">
        <f t="shared" si="27"/>
        <v>696.22412634722218</v>
      </c>
      <c r="U163" s="4">
        <f t="shared" si="26"/>
        <v>92.829883512962951</v>
      </c>
      <c r="W163" s="4">
        <f t="shared" si="20"/>
        <v>21.075330347144586</v>
      </c>
      <c r="X163" s="4">
        <f t="shared" si="28"/>
        <v>67.299456694366654</v>
      </c>
      <c r="AA163" s="23"/>
      <c r="AB163" s="23"/>
      <c r="AD163" s="11">
        <v>44596</v>
      </c>
      <c r="AE163" s="4">
        <f>B163+'Rail Costs'!K163</f>
        <v>80.325155655095188</v>
      </c>
      <c r="AF163" s="4">
        <f>$B163+'Rail Costs'!L163</f>
        <v>81.502311310190365</v>
      </c>
      <c r="AG163" s="4">
        <f>$B163+'Rail Costs'!M163</f>
        <v>82.679466965285542</v>
      </c>
      <c r="AH163" s="4">
        <f>$B163+'Rail Costs'!N163</f>
        <v>79.618862262038064</v>
      </c>
      <c r="AI163" s="4">
        <f>$B163+'Rail Costs'!O163</f>
        <v>79.854293393057105</v>
      </c>
      <c r="AJ163" s="4">
        <f>$B163+'Rail Costs'!P163</f>
        <v>80.560586786114214</v>
      </c>
      <c r="AK163" s="4" t="e">
        <f>(AVERAGEIFS([1]Spreads!$B$23:$B$1056,[1]Spreads!$Y$23:$Y$1056,BH163,[1]Spreads!$X$23:$X$1056,BI163)*1.03)+('Rail Costs'!X163*100/2204.622)</f>
        <v>#VALUE!</v>
      </c>
      <c r="AM163" s="4">
        <f>'Soybean Oil'!$L163-('Soybean Oil'!AE163*'Feedstock Conversions'!$B$17)-'Rail Costs'!Q163</f>
        <v>43.574080188113719</v>
      </c>
      <c r="AN163" s="4">
        <f>'Soybean Oil'!$L163-('Soybean Oil'!AF163*'Feedstock Conversions'!$B$17)-'Rail Costs'!R163</f>
        <v>35.184334677639065</v>
      </c>
      <c r="AO163" s="4">
        <f>'Soybean Oil'!$L163-('Soybean Oil'!AG163*'Feedstock Conversions'!$B$17)-'Rail Costs'!S163</f>
        <v>26.537632930883277</v>
      </c>
      <c r="AP163" s="4">
        <f>'Soybean Oil'!$L163-('Soybean Oil'!AH163*'Feedstock Conversions'!$B$17)-'Rail Costs'!T163</f>
        <v>49.061149797883658</v>
      </c>
      <c r="AQ163" s="4">
        <f>'Soybean Oil'!$L163-('Soybean Oil'!AI163*'Feedstock Conversions'!$B$17)-'Rail Costs'!U163</f>
        <v>47.453486222909433</v>
      </c>
      <c r="AR163" s="4">
        <f>'Soybean Oil'!$L163-('Soybean Oil'!AJ163*'Feedstock Conversions'!$B$17)-'Rail Costs'!V163</f>
        <v>41.238739219946439</v>
      </c>
      <c r="AS163" s="4" t="e">
        <f>'Soybean Oil'!$L163-('Soybean Oil'!AK163*'Feedstock Conversions'!$B$17)-'Rail Costs'!Y163</f>
        <v>#VALUE!</v>
      </c>
      <c r="AU163" s="4">
        <f>$T163-(AE163*'Feedstock Conversions'!$B$5)-'Rail Costs'!Q163</f>
        <v>89.798206535335794</v>
      </c>
      <c r="AV163" s="4">
        <f>$T163-(AF163*'Feedstock Conversions'!$B$5)-'Rail Costs'!R163</f>
        <v>81.40846102486114</v>
      </c>
      <c r="AW163" s="4">
        <f>$T163-(AG163*'Feedstock Conversions'!$B$5)-'Rail Costs'!S163</f>
        <v>72.761759278105345</v>
      </c>
      <c r="AX163" s="4">
        <f>$T163-(AH163*'Feedstock Conversions'!$B$5)-'Rail Costs'!T163</f>
        <v>95.285276145105726</v>
      </c>
      <c r="AY163" s="4">
        <f>$T163-(AI163*'Feedstock Conversions'!$B$5)-'Rail Costs'!U163</f>
        <v>93.677612570131501</v>
      </c>
      <c r="AZ163" s="4">
        <f>$T163-(AJ163*'Feedstock Conversions'!$B$5)-'Rail Costs'!V163</f>
        <v>87.462865567168507</v>
      </c>
      <c r="BA163" s="4" t="e">
        <f>$T163-(AK163*'Feedstock Conversions'!$B$5)-'Rail Costs'!Y163</f>
        <v>#VALUE!</v>
      </c>
      <c r="BH163">
        <f t="shared" si="21"/>
        <v>6</v>
      </c>
      <c r="BI163">
        <f t="shared" si="22"/>
        <v>2022</v>
      </c>
      <c r="BJ163">
        <f t="shared" si="23"/>
        <v>2</v>
      </c>
      <c r="BM163" s="4">
        <f>'Fuel Values'!G163-(E163)</f>
        <v>-57.924669652855528</v>
      </c>
      <c r="BN163" s="4">
        <f>'Fuel Values'!H163-($AJ163*'Feedstock Conversions'!$B$5)</f>
        <v>-54.204400895856566</v>
      </c>
      <c r="BO163" s="4">
        <f>'Fuel Values'!I163-($AI163*'Feedstock Conversions'!$B$17)</f>
        <v>-42.90720044792829</v>
      </c>
      <c r="BP163" s="4">
        <f>'Fuel Values'!J163-($AH163*'Feedstock Conversions'!$B$17)</f>
        <v>-50.141466965285531</v>
      </c>
      <c r="BQ163" s="4">
        <f>'Fuel Values'!K163-($AF163*'Feedstock Conversions'!$B$17)</f>
        <v>-60.267334826427714</v>
      </c>
      <c r="BR163" s="4">
        <f>'Fuel Values'!L163-($AG163*'Feedstock Conversions'!$B$17)</f>
        <v>-55.096002239641621</v>
      </c>
      <c r="BS163" s="4">
        <f t="shared" si="24"/>
        <v>63.982530795072876</v>
      </c>
      <c r="BV163" s="4">
        <f t="shared" si="19"/>
        <v>-42.780820668692954</v>
      </c>
    </row>
    <row r="164" spans="1:74" x14ac:dyDescent="0.2">
      <c r="A164" s="11">
        <v>44603</v>
      </c>
      <c r="B164" s="18">
        <v>77.453999999999994</v>
      </c>
      <c r="C164" s="18">
        <f>B164+'Rail Costs'!B164</f>
        <v>82.162622620380731</v>
      </c>
      <c r="E164" s="18">
        <f>C164*'Feedstock Conversions'!B$17</f>
        <v>616.21966965285549</v>
      </c>
      <c r="F164" s="18">
        <f>C164*'Feedstock Conversions'!B$5</f>
        <v>616.21966965285549</v>
      </c>
      <c r="H164" s="18">
        <f>'Fuel Values'!B164-'Soybean Oil'!I164-'Soybean Oil'!J164-'Soybean Oil'!K164</f>
        <v>285.95175886315792</v>
      </c>
      <c r="I164" s="18">
        <f>('LCFS Values'!$E$5-'Soybean Oil'!$AA$4)/1000000*'LCFS Values'!B164*'LCFS Values'!$G$2*100</f>
        <v>65.248241136842111</v>
      </c>
      <c r="J164" s="4">
        <f>'RIN Values'!C164</f>
        <v>208.79999999999998</v>
      </c>
      <c r="K164" s="4">
        <f>'Fixed Credits Value'!B164</f>
        <v>100</v>
      </c>
      <c r="L164" s="4">
        <f t="shared" si="25"/>
        <v>660</v>
      </c>
      <c r="M164" s="4">
        <f>L164/'Feedstock Conversions'!B$17</f>
        <v>88</v>
      </c>
      <c r="O164" s="4">
        <f>'Fuel Values'!C164*100</f>
        <v>285.17</v>
      </c>
      <c r="P164" s="18">
        <f>('LCFS Values'!$E$5-'Soybean Oil'!$AB$4)/1000000*'LCFS Values'!B164*'LCFS Values'!$G$2*100</f>
        <v>56.672456205555555</v>
      </c>
      <c r="Q164" s="4">
        <f>'RIN Values'!D164</f>
        <v>236.64</v>
      </c>
      <c r="R164" s="4">
        <f>'Fixed Credits Value'!B164</f>
        <v>100</v>
      </c>
      <c r="S164" s="4">
        <f>'Fixed Credits Value'!C164</f>
        <v>16</v>
      </c>
      <c r="T164" s="4">
        <f t="shared" si="27"/>
        <v>694.48245620555554</v>
      </c>
      <c r="U164" s="4">
        <f t="shared" si="26"/>
        <v>92.59766082740741</v>
      </c>
      <c r="W164" s="4">
        <f t="shared" si="20"/>
        <v>43.780330347144513</v>
      </c>
      <c r="X164" s="4">
        <f t="shared" si="28"/>
        <v>78.262786552700049</v>
      </c>
      <c r="AA164" s="23"/>
      <c r="AB164" s="23"/>
      <c r="AD164" s="11">
        <v>44603</v>
      </c>
      <c r="AE164" s="4">
        <f>B164+'Rail Costs'!K164</f>
        <v>78.631155655095171</v>
      </c>
      <c r="AF164" s="4">
        <f>$B164+'Rail Costs'!L164</f>
        <v>79.808311310190362</v>
      </c>
      <c r="AG164" s="4">
        <f>$B164+'Rail Costs'!M164</f>
        <v>80.985466965285553</v>
      </c>
      <c r="AH164" s="4">
        <f>$B164+'Rail Costs'!N164</f>
        <v>77.924862262038062</v>
      </c>
      <c r="AI164" s="4">
        <f>$B164+'Rail Costs'!O164</f>
        <v>78.160293393057103</v>
      </c>
      <c r="AJ164" s="4">
        <f>$B164+'Rail Costs'!P164</f>
        <v>78.866586786114212</v>
      </c>
      <c r="AK164" s="4" t="e">
        <f>(AVERAGEIFS([1]Spreads!$B$23:$B$1056,[1]Spreads!$Y$23:$Y$1056,BH164,[1]Spreads!$X$23:$X$1056,BI164)*1.03)+('Rail Costs'!X164*100/2204.622)</f>
        <v>#VALUE!</v>
      </c>
      <c r="AM164" s="4">
        <f>'Soybean Oil'!$L164-('Soybean Oil'!AE164*'Feedstock Conversions'!$B$17)-'Rail Costs'!Q164</f>
        <v>66.279080188113767</v>
      </c>
      <c r="AN164" s="4">
        <f>'Soybean Oil'!$L164-('Soybean Oil'!AF164*'Feedstock Conversions'!$B$17)-'Rail Costs'!R164</f>
        <v>57.889334677638992</v>
      </c>
      <c r="AO164" s="4">
        <f>'Soybean Oil'!$L164-('Soybean Oil'!AG164*'Feedstock Conversions'!$B$17)-'Rail Costs'!S164</f>
        <v>49.24263293088309</v>
      </c>
      <c r="AP164" s="4">
        <f>'Soybean Oil'!$L164-('Soybean Oil'!AH164*'Feedstock Conversions'!$B$17)-'Rail Costs'!T164</f>
        <v>71.766149797883585</v>
      </c>
      <c r="AQ164" s="4">
        <f>'Soybean Oil'!$L164-('Soybean Oil'!AI164*'Feedstock Conversions'!$B$17)-'Rail Costs'!U164</f>
        <v>70.15848622290936</v>
      </c>
      <c r="AR164" s="4">
        <f>'Soybean Oil'!$L164-('Soybean Oil'!AJ164*'Feedstock Conversions'!$B$17)-'Rail Costs'!V164</f>
        <v>63.943739219946252</v>
      </c>
      <c r="AS164" s="4" t="e">
        <f>'Soybean Oil'!$L164-('Soybean Oil'!AK164*'Feedstock Conversions'!$B$17)-'Rail Costs'!Y164</f>
        <v>#VALUE!</v>
      </c>
      <c r="AU164" s="4">
        <f>$T164-(AE164*'Feedstock Conversions'!$B$5)-'Rail Costs'!Q164</f>
        <v>100.7615363936693</v>
      </c>
      <c r="AV164" s="4">
        <f>$T164-(AF164*'Feedstock Conversions'!$B$5)-'Rail Costs'!R164</f>
        <v>92.371790883194535</v>
      </c>
      <c r="AW164" s="4">
        <f>$T164-(AG164*'Feedstock Conversions'!$B$5)-'Rail Costs'!S164</f>
        <v>83.725089136438626</v>
      </c>
      <c r="AX164" s="4">
        <f>$T164-(AH164*'Feedstock Conversions'!$B$5)-'Rail Costs'!T164</f>
        <v>106.24860600343912</v>
      </c>
      <c r="AY164" s="4">
        <f>$T164-(AI164*'Feedstock Conversions'!$B$5)-'Rail Costs'!U164</f>
        <v>104.6409424284649</v>
      </c>
      <c r="AZ164" s="4">
        <f>$T164-(AJ164*'Feedstock Conversions'!$B$5)-'Rail Costs'!V164</f>
        <v>98.426195425501788</v>
      </c>
      <c r="BA164" s="4" t="e">
        <f>$T164-(AK164*'Feedstock Conversions'!$B$5)-'Rail Costs'!Y164</f>
        <v>#VALUE!</v>
      </c>
      <c r="BH164">
        <f t="shared" si="21"/>
        <v>7</v>
      </c>
      <c r="BI164">
        <f t="shared" si="22"/>
        <v>2022</v>
      </c>
      <c r="BJ164">
        <f t="shared" si="23"/>
        <v>2</v>
      </c>
      <c r="BM164" s="4">
        <f>'Fuel Values'!G164-(E164)</f>
        <v>-41.219669652855487</v>
      </c>
      <c r="BN164" s="4">
        <f>'Fuel Values'!H164-($AJ164*'Feedstock Conversions'!$B$5)</f>
        <v>-31.499400895856638</v>
      </c>
      <c r="BO164" s="4">
        <f>'Fuel Values'!I164-($AI164*'Feedstock Conversions'!$B$17)</f>
        <v>-21.202200447928249</v>
      </c>
      <c r="BP164" s="4">
        <f>'Fuel Values'!J164-($AH164*'Feedstock Conversions'!$B$17)</f>
        <v>-29.43646696528549</v>
      </c>
      <c r="BQ164" s="4">
        <f>'Fuel Values'!K164-($AF164*'Feedstock Conversions'!$B$17)</f>
        <v>-43.562334826427673</v>
      </c>
      <c r="BR164" s="4">
        <f>'Fuel Values'!L164-($AG164*'Feedstock Conversions'!$B$17)</f>
        <v>-32.391002239641693</v>
      </c>
      <c r="BS164" s="4">
        <f t="shared" si="24"/>
        <v>64.982530795072762</v>
      </c>
      <c r="BV164" s="4">
        <f t="shared" si="19"/>
        <v>-22.218677811550101</v>
      </c>
    </row>
    <row r="165" spans="1:74" x14ac:dyDescent="0.2">
      <c r="A165" s="11">
        <v>44610</v>
      </c>
      <c r="B165" s="18">
        <v>78.858000000000004</v>
      </c>
      <c r="C165" s="18">
        <f>B165+'Rail Costs'!B165</f>
        <v>83.566622620380741</v>
      </c>
      <c r="E165" s="18">
        <f>C165*'Feedstock Conversions'!B$17</f>
        <v>626.74966965285557</v>
      </c>
      <c r="F165" s="18">
        <f>C165*'Feedstock Conversions'!B$5</f>
        <v>626.74966965285557</v>
      </c>
      <c r="H165" s="18">
        <f>'Fuel Values'!B165-'Soybean Oil'!I165-'Soybean Oil'!J165-'Soybean Oil'!K165</f>
        <v>279.18434772631576</v>
      </c>
      <c r="I165" s="18">
        <f>('LCFS Values'!$E$5-'Soybean Oil'!$AA$4)/1000000*'LCFS Values'!B165*'LCFS Values'!$G$2*100</f>
        <v>64.740652273684233</v>
      </c>
      <c r="J165" s="4">
        <f>'RIN Values'!C165</f>
        <v>219.07500000000002</v>
      </c>
      <c r="K165" s="4">
        <f>'Fixed Credits Value'!B165</f>
        <v>100</v>
      </c>
      <c r="L165" s="4">
        <f t="shared" si="25"/>
        <v>663</v>
      </c>
      <c r="M165" s="4">
        <f>L165/'Feedstock Conversions'!B$17</f>
        <v>88.4</v>
      </c>
      <c r="O165" s="4">
        <f>'Fuel Values'!C165*100</f>
        <v>286</v>
      </c>
      <c r="P165" s="18">
        <f>('LCFS Values'!$E$5-'Soybean Oil'!$AB$4)/1000000*'LCFS Values'!B165*'LCFS Values'!$G$2*100</f>
        <v>56.231581369444449</v>
      </c>
      <c r="Q165" s="4">
        <f>'RIN Values'!D165</f>
        <v>248.28500000000003</v>
      </c>
      <c r="R165" s="4">
        <f>'Fixed Credits Value'!B165</f>
        <v>100</v>
      </c>
      <c r="S165" s="4">
        <f>'Fixed Credits Value'!C165</f>
        <v>16</v>
      </c>
      <c r="T165" s="4">
        <f t="shared" si="27"/>
        <v>706.51658136944445</v>
      </c>
      <c r="U165" s="4">
        <f t="shared" si="26"/>
        <v>94.202210849259259</v>
      </c>
      <c r="W165" s="4">
        <f t="shared" si="20"/>
        <v>36.250330347144427</v>
      </c>
      <c r="X165" s="4">
        <f t="shared" si="28"/>
        <v>79.766911716588879</v>
      </c>
      <c r="AA165" s="23"/>
      <c r="AB165" s="23"/>
      <c r="AD165" s="11">
        <v>44610</v>
      </c>
      <c r="AE165" s="4">
        <f>B165+'Rail Costs'!K165</f>
        <v>80.035155655095195</v>
      </c>
      <c r="AF165" s="4">
        <f>$B165+'Rail Costs'!L165</f>
        <v>81.212311310190373</v>
      </c>
      <c r="AG165" s="4">
        <f>$B165+'Rail Costs'!M165</f>
        <v>82.38946696528555</v>
      </c>
      <c r="AH165" s="4">
        <f>$B165+'Rail Costs'!N165</f>
        <v>79.328862262038072</v>
      </c>
      <c r="AI165" s="4">
        <f>$B165+'Rail Costs'!O165</f>
        <v>79.564293393057113</v>
      </c>
      <c r="AJ165" s="4">
        <f>$B165+'Rail Costs'!P165</f>
        <v>80.270586786114222</v>
      </c>
      <c r="AK165" s="4" t="e">
        <f>(AVERAGEIFS([1]Spreads!$B$23:$B$1056,[1]Spreads!$Y$23:$Y$1056,BH165,[1]Spreads!$X$23:$X$1056,BI165)*1.03)+('Rail Costs'!X165*100/2204.622)</f>
        <v>#VALUE!</v>
      </c>
      <c r="AM165" s="4">
        <f>'Soybean Oil'!$L165-('Soybean Oil'!AE165*'Feedstock Conversions'!$B$17)-'Rail Costs'!Q165</f>
        <v>58.74908018811356</v>
      </c>
      <c r="AN165" s="4">
        <f>'Soybean Oil'!$L165-('Soybean Oil'!AF165*'Feedstock Conversions'!$B$17)-'Rail Costs'!R165</f>
        <v>50.359334677638905</v>
      </c>
      <c r="AO165" s="4">
        <f>'Soybean Oil'!$L165-('Soybean Oil'!AG165*'Feedstock Conversions'!$B$17)-'Rail Costs'!S165</f>
        <v>41.712632930883117</v>
      </c>
      <c r="AP165" s="4">
        <f>'Soybean Oil'!$L165-('Soybean Oil'!AH165*'Feedstock Conversions'!$B$17)-'Rail Costs'!T165</f>
        <v>64.236149797883499</v>
      </c>
      <c r="AQ165" s="4">
        <f>'Soybean Oil'!$L165-('Soybean Oil'!AI165*'Feedstock Conversions'!$B$17)-'Rail Costs'!U165</f>
        <v>62.628486222909274</v>
      </c>
      <c r="AR165" s="4">
        <f>'Soybean Oil'!$L165-('Soybean Oil'!AJ165*'Feedstock Conversions'!$B$17)-'Rail Costs'!V165</f>
        <v>56.413739219946166</v>
      </c>
      <c r="AS165" s="4" t="e">
        <f>'Soybean Oil'!$L165-('Soybean Oil'!AK165*'Feedstock Conversions'!$B$17)-'Rail Costs'!Y165</f>
        <v>#VALUE!</v>
      </c>
      <c r="AU165" s="4">
        <f>$T165-(AE165*'Feedstock Conversions'!$B$5)-'Rail Costs'!Q165</f>
        <v>102.26566155755802</v>
      </c>
      <c r="AV165" s="4">
        <f>$T165-(AF165*'Feedstock Conversions'!$B$5)-'Rail Costs'!R165</f>
        <v>93.875916047083365</v>
      </c>
      <c r="AW165" s="4">
        <f>$T165-(AG165*'Feedstock Conversions'!$B$5)-'Rail Costs'!S165</f>
        <v>85.22921430032757</v>
      </c>
      <c r="AX165" s="4">
        <f>$T165-(AH165*'Feedstock Conversions'!$B$5)-'Rail Costs'!T165</f>
        <v>107.75273116732795</v>
      </c>
      <c r="AY165" s="4">
        <f>$T165-(AI165*'Feedstock Conversions'!$B$5)-'Rail Costs'!U165</f>
        <v>106.14506759235373</v>
      </c>
      <c r="AZ165" s="4">
        <f>$T165-(AJ165*'Feedstock Conversions'!$B$5)-'Rail Costs'!V165</f>
        <v>99.930320589390618</v>
      </c>
      <c r="BA165" s="4" t="e">
        <f>$T165-(AK165*'Feedstock Conversions'!$B$5)-'Rail Costs'!Y165</f>
        <v>#VALUE!</v>
      </c>
      <c r="BH165">
        <f t="shared" si="21"/>
        <v>8</v>
      </c>
      <c r="BI165">
        <f t="shared" si="22"/>
        <v>2022</v>
      </c>
      <c r="BJ165">
        <f t="shared" si="23"/>
        <v>2</v>
      </c>
      <c r="BM165" s="4">
        <f>'Fuel Values'!G165-(E165)</f>
        <v>-43.949669652855619</v>
      </c>
      <c r="BN165" s="4">
        <f>'Fuel Values'!H165-($AJ165*'Feedstock Conversions'!$B$5)</f>
        <v>-30.029400895856725</v>
      </c>
      <c r="BO165" s="4">
        <f>'Fuel Values'!I165-($AI165*'Feedstock Conversions'!$B$17)</f>
        <v>-21.232200447928335</v>
      </c>
      <c r="BP165" s="4">
        <f>'Fuel Values'!J165-($AH165*'Feedstock Conversions'!$B$17)</f>
        <v>-24.966466965285576</v>
      </c>
      <c r="BQ165" s="4">
        <f>'Fuel Values'!K165-($AF165*'Feedstock Conversions'!$B$17)</f>
        <v>-45.092334826427759</v>
      </c>
      <c r="BR165" s="4">
        <f>'Fuel Values'!L165-($AG165*'Feedstock Conversions'!$B$17)</f>
        <v>-36.921002239641666</v>
      </c>
      <c r="BS165" s="4">
        <f t="shared" si="24"/>
        <v>57.482530795072762</v>
      </c>
      <c r="BV165" s="4">
        <f t="shared" si="19"/>
        <v>-23.705820668693036</v>
      </c>
    </row>
    <row r="166" spans="1:74" x14ac:dyDescent="0.2">
      <c r="A166" s="11">
        <v>44617</v>
      </c>
      <c r="B166" s="18">
        <v>82.405000000000001</v>
      </c>
      <c r="C166" s="18">
        <f>B166+'Rail Costs'!B166</f>
        <v>87.113622620380738</v>
      </c>
      <c r="E166" s="18">
        <f>C166*'Feedstock Conversions'!B$17</f>
        <v>653.35216965285554</v>
      </c>
      <c r="F166" s="18">
        <f>C166*'Feedstock Conversions'!B$5</f>
        <v>653.35216965285554</v>
      </c>
      <c r="H166" s="18">
        <f>'Fuel Values'!B166-'Soybean Oil'!I166-'Soybean Oil'!J166-'Soybean Oil'!K166</f>
        <v>264.85455884210523</v>
      </c>
      <c r="I166" s="18">
        <f>('LCFS Values'!$E$5-'Soybean Oil'!$AA$4)/1000000*'LCFS Values'!B166*'LCFS Values'!$G$2*100</f>
        <v>64.832941157894737</v>
      </c>
      <c r="J166" s="4">
        <f>'RIN Values'!C166</f>
        <v>235.3125</v>
      </c>
      <c r="K166" s="4">
        <f>'Fixed Credits Value'!B166</f>
        <v>100</v>
      </c>
      <c r="L166" s="4">
        <f t="shared" si="25"/>
        <v>665</v>
      </c>
      <c r="M166" s="4">
        <f>L166/'Feedstock Conversions'!B$17</f>
        <v>88.666666666666671</v>
      </c>
      <c r="O166" s="4">
        <f>'Fuel Values'!C166*100</f>
        <v>285.86</v>
      </c>
      <c r="P166" s="18">
        <f>('LCFS Values'!$E$5-'Soybean Oil'!$AB$4)/1000000*'LCFS Values'!B166*'LCFS Values'!$G$2*100</f>
        <v>56.31174043055556</v>
      </c>
      <c r="Q166" s="4">
        <f>'RIN Values'!D166</f>
        <v>266.6875</v>
      </c>
      <c r="R166" s="4">
        <f>'Fixed Credits Value'!B166</f>
        <v>100</v>
      </c>
      <c r="S166" s="4">
        <f>'Fixed Credits Value'!C166</f>
        <v>16</v>
      </c>
      <c r="T166" s="4">
        <f t="shared" si="27"/>
        <v>724.85924043055559</v>
      </c>
      <c r="U166" s="4">
        <f t="shared" si="26"/>
        <v>96.647898724074082</v>
      </c>
      <c r="W166" s="4">
        <f t="shared" si="20"/>
        <v>11.647830347144463</v>
      </c>
      <c r="X166" s="4">
        <f t="shared" si="28"/>
        <v>71.507070777700051</v>
      </c>
      <c r="AA166" s="23"/>
      <c r="AB166" s="23"/>
      <c r="AD166" s="11">
        <v>44617</v>
      </c>
      <c r="AE166" s="4">
        <f>B166+'Rail Costs'!K166</f>
        <v>83.582155655095193</v>
      </c>
      <c r="AF166" s="4">
        <f>$B166+'Rail Costs'!L166</f>
        <v>84.75931131019037</v>
      </c>
      <c r="AG166" s="4">
        <f>$B166+'Rail Costs'!M166</f>
        <v>85.936466965285547</v>
      </c>
      <c r="AH166" s="4">
        <f>$B166+'Rail Costs'!N166</f>
        <v>82.875862262038069</v>
      </c>
      <c r="AI166" s="4">
        <f>$B166+'Rail Costs'!O166</f>
        <v>83.11129339305711</v>
      </c>
      <c r="AJ166" s="4">
        <f>$B166+'Rail Costs'!P166</f>
        <v>83.817586786114219</v>
      </c>
      <c r="AK166" s="4" t="e">
        <f>(AVERAGEIFS([1]Spreads!$B$23:$B$1056,[1]Spreads!$Y$23:$Y$1056,BH166,[1]Spreads!$X$23:$X$1056,BI166)*1.03)+('Rail Costs'!X166*100/2204.622)</f>
        <v>#VALUE!</v>
      </c>
      <c r="AM166" s="4">
        <f>'Soybean Oil'!$L166-('Soybean Oil'!AE166*'Feedstock Conversions'!$B$17)-'Rail Costs'!Q166</f>
        <v>34.146580188113596</v>
      </c>
      <c r="AN166" s="4">
        <f>'Soybean Oil'!$L166-('Soybean Oil'!AF166*'Feedstock Conversions'!$B$17)-'Rail Costs'!R166</f>
        <v>25.756834677638942</v>
      </c>
      <c r="AO166" s="4">
        <f>'Soybean Oil'!$L166-('Soybean Oil'!AG166*'Feedstock Conversions'!$B$17)-'Rail Costs'!S166</f>
        <v>17.110132930883154</v>
      </c>
      <c r="AP166" s="4">
        <f>'Soybean Oil'!$L166-('Soybean Oil'!AH166*'Feedstock Conversions'!$B$17)-'Rail Costs'!T166</f>
        <v>39.633649797883535</v>
      </c>
      <c r="AQ166" s="4">
        <f>'Soybean Oil'!$L166-('Soybean Oil'!AI166*'Feedstock Conversions'!$B$17)-'Rail Costs'!U166</f>
        <v>38.02598622290931</v>
      </c>
      <c r="AR166" s="4">
        <f>'Soybean Oil'!$L166-('Soybean Oil'!AJ166*'Feedstock Conversions'!$B$17)-'Rail Costs'!V166</f>
        <v>31.811239219946199</v>
      </c>
      <c r="AS166" s="4" t="e">
        <f>'Soybean Oil'!$L166-('Soybean Oil'!AK166*'Feedstock Conversions'!$B$17)-'Rail Costs'!Y166</f>
        <v>#VALUE!</v>
      </c>
      <c r="AU166" s="4">
        <f>$T166-(AE166*'Feedstock Conversions'!$B$5)-'Rail Costs'!Q166</f>
        <v>94.00582061866919</v>
      </c>
      <c r="AV166" s="4">
        <f>$T166-(AF166*'Feedstock Conversions'!$B$5)-'Rail Costs'!R166</f>
        <v>85.616075108194536</v>
      </c>
      <c r="AW166" s="4">
        <f>$T166-(AG166*'Feedstock Conversions'!$B$5)-'Rail Costs'!S166</f>
        <v>76.969373361438741</v>
      </c>
      <c r="AX166" s="4">
        <f>$T166-(AH166*'Feedstock Conversions'!$B$5)-'Rail Costs'!T166</f>
        <v>99.492890228439123</v>
      </c>
      <c r="AY166" s="4">
        <f>$T166-(AI166*'Feedstock Conversions'!$B$5)-'Rail Costs'!U166</f>
        <v>97.885226653464898</v>
      </c>
      <c r="AZ166" s="4">
        <f>$T166-(AJ166*'Feedstock Conversions'!$B$5)-'Rail Costs'!V166</f>
        <v>91.67047965050179</v>
      </c>
      <c r="BA166" s="4" t="e">
        <f>$T166-(AK166*'Feedstock Conversions'!$B$5)-'Rail Costs'!Y166</f>
        <v>#VALUE!</v>
      </c>
      <c r="BH166">
        <f t="shared" si="21"/>
        <v>9</v>
      </c>
      <c r="BI166">
        <f t="shared" si="22"/>
        <v>2022</v>
      </c>
      <c r="BJ166">
        <f t="shared" si="23"/>
        <v>2</v>
      </c>
      <c r="BM166" s="4">
        <f>'Fuel Values'!G166-(E166)</f>
        <v>-60.477169652855537</v>
      </c>
      <c r="BN166" s="4">
        <f>'Fuel Values'!H166-($AJ166*'Feedstock Conversions'!$B$5)</f>
        <v>-47.131900895856688</v>
      </c>
      <c r="BO166" s="4">
        <f>'Fuel Values'!I166-($AI166*'Feedstock Conversions'!$B$17)</f>
        <v>-37.084700447928299</v>
      </c>
      <c r="BP166" s="4">
        <f>'Fuel Values'!J166-($AH166*'Feedstock Conversions'!$B$17)</f>
        <v>-40.81896696528554</v>
      </c>
      <c r="BQ166" s="4">
        <f>'Fuel Values'!K166-($AF166*'Feedstock Conversions'!$B$17)</f>
        <v>-63.819834826427723</v>
      </c>
      <c r="BR166" s="4">
        <f>'Fuel Values'!L166-($AG166*'Feedstock Conversions'!$B$17)</f>
        <v>-52.02350223964163</v>
      </c>
      <c r="BS166" s="4">
        <f t="shared" si="24"/>
        <v>48.732530795072762</v>
      </c>
      <c r="BV166" s="4">
        <f t="shared" si="19"/>
        <v>-41.386892097264422</v>
      </c>
    </row>
    <row r="167" spans="1:74" x14ac:dyDescent="0.2">
      <c r="A167" s="11">
        <v>44624</v>
      </c>
      <c r="B167" s="18">
        <v>87.316000000000003</v>
      </c>
      <c r="C167" s="18">
        <f>B167+'Rail Costs'!B167</f>
        <v>92.02462262038074</v>
      </c>
      <c r="E167" s="18">
        <f>C167*'Feedstock Conversions'!B$17</f>
        <v>690.18466965285552</v>
      </c>
      <c r="F167" s="18">
        <f>C167*'Feedstock Conversions'!B$5</f>
        <v>690.18466965285552</v>
      </c>
      <c r="H167" s="18">
        <f>'Fuel Values'!B167-'Soybean Oil'!I167-'Soybean Oil'!J167-'Soybean Oil'!K167</f>
        <v>284.21868098947368</v>
      </c>
      <c r="I167" s="18">
        <f>('LCFS Values'!$E$5-'Soybean Oil'!$AA$4)/1000000*'LCFS Values'!B167*'LCFS Values'!$G$2*100</f>
        <v>63.35631901052632</v>
      </c>
      <c r="J167" s="4">
        <f>'RIN Values'!C167</f>
        <v>229.42499999999998</v>
      </c>
      <c r="K167" s="4">
        <f>'Fixed Credits Value'!B167</f>
        <v>100</v>
      </c>
      <c r="L167" s="4">
        <f t="shared" si="25"/>
        <v>677</v>
      </c>
      <c r="M167" s="4">
        <f>L167/'Feedstock Conversions'!B$17</f>
        <v>90.266666666666666</v>
      </c>
      <c r="O167" s="4">
        <f>'Fuel Values'!C167*100</f>
        <v>339.78000000000003</v>
      </c>
      <c r="P167" s="18">
        <f>('LCFS Values'!$E$5-'Soybean Oil'!$AB$4)/1000000*'LCFS Values'!B167*'LCFS Values'!$G$2*100</f>
        <v>55.029195452777778</v>
      </c>
      <c r="Q167" s="4">
        <f>'RIN Values'!D167</f>
        <v>260.01499999999999</v>
      </c>
      <c r="R167" s="4">
        <f>'Fixed Credits Value'!B167</f>
        <v>100</v>
      </c>
      <c r="S167" s="4">
        <f>'Fixed Credits Value'!C167</f>
        <v>16</v>
      </c>
      <c r="T167" s="4">
        <f t="shared" si="27"/>
        <v>770.82419545277776</v>
      </c>
      <c r="U167" s="4">
        <f t="shared" si="26"/>
        <v>102.77655939370371</v>
      </c>
      <c r="W167" s="4">
        <f t="shared" si="20"/>
        <v>-13.184669652855519</v>
      </c>
      <c r="X167" s="4">
        <f t="shared" si="28"/>
        <v>80.639525799922239</v>
      </c>
      <c r="AA167" s="23"/>
      <c r="AB167" s="23"/>
      <c r="AD167" s="11">
        <v>44624</v>
      </c>
      <c r="AE167" s="4">
        <f>B167+'Rail Costs'!K167</f>
        <v>88.493155655095194</v>
      </c>
      <c r="AF167" s="4">
        <f>$B167+'Rail Costs'!L167</f>
        <v>89.670311310190371</v>
      </c>
      <c r="AG167" s="4">
        <f>$B167+'Rail Costs'!M167</f>
        <v>90.847466965285548</v>
      </c>
      <c r="AH167" s="4">
        <f>$B167+'Rail Costs'!N167</f>
        <v>87.786862262038071</v>
      </c>
      <c r="AI167" s="4">
        <f>$B167+'Rail Costs'!O167</f>
        <v>88.022293393057112</v>
      </c>
      <c r="AJ167" s="4">
        <f>$B167+'Rail Costs'!P167</f>
        <v>88.728586786114221</v>
      </c>
      <c r="AK167" s="4" t="e">
        <f>(AVERAGEIFS([1]Spreads!$B$23:$B$1056,[1]Spreads!$Y$23:$Y$1056,BH167,[1]Spreads!$X$23:$X$1056,BI167)*1.03)+('Rail Costs'!X167*100/2204.622)</f>
        <v>#VALUE!</v>
      </c>
      <c r="AM167" s="4">
        <f>'Soybean Oil'!$L167-('Soybean Oil'!AE167*'Feedstock Conversions'!$B$17)-'Rail Costs'!Q167</f>
        <v>9.3140801881136142</v>
      </c>
      <c r="AN167" s="4">
        <f>'Soybean Oil'!$L167-('Soybean Oil'!AF167*'Feedstock Conversions'!$B$17)-'Rail Costs'!R167</f>
        <v>0.9243346776388468</v>
      </c>
      <c r="AO167" s="4">
        <f>'Soybean Oil'!$L167-('Soybean Oil'!AG167*'Feedstock Conversions'!$B$17)-'Rail Costs'!S167</f>
        <v>-7.7223670691168262</v>
      </c>
      <c r="AP167" s="4">
        <f>'Soybean Oil'!$L167-('Soybean Oil'!AH167*'Feedstock Conversions'!$B$17)-'Rail Costs'!T167</f>
        <v>14.801149797883552</v>
      </c>
      <c r="AQ167" s="4">
        <f>'Soybean Oil'!$L167-('Soybean Oil'!AI167*'Feedstock Conversions'!$B$17)-'Rail Costs'!U167</f>
        <v>13.193486222909325</v>
      </c>
      <c r="AR167" s="4">
        <f>'Soybean Oil'!$L167-('Soybean Oil'!AJ167*'Feedstock Conversions'!$B$17)-'Rail Costs'!V167</f>
        <v>6.9787392199462177</v>
      </c>
      <c r="AS167" s="4" t="e">
        <f>'Soybean Oil'!$L167-('Soybean Oil'!AK167*'Feedstock Conversions'!$B$17)-'Rail Costs'!Y167</f>
        <v>#VALUE!</v>
      </c>
      <c r="AU167" s="4">
        <f>$T167-(AE167*'Feedstock Conversions'!$B$5)-'Rail Costs'!Q167</f>
        <v>103.13827564089138</v>
      </c>
      <c r="AV167" s="4">
        <f>$T167-(AF167*'Feedstock Conversions'!$B$5)-'Rail Costs'!R167</f>
        <v>94.748530130416611</v>
      </c>
      <c r="AW167" s="4">
        <f>$T167-(AG167*'Feedstock Conversions'!$B$5)-'Rail Costs'!S167</f>
        <v>86.10182838366093</v>
      </c>
      <c r="AX167" s="4">
        <f>$T167-(AH167*'Feedstock Conversions'!$B$5)-'Rail Costs'!T167</f>
        <v>108.62534525066131</v>
      </c>
      <c r="AY167" s="4">
        <f>$T167-(AI167*'Feedstock Conversions'!$B$5)-'Rail Costs'!U167</f>
        <v>107.01768167568709</v>
      </c>
      <c r="AZ167" s="4">
        <f>$T167-(AJ167*'Feedstock Conversions'!$B$5)-'Rail Costs'!V167</f>
        <v>100.80293467272398</v>
      </c>
      <c r="BA167" s="4" t="e">
        <f>$T167-(AK167*'Feedstock Conversions'!$B$5)-'Rail Costs'!Y167</f>
        <v>#VALUE!</v>
      </c>
      <c r="BH167">
        <f t="shared" si="21"/>
        <v>10</v>
      </c>
      <c r="BI167">
        <f t="shared" si="22"/>
        <v>2022</v>
      </c>
      <c r="BJ167">
        <f t="shared" si="23"/>
        <v>3</v>
      </c>
      <c r="BM167" s="4">
        <f>'Fuel Values'!G167-(E167)</f>
        <v>-61.884669652855564</v>
      </c>
      <c r="BN167" s="4">
        <f>'Fuel Values'!H167-($AJ167*'Feedstock Conversions'!$B$5)</f>
        <v>-49.264400895856625</v>
      </c>
      <c r="BO167" s="4">
        <f>'Fuel Values'!I167-($AI167*'Feedstock Conversions'!$B$17)</f>
        <v>-37.867200447928326</v>
      </c>
      <c r="BP167" s="4">
        <f>'Fuel Values'!J167-($AH167*'Feedstock Conversions'!$B$17)</f>
        <v>-45.801466965285499</v>
      </c>
      <c r="BQ167" s="4">
        <f>'Fuel Values'!K167-($AF167*'Feedstock Conversions'!$B$17)</f>
        <v>-68.027334826427818</v>
      </c>
      <c r="BR167" s="4">
        <f>'Fuel Values'!L167-($AG167*'Feedstock Conversions'!$B$17)</f>
        <v>-51.356002239641612</v>
      </c>
      <c r="BS167" s="4">
        <f t="shared" si="24"/>
        <v>24.682530795072807</v>
      </c>
      <c r="BV167" s="4">
        <f t="shared" si="19"/>
        <v>-46.769392097264422</v>
      </c>
    </row>
    <row r="168" spans="1:74" x14ac:dyDescent="0.2">
      <c r="A168" s="11">
        <v>44631</v>
      </c>
      <c r="B168" s="18">
        <v>90.665999999999997</v>
      </c>
      <c r="C168" s="18">
        <f>B168+'Rail Costs'!B168</f>
        <v>95.374622620380734</v>
      </c>
      <c r="E168" s="18">
        <f>C168*'Feedstock Conversions'!B$17</f>
        <v>715.30966965285552</v>
      </c>
      <c r="F168" s="18">
        <f>C168*'Feedstock Conversions'!B$5</f>
        <v>715.30966965285552</v>
      </c>
      <c r="H168" s="18">
        <f>'Fuel Values'!B168-'Soybean Oil'!I168-'Soybean Oil'!J168-'Soybean Oil'!K168</f>
        <v>355.77963639999996</v>
      </c>
      <c r="I168" s="18">
        <f>('LCFS Values'!$E$5-'Soybean Oil'!$AA$4)/1000000*'LCFS Values'!B168*'LCFS Values'!$G$2*100</f>
        <v>60.495363599999997</v>
      </c>
      <c r="J168" s="4">
        <f>'RIN Values'!C168</f>
        <v>208.72500000000002</v>
      </c>
      <c r="K168" s="4">
        <f>'Fixed Credits Value'!B168</f>
        <v>100</v>
      </c>
      <c r="L168" s="4">
        <f t="shared" si="25"/>
        <v>725</v>
      </c>
      <c r="M168" s="4">
        <f>L168/'Feedstock Conversions'!B$17</f>
        <v>96.666666666666671</v>
      </c>
      <c r="O168" s="4">
        <f>'Fuel Values'!C168*100</f>
        <v>371.76</v>
      </c>
      <c r="P168" s="18">
        <f>('LCFS Values'!$E$5-'Soybean Oil'!$AB$4)/1000000*'LCFS Values'!B168*'LCFS Values'!$G$2*100</f>
        <v>52.544264558333332</v>
      </c>
      <c r="Q168" s="4">
        <f>'RIN Values'!D168</f>
        <v>236.55500000000001</v>
      </c>
      <c r="R168" s="4">
        <f>'Fixed Credits Value'!B168</f>
        <v>100</v>
      </c>
      <c r="S168" s="4">
        <f>'Fixed Credits Value'!C168</f>
        <v>16</v>
      </c>
      <c r="T168" s="4">
        <f t="shared" si="27"/>
        <v>776.85926455833328</v>
      </c>
      <c r="U168" s="4">
        <f t="shared" si="26"/>
        <v>103.58123527444444</v>
      </c>
      <c r="W168" s="4">
        <f t="shared" si="20"/>
        <v>9.6903303471444815</v>
      </c>
      <c r="X168" s="4">
        <f t="shared" si="28"/>
        <v>61.549594905477761</v>
      </c>
      <c r="AA168" s="23"/>
      <c r="AB168" s="23"/>
      <c r="AD168" s="11">
        <v>44631</v>
      </c>
      <c r="AE168" s="4">
        <f>B168+'Rail Costs'!K168</f>
        <v>91.843155655095188</v>
      </c>
      <c r="AF168" s="4">
        <f>$B168+'Rail Costs'!L168</f>
        <v>93.020311310190365</v>
      </c>
      <c r="AG168" s="4">
        <f>$B168+'Rail Costs'!M168</f>
        <v>94.197466965285543</v>
      </c>
      <c r="AH168" s="4">
        <f>$B168+'Rail Costs'!N168</f>
        <v>91.136862262038065</v>
      </c>
      <c r="AI168" s="4">
        <f>$B168+'Rail Costs'!O168</f>
        <v>91.372293393057106</v>
      </c>
      <c r="AJ168" s="4">
        <f>$B168+'Rail Costs'!P168</f>
        <v>92.078586786114215</v>
      </c>
      <c r="AK168" s="4" t="e">
        <f>(AVERAGEIFS([1]Spreads!$B$23:$B$1056,[1]Spreads!$Y$23:$Y$1056,BH168,[1]Spreads!$X$23:$X$1056,BI168)*1.03)+('Rail Costs'!X168*100/2204.622)</f>
        <v>#VALUE!</v>
      </c>
      <c r="AM168" s="4">
        <f>'Soybean Oil'!$L168-('Soybean Oil'!AE168*'Feedstock Conversions'!$B$17)-'Rail Costs'!Q168</f>
        <v>32.189080188113614</v>
      </c>
      <c r="AN168" s="4">
        <f>'Soybean Oil'!$L168-('Soybean Oil'!AF168*'Feedstock Conversions'!$B$17)-'Rail Costs'!R168</f>
        <v>23.79933467763896</v>
      </c>
      <c r="AO168" s="4">
        <f>'Soybean Oil'!$L168-('Soybean Oil'!AG168*'Feedstock Conversions'!$B$17)-'Rail Costs'!S168</f>
        <v>15.152632930883174</v>
      </c>
      <c r="AP168" s="4">
        <f>'Soybean Oil'!$L168-('Soybean Oil'!AH168*'Feedstock Conversions'!$B$17)-'Rail Costs'!T168</f>
        <v>37.676149797883554</v>
      </c>
      <c r="AQ168" s="4">
        <f>'Soybean Oil'!$L168-('Soybean Oil'!AI168*'Feedstock Conversions'!$B$17)-'Rail Costs'!U168</f>
        <v>36.068486222909328</v>
      </c>
      <c r="AR168" s="4">
        <f>'Soybean Oil'!$L168-('Soybean Oil'!AJ168*'Feedstock Conversions'!$B$17)-'Rail Costs'!V168</f>
        <v>29.853739219946217</v>
      </c>
      <c r="AS168" s="4" t="e">
        <f>'Soybean Oil'!$L168-('Soybean Oil'!AK168*'Feedstock Conversions'!$B$17)-'Rail Costs'!Y168</f>
        <v>#VALUE!</v>
      </c>
      <c r="AU168" s="4">
        <f>$T168-(AE168*'Feedstock Conversions'!$B$5)-'Rail Costs'!Q168</f>
        <v>84.048344746446901</v>
      </c>
      <c r="AV168" s="4">
        <f>$T168-(AF168*'Feedstock Conversions'!$B$5)-'Rail Costs'!R168</f>
        <v>75.658599235972247</v>
      </c>
      <c r="AW168" s="4">
        <f>$T168-(AG168*'Feedstock Conversions'!$B$5)-'Rail Costs'!S168</f>
        <v>67.011897489216452</v>
      </c>
      <c r="AX168" s="4">
        <f>$T168-(AH168*'Feedstock Conversions'!$B$5)-'Rail Costs'!T168</f>
        <v>89.535414356216833</v>
      </c>
      <c r="AY168" s="4">
        <f>$T168-(AI168*'Feedstock Conversions'!$B$5)-'Rail Costs'!U168</f>
        <v>87.927750781242608</v>
      </c>
      <c r="AZ168" s="4">
        <f>$T168-(AJ168*'Feedstock Conversions'!$B$5)-'Rail Costs'!V168</f>
        <v>81.7130037782795</v>
      </c>
      <c r="BA168" s="4" t="e">
        <f>$T168-(AK168*'Feedstock Conversions'!$B$5)-'Rail Costs'!Y168</f>
        <v>#VALUE!</v>
      </c>
      <c r="BH168">
        <f t="shared" si="21"/>
        <v>11</v>
      </c>
      <c r="BI168">
        <f t="shared" si="22"/>
        <v>2022</v>
      </c>
      <c r="BJ168">
        <f t="shared" si="23"/>
        <v>3</v>
      </c>
      <c r="BM168" s="4">
        <f>'Fuel Values'!G168-(E168)</f>
        <v>-14.709669652855496</v>
      </c>
      <c r="BN168" s="4">
        <f>'Fuel Values'!H168-($AJ168*'Feedstock Conversions'!$B$5)</f>
        <v>-3.5894008958566701</v>
      </c>
      <c r="BO168" s="4">
        <f>'Fuel Values'!I168-($AI168*'Feedstock Conversions'!$B$17)</f>
        <v>6.007799552071674</v>
      </c>
      <c r="BP168" s="4">
        <f>'Fuel Values'!J168-($AH168*'Feedstock Conversions'!$B$17)</f>
        <v>-11.526466965285522</v>
      </c>
      <c r="BQ168" s="4">
        <f>'Fuel Values'!K168-($AF168*'Feedstock Conversions'!$B$17)</f>
        <v>-15.152334826427705</v>
      </c>
      <c r="BR168" s="4">
        <f>'Fuel Values'!L168-($AG168*'Feedstock Conversions'!$B$17)</f>
        <v>-7.4810022396416116</v>
      </c>
      <c r="BS168" s="4">
        <f t="shared" si="24"/>
        <v>3.6825307950728075</v>
      </c>
      <c r="BV168" s="4">
        <f t="shared" si="19"/>
        <v>-5.2515349544072638</v>
      </c>
    </row>
    <row r="169" spans="1:74" x14ac:dyDescent="0.2">
      <c r="A169" s="11">
        <v>44638</v>
      </c>
      <c r="B169" s="18">
        <v>92.92</v>
      </c>
      <c r="C169" s="18">
        <f>B169+'Rail Costs'!B169</f>
        <v>97.628622620380739</v>
      </c>
      <c r="E169" s="18">
        <f>C169*'Feedstock Conversions'!B$17</f>
        <v>732.21466965285549</v>
      </c>
      <c r="F169" s="18">
        <f>C169*'Feedstock Conversions'!B$5</f>
        <v>732.21466965285549</v>
      </c>
      <c r="H169" s="18">
        <f>'Fuel Values'!B169-'Soybean Oil'!I169-'Soybean Oil'!J169-'Soybean Oil'!K169</f>
        <v>348.62709735789474</v>
      </c>
      <c r="I169" s="18">
        <f>('LCFS Values'!$E$5-'Soybean Oil'!$AA$4)/1000000*'LCFS Values'!B169*'LCFS Values'!$G$2*100</f>
        <v>57.472902642105261</v>
      </c>
      <c r="J169" s="4">
        <f>'RIN Values'!C169</f>
        <v>228.89999999999998</v>
      </c>
      <c r="K169" s="4">
        <f>'Fixed Credits Value'!B169</f>
        <v>100</v>
      </c>
      <c r="L169" s="4">
        <f t="shared" si="25"/>
        <v>735</v>
      </c>
      <c r="M169" s="4">
        <f>L169/'Feedstock Conversions'!B$17</f>
        <v>98</v>
      </c>
      <c r="O169" s="4">
        <f>'Fuel Values'!C169*100</f>
        <v>330.83</v>
      </c>
      <c r="P169" s="18">
        <f>('LCFS Values'!$E$5-'Soybean Oil'!$AB$4)/1000000*'LCFS Values'!B169*'LCFS Values'!$G$2*100</f>
        <v>49.919055306944443</v>
      </c>
      <c r="Q169" s="4">
        <f>'RIN Values'!D169</f>
        <v>259.41999999999996</v>
      </c>
      <c r="R169" s="4">
        <f>'Fixed Credits Value'!B169</f>
        <v>100</v>
      </c>
      <c r="S169" s="4">
        <f>'Fixed Credits Value'!C169</f>
        <v>16</v>
      </c>
      <c r="T169" s="4">
        <f t="shared" si="27"/>
        <v>756.16905530694441</v>
      </c>
      <c r="U169" s="4">
        <f t="shared" si="26"/>
        <v>100.82254070759259</v>
      </c>
      <c r="W169" s="4">
        <f t="shared" si="20"/>
        <v>2.7853303471445088</v>
      </c>
      <c r="X169" s="4">
        <f t="shared" si="28"/>
        <v>23.954385654088924</v>
      </c>
      <c r="AA169" s="23"/>
      <c r="AB169" s="23"/>
      <c r="AD169" s="11">
        <v>44638</v>
      </c>
      <c r="AE169" s="4">
        <f>B169+'Rail Costs'!K169</f>
        <v>94.097155655095179</v>
      </c>
      <c r="AF169" s="4">
        <f>$B169+'Rail Costs'!L169</f>
        <v>95.27431131019037</v>
      </c>
      <c r="AG169" s="4">
        <f>$B169+'Rail Costs'!M169</f>
        <v>96.451466965285562</v>
      </c>
      <c r="AH169" s="4">
        <f>$B169+'Rail Costs'!N169</f>
        <v>93.39086226203807</v>
      </c>
      <c r="AI169" s="4">
        <f>$B169+'Rail Costs'!O169</f>
        <v>93.626293393057111</v>
      </c>
      <c r="AJ169" s="4">
        <f>$B169+'Rail Costs'!P169</f>
        <v>94.33258678611422</v>
      </c>
      <c r="AK169" s="4" t="e">
        <f>(AVERAGEIFS([1]Spreads!$B$23:$B$1056,[1]Spreads!$Y$23:$Y$1056,BH169,[1]Spreads!$X$23:$X$1056,BI169)*1.03)+('Rail Costs'!X169*100/2204.622)</f>
        <v>#VALUE!</v>
      </c>
      <c r="AM169" s="4">
        <f>'Soybean Oil'!$L169-('Soybean Oil'!AE169*'Feedstock Conversions'!$B$17)-'Rail Costs'!Q169</f>
        <v>25.284080188113641</v>
      </c>
      <c r="AN169" s="4">
        <f>'Soybean Oil'!$L169-('Soybean Oil'!AF169*'Feedstock Conversions'!$B$17)-'Rail Costs'!R169</f>
        <v>16.894334677638874</v>
      </c>
      <c r="AO169" s="4">
        <f>'Soybean Oil'!$L169-('Soybean Oil'!AG169*'Feedstock Conversions'!$B$17)-'Rail Costs'!S169</f>
        <v>8.2476329308830874</v>
      </c>
      <c r="AP169" s="4">
        <f>'Soybean Oil'!$L169-('Soybean Oil'!AH169*'Feedstock Conversions'!$B$17)-'Rail Costs'!T169</f>
        <v>30.771149797883577</v>
      </c>
      <c r="AQ169" s="4">
        <f>'Soybean Oil'!$L169-('Soybean Oil'!AI169*'Feedstock Conversions'!$B$17)-'Rail Costs'!U169</f>
        <v>29.163486222909238</v>
      </c>
      <c r="AR169" s="4">
        <f>'Soybean Oil'!$L169-('Soybean Oil'!AJ169*'Feedstock Conversions'!$B$17)-'Rail Costs'!V169</f>
        <v>22.948739219946244</v>
      </c>
      <c r="AS169" s="4" t="e">
        <f>'Soybean Oil'!$L169-('Soybean Oil'!AK169*'Feedstock Conversions'!$B$17)-'Rail Costs'!Y169</f>
        <v>#VALUE!</v>
      </c>
      <c r="AU169" s="4">
        <f>$T169-(AE169*'Feedstock Conversions'!$B$5)-'Rail Costs'!Q169</f>
        <v>46.453135495058056</v>
      </c>
      <c r="AV169" s="4">
        <f>$T169-(AF169*'Feedstock Conversions'!$B$5)-'Rail Costs'!R169</f>
        <v>38.063389984583289</v>
      </c>
      <c r="AW169" s="4">
        <f>$T169-(AG169*'Feedstock Conversions'!$B$5)-'Rail Costs'!S169</f>
        <v>29.416688237827501</v>
      </c>
      <c r="AX169" s="4">
        <f>$T169-(AH169*'Feedstock Conversions'!$B$5)-'Rail Costs'!T169</f>
        <v>51.940205104827996</v>
      </c>
      <c r="AY169" s="4">
        <f>$T169-(AI169*'Feedstock Conversions'!$B$5)-'Rail Costs'!U169</f>
        <v>50.332541529853657</v>
      </c>
      <c r="AZ169" s="4">
        <f>$T169-(AJ169*'Feedstock Conversions'!$B$5)-'Rail Costs'!V169</f>
        <v>44.117794526890663</v>
      </c>
      <c r="BA169" s="4" t="e">
        <f>$T169-(AK169*'Feedstock Conversions'!$B$5)-'Rail Costs'!Y169</f>
        <v>#VALUE!</v>
      </c>
      <c r="BH169">
        <f t="shared" si="21"/>
        <v>12</v>
      </c>
      <c r="BI169">
        <f t="shared" si="22"/>
        <v>2022</v>
      </c>
      <c r="BJ169">
        <f t="shared" si="23"/>
        <v>3</v>
      </c>
      <c r="BM169" s="4">
        <f>'Fuel Values'!G169-(E169)</f>
        <v>-41.214669652855491</v>
      </c>
      <c r="BN169" s="4">
        <f>'Fuel Values'!H169-($AJ169*'Feedstock Conversions'!$B$5)</f>
        <v>-25.494400895856643</v>
      </c>
      <c r="BO169" s="4">
        <f>'Fuel Values'!I169-($AI169*'Feedstock Conversions'!$B$17)</f>
        <v>-21.697200447928367</v>
      </c>
      <c r="BP169" s="4">
        <f>'Fuel Values'!J169-($AH169*'Feedstock Conversions'!$B$17)</f>
        <v>-34.431466965285495</v>
      </c>
      <c r="BQ169" s="4">
        <f>'Fuel Values'!K169-($AF169*'Feedstock Conversions'!$B$17)</f>
        <v>-49.057334826427791</v>
      </c>
      <c r="BR169" s="4">
        <f>'Fuel Values'!L169-($AG169*'Feedstock Conversions'!$B$17)</f>
        <v>-35.386002239641698</v>
      </c>
      <c r="BS169" s="4">
        <f t="shared" si="24"/>
        <v>24.482530795072876</v>
      </c>
      <c r="BV169" s="4">
        <f t="shared" si="19"/>
        <v>-29.213677811550138</v>
      </c>
    </row>
    <row r="170" spans="1:74" x14ac:dyDescent="0.2">
      <c r="A170" s="11">
        <v>44645</v>
      </c>
      <c r="B170" s="18">
        <v>93.552000000000007</v>
      </c>
      <c r="C170" s="18">
        <f>B170+'Rail Costs'!B170</f>
        <v>98.260622620380744</v>
      </c>
      <c r="E170" s="18">
        <f>C170*'Feedstock Conversions'!B$17</f>
        <v>736.95466965285561</v>
      </c>
      <c r="F170" s="18">
        <f>C170*'Feedstock Conversions'!B$5</f>
        <v>736.95466965285561</v>
      </c>
      <c r="H170" s="18">
        <f>'Fuel Values'!B170-'Soybean Oil'!I170-'Soybean Oil'!J170-'Soybean Oil'!K170</f>
        <v>353.88214717894743</v>
      </c>
      <c r="I170" s="18">
        <f>('LCFS Values'!$E$5-'Soybean Oil'!$AA$4)/1000000*'LCFS Values'!B170*'LCFS Values'!$G$2*100</f>
        <v>53.942852821052632</v>
      </c>
      <c r="J170" s="4">
        <f>'RIN Values'!C170</f>
        <v>224.17499999999998</v>
      </c>
      <c r="K170" s="4">
        <f>'Fixed Credits Value'!B170</f>
        <v>100</v>
      </c>
      <c r="L170" s="4">
        <f t="shared" si="25"/>
        <v>732</v>
      </c>
      <c r="M170" s="4">
        <f>L170/'Feedstock Conversions'!B$17</f>
        <v>97.6</v>
      </c>
      <c r="O170" s="4">
        <f>'Fuel Values'!C170*100</f>
        <v>401.96</v>
      </c>
      <c r="P170" s="18">
        <f>('LCFS Values'!$E$5-'Soybean Oil'!$AB$4)/1000000*'LCFS Values'!B170*'LCFS Values'!$G$2*100</f>
        <v>46.852971219444441</v>
      </c>
      <c r="Q170" s="4">
        <f>'RIN Values'!D170</f>
        <v>254.06499999999997</v>
      </c>
      <c r="R170" s="4">
        <f>'Fixed Credits Value'!B170</f>
        <v>100</v>
      </c>
      <c r="S170" s="4">
        <f>'Fixed Credits Value'!C170</f>
        <v>16</v>
      </c>
      <c r="T170" s="4">
        <f t="shared" si="27"/>
        <v>818.87797121944436</v>
      </c>
      <c r="U170" s="4">
        <f t="shared" si="26"/>
        <v>109.18372949592592</v>
      </c>
      <c r="W170" s="4">
        <f t="shared" si="20"/>
        <v>-4.954669652855614</v>
      </c>
      <c r="X170" s="4">
        <f t="shared" si="28"/>
        <v>81.923301566588748</v>
      </c>
      <c r="AA170" s="23"/>
      <c r="AB170" s="23"/>
      <c r="AD170" s="11">
        <v>44645</v>
      </c>
      <c r="AE170" s="4">
        <f>B170+'Rail Costs'!K170</f>
        <v>94.729155655095184</v>
      </c>
      <c r="AF170" s="4">
        <f>$B170+'Rail Costs'!L170</f>
        <v>95.906311310190375</v>
      </c>
      <c r="AG170" s="4">
        <f>$B170+'Rail Costs'!M170</f>
        <v>97.083466965285567</v>
      </c>
      <c r="AH170" s="4">
        <f>$B170+'Rail Costs'!N170</f>
        <v>94.022862262038075</v>
      </c>
      <c r="AI170" s="4">
        <f>$B170+'Rail Costs'!O170</f>
        <v>94.258293393057116</v>
      </c>
      <c r="AJ170" s="4">
        <f>$B170+'Rail Costs'!P170</f>
        <v>94.964586786114225</v>
      </c>
      <c r="AK170" s="4" t="e">
        <f>(AVERAGEIFS([1]Spreads!$B$23:$B$1056,[1]Spreads!$Y$23:$Y$1056,BH170,[1]Spreads!$X$23:$X$1056,BI170)*1.03)+('Rail Costs'!X170*100/2204.622)</f>
        <v>#VALUE!</v>
      </c>
      <c r="AM170" s="4">
        <f>'Soybean Oil'!$L170-('Soybean Oil'!AE170*'Feedstock Conversions'!$B$17)-'Rail Costs'!Q170</f>
        <v>17.544080188113632</v>
      </c>
      <c r="AN170" s="4">
        <f>'Soybean Oil'!$L170-('Soybean Oil'!AF170*'Feedstock Conversions'!$B$17)-'Rail Costs'!R170</f>
        <v>9.1543346776388645</v>
      </c>
      <c r="AO170" s="4">
        <f>'Soybean Oil'!$L170-('Soybean Oil'!AG170*'Feedstock Conversions'!$B$17)-'Rail Costs'!S170</f>
        <v>0.50763293088307782</v>
      </c>
      <c r="AP170" s="4">
        <f>'Soybean Oil'!$L170-('Soybean Oil'!AH170*'Feedstock Conversions'!$B$17)-'Rail Costs'!T170</f>
        <v>23.031149797883455</v>
      </c>
      <c r="AQ170" s="4">
        <f>'Soybean Oil'!$L170-('Soybean Oil'!AI170*'Feedstock Conversions'!$B$17)-'Rail Costs'!U170</f>
        <v>21.423486222909229</v>
      </c>
      <c r="AR170" s="4">
        <f>'Soybean Oil'!$L170-('Soybean Oil'!AJ170*'Feedstock Conversions'!$B$17)-'Rail Costs'!V170</f>
        <v>15.208739219946235</v>
      </c>
      <c r="AS170" s="4" t="e">
        <f>'Soybean Oil'!$L170-('Soybean Oil'!AK170*'Feedstock Conversions'!$B$17)-'Rail Costs'!Y170</f>
        <v>#VALUE!</v>
      </c>
      <c r="AU170" s="4">
        <f>$T170-(AE170*'Feedstock Conversions'!$B$5)-'Rail Costs'!Q170</f>
        <v>104.422051407558</v>
      </c>
      <c r="AV170" s="4">
        <f>$T170-(AF170*'Feedstock Conversions'!$B$5)-'Rail Costs'!R170</f>
        <v>96.032305897083234</v>
      </c>
      <c r="AW170" s="4">
        <f>$T170-(AG170*'Feedstock Conversions'!$B$5)-'Rail Costs'!S170</f>
        <v>87.385604150327438</v>
      </c>
      <c r="AX170" s="4">
        <f>$T170-(AH170*'Feedstock Conversions'!$B$5)-'Rail Costs'!T170</f>
        <v>109.90912101732782</v>
      </c>
      <c r="AY170" s="4">
        <f>$T170-(AI170*'Feedstock Conversions'!$B$5)-'Rail Costs'!U170</f>
        <v>108.30145744235359</v>
      </c>
      <c r="AZ170" s="4">
        <f>$T170-(AJ170*'Feedstock Conversions'!$B$5)-'Rail Costs'!V170</f>
        <v>102.0867104393906</v>
      </c>
      <c r="BA170" s="4" t="e">
        <f>$T170-(AK170*'Feedstock Conversions'!$B$5)-'Rail Costs'!Y170</f>
        <v>#VALUE!</v>
      </c>
      <c r="BH170">
        <f t="shared" si="21"/>
        <v>13</v>
      </c>
      <c r="BI170">
        <f t="shared" si="22"/>
        <v>2022</v>
      </c>
      <c r="BJ170">
        <f t="shared" si="23"/>
        <v>3</v>
      </c>
      <c r="BM170" s="4">
        <f>'Fuel Values'!G170-(E170)</f>
        <v>-62.454669652855614</v>
      </c>
      <c r="BN170" s="4">
        <f>'Fuel Values'!H170-($AJ170*'Feedstock Conversions'!$B$5)</f>
        <v>-45.534400895856606</v>
      </c>
      <c r="BO170" s="4">
        <f>'Fuel Values'!I170-($AI170*'Feedstock Conversions'!$B$17)</f>
        <v>-44.437200447928376</v>
      </c>
      <c r="BP170" s="4">
        <f>'Fuel Values'!J170-($AH170*'Feedstock Conversions'!$B$17)</f>
        <v>-43.671466965285617</v>
      </c>
      <c r="BQ170" s="4">
        <f>'Fuel Values'!K170-($AF170*'Feedstock Conversions'!$B$17)</f>
        <v>-71.7973348264278</v>
      </c>
      <c r="BR170" s="4">
        <f>'Fuel Values'!L170-($AG170*'Feedstock Conversions'!$B$17)</f>
        <v>-58.126002239641707</v>
      </c>
      <c r="BS170" s="4">
        <f t="shared" si="24"/>
        <v>38.716797312430003</v>
      </c>
      <c r="BV170" s="4">
        <f t="shared" si="19"/>
        <v>-47.282249240121622</v>
      </c>
    </row>
    <row r="171" spans="1:74" x14ac:dyDescent="0.2">
      <c r="A171" s="11">
        <v>44652</v>
      </c>
      <c r="B171" s="18">
        <v>90.093999999999994</v>
      </c>
      <c r="C171" s="18">
        <f>B171+'Rail Costs'!B171</f>
        <v>94.900718924971997</v>
      </c>
      <c r="E171" s="18">
        <f>C171*'Feedstock Conversions'!B$17</f>
        <v>711.75539193729003</v>
      </c>
      <c r="F171" s="18">
        <f>C171*'Feedstock Conversions'!B$5</f>
        <v>711.75539193729003</v>
      </c>
      <c r="H171" s="18">
        <f>'Fuel Values'!B171-'Soybean Oil'!I171-'Soybean Oil'!J171-'Soybean Oil'!K171</f>
        <v>378.45179172631572</v>
      </c>
      <c r="I171" s="18">
        <f>('LCFS Values'!$E$5-'Soybean Oil'!$AA$4)/1000000*'LCFS Values'!B171*'LCFS Values'!$G$2*100</f>
        <v>55.973208273684214</v>
      </c>
      <c r="J171" s="4">
        <f>'RIN Values'!C171</f>
        <v>217.57500000000002</v>
      </c>
      <c r="K171" s="4">
        <f>'Fixed Credits Value'!B171</f>
        <v>100</v>
      </c>
      <c r="L171" s="4">
        <f t="shared" si="25"/>
        <v>752</v>
      </c>
      <c r="M171" s="4">
        <f>L171/'Feedstock Conversions'!B$17</f>
        <v>100.26666666666667</v>
      </c>
      <c r="O171" s="4">
        <f>'Fuel Values'!C171*100</f>
        <v>369.46</v>
      </c>
      <c r="P171" s="18">
        <f>('LCFS Values'!$E$5-'Soybean Oil'!$AB$4)/1000000*'LCFS Values'!B171*'LCFS Values'!$G$2*100</f>
        <v>48.616470563888889</v>
      </c>
      <c r="Q171" s="4">
        <f>'RIN Values'!D171</f>
        <v>246.58500000000001</v>
      </c>
      <c r="R171" s="4">
        <f>'Fixed Credits Value'!B171</f>
        <v>100</v>
      </c>
      <c r="S171" s="4">
        <f>'Fixed Credits Value'!C171</f>
        <v>16</v>
      </c>
      <c r="T171" s="4">
        <f t="shared" si="27"/>
        <v>780.66147056388888</v>
      </c>
      <c r="U171" s="4">
        <f t="shared" si="26"/>
        <v>104.08819607518518</v>
      </c>
      <c r="W171" s="4">
        <f t="shared" si="20"/>
        <v>40.244608062709972</v>
      </c>
      <c r="X171" s="4">
        <f t="shared" si="28"/>
        <v>68.906078626598855</v>
      </c>
      <c r="AA171" s="23"/>
      <c r="AB171" s="23"/>
      <c r="AD171" s="11">
        <v>44652</v>
      </c>
      <c r="AE171" s="4">
        <f>B171+'Rail Costs'!K171</f>
        <v>91.295679731242998</v>
      </c>
      <c r="AF171" s="4">
        <f>$B171+'Rail Costs'!L171</f>
        <v>92.497359462485989</v>
      </c>
      <c r="AG171" s="4">
        <f>$B171+'Rail Costs'!M171</f>
        <v>93.699039193728993</v>
      </c>
      <c r="AH171" s="4">
        <f>$B171+'Rail Costs'!N171</f>
        <v>90.574671892497193</v>
      </c>
      <c r="AI171" s="4">
        <f>$B171+'Rail Costs'!O171</f>
        <v>90.8150078387458</v>
      </c>
      <c r="AJ171" s="4">
        <f>$B171+'Rail Costs'!P171</f>
        <v>91.536015677491591</v>
      </c>
      <c r="AK171" s="4" t="e">
        <f>(AVERAGEIFS([1]Spreads!$B$23:$B$1056,[1]Spreads!$Y$23:$Y$1056,BH171,[1]Spreads!$X$23:$X$1056,BI171)*1.03)+('Rail Costs'!X171*100/2204.622)</f>
        <v>#VALUE!</v>
      </c>
      <c r="AM171" s="4">
        <f>'Soybean Oil'!$L171-('Soybean Oil'!AE171*'Feedstock Conversions'!$B$17)-'Rail Costs'!Q171</f>
        <v>63.212081858699314</v>
      </c>
      <c r="AN171" s="4">
        <f>'Soybean Oil'!$L171-('Soybean Oil'!AF171*'Feedstock Conversions'!$B$17)-'Rail Costs'!R171</f>
        <v>54.647549983423133</v>
      </c>
      <c r="AO171" s="4">
        <f>'Soybean Oil'!$L171-('Soybean Oil'!AG171*'Feedstock Conversions'!$B$17)-'Rail Costs'!S171</f>
        <v>45.8207086169433</v>
      </c>
      <c r="AP171" s="4">
        <f>'Soybean Oil'!$L171-('Soybean Oil'!AH171*'Feedstock Conversions'!$B$17)-'Rail Costs'!T171</f>
        <v>68.813465418672834</v>
      </c>
      <c r="AQ171" s="4">
        <f>'Soybean Oil'!$L171-('Soybean Oil'!AI171*'Feedstock Conversions'!$B$17)-'Rail Costs'!U171</f>
        <v>67.172308852553186</v>
      </c>
      <c r="AR171" s="4">
        <f>'Soybean Oil'!$L171-('Soybean Oil'!AJ171*'Feedstock Conversions'!$B$17)-'Rail Costs'!V171</f>
        <v>60.828087953695189</v>
      </c>
      <c r="AS171" s="4" t="e">
        <f>'Soybean Oil'!$L171-('Soybean Oil'!AK171*'Feedstock Conversions'!$B$17)-'Rail Costs'!Y171</f>
        <v>#VALUE!</v>
      </c>
      <c r="AU171" s="4">
        <f>$T171-(AE171*'Feedstock Conversions'!$B$5)-'Rail Costs'!Q171</f>
        <v>91.87355242258819</v>
      </c>
      <c r="AV171" s="4">
        <f>$T171-(AF171*'Feedstock Conversions'!$B$5)-'Rail Costs'!R171</f>
        <v>83.309020547312016</v>
      </c>
      <c r="AW171" s="4">
        <f>$T171-(AG171*'Feedstock Conversions'!$B$5)-'Rail Costs'!S171</f>
        <v>74.48217918083219</v>
      </c>
      <c r="AX171" s="4">
        <f>$T171-(AH171*'Feedstock Conversions'!$B$5)-'Rail Costs'!T171</f>
        <v>97.474935982561718</v>
      </c>
      <c r="AY171" s="4">
        <f>$T171-(AI171*'Feedstock Conversions'!$B$5)-'Rail Costs'!U171</f>
        <v>95.83377941644207</v>
      </c>
      <c r="AZ171" s="4">
        <f>$T171-(AJ171*'Feedstock Conversions'!$B$5)-'Rail Costs'!V171</f>
        <v>89.489558517584072</v>
      </c>
      <c r="BA171" s="4" t="e">
        <f>$T171-(AK171*'Feedstock Conversions'!$B$5)-'Rail Costs'!Y171</f>
        <v>#VALUE!</v>
      </c>
      <c r="BH171">
        <f t="shared" si="21"/>
        <v>14</v>
      </c>
      <c r="BI171">
        <f t="shared" si="22"/>
        <v>2022</v>
      </c>
      <c r="BJ171">
        <f t="shared" si="23"/>
        <v>4</v>
      </c>
      <c r="BM171" s="4">
        <f>'Fuel Values'!G171-(E171)</f>
        <v>-25.255391937290028</v>
      </c>
      <c r="BN171" s="4">
        <f>'Fuel Values'!H171-($AJ171*'Feedstock Conversions'!$B$5)</f>
        <v>-14.020117581186923</v>
      </c>
      <c r="BO171" s="4">
        <f>'Fuel Values'!I171-($AI171*'Feedstock Conversions'!$B$17)</f>
        <v>-10.612558790593539</v>
      </c>
      <c r="BP171" s="4">
        <f>'Fuel Values'!J171-($AH171*'Feedstock Conversions'!$B$17)</f>
        <v>-8.810039193728926</v>
      </c>
      <c r="BQ171" s="4">
        <f>'Fuel Values'!K171-($AF171*'Feedstock Conversions'!$B$17)</f>
        <v>-24.230195968644921</v>
      </c>
      <c r="BR171" s="4">
        <f>'Fuel Values'!L171-($AG171*'Feedstock Conversions'!$B$17)</f>
        <v>-26.742793952967418</v>
      </c>
      <c r="BS171" s="4">
        <f t="shared" si="24"/>
        <v>49.054647256438898</v>
      </c>
      <c r="BV171" s="4">
        <f t="shared" si="19"/>
        <v>-9.918069908814541</v>
      </c>
    </row>
    <row r="172" spans="1:74" x14ac:dyDescent="0.2">
      <c r="A172" s="11">
        <v>44659</v>
      </c>
      <c r="B172" s="18">
        <v>88.744</v>
      </c>
      <c r="C172" s="18">
        <f>B172+'Rail Costs'!B172</f>
        <v>93.550718924972003</v>
      </c>
      <c r="E172" s="18">
        <f>C172*'Feedstock Conversions'!B$17</f>
        <v>701.63039193729003</v>
      </c>
      <c r="F172" s="18">
        <f>C172*'Feedstock Conversions'!B$5</f>
        <v>701.63039193729003</v>
      </c>
      <c r="H172" s="18">
        <f>'Fuel Values'!B172-'Soybean Oil'!I172-'Soybean Oil'!J172-'Soybean Oil'!K172</f>
        <v>388.50483621052638</v>
      </c>
      <c r="I172" s="18">
        <f>('LCFS Values'!$E$5-'Soybean Oil'!$AA$4)/1000000*'LCFS Values'!B172*'LCFS Values'!$G$2*100</f>
        <v>56.757663789473689</v>
      </c>
      <c r="J172" s="4">
        <f>'RIN Values'!C172</f>
        <v>224.73749999999998</v>
      </c>
      <c r="K172" s="4">
        <f>'Fixed Credits Value'!B172</f>
        <v>100</v>
      </c>
      <c r="L172" s="4">
        <f t="shared" si="25"/>
        <v>770</v>
      </c>
      <c r="M172" s="4">
        <f>L172/'Feedstock Conversions'!B$17</f>
        <v>102.66666666666667</v>
      </c>
      <c r="O172" s="4">
        <f>'Fuel Values'!C172*100</f>
        <v>339.9</v>
      </c>
      <c r="P172" s="18">
        <f>('LCFS Values'!$E$5-'Soybean Oil'!$AB$4)/1000000*'LCFS Values'!B172*'LCFS Values'!$G$2*100</f>
        <v>49.297822583333335</v>
      </c>
      <c r="Q172" s="4">
        <f>'RIN Values'!D172</f>
        <v>254.70249999999999</v>
      </c>
      <c r="R172" s="4">
        <f>'Fixed Credits Value'!B172</f>
        <v>100</v>
      </c>
      <c r="S172" s="4">
        <f>'Fixed Credits Value'!C172</f>
        <v>16</v>
      </c>
      <c r="T172" s="4">
        <f t="shared" si="27"/>
        <v>759.90032258333326</v>
      </c>
      <c r="U172" s="4">
        <f t="shared" si="26"/>
        <v>101.3200430111111</v>
      </c>
      <c r="W172" s="4">
        <f t="shared" si="20"/>
        <v>68.369608062709972</v>
      </c>
      <c r="X172" s="4">
        <f t="shared" si="28"/>
        <v>58.269930646043235</v>
      </c>
      <c r="AA172" s="23"/>
      <c r="AB172" s="23"/>
      <c r="AD172" s="11">
        <v>44659</v>
      </c>
      <c r="AE172" s="4">
        <f>B172+'Rail Costs'!K172</f>
        <v>89.945679731243004</v>
      </c>
      <c r="AF172" s="4">
        <f>$B172+'Rail Costs'!L172</f>
        <v>91.147359462485994</v>
      </c>
      <c r="AG172" s="4">
        <f>$B172+'Rail Costs'!M172</f>
        <v>92.349039193728998</v>
      </c>
      <c r="AH172" s="4">
        <f>$B172+'Rail Costs'!N172</f>
        <v>89.224671892497199</v>
      </c>
      <c r="AI172" s="4">
        <f>$B172+'Rail Costs'!O172</f>
        <v>89.465007838745805</v>
      </c>
      <c r="AJ172" s="4">
        <f>$B172+'Rail Costs'!P172</f>
        <v>90.186015677491596</v>
      </c>
      <c r="AK172" s="4" t="e">
        <f>(AVERAGEIFS([1]Spreads!$B$23:$B$1056,[1]Spreads!$Y$23:$Y$1056,BH172,[1]Spreads!$X$23:$X$1056,BI172)*1.03)+('Rail Costs'!X172*100/2204.622)</f>
        <v>#VALUE!</v>
      </c>
      <c r="AM172" s="4">
        <f>'Soybean Oil'!$L172-('Soybean Oil'!AE172*'Feedstock Conversions'!$B$17)-'Rail Costs'!Q172</f>
        <v>91.337081858699307</v>
      </c>
      <c r="AN172" s="4">
        <f>'Soybean Oil'!$L172-('Soybean Oil'!AF172*'Feedstock Conversions'!$B$17)-'Rail Costs'!R172</f>
        <v>82.772549983423133</v>
      </c>
      <c r="AO172" s="4">
        <f>'Soybean Oil'!$L172-('Soybean Oil'!AG172*'Feedstock Conversions'!$B$17)-'Rail Costs'!S172</f>
        <v>73.945708616943193</v>
      </c>
      <c r="AP172" s="4">
        <f>'Soybean Oil'!$L172-('Soybean Oil'!AH172*'Feedstock Conversions'!$B$17)-'Rail Costs'!T172</f>
        <v>96.93846541867272</v>
      </c>
      <c r="AQ172" s="4">
        <f>'Soybean Oil'!$L172-('Soybean Oil'!AI172*'Feedstock Conversions'!$B$17)-'Rail Costs'!U172</f>
        <v>95.297308852553186</v>
      </c>
      <c r="AR172" s="4">
        <f>'Soybean Oil'!$L172-('Soybean Oil'!AJ172*'Feedstock Conversions'!$B$17)-'Rail Costs'!V172</f>
        <v>88.953087953695189</v>
      </c>
      <c r="AS172" s="4" t="e">
        <f>'Soybean Oil'!$L172-('Soybean Oil'!AK172*'Feedstock Conversions'!$B$17)-'Rail Costs'!Y172</f>
        <v>#VALUE!</v>
      </c>
      <c r="AU172" s="4">
        <f>$T172-(AE172*'Feedstock Conversions'!$B$5)-'Rail Costs'!Q172</f>
        <v>81.23740444203257</v>
      </c>
      <c r="AV172" s="4">
        <f>$T172-(AF172*'Feedstock Conversions'!$B$5)-'Rail Costs'!R172</f>
        <v>72.672872566756396</v>
      </c>
      <c r="AW172" s="4">
        <f>$T172-(AG172*'Feedstock Conversions'!$B$5)-'Rail Costs'!S172</f>
        <v>63.84603120027645</v>
      </c>
      <c r="AX172" s="4">
        <f>$T172-(AH172*'Feedstock Conversions'!$B$5)-'Rail Costs'!T172</f>
        <v>86.838788002005984</v>
      </c>
      <c r="AY172" s="4">
        <f>$T172-(AI172*'Feedstock Conversions'!$B$5)-'Rail Costs'!U172</f>
        <v>85.19763143588645</v>
      </c>
      <c r="AZ172" s="4">
        <f>$T172-(AJ172*'Feedstock Conversions'!$B$5)-'Rail Costs'!V172</f>
        <v>78.853410537028452</v>
      </c>
      <c r="BA172" s="4" t="e">
        <f>$T172-(AK172*'Feedstock Conversions'!$B$5)-'Rail Costs'!Y172</f>
        <v>#VALUE!</v>
      </c>
      <c r="BH172">
        <f t="shared" si="21"/>
        <v>15</v>
      </c>
      <c r="BI172">
        <f t="shared" si="22"/>
        <v>2022</v>
      </c>
      <c r="BJ172">
        <f t="shared" si="23"/>
        <v>4</v>
      </c>
      <c r="BM172" s="4">
        <f>'Fuel Values'!G172-(E172)</f>
        <v>-22.630391937290028</v>
      </c>
      <c r="BN172" s="4">
        <f>'Fuel Values'!H172-($AJ172*'Feedstock Conversions'!$B$5)</f>
        <v>-12.895117581186923</v>
      </c>
      <c r="BO172" s="4">
        <f>'Fuel Values'!I172-($AI172*'Feedstock Conversions'!$B$17)</f>
        <v>-8.487558790593539</v>
      </c>
      <c r="BP172" s="4">
        <f>'Fuel Values'!J172-($AH172*'Feedstock Conversions'!$B$17)</f>
        <v>-7.6850391937290397</v>
      </c>
      <c r="BQ172" s="4">
        <f>'Fuel Values'!K172-($AF172*'Feedstock Conversions'!$B$17)</f>
        <v>-27.605195968644921</v>
      </c>
      <c r="BR172" s="4">
        <f>'Fuel Values'!L172-($AG172*'Feedstock Conversions'!$B$17)</f>
        <v>-26.617793952967531</v>
      </c>
      <c r="BS172" s="4">
        <f t="shared" si="24"/>
        <v>76.054647256439011</v>
      </c>
      <c r="BV172" s="4">
        <f t="shared" si="19"/>
        <v>-5.3644984802431441</v>
      </c>
    </row>
    <row r="173" spans="1:74" x14ac:dyDescent="0.2">
      <c r="A173" s="11">
        <v>44666</v>
      </c>
      <c r="B173" s="18">
        <v>93.4375</v>
      </c>
      <c r="C173" s="18">
        <f>B173+'Rail Costs'!B173</f>
        <v>98.244218924972003</v>
      </c>
      <c r="E173" s="18">
        <f>C173*'Feedstock Conversions'!B$17</f>
        <v>736.83164193728999</v>
      </c>
      <c r="F173" s="18">
        <f>C173*'Feedstock Conversions'!B$5</f>
        <v>736.83164193728999</v>
      </c>
      <c r="H173" s="18">
        <f>'Fuel Values'!B173-'Soybean Oil'!I173-'Soybean Oil'!J173-'Soybean Oil'!K173</f>
        <v>378.3088915789474</v>
      </c>
      <c r="I173" s="18">
        <f>('LCFS Values'!$E$5-'Soybean Oil'!$AA$4)/1000000*'LCFS Values'!B173*'LCFS Values'!$G$2*100</f>
        <v>53.06610842105264</v>
      </c>
      <c r="J173" s="4">
        <f>'RIN Values'!C173</f>
        <v>241.125</v>
      </c>
      <c r="K173" s="4">
        <f>'Fixed Credits Value'!B173</f>
        <v>100</v>
      </c>
      <c r="L173" s="4">
        <f t="shared" si="25"/>
        <v>772.5</v>
      </c>
      <c r="M173" s="4">
        <f>L173/'Feedstock Conversions'!B$17</f>
        <v>103</v>
      </c>
      <c r="O173" s="4">
        <f>'Fuel Values'!C173*100</f>
        <v>358.63</v>
      </c>
      <c r="P173" s="18">
        <f>('LCFS Values'!$E$5-'Soybean Oil'!$AB$4)/1000000*'LCFS Values'!B173*'LCFS Values'!$G$2*100</f>
        <v>46.091460138888891</v>
      </c>
      <c r="Q173" s="4">
        <f>'RIN Values'!D173</f>
        <v>273.27499999999998</v>
      </c>
      <c r="R173" s="4">
        <f>'Fixed Credits Value'!B173</f>
        <v>100</v>
      </c>
      <c r="S173" s="4">
        <f>'Fixed Credits Value'!C173</f>
        <v>16</v>
      </c>
      <c r="T173" s="4">
        <f t="shared" si="27"/>
        <v>793.99646013888889</v>
      </c>
      <c r="U173" s="4">
        <f t="shared" si="26"/>
        <v>105.86619468518519</v>
      </c>
      <c r="W173" s="4">
        <f t="shared" si="20"/>
        <v>35.668358062710013</v>
      </c>
      <c r="X173" s="4">
        <f t="shared" si="28"/>
        <v>57.164818201598905</v>
      </c>
      <c r="AA173" s="23"/>
      <c r="AB173" s="23"/>
      <c r="AD173" s="11">
        <v>44666</v>
      </c>
      <c r="AE173" s="4">
        <f>B173+'Rail Costs'!K173</f>
        <v>94.639179731243004</v>
      </c>
      <c r="AF173" s="4">
        <f>$B173+'Rail Costs'!L173</f>
        <v>95.840859462485994</v>
      </c>
      <c r="AG173" s="4">
        <f>$B173+'Rail Costs'!M173</f>
        <v>97.042539193728999</v>
      </c>
      <c r="AH173" s="4">
        <f>$B173+'Rail Costs'!N173</f>
        <v>93.918171892497199</v>
      </c>
      <c r="AI173" s="4">
        <f>$B173+'Rail Costs'!O173</f>
        <v>94.158507838745805</v>
      </c>
      <c r="AJ173" s="4">
        <f>$B173+'Rail Costs'!P173</f>
        <v>94.879515677491597</v>
      </c>
      <c r="AK173" s="4" t="e">
        <f>(AVERAGEIFS([1]Spreads!$B$23:$B$1056,[1]Spreads!$Y$23:$Y$1056,BH173,[1]Spreads!$X$23:$X$1056,BI173)*1.03)+('Rail Costs'!X173*100/2204.622)</f>
        <v>#VALUE!</v>
      </c>
      <c r="AM173" s="4">
        <f>'Soybean Oil'!$L173-('Soybean Oil'!AE173*'Feedstock Conversions'!$B$17)-'Rail Costs'!Q173</f>
        <v>58.635831858699355</v>
      </c>
      <c r="AN173" s="4">
        <f>'Soybean Oil'!$L173-('Soybean Oil'!AF173*'Feedstock Conversions'!$B$17)-'Rail Costs'!R173</f>
        <v>50.07129998342306</v>
      </c>
      <c r="AO173" s="4">
        <f>'Soybean Oil'!$L173-('Soybean Oil'!AG173*'Feedstock Conversions'!$B$17)-'Rail Costs'!S173</f>
        <v>41.244458616943227</v>
      </c>
      <c r="AP173" s="4">
        <f>'Soybean Oil'!$L173-('Soybean Oil'!AH173*'Feedstock Conversions'!$B$17)-'Rail Costs'!T173</f>
        <v>64.237215418672761</v>
      </c>
      <c r="AQ173" s="4">
        <f>'Soybean Oil'!$L173-('Soybean Oil'!AI173*'Feedstock Conversions'!$B$17)-'Rail Costs'!U173</f>
        <v>62.596058852553227</v>
      </c>
      <c r="AR173" s="4">
        <f>'Soybean Oil'!$L173-('Soybean Oil'!AJ173*'Feedstock Conversions'!$B$17)-'Rail Costs'!V173</f>
        <v>56.251837953695116</v>
      </c>
      <c r="AS173" s="4" t="e">
        <f>'Soybean Oil'!$L173-('Soybean Oil'!AK173*'Feedstock Conversions'!$B$17)-'Rail Costs'!Y173</f>
        <v>#VALUE!</v>
      </c>
      <c r="AU173" s="4">
        <f>$T173-(AE173*'Feedstock Conversions'!$B$5)-'Rail Costs'!Q173</f>
        <v>80.13229199758824</v>
      </c>
      <c r="AV173" s="4">
        <f>$T173-(AF173*'Feedstock Conversions'!$B$5)-'Rail Costs'!R173</f>
        <v>71.567760122311952</v>
      </c>
      <c r="AW173" s="4">
        <f>$T173-(AG173*'Feedstock Conversions'!$B$5)-'Rail Costs'!S173</f>
        <v>62.740918755832119</v>
      </c>
      <c r="AX173" s="4">
        <f>$T173-(AH173*'Feedstock Conversions'!$B$5)-'Rail Costs'!T173</f>
        <v>85.733675557561654</v>
      </c>
      <c r="AY173" s="4">
        <f>$T173-(AI173*'Feedstock Conversions'!$B$5)-'Rail Costs'!U173</f>
        <v>84.09251899144212</v>
      </c>
      <c r="AZ173" s="4">
        <f>$T173-(AJ173*'Feedstock Conversions'!$B$5)-'Rail Costs'!V173</f>
        <v>77.748298092584008</v>
      </c>
      <c r="BA173" s="4" t="e">
        <f>$T173-(AK173*'Feedstock Conversions'!$B$5)-'Rail Costs'!Y173</f>
        <v>#VALUE!</v>
      </c>
      <c r="BH173">
        <f t="shared" si="21"/>
        <v>16</v>
      </c>
      <c r="BI173">
        <f t="shared" si="22"/>
        <v>2022</v>
      </c>
      <c r="BJ173">
        <f t="shared" si="23"/>
        <v>4</v>
      </c>
      <c r="BM173" s="4">
        <f>'Fuel Values'!G173-(E173)</f>
        <v>-64.331641937289987</v>
      </c>
      <c r="BN173" s="4">
        <f>'Fuel Values'!H173-($AJ173*'Feedstock Conversions'!$B$5)</f>
        <v>-52.471367581186996</v>
      </c>
      <c r="BO173" s="4">
        <f>'Fuel Values'!I173-($AI173*'Feedstock Conversions'!$B$17)</f>
        <v>-46.188808790593498</v>
      </c>
      <c r="BP173" s="4">
        <f>'Fuel Values'!J173-($AH173*'Feedstock Conversions'!$B$17)</f>
        <v>-46.886289193728999</v>
      </c>
      <c r="BQ173" s="4">
        <f>'Fuel Values'!K173-($AF173*'Feedstock Conversions'!$B$17)</f>
        <v>-72.556445968644994</v>
      </c>
      <c r="BR173" s="4">
        <f>'Fuel Values'!L173-($AG173*'Feedstock Conversions'!$B$17)</f>
        <v>-64.06904395296749</v>
      </c>
      <c r="BS173" s="4">
        <f t="shared" si="24"/>
        <v>81.857166853303511</v>
      </c>
      <c r="BV173" s="4">
        <f t="shared" si="19"/>
        <v>-44.405034194528852</v>
      </c>
    </row>
    <row r="174" spans="1:74" x14ac:dyDescent="0.2">
      <c r="A174" s="11">
        <v>44673</v>
      </c>
      <c r="B174" s="18">
        <v>98.953999999999994</v>
      </c>
      <c r="C174" s="18">
        <f>B174+'Rail Costs'!B174</f>
        <v>103.760718924972</v>
      </c>
      <c r="E174" s="18">
        <f>C174*'Feedstock Conversions'!B$17</f>
        <v>778.20539193728996</v>
      </c>
      <c r="F174" s="18">
        <f>C174*'Feedstock Conversions'!B$5</f>
        <v>778.20539193728996</v>
      </c>
      <c r="H174" s="18">
        <f>'Fuel Values'!B174-'Soybean Oil'!I174-'Soybean Oil'!J174-'Soybean Oil'!K174</f>
        <v>389.47244715789475</v>
      </c>
      <c r="I174" s="18">
        <f>('LCFS Values'!$E$5-'Soybean Oil'!$AA$4)/1000000*'LCFS Values'!B174*'LCFS Values'!$G$2*100</f>
        <v>53.527552842105266</v>
      </c>
      <c r="J174" s="4">
        <f>'RIN Values'!C174</f>
        <v>252</v>
      </c>
      <c r="K174" s="4">
        <f>'Fixed Credits Value'!B174</f>
        <v>100</v>
      </c>
      <c r="L174" s="4">
        <f t="shared" si="25"/>
        <v>795</v>
      </c>
      <c r="M174" s="4">
        <f>L174/'Feedstock Conversions'!B$17</f>
        <v>106</v>
      </c>
      <c r="O174" s="4">
        <f>'Fuel Values'!C174*100</f>
        <v>392.3</v>
      </c>
      <c r="P174" s="18">
        <f>('LCFS Values'!$E$5-'Soybean Oil'!$AB$4)/1000000*'LCFS Values'!B174*'LCFS Values'!$G$2*100</f>
        <v>46.492255444444439</v>
      </c>
      <c r="Q174" s="4">
        <f>'RIN Values'!D174</f>
        <v>285.59999999999997</v>
      </c>
      <c r="R174" s="4">
        <f>'Fixed Credits Value'!B174</f>
        <v>100</v>
      </c>
      <c r="S174" s="4">
        <f>'Fixed Credits Value'!C174</f>
        <v>16</v>
      </c>
      <c r="T174" s="4">
        <f t="shared" si="27"/>
        <v>840.39225544444434</v>
      </c>
      <c r="U174" s="4">
        <f t="shared" si="26"/>
        <v>112.05230072592592</v>
      </c>
      <c r="W174" s="4">
        <f t="shared" si="20"/>
        <v>16.79460806271004</v>
      </c>
      <c r="X174" s="4">
        <f t="shared" si="28"/>
        <v>62.186863507154385</v>
      </c>
      <c r="AA174" s="23"/>
      <c r="AB174" s="23"/>
      <c r="AD174" s="11">
        <v>44673</v>
      </c>
      <c r="AE174" s="4">
        <f>B174+'Rail Costs'!K174</f>
        <v>100.155679731243</v>
      </c>
      <c r="AF174" s="4">
        <f>$B174+'Rail Costs'!L174</f>
        <v>101.35735946248599</v>
      </c>
      <c r="AG174" s="4">
        <f>$B174+'Rail Costs'!M174</f>
        <v>102.55903919372899</v>
      </c>
      <c r="AH174" s="4">
        <f>$B174+'Rail Costs'!N174</f>
        <v>99.434671892497192</v>
      </c>
      <c r="AI174" s="4">
        <f>$B174+'Rail Costs'!O174</f>
        <v>99.675007838745799</v>
      </c>
      <c r="AJ174" s="4">
        <f>$B174+'Rail Costs'!P174</f>
        <v>100.39601567749159</v>
      </c>
      <c r="AK174" s="4" t="e">
        <f>(AVERAGEIFS([1]Spreads!$B$23:$B$1056,[1]Spreads!$Y$23:$Y$1056,BH174,[1]Spreads!$X$23:$X$1056,BI174)*1.03)+('Rail Costs'!X174*100/2204.622)</f>
        <v>#VALUE!</v>
      </c>
      <c r="AM174" s="4">
        <f>'Soybean Oil'!$L174-('Soybean Oil'!AE174*'Feedstock Conversions'!$B$17)-'Rail Costs'!Q174</f>
        <v>39.762081858699382</v>
      </c>
      <c r="AN174" s="4">
        <f>'Soybean Oil'!$L174-('Soybean Oil'!AF174*'Feedstock Conversions'!$B$17)-'Rail Costs'!R174</f>
        <v>31.197549983423087</v>
      </c>
      <c r="AO174" s="4">
        <f>'Soybean Oil'!$L174-('Soybean Oil'!AG174*'Feedstock Conversions'!$B$17)-'Rail Costs'!S174</f>
        <v>22.370708616943254</v>
      </c>
      <c r="AP174" s="4">
        <f>'Soybean Oil'!$L174-('Soybean Oil'!AH174*'Feedstock Conversions'!$B$17)-'Rail Costs'!T174</f>
        <v>45.363465418672789</v>
      </c>
      <c r="AQ174" s="4">
        <f>'Soybean Oil'!$L174-('Soybean Oil'!AI174*'Feedstock Conversions'!$B$17)-'Rail Costs'!U174</f>
        <v>43.722308852553255</v>
      </c>
      <c r="AR174" s="4">
        <f>'Soybean Oil'!$L174-('Soybean Oil'!AJ174*'Feedstock Conversions'!$B$17)-'Rail Costs'!V174</f>
        <v>37.378087953695143</v>
      </c>
      <c r="AS174" s="4" t="e">
        <f>'Soybean Oil'!$L174-('Soybean Oil'!AK174*'Feedstock Conversions'!$B$17)-'Rail Costs'!Y174</f>
        <v>#VALUE!</v>
      </c>
      <c r="AU174" s="4">
        <f>$T174-(AE174*'Feedstock Conversions'!$B$5)-'Rail Costs'!Q174</f>
        <v>85.15433730314372</v>
      </c>
      <c r="AV174" s="4">
        <f>$T174-(AF174*'Feedstock Conversions'!$B$5)-'Rail Costs'!R174</f>
        <v>76.589805427867432</v>
      </c>
      <c r="AW174" s="4">
        <f>$T174-(AG174*'Feedstock Conversions'!$B$5)-'Rail Costs'!S174</f>
        <v>67.762964061387606</v>
      </c>
      <c r="AX174" s="4">
        <f>$T174-(AH174*'Feedstock Conversions'!$B$5)-'Rail Costs'!T174</f>
        <v>90.755720863117133</v>
      </c>
      <c r="AY174" s="4">
        <f>$T174-(AI174*'Feedstock Conversions'!$B$5)-'Rail Costs'!U174</f>
        <v>89.1145642969976</v>
      </c>
      <c r="AZ174" s="4">
        <f>$T174-(AJ174*'Feedstock Conversions'!$B$5)-'Rail Costs'!V174</f>
        <v>82.770343398139488</v>
      </c>
      <c r="BA174" s="4" t="e">
        <f>$T174-(AK174*'Feedstock Conversions'!$B$5)-'Rail Costs'!Y174</f>
        <v>#VALUE!</v>
      </c>
      <c r="BH174">
        <f t="shared" si="21"/>
        <v>17</v>
      </c>
      <c r="BI174">
        <f t="shared" si="22"/>
        <v>2022</v>
      </c>
      <c r="BJ174">
        <f t="shared" si="23"/>
        <v>4</v>
      </c>
      <c r="BM174" s="4">
        <f>'Fuel Values'!G174-(E174)</f>
        <v>-71.805391937289983</v>
      </c>
      <c r="BN174" s="4">
        <f>'Fuel Values'!H174-($AJ174*'Feedstock Conversions'!$B$5)</f>
        <v>-60.770117581186923</v>
      </c>
      <c r="BO174" s="4">
        <f>'Fuel Values'!I174-($AI174*'Feedstock Conversions'!$B$17)</f>
        <v>-48.562558790593471</v>
      </c>
      <c r="BP174" s="4">
        <f>'Fuel Values'!J174-($AH174*'Feedstock Conversions'!$B$17)</f>
        <v>-50.760039193728971</v>
      </c>
      <c r="BQ174" s="4">
        <f>'Fuel Values'!K174-($AF174*'Feedstock Conversions'!$B$17)</f>
        <v>-77.180195968644966</v>
      </c>
      <c r="BR174" s="4">
        <f>'Fuel Values'!L174-($AG174*'Feedstock Conversions'!$B$17)</f>
        <v>-67.192793952967463</v>
      </c>
      <c r="BS174" s="4">
        <f t="shared" si="24"/>
        <v>65.357166853303511</v>
      </c>
      <c r="BV174" s="4">
        <f t="shared" si="19"/>
        <v>-51.353784194528821</v>
      </c>
    </row>
    <row r="175" spans="1:74" x14ac:dyDescent="0.2">
      <c r="A175" s="11">
        <v>44680</v>
      </c>
      <c r="B175" s="18">
        <v>105.92</v>
      </c>
      <c r="C175" s="18">
        <f>B175+'Rail Costs'!B175</f>
        <v>110.726718924972</v>
      </c>
      <c r="E175" s="18">
        <f>C175*'Feedstock Conversions'!B$17</f>
        <v>830.45039193729008</v>
      </c>
      <c r="F175" s="18">
        <f>C175*'Feedstock Conversions'!B$5</f>
        <v>830.45039193729008</v>
      </c>
      <c r="H175" s="18">
        <f>'Fuel Values'!B175-'Soybean Oil'!I175-'Soybean Oil'!J175-'Soybean Oil'!K175</f>
        <v>383.47431381052638</v>
      </c>
      <c r="I175" s="18">
        <f>('LCFS Values'!$E$5-'Soybean Oil'!$AA$4)/1000000*'LCFS Values'!B175*'LCFS Values'!$G$2*100</f>
        <v>53.250686189473683</v>
      </c>
      <c r="J175" s="4">
        <f>'RIN Values'!C175</f>
        <v>277.27499999999998</v>
      </c>
      <c r="K175" s="4">
        <f>'Fixed Credits Value'!B175</f>
        <v>100</v>
      </c>
      <c r="L175" s="4">
        <f t="shared" si="25"/>
        <v>814</v>
      </c>
      <c r="M175" s="4">
        <f>L175/'Feedstock Conversions'!B$17</f>
        <v>108.53333333333333</v>
      </c>
      <c r="O175" s="4">
        <f>'Fuel Values'!C175*100</f>
        <v>463.99999999999994</v>
      </c>
      <c r="P175" s="18">
        <f>('LCFS Values'!$E$5-'Soybean Oil'!$AB$4)/1000000*'LCFS Values'!B175*'LCFS Values'!$G$2*100</f>
        <v>46.251778261111113</v>
      </c>
      <c r="Q175" s="4">
        <f>'RIN Values'!D175</f>
        <v>314.245</v>
      </c>
      <c r="R175" s="4">
        <f>'Fixed Credits Value'!B175</f>
        <v>100</v>
      </c>
      <c r="S175" s="4">
        <f>'Fixed Credits Value'!C175</f>
        <v>16</v>
      </c>
      <c r="T175" s="4">
        <f t="shared" si="27"/>
        <v>940.4967782611111</v>
      </c>
      <c r="U175" s="4">
        <f t="shared" si="26"/>
        <v>125.39957043481482</v>
      </c>
      <c r="W175" s="4">
        <f t="shared" si="20"/>
        <v>-16.450391937290078</v>
      </c>
      <c r="X175" s="4">
        <f t="shared" si="28"/>
        <v>110.04638632382103</v>
      </c>
      <c r="AA175" s="23"/>
      <c r="AB175" s="23"/>
      <c r="AD175" s="11">
        <v>44680</v>
      </c>
      <c r="AE175" s="4">
        <f>B175+'Rail Costs'!K175</f>
        <v>107.12167973124301</v>
      </c>
      <c r="AF175" s="4">
        <f>$B175+'Rail Costs'!L175</f>
        <v>108.323359462486</v>
      </c>
      <c r="AG175" s="4">
        <f>$B175+'Rail Costs'!M175</f>
        <v>109.525039193729</v>
      </c>
      <c r="AH175" s="4">
        <f>$B175+'Rail Costs'!N175</f>
        <v>106.4006718924972</v>
      </c>
      <c r="AI175" s="4">
        <f>$B175+'Rail Costs'!O175</f>
        <v>106.64100783874581</v>
      </c>
      <c r="AJ175" s="4">
        <f>$B175+'Rail Costs'!P175</f>
        <v>107.3620156774916</v>
      </c>
      <c r="AK175" s="4" t="e">
        <f>(AVERAGEIFS([1]Spreads!$B$23:$B$1056,[1]Spreads!$Y$23:$Y$1056,BH175,[1]Spreads!$X$23:$X$1056,BI175)*1.03)+('Rail Costs'!X175*100/2204.622)</f>
        <v>#VALUE!</v>
      </c>
      <c r="AM175" s="4">
        <f>'Soybean Oil'!$L175-('Soybean Oil'!AE175*'Feedstock Conversions'!$B$17)-'Rail Costs'!Q175</f>
        <v>6.517081858699262</v>
      </c>
      <c r="AN175" s="4">
        <f>'Soybean Oil'!$L175-('Soybean Oil'!AF175*'Feedstock Conversions'!$B$17)-'Rail Costs'!R175</f>
        <v>-2.0474500165769172</v>
      </c>
      <c r="AO175" s="4">
        <f>'Soybean Oil'!$L175-('Soybean Oil'!AG175*'Feedstock Conversions'!$B$17)-'Rail Costs'!S175</f>
        <v>-10.87429138305675</v>
      </c>
      <c r="AP175" s="4">
        <f>'Soybean Oil'!$L175-('Soybean Oil'!AH175*'Feedstock Conversions'!$B$17)-'Rail Costs'!T175</f>
        <v>12.118465418672786</v>
      </c>
      <c r="AQ175" s="4">
        <f>'Soybean Oil'!$L175-('Soybean Oil'!AI175*'Feedstock Conversions'!$B$17)-'Rail Costs'!U175</f>
        <v>10.477308852553133</v>
      </c>
      <c r="AR175" s="4">
        <f>'Soybean Oil'!$L175-('Soybean Oil'!AJ175*'Feedstock Conversions'!$B$17)-'Rail Costs'!V175</f>
        <v>4.1330879536951413</v>
      </c>
      <c r="AS175" s="4" t="e">
        <f>'Soybean Oil'!$L175-('Soybean Oil'!AK175*'Feedstock Conversions'!$B$17)-'Rail Costs'!Y175</f>
        <v>#VALUE!</v>
      </c>
      <c r="AU175" s="4">
        <f>$T175-(AE175*'Feedstock Conversions'!$B$5)-'Rail Costs'!Q175</f>
        <v>133.01386011981037</v>
      </c>
      <c r="AV175" s="4">
        <f>$T175-(AF175*'Feedstock Conversions'!$B$5)-'Rail Costs'!R175</f>
        <v>124.44932824453419</v>
      </c>
      <c r="AW175" s="4">
        <f>$T175-(AG175*'Feedstock Conversions'!$B$5)-'Rail Costs'!S175</f>
        <v>115.62248687805436</v>
      </c>
      <c r="AX175" s="4">
        <f>$T175-(AH175*'Feedstock Conversions'!$B$5)-'Rail Costs'!T175</f>
        <v>138.6152436797839</v>
      </c>
      <c r="AY175" s="4">
        <f>$T175-(AI175*'Feedstock Conversions'!$B$5)-'Rail Costs'!U175</f>
        <v>136.97408711366424</v>
      </c>
      <c r="AZ175" s="4">
        <f>$T175-(AJ175*'Feedstock Conversions'!$B$5)-'Rail Costs'!V175</f>
        <v>130.62986621480624</v>
      </c>
      <c r="BA175" s="4" t="e">
        <f>$T175-(AK175*'Feedstock Conversions'!$B$5)-'Rail Costs'!Y175</f>
        <v>#VALUE!</v>
      </c>
      <c r="BH175">
        <f t="shared" si="21"/>
        <v>18</v>
      </c>
      <c r="BI175">
        <f t="shared" si="22"/>
        <v>2022</v>
      </c>
      <c r="BJ175">
        <f t="shared" si="23"/>
        <v>4</v>
      </c>
      <c r="BM175" s="4">
        <f>'Fuel Values'!G175-(E175)</f>
        <v>-72.850391937290055</v>
      </c>
      <c r="BN175" s="4">
        <f>'Fuel Values'!H175-($AJ175*'Feedstock Conversions'!$B$5)</f>
        <v>-64.215117581186973</v>
      </c>
      <c r="BO175" s="4">
        <f>'Fuel Values'!I175-($AI175*'Feedstock Conversions'!$B$17)</f>
        <v>-53.307558790593589</v>
      </c>
      <c r="BP175" s="4">
        <f>'Fuel Values'!J175-($AH175*'Feedstock Conversions'!$B$17)</f>
        <v>-56.505039193728976</v>
      </c>
      <c r="BQ175" s="4">
        <f>'Fuel Values'!K175-($AF175*'Feedstock Conversions'!$B$17)</f>
        <v>-77.925195968644971</v>
      </c>
      <c r="BR175" s="4">
        <f>'Fuel Values'!L175-($AG175*'Feedstock Conversions'!$B$17)</f>
        <v>-71.437793952967468</v>
      </c>
      <c r="BS175" s="4">
        <f t="shared" si="24"/>
        <v>36.857166853303511</v>
      </c>
      <c r="BV175" s="4">
        <f t="shared" si="19"/>
        <v>-58.955927051671729</v>
      </c>
    </row>
    <row r="176" spans="1:74" x14ac:dyDescent="0.2">
      <c r="A176" s="11">
        <v>44687</v>
      </c>
      <c r="B176" s="18">
        <v>103.71</v>
      </c>
      <c r="C176" s="18">
        <f>B176+'Rail Costs'!B176</f>
        <v>108.516718924972</v>
      </c>
      <c r="E176" s="18">
        <f>C176*'Feedstock Conversions'!B$17</f>
        <v>813.87539193729003</v>
      </c>
      <c r="F176" s="18">
        <f>C176*'Feedstock Conversions'!B$5</f>
        <v>813.87539193729003</v>
      </c>
      <c r="H176" s="18">
        <f>'Fuel Values'!B176-'Soybean Oil'!I176-'Soybean Oil'!J176-'Soybean Oil'!K176</f>
        <v>390.02226377894738</v>
      </c>
      <c r="I176" s="18">
        <f>('LCFS Values'!$E$5-'Soybean Oil'!$AA$4)/1000000*'LCFS Values'!B176*'LCFS Values'!$G$2*100</f>
        <v>52.627736221052636</v>
      </c>
      <c r="J176" s="4">
        <f>'RIN Values'!C176</f>
        <v>265.35000000000002</v>
      </c>
      <c r="K176" s="4">
        <f>'Fixed Credits Value'!B176</f>
        <v>100</v>
      </c>
      <c r="L176" s="4">
        <f t="shared" si="25"/>
        <v>808</v>
      </c>
      <c r="M176" s="4">
        <f>L176/'Feedstock Conversions'!B$17</f>
        <v>107.73333333333333</v>
      </c>
      <c r="O176" s="4">
        <f>'Fuel Values'!C176*100</f>
        <v>410.59999999999997</v>
      </c>
      <c r="P176" s="18">
        <f>('LCFS Values'!$E$5-'Soybean Oil'!$AB$4)/1000000*'LCFS Values'!B176*'LCFS Values'!$G$2*100</f>
        <v>45.710704598611109</v>
      </c>
      <c r="Q176" s="4">
        <f>'RIN Values'!D176</f>
        <v>300.73</v>
      </c>
      <c r="R176" s="4">
        <f>'Fixed Credits Value'!B176</f>
        <v>100</v>
      </c>
      <c r="S176" s="4">
        <f>'Fixed Credits Value'!C176</f>
        <v>16</v>
      </c>
      <c r="T176" s="4">
        <f t="shared" si="27"/>
        <v>873.04070459861111</v>
      </c>
      <c r="U176" s="4">
        <f t="shared" si="26"/>
        <v>116.40542727981482</v>
      </c>
      <c r="W176" s="4">
        <f t="shared" si="20"/>
        <v>-5.8753919372900327</v>
      </c>
      <c r="X176" s="4">
        <f t="shared" si="28"/>
        <v>59.165312661321082</v>
      </c>
      <c r="AA176" s="23"/>
      <c r="AB176" s="23"/>
      <c r="AD176" s="11">
        <v>44687</v>
      </c>
      <c r="AE176" s="4">
        <f>B176+'Rail Costs'!K176</f>
        <v>104.911679731243</v>
      </c>
      <c r="AF176" s="4">
        <f>$B176+'Rail Costs'!L176</f>
        <v>106.11335946248599</v>
      </c>
      <c r="AG176" s="4">
        <f>$B176+'Rail Costs'!M176</f>
        <v>107.31503919372899</v>
      </c>
      <c r="AH176" s="4">
        <f>$B176+'Rail Costs'!N176</f>
        <v>104.19067189249719</v>
      </c>
      <c r="AI176" s="4">
        <f>$B176+'Rail Costs'!O176</f>
        <v>104.4310078387458</v>
      </c>
      <c r="AJ176" s="4">
        <f>$B176+'Rail Costs'!P176</f>
        <v>105.15201567749159</v>
      </c>
      <c r="AK176" s="4" t="e">
        <f>(AVERAGEIFS([1]Spreads!$B$23:$B$1056,[1]Spreads!$Y$23:$Y$1056,BH176,[1]Spreads!$X$23:$X$1056,BI176)*1.03)+('Rail Costs'!X176*100/2204.622)</f>
        <v>#VALUE!</v>
      </c>
      <c r="AM176" s="4">
        <f>'Soybean Oil'!$L176-('Soybean Oil'!AE176*'Feedstock Conversions'!$B$17)-'Rail Costs'!Q176</f>
        <v>17.092081858699423</v>
      </c>
      <c r="AN176" s="4">
        <f>'Soybean Oil'!$L176-('Soybean Oil'!AF176*'Feedstock Conversions'!$B$17)-'Rail Costs'!R176</f>
        <v>8.5275499834231283</v>
      </c>
      <c r="AO176" s="4">
        <f>'Soybean Oil'!$L176-('Soybean Oil'!AG176*'Feedstock Conversions'!$B$17)-'Rail Costs'!S176</f>
        <v>-0.29929138305670477</v>
      </c>
      <c r="AP176" s="4">
        <f>'Soybean Oil'!$L176-('Soybean Oil'!AH176*'Feedstock Conversions'!$B$17)-'Rail Costs'!T176</f>
        <v>22.693465418672833</v>
      </c>
      <c r="AQ176" s="4">
        <f>'Soybean Oil'!$L176-('Soybean Oil'!AI176*'Feedstock Conversions'!$B$17)-'Rail Costs'!U176</f>
        <v>21.052308852553178</v>
      </c>
      <c r="AR176" s="4">
        <f>'Soybean Oil'!$L176-('Soybean Oil'!AJ176*'Feedstock Conversions'!$B$17)-'Rail Costs'!V176</f>
        <v>14.708087953695188</v>
      </c>
      <c r="AS176" s="4" t="e">
        <f>'Soybean Oil'!$L176-('Soybean Oil'!AK176*'Feedstock Conversions'!$B$17)-'Rail Costs'!Y176</f>
        <v>#VALUE!</v>
      </c>
      <c r="AU176" s="4">
        <f>$T176-(AE176*'Feedstock Conversions'!$B$5)-'Rail Costs'!Q176</f>
        <v>82.13278645731053</v>
      </c>
      <c r="AV176" s="4">
        <f>$T176-(AF176*'Feedstock Conversions'!$B$5)-'Rail Costs'!R176</f>
        <v>73.568254582034243</v>
      </c>
      <c r="AW176" s="4">
        <f>$T176-(AG176*'Feedstock Conversions'!$B$5)-'Rail Costs'!S176</f>
        <v>64.741413215554417</v>
      </c>
      <c r="AX176" s="4">
        <f>$T176-(AH176*'Feedstock Conversions'!$B$5)-'Rail Costs'!T176</f>
        <v>87.734170017283944</v>
      </c>
      <c r="AY176" s="4">
        <f>$T176-(AI176*'Feedstock Conversions'!$B$5)-'Rail Costs'!U176</f>
        <v>86.093013451164296</v>
      </c>
      <c r="AZ176" s="4">
        <f>$T176-(AJ176*'Feedstock Conversions'!$B$5)-'Rail Costs'!V176</f>
        <v>79.748792552306298</v>
      </c>
      <c r="BA176" s="4" t="e">
        <f>$T176-(AK176*'Feedstock Conversions'!$B$5)-'Rail Costs'!Y176</f>
        <v>#VALUE!</v>
      </c>
      <c r="BH176">
        <f t="shared" si="21"/>
        <v>19</v>
      </c>
      <c r="BI176">
        <f t="shared" si="22"/>
        <v>2022</v>
      </c>
      <c r="BJ176">
        <f t="shared" si="23"/>
        <v>5</v>
      </c>
      <c r="BM176" s="4">
        <f>'Fuel Values'!G176-(E176)</f>
        <v>-37.475391937290055</v>
      </c>
      <c r="BN176" s="4">
        <f>'Fuel Values'!H176-($AJ176*'Feedstock Conversions'!$B$5)</f>
        <v>-21.640117581186928</v>
      </c>
      <c r="BO176" s="4">
        <f>'Fuel Values'!I176-($AI176*'Feedstock Conversions'!$B$17)</f>
        <v>-16.732558790593544</v>
      </c>
      <c r="BP176" s="4">
        <f>'Fuel Values'!J176-($AH176*'Feedstock Conversions'!$B$17)</f>
        <v>-18.930039193728931</v>
      </c>
      <c r="BQ176" s="4">
        <f>'Fuel Values'!K176-($AF176*'Feedstock Conversions'!$B$17)</f>
        <v>-39.350195968644925</v>
      </c>
      <c r="BR176" s="4">
        <f>'Fuel Values'!L176-($AG176*'Feedstock Conversions'!$B$17)</f>
        <v>-35.862793952967422</v>
      </c>
      <c r="BS176" s="4">
        <f t="shared" si="24"/>
        <v>10.857166853303511</v>
      </c>
      <c r="BV176" s="4">
        <f t="shared" si="19"/>
        <v>-25.123784194528834</v>
      </c>
    </row>
    <row r="177" spans="1:74" x14ac:dyDescent="0.2">
      <c r="A177" s="11">
        <v>44694</v>
      </c>
      <c r="B177" s="18">
        <v>105.108</v>
      </c>
      <c r="C177" s="18">
        <f>B177+'Rail Costs'!B177</f>
        <v>109.91471892497201</v>
      </c>
      <c r="E177" s="18">
        <f>C177*'Feedstock Conversions'!B$17</f>
        <v>824.36039193729005</v>
      </c>
      <c r="F177" s="18">
        <f>C177*'Feedstock Conversions'!B$5</f>
        <v>824.36039193729005</v>
      </c>
      <c r="H177" s="18">
        <f>'Fuel Values'!B177-'Soybean Oil'!I177-'Soybean Oil'!J177-'Soybean Oil'!K177</f>
        <v>366.26485829473677</v>
      </c>
      <c r="I177" s="18">
        <f>('LCFS Values'!$E$5-'Soybean Oil'!$AA$4)/1000000*'LCFS Values'!B177*'LCFS Values'!$G$2*100</f>
        <v>54.035141705263158</v>
      </c>
      <c r="J177" s="4">
        <f>'RIN Values'!C177</f>
        <v>277.20000000000005</v>
      </c>
      <c r="K177" s="4">
        <f>'Fixed Credits Value'!B177</f>
        <v>100</v>
      </c>
      <c r="L177" s="4">
        <f t="shared" si="25"/>
        <v>797.5</v>
      </c>
      <c r="M177" s="4">
        <f>L177/'Feedstock Conversions'!B$17</f>
        <v>106.33333333333333</v>
      </c>
      <c r="O177" s="4">
        <f>'Fuel Values'!C177*100</f>
        <v>392.11</v>
      </c>
      <c r="P177" s="18">
        <f>('LCFS Values'!$E$5-'Soybean Oil'!$AB$4)/1000000*'LCFS Values'!B177*'LCFS Values'!$G$2*100</f>
        <v>46.933130280555559</v>
      </c>
      <c r="Q177" s="4">
        <f>'RIN Values'!D177</f>
        <v>314.16000000000003</v>
      </c>
      <c r="R177" s="4">
        <f>'Fixed Credits Value'!B177</f>
        <v>100</v>
      </c>
      <c r="S177" s="4">
        <f>'Fixed Credits Value'!C177</f>
        <v>16</v>
      </c>
      <c r="T177" s="4">
        <f t="shared" si="27"/>
        <v>869.20313028055557</v>
      </c>
      <c r="U177" s="4">
        <f t="shared" si="26"/>
        <v>115.89375070407408</v>
      </c>
      <c r="W177" s="4">
        <f t="shared" si="20"/>
        <v>-26.860391937290046</v>
      </c>
      <c r="X177" s="4">
        <f t="shared" si="28"/>
        <v>44.842738343265523</v>
      </c>
      <c r="AA177" s="23"/>
      <c r="AB177" s="23"/>
      <c r="AD177" s="11">
        <v>44694</v>
      </c>
      <c r="AE177" s="4">
        <f>B177+'Rail Costs'!K177</f>
        <v>106.30967973124301</v>
      </c>
      <c r="AF177" s="4">
        <f>$B177+'Rail Costs'!L177</f>
        <v>107.511359462486</v>
      </c>
      <c r="AG177" s="4">
        <f>$B177+'Rail Costs'!M177</f>
        <v>108.713039193729</v>
      </c>
      <c r="AH177" s="4">
        <f>$B177+'Rail Costs'!N177</f>
        <v>105.5886718924972</v>
      </c>
      <c r="AI177" s="4">
        <f>$B177+'Rail Costs'!O177</f>
        <v>105.82900783874581</v>
      </c>
      <c r="AJ177" s="4">
        <f>$B177+'Rail Costs'!P177</f>
        <v>106.5500156774916</v>
      </c>
      <c r="AK177" s="4" t="e">
        <f>(AVERAGEIFS([1]Spreads!$B$23:$B$1056,[1]Spreads!$Y$23:$Y$1056,BH177,[1]Spreads!$X$23:$X$1056,BI177)*1.03)+('Rail Costs'!X177*100/2204.622)</f>
        <v>#VALUE!</v>
      </c>
      <c r="AM177" s="4">
        <f>'Soybean Oil'!$L177-('Soybean Oil'!AE177*'Feedstock Conversions'!$B$17)-'Rail Costs'!Q177</f>
        <v>-3.8929181413007061</v>
      </c>
      <c r="AN177" s="4">
        <f>'Soybean Oil'!$L177-('Soybean Oil'!AF177*'Feedstock Conversions'!$B$17)-'Rail Costs'!R177</f>
        <v>-12.457450016576885</v>
      </c>
      <c r="AO177" s="4">
        <f>'Soybean Oil'!$L177-('Soybean Oil'!AG177*'Feedstock Conversions'!$B$17)-'Rail Costs'!S177</f>
        <v>-21.284291383056832</v>
      </c>
      <c r="AP177" s="4">
        <f>'Soybean Oil'!$L177-('Soybean Oil'!AH177*'Feedstock Conversions'!$B$17)-'Rail Costs'!T177</f>
        <v>1.7084654186727044</v>
      </c>
      <c r="AQ177" s="4">
        <f>'Soybean Oil'!$L177-('Soybean Oil'!AI177*'Feedstock Conversions'!$B$17)-'Rail Costs'!U177</f>
        <v>6.7308852553164655E-2</v>
      </c>
      <c r="AR177" s="4">
        <f>'Soybean Oil'!$L177-('Soybean Oil'!AJ177*'Feedstock Conversions'!$B$17)-'Rail Costs'!V177</f>
        <v>-6.2769120463049406</v>
      </c>
      <c r="AS177" s="4" t="e">
        <f>'Soybean Oil'!$L177-('Soybean Oil'!AK177*'Feedstock Conversions'!$B$17)-'Rail Costs'!Y177</f>
        <v>#VALUE!</v>
      </c>
      <c r="AU177" s="4">
        <f>$T177-(AE177*'Feedstock Conversions'!$B$5)-'Rail Costs'!Q177</f>
        <v>67.810212139254858</v>
      </c>
      <c r="AV177" s="4">
        <f>$T177-(AF177*'Feedstock Conversions'!$B$5)-'Rail Costs'!R177</f>
        <v>59.245680263978684</v>
      </c>
      <c r="AW177" s="4">
        <f>$T177-(AG177*'Feedstock Conversions'!$B$5)-'Rail Costs'!S177</f>
        <v>50.418838897498738</v>
      </c>
      <c r="AX177" s="4">
        <f>$T177-(AH177*'Feedstock Conversions'!$B$5)-'Rail Costs'!T177</f>
        <v>73.411595699228272</v>
      </c>
      <c r="AY177" s="4">
        <f>$T177-(AI177*'Feedstock Conversions'!$B$5)-'Rail Costs'!U177</f>
        <v>71.770439133108738</v>
      </c>
      <c r="AZ177" s="4">
        <f>$T177-(AJ177*'Feedstock Conversions'!$B$5)-'Rail Costs'!V177</f>
        <v>65.426218234250626</v>
      </c>
      <c r="BA177" s="4" t="e">
        <f>$T177-(AK177*'Feedstock Conversions'!$B$5)-'Rail Costs'!Y177</f>
        <v>#VALUE!</v>
      </c>
      <c r="BH177">
        <f t="shared" si="21"/>
        <v>20</v>
      </c>
      <c r="BI177">
        <f t="shared" si="22"/>
        <v>2022</v>
      </c>
      <c r="BJ177">
        <f t="shared" si="23"/>
        <v>5</v>
      </c>
      <c r="BM177" s="4">
        <f>'Fuel Values'!G177-(E177)</f>
        <v>-55.360391937290046</v>
      </c>
      <c r="BN177" s="4">
        <f>'Fuel Values'!H177-($AJ177*'Feedstock Conversions'!$B$5)</f>
        <v>-31.125117581187055</v>
      </c>
      <c r="BO177" s="4">
        <f>'Fuel Values'!I177-($AI177*'Feedstock Conversions'!$B$17)</f>
        <v>-29.717558790593557</v>
      </c>
      <c r="BP177" s="4">
        <f>'Fuel Values'!J177-($AH177*'Feedstock Conversions'!$B$17)</f>
        <v>-30.915039193729058</v>
      </c>
      <c r="BQ177" s="4">
        <f>'Fuel Values'!K177-($AF177*'Feedstock Conversions'!$B$17)</f>
        <v>-53.335195968644939</v>
      </c>
      <c r="BR177" s="4">
        <f>'Fuel Values'!L177-($AG177*'Feedstock Conversions'!$B$17)</f>
        <v>-48.84779395296755</v>
      </c>
      <c r="BS177" s="4">
        <f t="shared" si="24"/>
        <v>2.8571668533035108</v>
      </c>
      <c r="BV177" s="4">
        <f t="shared" si="19"/>
        <v>-39.451641337386036</v>
      </c>
    </row>
    <row r="178" spans="1:74" x14ac:dyDescent="0.2">
      <c r="A178" s="11">
        <v>44701</v>
      </c>
      <c r="B178" s="18">
        <v>104.498</v>
      </c>
      <c r="C178" s="18">
        <f>B178+'Rail Costs'!B178</f>
        <v>109.30471892497201</v>
      </c>
      <c r="E178" s="18">
        <f>C178*'Feedstock Conversions'!B$17</f>
        <v>819.78539193729011</v>
      </c>
      <c r="F178" s="18">
        <f>C178*'Feedstock Conversions'!B$5</f>
        <v>819.78539193729011</v>
      </c>
      <c r="H178" s="18">
        <f>'Fuel Values'!B178-'Soybean Oil'!I178-'Soybean Oil'!J178-'Soybean Oil'!K178</f>
        <v>375.41388027368419</v>
      </c>
      <c r="I178" s="18">
        <f>('LCFS Values'!$E$5-'Soybean Oil'!$AA$4)/1000000*'LCFS Values'!B178*'LCFS Values'!$G$2*100</f>
        <v>49.236119726315792</v>
      </c>
      <c r="J178" s="4">
        <f>'RIN Values'!C178</f>
        <v>272.85000000000002</v>
      </c>
      <c r="K178" s="4">
        <f>'Fixed Credits Value'!B178</f>
        <v>100</v>
      </c>
      <c r="L178" s="4">
        <f t="shared" si="25"/>
        <v>797.5</v>
      </c>
      <c r="M178" s="4">
        <f>L178/'Feedstock Conversions'!B$17</f>
        <v>106.33333333333333</v>
      </c>
      <c r="O178" s="4">
        <f>'Fuel Values'!C178*100</f>
        <v>371.91999999999996</v>
      </c>
      <c r="P178" s="18">
        <f>('LCFS Values'!$E$5-'Soybean Oil'!$AB$4)/1000000*'LCFS Values'!B178*'LCFS Values'!$G$2*100</f>
        <v>42.764859102777777</v>
      </c>
      <c r="Q178" s="4">
        <f>'RIN Values'!D178</f>
        <v>309.23</v>
      </c>
      <c r="R178" s="4">
        <f>'Fixed Credits Value'!B178</f>
        <v>100</v>
      </c>
      <c r="S178" s="4">
        <f>'Fixed Credits Value'!C178</f>
        <v>16</v>
      </c>
      <c r="T178" s="4">
        <f t="shared" si="27"/>
        <v>839.91485910277777</v>
      </c>
      <c r="U178" s="4">
        <f t="shared" si="26"/>
        <v>111.98864788037037</v>
      </c>
      <c r="W178" s="4">
        <f t="shared" si="20"/>
        <v>-22.285391937290115</v>
      </c>
      <c r="X178" s="4">
        <f t="shared" si="28"/>
        <v>20.129467165487654</v>
      </c>
      <c r="AA178" s="23"/>
      <c r="AB178" s="23"/>
      <c r="AD178" s="11">
        <v>44701</v>
      </c>
      <c r="AE178" s="4">
        <f>B178+'Rail Costs'!K178</f>
        <v>105.69967973124301</v>
      </c>
      <c r="AF178" s="4">
        <f>$B178+'Rail Costs'!L178</f>
        <v>106.901359462486</v>
      </c>
      <c r="AG178" s="4">
        <f>$B178+'Rail Costs'!M178</f>
        <v>108.103039193729</v>
      </c>
      <c r="AH178" s="4">
        <f>$B178+'Rail Costs'!N178</f>
        <v>104.9786718924972</v>
      </c>
      <c r="AI178" s="4">
        <f>$B178+'Rail Costs'!O178</f>
        <v>105.21900783874581</v>
      </c>
      <c r="AJ178" s="4">
        <f>$B178+'Rail Costs'!P178</f>
        <v>105.9400156774916</v>
      </c>
      <c r="AK178" s="4" t="e">
        <f>(AVERAGEIFS([1]Spreads!$B$23:$B$1056,[1]Spreads!$Y$23:$Y$1056,BH178,[1]Spreads!$X$23:$X$1056,BI178)*1.03)+('Rail Costs'!X178*100/2204.622)</f>
        <v>#VALUE!</v>
      </c>
      <c r="AM178" s="4">
        <f>'Soybean Oil'!$L178-('Soybean Oil'!AE178*'Feedstock Conversions'!$B$17)-'Rail Costs'!Q178</f>
        <v>0.68208185869933935</v>
      </c>
      <c r="AN178" s="4">
        <f>'Soybean Oil'!$L178-('Soybean Oil'!AF178*'Feedstock Conversions'!$B$17)-'Rail Costs'!R178</f>
        <v>-7.8824500165769535</v>
      </c>
      <c r="AO178" s="4">
        <f>'Soybean Oil'!$L178-('Soybean Oil'!AG178*'Feedstock Conversions'!$B$17)-'Rail Costs'!S178</f>
        <v>-16.709291383056787</v>
      </c>
      <c r="AP178" s="4">
        <f>'Soybean Oil'!$L178-('Soybean Oil'!AH178*'Feedstock Conversions'!$B$17)-'Rail Costs'!T178</f>
        <v>6.2834654186727494</v>
      </c>
      <c r="AQ178" s="4">
        <f>'Soybean Oil'!$L178-('Soybean Oil'!AI178*'Feedstock Conversions'!$B$17)-'Rail Costs'!U178</f>
        <v>4.6423088525530964</v>
      </c>
      <c r="AR178" s="4">
        <f>'Soybean Oil'!$L178-('Soybean Oil'!AJ178*'Feedstock Conversions'!$B$17)-'Rail Costs'!V178</f>
        <v>-1.7019120463048951</v>
      </c>
      <c r="AS178" s="4" t="e">
        <f>'Soybean Oil'!$L178-('Soybean Oil'!AK178*'Feedstock Conversions'!$B$17)-'Rail Costs'!Y178</f>
        <v>#VALUE!</v>
      </c>
      <c r="AU178" s="4">
        <f>$T178-(AE178*'Feedstock Conversions'!$B$5)-'Rail Costs'!Q178</f>
        <v>43.09694096147711</v>
      </c>
      <c r="AV178" s="4">
        <f>$T178-(AF178*'Feedstock Conversions'!$B$5)-'Rail Costs'!R178</f>
        <v>34.532409086200815</v>
      </c>
      <c r="AW178" s="4">
        <f>$T178-(AG178*'Feedstock Conversions'!$B$5)-'Rail Costs'!S178</f>
        <v>25.705567719720982</v>
      </c>
      <c r="AX178" s="4">
        <f>$T178-(AH178*'Feedstock Conversions'!$B$5)-'Rail Costs'!T178</f>
        <v>48.698324521450516</v>
      </c>
      <c r="AY178" s="4">
        <f>$T178-(AI178*'Feedstock Conversions'!$B$5)-'Rail Costs'!U178</f>
        <v>47.057167955330868</v>
      </c>
      <c r="AZ178" s="4">
        <f>$T178-(AJ178*'Feedstock Conversions'!$B$5)-'Rail Costs'!V178</f>
        <v>40.712947056472871</v>
      </c>
      <c r="BA178" s="4" t="e">
        <f>$T178-(AK178*'Feedstock Conversions'!$B$5)-'Rail Costs'!Y178</f>
        <v>#VALUE!</v>
      </c>
      <c r="BH178">
        <f t="shared" si="21"/>
        <v>21</v>
      </c>
      <c r="BI178">
        <f t="shared" si="22"/>
        <v>2022</v>
      </c>
      <c r="BJ178">
        <f t="shared" si="23"/>
        <v>5</v>
      </c>
      <c r="BM178" s="4">
        <f>'Fuel Values'!G178-(E178)</f>
        <v>-58.785391937290115</v>
      </c>
      <c r="BN178" s="4">
        <f>'Fuel Values'!H178-($AJ178*'Feedstock Conversions'!$B$5)</f>
        <v>-34.55011758118701</v>
      </c>
      <c r="BO178" s="4">
        <f>'Fuel Values'!I178-($AI178*'Feedstock Conversions'!$B$17)</f>
        <v>-29.142558790593625</v>
      </c>
      <c r="BP178" s="4">
        <f>'Fuel Values'!J178-($AH178*'Feedstock Conversions'!$B$17)</f>
        <v>-32.340039193729012</v>
      </c>
      <c r="BQ178" s="4">
        <f>'Fuel Values'!K178-($AF178*'Feedstock Conversions'!$B$17)</f>
        <v>-56.760195968645007</v>
      </c>
      <c r="BR178" s="4">
        <f>'Fuel Values'!L178-($AG178*'Feedstock Conversions'!$B$17)</f>
        <v>-48.272793952967504</v>
      </c>
      <c r="BS178" s="4">
        <f t="shared" si="24"/>
        <v>6.8571668533035108</v>
      </c>
      <c r="BV178" s="4">
        <f t="shared" si="19"/>
        <v>-40.305212765957485</v>
      </c>
    </row>
    <row r="179" spans="1:74" x14ac:dyDescent="0.2">
      <c r="A179" s="11">
        <v>44708</v>
      </c>
      <c r="B179" s="18">
        <v>103.32</v>
      </c>
      <c r="C179" s="18">
        <f>B179+'Rail Costs'!B179</f>
        <v>108.126718924972</v>
      </c>
      <c r="E179" s="18">
        <f>C179*'Feedstock Conversions'!B$17</f>
        <v>810.95039193728996</v>
      </c>
      <c r="F179" s="18">
        <f>C179*'Feedstock Conversions'!B$5</f>
        <v>810.95039193728996</v>
      </c>
      <c r="H179" s="18">
        <f>'Fuel Values'!B179-'Soybean Oil'!I179-'Soybean Oil'!J179-'Soybean Oil'!K179</f>
        <v>385.49778565263159</v>
      </c>
      <c r="I179" s="18">
        <f>('LCFS Values'!$E$5-'Soybean Oil'!$AA$4)/1000000*'LCFS Values'!B179*'LCFS Values'!$G$2*100</f>
        <v>45.752214347368422</v>
      </c>
      <c r="J179" s="4">
        <f>'RIN Values'!C179</f>
        <v>260.25</v>
      </c>
      <c r="K179" s="4">
        <f>'Fixed Credits Value'!B179</f>
        <v>100</v>
      </c>
      <c r="L179" s="4">
        <f t="shared" si="25"/>
        <v>791.5</v>
      </c>
      <c r="M179" s="4">
        <f>L179/'Feedstock Conversions'!B$17</f>
        <v>105.53333333333333</v>
      </c>
      <c r="O179" s="4">
        <f>'Fuel Values'!C179*100</f>
        <v>388.76</v>
      </c>
      <c r="P179" s="18">
        <f>('LCFS Values'!$E$5-'Soybean Oil'!$AB$4)/1000000*'LCFS Values'!B179*'LCFS Values'!$G$2*100</f>
        <v>39.738854545833334</v>
      </c>
      <c r="Q179" s="4">
        <f>'RIN Values'!D179</f>
        <v>294.95</v>
      </c>
      <c r="R179" s="4">
        <f>'Fixed Credits Value'!B179</f>
        <v>100</v>
      </c>
      <c r="S179" s="4">
        <f>'Fixed Credits Value'!C179</f>
        <v>16</v>
      </c>
      <c r="T179" s="4">
        <f t="shared" si="27"/>
        <v>839.44885454583323</v>
      </c>
      <c r="U179" s="4">
        <f t="shared" si="26"/>
        <v>111.92651393944443</v>
      </c>
      <c r="W179" s="4">
        <f t="shared" si="20"/>
        <v>-19.450391937289965</v>
      </c>
      <c r="X179" s="4">
        <f t="shared" si="28"/>
        <v>28.498462608543264</v>
      </c>
      <c r="AA179" s="23"/>
      <c r="AB179" s="23"/>
      <c r="AD179" s="11">
        <v>44708</v>
      </c>
      <c r="AE179" s="4">
        <f>B179+'Rail Costs'!K179</f>
        <v>104.521679731243</v>
      </c>
      <c r="AF179" s="4">
        <f>$B179+'Rail Costs'!L179</f>
        <v>105.72335946248599</v>
      </c>
      <c r="AG179" s="4">
        <f>$B179+'Rail Costs'!M179</f>
        <v>106.92503919372899</v>
      </c>
      <c r="AH179" s="4">
        <f>$B179+'Rail Costs'!N179</f>
        <v>103.80067189249719</v>
      </c>
      <c r="AI179" s="4">
        <f>$B179+'Rail Costs'!O179</f>
        <v>104.0410078387458</v>
      </c>
      <c r="AJ179" s="4">
        <f>$B179+'Rail Costs'!P179</f>
        <v>104.76201567749159</v>
      </c>
      <c r="AK179" s="4" t="e">
        <f>(AVERAGEIFS([1]Spreads!$B$23:$B$1056,[1]Spreads!$Y$23:$Y$1056,BH179,[1]Spreads!$X$23:$X$1056,BI179)*1.03)+('Rail Costs'!X179*100/2204.622)</f>
        <v>#VALUE!</v>
      </c>
      <c r="AM179" s="4">
        <f>'Soybean Oil'!$L179-('Soybean Oil'!AE179*'Feedstock Conversions'!$B$17)-'Rail Costs'!Q179</f>
        <v>3.5170818586993757</v>
      </c>
      <c r="AN179" s="4">
        <f>'Soybean Oil'!$L179-('Soybean Oil'!AF179*'Feedstock Conversions'!$B$17)-'Rail Costs'!R179</f>
        <v>-5.0474500165768035</v>
      </c>
      <c r="AO179" s="4">
        <f>'Soybean Oil'!$L179-('Soybean Oil'!AG179*'Feedstock Conversions'!$B$17)-'Rail Costs'!S179</f>
        <v>-13.87429138305675</v>
      </c>
      <c r="AP179" s="4">
        <f>'Soybean Oil'!$L179-('Soybean Oil'!AH179*'Feedstock Conversions'!$B$17)-'Rail Costs'!T179</f>
        <v>9.1184654186727858</v>
      </c>
      <c r="AQ179" s="4">
        <f>'Soybean Oil'!$L179-('Soybean Oil'!AI179*'Feedstock Conversions'!$B$17)-'Rail Costs'!U179</f>
        <v>7.4773088525532465</v>
      </c>
      <c r="AR179" s="4">
        <f>'Soybean Oil'!$L179-('Soybean Oil'!AJ179*'Feedstock Conversions'!$B$17)-'Rail Costs'!V179</f>
        <v>1.1330879536951413</v>
      </c>
      <c r="AS179" s="4" t="e">
        <f>'Soybean Oil'!$L179-('Soybean Oil'!AK179*'Feedstock Conversions'!$B$17)-'Rail Costs'!Y179</f>
        <v>#VALUE!</v>
      </c>
      <c r="AU179" s="4">
        <f>$T179-(AE179*'Feedstock Conversions'!$B$5)-'Rail Costs'!Q179</f>
        <v>51.465936404532606</v>
      </c>
      <c r="AV179" s="4">
        <f>$T179-(AF179*'Feedstock Conversions'!$B$5)-'Rail Costs'!R179</f>
        <v>42.901404529256425</v>
      </c>
      <c r="AW179" s="4">
        <f>$T179-(AG179*'Feedstock Conversions'!$B$5)-'Rail Costs'!S179</f>
        <v>34.074563162776478</v>
      </c>
      <c r="AX179" s="4">
        <f>$T179-(AH179*'Feedstock Conversions'!$B$5)-'Rail Costs'!T179</f>
        <v>57.067319964506012</v>
      </c>
      <c r="AY179" s="4">
        <f>$T179-(AI179*'Feedstock Conversions'!$B$5)-'Rail Costs'!U179</f>
        <v>55.426163398386478</v>
      </c>
      <c r="AZ179" s="4">
        <f>$T179-(AJ179*'Feedstock Conversions'!$B$5)-'Rail Costs'!V179</f>
        <v>49.081942499528367</v>
      </c>
      <c r="BA179" s="4" t="e">
        <f>$T179-(AK179*'Feedstock Conversions'!$B$5)-'Rail Costs'!Y179</f>
        <v>#VALUE!</v>
      </c>
      <c r="BH179">
        <f t="shared" si="21"/>
        <v>22</v>
      </c>
      <c r="BI179">
        <f t="shared" si="22"/>
        <v>2022</v>
      </c>
      <c r="BJ179">
        <f t="shared" si="23"/>
        <v>5</v>
      </c>
      <c r="BM179" s="4">
        <f>'Fuel Values'!G179-(E179)</f>
        <v>-61.950391937289965</v>
      </c>
      <c r="BN179" s="4">
        <f>'Fuel Values'!H179-($AJ179*'Feedstock Conversions'!$B$5)</f>
        <v>-25.715117581186973</v>
      </c>
      <c r="BO179" s="4">
        <f>'Fuel Values'!I179-($AI179*'Feedstock Conversions'!$B$17)</f>
        <v>-33.807558790593475</v>
      </c>
      <c r="BP179" s="4">
        <f>'Fuel Values'!J179-($AH179*'Feedstock Conversions'!$B$17)</f>
        <v>-35.505039193728976</v>
      </c>
      <c r="BQ179" s="4">
        <f>'Fuel Values'!K179-($AF179*'Feedstock Conversions'!$B$17)</f>
        <v>-56.925195968644857</v>
      </c>
      <c r="BR179" s="4">
        <f>'Fuel Values'!L179-($AG179*'Feedstock Conversions'!$B$17)</f>
        <v>-52.937793952967468</v>
      </c>
      <c r="BS179" s="4">
        <f t="shared" si="24"/>
        <v>6.2647256438970089</v>
      </c>
      <c r="BV179" s="4">
        <f t="shared" si="19"/>
        <v>-40.898784194528808</v>
      </c>
    </row>
    <row r="180" spans="1:74" x14ac:dyDescent="0.2">
      <c r="A180" s="11">
        <v>44715</v>
      </c>
      <c r="B180" s="18">
        <v>103.33</v>
      </c>
      <c r="C180" s="18">
        <f>B180+'Rail Costs'!B180</f>
        <v>108.136718924972</v>
      </c>
      <c r="E180" s="18">
        <f>C180*'Feedstock Conversions'!B$17</f>
        <v>811.02539193729001</v>
      </c>
      <c r="F180" s="18">
        <f>C180*'Feedstock Conversions'!B$5</f>
        <v>811.02539193729001</v>
      </c>
      <c r="H180" s="18">
        <f>'Fuel Values'!B180-'Soybean Oil'!I180-'Soybean Oil'!J180-'Soybean Oil'!K180</f>
        <v>392.59989796052628</v>
      </c>
      <c r="I180" s="18">
        <f>('LCFS Values'!$E$5-'Soybean Oil'!$AA$4)/1000000*'LCFS Values'!B180*'LCFS Values'!$G$2*100</f>
        <v>41.962602039473687</v>
      </c>
      <c r="J180" s="4">
        <f>'RIN Values'!C180</f>
        <v>252.9375</v>
      </c>
      <c r="K180" s="4">
        <f>'Fixed Credits Value'!B180</f>
        <v>100</v>
      </c>
      <c r="L180" s="4">
        <f t="shared" si="25"/>
        <v>787.5</v>
      </c>
      <c r="M180" s="4">
        <f>L180/'Feedstock Conversions'!B$17</f>
        <v>105</v>
      </c>
      <c r="O180" s="4">
        <f>'Fuel Values'!C180*100</f>
        <v>419.06999999999994</v>
      </c>
      <c r="P180" s="18">
        <f>('LCFS Values'!$E$5-'Soybean Oil'!$AB$4)/1000000*'LCFS Values'!B180*'LCFS Values'!$G$2*100</f>
        <v>36.447323098958336</v>
      </c>
      <c r="Q180" s="4">
        <f>'RIN Values'!D180</f>
        <v>286.66249999999997</v>
      </c>
      <c r="R180" s="4">
        <f>'Fixed Credits Value'!B180</f>
        <v>100</v>
      </c>
      <c r="S180" s="4">
        <f>'Fixed Credits Value'!C180</f>
        <v>16</v>
      </c>
      <c r="T180" s="4">
        <f t="shared" si="27"/>
        <v>858.1798230989582</v>
      </c>
      <c r="U180" s="4">
        <f t="shared" si="26"/>
        <v>114.42397641319442</v>
      </c>
      <c r="W180" s="4">
        <f t="shared" si="20"/>
        <v>-23.52539193729001</v>
      </c>
      <c r="X180" s="4">
        <f t="shared" si="28"/>
        <v>47.154431161668185</v>
      </c>
      <c r="AA180" s="23"/>
      <c r="AB180" s="23"/>
      <c r="AD180" s="11">
        <v>44715</v>
      </c>
      <c r="AE180" s="4">
        <f>B180+'Rail Costs'!K180</f>
        <v>104.531679731243</v>
      </c>
      <c r="AF180" s="4">
        <f>$B180+'Rail Costs'!L180</f>
        <v>105.73335946248599</v>
      </c>
      <c r="AG180" s="4">
        <f>$B180+'Rail Costs'!M180</f>
        <v>106.935039193729</v>
      </c>
      <c r="AH180" s="4">
        <f>$B180+'Rail Costs'!N180</f>
        <v>103.8106718924972</v>
      </c>
      <c r="AI180" s="4">
        <f>$B180+'Rail Costs'!O180</f>
        <v>104.0510078387458</v>
      </c>
      <c r="AJ180" s="4">
        <f>$B180+'Rail Costs'!P180</f>
        <v>104.77201567749159</v>
      </c>
      <c r="AK180" s="4" t="e">
        <f>(AVERAGEIFS([1]Spreads!$B$23:$B$1056,[1]Spreads!$Y$23:$Y$1056,BH180,[1]Spreads!$X$23:$X$1056,BI180)*1.03)+('Rail Costs'!X180*100/2204.622)</f>
        <v>#VALUE!</v>
      </c>
      <c r="AM180" s="4">
        <f>'Soybean Oil'!$L180-('Soybean Oil'!AE180*'Feedstock Conversions'!$B$17)-'Rail Costs'!Q180</f>
        <v>-0.55791814130066975</v>
      </c>
      <c r="AN180" s="4">
        <f>'Soybean Oil'!$L180-('Soybean Oil'!AF180*'Feedstock Conversions'!$B$17)-'Rail Costs'!R180</f>
        <v>-9.122450016576849</v>
      </c>
      <c r="AO180" s="4">
        <f>'Soybean Oil'!$L180-('Soybean Oil'!AG180*'Feedstock Conversions'!$B$17)-'Rail Costs'!S180</f>
        <v>-17.949291383056796</v>
      </c>
      <c r="AP180" s="4">
        <f>'Soybean Oil'!$L180-('Soybean Oil'!AH180*'Feedstock Conversions'!$B$17)-'Rail Costs'!T180</f>
        <v>5.0434654186727403</v>
      </c>
      <c r="AQ180" s="4">
        <f>'Soybean Oil'!$L180-('Soybean Oil'!AI180*'Feedstock Conversions'!$B$17)-'Rail Costs'!U180</f>
        <v>3.402308852553201</v>
      </c>
      <c r="AR180" s="4">
        <f>'Soybean Oil'!$L180-('Soybean Oil'!AJ180*'Feedstock Conversions'!$B$17)-'Rail Costs'!V180</f>
        <v>-2.9419120463047905</v>
      </c>
      <c r="AS180" s="4" t="e">
        <f>'Soybean Oil'!$L180-('Soybean Oil'!AK180*'Feedstock Conversions'!$B$17)-'Rail Costs'!Y180</f>
        <v>#VALUE!</v>
      </c>
      <c r="AU180" s="4">
        <f>$T180-(AE180*'Feedstock Conversions'!$B$5)-'Rail Costs'!Q180</f>
        <v>70.12190495765752</v>
      </c>
      <c r="AV180" s="4">
        <f>$T180-(AF180*'Feedstock Conversions'!$B$5)-'Rail Costs'!R180</f>
        <v>61.557373082381346</v>
      </c>
      <c r="AW180" s="4">
        <f>$T180-(AG180*'Feedstock Conversions'!$B$5)-'Rail Costs'!S180</f>
        <v>52.7305317159014</v>
      </c>
      <c r="AX180" s="4">
        <f>$T180-(AH180*'Feedstock Conversions'!$B$5)-'Rail Costs'!T180</f>
        <v>75.723288517630934</v>
      </c>
      <c r="AY180" s="4">
        <f>$T180-(AI180*'Feedstock Conversions'!$B$5)-'Rail Costs'!U180</f>
        <v>74.0821319515114</v>
      </c>
      <c r="AZ180" s="4">
        <f>$T180-(AJ180*'Feedstock Conversions'!$B$5)-'Rail Costs'!V180</f>
        <v>67.737911052653402</v>
      </c>
      <c r="BA180" s="4" t="e">
        <f>$T180-(AK180*'Feedstock Conversions'!$B$5)-'Rail Costs'!Y180</f>
        <v>#VALUE!</v>
      </c>
      <c r="BH180">
        <f t="shared" si="21"/>
        <v>23</v>
      </c>
      <c r="BI180">
        <f t="shared" si="22"/>
        <v>2022</v>
      </c>
      <c r="BJ180">
        <f t="shared" si="23"/>
        <v>6</v>
      </c>
      <c r="BM180" s="4">
        <f>'Fuel Values'!G180-(E180)</f>
        <v>-70.02539193729001</v>
      </c>
      <c r="BN180" s="4">
        <f>'Fuel Values'!H180-($AJ180*'Feedstock Conversions'!$B$5)</f>
        <v>-25.790117581186905</v>
      </c>
      <c r="BO180" s="4">
        <f>'Fuel Values'!I180-($AI180*'Feedstock Conversions'!$B$17)</f>
        <v>-42.882558790593521</v>
      </c>
      <c r="BP180" s="4">
        <f>'Fuel Values'!J180-($AH180*'Feedstock Conversions'!$B$17)</f>
        <v>-43.580039193729021</v>
      </c>
      <c r="BQ180" s="4">
        <f>'Fuel Values'!K180-($AF180*'Feedstock Conversions'!$B$17)</f>
        <v>-63.000195968644903</v>
      </c>
      <c r="BR180" s="4">
        <f>'Fuel Values'!L180-($AG180*'Feedstock Conversions'!$B$17)</f>
        <v>-62.012793952967513</v>
      </c>
      <c r="BS180" s="4">
        <f t="shared" si="24"/>
        <v>2.2647256438968952</v>
      </c>
      <c r="BV180" s="4">
        <f t="shared" si="19"/>
        <v>-47.259498480243124</v>
      </c>
    </row>
    <row r="181" spans="1:74" x14ac:dyDescent="0.2">
      <c r="A181" s="11">
        <v>44722</v>
      </c>
      <c r="B181" s="18">
        <v>104.402</v>
      </c>
      <c r="C181" s="18">
        <f>B181+'Rail Costs'!B181</f>
        <v>109.208718924972</v>
      </c>
      <c r="E181" s="18">
        <f>C181*'Feedstock Conversions'!B$17</f>
        <v>819.06539193729009</v>
      </c>
      <c r="F181" s="18">
        <f>C181*'Feedstock Conversions'!B$5</f>
        <v>819.06539193729009</v>
      </c>
      <c r="H181" s="18">
        <f>'Fuel Values'!B181-'Soybean Oil'!I181-'Soybean Oil'!J181-'Soybean Oil'!K181</f>
        <v>389.64806302105262</v>
      </c>
      <c r="I181" s="18">
        <f>('LCFS Values'!$E$5-'Soybean Oil'!$AA$4)/1000000*'LCFS Values'!B181*'LCFS Values'!$G$2*100</f>
        <v>37.676936978947374</v>
      </c>
      <c r="J181" s="4">
        <f>'RIN Values'!C181</f>
        <v>260.17499999999995</v>
      </c>
      <c r="K181" s="4">
        <f>'Fixed Credits Value'!B181</f>
        <v>100</v>
      </c>
      <c r="L181" s="4">
        <f t="shared" si="25"/>
        <v>787.5</v>
      </c>
      <c r="M181" s="4">
        <f>L181/'Feedstock Conversions'!B$17</f>
        <v>105</v>
      </c>
      <c r="O181" s="4">
        <f>'Fuel Values'!C181*100</f>
        <v>436.31</v>
      </c>
      <c r="P181" s="18">
        <f>('LCFS Values'!$E$5-'Soybean Oil'!$AB$4)/1000000*'LCFS Values'!B181*'LCFS Values'!$G$2*100</f>
        <v>32.72493669861111</v>
      </c>
      <c r="Q181" s="4">
        <f>'RIN Values'!D181</f>
        <v>294.86499999999995</v>
      </c>
      <c r="R181" s="4">
        <f>'Fixed Credits Value'!B181</f>
        <v>100</v>
      </c>
      <c r="S181" s="4">
        <f>'Fixed Credits Value'!C181</f>
        <v>16</v>
      </c>
      <c r="T181" s="4">
        <f t="shared" si="27"/>
        <v>879.8999366986111</v>
      </c>
      <c r="U181" s="4">
        <f t="shared" si="26"/>
        <v>117.31999155981481</v>
      </c>
      <c r="W181" s="4">
        <f t="shared" si="20"/>
        <v>-31.565391937290087</v>
      </c>
      <c r="X181" s="4">
        <f t="shared" si="28"/>
        <v>60.834544761321013</v>
      </c>
      <c r="AA181" s="23"/>
      <c r="AB181" s="23"/>
      <c r="AD181" s="11">
        <v>44722</v>
      </c>
      <c r="AE181" s="4">
        <f>B181+'Rail Costs'!K181</f>
        <v>105.60367973124301</v>
      </c>
      <c r="AF181" s="4">
        <f>$B181+'Rail Costs'!L181</f>
        <v>106.805359462486</v>
      </c>
      <c r="AG181" s="4">
        <f>$B181+'Rail Costs'!M181</f>
        <v>108.007039193729</v>
      </c>
      <c r="AH181" s="4">
        <f>$B181+'Rail Costs'!N181</f>
        <v>104.8826718924972</v>
      </c>
      <c r="AI181" s="4">
        <f>$B181+'Rail Costs'!O181</f>
        <v>105.12300783874581</v>
      </c>
      <c r="AJ181" s="4">
        <f>$B181+'Rail Costs'!P181</f>
        <v>105.8440156774916</v>
      </c>
      <c r="AK181" s="4" t="e">
        <f>(AVERAGEIFS([1]Spreads!$B$23:$B$1056,[1]Spreads!$Y$23:$Y$1056,BH181,[1]Spreads!$X$23:$X$1056,BI181)*1.03)+('Rail Costs'!X181*100/2204.622)</f>
        <v>#VALUE!</v>
      </c>
      <c r="AM181" s="4">
        <f>'Soybean Oil'!$L181-('Soybean Oil'!AE181*'Feedstock Conversions'!$B$17)-'Rail Costs'!Q181</f>
        <v>-8.5979181413006334</v>
      </c>
      <c r="AN181" s="4">
        <f>'Soybean Oil'!$L181-('Soybean Oil'!AF181*'Feedstock Conversions'!$B$17)-'Rail Costs'!R181</f>
        <v>-17.162450016576926</v>
      </c>
      <c r="AO181" s="4">
        <f>'Soybean Oil'!$L181-('Soybean Oil'!AG181*'Feedstock Conversions'!$B$17)-'Rail Costs'!S181</f>
        <v>-25.989291383056759</v>
      </c>
      <c r="AP181" s="4">
        <f>'Soybean Oil'!$L181-('Soybean Oil'!AH181*'Feedstock Conversions'!$B$17)-'Rail Costs'!T181</f>
        <v>-2.9965345813272228</v>
      </c>
      <c r="AQ181" s="4">
        <f>'Soybean Oil'!$L181-('Soybean Oil'!AI181*'Feedstock Conversions'!$B$17)-'Rail Costs'!U181</f>
        <v>-4.6376911474468763</v>
      </c>
      <c r="AR181" s="4">
        <f>'Soybean Oil'!$L181-('Soybean Oil'!AJ181*'Feedstock Conversions'!$B$17)-'Rail Costs'!V181</f>
        <v>-10.981912046304867</v>
      </c>
      <c r="AS181" s="4" t="e">
        <f>'Soybean Oil'!$L181-('Soybean Oil'!AK181*'Feedstock Conversions'!$B$17)-'Rail Costs'!Y181</f>
        <v>#VALUE!</v>
      </c>
      <c r="AU181" s="4">
        <f>$T181-(AE181*'Feedstock Conversions'!$B$5)-'Rail Costs'!Q181</f>
        <v>83.802018557310461</v>
      </c>
      <c r="AV181" s="4">
        <f>$T181-(AF181*'Feedstock Conversions'!$B$5)-'Rail Costs'!R181</f>
        <v>75.237486682034174</v>
      </c>
      <c r="AW181" s="4">
        <f>$T181-(AG181*'Feedstock Conversions'!$B$5)-'Rail Costs'!S181</f>
        <v>66.410645315554348</v>
      </c>
      <c r="AX181" s="4">
        <f>$T181-(AH181*'Feedstock Conversions'!$B$5)-'Rail Costs'!T181</f>
        <v>89.403402117283875</v>
      </c>
      <c r="AY181" s="4">
        <f>$T181-(AI181*'Feedstock Conversions'!$B$5)-'Rail Costs'!U181</f>
        <v>87.762245551164227</v>
      </c>
      <c r="AZ181" s="4">
        <f>$T181-(AJ181*'Feedstock Conversions'!$B$5)-'Rail Costs'!V181</f>
        <v>81.418024652306229</v>
      </c>
      <c r="BA181" s="4" t="e">
        <f>$T181-(AK181*'Feedstock Conversions'!$B$5)-'Rail Costs'!Y181</f>
        <v>#VALUE!</v>
      </c>
      <c r="BH181">
        <f t="shared" si="21"/>
        <v>24</v>
      </c>
      <c r="BI181">
        <f t="shared" si="22"/>
        <v>2022</v>
      </c>
      <c r="BJ181">
        <f t="shared" si="23"/>
        <v>6</v>
      </c>
      <c r="BM181" s="4">
        <f>'Fuel Values'!G181-(E181)</f>
        <v>-64.465391937290065</v>
      </c>
      <c r="BN181" s="4">
        <f>'Fuel Values'!H181-($AJ181*'Feedstock Conversions'!$B$5)</f>
        <v>-23.830117581186983</v>
      </c>
      <c r="BO181" s="4">
        <f>'Fuel Values'!I181-($AI181*'Feedstock Conversions'!$B$17)</f>
        <v>-30.922558790593598</v>
      </c>
      <c r="BP181" s="4">
        <f>'Fuel Values'!J181-($AH181*'Feedstock Conversions'!$B$17)</f>
        <v>-35.620039193728985</v>
      </c>
      <c r="BQ181" s="4">
        <f>'Fuel Values'!K181-($AF181*'Feedstock Conversions'!$B$17)</f>
        <v>-57.04019596864498</v>
      </c>
      <c r="BR181" s="4">
        <f>'Fuel Values'!L181-($AG181*'Feedstock Conversions'!$B$17)</f>
        <v>-50.052793952967477</v>
      </c>
      <c r="BS181" s="4">
        <f t="shared" si="24"/>
        <v>-7.7352743561031048</v>
      </c>
      <c r="BV181" s="4">
        <f t="shared" ref="BV181:BV244" si="29">AVERAGE(BM181:BR181,W181)</f>
        <v>-41.928069908814599</v>
      </c>
    </row>
    <row r="182" spans="1:74" x14ac:dyDescent="0.2">
      <c r="A182" s="11">
        <v>44729</v>
      </c>
      <c r="B182" s="18">
        <v>99.518000000000001</v>
      </c>
      <c r="C182" s="18">
        <f>B182+'Rail Costs'!B182</f>
        <v>104.324718924972</v>
      </c>
      <c r="E182" s="18">
        <f>C182*'Feedstock Conversions'!B$17</f>
        <v>782.43539193728998</v>
      </c>
      <c r="F182" s="18">
        <f>C182*'Feedstock Conversions'!B$5</f>
        <v>782.43539193728998</v>
      </c>
      <c r="H182" s="18">
        <f>'Fuel Values'!B182-'Soybean Oil'!I182-'Soybean Oil'!J182-'Soybean Oil'!K182</f>
        <v>411.16758531578944</v>
      </c>
      <c r="I182" s="18">
        <f>('LCFS Values'!$E$5-'Soybean Oil'!$AA$4)/1000000*'LCFS Values'!B182*'LCFS Values'!$G$2*100</f>
        <v>39.107414684210525</v>
      </c>
      <c r="J182" s="4">
        <f>'RIN Values'!C182</f>
        <v>243.22500000000002</v>
      </c>
      <c r="K182" s="4">
        <f>'Fixed Credits Value'!B182</f>
        <v>100</v>
      </c>
      <c r="L182" s="4">
        <f t="shared" si="25"/>
        <v>793.5</v>
      </c>
      <c r="M182" s="4">
        <f>L182/'Feedstock Conversions'!B$17</f>
        <v>105.8</v>
      </c>
      <c r="O182" s="4">
        <f>'Fuel Values'!C182*100</f>
        <v>438.75</v>
      </c>
      <c r="P182" s="18">
        <f>('LCFS Values'!$E$5-'Soybean Oil'!$AB$4)/1000000*'LCFS Values'!B182*'LCFS Values'!$G$2*100</f>
        <v>33.967402145833333</v>
      </c>
      <c r="Q182" s="4">
        <f>'RIN Values'!D182</f>
        <v>275.65500000000003</v>
      </c>
      <c r="R182" s="4">
        <f>'Fixed Credits Value'!B182</f>
        <v>100</v>
      </c>
      <c r="S182" s="4">
        <f>'Fixed Credits Value'!C182</f>
        <v>16</v>
      </c>
      <c r="T182" s="4">
        <f t="shared" si="27"/>
        <v>864.37240214583335</v>
      </c>
      <c r="U182" s="4">
        <f t="shared" si="26"/>
        <v>115.24965361944444</v>
      </c>
      <c r="W182" s="4">
        <f t="shared" si="20"/>
        <v>11.064608062710022</v>
      </c>
      <c r="X182" s="4">
        <f t="shared" si="28"/>
        <v>81.93701020854337</v>
      </c>
      <c r="AA182" s="23"/>
      <c r="AB182" s="23"/>
      <c r="AD182" s="11">
        <v>44729</v>
      </c>
      <c r="AE182" s="4">
        <f>B182+'Rail Costs'!K182</f>
        <v>100.719679731243</v>
      </c>
      <c r="AF182" s="4">
        <f>$B182+'Rail Costs'!L182</f>
        <v>101.921359462486</v>
      </c>
      <c r="AG182" s="4">
        <f>$B182+'Rail Costs'!M182</f>
        <v>103.123039193729</v>
      </c>
      <c r="AH182" s="4">
        <f>$B182+'Rail Costs'!N182</f>
        <v>99.9986718924972</v>
      </c>
      <c r="AI182" s="4">
        <f>$B182+'Rail Costs'!O182</f>
        <v>100.23900783874581</v>
      </c>
      <c r="AJ182" s="4">
        <f>$B182+'Rail Costs'!P182</f>
        <v>100.9600156774916</v>
      </c>
      <c r="AK182" s="4" t="e">
        <f>(AVERAGEIFS([1]Spreads!$B$23:$B$1056,[1]Spreads!$Y$23:$Y$1056,BH182,[1]Spreads!$X$23:$X$1056,BI182)*1.03)+('Rail Costs'!X182*100/2204.622)</f>
        <v>#VALUE!</v>
      </c>
      <c r="AM182" s="4">
        <f>'Soybean Oil'!$L182-('Soybean Oil'!AE182*'Feedstock Conversions'!$B$17)-'Rail Costs'!Q182</f>
        <v>34.032081858699364</v>
      </c>
      <c r="AN182" s="4">
        <f>'Soybean Oil'!$L182-('Soybean Oil'!AF182*'Feedstock Conversions'!$B$17)-'Rail Costs'!R182</f>
        <v>25.467549983423069</v>
      </c>
      <c r="AO182" s="4">
        <f>'Soybean Oil'!$L182-('Soybean Oil'!AG182*'Feedstock Conversions'!$B$17)-'Rail Costs'!S182</f>
        <v>16.640708616943236</v>
      </c>
      <c r="AP182" s="4">
        <f>'Soybean Oil'!$L182-('Soybean Oil'!AH182*'Feedstock Conversions'!$B$17)-'Rail Costs'!T182</f>
        <v>39.63346541867277</v>
      </c>
      <c r="AQ182" s="4">
        <f>'Soybean Oil'!$L182-('Soybean Oil'!AI182*'Feedstock Conversions'!$B$17)-'Rail Costs'!U182</f>
        <v>37.992308852553123</v>
      </c>
      <c r="AR182" s="4">
        <f>'Soybean Oil'!$L182-('Soybean Oil'!AJ182*'Feedstock Conversions'!$B$17)-'Rail Costs'!V182</f>
        <v>31.648087953695129</v>
      </c>
      <c r="AS182" s="4" t="e">
        <f>'Soybean Oil'!$L182-('Soybean Oil'!AK182*'Feedstock Conversions'!$B$17)-'Rail Costs'!Y182</f>
        <v>#VALUE!</v>
      </c>
      <c r="AU182" s="4">
        <f>$T182-(AE182*'Feedstock Conversions'!$B$5)-'Rail Costs'!Q182</f>
        <v>104.9044840045327</v>
      </c>
      <c r="AV182" s="4">
        <f>$T182-(AF182*'Feedstock Conversions'!$B$5)-'Rail Costs'!R182</f>
        <v>96.339952129256417</v>
      </c>
      <c r="AW182" s="4">
        <f>$T182-(AG182*'Feedstock Conversions'!$B$5)-'Rail Costs'!S182</f>
        <v>87.513110762776591</v>
      </c>
      <c r="AX182" s="4">
        <f>$T182-(AH182*'Feedstock Conversions'!$B$5)-'Rail Costs'!T182</f>
        <v>110.50586756450612</v>
      </c>
      <c r="AY182" s="4">
        <f>$T182-(AI182*'Feedstock Conversions'!$B$5)-'Rail Costs'!U182</f>
        <v>108.86471099838647</v>
      </c>
      <c r="AZ182" s="4">
        <f>$T182-(AJ182*'Feedstock Conversions'!$B$5)-'Rail Costs'!V182</f>
        <v>102.52049009952847</v>
      </c>
      <c r="BA182" s="4" t="e">
        <f>$T182-(AK182*'Feedstock Conversions'!$B$5)-'Rail Costs'!Y182</f>
        <v>#VALUE!</v>
      </c>
      <c r="BH182">
        <f t="shared" si="21"/>
        <v>25</v>
      </c>
      <c r="BI182">
        <f t="shared" si="22"/>
        <v>2022</v>
      </c>
      <c r="BJ182">
        <f t="shared" si="23"/>
        <v>6</v>
      </c>
      <c r="BM182" s="4">
        <f>'Fuel Values'!G182-(E182)</f>
        <v>-6.2353919372899327</v>
      </c>
      <c r="BN182" s="4">
        <f>'Fuel Values'!H182-($AJ182*'Feedstock Conversions'!$B$5)</f>
        <v>23.299882418813013</v>
      </c>
      <c r="BO182" s="4">
        <f>'Fuel Values'!I182-($AI182*'Feedstock Conversions'!$B$17)</f>
        <v>29.707441209406397</v>
      </c>
      <c r="BP182" s="4">
        <f>'Fuel Values'!J182-($AH182*'Feedstock Conversions'!$B$17)</f>
        <v>25.00996080627101</v>
      </c>
      <c r="BQ182" s="4">
        <f>'Fuel Values'!K182-($AF182*'Feedstock Conversions'!$B$17)</f>
        <v>-2.4101959686449845</v>
      </c>
      <c r="BR182" s="4">
        <f>'Fuel Values'!L182-($AG182*'Feedstock Conversions'!$B$17)</f>
        <v>12.077206047032519</v>
      </c>
      <c r="BS182" s="4">
        <f t="shared" si="24"/>
        <v>-18.642833146696375</v>
      </c>
      <c r="BV182" s="4">
        <f t="shared" si="29"/>
        <v>13.216215805471149</v>
      </c>
    </row>
    <row r="183" spans="1:74" x14ac:dyDescent="0.2">
      <c r="A183" s="11">
        <v>44736</v>
      </c>
      <c r="B183" s="18">
        <v>92.622500000000002</v>
      </c>
      <c r="C183" s="18">
        <f>B183+'Rail Costs'!B183</f>
        <v>97.429218924972005</v>
      </c>
      <c r="E183" s="18">
        <f>C183*'Feedstock Conversions'!B$17</f>
        <v>730.71914193729003</v>
      </c>
      <c r="F183" s="18">
        <f>C183*'Feedstock Conversions'!B$5</f>
        <v>730.71914193729003</v>
      </c>
      <c r="H183" s="18">
        <f>'Fuel Values'!B183-'Soybean Oil'!I183-'Soybean Oil'!J183-'Soybean Oil'!K183</f>
        <v>426.61443271052633</v>
      </c>
      <c r="I183" s="18">
        <f>('LCFS Values'!$E$5-'Soybean Oil'!$AA$4)/1000000*'LCFS Values'!B183*'LCFS Values'!$G$2*100</f>
        <v>42.510567289473691</v>
      </c>
      <c r="J183" s="4">
        <f>'RIN Values'!C183</f>
        <v>226.5</v>
      </c>
      <c r="K183" s="4">
        <f>'Fixed Credits Value'!B183</f>
        <v>100</v>
      </c>
      <c r="L183" s="4">
        <f t="shared" si="25"/>
        <v>795.625</v>
      </c>
      <c r="M183" s="4">
        <f>L183/'Feedstock Conversions'!B$17</f>
        <v>106.08333333333333</v>
      </c>
      <c r="O183" s="4">
        <f>'Fuel Values'!C183*100</f>
        <v>437.6</v>
      </c>
      <c r="P183" s="18">
        <f>('LCFS Values'!$E$5-'Soybean Oil'!$AB$4)/1000000*'LCFS Values'!B183*'LCFS Values'!$G$2*100</f>
        <v>36.923267524305558</v>
      </c>
      <c r="Q183" s="4">
        <f>'RIN Values'!D183</f>
        <v>256.7</v>
      </c>
      <c r="R183" s="4">
        <f>'Fixed Credits Value'!B183</f>
        <v>100</v>
      </c>
      <c r="S183" s="4">
        <f>'Fixed Credits Value'!C183</f>
        <v>16</v>
      </c>
      <c r="T183" s="4">
        <f t="shared" si="27"/>
        <v>847.22326752430558</v>
      </c>
      <c r="U183" s="4">
        <f t="shared" si="26"/>
        <v>112.96310233657408</v>
      </c>
      <c r="W183" s="4">
        <f t="shared" si="20"/>
        <v>64.905858062709967</v>
      </c>
      <c r="X183" s="4">
        <f t="shared" si="28"/>
        <v>116.50412558701555</v>
      </c>
      <c r="AA183" s="23"/>
      <c r="AB183" s="23"/>
      <c r="AD183" s="11">
        <v>44736</v>
      </c>
      <c r="AE183" s="4">
        <f>B183+'Rail Costs'!K183</f>
        <v>93.824179731243007</v>
      </c>
      <c r="AF183" s="4">
        <f>$B183+'Rail Costs'!L183</f>
        <v>95.025859462485997</v>
      </c>
      <c r="AG183" s="4">
        <f>$B183+'Rail Costs'!M183</f>
        <v>96.227539193729001</v>
      </c>
      <c r="AH183" s="4">
        <f>$B183+'Rail Costs'!N183</f>
        <v>93.103171892497201</v>
      </c>
      <c r="AI183" s="4">
        <f>$B183+'Rail Costs'!O183</f>
        <v>93.343507838745808</v>
      </c>
      <c r="AJ183" s="4">
        <f>$B183+'Rail Costs'!P183</f>
        <v>94.064515677491599</v>
      </c>
      <c r="AK183" s="4" t="e">
        <f>(AVERAGEIFS([1]Spreads!$B$23:$B$1056,[1]Spreads!$Y$23:$Y$1056,BH183,[1]Spreads!$X$23:$X$1056,BI183)*1.03)+('Rail Costs'!X183*100/2204.622)</f>
        <v>#VALUE!</v>
      </c>
      <c r="AM183" s="4">
        <f>'Soybean Oil'!$L183-('Soybean Oil'!AE183*'Feedstock Conversions'!$B$17)-'Rail Costs'!Q183</f>
        <v>87.873331858699302</v>
      </c>
      <c r="AN183" s="4">
        <f>'Soybean Oil'!$L183-('Soybean Oil'!AF183*'Feedstock Conversions'!$B$17)-'Rail Costs'!R183</f>
        <v>79.308799983423128</v>
      </c>
      <c r="AO183" s="4">
        <f>'Soybean Oil'!$L183-('Soybean Oil'!AG183*'Feedstock Conversions'!$B$17)-'Rail Costs'!S183</f>
        <v>70.481958616943189</v>
      </c>
      <c r="AP183" s="4">
        <f>'Soybean Oil'!$L183-('Soybean Oil'!AH183*'Feedstock Conversions'!$B$17)-'Rail Costs'!T183</f>
        <v>93.474715418672716</v>
      </c>
      <c r="AQ183" s="4">
        <f>'Soybean Oil'!$L183-('Soybean Oil'!AI183*'Feedstock Conversions'!$B$17)-'Rail Costs'!U183</f>
        <v>91.833558852553182</v>
      </c>
      <c r="AR183" s="4">
        <f>'Soybean Oil'!$L183-('Soybean Oil'!AJ183*'Feedstock Conversions'!$B$17)-'Rail Costs'!V183</f>
        <v>85.48933795369507</v>
      </c>
      <c r="AS183" s="4" t="e">
        <f>'Soybean Oil'!$L183-('Soybean Oil'!AK183*'Feedstock Conversions'!$B$17)-'Rail Costs'!Y183</f>
        <v>#VALUE!</v>
      </c>
      <c r="AU183" s="4">
        <f>$T183-(AE183*'Feedstock Conversions'!$B$5)-'Rail Costs'!Q183</f>
        <v>139.4715993830049</v>
      </c>
      <c r="AV183" s="4">
        <f>$T183-(AF183*'Feedstock Conversions'!$B$5)-'Rail Costs'!R183</f>
        <v>130.9070675077287</v>
      </c>
      <c r="AW183" s="4">
        <f>$T183-(AG183*'Feedstock Conversions'!$B$5)-'Rail Costs'!S183</f>
        <v>122.08022614124877</v>
      </c>
      <c r="AX183" s="4">
        <f>$T183-(AH183*'Feedstock Conversions'!$B$5)-'Rail Costs'!T183</f>
        <v>145.07298294297831</v>
      </c>
      <c r="AY183" s="4">
        <f>$T183-(AI183*'Feedstock Conversions'!$B$5)-'Rail Costs'!U183</f>
        <v>143.43182637685877</v>
      </c>
      <c r="AZ183" s="4">
        <f>$T183-(AJ183*'Feedstock Conversions'!$B$5)-'Rail Costs'!V183</f>
        <v>137.08760547800065</v>
      </c>
      <c r="BA183" s="4" t="e">
        <f>$T183-(AK183*'Feedstock Conversions'!$B$5)-'Rail Costs'!Y183</f>
        <v>#VALUE!</v>
      </c>
      <c r="BH183">
        <f t="shared" si="21"/>
        <v>26</v>
      </c>
      <c r="BI183">
        <f t="shared" si="22"/>
        <v>2022</v>
      </c>
      <c r="BJ183">
        <f t="shared" si="23"/>
        <v>6</v>
      </c>
      <c r="BM183" s="4">
        <f>'Fuel Values'!G183-(E183)</f>
        <v>33.530858062709967</v>
      </c>
      <c r="BN183" s="4">
        <f>'Fuel Values'!H183-($AJ183*'Feedstock Conversions'!$B$5)</f>
        <v>65.266132418812958</v>
      </c>
      <c r="BO183" s="4">
        <f>'Fuel Values'!I183-($AI183*'Feedstock Conversions'!$B$17)</f>
        <v>43.673691209406456</v>
      </c>
      <c r="BP183" s="4">
        <f>'Fuel Values'!J183-($AH183*'Feedstock Conversions'!$B$17)</f>
        <v>61.726210806270956</v>
      </c>
      <c r="BQ183" s="4">
        <f>'Fuel Values'!K183-($AF183*'Feedstock Conversions'!$B$17)</f>
        <v>36.056054031355075</v>
      </c>
      <c r="BR183" s="4">
        <f>'Fuel Values'!L183-($AG183*'Feedstock Conversions'!$B$17)</f>
        <v>47.668456047032464</v>
      </c>
      <c r="BS183" s="4">
        <f t="shared" si="24"/>
        <v>-0.36027435610299108</v>
      </c>
      <c r="BV183" s="4">
        <f t="shared" si="29"/>
        <v>50.403894376899693</v>
      </c>
    </row>
    <row r="184" spans="1:74" x14ac:dyDescent="0.2">
      <c r="A184" s="11">
        <v>44743</v>
      </c>
      <c r="B184" s="18">
        <v>91.674000000000007</v>
      </c>
      <c r="C184" s="18">
        <f>B184+'Rail Costs'!B184</f>
        <v>96.583720044792841</v>
      </c>
      <c r="E184" s="18">
        <f>C184*'Feedstock Conversions'!B$17</f>
        <v>724.37790033594626</v>
      </c>
      <c r="F184" s="18">
        <f>C184*'Feedstock Conversions'!B$5</f>
        <v>724.37790033594626</v>
      </c>
      <c r="H184" s="18">
        <f>'Fuel Values'!B184-'Soybean Oil'!I184-'Soybean Oil'!J184-'Soybean Oil'!K184</f>
        <v>412.40332448421054</v>
      </c>
      <c r="I184" s="18">
        <f>('LCFS Values'!$E$5-'Soybean Oil'!$AA$4)/1000000*'LCFS Values'!B184*'LCFS Values'!$G$2*100</f>
        <v>44.621675515789477</v>
      </c>
      <c r="J184" s="4">
        <f>'RIN Values'!C184</f>
        <v>237.97500000000002</v>
      </c>
      <c r="K184" s="4">
        <f>'Fixed Credits Value'!B184</f>
        <v>100</v>
      </c>
      <c r="L184" s="4">
        <f t="shared" si="25"/>
        <v>795</v>
      </c>
      <c r="M184" s="4">
        <f>L184/'Feedstock Conversions'!B$17</f>
        <v>106</v>
      </c>
      <c r="O184" s="4">
        <f>'Fuel Values'!C184*100</f>
        <v>407.06</v>
      </c>
      <c r="P184" s="18">
        <f>('LCFS Values'!$E$5-'Soybean Oil'!$AB$4)/1000000*'LCFS Values'!B184*'LCFS Values'!$G$2*100</f>
        <v>38.756906047222223</v>
      </c>
      <c r="Q184" s="4">
        <f>'RIN Values'!D184</f>
        <v>269.70499999999998</v>
      </c>
      <c r="R184" s="4">
        <f>'Fixed Credits Value'!B184</f>
        <v>100</v>
      </c>
      <c r="S184" s="4">
        <f>'Fixed Credits Value'!C184</f>
        <v>16</v>
      </c>
      <c r="T184" s="4">
        <f t="shared" si="27"/>
        <v>831.52190604722227</v>
      </c>
      <c r="U184" s="4">
        <f t="shared" si="26"/>
        <v>110.86958747296298</v>
      </c>
      <c r="W184" s="4">
        <f t="shared" si="20"/>
        <v>70.622099664053735</v>
      </c>
      <c r="X184" s="4">
        <f t="shared" si="28"/>
        <v>107.14400571127601</v>
      </c>
      <c r="AA184" s="23"/>
      <c r="AB184" s="23"/>
      <c r="AD184" s="11">
        <v>44743</v>
      </c>
      <c r="AE184" s="4">
        <f>B184+'Rail Costs'!K184</f>
        <v>92.901430011198215</v>
      </c>
      <c r="AF184" s="4">
        <f>$B184+'Rail Costs'!L184</f>
        <v>94.128860022396424</v>
      </c>
      <c r="AG184" s="4">
        <f>$B184+'Rail Costs'!M184</f>
        <v>95.356290033594632</v>
      </c>
      <c r="AH184" s="4">
        <f>$B184+'Rail Costs'!N184</f>
        <v>92.164972004479296</v>
      </c>
      <c r="AI184" s="4">
        <f>$B184+'Rail Costs'!O184</f>
        <v>92.410458006718926</v>
      </c>
      <c r="AJ184" s="4">
        <f>$B184+'Rail Costs'!P184</f>
        <v>93.14691601343786</v>
      </c>
      <c r="AK184" s="4" t="e">
        <f>(AVERAGEIFS([1]Spreads!$B$23:$B$1056,[1]Spreads!$Y$23:$Y$1056,BH184,[1]Spreads!$X$23:$X$1056,BI184)*1.03)+('Rail Costs'!X184*100/2204.622)</f>
        <v>#VALUE!</v>
      </c>
      <c r="AM184" s="4">
        <f>'Soybean Oil'!$L184-('Soybean Oil'!AE184*'Feedstock Conversions'!$B$17)-'Rail Costs'!Q184</f>
        <v>94.081733612814304</v>
      </c>
      <c r="AN184" s="4">
        <f>'Soybean Oil'!$L184-('Soybean Oil'!AF184*'Feedstock Conversions'!$B$17)-'Rail Costs'!R184</f>
        <v>85.333676054496294</v>
      </c>
      <c r="AO184" s="4">
        <f>'Soybean Oil'!$L184-('Soybean Oil'!AG184*'Feedstock Conversions'!$B$17)-'Rail Costs'!S184</f>
        <v>76.317688087306209</v>
      </c>
      <c r="AP184" s="4">
        <f>'Soybean Oil'!$L184-('Soybean Oil'!AH184*'Feedstock Conversions'!$B$17)-'Rail Costs'!T184</f>
        <v>99.803146820501368</v>
      </c>
      <c r="AQ184" s="4">
        <f>'Soybean Oil'!$L184-('Soybean Oil'!AI184*'Feedstock Conversions'!$B$17)-'Rail Costs'!U184</f>
        <v>98.126822613679366</v>
      </c>
      <c r="AR184" s="4">
        <f>'Soybean Oil'!$L184-('Soybean Oil'!AJ184*'Feedstock Conversions'!$B$17)-'Rail Costs'!V184</f>
        <v>91.646654124131388</v>
      </c>
      <c r="AS184" s="4" t="e">
        <f>'Soybean Oil'!$L184-('Soybean Oil'!AK184*'Feedstock Conversions'!$B$17)-'Rail Costs'!Y184</f>
        <v>#VALUE!</v>
      </c>
      <c r="AU184" s="4">
        <f>$T184-(AE184*'Feedstock Conversions'!$B$5)-'Rail Costs'!Q184</f>
        <v>130.60363966003658</v>
      </c>
      <c r="AV184" s="4">
        <f>$T184-(AF184*'Feedstock Conversions'!$B$5)-'Rail Costs'!R184</f>
        <v>121.85558210171857</v>
      </c>
      <c r="AW184" s="4">
        <f>$T184-(AG184*'Feedstock Conversions'!$B$5)-'Rail Costs'!S184</f>
        <v>112.83959413452848</v>
      </c>
      <c r="AX184" s="4">
        <f>$T184-(AH184*'Feedstock Conversions'!$B$5)-'Rail Costs'!T184</f>
        <v>136.32505286772363</v>
      </c>
      <c r="AY184" s="4">
        <f>$T184-(AI184*'Feedstock Conversions'!$B$5)-'Rail Costs'!U184</f>
        <v>134.64872866090164</v>
      </c>
      <c r="AZ184" s="4">
        <f>$T184-(AJ184*'Feedstock Conversions'!$B$5)-'Rail Costs'!V184</f>
        <v>128.16856017135368</v>
      </c>
      <c r="BA184" s="4" t="e">
        <f>$T184-(AK184*'Feedstock Conversions'!$B$5)-'Rail Costs'!Y184</f>
        <v>#VALUE!</v>
      </c>
      <c r="BH184">
        <f t="shared" si="21"/>
        <v>27</v>
      </c>
      <c r="BI184">
        <f t="shared" si="22"/>
        <v>2022</v>
      </c>
      <c r="BJ184">
        <f t="shared" si="23"/>
        <v>7</v>
      </c>
      <c r="BM184" s="4">
        <f>'Fuel Values'!G184-(E184)</f>
        <v>31.622099664053735</v>
      </c>
      <c r="BN184" s="4">
        <f>'Fuel Values'!H184-($AJ184*'Feedstock Conversions'!$B$5)</f>
        <v>59.098129899216133</v>
      </c>
      <c r="BO184" s="4">
        <f>'Fuel Values'!I184-($AI184*'Feedstock Conversions'!$B$17)</f>
        <v>41.421564949608069</v>
      </c>
      <c r="BP184" s="4">
        <f>'Fuel Values'!J184-($AH184*'Feedstock Conversions'!$B$17)</f>
        <v>55.762709966405282</v>
      </c>
      <c r="BQ184" s="4">
        <f>'Fuel Values'!K184-($AF184*'Feedstock Conversions'!$B$17)</f>
        <v>35.033549832026779</v>
      </c>
      <c r="BR184" s="4">
        <f>'Fuel Values'!L184-($AG184*'Feedstock Conversions'!$B$17)</f>
        <v>41.827824748040257</v>
      </c>
      <c r="BS184" s="4">
        <f t="shared" si="24"/>
        <v>11.523969764837602</v>
      </c>
      <c r="BV184" s="4">
        <f t="shared" si="29"/>
        <v>47.912568389057711</v>
      </c>
    </row>
    <row r="185" spans="1:74" x14ac:dyDescent="0.2">
      <c r="A185" s="11">
        <v>44750</v>
      </c>
      <c r="B185" s="18">
        <v>81.347499999999997</v>
      </c>
      <c r="C185" s="18">
        <f>B185+'Rail Costs'!B185</f>
        <v>86.257220044792831</v>
      </c>
      <c r="E185" s="18">
        <f>C185*'Feedstock Conversions'!B$17</f>
        <v>646.92915033594625</v>
      </c>
      <c r="F185" s="18">
        <f>C185*'Feedstock Conversions'!B$5</f>
        <v>646.92915033594625</v>
      </c>
      <c r="H185" s="18">
        <f>'Fuel Values'!B185-'Soybean Oil'!I185-'Soybean Oil'!J185-'Soybean Oil'!K185</f>
        <v>391.24425215789472</v>
      </c>
      <c r="I185" s="18">
        <f>('LCFS Values'!$E$5-'Soybean Oil'!$AA$4)/1000000*'LCFS Values'!B185*'LCFS Values'!$G$2*100</f>
        <v>42.568247842105265</v>
      </c>
      <c r="J185" s="4">
        <f>'RIN Values'!C185</f>
        <v>234.9375</v>
      </c>
      <c r="K185" s="4">
        <f>'Fixed Credits Value'!B185</f>
        <v>100</v>
      </c>
      <c r="L185" s="4">
        <f t="shared" si="25"/>
        <v>768.75</v>
      </c>
      <c r="M185" s="4">
        <f>L185/'Feedstock Conversions'!B$17</f>
        <v>102.5</v>
      </c>
      <c r="O185" s="4">
        <f>'Fuel Values'!C185*100</f>
        <v>359.98</v>
      </c>
      <c r="P185" s="18">
        <f>('LCFS Values'!$E$5-'Soybean Oil'!$AB$4)/1000000*'LCFS Values'!B185*'LCFS Values'!$G$2*100</f>
        <v>36.973366937499996</v>
      </c>
      <c r="Q185" s="4">
        <f>'RIN Values'!D185</f>
        <v>266.26249999999999</v>
      </c>
      <c r="R185" s="4">
        <f>'Fixed Credits Value'!B185</f>
        <v>100</v>
      </c>
      <c r="S185" s="4">
        <f>'Fixed Credits Value'!C185</f>
        <v>16</v>
      </c>
      <c r="T185" s="4">
        <f t="shared" si="27"/>
        <v>779.21586693749998</v>
      </c>
      <c r="U185" s="4">
        <f t="shared" si="26"/>
        <v>103.895448925</v>
      </c>
      <c r="W185" s="4">
        <f t="shared" si="20"/>
        <v>121.82084966405375</v>
      </c>
      <c r="X185" s="4">
        <f t="shared" si="28"/>
        <v>132.28671660155374</v>
      </c>
      <c r="AA185" s="23"/>
      <c r="AB185" s="23"/>
      <c r="AD185" s="11">
        <v>44750</v>
      </c>
      <c r="AE185" s="4">
        <f>B185+'Rail Costs'!K185</f>
        <v>82.574930011198205</v>
      </c>
      <c r="AF185" s="4">
        <f>$B185+'Rail Costs'!L185</f>
        <v>83.802360022396414</v>
      </c>
      <c r="AG185" s="4">
        <f>$B185+'Rail Costs'!M185</f>
        <v>85.029790033594622</v>
      </c>
      <c r="AH185" s="4">
        <f>$B185+'Rail Costs'!N185</f>
        <v>81.838472004479286</v>
      </c>
      <c r="AI185" s="4">
        <f>$B185+'Rail Costs'!O185</f>
        <v>82.083958006718916</v>
      </c>
      <c r="AJ185" s="4">
        <f>$B185+'Rail Costs'!P185</f>
        <v>82.82041601343785</v>
      </c>
      <c r="AK185" s="4" t="e">
        <f>(AVERAGEIFS([1]Spreads!$B$23:$B$1056,[1]Spreads!$Y$23:$Y$1056,BH185,[1]Spreads!$X$23:$X$1056,BI185)*1.03)+('Rail Costs'!X185*100/2204.622)</f>
        <v>#VALUE!</v>
      </c>
      <c r="AM185" s="4">
        <f>'Soybean Oil'!$L185-('Soybean Oil'!AE185*'Feedstock Conversions'!$B$17)-'Rail Costs'!Q185</f>
        <v>145.28048361281432</v>
      </c>
      <c r="AN185" s="4">
        <f>'Soybean Oil'!$L185-('Soybean Oil'!AF185*'Feedstock Conversions'!$B$17)-'Rail Costs'!R185</f>
        <v>136.53242605449643</v>
      </c>
      <c r="AO185" s="4">
        <f>'Soybean Oil'!$L185-('Soybean Oil'!AG185*'Feedstock Conversions'!$B$17)-'Rail Costs'!S185</f>
        <v>127.51643808730623</v>
      </c>
      <c r="AP185" s="4">
        <f>'Soybean Oil'!$L185-('Soybean Oil'!AH185*'Feedstock Conversions'!$B$17)-'Rail Costs'!T185</f>
        <v>151.00189682050137</v>
      </c>
      <c r="AQ185" s="4">
        <f>'Soybean Oil'!$L185-('Soybean Oil'!AI185*'Feedstock Conversions'!$B$17)-'Rail Costs'!U185</f>
        <v>149.32557261367938</v>
      </c>
      <c r="AR185" s="4">
        <f>'Soybean Oil'!$L185-('Soybean Oil'!AJ185*'Feedstock Conversions'!$B$17)-'Rail Costs'!V185</f>
        <v>142.84540412413142</v>
      </c>
      <c r="AS185" s="4" t="e">
        <f>'Soybean Oil'!$L185-('Soybean Oil'!AK185*'Feedstock Conversions'!$B$17)-'Rail Costs'!Y185</f>
        <v>#VALUE!</v>
      </c>
      <c r="AU185" s="4">
        <f>$T185-(AE185*'Feedstock Conversions'!$B$5)-'Rail Costs'!Q185</f>
        <v>155.7463505503143</v>
      </c>
      <c r="AV185" s="4">
        <f>$T185-(AF185*'Feedstock Conversions'!$B$5)-'Rail Costs'!R185</f>
        <v>146.99829299199641</v>
      </c>
      <c r="AW185" s="4">
        <f>$T185-(AG185*'Feedstock Conversions'!$B$5)-'Rail Costs'!S185</f>
        <v>137.98230502480621</v>
      </c>
      <c r="AX185" s="4">
        <f>$T185-(AH185*'Feedstock Conversions'!$B$5)-'Rail Costs'!T185</f>
        <v>161.46776375800135</v>
      </c>
      <c r="AY185" s="4">
        <f>$T185-(AI185*'Feedstock Conversions'!$B$5)-'Rail Costs'!U185</f>
        <v>159.79143955117937</v>
      </c>
      <c r="AZ185" s="4">
        <f>$T185-(AJ185*'Feedstock Conversions'!$B$5)-'Rail Costs'!V185</f>
        <v>153.3112710616314</v>
      </c>
      <c r="BA185" s="4" t="e">
        <f>$T185-(AK185*'Feedstock Conversions'!$B$5)-'Rail Costs'!Y185</f>
        <v>#VALUE!</v>
      </c>
      <c r="BH185">
        <f t="shared" si="21"/>
        <v>28</v>
      </c>
      <c r="BI185">
        <f t="shared" si="22"/>
        <v>2022</v>
      </c>
      <c r="BJ185">
        <f t="shared" si="23"/>
        <v>7</v>
      </c>
      <c r="BM185" s="4">
        <f>'Fuel Values'!G185-(E185)</f>
        <v>63.070849664053753</v>
      </c>
      <c r="BN185" s="4">
        <f>'Fuel Values'!H185-($AJ185*'Feedstock Conversions'!$B$5)</f>
        <v>88.846879899216106</v>
      </c>
      <c r="BO185" s="4">
        <f>'Fuel Values'!I185-($AI185*'Feedstock Conversions'!$B$17)</f>
        <v>72.495314949608087</v>
      </c>
      <c r="BP185" s="4">
        <f>'Fuel Values'!J185-($AH185*'Feedstock Conversions'!$B$17)</f>
        <v>82.4614599664053</v>
      </c>
      <c r="BQ185" s="4">
        <f>'Fuel Values'!K185-($AF185*'Feedstock Conversions'!$B$17)</f>
        <v>73.982299832026911</v>
      </c>
      <c r="BR185" s="4">
        <f>'Fuel Values'!L185-($AG185*'Feedstock Conversions'!$B$17)</f>
        <v>79.776574748040275</v>
      </c>
      <c r="BS185" s="4">
        <f t="shared" si="24"/>
        <v>32.973969764837648</v>
      </c>
      <c r="BV185" s="4">
        <f t="shared" si="29"/>
        <v>83.207746960486318</v>
      </c>
    </row>
    <row r="186" spans="1:74" x14ac:dyDescent="0.2">
      <c r="A186" s="11">
        <v>44757</v>
      </c>
      <c r="B186" s="18">
        <v>80.709999999999994</v>
      </c>
      <c r="C186" s="18">
        <f>B186+'Rail Costs'!B186</f>
        <v>85.619720044792828</v>
      </c>
      <c r="E186" s="18">
        <f>C186*'Feedstock Conversions'!B$17</f>
        <v>642.14790033594625</v>
      </c>
      <c r="F186" s="18">
        <f>C186*'Feedstock Conversions'!B$5</f>
        <v>642.14790033594625</v>
      </c>
      <c r="H186" s="18">
        <f>'Fuel Values'!B186-'Soybean Oil'!I186-'Soybean Oil'!J186-'Soybean Oil'!K186</f>
        <v>381.56271887368428</v>
      </c>
      <c r="I186" s="18">
        <f>('LCFS Values'!$E$5-'Soybean Oil'!$AA$4)/1000000*'LCFS Values'!B186*'LCFS Values'!$G$2*100</f>
        <v>43.53728112631579</v>
      </c>
      <c r="J186" s="4">
        <f>'RIN Values'!C186</f>
        <v>240.89999999999998</v>
      </c>
      <c r="K186" s="4">
        <f>'Fixed Credits Value'!B186</f>
        <v>100</v>
      </c>
      <c r="L186" s="4">
        <f t="shared" si="25"/>
        <v>766</v>
      </c>
      <c r="M186" s="4">
        <f>L186/'Feedstock Conversions'!B$17</f>
        <v>102.13333333333334</v>
      </c>
      <c r="O186" s="4">
        <f>'Fuel Values'!C186*100</f>
        <v>369.9</v>
      </c>
      <c r="P186" s="18">
        <f>('LCFS Values'!$E$5-'Soybean Oil'!$AB$4)/1000000*'LCFS Values'!B186*'LCFS Values'!$G$2*100</f>
        <v>37.815037079166665</v>
      </c>
      <c r="Q186" s="4">
        <f>'RIN Values'!D186</f>
        <v>273.02</v>
      </c>
      <c r="R186" s="4">
        <f>'Fixed Credits Value'!B186</f>
        <v>100</v>
      </c>
      <c r="S186" s="4">
        <f>'Fixed Credits Value'!C186</f>
        <v>16</v>
      </c>
      <c r="T186" s="4">
        <f t="shared" si="27"/>
        <v>796.73503707916666</v>
      </c>
      <c r="U186" s="4">
        <f t="shared" si="26"/>
        <v>106.23133827722222</v>
      </c>
      <c r="W186" s="4">
        <f t="shared" si="20"/>
        <v>123.85209966405375</v>
      </c>
      <c r="X186" s="4">
        <f t="shared" si="28"/>
        <v>154.58713674322041</v>
      </c>
      <c r="AA186" s="23"/>
      <c r="AB186" s="23"/>
      <c r="AD186" s="11">
        <v>44757</v>
      </c>
      <c r="AE186" s="4">
        <f>B186+'Rail Costs'!K186</f>
        <v>81.937430011198202</v>
      </c>
      <c r="AF186" s="4">
        <f>$B186+'Rail Costs'!L186</f>
        <v>83.164860022396411</v>
      </c>
      <c r="AG186" s="4">
        <f>$B186+'Rail Costs'!M186</f>
        <v>84.39229003359462</v>
      </c>
      <c r="AH186" s="4">
        <f>$B186+'Rail Costs'!N186</f>
        <v>81.200972004479283</v>
      </c>
      <c r="AI186" s="4">
        <f>$B186+'Rail Costs'!O186</f>
        <v>81.446458006718913</v>
      </c>
      <c r="AJ186" s="4">
        <f>$B186+'Rail Costs'!P186</f>
        <v>82.182916013437847</v>
      </c>
      <c r="AK186" s="4" t="e">
        <f>(AVERAGEIFS([1]Spreads!$B$23:$B$1056,[1]Spreads!$Y$23:$Y$1056,BH186,[1]Spreads!$X$23:$X$1056,BI186)*1.03)+('Rail Costs'!X186*100/2204.622)</f>
        <v>#VALUE!</v>
      </c>
      <c r="AM186" s="4">
        <f>'Soybean Oil'!$L186-('Soybean Oil'!AE186*'Feedstock Conversions'!$B$17)-'Rail Costs'!Q186</f>
        <v>147.31173361281432</v>
      </c>
      <c r="AN186" s="4">
        <f>'Soybean Oil'!$L186-('Soybean Oil'!AF186*'Feedstock Conversions'!$B$17)-'Rail Costs'!R186</f>
        <v>138.56367605449643</v>
      </c>
      <c r="AO186" s="4">
        <f>'Soybean Oil'!$L186-('Soybean Oil'!AG186*'Feedstock Conversions'!$B$17)-'Rail Costs'!S186</f>
        <v>129.54768808730634</v>
      </c>
      <c r="AP186" s="4">
        <f>'Soybean Oil'!$L186-('Soybean Oil'!AH186*'Feedstock Conversions'!$B$17)-'Rail Costs'!T186</f>
        <v>153.03314682050149</v>
      </c>
      <c r="AQ186" s="4">
        <f>'Soybean Oil'!$L186-('Soybean Oil'!AI186*'Feedstock Conversions'!$B$17)-'Rail Costs'!U186</f>
        <v>151.3568226136795</v>
      </c>
      <c r="AR186" s="4">
        <f>'Soybean Oil'!$L186-('Soybean Oil'!AJ186*'Feedstock Conversions'!$B$17)-'Rail Costs'!V186</f>
        <v>144.87665412413142</v>
      </c>
      <c r="AS186" s="4" t="e">
        <f>'Soybean Oil'!$L186-('Soybean Oil'!AK186*'Feedstock Conversions'!$B$17)-'Rail Costs'!Y186</f>
        <v>#VALUE!</v>
      </c>
      <c r="AU186" s="4">
        <f>$T186-(AE186*'Feedstock Conversions'!$B$5)-'Rail Costs'!Q186</f>
        <v>178.04677069198098</v>
      </c>
      <c r="AV186" s="4">
        <f>$T186-(AF186*'Feedstock Conversions'!$B$5)-'Rail Costs'!R186</f>
        <v>169.29871313366309</v>
      </c>
      <c r="AW186" s="4">
        <f>$T186-(AG186*'Feedstock Conversions'!$B$5)-'Rail Costs'!S186</f>
        <v>160.282725166473</v>
      </c>
      <c r="AX186" s="4">
        <f>$T186-(AH186*'Feedstock Conversions'!$B$5)-'Rail Costs'!T186</f>
        <v>183.76818389966814</v>
      </c>
      <c r="AY186" s="4">
        <f>$T186-(AI186*'Feedstock Conversions'!$B$5)-'Rail Costs'!U186</f>
        <v>182.09185969284616</v>
      </c>
      <c r="AZ186" s="4">
        <f>$T186-(AJ186*'Feedstock Conversions'!$B$5)-'Rail Costs'!V186</f>
        <v>175.61169120329808</v>
      </c>
      <c r="BA186" s="4" t="e">
        <f>$T186-(AK186*'Feedstock Conversions'!$B$5)-'Rail Costs'!Y186</f>
        <v>#VALUE!</v>
      </c>
      <c r="BH186">
        <f t="shared" si="21"/>
        <v>29</v>
      </c>
      <c r="BI186">
        <f t="shared" si="22"/>
        <v>2022</v>
      </c>
      <c r="BJ186">
        <f t="shared" si="23"/>
        <v>7</v>
      </c>
      <c r="BM186" s="4">
        <f>'Fuel Values'!G186-(E186)</f>
        <v>58.852099664053753</v>
      </c>
      <c r="BN186" s="4">
        <f>'Fuel Values'!H186-($AJ186*'Feedstock Conversions'!$B$5)</f>
        <v>84.628129899216106</v>
      </c>
      <c r="BO186" s="4">
        <f>'Fuel Values'!I186-($AI186*'Feedstock Conversions'!$B$17)</f>
        <v>66.151564949608201</v>
      </c>
      <c r="BP186" s="4">
        <f>'Fuel Values'!J186-($AH186*'Feedstock Conversions'!$B$17)</f>
        <v>76.992709966405414</v>
      </c>
      <c r="BQ186" s="4">
        <f>'Fuel Values'!K186-($AF186*'Feedstock Conversions'!$B$17)</f>
        <v>67.763549832026911</v>
      </c>
      <c r="BR186" s="4">
        <f>'Fuel Values'!L186-($AG186*'Feedstock Conversions'!$B$17)</f>
        <v>78.057824748040389</v>
      </c>
      <c r="BS186" s="4">
        <f t="shared" si="24"/>
        <v>39.223969764837648</v>
      </c>
      <c r="BV186" s="4">
        <f t="shared" si="29"/>
        <v>79.471139817629222</v>
      </c>
    </row>
    <row r="187" spans="1:74" x14ac:dyDescent="0.2">
      <c r="A187" s="11">
        <v>44764</v>
      </c>
      <c r="B187" s="18">
        <v>80.507999999999996</v>
      </c>
      <c r="C187" s="18">
        <f>B187+'Rail Costs'!B187</f>
        <v>85.41772004479283</v>
      </c>
      <c r="E187" s="18">
        <f>C187*'Feedstock Conversions'!B$17</f>
        <v>640.63290033594626</v>
      </c>
      <c r="F187" s="18">
        <f>C187*'Feedstock Conversions'!B$5</f>
        <v>640.63290033594626</v>
      </c>
      <c r="H187" s="18">
        <f>'Fuel Values'!B187-'Soybean Oil'!I187-'Soybean Oil'!J187-'Soybean Oil'!K187</f>
        <v>363.84729664210533</v>
      </c>
      <c r="I187" s="18">
        <f>('LCFS Values'!$E$5-'Soybean Oil'!$AA$4)/1000000*'LCFS Values'!B187*'LCFS Values'!$G$2*100</f>
        <v>43.35270335789474</v>
      </c>
      <c r="J187" s="4">
        <f>'RIN Values'!C187</f>
        <v>244.79999999999998</v>
      </c>
      <c r="K187" s="4">
        <f>'Fixed Credits Value'!B187</f>
        <v>100</v>
      </c>
      <c r="L187" s="4">
        <f t="shared" si="25"/>
        <v>752</v>
      </c>
      <c r="M187" s="4">
        <f>L187/'Feedstock Conversions'!B$17</f>
        <v>100.26666666666667</v>
      </c>
      <c r="O187" s="4">
        <f>'Fuel Values'!C187*100</f>
        <v>359.65</v>
      </c>
      <c r="P187" s="18">
        <f>('LCFS Values'!$E$5-'Soybean Oil'!$AB$4)/1000000*'LCFS Values'!B187*'LCFS Values'!$G$2*100</f>
        <v>37.654718956944443</v>
      </c>
      <c r="Q187" s="4">
        <f>'RIN Values'!D187</f>
        <v>277.44</v>
      </c>
      <c r="R187" s="4">
        <f>'Fixed Credits Value'!B187</f>
        <v>100</v>
      </c>
      <c r="S187" s="4">
        <f>'Fixed Credits Value'!C187</f>
        <v>16</v>
      </c>
      <c r="T187" s="4">
        <f t="shared" si="27"/>
        <v>790.74471895694444</v>
      </c>
      <c r="U187" s="4">
        <f t="shared" si="26"/>
        <v>105.43262919425926</v>
      </c>
      <c r="W187" s="4">
        <f t="shared" si="20"/>
        <v>111.36709966405374</v>
      </c>
      <c r="X187" s="4">
        <f t="shared" si="28"/>
        <v>150.11181862099818</v>
      </c>
      <c r="AA187" s="23"/>
      <c r="AB187" s="23"/>
      <c r="AD187" s="11">
        <v>44764</v>
      </c>
      <c r="AE187" s="4">
        <f>B187+'Rail Costs'!K187</f>
        <v>81.735430011198204</v>
      </c>
      <c r="AF187" s="4">
        <f>$B187+'Rail Costs'!L187</f>
        <v>82.962860022396413</v>
      </c>
      <c r="AG187" s="4">
        <f>$B187+'Rail Costs'!M187</f>
        <v>84.190290033594621</v>
      </c>
      <c r="AH187" s="4">
        <f>$B187+'Rail Costs'!N187</f>
        <v>80.998972004479285</v>
      </c>
      <c r="AI187" s="4">
        <f>$B187+'Rail Costs'!O187</f>
        <v>81.244458006718915</v>
      </c>
      <c r="AJ187" s="4">
        <f>$B187+'Rail Costs'!P187</f>
        <v>81.980916013437849</v>
      </c>
      <c r="AK187" s="4" t="e">
        <f>(AVERAGEIFS([1]Spreads!$B$23:$B$1056,[1]Spreads!$Y$23:$Y$1056,BH187,[1]Spreads!$X$23:$X$1056,BI187)*1.03)+('Rail Costs'!X187*100/2204.622)</f>
        <v>#VALUE!</v>
      </c>
      <c r="AM187" s="4">
        <f>'Soybean Oil'!$L187-('Soybean Oil'!AE187*'Feedstock Conversions'!$B$17)-'Rail Costs'!Q187</f>
        <v>134.82673361281431</v>
      </c>
      <c r="AN187" s="4">
        <f>'Soybean Oil'!$L187-('Soybean Oil'!AF187*'Feedstock Conversions'!$B$17)-'Rail Costs'!R187</f>
        <v>126.07867605449641</v>
      </c>
      <c r="AO187" s="4">
        <f>'Soybean Oil'!$L187-('Soybean Oil'!AG187*'Feedstock Conversions'!$B$17)-'Rail Costs'!S187</f>
        <v>117.06268808730633</v>
      </c>
      <c r="AP187" s="4">
        <f>'Soybean Oil'!$L187-('Soybean Oil'!AH187*'Feedstock Conversions'!$B$17)-'Rail Costs'!T187</f>
        <v>140.54814682050147</v>
      </c>
      <c r="AQ187" s="4">
        <f>'Soybean Oil'!$L187-('Soybean Oil'!AI187*'Feedstock Conversions'!$B$17)-'Rail Costs'!U187</f>
        <v>138.87182261367948</v>
      </c>
      <c r="AR187" s="4">
        <f>'Soybean Oil'!$L187-('Soybean Oil'!AJ187*'Feedstock Conversions'!$B$17)-'Rail Costs'!V187</f>
        <v>132.39165412413141</v>
      </c>
      <c r="AS187" s="4" t="e">
        <f>'Soybean Oil'!$L187-('Soybean Oil'!AK187*'Feedstock Conversions'!$B$17)-'Rail Costs'!Y187</f>
        <v>#VALUE!</v>
      </c>
      <c r="AU187" s="4">
        <f>$T187-(AE187*'Feedstock Conversions'!$B$5)-'Rail Costs'!Q187</f>
        <v>173.57145256975875</v>
      </c>
      <c r="AV187" s="4">
        <f>$T187-(AF187*'Feedstock Conversions'!$B$5)-'Rail Costs'!R187</f>
        <v>164.82339501144085</v>
      </c>
      <c r="AW187" s="4">
        <f>$T187-(AG187*'Feedstock Conversions'!$B$5)-'Rail Costs'!S187</f>
        <v>155.80740704425077</v>
      </c>
      <c r="AX187" s="4">
        <f>$T187-(AH187*'Feedstock Conversions'!$B$5)-'Rail Costs'!T187</f>
        <v>179.29286577744591</v>
      </c>
      <c r="AY187" s="4">
        <f>$T187-(AI187*'Feedstock Conversions'!$B$5)-'Rail Costs'!U187</f>
        <v>177.61654157062392</v>
      </c>
      <c r="AZ187" s="4">
        <f>$T187-(AJ187*'Feedstock Conversions'!$B$5)-'Rail Costs'!V187</f>
        <v>171.13637308107585</v>
      </c>
      <c r="BA187" s="4" t="e">
        <f>$T187-(AK187*'Feedstock Conversions'!$B$5)-'Rail Costs'!Y187</f>
        <v>#VALUE!</v>
      </c>
      <c r="BH187">
        <f t="shared" si="21"/>
        <v>30</v>
      </c>
      <c r="BI187">
        <f t="shared" si="22"/>
        <v>2022</v>
      </c>
      <c r="BJ187">
        <f t="shared" si="23"/>
        <v>7</v>
      </c>
      <c r="BM187" s="4">
        <f>'Fuel Values'!G187-(E187)</f>
        <v>58.36709966405374</v>
      </c>
      <c r="BN187" s="4">
        <f>'Fuel Values'!H187-($AJ187*'Feedstock Conversions'!$B$5)</f>
        <v>90.143129899216092</v>
      </c>
      <c r="BO187" s="4">
        <f>'Fuel Values'!I187-($AI187*'Feedstock Conversions'!$B$17)</f>
        <v>72.166564949608187</v>
      </c>
      <c r="BP187" s="4">
        <f>'Fuel Values'!J187-($AH187*'Feedstock Conversions'!$B$17)</f>
        <v>82.5077099664054</v>
      </c>
      <c r="BQ187" s="4">
        <f>'Fuel Values'!K187-($AF187*'Feedstock Conversions'!$B$17)</f>
        <v>73.278549832026897</v>
      </c>
      <c r="BR187" s="4">
        <f>'Fuel Values'!L187-($AG187*'Feedstock Conversions'!$B$17)</f>
        <v>83.572824748040375</v>
      </c>
      <c r="BS187" s="4">
        <f t="shared" si="24"/>
        <v>21.223969764837648</v>
      </c>
      <c r="BV187" s="4">
        <f t="shared" si="29"/>
        <v>81.628996960486347</v>
      </c>
    </row>
    <row r="188" spans="1:74" x14ac:dyDescent="0.2">
      <c r="A188" s="11">
        <v>44771</v>
      </c>
      <c r="B188" s="18">
        <v>82.51</v>
      </c>
      <c r="C188" s="18">
        <f>B188+'Rail Costs'!B188</f>
        <v>87.41972004479284</v>
      </c>
      <c r="E188" s="18">
        <f>C188*'Feedstock Conversions'!B$17</f>
        <v>655.64790033594625</v>
      </c>
      <c r="F188" s="18">
        <f>C188*'Feedstock Conversions'!B$5</f>
        <v>655.64790033594625</v>
      </c>
      <c r="H188" s="18">
        <f>'Fuel Values'!B188-'Soybean Oil'!I188-'Soybean Oil'!J188-'Soybean Oil'!K188</f>
        <v>349.53934102105268</v>
      </c>
      <c r="I188" s="18">
        <f>('LCFS Values'!$E$5-'Soybean Oil'!$AA$4)/1000000*'LCFS Values'!B188*'LCFS Values'!$G$2*100</f>
        <v>42.060658978947373</v>
      </c>
      <c r="J188" s="4">
        <f>'RIN Values'!C188</f>
        <v>246.60000000000002</v>
      </c>
      <c r="K188" s="4">
        <f>'Fixed Credits Value'!B188</f>
        <v>100</v>
      </c>
      <c r="L188" s="4">
        <f t="shared" si="25"/>
        <v>738.2</v>
      </c>
      <c r="M188" s="4">
        <f>L188/'Feedstock Conversions'!B$17</f>
        <v>98.426666666666677</v>
      </c>
      <c r="O188" s="4">
        <f>'Fuel Values'!C188*100</f>
        <v>363.58000000000004</v>
      </c>
      <c r="P188" s="18">
        <f>('LCFS Values'!$E$5-'Soybean Oil'!$AB$4)/1000000*'LCFS Values'!B188*'LCFS Values'!$G$2*100</f>
        <v>36.53249210138889</v>
      </c>
      <c r="Q188" s="4">
        <f>'RIN Values'!D188</f>
        <v>279.48</v>
      </c>
      <c r="R188" s="4">
        <f>'Fixed Credits Value'!B188</f>
        <v>100</v>
      </c>
      <c r="S188" s="4">
        <f>'Fixed Credits Value'!C188</f>
        <v>16</v>
      </c>
      <c r="T188" s="4">
        <f t="shared" si="27"/>
        <v>795.59249210138887</v>
      </c>
      <c r="U188" s="4">
        <f t="shared" si="26"/>
        <v>106.07899894685185</v>
      </c>
      <c r="W188" s="4">
        <f t="shared" si="20"/>
        <v>82.552099664053799</v>
      </c>
      <c r="X188" s="4">
        <f t="shared" si="28"/>
        <v>139.94459176544262</v>
      </c>
      <c r="AA188" s="23"/>
      <c r="AB188" s="23"/>
      <c r="AD188" s="11">
        <v>44771</v>
      </c>
      <c r="AE188" s="4">
        <f>B188+'Rail Costs'!K188</f>
        <v>83.737430011198214</v>
      </c>
      <c r="AF188" s="4">
        <f>$B188+'Rail Costs'!L188</f>
        <v>84.964860022396422</v>
      </c>
      <c r="AG188" s="4">
        <f>$B188+'Rail Costs'!M188</f>
        <v>86.192290033594631</v>
      </c>
      <c r="AH188" s="4">
        <f>$B188+'Rail Costs'!N188</f>
        <v>83.000972004479294</v>
      </c>
      <c r="AI188" s="4">
        <f>$B188+'Rail Costs'!O188</f>
        <v>83.246458006718925</v>
      </c>
      <c r="AJ188" s="4">
        <f>$B188+'Rail Costs'!P188</f>
        <v>83.982916013437858</v>
      </c>
      <c r="AK188" s="4" t="e">
        <f>(AVERAGEIFS([1]Spreads!$B$23:$B$1056,[1]Spreads!$Y$23:$Y$1056,BH188,[1]Spreads!$X$23:$X$1056,BI188)*1.03)+('Rail Costs'!X188*100/2204.622)</f>
        <v>#VALUE!</v>
      </c>
      <c r="AM188" s="4">
        <f>'Soybean Oil'!$L188-('Soybean Oil'!AE188*'Feedstock Conversions'!$B$17)-'Rail Costs'!Q188</f>
        <v>106.01173361281437</v>
      </c>
      <c r="AN188" s="4">
        <f>'Soybean Oil'!$L188-('Soybean Oil'!AF188*'Feedstock Conversions'!$B$17)-'Rail Costs'!R188</f>
        <v>97.263676054496358</v>
      </c>
      <c r="AO188" s="4">
        <f>'Soybean Oil'!$L188-('Soybean Oil'!AG188*'Feedstock Conversions'!$B$17)-'Rail Costs'!S188</f>
        <v>88.247688087306273</v>
      </c>
      <c r="AP188" s="4">
        <f>'Soybean Oil'!$L188-('Soybean Oil'!AH188*'Feedstock Conversions'!$B$17)-'Rail Costs'!T188</f>
        <v>111.73314682050143</v>
      </c>
      <c r="AQ188" s="4">
        <f>'Soybean Oil'!$L188-('Soybean Oil'!AI188*'Feedstock Conversions'!$B$17)-'Rail Costs'!U188</f>
        <v>110.05682261367943</v>
      </c>
      <c r="AR188" s="4">
        <f>'Soybean Oil'!$L188-('Soybean Oil'!AJ188*'Feedstock Conversions'!$B$17)-'Rail Costs'!V188</f>
        <v>103.57665412413145</v>
      </c>
      <c r="AS188" s="4" t="e">
        <f>'Soybean Oil'!$L188-('Soybean Oil'!AK188*'Feedstock Conversions'!$B$17)-'Rail Costs'!Y188</f>
        <v>#VALUE!</v>
      </c>
      <c r="AU188" s="4">
        <f>$T188-(AE188*'Feedstock Conversions'!$B$5)-'Rail Costs'!Q188</f>
        <v>163.40422571420319</v>
      </c>
      <c r="AV188" s="4">
        <f>$T188-(AF188*'Feedstock Conversions'!$B$5)-'Rail Costs'!R188</f>
        <v>154.65616815588518</v>
      </c>
      <c r="AW188" s="4">
        <f>$T188-(AG188*'Feedstock Conversions'!$B$5)-'Rail Costs'!S188</f>
        <v>145.6401801886951</v>
      </c>
      <c r="AX188" s="4">
        <f>$T188-(AH188*'Feedstock Conversions'!$B$5)-'Rail Costs'!T188</f>
        <v>169.12563892189024</v>
      </c>
      <c r="AY188" s="4">
        <f>$T188-(AI188*'Feedstock Conversions'!$B$5)-'Rail Costs'!U188</f>
        <v>167.44931471506825</v>
      </c>
      <c r="AZ188" s="4">
        <f>$T188-(AJ188*'Feedstock Conversions'!$B$5)-'Rail Costs'!V188</f>
        <v>160.96914622552029</v>
      </c>
      <c r="BA188" s="4" t="e">
        <f>$T188-(AK188*'Feedstock Conversions'!$B$5)-'Rail Costs'!Y188</f>
        <v>#VALUE!</v>
      </c>
      <c r="BH188">
        <f t="shared" si="21"/>
        <v>31</v>
      </c>
      <c r="BI188">
        <f t="shared" si="22"/>
        <v>2022</v>
      </c>
      <c r="BJ188">
        <f t="shared" si="23"/>
        <v>7</v>
      </c>
      <c r="BM188" s="4">
        <f>'Fuel Values'!G188-(E188)</f>
        <v>36.352099664053753</v>
      </c>
      <c r="BN188" s="4">
        <f>'Fuel Values'!H188-($AJ188*'Feedstock Conversions'!$B$5)</f>
        <v>72.128129899216106</v>
      </c>
      <c r="BO188" s="4">
        <f>'Fuel Values'!I188-($AI188*'Feedstock Conversions'!$B$17)</f>
        <v>55.151564949608087</v>
      </c>
      <c r="BP188" s="4">
        <f>'Fuel Values'!J188-($AH188*'Feedstock Conversions'!$B$17)</f>
        <v>67.4927099664053</v>
      </c>
      <c r="BQ188" s="4">
        <f>'Fuel Values'!K188-($AF188*'Feedstock Conversions'!$B$17)</f>
        <v>57.263549832026797</v>
      </c>
      <c r="BR188" s="4">
        <f>'Fuel Values'!L188-($AG188*'Feedstock Conversions'!$B$17)</f>
        <v>59.557824748040275</v>
      </c>
      <c r="BS188" s="4">
        <f t="shared" si="24"/>
        <v>10.423969764837693</v>
      </c>
      <c r="BV188" s="4">
        <f t="shared" si="29"/>
        <v>61.49971124620059</v>
      </c>
    </row>
    <row r="189" spans="1:74" x14ac:dyDescent="0.2">
      <c r="A189" s="11">
        <v>44778</v>
      </c>
      <c r="B189" s="18">
        <v>81.238</v>
      </c>
      <c r="C189" s="18">
        <f>B189+'Rail Costs'!B189</f>
        <v>86.147720044792834</v>
      </c>
      <c r="E189" s="18">
        <f>C189*'Feedstock Conversions'!B$17</f>
        <v>646.10790033594628</v>
      </c>
      <c r="F189" s="18">
        <f>C189*'Feedstock Conversions'!B$5</f>
        <v>646.10790033594628</v>
      </c>
      <c r="H189" s="18">
        <f>'Fuel Values'!B189-'Soybean Oil'!I189-'Soybean Oil'!J189-'Soybean Oil'!K189</f>
        <v>339.99637974736845</v>
      </c>
      <c r="I189" s="18">
        <f>('LCFS Values'!$E$5-'Soybean Oil'!$AA$4)/1000000*'LCFS Values'!B189*'LCFS Values'!$G$2*100</f>
        <v>38.853620252631579</v>
      </c>
      <c r="J189" s="4">
        <f>'RIN Values'!C189</f>
        <v>258.14999999999998</v>
      </c>
      <c r="K189" s="4">
        <f>'Fixed Credits Value'!B189</f>
        <v>100</v>
      </c>
      <c r="L189" s="4">
        <f t="shared" si="25"/>
        <v>737</v>
      </c>
      <c r="M189" s="4">
        <f>L189/'Feedstock Conversions'!B$17</f>
        <v>98.266666666666666</v>
      </c>
      <c r="O189" s="4">
        <f>'Fuel Values'!C189*100</f>
        <v>338.3</v>
      </c>
      <c r="P189" s="18">
        <f>('LCFS Values'!$E$5-'Soybean Oil'!$AB$4)/1000000*'LCFS Values'!B189*'LCFS Values'!$G$2*100</f>
        <v>33.74696472777778</v>
      </c>
      <c r="Q189" s="4">
        <f>'RIN Values'!D189</f>
        <v>292.57</v>
      </c>
      <c r="R189" s="4">
        <f>'Fixed Credits Value'!B189</f>
        <v>100</v>
      </c>
      <c r="S189" s="4">
        <f>'Fixed Credits Value'!C189</f>
        <v>16</v>
      </c>
      <c r="T189" s="4">
        <f t="shared" si="27"/>
        <v>780.61696472777771</v>
      </c>
      <c r="U189" s="4">
        <f t="shared" si="26"/>
        <v>104.0822619637037</v>
      </c>
      <c r="W189" s="4">
        <f t="shared" si="20"/>
        <v>90.892099664053717</v>
      </c>
      <c r="X189" s="4">
        <f t="shared" si="28"/>
        <v>134.50906439183143</v>
      </c>
      <c r="AA189" s="23"/>
      <c r="AB189" s="23"/>
      <c r="AD189" s="11">
        <v>44778</v>
      </c>
      <c r="AE189" s="4">
        <f>B189+'Rail Costs'!K189</f>
        <v>82.465430011198208</v>
      </c>
      <c r="AF189" s="4">
        <f>$B189+'Rail Costs'!L189</f>
        <v>83.692860022396417</v>
      </c>
      <c r="AG189" s="4">
        <f>$B189+'Rail Costs'!M189</f>
        <v>84.920290033594625</v>
      </c>
      <c r="AH189" s="4">
        <f>$B189+'Rail Costs'!N189</f>
        <v>81.728972004479289</v>
      </c>
      <c r="AI189" s="4">
        <f>$B189+'Rail Costs'!O189</f>
        <v>81.974458006718919</v>
      </c>
      <c r="AJ189" s="4">
        <f>$B189+'Rail Costs'!P189</f>
        <v>82.710916013437853</v>
      </c>
      <c r="AK189" s="4" t="e">
        <f>(AVERAGEIFS([1]Spreads!$B$23:$B$1056,[1]Spreads!$Y$23:$Y$1056,BH189,[1]Spreads!$X$23:$X$1056,BI189)*1.03)+('Rail Costs'!X189*100/2204.622)</f>
        <v>#VALUE!</v>
      </c>
      <c r="AM189" s="4">
        <f>'Soybean Oil'!$L189-('Soybean Oil'!AE189*'Feedstock Conversions'!$B$17)-'Rail Costs'!Q189</f>
        <v>114.35173361281429</v>
      </c>
      <c r="AN189" s="4">
        <f>'Soybean Oil'!$L189-('Soybean Oil'!AF189*'Feedstock Conversions'!$B$17)-'Rail Costs'!R189</f>
        <v>105.60367605449639</v>
      </c>
      <c r="AO189" s="4">
        <f>'Soybean Oil'!$L189-('Soybean Oil'!AG189*'Feedstock Conversions'!$B$17)-'Rail Costs'!S189</f>
        <v>96.587688087306304</v>
      </c>
      <c r="AP189" s="4">
        <f>'Soybean Oil'!$L189-('Soybean Oil'!AH189*'Feedstock Conversions'!$B$17)-'Rail Costs'!T189</f>
        <v>120.07314682050146</v>
      </c>
      <c r="AQ189" s="4">
        <f>'Soybean Oil'!$L189-('Soybean Oil'!AI189*'Feedstock Conversions'!$B$17)-'Rail Costs'!U189</f>
        <v>118.39682261367946</v>
      </c>
      <c r="AR189" s="4">
        <f>'Soybean Oil'!$L189-('Soybean Oil'!AJ189*'Feedstock Conversions'!$B$17)-'Rail Costs'!V189</f>
        <v>111.91665412413137</v>
      </c>
      <c r="AS189" s="4" t="e">
        <f>'Soybean Oil'!$L189-('Soybean Oil'!AK189*'Feedstock Conversions'!$B$17)-'Rail Costs'!Y189</f>
        <v>#VALUE!</v>
      </c>
      <c r="AU189" s="4">
        <f>$T189-(AE189*'Feedstock Conversions'!$B$5)-'Rail Costs'!Q189</f>
        <v>157.968698340592</v>
      </c>
      <c r="AV189" s="4">
        <f>$T189-(AF189*'Feedstock Conversions'!$B$5)-'Rail Costs'!R189</f>
        <v>149.2206407822741</v>
      </c>
      <c r="AW189" s="4">
        <f>$T189-(AG189*'Feedstock Conversions'!$B$5)-'Rail Costs'!S189</f>
        <v>140.20465281508402</v>
      </c>
      <c r="AX189" s="4">
        <f>$T189-(AH189*'Feedstock Conversions'!$B$5)-'Rail Costs'!T189</f>
        <v>163.69011154827916</v>
      </c>
      <c r="AY189" s="4">
        <f>$T189-(AI189*'Feedstock Conversions'!$B$5)-'Rail Costs'!U189</f>
        <v>162.01378734145717</v>
      </c>
      <c r="AZ189" s="4">
        <f>$T189-(AJ189*'Feedstock Conversions'!$B$5)-'Rail Costs'!V189</f>
        <v>155.5336188519091</v>
      </c>
      <c r="BA189" s="4" t="e">
        <f>$T189-(AK189*'Feedstock Conversions'!$B$5)-'Rail Costs'!Y189</f>
        <v>#VALUE!</v>
      </c>
      <c r="BH189">
        <f t="shared" si="21"/>
        <v>32</v>
      </c>
      <c r="BI189">
        <f t="shared" si="22"/>
        <v>2022</v>
      </c>
      <c r="BJ189">
        <f t="shared" si="23"/>
        <v>8</v>
      </c>
      <c r="BM189" s="4">
        <f>'Fuel Values'!G189-(E189)</f>
        <v>43.892099664053717</v>
      </c>
      <c r="BN189" s="4">
        <f>'Fuel Values'!H189-($AJ189*'Feedstock Conversions'!$B$5)</f>
        <v>79.668129899216069</v>
      </c>
      <c r="BO189" s="4">
        <f>'Fuel Values'!I189-($AI189*'Feedstock Conversions'!$B$17)</f>
        <v>62.691564949608164</v>
      </c>
      <c r="BP189" s="4">
        <f>'Fuel Values'!J189-($AH189*'Feedstock Conversions'!$B$17)</f>
        <v>77.032709966405378</v>
      </c>
      <c r="BQ189" s="4">
        <f>'Fuel Values'!K189-($AF189*'Feedstock Conversions'!$B$17)</f>
        <v>64.803549832026874</v>
      </c>
      <c r="BR189" s="4">
        <f>'Fuel Values'!L189-($AG189*'Feedstock Conversions'!$B$17)</f>
        <v>63.097824748040352</v>
      </c>
      <c r="BS189" s="4">
        <f t="shared" si="24"/>
        <v>11.223969764837648</v>
      </c>
      <c r="BV189" s="4">
        <f t="shared" si="29"/>
        <v>68.868282674772033</v>
      </c>
    </row>
    <row r="190" spans="1:74" x14ac:dyDescent="0.2">
      <c r="A190" s="11">
        <v>44785</v>
      </c>
      <c r="B190" s="18">
        <v>85.463999999999999</v>
      </c>
      <c r="C190" s="18">
        <f>B190+'Rail Costs'!B190</f>
        <v>90.373720044792833</v>
      </c>
      <c r="E190" s="18">
        <f>C190*'Feedstock Conversions'!B$17</f>
        <v>677.80290033594622</v>
      </c>
      <c r="F190" s="18">
        <f>C190*'Feedstock Conversions'!B$5</f>
        <v>677.80290033594622</v>
      </c>
      <c r="H190" s="18">
        <f>'Fuel Values'!B190-'Soybean Oil'!I190-'Soybean Oil'!J190-'Soybean Oil'!K190</f>
        <v>326.58934102105263</v>
      </c>
      <c r="I190" s="18">
        <f>('LCFS Values'!$E$5-'Soybean Oil'!$AA$4)/1000000*'LCFS Values'!B190*'LCFS Values'!$G$2*100</f>
        <v>42.060658978947373</v>
      </c>
      <c r="J190" s="4">
        <f>'RIN Values'!C190</f>
        <v>268.35000000000002</v>
      </c>
      <c r="K190" s="4">
        <f>'Fixed Credits Value'!B190</f>
        <v>100</v>
      </c>
      <c r="L190" s="4">
        <f t="shared" si="25"/>
        <v>737</v>
      </c>
      <c r="M190" s="4">
        <f>L190/'Feedstock Conversions'!B$17</f>
        <v>98.266666666666666</v>
      </c>
      <c r="O190" s="4">
        <f>'Fuel Values'!C190*100</f>
        <v>339.49</v>
      </c>
      <c r="P190" s="18">
        <f>('LCFS Values'!$E$5-'Soybean Oil'!$AB$4)/1000000*'LCFS Values'!B190*'LCFS Values'!$G$2*100</f>
        <v>36.53249210138889</v>
      </c>
      <c r="Q190" s="4">
        <f>'RIN Values'!D190</f>
        <v>304.13</v>
      </c>
      <c r="R190" s="4">
        <f>'Fixed Credits Value'!B190</f>
        <v>100</v>
      </c>
      <c r="S190" s="4">
        <f>'Fixed Credits Value'!C190</f>
        <v>16</v>
      </c>
      <c r="T190" s="4">
        <f t="shared" si="27"/>
        <v>796.15249210138882</v>
      </c>
      <c r="U190" s="4">
        <f t="shared" si="26"/>
        <v>106.15366561351851</v>
      </c>
      <c r="W190" s="4">
        <f t="shared" si="20"/>
        <v>59.197099664053781</v>
      </c>
      <c r="X190" s="4">
        <f t="shared" si="28"/>
        <v>118.3495917654426</v>
      </c>
      <c r="AA190" s="23"/>
      <c r="AB190" s="23"/>
      <c r="AD190" s="11">
        <v>44785</v>
      </c>
      <c r="AE190" s="4">
        <f>B190+'Rail Costs'!K190</f>
        <v>86.691430011198207</v>
      </c>
      <c r="AF190" s="4">
        <f>$B190+'Rail Costs'!L190</f>
        <v>87.918860022396416</v>
      </c>
      <c r="AG190" s="4">
        <f>$B190+'Rail Costs'!M190</f>
        <v>89.146290033594624</v>
      </c>
      <c r="AH190" s="4">
        <f>$B190+'Rail Costs'!N190</f>
        <v>85.954972004479288</v>
      </c>
      <c r="AI190" s="4">
        <f>$B190+'Rail Costs'!O190</f>
        <v>86.200458006718918</v>
      </c>
      <c r="AJ190" s="4">
        <f>$B190+'Rail Costs'!P190</f>
        <v>86.936916013437852</v>
      </c>
      <c r="AK190" s="4" t="e">
        <f>(AVERAGEIFS([1]Spreads!$B$23:$B$1056,[1]Spreads!$Y$23:$Y$1056,BH190,[1]Spreads!$X$23:$X$1056,BI190)*1.03)+('Rail Costs'!X190*100/2204.622)</f>
        <v>#VALUE!</v>
      </c>
      <c r="AM190" s="4">
        <f>'Soybean Oil'!$L190-('Soybean Oil'!AE190*'Feedstock Conversions'!$B$17)-'Rail Costs'!Q190</f>
        <v>82.656733612814349</v>
      </c>
      <c r="AN190" s="4">
        <f>'Soybean Oil'!$L190-('Soybean Oil'!AF190*'Feedstock Conversions'!$B$17)-'Rail Costs'!R190</f>
        <v>73.908676054496453</v>
      </c>
      <c r="AO190" s="4">
        <f>'Soybean Oil'!$L190-('Soybean Oil'!AG190*'Feedstock Conversions'!$B$17)-'Rail Costs'!S190</f>
        <v>64.892688087306254</v>
      </c>
      <c r="AP190" s="4">
        <f>'Soybean Oil'!$L190-('Soybean Oil'!AH190*'Feedstock Conversions'!$B$17)-'Rail Costs'!T190</f>
        <v>88.378146820501414</v>
      </c>
      <c r="AQ190" s="4">
        <f>'Soybean Oil'!$L190-('Soybean Oil'!AI190*'Feedstock Conversions'!$B$17)-'Rail Costs'!U190</f>
        <v>86.701822613679411</v>
      </c>
      <c r="AR190" s="4">
        <f>'Soybean Oil'!$L190-('Soybean Oil'!AJ190*'Feedstock Conversions'!$B$17)-'Rail Costs'!V190</f>
        <v>80.221654124131433</v>
      </c>
      <c r="AS190" s="4" t="e">
        <f>'Soybean Oil'!$L190-('Soybean Oil'!AK190*'Feedstock Conversions'!$B$17)-'Rail Costs'!Y190</f>
        <v>#VALUE!</v>
      </c>
      <c r="AU190" s="4">
        <f>$T190-(AE190*'Feedstock Conversions'!$B$5)-'Rail Costs'!Q190</f>
        <v>141.80922571420317</v>
      </c>
      <c r="AV190" s="4">
        <f>$T190-(AF190*'Feedstock Conversions'!$B$5)-'Rail Costs'!R190</f>
        <v>133.06116815588527</v>
      </c>
      <c r="AW190" s="4">
        <f>$T190-(AG190*'Feedstock Conversions'!$B$5)-'Rail Costs'!S190</f>
        <v>124.04518018869507</v>
      </c>
      <c r="AX190" s="4">
        <f>$T190-(AH190*'Feedstock Conversions'!$B$5)-'Rail Costs'!T190</f>
        <v>147.53063892189022</v>
      </c>
      <c r="AY190" s="4">
        <f>$T190-(AI190*'Feedstock Conversions'!$B$5)-'Rail Costs'!U190</f>
        <v>145.85431471506823</v>
      </c>
      <c r="AZ190" s="4">
        <f>$T190-(AJ190*'Feedstock Conversions'!$B$5)-'Rail Costs'!V190</f>
        <v>139.37414622552026</v>
      </c>
      <c r="BA190" s="4" t="e">
        <f>$T190-(AK190*'Feedstock Conversions'!$B$5)-'Rail Costs'!Y190</f>
        <v>#VALUE!</v>
      </c>
      <c r="BH190">
        <f t="shared" si="21"/>
        <v>33</v>
      </c>
      <c r="BI190">
        <f t="shared" si="22"/>
        <v>2022</v>
      </c>
      <c r="BJ190">
        <f t="shared" si="23"/>
        <v>8</v>
      </c>
      <c r="BM190" s="4">
        <f>'Fuel Values'!G190-(E190)</f>
        <v>13.097099664053758</v>
      </c>
      <c r="BN190" s="4">
        <f>'Fuel Values'!H190-($AJ190*'Feedstock Conversions'!$B$5)</f>
        <v>47.973129899216133</v>
      </c>
      <c r="BO190" s="4">
        <f>'Fuel Values'!I190-($AI190*'Feedstock Conversions'!$B$17)</f>
        <v>37.896564949608091</v>
      </c>
      <c r="BP190" s="4">
        <f>'Fuel Values'!J190-($AH190*'Feedstock Conversions'!$B$17)</f>
        <v>48.337709966405328</v>
      </c>
      <c r="BQ190" s="4">
        <f>'Fuel Values'!K190-($AF190*'Feedstock Conversions'!$B$17)</f>
        <v>33.108549832026938</v>
      </c>
      <c r="BR190" s="4">
        <f>'Fuel Values'!L190-($AG190*'Feedstock Conversions'!$B$17)</f>
        <v>34.402824748040302</v>
      </c>
      <c r="BS190" s="4">
        <f t="shared" si="24"/>
        <v>10.859389697648453</v>
      </c>
      <c r="BV190" s="4">
        <f t="shared" si="29"/>
        <v>39.144711246200622</v>
      </c>
    </row>
    <row r="191" spans="1:74" x14ac:dyDescent="0.2">
      <c r="A191" s="11">
        <v>44792</v>
      </c>
      <c r="B191" s="18">
        <v>85.87</v>
      </c>
      <c r="C191" s="18">
        <f>B191+'Rail Costs'!B191</f>
        <v>90.779720044792839</v>
      </c>
      <c r="E191" s="18">
        <f>C191*'Feedstock Conversions'!B$17</f>
        <v>680.84790033594629</v>
      </c>
      <c r="F191" s="18">
        <f>C191*'Feedstock Conversions'!B$5</f>
        <v>680.84790033594629</v>
      </c>
      <c r="H191" s="18">
        <f>'Fuel Values'!B191-'Soybean Oil'!I191-'Soybean Oil'!J191-'Soybean Oil'!K191</f>
        <v>339.74301320000006</v>
      </c>
      <c r="I191" s="18">
        <f>('LCFS Values'!$E$5-'Soybean Oil'!$AA$4)/1000000*'LCFS Values'!B191*'LCFS Values'!$G$2*100</f>
        <v>41.206986800000003</v>
      </c>
      <c r="J191" s="4">
        <f>'RIN Values'!C191</f>
        <v>268.04999999999995</v>
      </c>
      <c r="K191" s="4">
        <f>'Fixed Credits Value'!B191</f>
        <v>100</v>
      </c>
      <c r="L191" s="4">
        <f t="shared" si="25"/>
        <v>749</v>
      </c>
      <c r="M191" s="4">
        <f>L191/'Feedstock Conversions'!B$17</f>
        <v>99.86666666666666</v>
      </c>
      <c r="O191" s="4">
        <f>'Fuel Values'!C191*100</f>
        <v>358.76</v>
      </c>
      <c r="P191" s="18">
        <f>('LCFS Values'!$E$5-'Soybean Oil'!$AB$4)/1000000*'LCFS Values'!B191*'LCFS Values'!$G$2*100</f>
        <v>35.791020786111112</v>
      </c>
      <c r="Q191" s="4">
        <f>'RIN Values'!D191</f>
        <v>303.78999999999996</v>
      </c>
      <c r="R191" s="4">
        <f>'Fixed Credits Value'!B191</f>
        <v>100</v>
      </c>
      <c r="S191" s="4">
        <f>'Fixed Credits Value'!C191</f>
        <v>16</v>
      </c>
      <c r="T191" s="4">
        <f t="shared" si="27"/>
        <v>814.34102078611113</v>
      </c>
      <c r="U191" s="4">
        <f t="shared" si="26"/>
        <v>108.57880277148148</v>
      </c>
      <c r="W191" s="4">
        <f t="shared" si="20"/>
        <v>68.152099664053708</v>
      </c>
      <c r="X191" s="4">
        <f t="shared" si="28"/>
        <v>133.49312045016484</v>
      </c>
      <c r="AA191" s="23"/>
      <c r="AB191" s="23"/>
      <c r="AD191" s="11">
        <v>44792</v>
      </c>
      <c r="AE191" s="4">
        <f>B191+'Rail Costs'!K191</f>
        <v>87.097430011198213</v>
      </c>
      <c r="AF191" s="4">
        <f>$B191+'Rail Costs'!L191</f>
        <v>88.324860022396422</v>
      </c>
      <c r="AG191" s="4">
        <f>$B191+'Rail Costs'!M191</f>
        <v>89.55229003359463</v>
      </c>
      <c r="AH191" s="4">
        <f>$B191+'Rail Costs'!N191</f>
        <v>86.360972004479294</v>
      </c>
      <c r="AI191" s="4">
        <f>$B191+'Rail Costs'!O191</f>
        <v>86.606458006718924</v>
      </c>
      <c r="AJ191" s="4">
        <f>$B191+'Rail Costs'!P191</f>
        <v>87.342916013437858</v>
      </c>
      <c r="AK191" s="4" t="e">
        <f>(AVERAGEIFS([1]Spreads!$B$23:$B$1056,[1]Spreads!$Y$23:$Y$1056,BH191,[1]Spreads!$X$23:$X$1056,BI191)*1.03)+('Rail Costs'!X191*100/2204.622)</f>
        <v>#VALUE!</v>
      </c>
      <c r="AM191" s="4">
        <f>'Soybean Oil'!$L191-('Soybean Oil'!AE191*'Feedstock Conversions'!$B$17)-'Rail Costs'!Q191</f>
        <v>91.611733612814277</v>
      </c>
      <c r="AN191" s="4">
        <f>'Soybean Oil'!$L191-('Soybean Oil'!AF191*'Feedstock Conversions'!$B$17)-'Rail Costs'!R191</f>
        <v>82.863676054496381</v>
      </c>
      <c r="AO191" s="4">
        <f>'Soybean Oil'!$L191-('Soybean Oil'!AG191*'Feedstock Conversions'!$B$17)-'Rail Costs'!S191</f>
        <v>73.847688087306182</v>
      </c>
      <c r="AP191" s="4">
        <f>'Soybean Oil'!$L191-('Soybean Oil'!AH191*'Feedstock Conversions'!$B$17)-'Rail Costs'!T191</f>
        <v>97.333146820501341</v>
      </c>
      <c r="AQ191" s="4">
        <f>'Soybean Oil'!$L191-('Soybean Oil'!AI191*'Feedstock Conversions'!$B$17)-'Rail Costs'!U191</f>
        <v>95.656822613679338</v>
      </c>
      <c r="AR191" s="4">
        <f>'Soybean Oil'!$L191-('Soybean Oil'!AJ191*'Feedstock Conversions'!$B$17)-'Rail Costs'!V191</f>
        <v>89.17665412413136</v>
      </c>
      <c r="AS191" s="4" t="e">
        <f>'Soybean Oil'!$L191-('Soybean Oil'!AK191*'Feedstock Conversions'!$B$17)-'Rail Costs'!Y191</f>
        <v>#VALUE!</v>
      </c>
      <c r="AU191" s="4">
        <f>$T191-(AE191*'Feedstock Conversions'!$B$5)-'Rail Costs'!Q191</f>
        <v>156.95275439892541</v>
      </c>
      <c r="AV191" s="4">
        <f>$T191-(AF191*'Feedstock Conversions'!$B$5)-'Rail Costs'!R191</f>
        <v>148.20469684060751</v>
      </c>
      <c r="AW191" s="4">
        <f>$T191-(AG191*'Feedstock Conversions'!$B$5)-'Rail Costs'!S191</f>
        <v>139.18870887341731</v>
      </c>
      <c r="AX191" s="4">
        <f>$T191-(AH191*'Feedstock Conversions'!$B$5)-'Rail Costs'!T191</f>
        <v>162.67416760661246</v>
      </c>
      <c r="AY191" s="4">
        <f>$T191-(AI191*'Feedstock Conversions'!$B$5)-'Rail Costs'!U191</f>
        <v>160.99784339979047</v>
      </c>
      <c r="AZ191" s="4">
        <f>$T191-(AJ191*'Feedstock Conversions'!$B$5)-'Rail Costs'!V191</f>
        <v>154.5176749102425</v>
      </c>
      <c r="BA191" s="4" t="e">
        <f>$T191-(AK191*'Feedstock Conversions'!$B$5)-'Rail Costs'!Y191</f>
        <v>#VALUE!</v>
      </c>
      <c r="BH191">
        <f t="shared" si="21"/>
        <v>34</v>
      </c>
      <c r="BI191">
        <f t="shared" si="22"/>
        <v>2022</v>
      </c>
      <c r="BJ191">
        <f t="shared" si="23"/>
        <v>8</v>
      </c>
      <c r="BM191" s="4">
        <f>'Fuel Values'!G191-(E191)</f>
        <v>14.552099664053685</v>
      </c>
      <c r="BN191" s="4">
        <f>'Fuel Values'!H191-($AJ191*'Feedstock Conversions'!$B$5)</f>
        <v>46.128129899216106</v>
      </c>
      <c r="BO191" s="4">
        <f>'Fuel Values'!I191-($AI191*'Feedstock Conversions'!$B$17)</f>
        <v>39.451564949608041</v>
      </c>
      <c r="BP191" s="4">
        <f>'Fuel Values'!J191-($AH191*'Feedstock Conversions'!$B$17)</f>
        <v>47.292709966405255</v>
      </c>
      <c r="BQ191" s="4">
        <f>'Fuel Values'!K191-($AF191*'Feedstock Conversions'!$B$17)</f>
        <v>30.063549832026865</v>
      </c>
      <c r="BR191" s="4">
        <f>'Fuel Values'!L191-($AG191*'Feedstock Conversions'!$B$17)</f>
        <v>35.757824748040207</v>
      </c>
      <c r="BS191" s="4">
        <f t="shared" si="24"/>
        <v>20.859389697648453</v>
      </c>
      <c r="BV191" s="4">
        <f t="shared" si="29"/>
        <v>40.19971124620055</v>
      </c>
    </row>
    <row r="192" spans="1:74" x14ac:dyDescent="0.2">
      <c r="A192" s="11">
        <v>44799</v>
      </c>
      <c r="B192" s="18">
        <v>86.908000000000001</v>
      </c>
      <c r="C192" s="18">
        <f>B192+'Rail Costs'!B192</f>
        <v>91.817720044792836</v>
      </c>
      <c r="E192" s="18">
        <f>C192*'Feedstock Conversions'!B$17</f>
        <v>688.63290033594626</v>
      </c>
      <c r="F192" s="18">
        <f>C192*'Feedstock Conversions'!B$5</f>
        <v>688.63290033594626</v>
      </c>
      <c r="H192" s="18">
        <f>'Fuel Values'!B192-'Soybean Oil'!I192-'Soybean Oil'!J192-'Soybean Oil'!K192</f>
        <v>358.64096316842097</v>
      </c>
      <c r="I192" s="18">
        <f>('LCFS Values'!$E$5-'Soybean Oil'!$AA$4)/1000000*'LCFS Values'!B192*'LCFS Values'!$G$2*100</f>
        <v>40.584036831578949</v>
      </c>
      <c r="J192" s="4">
        <f>'RIN Values'!C192</f>
        <v>265.57500000000005</v>
      </c>
      <c r="K192" s="4">
        <f>'Fixed Credits Value'!B192</f>
        <v>100</v>
      </c>
      <c r="L192" s="4">
        <f t="shared" si="25"/>
        <v>764.8</v>
      </c>
      <c r="M192" s="4">
        <f>L192/'Feedstock Conversions'!B$17</f>
        <v>101.97333333333333</v>
      </c>
      <c r="O192" s="4">
        <f>'Fuel Values'!C192*100</f>
        <v>392.76</v>
      </c>
      <c r="P192" s="18">
        <f>('LCFS Values'!$E$5-'Soybean Oil'!$AB$4)/1000000*'LCFS Values'!B192*'LCFS Values'!$G$2*100</f>
        <v>35.249947123611115</v>
      </c>
      <c r="Q192" s="4">
        <f>'RIN Values'!D192</f>
        <v>300.98500000000001</v>
      </c>
      <c r="R192" s="4">
        <f>'Fixed Credits Value'!B192</f>
        <v>100</v>
      </c>
      <c r="S192" s="4">
        <f>'Fixed Credits Value'!C192</f>
        <v>16</v>
      </c>
      <c r="T192" s="4">
        <f t="shared" si="27"/>
        <v>844.99494712361115</v>
      </c>
      <c r="U192" s="4">
        <f t="shared" si="26"/>
        <v>112.66599294981482</v>
      </c>
      <c r="W192" s="4">
        <f t="shared" si="20"/>
        <v>76.167099664053694</v>
      </c>
      <c r="X192" s="4">
        <f t="shared" si="28"/>
        <v>156.36204678766489</v>
      </c>
      <c r="AA192" s="23"/>
      <c r="AB192" s="23"/>
      <c r="AD192" s="11">
        <v>44799</v>
      </c>
      <c r="AE192" s="4">
        <f>B192+'Rail Costs'!K192</f>
        <v>88.13543001119821</v>
      </c>
      <c r="AF192" s="4">
        <f>$B192+'Rail Costs'!L192</f>
        <v>89.362860022396418</v>
      </c>
      <c r="AG192" s="4">
        <f>$B192+'Rail Costs'!M192</f>
        <v>90.590290033594627</v>
      </c>
      <c r="AH192" s="4">
        <f>$B192+'Rail Costs'!N192</f>
        <v>87.39897200447929</v>
      </c>
      <c r="AI192" s="4">
        <f>$B192+'Rail Costs'!O192</f>
        <v>87.644458006718921</v>
      </c>
      <c r="AJ192" s="4">
        <f>$B192+'Rail Costs'!P192</f>
        <v>88.380916013437854</v>
      </c>
      <c r="AK192" s="4" t="e">
        <f>(AVERAGEIFS([1]Spreads!$B$23:$B$1056,[1]Spreads!$Y$23:$Y$1056,BH192,[1]Spreads!$X$23:$X$1056,BI192)*1.03)+('Rail Costs'!X192*100/2204.622)</f>
        <v>#VALUE!</v>
      </c>
      <c r="AM192" s="4">
        <f>'Soybean Oil'!$L192-('Soybean Oil'!AE192*'Feedstock Conversions'!$B$17)-'Rail Costs'!Q192</f>
        <v>99.626733612814263</v>
      </c>
      <c r="AN192" s="4">
        <f>'Soybean Oil'!$L192-('Soybean Oil'!AF192*'Feedstock Conversions'!$B$17)-'Rail Costs'!R192</f>
        <v>90.878676054496367</v>
      </c>
      <c r="AO192" s="4">
        <f>'Soybean Oil'!$L192-('Soybean Oil'!AG192*'Feedstock Conversions'!$B$17)-'Rail Costs'!S192</f>
        <v>81.862688087306168</v>
      </c>
      <c r="AP192" s="4">
        <f>'Soybean Oil'!$L192-('Soybean Oil'!AH192*'Feedstock Conversions'!$B$17)-'Rail Costs'!T192</f>
        <v>105.34814682050133</v>
      </c>
      <c r="AQ192" s="4">
        <f>'Soybean Oil'!$L192-('Soybean Oil'!AI192*'Feedstock Conversions'!$B$17)-'Rail Costs'!U192</f>
        <v>103.67182261367932</v>
      </c>
      <c r="AR192" s="4">
        <f>'Soybean Oil'!$L192-('Soybean Oil'!AJ192*'Feedstock Conversions'!$B$17)-'Rail Costs'!V192</f>
        <v>97.191654124131347</v>
      </c>
      <c r="AS192" s="4" t="e">
        <f>'Soybean Oil'!$L192-('Soybean Oil'!AK192*'Feedstock Conversions'!$B$17)-'Rail Costs'!Y192</f>
        <v>#VALUE!</v>
      </c>
      <c r="AU192" s="4">
        <f>$T192-(AE192*'Feedstock Conversions'!$B$5)-'Rail Costs'!Q192</f>
        <v>179.82168073642546</v>
      </c>
      <c r="AV192" s="4">
        <f>$T192-(AF192*'Feedstock Conversions'!$B$5)-'Rail Costs'!R192</f>
        <v>171.07362317810757</v>
      </c>
      <c r="AW192" s="4">
        <f>$T192-(AG192*'Feedstock Conversions'!$B$5)-'Rail Costs'!S192</f>
        <v>162.05763521091737</v>
      </c>
      <c r="AX192" s="4">
        <f>$T192-(AH192*'Feedstock Conversions'!$B$5)-'Rail Costs'!T192</f>
        <v>185.54309394411251</v>
      </c>
      <c r="AY192" s="4">
        <f>$T192-(AI192*'Feedstock Conversions'!$B$5)-'Rail Costs'!U192</f>
        <v>183.86676973729053</v>
      </c>
      <c r="AZ192" s="4">
        <f>$T192-(AJ192*'Feedstock Conversions'!$B$5)-'Rail Costs'!V192</f>
        <v>177.38660124774256</v>
      </c>
      <c r="BA192" s="4" t="e">
        <f>$T192-(AK192*'Feedstock Conversions'!$B$5)-'Rail Costs'!Y192</f>
        <v>#VALUE!</v>
      </c>
      <c r="BH192">
        <f t="shared" si="21"/>
        <v>35</v>
      </c>
      <c r="BI192">
        <f t="shared" si="22"/>
        <v>2022</v>
      </c>
      <c r="BJ192">
        <f t="shared" si="23"/>
        <v>8</v>
      </c>
      <c r="BM192" s="4">
        <f>'Fuel Values'!G192-(E192)</f>
        <v>29.167099664053694</v>
      </c>
      <c r="BN192" s="4">
        <f>'Fuel Values'!H192-($AJ192*'Feedstock Conversions'!$B$5)</f>
        <v>52.943129899216046</v>
      </c>
      <c r="BO192" s="4">
        <f>'Fuel Values'!I192-($AI192*'Feedstock Conversions'!$B$17)</f>
        <v>47.266564949608096</v>
      </c>
      <c r="BP192" s="4">
        <f>'Fuel Values'!J192-($AH192*'Feedstock Conversions'!$B$17)</f>
        <v>54.507709966405287</v>
      </c>
      <c r="BQ192" s="4">
        <f>'Fuel Values'!K192-($AF192*'Feedstock Conversions'!$B$17)</f>
        <v>34.278549832026897</v>
      </c>
      <c r="BR192" s="4">
        <f>'Fuel Values'!L192-($AG192*'Feedstock Conversions'!$B$17)</f>
        <v>41.572824748040262</v>
      </c>
      <c r="BS192" s="4">
        <f t="shared" si="24"/>
        <v>21.659389697648407</v>
      </c>
      <c r="BV192" s="4">
        <f t="shared" si="29"/>
        <v>47.986139817629137</v>
      </c>
    </row>
    <row r="193" spans="1:74" x14ac:dyDescent="0.2">
      <c r="A193" s="11">
        <v>44806</v>
      </c>
      <c r="B193" s="18">
        <v>87.043999999999997</v>
      </c>
      <c r="C193" s="18">
        <f>B193+'Rail Costs'!B193</f>
        <v>91.953720044792831</v>
      </c>
      <c r="E193" s="18">
        <f>C193*'Feedstock Conversions'!B$17</f>
        <v>689.65290033594624</v>
      </c>
      <c r="F193" s="18">
        <f>C193*'Feedstock Conversions'!B$5</f>
        <v>689.65290033594624</v>
      </c>
      <c r="H193" s="18">
        <f>'Fuel Values'!B193-'Soybean Oil'!I193-'Soybean Oil'!J193-'Soybean Oil'!K193</f>
        <v>366.83499645263157</v>
      </c>
      <c r="I193" s="18">
        <f>('LCFS Values'!$E$5-'Soybean Oil'!$AA$4)/1000000*'LCFS Values'!B193*'LCFS Values'!$G$2*100</f>
        <v>39.615003547368424</v>
      </c>
      <c r="J193" s="4">
        <f>'RIN Values'!C193</f>
        <v>263.54999999999995</v>
      </c>
      <c r="K193" s="4">
        <f>'Fixed Credits Value'!B193</f>
        <v>100</v>
      </c>
      <c r="L193" s="4">
        <f t="shared" si="25"/>
        <v>770</v>
      </c>
      <c r="M193" s="4">
        <f>L193/'Feedstock Conversions'!B$17</f>
        <v>102.66666666666667</v>
      </c>
      <c r="O193" s="4">
        <f>'Fuel Values'!C193*100</f>
        <v>372.63</v>
      </c>
      <c r="P193" s="18">
        <f>('LCFS Values'!$E$5-'Soybean Oil'!$AB$4)/1000000*'LCFS Values'!B193*'LCFS Values'!$G$2*100</f>
        <v>34.408276981944439</v>
      </c>
      <c r="Q193" s="4">
        <f>'RIN Values'!D193</f>
        <v>298.69</v>
      </c>
      <c r="R193" s="4">
        <f>'Fixed Credits Value'!B193</f>
        <v>100</v>
      </c>
      <c r="S193" s="4">
        <f>'Fixed Credits Value'!C193</f>
        <v>16</v>
      </c>
      <c r="T193" s="4">
        <f t="shared" si="27"/>
        <v>821.72827698194442</v>
      </c>
      <c r="U193" s="4">
        <f t="shared" si="26"/>
        <v>109.56377026425926</v>
      </c>
      <c r="W193" s="4">
        <f t="shared" si="20"/>
        <v>80.347099664053758</v>
      </c>
      <c r="X193" s="4">
        <f t="shared" si="28"/>
        <v>132.07537664599818</v>
      </c>
      <c r="AA193" s="23"/>
      <c r="AB193" s="23"/>
      <c r="AD193" s="11">
        <v>44806</v>
      </c>
      <c r="AE193" s="4">
        <f>B193+'Rail Costs'!K193</f>
        <v>88.271430011198206</v>
      </c>
      <c r="AF193" s="4">
        <f>$B193+'Rail Costs'!L193</f>
        <v>89.498860022396414</v>
      </c>
      <c r="AG193" s="4">
        <f>$B193+'Rail Costs'!M193</f>
        <v>90.726290033594623</v>
      </c>
      <c r="AH193" s="4">
        <f>$B193+'Rail Costs'!N193</f>
        <v>87.534972004479286</v>
      </c>
      <c r="AI193" s="4">
        <f>$B193+'Rail Costs'!O193</f>
        <v>87.780458006718916</v>
      </c>
      <c r="AJ193" s="4">
        <f>$B193+'Rail Costs'!P193</f>
        <v>88.51691601343785</v>
      </c>
      <c r="AK193" s="4" t="e">
        <f>(AVERAGEIFS([1]Spreads!$B$23:$B$1056,[1]Spreads!$Y$23:$Y$1056,BH193,[1]Spreads!$X$23:$X$1056,BI193)*1.03)+('Rail Costs'!X193*100/2204.622)</f>
        <v>#VALUE!</v>
      </c>
      <c r="AM193" s="4">
        <f>'Soybean Oil'!$L193-('Soybean Oil'!AE193*'Feedstock Conversions'!$B$17)-'Rail Costs'!Q193</f>
        <v>103.80673361281433</v>
      </c>
      <c r="AN193" s="4">
        <f>'Soybean Oil'!$L193-('Soybean Oil'!AF193*'Feedstock Conversions'!$B$17)-'Rail Costs'!R193</f>
        <v>95.058676054496431</v>
      </c>
      <c r="AO193" s="4">
        <f>'Soybean Oil'!$L193-('Soybean Oil'!AG193*'Feedstock Conversions'!$B$17)-'Rail Costs'!S193</f>
        <v>86.042688087306232</v>
      </c>
      <c r="AP193" s="4">
        <f>'Soybean Oil'!$L193-('Soybean Oil'!AH193*'Feedstock Conversions'!$B$17)-'Rail Costs'!T193</f>
        <v>109.52814682050139</v>
      </c>
      <c r="AQ193" s="4">
        <f>'Soybean Oil'!$L193-('Soybean Oil'!AI193*'Feedstock Conversions'!$B$17)-'Rail Costs'!U193</f>
        <v>107.85182261367939</v>
      </c>
      <c r="AR193" s="4">
        <f>'Soybean Oil'!$L193-('Soybean Oil'!AJ193*'Feedstock Conversions'!$B$17)-'Rail Costs'!V193</f>
        <v>101.37165412413141</v>
      </c>
      <c r="AS193" s="4" t="e">
        <f>'Soybean Oil'!$L193-('Soybean Oil'!AK193*'Feedstock Conversions'!$B$17)-'Rail Costs'!Y193</f>
        <v>#VALUE!</v>
      </c>
      <c r="AU193" s="4">
        <f>$T193-(AE193*'Feedstock Conversions'!$B$5)-'Rail Costs'!Q193</f>
        <v>155.53501059475875</v>
      </c>
      <c r="AV193" s="4">
        <f>$T193-(AF193*'Feedstock Conversions'!$B$5)-'Rail Costs'!R193</f>
        <v>146.78695303644085</v>
      </c>
      <c r="AW193" s="4">
        <f>$T193-(AG193*'Feedstock Conversions'!$B$5)-'Rail Costs'!S193</f>
        <v>137.77096506925065</v>
      </c>
      <c r="AX193" s="4">
        <f>$T193-(AH193*'Feedstock Conversions'!$B$5)-'Rail Costs'!T193</f>
        <v>161.25642380244579</v>
      </c>
      <c r="AY193" s="4">
        <f>$T193-(AI193*'Feedstock Conversions'!$B$5)-'Rail Costs'!U193</f>
        <v>159.58009959562381</v>
      </c>
      <c r="AZ193" s="4">
        <f>$T193-(AJ193*'Feedstock Conversions'!$B$5)-'Rail Costs'!V193</f>
        <v>153.09993110607584</v>
      </c>
      <c r="BA193" s="4" t="e">
        <f>$T193-(AK193*'Feedstock Conversions'!$B$5)-'Rail Costs'!Y193</f>
        <v>#VALUE!</v>
      </c>
      <c r="BH193">
        <f t="shared" si="21"/>
        <v>36</v>
      </c>
      <c r="BI193">
        <f t="shared" si="22"/>
        <v>2022</v>
      </c>
      <c r="BJ193">
        <f t="shared" si="23"/>
        <v>9</v>
      </c>
      <c r="BM193" s="4">
        <f>'Fuel Values'!G193-(E193)</f>
        <v>41.347099664053758</v>
      </c>
      <c r="BN193" s="4">
        <f>'Fuel Values'!H193-($AJ193*'Feedstock Conversions'!$B$5)</f>
        <v>61.12312989921611</v>
      </c>
      <c r="BO193" s="4">
        <f>'Fuel Values'!I193-($AI193*'Feedstock Conversions'!$B$17)</f>
        <v>56.646564949608091</v>
      </c>
      <c r="BP193" s="4">
        <f>'Fuel Values'!J193-($AH193*'Feedstock Conversions'!$B$17)</f>
        <v>63.487709966405305</v>
      </c>
      <c r="BQ193" s="4">
        <f>'Fuel Values'!K193-($AF193*'Feedstock Conversions'!$B$17)</f>
        <v>41.258549832026915</v>
      </c>
      <c r="BR193" s="4">
        <f>'Fuel Values'!L193-($AG193*'Feedstock Conversions'!$B$17)</f>
        <v>48.55282474804028</v>
      </c>
      <c r="BS193" s="4">
        <f t="shared" si="24"/>
        <v>16.859389697648453</v>
      </c>
      <c r="BV193" s="4">
        <f t="shared" si="29"/>
        <v>56.108996960486316</v>
      </c>
    </row>
    <row r="194" spans="1:74" x14ac:dyDescent="0.2">
      <c r="A194" s="11">
        <v>44813</v>
      </c>
      <c r="B194" s="18">
        <v>82.7</v>
      </c>
      <c r="C194" s="18">
        <f>B194+'Rail Costs'!B194</f>
        <v>87.609720044792837</v>
      </c>
      <c r="E194" s="18">
        <f>C194*'Feedstock Conversions'!B$17</f>
        <v>657.07290033594631</v>
      </c>
      <c r="F194" s="18">
        <f>C194*'Feedstock Conversions'!B$5</f>
        <v>657.07290033594631</v>
      </c>
      <c r="H194" s="18">
        <f>'Fuel Values'!B194-'Soybean Oil'!I194-'Soybean Oil'!J194-'Soybean Oil'!K194</f>
        <v>370.00779360526315</v>
      </c>
      <c r="I194" s="18">
        <f>('LCFS Values'!$E$5-'Soybean Oil'!$AA$4)/1000000*'LCFS Values'!B194*'LCFS Values'!$G$2*100</f>
        <v>38.242206394736847</v>
      </c>
      <c r="J194" s="4">
        <f>'RIN Values'!C194</f>
        <v>261.75</v>
      </c>
      <c r="K194" s="4">
        <f>'Fixed Credits Value'!B194</f>
        <v>100</v>
      </c>
      <c r="L194" s="4">
        <f t="shared" si="25"/>
        <v>770</v>
      </c>
      <c r="M194" s="4">
        <f>L194/'Feedstock Conversions'!B$17</f>
        <v>102.66666666666667</v>
      </c>
      <c r="O194" s="4">
        <f>'Fuel Values'!C194*100</f>
        <v>357.96999999999997</v>
      </c>
      <c r="P194" s="18">
        <f>('LCFS Values'!$E$5-'Soybean Oil'!$AB$4)/1000000*'LCFS Values'!B194*'LCFS Values'!$G$2*100</f>
        <v>33.215910947916669</v>
      </c>
      <c r="Q194" s="4">
        <f>'RIN Values'!D194</f>
        <v>296.64999999999998</v>
      </c>
      <c r="R194" s="4">
        <f>'Fixed Credits Value'!B194</f>
        <v>100</v>
      </c>
      <c r="S194" s="4">
        <f>'Fixed Credits Value'!C194</f>
        <v>16</v>
      </c>
      <c r="T194" s="4">
        <f t="shared" si="27"/>
        <v>803.83591094791655</v>
      </c>
      <c r="U194" s="4">
        <f t="shared" si="26"/>
        <v>107.17812145972221</v>
      </c>
      <c r="W194" s="4">
        <f t="shared" ref="W194:W234" si="30">L194-E194</f>
        <v>112.92709966405369</v>
      </c>
      <c r="X194" s="4">
        <f t="shared" si="28"/>
        <v>146.76301061197023</v>
      </c>
      <c r="AA194" s="23"/>
      <c r="AB194" s="23"/>
      <c r="AD194" s="11">
        <v>44813</v>
      </c>
      <c r="AE194" s="4">
        <f>B194+'Rail Costs'!K194</f>
        <v>83.927430011198211</v>
      </c>
      <c r="AF194" s="4">
        <f>$B194+'Rail Costs'!L194</f>
        <v>85.15486002239642</v>
      </c>
      <c r="AG194" s="4">
        <f>$B194+'Rail Costs'!M194</f>
        <v>86.382290033594629</v>
      </c>
      <c r="AH194" s="4">
        <f>$B194+'Rail Costs'!N194</f>
        <v>83.190972004479292</v>
      </c>
      <c r="AI194" s="4">
        <f>$B194+'Rail Costs'!O194</f>
        <v>83.436458006718922</v>
      </c>
      <c r="AJ194" s="4">
        <f>$B194+'Rail Costs'!P194</f>
        <v>84.172916013437856</v>
      </c>
      <c r="AK194" s="4" t="e">
        <f>(AVERAGEIFS([1]Spreads!$B$23:$B$1056,[1]Spreads!$Y$23:$Y$1056,BH194,[1]Spreads!$X$23:$X$1056,BI194)*1.03)+('Rail Costs'!X194*100/2204.622)</f>
        <v>#VALUE!</v>
      </c>
      <c r="AM194" s="4">
        <f>'Soybean Oil'!$L194-('Soybean Oil'!AE194*'Feedstock Conversions'!$B$17)-'Rail Costs'!Q194</f>
        <v>136.38673361281425</v>
      </c>
      <c r="AN194" s="4">
        <f>'Soybean Oil'!$L194-('Soybean Oil'!AF194*'Feedstock Conversions'!$B$17)-'Rail Costs'!R194</f>
        <v>127.63867605449636</v>
      </c>
      <c r="AO194" s="4">
        <f>'Soybean Oil'!$L194-('Soybean Oil'!AG194*'Feedstock Conversions'!$B$17)-'Rail Costs'!S194</f>
        <v>118.62268808730627</v>
      </c>
      <c r="AP194" s="4">
        <f>'Soybean Oil'!$L194-('Soybean Oil'!AH194*'Feedstock Conversions'!$B$17)-'Rail Costs'!T194</f>
        <v>142.10814682050142</v>
      </c>
      <c r="AQ194" s="4">
        <f>'Soybean Oil'!$L194-('Soybean Oil'!AI194*'Feedstock Conversions'!$B$17)-'Rail Costs'!U194</f>
        <v>140.43182261367943</v>
      </c>
      <c r="AR194" s="4">
        <f>'Soybean Oil'!$L194-('Soybean Oil'!AJ194*'Feedstock Conversions'!$B$17)-'Rail Costs'!V194</f>
        <v>133.95165412413135</v>
      </c>
      <c r="AS194" s="4" t="e">
        <f>'Soybean Oil'!$L194-('Soybean Oil'!AK194*'Feedstock Conversions'!$B$17)-'Rail Costs'!Y194</f>
        <v>#VALUE!</v>
      </c>
      <c r="AU194" s="4">
        <f>$T194-(AE194*'Feedstock Conversions'!$B$5)-'Rail Costs'!Q194</f>
        <v>170.2226445607308</v>
      </c>
      <c r="AV194" s="4">
        <f>$T194-(AF194*'Feedstock Conversions'!$B$5)-'Rail Costs'!R194</f>
        <v>161.4745870024129</v>
      </c>
      <c r="AW194" s="4">
        <f>$T194-(AG194*'Feedstock Conversions'!$B$5)-'Rail Costs'!S194</f>
        <v>152.45859903522282</v>
      </c>
      <c r="AX194" s="4">
        <f>$T194-(AH194*'Feedstock Conversions'!$B$5)-'Rail Costs'!T194</f>
        <v>175.94405776841796</v>
      </c>
      <c r="AY194" s="4">
        <f>$T194-(AI194*'Feedstock Conversions'!$B$5)-'Rail Costs'!U194</f>
        <v>174.26773356159597</v>
      </c>
      <c r="AZ194" s="4">
        <f>$T194-(AJ194*'Feedstock Conversions'!$B$5)-'Rail Costs'!V194</f>
        <v>167.7875650720479</v>
      </c>
      <c r="BA194" s="4" t="e">
        <f>$T194-(AK194*'Feedstock Conversions'!$B$5)-'Rail Costs'!Y194</f>
        <v>#VALUE!</v>
      </c>
      <c r="BH194">
        <f t="shared" ref="BH194:BH257" si="31">WEEKNUM(A194)</f>
        <v>37</v>
      </c>
      <c r="BI194">
        <f t="shared" ref="BI194:BI257" si="32">YEAR(A194)</f>
        <v>2022</v>
      </c>
      <c r="BJ194">
        <f t="shared" si="23"/>
        <v>9</v>
      </c>
      <c r="BM194" s="4">
        <f>'Fuel Values'!G194-(E194)</f>
        <v>66.427099664053685</v>
      </c>
      <c r="BN194" s="4">
        <f>'Fuel Values'!H194-($AJ194*'Feedstock Conversions'!$B$5)</f>
        <v>93.703129899216037</v>
      </c>
      <c r="BO194" s="4">
        <f>'Fuel Values'!I194-($AI194*'Feedstock Conversions'!$B$17)</f>
        <v>70.476564949608132</v>
      </c>
      <c r="BP194" s="4">
        <f>'Fuel Values'!J194-($AH194*'Feedstock Conversions'!$B$17)</f>
        <v>92.317709966405346</v>
      </c>
      <c r="BQ194" s="4">
        <f>'Fuel Values'!K194-($AF194*'Feedstock Conversions'!$B$17)</f>
        <v>71.963549832026843</v>
      </c>
      <c r="BR194" s="4">
        <f>'Fuel Values'!L194-($AG194*'Feedstock Conversions'!$B$17)</f>
        <v>74.382824748040321</v>
      </c>
      <c r="BS194" s="4">
        <f t="shared" si="24"/>
        <v>19.223969764837648</v>
      </c>
      <c r="BV194" s="4">
        <f t="shared" si="29"/>
        <v>83.171139817629154</v>
      </c>
    </row>
    <row r="195" spans="1:74" x14ac:dyDescent="0.2">
      <c r="A195" s="11">
        <v>44820</v>
      </c>
      <c r="B195" s="18">
        <v>85.171999999999997</v>
      </c>
      <c r="C195" s="18">
        <f>B195+'Rail Costs'!B195</f>
        <v>90.081720044792831</v>
      </c>
      <c r="E195" s="18">
        <f>C195*'Feedstock Conversions'!B$17</f>
        <v>675.61290033594628</v>
      </c>
      <c r="F195" s="18">
        <f>C195*'Feedstock Conversions'!B$5</f>
        <v>675.61290033594628</v>
      </c>
      <c r="H195" s="18">
        <f>'Fuel Values'!B195-'Soybean Oil'!I195-'Soybean Oil'!J195-'Soybean Oil'!K195</f>
        <v>367.69128523157895</v>
      </c>
      <c r="I195" s="18">
        <f>('LCFS Values'!$E$5-'Soybean Oil'!$AA$4)/1000000*'LCFS Values'!B195*'LCFS Values'!$G$2*100</f>
        <v>37.446214768421058</v>
      </c>
      <c r="J195" s="4">
        <f>'RIN Values'!C195</f>
        <v>264.86249999999995</v>
      </c>
      <c r="K195" s="4">
        <f>'Fixed Credits Value'!B195</f>
        <v>100</v>
      </c>
      <c r="L195" s="4">
        <f t="shared" si="25"/>
        <v>770</v>
      </c>
      <c r="M195" s="4">
        <f>L195/'Feedstock Conversions'!B$17</f>
        <v>102.66666666666667</v>
      </c>
      <c r="O195" s="4">
        <f>'Fuel Values'!C195*100</f>
        <v>339.02</v>
      </c>
      <c r="P195" s="18">
        <f>('LCFS Values'!$E$5-'Soybean Oil'!$AB$4)/1000000*'LCFS Values'!B195*'LCFS Values'!$G$2*100</f>
        <v>32.524539045833336</v>
      </c>
      <c r="Q195" s="4">
        <f>'RIN Values'!D195</f>
        <v>300.17749999999995</v>
      </c>
      <c r="R195" s="4">
        <f>'Fixed Credits Value'!B195</f>
        <v>100</v>
      </c>
      <c r="S195" s="4">
        <f>'Fixed Credits Value'!C195</f>
        <v>16</v>
      </c>
      <c r="T195" s="4">
        <f t="shared" si="27"/>
        <v>787.7220390458333</v>
      </c>
      <c r="U195" s="4">
        <f t="shared" si="26"/>
        <v>105.0296052061111</v>
      </c>
      <c r="W195" s="4">
        <f t="shared" si="30"/>
        <v>94.387099664053721</v>
      </c>
      <c r="X195" s="4">
        <f t="shared" si="28"/>
        <v>112.10913870988702</v>
      </c>
      <c r="AA195" s="23"/>
      <c r="AB195" s="23"/>
      <c r="AD195" s="11">
        <v>44820</v>
      </c>
      <c r="AE195" s="4">
        <f>B195+'Rail Costs'!K195</f>
        <v>86.399430011198206</v>
      </c>
      <c r="AF195" s="4">
        <f>$B195+'Rail Costs'!L195</f>
        <v>87.626860022396414</v>
      </c>
      <c r="AG195" s="4">
        <f>$B195+'Rail Costs'!M195</f>
        <v>88.854290033594623</v>
      </c>
      <c r="AH195" s="4">
        <f>$B195+'Rail Costs'!N195</f>
        <v>85.662972004479286</v>
      </c>
      <c r="AI195" s="4">
        <f>$B195+'Rail Costs'!O195</f>
        <v>85.908458006718917</v>
      </c>
      <c r="AJ195" s="4">
        <f>$B195+'Rail Costs'!P195</f>
        <v>86.64491601343785</v>
      </c>
      <c r="AK195" s="4" t="e">
        <f>(AVERAGEIFS([1]Spreads!$B$23:$B$1056,[1]Spreads!$Y$23:$Y$1056,BH195,[1]Spreads!$X$23:$X$1056,BI195)*1.03)+('Rail Costs'!X195*100/2204.622)</f>
        <v>#VALUE!</v>
      </c>
      <c r="AM195" s="4">
        <f>'Soybean Oil'!$L195-('Soybean Oil'!AE195*'Feedstock Conversions'!$B$17)-'Rail Costs'!Q195</f>
        <v>117.84673361281429</v>
      </c>
      <c r="AN195" s="4">
        <f>'Soybean Oil'!$L195-('Soybean Oil'!AF195*'Feedstock Conversions'!$B$17)-'Rail Costs'!R195</f>
        <v>109.09867605449639</v>
      </c>
      <c r="AO195" s="4">
        <f>'Soybean Oil'!$L195-('Soybean Oil'!AG195*'Feedstock Conversions'!$B$17)-'Rail Costs'!S195</f>
        <v>100.08268808730631</v>
      </c>
      <c r="AP195" s="4">
        <f>'Soybean Oil'!$L195-('Soybean Oil'!AH195*'Feedstock Conversions'!$B$17)-'Rail Costs'!T195</f>
        <v>123.56814682050147</v>
      </c>
      <c r="AQ195" s="4">
        <f>'Soybean Oil'!$L195-('Soybean Oil'!AI195*'Feedstock Conversions'!$B$17)-'Rail Costs'!U195</f>
        <v>121.89182261367947</v>
      </c>
      <c r="AR195" s="4">
        <f>'Soybean Oil'!$L195-('Soybean Oil'!AJ195*'Feedstock Conversions'!$B$17)-'Rail Costs'!V195</f>
        <v>115.41165412413137</v>
      </c>
      <c r="AS195" s="4" t="e">
        <f>'Soybean Oil'!$L195-('Soybean Oil'!AK195*'Feedstock Conversions'!$B$17)-'Rail Costs'!Y195</f>
        <v>#VALUE!</v>
      </c>
      <c r="AU195" s="4">
        <f>$T195-(AE195*'Feedstock Conversions'!$B$5)-'Rail Costs'!Q195</f>
        <v>135.56877265864759</v>
      </c>
      <c r="AV195" s="4">
        <f>$T195-(AF195*'Feedstock Conversions'!$B$5)-'Rail Costs'!R195</f>
        <v>126.82071510032969</v>
      </c>
      <c r="AW195" s="4">
        <f>$T195-(AG195*'Feedstock Conversions'!$B$5)-'Rail Costs'!S195</f>
        <v>117.80472713313961</v>
      </c>
      <c r="AX195" s="4">
        <f>$T195-(AH195*'Feedstock Conversions'!$B$5)-'Rail Costs'!T195</f>
        <v>141.29018586633475</v>
      </c>
      <c r="AY195" s="4">
        <f>$T195-(AI195*'Feedstock Conversions'!$B$5)-'Rail Costs'!U195</f>
        <v>139.61386165951276</v>
      </c>
      <c r="AZ195" s="4">
        <f>$T195-(AJ195*'Feedstock Conversions'!$B$5)-'Rail Costs'!V195</f>
        <v>133.13369316996469</v>
      </c>
      <c r="BA195" s="4" t="e">
        <f>$T195-(AK195*'Feedstock Conversions'!$B$5)-'Rail Costs'!Y195</f>
        <v>#VALUE!</v>
      </c>
      <c r="BH195">
        <f t="shared" si="31"/>
        <v>38</v>
      </c>
      <c r="BI195">
        <f t="shared" si="32"/>
        <v>2022</v>
      </c>
      <c r="BJ195">
        <f t="shared" ref="BJ195:BJ258" si="33">MONTH(A195)</f>
        <v>9</v>
      </c>
      <c r="BM195" s="4">
        <f>'Fuel Values'!G195-(E195)</f>
        <v>42.387099664053721</v>
      </c>
      <c r="BN195" s="4">
        <f>'Fuel Values'!H195-($AJ195*'Feedstock Conversions'!$B$5)</f>
        <v>72.163129899216074</v>
      </c>
      <c r="BO195" s="4">
        <f>'Fuel Values'!I195-($AI195*'Feedstock Conversions'!$B$17)</f>
        <v>51.686564949608169</v>
      </c>
      <c r="BP195" s="4">
        <f>'Fuel Values'!J195-($AH195*'Feedstock Conversions'!$B$17)</f>
        <v>69.527709966405382</v>
      </c>
      <c r="BQ195" s="4">
        <f>'Fuel Values'!K195-($AF195*'Feedstock Conversions'!$B$17)</f>
        <v>46.798549832026879</v>
      </c>
      <c r="BR195" s="4">
        <f>'Fuel Values'!L195-($AG195*'Feedstock Conversions'!$B$17)</f>
        <v>50.592824748040357</v>
      </c>
      <c r="BS195" s="4">
        <f t="shared" ref="BS195:BS258" si="34">W195-MAX(BM195:BR195)</f>
        <v>22.223969764837648</v>
      </c>
      <c r="BV195" s="4">
        <f t="shared" si="29"/>
        <v>61.07756838905776</v>
      </c>
    </row>
    <row r="196" spans="1:74" x14ac:dyDescent="0.2">
      <c r="A196" s="11">
        <v>44827</v>
      </c>
      <c r="B196" s="18">
        <v>85.17</v>
      </c>
      <c r="C196" s="18">
        <f>B196+'Rail Costs'!B196</f>
        <v>90.079720044792836</v>
      </c>
      <c r="E196" s="18">
        <f>C196*'Feedstock Conversions'!B$17</f>
        <v>675.59790033594629</v>
      </c>
      <c r="F196" s="18">
        <f>C196*'Feedstock Conversions'!B$5</f>
        <v>675.59790033594629</v>
      </c>
      <c r="H196" s="18">
        <f>'Fuel Values'!B196-'Soybean Oil'!I196-'Soybean Oil'!J196-'Soybean Oil'!K196</f>
        <v>372.6090795578948</v>
      </c>
      <c r="I196" s="18">
        <f>('LCFS Values'!$E$5-'Soybean Oil'!$AA$4)/1000000*'LCFS Values'!B196*'LCFS Values'!$G$2*100</f>
        <v>35.115920442105264</v>
      </c>
      <c r="J196" s="4">
        <f>'RIN Values'!C196</f>
        <v>262.27499999999998</v>
      </c>
      <c r="K196" s="4">
        <f>'Fixed Credits Value'!B196</f>
        <v>100</v>
      </c>
      <c r="L196" s="4">
        <f t="shared" ref="L196:L259" si="35">H196+I196+J196+K196</f>
        <v>770</v>
      </c>
      <c r="M196" s="4">
        <f>L196/'Feedstock Conversions'!B$17</f>
        <v>102.66666666666667</v>
      </c>
      <c r="O196" s="4">
        <f>'Fuel Values'!C196*100</f>
        <v>335.08</v>
      </c>
      <c r="P196" s="18">
        <f>('LCFS Values'!$E$5-'Soybean Oil'!$AB$4)/1000000*'LCFS Values'!B196*'LCFS Values'!$G$2*100</f>
        <v>30.500522752777776</v>
      </c>
      <c r="Q196" s="4">
        <f>'RIN Values'!D196</f>
        <v>297.245</v>
      </c>
      <c r="R196" s="4">
        <f>'Fixed Credits Value'!B196</f>
        <v>100</v>
      </c>
      <c r="S196" s="4">
        <f>'Fixed Credits Value'!C196</f>
        <v>16</v>
      </c>
      <c r="T196" s="4">
        <f t="shared" si="27"/>
        <v>778.82552275277772</v>
      </c>
      <c r="U196" s="4">
        <f t="shared" si="26"/>
        <v>103.84340303370369</v>
      </c>
      <c r="W196" s="4">
        <f t="shared" si="30"/>
        <v>94.402099664053708</v>
      </c>
      <c r="X196" s="4">
        <f t="shared" si="28"/>
        <v>103.22762241683142</v>
      </c>
      <c r="AA196" s="23"/>
      <c r="AB196" s="23"/>
      <c r="AD196" s="11">
        <v>44827</v>
      </c>
      <c r="AE196" s="4">
        <f>B196+'Rail Costs'!K196</f>
        <v>86.39743001119821</v>
      </c>
      <c r="AF196" s="4">
        <f>$B196+'Rail Costs'!L196</f>
        <v>87.624860022396419</v>
      </c>
      <c r="AG196" s="4">
        <f>$B196+'Rail Costs'!M196</f>
        <v>88.852290033594628</v>
      </c>
      <c r="AH196" s="4">
        <f>$B196+'Rail Costs'!N196</f>
        <v>85.660972004479291</v>
      </c>
      <c r="AI196" s="4">
        <f>$B196+'Rail Costs'!O196</f>
        <v>85.906458006718921</v>
      </c>
      <c r="AJ196" s="4">
        <f>$B196+'Rail Costs'!P196</f>
        <v>86.642916013437855</v>
      </c>
      <c r="AK196" s="4" t="e">
        <f>(AVERAGEIFS([1]Spreads!$B$23:$B$1056,[1]Spreads!$Y$23:$Y$1056,BH196,[1]Spreads!$X$23:$X$1056,BI196)*1.03)+('Rail Costs'!X196*100/2204.622)</f>
        <v>#VALUE!</v>
      </c>
      <c r="AM196" s="4">
        <f>'Soybean Oil'!$L196-('Soybean Oil'!AE196*'Feedstock Conversions'!$B$17)-'Rail Costs'!Q196</f>
        <v>117.86173361281428</v>
      </c>
      <c r="AN196" s="4">
        <f>'Soybean Oil'!$L196-('Soybean Oil'!AF196*'Feedstock Conversions'!$B$17)-'Rail Costs'!R196</f>
        <v>109.11367605449638</v>
      </c>
      <c r="AO196" s="4">
        <f>'Soybean Oil'!$L196-('Soybean Oil'!AG196*'Feedstock Conversions'!$B$17)-'Rail Costs'!S196</f>
        <v>100.0976880873063</v>
      </c>
      <c r="AP196" s="4">
        <f>'Soybean Oil'!$L196-('Soybean Oil'!AH196*'Feedstock Conversions'!$B$17)-'Rail Costs'!T196</f>
        <v>123.58314682050145</v>
      </c>
      <c r="AQ196" s="4">
        <f>'Soybean Oil'!$L196-('Soybean Oil'!AI196*'Feedstock Conversions'!$B$17)-'Rail Costs'!U196</f>
        <v>121.90682261367934</v>
      </c>
      <c r="AR196" s="4">
        <f>'Soybean Oil'!$L196-('Soybean Oil'!AJ196*'Feedstock Conversions'!$B$17)-'Rail Costs'!V196</f>
        <v>115.42665412413136</v>
      </c>
      <c r="AS196" s="4" t="e">
        <f>'Soybean Oil'!$L196-('Soybean Oil'!AK196*'Feedstock Conversions'!$B$17)-'Rail Costs'!Y196</f>
        <v>#VALUE!</v>
      </c>
      <c r="AU196" s="4">
        <f>$T196-(AE196*'Feedstock Conversions'!$B$5)-'Rail Costs'!Q196</f>
        <v>126.68725636559199</v>
      </c>
      <c r="AV196" s="4">
        <f>$T196-(AF196*'Feedstock Conversions'!$B$5)-'Rail Costs'!R196</f>
        <v>117.9391988072741</v>
      </c>
      <c r="AW196" s="4">
        <f>$T196-(AG196*'Feedstock Conversions'!$B$5)-'Rail Costs'!S196</f>
        <v>108.92321084008401</v>
      </c>
      <c r="AX196" s="4">
        <f>$T196-(AH196*'Feedstock Conversions'!$B$5)-'Rail Costs'!T196</f>
        <v>132.40866957327916</v>
      </c>
      <c r="AY196" s="4">
        <f>$T196-(AI196*'Feedstock Conversions'!$B$5)-'Rail Costs'!U196</f>
        <v>130.73234536645705</v>
      </c>
      <c r="AZ196" s="4">
        <f>$T196-(AJ196*'Feedstock Conversions'!$B$5)-'Rail Costs'!V196</f>
        <v>124.25217687690908</v>
      </c>
      <c r="BA196" s="4" t="e">
        <f>$T196-(AK196*'Feedstock Conversions'!$B$5)-'Rail Costs'!Y196</f>
        <v>#VALUE!</v>
      </c>
      <c r="BH196">
        <f t="shared" si="31"/>
        <v>39</v>
      </c>
      <c r="BI196">
        <f t="shared" si="32"/>
        <v>2022</v>
      </c>
      <c r="BJ196">
        <f t="shared" si="33"/>
        <v>9</v>
      </c>
      <c r="BM196" s="4">
        <f>'Fuel Values'!G196-(E196)</f>
        <v>35.002099664053731</v>
      </c>
      <c r="BN196" s="4">
        <f>'Fuel Values'!H196-($AJ196*'Feedstock Conversions'!$B$5)</f>
        <v>55.17812989921606</v>
      </c>
      <c r="BO196" s="4">
        <f>'Fuel Values'!I196-($AI196*'Feedstock Conversions'!$B$17)</f>
        <v>55.701564949608041</v>
      </c>
      <c r="BP196" s="4">
        <f>'Fuel Values'!J196-($AH196*'Feedstock Conversions'!$B$17)</f>
        <v>55.542709966405369</v>
      </c>
      <c r="BQ196" s="4">
        <f>'Fuel Values'!K196-($AF196*'Feedstock Conversions'!$B$17)</f>
        <v>33.813549832026865</v>
      </c>
      <c r="BR196" s="4">
        <f>'Fuel Values'!L196-($AG196*'Feedstock Conversions'!$B$17)</f>
        <v>41.107824748040343</v>
      </c>
      <c r="BS196" s="4">
        <f t="shared" si="34"/>
        <v>38.700534714445666</v>
      </c>
      <c r="BV196" s="4">
        <f t="shared" si="29"/>
        <v>52.963996960486305</v>
      </c>
    </row>
    <row r="197" spans="1:74" x14ac:dyDescent="0.2">
      <c r="A197" s="11">
        <v>44834</v>
      </c>
      <c r="B197" s="18">
        <v>81.823999999999998</v>
      </c>
      <c r="C197" s="18">
        <f>B197+'Rail Costs'!B197</f>
        <v>86.733720044792832</v>
      </c>
      <c r="E197" s="18">
        <f>C197*'Feedstock Conversions'!B$17</f>
        <v>650.50290033594626</v>
      </c>
      <c r="F197" s="18">
        <f>C197*'Feedstock Conversions'!B$5</f>
        <v>650.50290033594626</v>
      </c>
      <c r="H197" s="18">
        <f>'Fuel Values'!B197-'Soybean Oil'!I197-'Soybean Oil'!J197-'Soybean Oil'!K197</f>
        <v>379.36979046315787</v>
      </c>
      <c r="I197" s="18">
        <f>('LCFS Values'!$E$5-'Soybean Oil'!$AA$4)/1000000*'LCFS Values'!B197*'LCFS Values'!$G$2*100</f>
        <v>31.05520953684211</v>
      </c>
      <c r="J197" s="4">
        <f>'RIN Values'!C197</f>
        <v>259.57500000000005</v>
      </c>
      <c r="K197" s="4">
        <f>'Fixed Credits Value'!B197</f>
        <v>100</v>
      </c>
      <c r="L197" s="4">
        <f t="shared" si="35"/>
        <v>770</v>
      </c>
      <c r="M197" s="4">
        <f>L197/'Feedstock Conversions'!B$17</f>
        <v>102.66666666666667</v>
      </c>
      <c r="O197" s="4">
        <f>'Fuel Values'!C197*100</f>
        <v>333.44</v>
      </c>
      <c r="P197" s="18">
        <f>('LCFS Values'!$E$5-'Soybean Oil'!$AB$4)/1000000*'LCFS Values'!B197*'LCFS Values'!$G$2*100</f>
        <v>26.973524063888888</v>
      </c>
      <c r="Q197" s="4">
        <f>'RIN Values'!D197</f>
        <v>294.185</v>
      </c>
      <c r="R197" s="4">
        <f>'Fixed Credits Value'!B197</f>
        <v>100</v>
      </c>
      <c r="S197" s="4">
        <f>'Fixed Credits Value'!C197</f>
        <v>16</v>
      </c>
      <c r="T197" s="4">
        <f t="shared" si="27"/>
        <v>770.59852406388882</v>
      </c>
      <c r="U197" s="4">
        <f t="shared" si="26"/>
        <v>102.74646987518517</v>
      </c>
      <c r="W197" s="4">
        <f t="shared" si="30"/>
        <v>119.49709966405374</v>
      </c>
      <c r="X197" s="4">
        <f t="shared" si="28"/>
        <v>120.09562372794255</v>
      </c>
      <c r="AA197" s="23"/>
      <c r="AB197" s="23"/>
      <c r="AD197" s="11">
        <v>44834</v>
      </c>
      <c r="AE197" s="4">
        <f>B197+'Rail Costs'!K197</f>
        <v>83.051430011198207</v>
      </c>
      <c r="AF197" s="4">
        <f>$B197+'Rail Costs'!L197</f>
        <v>84.278860022396415</v>
      </c>
      <c r="AG197" s="4">
        <f>$B197+'Rail Costs'!M197</f>
        <v>85.506290033594624</v>
      </c>
      <c r="AH197" s="4">
        <f>$B197+'Rail Costs'!N197</f>
        <v>82.314972004479287</v>
      </c>
      <c r="AI197" s="4">
        <f>$B197+'Rail Costs'!O197</f>
        <v>82.560458006718918</v>
      </c>
      <c r="AJ197" s="4">
        <f>$B197+'Rail Costs'!P197</f>
        <v>83.296916013437851</v>
      </c>
      <c r="AK197" s="4" t="e">
        <f>(AVERAGEIFS([1]Spreads!$B$23:$B$1056,[1]Spreads!$Y$23:$Y$1056,BH197,[1]Spreads!$X$23:$X$1056,BI197)*1.03)+('Rail Costs'!X197*100/2204.622)</f>
        <v>#VALUE!</v>
      </c>
      <c r="AM197" s="4">
        <f>'Soybean Oil'!$L197-('Soybean Oil'!AE197*'Feedstock Conversions'!$B$17)-'Rail Costs'!Q197</f>
        <v>142.9567336128143</v>
      </c>
      <c r="AN197" s="4">
        <f>'Soybean Oil'!$L197-('Soybean Oil'!AF197*'Feedstock Conversions'!$B$17)-'Rail Costs'!R197</f>
        <v>134.20867605449641</v>
      </c>
      <c r="AO197" s="4">
        <f>'Soybean Oil'!$L197-('Soybean Oil'!AG197*'Feedstock Conversions'!$B$17)-'Rail Costs'!S197</f>
        <v>125.19268808730632</v>
      </c>
      <c r="AP197" s="4">
        <f>'Soybean Oil'!$L197-('Soybean Oil'!AH197*'Feedstock Conversions'!$B$17)-'Rail Costs'!T197</f>
        <v>148.67814682050147</v>
      </c>
      <c r="AQ197" s="4">
        <f>'Soybean Oil'!$L197-('Soybean Oil'!AI197*'Feedstock Conversions'!$B$17)-'Rail Costs'!U197</f>
        <v>147.00182261367937</v>
      </c>
      <c r="AR197" s="4">
        <f>'Soybean Oil'!$L197-('Soybean Oil'!AJ197*'Feedstock Conversions'!$B$17)-'Rail Costs'!V197</f>
        <v>140.5216541241314</v>
      </c>
      <c r="AS197" s="4" t="e">
        <f>'Soybean Oil'!$L197-('Soybean Oil'!AK197*'Feedstock Conversions'!$B$17)-'Rail Costs'!Y197</f>
        <v>#VALUE!</v>
      </c>
      <c r="AU197" s="4">
        <f>$T197-(AE197*'Feedstock Conversions'!$B$5)-'Rail Costs'!Q197</f>
        <v>143.55525767670312</v>
      </c>
      <c r="AV197" s="4">
        <f>$T197-(AF197*'Feedstock Conversions'!$B$5)-'Rail Costs'!R197</f>
        <v>134.80720011838523</v>
      </c>
      <c r="AW197" s="4">
        <f>$T197-(AG197*'Feedstock Conversions'!$B$5)-'Rail Costs'!S197</f>
        <v>125.79121215119514</v>
      </c>
      <c r="AX197" s="4">
        <f>$T197-(AH197*'Feedstock Conversions'!$B$5)-'Rail Costs'!T197</f>
        <v>149.27667088439028</v>
      </c>
      <c r="AY197" s="4">
        <f>$T197-(AI197*'Feedstock Conversions'!$B$5)-'Rail Costs'!U197</f>
        <v>147.60034667756818</v>
      </c>
      <c r="AZ197" s="4">
        <f>$T197-(AJ197*'Feedstock Conversions'!$B$5)-'Rail Costs'!V197</f>
        <v>141.12017818802022</v>
      </c>
      <c r="BA197" s="4" t="e">
        <f>$T197-(AK197*'Feedstock Conversions'!$B$5)-'Rail Costs'!Y197</f>
        <v>#VALUE!</v>
      </c>
      <c r="BH197">
        <f t="shared" si="31"/>
        <v>40</v>
      </c>
      <c r="BI197">
        <f t="shared" si="32"/>
        <v>2022</v>
      </c>
      <c r="BJ197">
        <f t="shared" si="33"/>
        <v>9</v>
      </c>
      <c r="BM197" s="4">
        <f>'Fuel Values'!G197-(E197)</f>
        <v>52.597099664053758</v>
      </c>
      <c r="BN197" s="4">
        <f>'Fuel Values'!H197-($AJ197*'Feedstock Conversions'!$B$5)</f>
        <v>70.273129899216087</v>
      </c>
      <c r="BO197" s="4">
        <f>'Fuel Values'!I197-($AI197*'Feedstock Conversions'!$B$17)</f>
        <v>74.796564949608069</v>
      </c>
      <c r="BP197" s="4">
        <f>'Fuel Values'!J197-($AH197*'Feedstock Conversions'!$B$17)</f>
        <v>66.637709966405396</v>
      </c>
      <c r="BQ197" s="4">
        <f>'Fuel Values'!K197-($AF197*'Feedstock Conversions'!$B$17)</f>
        <v>48.408549832026893</v>
      </c>
      <c r="BR197" s="4">
        <f>'Fuel Values'!L197-($AG197*'Feedstock Conversions'!$B$17)</f>
        <v>56.702824748040371</v>
      </c>
      <c r="BS197" s="4">
        <f t="shared" si="34"/>
        <v>44.700534714445666</v>
      </c>
      <c r="BV197" s="4">
        <f t="shared" si="29"/>
        <v>69.844711246200617</v>
      </c>
    </row>
    <row r="198" spans="1:74" x14ac:dyDescent="0.2">
      <c r="A198" s="11">
        <v>44841</v>
      </c>
      <c r="B198" s="18">
        <v>81.103999999999999</v>
      </c>
      <c r="C198" s="18">
        <f>B198+'Rail Costs'!B198</f>
        <v>86.008815229563268</v>
      </c>
      <c r="E198" s="18">
        <f>C198*'Feedstock Conversions'!B$17</f>
        <v>645.06611422172455</v>
      </c>
      <c r="F198" s="18">
        <f>C198*'Feedstock Conversions'!B$5</f>
        <v>645.06611422172455</v>
      </c>
      <c r="H198" s="18">
        <f>'Fuel Values'!B198-'Soybean Oil'!I198-'Soybean Oil'!J198-'Soybean Oil'!K198</f>
        <v>375.22713482105269</v>
      </c>
      <c r="I198" s="18">
        <f>('LCFS Values'!$E$5-'Soybean Oil'!$AA$4)/1000000*'LCFS Values'!B198*'LCFS Values'!$G$2*100</f>
        <v>29.347865178947373</v>
      </c>
      <c r="J198" s="4">
        <f>'RIN Values'!C198</f>
        <v>265.42499999999995</v>
      </c>
      <c r="K198" s="4">
        <f>'Fixed Credits Value'!B198</f>
        <v>100</v>
      </c>
      <c r="L198" s="4">
        <f t="shared" si="35"/>
        <v>770</v>
      </c>
      <c r="M198" s="4">
        <f>L198/'Feedstock Conversions'!B$17</f>
        <v>102.66666666666667</v>
      </c>
      <c r="O198" s="4">
        <f>'Fuel Values'!C198*100</f>
        <v>370.51</v>
      </c>
      <c r="P198" s="18">
        <f>('LCFS Values'!$E$5-'Soybean Oil'!$AB$4)/1000000*'LCFS Values'!B198*'LCFS Values'!$G$2*100</f>
        <v>25.490581433333336</v>
      </c>
      <c r="Q198" s="4">
        <f>'RIN Values'!D198</f>
        <v>300.815</v>
      </c>
      <c r="R198" s="4">
        <f>'Fixed Credits Value'!B198</f>
        <v>100</v>
      </c>
      <c r="S198" s="4">
        <f>'Fixed Credits Value'!C198</f>
        <v>16</v>
      </c>
      <c r="T198" s="4">
        <f t="shared" si="27"/>
        <v>812.81558143333336</v>
      </c>
      <c r="U198" s="4">
        <f t="shared" si="26"/>
        <v>108.37541085777778</v>
      </c>
      <c r="W198" s="4">
        <f t="shared" si="30"/>
        <v>124.93388577827545</v>
      </c>
      <c r="X198" s="4">
        <f t="shared" si="28"/>
        <v>167.74946721160882</v>
      </c>
      <c r="AA198" s="23"/>
      <c r="AB198" s="23"/>
      <c r="AD198" s="11">
        <v>44841</v>
      </c>
      <c r="AE198" s="4">
        <f>B198+'Rail Costs'!K198</f>
        <v>82.330203807390816</v>
      </c>
      <c r="AF198" s="4">
        <f>$B198+'Rail Costs'!L198</f>
        <v>83.556407614781634</v>
      </c>
      <c r="AG198" s="4">
        <f>$B198+'Rail Costs'!M198</f>
        <v>84.782611422172451</v>
      </c>
      <c r="AH198" s="4">
        <f>$B198+'Rail Costs'!N198</f>
        <v>81.594481522956329</v>
      </c>
      <c r="AI198" s="4">
        <f>$B198+'Rail Costs'!O198</f>
        <v>81.839722284434487</v>
      </c>
      <c r="AJ198" s="4">
        <f>$B198+'Rail Costs'!P198</f>
        <v>82.575444568868974</v>
      </c>
      <c r="AK198" s="4" t="e">
        <f>(AVERAGEIFS([1]Spreads!$B$23:$B$1056,[1]Spreads!$Y$23:$Y$1056,BH198,[1]Spreads!$X$23:$X$1056,BI198)*1.03)+('Rail Costs'!X198*100/2204.622)</f>
        <v>#VALUE!</v>
      </c>
      <c r="AM198" s="4">
        <f>'Soybean Oil'!$L198-('Soybean Oil'!AE198*'Feedstock Conversions'!$B$17)-'Rail Costs'!Q198</f>
        <v>148.37008352928501</v>
      </c>
      <c r="AN198" s="4">
        <f>'Soybean Oil'!$L198-('Soybean Oil'!AF198*'Feedstock Conversions'!$B$17)-'Rail Costs'!R198</f>
        <v>139.63076528920718</v>
      </c>
      <c r="AO198" s="4">
        <f>'Soybean Oil'!$L198-('Soybean Oil'!AG198*'Feedstock Conversions'!$B$17)-'Rail Costs'!S198</f>
        <v>130.6237843030033</v>
      </c>
      <c r="AP198" s="4">
        <f>'Soybean Oil'!$L198-('Soybean Oil'!AH198*'Feedstock Conversions'!$B$17)-'Rail Costs'!T198</f>
        <v>154.08578103946201</v>
      </c>
      <c r="AQ198" s="4">
        <f>'Soybean Oil'!$L198-('Soybean Oil'!AI198*'Feedstock Conversions'!$B$17)-'Rail Costs'!U198</f>
        <v>152.41113148219713</v>
      </c>
      <c r="AR198" s="4">
        <f>'Soybean Oil'!$L198-('Soybean Oil'!AJ198*'Feedstock Conversions'!$B$17)-'Rail Costs'!V198</f>
        <v>145.93743668744403</v>
      </c>
      <c r="AS198" s="4" t="e">
        <f>'Soybean Oil'!$L198-('Soybean Oil'!AK198*'Feedstock Conversions'!$B$17)-'Rail Costs'!Y198</f>
        <v>#VALUE!</v>
      </c>
      <c r="AU198" s="4">
        <f>$T198-(AE198*'Feedstock Conversions'!$B$5)-'Rail Costs'!Q198</f>
        <v>191.18566496261838</v>
      </c>
      <c r="AV198" s="4">
        <f>$T198-(AF198*'Feedstock Conversions'!$B$5)-'Rail Costs'!R198</f>
        <v>182.44634672254054</v>
      </c>
      <c r="AW198" s="4">
        <f>$T198-(AG198*'Feedstock Conversions'!$B$5)-'Rail Costs'!S198</f>
        <v>173.43936573633667</v>
      </c>
      <c r="AX198" s="4">
        <f>$T198-(AH198*'Feedstock Conversions'!$B$5)-'Rail Costs'!T198</f>
        <v>196.90136247279537</v>
      </c>
      <c r="AY198" s="4">
        <f>$T198-(AI198*'Feedstock Conversions'!$B$5)-'Rail Costs'!U198</f>
        <v>195.2267129155305</v>
      </c>
      <c r="AZ198" s="4">
        <f>$T198-(AJ198*'Feedstock Conversions'!$B$5)-'Rail Costs'!V198</f>
        <v>188.7530181207774</v>
      </c>
      <c r="BA198" s="4" t="e">
        <f>$T198-(AK198*'Feedstock Conversions'!$B$5)-'Rail Costs'!Y198</f>
        <v>#VALUE!</v>
      </c>
      <c r="BH198">
        <f t="shared" si="31"/>
        <v>41</v>
      </c>
      <c r="BI198">
        <f t="shared" si="32"/>
        <v>2022</v>
      </c>
      <c r="BJ198">
        <f t="shared" si="33"/>
        <v>10</v>
      </c>
      <c r="BM198" s="4">
        <f>'Fuel Values'!G198-(E198)</f>
        <v>57.533885778275476</v>
      </c>
      <c r="BN198" s="4">
        <f>'Fuel Values'!H198-($AJ198*'Feedstock Conversions'!$B$5)</f>
        <v>75.6841657334827</v>
      </c>
      <c r="BO198" s="4">
        <f>'Fuel Values'!I198-($AI198*'Feedstock Conversions'!$B$17)</f>
        <v>70.202082866741307</v>
      </c>
      <c r="BP198" s="4">
        <f>'Fuel Values'!J198-($AH198*'Feedstock Conversions'!$B$17)</f>
        <v>71.041388577827547</v>
      </c>
      <c r="BQ198" s="4">
        <f>'Fuel Values'!K198-($AF198*'Feedstock Conversions'!$B$17)</f>
        <v>50.82694288913774</v>
      </c>
      <c r="BR198" s="4">
        <f>'Fuel Values'!L198-($AG198*'Feedstock Conversions'!$B$17)</f>
        <v>59.130414333706653</v>
      </c>
      <c r="BS198" s="4">
        <f t="shared" si="34"/>
        <v>49.249720044792753</v>
      </c>
      <c r="BV198" s="4">
        <f t="shared" si="29"/>
        <v>72.764680851063844</v>
      </c>
    </row>
    <row r="199" spans="1:74" x14ac:dyDescent="0.2">
      <c r="A199" s="11">
        <v>44848</v>
      </c>
      <c r="B199" s="18">
        <v>81.47</v>
      </c>
      <c r="C199" s="18">
        <f>B199+'Rail Costs'!B199</f>
        <v>86.374815229563268</v>
      </c>
      <c r="E199" s="18">
        <f>C199*'Feedstock Conversions'!B$17</f>
        <v>647.81111422172455</v>
      </c>
      <c r="F199" s="18">
        <f>C199*'Feedstock Conversions'!B$5</f>
        <v>647.81111422172455</v>
      </c>
      <c r="H199" s="18">
        <f>'Fuel Values'!B199-'Soybean Oil'!I199-'Soybean Oil'!J199-'Soybean Oil'!K199</f>
        <v>387.93707934736835</v>
      </c>
      <c r="I199" s="18">
        <f>('LCFS Values'!$E$5-'Soybean Oil'!$AA$4)/1000000*'LCFS Values'!B199*'LCFS Values'!$G$2*100</f>
        <v>30.962920652631581</v>
      </c>
      <c r="J199" s="4">
        <f>'RIN Values'!C199</f>
        <v>269.10000000000002</v>
      </c>
      <c r="K199" s="4">
        <f>'Fixed Credits Value'!B199</f>
        <v>100</v>
      </c>
      <c r="L199" s="4">
        <f t="shared" si="35"/>
        <v>788</v>
      </c>
      <c r="M199" s="4">
        <f>L199/'Feedstock Conversions'!B$17</f>
        <v>105.06666666666666</v>
      </c>
      <c r="O199" s="4">
        <f>'Fuel Values'!C199*100</f>
        <v>398.07</v>
      </c>
      <c r="P199" s="18">
        <f>('LCFS Values'!$E$5-'Soybean Oil'!$AB$4)/1000000*'LCFS Values'!B199*'LCFS Values'!$G$2*100</f>
        <v>26.893365002777774</v>
      </c>
      <c r="Q199" s="4">
        <f>'RIN Values'!D199</f>
        <v>304.98</v>
      </c>
      <c r="R199" s="4">
        <f>'Fixed Credits Value'!B199</f>
        <v>100</v>
      </c>
      <c r="S199" s="4">
        <f>'Fixed Credits Value'!C199</f>
        <v>16</v>
      </c>
      <c r="T199" s="4">
        <f t="shared" si="27"/>
        <v>845.9433650027778</v>
      </c>
      <c r="U199" s="4">
        <f t="shared" si="26"/>
        <v>112.79244866703704</v>
      </c>
      <c r="W199" s="4">
        <f t="shared" si="30"/>
        <v>140.18888577827545</v>
      </c>
      <c r="X199" s="4">
        <f t="shared" si="28"/>
        <v>198.13225078105324</v>
      </c>
      <c r="AA199" s="23"/>
      <c r="AB199" s="23"/>
      <c r="AD199" s="11">
        <v>44848</v>
      </c>
      <c r="AE199" s="4">
        <f>B199+'Rail Costs'!K199</f>
        <v>82.696203807390816</v>
      </c>
      <c r="AF199" s="4">
        <f>$B199+'Rail Costs'!L199</f>
        <v>83.922407614781633</v>
      </c>
      <c r="AG199" s="4">
        <f>$B199+'Rail Costs'!M199</f>
        <v>85.148611422172451</v>
      </c>
      <c r="AH199" s="4">
        <f>$B199+'Rail Costs'!N199</f>
        <v>81.960481522956329</v>
      </c>
      <c r="AI199" s="4">
        <f>$B199+'Rail Costs'!O199</f>
        <v>82.205722284434486</v>
      </c>
      <c r="AJ199" s="4">
        <f>$B199+'Rail Costs'!P199</f>
        <v>82.941444568868974</v>
      </c>
      <c r="AK199" s="4" t="e">
        <f>(AVERAGEIFS([1]Spreads!$B$23:$B$1056,[1]Spreads!$Y$23:$Y$1056,BH199,[1]Spreads!$X$23:$X$1056,BI199)*1.03)+('Rail Costs'!X199*100/2204.622)</f>
        <v>#VALUE!</v>
      </c>
      <c r="AM199" s="4">
        <f>'Soybean Oil'!$L199-('Soybean Oil'!AE199*'Feedstock Conversions'!$B$17)-'Rail Costs'!Q199</f>
        <v>163.62508352928501</v>
      </c>
      <c r="AN199" s="4">
        <f>'Soybean Oil'!$L199-('Soybean Oil'!AF199*'Feedstock Conversions'!$B$17)-'Rail Costs'!R199</f>
        <v>154.88576528920717</v>
      </c>
      <c r="AO199" s="4">
        <f>'Soybean Oil'!$L199-('Soybean Oil'!AG199*'Feedstock Conversions'!$B$17)-'Rail Costs'!S199</f>
        <v>145.8787843030033</v>
      </c>
      <c r="AP199" s="4">
        <f>'Soybean Oil'!$L199-('Soybean Oil'!AH199*'Feedstock Conversions'!$B$17)-'Rail Costs'!T199</f>
        <v>169.340781039462</v>
      </c>
      <c r="AQ199" s="4">
        <f>'Soybean Oil'!$L199-('Soybean Oil'!AI199*'Feedstock Conversions'!$B$17)-'Rail Costs'!U199</f>
        <v>167.66613148219713</v>
      </c>
      <c r="AR199" s="4">
        <f>'Soybean Oil'!$L199-('Soybean Oil'!AJ199*'Feedstock Conversions'!$B$17)-'Rail Costs'!V199</f>
        <v>161.19243668744403</v>
      </c>
      <c r="AS199" s="4" t="e">
        <f>'Soybean Oil'!$L199-('Soybean Oil'!AK199*'Feedstock Conversions'!$B$17)-'Rail Costs'!Y199</f>
        <v>#VALUE!</v>
      </c>
      <c r="AU199" s="4">
        <f>$T199-(AE199*'Feedstock Conversions'!$B$5)-'Rail Costs'!Q199</f>
        <v>221.5684485320628</v>
      </c>
      <c r="AV199" s="4">
        <f>$T199-(AF199*'Feedstock Conversions'!$B$5)-'Rail Costs'!R199</f>
        <v>212.82913029198497</v>
      </c>
      <c r="AW199" s="4">
        <f>$T199-(AG199*'Feedstock Conversions'!$B$5)-'Rail Costs'!S199</f>
        <v>203.8221493057811</v>
      </c>
      <c r="AX199" s="4">
        <f>$T199-(AH199*'Feedstock Conversions'!$B$5)-'Rail Costs'!T199</f>
        <v>227.2841460422398</v>
      </c>
      <c r="AY199" s="4">
        <f>$T199-(AI199*'Feedstock Conversions'!$B$5)-'Rail Costs'!U199</f>
        <v>225.60949648497493</v>
      </c>
      <c r="AZ199" s="4">
        <f>$T199-(AJ199*'Feedstock Conversions'!$B$5)-'Rail Costs'!V199</f>
        <v>219.13580169022183</v>
      </c>
      <c r="BA199" s="4" t="e">
        <f>$T199-(AK199*'Feedstock Conversions'!$B$5)-'Rail Costs'!Y199</f>
        <v>#VALUE!</v>
      </c>
      <c r="BH199">
        <f t="shared" si="31"/>
        <v>42</v>
      </c>
      <c r="BI199">
        <f t="shared" si="32"/>
        <v>2022</v>
      </c>
      <c r="BJ199">
        <f t="shared" si="33"/>
        <v>10</v>
      </c>
      <c r="BM199" s="4">
        <f>'Fuel Values'!G199-(E199)</f>
        <v>78.388885778275494</v>
      </c>
      <c r="BN199" s="4">
        <f>'Fuel Values'!H199-($AJ199*'Feedstock Conversions'!$B$5)</f>
        <v>96.939165733482696</v>
      </c>
      <c r="BO199" s="4">
        <f>'Fuel Values'!I199-($AI199*'Feedstock Conversions'!$B$17)</f>
        <v>78.457082866741302</v>
      </c>
      <c r="BP199" s="4">
        <f>'Fuel Values'!J199-($AH199*'Feedstock Conversions'!$B$17)</f>
        <v>97.296388577827543</v>
      </c>
      <c r="BQ199" s="4">
        <f>'Fuel Values'!K199-($AF199*'Feedstock Conversions'!$B$17)</f>
        <v>63.081942889137736</v>
      </c>
      <c r="BR199" s="4">
        <f>'Fuel Values'!L199-($AG199*'Feedstock Conversions'!$B$17)</f>
        <v>83.385414333706649</v>
      </c>
      <c r="BS199" s="4">
        <f t="shared" si="34"/>
        <v>42.892497200447906</v>
      </c>
      <c r="BV199" s="4">
        <f t="shared" si="29"/>
        <v>91.105395136778128</v>
      </c>
    </row>
    <row r="200" spans="1:74" x14ac:dyDescent="0.2">
      <c r="A200" s="11">
        <v>44855</v>
      </c>
      <c r="B200" s="18">
        <v>84.528000000000006</v>
      </c>
      <c r="C200" s="18">
        <f>B200+'Rail Costs'!B200</f>
        <v>89.432815229563275</v>
      </c>
      <c r="E200" s="18">
        <f>C200*'Feedstock Conversions'!B$17</f>
        <v>670.74611422172461</v>
      </c>
      <c r="F200" s="18">
        <f>C200*'Feedstock Conversions'!B$5</f>
        <v>670.74611422172461</v>
      </c>
      <c r="H200" s="18">
        <f>'Fuel Values'!B200-'Soybean Oil'!I200-'Soybean Oil'!J200-'Soybean Oil'!K200</f>
        <v>403.25461273684209</v>
      </c>
      <c r="I200" s="18">
        <f>('LCFS Values'!$E$5-'Soybean Oil'!$AA$4)/1000000*'LCFS Values'!B200*'LCFS Values'!$G$2*100</f>
        <v>32.070387263157897</v>
      </c>
      <c r="J200" s="4">
        <f>'RIN Values'!C200</f>
        <v>275.17499999999995</v>
      </c>
      <c r="K200" s="4">
        <f>'Fixed Credits Value'!B200</f>
        <v>100</v>
      </c>
      <c r="L200" s="4">
        <f t="shared" si="35"/>
        <v>810.5</v>
      </c>
      <c r="M200" s="4">
        <f>L200/'Feedstock Conversions'!B$17</f>
        <v>108.06666666666666</v>
      </c>
      <c r="O200" s="4">
        <f>'Fuel Values'!C200*100</f>
        <v>392.45</v>
      </c>
      <c r="P200" s="18">
        <f>('LCFS Values'!$E$5-'Soybean Oil'!$AB$4)/1000000*'LCFS Values'!B200*'LCFS Values'!$G$2*100</f>
        <v>27.855273736111112</v>
      </c>
      <c r="Q200" s="4">
        <f>'RIN Values'!D200</f>
        <v>311.86499999999995</v>
      </c>
      <c r="R200" s="4">
        <f>'Fixed Credits Value'!B200</f>
        <v>100</v>
      </c>
      <c r="S200" s="4">
        <f>'Fixed Credits Value'!C200</f>
        <v>16</v>
      </c>
      <c r="T200" s="4">
        <f t="shared" si="27"/>
        <v>848.17027373611108</v>
      </c>
      <c r="U200" s="4">
        <f t="shared" si="26"/>
        <v>113.08936983148148</v>
      </c>
      <c r="W200" s="4">
        <f t="shared" si="30"/>
        <v>139.75388577827539</v>
      </c>
      <c r="X200" s="4">
        <f t="shared" si="28"/>
        <v>177.42415951438647</v>
      </c>
      <c r="AA200" s="23"/>
      <c r="AB200" s="23"/>
      <c r="AD200" s="11">
        <v>44855</v>
      </c>
      <c r="AE200" s="4">
        <f>B200+'Rail Costs'!K200</f>
        <v>85.754203807390823</v>
      </c>
      <c r="AF200" s="4">
        <f>$B200+'Rail Costs'!L200</f>
        <v>86.98040761478164</v>
      </c>
      <c r="AG200" s="4">
        <f>$B200+'Rail Costs'!M200</f>
        <v>88.206611422172458</v>
      </c>
      <c r="AH200" s="4">
        <f>$B200+'Rail Costs'!N200</f>
        <v>85.018481522956336</v>
      </c>
      <c r="AI200" s="4">
        <f>$B200+'Rail Costs'!O200</f>
        <v>85.263722284434493</v>
      </c>
      <c r="AJ200" s="4">
        <f>$B200+'Rail Costs'!P200</f>
        <v>85.999444568868981</v>
      </c>
      <c r="AK200" s="4" t="e">
        <f>(AVERAGEIFS([1]Spreads!$B$23:$B$1056,[1]Spreads!$Y$23:$Y$1056,BH200,[1]Spreads!$X$23:$X$1056,BI200)*1.03)+('Rail Costs'!X200*100/2204.622)</f>
        <v>#VALUE!</v>
      </c>
      <c r="AM200" s="4">
        <f>'Soybean Oil'!$L200-('Soybean Oil'!AE200*'Feedstock Conversions'!$B$17)-'Rail Costs'!Q200</f>
        <v>163.19008352928506</v>
      </c>
      <c r="AN200" s="4">
        <f>'Soybean Oil'!$L200-('Soybean Oil'!AF200*'Feedstock Conversions'!$B$17)-'Rail Costs'!R200</f>
        <v>154.45076528920711</v>
      </c>
      <c r="AO200" s="4">
        <f>'Soybean Oil'!$L200-('Soybean Oil'!AG200*'Feedstock Conversions'!$B$17)-'Rail Costs'!S200</f>
        <v>145.44378430300324</v>
      </c>
      <c r="AP200" s="4">
        <f>'Soybean Oil'!$L200-('Soybean Oil'!AH200*'Feedstock Conversions'!$B$17)-'Rail Costs'!T200</f>
        <v>168.90578103946194</v>
      </c>
      <c r="AQ200" s="4">
        <f>'Soybean Oil'!$L200-('Soybean Oil'!AI200*'Feedstock Conversions'!$B$17)-'Rail Costs'!U200</f>
        <v>167.23113148219718</v>
      </c>
      <c r="AR200" s="4">
        <f>'Soybean Oil'!$L200-('Soybean Oil'!AJ200*'Feedstock Conversions'!$B$17)-'Rail Costs'!V200</f>
        <v>160.75743668744397</v>
      </c>
      <c r="AS200" s="4" t="e">
        <f>'Soybean Oil'!$L200-('Soybean Oil'!AK200*'Feedstock Conversions'!$B$17)-'Rail Costs'!Y200</f>
        <v>#VALUE!</v>
      </c>
      <c r="AU200" s="4">
        <f>$T200-(AE200*'Feedstock Conversions'!$B$5)-'Rail Costs'!Q200</f>
        <v>200.86035726539615</v>
      </c>
      <c r="AV200" s="4">
        <f>$T200-(AF200*'Feedstock Conversions'!$B$5)-'Rail Costs'!R200</f>
        <v>192.1210390253182</v>
      </c>
      <c r="AW200" s="4">
        <f>$T200-(AG200*'Feedstock Conversions'!$B$5)-'Rail Costs'!S200</f>
        <v>183.11405803911433</v>
      </c>
      <c r="AX200" s="4">
        <f>$T200-(AH200*'Feedstock Conversions'!$B$5)-'Rail Costs'!T200</f>
        <v>206.57605477557303</v>
      </c>
      <c r="AY200" s="4">
        <f>$T200-(AI200*'Feedstock Conversions'!$B$5)-'Rail Costs'!U200</f>
        <v>204.90140521830827</v>
      </c>
      <c r="AZ200" s="4">
        <f>$T200-(AJ200*'Feedstock Conversions'!$B$5)-'Rail Costs'!V200</f>
        <v>198.42771042355506</v>
      </c>
      <c r="BA200" s="4" t="e">
        <f>$T200-(AK200*'Feedstock Conversions'!$B$5)-'Rail Costs'!Y200</f>
        <v>#VALUE!</v>
      </c>
      <c r="BH200">
        <f t="shared" si="31"/>
        <v>43</v>
      </c>
      <c r="BI200">
        <f t="shared" si="32"/>
        <v>2022</v>
      </c>
      <c r="BJ200">
        <f t="shared" si="33"/>
        <v>10</v>
      </c>
      <c r="BM200" s="4">
        <f>'Fuel Values'!G200-(E200)</f>
        <v>75.653885778275367</v>
      </c>
      <c r="BN200" s="4">
        <f>'Fuel Values'!H200-($AJ200*'Feedstock Conversions'!$B$5)</f>
        <v>93.004165733482637</v>
      </c>
      <c r="BO200" s="4">
        <f>'Fuel Values'!I200-($AI200*'Feedstock Conversions'!$B$17)</f>
        <v>68.522082866741357</v>
      </c>
      <c r="BP200" s="4">
        <f>'Fuel Values'!J200-($AH200*'Feedstock Conversions'!$B$17)</f>
        <v>95.361388577827483</v>
      </c>
      <c r="BQ200" s="4">
        <f>'Fuel Values'!K200-($AF200*'Feedstock Conversions'!$B$17)</f>
        <v>50.146942889137677</v>
      </c>
      <c r="BR200" s="4">
        <f>'Fuel Values'!L200-($AG200*'Feedstock Conversions'!$B$17)</f>
        <v>81.45041433370659</v>
      </c>
      <c r="BS200" s="4">
        <f t="shared" si="34"/>
        <v>44.392497200447906</v>
      </c>
      <c r="BV200" s="4">
        <f t="shared" si="29"/>
        <v>86.270395136778077</v>
      </c>
    </row>
    <row r="201" spans="1:74" x14ac:dyDescent="0.2">
      <c r="A201" s="11">
        <v>44862</v>
      </c>
      <c r="B201" s="18">
        <v>88.531999999999996</v>
      </c>
      <c r="C201" s="18">
        <f>B201+'Rail Costs'!B201</f>
        <v>93.436815229563265</v>
      </c>
      <c r="E201" s="18">
        <f>C201*'Feedstock Conversions'!B$17</f>
        <v>700.77611422172447</v>
      </c>
      <c r="F201" s="18">
        <f>C201*'Feedstock Conversions'!B$5</f>
        <v>700.77611422172447</v>
      </c>
      <c r="H201" s="18">
        <f>'Fuel Values'!B201-'Soybean Oil'!I201-'Soybean Oil'!J201-'Soybean Oil'!K201</f>
        <v>408.04454595789468</v>
      </c>
      <c r="I201" s="18">
        <f>('LCFS Values'!$E$5-'Soybean Oil'!$AA$4)/1000000*'LCFS Values'!B201*'LCFS Values'!$G$2*100</f>
        <v>29.855454042105269</v>
      </c>
      <c r="J201" s="4">
        <f>'RIN Values'!C201</f>
        <v>276.60000000000002</v>
      </c>
      <c r="K201" s="4">
        <f>'Fixed Credits Value'!B201</f>
        <v>100</v>
      </c>
      <c r="L201" s="4">
        <f t="shared" si="35"/>
        <v>814.5</v>
      </c>
      <c r="M201" s="4">
        <f>L201/'Feedstock Conversions'!B$17</f>
        <v>108.6</v>
      </c>
      <c r="O201" s="4">
        <f>'Fuel Values'!C201*100</f>
        <v>418.82</v>
      </c>
      <c r="P201" s="18">
        <f>('LCFS Values'!$E$5-'Soybean Oil'!$AB$4)/1000000*'LCFS Values'!B201*'LCFS Values'!$G$2*100</f>
        <v>25.931456269444446</v>
      </c>
      <c r="Q201" s="4">
        <f>'RIN Values'!D201</f>
        <v>313.48</v>
      </c>
      <c r="R201" s="4">
        <f>'Fixed Credits Value'!B201</f>
        <v>100</v>
      </c>
      <c r="S201" s="4">
        <f>'Fixed Credits Value'!C201</f>
        <v>16</v>
      </c>
      <c r="T201" s="4">
        <f t="shared" si="27"/>
        <v>874.23145626944438</v>
      </c>
      <c r="U201" s="4">
        <f t="shared" si="26"/>
        <v>116.56419416925925</v>
      </c>
      <c r="W201" s="4">
        <f t="shared" si="30"/>
        <v>113.72388577827553</v>
      </c>
      <c r="X201" s="4">
        <f t="shared" si="28"/>
        <v>173.45534204771991</v>
      </c>
      <c r="AA201" s="23"/>
      <c r="AB201" s="23"/>
      <c r="AD201" s="11">
        <v>44862</v>
      </c>
      <c r="AE201" s="4">
        <f>B201+'Rail Costs'!K201</f>
        <v>89.758203807390814</v>
      </c>
      <c r="AF201" s="4">
        <f>$B201+'Rail Costs'!L201</f>
        <v>90.984407614781631</v>
      </c>
      <c r="AG201" s="4">
        <f>$B201+'Rail Costs'!M201</f>
        <v>92.210611422172448</v>
      </c>
      <c r="AH201" s="4">
        <f>$B201+'Rail Costs'!N201</f>
        <v>89.022481522956326</v>
      </c>
      <c r="AI201" s="4">
        <f>$B201+'Rail Costs'!O201</f>
        <v>89.267722284434484</v>
      </c>
      <c r="AJ201" s="4">
        <f>$B201+'Rail Costs'!P201</f>
        <v>90.003444568868971</v>
      </c>
      <c r="AK201" s="4" t="e">
        <f>(AVERAGEIFS([1]Spreads!$B$23:$B$1056,[1]Spreads!$Y$23:$Y$1056,BH201,[1]Spreads!$X$23:$X$1056,BI201)*1.03)+('Rail Costs'!X201*100/2204.622)</f>
        <v>#VALUE!</v>
      </c>
      <c r="AM201" s="4">
        <f>'Soybean Oil'!$L201-('Soybean Oil'!AE201*'Feedstock Conversions'!$B$17)-'Rail Costs'!Q201</f>
        <v>137.16008352928509</v>
      </c>
      <c r="AN201" s="4">
        <f>'Soybean Oil'!$L201-('Soybean Oil'!AF201*'Feedstock Conversions'!$B$17)-'Rail Costs'!R201</f>
        <v>128.42076528920725</v>
      </c>
      <c r="AO201" s="4">
        <f>'Soybean Oil'!$L201-('Soybean Oil'!AG201*'Feedstock Conversions'!$B$17)-'Rail Costs'!S201</f>
        <v>119.41378430300327</v>
      </c>
      <c r="AP201" s="4">
        <f>'Soybean Oil'!$L201-('Soybean Oil'!AH201*'Feedstock Conversions'!$B$17)-'Rail Costs'!T201</f>
        <v>142.87578103946197</v>
      </c>
      <c r="AQ201" s="4">
        <f>'Soybean Oil'!$L201-('Soybean Oil'!AI201*'Feedstock Conversions'!$B$17)-'Rail Costs'!U201</f>
        <v>141.20113148219721</v>
      </c>
      <c r="AR201" s="4">
        <f>'Soybean Oil'!$L201-('Soybean Oil'!AJ201*'Feedstock Conversions'!$B$17)-'Rail Costs'!V201</f>
        <v>134.727436687444</v>
      </c>
      <c r="AS201" s="4" t="e">
        <f>'Soybean Oil'!$L201-('Soybean Oil'!AK201*'Feedstock Conversions'!$B$17)-'Rail Costs'!Y201</f>
        <v>#VALUE!</v>
      </c>
      <c r="AU201" s="4">
        <f>$T201-(AE201*'Feedstock Conversions'!$B$5)-'Rail Costs'!Q201</f>
        <v>196.89153979872947</v>
      </c>
      <c r="AV201" s="4">
        <f>$T201-(AF201*'Feedstock Conversions'!$B$5)-'Rail Costs'!R201</f>
        <v>188.15222155865163</v>
      </c>
      <c r="AW201" s="4">
        <f>$T201-(AG201*'Feedstock Conversions'!$B$5)-'Rail Costs'!S201</f>
        <v>179.14524057244765</v>
      </c>
      <c r="AX201" s="4">
        <f>$T201-(AH201*'Feedstock Conversions'!$B$5)-'Rail Costs'!T201</f>
        <v>202.60723730890635</v>
      </c>
      <c r="AY201" s="4">
        <f>$T201-(AI201*'Feedstock Conversions'!$B$5)-'Rail Costs'!U201</f>
        <v>200.93258775164159</v>
      </c>
      <c r="AZ201" s="4">
        <f>$T201-(AJ201*'Feedstock Conversions'!$B$5)-'Rail Costs'!V201</f>
        <v>194.45889295688838</v>
      </c>
      <c r="BA201" s="4" t="e">
        <f>$T201-(AK201*'Feedstock Conversions'!$B$5)-'Rail Costs'!Y201</f>
        <v>#VALUE!</v>
      </c>
      <c r="BH201">
        <f t="shared" si="31"/>
        <v>44</v>
      </c>
      <c r="BI201">
        <f t="shared" si="32"/>
        <v>2022</v>
      </c>
      <c r="BJ201">
        <f t="shared" si="33"/>
        <v>10</v>
      </c>
      <c r="BM201" s="4">
        <f>'Fuel Values'!G201-(E201)</f>
        <v>47.72388577827553</v>
      </c>
      <c r="BN201" s="4">
        <f>'Fuel Values'!H201-($AJ201*'Feedstock Conversions'!$B$5)</f>
        <v>63.17416573348271</v>
      </c>
      <c r="BO201" s="4">
        <f>'Fuel Values'!I201-($AI201*'Feedstock Conversions'!$B$17)</f>
        <v>53.992082866741384</v>
      </c>
      <c r="BP201" s="4">
        <f>'Fuel Values'!J201-($AH201*'Feedstock Conversions'!$B$17)</f>
        <v>65.831388577827511</v>
      </c>
      <c r="BQ201" s="4">
        <f>'Fuel Values'!K201-($AF201*'Feedstock Conversions'!$B$17)</f>
        <v>21.616942889137817</v>
      </c>
      <c r="BR201" s="4">
        <f>'Fuel Values'!L201-($AG201*'Feedstock Conversions'!$B$17)</f>
        <v>51.920414333706617</v>
      </c>
      <c r="BS201" s="4">
        <f t="shared" si="34"/>
        <v>47.89249720044802</v>
      </c>
      <c r="BV201" s="4">
        <f t="shared" si="29"/>
        <v>59.71182370820673</v>
      </c>
    </row>
    <row r="202" spans="1:74" x14ac:dyDescent="0.2">
      <c r="A202" s="11">
        <v>44869</v>
      </c>
      <c r="B202" s="18">
        <v>91.48</v>
      </c>
      <c r="C202" s="18">
        <f>B202+'Rail Costs'!B202</f>
        <v>96.384815229563273</v>
      </c>
      <c r="E202" s="18">
        <f>C202*'Feedstock Conversions'!B$17</f>
        <v>722.8861142217246</v>
      </c>
      <c r="F202" s="18">
        <f>C202*'Feedstock Conversions'!B$5</f>
        <v>722.8861142217246</v>
      </c>
      <c r="H202" s="18">
        <f>'Fuel Values'!B202-'Soybean Oil'!I202-'Soybean Oil'!J202-'Soybean Oil'!K202</f>
        <v>396.6290626</v>
      </c>
      <c r="I202" s="18">
        <f>('LCFS Values'!$E$5-'Soybean Oil'!$AA$4)/1000000*'LCFS Values'!B202*'LCFS Values'!$G$2*100</f>
        <v>29.370937400000003</v>
      </c>
      <c r="J202" s="4">
        <f>'RIN Values'!C202</f>
        <v>283.5</v>
      </c>
      <c r="K202" s="4">
        <f>'Fixed Credits Value'!B202</f>
        <v>100</v>
      </c>
      <c r="L202" s="4">
        <f t="shared" si="35"/>
        <v>809.5</v>
      </c>
      <c r="M202" s="4">
        <f>L202/'Feedstock Conversions'!B$17</f>
        <v>107.93333333333334</v>
      </c>
      <c r="O202" s="4">
        <f>'Fuel Values'!C202*100</f>
        <v>386.39</v>
      </c>
      <c r="P202" s="18">
        <f>('LCFS Values'!$E$5-'Soybean Oil'!$AB$4)/1000000*'LCFS Values'!B202*'LCFS Values'!$G$2*100</f>
        <v>25.510621198611112</v>
      </c>
      <c r="Q202" s="4">
        <f>'RIN Values'!D202</f>
        <v>321.3</v>
      </c>
      <c r="R202" s="4">
        <f>'Fixed Credits Value'!B202</f>
        <v>100</v>
      </c>
      <c r="S202" s="4">
        <f>'Fixed Credits Value'!C202</f>
        <v>16</v>
      </c>
      <c r="T202" s="4">
        <f t="shared" si="27"/>
        <v>849.20062119861109</v>
      </c>
      <c r="U202" s="4">
        <f t="shared" ref="U202:U265" si="36">T202/7.5</f>
        <v>113.22674949314815</v>
      </c>
      <c r="W202" s="4">
        <f t="shared" si="30"/>
        <v>86.613885778275403</v>
      </c>
      <c r="X202" s="4">
        <f t="shared" si="28"/>
        <v>126.31450697688649</v>
      </c>
      <c r="AA202" s="23"/>
      <c r="AB202" s="23"/>
      <c r="AD202" s="11">
        <v>44869</v>
      </c>
      <c r="AE202" s="4">
        <f>B202+'Rail Costs'!K202</f>
        <v>92.706203807390821</v>
      </c>
      <c r="AF202" s="4">
        <f>$B202+'Rail Costs'!L202</f>
        <v>93.932407614781638</v>
      </c>
      <c r="AG202" s="4">
        <f>$B202+'Rail Costs'!M202</f>
        <v>95.158611422172456</v>
      </c>
      <c r="AH202" s="4">
        <f>$B202+'Rail Costs'!N202</f>
        <v>91.970481522956334</v>
      </c>
      <c r="AI202" s="4">
        <f>$B202+'Rail Costs'!O202</f>
        <v>92.215722284434491</v>
      </c>
      <c r="AJ202" s="4">
        <f>$B202+'Rail Costs'!P202</f>
        <v>92.951444568868979</v>
      </c>
      <c r="AK202" s="4" t="e">
        <f>(AVERAGEIFS([1]Spreads!$B$23:$B$1056,[1]Spreads!$Y$23:$Y$1056,BH202,[1]Spreads!$X$23:$X$1056,BI202)*1.03)+('Rail Costs'!X202*100/2204.622)</f>
        <v>#VALUE!</v>
      </c>
      <c r="AM202" s="4">
        <f>'Soybean Oil'!$L202-('Soybean Oil'!AE202*'Feedstock Conversions'!$B$17)-'Rail Costs'!Q202</f>
        <v>110.05008352928506</v>
      </c>
      <c r="AN202" s="4">
        <f>'Soybean Oil'!$L202-('Soybean Oil'!AF202*'Feedstock Conversions'!$B$17)-'Rail Costs'!R202</f>
        <v>101.31076528920714</v>
      </c>
      <c r="AO202" s="4">
        <f>'Soybean Oil'!$L202-('Soybean Oil'!AG202*'Feedstock Conversions'!$B$17)-'Rail Costs'!S202</f>
        <v>92.303784303003255</v>
      </c>
      <c r="AP202" s="4">
        <f>'Soybean Oil'!$L202-('Soybean Oil'!AH202*'Feedstock Conversions'!$B$17)-'Rail Costs'!T202</f>
        <v>115.76578103946196</v>
      </c>
      <c r="AQ202" s="4">
        <f>'Soybean Oil'!$L202-('Soybean Oil'!AI202*'Feedstock Conversions'!$B$17)-'Rail Costs'!U202</f>
        <v>114.0911314821971</v>
      </c>
      <c r="AR202" s="4">
        <f>'Soybean Oil'!$L202-('Soybean Oil'!AJ202*'Feedstock Conversions'!$B$17)-'Rail Costs'!V202</f>
        <v>107.617436687444</v>
      </c>
      <c r="AS202" s="4" t="e">
        <f>'Soybean Oil'!$L202-('Soybean Oil'!AK202*'Feedstock Conversions'!$B$17)-'Rail Costs'!Y202</f>
        <v>#VALUE!</v>
      </c>
      <c r="AU202" s="4">
        <f>$T202-(AE202*'Feedstock Conversions'!$B$5)-'Rail Costs'!Q202</f>
        <v>149.75070472789616</v>
      </c>
      <c r="AV202" s="4">
        <f>$T202-(AF202*'Feedstock Conversions'!$B$5)-'Rail Costs'!R202</f>
        <v>141.01138648781821</v>
      </c>
      <c r="AW202" s="4">
        <f>$T202-(AG202*'Feedstock Conversions'!$B$5)-'Rail Costs'!S202</f>
        <v>132.00440550161434</v>
      </c>
      <c r="AX202" s="4">
        <f>$T202-(AH202*'Feedstock Conversions'!$B$5)-'Rail Costs'!T202</f>
        <v>155.46640223807304</v>
      </c>
      <c r="AY202" s="4">
        <f>$T202-(AI202*'Feedstock Conversions'!$B$5)-'Rail Costs'!U202</f>
        <v>153.79175268080817</v>
      </c>
      <c r="AZ202" s="4">
        <f>$T202-(AJ202*'Feedstock Conversions'!$B$5)-'Rail Costs'!V202</f>
        <v>147.31805788605507</v>
      </c>
      <c r="BA202" s="4" t="e">
        <f>$T202-(AK202*'Feedstock Conversions'!$B$5)-'Rail Costs'!Y202</f>
        <v>#VALUE!</v>
      </c>
      <c r="BH202">
        <f t="shared" si="31"/>
        <v>45</v>
      </c>
      <c r="BI202">
        <f t="shared" si="32"/>
        <v>2022</v>
      </c>
      <c r="BJ202">
        <f t="shared" si="33"/>
        <v>11</v>
      </c>
      <c r="BM202" s="4">
        <f>'Fuel Values'!G202-(E202)</f>
        <v>18.613885778275403</v>
      </c>
      <c r="BN202" s="4">
        <f>'Fuel Values'!H202-($AJ202*'Feedstock Conversions'!$B$5)</f>
        <v>39.86416573348265</v>
      </c>
      <c r="BO202" s="4">
        <f>'Fuel Values'!I202-($AI202*'Feedstock Conversions'!$B$17)</f>
        <v>42.382082866741257</v>
      </c>
      <c r="BP202" s="4">
        <f>'Fuel Values'!J202-($AH202*'Feedstock Conversions'!$B$17)</f>
        <v>42.721388577827497</v>
      </c>
      <c r="BQ202" s="4">
        <f>'Fuel Values'!K202-($AF202*'Feedstock Conversions'!$B$17)</f>
        <v>0.50694288913769014</v>
      </c>
      <c r="BR202" s="4">
        <f>'Fuel Values'!L202-($AG202*'Feedstock Conversions'!$B$17)</f>
        <v>28.810414333706603</v>
      </c>
      <c r="BS202" s="4">
        <f t="shared" si="34"/>
        <v>43.892497200447906</v>
      </c>
      <c r="BV202" s="4">
        <f t="shared" si="29"/>
        <v>37.073252279635213</v>
      </c>
    </row>
    <row r="203" spans="1:74" x14ac:dyDescent="0.2">
      <c r="A203" s="11">
        <v>44876</v>
      </c>
      <c r="B203" s="18">
        <v>92.641999999999996</v>
      </c>
      <c r="C203" s="18">
        <f>B203+'Rail Costs'!B203</f>
        <v>97.546815229563265</v>
      </c>
      <c r="E203" s="18">
        <f>C203*'Feedstock Conversions'!B$17</f>
        <v>731.60111422172452</v>
      </c>
      <c r="F203" s="18">
        <f>C203*'Feedstock Conversions'!B$5</f>
        <v>731.60111422172452</v>
      </c>
      <c r="H203" s="18">
        <f>'Fuel Values'!B203-'Soybean Oil'!I203-'Soybean Oil'!J203-'Soybean Oil'!K203</f>
        <v>391.27725707368427</v>
      </c>
      <c r="I203" s="18">
        <f>('LCFS Values'!$E$5-'Soybean Oil'!$AA$4)/1000000*'LCFS Values'!B203*'LCFS Values'!$G$2*100</f>
        <v>29.947742926315797</v>
      </c>
      <c r="J203" s="4">
        <f>'RIN Values'!C203</f>
        <v>286.27499999999998</v>
      </c>
      <c r="K203" s="4">
        <f>'Fixed Credits Value'!B203</f>
        <v>100</v>
      </c>
      <c r="L203" s="4">
        <f t="shared" si="35"/>
        <v>807.5</v>
      </c>
      <c r="M203" s="4">
        <f>L203/'Feedstock Conversions'!B$17</f>
        <v>107.66666666666667</v>
      </c>
      <c r="O203" s="4">
        <f>'Fuel Values'!C203*100</f>
        <v>367.66</v>
      </c>
      <c r="P203" s="18">
        <f>('LCFS Values'!$E$5-'Soybean Oil'!$AB$4)/1000000*'LCFS Values'!B203*'LCFS Values'!$G$2*100</f>
        <v>26.011615330555554</v>
      </c>
      <c r="Q203" s="4">
        <f>'RIN Values'!D203</f>
        <v>324.44499999999999</v>
      </c>
      <c r="R203" s="4">
        <f>'Fixed Credits Value'!B203</f>
        <v>100</v>
      </c>
      <c r="S203" s="4">
        <f>'Fixed Credits Value'!C203</f>
        <v>16</v>
      </c>
      <c r="T203" s="4">
        <f t="shared" si="27"/>
        <v>834.11661533055553</v>
      </c>
      <c r="U203" s="4">
        <f t="shared" si="36"/>
        <v>111.21554871074073</v>
      </c>
      <c r="W203" s="4">
        <f t="shared" si="30"/>
        <v>75.898885778275485</v>
      </c>
      <c r="X203" s="4">
        <f t="shared" si="28"/>
        <v>102.51550110883102</v>
      </c>
      <c r="AA203" s="23"/>
      <c r="AB203" s="23"/>
      <c r="AD203" s="11">
        <v>44876</v>
      </c>
      <c r="AE203" s="4">
        <f>B203+'Rail Costs'!K203</f>
        <v>93.868203807390813</v>
      </c>
      <c r="AF203" s="4">
        <f>$B203+'Rail Costs'!L203</f>
        <v>95.09440761478163</v>
      </c>
      <c r="AG203" s="4">
        <f>$B203+'Rail Costs'!M203</f>
        <v>96.320611422172448</v>
      </c>
      <c r="AH203" s="4">
        <f>$B203+'Rail Costs'!N203</f>
        <v>93.132481522956326</v>
      </c>
      <c r="AI203" s="4">
        <f>$B203+'Rail Costs'!O203</f>
        <v>93.377722284434483</v>
      </c>
      <c r="AJ203" s="4">
        <f>$B203+'Rail Costs'!P203</f>
        <v>94.113444568868971</v>
      </c>
      <c r="AK203" s="4" t="e">
        <f>(AVERAGEIFS([1]Spreads!$B$23:$B$1056,[1]Spreads!$Y$23:$Y$1056,BH203,[1]Spreads!$X$23:$X$1056,BI203)*1.03)+('Rail Costs'!X203*100/2204.622)</f>
        <v>#VALUE!</v>
      </c>
      <c r="AM203" s="4">
        <f>'Soybean Oil'!$L203-('Soybean Oil'!AE203*'Feedstock Conversions'!$B$17)-'Rail Costs'!Q203</f>
        <v>99.335083529285029</v>
      </c>
      <c r="AN203" s="4">
        <f>'Soybean Oil'!$L203-('Soybean Oil'!AF203*'Feedstock Conversions'!$B$17)-'Rail Costs'!R203</f>
        <v>90.595765289207222</v>
      </c>
      <c r="AO203" s="4">
        <f>'Soybean Oil'!$L203-('Soybean Oil'!AG203*'Feedstock Conversions'!$B$17)-'Rail Costs'!S203</f>
        <v>81.588784303003337</v>
      </c>
      <c r="AP203" s="4">
        <f>'Soybean Oil'!$L203-('Soybean Oil'!AH203*'Feedstock Conversions'!$B$17)-'Rail Costs'!T203</f>
        <v>105.05078103946204</v>
      </c>
      <c r="AQ203" s="4">
        <f>'Soybean Oil'!$L203-('Soybean Oil'!AI203*'Feedstock Conversions'!$B$17)-'Rail Costs'!U203</f>
        <v>103.37613148219718</v>
      </c>
      <c r="AR203" s="4">
        <f>'Soybean Oil'!$L203-('Soybean Oil'!AJ203*'Feedstock Conversions'!$B$17)-'Rail Costs'!V203</f>
        <v>96.90243668744408</v>
      </c>
      <c r="AS203" s="4" t="e">
        <f>'Soybean Oil'!$L203-('Soybean Oil'!AK203*'Feedstock Conversions'!$B$17)-'Rail Costs'!Y203</f>
        <v>#VALUE!</v>
      </c>
      <c r="AU203" s="4">
        <f>$T203-(AE203*'Feedstock Conversions'!$B$5)-'Rail Costs'!Q203</f>
        <v>125.95169885984056</v>
      </c>
      <c r="AV203" s="4">
        <f>$T203-(AF203*'Feedstock Conversions'!$B$5)-'Rail Costs'!R203</f>
        <v>117.21238061976275</v>
      </c>
      <c r="AW203" s="4">
        <f>$T203-(AG203*'Feedstock Conversions'!$B$5)-'Rail Costs'!S203</f>
        <v>108.20539963355887</v>
      </c>
      <c r="AX203" s="4">
        <f>$T203-(AH203*'Feedstock Conversions'!$B$5)-'Rail Costs'!T203</f>
        <v>131.66739637001757</v>
      </c>
      <c r="AY203" s="4">
        <f>$T203-(AI203*'Feedstock Conversions'!$B$5)-'Rail Costs'!U203</f>
        <v>129.9927468127527</v>
      </c>
      <c r="AZ203" s="4">
        <f>$T203-(AJ203*'Feedstock Conversions'!$B$5)-'Rail Costs'!V203</f>
        <v>123.51905201799961</v>
      </c>
      <c r="BA203" s="4" t="e">
        <f>$T203-(AK203*'Feedstock Conversions'!$B$5)-'Rail Costs'!Y203</f>
        <v>#VALUE!</v>
      </c>
      <c r="BH203">
        <f t="shared" si="31"/>
        <v>46</v>
      </c>
      <c r="BI203">
        <f t="shared" si="32"/>
        <v>2022</v>
      </c>
      <c r="BJ203">
        <f t="shared" si="33"/>
        <v>11</v>
      </c>
      <c r="BM203" s="4">
        <f>'Fuel Values'!G203-(E203)</f>
        <v>8.8988857782754849</v>
      </c>
      <c r="BN203" s="4">
        <f>'Fuel Values'!H203-($AJ203*'Feedstock Conversions'!$B$5)</f>
        <v>31.149165733482732</v>
      </c>
      <c r="BO203" s="4">
        <f>'Fuel Values'!I203-($AI203*'Feedstock Conversions'!$B$17)</f>
        <v>36.167082866741339</v>
      </c>
      <c r="BP203" s="4">
        <f>'Fuel Values'!J203-($AH203*'Feedstock Conversions'!$B$17)</f>
        <v>34.006388577827579</v>
      </c>
      <c r="BQ203" s="4">
        <f>'Fuel Values'!K203-($AF203*'Feedstock Conversions'!$B$17)</f>
        <v>-6.1080571108622053</v>
      </c>
      <c r="BR203" s="4">
        <f>'Fuel Values'!L203-($AG203*'Feedstock Conversions'!$B$17)</f>
        <v>20.095414333706685</v>
      </c>
      <c r="BS203" s="4">
        <f t="shared" si="34"/>
        <v>39.731802911534146</v>
      </c>
      <c r="BV203" s="4">
        <f t="shared" si="29"/>
        <v>28.58682370820673</v>
      </c>
    </row>
    <row r="204" spans="1:74" x14ac:dyDescent="0.2">
      <c r="A204" s="11">
        <v>44883</v>
      </c>
      <c r="B204" s="18">
        <v>90.591999999999999</v>
      </c>
      <c r="C204" s="18">
        <f>B204+'Rail Costs'!B204</f>
        <v>95.496815229563268</v>
      </c>
      <c r="E204" s="18">
        <f>C204*'Feedstock Conversions'!B$17</f>
        <v>716.22611422172452</v>
      </c>
      <c r="F204" s="18">
        <f>C204*'Feedstock Conversions'!B$5</f>
        <v>716.22611422172452</v>
      </c>
      <c r="H204" s="18">
        <f>'Fuel Values'!B204-'Soybean Oil'!I204-'Soybean Oil'!J204-'Soybean Oil'!K204</f>
        <v>392.26345698947364</v>
      </c>
      <c r="I204" s="18">
        <f>('LCFS Values'!$E$5-'Soybean Oil'!$AA$4)/1000000*'LCFS Values'!B204*'LCFS Values'!$G$2*100</f>
        <v>28.286543010526316</v>
      </c>
      <c r="J204" s="4">
        <f>'RIN Values'!C204</f>
        <v>286.35000000000002</v>
      </c>
      <c r="K204" s="4">
        <f>'Fixed Credits Value'!B204</f>
        <v>100</v>
      </c>
      <c r="L204" s="4">
        <f t="shared" si="35"/>
        <v>806.9</v>
      </c>
      <c r="M204" s="4">
        <f>L204/'Feedstock Conversions'!B$17</f>
        <v>107.58666666666666</v>
      </c>
      <c r="O204" s="4">
        <f>'Fuel Values'!C204*100</f>
        <v>357.84</v>
      </c>
      <c r="P204" s="18">
        <f>('LCFS Values'!$E$5-'Soybean Oil'!$AB$4)/1000000*'LCFS Values'!B204*'LCFS Values'!$G$2*100</f>
        <v>24.568752230555553</v>
      </c>
      <c r="Q204" s="4">
        <f>'RIN Values'!D204</f>
        <v>324.53000000000003</v>
      </c>
      <c r="R204" s="4">
        <f>'Fixed Credits Value'!B204</f>
        <v>100</v>
      </c>
      <c r="S204" s="4">
        <f>'Fixed Credits Value'!C204</f>
        <v>16</v>
      </c>
      <c r="T204" s="4">
        <f t="shared" si="27"/>
        <v>822.93875223055556</v>
      </c>
      <c r="U204" s="4">
        <f t="shared" si="36"/>
        <v>109.72516696407408</v>
      </c>
      <c r="W204" s="4">
        <f t="shared" si="30"/>
        <v>90.673885778275462</v>
      </c>
      <c r="X204" s="4">
        <f t="shared" si="28"/>
        <v>106.71263800883105</v>
      </c>
      <c r="AA204" s="23"/>
      <c r="AB204" s="23"/>
      <c r="AD204" s="11">
        <v>44883</v>
      </c>
      <c r="AE204" s="4">
        <f>B204+'Rail Costs'!K204</f>
        <v>91.818203807390816</v>
      </c>
      <c r="AF204" s="4">
        <f>$B204+'Rail Costs'!L204</f>
        <v>93.044407614781633</v>
      </c>
      <c r="AG204" s="4">
        <f>$B204+'Rail Costs'!M204</f>
        <v>94.27061142217245</v>
      </c>
      <c r="AH204" s="4">
        <f>$B204+'Rail Costs'!N204</f>
        <v>91.082481522956328</v>
      </c>
      <c r="AI204" s="4">
        <f>$B204+'Rail Costs'!O204</f>
        <v>91.327722284434486</v>
      </c>
      <c r="AJ204" s="4">
        <f>$B204+'Rail Costs'!P204</f>
        <v>92.063444568868974</v>
      </c>
      <c r="AK204" s="4" t="e">
        <f>(AVERAGEIFS([1]Spreads!$B$23:$B$1056,[1]Spreads!$Y$23:$Y$1056,BH204,[1]Spreads!$X$23:$X$1056,BI204)*1.03)+('Rail Costs'!X204*100/2204.622)</f>
        <v>#VALUE!</v>
      </c>
      <c r="AM204" s="4">
        <f>'Soybean Oil'!$L204-('Soybean Oil'!AE204*'Feedstock Conversions'!$B$17)-'Rail Costs'!Q204</f>
        <v>114.11008352928501</v>
      </c>
      <c r="AN204" s="4">
        <f>'Soybean Oil'!$L204-('Soybean Oil'!AF204*'Feedstock Conversions'!$B$17)-'Rail Costs'!R204</f>
        <v>105.3707652892072</v>
      </c>
      <c r="AO204" s="4">
        <f>'Soybean Oil'!$L204-('Soybean Oil'!AG204*'Feedstock Conversions'!$B$17)-'Rail Costs'!S204</f>
        <v>96.3637843030032</v>
      </c>
      <c r="AP204" s="4">
        <f>'Soybean Oil'!$L204-('Soybean Oil'!AH204*'Feedstock Conversions'!$B$17)-'Rail Costs'!T204</f>
        <v>119.82578103946202</v>
      </c>
      <c r="AQ204" s="4">
        <f>'Soybean Oil'!$L204-('Soybean Oil'!AI204*'Feedstock Conversions'!$B$17)-'Rail Costs'!U204</f>
        <v>118.15113148219716</v>
      </c>
      <c r="AR204" s="4">
        <f>'Soybean Oil'!$L204-('Soybean Oil'!AJ204*'Feedstock Conversions'!$B$17)-'Rail Costs'!V204</f>
        <v>111.67743668744406</v>
      </c>
      <c r="AS204" s="4" t="e">
        <f>'Soybean Oil'!$L204-('Soybean Oil'!AK204*'Feedstock Conversions'!$B$17)-'Rail Costs'!Y204</f>
        <v>#VALUE!</v>
      </c>
      <c r="AU204" s="4">
        <f>$T204-(AE204*'Feedstock Conversions'!$B$5)-'Rail Costs'!Q204</f>
        <v>130.14883575984061</v>
      </c>
      <c r="AV204" s="4">
        <f>$T204-(AF204*'Feedstock Conversions'!$B$5)-'Rail Costs'!R204</f>
        <v>121.40951751976279</v>
      </c>
      <c r="AW204" s="4">
        <f>$T204-(AG204*'Feedstock Conversions'!$B$5)-'Rail Costs'!S204</f>
        <v>112.40253653355879</v>
      </c>
      <c r="AX204" s="4">
        <f>$T204-(AH204*'Feedstock Conversions'!$B$5)-'Rail Costs'!T204</f>
        <v>135.8645332700176</v>
      </c>
      <c r="AY204" s="4">
        <f>$T204-(AI204*'Feedstock Conversions'!$B$5)-'Rail Costs'!U204</f>
        <v>134.18988371275273</v>
      </c>
      <c r="AZ204" s="4">
        <f>$T204-(AJ204*'Feedstock Conversions'!$B$5)-'Rail Costs'!V204</f>
        <v>127.71618891799965</v>
      </c>
      <c r="BA204" s="4" t="e">
        <f>$T204-(AK204*'Feedstock Conversions'!$B$5)-'Rail Costs'!Y204</f>
        <v>#VALUE!</v>
      </c>
      <c r="BH204">
        <f t="shared" si="31"/>
        <v>47</v>
      </c>
      <c r="BI204">
        <f t="shared" si="32"/>
        <v>2022</v>
      </c>
      <c r="BJ204">
        <f t="shared" si="33"/>
        <v>11</v>
      </c>
      <c r="BM204" s="4">
        <f>'Fuel Values'!G204-(E204)</f>
        <v>23.273885778275485</v>
      </c>
      <c r="BN204" s="4">
        <f>'Fuel Values'!H204-($AJ204*'Feedstock Conversions'!$B$5)</f>
        <v>44.724165733482778</v>
      </c>
      <c r="BO204" s="4">
        <f>'Fuel Values'!I204-($AI204*'Feedstock Conversions'!$B$17)</f>
        <v>49.542082866741339</v>
      </c>
      <c r="BP204" s="4">
        <f>'Fuel Values'!J204-($AH204*'Feedstock Conversions'!$B$17)</f>
        <v>44.881388577827579</v>
      </c>
      <c r="BQ204" s="4">
        <f>'Fuel Values'!K204-($AF204*'Feedstock Conversions'!$B$17)</f>
        <v>7.9669428891377265</v>
      </c>
      <c r="BR204" s="4">
        <f>'Fuel Values'!L204-($AG204*'Feedstock Conversions'!$B$17)</f>
        <v>32.470414333706572</v>
      </c>
      <c r="BS204" s="4">
        <f t="shared" si="34"/>
        <v>41.131802911534123</v>
      </c>
      <c r="BV204" s="4">
        <f t="shared" si="29"/>
        <v>41.933252279635276</v>
      </c>
    </row>
    <row r="205" spans="1:74" x14ac:dyDescent="0.2">
      <c r="A205" s="11">
        <v>44890</v>
      </c>
      <c r="B205" s="18">
        <v>90.067499999999995</v>
      </c>
      <c r="C205" s="18">
        <f>B205+'Rail Costs'!B205</f>
        <v>94.972315229563264</v>
      </c>
      <c r="E205" s="18">
        <f>C205*'Feedstock Conversions'!B$17</f>
        <v>712.29236422172448</v>
      </c>
      <c r="F205" s="18">
        <f>C205*'Feedstock Conversions'!B$5</f>
        <v>712.29236422172448</v>
      </c>
      <c r="H205" s="18">
        <f>'Fuel Values'!B205-'Soybean Oil'!I205-'Soybean Oil'!J205-'Soybean Oil'!K205</f>
        <v>381.49302368421058</v>
      </c>
      <c r="I205" s="18">
        <f>('LCFS Values'!$E$5-'Soybean Oil'!$AA$4)/1000000*'LCFS Values'!B205*'LCFS Values'!$G$2*100</f>
        <v>28.840276315789477</v>
      </c>
      <c r="J205" s="4">
        <f>'RIN Values'!C205</f>
        <v>289.5</v>
      </c>
      <c r="K205" s="4">
        <f>'Fixed Credits Value'!B205</f>
        <v>100</v>
      </c>
      <c r="L205" s="4">
        <f t="shared" si="35"/>
        <v>799.83330000000001</v>
      </c>
      <c r="M205" s="4">
        <f>L205/'Feedstock Conversions'!B$17</f>
        <v>106.64444</v>
      </c>
      <c r="O205" s="4">
        <f>'Fuel Values'!C205*100</f>
        <v>341.53</v>
      </c>
      <c r="P205" s="18">
        <f>('LCFS Values'!$E$5-'Soybean Oil'!$AB$4)/1000000*'LCFS Values'!B205*'LCFS Values'!$G$2*100</f>
        <v>25.049706597222222</v>
      </c>
      <c r="Q205" s="4">
        <f>'RIN Values'!D205</f>
        <v>328.09999999999997</v>
      </c>
      <c r="R205" s="4">
        <f>'Fixed Credits Value'!B205</f>
        <v>100</v>
      </c>
      <c r="S205" s="4">
        <f>'Fixed Credits Value'!C205</f>
        <v>16</v>
      </c>
      <c r="T205" s="4">
        <f t="shared" si="27"/>
        <v>810.67970659722209</v>
      </c>
      <c r="U205" s="4">
        <f t="shared" si="36"/>
        <v>108.09062754629628</v>
      </c>
      <c r="W205" s="4">
        <f t="shared" si="30"/>
        <v>87.540935778275525</v>
      </c>
      <c r="X205" s="4">
        <f t="shared" si="28"/>
        <v>98.38734237549761</v>
      </c>
      <c r="AA205" s="23"/>
      <c r="AB205" s="23"/>
      <c r="AD205" s="11">
        <v>44890</v>
      </c>
      <c r="AE205" s="4">
        <f>B205+'Rail Costs'!K205</f>
        <v>91.293703807390813</v>
      </c>
      <c r="AF205" s="4">
        <f>$B205+'Rail Costs'!L205</f>
        <v>92.51990761478163</v>
      </c>
      <c r="AG205" s="4">
        <f>$B205+'Rail Costs'!M205</f>
        <v>93.746111422172447</v>
      </c>
      <c r="AH205" s="4">
        <f>$B205+'Rail Costs'!N205</f>
        <v>90.557981522956325</v>
      </c>
      <c r="AI205" s="4">
        <f>$B205+'Rail Costs'!O205</f>
        <v>90.803222284434483</v>
      </c>
      <c r="AJ205" s="4">
        <f>$B205+'Rail Costs'!P205</f>
        <v>91.53894456886897</v>
      </c>
      <c r="AK205" s="4" t="e">
        <f>(AVERAGEIFS([1]Spreads!$B$23:$B$1056,[1]Spreads!$Y$23:$Y$1056,BH205,[1]Spreads!$X$23:$X$1056,BI205)*1.03)+('Rail Costs'!X205*100/2204.622)</f>
        <v>#VALUE!</v>
      </c>
      <c r="AM205" s="4">
        <f>'Soybean Oil'!$L205-('Soybean Oil'!AE205*'Feedstock Conversions'!$B$17)-'Rail Costs'!Q205</f>
        <v>110.97713352928507</v>
      </c>
      <c r="AN205" s="4">
        <f>'Soybean Oil'!$L205-('Soybean Oil'!AF205*'Feedstock Conversions'!$B$17)-'Rail Costs'!R205</f>
        <v>102.23781528920726</v>
      </c>
      <c r="AO205" s="4">
        <f>'Soybean Oil'!$L205-('Soybean Oil'!AG205*'Feedstock Conversions'!$B$17)-'Rail Costs'!S205</f>
        <v>93.230834303003263</v>
      </c>
      <c r="AP205" s="4">
        <f>'Soybean Oil'!$L205-('Soybean Oil'!AH205*'Feedstock Conversions'!$B$17)-'Rail Costs'!T205</f>
        <v>116.69283103946208</v>
      </c>
      <c r="AQ205" s="4">
        <f>'Soybean Oil'!$L205-('Soybean Oil'!AI205*'Feedstock Conversions'!$B$17)-'Rail Costs'!U205</f>
        <v>115.01818148219722</v>
      </c>
      <c r="AR205" s="4">
        <f>'Soybean Oil'!$L205-('Soybean Oil'!AJ205*'Feedstock Conversions'!$B$17)-'Rail Costs'!V205</f>
        <v>108.54448668744412</v>
      </c>
      <c r="AS205" s="4" t="e">
        <f>'Soybean Oil'!$L205-('Soybean Oil'!AK205*'Feedstock Conversions'!$B$17)-'Rail Costs'!Y205</f>
        <v>#VALUE!</v>
      </c>
      <c r="AU205" s="4">
        <f>$T205-(AE205*'Feedstock Conversions'!$B$5)-'Rail Costs'!Q205</f>
        <v>121.82354012650715</v>
      </c>
      <c r="AV205" s="4">
        <f>$T205-(AF205*'Feedstock Conversions'!$B$5)-'Rail Costs'!R205</f>
        <v>113.08422188642935</v>
      </c>
      <c r="AW205" s="4">
        <f>$T205-(AG205*'Feedstock Conversions'!$B$5)-'Rail Costs'!S205</f>
        <v>104.07724090022535</v>
      </c>
      <c r="AX205" s="4">
        <f>$T205-(AH205*'Feedstock Conversions'!$B$5)-'Rail Costs'!T205</f>
        <v>127.53923763668416</v>
      </c>
      <c r="AY205" s="4">
        <f>$T205-(AI205*'Feedstock Conversions'!$B$5)-'Rail Costs'!U205</f>
        <v>125.86458807941931</v>
      </c>
      <c r="AZ205" s="4">
        <f>$T205-(AJ205*'Feedstock Conversions'!$B$5)-'Rail Costs'!V205</f>
        <v>119.39089328466621</v>
      </c>
      <c r="BA205" s="4" t="e">
        <f>$T205-(AK205*'Feedstock Conversions'!$B$5)-'Rail Costs'!Y205</f>
        <v>#VALUE!</v>
      </c>
      <c r="BH205">
        <f t="shared" si="31"/>
        <v>48</v>
      </c>
      <c r="BI205">
        <f t="shared" si="32"/>
        <v>2022</v>
      </c>
      <c r="BJ205">
        <f t="shared" si="33"/>
        <v>11</v>
      </c>
      <c r="BM205" s="4">
        <f>'Fuel Values'!G205-(E205)</f>
        <v>18.540935778275525</v>
      </c>
      <c r="BN205" s="4">
        <f>'Fuel Values'!H205-($AJ205*'Feedstock Conversions'!$B$5)</f>
        <v>44.791215733482773</v>
      </c>
      <c r="BO205" s="4">
        <f>'Fuel Values'!I205-($AI205*'Feedstock Conversions'!$B$17)</f>
        <v>43.142432866741387</v>
      </c>
      <c r="BP205" s="4">
        <f>'Fuel Values'!J205-($AH205*'Feedstock Conversions'!$B$17)</f>
        <v>39.148438577827619</v>
      </c>
      <c r="BQ205" s="4">
        <f>'Fuel Values'!K205-($AF205*'Feedstock Conversions'!$B$17)</f>
        <v>6.7672928891378206</v>
      </c>
      <c r="BR205" s="4">
        <f>'Fuel Values'!L205-($AG205*'Feedstock Conversions'!$B$17)</f>
        <v>27.737464333706612</v>
      </c>
      <c r="BS205" s="4">
        <f t="shared" si="34"/>
        <v>42.749720044792753</v>
      </c>
      <c r="BV205" s="4">
        <f t="shared" si="29"/>
        <v>38.238387993921037</v>
      </c>
    </row>
    <row r="206" spans="1:74" x14ac:dyDescent="0.2">
      <c r="A206" s="11">
        <v>44897</v>
      </c>
      <c r="B206" s="18">
        <v>88.087999999999994</v>
      </c>
      <c r="C206" s="18">
        <f>B206+'Rail Costs'!B206</f>
        <v>92.992815229563263</v>
      </c>
      <c r="E206" s="18">
        <f>C206*'Feedstock Conversions'!B$17</f>
        <v>697.44611422172443</v>
      </c>
      <c r="F206" s="18">
        <f>C206*'Feedstock Conversions'!B$5</f>
        <v>697.44611422172443</v>
      </c>
      <c r="H206" s="18">
        <f>'Fuel Values'!B206-'Soybean Oil'!I206-'Soybean Oil'!J206-'Soybean Oil'!K206</f>
        <v>384.0502681684211</v>
      </c>
      <c r="I206" s="18">
        <f>('LCFS Values'!$E$5-'Soybean Oil'!$AA$4)/1000000*'LCFS Values'!B206*'LCFS Values'!$G$2*100</f>
        <v>29.624731831578949</v>
      </c>
      <c r="J206" s="4">
        <f>'RIN Values'!C206</f>
        <v>280.42499999999995</v>
      </c>
      <c r="K206" s="4">
        <f>'Fixed Credits Value'!B206</f>
        <v>100</v>
      </c>
      <c r="L206" s="4">
        <f t="shared" si="35"/>
        <v>794.1</v>
      </c>
      <c r="M206" s="4">
        <f>L206/'Feedstock Conversions'!B$17</f>
        <v>105.88000000000001</v>
      </c>
      <c r="O206" s="4">
        <f>'Fuel Values'!C206*100</f>
        <v>326.99</v>
      </c>
      <c r="P206" s="18">
        <f>('LCFS Values'!$E$5-'Soybean Oil'!$AB$4)/1000000*'LCFS Values'!B206*'LCFS Values'!$G$2*100</f>
        <v>25.731058616666669</v>
      </c>
      <c r="Q206" s="4">
        <f>'RIN Values'!D206</f>
        <v>317.815</v>
      </c>
      <c r="R206" s="4">
        <f>'Fixed Credits Value'!B206</f>
        <v>100</v>
      </c>
      <c r="S206" s="4">
        <f>'Fixed Credits Value'!C206</f>
        <v>16</v>
      </c>
      <c r="T206" s="4">
        <f t="shared" si="27"/>
        <v>786.53605861666665</v>
      </c>
      <c r="U206" s="4">
        <f t="shared" si="36"/>
        <v>104.87147448222223</v>
      </c>
      <c r="W206" s="4">
        <f t="shared" si="30"/>
        <v>96.653885778275594</v>
      </c>
      <c r="X206" s="4">
        <f t="shared" si="28"/>
        <v>89.089944394942222</v>
      </c>
      <c r="AA206" s="23"/>
      <c r="AB206" s="23"/>
      <c r="AD206" s="11">
        <v>44897</v>
      </c>
      <c r="AE206" s="4">
        <f>B206+'Rail Costs'!K206</f>
        <v>89.314203807390811</v>
      </c>
      <c r="AF206" s="4">
        <f>$B206+'Rail Costs'!L206</f>
        <v>90.540407614781628</v>
      </c>
      <c r="AG206" s="4">
        <f>$B206+'Rail Costs'!M206</f>
        <v>91.766611422172446</v>
      </c>
      <c r="AH206" s="4">
        <f>$B206+'Rail Costs'!N206</f>
        <v>88.578481522956324</v>
      </c>
      <c r="AI206" s="4">
        <f>$B206+'Rail Costs'!O206</f>
        <v>88.823722284434481</v>
      </c>
      <c r="AJ206" s="4">
        <f>$B206+'Rail Costs'!P206</f>
        <v>89.559444568868969</v>
      </c>
      <c r="AK206" s="4" t="e">
        <f>(AVERAGEIFS([1]Spreads!$B$23:$B$1056,[1]Spreads!$Y$23:$Y$1056,BH206,[1]Spreads!$X$23:$X$1056,BI206)*1.03)+('Rail Costs'!X206*100/2204.622)</f>
        <v>#VALUE!</v>
      </c>
      <c r="AM206" s="4">
        <f>'Soybean Oil'!$L206-('Soybean Oil'!AE206*'Feedstock Conversions'!$B$17)-'Rail Costs'!Q206</f>
        <v>120.09008352928514</v>
      </c>
      <c r="AN206" s="4">
        <f>'Soybean Oil'!$L206-('Soybean Oil'!AF206*'Feedstock Conversions'!$B$17)-'Rail Costs'!R206</f>
        <v>111.35076528920722</v>
      </c>
      <c r="AO206" s="4">
        <f>'Soybean Oil'!$L206-('Soybean Oil'!AG206*'Feedstock Conversions'!$B$17)-'Rail Costs'!S206</f>
        <v>102.34378430300333</v>
      </c>
      <c r="AP206" s="4">
        <f>'Soybean Oil'!$L206-('Soybean Oil'!AH206*'Feedstock Conversions'!$B$17)-'Rail Costs'!T206</f>
        <v>125.80578103946203</v>
      </c>
      <c r="AQ206" s="4">
        <f>'Soybean Oil'!$L206-('Soybean Oil'!AI206*'Feedstock Conversions'!$B$17)-'Rail Costs'!U206</f>
        <v>124.13113148219729</v>
      </c>
      <c r="AR206" s="4">
        <f>'Soybean Oil'!$L206-('Soybean Oil'!AJ206*'Feedstock Conversions'!$B$17)-'Rail Costs'!V206</f>
        <v>117.65743668744408</v>
      </c>
      <c r="AS206" s="4" t="e">
        <f>'Soybean Oil'!$L206-('Soybean Oil'!AK206*'Feedstock Conversions'!$B$17)-'Rail Costs'!Y206</f>
        <v>#VALUE!</v>
      </c>
      <c r="AU206" s="4">
        <f>$T206-(AE206*'Feedstock Conversions'!$B$5)-'Rail Costs'!Q206</f>
        <v>112.52614214595177</v>
      </c>
      <c r="AV206" s="4">
        <f>$T206-(AF206*'Feedstock Conversions'!$B$5)-'Rail Costs'!R206</f>
        <v>103.78682390587385</v>
      </c>
      <c r="AW206" s="4">
        <f>$T206-(AG206*'Feedstock Conversions'!$B$5)-'Rail Costs'!S206</f>
        <v>94.77984291966996</v>
      </c>
      <c r="AX206" s="4">
        <f>$T206-(AH206*'Feedstock Conversions'!$B$5)-'Rail Costs'!T206</f>
        <v>118.24183965612866</v>
      </c>
      <c r="AY206" s="4">
        <f>$T206-(AI206*'Feedstock Conversions'!$B$5)-'Rail Costs'!U206</f>
        <v>116.56719009886392</v>
      </c>
      <c r="AZ206" s="4">
        <f>$T206-(AJ206*'Feedstock Conversions'!$B$5)-'Rail Costs'!V206</f>
        <v>110.0934953041107</v>
      </c>
      <c r="BA206" s="4" t="e">
        <f>$T206-(AK206*'Feedstock Conversions'!$B$5)-'Rail Costs'!Y206</f>
        <v>#VALUE!</v>
      </c>
      <c r="BH206">
        <f t="shared" si="31"/>
        <v>49</v>
      </c>
      <c r="BI206">
        <f t="shared" si="32"/>
        <v>2022</v>
      </c>
      <c r="BJ206">
        <f t="shared" si="33"/>
        <v>12</v>
      </c>
      <c r="BM206" s="4">
        <f>'Fuel Values'!G206-(E206)</f>
        <v>21.053885778275571</v>
      </c>
      <c r="BN206" s="4">
        <f>'Fuel Values'!H206-($AJ206*'Feedstock Conversions'!$B$5)</f>
        <v>49.304165733482705</v>
      </c>
      <c r="BO206" s="4">
        <f>'Fuel Values'!I206-($AI206*'Feedstock Conversions'!$B$17)</f>
        <v>41.822082866741425</v>
      </c>
      <c r="BP206" s="4">
        <f>'Fuel Values'!J206-($AH206*'Feedstock Conversions'!$B$17)</f>
        <v>44.661388577827552</v>
      </c>
      <c r="BQ206" s="4">
        <f>'Fuel Values'!K206-($AF206*'Feedstock Conversions'!$B$17)</f>
        <v>13.946942889137745</v>
      </c>
      <c r="BR206" s="4">
        <f>'Fuel Values'!L206-($AG206*'Feedstock Conversions'!$B$17)</f>
        <v>31.750414333706658</v>
      </c>
      <c r="BS206" s="4">
        <f t="shared" si="34"/>
        <v>47.349720044792889</v>
      </c>
      <c r="BV206" s="4">
        <f t="shared" si="29"/>
        <v>42.741823708206752</v>
      </c>
    </row>
    <row r="207" spans="1:74" x14ac:dyDescent="0.2">
      <c r="A207" s="11">
        <v>44904</v>
      </c>
      <c r="B207" s="18">
        <v>77.293999999999997</v>
      </c>
      <c r="C207" s="18">
        <f>B207+'Rail Costs'!B207</f>
        <v>82.198815229563266</v>
      </c>
      <c r="E207" s="18">
        <f>C207*'Feedstock Conversions'!B$17</f>
        <v>616.4911142217245</v>
      </c>
      <c r="F207" s="18">
        <f>C207*'Feedstock Conversions'!B$5</f>
        <v>616.4911142217245</v>
      </c>
      <c r="H207" s="18">
        <f>'Fuel Values'!B207-'Soybean Oil'!I207-'Soybean Oil'!J207-'Soybean Oil'!K207</f>
        <v>399.01382374736841</v>
      </c>
      <c r="I207" s="18">
        <f>('LCFS Values'!$E$5-'Soybean Oil'!$AA$4)/1000000*'LCFS Values'!B207*'LCFS Values'!$G$2*100</f>
        <v>30.086176252631585</v>
      </c>
      <c r="J207" s="4">
        <f>'RIN Values'!C207</f>
        <v>252.89999999999998</v>
      </c>
      <c r="K207" s="4">
        <f>'Fixed Credits Value'!B207</f>
        <v>100</v>
      </c>
      <c r="L207" s="4">
        <f t="shared" si="35"/>
        <v>782</v>
      </c>
      <c r="M207" s="4">
        <f>L207/'Feedstock Conversions'!B$17</f>
        <v>104.26666666666667</v>
      </c>
      <c r="O207" s="4">
        <f>'Fuel Values'!C207*100</f>
        <v>288.39</v>
      </c>
      <c r="P207" s="18">
        <f>('LCFS Values'!$E$5-'Soybean Oil'!$AB$4)/1000000*'LCFS Values'!B207*'LCFS Values'!$G$2*100</f>
        <v>26.131853922222227</v>
      </c>
      <c r="Q207" s="4">
        <f>'RIN Values'!D207</f>
        <v>286.62</v>
      </c>
      <c r="R207" s="4">
        <f>'Fixed Credits Value'!B207</f>
        <v>100</v>
      </c>
      <c r="S207" s="4">
        <f>'Fixed Credits Value'!C207</f>
        <v>16</v>
      </c>
      <c r="T207" s="4">
        <f t="shared" si="27"/>
        <v>717.14185392222225</v>
      </c>
      <c r="U207" s="4">
        <f t="shared" si="36"/>
        <v>95.618913856296302</v>
      </c>
      <c r="W207" s="4">
        <f t="shared" si="30"/>
        <v>165.5088857782755</v>
      </c>
      <c r="X207" s="4">
        <f t="shared" si="28"/>
        <v>100.65073970049775</v>
      </c>
      <c r="AA207" s="23"/>
      <c r="AB207" s="23"/>
      <c r="AD207" s="11">
        <v>44904</v>
      </c>
      <c r="AE207" s="4">
        <f>B207+'Rail Costs'!K207</f>
        <v>78.520203807390814</v>
      </c>
      <c r="AF207" s="4">
        <f>$B207+'Rail Costs'!L207</f>
        <v>79.746407614781631</v>
      </c>
      <c r="AG207" s="4">
        <f>$B207+'Rail Costs'!M207</f>
        <v>80.972611422172449</v>
      </c>
      <c r="AH207" s="4">
        <f>$B207+'Rail Costs'!N207</f>
        <v>77.784481522956327</v>
      </c>
      <c r="AI207" s="4">
        <f>$B207+'Rail Costs'!O207</f>
        <v>78.029722284434484</v>
      </c>
      <c r="AJ207" s="4">
        <f>$B207+'Rail Costs'!P207</f>
        <v>78.765444568868972</v>
      </c>
      <c r="AK207" s="4" t="e">
        <f>(AVERAGEIFS([1]Spreads!$B$23:$B$1056,[1]Spreads!$Y$23:$Y$1056,BH207,[1]Spreads!$X$23:$X$1056,BI207)*1.03)+('Rail Costs'!X207*100/2204.622)</f>
        <v>#VALUE!</v>
      </c>
      <c r="AM207" s="4">
        <f>'Soybean Oil'!$L207-('Soybean Oil'!AE207*'Feedstock Conversions'!$B$17)-'Rail Costs'!Q207</f>
        <v>188.94508352928506</v>
      </c>
      <c r="AN207" s="4">
        <f>'Soybean Oil'!$L207-('Soybean Oil'!AF207*'Feedstock Conversions'!$B$17)-'Rail Costs'!R207</f>
        <v>180.20576528920722</v>
      </c>
      <c r="AO207" s="4">
        <f>'Soybean Oil'!$L207-('Soybean Oil'!AG207*'Feedstock Conversions'!$B$17)-'Rail Costs'!S207</f>
        <v>171.19878430300324</v>
      </c>
      <c r="AP207" s="4">
        <f>'Soybean Oil'!$L207-('Soybean Oil'!AH207*'Feedstock Conversions'!$B$17)-'Rail Costs'!T207</f>
        <v>194.66078103946205</v>
      </c>
      <c r="AQ207" s="4">
        <f>'Soybean Oil'!$L207-('Soybean Oil'!AI207*'Feedstock Conversions'!$B$17)-'Rail Costs'!U207</f>
        <v>192.98613148219718</v>
      </c>
      <c r="AR207" s="4">
        <f>'Soybean Oil'!$L207-('Soybean Oil'!AJ207*'Feedstock Conversions'!$B$17)-'Rail Costs'!V207</f>
        <v>186.51243668744408</v>
      </c>
      <c r="AS207" s="4" t="e">
        <f>'Soybean Oil'!$L207-('Soybean Oil'!AK207*'Feedstock Conversions'!$B$17)-'Rail Costs'!Y207</f>
        <v>#VALUE!</v>
      </c>
      <c r="AU207" s="4">
        <f>$T207-(AE207*'Feedstock Conversions'!$B$5)-'Rail Costs'!Q207</f>
        <v>124.0869374515073</v>
      </c>
      <c r="AV207" s="4">
        <f>$T207-(AF207*'Feedstock Conversions'!$B$5)-'Rail Costs'!R207</f>
        <v>115.34761921142949</v>
      </c>
      <c r="AW207" s="4">
        <f>$T207-(AG207*'Feedstock Conversions'!$B$5)-'Rail Costs'!S207</f>
        <v>106.34063822522549</v>
      </c>
      <c r="AX207" s="4">
        <f>$T207-(AH207*'Feedstock Conversions'!$B$5)-'Rail Costs'!T207</f>
        <v>129.8026349616843</v>
      </c>
      <c r="AY207" s="4">
        <f>$T207-(AI207*'Feedstock Conversions'!$B$5)-'Rail Costs'!U207</f>
        <v>128.12798540441943</v>
      </c>
      <c r="AZ207" s="4">
        <f>$T207-(AJ207*'Feedstock Conversions'!$B$5)-'Rail Costs'!V207</f>
        <v>121.65429060966635</v>
      </c>
      <c r="BA207" s="4" t="e">
        <f>$T207-(AK207*'Feedstock Conversions'!$B$5)-'Rail Costs'!Y207</f>
        <v>#VALUE!</v>
      </c>
      <c r="BH207">
        <f t="shared" si="31"/>
        <v>50</v>
      </c>
      <c r="BI207">
        <f t="shared" si="32"/>
        <v>2022</v>
      </c>
      <c r="BJ207">
        <f t="shared" si="33"/>
        <v>12</v>
      </c>
      <c r="BM207" s="4">
        <f>'Fuel Values'!G207-(E207)</f>
        <v>78.008885778275499</v>
      </c>
      <c r="BN207" s="4">
        <f>'Fuel Values'!H207-($AJ207*'Feedstock Conversions'!$B$5)</f>
        <v>110.75916573348275</v>
      </c>
      <c r="BO207" s="4">
        <f>'Fuel Values'!I207-($AI207*'Feedstock Conversions'!$B$17)</f>
        <v>90.777082866741353</v>
      </c>
      <c r="BP207" s="4">
        <f>'Fuel Values'!J207-($AH207*'Feedstock Conversions'!$B$17)</f>
        <v>103.61638857782759</v>
      </c>
      <c r="BQ207" s="4">
        <f>'Fuel Values'!K207-($AF207*'Feedstock Conversions'!$B$17)</f>
        <v>67.501942889137808</v>
      </c>
      <c r="BR207" s="4">
        <f>'Fuel Values'!L207-($AG207*'Feedstock Conversions'!$B$17)</f>
        <v>88.205414333706585</v>
      </c>
      <c r="BS207" s="4">
        <f t="shared" si="34"/>
        <v>54.749720044792753</v>
      </c>
      <c r="BV207" s="4">
        <f t="shared" si="29"/>
        <v>100.62539513677815</v>
      </c>
    </row>
    <row r="208" spans="1:74" x14ac:dyDescent="0.2">
      <c r="A208" s="11">
        <v>44911</v>
      </c>
      <c r="B208" s="18">
        <v>78.709999999999994</v>
      </c>
      <c r="C208" s="18">
        <f>B208+'Rail Costs'!B208</f>
        <v>83.614815229563263</v>
      </c>
      <c r="E208" s="18">
        <f>C208*'Feedstock Conversions'!B$17</f>
        <v>627.11111422172451</v>
      </c>
      <c r="F208" s="18">
        <f>C208*'Feedstock Conversions'!B$5</f>
        <v>627.11111422172451</v>
      </c>
      <c r="H208" s="18">
        <f>'Fuel Values'!B208-'Soybean Oil'!I208-'Soybean Oil'!J208-'Soybean Oil'!K208</f>
        <v>384.38123488421058</v>
      </c>
      <c r="I208" s="18">
        <f>('LCFS Values'!$E$5-'Soybean Oil'!$AA$4)/1000000*'LCFS Values'!B208*'LCFS Values'!$G$2*100</f>
        <v>30.593765115789473</v>
      </c>
      <c r="J208" s="4">
        <f>'RIN Values'!C208</f>
        <v>260.02499999999998</v>
      </c>
      <c r="K208" s="4">
        <f>'Fixed Credits Value'!B208</f>
        <v>100</v>
      </c>
      <c r="L208" s="4">
        <f t="shared" si="35"/>
        <v>775</v>
      </c>
      <c r="M208" s="4">
        <f>L208/'Feedstock Conversions'!B$17</f>
        <v>103.33333333333333</v>
      </c>
      <c r="O208" s="4">
        <f>'Fuel Values'!C208*100</f>
        <v>301.82000000000005</v>
      </c>
      <c r="P208" s="18">
        <f>('LCFS Values'!$E$5-'Soybean Oil'!$AB$4)/1000000*'LCFS Values'!B208*'LCFS Values'!$G$2*100</f>
        <v>26.572728758333337</v>
      </c>
      <c r="Q208" s="4">
        <f>'RIN Values'!D208</f>
        <v>294.69499999999999</v>
      </c>
      <c r="R208" s="4">
        <f>'Fixed Credits Value'!B208</f>
        <v>100</v>
      </c>
      <c r="S208" s="4">
        <f>'Fixed Credits Value'!C208</f>
        <v>16</v>
      </c>
      <c r="T208" s="4">
        <f t="shared" si="27"/>
        <v>739.08772875833336</v>
      </c>
      <c r="U208" s="4">
        <f t="shared" si="36"/>
        <v>98.545030501111114</v>
      </c>
      <c r="W208" s="4">
        <f t="shared" si="30"/>
        <v>147.88888577827549</v>
      </c>
      <c r="X208" s="4">
        <f t="shared" si="28"/>
        <v>111.97661453660885</v>
      </c>
      <c r="AA208" s="23"/>
      <c r="AB208" s="23"/>
      <c r="AD208" s="11">
        <v>44911</v>
      </c>
      <c r="AE208" s="4">
        <f>B208+'Rail Costs'!K208</f>
        <v>79.936203807390811</v>
      </c>
      <c r="AF208" s="4">
        <f>$B208+'Rail Costs'!L208</f>
        <v>81.162407614781628</v>
      </c>
      <c r="AG208" s="4">
        <f>$B208+'Rail Costs'!M208</f>
        <v>82.388611422172445</v>
      </c>
      <c r="AH208" s="4">
        <f>$B208+'Rail Costs'!N208</f>
        <v>79.200481522956323</v>
      </c>
      <c r="AI208" s="4">
        <f>$B208+'Rail Costs'!O208</f>
        <v>79.445722284434481</v>
      </c>
      <c r="AJ208" s="4">
        <f>$B208+'Rail Costs'!P208</f>
        <v>80.181444568868969</v>
      </c>
      <c r="AK208" s="4" t="e">
        <f>(AVERAGEIFS([1]Spreads!$B$23:$B$1056,[1]Spreads!$Y$23:$Y$1056,BH208,[1]Spreads!$X$23:$X$1056,BI208)*1.03)+('Rail Costs'!X208*100/2204.622)</f>
        <v>#VALUE!</v>
      </c>
      <c r="AM208" s="4">
        <f>'Soybean Oil'!$L208-('Soybean Oil'!AE208*'Feedstock Conversions'!$B$17)-'Rail Costs'!Q208</f>
        <v>171.32508352928505</v>
      </c>
      <c r="AN208" s="4">
        <f>'Soybean Oil'!$L208-('Soybean Oil'!AF208*'Feedstock Conversions'!$B$17)-'Rail Costs'!R208</f>
        <v>162.58576528920722</v>
      </c>
      <c r="AO208" s="4">
        <f>'Soybean Oil'!$L208-('Soybean Oil'!AG208*'Feedstock Conversions'!$B$17)-'Rail Costs'!S208</f>
        <v>153.57878430300335</v>
      </c>
      <c r="AP208" s="4">
        <f>'Soybean Oil'!$L208-('Soybean Oil'!AH208*'Feedstock Conversions'!$B$17)-'Rail Costs'!T208</f>
        <v>177.04078103946205</v>
      </c>
      <c r="AQ208" s="4">
        <f>'Soybean Oil'!$L208-('Soybean Oil'!AI208*'Feedstock Conversions'!$B$17)-'Rail Costs'!U208</f>
        <v>175.36613148219718</v>
      </c>
      <c r="AR208" s="4">
        <f>'Soybean Oil'!$L208-('Soybean Oil'!AJ208*'Feedstock Conversions'!$B$17)-'Rail Costs'!V208</f>
        <v>168.89243668744408</v>
      </c>
      <c r="AS208" s="4" t="e">
        <f>'Soybean Oil'!$L208-('Soybean Oil'!AK208*'Feedstock Conversions'!$B$17)-'Rail Costs'!Y208</f>
        <v>#VALUE!</v>
      </c>
      <c r="AU208" s="4">
        <f>$T208-(AE208*'Feedstock Conversions'!$B$5)-'Rail Costs'!Q208</f>
        <v>135.41281228761841</v>
      </c>
      <c r="AV208" s="4">
        <f>$T208-(AF208*'Feedstock Conversions'!$B$5)-'Rail Costs'!R208</f>
        <v>126.67349404754059</v>
      </c>
      <c r="AW208" s="4">
        <f>$T208-(AG208*'Feedstock Conversions'!$B$5)-'Rail Costs'!S208</f>
        <v>117.6665130613367</v>
      </c>
      <c r="AX208" s="4">
        <f>$T208-(AH208*'Feedstock Conversions'!$B$5)-'Rail Costs'!T208</f>
        <v>141.1285097977954</v>
      </c>
      <c r="AY208" s="4">
        <f>$T208-(AI208*'Feedstock Conversions'!$B$5)-'Rail Costs'!U208</f>
        <v>139.45386024053053</v>
      </c>
      <c r="AZ208" s="4">
        <f>$T208-(AJ208*'Feedstock Conversions'!$B$5)-'Rail Costs'!V208</f>
        <v>132.98016544577743</v>
      </c>
      <c r="BA208" s="4" t="e">
        <f>$T208-(AK208*'Feedstock Conversions'!$B$5)-'Rail Costs'!Y208</f>
        <v>#VALUE!</v>
      </c>
      <c r="BH208">
        <f t="shared" si="31"/>
        <v>51</v>
      </c>
      <c r="BI208">
        <f t="shared" si="32"/>
        <v>2022</v>
      </c>
      <c r="BJ208">
        <f t="shared" si="33"/>
        <v>12</v>
      </c>
      <c r="BM208" s="4">
        <f>'Fuel Values'!G208-(E208)</f>
        <v>58.388885778275494</v>
      </c>
      <c r="BN208" s="4">
        <f>'Fuel Values'!H208-($AJ208*'Feedstock Conversions'!$B$5)</f>
        <v>91.139165733482741</v>
      </c>
      <c r="BO208" s="4">
        <f>'Fuel Values'!I208-($AI208*'Feedstock Conversions'!$B$17)</f>
        <v>58.157082866741348</v>
      </c>
      <c r="BP208" s="4">
        <f>'Fuel Values'!J208-($AH208*'Feedstock Conversions'!$B$17)</f>
        <v>80.996388577827588</v>
      </c>
      <c r="BQ208" s="4">
        <f>'Fuel Values'!K208-($AF208*'Feedstock Conversions'!$B$17)</f>
        <v>44.281942889137781</v>
      </c>
      <c r="BR208" s="4">
        <f>'Fuel Values'!L208-($AG208*'Feedstock Conversions'!$B$17)</f>
        <v>64.585414333706694</v>
      </c>
      <c r="BS208" s="4">
        <f t="shared" si="34"/>
        <v>56.749720044792753</v>
      </c>
      <c r="BV208" s="4">
        <f t="shared" si="29"/>
        <v>77.919680851063873</v>
      </c>
    </row>
    <row r="209" spans="1:74" x14ac:dyDescent="0.2">
      <c r="A209" s="11">
        <v>44918</v>
      </c>
      <c r="B209" s="18">
        <v>78.5</v>
      </c>
      <c r="C209" s="18">
        <f>B209+'Rail Costs'!B209</f>
        <v>83.404815229563269</v>
      </c>
      <c r="E209" s="18">
        <f>C209*'Feedstock Conversions'!B$17</f>
        <v>625.53611422172457</v>
      </c>
      <c r="F209" s="18">
        <f>C209*'Feedstock Conversions'!B$5</f>
        <v>625.53611422172457</v>
      </c>
      <c r="H209" s="18">
        <f>'Fuel Values'!B209-'Soybean Oil'!I209-'Soybean Oil'!J209-'Soybean Oil'!K209</f>
        <v>366.20262383157899</v>
      </c>
      <c r="I209" s="18">
        <f>('LCFS Values'!$E$5-'Soybean Oil'!$AA$4)/1000000*'LCFS Values'!B209*'LCFS Values'!$G$2*100</f>
        <v>31.747376168421056</v>
      </c>
      <c r="J209" s="4">
        <f>'RIN Values'!C209</f>
        <v>262.04999999999995</v>
      </c>
      <c r="K209" s="4">
        <f>'Fixed Credits Value'!B209</f>
        <v>100</v>
      </c>
      <c r="L209" s="4">
        <f t="shared" si="35"/>
        <v>760</v>
      </c>
      <c r="M209" s="4">
        <f>L209/'Feedstock Conversions'!B$17</f>
        <v>101.33333333333333</v>
      </c>
      <c r="O209" s="4">
        <f>'Fuel Values'!C209*100</f>
        <v>278.69</v>
      </c>
      <c r="P209" s="18">
        <f>('LCFS Values'!$E$5-'Soybean Oil'!$AB$4)/1000000*'LCFS Values'!B209*'LCFS Values'!$G$2*100</f>
        <v>27.574717022222224</v>
      </c>
      <c r="Q209" s="4">
        <f>'RIN Values'!D209</f>
        <v>296.98999999999995</v>
      </c>
      <c r="R209" s="4">
        <f>'Fixed Credits Value'!B209</f>
        <v>100</v>
      </c>
      <c r="S209" s="4">
        <f>'Fixed Credits Value'!C209</f>
        <v>16</v>
      </c>
      <c r="T209" s="4">
        <f t="shared" si="27"/>
        <v>719.25471702222217</v>
      </c>
      <c r="U209" s="4">
        <f t="shared" si="36"/>
        <v>95.900628936296286</v>
      </c>
      <c r="W209" s="4">
        <f t="shared" si="30"/>
        <v>134.46388577827543</v>
      </c>
      <c r="X209" s="4">
        <f t="shared" si="28"/>
        <v>93.718602800497592</v>
      </c>
      <c r="AA209" s="23"/>
      <c r="AB209" s="23"/>
      <c r="AD209" s="11">
        <v>44918</v>
      </c>
      <c r="AE209" s="4">
        <f>B209+'Rail Costs'!K209</f>
        <v>79.726203807390817</v>
      </c>
      <c r="AF209" s="4">
        <f>$B209+'Rail Costs'!L209</f>
        <v>80.952407614781634</v>
      </c>
      <c r="AG209" s="4">
        <f>$B209+'Rail Costs'!M209</f>
        <v>82.178611422172452</v>
      </c>
      <c r="AH209" s="4">
        <f>$B209+'Rail Costs'!N209</f>
        <v>78.99048152295633</v>
      </c>
      <c r="AI209" s="4">
        <f>$B209+'Rail Costs'!O209</f>
        <v>79.235722284434488</v>
      </c>
      <c r="AJ209" s="4">
        <f>$B209+'Rail Costs'!P209</f>
        <v>79.971444568868975</v>
      </c>
      <c r="AK209" s="4" t="e">
        <f>(AVERAGEIFS([1]Spreads!$B$23:$B$1056,[1]Spreads!$Y$23:$Y$1056,BH209,[1]Spreads!$X$23:$X$1056,BI209)*1.03)+('Rail Costs'!X209*100/2204.622)</f>
        <v>#VALUE!</v>
      </c>
      <c r="AM209" s="4">
        <f>'Soybean Oil'!$L209-('Soybean Oil'!AE209*'Feedstock Conversions'!$B$17)-'Rail Costs'!Q209</f>
        <v>157.9000835292851</v>
      </c>
      <c r="AN209" s="4">
        <f>'Soybean Oil'!$L209-('Soybean Oil'!AF209*'Feedstock Conversions'!$B$17)-'Rail Costs'!R209</f>
        <v>149.16076528920715</v>
      </c>
      <c r="AO209" s="4">
        <f>'Soybean Oil'!$L209-('Soybean Oil'!AG209*'Feedstock Conversions'!$B$17)-'Rail Costs'!S209</f>
        <v>140.15378430300328</v>
      </c>
      <c r="AP209" s="4">
        <f>'Soybean Oil'!$L209-('Soybean Oil'!AH209*'Feedstock Conversions'!$B$17)-'Rail Costs'!T209</f>
        <v>163.61578103946198</v>
      </c>
      <c r="AQ209" s="4">
        <f>'Soybean Oil'!$L209-('Soybean Oil'!AI209*'Feedstock Conversions'!$B$17)-'Rail Costs'!U209</f>
        <v>161.94113148219722</v>
      </c>
      <c r="AR209" s="4">
        <f>'Soybean Oil'!$L209-('Soybean Oil'!AJ209*'Feedstock Conversions'!$B$17)-'Rail Costs'!V209</f>
        <v>155.46743668744401</v>
      </c>
      <c r="AS209" s="4" t="e">
        <f>'Soybean Oil'!$L209-('Soybean Oil'!AK209*'Feedstock Conversions'!$B$17)-'Rail Costs'!Y209</f>
        <v>#VALUE!</v>
      </c>
      <c r="AU209" s="4">
        <f>$T209-(AE209*'Feedstock Conversions'!$B$5)-'Rail Costs'!Q209</f>
        <v>117.15480055150725</v>
      </c>
      <c r="AV209" s="4">
        <f>$T209-(AF209*'Feedstock Conversions'!$B$5)-'Rail Costs'!R209</f>
        <v>108.41548231142933</v>
      </c>
      <c r="AW209" s="4">
        <f>$T209-(AG209*'Feedstock Conversions'!$B$5)-'Rail Costs'!S209</f>
        <v>99.408501325225444</v>
      </c>
      <c r="AX209" s="4">
        <f>$T209-(AH209*'Feedstock Conversions'!$B$5)-'Rail Costs'!T209</f>
        <v>122.87049806168415</v>
      </c>
      <c r="AY209" s="4">
        <f>$T209-(AI209*'Feedstock Conversions'!$B$5)-'Rail Costs'!U209</f>
        <v>121.1958485044194</v>
      </c>
      <c r="AZ209" s="4">
        <f>$T209-(AJ209*'Feedstock Conversions'!$B$5)-'Rail Costs'!V209</f>
        <v>114.72215370966619</v>
      </c>
      <c r="BA209" s="4" t="e">
        <f>$T209-(AK209*'Feedstock Conversions'!$B$5)-'Rail Costs'!Y209</f>
        <v>#VALUE!</v>
      </c>
      <c r="BH209">
        <f t="shared" si="31"/>
        <v>52</v>
      </c>
      <c r="BI209">
        <f t="shared" si="32"/>
        <v>2022</v>
      </c>
      <c r="BJ209">
        <f t="shared" si="33"/>
        <v>12</v>
      </c>
      <c r="BM209" s="4">
        <f>'Fuel Values'!G209-(E209)</f>
        <v>61.963885778275426</v>
      </c>
      <c r="BN209" s="4">
        <f>'Fuel Values'!H209-($AJ209*'Feedstock Conversions'!$B$5)</f>
        <v>89.714165733482673</v>
      </c>
      <c r="BO209" s="4">
        <f>'Fuel Values'!I209-($AI209*'Feedstock Conversions'!$B$17)</f>
        <v>51.232082866741393</v>
      </c>
      <c r="BP209" s="4">
        <f>'Fuel Values'!J209-($AH209*'Feedstock Conversions'!$B$17)</f>
        <v>82.57138857782752</v>
      </c>
      <c r="BQ209" s="4">
        <f>'Fuel Values'!K209-($AF209*'Feedstock Conversions'!$B$17)</f>
        <v>46.356942889137713</v>
      </c>
      <c r="BR209" s="4">
        <f>'Fuel Values'!L209-($AG209*'Feedstock Conversions'!$B$17)</f>
        <v>66.160414333706626</v>
      </c>
      <c r="BS209" s="4">
        <f t="shared" si="34"/>
        <v>44.749720044792753</v>
      </c>
      <c r="BV209" s="4">
        <f t="shared" si="29"/>
        <v>76.066109422492403</v>
      </c>
    </row>
    <row r="210" spans="1:74" x14ac:dyDescent="0.2">
      <c r="A210" s="11">
        <v>44925</v>
      </c>
      <c r="B210" s="18">
        <v>78.915000000000006</v>
      </c>
      <c r="C210" s="18">
        <f>B210+'Rail Costs'!B210</f>
        <v>83.819815229563275</v>
      </c>
      <c r="E210" s="18">
        <f>C210*'Feedstock Conversions'!B$17</f>
        <v>628.64861422172453</v>
      </c>
      <c r="F210" s="18">
        <f>C210*'Feedstock Conversions'!B$5</f>
        <v>628.64861422172453</v>
      </c>
      <c r="H210" s="18">
        <f>'Fuel Values'!B210-'Soybean Oil'!I210-'Soybean Oil'!J210-'Soybean Oil'!K210</f>
        <v>356.18676549999998</v>
      </c>
      <c r="I210" s="18">
        <f>('LCFS Values'!$E$5-'Soybean Oil'!$AA$4)/1000000*'LCFS Values'!B210*'LCFS Values'!$G$2*100</f>
        <v>31.7819845</v>
      </c>
      <c r="J210" s="4">
        <f>'RIN Values'!C210</f>
        <v>262.03125</v>
      </c>
      <c r="K210" s="4">
        <f>'Fixed Credits Value'!B210</f>
        <v>100</v>
      </c>
      <c r="L210" s="4">
        <f t="shared" si="35"/>
        <v>750</v>
      </c>
      <c r="M210" s="4">
        <f>L210/'Feedstock Conversions'!B$17</f>
        <v>100</v>
      </c>
      <c r="O210" s="4">
        <f>'Fuel Values'!C210*100</f>
        <v>301.08999999999997</v>
      </c>
      <c r="P210" s="18">
        <f>('LCFS Values'!$E$5-'Soybean Oil'!$AB$4)/1000000*'LCFS Values'!B210*'LCFS Values'!$G$2*100</f>
        <v>27.604776670138886</v>
      </c>
      <c r="Q210" s="4">
        <f>'RIN Values'!D210</f>
        <v>296.96875</v>
      </c>
      <c r="R210" s="4">
        <f>'Fixed Credits Value'!B210</f>
        <v>100</v>
      </c>
      <c r="S210" s="4">
        <f>'Fixed Credits Value'!C210</f>
        <v>16</v>
      </c>
      <c r="T210" s="4">
        <f t="shared" si="27"/>
        <v>741.66352667013894</v>
      </c>
      <c r="U210" s="4">
        <f t="shared" si="36"/>
        <v>98.888470222685186</v>
      </c>
      <c r="W210" s="4">
        <f t="shared" si="30"/>
        <v>121.35138577827547</v>
      </c>
      <c r="X210" s="4">
        <f t="shared" si="28"/>
        <v>113.01491244841441</v>
      </c>
      <c r="AA210" s="23"/>
      <c r="AB210" s="23"/>
      <c r="AD210" s="11">
        <v>44925</v>
      </c>
      <c r="AE210" s="4">
        <f>B210+'Rail Costs'!K210</f>
        <v>80.141203807390823</v>
      </c>
      <c r="AF210" s="4">
        <f>$B210+'Rail Costs'!L210</f>
        <v>81.367407614781641</v>
      </c>
      <c r="AG210" s="4">
        <f>$B210+'Rail Costs'!M210</f>
        <v>82.593611422172458</v>
      </c>
      <c r="AH210" s="4">
        <f>$B210+'Rail Costs'!N210</f>
        <v>79.405481522956336</v>
      </c>
      <c r="AI210" s="4">
        <f>$B210+'Rail Costs'!O210</f>
        <v>79.650722284434494</v>
      </c>
      <c r="AJ210" s="4">
        <f>$B210+'Rail Costs'!P210</f>
        <v>80.386444568868981</v>
      </c>
      <c r="AK210" s="4" t="e">
        <f>(AVERAGEIFS([1]Spreads!$B$23:$B$1056,[1]Spreads!$Y$23:$Y$1056,BH210,[1]Spreads!$X$23:$X$1056,BI210)*1.03)+('Rail Costs'!X210*100/2204.622)</f>
        <v>#VALUE!</v>
      </c>
      <c r="AM210" s="4">
        <f>'Soybean Oil'!$L210-('Soybean Oil'!AE210*'Feedstock Conversions'!$B$17)-'Rail Costs'!Q210</f>
        <v>144.78758352928503</v>
      </c>
      <c r="AN210" s="4">
        <f>'Soybean Oil'!$L210-('Soybean Oil'!AF210*'Feedstock Conversions'!$B$17)-'Rail Costs'!R210</f>
        <v>136.04826528920708</v>
      </c>
      <c r="AO210" s="4">
        <f>'Soybean Oil'!$L210-('Soybean Oil'!AG210*'Feedstock Conversions'!$B$17)-'Rail Costs'!S210</f>
        <v>127.04128430300321</v>
      </c>
      <c r="AP210" s="4">
        <f>'Soybean Oil'!$L210-('Soybean Oil'!AH210*'Feedstock Conversions'!$B$17)-'Rail Costs'!T210</f>
        <v>150.50328103946191</v>
      </c>
      <c r="AQ210" s="4">
        <f>'Soybean Oil'!$L210-('Soybean Oil'!AI210*'Feedstock Conversions'!$B$17)-'Rail Costs'!U210</f>
        <v>148.82863148219715</v>
      </c>
      <c r="AR210" s="4">
        <f>'Soybean Oil'!$L210-('Soybean Oil'!AJ210*'Feedstock Conversions'!$B$17)-'Rail Costs'!V210</f>
        <v>142.35493668744394</v>
      </c>
      <c r="AS210" s="4" t="e">
        <f>'Soybean Oil'!$L210-('Soybean Oil'!AK210*'Feedstock Conversions'!$B$17)-'Rail Costs'!Y210</f>
        <v>#VALUE!</v>
      </c>
      <c r="AU210" s="4">
        <f>$T210-(AE210*'Feedstock Conversions'!$B$5)-'Rail Costs'!Q210</f>
        <v>136.45111019942397</v>
      </c>
      <c r="AV210" s="4">
        <f>$T210-(AF210*'Feedstock Conversions'!$B$5)-'Rail Costs'!R210</f>
        <v>127.71179195934603</v>
      </c>
      <c r="AW210" s="4">
        <f>$T210-(AG210*'Feedstock Conversions'!$B$5)-'Rail Costs'!S210</f>
        <v>118.70481097314214</v>
      </c>
      <c r="AX210" s="4">
        <f>$T210-(AH210*'Feedstock Conversions'!$B$5)-'Rail Costs'!T210</f>
        <v>142.16680770960085</v>
      </c>
      <c r="AY210" s="4">
        <f>$T210-(AI210*'Feedstock Conversions'!$B$5)-'Rail Costs'!U210</f>
        <v>140.49215815233609</v>
      </c>
      <c r="AZ210" s="4">
        <f>$T210-(AJ210*'Feedstock Conversions'!$B$5)-'Rail Costs'!V210</f>
        <v>134.01846335758287</v>
      </c>
      <c r="BA210" s="4" t="e">
        <f>$T210-(AK210*'Feedstock Conversions'!$B$5)-'Rail Costs'!Y210</f>
        <v>#VALUE!</v>
      </c>
      <c r="BH210">
        <f t="shared" si="31"/>
        <v>53</v>
      </c>
      <c r="BI210">
        <f t="shared" si="32"/>
        <v>2022</v>
      </c>
      <c r="BJ210">
        <f t="shared" si="33"/>
        <v>12</v>
      </c>
      <c r="BM210" s="4">
        <f>'Fuel Values'!G210-(E210)</f>
        <v>58.851385778275471</v>
      </c>
      <c r="BN210" s="4">
        <f>'Fuel Values'!H210-($AJ210*'Feedstock Conversions'!$B$5)</f>
        <v>84.601665733482605</v>
      </c>
      <c r="BO210" s="4">
        <f>'Fuel Values'!I210-($AI210*'Feedstock Conversions'!$B$17)</f>
        <v>45.119582866741325</v>
      </c>
      <c r="BP210" s="4">
        <f>'Fuel Values'!J210-($AH210*'Feedstock Conversions'!$B$17)</f>
        <v>79.458888577827452</v>
      </c>
      <c r="BQ210" s="4">
        <f>'Fuel Values'!K210-($AF210*'Feedstock Conversions'!$B$17)</f>
        <v>42.244442889137645</v>
      </c>
      <c r="BR210" s="4">
        <f>'Fuel Values'!L210-($AG210*'Feedstock Conversions'!$B$17)</f>
        <v>63.047914333706558</v>
      </c>
      <c r="BS210" s="4">
        <f t="shared" si="34"/>
        <v>36.749720044792866</v>
      </c>
      <c r="BV210" s="4">
        <f t="shared" si="29"/>
        <v>70.667895136778071</v>
      </c>
    </row>
    <row r="211" spans="1:74" x14ac:dyDescent="0.2">
      <c r="A211" s="11">
        <v>44932</v>
      </c>
      <c r="B211" s="18">
        <v>75.91</v>
      </c>
      <c r="C211" s="18">
        <f>B211+'Rail Costs'!B211</f>
        <v>81.109104143337063</v>
      </c>
      <c r="E211" s="18">
        <f>C211*'Feedstock Conversions'!B$17</f>
        <v>608.31828107502793</v>
      </c>
      <c r="F211" s="18">
        <f>C211*'Feedstock Conversions'!B$5</f>
        <v>608.31828107502793</v>
      </c>
      <c r="H211" s="18">
        <f>'Fuel Values'!B211-'Soybean Oil'!I211-'Soybean Oil'!J211-'Soybean Oil'!K211</f>
        <v>356.87170902612866</v>
      </c>
      <c r="I211" s="18">
        <f>('LCFS Values'!$E$6-'Soybean Oil'!$AA$4)/1000000*'LCFS Values'!B211*'LCFS Values'!$G$2*100</f>
        <v>30.253290973871295</v>
      </c>
      <c r="J211" s="4">
        <f>'RIN Values'!C211</f>
        <v>259.125</v>
      </c>
      <c r="K211" s="4">
        <f>'Fixed Credits Value'!B211</f>
        <v>100</v>
      </c>
      <c r="L211" s="4">
        <f t="shared" si="35"/>
        <v>746.25</v>
      </c>
      <c r="M211" s="4">
        <f>L211/'Feedstock Conversions'!B$17</f>
        <v>99.5</v>
      </c>
      <c r="O211" s="4">
        <f>'Fuel Values'!C211*100</f>
        <v>266.88</v>
      </c>
      <c r="P211" s="18">
        <f>('LCFS Values'!$E$5-'Soybean Oil'!$AB$4)/1000000*'LCFS Values'!B211*'LCFS Values'!$G$2*100</f>
        <v>27.279130484375003</v>
      </c>
      <c r="Q211" s="4">
        <f>'RIN Values'!D211</f>
        <v>293.67500000000001</v>
      </c>
      <c r="R211" s="4">
        <f>'Fixed Credits Value'!B211</f>
        <v>100</v>
      </c>
      <c r="S211" s="4">
        <f>'Fixed Credits Value'!C211</f>
        <v>16</v>
      </c>
      <c r="T211" s="4">
        <f t="shared" si="27"/>
        <v>703.83413048437501</v>
      </c>
      <c r="U211" s="4">
        <f t="shared" si="36"/>
        <v>93.844550731249996</v>
      </c>
      <c r="W211" s="4">
        <f t="shared" si="30"/>
        <v>137.93171892497207</v>
      </c>
      <c r="X211" s="4">
        <f t="shared" si="28"/>
        <v>95.515849409347084</v>
      </c>
      <c r="AA211" s="23"/>
      <c r="AB211" s="23"/>
      <c r="AD211" s="11">
        <v>44932</v>
      </c>
      <c r="AE211" s="4">
        <f>B211+'Rail Costs'!K211</f>
        <v>77.209776035834267</v>
      </c>
      <c r="AF211" s="4">
        <f>$B211+'Rail Costs'!L211</f>
        <v>78.509552071668523</v>
      </c>
      <c r="AG211" s="4">
        <f>$B211+'Rail Costs'!M211</f>
        <v>79.809328107502793</v>
      </c>
      <c r="AH211" s="4">
        <f>$B211+'Rail Costs'!N211</f>
        <v>76.429910414333705</v>
      </c>
      <c r="AI211" s="4">
        <f>$B211+'Rail Costs'!O211</f>
        <v>76.689865621500559</v>
      </c>
      <c r="AJ211" s="4">
        <f>$B211+'Rail Costs'!P211</f>
        <v>77.469731243001121</v>
      </c>
      <c r="AK211" s="4" t="e">
        <f>(AVERAGEIFS([1]Spreads!$B$23:$B$1056,[1]Spreads!$Y$23:$Y$1056,BH211,[1]Spreads!$X$23:$X$1056,BI211)*1.03)+('Rail Costs'!X211*100/2204.622)</f>
        <v>#VALUE!</v>
      </c>
      <c r="AM211" s="4">
        <f>'Soybean Oil'!$L211-('Soybean Oil'!AE211*'Feedstock Conversions'!$B$17)-'Rail Costs'!Q211</f>
        <v>162.77408854104212</v>
      </c>
      <c r="AN211" s="4">
        <f>'Soybean Oil'!$L211-('Soybean Oil'!AF211*'Feedstock Conversions'!$B$17)-'Rail Costs'!R211</f>
        <v>153.51041120655975</v>
      </c>
      <c r="AO211" s="4">
        <f>'Soybean Oil'!$L211-('Soybean Oil'!AG211*'Feedstock Conversions'!$B$17)-'Rail Costs'!S211</f>
        <v>143.9630113611835</v>
      </c>
      <c r="AP211" s="4">
        <f>'Soybean Oil'!$L211-('Soybean Oil'!AH211*'Feedstock Conversions'!$B$17)-'Rail Costs'!T211</f>
        <v>168.83272790182977</v>
      </c>
      <c r="AQ211" s="4">
        <f>'Soybean Oil'!$L211-('Soybean Oil'!AI211*'Feedstock Conversions'!$B$17)-'Rail Costs'!U211</f>
        <v>167.05759937112899</v>
      </c>
      <c r="AR211" s="4">
        <f>'Soybean Oil'!$L211-('Soybean Oil'!AJ211*'Feedstock Conversions'!$B$17)-'Rail Costs'!V211</f>
        <v>160.19548288869066</v>
      </c>
      <c r="AS211" s="4" t="e">
        <f>'Soybean Oil'!$L211-('Soybean Oil'!AK211*'Feedstock Conversions'!$B$17)-'Rail Costs'!Y211</f>
        <v>#VALUE!</v>
      </c>
      <c r="AU211" s="4">
        <f>$T211-(AE211*'Feedstock Conversions'!$B$5)-'Rail Costs'!Q211</f>
        <v>120.35821902541714</v>
      </c>
      <c r="AV211" s="4">
        <f>$T211-(AF211*'Feedstock Conversions'!$B$5)-'Rail Costs'!R211</f>
        <v>111.09454169093475</v>
      </c>
      <c r="AW211" s="4">
        <f>$T211-(AG211*'Feedstock Conversions'!$B$5)-'Rail Costs'!S211</f>
        <v>101.5471418455585</v>
      </c>
      <c r="AX211" s="4">
        <f>$T211-(AH211*'Feedstock Conversions'!$B$5)-'Rail Costs'!T211</f>
        <v>126.41685838620478</v>
      </c>
      <c r="AY211" s="4">
        <f>$T211-(AI211*'Feedstock Conversions'!$B$5)-'Rail Costs'!U211</f>
        <v>124.641729855504</v>
      </c>
      <c r="AZ211" s="4">
        <f>$T211-(AJ211*'Feedstock Conversions'!$B$5)-'Rail Costs'!V211</f>
        <v>117.77961337306567</v>
      </c>
      <c r="BA211" s="4" t="e">
        <f>$T211-(AK211*'Feedstock Conversions'!$B$5)-'Rail Costs'!Y211</f>
        <v>#VALUE!</v>
      </c>
      <c r="BH211">
        <f t="shared" si="31"/>
        <v>1</v>
      </c>
      <c r="BI211">
        <f t="shared" si="32"/>
        <v>2023</v>
      </c>
      <c r="BJ211">
        <f t="shared" si="33"/>
        <v>1</v>
      </c>
      <c r="BM211" s="4">
        <f>'Fuel Values'!G211-(E211)</f>
        <v>54.806718924972074</v>
      </c>
      <c r="BN211" s="4">
        <f>'Fuel Values'!H211-($AJ211*'Feedstock Conversions'!$B$5)</f>
        <v>82.102015677491636</v>
      </c>
      <c r="BO211" s="4">
        <f>'Fuel Values'!I211-($AI211*'Feedstock Conversions'!$B$17)</f>
        <v>42.951007838745795</v>
      </c>
      <c r="BP211" s="4">
        <f>'Fuel Values'!J211-($AH211*'Feedstock Conversions'!$B$17)</f>
        <v>68.025671892497257</v>
      </c>
      <c r="BQ211" s="4">
        <f>'Fuel Values'!K211-($AF211*'Feedstock Conversions'!$B$17)</f>
        <v>63.678359462486128</v>
      </c>
      <c r="BR211" s="4">
        <f>'Fuel Values'!L211-($AG211*'Feedstock Conversions'!$B$17)</f>
        <v>59.555039193729044</v>
      </c>
      <c r="BS211" s="4">
        <f t="shared" si="34"/>
        <v>55.829703247480438</v>
      </c>
      <c r="BV211" s="4">
        <f t="shared" si="29"/>
        <v>72.721504559270571</v>
      </c>
    </row>
    <row r="212" spans="1:74" x14ac:dyDescent="0.2">
      <c r="A212" s="11">
        <v>44939</v>
      </c>
      <c r="B212" s="18">
        <v>75.867999999999995</v>
      </c>
      <c r="C212" s="18">
        <f>B212+'Rail Costs'!B212</f>
        <v>81.067104143337062</v>
      </c>
      <c r="E212" s="18">
        <f>C212*'Feedstock Conversions'!B$17</f>
        <v>608.00328107502799</v>
      </c>
      <c r="F212" s="18">
        <f>C212*'Feedstock Conversions'!B$5</f>
        <v>608.00328107502799</v>
      </c>
      <c r="H212" s="18">
        <f>'Fuel Values'!B212-'Soybean Oil'!I212-'Soybean Oil'!J212-'Soybean Oil'!K212</f>
        <v>357.51904789811351</v>
      </c>
      <c r="I212" s="18">
        <f>('LCFS Values'!$E$6-'Soybean Oil'!$AA$4)/1000000*'LCFS Values'!B212*'LCFS Values'!$G$2*100</f>
        <v>29.180952101886508</v>
      </c>
      <c r="J212" s="4">
        <f>'RIN Values'!C212</f>
        <v>258.29999999999995</v>
      </c>
      <c r="K212" s="4">
        <f>'Fixed Credits Value'!B212</f>
        <v>100</v>
      </c>
      <c r="L212" s="4">
        <f t="shared" si="35"/>
        <v>745</v>
      </c>
      <c r="M212" s="4">
        <f>L212/'Feedstock Conversions'!B$17</f>
        <v>99.333333333333329</v>
      </c>
      <c r="O212" s="4">
        <f>'Fuel Values'!C212*100</f>
        <v>291.29000000000002</v>
      </c>
      <c r="P212" s="18">
        <f>('LCFS Values'!$E$5-'Soybean Oil'!$AB$4)/1000000*'LCFS Values'!B212*'LCFS Values'!$G$2*100</f>
        <v>26.312211809722225</v>
      </c>
      <c r="Q212" s="4">
        <f>'RIN Values'!D212</f>
        <v>292.73999999999995</v>
      </c>
      <c r="R212" s="4">
        <f>'Fixed Credits Value'!B212</f>
        <v>100</v>
      </c>
      <c r="S212" s="4">
        <f>'Fixed Credits Value'!C212</f>
        <v>16</v>
      </c>
      <c r="T212" s="4">
        <f t="shared" si="27"/>
        <v>726.34221180972213</v>
      </c>
      <c r="U212" s="4">
        <f t="shared" si="36"/>
        <v>96.845628241296282</v>
      </c>
      <c r="W212" s="4">
        <f t="shared" si="30"/>
        <v>136.99671892497201</v>
      </c>
      <c r="X212" s="4">
        <f t="shared" si="28"/>
        <v>118.33893073469415</v>
      </c>
      <c r="AA212" s="23"/>
      <c r="AB212" s="23"/>
      <c r="AD212" s="11">
        <v>44939</v>
      </c>
      <c r="AE212" s="4">
        <f>B212+'Rail Costs'!K212</f>
        <v>77.167776035834265</v>
      </c>
      <c r="AF212" s="4">
        <f>$B212+'Rail Costs'!L212</f>
        <v>78.467552071668521</v>
      </c>
      <c r="AG212" s="4">
        <f>$B212+'Rail Costs'!M212</f>
        <v>79.767328107502792</v>
      </c>
      <c r="AH212" s="4">
        <f>$B212+'Rail Costs'!N212</f>
        <v>76.387910414333703</v>
      </c>
      <c r="AI212" s="4">
        <f>$B212+'Rail Costs'!O212</f>
        <v>76.647865621500557</v>
      </c>
      <c r="AJ212" s="4">
        <f>$B212+'Rail Costs'!P212</f>
        <v>77.427731243001119</v>
      </c>
      <c r="AK212" s="4" t="e">
        <f>(AVERAGEIFS([1]Spreads!$B$23:$B$1056,[1]Spreads!$Y$23:$Y$1056,BH212,[1]Spreads!$X$23:$X$1056,BI212)*1.03)+('Rail Costs'!X212*100/2204.622)</f>
        <v>#VALUE!</v>
      </c>
      <c r="AM212" s="4">
        <f>'Soybean Oil'!$L212-('Soybean Oil'!AE212*'Feedstock Conversions'!$B$17)-'Rail Costs'!Q212</f>
        <v>161.83908854104217</v>
      </c>
      <c r="AN212" s="4">
        <f>'Soybean Oil'!$L212-('Soybean Oil'!AF212*'Feedstock Conversions'!$B$17)-'Rail Costs'!R212</f>
        <v>152.57541120655969</v>
      </c>
      <c r="AO212" s="4">
        <f>'Soybean Oil'!$L212-('Soybean Oil'!AG212*'Feedstock Conversions'!$B$17)-'Rail Costs'!S212</f>
        <v>143.02801136118356</v>
      </c>
      <c r="AP212" s="4">
        <f>'Soybean Oil'!$L212-('Soybean Oil'!AH212*'Feedstock Conversions'!$B$17)-'Rail Costs'!T212</f>
        <v>167.89772790182971</v>
      </c>
      <c r="AQ212" s="4">
        <f>'Soybean Oil'!$L212-('Soybean Oil'!AI212*'Feedstock Conversions'!$B$17)-'Rail Costs'!U212</f>
        <v>166.12259937112904</v>
      </c>
      <c r="AR212" s="4">
        <f>'Soybean Oil'!$L212-('Soybean Oil'!AJ212*'Feedstock Conversions'!$B$17)-'Rail Costs'!V212</f>
        <v>159.2604828886906</v>
      </c>
      <c r="AS212" s="4" t="e">
        <f>'Soybean Oil'!$L212-('Soybean Oil'!AK212*'Feedstock Conversions'!$B$17)-'Rail Costs'!Y212</f>
        <v>#VALUE!</v>
      </c>
      <c r="AU212" s="4">
        <f>$T212-(AE212*'Feedstock Conversions'!$B$5)-'Rail Costs'!Q212</f>
        <v>143.1813003507643</v>
      </c>
      <c r="AV212" s="4">
        <f>$T212-(AF212*'Feedstock Conversions'!$B$5)-'Rail Costs'!R212</f>
        <v>133.91762301628182</v>
      </c>
      <c r="AW212" s="4">
        <f>$T212-(AG212*'Feedstock Conversions'!$B$5)-'Rail Costs'!S212</f>
        <v>124.37022317090567</v>
      </c>
      <c r="AX212" s="4">
        <f>$T212-(AH212*'Feedstock Conversions'!$B$5)-'Rail Costs'!T212</f>
        <v>149.23993971155184</v>
      </c>
      <c r="AY212" s="4">
        <f>$T212-(AI212*'Feedstock Conversions'!$B$5)-'Rail Costs'!U212</f>
        <v>147.46481118085117</v>
      </c>
      <c r="AZ212" s="4">
        <f>$T212-(AJ212*'Feedstock Conversions'!$B$5)-'Rail Costs'!V212</f>
        <v>140.60269469841273</v>
      </c>
      <c r="BA212" s="4" t="e">
        <f>$T212-(AK212*'Feedstock Conversions'!$B$5)-'Rail Costs'!Y212</f>
        <v>#VALUE!</v>
      </c>
      <c r="BH212">
        <f t="shared" si="31"/>
        <v>2</v>
      </c>
      <c r="BI212">
        <f t="shared" si="32"/>
        <v>2023</v>
      </c>
      <c r="BJ212">
        <f t="shared" si="33"/>
        <v>1</v>
      </c>
      <c r="BM212" s="4">
        <f>'Fuel Values'!G212-(E212)</f>
        <v>46.996718924972015</v>
      </c>
      <c r="BN212" s="4">
        <f>'Fuel Values'!H212-($AJ212*'Feedstock Conversions'!$B$5)</f>
        <v>74.292015677491577</v>
      </c>
      <c r="BO212" s="4">
        <f>'Fuel Values'!I212-($AI212*'Feedstock Conversions'!$B$17)</f>
        <v>35.14100783874585</v>
      </c>
      <c r="BP212" s="4">
        <f>'Fuel Values'!J212-($AH212*'Feedstock Conversions'!$B$17)</f>
        <v>57.090671892497198</v>
      </c>
      <c r="BQ212" s="4">
        <f>'Fuel Values'!K212-($AF212*'Feedstock Conversions'!$B$17)</f>
        <v>63.993359462486069</v>
      </c>
      <c r="BR212" s="4">
        <f>'Fuel Values'!L212-($AG212*'Feedstock Conversions'!$B$17)</f>
        <v>51.745039193729099</v>
      </c>
      <c r="BS212" s="4">
        <f t="shared" si="34"/>
        <v>62.704703247480438</v>
      </c>
      <c r="BV212" s="4">
        <f t="shared" si="29"/>
        <v>66.607933130699124</v>
      </c>
    </row>
    <row r="213" spans="1:74" x14ac:dyDescent="0.2">
      <c r="A213" s="11">
        <v>44946</v>
      </c>
      <c r="B213" s="18">
        <v>75.332499999999996</v>
      </c>
      <c r="C213" s="18">
        <f>B213+'Rail Costs'!B213</f>
        <v>80.531604143337063</v>
      </c>
      <c r="E213" s="18">
        <f>C213*'Feedstock Conversions'!B$17</f>
        <v>603.98703107502797</v>
      </c>
      <c r="F213" s="18">
        <f>C213*'Feedstock Conversions'!B$5</f>
        <v>603.98703107502797</v>
      </c>
      <c r="H213" s="18">
        <f>'Fuel Values'!B213-'Soybean Oil'!I213-'Soybean Oil'!J213-'Soybean Oil'!K213</f>
        <v>367.18098460910153</v>
      </c>
      <c r="I213" s="18">
        <f>('LCFS Values'!$E$6-'Soybean Oil'!$AA$4)/1000000*'LCFS Values'!B213*'LCFS Values'!$G$2*100</f>
        <v>27.975265390898436</v>
      </c>
      <c r="J213" s="4">
        <f>'RIN Values'!C213</f>
        <v>249.84375</v>
      </c>
      <c r="K213" s="4">
        <f>'Fixed Credits Value'!B213</f>
        <v>100</v>
      </c>
      <c r="L213" s="4">
        <f t="shared" si="35"/>
        <v>745</v>
      </c>
      <c r="M213" s="4">
        <f>L213/'Feedstock Conversions'!B$17</f>
        <v>99.333333333333329</v>
      </c>
      <c r="O213" s="4">
        <f>'Fuel Values'!C213*100</f>
        <v>308.04000000000002</v>
      </c>
      <c r="P213" s="18">
        <f>('LCFS Values'!$E$5-'Soybean Oil'!$AB$4)/1000000*'LCFS Values'!B213*'LCFS Values'!$G$2*100</f>
        <v>25.225054543402774</v>
      </c>
      <c r="Q213" s="4">
        <f>'RIN Values'!D213</f>
        <v>283.15625</v>
      </c>
      <c r="R213" s="4">
        <f>'Fixed Credits Value'!B213</f>
        <v>100</v>
      </c>
      <c r="S213" s="4">
        <f>'Fixed Credits Value'!C213</f>
        <v>16</v>
      </c>
      <c r="T213" s="4">
        <f t="shared" si="27"/>
        <v>732.42130454340281</v>
      </c>
      <c r="U213" s="4">
        <f t="shared" si="36"/>
        <v>97.656173939120379</v>
      </c>
      <c r="W213" s="4">
        <f t="shared" si="30"/>
        <v>141.01296892497203</v>
      </c>
      <c r="X213" s="4">
        <f t="shared" si="28"/>
        <v>128.43427346837484</v>
      </c>
      <c r="AA213" s="23"/>
      <c r="AB213" s="23"/>
      <c r="AD213" s="11">
        <v>44946</v>
      </c>
      <c r="AE213" s="4">
        <f>B213+'Rail Costs'!K213</f>
        <v>76.632276035834266</v>
      </c>
      <c r="AF213" s="4">
        <f>$B213+'Rail Costs'!L213</f>
        <v>77.932052071668522</v>
      </c>
      <c r="AG213" s="4">
        <f>$B213+'Rail Costs'!M213</f>
        <v>79.231828107502793</v>
      </c>
      <c r="AH213" s="4">
        <f>$B213+'Rail Costs'!N213</f>
        <v>75.852410414333704</v>
      </c>
      <c r="AI213" s="4">
        <f>$B213+'Rail Costs'!O213</f>
        <v>76.112365621500558</v>
      </c>
      <c r="AJ213" s="4">
        <f>$B213+'Rail Costs'!P213</f>
        <v>76.89223124300112</v>
      </c>
      <c r="AK213" s="4" t="e">
        <f>(AVERAGEIFS([1]Spreads!$B$23:$B$1056,[1]Spreads!$Y$23:$Y$1056,BH213,[1]Spreads!$X$23:$X$1056,BI213)*1.03)+('Rail Costs'!X213*100/2204.622)</f>
        <v>#VALUE!</v>
      </c>
      <c r="AM213" s="4">
        <f>'Soybean Oil'!$L213-('Soybean Oil'!AE213*'Feedstock Conversions'!$B$17)-'Rail Costs'!Q213</f>
        <v>165.85533854104219</v>
      </c>
      <c r="AN213" s="4">
        <f>'Soybean Oil'!$L213-('Soybean Oil'!AF213*'Feedstock Conversions'!$B$17)-'Rail Costs'!R213</f>
        <v>156.59166120655971</v>
      </c>
      <c r="AO213" s="4">
        <f>'Soybean Oil'!$L213-('Soybean Oil'!AG213*'Feedstock Conversions'!$B$17)-'Rail Costs'!S213</f>
        <v>147.04426136118346</v>
      </c>
      <c r="AP213" s="4">
        <f>'Soybean Oil'!$L213-('Soybean Oil'!AH213*'Feedstock Conversions'!$B$17)-'Rail Costs'!T213</f>
        <v>171.91397790182972</v>
      </c>
      <c r="AQ213" s="4">
        <f>'Soybean Oil'!$L213-('Soybean Oil'!AI213*'Feedstock Conversions'!$B$17)-'Rail Costs'!U213</f>
        <v>170.13884937112906</v>
      </c>
      <c r="AR213" s="4">
        <f>'Soybean Oil'!$L213-('Soybean Oil'!AJ213*'Feedstock Conversions'!$B$17)-'Rail Costs'!V213</f>
        <v>163.27673288869062</v>
      </c>
      <c r="AS213" s="4" t="e">
        <f>'Soybean Oil'!$L213-('Soybean Oil'!AK213*'Feedstock Conversions'!$B$17)-'Rail Costs'!Y213</f>
        <v>#VALUE!</v>
      </c>
      <c r="AU213" s="4">
        <f>$T213-(AE213*'Feedstock Conversions'!$B$5)-'Rail Costs'!Q213</f>
        <v>153.276643084445</v>
      </c>
      <c r="AV213" s="4">
        <f>$T213-(AF213*'Feedstock Conversions'!$B$5)-'Rail Costs'!R213</f>
        <v>144.01296574996252</v>
      </c>
      <c r="AW213" s="4">
        <f>$T213-(AG213*'Feedstock Conversions'!$B$5)-'Rail Costs'!S213</f>
        <v>134.46556590458627</v>
      </c>
      <c r="AX213" s="4">
        <f>$T213-(AH213*'Feedstock Conversions'!$B$5)-'Rail Costs'!T213</f>
        <v>159.33528244523254</v>
      </c>
      <c r="AY213" s="4">
        <f>$T213-(AI213*'Feedstock Conversions'!$B$5)-'Rail Costs'!U213</f>
        <v>157.56015391453187</v>
      </c>
      <c r="AZ213" s="4">
        <f>$T213-(AJ213*'Feedstock Conversions'!$B$5)-'Rail Costs'!V213</f>
        <v>150.69803743209343</v>
      </c>
      <c r="BA213" s="4" t="e">
        <f>$T213-(AK213*'Feedstock Conversions'!$B$5)-'Rail Costs'!Y213</f>
        <v>#VALUE!</v>
      </c>
      <c r="BH213">
        <f t="shared" si="31"/>
        <v>3</v>
      </c>
      <c r="BI213">
        <f t="shared" si="32"/>
        <v>2023</v>
      </c>
      <c r="BJ213">
        <f t="shared" si="33"/>
        <v>1</v>
      </c>
      <c r="BM213" s="4">
        <f>'Fuel Values'!G213-(E213)</f>
        <v>47.262968924972029</v>
      </c>
      <c r="BN213" s="4">
        <f>'Fuel Values'!H213-($AJ213*'Feedstock Conversions'!$B$5)</f>
        <v>74.55826567749159</v>
      </c>
      <c r="BO213" s="4">
        <f>'Fuel Values'!I213-($AI213*'Feedstock Conversions'!$B$17)</f>
        <v>29.782257838745863</v>
      </c>
      <c r="BP213" s="4">
        <f>'Fuel Values'!J213-($AH213*'Feedstock Conversions'!$B$17)</f>
        <v>53.606921892497212</v>
      </c>
      <c r="BQ213" s="4">
        <f>'Fuel Values'!K213-($AF213*'Feedstock Conversions'!$B$17)</f>
        <v>68.009609462486083</v>
      </c>
      <c r="BR213" s="4">
        <f>'Fuel Values'!L213-($AG213*'Feedstock Conversions'!$B$17)</f>
        <v>52.011289193728999</v>
      </c>
      <c r="BS213" s="4">
        <f t="shared" si="34"/>
        <v>66.454703247480438</v>
      </c>
      <c r="BV213" s="4">
        <f t="shared" si="29"/>
        <v>66.60632598784197</v>
      </c>
    </row>
    <row r="214" spans="1:74" x14ac:dyDescent="0.2">
      <c r="A214" s="11">
        <v>44953</v>
      </c>
      <c r="B214" s="18">
        <v>72.744</v>
      </c>
      <c r="C214" s="18">
        <f>B214+'Rail Costs'!B214</f>
        <v>77.943104143337067</v>
      </c>
      <c r="E214" s="18">
        <f>C214*'Feedstock Conversions'!B$17</f>
        <v>584.57328107502804</v>
      </c>
      <c r="F214" s="18">
        <f>C214*'Feedstock Conversions'!B$5</f>
        <v>584.57328107502804</v>
      </c>
      <c r="H214" s="18">
        <f>'Fuel Values'!B214-'Soybean Oil'!I214-'Soybean Oil'!J214-'Soybean Oil'!K214</f>
        <v>366.42195380930912</v>
      </c>
      <c r="I214" s="18">
        <f>('LCFS Values'!$E$6-'Soybean Oil'!$AA$4)/1000000*'LCFS Values'!B214*'LCFS Values'!$G$2*100</f>
        <v>28.003046190690782</v>
      </c>
      <c r="J214" s="4">
        <f>'RIN Values'!C214</f>
        <v>250.57500000000002</v>
      </c>
      <c r="K214" s="4">
        <f>'Fixed Credits Value'!B214</f>
        <v>100</v>
      </c>
      <c r="L214" s="4">
        <f t="shared" si="35"/>
        <v>744.99999999999989</v>
      </c>
      <c r="M214" s="4">
        <f>L214/'Feedstock Conversions'!B$17</f>
        <v>99.333333333333314</v>
      </c>
      <c r="O214" s="4">
        <f>'Fuel Values'!C214*100</f>
        <v>314.02999999999997</v>
      </c>
      <c r="P214" s="18">
        <f>('LCFS Values'!$E$5-'Soybean Oil'!$AB$4)/1000000*'LCFS Values'!B214*'LCFS Values'!$G$2*100</f>
        <v>25.25010425</v>
      </c>
      <c r="Q214" s="4">
        <f>'RIN Values'!D214</f>
        <v>283.98500000000001</v>
      </c>
      <c r="R214" s="4">
        <f>'Fixed Credits Value'!B214</f>
        <v>100</v>
      </c>
      <c r="S214" s="4">
        <f>'Fixed Credits Value'!C214</f>
        <v>16</v>
      </c>
      <c r="T214" s="4">
        <f t="shared" si="27"/>
        <v>739.26510424999992</v>
      </c>
      <c r="U214" s="4">
        <f t="shared" si="36"/>
        <v>98.568680566666657</v>
      </c>
      <c r="W214" s="4">
        <f t="shared" si="30"/>
        <v>160.42671892497185</v>
      </c>
      <c r="X214" s="4">
        <f t="shared" si="28"/>
        <v>154.69182317497189</v>
      </c>
      <c r="AA214" s="23"/>
      <c r="AB214" s="23"/>
      <c r="AD214" s="11">
        <v>44953</v>
      </c>
      <c r="AE214" s="4">
        <f>B214+'Rail Costs'!K214</f>
        <v>74.04377603583427</v>
      </c>
      <c r="AF214" s="4">
        <f>$B214+'Rail Costs'!L214</f>
        <v>75.343552071668526</v>
      </c>
      <c r="AG214" s="4">
        <f>$B214+'Rail Costs'!M214</f>
        <v>76.643328107502796</v>
      </c>
      <c r="AH214" s="4">
        <f>$B214+'Rail Costs'!N214</f>
        <v>73.263910414333708</v>
      </c>
      <c r="AI214" s="4">
        <f>$B214+'Rail Costs'!O214</f>
        <v>73.523865621500562</v>
      </c>
      <c r="AJ214" s="4">
        <f>$B214+'Rail Costs'!P214</f>
        <v>74.303731243001124</v>
      </c>
      <c r="AK214" s="4" t="e">
        <f>(AVERAGEIFS([1]Spreads!$B$23:$B$1056,[1]Spreads!$Y$23:$Y$1056,BH214,[1]Spreads!$X$23:$X$1056,BI214)*1.03)+('Rail Costs'!X214*100/2204.622)</f>
        <v>#VALUE!</v>
      </c>
      <c r="AM214" s="4">
        <f>'Soybean Oil'!$L214-('Soybean Oil'!AE214*'Feedstock Conversions'!$B$17)-'Rail Costs'!Q214</f>
        <v>185.26908854104201</v>
      </c>
      <c r="AN214" s="4">
        <f>'Soybean Oil'!$L214-('Soybean Oil'!AF214*'Feedstock Conversions'!$B$17)-'Rail Costs'!R214</f>
        <v>176.00541120655953</v>
      </c>
      <c r="AO214" s="4">
        <f>'Soybean Oil'!$L214-('Soybean Oil'!AG214*'Feedstock Conversions'!$B$17)-'Rail Costs'!S214</f>
        <v>166.4580113611834</v>
      </c>
      <c r="AP214" s="4">
        <f>'Soybean Oil'!$L214-('Soybean Oil'!AH214*'Feedstock Conversions'!$B$17)-'Rail Costs'!T214</f>
        <v>191.32772790182955</v>
      </c>
      <c r="AQ214" s="4">
        <f>'Soybean Oil'!$L214-('Soybean Oil'!AI214*'Feedstock Conversions'!$B$17)-'Rail Costs'!U214</f>
        <v>189.55259937112888</v>
      </c>
      <c r="AR214" s="4">
        <f>'Soybean Oil'!$L214-('Soybean Oil'!AJ214*'Feedstock Conversions'!$B$17)-'Rail Costs'!V214</f>
        <v>182.69048288869044</v>
      </c>
      <c r="AS214" s="4" t="e">
        <f>'Soybean Oil'!$L214-('Soybean Oil'!AK214*'Feedstock Conversions'!$B$17)-'Rail Costs'!Y214</f>
        <v>#VALUE!</v>
      </c>
      <c r="AU214" s="4">
        <f>$T214-(AE214*'Feedstock Conversions'!$B$5)-'Rail Costs'!Q214</f>
        <v>179.53419279104205</v>
      </c>
      <c r="AV214" s="4">
        <f>$T214-(AF214*'Feedstock Conversions'!$B$5)-'Rail Costs'!R214</f>
        <v>170.27051545655956</v>
      </c>
      <c r="AW214" s="4">
        <f>$T214-(AG214*'Feedstock Conversions'!$B$5)-'Rail Costs'!S214</f>
        <v>160.72311561118343</v>
      </c>
      <c r="AX214" s="4">
        <f>$T214-(AH214*'Feedstock Conversions'!$B$5)-'Rail Costs'!T214</f>
        <v>185.59283215182958</v>
      </c>
      <c r="AY214" s="4">
        <f>$T214-(AI214*'Feedstock Conversions'!$B$5)-'Rail Costs'!U214</f>
        <v>183.81770362112891</v>
      </c>
      <c r="AZ214" s="4">
        <f>$T214-(AJ214*'Feedstock Conversions'!$B$5)-'Rail Costs'!V214</f>
        <v>176.95558713869048</v>
      </c>
      <c r="BA214" s="4" t="e">
        <f>$T214-(AK214*'Feedstock Conversions'!$B$5)-'Rail Costs'!Y214</f>
        <v>#VALUE!</v>
      </c>
      <c r="BH214">
        <f t="shared" si="31"/>
        <v>4</v>
      </c>
      <c r="BI214">
        <f t="shared" si="32"/>
        <v>2023</v>
      </c>
      <c r="BJ214">
        <f t="shared" si="33"/>
        <v>1</v>
      </c>
      <c r="BM214" s="4">
        <f>'Fuel Values'!G214-(E214)</f>
        <v>65.426718924971965</v>
      </c>
      <c r="BN214" s="4">
        <f>'Fuel Values'!H214-($AJ214*'Feedstock Conversions'!$B$5)</f>
        <v>92.722015677491527</v>
      </c>
      <c r="BO214" s="4">
        <f>'Fuel Values'!I214-($AI214*'Feedstock Conversions'!$B$17)</f>
        <v>46.0710078387458</v>
      </c>
      <c r="BP214" s="4">
        <f>'Fuel Values'!J214-($AH214*'Feedstock Conversions'!$B$17)</f>
        <v>70.520671892497148</v>
      </c>
      <c r="BQ214" s="4">
        <f>'Fuel Values'!K214-($AF214*'Feedstock Conversions'!$B$17)</f>
        <v>87.423359462486019</v>
      </c>
      <c r="BR214" s="4">
        <f>'Fuel Values'!L214-($AG214*'Feedstock Conversions'!$B$17)</f>
        <v>70.175039193729049</v>
      </c>
      <c r="BS214" s="4">
        <f t="shared" si="34"/>
        <v>67.704703247480325</v>
      </c>
      <c r="BV214" s="4">
        <f t="shared" si="29"/>
        <v>84.680790273556198</v>
      </c>
    </row>
    <row r="215" spans="1:74" x14ac:dyDescent="0.2">
      <c r="A215" s="11">
        <v>44960</v>
      </c>
      <c r="B215" s="18">
        <v>72.888000000000005</v>
      </c>
      <c r="C215" s="18">
        <f>B215+'Rail Costs'!B215</f>
        <v>78.087104143337072</v>
      </c>
      <c r="E215" s="18">
        <f>C215*'Feedstock Conversions'!B$17</f>
        <v>585.65328107502808</v>
      </c>
      <c r="F215" s="18">
        <f>C215*'Feedstock Conversions'!B$5</f>
        <v>585.65328107502808</v>
      </c>
      <c r="H215" s="18">
        <f>'Fuel Values'!B215-'Soybean Oil'!I215-'Soybean Oil'!J215-'Soybean Oil'!K215</f>
        <v>358.63591764415958</v>
      </c>
      <c r="I215" s="18">
        <f>('LCFS Values'!$E$6-'Soybean Oil'!$AA$4)/1000000*'LCFS Values'!B215*'LCFS Values'!$G$2*100</f>
        <v>27.314082355840458</v>
      </c>
      <c r="J215" s="4">
        <f>'RIN Values'!C215</f>
        <v>241.04999999999998</v>
      </c>
      <c r="K215" s="4">
        <f>'Fixed Credits Value'!B215</f>
        <v>100</v>
      </c>
      <c r="L215" s="4">
        <f t="shared" si="35"/>
        <v>727</v>
      </c>
      <c r="M215" s="4">
        <f>L215/'Feedstock Conversions'!B$17</f>
        <v>96.933333333333337</v>
      </c>
      <c r="O215" s="4">
        <f>'Fuel Values'!C215*100</f>
        <v>283.52</v>
      </c>
      <c r="P215" s="18">
        <f>('LCFS Values'!$E$5-'Soybean Oil'!$AB$4)/1000000*'LCFS Values'!B215*'LCFS Values'!$G$2*100</f>
        <v>24.628871526388892</v>
      </c>
      <c r="Q215" s="4">
        <f>'RIN Values'!D215</f>
        <v>273.19</v>
      </c>
      <c r="R215" s="4">
        <f>'Fixed Credits Value'!B215</f>
        <v>100</v>
      </c>
      <c r="S215" s="4">
        <f>'Fixed Credits Value'!C215</f>
        <v>16</v>
      </c>
      <c r="T215" s="4">
        <f t="shared" si="27"/>
        <v>697.33887152638886</v>
      </c>
      <c r="U215" s="4">
        <f t="shared" si="36"/>
        <v>92.97851620351851</v>
      </c>
      <c r="W215" s="4">
        <f t="shared" si="30"/>
        <v>141.34671892497192</v>
      </c>
      <c r="X215" s="4">
        <f t="shared" si="28"/>
        <v>111.68559045136078</v>
      </c>
      <c r="AA215" s="23"/>
      <c r="AB215" s="23"/>
      <c r="AD215" s="11">
        <v>44960</v>
      </c>
      <c r="AE215" s="4">
        <f>B215+'Rail Costs'!K215</f>
        <v>74.187776035834275</v>
      </c>
      <c r="AF215" s="4">
        <f>$B215+'Rail Costs'!L215</f>
        <v>75.487552071668532</v>
      </c>
      <c r="AG215" s="4">
        <f>$B215+'Rail Costs'!M215</f>
        <v>76.787328107502802</v>
      </c>
      <c r="AH215" s="4">
        <f>$B215+'Rail Costs'!N215</f>
        <v>73.407910414333713</v>
      </c>
      <c r="AI215" s="4">
        <f>$B215+'Rail Costs'!O215</f>
        <v>73.667865621500567</v>
      </c>
      <c r="AJ215" s="4">
        <f>$B215+'Rail Costs'!P215</f>
        <v>74.44773124300113</v>
      </c>
      <c r="AK215" s="4" t="e">
        <f>(AVERAGEIFS([1]Spreads!$B$23:$B$1056,[1]Spreads!$Y$23:$Y$1056,BH215,[1]Spreads!$X$23:$X$1056,BI215)*1.03)+('Rail Costs'!X215*100/2204.622)</f>
        <v>#VALUE!</v>
      </c>
      <c r="AM215" s="4">
        <f>'Soybean Oil'!$L215-('Soybean Oil'!AE215*'Feedstock Conversions'!$B$17)-'Rail Costs'!Q215</f>
        <v>166.18908854104208</v>
      </c>
      <c r="AN215" s="4">
        <f>'Soybean Oil'!$L215-('Soybean Oil'!AF215*'Feedstock Conversions'!$B$17)-'Rail Costs'!R215</f>
        <v>156.9254112065596</v>
      </c>
      <c r="AO215" s="4">
        <f>'Soybean Oil'!$L215-('Soybean Oil'!AG215*'Feedstock Conversions'!$B$17)-'Rail Costs'!S215</f>
        <v>147.37801136118347</v>
      </c>
      <c r="AP215" s="4">
        <f>'Soybean Oil'!$L215-('Soybean Oil'!AH215*'Feedstock Conversions'!$B$17)-'Rail Costs'!T215</f>
        <v>172.24772790182962</v>
      </c>
      <c r="AQ215" s="4">
        <f>'Soybean Oil'!$L215-('Soybean Oil'!AI215*'Feedstock Conversions'!$B$17)-'Rail Costs'!U215</f>
        <v>170.47259937112895</v>
      </c>
      <c r="AR215" s="4">
        <f>'Soybean Oil'!$L215-('Soybean Oil'!AJ215*'Feedstock Conversions'!$B$17)-'Rail Costs'!V215</f>
        <v>163.61048288869051</v>
      </c>
      <c r="AS215" s="4" t="e">
        <f>'Soybean Oil'!$L215-('Soybean Oil'!AK215*'Feedstock Conversions'!$B$17)-'Rail Costs'!Y215</f>
        <v>#VALUE!</v>
      </c>
      <c r="AU215" s="4">
        <f>$T215-(AE215*'Feedstock Conversions'!$B$5)-'Rail Costs'!Q215</f>
        <v>136.52796006743094</v>
      </c>
      <c r="AV215" s="4">
        <f>$T215-(AF215*'Feedstock Conversions'!$B$5)-'Rail Costs'!R215</f>
        <v>127.26428273294844</v>
      </c>
      <c r="AW215" s="4">
        <f>$T215-(AG215*'Feedstock Conversions'!$B$5)-'Rail Costs'!S215</f>
        <v>117.71688288757231</v>
      </c>
      <c r="AX215" s="4">
        <f>$T215-(AH215*'Feedstock Conversions'!$B$5)-'Rail Costs'!T215</f>
        <v>142.58659942821848</v>
      </c>
      <c r="AY215" s="4">
        <f>$T215-(AI215*'Feedstock Conversions'!$B$5)-'Rail Costs'!U215</f>
        <v>140.81147089751781</v>
      </c>
      <c r="AZ215" s="4">
        <f>$T215-(AJ215*'Feedstock Conversions'!$B$5)-'Rail Costs'!V215</f>
        <v>133.94935441507937</v>
      </c>
      <c r="BA215" s="4" t="e">
        <f>$T215-(AK215*'Feedstock Conversions'!$B$5)-'Rail Costs'!Y215</f>
        <v>#VALUE!</v>
      </c>
      <c r="BH215">
        <f t="shared" si="31"/>
        <v>5</v>
      </c>
      <c r="BI215">
        <f t="shared" si="32"/>
        <v>2023</v>
      </c>
      <c r="BJ215">
        <f t="shared" si="33"/>
        <v>2</v>
      </c>
      <c r="BM215" s="4">
        <f>'Fuel Values'!G215-(E215)</f>
        <v>64.346718924971924</v>
      </c>
      <c r="BN215" s="4">
        <f>'Fuel Values'!H215-($AJ215*'Feedstock Conversions'!$B$5)</f>
        <v>85.642015677491486</v>
      </c>
      <c r="BO215" s="4">
        <f>'Fuel Values'!I215-($AI215*'Feedstock Conversions'!$B$17)</f>
        <v>43.491007838745759</v>
      </c>
      <c r="BP215" s="4">
        <f>'Fuel Values'!J215-($AH215*'Feedstock Conversions'!$B$17)</f>
        <v>63.440671892497107</v>
      </c>
      <c r="BQ215" s="4">
        <f>'Fuel Values'!K215-($AF215*'Feedstock Conversions'!$B$17)</f>
        <v>78.843359462485978</v>
      </c>
      <c r="BR215" s="4">
        <f>'Fuel Values'!L215-($AG215*'Feedstock Conversions'!$B$17)</f>
        <v>66.095039193729008</v>
      </c>
      <c r="BS215" s="4">
        <f t="shared" si="34"/>
        <v>55.704703247480438</v>
      </c>
      <c r="BT215" s="4">
        <f>W215-AVERAGE(BM215:BR215)</f>
        <v>74.370250093318376</v>
      </c>
      <c r="BV215" s="4">
        <f t="shared" si="29"/>
        <v>77.600790273556171</v>
      </c>
    </row>
    <row r="216" spans="1:74" x14ac:dyDescent="0.2">
      <c r="A216" s="11">
        <v>44967</v>
      </c>
      <c r="B216" s="18">
        <v>71.072000000000003</v>
      </c>
      <c r="C216" s="18">
        <f>B216+'Rail Costs'!B216</f>
        <v>76.27110414333707</v>
      </c>
      <c r="E216" s="18">
        <f>C216*'Feedstock Conversions'!B$17</f>
        <v>572.03328107502807</v>
      </c>
      <c r="F216" s="18">
        <f>C216*'Feedstock Conversions'!B$5</f>
        <v>572.03328107502807</v>
      </c>
      <c r="H216" s="18">
        <f>'Fuel Values'!B216-'Soybean Oil'!I216-'Soybean Oil'!J216-'Soybean Oil'!K216</f>
        <v>343.45818580100331</v>
      </c>
      <c r="I216" s="18">
        <f>('LCFS Values'!$E$6-'Soybean Oil'!$AA$4)/1000000*'LCFS Values'!B216*'LCFS Values'!$G$2*100</f>
        <v>26.891814198996705</v>
      </c>
      <c r="J216" s="4">
        <f>'RIN Values'!C216</f>
        <v>238.64999999999998</v>
      </c>
      <c r="K216" s="4">
        <f>'Fixed Credits Value'!B216</f>
        <v>100</v>
      </c>
      <c r="L216" s="4">
        <f t="shared" si="35"/>
        <v>709</v>
      </c>
      <c r="M216" s="4">
        <f>L216/'Feedstock Conversions'!B$17</f>
        <v>94.533333333333331</v>
      </c>
      <c r="O216" s="4">
        <f>'Fuel Values'!C216*100</f>
        <v>286.47999999999996</v>
      </c>
      <c r="P216" s="18">
        <f>('LCFS Values'!$E$5-'Soybean Oil'!$AB$4)/1000000*'LCFS Values'!B216*'LCFS Values'!$G$2*100</f>
        <v>24.24811598611111</v>
      </c>
      <c r="Q216" s="4">
        <f>'RIN Values'!D216</f>
        <v>270.46999999999997</v>
      </c>
      <c r="R216" s="4">
        <f>'Fixed Credits Value'!B216</f>
        <v>100</v>
      </c>
      <c r="S216" s="4">
        <f>'Fixed Credits Value'!C216</f>
        <v>16</v>
      </c>
      <c r="T216" s="4">
        <f t="shared" si="27"/>
        <v>697.19811598611102</v>
      </c>
      <c r="U216" s="4">
        <f t="shared" si="36"/>
        <v>92.959748798148141</v>
      </c>
      <c r="W216" s="4">
        <f t="shared" si="30"/>
        <v>136.96671892497193</v>
      </c>
      <c r="X216" s="4">
        <f t="shared" si="28"/>
        <v>125.16483491108295</v>
      </c>
      <c r="AA216" s="23"/>
      <c r="AB216" s="23"/>
      <c r="AD216" s="11">
        <v>44967</v>
      </c>
      <c r="AE216" s="4">
        <f>B216+'Rail Costs'!K216</f>
        <v>72.371776035834273</v>
      </c>
      <c r="AF216" s="4">
        <f>$B216+'Rail Costs'!L216</f>
        <v>73.671552071668529</v>
      </c>
      <c r="AG216" s="4">
        <f>$B216+'Rail Costs'!M216</f>
        <v>74.971328107502799</v>
      </c>
      <c r="AH216" s="4">
        <f>$B216+'Rail Costs'!N216</f>
        <v>71.591910414333711</v>
      </c>
      <c r="AI216" s="4">
        <f>$B216+'Rail Costs'!O216</f>
        <v>71.851865621500565</v>
      </c>
      <c r="AJ216" s="4">
        <f>$B216+'Rail Costs'!P216</f>
        <v>72.631731243001127</v>
      </c>
      <c r="AK216" s="4" t="e">
        <f>(AVERAGEIFS([1]Spreads!$B$23:$B$1056,[1]Spreads!$Y$23:$Y$1056,BH216,[1]Spreads!$X$23:$X$1056,BI216)*1.03)+('Rail Costs'!X216*100/2204.622)</f>
        <v>#VALUE!</v>
      </c>
      <c r="AM216" s="4">
        <f>'Soybean Oil'!$L216-('Soybean Oil'!AE216*'Feedstock Conversions'!$B$17)-'Rail Costs'!Q216</f>
        <v>161.80908854104209</v>
      </c>
      <c r="AN216" s="4">
        <f>'Soybean Oil'!$L216-('Soybean Oil'!AF216*'Feedstock Conversions'!$B$17)-'Rail Costs'!R216</f>
        <v>152.54541120655961</v>
      </c>
      <c r="AO216" s="4">
        <f>'Soybean Oil'!$L216-('Soybean Oil'!AG216*'Feedstock Conversions'!$B$17)-'Rail Costs'!S216</f>
        <v>142.99801136118347</v>
      </c>
      <c r="AP216" s="4">
        <f>'Soybean Oil'!$L216-('Soybean Oil'!AH216*'Feedstock Conversions'!$B$17)-'Rail Costs'!T216</f>
        <v>167.86772790182962</v>
      </c>
      <c r="AQ216" s="4">
        <f>'Soybean Oil'!$L216-('Soybean Oil'!AI216*'Feedstock Conversions'!$B$17)-'Rail Costs'!U216</f>
        <v>166.09259937112895</v>
      </c>
      <c r="AR216" s="4">
        <f>'Soybean Oil'!$L216-('Soybean Oil'!AJ216*'Feedstock Conversions'!$B$17)-'Rail Costs'!V216</f>
        <v>159.23048288869052</v>
      </c>
      <c r="AS216" s="4" t="e">
        <f>'Soybean Oil'!$L216-('Soybean Oil'!AK216*'Feedstock Conversions'!$B$17)-'Rail Costs'!Y216</f>
        <v>#VALUE!</v>
      </c>
      <c r="AU216" s="4">
        <f>$T216-(AE216*'Feedstock Conversions'!$B$5)-'Rail Costs'!Q216</f>
        <v>150.00720452715311</v>
      </c>
      <c r="AV216" s="4">
        <f>$T216-(AF216*'Feedstock Conversions'!$B$5)-'Rail Costs'!R216</f>
        <v>140.74352719267063</v>
      </c>
      <c r="AW216" s="4">
        <f>$T216-(AG216*'Feedstock Conversions'!$B$5)-'Rail Costs'!S216</f>
        <v>131.19612734729449</v>
      </c>
      <c r="AX216" s="4">
        <f>$T216-(AH216*'Feedstock Conversions'!$B$5)-'Rail Costs'!T216</f>
        <v>156.06584388794064</v>
      </c>
      <c r="AY216" s="4">
        <f>$T216-(AI216*'Feedstock Conversions'!$B$5)-'Rail Costs'!U216</f>
        <v>154.29071535723997</v>
      </c>
      <c r="AZ216" s="4">
        <f>$T216-(AJ216*'Feedstock Conversions'!$B$5)-'Rail Costs'!V216</f>
        <v>147.42859887480154</v>
      </c>
      <c r="BA216" s="4" t="e">
        <f>$T216-(AK216*'Feedstock Conversions'!$B$5)-'Rail Costs'!Y216</f>
        <v>#VALUE!</v>
      </c>
      <c r="BH216">
        <f t="shared" si="31"/>
        <v>6</v>
      </c>
      <c r="BI216">
        <f t="shared" si="32"/>
        <v>2023</v>
      </c>
      <c r="BJ216">
        <f t="shared" si="33"/>
        <v>2</v>
      </c>
      <c r="BM216" s="4">
        <f>'Fuel Values'!G216-(E216)</f>
        <v>59.966718924971929</v>
      </c>
      <c r="BN216" s="4">
        <f>'Fuel Values'!H216-($AJ216*'Feedstock Conversions'!$B$5)</f>
        <v>83.26201567749149</v>
      </c>
      <c r="BO216" s="4">
        <f>'Fuel Values'!I216-($AI216*'Feedstock Conversions'!$B$17)</f>
        <v>44.111007838745763</v>
      </c>
      <c r="BP216" s="4">
        <f>'Fuel Values'!J216-($AH216*'Feedstock Conversions'!$B$17)</f>
        <v>61.060671892497112</v>
      </c>
      <c r="BQ216" s="4">
        <f>'Fuel Values'!K216-($AF216*'Feedstock Conversions'!$B$17)</f>
        <v>60.463359462485982</v>
      </c>
      <c r="BR216" s="4">
        <f>'Fuel Values'!L216-($AG216*'Feedstock Conversions'!$B$17)</f>
        <v>65.715039193729012</v>
      </c>
      <c r="BS216" s="4">
        <f t="shared" si="34"/>
        <v>53.704703247480438</v>
      </c>
      <c r="BT216" s="4">
        <f>W216-AVERAGE(BM216:BR216)</f>
        <v>74.536916759985047</v>
      </c>
      <c r="BV216" s="4">
        <f t="shared" si="29"/>
        <v>73.077933130699037</v>
      </c>
    </row>
    <row r="217" spans="1:74" x14ac:dyDescent="0.2">
      <c r="A217" s="11">
        <v>44974</v>
      </c>
      <c r="B217" s="18">
        <v>71.738</v>
      </c>
      <c r="C217" s="18">
        <f>B217+'Rail Costs'!B217</f>
        <v>76.937104143337066</v>
      </c>
      <c r="E217" s="18">
        <f>C217*'Feedstock Conversions'!B$17</f>
        <v>577.02828107502796</v>
      </c>
      <c r="F217" s="18">
        <f>C217*'Feedstock Conversions'!B$5</f>
        <v>577.02828107502796</v>
      </c>
      <c r="H217" s="18">
        <f>'Fuel Values'!B217-'Soybean Oil'!I217-'Soybean Oil'!J217-'Soybean Oil'!K217</f>
        <v>330.40803349146881</v>
      </c>
      <c r="I217" s="18">
        <f>('LCFS Values'!$E$6-'Soybean Oil'!$AA$4)/1000000*'LCFS Values'!B217*'LCFS Values'!$G$2*100</f>
        <v>28.291966508531246</v>
      </c>
      <c r="J217" s="4">
        <f>'RIN Values'!C217</f>
        <v>246.29999999999998</v>
      </c>
      <c r="K217" s="4">
        <f>'Fixed Credits Value'!B217</f>
        <v>100</v>
      </c>
      <c r="L217" s="4">
        <f t="shared" si="35"/>
        <v>705</v>
      </c>
      <c r="M217" s="4">
        <f>L217/'Feedstock Conversions'!B$17</f>
        <v>94</v>
      </c>
      <c r="O217" s="4">
        <f>'Fuel Values'!C217*100</f>
        <v>285.76</v>
      </c>
      <c r="P217" s="18">
        <f>('LCFS Values'!$E$5-'Soybean Oil'!$AB$4)/1000000*'LCFS Values'!B217*'LCFS Values'!$G$2*100</f>
        <v>25.510621198611112</v>
      </c>
      <c r="Q217" s="4">
        <f>'RIN Values'!D217</f>
        <v>279.14</v>
      </c>
      <c r="R217" s="4">
        <f>'Fixed Credits Value'!B217</f>
        <v>100</v>
      </c>
      <c r="S217" s="4">
        <f>'Fixed Credits Value'!C217</f>
        <v>16</v>
      </c>
      <c r="T217" s="4">
        <f t="shared" si="27"/>
        <v>706.41062119861112</v>
      </c>
      <c r="U217" s="4">
        <f t="shared" si="36"/>
        <v>94.188082826481477</v>
      </c>
      <c r="W217" s="4">
        <f t="shared" si="30"/>
        <v>127.97171892497204</v>
      </c>
      <c r="X217" s="4">
        <f t="shared" si="28"/>
        <v>129.38234012358316</v>
      </c>
      <c r="AA217" s="23"/>
      <c r="AB217" s="23"/>
      <c r="AD217" s="11">
        <v>44974</v>
      </c>
      <c r="AE217" s="4">
        <f>B217+'Rail Costs'!K217</f>
        <v>73.03777603583427</v>
      </c>
      <c r="AF217" s="4">
        <f>$B217+'Rail Costs'!L217</f>
        <v>74.337552071668526</v>
      </c>
      <c r="AG217" s="4">
        <f>$B217+'Rail Costs'!M217</f>
        <v>75.637328107502796</v>
      </c>
      <c r="AH217" s="4">
        <f>$B217+'Rail Costs'!N217</f>
        <v>72.257910414333708</v>
      </c>
      <c r="AI217" s="4">
        <f>$B217+'Rail Costs'!O217</f>
        <v>72.517865621500562</v>
      </c>
      <c r="AJ217" s="4">
        <f>$B217+'Rail Costs'!P217</f>
        <v>73.297731243001124</v>
      </c>
      <c r="AK217" s="4" t="e">
        <f>(AVERAGEIFS([1]Spreads!$B$23:$B$1056,[1]Spreads!$Y$23:$Y$1056,BH217,[1]Spreads!$X$23:$X$1056,BI217)*1.03)+('Rail Costs'!X217*100/2204.622)</f>
        <v>#VALUE!</v>
      </c>
      <c r="AM217" s="4">
        <f>'Soybean Oil'!$L217-('Soybean Oil'!AE217*'Feedstock Conversions'!$B$17)-'Rail Costs'!Q217</f>
        <v>152.81408854104208</v>
      </c>
      <c r="AN217" s="4">
        <f>'Soybean Oil'!$L217-('Soybean Oil'!AF217*'Feedstock Conversions'!$B$17)-'Rail Costs'!R217</f>
        <v>143.55041120655972</v>
      </c>
      <c r="AO217" s="4">
        <f>'Soybean Oil'!$L217-('Soybean Oil'!AG217*'Feedstock Conversions'!$B$17)-'Rail Costs'!S217</f>
        <v>134.00301136118347</v>
      </c>
      <c r="AP217" s="4">
        <f>'Soybean Oil'!$L217-('Soybean Oil'!AH217*'Feedstock Conversions'!$B$17)-'Rail Costs'!T217</f>
        <v>158.87272790182973</v>
      </c>
      <c r="AQ217" s="4">
        <f>'Soybean Oil'!$L217-('Soybean Oil'!AI217*'Feedstock Conversions'!$B$17)-'Rail Costs'!U217</f>
        <v>157.09759937112895</v>
      </c>
      <c r="AR217" s="4">
        <f>'Soybean Oil'!$L217-('Soybean Oil'!AJ217*'Feedstock Conversions'!$B$17)-'Rail Costs'!V217</f>
        <v>150.23548288869063</v>
      </c>
      <c r="AS217" s="4" t="e">
        <f>'Soybean Oil'!$L217-('Soybean Oil'!AK217*'Feedstock Conversions'!$B$17)-'Rail Costs'!Y217</f>
        <v>#VALUE!</v>
      </c>
      <c r="AU217" s="4">
        <f>$T217-(AE217*'Feedstock Conversions'!$B$5)-'Rail Costs'!Q217</f>
        <v>154.22470973965321</v>
      </c>
      <c r="AV217" s="4">
        <f>$T217-(AF217*'Feedstock Conversions'!$B$5)-'Rail Costs'!R217</f>
        <v>144.96103240517084</v>
      </c>
      <c r="AW217" s="4">
        <f>$T217-(AG217*'Feedstock Conversions'!$B$5)-'Rail Costs'!S217</f>
        <v>135.41363255979459</v>
      </c>
      <c r="AX217" s="4">
        <f>$T217-(AH217*'Feedstock Conversions'!$B$5)-'Rail Costs'!T217</f>
        <v>160.28334910044086</v>
      </c>
      <c r="AY217" s="4">
        <f>$T217-(AI217*'Feedstock Conversions'!$B$5)-'Rail Costs'!U217</f>
        <v>158.50822056974008</v>
      </c>
      <c r="AZ217" s="4">
        <f>$T217-(AJ217*'Feedstock Conversions'!$B$5)-'Rail Costs'!V217</f>
        <v>151.64610408730175</v>
      </c>
      <c r="BA217" s="4" t="e">
        <f>$T217-(AK217*'Feedstock Conversions'!$B$5)-'Rail Costs'!Y217</f>
        <v>#VALUE!</v>
      </c>
      <c r="BH217">
        <f t="shared" si="31"/>
        <v>7</v>
      </c>
      <c r="BI217">
        <f t="shared" si="32"/>
        <v>2023</v>
      </c>
      <c r="BJ217">
        <f t="shared" si="33"/>
        <v>2</v>
      </c>
      <c r="BM217" s="4">
        <f>'Fuel Values'!G217-(E217)</f>
        <v>51.971718924972038</v>
      </c>
      <c r="BN217" s="4">
        <f>'Fuel Values'!H217-($AJ217*'Feedstock Conversions'!$B$5)</f>
        <v>76.267015677491599</v>
      </c>
      <c r="BO217" s="4">
        <f>'Fuel Values'!I217-($AI217*'Feedstock Conversions'!$B$17)</f>
        <v>37.116007838745759</v>
      </c>
      <c r="BP217" s="4">
        <f>'Fuel Values'!J217-($AH217*'Feedstock Conversions'!$B$17)</f>
        <v>51.065671892497221</v>
      </c>
      <c r="BQ217" s="4">
        <f>'Fuel Values'!K217-($AF217*'Feedstock Conversions'!$B$17)</f>
        <v>40.468359462486092</v>
      </c>
      <c r="BR217" s="4">
        <f>'Fuel Values'!L217-($AG217*'Feedstock Conversions'!$B$17)</f>
        <v>52.720039193729008</v>
      </c>
      <c r="BS217" s="4">
        <f t="shared" si="34"/>
        <v>51.704703247480438</v>
      </c>
      <c r="BT217" s="4">
        <f>W217-AVERAGE(BM217:BR217)</f>
        <v>76.370250093318418</v>
      </c>
      <c r="BV217" s="4">
        <f t="shared" si="29"/>
        <v>62.511504559270534</v>
      </c>
    </row>
    <row r="218" spans="1:74" x14ac:dyDescent="0.2">
      <c r="A218" s="11">
        <v>44981</v>
      </c>
      <c r="B218" s="18">
        <v>73.4375</v>
      </c>
      <c r="C218" s="18">
        <f>B218+'Rail Costs'!B218</f>
        <v>78.636604143337067</v>
      </c>
      <c r="E218" s="18">
        <f>C218*'Feedstock Conversions'!B$17</f>
        <v>589.77453107502799</v>
      </c>
      <c r="F218" s="18">
        <f>C218*'Feedstock Conversions'!B$5</f>
        <v>589.77453107502799</v>
      </c>
      <c r="H218" s="18">
        <f>'Fuel Values'!B218-'Soybean Oil'!I218-'Soybean Oil'!J218-'Soybean Oil'!K218</f>
        <v>325.53831223048928</v>
      </c>
      <c r="I218" s="18">
        <f>('LCFS Values'!$E$6-'Soybean Oil'!$AA$4)/1000000*'LCFS Values'!B218*'LCFS Values'!$G$2*100</f>
        <v>30.836687769510686</v>
      </c>
      <c r="J218" s="4">
        <f>'RIN Values'!C218</f>
        <v>248.625</v>
      </c>
      <c r="K218" s="4">
        <f>'Fixed Credits Value'!B218</f>
        <v>100</v>
      </c>
      <c r="L218" s="4">
        <f t="shared" si="35"/>
        <v>705</v>
      </c>
      <c r="M218" s="4">
        <f>L218/'Feedstock Conversions'!B$17</f>
        <v>94</v>
      </c>
      <c r="O218" s="4">
        <f>'Fuel Values'!C218*100</f>
        <v>276.77999999999997</v>
      </c>
      <c r="P218" s="18">
        <f>('LCFS Values'!$E$5-'Soybean Oil'!$AB$4)/1000000*'LCFS Values'!B218*'LCFS Values'!$G$2*100</f>
        <v>27.805174322916663</v>
      </c>
      <c r="Q218" s="4">
        <f>'RIN Values'!D218</f>
        <v>281.77499999999998</v>
      </c>
      <c r="R218" s="4">
        <f>'Fixed Credits Value'!B218</f>
        <v>100</v>
      </c>
      <c r="S218" s="4">
        <f>'Fixed Credits Value'!C218</f>
        <v>16</v>
      </c>
      <c r="T218" s="4">
        <f t="shared" si="27"/>
        <v>702.36017432291669</v>
      </c>
      <c r="U218" s="4">
        <f t="shared" si="36"/>
        <v>93.648023243055562</v>
      </c>
      <c r="W218" s="4">
        <f>L218-E218</f>
        <v>115.22546892497201</v>
      </c>
      <c r="X218" s="4">
        <f>T218-F218</f>
        <v>112.5856432478887</v>
      </c>
      <c r="AA218" s="23"/>
      <c r="AB218" s="23"/>
      <c r="AD218" s="11">
        <v>44981</v>
      </c>
      <c r="AE218" s="4">
        <f>B218+'Rail Costs'!K218</f>
        <v>74.73727603583427</v>
      </c>
      <c r="AF218" s="4">
        <f>$B218+'Rail Costs'!L218</f>
        <v>76.037052071668526</v>
      </c>
      <c r="AG218" s="4">
        <f>$B218+'Rail Costs'!M218</f>
        <v>77.336828107502797</v>
      </c>
      <c r="AH218" s="4">
        <f>$B218+'Rail Costs'!N218</f>
        <v>73.957410414333708</v>
      </c>
      <c r="AI218" s="4">
        <f>$B218+'Rail Costs'!O218</f>
        <v>74.217365621500562</v>
      </c>
      <c r="AJ218" s="4">
        <f>$B218+'Rail Costs'!P218</f>
        <v>74.997231243001124</v>
      </c>
      <c r="AK218" s="4" t="e">
        <f>(AVERAGEIFS([1]Spreads!$B$23:$B$1056,[1]Spreads!$Y$23:$Y$1056,BH218,[1]Spreads!$X$23:$X$1056,BI218)*1.03)+('Rail Costs'!X218*100/2204.622)</f>
        <v>#VALUE!</v>
      </c>
      <c r="AM218" s="4">
        <f>'Soybean Oil'!$L218-('Soybean Oil'!AE218*'Feedstock Conversions'!$B$17)-'Rail Costs'!Q218</f>
        <v>140.06783854104216</v>
      </c>
      <c r="AN218" s="4">
        <f>'Soybean Oil'!$L218-('Soybean Oil'!AF218*'Feedstock Conversions'!$B$17)-'Rail Costs'!R218</f>
        <v>130.80416120655968</v>
      </c>
      <c r="AO218" s="4">
        <f>'Soybean Oil'!$L218-('Soybean Oil'!AG218*'Feedstock Conversions'!$B$17)-'Rail Costs'!S218</f>
        <v>121.25676136118342</v>
      </c>
      <c r="AP218" s="4">
        <f>'Soybean Oil'!$L218-('Soybean Oil'!AH218*'Feedstock Conversions'!$B$17)-'Rail Costs'!T218</f>
        <v>146.1264779018297</v>
      </c>
      <c r="AQ218" s="4">
        <f>'Soybean Oil'!$L218-('Soybean Oil'!AI218*'Feedstock Conversions'!$B$17)-'Rail Costs'!U218</f>
        <v>144.35134937112892</v>
      </c>
      <c r="AR218" s="4">
        <f>'Soybean Oil'!$L218-('Soybean Oil'!AJ218*'Feedstock Conversions'!$B$17)-'Rail Costs'!V218</f>
        <v>137.48923288869059</v>
      </c>
      <c r="AS218" s="4" t="e">
        <f>'Soybean Oil'!$L218-('Soybean Oil'!AK218*'Feedstock Conversions'!$B$17)-'Rail Costs'!Y218</f>
        <v>#VALUE!</v>
      </c>
      <c r="AU218" s="4">
        <f>$T218-(AE218*'Feedstock Conversions'!$B$5)-'Rail Costs'!Q218</f>
        <v>137.42801286395886</v>
      </c>
      <c r="AV218" s="4">
        <f>$T218-(AF218*'Feedstock Conversions'!$B$5)-'Rail Costs'!R218</f>
        <v>128.16433552947638</v>
      </c>
      <c r="AW218" s="4">
        <f>$T218-(AG218*'Feedstock Conversions'!$B$5)-'Rail Costs'!S218</f>
        <v>118.61693568410011</v>
      </c>
      <c r="AX218" s="4">
        <f>$T218-(AH218*'Feedstock Conversions'!$B$5)-'Rail Costs'!T218</f>
        <v>143.48665222474639</v>
      </c>
      <c r="AY218" s="4">
        <f>$T218-(AI218*'Feedstock Conversions'!$B$5)-'Rail Costs'!U218</f>
        <v>141.71152369404561</v>
      </c>
      <c r="AZ218" s="4">
        <f>$T218-(AJ218*'Feedstock Conversions'!$B$5)-'Rail Costs'!V218</f>
        <v>134.84940721160729</v>
      </c>
      <c r="BA218" s="4" t="e">
        <f>$T218-(AK218*'Feedstock Conversions'!$B$5)-'Rail Costs'!Y218</f>
        <v>#VALUE!</v>
      </c>
      <c r="BH218">
        <f t="shared" si="31"/>
        <v>8</v>
      </c>
      <c r="BI218">
        <f t="shared" si="32"/>
        <v>2023</v>
      </c>
      <c r="BJ218">
        <f t="shared" si="33"/>
        <v>2</v>
      </c>
      <c r="BM218" s="4">
        <f>'Fuel Values'!G218-(E218)</f>
        <v>35.225468924972006</v>
      </c>
      <c r="BN218" s="4">
        <f>'Fuel Values'!H218-($AJ218*'Feedstock Conversions'!$B$5)</f>
        <v>62.520765677491568</v>
      </c>
      <c r="BO218" s="4">
        <f>'Fuel Values'!I218-($AI218*'Feedstock Conversions'!$B$17)</f>
        <v>30.869757838745727</v>
      </c>
      <c r="BP218" s="4">
        <f>'Fuel Values'!J218-($AH218*'Feedstock Conversions'!$B$17)</f>
        <v>40.319421892497189</v>
      </c>
      <c r="BQ218" s="4">
        <f>'Fuel Values'!K218-($AF218*'Feedstock Conversions'!$B$17)</f>
        <v>22.22210946248606</v>
      </c>
      <c r="BR218" s="4">
        <f>'Fuel Values'!L218-($AG218*'Feedstock Conversions'!$B$17)</f>
        <v>39.973789193728976</v>
      </c>
      <c r="BS218" s="4">
        <f t="shared" si="34"/>
        <v>52.704703247480438</v>
      </c>
      <c r="BT218" s="4">
        <f t="shared" ref="BT218:BT281" si="37">W218-AVERAGE(BM218:BR218)</f>
        <v>76.703583426651761</v>
      </c>
      <c r="BV218" s="4">
        <f t="shared" si="29"/>
        <v>49.479540273556218</v>
      </c>
    </row>
    <row r="219" spans="1:74" x14ac:dyDescent="0.2">
      <c r="A219" s="11">
        <v>44988</v>
      </c>
      <c r="B219" s="18">
        <v>71.641999999999996</v>
      </c>
      <c r="C219" s="18">
        <f>B219+'Rail Costs'!B219</f>
        <v>76.841104143337063</v>
      </c>
      <c r="E219" s="18">
        <f>C219*'Feedstock Conversions'!B$17</f>
        <v>576.30828107502794</v>
      </c>
      <c r="F219" s="18">
        <f>C219*'Feedstock Conversions'!B$5</f>
        <v>576.30828107502794</v>
      </c>
      <c r="H219" s="18">
        <f>'Fuel Values'!B219-'Soybean Oil'!I219-'Soybean Oil'!J219-'Soybean Oil'!K219</f>
        <v>311.0857000591102</v>
      </c>
      <c r="I219" s="18">
        <f>('LCFS Values'!$E$6-'Soybean Oil'!$AA$4)/1000000*'LCFS Values'!B219*'LCFS Values'!$G$2*100</f>
        <v>29.3142999408898</v>
      </c>
      <c r="J219" s="4">
        <f>'RIN Values'!C219</f>
        <v>242.10000000000002</v>
      </c>
      <c r="K219" s="4">
        <f>'Fixed Credits Value'!B219</f>
        <v>100</v>
      </c>
      <c r="L219" s="4">
        <f t="shared" si="35"/>
        <v>682.5</v>
      </c>
      <c r="M219" s="4">
        <f>L219/'Feedstock Conversions'!B$17</f>
        <v>91</v>
      </c>
      <c r="O219" s="4">
        <f>'Fuel Values'!C219*100</f>
        <v>282.01</v>
      </c>
      <c r="P219" s="18">
        <f>('LCFS Values'!$E$5-'Soybean Oil'!$AB$4)/1000000*'LCFS Values'!B219*'LCFS Values'!$G$2*100</f>
        <v>26.432450401388891</v>
      </c>
      <c r="Q219" s="4">
        <f>'RIN Values'!D219</f>
        <v>274.38</v>
      </c>
      <c r="R219" s="4">
        <f>'Fixed Credits Value'!B219</f>
        <v>100</v>
      </c>
      <c r="S219" s="4">
        <f>'Fixed Credits Value'!C219</f>
        <v>16</v>
      </c>
      <c r="T219" s="4">
        <f t="shared" ref="T219:T282" si="38">O219+P219+Q219+R219+S219</f>
        <v>698.82245040138889</v>
      </c>
      <c r="U219" s="4">
        <f t="shared" si="36"/>
        <v>93.176326720185187</v>
      </c>
      <c r="W219" s="4">
        <f>L219-E219</f>
        <v>106.19171892497206</v>
      </c>
      <c r="X219" s="4">
        <f>T219-F219</f>
        <v>122.51416932636096</v>
      </c>
      <c r="AA219" s="23"/>
      <c r="AB219" s="23"/>
      <c r="AD219" s="11">
        <v>44988</v>
      </c>
      <c r="AE219" s="4">
        <f>B219+'Rail Costs'!K219</f>
        <v>72.941776035834266</v>
      </c>
      <c r="AF219" s="4">
        <f>$B219+'Rail Costs'!L219</f>
        <v>74.241552071668522</v>
      </c>
      <c r="AG219" s="4">
        <f>$B219+'Rail Costs'!M219</f>
        <v>75.541328107502792</v>
      </c>
      <c r="AH219" s="4">
        <f>$B219+'Rail Costs'!N219</f>
        <v>72.161910414333704</v>
      </c>
      <c r="AI219" s="4">
        <f>$B219+'Rail Costs'!O219</f>
        <v>72.421865621500558</v>
      </c>
      <c r="AJ219" s="4">
        <f>$B219+'Rail Costs'!P219</f>
        <v>73.20173124300112</v>
      </c>
      <c r="AK219" s="4" t="e">
        <f>(AVERAGEIFS([1]Spreads!$B$23:$B$1056,[1]Spreads!$Y$23:$Y$1056,BH219,[1]Spreads!$X$23:$X$1056,BI219)*1.03)+('Rail Costs'!X219*100/2204.622)</f>
        <v>#VALUE!</v>
      </c>
      <c r="AM219" s="4">
        <f>'Soybean Oil'!$L219-('Soybean Oil'!AE219*'Feedstock Conversions'!$B$17)-'Rail Costs'!Q219</f>
        <v>131.03408854104211</v>
      </c>
      <c r="AN219" s="4">
        <f>'Soybean Oil'!$L219-('Soybean Oil'!AF219*'Feedstock Conversions'!$B$17)-'Rail Costs'!R219</f>
        <v>121.77041120655973</v>
      </c>
      <c r="AO219" s="4">
        <f>'Soybean Oil'!$L219-('Soybean Oil'!AG219*'Feedstock Conversions'!$B$17)-'Rail Costs'!S219</f>
        <v>112.22301136118348</v>
      </c>
      <c r="AP219" s="4">
        <f>'Soybean Oil'!$L219-('Soybean Oil'!AH219*'Feedstock Conversions'!$B$17)-'Rail Costs'!T219</f>
        <v>137.09272790182976</v>
      </c>
      <c r="AQ219" s="4">
        <f>'Soybean Oil'!$L219-('Soybean Oil'!AI219*'Feedstock Conversions'!$B$17)-'Rail Costs'!U219</f>
        <v>135.31759937112898</v>
      </c>
      <c r="AR219" s="4">
        <f>'Soybean Oil'!$L219-('Soybean Oil'!AJ219*'Feedstock Conversions'!$B$17)-'Rail Costs'!V219</f>
        <v>128.45548288869065</v>
      </c>
      <c r="AS219" s="4" t="e">
        <f>'Soybean Oil'!$L219-('Soybean Oil'!AK219*'Feedstock Conversions'!$B$17)-'Rail Costs'!Y219</f>
        <v>#VALUE!</v>
      </c>
      <c r="AU219" s="4">
        <f>$T219-(AE219*'Feedstock Conversions'!$B$5)-'Rail Costs'!Q219</f>
        <v>147.356538942431</v>
      </c>
      <c r="AV219" s="4">
        <f>$T219-(AF219*'Feedstock Conversions'!$B$5)-'Rail Costs'!R219</f>
        <v>138.09286160794863</v>
      </c>
      <c r="AW219" s="4">
        <f>$T219-(AG219*'Feedstock Conversions'!$B$5)-'Rail Costs'!S219</f>
        <v>128.54546176257239</v>
      </c>
      <c r="AX219" s="4">
        <f>$T219-(AH219*'Feedstock Conversions'!$B$5)-'Rail Costs'!T219</f>
        <v>153.41517830321865</v>
      </c>
      <c r="AY219" s="4">
        <f>$T219-(AI219*'Feedstock Conversions'!$B$5)-'Rail Costs'!U219</f>
        <v>151.64004977251787</v>
      </c>
      <c r="AZ219" s="4">
        <f>$T219-(AJ219*'Feedstock Conversions'!$B$5)-'Rail Costs'!V219</f>
        <v>144.77793329007955</v>
      </c>
      <c r="BA219" s="4" t="e">
        <f>$T219-(AK219*'Feedstock Conversions'!$B$5)-'Rail Costs'!Y219</f>
        <v>#VALUE!</v>
      </c>
      <c r="BH219">
        <f t="shared" si="31"/>
        <v>9</v>
      </c>
      <c r="BI219">
        <f t="shared" si="32"/>
        <v>2023</v>
      </c>
      <c r="BJ219">
        <f t="shared" si="33"/>
        <v>3</v>
      </c>
      <c r="BM219" s="4">
        <f>'Fuel Values'!G219-(E219)</f>
        <v>48.691718924972065</v>
      </c>
      <c r="BN219" s="4">
        <f>'Fuel Values'!H219-($AJ219*'Feedstock Conversions'!$B$5)</f>
        <v>75.987015677491627</v>
      </c>
      <c r="BO219" s="4">
        <f>'Fuel Values'!I219-($AI219*'Feedstock Conversions'!$B$17)</f>
        <v>41.636007838745741</v>
      </c>
      <c r="BP219" s="4">
        <f>'Fuel Values'!J219-($AH219*'Feedstock Conversions'!$B$17)</f>
        <v>50.785671892497248</v>
      </c>
      <c r="BQ219" s="4">
        <f>'Fuel Values'!K219-($AF219*'Feedstock Conversions'!$B$17)</f>
        <v>38.688359462486119</v>
      </c>
      <c r="BR219" s="4">
        <f>'Fuel Values'!L219-($AG219*'Feedstock Conversions'!$B$17)</f>
        <v>45.940039193729035</v>
      </c>
      <c r="BS219" s="4">
        <f t="shared" si="34"/>
        <v>30.204703247480438</v>
      </c>
      <c r="BT219" s="4">
        <f t="shared" si="37"/>
        <v>55.903583426651757</v>
      </c>
      <c r="BV219" s="4">
        <f t="shared" si="29"/>
        <v>58.274361702127699</v>
      </c>
    </row>
    <row r="220" spans="1:74" x14ac:dyDescent="0.2">
      <c r="A220" s="11">
        <v>44995</v>
      </c>
      <c r="B220" s="18">
        <v>69.122</v>
      </c>
      <c r="C220" s="18">
        <f>B220+'Rail Costs'!B220</f>
        <v>74.321104143337067</v>
      </c>
      <c r="E220" s="18">
        <f>C220*'Feedstock Conversions'!B$17</f>
        <v>557.40828107502796</v>
      </c>
      <c r="F220" s="18">
        <f>C220*'Feedstock Conversions'!B$5</f>
        <v>557.40828107502796</v>
      </c>
      <c r="H220" s="18">
        <f>'Fuel Values'!B220-'Soybean Oil'!I220-'Soybean Oil'!J220-'Soybean Oil'!K220</f>
        <v>284.2718014997746</v>
      </c>
      <c r="I220" s="18">
        <f>('LCFS Values'!$E$6-'Soybean Oil'!$AA$4)/1000000*'LCFS Values'!B220*'LCFS Values'!$G$2*100</f>
        <v>29.403198500225329</v>
      </c>
      <c r="J220" s="4">
        <f>'RIN Values'!C220</f>
        <v>240.82500000000002</v>
      </c>
      <c r="K220" s="4">
        <f>'Fixed Credits Value'!B220</f>
        <v>100</v>
      </c>
      <c r="L220" s="4">
        <f t="shared" si="35"/>
        <v>654.5</v>
      </c>
      <c r="M220" s="4">
        <f>L220/'Feedstock Conversions'!B$17</f>
        <v>87.266666666666666</v>
      </c>
      <c r="O220" s="4">
        <f>'Fuel Values'!C220*100</f>
        <v>264.95999999999998</v>
      </c>
      <c r="P220" s="18">
        <f>('LCFS Values'!$E$5-'Soybean Oil'!$AB$4)/1000000*'LCFS Values'!B220*'LCFS Values'!$G$2*100</f>
        <v>26.512609462500002</v>
      </c>
      <c r="Q220" s="4">
        <f>'RIN Values'!D220</f>
        <v>272.935</v>
      </c>
      <c r="R220" s="4">
        <f>'Fixed Credits Value'!B220</f>
        <v>100</v>
      </c>
      <c r="S220" s="4">
        <f>'Fixed Credits Value'!C220</f>
        <v>16</v>
      </c>
      <c r="T220" s="4">
        <f t="shared" si="38"/>
        <v>680.40760946249998</v>
      </c>
      <c r="U220" s="4">
        <f t="shared" si="36"/>
        <v>90.721014595</v>
      </c>
      <c r="W220" s="4">
        <f>L220-E220</f>
        <v>97.091718924972042</v>
      </c>
      <c r="X220" s="4">
        <f>T220-F220</f>
        <v>122.99932838747202</v>
      </c>
      <c r="AA220" s="23"/>
      <c r="AB220" s="23"/>
      <c r="AD220" s="11">
        <v>44995</v>
      </c>
      <c r="AE220" s="4">
        <f>B220+'Rail Costs'!K220</f>
        <v>70.42177603583427</v>
      </c>
      <c r="AF220" s="4">
        <f>$B220+'Rail Costs'!L220</f>
        <v>71.721552071668526</v>
      </c>
      <c r="AG220" s="4">
        <f>$B220+'Rail Costs'!M220</f>
        <v>73.021328107502796</v>
      </c>
      <c r="AH220" s="4">
        <f>$B220+'Rail Costs'!N220</f>
        <v>69.641910414333708</v>
      </c>
      <c r="AI220" s="4">
        <f>$B220+'Rail Costs'!O220</f>
        <v>69.901865621500562</v>
      </c>
      <c r="AJ220" s="4">
        <f>$B220+'Rail Costs'!P220</f>
        <v>70.681731243001124</v>
      </c>
      <c r="AK220" s="4" t="e">
        <f>(AVERAGEIFS([1]Spreads!$B$23:$B$1056,[1]Spreads!$Y$23:$Y$1056,BH220,[1]Spreads!$X$23:$X$1056,BI220)*1.03)+('Rail Costs'!X220*100/2204.622)</f>
        <v>#VALUE!</v>
      </c>
      <c r="AM220" s="4">
        <f>'Soybean Oil'!$L220-('Soybean Oil'!AE220*'Feedstock Conversions'!$B$17)-'Rail Costs'!Q220</f>
        <v>121.9340885410421</v>
      </c>
      <c r="AN220" s="4">
        <f>'Soybean Oil'!$L220-('Soybean Oil'!AF220*'Feedstock Conversions'!$B$17)-'Rail Costs'!R220</f>
        <v>112.67041120655971</v>
      </c>
      <c r="AO220" s="4">
        <f>'Soybean Oil'!$L220-('Soybean Oil'!AG220*'Feedstock Conversions'!$B$17)-'Rail Costs'!S220</f>
        <v>103.12301136118346</v>
      </c>
      <c r="AP220" s="4">
        <f>'Soybean Oil'!$L220-('Soybean Oil'!AH220*'Feedstock Conversions'!$B$17)-'Rail Costs'!T220</f>
        <v>127.99272790182974</v>
      </c>
      <c r="AQ220" s="4">
        <f>'Soybean Oil'!$L220-('Soybean Oil'!AI220*'Feedstock Conversions'!$B$17)-'Rail Costs'!U220</f>
        <v>126.21759937112895</v>
      </c>
      <c r="AR220" s="4">
        <f>'Soybean Oil'!$L220-('Soybean Oil'!AJ220*'Feedstock Conversions'!$B$17)-'Rail Costs'!V220</f>
        <v>119.35548288869063</v>
      </c>
      <c r="AS220" s="4" t="e">
        <f>'Soybean Oil'!$L220-('Soybean Oil'!AK220*'Feedstock Conversions'!$B$17)-'Rail Costs'!Y220</f>
        <v>#VALUE!</v>
      </c>
      <c r="AU220" s="4">
        <f>$T220-(AE220*'Feedstock Conversions'!$B$5)-'Rail Costs'!Q220</f>
        <v>147.84169800354206</v>
      </c>
      <c r="AV220" s="4">
        <f>$T220-(AF220*'Feedstock Conversions'!$B$5)-'Rail Costs'!R220</f>
        <v>138.5780206690597</v>
      </c>
      <c r="AW220" s="4">
        <f>$T220-(AG220*'Feedstock Conversions'!$B$5)-'Rail Costs'!S220</f>
        <v>129.03062082368345</v>
      </c>
      <c r="AX220" s="4">
        <f>$T220-(AH220*'Feedstock Conversions'!$B$5)-'Rail Costs'!T220</f>
        <v>153.90033736432972</v>
      </c>
      <c r="AY220" s="4">
        <f>$T220-(AI220*'Feedstock Conversions'!$B$5)-'Rail Costs'!U220</f>
        <v>152.12520883362893</v>
      </c>
      <c r="AZ220" s="4">
        <f>$T220-(AJ220*'Feedstock Conversions'!$B$5)-'Rail Costs'!V220</f>
        <v>145.26309235119061</v>
      </c>
      <c r="BA220" s="4" t="e">
        <f>$T220-(AK220*'Feedstock Conversions'!$B$5)-'Rail Costs'!Y220</f>
        <v>#VALUE!</v>
      </c>
      <c r="BH220">
        <f t="shared" si="31"/>
        <v>10</v>
      </c>
      <c r="BI220">
        <f t="shared" si="32"/>
        <v>2023</v>
      </c>
      <c r="BJ220">
        <f t="shared" si="33"/>
        <v>3</v>
      </c>
      <c r="BM220" s="4">
        <f>'Fuel Values'!G220-(E220)</f>
        <v>63.591718924972042</v>
      </c>
      <c r="BN220" s="4">
        <f>'Fuel Values'!H220-($AJ220*'Feedstock Conversions'!$B$5)</f>
        <v>88.887015677491604</v>
      </c>
      <c r="BO220" s="4">
        <f>'Fuel Values'!I220-($AI220*'Feedstock Conversions'!$B$17)</f>
        <v>55.136007838745741</v>
      </c>
      <c r="BP220" s="4">
        <f>'Fuel Values'!J220-($AH220*'Feedstock Conversions'!$B$17)</f>
        <v>63.685671892497226</v>
      </c>
      <c r="BQ220" s="4">
        <f>'Fuel Values'!K220-($AF220*'Feedstock Conversions'!$B$17)</f>
        <v>55.588359462486096</v>
      </c>
      <c r="BR220" s="4">
        <f>'Fuel Values'!L220-($AG220*'Feedstock Conversions'!$B$17)</f>
        <v>55.840039193729012</v>
      </c>
      <c r="BS220" s="4">
        <f t="shared" si="34"/>
        <v>8.2047032474804382</v>
      </c>
      <c r="BT220" s="4">
        <f t="shared" si="37"/>
        <v>33.303583426651755</v>
      </c>
      <c r="BV220" s="4">
        <f t="shared" si="29"/>
        <v>68.54579027355625</v>
      </c>
    </row>
    <row r="221" spans="1:74" x14ac:dyDescent="0.2">
      <c r="A221" s="11">
        <v>45002</v>
      </c>
      <c r="B221" s="18">
        <v>67.563999999999993</v>
      </c>
      <c r="C221" s="18">
        <f>B221+'Rail Costs'!B221</f>
        <v>72.76310414333706</v>
      </c>
      <c r="E221" s="18">
        <f>C221*'Feedstock Conversions'!B$17</f>
        <v>545.7232810750279</v>
      </c>
      <c r="F221" s="18">
        <f>C221*'Feedstock Conversions'!B$5</f>
        <v>545.7232810750279</v>
      </c>
      <c r="H221" s="18">
        <f>'Fuel Values'!B221-'Soybean Oil'!I221-'Soybean Oil'!J221-'Soybean Oil'!K221</f>
        <v>268.63548247406095</v>
      </c>
      <c r="I221" s="18">
        <f>('LCFS Values'!$E$6-'Soybean Oil'!$AA$4)/1000000*'LCFS Values'!B221*'LCFS Values'!$G$2*100</f>
        <v>31.314517525939138</v>
      </c>
      <c r="J221" s="4">
        <f>'RIN Values'!C221</f>
        <v>235.04999999999998</v>
      </c>
      <c r="K221" s="4">
        <f>'Fixed Credits Value'!B221</f>
        <v>100</v>
      </c>
      <c r="L221" s="4">
        <f t="shared" si="35"/>
        <v>635.00000000000011</v>
      </c>
      <c r="M221" s="4">
        <f>L221/'Feedstock Conversions'!B$17</f>
        <v>84.666666666666686</v>
      </c>
      <c r="O221" s="4">
        <f>'Fuel Values'!C221*100</f>
        <v>255.03999999999996</v>
      </c>
      <c r="P221" s="18">
        <f>('LCFS Values'!$E$5-'Soybean Oil'!$AB$4)/1000000*'LCFS Values'!B221*'LCFS Values'!$G$2*100</f>
        <v>28.236029276388891</v>
      </c>
      <c r="Q221" s="4">
        <f>'RIN Values'!D221</f>
        <v>266.39</v>
      </c>
      <c r="R221" s="4">
        <f>'Fixed Credits Value'!B221</f>
        <v>100</v>
      </c>
      <c r="S221" s="4">
        <f>'Fixed Credits Value'!C221</f>
        <v>16</v>
      </c>
      <c r="T221" s="4">
        <f t="shared" si="38"/>
        <v>665.66602927638883</v>
      </c>
      <c r="U221" s="4">
        <f t="shared" si="36"/>
        <v>88.755470570185182</v>
      </c>
      <c r="W221" s="4">
        <f>L221-E221</f>
        <v>89.276718924972215</v>
      </c>
      <c r="X221" s="4">
        <f>T221-F221</f>
        <v>119.94274820136093</v>
      </c>
      <c r="AA221" s="23"/>
      <c r="AB221" s="23"/>
      <c r="AD221" s="11">
        <v>45002</v>
      </c>
      <c r="AE221" s="4">
        <f>B221+'Rail Costs'!K221</f>
        <v>68.863776035834263</v>
      </c>
      <c r="AF221" s="4">
        <f>$B221+'Rail Costs'!L221</f>
        <v>70.163552071668519</v>
      </c>
      <c r="AG221" s="4">
        <f>$B221+'Rail Costs'!M221</f>
        <v>71.46332810750279</v>
      </c>
      <c r="AH221" s="4">
        <f>$B221+'Rail Costs'!N221</f>
        <v>68.083910414333701</v>
      </c>
      <c r="AI221" s="4">
        <f>$B221+'Rail Costs'!O221</f>
        <v>68.343865621500555</v>
      </c>
      <c r="AJ221" s="4">
        <f>$B221+'Rail Costs'!P221</f>
        <v>69.123731243001117</v>
      </c>
      <c r="AK221" s="4" t="e">
        <f>(AVERAGEIFS([1]Spreads!$B$23:$B$1056,[1]Spreads!$Y$23:$Y$1056,BH221,[1]Spreads!$X$23:$X$1056,BI221)*1.03)+('Rail Costs'!X221*100/2204.622)</f>
        <v>#VALUE!</v>
      </c>
      <c r="AM221" s="4">
        <f>'Soybean Oil'!$L221-('Soybean Oil'!AE221*'Feedstock Conversions'!$B$17)-'Rail Costs'!Q221</f>
        <v>114.11908854104227</v>
      </c>
      <c r="AN221" s="4">
        <f>'Soybean Oil'!$L221-('Soybean Oil'!AF221*'Feedstock Conversions'!$B$17)-'Rail Costs'!R221</f>
        <v>104.85541120655988</v>
      </c>
      <c r="AO221" s="4">
        <f>'Soybean Oil'!$L221-('Soybean Oil'!AG221*'Feedstock Conversions'!$B$17)-'Rail Costs'!S221</f>
        <v>95.308011361183631</v>
      </c>
      <c r="AP221" s="4">
        <f>'Soybean Oil'!$L221-('Soybean Oil'!AH221*'Feedstock Conversions'!$B$17)-'Rail Costs'!T221</f>
        <v>120.17772790182985</v>
      </c>
      <c r="AQ221" s="4">
        <f>'Soybean Oil'!$L221-('Soybean Oil'!AI221*'Feedstock Conversions'!$B$17)-'Rail Costs'!U221</f>
        <v>118.40259937112913</v>
      </c>
      <c r="AR221" s="4">
        <f>'Soybean Oil'!$L221-('Soybean Oil'!AJ221*'Feedstock Conversions'!$B$17)-'Rail Costs'!V221</f>
        <v>111.5404828886908</v>
      </c>
      <c r="AS221" s="4" t="e">
        <f>'Soybean Oil'!$L221-('Soybean Oil'!AK221*'Feedstock Conversions'!$B$17)-'Rail Costs'!Y221</f>
        <v>#VALUE!</v>
      </c>
      <c r="AU221" s="4">
        <f>$T221-(AE221*'Feedstock Conversions'!$B$5)-'Rail Costs'!Q221</f>
        <v>144.78511781743097</v>
      </c>
      <c r="AV221" s="4">
        <f>$T221-(AF221*'Feedstock Conversions'!$B$5)-'Rail Costs'!R221</f>
        <v>135.52144048294861</v>
      </c>
      <c r="AW221" s="4">
        <f>$T221-(AG221*'Feedstock Conversions'!$B$5)-'Rail Costs'!S221</f>
        <v>125.97404063757234</v>
      </c>
      <c r="AX221" s="4">
        <f>$T221-(AH221*'Feedstock Conversions'!$B$5)-'Rail Costs'!T221</f>
        <v>150.84375717821857</v>
      </c>
      <c r="AY221" s="4">
        <f>$T221-(AI221*'Feedstock Conversions'!$B$5)-'Rail Costs'!U221</f>
        <v>149.06862864751784</v>
      </c>
      <c r="AZ221" s="4">
        <f>$T221-(AJ221*'Feedstock Conversions'!$B$5)-'Rail Costs'!V221</f>
        <v>142.20651216507952</v>
      </c>
      <c r="BA221" s="4" t="e">
        <f>$T221-(AK221*'Feedstock Conversions'!$B$5)-'Rail Costs'!Y221</f>
        <v>#VALUE!</v>
      </c>
      <c r="BH221">
        <f t="shared" si="31"/>
        <v>11</v>
      </c>
      <c r="BI221">
        <f t="shared" si="32"/>
        <v>2023</v>
      </c>
      <c r="BJ221">
        <f t="shared" si="33"/>
        <v>3</v>
      </c>
      <c r="BM221" s="4">
        <f>'Fuel Values'!G221-(E221)</f>
        <v>69.276718924972101</v>
      </c>
      <c r="BN221" s="4">
        <f>'Fuel Values'!H221-($AJ221*'Feedstock Conversions'!$B$5)</f>
        <v>91.572015677491663</v>
      </c>
      <c r="BO221" s="4">
        <f>'Fuel Values'!I221-($AI221*'Feedstock Conversions'!$B$17)</f>
        <v>61.421007838745822</v>
      </c>
      <c r="BP221" s="4">
        <f>'Fuel Values'!J221-($AH221*'Feedstock Conversions'!$B$17)</f>
        <v>69.370671892497228</v>
      </c>
      <c r="BQ221" s="4">
        <f>'Fuel Values'!K221-($AF221*'Feedstock Conversions'!$B$17)</f>
        <v>61.273359462486155</v>
      </c>
      <c r="BR221" s="4">
        <f>'Fuel Values'!L221-($AG221*'Feedstock Conversions'!$B$17)</f>
        <v>61.525039193729071</v>
      </c>
      <c r="BS221" s="4">
        <f t="shared" si="34"/>
        <v>-2.2952967525194481</v>
      </c>
      <c r="BT221" s="4">
        <f t="shared" si="37"/>
        <v>20.203583426651875</v>
      </c>
      <c r="BV221" s="4">
        <f t="shared" si="29"/>
        <v>71.959361702127751</v>
      </c>
    </row>
    <row r="222" spans="1:74" x14ac:dyDescent="0.2">
      <c r="A222" s="11">
        <v>45009</v>
      </c>
      <c r="B222" s="18">
        <v>66.061999999999998</v>
      </c>
      <c r="C222" s="18">
        <f>B222+'Rail Costs'!B222</f>
        <v>71.261104143337064</v>
      </c>
      <c r="E222" s="18">
        <f>C222*'Feedstock Conversions'!B$17</f>
        <v>534.45828107502803</v>
      </c>
      <c r="F222" s="18">
        <f>C222*'Feedstock Conversions'!B$5</f>
        <v>534.45828107502803</v>
      </c>
      <c r="H222" s="18">
        <f>'Fuel Values'!B222-'Soybean Oil'!I222-'Soybean Oil'!J222-'Soybean Oil'!K222</f>
        <v>259.27719991057234</v>
      </c>
      <c r="I222" s="18">
        <f>('LCFS Values'!$E$6-'Soybean Oil'!$AA$4)/1000000*'LCFS Values'!B222*'LCFS Values'!$G$2*100</f>
        <v>30.847800089427629</v>
      </c>
      <c r="J222" s="4">
        <f>'RIN Values'!C222</f>
        <v>232.875</v>
      </c>
      <c r="K222" s="4">
        <f>'Fixed Credits Value'!B222</f>
        <v>100</v>
      </c>
      <c r="L222" s="4">
        <f t="shared" si="35"/>
        <v>623</v>
      </c>
      <c r="M222" s="4">
        <f>L222/'Feedstock Conversions'!B$17</f>
        <v>83.066666666666663</v>
      </c>
      <c r="O222" s="4">
        <f>'Fuel Values'!C222*100</f>
        <v>256.95</v>
      </c>
      <c r="P222" s="18">
        <f>('LCFS Values'!$E$5-'Soybean Oil'!$AB$4)/1000000*'LCFS Values'!B222*'LCFS Values'!$G$2*100</f>
        <v>27.815194205555553</v>
      </c>
      <c r="Q222" s="4">
        <f>'RIN Values'!D222</f>
        <v>263.92500000000001</v>
      </c>
      <c r="R222" s="4">
        <f>'Fixed Credits Value'!B222</f>
        <v>100</v>
      </c>
      <c r="S222" s="4">
        <f>'Fixed Credits Value'!C222</f>
        <v>16</v>
      </c>
      <c r="T222" s="4">
        <f t="shared" si="38"/>
        <v>664.6901942055556</v>
      </c>
      <c r="U222" s="4">
        <f t="shared" si="36"/>
        <v>88.625359227407415</v>
      </c>
      <c r="W222" s="4">
        <f t="shared" ref="W222:W285" si="39">L222-E222</f>
        <v>88.541718924971974</v>
      </c>
      <c r="X222" s="4">
        <f t="shared" ref="X222:X285" si="40">T222-F222</f>
        <v>130.23191313052757</v>
      </c>
      <c r="AA222" s="23"/>
      <c r="AB222" s="23"/>
      <c r="AD222" s="11">
        <v>45009</v>
      </c>
      <c r="AE222" s="4">
        <f>B222+'Rail Costs'!K222</f>
        <v>67.361776035834268</v>
      </c>
      <c r="AF222" s="4">
        <f>$B222+'Rail Costs'!L222</f>
        <v>68.661552071668524</v>
      </c>
      <c r="AG222" s="4">
        <f>$B222+'Rail Costs'!M222</f>
        <v>69.961328107502794</v>
      </c>
      <c r="AH222" s="4">
        <f>$B222+'Rail Costs'!N222</f>
        <v>66.581910414333706</v>
      </c>
      <c r="AI222" s="4">
        <f>$B222+'Rail Costs'!O222</f>
        <v>66.84186562150056</v>
      </c>
      <c r="AJ222" s="4">
        <f>$B222+'Rail Costs'!P222</f>
        <v>67.621731243001122</v>
      </c>
      <c r="AK222" s="4" t="e">
        <f>(AVERAGEIFS([1]Spreads!$B$23:$B$1056,[1]Spreads!$Y$23:$Y$1056,BH222,[1]Spreads!$X$23:$X$1056,BI222)*1.03)+('Rail Costs'!X222*100/2204.622)</f>
        <v>#VALUE!</v>
      </c>
      <c r="AM222" s="4">
        <f>'Soybean Oil'!$L222-('Soybean Oil'!AE222*'Feedstock Conversions'!$B$17)-'Rail Costs'!Q222</f>
        <v>113.38408854104215</v>
      </c>
      <c r="AN222" s="4">
        <f>'Soybean Oil'!$L222-('Soybean Oil'!AF222*'Feedstock Conversions'!$B$17)-'Rail Costs'!R222</f>
        <v>104.12041120655964</v>
      </c>
      <c r="AO222" s="4">
        <f>'Soybean Oil'!$L222-('Soybean Oil'!AG222*'Feedstock Conversions'!$B$17)-'Rail Costs'!S222</f>
        <v>94.573011361183504</v>
      </c>
      <c r="AP222" s="4">
        <f>'Soybean Oil'!$L222-('Soybean Oil'!AH222*'Feedstock Conversions'!$B$17)-'Rail Costs'!T222</f>
        <v>119.44272790182973</v>
      </c>
      <c r="AQ222" s="4">
        <f>'Soybean Oil'!$L222-('Soybean Oil'!AI222*'Feedstock Conversions'!$B$17)-'Rail Costs'!U222</f>
        <v>117.667599371129</v>
      </c>
      <c r="AR222" s="4">
        <f>'Soybean Oil'!$L222-('Soybean Oil'!AJ222*'Feedstock Conversions'!$B$17)-'Rail Costs'!V222</f>
        <v>110.80548288869062</v>
      </c>
      <c r="AS222" s="4" t="e">
        <f>'Soybean Oil'!$L222-('Soybean Oil'!AK222*'Feedstock Conversions'!$B$17)-'Rail Costs'!Y222</f>
        <v>#VALUE!</v>
      </c>
      <c r="AU222" s="4">
        <f>$T222-(AE222*'Feedstock Conversions'!$B$5)-'Rail Costs'!Q222</f>
        <v>155.07428274659773</v>
      </c>
      <c r="AV222" s="4">
        <f>$T222-(AF222*'Feedstock Conversions'!$B$5)-'Rail Costs'!R222</f>
        <v>145.81060541211525</v>
      </c>
      <c r="AW222" s="4">
        <f>$T222-(AG222*'Feedstock Conversions'!$B$5)-'Rail Costs'!S222</f>
        <v>136.26320556673912</v>
      </c>
      <c r="AX222" s="4">
        <f>$T222-(AH222*'Feedstock Conversions'!$B$5)-'Rail Costs'!T222</f>
        <v>161.13292210738533</v>
      </c>
      <c r="AY222" s="4">
        <f>$T222-(AI222*'Feedstock Conversions'!$B$5)-'Rail Costs'!U222</f>
        <v>159.3577935766846</v>
      </c>
      <c r="AZ222" s="4">
        <f>$T222-(AJ222*'Feedstock Conversions'!$B$5)-'Rail Costs'!V222</f>
        <v>152.49567709424622</v>
      </c>
      <c r="BA222" s="4" t="e">
        <f>$T222-(AK222*'Feedstock Conversions'!$B$5)-'Rail Costs'!Y222</f>
        <v>#VALUE!</v>
      </c>
      <c r="BH222">
        <f t="shared" si="31"/>
        <v>12</v>
      </c>
      <c r="BI222">
        <f t="shared" si="32"/>
        <v>2023</v>
      </c>
      <c r="BJ222">
        <f t="shared" si="33"/>
        <v>3</v>
      </c>
      <c r="BM222" s="4">
        <f>'Fuel Values'!G222-(E222)</f>
        <v>68.541718924971974</v>
      </c>
      <c r="BN222" s="4">
        <f>'Fuel Values'!H222-($AJ222*'Feedstock Conversions'!$B$5)</f>
        <v>87.837015677491593</v>
      </c>
      <c r="BO222" s="4">
        <f>'Fuel Values'!I222-($AI222*'Feedstock Conversions'!$B$17)</f>
        <v>56.786007838745832</v>
      </c>
      <c r="BP222" s="4">
        <f>'Fuel Values'!J222-($AH222*'Feedstock Conversions'!$B$17)</f>
        <v>68.635671892497214</v>
      </c>
      <c r="BQ222" s="4">
        <f>'Fuel Values'!K222-($AF222*'Feedstock Conversions'!$B$17)</f>
        <v>60.538359462486028</v>
      </c>
      <c r="BR222" s="4">
        <f>'Fuel Values'!L222-($AG222*'Feedstock Conversions'!$B$17)</f>
        <v>63.790039193729058</v>
      </c>
      <c r="BS222" s="4">
        <f t="shared" si="34"/>
        <v>0.70470324748038138</v>
      </c>
      <c r="BT222" s="4">
        <f t="shared" si="37"/>
        <v>20.853583426651696</v>
      </c>
      <c r="BV222" s="4">
        <f t="shared" si="29"/>
        <v>70.667218844984816</v>
      </c>
    </row>
    <row r="223" spans="1:74" x14ac:dyDescent="0.2">
      <c r="A223" s="11">
        <v>45016</v>
      </c>
      <c r="B223" s="18">
        <v>66.968000000000004</v>
      </c>
      <c r="C223" s="18">
        <f>B223+'Rail Costs'!B223</f>
        <v>72.16710414333707</v>
      </c>
      <c r="E223" s="18">
        <f>C223*'Feedstock Conversions'!B$17</f>
        <v>541.25328107502799</v>
      </c>
      <c r="F223" s="18">
        <f>C223*'Feedstock Conversions'!B$5</f>
        <v>541.25328107502799</v>
      </c>
      <c r="H223" s="18">
        <f>'Fuel Values'!B223-'Soybean Oil'!I223-'Soybean Oil'!J223-'Soybean Oil'!K223</f>
        <v>252.0549970292434</v>
      </c>
      <c r="I223" s="18">
        <f>('LCFS Values'!$E$6-'Soybean Oil'!$AA$4)/1000000*'LCFS Values'!B223*'LCFS Values'!$G$2*100</f>
        <v>30.670002970756578</v>
      </c>
      <c r="J223" s="4">
        <f>'RIN Values'!C223</f>
        <v>232.27499999999998</v>
      </c>
      <c r="K223" s="4">
        <f>'Fixed Credits Value'!B223</f>
        <v>100</v>
      </c>
      <c r="L223" s="4">
        <f t="shared" si="35"/>
        <v>615</v>
      </c>
      <c r="M223" s="4">
        <f>L223/'Feedstock Conversions'!B$17</f>
        <v>82</v>
      </c>
      <c r="O223" s="4">
        <f>'Fuel Values'!C223*100</f>
        <v>255.24</v>
      </c>
      <c r="P223" s="18">
        <f>('LCFS Values'!$E$5-'Soybean Oil'!$AB$4)/1000000*'LCFS Values'!B223*'LCFS Values'!$G$2*100</f>
        <v>27.654876083333335</v>
      </c>
      <c r="Q223" s="4">
        <f>'RIN Values'!D223</f>
        <v>263.245</v>
      </c>
      <c r="R223" s="4">
        <f>'Fixed Credits Value'!B223</f>
        <v>100</v>
      </c>
      <c r="S223" s="4">
        <f>'Fixed Credits Value'!C223</f>
        <v>16</v>
      </c>
      <c r="T223" s="4">
        <f t="shared" si="38"/>
        <v>662.13987608333332</v>
      </c>
      <c r="U223" s="4">
        <f t="shared" si="36"/>
        <v>88.285316811111116</v>
      </c>
      <c r="W223" s="4">
        <f t="shared" si="39"/>
        <v>73.746718924972015</v>
      </c>
      <c r="X223" s="4">
        <f t="shared" si="40"/>
        <v>120.88659500830533</v>
      </c>
      <c r="AA223" s="23"/>
      <c r="AB223" s="23"/>
      <c r="AD223" s="11">
        <f t="shared" ref="AD223:AD286" si="41">A223</f>
        <v>45016</v>
      </c>
      <c r="AE223" s="4">
        <f>B223+'Rail Costs'!K223</f>
        <v>68.267776035834274</v>
      </c>
      <c r="AF223" s="4">
        <f>$B223+'Rail Costs'!L223</f>
        <v>69.56755207166853</v>
      </c>
      <c r="AG223" s="4">
        <f>$B223+'Rail Costs'!M223</f>
        <v>70.8673281075028</v>
      </c>
      <c r="AH223" s="4">
        <f>$B223+'Rail Costs'!N223</f>
        <v>67.487910414333712</v>
      </c>
      <c r="AI223" s="4">
        <f>$B223+'Rail Costs'!O223</f>
        <v>67.747865621500566</v>
      </c>
      <c r="AJ223" s="4">
        <f>$B223+'Rail Costs'!P223</f>
        <v>68.527731243001128</v>
      </c>
      <c r="AK223" s="4" t="e">
        <f>(AVERAGEIFS([1]Spreads!$B$23:$B$1056,[1]Spreads!$Y$23:$Y$1056,BH223,[1]Spreads!$X$23:$X$1056,BI223)*1.03)+('Rail Costs'!X223*100/2204.622)</f>
        <v>#VALUE!</v>
      </c>
      <c r="AM223" s="4">
        <f>'Soybean Oil'!$L223-('Soybean Oil'!AE223*'Feedstock Conversions'!$B$17)-'Rail Costs'!Q223</f>
        <v>98.589088541042074</v>
      </c>
      <c r="AN223" s="4">
        <f>'Soybean Oil'!$L223-('Soybean Oil'!AF223*'Feedstock Conversions'!$B$17)-'Rail Costs'!R223</f>
        <v>89.325411206559679</v>
      </c>
      <c r="AO223" s="4">
        <f>'Soybean Oil'!$L223-('Soybean Oil'!AG223*'Feedstock Conversions'!$B$17)-'Rail Costs'!S223</f>
        <v>79.778011361183431</v>
      </c>
      <c r="AP223" s="4">
        <f>'Soybean Oil'!$L223-('Soybean Oil'!AH223*'Feedstock Conversions'!$B$17)-'Rail Costs'!T223</f>
        <v>104.64772790182965</v>
      </c>
      <c r="AQ223" s="4">
        <f>'Soybean Oil'!$L223-('Soybean Oil'!AI223*'Feedstock Conversions'!$B$17)-'Rail Costs'!U223</f>
        <v>102.87259937112893</v>
      </c>
      <c r="AR223" s="4">
        <f>'Soybean Oil'!$L223-('Soybean Oil'!AJ223*'Feedstock Conversions'!$B$17)-'Rail Costs'!V223</f>
        <v>96.010482888690603</v>
      </c>
      <c r="AS223" s="4" t="e">
        <f>'Soybean Oil'!$L223-('Soybean Oil'!AK223*'Feedstock Conversions'!$B$17)-'Rail Costs'!Y223</f>
        <v>#VALUE!</v>
      </c>
      <c r="AU223" s="4">
        <f>$T223-(AE223*'Feedstock Conversions'!$B$5)-'Rail Costs'!Q223</f>
        <v>145.72896462437538</v>
      </c>
      <c r="AV223" s="4">
        <f>$T223-(AF223*'Feedstock Conversions'!$B$5)-'Rail Costs'!R223</f>
        <v>136.46528728989301</v>
      </c>
      <c r="AW223" s="4">
        <f>$T223-(AG223*'Feedstock Conversions'!$B$5)-'Rail Costs'!S223</f>
        <v>126.91788744451675</v>
      </c>
      <c r="AX223" s="4">
        <f>$T223-(AH223*'Feedstock Conversions'!$B$5)-'Rail Costs'!T223</f>
        <v>151.78760398516297</v>
      </c>
      <c r="AY223" s="4">
        <f>$T223-(AI223*'Feedstock Conversions'!$B$5)-'Rail Costs'!U223</f>
        <v>150.01247545446225</v>
      </c>
      <c r="AZ223" s="4">
        <f>$T223-(AJ223*'Feedstock Conversions'!$B$5)-'Rail Costs'!V223</f>
        <v>143.15035897202392</v>
      </c>
      <c r="BA223" s="4" t="e">
        <f>$T223-(AK223*'Feedstock Conversions'!$B$5)-'Rail Costs'!Y223</f>
        <v>#VALUE!</v>
      </c>
      <c r="BH223">
        <f t="shared" si="31"/>
        <v>13</v>
      </c>
      <c r="BI223">
        <f t="shared" si="32"/>
        <v>2023</v>
      </c>
      <c r="BJ223">
        <f t="shared" si="33"/>
        <v>3</v>
      </c>
      <c r="BM223" s="4">
        <f>'Fuel Values'!G223-(E223)</f>
        <v>53.746718924972015</v>
      </c>
      <c r="BN223" s="4">
        <f>'Fuel Values'!H223-($AJ223*'Feedstock Conversions'!$B$5)</f>
        <v>71.042015677491577</v>
      </c>
      <c r="BO223" s="4">
        <f>'Fuel Values'!I223-($AI223*'Feedstock Conversions'!$B$17)</f>
        <v>39.391007838745736</v>
      </c>
      <c r="BP223" s="4">
        <f>'Fuel Values'!J223-($AH223*'Feedstock Conversions'!$B$17)</f>
        <v>53.840671892497141</v>
      </c>
      <c r="BQ223" s="4">
        <f>'Fuel Values'!K223-($AF223*'Feedstock Conversions'!$B$17)</f>
        <v>45.743359462486069</v>
      </c>
      <c r="BR223" s="4">
        <f>'Fuel Values'!L223-($AG223*'Feedstock Conversions'!$B$17)</f>
        <v>50.995039193728985</v>
      </c>
      <c r="BS223" s="4">
        <f t="shared" si="34"/>
        <v>2.7047032474804382</v>
      </c>
      <c r="BT223" s="4">
        <f t="shared" si="37"/>
        <v>21.286916759985097</v>
      </c>
      <c r="BV223" s="4">
        <f t="shared" si="29"/>
        <v>55.50079027355622</v>
      </c>
    </row>
    <row r="224" spans="1:74" x14ac:dyDescent="0.2">
      <c r="A224" s="11">
        <v>45023</v>
      </c>
      <c r="B224" s="18">
        <v>67.542500000000004</v>
      </c>
      <c r="C224" s="18">
        <f>B224+'Rail Costs'!B224</f>
        <v>72.996654535274359</v>
      </c>
      <c r="E224" s="18">
        <f>C224*'Feedstock Conversions'!B$17</f>
        <v>547.47490901455774</v>
      </c>
      <c r="F224" s="18">
        <f>C224*'Feedstock Conversions'!B$5</f>
        <v>547.47490901455774</v>
      </c>
      <c r="H224" s="18">
        <f>'Fuel Values'!B224-'Soybean Oil'!I224-'Soybean Oil'!J224-'Soybean Oil'!K224</f>
        <v>249.22914544004107</v>
      </c>
      <c r="I224" s="18">
        <f>('LCFS Values'!$E$6-'Soybean Oil'!$AA$4)/1000000*'LCFS Values'!B224*'LCFS Values'!$G$2*100</f>
        <v>32.114604559958877</v>
      </c>
      <c r="J224" s="4">
        <f>'RIN Values'!C224</f>
        <v>232.40625</v>
      </c>
      <c r="K224" s="4">
        <f>'Fixed Credits Value'!B224</f>
        <v>100</v>
      </c>
      <c r="L224" s="4">
        <f t="shared" si="35"/>
        <v>613.75</v>
      </c>
      <c r="M224" s="4">
        <f>L224/'Feedstock Conversions'!B$17</f>
        <v>81.833333333333329</v>
      </c>
      <c r="O224" s="4">
        <f>'Fuel Values'!C224*100</f>
        <v>253.67000000000002</v>
      </c>
      <c r="P224" s="18">
        <f>('LCFS Values'!$E$5-'Soybean Oil'!$AB$4)/1000000*'LCFS Values'!B224*'LCFS Values'!$G$2*100</f>
        <v>28.957460826388886</v>
      </c>
      <c r="Q224" s="4">
        <f>'RIN Values'!D224</f>
        <v>263.39375000000001</v>
      </c>
      <c r="R224" s="4">
        <f>'Fixed Credits Value'!B224</f>
        <v>100</v>
      </c>
      <c r="S224" s="4">
        <f>'Fixed Credits Value'!C224</f>
        <v>16</v>
      </c>
      <c r="T224" s="4">
        <f t="shared" si="38"/>
        <v>662.02121082638894</v>
      </c>
      <c r="U224" s="4">
        <f t="shared" si="36"/>
        <v>88.269494776851857</v>
      </c>
      <c r="W224" s="4">
        <f t="shared" si="39"/>
        <v>66.275090985442262</v>
      </c>
      <c r="X224" s="4">
        <f t="shared" si="40"/>
        <v>114.5463018118312</v>
      </c>
      <c r="AA224" s="23"/>
      <c r="AB224" s="23"/>
      <c r="AD224" s="11">
        <f t="shared" si="41"/>
        <v>45023</v>
      </c>
      <c r="AE224" s="4">
        <f>B224+'Rail Costs'!K224</f>
        <v>68.906038633818596</v>
      </c>
      <c r="AF224" s="4">
        <f>$B224+'Rail Costs'!L224</f>
        <v>70.269577267637175</v>
      </c>
      <c r="AG224" s="4">
        <f>$B224+'Rail Costs'!M224</f>
        <v>71.633115901455767</v>
      </c>
      <c r="AH224" s="4">
        <f>$B224+'Rail Costs'!N224</f>
        <v>68.087915453527444</v>
      </c>
      <c r="AI224" s="4">
        <f>$B224+'Rail Costs'!O224</f>
        <v>68.360623180291157</v>
      </c>
      <c r="AJ224" s="4">
        <f>$B224+'Rail Costs'!P224</f>
        <v>69.178746360582309</v>
      </c>
      <c r="AK224" s="4" t="e">
        <f>(AVERAGEIFS([1]Spreads!$B$23:$B$1056,[1]Spreads!$Y$23:$Y$1056,BH224,[1]Spreads!$X$23:$X$1056,BI224)*1.03)+('Rail Costs'!X224*100/2204.622)</f>
        <v>#VALUE!</v>
      </c>
      <c r="AM224" s="4">
        <f>'Soybean Oil'!$L224-('Soybean Oil'!AE224*'Feedstock Conversions'!$B$17)-'Rail Costs'!Q224</f>
        <v>92.402597091209415</v>
      </c>
      <c r="AN224" s="4">
        <f>'Soybean Oil'!$L224-('Soybean Oil'!AF224*'Feedstock Conversions'!$B$17)-'Rail Costs'!R224</f>
        <v>82.677159843197344</v>
      </c>
      <c r="AO224" s="4">
        <f>'Soybean Oil'!$L224-('Soybean Oil'!AG224*'Feedstock Conversions'!$B$17)-'Rail Costs'!S224</f>
        <v>72.658364225430873</v>
      </c>
      <c r="AP224" s="4">
        <f>'Soybean Oil'!$L224-('Soybean Oil'!AH224*'Feedstock Conversions'!$B$17)-'Rail Costs'!T224</f>
        <v>98.755288236495531</v>
      </c>
      <c r="AQ224" s="4">
        <f>'Soybean Oil'!$L224-('Soybean Oil'!AI224*'Feedstock Conversions'!$B$17)-'Rail Costs'!U224</f>
        <v>96.890443430355958</v>
      </c>
      <c r="AR224" s="4">
        <f>'Soybean Oil'!$L224-('Soybean Oil'!AJ224*'Feedstock Conversions'!$B$17)-'Rail Costs'!V224</f>
        <v>89.706987261174362</v>
      </c>
      <c r="AS224" s="4" t="e">
        <f>'Soybean Oil'!$L224-('Soybean Oil'!AK224*'Feedstock Conversions'!$B$17)-'Rail Costs'!Y224</f>
        <v>#VALUE!</v>
      </c>
      <c r="AU224" s="4">
        <f>$T224-(AE224*'Feedstock Conversions'!$B$5)-'Rail Costs'!Q224</f>
        <v>140.67380791759837</v>
      </c>
      <c r="AV224" s="4">
        <f>$T224-(AF224*'Feedstock Conversions'!$B$5)-'Rail Costs'!R224</f>
        <v>130.94837066958627</v>
      </c>
      <c r="AW224" s="4">
        <f>$T224-(AG224*'Feedstock Conversions'!$B$5)-'Rail Costs'!S224</f>
        <v>120.92957505181981</v>
      </c>
      <c r="AX224" s="4">
        <f>$T224-(AH224*'Feedstock Conversions'!$B$5)-'Rail Costs'!T224</f>
        <v>147.02649906288445</v>
      </c>
      <c r="AY224" s="4">
        <f>$T224-(AI224*'Feedstock Conversions'!$B$5)-'Rail Costs'!U224</f>
        <v>145.1616542567449</v>
      </c>
      <c r="AZ224" s="4">
        <f>$T224-(AJ224*'Feedstock Conversions'!$B$5)-'Rail Costs'!V224</f>
        <v>137.9781980875633</v>
      </c>
      <c r="BA224" s="4" t="e">
        <f>$T224-(AK224*'Feedstock Conversions'!$B$5)-'Rail Costs'!Y224</f>
        <v>#VALUE!</v>
      </c>
      <c r="BH224">
        <f t="shared" si="31"/>
        <v>14</v>
      </c>
      <c r="BI224">
        <f t="shared" si="32"/>
        <v>2023</v>
      </c>
      <c r="BJ224">
        <f t="shared" si="33"/>
        <v>4</v>
      </c>
      <c r="BM224" s="4">
        <f>'Fuel Values'!G224-(E224)</f>
        <v>43.775090985442262</v>
      </c>
      <c r="BN224" s="4">
        <f>'Fuel Values'!H224-($AJ224*'Feedstock Conversions'!$B$5)</f>
        <v>64.909402295632731</v>
      </c>
      <c r="BO224" s="4">
        <f>'Fuel Values'!I224-($AI224*'Feedstock Conversions'!$B$17)</f>
        <v>34.795326147816354</v>
      </c>
      <c r="BP224" s="4">
        <f>'Fuel Values'!J224-($AH224*'Feedstock Conversions'!$B$17)</f>
        <v>49.340634098544172</v>
      </c>
      <c r="BQ224" s="4">
        <f>'Fuel Values'!K224-($AF224*'Feedstock Conversions'!$B$17)</f>
        <v>39.228170492721233</v>
      </c>
      <c r="BR224" s="4">
        <f>'Fuel Values'!L224-($AG224*'Feedstock Conversions'!$B$17)</f>
        <v>44.001630739081747</v>
      </c>
      <c r="BS224" s="4">
        <f t="shared" si="34"/>
        <v>1.3656886898095308</v>
      </c>
      <c r="BT224" s="4">
        <f t="shared" si="37"/>
        <v>20.266715192235843</v>
      </c>
      <c r="BV224" s="4">
        <f t="shared" si="29"/>
        <v>48.903620820668678</v>
      </c>
    </row>
    <row r="225" spans="1:74" x14ac:dyDescent="0.2">
      <c r="A225" s="11">
        <v>45030</v>
      </c>
      <c r="B225" s="18">
        <v>66.400000000000006</v>
      </c>
      <c r="C225" s="18">
        <f>B225+'Rail Costs'!B225</f>
        <v>71.854154535274361</v>
      </c>
      <c r="E225" s="18">
        <f>C225*'Feedstock Conversions'!B$17</f>
        <v>538.90615901455772</v>
      </c>
      <c r="F225" s="18">
        <f>C225*'Feedstock Conversions'!B$5</f>
        <v>538.90615901455772</v>
      </c>
      <c r="H225" s="18">
        <f>'Fuel Values'!B225-'Soybean Oil'!I225-'Soybean Oil'!J225-'Soybean Oil'!K225</f>
        <v>237.13519961349664</v>
      </c>
      <c r="I225" s="18">
        <f>('LCFS Values'!$E$6-'Soybean Oil'!$AA$4)/1000000*'LCFS Values'!B225*'LCFS Values'!$G$2*100</f>
        <v>33.914800386503288</v>
      </c>
      <c r="J225" s="4">
        <f>'RIN Values'!C225</f>
        <v>235.95000000000002</v>
      </c>
      <c r="K225" s="4">
        <f>'Fixed Credits Value'!B225</f>
        <v>100</v>
      </c>
      <c r="L225" s="4">
        <f t="shared" si="35"/>
        <v>607</v>
      </c>
      <c r="M225" s="4">
        <f>L225/'Feedstock Conversions'!B$17</f>
        <v>80.933333333333337</v>
      </c>
      <c r="O225" s="4">
        <f>'Fuel Values'!C225*100</f>
        <v>248.87</v>
      </c>
      <c r="P225" s="18">
        <f>('LCFS Values'!$E$5-'Soybean Oil'!$AB$4)/1000000*'LCFS Values'!B225*'LCFS Values'!$G$2*100</f>
        <v>30.580681813888887</v>
      </c>
      <c r="Q225" s="4">
        <f>'RIN Values'!D225</f>
        <v>267.41000000000003</v>
      </c>
      <c r="R225" s="4">
        <f>'Fixed Credits Value'!B225</f>
        <v>100</v>
      </c>
      <c r="S225" s="4">
        <f>'Fixed Credits Value'!C225</f>
        <v>16</v>
      </c>
      <c r="T225" s="4">
        <f t="shared" si="38"/>
        <v>662.86068181388896</v>
      </c>
      <c r="U225" s="4">
        <f t="shared" si="36"/>
        <v>88.38142424185186</v>
      </c>
      <c r="W225" s="4">
        <f t="shared" si="39"/>
        <v>68.093840985442284</v>
      </c>
      <c r="X225" s="4">
        <f t="shared" si="40"/>
        <v>123.95452279933124</v>
      </c>
      <c r="AA225" s="23"/>
      <c r="AB225" s="23"/>
      <c r="AD225" s="11">
        <f t="shared" si="41"/>
        <v>45030</v>
      </c>
      <c r="AE225" s="4">
        <f>B225+'Rail Costs'!K225</f>
        <v>67.763538633818598</v>
      </c>
      <c r="AF225" s="4">
        <f>$B225+'Rail Costs'!L225</f>
        <v>69.127077267637176</v>
      </c>
      <c r="AG225" s="4">
        <f>$B225+'Rail Costs'!M225</f>
        <v>70.490615901455769</v>
      </c>
      <c r="AH225" s="4">
        <f>$B225+'Rail Costs'!N225</f>
        <v>66.945415453527445</v>
      </c>
      <c r="AI225" s="4">
        <f>$B225+'Rail Costs'!O225</f>
        <v>67.218123180291158</v>
      </c>
      <c r="AJ225" s="4">
        <f>$B225+'Rail Costs'!P225</f>
        <v>68.036246360582311</v>
      </c>
      <c r="AK225" s="4" t="e">
        <f>(AVERAGEIFS([1]Spreads!$B$23:$B$1056,[1]Spreads!$Y$23:$Y$1056,BH225,[1]Spreads!$X$23:$X$1056,BI225)*1.03)+('Rail Costs'!X225*100/2204.622)</f>
        <v>#VALUE!</v>
      </c>
      <c r="AM225" s="4">
        <f>'Soybean Oil'!$L225-('Soybean Oil'!AE225*'Feedstock Conversions'!$B$17)-'Rail Costs'!Q225</f>
        <v>94.221347091209438</v>
      </c>
      <c r="AN225" s="4">
        <f>'Soybean Oil'!$L225-('Soybean Oil'!AF225*'Feedstock Conversions'!$B$17)-'Rail Costs'!R225</f>
        <v>84.495909843197254</v>
      </c>
      <c r="AO225" s="4">
        <f>'Soybean Oil'!$L225-('Soybean Oil'!AG225*'Feedstock Conversions'!$B$17)-'Rail Costs'!S225</f>
        <v>74.477114225430896</v>
      </c>
      <c r="AP225" s="4">
        <f>'Soybean Oil'!$L225-('Soybean Oil'!AH225*'Feedstock Conversions'!$B$17)-'Rail Costs'!T225</f>
        <v>100.5740382364955</v>
      </c>
      <c r="AQ225" s="4">
        <f>'Soybean Oil'!$L225-('Soybean Oil'!AI225*'Feedstock Conversions'!$B$17)-'Rail Costs'!U225</f>
        <v>98.709193430355924</v>
      </c>
      <c r="AR225" s="4">
        <f>'Soybean Oil'!$L225-('Soybean Oil'!AJ225*'Feedstock Conversions'!$B$17)-'Rail Costs'!V225</f>
        <v>91.525737261174271</v>
      </c>
      <c r="AS225" s="4" t="e">
        <f>'Soybean Oil'!$L225-('Soybean Oil'!AK225*'Feedstock Conversions'!$B$17)-'Rail Costs'!Y225</f>
        <v>#VALUE!</v>
      </c>
      <c r="AU225" s="4">
        <f>$T225-(AE225*'Feedstock Conversions'!$B$5)-'Rail Costs'!Q225</f>
        <v>150.08202890509841</v>
      </c>
      <c r="AV225" s="4">
        <f>$T225-(AF225*'Feedstock Conversions'!$B$5)-'Rail Costs'!R225</f>
        <v>140.3565916570862</v>
      </c>
      <c r="AW225" s="4">
        <f>$T225-(AG225*'Feedstock Conversions'!$B$5)-'Rail Costs'!S225</f>
        <v>130.33779603931987</v>
      </c>
      <c r="AX225" s="4">
        <f>$T225-(AH225*'Feedstock Conversions'!$B$5)-'Rail Costs'!T225</f>
        <v>156.43472005038444</v>
      </c>
      <c r="AY225" s="4">
        <f>$T225-(AI225*'Feedstock Conversions'!$B$5)-'Rail Costs'!U225</f>
        <v>154.56987524424488</v>
      </c>
      <c r="AZ225" s="4">
        <f>$T225-(AJ225*'Feedstock Conversions'!$B$5)-'Rail Costs'!V225</f>
        <v>147.38641907506323</v>
      </c>
      <c r="BA225" s="4" t="e">
        <f>$T225-(AK225*'Feedstock Conversions'!$B$5)-'Rail Costs'!Y225</f>
        <v>#VALUE!</v>
      </c>
      <c r="BH225">
        <f t="shared" si="31"/>
        <v>15</v>
      </c>
      <c r="BI225">
        <f t="shared" si="32"/>
        <v>2023</v>
      </c>
      <c r="BJ225">
        <f t="shared" si="33"/>
        <v>4</v>
      </c>
      <c r="BM225" s="4">
        <f>'Fuel Values'!G225-(E225)</f>
        <v>42.593840985442284</v>
      </c>
      <c r="BN225" s="4">
        <f>'Fuel Values'!H225-($AJ225*'Feedstock Conversions'!$B$5)</f>
        <v>72.72815229563264</v>
      </c>
      <c r="BO225" s="4">
        <f>'Fuel Values'!I225-($AI225*'Feedstock Conversions'!$B$17)</f>
        <v>43.36407614781632</v>
      </c>
      <c r="BP225" s="4">
        <f>'Fuel Values'!J225-($AH225*'Feedstock Conversions'!$B$17)</f>
        <v>60.909384098544137</v>
      </c>
      <c r="BQ225" s="4">
        <f>'Fuel Values'!K225-($AF225*'Feedstock Conversions'!$B$17)</f>
        <v>44.046920492721142</v>
      </c>
      <c r="BR225" s="4">
        <f>'Fuel Values'!L225-($AG225*'Feedstock Conversions'!$B$17)</f>
        <v>48.82038073908177</v>
      </c>
      <c r="BS225" s="4">
        <f t="shared" si="34"/>
        <v>-4.6343113101903555</v>
      </c>
      <c r="BT225" s="4">
        <f t="shared" si="37"/>
        <v>16.0167151922359</v>
      </c>
      <c r="BV225" s="4">
        <f t="shared" si="29"/>
        <v>54.365227963525797</v>
      </c>
    </row>
    <row r="226" spans="1:74" x14ac:dyDescent="0.2">
      <c r="A226" s="11">
        <v>45037</v>
      </c>
      <c r="B226" s="18">
        <v>66.805999999999997</v>
      </c>
      <c r="C226" s="18">
        <f>B226+'Rail Costs'!B226</f>
        <v>72.260154535274353</v>
      </c>
      <c r="E226" s="18">
        <f>C226*'Feedstock Conversions'!B$17</f>
        <v>541.95115901455767</v>
      </c>
      <c r="F226" s="18">
        <f>C226*'Feedstock Conversions'!B$5</f>
        <v>541.95115901455767</v>
      </c>
      <c r="H226" s="18">
        <f>'Fuel Values'!B226-'Soybean Oil'!I226-'Soybean Oil'!J226-'Soybean Oil'!K226</f>
        <v>230.2676485960888</v>
      </c>
      <c r="I226" s="18">
        <f>('LCFS Values'!$E$6-'Soybean Oil'!$AA$4)/1000000*'LCFS Values'!B226*'LCFS Values'!$G$2*100</f>
        <v>36.93735140391118</v>
      </c>
      <c r="J226" s="4">
        <f>'RIN Values'!C226</f>
        <v>237.79500000000002</v>
      </c>
      <c r="K226" s="4">
        <f>'Fixed Credits Value'!B226</f>
        <v>100</v>
      </c>
      <c r="L226" s="4">
        <f t="shared" si="35"/>
        <v>605</v>
      </c>
      <c r="M226" s="4">
        <f>L226/'Feedstock Conversions'!B$17</f>
        <v>80.666666666666671</v>
      </c>
      <c r="O226" s="4">
        <f>'Fuel Values'!C226*100</f>
        <v>236.82</v>
      </c>
      <c r="P226" s="18">
        <f>('LCFS Values'!$E$5-'Soybean Oil'!$AB$4)/1000000*'LCFS Values'!B226*'LCFS Values'!$G$2*100</f>
        <v>33.306089891666666</v>
      </c>
      <c r="Q226" s="4">
        <f>'RIN Values'!D226</f>
        <v>269.50099999999998</v>
      </c>
      <c r="R226" s="4">
        <f>'Fixed Credits Value'!B226</f>
        <v>100</v>
      </c>
      <c r="S226" s="4">
        <f>'Fixed Credits Value'!C226</f>
        <v>16</v>
      </c>
      <c r="T226" s="4">
        <f t="shared" si="38"/>
        <v>655.62708989166663</v>
      </c>
      <c r="U226" s="4">
        <f t="shared" si="36"/>
        <v>87.416945318888878</v>
      </c>
      <c r="W226" s="4">
        <f t="shared" si="39"/>
        <v>63.048840985442325</v>
      </c>
      <c r="X226" s="4">
        <f t="shared" si="40"/>
        <v>113.67593087710895</v>
      </c>
      <c r="AA226" s="23"/>
      <c r="AB226" s="23"/>
      <c r="AD226" s="11">
        <f t="shared" si="41"/>
        <v>45037</v>
      </c>
      <c r="AE226" s="4">
        <f>B226+'Rail Costs'!K226</f>
        <v>68.16953863381859</v>
      </c>
      <c r="AF226" s="4">
        <f>$B226+'Rail Costs'!L226</f>
        <v>69.533077267637168</v>
      </c>
      <c r="AG226" s="4">
        <f>$B226+'Rail Costs'!M226</f>
        <v>70.89661590145576</v>
      </c>
      <c r="AH226" s="4">
        <f>$B226+'Rail Costs'!N226</f>
        <v>67.351415453527437</v>
      </c>
      <c r="AI226" s="4">
        <f>$B226+'Rail Costs'!O226</f>
        <v>67.62412318029115</v>
      </c>
      <c r="AJ226" s="4">
        <f>$B226+'Rail Costs'!P226</f>
        <v>68.442246360582303</v>
      </c>
      <c r="AK226" s="4" t="e">
        <f>(AVERAGEIFS([1]Spreads!$B$23:$B$1056,[1]Spreads!$Y$23:$Y$1056,BH226,[1]Spreads!$X$23:$X$1056,BI226)*1.03)+('Rail Costs'!X226*100/2204.622)</f>
        <v>#VALUE!</v>
      </c>
      <c r="AM226" s="4">
        <f>'Soybean Oil'!$L226-('Soybean Oil'!AE226*'Feedstock Conversions'!$B$17)-'Rail Costs'!Q226</f>
        <v>89.176347091209479</v>
      </c>
      <c r="AN226" s="4">
        <f>'Soybean Oil'!$L226-('Soybean Oil'!AF226*'Feedstock Conversions'!$B$17)-'Rail Costs'!R226</f>
        <v>79.450909843197294</v>
      </c>
      <c r="AO226" s="4">
        <f>'Soybean Oil'!$L226-('Soybean Oil'!AG226*'Feedstock Conversions'!$B$17)-'Rail Costs'!S226</f>
        <v>69.432114225430936</v>
      </c>
      <c r="AP226" s="4">
        <f>'Soybean Oil'!$L226-('Soybean Oil'!AH226*'Feedstock Conversions'!$B$17)-'Rail Costs'!T226</f>
        <v>95.529038236495595</v>
      </c>
      <c r="AQ226" s="4">
        <f>'Soybean Oil'!$L226-('Soybean Oil'!AI226*'Feedstock Conversions'!$B$17)-'Rail Costs'!U226</f>
        <v>93.664193430355965</v>
      </c>
      <c r="AR226" s="4">
        <f>'Soybean Oil'!$L226-('Soybean Oil'!AJ226*'Feedstock Conversions'!$B$17)-'Rail Costs'!V226</f>
        <v>86.480737261174312</v>
      </c>
      <c r="AS226" s="4" t="e">
        <f>'Soybean Oil'!$L226-('Soybean Oil'!AK226*'Feedstock Conversions'!$B$17)-'Rail Costs'!Y226</f>
        <v>#VALUE!</v>
      </c>
      <c r="AU226" s="4">
        <f>$T226-(AE226*'Feedstock Conversions'!$B$5)-'Rail Costs'!Q226</f>
        <v>139.80343698287612</v>
      </c>
      <c r="AV226" s="4">
        <f>$T226-(AF226*'Feedstock Conversions'!$B$5)-'Rail Costs'!R226</f>
        <v>130.07799973486391</v>
      </c>
      <c r="AW226" s="4">
        <f>$T226-(AG226*'Feedstock Conversions'!$B$5)-'Rail Costs'!S226</f>
        <v>120.05920411709756</v>
      </c>
      <c r="AX226" s="4">
        <f>$T226-(AH226*'Feedstock Conversions'!$B$5)-'Rail Costs'!T226</f>
        <v>146.15612812816221</v>
      </c>
      <c r="AY226" s="4">
        <f>$T226-(AI226*'Feedstock Conversions'!$B$5)-'Rail Costs'!U226</f>
        <v>144.29128332202259</v>
      </c>
      <c r="AZ226" s="4">
        <f>$T226-(AJ226*'Feedstock Conversions'!$B$5)-'Rail Costs'!V226</f>
        <v>137.10782715284094</v>
      </c>
      <c r="BA226" s="4" t="e">
        <f>$T226-(AK226*'Feedstock Conversions'!$B$5)-'Rail Costs'!Y226</f>
        <v>#VALUE!</v>
      </c>
      <c r="BH226">
        <f t="shared" si="31"/>
        <v>16</v>
      </c>
      <c r="BI226">
        <f t="shared" si="32"/>
        <v>2023</v>
      </c>
      <c r="BJ226">
        <f t="shared" si="33"/>
        <v>4</v>
      </c>
      <c r="BM226" s="4">
        <f>'Fuel Values'!G226-(E226)</f>
        <v>39.048840985442325</v>
      </c>
      <c r="BN226" s="4">
        <f>'Fuel Values'!H226-($AJ226*'Feedstock Conversions'!$B$5)</f>
        <v>71.683152295632681</v>
      </c>
      <c r="BO226" s="4">
        <f>'Fuel Values'!I226-($AI226*'Feedstock Conversions'!$B$17)</f>
        <v>40.319076147816361</v>
      </c>
      <c r="BP226" s="4">
        <f>'Fuel Values'!J226-($AH226*'Feedstock Conversions'!$B$17)</f>
        <v>59.864384098544235</v>
      </c>
      <c r="BQ226" s="4">
        <f>'Fuel Values'!K226-($AF226*'Feedstock Conversions'!$B$17)</f>
        <v>41.001920492721183</v>
      </c>
      <c r="BR226" s="4">
        <f>'Fuel Values'!L226-($AG226*'Feedstock Conversions'!$B$17)</f>
        <v>45.775380739081811</v>
      </c>
      <c r="BS226" s="4">
        <f t="shared" si="34"/>
        <v>-8.6343113101903555</v>
      </c>
      <c r="BT226" s="4">
        <f t="shared" si="37"/>
        <v>13.433381858902557</v>
      </c>
      <c r="BV226" s="4">
        <f t="shared" si="29"/>
        <v>51.53451367781156</v>
      </c>
    </row>
    <row r="227" spans="1:74" x14ac:dyDescent="0.2">
      <c r="A227" s="11">
        <v>45044</v>
      </c>
      <c r="B227" s="18">
        <v>63.747999999999998</v>
      </c>
      <c r="C227" s="18">
        <f>B227+'Rail Costs'!B227</f>
        <v>69.202154535274346</v>
      </c>
      <c r="E227" s="18">
        <f>C227*'Feedstock Conversions'!B$17</f>
        <v>519.01615901455762</v>
      </c>
      <c r="F227" s="18">
        <f>C227*'Feedstock Conversions'!B$5</f>
        <v>519.01615901455762</v>
      </c>
      <c r="H227" s="18">
        <f>'Fuel Values'!B227-'Soybean Oil'!I227-'Soybean Oil'!J227-'Soybean Oil'!K227</f>
        <v>227.22394586329779</v>
      </c>
      <c r="I227" s="18">
        <f>('LCFS Values'!$E$6-'Soybean Oil'!$AA$4)/1000000*'LCFS Values'!B227*'LCFS Values'!$G$2*100</f>
        <v>35.226054136702295</v>
      </c>
      <c r="J227" s="4">
        <f>'RIN Values'!C227</f>
        <v>233.54999999999998</v>
      </c>
      <c r="K227" s="4">
        <f>'Fixed Credits Value'!B227</f>
        <v>100</v>
      </c>
      <c r="L227" s="4">
        <f t="shared" si="35"/>
        <v>596.00000000000011</v>
      </c>
      <c r="M227" s="4">
        <f>L227/'Feedstock Conversions'!B$17</f>
        <v>79.466666666666683</v>
      </c>
      <c r="O227" s="4">
        <f>'Fuel Values'!C227*100</f>
        <v>223.34</v>
      </c>
      <c r="P227" s="18">
        <f>('LCFS Values'!$E$5-'Soybean Oil'!$AB$4)/1000000*'LCFS Values'!B227*'LCFS Values'!$G$2*100</f>
        <v>31.763027965277775</v>
      </c>
      <c r="Q227" s="4">
        <f>'RIN Values'!D227</f>
        <v>264.69</v>
      </c>
      <c r="R227" s="4">
        <f>'Fixed Credits Value'!B227</f>
        <v>100</v>
      </c>
      <c r="S227" s="4">
        <f>'Fixed Credits Value'!C227</f>
        <v>16</v>
      </c>
      <c r="T227" s="4">
        <f t="shared" si="38"/>
        <v>635.79302796527782</v>
      </c>
      <c r="U227" s="4">
        <f t="shared" si="36"/>
        <v>84.772403728703708</v>
      </c>
      <c r="W227" s="4">
        <f t="shared" si="39"/>
        <v>76.983840985442498</v>
      </c>
      <c r="X227" s="4">
        <f t="shared" si="40"/>
        <v>116.7768689507202</v>
      </c>
      <c r="AA227" s="23"/>
      <c r="AB227" s="23"/>
      <c r="AD227" s="11">
        <f t="shared" si="41"/>
        <v>45044</v>
      </c>
      <c r="AE227" s="4">
        <f>B227+'Rail Costs'!K227</f>
        <v>65.111538633818583</v>
      </c>
      <c r="AF227" s="4">
        <f>$B227+'Rail Costs'!L227</f>
        <v>66.475077267637175</v>
      </c>
      <c r="AG227" s="4">
        <f>$B227+'Rail Costs'!M227</f>
        <v>67.838615901455768</v>
      </c>
      <c r="AH227" s="4">
        <f>$B227+'Rail Costs'!N227</f>
        <v>64.29341545352743</v>
      </c>
      <c r="AI227" s="4">
        <f>$B227+'Rail Costs'!O227</f>
        <v>64.566123180291157</v>
      </c>
      <c r="AJ227" s="4">
        <f>$B227+'Rail Costs'!P227</f>
        <v>65.38424636058231</v>
      </c>
      <c r="AK227" s="4" t="e">
        <f>(AVERAGEIFS([1]Spreads!$B$23:$B$1056,[1]Spreads!$Y$23:$Y$1056,BH227,[1]Spreads!$X$23:$X$1056,BI227)*1.03)+('Rail Costs'!X227*100/2204.622)</f>
        <v>#VALUE!</v>
      </c>
      <c r="AM227" s="4">
        <f>'Soybean Oil'!$L227-('Soybean Oil'!AE227*'Feedstock Conversions'!$B$17)-'Rail Costs'!Q227</f>
        <v>103.11134709120965</v>
      </c>
      <c r="AN227" s="4">
        <f>'Soybean Oil'!$L227-('Soybean Oil'!AF227*'Feedstock Conversions'!$B$17)-'Rail Costs'!R227</f>
        <v>93.38590984319741</v>
      </c>
      <c r="AO227" s="4">
        <f>'Soybean Oil'!$L227-('Soybean Oil'!AG227*'Feedstock Conversions'!$B$17)-'Rail Costs'!S227</f>
        <v>83.367114225430996</v>
      </c>
      <c r="AP227" s="4">
        <f>'Soybean Oil'!$L227-('Soybean Oil'!AH227*'Feedstock Conversions'!$B$17)-'Rail Costs'!T227</f>
        <v>109.46403823649577</v>
      </c>
      <c r="AQ227" s="4">
        <f>'Soybean Oil'!$L227-('Soybean Oil'!AI227*'Feedstock Conversions'!$B$17)-'Rail Costs'!U227</f>
        <v>107.59919343035602</v>
      </c>
      <c r="AR227" s="4">
        <f>'Soybean Oil'!$L227-('Soybean Oil'!AJ227*'Feedstock Conversions'!$B$17)-'Rail Costs'!V227</f>
        <v>100.41573726117443</v>
      </c>
      <c r="AS227" s="4" t="e">
        <f>'Soybean Oil'!$L227-('Soybean Oil'!AK227*'Feedstock Conversions'!$B$17)-'Rail Costs'!Y227</f>
        <v>#VALUE!</v>
      </c>
      <c r="AU227" s="4">
        <f>$T227-(AE227*'Feedstock Conversions'!$B$5)-'Rail Costs'!Q227</f>
        <v>142.90437505648737</v>
      </c>
      <c r="AV227" s="4">
        <f>$T227-(AF227*'Feedstock Conversions'!$B$5)-'Rail Costs'!R227</f>
        <v>133.1789378084751</v>
      </c>
      <c r="AW227" s="4">
        <f>$T227-(AG227*'Feedstock Conversions'!$B$5)-'Rail Costs'!S227</f>
        <v>123.1601421907087</v>
      </c>
      <c r="AX227" s="4">
        <f>$T227-(AH227*'Feedstock Conversions'!$B$5)-'Rail Costs'!T227</f>
        <v>149.25706620177345</v>
      </c>
      <c r="AY227" s="4">
        <f>$T227-(AI227*'Feedstock Conversions'!$B$5)-'Rail Costs'!U227</f>
        <v>147.39222139563373</v>
      </c>
      <c r="AZ227" s="4">
        <f>$T227-(AJ227*'Feedstock Conversions'!$B$5)-'Rail Costs'!V227</f>
        <v>140.20876522645213</v>
      </c>
      <c r="BA227" s="4" t="e">
        <f>$T227-(AK227*'Feedstock Conversions'!$B$5)-'Rail Costs'!Y227</f>
        <v>#VALUE!</v>
      </c>
      <c r="BC227" s="4"/>
      <c r="BH227">
        <f t="shared" si="31"/>
        <v>17</v>
      </c>
      <c r="BI227">
        <f t="shared" si="32"/>
        <v>2023</v>
      </c>
      <c r="BJ227">
        <f t="shared" si="33"/>
        <v>4</v>
      </c>
      <c r="BM227" s="4">
        <f>'Fuel Values'!G227-(E227)</f>
        <v>48.983840985442384</v>
      </c>
      <c r="BN227" s="4">
        <f>'Fuel Values'!H227-($AJ227*'Feedstock Conversions'!$B$5)</f>
        <v>85.618152295632683</v>
      </c>
      <c r="BO227" s="4">
        <f>'Fuel Values'!I227-($AI227*'Feedstock Conversions'!$B$17)</f>
        <v>54.254076147816306</v>
      </c>
      <c r="BP227" s="4">
        <f>'Fuel Values'!J227-($AH227*'Feedstock Conversions'!$B$17)</f>
        <v>70.799384098544294</v>
      </c>
      <c r="BQ227" s="4">
        <f>'Fuel Values'!K227-($AF227*'Feedstock Conversions'!$B$17)</f>
        <v>57.936920492721185</v>
      </c>
      <c r="BR227" s="4">
        <f>'Fuel Values'!L227-($AG227*'Feedstock Conversions'!$B$17)</f>
        <v>56.710380739081756</v>
      </c>
      <c r="BS227" s="4">
        <f t="shared" si="34"/>
        <v>-8.6343113101901849</v>
      </c>
      <c r="BT227" s="4">
        <f t="shared" si="37"/>
        <v>14.600048525569399</v>
      </c>
      <c r="BV227" s="4">
        <f t="shared" si="29"/>
        <v>64.469513677811591</v>
      </c>
    </row>
    <row r="228" spans="1:74" x14ac:dyDescent="0.2">
      <c r="A228" s="11">
        <v>45051</v>
      </c>
      <c r="B228" s="18">
        <v>64.91</v>
      </c>
      <c r="C228" s="18">
        <f>B228+'Rail Costs'!B228</f>
        <v>70.364154535274352</v>
      </c>
      <c r="E228" s="18">
        <f>C228*'Feedstock Conversions'!B$17</f>
        <v>527.73115901455765</v>
      </c>
      <c r="F228" s="18">
        <f>C228*'Feedstock Conversions'!B$5</f>
        <v>527.73115901455765</v>
      </c>
      <c r="H228" s="18">
        <f>'Fuel Values'!B228-'Soybean Oil'!I228-'Soybean Oil'!J228-'Soybean Oil'!K228</f>
        <v>216.35425724007575</v>
      </c>
      <c r="I228" s="18">
        <f>('LCFS Values'!$E$6-'Soybean Oil'!$AA$4)/1000000*'LCFS Values'!B228*'LCFS Values'!$G$2*100</f>
        <v>37.470742759924327</v>
      </c>
      <c r="J228" s="4">
        <f>'RIN Values'!C228</f>
        <v>236.17499999999998</v>
      </c>
      <c r="K228" s="4">
        <f>'Fixed Credits Value'!B228</f>
        <v>100</v>
      </c>
      <c r="L228" s="4">
        <f t="shared" si="35"/>
        <v>590</v>
      </c>
      <c r="M228" s="4">
        <f>L228/'Feedstock Conversions'!B$17</f>
        <v>78.666666666666671</v>
      </c>
      <c r="O228" s="4">
        <f>'Fuel Values'!C228*100</f>
        <v>211.81</v>
      </c>
      <c r="P228" s="18">
        <f>('LCFS Values'!$E$5-'Soybean Oil'!$AB$4)/1000000*'LCFS Values'!B228*'LCFS Values'!$G$2*100</f>
        <v>33.787044258333331</v>
      </c>
      <c r="Q228" s="4">
        <f>'RIN Values'!D228</f>
        <v>267.66499999999996</v>
      </c>
      <c r="R228" s="4">
        <f>'Fixed Credits Value'!B228</f>
        <v>100</v>
      </c>
      <c r="S228" s="4">
        <f>'Fixed Credits Value'!C228</f>
        <v>16</v>
      </c>
      <c r="T228" s="4">
        <f t="shared" si="38"/>
        <v>629.26204425833328</v>
      </c>
      <c r="U228" s="4">
        <f t="shared" si="36"/>
        <v>83.901605901111097</v>
      </c>
      <c r="W228" s="4">
        <f t="shared" si="39"/>
        <v>62.268840985442353</v>
      </c>
      <c r="X228" s="4">
        <f t="shared" si="40"/>
        <v>101.53088524377563</v>
      </c>
      <c r="AA228" s="23"/>
      <c r="AB228" s="23"/>
      <c r="AD228" s="11">
        <f t="shared" si="41"/>
        <v>45051</v>
      </c>
      <c r="AE228" s="4">
        <f>B228+'Rail Costs'!K228</f>
        <v>66.273538633818589</v>
      </c>
      <c r="AF228" s="4">
        <f>$B228+'Rail Costs'!L228</f>
        <v>67.637077267637167</v>
      </c>
      <c r="AG228" s="4">
        <f>$B228+'Rail Costs'!M228</f>
        <v>69.00061590145576</v>
      </c>
      <c r="AH228" s="4">
        <f>$B228+'Rail Costs'!N228</f>
        <v>65.455415453527436</v>
      </c>
      <c r="AI228" s="4">
        <f>$B228+'Rail Costs'!O228</f>
        <v>65.728123180291149</v>
      </c>
      <c r="AJ228" s="4">
        <f>$B228+'Rail Costs'!P228</f>
        <v>66.546246360582302</v>
      </c>
      <c r="AK228" s="4" t="e">
        <f>(AVERAGEIFS([1]Spreads!$B$23:$B$1056,[1]Spreads!$Y$23:$Y$1056,BH228,[1]Spreads!$X$23:$X$1056,BI228)*1.03)+('Rail Costs'!X228*100/2204.622)</f>
        <v>#VALUE!</v>
      </c>
      <c r="AM228" s="4">
        <f>'Soybean Oil'!$L228-('Soybean Oil'!AE228*'Feedstock Conversions'!$B$17)-'Rail Costs'!Q228</f>
        <v>88.396347091209506</v>
      </c>
      <c r="AN228" s="4">
        <f>'Soybean Oil'!$L228-('Soybean Oil'!AF228*'Feedstock Conversions'!$B$17)-'Rail Costs'!R228</f>
        <v>78.670909843197379</v>
      </c>
      <c r="AO228" s="4">
        <f>'Soybean Oil'!$L228-('Soybean Oil'!AG228*'Feedstock Conversions'!$B$17)-'Rail Costs'!S228</f>
        <v>68.652114225430964</v>
      </c>
      <c r="AP228" s="4">
        <f>'Soybean Oil'!$L228-('Soybean Oil'!AH228*'Feedstock Conversions'!$B$17)-'Rail Costs'!T228</f>
        <v>94.749038236495565</v>
      </c>
      <c r="AQ228" s="4">
        <f>'Soybean Oil'!$L228-('Soybean Oil'!AI228*'Feedstock Conversions'!$B$17)-'Rail Costs'!U228</f>
        <v>92.884193430355992</v>
      </c>
      <c r="AR228" s="4">
        <f>'Soybean Oil'!$L228-('Soybean Oil'!AJ228*'Feedstock Conversions'!$B$17)-'Rail Costs'!V228</f>
        <v>85.700737261174339</v>
      </c>
      <c r="AS228" s="4" t="e">
        <f>'Soybean Oil'!$L228-('Soybean Oil'!AK228*'Feedstock Conversions'!$B$17)-'Rail Costs'!Y228</f>
        <v>#VALUE!</v>
      </c>
      <c r="AU228" s="4">
        <f>$T228-(AE228*'Feedstock Conversions'!$B$5)-'Rail Costs'!Q228</f>
        <v>127.65839134954278</v>
      </c>
      <c r="AV228" s="4">
        <f>$T228-(AF228*'Feedstock Conversions'!$B$5)-'Rail Costs'!R228</f>
        <v>117.93295410153065</v>
      </c>
      <c r="AW228" s="4">
        <f>$T228-(AG228*'Feedstock Conversions'!$B$5)-'Rail Costs'!S228</f>
        <v>107.91415848376424</v>
      </c>
      <c r="AX228" s="4">
        <f>$T228-(AH228*'Feedstock Conversions'!$B$5)-'Rail Costs'!T228</f>
        <v>134.01108249482883</v>
      </c>
      <c r="AY228" s="4">
        <f>$T228-(AI228*'Feedstock Conversions'!$B$5)-'Rail Costs'!U228</f>
        <v>132.14623768868927</v>
      </c>
      <c r="AZ228" s="4">
        <f>$T228-(AJ228*'Feedstock Conversions'!$B$5)-'Rail Costs'!V228</f>
        <v>124.96278151950762</v>
      </c>
      <c r="BA228" s="4" t="e">
        <f>$T228-(AK228*'Feedstock Conversions'!$B$5)-'Rail Costs'!Y228</f>
        <v>#VALUE!</v>
      </c>
      <c r="BC228" s="4"/>
      <c r="BH228">
        <f t="shared" si="31"/>
        <v>18</v>
      </c>
      <c r="BI228">
        <f t="shared" si="32"/>
        <v>2023</v>
      </c>
      <c r="BJ228">
        <f t="shared" si="33"/>
        <v>5</v>
      </c>
      <c r="BM228" s="4">
        <f>'Fuel Values'!G228-(E228)</f>
        <v>24.468840985442398</v>
      </c>
      <c r="BN228" s="4">
        <f>'Fuel Values'!H228-($AJ228*'Feedstock Conversions'!$B$5)</f>
        <v>65.503152295632731</v>
      </c>
      <c r="BO228" s="4">
        <f>'Fuel Values'!I228-($AI228*'Feedstock Conversions'!$B$17)</f>
        <v>35.639076147816411</v>
      </c>
      <c r="BP228" s="4">
        <f>'Fuel Values'!J228-($AH228*'Feedstock Conversions'!$B$17)</f>
        <v>48.084384098544206</v>
      </c>
      <c r="BQ228" s="4">
        <f>'Fuel Values'!K228-($AF228*'Feedstock Conversions'!$B$17)</f>
        <v>34.721920492721267</v>
      </c>
      <c r="BR228" s="4">
        <f>'Fuel Values'!L228-($AG228*'Feedstock Conversions'!$B$17)</f>
        <v>33.995380739081838</v>
      </c>
      <c r="BS228" s="4">
        <f t="shared" si="34"/>
        <v>-3.2343113101903782</v>
      </c>
      <c r="BT228" s="4">
        <f t="shared" si="37"/>
        <v>21.86671519223588</v>
      </c>
      <c r="BV228" s="4">
        <f t="shared" si="29"/>
        <v>43.525942249240174</v>
      </c>
    </row>
    <row r="229" spans="1:74" x14ac:dyDescent="0.2">
      <c r="A229" s="11">
        <v>45058</v>
      </c>
      <c r="B229" s="18">
        <v>65.081999999999994</v>
      </c>
      <c r="C229" s="18">
        <f>B229+'Rail Costs'!B229</f>
        <v>70.536154535274349</v>
      </c>
      <c r="E229" s="18">
        <f>C229*'Feedstock Conversions'!B$17</f>
        <v>529.02115901455761</v>
      </c>
      <c r="F229" s="18">
        <f>C229*'Feedstock Conversions'!B$5</f>
        <v>529.02115901455761</v>
      </c>
      <c r="H229" s="18">
        <f>'Fuel Values'!B229-'Soybean Oil'!I229-'Soybean Oil'!J229-'Soybean Oil'!K229</f>
        <v>221.5736847612385</v>
      </c>
      <c r="I229" s="18">
        <f>('LCFS Values'!$E$6-'Soybean Oil'!$AA$4)/1000000*'LCFS Values'!B229*'LCFS Values'!$G$2*100</f>
        <v>37.626315238761507</v>
      </c>
      <c r="J229" s="4">
        <f>'RIN Values'!C229</f>
        <v>234</v>
      </c>
      <c r="K229" s="4">
        <f>'Fixed Credits Value'!B229</f>
        <v>100</v>
      </c>
      <c r="L229" s="4">
        <f t="shared" si="35"/>
        <v>593.20000000000005</v>
      </c>
      <c r="M229" s="4">
        <f>L229/'Feedstock Conversions'!B$17</f>
        <v>79.093333333333334</v>
      </c>
      <c r="O229" s="4">
        <f>'Fuel Values'!C229*100</f>
        <v>217.91</v>
      </c>
      <c r="P229" s="18">
        <f>('LCFS Values'!$E$5-'Soybean Oil'!$AB$4)/1000000*'LCFS Values'!B229*'LCFS Values'!$G$2*100</f>
        <v>33.927322615277781</v>
      </c>
      <c r="Q229" s="4">
        <f>'RIN Values'!D229</f>
        <v>265.2</v>
      </c>
      <c r="R229" s="4">
        <f>'Fixed Credits Value'!B229</f>
        <v>100</v>
      </c>
      <c r="S229" s="4">
        <f>'Fixed Credits Value'!C229</f>
        <v>16</v>
      </c>
      <c r="T229" s="4">
        <f t="shared" si="38"/>
        <v>633.03732261527773</v>
      </c>
      <c r="U229" s="4">
        <f t="shared" si="36"/>
        <v>84.404976348703698</v>
      </c>
      <c r="W229" s="4">
        <f t="shared" si="39"/>
        <v>64.178840985442434</v>
      </c>
      <c r="X229" s="4">
        <f t="shared" si="40"/>
        <v>104.01616360072012</v>
      </c>
      <c r="AA229" s="23"/>
      <c r="AB229" s="23"/>
      <c r="AD229" s="11">
        <f t="shared" si="41"/>
        <v>45058</v>
      </c>
      <c r="AE229" s="4">
        <f>B229+'Rail Costs'!K229</f>
        <v>66.445538633818586</v>
      </c>
      <c r="AF229" s="4">
        <f>$B229+'Rail Costs'!L229</f>
        <v>67.809077267637164</v>
      </c>
      <c r="AG229" s="4">
        <f>$B229+'Rail Costs'!M229</f>
        <v>69.172615901455757</v>
      </c>
      <c r="AH229" s="4">
        <f>$B229+'Rail Costs'!N229</f>
        <v>65.627415453527433</v>
      </c>
      <c r="AI229" s="4">
        <f>$B229+'Rail Costs'!O229</f>
        <v>65.900123180291146</v>
      </c>
      <c r="AJ229" s="4">
        <f>$B229+'Rail Costs'!P229</f>
        <v>66.718246360582299</v>
      </c>
      <c r="AK229" s="4" t="e">
        <f>(AVERAGEIFS([1]Spreads!$B$23:$B$1056,[1]Spreads!$Y$23:$Y$1056,BH229,[1]Spreads!$X$23:$X$1056,BI229)*1.03)+('Rail Costs'!X229*100/2204.622)</f>
        <v>#VALUE!</v>
      </c>
      <c r="AM229" s="4">
        <f>'Soybean Oil'!$L229-('Soybean Oil'!AE229*'Feedstock Conversions'!$B$17)-'Rail Costs'!Q229</f>
        <v>90.306347091209588</v>
      </c>
      <c r="AN229" s="4">
        <f>'Soybean Oil'!$L229-('Soybean Oil'!AF229*'Feedstock Conversions'!$B$17)-'Rail Costs'!R229</f>
        <v>80.580909843197404</v>
      </c>
      <c r="AO229" s="4">
        <f>'Soybean Oil'!$L229-('Soybean Oil'!AG229*'Feedstock Conversions'!$B$17)-'Rail Costs'!S229</f>
        <v>70.562114225431046</v>
      </c>
      <c r="AP229" s="4">
        <f>'Soybean Oil'!$L229-('Soybean Oil'!AH229*'Feedstock Conversions'!$B$17)-'Rail Costs'!T229</f>
        <v>96.659038236495647</v>
      </c>
      <c r="AQ229" s="4">
        <f>'Soybean Oil'!$L229-('Soybean Oil'!AI229*'Feedstock Conversions'!$B$17)-'Rail Costs'!U229</f>
        <v>94.794193430356074</v>
      </c>
      <c r="AR229" s="4">
        <f>'Soybean Oil'!$L229-('Soybean Oil'!AJ229*'Feedstock Conversions'!$B$17)-'Rail Costs'!V229</f>
        <v>87.610737261174421</v>
      </c>
      <c r="AS229" s="4" t="e">
        <f>'Soybean Oil'!$L229-('Soybean Oil'!AK229*'Feedstock Conversions'!$B$17)-'Rail Costs'!Y229</f>
        <v>#VALUE!</v>
      </c>
      <c r="AU229" s="4">
        <f>$T229-(AE229*'Feedstock Conversions'!$B$5)-'Rail Costs'!Q229</f>
        <v>130.14366970648729</v>
      </c>
      <c r="AV229" s="4">
        <f>$T229-(AF229*'Feedstock Conversions'!$B$5)-'Rail Costs'!R229</f>
        <v>120.41823245847509</v>
      </c>
      <c r="AW229" s="4">
        <f>$T229-(AG229*'Feedstock Conversions'!$B$5)-'Rail Costs'!S229</f>
        <v>110.39943684070873</v>
      </c>
      <c r="AX229" s="4">
        <f>$T229-(AH229*'Feedstock Conversions'!$B$5)-'Rail Costs'!T229</f>
        <v>136.49636085177332</v>
      </c>
      <c r="AY229" s="4">
        <f>$T229-(AI229*'Feedstock Conversions'!$B$5)-'Rail Costs'!U229</f>
        <v>134.63151604563376</v>
      </c>
      <c r="AZ229" s="4">
        <f>$T229-(AJ229*'Feedstock Conversions'!$B$5)-'Rail Costs'!V229</f>
        <v>127.44805987645211</v>
      </c>
      <c r="BA229" s="4" t="e">
        <f>$T229-(AK229*'Feedstock Conversions'!$B$5)-'Rail Costs'!Y229</f>
        <v>#VALUE!</v>
      </c>
      <c r="BC229" s="4"/>
      <c r="BH229">
        <f t="shared" si="31"/>
        <v>19</v>
      </c>
      <c r="BI229">
        <f t="shared" si="32"/>
        <v>2023</v>
      </c>
      <c r="BJ229">
        <f t="shared" si="33"/>
        <v>5</v>
      </c>
      <c r="BM229" s="4">
        <f>'Fuel Values'!G229-(E229)</f>
        <v>21.178840985442434</v>
      </c>
      <c r="BN229" s="4">
        <f>'Fuel Values'!H229-($AJ229*'Feedstock Conversions'!$B$5)</f>
        <v>59.013152295632722</v>
      </c>
      <c r="BO229" s="4">
        <f>'Fuel Values'!I229-($AI229*'Feedstock Conversions'!$B$17)</f>
        <v>33.349076147816447</v>
      </c>
      <c r="BP229" s="4">
        <f>'Fuel Values'!J229-($AH229*'Feedstock Conversions'!$B$17)</f>
        <v>42.794384098544242</v>
      </c>
      <c r="BQ229" s="4">
        <f>'Fuel Values'!K229-($AF229*'Feedstock Conversions'!$B$17)</f>
        <v>28.431920492721247</v>
      </c>
      <c r="BR229" s="4">
        <f>'Fuel Values'!L229-($AG229*'Feedstock Conversions'!$B$17)</f>
        <v>28.705380739081875</v>
      </c>
      <c r="BS229" s="4">
        <f t="shared" si="34"/>
        <v>5.1656886898097127</v>
      </c>
      <c r="BT229" s="4">
        <f t="shared" si="37"/>
        <v>28.600048525569271</v>
      </c>
      <c r="BV229" s="4">
        <f t="shared" si="29"/>
        <v>39.664513677811627</v>
      </c>
    </row>
    <row r="230" spans="1:74" x14ac:dyDescent="0.2">
      <c r="A230" s="11">
        <v>45065</v>
      </c>
      <c r="B230" s="18">
        <v>60.622</v>
      </c>
      <c r="C230" s="18">
        <f>B230+'Rail Costs'!B230</f>
        <v>66.076154535274355</v>
      </c>
      <c r="E230" s="18">
        <f>C230*'Feedstock Conversions'!B$17</f>
        <v>495.57115901455768</v>
      </c>
      <c r="F230" s="18">
        <f>C230*'Feedstock Conversions'!B$5</f>
        <v>495.57115901455768</v>
      </c>
      <c r="H230" s="18">
        <f>'Fuel Values'!B230-'Soybean Oil'!I230-'Soybean Oil'!J230-'Soybean Oil'!K230</f>
        <v>234.00709787575659</v>
      </c>
      <c r="I230" s="18">
        <f>('LCFS Values'!$E$6-'Soybean Oil'!$AA$4)/1000000*'LCFS Values'!B230*'LCFS Values'!$G$2*100</f>
        <v>36.892902124243413</v>
      </c>
      <c r="J230" s="4">
        <f>'RIN Values'!C230</f>
        <v>227.10000000000002</v>
      </c>
      <c r="K230" s="4">
        <f>'Fixed Credits Value'!B230</f>
        <v>100</v>
      </c>
      <c r="L230" s="4">
        <f t="shared" si="35"/>
        <v>598</v>
      </c>
      <c r="M230" s="4">
        <f>L230/'Feedstock Conversions'!B$17</f>
        <v>79.733333333333334</v>
      </c>
      <c r="O230" s="4">
        <f>'Fuel Values'!C230*100</f>
        <v>220.92000000000002</v>
      </c>
      <c r="P230" s="18">
        <f>('LCFS Values'!$E$5-'Soybean Oil'!$AB$4)/1000000*'LCFS Values'!B230*'LCFS Values'!$G$2*100</f>
        <v>33.266010361111107</v>
      </c>
      <c r="Q230" s="4">
        <f>'RIN Values'!D230</f>
        <v>257.38</v>
      </c>
      <c r="R230" s="4">
        <f>'Fixed Credits Value'!B230</f>
        <v>100</v>
      </c>
      <c r="S230" s="4">
        <f>'Fixed Credits Value'!C230</f>
        <v>16</v>
      </c>
      <c r="T230" s="4">
        <f t="shared" si="38"/>
        <v>627.56601036111113</v>
      </c>
      <c r="U230" s="4">
        <f t="shared" si="36"/>
        <v>83.675468048148147</v>
      </c>
      <c r="W230" s="4">
        <f t="shared" si="39"/>
        <v>102.42884098544232</v>
      </c>
      <c r="X230" s="4">
        <f t="shared" si="40"/>
        <v>131.99485134655345</v>
      </c>
      <c r="AA230" s="23"/>
      <c r="AB230" s="23"/>
      <c r="AD230" s="11">
        <f t="shared" si="41"/>
        <v>45065</v>
      </c>
      <c r="AE230" s="4">
        <f>B230+'Rail Costs'!K230</f>
        <v>61.985538633818585</v>
      </c>
      <c r="AF230" s="4">
        <f>$B230+'Rail Costs'!L230</f>
        <v>63.349077267637178</v>
      </c>
      <c r="AG230" s="4">
        <f>$B230+'Rail Costs'!M230</f>
        <v>64.712615901455763</v>
      </c>
      <c r="AH230" s="4">
        <f>$B230+'Rail Costs'!N230</f>
        <v>61.167415453527433</v>
      </c>
      <c r="AI230" s="4">
        <f>$B230+'Rail Costs'!O230</f>
        <v>61.440123180291152</v>
      </c>
      <c r="AJ230" s="4">
        <f>$B230+'Rail Costs'!P230</f>
        <v>62.258246360582305</v>
      </c>
      <c r="AK230" s="4" t="e">
        <f>(AVERAGEIFS([1]Spreads!$B$23:$B$1056,[1]Spreads!$Y$23:$Y$1056,BH230,[1]Spreads!$X$23:$X$1056,BI230)*1.03)+('Rail Costs'!X230*100/2204.622)</f>
        <v>#VALUE!</v>
      </c>
      <c r="AM230" s="4">
        <f>'Soybean Oil'!$L230-('Soybean Oil'!AE230*'Feedstock Conversions'!$B$17)-'Rail Costs'!Q230</f>
        <v>128.55634709120955</v>
      </c>
      <c r="AN230" s="4">
        <f>'Soybean Oil'!$L230-('Soybean Oil'!AF230*'Feedstock Conversions'!$B$17)-'Rail Costs'!R230</f>
        <v>118.83090984319729</v>
      </c>
      <c r="AO230" s="4">
        <f>'Soybean Oil'!$L230-('Soybean Oil'!AG230*'Feedstock Conversions'!$B$17)-'Rail Costs'!S230</f>
        <v>108.81211422543093</v>
      </c>
      <c r="AP230" s="4">
        <f>'Soybean Oil'!$L230-('Soybean Oil'!AH230*'Feedstock Conversions'!$B$17)-'Rail Costs'!T230</f>
        <v>134.90903823649558</v>
      </c>
      <c r="AQ230" s="4">
        <f>'Soybean Oil'!$L230-('Soybean Oil'!AI230*'Feedstock Conversions'!$B$17)-'Rail Costs'!U230</f>
        <v>133.04419343035596</v>
      </c>
      <c r="AR230" s="4">
        <f>'Soybean Oil'!$L230-('Soybean Oil'!AJ230*'Feedstock Conversions'!$B$17)-'Rail Costs'!V230</f>
        <v>125.86073726117436</v>
      </c>
      <c r="AS230" s="4" t="e">
        <f>'Soybean Oil'!$L230-('Soybean Oil'!AK230*'Feedstock Conversions'!$B$17)-'Rail Costs'!Y230</f>
        <v>#VALUE!</v>
      </c>
      <c r="AU230" s="4">
        <f>$T230-(AE230*'Feedstock Conversions'!$B$5)-'Rail Costs'!Q230</f>
        <v>158.12235745232067</v>
      </c>
      <c r="AV230" s="4">
        <f>$T230-(AF230*'Feedstock Conversions'!$B$5)-'Rail Costs'!R230</f>
        <v>148.3969202043084</v>
      </c>
      <c r="AW230" s="4">
        <f>$T230-(AG230*'Feedstock Conversions'!$B$5)-'Rail Costs'!S230</f>
        <v>138.37812458654207</v>
      </c>
      <c r="AX230" s="4">
        <f>$T230-(AH230*'Feedstock Conversions'!$B$5)-'Rail Costs'!T230</f>
        <v>164.4750485976067</v>
      </c>
      <c r="AY230" s="4">
        <f>$T230-(AI230*'Feedstock Conversions'!$B$5)-'Rail Costs'!U230</f>
        <v>162.61020379146709</v>
      </c>
      <c r="AZ230" s="4">
        <f>$T230-(AJ230*'Feedstock Conversions'!$B$5)-'Rail Costs'!V230</f>
        <v>155.42674762228549</v>
      </c>
      <c r="BA230" s="4" t="e">
        <f>$T230-(AK230*'Feedstock Conversions'!$B$5)-'Rail Costs'!Y230</f>
        <v>#VALUE!</v>
      </c>
      <c r="BC230" s="4"/>
      <c r="BH230">
        <f t="shared" si="31"/>
        <v>20</v>
      </c>
      <c r="BI230">
        <f t="shared" si="32"/>
        <v>2023</v>
      </c>
      <c r="BJ230">
        <f t="shared" si="33"/>
        <v>5</v>
      </c>
      <c r="BM230" s="4">
        <f>'Fuel Values'!G230-(E230)</f>
        <v>59.428840985442321</v>
      </c>
      <c r="BN230" s="4">
        <f>'Fuel Values'!H230-($AJ230*'Feedstock Conversions'!$B$5)</f>
        <v>90.063152295632733</v>
      </c>
      <c r="BO230" s="4">
        <f>'Fuel Values'!I230-($AI230*'Feedstock Conversions'!$B$17)</f>
        <v>69.199076147816356</v>
      </c>
      <c r="BP230" s="4">
        <f>'Fuel Values'!J230-($AH230*'Feedstock Conversions'!$B$17)</f>
        <v>76.244384098544231</v>
      </c>
      <c r="BQ230" s="4">
        <f>'Fuel Values'!K230-($AF230*'Feedstock Conversions'!$B$17)</f>
        <v>64.881920492721179</v>
      </c>
      <c r="BR230" s="4">
        <f>'Fuel Values'!L230-($AG230*'Feedstock Conversions'!$B$17)</f>
        <v>62.155380739081806</v>
      </c>
      <c r="BS230" s="4">
        <f t="shared" si="34"/>
        <v>12.365688689809588</v>
      </c>
      <c r="BT230" s="4">
        <f t="shared" si="37"/>
        <v>32.100048525569221</v>
      </c>
      <c r="BV230" s="4">
        <f t="shared" si="29"/>
        <v>74.914513677811556</v>
      </c>
    </row>
    <row r="231" spans="1:74" x14ac:dyDescent="0.2">
      <c r="A231" s="11">
        <v>45072</v>
      </c>
      <c r="B231" s="18">
        <v>62.274000000000001</v>
      </c>
      <c r="C231" s="18">
        <f>B231+'Rail Costs'!B231</f>
        <v>67.728154535274356</v>
      </c>
      <c r="E231" s="18">
        <f>C231*'Feedstock Conversions'!B$17</f>
        <v>507.96115901455767</v>
      </c>
      <c r="F231" s="18">
        <f>C231*'Feedstock Conversions'!B$5</f>
        <v>507.96115901455767</v>
      </c>
      <c r="H231" s="18">
        <f>'Fuel Values'!B231-'Soybean Oil'!I231-'Soybean Oil'!J231-'Soybean Oil'!K231</f>
        <v>233.3458658840625</v>
      </c>
      <c r="I231" s="18">
        <f>('LCFS Values'!$E$6-'Soybean Oil'!$AA$4)/1000000*'LCFS Values'!B231*'LCFS Values'!$G$2*100</f>
        <v>38.004134115937497</v>
      </c>
      <c r="J231" s="4">
        <f>'RIN Values'!C231</f>
        <v>226.64999999999998</v>
      </c>
      <c r="K231" s="4">
        <f>'Fixed Credits Value'!B231</f>
        <v>100</v>
      </c>
      <c r="L231" s="4">
        <f t="shared" si="35"/>
        <v>598</v>
      </c>
      <c r="M231" s="4">
        <f>L231/'Feedstock Conversions'!B$17</f>
        <v>79.733333333333334</v>
      </c>
      <c r="O231" s="4">
        <f>'Fuel Values'!C231*100</f>
        <v>218.73</v>
      </c>
      <c r="P231" s="18">
        <f>('LCFS Values'!$E$5-'Soybean Oil'!$AB$4)/1000000*'LCFS Values'!B231*'LCFS Values'!$G$2*100</f>
        <v>34.267998624999997</v>
      </c>
      <c r="Q231" s="4">
        <f>'RIN Values'!D231</f>
        <v>256.87</v>
      </c>
      <c r="R231" s="4">
        <f>'Fixed Credits Value'!B231</f>
        <v>100</v>
      </c>
      <c r="S231" s="4">
        <f>'Fixed Credits Value'!C231</f>
        <v>16</v>
      </c>
      <c r="T231" s="4">
        <f t="shared" si="38"/>
        <v>625.86799862499993</v>
      </c>
      <c r="U231" s="4">
        <f t="shared" si="36"/>
        <v>83.449066483333326</v>
      </c>
      <c r="W231" s="4">
        <f t="shared" si="39"/>
        <v>90.038840985442334</v>
      </c>
      <c r="X231" s="4">
        <f t="shared" si="40"/>
        <v>117.90683961044226</v>
      </c>
      <c r="AA231" s="23"/>
      <c r="AB231" s="23"/>
      <c r="AD231" s="11">
        <f t="shared" si="41"/>
        <v>45072</v>
      </c>
      <c r="AE231" s="4">
        <f>B231+'Rail Costs'!K231</f>
        <v>63.637538633818586</v>
      </c>
      <c r="AF231" s="4">
        <f>$B231+'Rail Costs'!L231</f>
        <v>65.001077267637172</v>
      </c>
      <c r="AG231" s="4">
        <f>$B231+'Rail Costs'!M231</f>
        <v>66.364615901455764</v>
      </c>
      <c r="AH231" s="4">
        <f>$B231+'Rail Costs'!N231</f>
        <v>62.819415453527434</v>
      </c>
      <c r="AI231" s="4">
        <f>$B231+'Rail Costs'!O231</f>
        <v>63.092123180291154</v>
      </c>
      <c r="AJ231" s="4">
        <f>$B231+'Rail Costs'!P231</f>
        <v>63.910246360582306</v>
      </c>
      <c r="AK231" s="4" t="e">
        <f>(AVERAGEIFS([1]Spreads!$B$23:$B$1056,[1]Spreads!$Y$23:$Y$1056,BH231,[1]Spreads!$X$23:$X$1056,BI231)*1.03)+('Rail Costs'!X231*100/2204.622)</f>
        <v>#VALUE!</v>
      </c>
      <c r="AM231" s="4">
        <f>'Soybean Oil'!$L231-('Soybean Oil'!AE231*'Feedstock Conversions'!$B$17)-'Rail Costs'!Q231</f>
        <v>116.16634709120954</v>
      </c>
      <c r="AN231" s="4">
        <f>'Soybean Oil'!$L231-('Soybean Oil'!AF231*'Feedstock Conversions'!$B$17)-'Rail Costs'!R231</f>
        <v>106.4409098431973</v>
      </c>
      <c r="AO231" s="4">
        <f>'Soybean Oil'!$L231-('Soybean Oil'!AG231*'Feedstock Conversions'!$B$17)-'Rail Costs'!S231</f>
        <v>96.422114225430889</v>
      </c>
      <c r="AP231" s="4">
        <f>'Soybean Oil'!$L231-('Soybean Oil'!AH231*'Feedstock Conversions'!$B$17)-'Rail Costs'!T231</f>
        <v>122.5190382364956</v>
      </c>
      <c r="AQ231" s="4">
        <f>'Soybean Oil'!$L231-('Soybean Oil'!AI231*'Feedstock Conversions'!$B$17)-'Rail Costs'!U231</f>
        <v>120.65419343035597</v>
      </c>
      <c r="AR231" s="4">
        <f>'Soybean Oil'!$L231-('Soybean Oil'!AJ231*'Feedstock Conversions'!$B$17)-'Rail Costs'!V231</f>
        <v>113.47073726117432</v>
      </c>
      <c r="AS231" s="4" t="e">
        <f>'Soybean Oil'!$L231-('Soybean Oil'!AK231*'Feedstock Conversions'!$B$17)-'Rail Costs'!Y231</f>
        <v>#VALUE!</v>
      </c>
      <c r="AU231" s="4">
        <f>$T231-(AE231*'Feedstock Conversions'!$B$5)-'Rail Costs'!Q231</f>
        <v>144.03434571620949</v>
      </c>
      <c r="AV231" s="4">
        <f>$T231-(AF231*'Feedstock Conversions'!$B$5)-'Rail Costs'!R231</f>
        <v>134.30890846819722</v>
      </c>
      <c r="AW231" s="4">
        <f>$T231-(AG231*'Feedstock Conversions'!$B$5)-'Rail Costs'!S231</f>
        <v>124.29011285043082</v>
      </c>
      <c r="AX231" s="4">
        <f>$T231-(AH231*'Feedstock Conversions'!$B$5)-'Rail Costs'!T231</f>
        <v>150.38703686149552</v>
      </c>
      <c r="AY231" s="4">
        <f>$T231-(AI231*'Feedstock Conversions'!$B$5)-'Rail Costs'!U231</f>
        <v>148.5221920553559</v>
      </c>
      <c r="AZ231" s="4">
        <f>$T231-(AJ231*'Feedstock Conversions'!$B$5)-'Rail Costs'!V231</f>
        <v>141.33873588617425</v>
      </c>
      <c r="BA231" s="4" t="e">
        <f>$T231-(AK231*'Feedstock Conversions'!$B$5)-'Rail Costs'!Y231</f>
        <v>#VALUE!</v>
      </c>
      <c r="BH231">
        <f t="shared" si="31"/>
        <v>21</v>
      </c>
      <c r="BI231">
        <f t="shared" si="32"/>
        <v>2023</v>
      </c>
      <c r="BJ231">
        <f t="shared" si="33"/>
        <v>5</v>
      </c>
      <c r="BM231" s="4">
        <f>'Fuel Values'!G231-(E231)</f>
        <v>38.038840985442334</v>
      </c>
      <c r="BN231" s="4">
        <f>'Fuel Values'!H231-($AJ231*'Feedstock Conversions'!$B$5)</f>
        <v>74.67315229563269</v>
      </c>
      <c r="BO231" s="4">
        <f>'Fuel Values'!I231-($AI231*'Feedstock Conversions'!$B$17)</f>
        <v>59.80907614781637</v>
      </c>
      <c r="BP231" s="4">
        <f>'Fuel Values'!J231-($AH231*'Feedstock Conversions'!$B$17)</f>
        <v>60.854384098544244</v>
      </c>
      <c r="BQ231" s="4">
        <f>'Fuel Values'!K231-($AF231*'Feedstock Conversions'!$B$17)</f>
        <v>50.691920492721238</v>
      </c>
      <c r="BR231" s="4">
        <f>'Fuel Values'!L231-($AG231*'Feedstock Conversions'!$B$17)</f>
        <v>49.765380739081763</v>
      </c>
      <c r="BS231" s="4">
        <f t="shared" si="34"/>
        <v>15.365688689809645</v>
      </c>
      <c r="BT231" s="4">
        <f t="shared" si="37"/>
        <v>34.400048525569225</v>
      </c>
      <c r="BV231" s="4">
        <f t="shared" si="29"/>
        <v>60.553085106382994</v>
      </c>
    </row>
    <row r="232" spans="1:74" x14ac:dyDescent="0.2">
      <c r="A232" s="11">
        <v>45079</v>
      </c>
      <c r="B232">
        <v>62.44</v>
      </c>
      <c r="C232" s="18">
        <f>B232+'Rail Costs'!B232</f>
        <v>67.894154535274353</v>
      </c>
      <c r="E232" s="18">
        <f>C232*'Feedstock Conversions'!B$17</f>
        <v>509.20615901455767</v>
      </c>
      <c r="F232" s="18">
        <f>C232*'Feedstock Conversions'!B$5</f>
        <v>509.20615901455767</v>
      </c>
      <c r="H232" s="18">
        <f>'Fuel Values'!B232-'Soybean Oil'!I232-'Soybean Oil'!J232-'Soybean Oil'!K232</f>
        <v>232.21811228240131</v>
      </c>
      <c r="I232" s="18">
        <f>('LCFS Values'!$E$6-'Soybean Oil'!$AA$4)/1000000*'LCFS Values'!B232*'LCFS Values'!$G$2*100</f>
        <v>37.781887717598678</v>
      </c>
      <c r="J232" s="4">
        <f>'RIN Values'!C232</f>
        <v>218.25</v>
      </c>
      <c r="K232" s="4">
        <f>'Fixed Credits Value'!B232</f>
        <v>100</v>
      </c>
      <c r="L232" s="4">
        <f t="shared" si="35"/>
        <v>588.25</v>
      </c>
      <c r="M232" s="4">
        <f>L232/'Feedstock Conversions'!B$17</f>
        <v>78.433333333333337</v>
      </c>
      <c r="O232" s="4">
        <f>'Fuel Values'!C232*100</f>
        <v>211.87999999999997</v>
      </c>
      <c r="P232" s="18">
        <f>('LCFS Values'!$E$5-'Soybean Oil'!$AB$4)/1000000*'LCFS Values'!B232*'LCFS Values'!$G$2*100</f>
        <v>34.067600972222223</v>
      </c>
      <c r="Q232" s="4">
        <f>'RIN Values'!D232</f>
        <v>247.35</v>
      </c>
      <c r="R232" s="4">
        <f>'Fixed Credits Value'!B232</f>
        <v>100</v>
      </c>
      <c r="S232" s="4">
        <f>'Fixed Credits Value'!C232</f>
        <v>16</v>
      </c>
      <c r="T232" s="4">
        <f t="shared" si="38"/>
        <v>609.2976009722222</v>
      </c>
      <c r="U232" s="4">
        <f t="shared" si="36"/>
        <v>81.239680129629633</v>
      </c>
      <c r="W232" s="4">
        <f t="shared" si="39"/>
        <v>79.04384098544233</v>
      </c>
      <c r="X232" s="4">
        <f t="shared" si="40"/>
        <v>100.09144195766453</v>
      </c>
      <c r="AA232" s="23"/>
      <c r="AB232" s="23"/>
      <c r="AD232" s="11">
        <f t="shared" si="41"/>
        <v>45079</v>
      </c>
      <c r="AE232" s="4">
        <f>B232+'Rail Costs'!K232</f>
        <v>63.803538633818583</v>
      </c>
      <c r="AF232" s="4">
        <f>$B232+'Rail Costs'!L232</f>
        <v>65.167077267637168</v>
      </c>
      <c r="AG232" s="4">
        <f>$B232+'Rail Costs'!M232</f>
        <v>66.530615901455761</v>
      </c>
      <c r="AH232" s="4">
        <f>$B232+'Rail Costs'!N232</f>
        <v>62.98541545352743</v>
      </c>
      <c r="AI232" s="4">
        <f>$B232+'Rail Costs'!O232</f>
        <v>63.25812318029115</v>
      </c>
      <c r="AJ232" s="4">
        <f>$B232+'Rail Costs'!P232</f>
        <v>64.076246360582303</v>
      </c>
      <c r="AK232" s="4" t="e">
        <f>(AVERAGEIFS([1]Spreads!$B$23:$B$1056,[1]Spreads!$Y$23:$Y$1056,BH232,[1]Spreads!$X$23:$X$1056,BI232)*1.03)+('Rail Costs'!X232*100/2204.622)</f>
        <v>#VALUE!</v>
      </c>
      <c r="AM232" s="4">
        <f>'Soybean Oil'!$L232-('Soybean Oil'!AE232*'Feedstock Conversions'!$B$17)-'Rail Costs'!Q232</f>
        <v>105.17134709120954</v>
      </c>
      <c r="AN232" s="4">
        <f>'Soybean Oil'!$L232-('Soybean Oil'!AF232*'Feedstock Conversions'!$B$17)-'Rail Costs'!R232</f>
        <v>95.445909843197356</v>
      </c>
      <c r="AO232" s="4">
        <f>'Soybean Oil'!$L232-('Soybean Oil'!AG232*'Feedstock Conversions'!$B$17)-'Rail Costs'!S232</f>
        <v>85.427114225430941</v>
      </c>
      <c r="AP232" s="4">
        <f>'Soybean Oil'!$L232-('Soybean Oil'!AH232*'Feedstock Conversions'!$B$17)-'Rail Costs'!T232</f>
        <v>111.52403823649566</v>
      </c>
      <c r="AQ232" s="4">
        <f>'Soybean Oil'!$L232-('Soybean Oil'!AI232*'Feedstock Conversions'!$B$17)-'Rail Costs'!U232</f>
        <v>109.65919343035597</v>
      </c>
      <c r="AR232" s="4">
        <f>'Soybean Oil'!$L232-('Soybean Oil'!AJ232*'Feedstock Conversions'!$B$17)-'Rail Costs'!V232</f>
        <v>102.47573726117437</v>
      </c>
      <c r="AS232" s="4" t="e">
        <f>'Soybean Oil'!$L232-('Soybean Oil'!AK232*'Feedstock Conversions'!$B$17)-'Rail Costs'!Y232</f>
        <v>#VALUE!</v>
      </c>
      <c r="AU232" s="4">
        <f>$T232-(AE232*'Feedstock Conversions'!$B$5)-'Rail Costs'!Q232</f>
        <v>126.21894806343174</v>
      </c>
      <c r="AV232" s="4">
        <f>$T232-(AF232*'Feedstock Conversions'!$B$5)-'Rail Costs'!R232</f>
        <v>116.49351081541955</v>
      </c>
      <c r="AW232" s="4">
        <f>$T232-(AG232*'Feedstock Conversions'!$B$5)-'Rail Costs'!S232</f>
        <v>106.47471519765314</v>
      </c>
      <c r="AX232" s="4">
        <f>$T232-(AH232*'Feedstock Conversions'!$B$5)-'Rail Costs'!T232</f>
        <v>132.57163920871784</v>
      </c>
      <c r="AY232" s="4">
        <f>$T232-(AI232*'Feedstock Conversions'!$B$5)-'Rail Costs'!U232</f>
        <v>130.70679440257817</v>
      </c>
      <c r="AZ232" s="4">
        <f>$T232-(AJ232*'Feedstock Conversions'!$B$5)-'Rail Costs'!V232</f>
        <v>123.52333823339657</v>
      </c>
      <c r="BA232" s="4" t="e">
        <f>$T232-(AK232*'Feedstock Conversions'!$B$5)-'Rail Costs'!Y232</f>
        <v>#VALUE!</v>
      </c>
      <c r="BH232">
        <f t="shared" si="31"/>
        <v>22</v>
      </c>
      <c r="BI232">
        <f t="shared" si="32"/>
        <v>2023</v>
      </c>
      <c r="BJ232">
        <f t="shared" si="33"/>
        <v>6</v>
      </c>
      <c r="BM232" s="4">
        <f>'Fuel Values'!G232-(E232)</f>
        <v>23.29384098544233</v>
      </c>
      <c r="BN232" s="4">
        <f>'Fuel Values'!H232-($AJ232*'Feedstock Conversions'!$B$5)</f>
        <v>56.428152295632742</v>
      </c>
      <c r="BO232" s="4">
        <f>'Fuel Values'!I232-($AI232*'Feedstock Conversions'!$B$17)</f>
        <v>51.189076147816365</v>
      </c>
      <c r="BP232" s="4">
        <f>'Fuel Values'!J232-($AH232*'Feedstock Conversions'!$B$17)</f>
        <v>50.109384098544297</v>
      </c>
      <c r="BQ232" s="4">
        <f>'Fuel Values'!K232-($AF232*'Feedstock Conversions'!$B$17)</f>
        <v>40.746920492721244</v>
      </c>
      <c r="BR232" s="4">
        <f>'Fuel Values'!L232-($AG232*'Feedstock Conversions'!$B$17)</f>
        <v>41.020380739081816</v>
      </c>
      <c r="BS232" s="4">
        <f t="shared" si="34"/>
        <v>22.615688689809588</v>
      </c>
      <c r="BT232" s="4">
        <f t="shared" si="37"/>
        <v>35.245881858902528</v>
      </c>
      <c r="BV232" s="4">
        <f t="shared" si="29"/>
        <v>48.833085106383017</v>
      </c>
    </row>
    <row r="233" spans="1:74" x14ac:dyDescent="0.2">
      <c r="A233" s="11">
        <v>45086</v>
      </c>
      <c r="B233">
        <v>66.847999999999999</v>
      </c>
      <c r="C233" s="18">
        <f>B233+'Rail Costs'!B233</f>
        <v>72.302154535274354</v>
      </c>
      <c r="E233" s="18">
        <f>C233*'Feedstock Conversions'!B$17</f>
        <v>542.26615901455762</v>
      </c>
      <c r="F233" s="18">
        <f>C233*'Feedstock Conversions'!B$5</f>
        <v>542.26615901455762</v>
      </c>
      <c r="H233" s="18">
        <f>'Fuel Values'!B233-'Soybean Oil'!I233-'Soybean Oil'!J233-'Soybean Oil'!K233</f>
        <v>231.15991675293253</v>
      </c>
      <c r="I233" s="18">
        <f>('LCFS Values'!$E$6-'Soybean Oil'!$AA$4)/1000000*'LCFS Values'!B233*'LCFS Values'!$G$2*100</f>
        <v>36.51508324706743</v>
      </c>
      <c r="J233" s="4">
        <f>'RIN Values'!C233</f>
        <v>215.32500000000002</v>
      </c>
      <c r="K233" s="4">
        <f>'Fixed Credits Value'!B233</f>
        <v>100</v>
      </c>
      <c r="L233" s="4">
        <f t="shared" si="35"/>
        <v>583</v>
      </c>
      <c r="M233" s="4">
        <f>L233/'Feedstock Conversions'!B$17</f>
        <v>77.733333333333334</v>
      </c>
      <c r="O233" s="4">
        <f>'Fuel Values'!C233*100</f>
        <v>219.54</v>
      </c>
      <c r="P233" s="18">
        <f>('LCFS Values'!$E$5-'Soybean Oil'!$AB$4)/1000000*'LCFS Values'!B233*'LCFS Values'!$G$2*100</f>
        <v>32.925334351388891</v>
      </c>
      <c r="Q233" s="4">
        <f>'RIN Values'!D233</f>
        <v>244.03500000000003</v>
      </c>
      <c r="R233" s="4">
        <f>'Fixed Credits Value'!B233</f>
        <v>100</v>
      </c>
      <c r="S233" s="4">
        <f>'Fixed Credits Value'!C233</f>
        <v>16</v>
      </c>
      <c r="T233" s="4">
        <f t="shared" si="38"/>
        <v>612.50033435138891</v>
      </c>
      <c r="U233" s="4">
        <f t="shared" si="36"/>
        <v>81.666711246851861</v>
      </c>
      <c r="W233" s="4">
        <f t="shared" si="39"/>
        <v>40.733840985442384</v>
      </c>
      <c r="X233" s="4">
        <f t="shared" si="40"/>
        <v>70.234175336831299</v>
      </c>
      <c r="AA233" s="23"/>
      <c r="AB233" s="23"/>
      <c r="AD233" s="11">
        <f t="shared" si="41"/>
        <v>45086</v>
      </c>
      <c r="AE233" s="4">
        <f>B233+'Rail Costs'!K233</f>
        <v>68.211538633818591</v>
      </c>
      <c r="AF233" s="4">
        <f>$B233+'Rail Costs'!L233</f>
        <v>69.57507726763717</v>
      </c>
      <c r="AG233" s="4">
        <f>$B233+'Rail Costs'!M233</f>
        <v>70.938615901455762</v>
      </c>
      <c r="AH233" s="4">
        <f>$B233+'Rail Costs'!N233</f>
        <v>67.393415453527439</v>
      </c>
      <c r="AI233" s="4">
        <f>$B233+'Rail Costs'!O233</f>
        <v>67.666123180291152</v>
      </c>
      <c r="AJ233" s="4">
        <f>$B233+'Rail Costs'!P233</f>
        <v>68.484246360582304</v>
      </c>
      <c r="AK233" s="4" t="e">
        <f>(AVERAGEIFS([1]Spreads!$B$23:$B$1056,[1]Spreads!$Y$23:$Y$1056,BH233,[1]Spreads!$X$23:$X$1056,BI233)*1.03)+('Rail Costs'!X233*100/2204.622)</f>
        <v>#VALUE!</v>
      </c>
      <c r="AM233" s="4">
        <f>'Soybean Oil'!$L233-('Soybean Oil'!AE233*'Feedstock Conversions'!$B$17)-'Rail Costs'!Q233</f>
        <v>66.861347091209481</v>
      </c>
      <c r="AN233" s="4">
        <f>'Soybean Oil'!$L233-('Soybean Oil'!AF233*'Feedstock Conversions'!$B$17)-'Rail Costs'!R233</f>
        <v>57.135909843197354</v>
      </c>
      <c r="AO233" s="4">
        <f>'Soybean Oil'!$L233-('Soybean Oil'!AG233*'Feedstock Conversions'!$B$17)-'Rail Costs'!S233</f>
        <v>47.117114225430889</v>
      </c>
      <c r="AP233" s="4">
        <f>'Soybean Oil'!$L233-('Soybean Oil'!AH233*'Feedstock Conversions'!$B$17)-'Rail Costs'!T233</f>
        <v>73.214038236495597</v>
      </c>
      <c r="AQ233" s="4">
        <f>'Soybean Oil'!$L233-('Soybean Oil'!AI233*'Feedstock Conversions'!$B$17)-'Rail Costs'!U233</f>
        <v>71.349193430355967</v>
      </c>
      <c r="AR233" s="4">
        <f>'Soybean Oil'!$L233-('Soybean Oil'!AJ233*'Feedstock Conversions'!$B$17)-'Rail Costs'!V233</f>
        <v>64.165737261174371</v>
      </c>
      <c r="AS233" s="4" t="e">
        <f>'Soybean Oil'!$L233-('Soybean Oil'!AK233*'Feedstock Conversions'!$B$17)-'Rail Costs'!Y233</f>
        <v>#VALUE!</v>
      </c>
      <c r="AU233" s="4">
        <f>$T233-(AE233*'Feedstock Conversions'!$B$5)-'Rail Costs'!Q233</f>
        <v>96.361681442598396</v>
      </c>
      <c r="AV233" s="4">
        <f>$T233-(AF233*'Feedstock Conversions'!$B$5)-'Rail Costs'!R233</f>
        <v>86.636244194586268</v>
      </c>
      <c r="AW233" s="4">
        <f>$T233-(AG233*'Feedstock Conversions'!$B$5)-'Rail Costs'!S233</f>
        <v>76.617448576819797</v>
      </c>
      <c r="AX233" s="4">
        <f>$T233-(AH233*'Feedstock Conversions'!$B$5)-'Rail Costs'!T233</f>
        <v>102.71437258788451</v>
      </c>
      <c r="AY233" s="4">
        <f>$T233-(AI233*'Feedstock Conversions'!$B$5)-'Rail Costs'!U233</f>
        <v>100.84952778174488</v>
      </c>
      <c r="AZ233" s="4">
        <f>$T233-(AJ233*'Feedstock Conversions'!$B$5)-'Rail Costs'!V233</f>
        <v>93.666071612563286</v>
      </c>
      <c r="BA233" s="4" t="e">
        <f>$T233-(AK233*'Feedstock Conversions'!$B$5)-'Rail Costs'!Y233</f>
        <v>#VALUE!</v>
      </c>
      <c r="BH233">
        <f t="shared" si="31"/>
        <v>23</v>
      </c>
      <c r="BI233">
        <f t="shared" si="32"/>
        <v>2023</v>
      </c>
      <c r="BJ233">
        <f t="shared" si="33"/>
        <v>6</v>
      </c>
      <c r="BM233" s="4">
        <f>'Fuel Values'!G233-(E233)</f>
        <v>-14.266159014557616</v>
      </c>
      <c r="BN233" s="4">
        <f>'Fuel Values'!H233-($AJ233*'Feedstock Conversions'!$B$5)</f>
        <v>17.568152295632785</v>
      </c>
      <c r="BO233" s="4">
        <f>'Fuel Values'!I233-($AI233*'Feedstock Conversions'!$B$17)</f>
        <v>13.004076147816363</v>
      </c>
      <c r="BP233" s="4">
        <f>'Fuel Values'!J233-($AH233*'Feedstock Conversions'!$B$17)</f>
        <v>14.549384098544238</v>
      </c>
      <c r="BQ233" s="4">
        <f>'Fuel Values'!K233-($AF233*'Feedstock Conversions'!$B$17)</f>
        <v>2.3869204927212877</v>
      </c>
      <c r="BR233" s="4">
        <f>'Fuel Values'!L233-($AG233*'Feedstock Conversions'!$B$17)</f>
        <v>3.4603807390817565</v>
      </c>
      <c r="BS233" s="4">
        <f t="shared" si="34"/>
        <v>23.165688689809599</v>
      </c>
      <c r="BT233" s="4">
        <f t="shared" si="37"/>
        <v>34.616715192235915</v>
      </c>
      <c r="BV233" s="4">
        <f t="shared" si="29"/>
        <v>11.062370820668743</v>
      </c>
    </row>
    <row r="234" spans="1:74" x14ac:dyDescent="0.2">
      <c r="A234" s="11">
        <v>45093</v>
      </c>
      <c r="B234" s="18">
        <v>73.197999999999993</v>
      </c>
      <c r="C234" s="18">
        <f>B234+'Rail Costs'!B234</f>
        <v>78.652154535274349</v>
      </c>
      <c r="E234" s="18">
        <f>C234*'Feedstock Conversions'!B$17</f>
        <v>589.89115901455762</v>
      </c>
      <c r="F234" s="18">
        <f>C234*'Feedstock Conversions'!B$5</f>
        <v>589.89115901455762</v>
      </c>
      <c r="H234" s="18">
        <f>'Fuel Values'!B234-'Soybean Oil'!I234-'Soybean Oil'!J234-'Soybean Oil'!K234</f>
        <v>222.60709787575661</v>
      </c>
      <c r="I234" s="18">
        <f>('LCFS Values'!$E$6-'Soybean Oil'!$AA$4)/1000000*'LCFS Values'!B234*'LCFS Values'!$G$2*100</f>
        <v>36.892902124243413</v>
      </c>
      <c r="J234" s="4">
        <f>'RIN Values'!C234</f>
        <v>220.5</v>
      </c>
      <c r="K234" s="4">
        <f>'Fixed Credits Value'!B234</f>
        <v>100</v>
      </c>
      <c r="L234" s="4">
        <f t="shared" si="35"/>
        <v>580</v>
      </c>
      <c r="M234" s="4">
        <f>L234/'Feedstock Conversions'!B$17</f>
        <v>77.333333333333329</v>
      </c>
      <c r="O234" s="4">
        <f>'Fuel Values'!C234*100</f>
        <v>223.45000000000002</v>
      </c>
      <c r="P234" s="18">
        <f>('LCFS Values'!$E$5-'Soybean Oil'!$AB$4)/1000000*'LCFS Values'!B234*'LCFS Values'!$G$2*100</f>
        <v>33.266010361111107</v>
      </c>
      <c r="Q234" s="4">
        <f>'RIN Values'!D234</f>
        <v>249.9</v>
      </c>
      <c r="R234" s="4">
        <f>'Fixed Credits Value'!B234</f>
        <v>100</v>
      </c>
      <c r="S234" s="4">
        <f>'Fixed Credits Value'!C234</f>
        <v>16</v>
      </c>
      <c r="T234" s="4">
        <f t="shared" si="38"/>
        <v>622.61601036111108</v>
      </c>
      <c r="U234" s="4">
        <f t="shared" si="36"/>
        <v>83.015468048148151</v>
      </c>
      <c r="W234" s="4">
        <f t="shared" si="39"/>
        <v>-9.8911590145576156</v>
      </c>
      <c r="X234" s="4">
        <f t="shared" si="40"/>
        <v>32.724851346553464</v>
      </c>
      <c r="AA234" s="23"/>
      <c r="AB234" s="23"/>
      <c r="AD234" s="11">
        <f t="shared" si="41"/>
        <v>45093</v>
      </c>
      <c r="AE234" s="4">
        <f>B234+'Rail Costs'!K234</f>
        <v>74.561538633818586</v>
      </c>
      <c r="AF234" s="4">
        <f>$B234+'Rail Costs'!L234</f>
        <v>75.925077267637164</v>
      </c>
      <c r="AG234" s="4">
        <f>$B234+'Rail Costs'!M234</f>
        <v>77.288615901455756</v>
      </c>
      <c r="AH234" s="4">
        <f>$B234+'Rail Costs'!N234</f>
        <v>73.743415453527433</v>
      </c>
      <c r="AI234" s="4">
        <f>$B234+'Rail Costs'!O234</f>
        <v>74.016123180291146</v>
      </c>
      <c r="AJ234" s="4">
        <f>$B234+'Rail Costs'!P234</f>
        <v>74.834246360582299</v>
      </c>
      <c r="AK234" s="4" t="e">
        <f>(AVERAGEIFS([1]Spreads!$B$23:$B$1056,[1]Spreads!$Y$23:$Y$1056,BH234,[1]Spreads!$X$23:$X$1056,BI234)*1.03)+('Rail Costs'!X234*100/2204.622)</f>
        <v>#VALUE!</v>
      </c>
      <c r="AM234" s="4">
        <f>'Soybean Oil'!$L234-('Soybean Oil'!AE234*'Feedstock Conversions'!$B$17)-'Rail Costs'!Q234</f>
        <v>16.236347091209542</v>
      </c>
      <c r="AN234" s="4">
        <f>'Soybean Oil'!$L234-('Soybean Oil'!AF234*'Feedstock Conversions'!$B$17)-'Rail Costs'!R234</f>
        <v>6.5109098431973518</v>
      </c>
      <c r="AO234" s="4">
        <f>'Soybean Oil'!$L234-('Soybean Oil'!AG234*'Feedstock Conversions'!$B$17)-'Rail Costs'!S234</f>
        <v>-3.507885774569</v>
      </c>
      <c r="AP234" s="4">
        <f>'Soybean Oil'!$L234-('Soybean Oil'!AH234*'Feedstock Conversions'!$B$17)-'Rail Costs'!T234</f>
        <v>22.589038236495597</v>
      </c>
      <c r="AQ234" s="4">
        <f>'Soybean Oil'!$L234-('Soybean Oil'!AI234*'Feedstock Conversions'!$B$17)-'Rail Costs'!U234</f>
        <v>20.724193430355964</v>
      </c>
      <c r="AR234" s="4">
        <f>'Soybean Oil'!$L234-('Soybean Oil'!AJ234*'Feedstock Conversions'!$B$17)-'Rail Costs'!V234</f>
        <v>13.540737261174371</v>
      </c>
      <c r="AS234" s="4" t="e">
        <f>'Soybean Oil'!$L234-('Soybean Oil'!AK234*'Feedstock Conversions'!$B$17)-'Rail Costs'!Y234</f>
        <v>#VALUE!</v>
      </c>
      <c r="AU234" s="4">
        <f>$T234-(AE234*'Feedstock Conversions'!$B$5)-'Rail Costs'!Q234</f>
        <v>58.852357452320618</v>
      </c>
      <c r="AV234" s="4">
        <f>$T234-(AF234*'Feedstock Conversions'!$B$5)-'Rail Costs'!R234</f>
        <v>49.126920204308433</v>
      </c>
      <c r="AW234" s="4">
        <f>$T234-(AG234*'Feedstock Conversions'!$B$5)-'Rail Costs'!S234</f>
        <v>39.108124586542083</v>
      </c>
      <c r="AX234" s="4">
        <f>$T234-(AH234*'Feedstock Conversions'!$B$5)-'Rail Costs'!T234</f>
        <v>65.205048597606677</v>
      </c>
      <c r="AY234" s="4">
        <f>$T234-(AI234*'Feedstock Conversions'!$B$5)-'Rail Costs'!U234</f>
        <v>63.34020379146704</v>
      </c>
      <c r="AZ234" s="4">
        <f>$T234-(AJ234*'Feedstock Conversions'!$B$5)-'Rail Costs'!V234</f>
        <v>56.156747622285451</v>
      </c>
      <c r="BA234" s="4" t="e">
        <f>$T234-(AK234*'Feedstock Conversions'!$B$5)-'Rail Costs'!Y234</f>
        <v>#VALUE!</v>
      </c>
      <c r="BH234">
        <f t="shared" si="31"/>
        <v>24</v>
      </c>
      <c r="BI234">
        <f t="shared" si="32"/>
        <v>2023</v>
      </c>
      <c r="BJ234">
        <f t="shared" si="33"/>
        <v>6</v>
      </c>
      <c r="BM234" s="4">
        <f>'Fuel Values'!G234-(E234)</f>
        <v>-61.891159014557616</v>
      </c>
      <c r="BN234" s="4">
        <f>'Fuel Values'!H234-($AJ234*'Feedstock Conversions'!$B$5)</f>
        <v>-29.75684770436726</v>
      </c>
      <c r="BO234" s="4">
        <f>'Fuel Values'!I234-($AI234*'Feedstock Conversions'!$B$17)</f>
        <v>-35.120923852183637</v>
      </c>
      <c r="BP234" s="4">
        <f>'Fuel Values'!J234-($AH234*'Feedstock Conversions'!$B$17)</f>
        <v>-30.775615901455808</v>
      </c>
      <c r="BQ234" s="4">
        <f>'Fuel Values'!K234-($AF234*'Feedstock Conversions'!$B$17)</f>
        <v>-49.938079507278758</v>
      </c>
      <c r="BR234" s="4">
        <f>'Fuel Values'!L234-($AG234*'Feedstock Conversions'!$B$17)</f>
        <v>-45.66461926091813</v>
      </c>
      <c r="BS234" s="4">
        <f t="shared" si="34"/>
        <v>19.865688689809645</v>
      </c>
      <c r="BT234" s="4">
        <f t="shared" si="37"/>
        <v>32.300048525569252</v>
      </c>
      <c r="BV234" s="4">
        <f t="shared" si="29"/>
        <v>-37.576914893616973</v>
      </c>
    </row>
    <row r="235" spans="1:74" x14ac:dyDescent="0.2">
      <c r="A235" s="11">
        <v>45100</v>
      </c>
      <c r="B235" s="18">
        <v>73.555000000000007</v>
      </c>
      <c r="C235" s="18">
        <f>B235+'Rail Costs'!B235</f>
        <v>79.009154535274362</v>
      </c>
      <c r="E235" s="18">
        <f>C235*'Feedstock Conversions'!B$17</f>
        <v>592.56865901455774</v>
      </c>
      <c r="F235" s="18">
        <f>C235*'Feedstock Conversions'!B$5</f>
        <v>592.56865901455774</v>
      </c>
      <c r="H235" s="18">
        <f>'Fuel Values'!B235-'Soybean Oil'!I235-'Soybean Oil'!J235-'Soybean Oil'!K235</f>
        <v>233.29140065686056</v>
      </c>
      <c r="I235" s="18">
        <f>('LCFS Values'!$E$6-'Soybean Oil'!$AA$4)/1000000*'LCFS Values'!B235*'LCFS Values'!$G$2*100</f>
        <v>34.364849343139383</v>
      </c>
      <c r="J235" s="4">
        <f>'RIN Values'!C235</f>
        <v>212.34375</v>
      </c>
      <c r="K235" s="4">
        <f>'Fixed Credits Value'!B235</f>
        <v>100</v>
      </c>
      <c r="L235" s="4">
        <f t="shared" si="35"/>
        <v>580</v>
      </c>
      <c r="M235" s="4">
        <f>L235/'Feedstock Conversions'!B$17</f>
        <v>77.333333333333329</v>
      </c>
      <c r="O235" s="4">
        <f>'Fuel Values'!C235*100</f>
        <v>226.39000000000001</v>
      </c>
      <c r="P235" s="18">
        <f>('LCFS Values'!$E$5-'Soybean Oil'!$AB$4)/1000000*'LCFS Values'!B235*'LCFS Values'!$G$2*100</f>
        <v>30.986487060763885</v>
      </c>
      <c r="Q235" s="4">
        <f>'RIN Values'!D235</f>
        <v>240.65625</v>
      </c>
      <c r="R235" s="4">
        <f>'Fixed Credits Value'!B235</f>
        <v>100</v>
      </c>
      <c r="S235" s="4">
        <f>'Fixed Credits Value'!C235</f>
        <v>16</v>
      </c>
      <c r="T235" s="4">
        <f t="shared" si="38"/>
        <v>614.03273706076391</v>
      </c>
      <c r="U235" s="4">
        <f t="shared" si="36"/>
        <v>81.871031608101859</v>
      </c>
      <c r="W235" s="4">
        <f t="shared" si="39"/>
        <v>-12.568659014557738</v>
      </c>
      <c r="X235" s="4">
        <f t="shared" si="40"/>
        <v>21.464078046206168</v>
      </c>
      <c r="AA235" s="23"/>
      <c r="AB235" s="23"/>
      <c r="AD235" s="11">
        <f t="shared" si="41"/>
        <v>45100</v>
      </c>
      <c r="AE235" s="4">
        <f>B235+'Rail Costs'!K235</f>
        <v>74.918538633818599</v>
      </c>
      <c r="AF235" s="4">
        <f>$B235+'Rail Costs'!L235</f>
        <v>76.282077267637177</v>
      </c>
      <c r="AG235" s="4">
        <f>$B235+'Rail Costs'!M235</f>
        <v>77.64561590145577</v>
      </c>
      <c r="AH235" s="4">
        <f>$B235+'Rail Costs'!N235</f>
        <v>74.100415453527447</v>
      </c>
      <c r="AI235" s="4">
        <f>$B235+'Rail Costs'!O235</f>
        <v>74.373123180291159</v>
      </c>
      <c r="AJ235" s="4">
        <f>$B235+'Rail Costs'!P235</f>
        <v>75.191246360582312</v>
      </c>
      <c r="AK235" s="4" t="e">
        <f>(AVERAGEIFS([1]Spreads!$B$23:$B$1056,[1]Spreads!$Y$23:$Y$1056,BH235,[1]Spreads!$X$23:$X$1056,BI235)*1.03)+('Rail Costs'!X235*100/2204.622)</f>
        <v>#VALUE!</v>
      </c>
      <c r="AM235" s="4">
        <f>'Soybean Oil'!$L235-('Soybean Oil'!AE235*'Feedstock Conversions'!$B$17)-'Rail Costs'!Q235</f>
        <v>13.558847091209419</v>
      </c>
      <c r="AN235" s="4">
        <f>'Soybean Oil'!$L235-('Soybean Oil'!AF235*'Feedstock Conversions'!$B$17)-'Rail Costs'!R235</f>
        <v>3.833409843197229</v>
      </c>
      <c r="AO235" s="4">
        <f>'Soybean Oil'!$L235-('Soybean Oil'!AG235*'Feedstock Conversions'!$B$17)-'Rail Costs'!S235</f>
        <v>-6.1853857745691228</v>
      </c>
      <c r="AP235" s="4">
        <f>'Soybean Oil'!$L235-('Soybean Oil'!AH235*'Feedstock Conversions'!$B$17)-'Rail Costs'!T235</f>
        <v>19.911538236495474</v>
      </c>
      <c r="AQ235" s="4">
        <f>'Soybean Oil'!$L235-('Soybean Oil'!AI235*'Feedstock Conversions'!$B$17)-'Rail Costs'!U235</f>
        <v>18.046693430355955</v>
      </c>
      <c r="AR235" s="4">
        <f>'Soybean Oil'!$L235-('Soybean Oil'!AJ235*'Feedstock Conversions'!$B$17)-'Rail Costs'!V235</f>
        <v>10.863237261174248</v>
      </c>
      <c r="AS235" s="4" t="e">
        <f>'Soybean Oil'!$L235-('Soybean Oil'!AK235*'Feedstock Conversions'!$B$17)-'Rail Costs'!Y235</f>
        <v>#VALUE!</v>
      </c>
      <c r="AU235" s="4">
        <f>$T235-(AE235*'Feedstock Conversions'!$B$5)-'Rail Costs'!Q235</f>
        <v>47.591584151973322</v>
      </c>
      <c r="AV235" s="4">
        <f>$T235-(AF235*'Feedstock Conversions'!$B$5)-'Rail Costs'!R235</f>
        <v>37.866146903961138</v>
      </c>
      <c r="AW235" s="4">
        <f>$T235-(AG235*'Feedstock Conversions'!$B$5)-'Rail Costs'!S235</f>
        <v>27.847351286194783</v>
      </c>
      <c r="AX235" s="4">
        <f>$T235-(AH235*'Feedstock Conversions'!$B$5)-'Rail Costs'!T235</f>
        <v>53.944275297259381</v>
      </c>
      <c r="AY235" s="4">
        <f>$T235-(AI235*'Feedstock Conversions'!$B$5)-'Rail Costs'!U235</f>
        <v>52.079430491119858</v>
      </c>
      <c r="AZ235" s="4">
        <f>$T235-(AJ235*'Feedstock Conversions'!$B$5)-'Rail Costs'!V235</f>
        <v>44.895974321938155</v>
      </c>
      <c r="BA235" s="4" t="e">
        <f>$T235-(AK235*'Feedstock Conversions'!$B$5)-'Rail Costs'!Y235</f>
        <v>#VALUE!</v>
      </c>
      <c r="BH235">
        <f t="shared" si="31"/>
        <v>25</v>
      </c>
      <c r="BI235">
        <f t="shared" si="32"/>
        <v>2023</v>
      </c>
      <c r="BJ235">
        <f t="shared" si="33"/>
        <v>6</v>
      </c>
      <c r="BM235" s="4">
        <f>'Fuel Values'!G235-(E235)</f>
        <v>-52.568659014557738</v>
      </c>
      <c r="BN235" s="4">
        <f>'Fuel Values'!H235-($AJ235*'Feedstock Conversions'!$B$5)</f>
        <v>-26.434347704367383</v>
      </c>
      <c r="BO235" s="4">
        <f>'Fuel Values'!I235-($AI235*'Feedstock Conversions'!$B$17)</f>
        <v>-27.798423852183646</v>
      </c>
      <c r="BP235" s="4">
        <f>'Fuel Values'!J235-($AH235*'Feedstock Conversions'!$B$17)</f>
        <v>-24.253115901455885</v>
      </c>
      <c r="BQ235" s="4">
        <f>'Fuel Values'!K235-($AF235*'Feedstock Conversions'!$B$17)</f>
        <v>-54.615579507278881</v>
      </c>
      <c r="BR235" s="4">
        <f>'Fuel Values'!L235-($AG235*'Feedstock Conversions'!$B$17)</f>
        <v>-42.342119260918253</v>
      </c>
      <c r="BS235" s="4">
        <f t="shared" si="34"/>
        <v>11.684456886898147</v>
      </c>
      <c r="BT235" s="4">
        <f t="shared" si="37"/>
        <v>25.433381858902557</v>
      </c>
      <c r="BV235" s="4">
        <f t="shared" si="29"/>
        <v>-34.368700607902788</v>
      </c>
    </row>
    <row r="236" spans="1:74" x14ac:dyDescent="0.2">
      <c r="A236" s="11">
        <v>45107</v>
      </c>
      <c r="B236" s="18">
        <v>77.603999999999999</v>
      </c>
      <c r="C236" s="18">
        <f>B236+'Rail Costs'!B236</f>
        <v>83.058154535274355</v>
      </c>
      <c r="E236" s="18">
        <f>C236*'Feedstock Conversions'!B$17</f>
        <v>622.93615901455769</v>
      </c>
      <c r="F236" s="18">
        <f>C236*'Feedstock Conversions'!B$5</f>
        <v>622.93615901455769</v>
      </c>
      <c r="H236" s="18">
        <f>'Fuel Values'!B236-'Soybean Oil'!I236-'Soybean Oil'!J236-'Soybean Oil'!K236</f>
        <v>223.41155465582244</v>
      </c>
      <c r="I236" s="18">
        <f>('LCFS Values'!$E$6-'Soybean Oil'!$AA$4)/1000000*'LCFS Values'!B236*'LCFS Values'!$G$2*100</f>
        <v>34.225945344177624</v>
      </c>
      <c r="J236" s="4">
        <f>'RIN Values'!C236</f>
        <v>218.36249999999998</v>
      </c>
      <c r="K236" s="4">
        <f>'Fixed Credits Value'!B236</f>
        <v>100</v>
      </c>
      <c r="L236" s="4">
        <f t="shared" si="35"/>
        <v>576</v>
      </c>
      <c r="M236" s="4">
        <f>L236/'Feedstock Conversions'!B$17</f>
        <v>76.8</v>
      </c>
      <c r="O236" s="4">
        <f>'Fuel Values'!C236*100</f>
        <v>223.74999999999997</v>
      </c>
      <c r="P236" s="18">
        <f>('LCFS Values'!$E$5-'Soybean Oil'!$AB$4)/1000000*'LCFS Values'!B236*'LCFS Values'!$G$2*100</f>
        <v>30.861238527777779</v>
      </c>
      <c r="Q236" s="4">
        <f>'RIN Values'!D236</f>
        <v>247.47749999999996</v>
      </c>
      <c r="R236" s="4">
        <f>'Fixed Credits Value'!B236</f>
        <v>100</v>
      </c>
      <c r="S236" s="4">
        <f>'Fixed Credits Value'!C236</f>
        <v>16</v>
      </c>
      <c r="T236" s="4">
        <f t="shared" si="38"/>
        <v>618.08873852777765</v>
      </c>
      <c r="U236" s="4">
        <f t="shared" si="36"/>
        <v>82.411831803703691</v>
      </c>
      <c r="W236" s="4">
        <f t="shared" si="39"/>
        <v>-46.936159014557688</v>
      </c>
      <c r="X236" s="4">
        <f t="shared" si="40"/>
        <v>-4.8474204867800381</v>
      </c>
      <c r="AA236" s="23"/>
      <c r="AB236" s="23"/>
      <c r="AD236" s="11">
        <f t="shared" si="41"/>
        <v>45107</v>
      </c>
      <c r="AE236" s="4">
        <f>B236+'Rail Costs'!K236</f>
        <v>78.967538633818592</v>
      </c>
      <c r="AF236" s="4">
        <f>$B236+'Rail Costs'!L236</f>
        <v>80.33107726763717</v>
      </c>
      <c r="AG236" s="4">
        <f>$B236+'Rail Costs'!M236</f>
        <v>81.694615901455762</v>
      </c>
      <c r="AH236" s="4">
        <f>$B236+'Rail Costs'!N236</f>
        <v>78.149415453527439</v>
      </c>
      <c r="AI236" s="4">
        <f>$B236+'Rail Costs'!O236</f>
        <v>78.422123180291152</v>
      </c>
      <c r="AJ236" s="4">
        <f>$B236+'Rail Costs'!P236</f>
        <v>79.240246360582304</v>
      </c>
      <c r="AK236" s="4" t="e">
        <f>(AVERAGEIFS([1]Spreads!$B$23:$B$1056,[1]Spreads!$Y$23:$Y$1056,BH236,[1]Spreads!$X$23:$X$1056,BI236)*1.03)+('Rail Costs'!X236*100/2204.622)</f>
        <v>#VALUE!</v>
      </c>
      <c r="AM236" s="4">
        <f>'Soybean Oil'!$L236-('Soybean Oil'!AE236*'Feedstock Conversions'!$B$17)-'Rail Costs'!Q236</f>
        <v>-20.808652908790531</v>
      </c>
      <c r="AN236" s="4">
        <f>'Soybean Oil'!$L236-('Soybean Oil'!AF236*'Feedstock Conversions'!$B$17)-'Rail Costs'!R236</f>
        <v>-30.534090156802606</v>
      </c>
      <c r="AO236" s="4">
        <f>'Soybean Oil'!$L236-('Soybean Oil'!AG236*'Feedstock Conversions'!$B$17)-'Rail Costs'!S236</f>
        <v>-40.55288577456907</v>
      </c>
      <c r="AP236" s="4">
        <f>'Soybean Oil'!$L236-('Soybean Oil'!AH236*'Feedstock Conversions'!$B$17)-'Rail Costs'!T236</f>
        <v>-14.455961763504476</v>
      </c>
      <c r="AQ236" s="4">
        <f>'Soybean Oil'!$L236-('Soybean Oil'!AI236*'Feedstock Conversions'!$B$17)-'Rail Costs'!U236</f>
        <v>-16.320806569643995</v>
      </c>
      <c r="AR236" s="4">
        <f>'Soybean Oil'!$L236-('Soybean Oil'!AJ236*'Feedstock Conversions'!$B$17)-'Rail Costs'!V236</f>
        <v>-23.504262738825702</v>
      </c>
      <c r="AS236" s="4" t="e">
        <f>'Soybean Oil'!$L236-('Soybean Oil'!AK236*'Feedstock Conversions'!$B$17)-'Rail Costs'!Y236</f>
        <v>#VALUE!</v>
      </c>
      <c r="AU236" s="4">
        <f>$T236-(AE236*'Feedstock Conversions'!$B$5)-'Rail Costs'!Q236</f>
        <v>21.280085618987119</v>
      </c>
      <c r="AV236" s="4">
        <f>$T236-(AF236*'Feedstock Conversions'!$B$5)-'Rail Costs'!R236</f>
        <v>11.554648370975043</v>
      </c>
      <c r="AW236" s="4">
        <f>$T236-(AG236*'Feedstock Conversions'!$B$5)-'Rail Costs'!S236</f>
        <v>1.5358527532085775</v>
      </c>
      <c r="AX236" s="4">
        <f>$T236-(AH236*'Feedstock Conversions'!$B$5)-'Rail Costs'!T236</f>
        <v>27.632776764273174</v>
      </c>
      <c r="AY236" s="4">
        <f>$T236-(AI236*'Feedstock Conversions'!$B$5)-'Rail Costs'!U236</f>
        <v>25.767931958133655</v>
      </c>
      <c r="AZ236" s="4">
        <f>$T236-(AJ236*'Feedstock Conversions'!$B$5)-'Rail Costs'!V236</f>
        <v>18.584475788951949</v>
      </c>
      <c r="BA236" s="4" t="e">
        <f>$T236-(AK236*'Feedstock Conversions'!$B$5)-'Rail Costs'!Y236</f>
        <v>#VALUE!</v>
      </c>
      <c r="BH236">
        <f t="shared" si="31"/>
        <v>26</v>
      </c>
      <c r="BI236">
        <f t="shared" si="32"/>
        <v>2023</v>
      </c>
      <c r="BJ236">
        <f t="shared" si="33"/>
        <v>6</v>
      </c>
      <c r="BM236" s="4">
        <f>'Fuel Values'!G236-(E236)</f>
        <v>-86.936159014557688</v>
      </c>
      <c r="BN236" s="4">
        <f>'Fuel Values'!H236-($AJ236*'Feedstock Conversions'!$B$5)</f>
        <v>-59.801847704367333</v>
      </c>
      <c r="BO236" s="4">
        <f>'Fuel Values'!I236-($AI236*'Feedstock Conversions'!$B$17)</f>
        <v>-62.165923852183596</v>
      </c>
      <c r="BP236" s="4">
        <f>'Fuel Values'!J236-($AH236*'Feedstock Conversions'!$B$17)</f>
        <v>-57.220615901455858</v>
      </c>
      <c r="BQ236" s="4">
        <f>'Fuel Values'!K236-($AF236*'Feedstock Conversions'!$B$17)</f>
        <v>-84.983079507278717</v>
      </c>
      <c r="BR236" s="4">
        <f>'Fuel Values'!L236-($AG236*'Feedstock Conversions'!$B$17)</f>
        <v>-77.709619260918203</v>
      </c>
      <c r="BS236" s="4">
        <f t="shared" si="34"/>
        <v>10.28445688689817</v>
      </c>
      <c r="BT236" s="4">
        <f t="shared" si="37"/>
        <v>24.533381858902544</v>
      </c>
      <c r="BV236" s="4">
        <f t="shared" si="29"/>
        <v>-67.964772036474159</v>
      </c>
    </row>
    <row r="237" spans="1:74" x14ac:dyDescent="0.2">
      <c r="A237" s="11">
        <v>45114</v>
      </c>
      <c r="B237" s="18">
        <v>80.0625</v>
      </c>
      <c r="C237" s="18">
        <f>B237+'Rail Costs'!B237</f>
        <v>85.516654535274355</v>
      </c>
      <c r="E237" s="18">
        <f>C237*'Feedstock Conversions'!B$17</f>
        <v>641.37490901455772</v>
      </c>
      <c r="F237" s="18">
        <f>C237*'Feedstock Conversions'!B$5</f>
        <v>641.37490901455772</v>
      </c>
      <c r="H237" s="18">
        <f>'Fuel Values'!B237-'Soybean Oil'!I237-'Soybean Oil'!J237-'Soybean Oil'!K237</f>
        <v>208.17984471970885</v>
      </c>
      <c r="I237" s="18">
        <f>('LCFS Values'!$E$6-'Soybean Oil'!$AA$4)/1000000*'LCFS Values'!B238*'LCFS Values'!$G$2*100</f>
        <v>32.070155280291111</v>
      </c>
      <c r="J237" s="4">
        <f>'RIN Values'!C237</f>
        <v>233.25</v>
      </c>
      <c r="K237" s="4">
        <f>'Fixed Credits Value'!B238</f>
        <v>100</v>
      </c>
      <c r="L237" s="4">
        <f t="shared" si="35"/>
        <v>573.5</v>
      </c>
      <c r="M237" s="4">
        <f>L237/'Feedstock Conversions'!B$17</f>
        <v>76.466666666666669</v>
      </c>
      <c r="O237" s="4">
        <f>'Fuel Values'!C238*100</f>
        <v>240.48</v>
      </c>
      <c r="P237" s="18">
        <f>('LCFS Values'!$E$5-'Soybean Oil'!$AB$4)/1000000*'LCFS Values'!B238*'LCFS Values'!$G$2*100</f>
        <v>28.917381295833337</v>
      </c>
      <c r="Q237" s="4">
        <f>'RIN Values'!D238</f>
        <v>265.79499999999996</v>
      </c>
      <c r="R237" s="4">
        <f>'Fixed Credits Value'!B238</f>
        <v>100</v>
      </c>
      <c r="S237" s="4">
        <f>'Fixed Credits Value'!C238</f>
        <v>16</v>
      </c>
      <c r="T237" s="4">
        <f t="shared" si="38"/>
        <v>651.19238129583323</v>
      </c>
      <c r="U237" s="4">
        <f t="shared" si="36"/>
        <v>86.825650839444435</v>
      </c>
      <c r="W237" s="4">
        <f t="shared" si="39"/>
        <v>-67.874909014557716</v>
      </c>
      <c r="X237" s="4">
        <f t="shared" si="40"/>
        <v>9.8174722812755135</v>
      </c>
      <c r="AA237" s="23"/>
      <c r="AB237" s="23"/>
      <c r="AD237" s="11">
        <f t="shared" si="41"/>
        <v>45114</v>
      </c>
      <c r="AE237" s="4">
        <f>B237+'Rail Costs'!K237</f>
        <v>81.426038633818592</v>
      </c>
      <c r="AF237" s="4">
        <f>$B237+'Rail Costs'!L237</f>
        <v>82.789577267637171</v>
      </c>
      <c r="AG237" s="4">
        <f>$B237+'Rail Costs'!M237</f>
        <v>84.153115901455763</v>
      </c>
      <c r="AH237" s="4">
        <f>$B237+'Rail Costs'!N237</f>
        <v>80.60791545352744</v>
      </c>
      <c r="AI237" s="4">
        <f>$B237+'Rail Costs'!O237</f>
        <v>80.880623180291153</v>
      </c>
      <c r="AJ237" s="4">
        <f>$B237+'Rail Costs'!P237</f>
        <v>81.698746360582305</v>
      </c>
      <c r="AK237" s="4" t="e">
        <f>(AVERAGEIFS([1]Spreads!$B$23:$B$1056,[1]Spreads!$Y$23:$Y$1056,BH237,[1]Spreads!$X$23:$X$1056,BI237)*1.03)+('Rail Costs'!X238*100/2204.622)</f>
        <v>#VALUE!</v>
      </c>
      <c r="AM237" s="4">
        <f>'Soybean Oil'!$L237-('Soybean Oil'!AE237*'Feedstock Conversions'!$B$17)-'Rail Costs'!Q237</f>
        <v>-41.747402908790562</v>
      </c>
      <c r="AN237" s="4">
        <f>'Soybean Oil'!$L237-('Soybean Oil'!AF237*'Feedstock Conversions'!$B$17)-'Rail Costs'!R237</f>
        <v>-51.472840156802633</v>
      </c>
      <c r="AO237" s="4">
        <f>'Soybean Oil'!$L237-('Soybean Oil'!AG237*'Feedstock Conversions'!$B$17)-'Rail Costs'!S237</f>
        <v>-61.491635774569097</v>
      </c>
      <c r="AP237" s="4">
        <f>'Soybean Oil'!$L237-('Soybean Oil'!AH237*'Feedstock Conversions'!$B$17)-'Rail Costs'!T237</f>
        <v>-35.39471176350439</v>
      </c>
      <c r="AQ237" s="4">
        <f>'Soybean Oil'!$L237-('Soybean Oil'!AI237*'Feedstock Conversions'!$B$17)-'Rail Costs'!U237</f>
        <v>-37.259556569644026</v>
      </c>
      <c r="AR237" s="4">
        <f>'Soybean Oil'!$L237-('Soybean Oil'!AJ237*'Feedstock Conversions'!$B$17)-'Rail Costs'!V237</f>
        <v>-44.443012738825615</v>
      </c>
      <c r="AS237" s="4" t="e">
        <f>'Soybean Oil'!$L237-('Soybean Oil'!AK237*'Feedstock Conversions'!$B$17)-'Rail Costs'!Y238</f>
        <v>#VALUE!</v>
      </c>
      <c r="AU237" s="4">
        <f>$T237-(AE237*'Feedstock Conversions'!$B$5)-'Rail Costs'!Q237</f>
        <v>35.944978387042667</v>
      </c>
      <c r="AV237" s="4">
        <f>$T237-(AF237*'Feedstock Conversions'!$B$5)-'Rail Costs'!R237</f>
        <v>26.219541139030596</v>
      </c>
      <c r="AW237" s="4">
        <f>$T237-(AG237*'Feedstock Conversions'!$B$5)-'Rail Costs'!S237</f>
        <v>16.200745521264128</v>
      </c>
      <c r="AX237" s="4">
        <f>$T237-(AH237*'Feedstock Conversions'!$B$5)-'Rail Costs'!T237</f>
        <v>42.29766953232884</v>
      </c>
      <c r="AY237" s="4">
        <f>$T237-(AI237*'Feedstock Conversions'!$B$5)-'Rail Costs'!U237</f>
        <v>40.432824726189203</v>
      </c>
      <c r="AZ237" s="4">
        <f>$T237-(AJ237*'Feedstock Conversions'!$B$5)-'Rail Costs'!V237</f>
        <v>33.249368557007614</v>
      </c>
      <c r="BA237" s="4" t="e">
        <f>$T237-(AK237*'Feedstock Conversions'!$B$5)-'Rail Costs'!Y238</f>
        <v>#VALUE!</v>
      </c>
      <c r="BH237">
        <f t="shared" si="31"/>
        <v>27</v>
      </c>
      <c r="BI237">
        <f t="shared" si="32"/>
        <v>2023</v>
      </c>
      <c r="BJ237">
        <f t="shared" si="33"/>
        <v>7</v>
      </c>
      <c r="BM237" s="4">
        <f>'Fuel Values'!G237-(E237)</f>
        <v>-94.874909014557716</v>
      </c>
      <c r="BN237" s="4">
        <f>'Fuel Values'!H237-($AJ237*'Feedstock Conversions'!$B$5)</f>
        <v>-60.240597704367246</v>
      </c>
      <c r="BO237" s="4">
        <f>'Fuel Values'!I237-($AI237*'Feedstock Conversions'!$B$17)</f>
        <v>-67.854673852183623</v>
      </c>
      <c r="BP237" s="4">
        <f>'Fuel Values'!J237-($AH237*'Feedstock Conversions'!$B$17)</f>
        <v>-60.809365901455749</v>
      </c>
      <c r="BQ237" s="4">
        <f>'Fuel Values'!K237-($AF237*'Feedstock Conversions'!$B$17)</f>
        <v>-84.671829507278744</v>
      </c>
      <c r="BR237" s="4">
        <f>'Fuel Values'!L237-($AG237*'Feedstock Conversions'!$B$17)</f>
        <v>-86.77336926091823</v>
      </c>
      <c r="BS237" s="4">
        <f t="shared" si="34"/>
        <v>-7.6343113101904692</v>
      </c>
      <c r="BT237" s="4">
        <f t="shared" si="37"/>
        <v>7.9958818589025071</v>
      </c>
      <c r="BV237" s="4">
        <f t="shared" si="29"/>
        <v>-74.728522036474146</v>
      </c>
    </row>
    <row r="238" spans="1:74" x14ac:dyDescent="0.2">
      <c r="A238" s="11">
        <v>45121</v>
      </c>
      <c r="B238" s="18">
        <v>81.908000000000001</v>
      </c>
      <c r="C238" s="18">
        <f>B238+'Rail Costs'!B238</f>
        <v>87.362154535274357</v>
      </c>
      <c r="E238" s="18">
        <f>C238*'Feedstock Conversions'!B$17</f>
        <v>655.21615901455766</v>
      </c>
      <c r="F238" s="18">
        <f>C238*'Feedstock Conversions'!B$5</f>
        <v>655.21615901455766</v>
      </c>
      <c r="H238" s="18">
        <f>'Fuel Values'!B238-'Soybean Oil'!I238-'Soybean Oil'!J238-'Soybean Oil'!K238</f>
        <v>209.90484471970888</v>
      </c>
      <c r="I238" s="18">
        <f>('LCFS Values'!$E$6-'Soybean Oil'!$AA$4)/1000000*'LCFS Values'!B238*'LCFS Values'!$G$2*100</f>
        <v>32.070155280291111</v>
      </c>
      <c r="J238" s="4">
        <f>'RIN Values'!C238</f>
        <v>234.52499999999998</v>
      </c>
      <c r="K238" s="4">
        <f>'Fixed Credits Value'!B238</f>
        <v>100</v>
      </c>
      <c r="L238" s="4">
        <f t="shared" si="35"/>
        <v>576.5</v>
      </c>
      <c r="M238" s="4">
        <f>L238/'Feedstock Conversions'!B$17</f>
        <v>76.86666666666666</v>
      </c>
      <c r="O238" s="4">
        <f>'Fuel Values'!C238*100</f>
        <v>240.48</v>
      </c>
      <c r="P238" s="18">
        <f>('LCFS Values'!$E$5-'Soybean Oil'!$AB$4)/1000000*'LCFS Values'!B238*'LCFS Values'!$G$2*100</f>
        <v>28.917381295833337</v>
      </c>
      <c r="Q238" s="4">
        <f>'RIN Values'!D238</f>
        <v>265.79499999999996</v>
      </c>
      <c r="R238" s="4">
        <f>'Fixed Credits Value'!B238</f>
        <v>100</v>
      </c>
      <c r="S238" s="4">
        <f>'Fixed Credits Value'!C238</f>
        <v>16</v>
      </c>
      <c r="T238" s="4">
        <f t="shared" si="38"/>
        <v>651.19238129583323</v>
      </c>
      <c r="U238" s="4">
        <f t="shared" si="36"/>
        <v>86.825650839444435</v>
      </c>
      <c r="W238" s="4">
        <f t="shared" si="39"/>
        <v>-78.716159014557661</v>
      </c>
      <c r="X238" s="4">
        <f t="shared" si="40"/>
        <v>-4.0237777187244319</v>
      </c>
      <c r="AA238" s="23"/>
      <c r="AB238" s="23"/>
      <c r="AD238" s="11">
        <f t="shared" si="41"/>
        <v>45121</v>
      </c>
      <c r="AE238" s="4">
        <f>B238+'Rail Costs'!K238</f>
        <v>83.271538633818594</v>
      </c>
      <c r="AF238" s="4">
        <f>$B238+'Rail Costs'!L238</f>
        <v>84.635077267637172</v>
      </c>
      <c r="AG238" s="4">
        <f>$B238+'Rail Costs'!M238</f>
        <v>85.998615901455764</v>
      </c>
      <c r="AH238" s="4">
        <f>$B238+'Rail Costs'!N238</f>
        <v>82.453415453527441</v>
      </c>
      <c r="AI238" s="4">
        <f>$B238+'Rail Costs'!O238</f>
        <v>82.726123180291154</v>
      </c>
      <c r="AJ238" s="4">
        <f>$B238+'Rail Costs'!P238</f>
        <v>83.544246360582306</v>
      </c>
      <c r="AK238" s="4" t="e">
        <f>(AVERAGEIFS([1]Spreads!$B$23:$B$1056,[1]Spreads!$Y$23:$Y$1056,BH238,[1]Spreads!$X$23:$X$1056,BI238)*1.03)+('Rail Costs'!X239*100/2204.622)</f>
        <v>#VALUE!</v>
      </c>
      <c r="AM238" s="4">
        <f>'Soybean Oil'!$L238-('Soybean Oil'!AE238*'Feedstock Conversions'!$B$17)-'Rail Costs'!Q238</f>
        <v>-52.588652908790507</v>
      </c>
      <c r="AN238" s="4">
        <f>'Soybean Oil'!$L238-('Soybean Oil'!AF238*'Feedstock Conversions'!$B$17)-'Rail Costs'!R238</f>
        <v>-62.314090156802692</v>
      </c>
      <c r="AO238" s="4">
        <f>'Soybean Oil'!$L238-('Soybean Oil'!AG238*'Feedstock Conversions'!$B$17)-'Rail Costs'!S238</f>
        <v>-72.332885774569164</v>
      </c>
      <c r="AP238" s="4">
        <f>'Soybean Oil'!$L238-('Soybean Oil'!AH238*'Feedstock Conversions'!$B$17)-'Rail Costs'!T238</f>
        <v>-46.235961763504449</v>
      </c>
      <c r="AQ238" s="4">
        <f>'Soybean Oil'!$L238-('Soybean Oil'!AI238*'Feedstock Conversions'!$B$17)-'Rail Costs'!U238</f>
        <v>-48.100806569644085</v>
      </c>
      <c r="AR238" s="4">
        <f>'Soybean Oil'!$L238-('Soybean Oil'!AJ238*'Feedstock Conversions'!$B$17)-'Rail Costs'!V238</f>
        <v>-55.284262738825674</v>
      </c>
      <c r="AS238" s="4" t="e">
        <f>'Soybean Oil'!$L238-('Soybean Oil'!AK238*'Feedstock Conversions'!$B$17)-'Rail Costs'!Y239</f>
        <v>#VALUE!</v>
      </c>
      <c r="AU238" s="4">
        <f>$T238-(AE238*'Feedstock Conversions'!$B$5)-'Rail Costs'!Q238</f>
        <v>22.103728387042725</v>
      </c>
      <c r="AV238" s="4">
        <f>$T238-(AF238*'Feedstock Conversions'!$B$5)-'Rail Costs'!R238</f>
        <v>12.378291139030535</v>
      </c>
      <c r="AW238" s="4">
        <f>$T238-(AG238*'Feedstock Conversions'!$B$5)-'Rail Costs'!S238</f>
        <v>2.35949552126407</v>
      </c>
      <c r="AX238" s="4">
        <f>$T238-(AH238*'Feedstock Conversions'!$B$5)-'Rail Costs'!T238</f>
        <v>28.456419532328781</v>
      </c>
      <c r="AY238" s="4">
        <f>$T238-(AI238*'Feedstock Conversions'!$B$5)-'Rail Costs'!U238</f>
        <v>26.591574726189148</v>
      </c>
      <c r="AZ238" s="4">
        <f>$T238-(AJ238*'Feedstock Conversions'!$B$5)-'Rail Costs'!V238</f>
        <v>19.408118557007555</v>
      </c>
      <c r="BA238" s="4" t="e">
        <f>$T238-(AK238*'Feedstock Conversions'!$B$5)-'Rail Costs'!Y239</f>
        <v>#VALUE!</v>
      </c>
      <c r="BH238">
        <f t="shared" si="31"/>
        <v>28</v>
      </c>
      <c r="BI238">
        <f t="shared" si="32"/>
        <v>2023</v>
      </c>
      <c r="BJ238">
        <f t="shared" si="33"/>
        <v>7</v>
      </c>
      <c r="BM238" s="4">
        <f>'Fuel Values'!G238-(E238)</f>
        <v>-103.21615901455766</v>
      </c>
      <c r="BN238" s="4">
        <f>'Fuel Values'!H238-($AJ238*'Feedstock Conversions'!$B$5)</f>
        <v>-63.581847704367306</v>
      </c>
      <c r="BO238" s="4">
        <f>'Fuel Values'!I238-($AI238*'Feedstock Conversions'!$B$17)</f>
        <v>-72.445923852183682</v>
      </c>
      <c r="BP238" s="4">
        <f>'Fuel Values'!J238-($AH238*'Feedstock Conversions'!$B$17)</f>
        <v>-56.400615901455808</v>
      </c>
      <c r="BQ238" s="4">
        <f>'Fuel Values'!K238-($AF238*'Feedstock Conversions'!$B$17)</f>
        <v>-89.263079507278803</v>
      </c>
      <c r="BR238" s="4">
        <f>'Fuel Values'!L238-($AG238*'Feedstock Conversions'!$B$17)</f>
        <v>-91.989619260918289</v>
      </c>
      <c r="BS238" s="4">
        <f t="shared" si="34"/>
        <v>-22.315543113101853</v>
      </c>
      <c r="BT238" s="4">
        <f t="shared" si="37"/>
        <v>0.76671519223593521</v>
      </c>
      <c r="BV238" s="4">
        <f t="shared" si="29"/>
        <v>-79.373343465045608</v>
      </c>
    </row>
    <row r="239" spans="1:74" x14ac:dyDescent="0.2">
      <c r="A239" s="11">
        <v>45128</v>
      </c>
      <c r="B239" s="18">
        <v>83.38</v>
      </c>
      <c r="C239" s="18">
        <f>B239+'Rail Costs'!B239</f>
        <v>88.834154535274351</v>
      </c>
      <c r="E239" s="18">
        <f>C239*'Feedstock Conversions'!B$17</f>
        <v>666.25615901455762</v>
      </c>
      <c r="F239" s="18">
        <f>C239*'Feedstock Conversions'!B$5</f>
        <v>666.25615901455762</v>
      </c>
      <c r="H239" s="18">
        <f>'Fuel Values'!B239-'Soybean Oil'!I239-'Soybean Oil'!J239-'Soybean Oil'!K239</f>
        <v>212.37147512220065</v>
      </c>
      <c r="I239" s="18">
        <f>('LCFS Values'!$E$6-'Soybean Oil'!$AA$4)/1000000*'LCFS Values'!B239*'LCFS Values'!$G$2*100</f>
        <v>32.403524877799342</v>
      </c>
      <c r="J239" s="4">
        <f>'RIN Values'!C239</f>
        <v>232.72500000000002</v>
      </c>
      <c r="K239" s="4">
        <f>'Fixed Credits Value'!B239</f>
        <v>100</v>
      </c>
      <c r="L239" s="4">
        <f t="shared" si="35"/>
        <v>577.5</v>
      </c>
      <c r="M239" s="4">
        <f>L239/'Feedstock Conversions'!B$17</f>
        <v>77</v>
      </c>
      <c r="O239" s="4">
        <f>'Fuel Values'!C239*100</f>
        <v>245.89</v>
      </c>
      <c r="P239" s="18">
        <f>('LCFS Values'!$E$5-'Soybean Oil'!$AB$4)/1000000*'LCFS Values'!B239*'LCFS Values'!$G$2*100</f>
        <v>29.217977775000005</v>
      </c>
      <c r="Q239" s="4">
        <f>'RIN Values'!D239</f>
        <v>263.755</v>
      </c>
      <c r="R239" s="4">
        <f>'Fixed Credits Value'!B239</f>
        <v>100</v>
      </c>
      <c r="S239" s="4">
        <f>'Fixed Credits Value'!C239</f>
        <v>16</v>
      </c>
      <c r="T239" s="4">
        <f t="shared" si="38"/>
        <v>654.86297777499999</v>
      </c>
      <c r="U239" s="4">
        <f t="shared" si="36"/>
        <v>87.315063703333337</v>
      </c>
      <c r="W239" s="4">
        <f t="shared" si="39"/>
        <v>-88.756159014557625</v>
      </c>
      <c r="X239" s="4">
        <f t="shared" si="40"/>
        <v>-11.393181239557634</v>
      </c>
      <c r="AA239" s="23"/>
      <c r="AB239" s="23"/>
      <c r="AD239" s="11">
        <f t="shared" si="41"/>
        <v>45128</v>
      </c>
      <c r="AE239" s="4">
        <f>B239+'Rail Costs'!K239</f>
        <v>84.743538633818588</v>
      </c>
      <c r="AF239" s="4">
        <f>$B239+'Rail Costs'!L239</f>
        <v>86.107077267637166</v>
      </c>
      <c r="AG239" s="4">
        <f>$B239+'Rail Costs'!M239</f>
        <v>87.470615901455758</v>
      </c>
      <c r="AH239" s="4">
        <f>$B239+'Rail Costs'!N239</f>
        <v>83.925415453527435</v>
      </c>
      <c r="AI239" s="4">
        <f>$B239+'Rail Costs'!O239</f>
        <v>84.198123180291148</v>
      </c>
      <c r="AJ239" s="4">
        <f>$B239+'Rail Costs'!P239</f>
        <v>85.016246360582301</v>
      </c>
      <c r="AK239" s="4" t="e">
        <f>(AVERAGEIFS([1]Spreads!$B$23:$B$1056,[1]Spreads!$Y$23:$Y$1056,BH239,[1]Spreads!$X$23:$X$1056,BI239)*1.03)+('Rail Costs'!X240*100/2204.622)</f>
        <v>#VALUE!</v>
      </c>
      <c r="AM239" s="4">
        <f>'Soybean Oil'!$L239-('Soybean Oil'!AE239*'Feedstock Conversions'!$B$17)-'Rail Costs'!Q239</f>
        <v>-62.628652908790471</v>
      </c>
      <c r="AN239" s="4">
        <f>'Soybean Oil'!$L239-('Soybean Oil'!AF239*'Feedstock Conversions'!$B$17)-'Rail Costs'!R239</f>
        <v>-72.354090156802656</v>
      </c>
      <c r="AO239" s="4">
        <f>'Soybean Oil'!$L239-('Soybean Oil'!AG239*'Feedstock Conversions'!$B$17)-'Rail Costs'!S239</f>
        <v>-82.372885774569014</v>
      </c>
      <c r="AP239" s="4">
        <f>'Soybean Oil'!$L239-('Soybean Oil'!AH239*'Feedstock Conversions'!$B$17)-'Rail Costs'!T239</f>
        <v>-56.275961763504412</v>
      </c>
      <c r="AQ239" s="4">
        <f>'Soybean Oil'!$L239-('Soybean Oil'!AI239*'Feedstock Conversions'!$B$17)-'Rail Costs'!U239</f>
        <v>-58.140806569644049</v>
      </c>
      <c r="AR239" s="4">
        <f>'Soybean Oil'!$L239-('Soybean Oil'!AJ239*'Feedstock Conversions'!$B$17)-'Rail Costs'!V239</f>
        <v>-65.324262738825638</v>
      </c>
      <c r="AS239" s="4" t="e">
        <f>'Soybean Oil'!$L239-('Soybean Oil'!AK239*'Feedstock Conversions'!$B$17)-'Rail Costs'!Y240</f>
        <v>#VALUE!</v>
      </c>
      <c r="AU239" s="4">
        <f>$T239-(AE239*'Feedstock Conversions'!$B$5)-'Rail Costs'!Q239</f>
        <v>14.734324866209523</v>
      </c>
      <c r="AV239" s="4">
        <f>$T239-(AF239*'Feedstock Conversions'!$B$5)-'Rail Costs'!R239</f>
        <v>5.008887618197333</v>
      </c>
      <c r="AW239" s="4">
        <f>$T239-(AG239*'Feedstock Conversions'!$B$5)-'Rail Costs'!S239</f>
        <v>-5.0099079995690188</v>
      </c>
      <c r="AX239" s="4">
        <f>$T239-(AH239*'Feedstock Conversions'!$B$5)-'Rail Costs'!T239</f>
        <v>21.087016011495578</v>
      </c>
      <c r="AY239" s="4">
        <f>$T239-(AI239*'Feedstock Conversions'!$B$5)-'Rail Costs'!U239</f>
        <v>19.222171205355945</v>
      </c>
      <c r="AZ239" s="4">
        <f>$T239-(AJ239*'Feedstock Conversions'!$B$5)-'Rail Costs'!V239</f>
        <v>12.038715036174352</v>
      </c>
      <c r="BA239" s="4" t="e">
        <f>$T239-(AK239*'Feedstock Conversions'!$B$5)-'Rail Costs'!Y240</f>
        <v>#VALUE!</v>
      </c>
      <c r="BH239">
        <f t="shared" si="31"/>
        <v>29</v>
      </c>
      <c r="BI239">
        <f t="shared" si="32"/>
        <v>2023</v>
      </c>
      <c r="BJ239">
        <f t="shared" si="33"/>
        <v>7</v>
      </c>
      <c r="BM239" s="4">
        <f>'Fuel Values'!G239-(E239)</f>
        <v>-114.25615901455762</v>
      </c>
      <c r="BN239" s="4">
        <f>'Fuel Values'!H239-($AJ239*'Feedstock Conversions'!$B$5)</f>
        <v>-72.621847704367269</v>
      </c>
      <c r="BO239" s="4">
        <f>'Fuel Values'!I239-($AI239*'Feedstock Conversions'!$B$17)</f>
        <v>-81.485923852183646</v>
      </c>
      <c r="BP239" s="4">
        <f>'Fuel Values'!J239-($AH239*'Feedstock Conversions'!$B$17)</f>
        <v>-59.440615901455772</v>
      </c>
      <c r="BQ239" s="4">
        <f>'Fuel Values'!K239-($AF239*'Feedstock Conversions'!$B$17)</f>
        <v>-98.303079507278767</v>
      </c>
      <c r="BR239" s="4">
        <f>'Fuel Values'!L239-($AG239*'Feedstock Conversions'!$B$17)</f>
        <v>-101.02961926091814</v>
      </c>
      <c r="BS239" s="4">
        <f t="shared" si="34"/>
        <v>-29.315543113101853</v>
      </c>
      <c r="BT239" s="4">
        <f t="shared" si="37"/>
        <v>-0.89995147443075041</v>
      </c>
      <c r="BV239" s="4">
        <f t="shared" si="29"/>
        <v>-87.984772036474126</v>
      </c>
    </row>
    <row r="240" spans="1:74" x14ac:dyDescent="0.2">
      <c r="A240" s="11">
        <v>45135</v>
      </c>
      <c r="B240" s="18">
        <v>87.206000000000003</v>
      </c>
      <c r="C240" s="18">
        <f>B240+'Rail Costs'!B240</f>
        <v>92.660154535274359</v>
      </c>
      <c r="E240" s="18">
        <f>C240*'Feedstock Conversions'!B$17</f>
        <v>694.95115901455767</v>
      </c>
      <c r="F240" s="18">
        <f>C240*'Feedstock Conversions'!B$5</f>
        <v>694.95115901455767</v>
      </c>
      <c r="H240" s="18">
        <f>'Fuel Values'!B240-'Soybean Oil'!I240-'Soybean Oil'!J240-'Soybean Oil'!K240</f>
        <v>265.50477944419401</v>
      </c>
      <c r="I240" s="18">
        <f>('LCFS Values'!$E$6-'Soybean Oil'!$AA$4)/1000000*'LCFS Values'!B240*'LCFS Values'!$G$2*100</f>
        <v>32.670220555805919</v>
      </c>
      <c r="J240" s="4">
        <f>'RIN Values'!C240</f>
        <v>234.82500000000002</v>
      </c>
      <c r="K240" s="4">
        <f>'Fixed Credits Value'!B240</f>
        <v>100</v>
      </c>
      <c r="L240" s="4">
        <f t="shared" si="35"/>
        <v>633</v>
      </c>
      <c r="M240" s="4">
        <f>L240/'Feedstock Conversions'!B$17</f>
        <v>84.4</v>
      </c>
      <c r="O240" s="4">
        <f>'Fuel Values'!C240*100</f>
        <v>276.16000000000003</v>
      </c>
      <c r="P240" s="18">
        <f>('LCFS Values'!$E$5-'Soybean Oil'!$AB$4)/1000000*'LCFS Values'!B240*'LCFS Values'!$G$2*100</f>
        <v>29.458454958333331</v>
      </c>
      <c r="Q240" s="4">
        <f>'RIN Values'!D240</f>
        <v>266.13499999999999</v>
      </c>
      <c r="R240" s="4">
        <f>'Fixed Credits Value'!B240</f>
        <v>100</v>
      </c>
      <c r="S240" s="4">
        <f>'Fixed Credits Value'!C240</f>
        <v>16</v>
      </c>
      <c r="T240" s="4">
        <f t="shared" si="38"/>
        <v>687.75345495833335</v>
      </c>
      <c r="U240" s="4">
        <f t="shared" si="36"/>
        <v>91.700460661111109</v>
      </c>
      <c r="W240" s="4">
        <f t="shared" si="39"/>
        <v>-61.951159014557675</v>
      </c>
      <c r="X240" s="4">
        <f t="shared" si="40"/>
        <v>-7.1977040562243246</v>
      </c>
      <c r="AA240" s="23"/>
      <c r="AB240" s="23"/>
      <c r="AD240" s="11">
        <f t="shared" si="41"/>
        <v>45135</v>
      </c>
      <c r="AE240" s="4">
        <f>B240+'Rail Costs'!K240</f>
        <v>88.569538633818595</v>
      </c>
      <c r="AF240" s="4">
        <f>$B240+'Rail Costs'!L240</f>
        <v>89.933077267637174</v>
      </c>
      <c r="AG240" s="4">
        <f>$B240+'Rail Costs'!M240</f>
        <v>91.296615901455766</v>
      </c>
      <c r="AH240" s="4">
        <f>$B240+'Rail Costs'!N240</f>
        <v>87.751415453527443</v>
      </c>
      <c r="AI240" s="4">
        <f>$B240+'Rail Costs'!O240</f>
        <v>88.024123180291156</v>
      </c>
      <c r="AJ240" s="4">
        <f>$B240+'Rail Costs'!P240</f>
        <v>88.842246360582308</v>
      </c>
      <c r="AK240" s="4" t="e">
        <f>(AVERAGEIFS([1]Spreads!$B$23:$B$1056,[1]Spreads!$Y$23:$Y$1056,BH240,[1]Spreads!$X$23:$X$1056,BI240)*1.03)+('Rail Costs'!X241*100/2204.622)</f>
        <v>#VALUE!</v>
      </c>
      <c r="AM240" s="4">
        <f>'Soybean Oil'!$L240-('Soybean Oil'!AE240*'Feedstock Conversions'!$B$17)-'Rail Costs'!Q240</f>
        <v>-35.823652908790521</v>
      </c>
      <c r="AN240" s="4">
        <f>'Soybean Oil'!$L240-('Soybean Oil'!AF240*'Feedstock Conversions'!$B$17)-'Rail Costs'!R240</f>
        <v>-45.549090156802706</v>
      </c>
      <c r="AO240" s="4">
        <f>'Soybean Oil'!$L240-('Soybean Oil'!AG240*'Feedstock Conversions'!$B$17)-'Rail Costs'!S240</f>
        <v>-55.567885774569056</v>
      </c>
      <c r="AP240" s="4">
        <f>'Soybean Oil'!$L240-('Soybean Oil'!AH240*'Feedstock Conversions'!$B$17)-'Rail Costs'!T240</f>
        <v>-29.470961763504462</v>
      </c>
      <c r="AQ240" s="4">
        <f>'Soybean Oil'!$L240-('Soybean Oil'!AI240*'Feedstock Conversions'!$B$17)-'Rail Costs'!U240</f>
        <v>-31.335806569644095</v>
      </c>
      <c r="AR240" s="4">
        <f>'Soybean Oil'!$L240-('Soybean Oil'!AJ240*'Feedstock Conversions'!$B$17)-'Rail Costs'!V240</f>
        <v>-38.519262738825688</v>
      </c>
      <c r="AS240" s="4" t="e">
        <f>'Soybean Oil'!$L240-('Soybean Oil'!AK240*'Feedstock Conversions'!$B$17)-'Rail Costs'!Y241</f>
        <v>#VALUE!</v>
      </c>
      <c r="AU240" s="4">
        <f>$T240-(AE240*'Feedstock Conversions'!$B$5)-'Rail Costs'!Q240</f>
        <v>18.929802049542833</v>
      </c>
      <c r="AV240" s="4">
        <f>$T240-(AF240*'Feedstock Conversions'!$B$5)-'Rail Costs'!R240</f>
        <v>9.2043648015306427</v>
      </c>
      <c r="AW240" s="4">
        <f>$T240-(AG240*'Feedstock Conversions'!$B$5)-'Rail Costs'!S240</f>
        <v>-0.81443081623570901</v>
      </c>
      <c r="AX240" s="4">
        <f>$T240-(AH240*'Feedstock Conversions'!$B$5)-'Rail Costs'!T240</f>
        <v>25.282493194828888</v>
      </c>
      <c r="AY240" s="4">
        <f>$T240-(AI240*'Feedstock Conversions'!$B$5)-'Rail Costs'!U240</f>
        <v>23.417648388689255</v>
      </c>
      <c r="AZ240" s="4">
        <f>$T240-(AJ240*'Feedstock Conversions'!$B$5)-'Rail Costs'!V240</f>
        <v>16.234192219507662</v>
      </c>
      <c r="BA240" s="4" t="e">
        <f>$T240-(AK240*'Feedstock Conversions'!$B$5)-'Rail Costs'!Y241</f>
        <v>#VALUE!</v>
      </c>
      <c r="BH240">
        <f t="shared" si="31"/>
        <v>30</v>
      </c>
      <c r="BI240">
        <f t="shared" si="32"/>
        <v>2023</v>
      </c>
      <c r="BJ240">
        <f t="shared" si="33"/>
        <v>7</v>
      </c>
      <c r="BM240" s="4">
        <f>'Fuel Values'!G240-(E240)</f>
        <v>-87.751159014557629</v>
      </c>
      <c r="BN240" s="4">
        <f>'Fuel Values'!H240-($AJ240*'Feedstock Conversions'!$B$5)</f>
        <v>-71.316847704367319</v>
      </c>
      <c r="BO240" s="4">
        <f>'Fuel Values'!I240-($AI240*'Feedstock Conversions'!$B$17)</f>
        <v>-59.180923852183696</v>
      </c>
      <c r="BP240" s="4">
        <f>'Fuel Values'!J240-($AH240*'Feedstock Conversions'!$B$17)</f>
        <v>-50.635615901455822</v>
      </c>
      <c r="BQ240" s="4">
        <f>'Fuel Values'!K240-($AF240*'Feedstock Conversions'!$B$17)</f>
        <v>-92.498079507278817</v>
      </c>
      <c r="BR240" s="4">
        <f>'Fuel Values'!L240-($AG240*'Feedstock Conversions'!$B$17)</f>
        <v>-75.724619260918189</v>
      </c>
      <c r="BS240" s="4">
        <f t="shared" si="34"/>
        <v>-11.315543113101853</v>
      </c>
      <c r="BT240" s="4">
        <f t="shared" si="37"/>
        <v>10.900048525569233</v>
      </c>
      <c r="BV240" s="4">
        <f t="shared" si="29"/>
        <v>-71.294057750759876</v>
      </c>
    </row>
    <row r="241" spans="1:74" x14ac:dyDescent="0.2">
      <c r="A241" s="11">
        <v>45142</v>
      </c>
      <c r="B241" s="18">
        <v>79.811999999999998</v>
      </c>
      <c r="C241" s="18">
        <f>B241+'Rail Costs'!B241</f>
        <v>85.266154535274353</v>
      </c>
      <c r="E241" s="18">
        <f>C241*'Feedstock Conversions'!B$17</f>
        <v>639.49615901455763</v>
      </c>
      <c r="F241" s="18">
        <f>C241*'Feedstock Conversions'!B$5</f>
        <v>639.49615901455763</v>
      </c>
      <c r="H241" s="18">
        <f>'Fuel Values'!B241-'Soybean Oil'!I241-'Soybean Oil'!J241-'Soybean Oil'!K241</f>
        <v>309.68524313050659</v>
      </c>
      <c r="I241" s="18">
        <f>('LCFS Values'!$E$6-'Soybean Oil'!$AA$4)/1000000*'LCFS Values'!B241*'LCFS Values'!$G$2*100</f>
        <v>33.514756869493418</v>
      </c>
      <c r="J241" s="4">
        <f>'RIN Values'!C241</f>
        <v>226.79999999999998</v>
      </c>
      <c r="K241" s="4">
        <f>'Fixed Credits Value'!B241</f>
        <v>100</v>
      </c>
      <c r="L241" s="4">
        <f t="shared" si="35"/>
        <v>670</v>
      </c>
      <c r="M241" s="4">
        <f>L241/'Feedstock Conversions'!B$17</f>
        <v>89.333333333333329</v>
      </c>
      <c r="O241" s="4">
        <f>'Fuel Values'!C241*100</f>
        <v>285.58</v>
      </c>
      <c r="P241" s="18">
        <f>('LCFS Values'!$E$5-'Soybean Oil'!$AB$4)/1000000*'LCFS Values'!B241*'LCFS Values'!$G$2*100</f>
        <v>30.219966038888892</v>
      </c>
      <c r="Q241" s="4">
        <f>'RIN Values'!D241</f>
        <v>257.03999999999996</v>
      </c>
      <c r="R241" s="4">
        <f>'Fixed Credits Value'!B241</f>
        <v>100</v>
      </c>
      <c r="S241" s="4">
        <f>'Fixed Credits Value'!C241</f>
        <v>16</v>
      </c>
      <c r="T241" s="4">
        <f t="shared" si="38"/>
        <v>688.83996603888886</v>
      </c>
      <c r="U241" s="4">
        <f t="shared" si="36"/>
        <v>91.845328805185176</v>
      </c>
      <c r="W241" s="4">
        <f t="shared" si="39"/>
        <v>30.503840985442366</v>
      </c>
      <c r="X241" s="4">
        <f t="shared" si="40"/>
        <v>49.343807024331227</v>
      </c>
      <c r="AA241" s="23"/>
      <c r="AB241" s="23"/>
      <c r="AD241" s="11">
        <f t="shared" si="41"/>
        <v>45142</v>
      </c>
      <c r="AE241" s="4">
        <f>B241+'Rail Costs'!K241</f>
        <v>81.17553863381859</v>
      </c>
      <c r="AF241" s="4">
        <f>$B241+'Rail Costs'!L241</f>
        <v>82.539077267637168</v>
      </c>
      <c r="AG241" s="4">
        <f>$B241+'Rail Costs'!M241</f>
        <v>83.902615901455761</v>
      </c>
      <c r="AH241" s="4">
        <f>$B241+'Rail Costs'!N241</f>
        <v>80.357415453527437</v>
      </c>
      <c r="AI241" s="4">
        <f>$B241+'Rail Costs'!O241</f>
        <v>80.63012318029115</v>
      </c>
      <c r="AJ241" s="4">
        <f>$B241+'Rail Costs'!P241</f>
        <v>81.448246360582303</v>
      </c>
      <c r="AK241" s="4" t="e">
        <f>(AVERAGEIFS([1]Spreads!$B$23:$B$1056,[1]Spreads!$Y$23:$Y$1056,BH241,[1]Spreads!$X$23:$X$1056,BI241)*1.03)+('Rail Costs'!X242*100/2204.622)</f>
        <v>#VALUE!</v>
      </c>
      <c r="AM241" s="4">
        <f>'Soybean Oil'!$L241-('Soybean Oil'!AE241*'Feedstock Conversions'!$B$17)-'Rail Costs'!Q241</f>
        <v>56.63134709120952</v>
      </c>
      <c r="AN241" s="4">
        <f>'Soybean Oil'!$L241-('Soybean Oil'!AF241*'Feedstock Conversions'!$B$17)-'Rail Costs'!R241</f>
        <v>46.905909843197335</v>
      </c>
      <c r="AO241" s="4">
        <f>'Soybean Oil'!$L241-('Soybean Oil'!AG241*'Feedstock Conversions'!$B$17)-'Rail Costs'!S241</f>
        <v>36.887114225430871</v>
      </c>
      <c r="AP241" s="4">
        <f>'Soybean Oil'!$L241-('Soybean Oil'!AH241*'Feedstock Conversions'!$B$17)-'Rail Costs'!T241</f>
        <v>62.984038236495579</v>
      </c>
      <c r="AQ241" s="4">
        <f>'Soybean Oil'!$L241-('Soybean Oil'!AI241*'Feedstock Conversions'!$B$17)-'Rail Costs'!U241</f>
        <v>61.119193430355942</v>
      </c>
      <c r="AR241" s="4">
        <f>'Soybean Oil'!$L241-('Soybean Oil'!AJ241*'Feedstock Conversions'!$B$17)-'Rail Costs'!V241</f>
        <v>53.935737261174353</v>
      </c>
      <c r="AS241" s="4" t="e">
        <f>'Soybean Oil'!$L241-('Soybean Oil'!AK241*'Feedstock Conversions'!$B$17)-'Rail Costs'!Y242</f>
        <v>#VALUE!</v>
      </c>
      <c r="AU241" s="4">
        <f>$T241-(AE241*'Feedstock Conversions'!$B$5)-'Rail Costs'!Q241</f>
        <v>75.47131313009838</v>
      </c>
      <c r="AV241" s="4">
        <f>$T241-(AF241*'Feedstock Conversions'!$B$5)-'Rail Costs'!R241</f>
        <v>65.745875882086196</v>
      </c>
      <c r="AW241" s="4">
        <f>$T241-(AG241*'Feedstock Conversions'!$B$5)-'Rail Costs'!S241</f>
        <v>55.727080264319731</v>
      </c>
      <c r="AX241" s="4">
        <f>$T241-(AH241*'Feedstock Conversions'!$B$5)-'Rail Costs'!T241</f>
        <v>81.824004275384439</v>
      </c>
      <c r="AY241" s="4">
        <f>$T241-(AI241*'Feedstock Conversions'!$B$5)-'Rail Costs'!U241</f>
        <v>79.95915946924481</v>
      </c>
      <c r="AZ241" s="4">
        <f>$T241-(AJ241*'Feedstock Conversions'!$B$5)-'Rail Costs'!V241</f>
        <v>72.775703300063213</v>
      </c>
      <c r="BA241" s="4" t="e">
        <f>$T241-(AK241*'Feedstock Conversions'!$B$5)-'Rail Costs'!Y242</f>
        <v>#VALUE!</v>
      </c>
      <c r="BH241">
        <f t="shared" si="31"/>
        <v>31</v>
      </c>
      <c r="BI241">
        <f t="shared" si="32"/>
        <v>2023</v>
      </c>
      <c r="BJ241">
        <f t="shared" si="33"/>
        <v>8</v>
      </c>
      <c r="BM241" s="4">
        <f>'Fuel Values'!G241-(E241)</f>
        <v>4.5038409854423662</v>
      </c>
      <c r="BN241" s="4">
        <f>'Fuel Values'!H241-($AJ241*'Feedstock Conversions'!$B$5)</f>
        <v>4.1381522956327217</v>
      </c>
      <c r="BO241" s="4">
        <f>'Fuel Values'!I241-($AI241*'Feedstock Conversions'!$B$17)</f>
        <v>30.274076147816345</v>
      </c>
      <c r="BP241" s="4">
        <f>'Fuel Values'!J241-($AH241*'Feedstock Conversions'!$B$17)</f>
        <v>29.819384098544219</v>
      </c>
      <c r="BQ241" s="4">
        <f>'Fuel Values'!K241-($AF241*'Feedstock Conversions'!$B$17)</f>
        <v>-14.043079507278776</v>
      </c>
      <c r="BR241" s="4">
        <f>'Fuel Values'!L241-($AG241*'Feedstock Conversions'!$B$17)</f>
        <v>15.730380739081738</v>
      </c>
      <c r="BS241" s="4">
        <f t="shared" si="34"/>
        <v>0.22976483762602129</v>
      </c>
      <c r="BT241" s="4">
        <f t="shared" si="37"/>
        <v>18.766715192235928</v>
      </c>
      <c r="BV241" s="4">
        <f t="shared" si="29"/>
        <v>14.418085106382998</v>
      </c>
    </row>
    <row r="242" spans="1:74" x14ac:dyDescent="0.2">
      <c r="A242" s="11">
        <v>45149</v>
      </c>
      <c r="B242" s="18">
        <v>78.816000000000003</v>
      </c>
      <c r="C242" s="18">
        <f>B242+'Rail Costs'!B242</f>
        <v>84.270154535274358</v>
      </c>
      <c r="E242" s="18">
        <f>C242*'Feedstock Conversions'!B$17</f>
        <v>632.02615901455772</v>
      </c>
      <c r="F242" s="18">
        <f>C242*'Feedstock Conversions'!B$5</f>
        <v>632.02615901455772</v>
      </c>
      <c r="H242" s="18">
        <f>'Fuel Values'!B242-'Soybean Oil'!I242-'Soybean Oil'!J242-'Soybean Oil'!K242</f>
        <v>317.23506906246712</v>
      </c>
      <c r="I242" s="18">
        <f>('LCFS Values'!$E$6-'Soybean Oil'!$AA$4)/1000000*'LCFS Values'!B242*'LCFS Values'!$G$2*100</f>
        <v>35.11493093753289</v>
      </c>
      <c r="J242" s="4">
        <f>'RIN Values'!C242</f>
        <v>220.64999999999998</v>
      </c>
      <c r="K242" s="4">
        <f>'Fixed Credits Value'!B242</f>
        <v>100</v>
      </c>
      <c r="L242" s="4">
        <f t="shared" si="35"/>
        <v>673</v>
      </c>
      <c r="M242" s="4">
        <f>L242/'Feedstock Conversions'!B$17</f>
        <v>89.733333333333334</v>
      </c>
      <c r="O242" s="4">
        <f>'Fuel Values'!C242*100</f>
        <v>309.74</v>
      </c>
      <c r="P242" s="18">
        <f>('LCFS Values'!$E$5-'Soybean Oil'!$AB$4)/1000000*'LCFS Values'!B242*'LCFS Values'!$G$2*100</f>
        <v>31.662829138888888</v>
      </c>
      <c r="Q242" s="4">
        <f>'RIN Values'!D242</f>
        <v>250.07</v>
      </c>
      <c r="R242" s="4">
        <f>'Fixed Credits Value'!B242</f>
        <v>100</v>
      </c>
      <c r="S242" s="4">
        <f>'Fixed Credits Value'!C242</f>
        <v>16</v>
      </c>
      <c r="T242" s="4">
        <f t="shared" si="38"/>
        <v>707.47282913888887</v>
      </c>
      <c r="U242" s="4">
        <f t="shared" si="36"/>
        <v>94.329710551851846</v>
      </c>
      <c r="W242" s="4">
        <f t="shared" si="39"/>
        <v>40.97384098544228</v>
      </c>
      <c r="X242" s="4">
        <f t="shared" si="40"/>
        <v>75.446670124331149</v>
      </c>
      <c r="AA242" s="23"/>
      <c r="AB242" s="23"/>
      <c r="AD242" s="11">
        <f t="shared" si="41"/>
        <v>45149</v>
      </c>
      <c r="AE242" s="4">
        <f>B242+'Rail Costs'!K242</f>
        <v>80.179538633818595</v>
      </c>
      <c r="AF242" s="4">
        <f>$B242+'Rail Costs'!L242</f>
        <v>81.543077267637173</v>
      </c>
      <c r="AG242" s="4">
        <f>$B242+'Rail Costs'!M242</f>
        <v>82.906615901455766</v>
      </c>
      <c r="AH242" s="4">
        <f>$B242+'Rail Costs'!N242</f>
        <v>79.361415453527442</v>
      </c>
      <c r="AI242" s="4">
        <f>$B242+'Rail Costs'!O242</f>
        <v>79.634123180291155</v>
      </c>
      <c r="AJ242" s="4">
        <f>$B242+'Rail Costs'!P242</f>
        <v>80.452246360582308</v>
      </c>
      <c r="AK242" s="4" t="e">
        <f>(AVERAGEIFS([1]Spreads!$B$23:$B$1056,[1]Spreads!$Y$23:$Y$1056,BH242,[1]Spreads!$X$23:$X$1056,BI242)*1.03)+('Rail Costs'!X243*100/2204.622)</f>
        <v>#VALUE!</v>
      </c>
      <c r="AM242" s="4">
        <f>'Soybean Oil'!$L242-('Soybean Oil'!AE242*'Feedstock Conversions'!$B$17)-'Rail Costs'!Q242</f>
        <v>67.101347091209433</v>
      </c>
      <c r="AN242" s="4">
        <f>'Soybean Oil'!$L242-('Soybean Oil'!AF242*'Feedstock Conversions'!$B$17)-'Rail Costs'!R242</f>
        <v>57.375909843197363</v>
      </c>
      <c r="AO242" s="4">
        <f>'Soybean Oil'!$L242-('Soybean Oil'!AG242*'Feedstock Conversions'!$B$17)-'Rail Costs'!S242</f>
        <v>47.357114225430898</v>
      </c>
      <c r="AP242" s="4">
        <f>'Soybean Oil'!$L242-('Soybean Oil'!AH242*'Feedstock Conversions'!$B$17)-'Rail Costs'!T242</f>
        <v>73.454038236495492</v>
      </c>
      <c r="AQ242" s="4">
        <f>'Soybean Oil'!$L242-('Soybean Oil'!AI242*'Feedstock Conversions'!$B$17)-'Rail Costs'!U242</f>
        <v>71.589193430355976</v>
      </c>
      <c r="AR242" s="4">
        <f>'Soybean Oil'!$L242-('Soybean Oil'!AJ242*'Feedstock Conversions'!$B$17)-'Rail Costs'!V242</f>
        <v>64.405737261174266</v>
      </c>
      <c r="AS242" s="4" t="e">
        <f>'Soybean Oil'!$L242-('Soybean Oil'!AK242*'Feedstock Conversions'!$B$17)-'Rail Costs'!Y243</f>
        <v>#VALUE!</v>
      </c>
      <c r="AU242" s="4">
        <f>$T242-(AE242*'Feedstock Conversions'!$B$5)-'Rail Costs'!Q242</f>
        <v>101.5741762300983</v>
      </c>
      <c r="AV242" s="4">
        <f>$T242-(AF242*'Feedstock Conversions'!$B$5)-'Rail Costs'!R242</f>
        <v>91.848738982086232</v>
      </c>
      <c r="AW242" s="4">
        <f>$T242-(AG242*'Feedstock Conversions'!$B$5)-'Rail Costs'!S242</f>
        <v>81.82994336431976</v>
      </c>
      <c r="AX242" s="4">
        <f>$T242-(AH242*'Feedstock Conversions'!$B$5)-'Rail Costs'!T242</f>
        <v>107.92686737538436</v>
      </c>
      <c r="AY242" s="4">
        <f>$T242-(AI242*'Feedstock Conversions'!$B$5)-'Rail Costs'!U242</f>
        <v>106.06202256924485</v>
      </c>
      <c r="AZ242" s="4">
        <f>$T242-(AJ242*'Feedstock Conversions'!$B$5)-'Rail Costs'!V242</f>
        <v>98.878566400063136</v>
      </c>
      <c r="BA242" s="4" t="e">
        <f>$T242-(AK242*'Feedstock Conversions'!$B$5)-'Rail Costs'!Y243</f>
        <v>#VALUE!</v>
      </c>
      <c r="BH242">
        <f t="shared" si="31"/>
        <v>32</v>
      </c>
      <c r="BI242">
        <f t="shared" si="32"/>
        <v>2023</v>
      </c>
      <c r="BJ242">
        <f t="shared" si="33"/>
        <v>8</v>
      </c>
      <c r="BM242" s="4">
        <f>'Fuel Values'!G242-(E242)</f>
        <v>12.573840985442303</v>
      </c>
      <c r="BN242" s="4">
        <f>'Fuel Values'!H242-($AJ242*'Feedstock Conversions'!$B$5)</f>
        <v>14.608152295632635</v>
      </c>
      <c r="BO242" s="4">
        <f>'Fuel Values'!I242-($AI242*'Feedstock Conversions'!$B$17)</f>
        <v>35.644076147816349</v>
      </c>
      <c r="BP242" s="4">
        <f>'Fuel Values'!J242-($AH242*'Feedstock Conversions'!$B$17)</f>
        <v>35.789384098544133</v>
      </c>
      <c r="BQ242" s="4">
        <f>'Fuel Values'!K242-($AF242*'Feedstock Conversions'!$B$17)</f>
        <v>-6.5730795072787487</v>
      </c>
      <c r="BR242" s="4">
        <f>'Fuel Values'!L242-($AG242*'Feedstock Conversions'!$B$17)</f>
        <v>26.200380739081766</v>
      </c>
      <c r="BS242" s="4">
        <f t="shared" si="34"/>
        <v>5.1844568868981469</v>
      </c>
      <c r="BT242" s="4">
        <f t="shared" si="37"/>
        <v>21.266715192235875</v>
      </c>
      <c r="BV242" s="4">
        <f t="shared" si="29"/>
        <v>22.745227963525817</v>
      </c>
    </row>
    <row r="243" spans="1:74" x14ac:dyDescent="0.2">
      <c r="A243" s="11">
        <v>45156</v>
      </c>
      <c r="B243">
        <v>80.603999999999999</v>
      </c>
      <c r="C243" s="18">
        <f>B243+'Rail Costs'!B243</f>
        <v>86.058154535274355</v>
      </c>
      <c r="E243" s="18">
        <f>C243*'Feedstock Conversions'!B$17</f>
        <v>645.43615901455769</v>
      </c>
      <c r="F243" s="18">
        <f>C243*'Feedstock Conversions'!B$5</f>
        <v>645.43615901455769</v>
      </c>
      <c r="H243" s="18">
        <f>'Fuel Values'!B243-'Soybean Oil'!I243-'Soybean Oil'!J243-'Soybean Oil'!K243</f>
        <v>304.89059802429438</v>
      </c>
      <c r="I243" s="18">
        <f>('LCFS Values'!$E$6-'Soybean Oil'!$AA$4)/1000000*'LCFS Values'!B243*'LCFS Values'!$G$2*100</f>
        <v>35.359401975705588</v>
      </c>
      <c r="J243" s="4">
        <f>'RIN Values'!C243</f>
        <v>216.75</v>
      </c>
      <c r="K243" s="4">
        <f>'Fixed Credits Value'!B243</f>
        <v>100</v>
      </c>
      <c r="L243" s="4">
        <f t="shared" si="35"/>
        <v>657</v>
      </c>
      <c r="M243" s="4">
        <f>L243/'Feedstock Conversions'!B$17</f>
        <v>87.6</v>
      </c>
      <c r="O243" s="4">
        <f>'Fuel Values'!C243*100</f>
        <v>320.84999999999997</v>
      </c>
      <c r="P243" s="18">
        <f>('LCFS Values'!$E$5-'Soybean Oil'!$AB$4)/1000000*'LCFS Values'!B243*'LCFS Values'!$G$2*100</f>
        <v>31.883266556944445</v>
      </c>
      <c r="Q243" s="4">
        <f>'RIN Values'!D243</f>
        <v>245.65</v>
      </c>
      <c r="R243" s="4">
        <f>'Fixed Credits Value'!B243</f>
        <v>100</v>
      </c>
      <c r="S243" s="4">
        <f>'Fixed Credits Value'!C243</f>
        <v>16</v>
      </c>
      <c r="T243" s="4">
        <f t="shared" si="38"/>
        <v>714.38326655694436</v>
      </c>
      <c r="U243" s="4">
        <f t="shared" si="36"/>
        <v>95.251102207592581</v>
      </c>
      <c r="W243" s="4">
        <f t="shared" si="39"/>
        <v>11.563840985442312</v>
      </c>
      <c r="X243" s="4">
        <f t="shared" si="40"/>
        <v>68.947107542386675</v>
      </c>
      <c r="AA243" s="23"/>
      <c r="AB243" s="23"/>
      <c r="AD243" s="11">
        <f t="shared" si="41"/>
        <v>45156</v>
      </c>
      <c r="AE243" s="4">
        <f>B243+'Rail Costs'!K243</f>
        <v>81.967538633818592</v>
      </c>
      <c r="AF243" s="4">
        <f>$B243+'Rail Costs'!L243</f>
        <v>83.33107726763717</v>
      </c>
      <c r="AG243" s="4">
        <f>$B243+'Rail Costs'!M243</f>
        <v>84.694615901455762</v>
      </c>
      <c r="AH243" s="4">
        <f>$B243+'Rail Costs'!N243</f>
        <v>81.149415453527439</v>
      </c>
      <c r="AI243" s="4">
        <f>$B243+'Rail Costs'!O243</f>
        <v>81.422123180291152</v>
      </c>
      <c r="AJ243" s="4">
        <f>$B243+'Rail Costs'!P243</f>
        <v>82.240246360582304</v>
      </c>
      <c r="AK243" s="4" t="e">
        <f>(AVERAGEIFS([1]Spreads!$B$23:$B$1056,[1]Spreads!$Y$23:$Y$1056,BH243,[1]Spreads!$X$23:$X$1056,BI243)*1.03)+('Rail Costs'!X244*100/2204.622)</f>
        <v>#VALUE!</v>
      </c>
      <c r="AM243" s="4">
        <f>'Soybean Oil'!$L243-('Soybean Oil'!AE243*'Feedstock Conversions'!$B$17)-'Rail Costs'!Q243</f>
        <v>37.691347091209465</v>
      </c>
      <c r="AN243" s="4">
        <f>'Soybean Oil'!$L243-('Soybean Oil'!AF243*'Feedstock Conversions'!$B$17)-'Rail Costs'!R243</f>
        <v>27.965909843197394</v>
      </c>
      <c r="AO243" s="4">
        <f>'Soybean Oil'!$L243-('Soybean Oil'!AG243*'Feedstock Conversions'!$B$17)-'Rail Costs'!S243</f>
        <v>17.947114225430926</v>
      </c>
      <c r="AP243" s="4">
        <f>'Soybean Oil'!$L243-('Soybean Oil'!AH243*'Feedstock Conversions'!$B$17)-'Rail Costs'!T243</f>
        <v>44.044038236495524</v>
      </c>
      <c r="AQ243" s="4">
        <f>'Soybean Oil'!$L243-('Soybean Oil'!AI243*'Feedstock Conversions'!$B$17)-'Rail Costs'!U243</f>
        <v>42.179193430356001</v>
      </c>
      <c r="AR243" s="4">
        <f>'Soybean Oil'!$L243-('Soybean Oil'!AJ243*'Feedstock Conversions'!$B$17)-'Rail Costs'!V243</f>
        <v>34.995737261174298</v>
      </c>
      <c r="AS243" s="4" t="e">
        <f>'Soybean Oil'!$L243-('Soybean Oil'!AK243*'Feedstock Conversions'!$B$17)-'Rail Costs'!Y244</f>
        <v>#VALUE!</v>
      </c>
      <c r="AU243" s="4">
        <f>$T243-(AE243*'Feedstock Conversions'!$B$5)-'Rail Costs'!Q243</f>
        <v>95.074613648153829</v>
      </c>
      <c r="AV243" s="4">
        <f>$T243-(AF243*'Feedstock Conversions'!$B$5)-'Rail Costs'!R243</f>
        <v>85.349176400141758</v>
      </c>
      <c r="AW243" s="4">
        <f>$T243-(AG243*'Feedstock Conversions'!$B$5)-'Rail Costs'!S243</f>
        <v>75.330380782375286</v>
      </c>
      <c r="AX243" s="4">
        <f>$T243-(AH243*'Feedstock Conversions'!$B$5)-'Rail Costs'!T243</f>
        <v>101.42730479343989</v>
      </c>
      <c r="AY243" s="4">
        <f>$T243-(AI243*'Feedstock Conversions'!$B$5)-'Rail Costs'!U243</f>
        <v>99.562459987300372</v>
      </c>
      <c r="AZ243" s="4">
        <f>$T243-(AJ243*'Feedstock Conversions'!$B$5)-'Rail Costs'!V243</f>
        <v>92.379003818118662</v>
      </c>
      <c r="BA243" s="4" t="e">
        <f>$T243-(AK243*'Feedstock Conversions'!$B$5)-'Rail Costs'!Y244</f>
        <v>#VALUE!</v>
      </c>
      <c r="BH243">
        <f t="shared" si="31"/>
        <v>33</v>
      </c>
      <c r="BI243">
        <f t="shared" si="32"/>
        <v>2023</v>
      </c>
      <c r="BJ243">
        <f t="shared" si="33"/>
        <v>8</v>
      </c>
      <c r="BM243" s="4">
        <f>'Fuel Values'!G243-(E243)</f>
        <v>-3.4361590145576884</v>
      </c>
      <c r="BN243" s="4">
        <f>'Fuel Values'!H243-($AJ243*'Feedstock Conversions'!$B$5)</f>
        <v>-2.8018477043673329</v>
      </c>
      <c r="BO243" s="4">
        <f>'Fuel Values'!I243-($AI243*'Feedstock Conversions'!$B$17)</f>
        <v>10.934076147816427</v>
      </c>
      <c r="BP243" s="4">
        <f>'Fuel Values'!J243-($AH243*'Feedstock Conversions'!$B$17)</f>
        <v>18.379384098544165</v>
      </c>
      <c r="BQ243" s="4">
        <f>'Fuel Values'!K243-($AF243*'Feedstock Conversions'!$B$17)</f>
        <v>-27.483079507278717</v>
      </c>
      <c r="BR243" s="4">
        <f>'Fuel Values'!L243-($AG243*'Feedstock Conversions'!$B$17)</f>
        <v>-0.2096192609182026</v>
      </c>
      <c r="BS243" s="4">
        <f t="shared" si="34"/>
        <v>-6.8155431131018531</v>
      </c>
      <c r="BT243" s="4">
        <f t="shared" si="37"/>
        <v>12.333381858902536</v>
      </c>
      <c r="BV243" s="4">
        <f t="shared" si="29"/>
        <v>0.99237082066870896</v>
      </c>
    </row>
    <row r="244" spans="1:74" x14ac:dyDescent="0.2">
      <c r="A244" s="11">
        <v>45163</v>
      </c>
      <c r="B244" s="18">
        <v>80.323999999999998</v>
      </c>
      <c r="C244" s="18">
        <f>B244+'Rail Costs'!B244</f>
        <v>85.778154535274354</v>
      </c>
      <c r="E244" s="18">
        <f>C244*'Feedstock Conversions'!B$17</f>
        <v>643.33615901455767</v>
      </c>
      <c r="F244" s="18">
        <f>C244*'Feedstock Conversions'!B$5</f>
        <v>643.33615901455767</v>
      </c>
      <c r="H244" s="18">
        <f>'Fuel Values'!B244-'Soybean Oil'!I244-'Soybean Oil'!J244-'Soybean Oil'!K244</f>
        <v>298.52956185914479</v>
      </c>
      <c r="I244" s="18">
        <f>('LCFS Values'!$E$6-'Soybean Oil'!$AA$4)/1000000*'LCFS Values'!B244*'LCFS Values'!$G$2*100</f>
        <v>34.670438140855261</v>
      </c>
      <c r="J244" s="4">
        <f>'RIN Values'!C244</f>
        <v>211.79999999999998</v>
      </c>
      <c r="K244" s="4">
        <f>'Fixed Credits Value'!B244</f>
        <v>100</v>
      </c>
      <c r="L244" s="4">
        <f t="shared" si="35"/>
        <v>645</v>
      </c>
      <c r="M244" s="4">
        <f>L244/'Feedstock Conversions'!B$17</f>
        <v>86</v>
      </c>
      <c r="O244" s="4">
        <f>'Fuel Values'!C244*100</f>
        <v>319.79000000000002</v>
      </c>
      <c r="P244" s="18">
        <f>('LCFS Values'!$E$5-'Soybean Oil'!$AB$4)/1000000*'LCFS Values'!B244*'LCFS Values'!$G$2*100</f>
        <v>31.26203383333333</v>
      </c>
      <c r="Q244" s="4">
        <f>'RIN Values'!D244</f>
        <v>240.03999999999996</v>
      </c>
      <c r="R244" s="4">
        <f>'Fixed Credits Value'!B244</f>
        <v>100</v>
      </c>
      <c r="S244" s="4">
        <f>'Fixed Credits Value'!C244</f>
        <v>16</v>
      </c>
      <c r="T244" s="4">
        <f t="shared" si="38"/>
        <v>707.09203383333329</v>
      </c>
      <c r="U244" s="4">
        <f t="shared" si="36"/>
        <v>94.278937844444442</v>
      </c>
      <c r="W244" s="4">
        <f t="shared" si="39"/>
        <v>1.6638409854423344</v>
      </c>
      <c r="X244" s="4">
        <f t="shared" si="40"/>
        <v>63.755874818775624</v>
      </c>
      <c r="AA244" s="23"/>
      <c r="AB244" s="23"/>
      <c r="AD244" s="11">
        <f t="shared" si="41"/>
        <v>45163</v>
      </c>
      <c r="AE244" s="4">
        <f>B244+'Rail Costs'!K244</f>
        <v>81.68753863381859</v>
      </c>
      <c r="AF244" s="4">
        <f>$B244+'Rail Costs'!L244</f>
        <v>83.051077267637169</v>
      </c>
      <c r="AG244" s="4">
        <f>$B244+'Rail Costs'!M244</f>
        <v>84.414615901455761</v>
      </c>
      <c r="AH244" s="4">
        <f>$B244+'Rail Costs'!N244</f>
        <v>80.869415453527438</v>
      </c>
      <c r="AI244" s="4">
        <f>$B244+'Rail Costs'!O244</f>
        <v>81.142123180291151</v>
      </c>
      <c r="AJ244" s="4">
        <f>$B244+'Rail Costs'!P244</f>
        <v>81.960246360582303</v>
      </c>
      <c r="AK244" s="4" t="e">
        <f>(AVERAGEIFS([1]Spreads!$B$23:$B$1056,[1]Spreads!$Y$23:$Y$1056,BH244,[1]Spreads!$X$23:$X$1056,BI244)*1.03)+('Rail Costs'!X245*100/2204.622)</f>
        <v>#VALUE!</v>
      </c>
      <c r="AM244" s="4">
        <f>'Soybean Oil'!$L244-('Soybean Oil'!AE244*'Feedstock Conversions'!$B$17)-'Rail Costs'!Q244</f>
        <v>27.791347091209492</v>
      </c>
      <c r="AN244" s="4">
        <f>'Soybean Oil'!$L244-('Soybean Oil'!AF244*'Feedstock Conversions'!$B$17)-'Rail Costs'!R244</f>
        <v>18.065909843197304</v>
      </c>
      <c r="AO244" s="4">
        <f>'Soybean Oil'!$L244-('Soybean Oil'!AG244*'Feedstock Conversions'!$B$17)-'Rail Costs'!S244</f>
        <v>8.0471142254309491</v>
      </c>
      <c r="AP244" s="4">
        <f>'Soybean Oil'!$L244-('Soybean Oil'!AH244*'Feedstock Conversions'!$B$17)-'Rail Costs'!T244</f>
        <v>34.144038236495547</v>
      </c>
      <c r="AQ244" s="4">
        <f>'Soybean Oil'!$L244-('Soybean Oil'!AI244*'Feedstock Conversions'!$B$17)-'Rail Costs'!U244</f>
        <v>32.27919343035591</v>
      </c>
      <c r="AR244" s="4">
        <f>'Soybean Oil'!$L244-('Soybean Oil'!AJ244*'Feedstock Conversions'!$B$17)-'Rail Costs'!V244</f>
        <v>25.095737261174321</v>
      </c>
      <c r="AS244" s="4" t="e">
        <f>'Soybean Oil'!$L244-('Soybean Oil'!AK244*'Feedstock Conversions'!$B$17)-'Rail Costs'!Y245</f>
        <v>#VALUE!</v>
      </c>
      <c r="AU244" s="4">
        <f>$T244-(AE244*'Feedstock Conversions'!$B$5)-'Rail Costs'!Q244</f>
        <v>89.883380924542777</v>
      </c>
      <c r="AV244" s="4">
        <f>$T244-(AF244*'Feedstock Conversions'!$B$5)-'Rail Costs'!R244</f>
        <v>80.157943676530593</v>
      </c>
      <c r="AW244" s="4">
        <f>$T244-(AG244*'Feedstock Conversions'!$B$5)-'Rail Costs'!S244</f>
        <v>70.139148058764235</v>
      </c>
      <c r="AX244" s="4">
        <f>$T244-(AH244*'Feedstock Conversions'!$B$5)-'Rail Costs'!T244</f>
        <v>96.236072069828836</v>
      </c>
      <c r="AY244" s="4">
        <f>$T244-(AI244*'Feedstock Conversions'!$B$5)-'Rail Costs'!U244</f>
        <v>94.371227263689207</v>
      </c>
      <c r="AZ244" s="4">
        <f>$T244-(AJ244*'Feedstock Conversions'!$B$5)-'Rail Costs'!V244</f>
        <v>87.18777109450761</v>
      </c>
      <c r="BA244" s="4" t="e">
        <f>$T244-(AK244*'Feedstock Conversions'!$B$5)-'Rail Costs'!Y245</f>
        <v>#VALUE!</v>
      </c>
      <c r="BH244">
        <f t="shared" si="31"/>
        <v>34</v>
      </c>
      <c r="BI244">
        <f t="shared" si="32"/>
        <v>2023</v>
      </c>
      <c r="BJ244">
        <f t="shared" si="33"/>
        <v>8</v>
      </c>
      <c r="BM244" s="4">
        <f>'Fuel Values'!G244-(E244)</f>
        <v>-7.8361590145576656</v>
      </c>
      <c r="BN244" s="4">
        <f>'Fuel Values'!H244-($AJ244*'Feedstock Conversions'!$B$5)</f>
        <v>-1.7018477043673101</v>
      </c>
      <c r="BO244" s="4">
        <f>'Fuel Values'!I244-($AI244*'Feedstock Conversions'!$B$17)</f>
        <v>6.4340761478163131</v>
      </c>
      <c r="BP244" s="4">
        <f>'Fuel Values'!J244-($AH244*'Feedstock Conversions'!$B$17)</f>
        <v>18.479384098544188</v>
      </c>
      <c r="BQ244" s="4">
        <f>'Fuel Values'!K244-($AF244*'Feedstock Conversions'!$B$17)</f>
        <v>-27.383079507278808</v>
      </c>
      <c r="BR244" s="4">
        <f>'Fuel Values'!L244-($AG244*'Feedstock Conversions'!$B$17)</f>
        <v>-8.1096192609181799</v>
      </c>
      <c r="BS244" s="4">
        <f t="shared" si="34"/>
        <v>-16.815543113101853</v>
      </c>
      <c r="BT244" s="4">
        <f t="shared" si="37"/>
        <v>5.0167151922359121</v>
      </c>
      <c r="BV244" s="4">
        <f t="shared" si="29"/>
        <v>-2.6362006079027327</v>
      </c>
    </row>
    <row r="245" spans="1:74" x14ac:dyDescent="0.2">
      <c r="A245" s="11">
        <v>45170</v>
      </c>
      <c r="B245" s="18">
        <v>79.653999999999996</v>
      </c>
      <c r="C245" s="18">
        <f>B245+'Rail Costs'!B245</f>
        <v>85.108154535274352</v>
      </c>
      <c r="E245" s="18">
        <f>C245*'Feedstock Conversions'!B$17</f>
        <v>638.31115901455769</v>
      </c>
      <c r="F245" s="18">
        <f>C245*'Feedstock Conversions'!B$5</f>
        <v>638.31115901455769</v>
      </c>
      <c r="H245" s="18">
        <f>'Fuel Values'!B245-'Soybean Oil'!I245-'Soybean Oil'!J245-'Soybean Oil'!K245</f>
        <v>298.46846041848028</v>
      </c>
      <c r="I245" s="18">
        <f>('LCFS Values'!$E$6-'Soybean Oil'!$AA$4)/1000000*'LCFS Values'!B245*'LCFS Values'!$G$2*100</f>
        <v>34.581539581519728</v>
      </c>
      <c r="J245" s="4">
        <f>'RIN Values'!C245</f>
        <v>211.95000000000002</v>
      </c>
      <c r="K245" s="4">
        <f>'Fixed Credits Value'!B245</f>
        <v>100</v>
      </c>
      <c r="L245" s="4">
        <f t="shared" si="35"/>
        <v>645</v>
      </c>
      <c r="M245" s="4">
        <f>L245/'Feedstock Conversions'!B$17</f>
        <v>86</v>
      </c>
      <c r="O245" s="4">
        <f>'Fuel Values'!C245*100</f>
        <v>330.53</v>
      </c>
      <c r="P245" s="18">
        <f>('LCFS Values'!$E$5-'Soybean Oil'!$AB$4)/1000000*'LCFS Values'!B245*'LCFS Values'!$G$2*100</f>
        <v>31.181874772222219</v>
      </c>
      <c r="Q245" s="4">
        <f>'RIN Values'!D245</f>
        <v>240.21</v>
      </c>
      <c r="R245" s="4">
        <f>'Fixed Credits Value'!B245</f>
        <v>100</v>
      </c>
      <c r="S245" s="4">
        <f>'Fixed Credits Value'!C245</f>
        <v>16</v>
      </c>
      <c r="T245" s="4">
        <f t="shared" si="38"/>
        <v>717.92187477222217</v>
      </c>
      <c r="U245" s="4">
        <f t="shared" si="36"/>
        <v>95.72291663629629</v>
      </c>
      <c r="W245" s="4">
        <f t="shared" si="39"/>
        <v>6.6888409854423116</v>
      </c>
      <c r="X245" s="4">
        <f t="shared" si="40"/>
        <v>79.610715757664479</v>
      </c>
      <c r="AA245" s="23"/>
      <c r="AB245" s="23"/>
      <c r="AD245" s="11">
        <f t="shared" si="41"/>
        <v>45170</v>
      </c>
      <c r="AE245" s="4">
        <f>B245+'Rail Costs'!K245</f>
        <v>81.017538633818589</v>
      </c>
      <c r="AF245" s="4">
        <f>$B245+'Rail Costs'!L245</f>
        <v>82.381077267637167</v>
      </c>
      <c r="AG245" s="4">
        <f>$B245+'Rail Costs'!M245</f>
        <v>83.744615901455759</v>
      </c>
      <c r="AH245" s="4">
        <f>$B245+'Rail Costs'!N245</f>
        <v>80.199415453527436</v>
      </c>
      <c r="AI245" s="4">
        <f>$B245+'Rail Costs'!O245</f>
        <v>80.472123180291149</v>
      </c>
      <c r="AJ245" s="4">
        <f>$B245+'Rail Costs'!P245</f>
        <v>81.290246360582302</v>
      </c>
      <c r="AK245" s="4" t="e">
        <f>(AVERAGEIFS([1]Spreads!$B$23:$B$1056,[1]Spreads!$Y$23:$Y$1056,BH245,[1]Spreads!$X$23:$X$1056,BI245)*1.03)+('Rail Costs'!X246*100/2204.622)</f>
        <v>#VALUE!</v>
      </c>
      <c r="AM245" s="4">
        <f>'Soybean Oil'!$L245-('Soybean Oil'!AE245*'Feedstock Conversions'!$B$17)-'Rail Costs'!Q245</f>
        <v>32.816347091209465</v>
      </c>
      <c r="AN245" s="4">
        <f>'Soybean Oil'!$L245-('Soybean Oil'!AF245*'Feedstock Conversions'!$B$17)-'Rail Costs'!R245</f>
        <v>23.090909843197394</v>
      </c>
      <c r="AO245" s="4">
        <f>'Soybean Oil'!$L245-('Soybean Oil'!AG245*'Feedstock Conversions'!$B$17)-'Rail Costs'!S245</f>
        <v>13.072114225430926</v>
      </c>
      <c r="AP245" s="4">
        <f>'Soybean Oil'!$L245-('Soybean Oil'!AH245*'Feedstock Conversions'!$B$17)-'Rail Costs'!T245</f>
        <v>39.169038236495638</v>
      </c>
      <c r="AQ245" s="4">
        <f>'Soybean Oil'!$L245-('Soybean Oil'!AI245*'Feedstock Conversions'!$B$17)-'Rail Costs'!U245</f>
        <v>37.304193430356001</v>
      </c>
      <c r="AR245" s="4">
        <f>'Soybean Oil'!$L245-('Soybean Oil'!AJ245*'Feedstock Conversions'!$B$17)-'Rail Costs'!V245</f>
        <v>30.120737261174412</v>
      </c>
      <c r="AS245" s="4" t="e">
        <f>'Soybean Oil'!$L245-('Soybean Oil'!AK245*'Feedstock Conversions'!$B$17)-'Rail Costs'!Y246</f>
        <v>#VALUE!</v>
      </c>
      <c r="AU245" s="4">
        <f>$T245-(AE245*'Feedstock Conversions'!$B$5)-'Rail Costs'!Q245</f>
        <v>105.73822186343163</v>
      </c>
      <c r="AV245" s="4">
        <f>$T245-(AF245*'Feedstock Conversions'!$B$5)-'Rail Costs'!R245</f>
        <v>96.012784615419562</v>
      </c>
      <c r="AW245" s="4">
        <f>$T245-(AG245*'Feedstock Conversions'!$B$5)-'Rail Costs'!S245</f>
        <v>85.993988997653091</v>
      </c>
      <c r="AX245" s="4">
        <f>$T245-(AH245*'Feedstock Conversions'!$B$5)-'Rail Costs'!T245</f>
        <v>112.09091300871781</v>
      </c>
      <c r="AY245" s="4">
        <f>$T245-(AI245*'Feedstock Conversions'!$B$5)-'Rail Costs'!U245</f>
        <v>110.22606820257818</v>
      </c>
      <c r="AZ245" s="4">
        <f>$T245-(AJ245*'Feedstock Conversions'!$B$5)-'Rail Costs'!V245</f>
        <v>103.04261203339658</v>
      </c>
      <c r="BA245" s="4" t="e">
        <f>$T245-(AK245*'Feedstock Conversions'!$B$5)-'Rail Costs'!Y246</f>
        <v>#VALUE!</v>
      </c>
      <c r="BH245">
        <f t="shared" si="31"/>
        <v>35</v>
      </c>
      <c r="BI245">
        <f t="shared" si="32"/>
        <v>2023</v>
      </c>
      <c r="BJ245">
        <f t="shared" si="33"/>
        <v>9</v>
      </c>
      <c r="BM245" s="4">
        <f>'Fuel Values'!G245-(E245)</f>
        <v>-17.811159014557688</v>
      </c>
      <c r="BN245" s="4">
        <f>'Fuel Values'!H245-($AJ245*'Feedstock Conversions'!$B$5)</f>
        <v>-6.6768477043672192</v>
      </c>
      <c r="BO245" s="4">
        <f>'Fuel Values'!I245-($AI245*'Feedstock Conversions'!$B$17)</f>
        <v>-4.540923852183596</v>
      </c>
      <c r="BP245" s="4">
        <f>'Fuel Values'!J245-($AH245*'Feedstock Conversions'!$B$17)</f>
        <v>-0.49561590145572154</v>
      </c>
      <c r="BQ245" s="4">
        <f>'Fuel Values'!K245-($AF245*'Feedstock Conversions'!$B$17)</f>
        <v>-26.358079507278717</v>
      </c>
      <c r="BR245" s="4">
        <f>'Fuel Values'!L245-($AG245*'Feedstock Conversions'!$B$17)</f>
        <v>-23.084619260918203</v>
      </c>
      <c r="BS245" s="4">
        <f t="shared" si="34"/>
        <v>7.1844568868980332</v>
      </c>
      <c r="BT245" s="4">
        <f t="shared" si="37"/>
        <v>19.850048525569171</v>
      </c>
      <c r="BV245" s="4">
        <f t="shared" ref="BV245:BV308" si="42">AVERAGE(BM245:BR245,W245)</f>
        <v>-10.325486322188405</v>
      </c>
    </row>
    <row r="246" spans="1:74" x14ac:dyDescent="0.2">
      <c r="A246" s="11">
        <v>45177</v>
      </c>
      <c r="B246" s="18">
        <v>76.647499999999994</v>
      </c>
      <c r="C246" s="18">
        <f>B246+'Rail Costs'!B246</f>
        <v>82.101654535274349</v>
      </c>
      <c r="E246" s="18">
        <f>C246*'Feedstock Conversions'!B$17</f>
        <v>615.76240901455765</v>
      </c>
      <c r="F246" s="18">
        <f>C246*'Feedstock Conversions'!B$5</f>
        <v>615.76240901455765</v>
      </c>
      <c r="H246" s="18">
        <f>'Fuel Values'!B246-'Soybean Oil'!I246-'Soybean Oil'!J246-'Soybean Oil'!K246</f>
        <v>309.65948945457649</v>
      </c>
      <c r="I246" s="18">
        <f>('LCFS Values'!$E$6-'Soybean Oil'!$AA$4)/1000000*'LCFS Values'!B246*'LCFS Values'!$G$2*100</f>
        <v>34.059260545423513</v>
      </c>
      <c r="J246" s="4">
        <f>'RIN Values'!C246</f>
        <v>201.28125</v>
      </c>
      <c r="K246" s="4">
        <f>'Fixed Credits Value'!B246</f>
        <v>100</v>
      </c>
      <c r="L246" s="4">
        <f t="shared" si="35"/>
        <v>645</v>
      </c>
      <c r="M246" s="4">
        <f>L246/'Feedstock Conversions'!B$17</f>
        <v>86</v>
      </c>
      <c r="O246" s="4">
        <f>'Fuel Values'!C246*100</f>
        <v>340.61</v>
      </c>
      <c r="P246" s="18">
        <f>('LCFS Values'!$E$5-'Soybean Oil'!$AB$4)/1000000*'LCFS Values'!B246*'LCFS Values'!$G$2*100</f>
        <v>30.710940288194443</v>
      </c>
      <c r="Q246" s="4">
        <f>'RIN Values'!D246</f>
        <v>228.11875000000001</v>
      </c>
      <c r="R246" s="4">
        <f>'Fixed Credits Value'!B246</f>
        <v>100</v>
      </c>
      <c r="S246" s="4">
        <f>'Fixed Credits Value'!C246</f>
        <v>16</v>
      </c>
      <c r="T246" s="4">
        <f t="shared" si="38"/>
        <v>715.43969028819447</v>
      </c>
      <c r="U246" s="4">
        <f t="shared" si="36"/>
        <v>95.391958705092591</v>
      </c>
      <c r="W246" s="4">
        <f t="shared" si="39"/>
        <v>29.237590985442353</v>
      </c>
      <c r="X246" s="4">
        <f t="shared" si="40"/>
        <v>99.677281273636822</v>
      </c>
      <c r="AA246" s="23"/>
      <c r="AB246" s="23"/>
      <c r="AD246" s="11">
        <f t="shared" si="41"/>
        <v>45177</v>
      </c>
      <c r="AE246" s="4">
        <f>B246+'Rail Costs'!K246</f>
        <v>78.011038633818586</v>
      </c>
      <c r="AF246" s="4">
        <f>$B246+'Rail Costs'!L246</f>
        <v>79.374577267637164</v>
      </c>
      <c r="AG246" s="4">
        <f>$B246+'Rail Costs'!M246</f>
        <v>80.738115901455757</v>
      </c>
      <c r="AH246" s="4">
        <f>$B246+'Rail Costs'!N246</f>
        <v>77.192915453527434</v>
      </c>
      <c r="AI246" s="4">
        <f>$B246+'Rail Costs'!O246</f>
        <v>77.465623180291146</v>
      </c>
      <c r="AJ246" s="4">
        <f>$B246+'Rail Costs'!P246</f>
        <v>78.283746360582299</v>
      </c>
      <c r="AK246" s="4" t="e">
        <f>(AVERAGEIFS([1]Spreads!$B$23:$B$1056,[1]Spreads!$Y$23:$Y$1056,BH246,[1]Spreads!$X$23:$X$1056,BI246)*1.03)+('Rail Costs'!X247*100/2204.622)</f>
        <v>#VALUE!</v>
      </c>
      <c r="AM246" s="4">
        <f>'Soybean Oil'!$L246-('Soybean Oil'!AE246*'Feedstock Conversions'!$B$17)-'Rail Costs'!Q246</f>
        <v>55.365097091209506</v>
      </c>
      <c r="AN246" s="4">
        <f>'Soybean Oil'!$L246-('Soybean Oil'!AF246*'Feedstock Conversions'!$B$17)-'Rail Costs'!R246</f>
        <v>45.639659843197322</v>
      </c>
      <c r="AO246" s="4">
        <f>'Soybean Oil'!$L246-('Soybean Oil'!AG246*'Feedstock Conversions'!$B$17)-'Rail Costs'!S246</f>
        <v>35.620864225430971</v>
      </c>
      <c r="AP246" s="4">
        <f>'Soybean Oil'!$L246-('Soybean Oil'!AH246*'Feedstock Conversions'!$B$17)-'Rail Costs'!T246</f>
        <v>61.717788236495565</v>
      </c>
      <c r="AQ246" s="4">
        <f>'Soybean Oil'!$L246-('Soybean Oil'!AI246*'Feedstock Conversions'!$B$17)-'Rail Costs'!U246</f>
        <v>59.852943430356042</v>
      </c>
      <c r="AR246" s="4">
        <f>'Soybean Oil'!$L246-('Soybean Oil'!AJ246*'Feedstock Conversions'!$B$17)-'Rail Costs'!V246</f>
        <v>52.669487261174339</v>
      </c>
      <c r="AS246" s="4" t="e">
        <f>'Soybean Oil'!$L246-('Soybean Oil'!AK246*'Feedstock Conversions'!$B$17)-'Rail Costs'!Y247</f>
        <v>#VALUE!</v>
      </c>
      <c r="AU246" s="4">
        <f>$T246-(AE246*'Feedstock Conversions'!$B$5)-'Rail Costs'!Q246</f>
        <v>125.80478737940398</v>
      </c>
      <c r="AV246" s="4">
        <f>$T246-(AF246*'Feedstock Conversions'!$B$5)-'Rail Costs'!R246</f>
        <v>116.07935013139179</v>
      </c>
      <c r="AW246" s="4">
        <f>$T246-(AG246*'Feedstock Conversions'!$B$5)-'Rail Costs'!S246</f>
        <v>106.06055451362543</v>
      </c>
      <c r="AX246" s="4">
        <f>$T246-(AH246*'Feedstock Conversions'!$B$5)-'Rail Costs'!T246</f>
        <v>132.15747852469002</v>
      </c>
      <c r="AY246" s="4">
        <f>$T246-(AI246*'Feedstock Conversions'!$B$5)-'Rail Costs'!U246</f>
        <v>130.29263371855052</v>
      </c>
      <c r="AZ246" s="4">
        <f>$T246-(AJ246*'Feedstock Conversions'!$B$5)-'Rail Costs'!V246</f>
        <v>123.10917754936881</v>
      </c>
      <c r="BA246" s="4" t="e">
        <f>$T246-(AK246*'Feedstock Conversions'!$B$5)-'Rail Costs'!Y247</f>
        <v>#VALUE!</v>
      </c>
      <c r="BH246">
        <f t="shared" si="31"/>
        <v>36</v>
      </c>
      <c r="BI246">
        <f t="shared" si="32"/>
        <v>2023</v>
      </c>
      <c r="BJ246">
        <f t="shared" si="33"/>
        <v>9</v>
      </c>
      <c r="BM246" s="4">
        <f>'Fuel Values'!G246-(E246)</f>
        <v>1.7375909854423526</v>
      </c>
      <c r="BN246" s="4">
        <f>'Fuel Values'!H246-($AJ246*'Feedstock Conversions'!$B$5)</f>
        <v>12.871902295632708</v>
      </c>
      <c r="BO246" s="4">
        <f>'Fuel Values'!I246-($AI246*'Feedstock Conversions'!$B$17)</f>
        <v>14.007826147816445</v>
      </c>
      <c r="BP246" s="4">
        <f>'Fuel Values'!J246-($AH246*'Feedstock Conversions'!$B$17)</f>
        <v>16.053134098544206</v>
      </c>
      <c r="BQ246" s="4">
        <f>'Fuel Values'!K246-($AF246*'Feedstock Conversions'!$B$17)</f>
        <v>-7.1843295072787896</v>
      </c>
      <c r="BR246" s="4">
        <f>'Fuel Values'!L246-($AG246*'Feedstock Conversions'!$B$17)</f>
        <v>-5.5358692609181617</v>
      </c>
      <c r="BS246" s="4">
        <f t="shared" si="34"/>
        <v>13.184456886898147</v>
      </c>
      <c r="BT246" s="4">
        <f t="shared" si="37"/>
        <v>23.912548525569225</v>
      </c>
      <c r="BV246" s="4">
        <f t="shared" si="42"/>
        <v>8.7411208206687299</v>
      </c>
    </row>
    <row r="247" spans="1:74" x14ac:dyDescent="0.2">
      <c r="A247" s="11">
        <v>45184</v>
      </c>
      <c r="B247" s="18">
        <v>75.793999999999997</v>
      </c>
      <c r="C247" s="18">
        <f>B247+'Rail Costs'!B247</f>
        <v>81.248154535274352</v>
      </c>
      <c r="E247" s="18">
        <f>C247*'Feedstock Conversions'!B$17</f>
        <v>609.36115901455764</v>
      </c>
      <c r="F247" s="18">
        <f>C247*'Feedstock Conversions'!B$5</f>
        <v>609.36115901455764</v>
      </c>
      <c r="H247" s="18">
        <f>'Fuel Values'!B247-'Soybean Oil'!I247-'Soybean Oil'!J247-'Soybean Oil'!K247</f>
        <v>318.42964889316443</v>
      </c>
      <c r="I247" s="18">
        <f>('LCFS Values'!$E$6-'Soybean Oil'!$AA$4)/1000000*'LCFS Values'!B247*'LCFS Values'!$G$2*100</f>
        <v>33.870351106835521</v>
      </c>
      <c r="J247" s="4">
        <f>'RIN Values'!C247</f>
        <v>194.70000000000002</v>
      </c>
      <c r="K247" s="4">
        <f>'Fixed Credits Value'!B247</f>
        <v>100</v>
      </c>
      <c r="L247" s="4">
        <f t="shared" si="35"/>
        <v>647</v>
      </c>
      <c r="M247" s="4">
        <f>L247/'Feedstock Conversions'!B$17</f>
        <v>86.266666666666666</v>
      </c>
      <c r="O247" s="4">
        <f>'Fuel Values'!C247*100</f>
        <v>391.46999999999997</v>
      </c>
      <c r="P247" s="18">
        <f>('LCFS Values'!$E$5-'Soybean Oil'!$AB$4)/1000000*'LCFS Values'!B247*'LCFS Values'!$G$2*100</f>
        <v>30.540602283333335</v>
      </c>
      <c r="Q247" s="4">
        <f>'RIN Values'!D247</f>
        <v>220.66000000000003</v>
      </c>
      <c r="R247" s="4">
        <f>'Fixed Credits Value'!B247</f>
        <v>100</v>
      </c>
      <c r="S247" s="4">
        <f>'Fixed Credits Value'!C247</f>
        <v>16</v>
      </c>
      <c r="T247" s="4">
        <f t="shared" si="38"/>
        <v>758.67060228333332</v>
      </c>
      <c r="U247" s="4">
        <f t="shared" si="36"/>
        <v>101.15608030444444</v>
      </c>
      <c r="W247" s="4">
        <f t="shared" si="39"/>
        <v>37.638840985442357</v>
      </c>
      <c r="X247" s="4">
        <f t="shared" si="40"/>
        <v>149.30944326877568</v>
      </c>
      <c r="AA247" s="23"/>
      <c r="AB247" s="23"/>
      <c r="AD247" s="11">
        <f t="shared" si="41"/>
        <v>45184</v>
      </c>
      <c r="AE247" s="4">
        <f>B247+'Rail Costs'!K247</f>
        <v>77.157538633818589</v>
      </c>
      <c r="AF247" s="4">
        <f>$B247+'Rail Costs'!L247</f>
        <v>78.521077267637168</v>
      </c>
      <c r="AG247" s="4">
        <f>$B247+'Rail Costs'!M247</f>
        <v>79.88461590145576</v>
      </c>
      <c r="AH247" s="4">
        <f>$B247+'Rail Costs'!N247</f>
        <v>76.339415453527437</v>
      </c>
      <c r="AI247" s="4">
        <f>$B247+'Rail Costs'!O247</f>
        <v>76.61212318029115</v>
      </c>
      <c r="AJ247" s="4">
        <f>$B247+'Rail Costs'!P247</f>
        <v>77.430246360582302</v>
      </c>
      <c r="AK247" s="4" t="e">
        <f>(AVERAGEIFS([1]Spreads!$B$23:$B$1056,[1]Spreads!$Y$23:$Y$1056,BH247,[1]Spreads!$X$23:$X$1056,BI247)*1.03)+('Rail Costs'!X248*100/2204.622)</f>
        <v>#VALUE!</v>
      </c>
      <c r="AM247" s="4">
        <f>'Soybean Oil'!$L247-('Soybean Oil'!AE247*'Feedstock Conversions'!$B$17)-'Rail Costs'!Q247</f>
        <v>63.766347091209511</v>
      </c>
      <c r="AN247" s="4">
        <f>'Soybean Oil'!$L247-('Soybean Oil'!AF247*'Feedstock Conversions'!$B$17)-'Rail Costs'!R247</f>
        <v>54.040909843197326</v>
      </c>
      <c r="AO247" s="4">
        <f>'Soybean Oil'!$L247-('Soybean Oil'!AG247*'Feedstock Conversions'!$B$17)-'Rail Costs'!S247</f>
        <v>44.022114225430975</v>
      </c>
      <c r="AP247" s="4">
        <f>'Soybean Oil'!$L247-('Soybean Oil'!AH247*'Feedstock Conversions'!$B$17)-'Rail Costs'!T247</f>
        <v>70.11903823649557</v>
      </c>
      <c r="AQ247" s="4">
        <f>'Soybean Oil'!$L247-('Soybean Oil'!AI247*'Feedstock Conversions'!$B$17)-'Rail Costs'!U247</f>
        <v>68.25419343035594</v>
      </c>
      <c r="AR247" s="4">
        <f>'Soybean Oil'!$L247-('Soybean Oil'!AJ247*'Feedstock Conversions'!$B$17)-'Rail Costs'!V247</f>
        <v>61.070737261174344</v>
      </c>
      <c r="AS247" s="4" t="e">
        <f>'Soybean Oil'!$L247-('Soybean Oil'!AK247*'Feedstock Conversions'!$B$17)-'Rail Costs'!Y248</f>
        <v>#VALUE!</v>
      </c>
      <c r="AU247" s="4">
        <f>$T247-(AE247*'Feedstock Conversions'!$B$5)-'Rail Costs'!Q247</f>
        <v>175.43694937454285</v>
      </c>
      <c r="AV247" s="4">
        <f>$T247-(AF247*'Feedstock Conversions'!$B$5)-'Rail Costs'!R247</f>
        <v>165.71151212653064</v>
      </c>
      <c r="AW247" s="4">
        <f>$T247-(AG247*'Feedstock Conversions'!$B$5)-'Rail Costs'!S247</f>
        <v>155.69271650876431</v>
      </c>
      <c r="AX247" s="4">
        <f>$T247-(AH247*'Feedstock Conversions'!$B$5)-'Rail Costs'!T247</f>
        <v>181.78964051982888</v>
      </c>
      <c r="AY247" s="4">
        <f>$T247-(AI247*'Feedstock Conversions'!$B$5)-'Rail Costs'!U247</f>
        <v>179.92479571368926</v>
      </c>
      <c r="AZ247" s="4">
        <f>$T247-(AJ247*'Feedstock Conversions'!$B$5)-'Rail Costs'!V247</f>
        <v>172.74133954450767</v>
      </c>
      <c r="BA247" s="4" t="e">
        <f>$T247-(AK247*'Feedstock Conversions'!$B$5)-'Rail Costs'!Y248</f>
        <v>#VALUE!</v>
      </c>
      <c r="BH247">
        <f t="shared" si="31"/>
        <v>37</v>
      </c>
      <c r="BI247">
        <f t="shared" si="32"/>
        <v>2023</v>
      </c>
      <c r="BJ247">
        <f t="shared" si="33"/>
        <v>9</v>
      </c>
      <c r="BM247" s="4">
        <f>'Fuel Values'!G247-(E247)</f>
        <v>15.138840985442357</v>
      </c>
      <c r="BN247" s="4">
        <f>'Fuel Values'!H247-($AJ247*'Feedstock Conversions'!$B$5)</f>
        <v>23.273152295632713</v>
      </c>
      <c r="BO247" s="4">
        <f>'Fuel Values'!I247-($AI247*'Feedstock Conversions'!$B$17)</f>
        <v>18.409076147816336</v>
      </c>
      <c r="BP247" s="4">
        <f>'Fuel Values'!J247-($AH247*'Feedstock Conversions'!$B$17)</f>
        <v>25.45438409854421</v>
      </c>
      <c r="BQ247" s="4">
        <f>'Fuel Values'!K247-($AF247*'Feedstock Conversions'!$B$17)</f>
        <v>6.5919204927212149</v>
      </c>
      <c r="BR247" s="4">
        <f>'Fuel Values'!L247-($AG247*'Feedstock Conversions'!$B$17)</f>
        <v>4.8653807390818429</v>
      </c>
      <c r="BS247" s="4">
        <f t="shared" si="34"/>
        <v>12.184456886898147</v>
      </c>
      <c r="BT247" s="4">
        <f t="shared" si="37"/>
        <v>22.016715192235914</v>
      </c>
      <c r="BV247" s="4">
        <f t="shared" si="42"/>
        <v>18.76737082066872</v>
      </c>
    </row>
    <row r="248" spans="1:74" x14ac:dyDescent="0.2">
      <c r="A248" s="11">
        <v>45191</v>
      </c>
      <c r="B248" s="18">
        <v>73.816000000000003</v>
      </c>
      <c r="C248" s="18">
        <f>B248+'Rail Costs'!B248</f>
        <v>79.270154535274358</v>
      </c>
      <c r="E248" s="18">
        <f>C248*'Feedstock Conversions'!B$17</f>
        <v>594.52615901455772</v>
      </c>
      <c r="F248" s="18">
        <f>C248*'Feedstock Conversions'!B$5</f>
        <v>594.52615901455772</v>
      </c>
      <c r="H248" s="18">
        <f>'Fuel Values'!B248-'Soybean Oil'!I248-'Soybean Oil'!J248-'Soybean Oil'!K248</f>
        <v>345.79127253794735</v>
      </c>
      <c r="I248" s="18">
        <f>('LCFS Values'!$E$6-'Soybean Oil'!$AA$4)/1000000*'LCFS Values'!B248*'LCFS Values'!$G$2*100</f>
        <v>29.158727462052624</v>
      </c>
      <c r="J248" s="4">
        <f>'RIN Values'!C248</f>
        <v>169.05</v>
      </c>
      <c r="K248" s="4">
        <f>'Fixed Credits Value'!B248</f>
        <v>100</v>
      </c>
      <c r="L248" s="4">
        <f t="shared" si="35"/>
        <v>644</v>
      </c>
      <c r="M248" s="4">
        <f>L248/'Feedstock Conversions'!B$17</f>
        <v>85.86666666666666</v>
      </c>
      <c r="O248" s="4">
        <f>'Fuel Values'!C248*100</f>
        <v>389.36</v>
      </c>
      <c r="P248" s="18">
        <f>('LCFS Values'!$E$5-'Soybean Oil'!$AB$4)/1000000*'LCFS Values'!B248*'LCFS Values'!$G$2*100</f>
        <v>26.292172044444445</v>
      </c>
      <c r="Q248" s="4">
        <f>'RIN Values'!D248</f>
        <v>191.59</v>
      </c>
      <c r="R248" s="4">
        <f>'Fixed Credits Value'!B248</f>
        <v>100</v>
      </c>
      <c r="S248" s="4">
        <f>'Fixed Credits Value'!C248</f>
        <v>16</v>
      </c>
      <c r="T248" s="4">
        <f t="shared" si="38"/>
        <v>723.24217204444449</v>
      </c>
      <c r="U248" s="4">
        <f t="shared" si="36"/>
        <v>96.432289605925931</v>
      </c>
      <c r="W248" s="4">
        <f t="shared" si="39"/>
        <v>49.47384098544228</v>
      </c>
      <c r="X248" s="4">
        <f t="shared" si="40"/>
        <v>128.71601302988677</v>
      </c>
      <c r="AA248" s="23"/>
      <c r="AB248" s="23"/>
      <c r="AD248" s="11">
        <f t="shared" si="41"/>
        <v>45191</v>
      </c>
      <c r="AE248" s="4">
        <f>B248+'Rail Costs'!K248</f>
        <v>75.179538633818595</v>
      </c>
      <c r="AF248" s="4">
        <f>$B248+'Rail Costs'!L248</f>
        <v>76.543077267637173</v>
      </c>
      <c r="AG248" s="4">
        <f>$B248+'Rail Costs'!M248</f>
        <v>77.906615901455766</v>
      </c>
      <c r="AH248" s="4">
        <f>$B248+'Rail Costs'!N248</f>
        <v>74.361415453527442</v>
      </c>
      <c r="AI248" s="4">
        <f>$B248+'Rail Costs'!O248</f>
        <v>74.634123180291155</v>
      </c>
      <c r="AJ248" s="4">
        <f>$B248+'Rail Costs'!P248</f>
        <v>75.452246360582308</v>
      </c>
      <c r="AK248" s="4" t="e">
        <f>(AVERAGEIFS([1]Spreads!$B$23:$B$1056,[1]Spreads!$Y$23:$Y$1056,BH248,[1]Spreads!$X$23:$X$1056,BI248)*1.03)+('Rail Costs'!X249*100/2204.622)</f>
        <v>#VALUE!</v>
      </c>
      <c r="AM248" s="4">
        <f>'Soybean Oil'!$L248-('Soybean Oil'!AE248*'Feedstock Conversions'!$B$17)-'Rail Costs'!Q248</f>
        <v>75.601347091209433</v>
      </c>
      <c r="AN248" s="4">
        <f>'Soybean Oil'!$L248-('Soybean Oil'!AF248*'Feedstock Conversions'!$B$17)-'Rail Costs'!R248</f>
        <v>65.875909843197363</v>
      </c>
      <c r="AO248" s="4">
        <f>'Soybean Oil'!$L248-('Soybean Oil'!AG248*'Feedstock Conversions'!$B$17)-'Rail Costs'!S248</f>
        <v>55.857114225430898</v>
      </c>
      <c r="AP248" s="4">
        <f>'Soybean Oil'!$L248-('Soybean Oil'!AH248*'Feedstock Conversions'!$B$17)-'Rail Costs'!T248</f>
        <v>81.954038236495492</v>
      </c>
      <c r="AQ248" s="4">
        <f>'Soybean Oil'!$L248-('Soybean Oil'!AI248*'Feedstock Conversions'!$B$17)-'Rail Costs'!U248</f>
        <v>80.089193430355976</v>
      </c>
      <c r="AR248" s="4">
        <f>'Soybean Oil'!$L248-('Soybean Oil'!AJ248*'Feedstock Conversions'!$B$17)-'Rail Costs'!V248</f>
        <v>72.905737261174266</v>
      </c>
      <c r="AS248" s="4" t="e">
        <f>'Soybean Oil'!$L248-('Soybean Oil'!AK248*'Feedstock Conversions'!$B$17)-'Rail Costs'!Y249</f>
        <v>#VALUE!</v>
      </c>
      <c r="AU248" s="4">
        <f>$T248-(AE248*'Feedstock Conversions'!$B$5)-'Rail Costs'!Q248</f>
        <v>154.84351913565393</v>
      </c>
      <c r="AV248" s="4">
        <f>$T248-(AF248*'Feedstock Conversions'!$B$5)-'Rail Costs'!R248</f>
        <v>145.11808188764184</v>
      </c>
      <c r="AW248" s="4">
        <f>$T248-(AG248*'Feedstock Conversions'!$B$5)-'Rail Costs'!S248</f>
        <v>135.09928626987539</v>
      </c>
      <c r="AX248" s="4">
        <f>$T248-(AH248*'Feedstock Conversions'!$B$5)-'Rail Costs'!T248</f>
        <v>161.19621028093997</v>
      </c>
      <c r="AY248" s="4">
        <f>$T248-(AI248*'Feedstock Conversions'!$B$5)-'Rail Costs'!U248</f>
        <v>159.33136547480046</v>
      </c>
      <c r="AZ248" s="4">
        <f>$T248-(AJ248*'Feedstock Conversions'!$B$5)-'Rail Costs'!V248</f>
        <v>152.14790930561875</v>
      </c>
      <c r="BA248" s="4" t="e">
        <f>$T248-(AK248*'Feedstock Conversions'!$B$5)-'Rail Costs'!Y249</f>
        <v>#VALUE!</v>
      </c>
      <c r="BH248">
        <f t="shared" si="31"/>
        <v>38</v>
      </c>
      <c r="BI248">
        <f t="shared" si="32"/>
        <v>2023</v>
      </c>
      <c r="BJ248">
        <f t="shared" si="33"/>
        <v>9</v>
      </c>
      <c r="BM248" s="4">
        <f>'Fuel Values'!G248-(E248)</f>
        <v>25.47384098544228</v>
      </c>
      <c r="BN248" s="4">
        <f>'Fuel Values'!H248-($AJ248*'Feedstock Conversions'!$B$5)</f>
        <v>38.108152295632635</v>
      </c>
      <c r="BO248" s="4">
        <f>'Fuel Values'!I248-($AI248*'Feedstock Conversions'!$B$17)</f>
        <v>23.044076147816327</v>
      </c>
      <c r="BP248" s="4">
        <f>'Fuel Values'!J248-($AH248*'Feedstock Conversions'!$B$17)</f>
        <v>41.789384098544133</v>
      </c>
      <c r="BQ248" s="4">
        <f>'Fuel Values'!K248-($AF248*'Feedstock Conversions'!$B$17)</f>
        <v>25.926920492721251</v>
      </c>
      <c r="BR248" s="4">
        <f>'Fuel Values'!L248-($AG248*'Feedstock Conversions'!$B$17)</f>
        <v>18.200380739081766</v>
      </c>
      <c r="BS248" s="4">
        <f t="shared" si="34"/>
        <v>7.6844568868981469</v>
      </c>
      <c r="BT248" s="4">
        <f t="shared" si="37"/>
        <v>20.716715192235881</v>
      </c>
      <c r="BV248" s="4">
        <f t="shared" si="42"/>
        <v>31.716656534954382</v>
      </c>
    </row>
    <row r="249" spans="1:74" x14ac:dyDescent="0.2">
      <c r="A249" s="11">
        <v>45198</v>
      </c>
      <c r="B249">
        <v>70.738</v>
      </c>
      <c r="C249" s="18">
        <f>B249+'Rail Costs'!B249</f>
        <v>76.192154535274355</v>
      </c>
      <c r="E249" s="18">
        <f>C249*'Feedstock Conversions'!B$17</f>
        <v>571.44115901455768</v>
      </c>
      <c r="F249" s="18">
        <f>C249*'Feedstock Conversions'!B$5</f>
        <v>571.44115901455768</v>
      </c>
      <c r="H249" s="18">
        <f>'Fuel Values'!B249-'Soybean Oil'!I249-'Soybean Oil'!J249-'Soybean Oil'!K249</f>
        <v>347.3799535122335</v>
      </c>
      <c r="I249" s="18">
        <f>('LCFS Values'!$E$6-'Soybean Oil'!$AA$4)/1000000*'LCFS Values'!B249*'LCFS Values'!$G$2*100</f>
        <v>31.070046487766444</v>
      </c>
      <c r="J249" s="4">
        <f>'RIN Values'!C249</f>
        <v>149.55000000000001</v>
      </c>
      <c r="K249" s="4">
        <f>'Fixed Credits Value'!B249</f>
        <v>100</v>
      </c>
      <c r="L249" s="4">
        <f t="shared" si="35"/>
        <v>628</v>
      </c>
      <c r="M249" s="4">
        <f>L249/'Feedstock Conversions'!B$17</f>
        <v>83.733333333333334</v>
      </c>
      <c r="O249" s="4">
        <f>'Fuel Values'!C249*100</f>
        <v>374.86</v>
      </c>
      <c r="P249" s="18">
        <f>('LCFS Values'!$E$5-'Soybean Oil'!$AB$4)/1000000*'LCFS Values'!B249*'LCFS Values'!$G$2*100</f>
        <v>28.015591858333337</v>
      </c>
      <c r="Q249" s="4">
        <f>'RIN Values'!D249</f>
        <v>169.49</v>
      </c>
      <c r="R249" s="4">
        <f>'Fixed Credits Value'!B249</f>
        <v>100</v>
      </c>
      <c r="S249" s="4">
        <f>'Fixed Credits Value'!C249</f>
        <v>16</v>
      </c>
      <c r="T249" s="4">
        <f t="shared" si="38"/>
        <v>688.36559185833335</v>
      </c>
      <c r="U249" s="4">
        <f t="shared" si="36"/>
        <v>91.78207891444444</v>
      </c>
      <c r="W249" s="4">
        <f t="shared" si="39"/>
        <v>56.558840985442316</v>
      </c>
      <c r="X249" s="4">
        <f t="shared" si="40"/>
        <v>116.92443284377566</v>
      </c>
      <c r="AA249" s="23"/>
      <c r="AB249" s="23"/>
      <c r="AD249" s="11">
        <f t="shared" si="41"/>
        <v>45198</v>
      </c>
      <c r="AE249" s="4">
        <f>B249+'Rail Costs'!K249</f>
        <v>72.101538633818592</v>
      </c>
      <c r="AF249" s="4">
        <f>$B249+'Rail Costs'!L249</f>
        <v>73.46507726763717</v>
      </c>
      <c r="AG249" s="4">
        <f>$B249+'Rail Costs'!M249</f>
        <v>74.828615901455763</v>
      </c>
      <c r="AH249" s="4">
        <f>$B249+'Rail Costs'!N249</f>
        <v>71.283415453527439</v>
      </c>
      <c r="AI249" s="4">
        <f>$B249+'Rail Costs'!O249</f>
        <v>71.556123180291152</v>
      </c>
      <c r="AJ249" s="4">
        <f>$B249+'Rail Costs'!P249</f>
        <v>72.374246360582305</v>
      </c>
      <c r="AK249" s="4" t="e">
        <f>(AVERAGEIFS([1]Spreads!$B$23:$B$1056,[1]Spreads!$Y$23:$Y$1056,BH249,[1]Spreads!$X$23:$X$1056,BI249)*1.03)+('Rail Costs'!X250*100/2204.622)</f>
        <v>#VALUE!</v>
      </c>
      <c r="AM249" s="4">
        <f>'Soybean Oil'!$L249-('Soybean Oil'!AE249*'Feedstock Conversions'!$B$17)-'Rail Costs'!Q249</f>
        <v>82.68634709120947</v>
      </c>
      <c r="AN249" s="4">
        <f>'Soybean Oil'!$L249-('Soybean Oil'!AF249*'Feedstock Conversions'!$B$17)-'Rail Costs'!R249</f>
        <v>72.960909843197285</v>
      </c>
      <c r="AO249" s="4">
        <f>'Soybean Oil'!$L249-('Soybean Oil'!AG249*'Feedstock Conversions'!$B$17)-'Rail Costs'!S249</f>
        <v>62.942114225430934</v>
      </c>
      <c r="AP249" s="4">
        <f>'Soybean Oil'!$L249-('Soybean Oil'!AH249*'Feedstock Conversions'!$B$17)-'Rail Costs'!T249</f>
        <v>89.039038236495529</v>
      </c>
      <c r="AQ249" s="4">
        <f>'Soybean Oil'!$L249-('Soybean Oil'!AI249*'Feedstock Conversions'!$B$17)-'Rail Costs'!U249</f>
        <v>87.174193430356013</v>
      </c>
      <c r="AR249" s="4">
        <f>'Soybean Oil'!$L249-('Soybean Oil'!AJ249*'Feedstock Conversions'!$B$17)-'Rail Costs'!V249</f>
        <v>79.990737261174303</v>
      </c>
      <c r="AS249" s="4" t="e">
        <f>'Soybean Oil'!$L249-('Soybean Oil'!AK249*'Feedstock Conversions'!$B$17)-'Rail Costs'!Y250</f>
        <v>#VALUE!</v>
      </c>
      <c r="AU249" s="4">
        <f>$T249-(AE249*'Feedstock Conversions'!$B$5)-'Rail Costs'!Q249</f>
        <v>143.05193894954283</v>
      </c>
      <c r="AV249" s="4">
        <f>$T249-(AF249*'Feedstock Conversions'!$B$5)-'Rail Costs'!R249</f>
        <v>133.32650170153062</v>
      </c>
      <c r="AW249" s="4">
        <f>$T249-(AG249*'Feedstock Conversions'!$B$5)-'Rail Costs'!S249</f>
        <v>123.30770608376427</v>
      </c>
      <c r="AX249" s="4">
        <f>$T249-(AH249*'Feedstock Conversions'!$B$5)-'Rail Costs'!T249</f>
        <v>149.40463009482886</v>
      </c>
      <c r="AY249" s="4">
        <f>$T249-(AI249*'Feedstock Conversions'!$B$5)-'Rail Costs'!U249</f>
        <v>147.53978528868936</v>
      </c>
      <c r="AZ249" s="4">
        <f>$T249-(AJ249*'Feedstock Conversions'!$B$5)-'Rail Costs'!V249</f>
        <v>140.35632911950765</v>
      </c>
      <c r="BA249" s="4" t="e">
        <f>$T249-(AK249*'Feedstock Conversions'!$B$5)-'Rail Costs'!Y250</f>
        <v>#VALUE!</v>
      </c>
      <c r="BH249">
        <f t="shared" si="31"/>
        <v>39</v>
      </c>
      <c r="BI249">
        <f t="shared" si="32"/>
        <v>2023</v>
      </c>
      <c r="BJ249">
        <f t="shared" si="33"/>
        <v>9</v>
      </c>
      <c r="BM249" s="4">
        <f>'Fuel Values'!G249-(E249)</f>
        <v>35.558840985442316</v>
      </c>
      <c r="BN249" s="4">
        <f>'Fuel Values'!H249-($AJ249*'Feedstock Conversions'!$B$5)</f>
        <v>43.693152295632672</v>
      </c>
      <c r="BO249" s="4">
        <f>'Fuel Values'!I249-($AI249*'Feedstock Conversions'!$B$17)</f>
        <v>39.529076147816454</v>
      </c>
      <c r="BP249" s="4">
        <f>'Fuel Values'!J249-($AH249*'Feedstock Conversions'!$B$17)</f>
        <v>61.374384098544169</v>
      </c>
      <c r="BQ249" s="4">
        <f>'Fuel Values'!K249-($AF249*'Feedstock Conversions'!$B$17)</f>
        <v>35.011920492721174</v>
      </c>
      <c r="BR249" s="4">
        <f>'Fuel Values'!L249-($AG249*'Feedstock Conversions'!$B$17)</f>
        <v>33.285380739081802</v>
      </c>
      <c r="BS249" s="4">
        <f t="shared" si="34"/>
        <v>-4.8155431131018531</v>
      </c>
      <c r="BT249" s="4">
        <f t="shared" si="37"/>
        <v>15.150048525569218</v>
      </c>
      <c r="BV249" s="4">
        <f t="shared" si="42"/>
        <v>43.573085106382983</v>
      </c>
    </row>
    <row r="250" spans="1:74" x14ac:dyDescent="0.2">
      <c r="A250" s="11">
        <v>45205</v>
      </c>
      <c r="B250" s="18">
        <v>68.736000000000004</v>
      </c>
      <c r="C250" s="18">
        <f>B250+'Rail Costs'!B250</f>
        <v>74.165630459126547</v>
      </c>
      <c r="E250" s="18">
        <f>C250*'Feedstock Conversions'!B$17</f>
        <v>556.24222844344911</v>
      </c>
      <c r="F250" s="18">
        <f>C250*'Feedstock Conversions'!B$5</f>
        <v>556.24222844344911</v>
      </c>
      <c r="H250" s="18">
        <f>'Fuel Values'!B250-'Soybean Oil'!I250-'Soybean Oil'!J250-'Soybean Oil'!K250</f>
        <v>337.56304024917756</v>
      </c>
      <c r="I250" s="18">
        <f>('LCFS Values'!$E$6-'Soybean Oil'!$AA$4)/1000000*MROUND('LCFS Values'!B250,1)*MROUND('LCFS Values'!$G$2*100,1)</f>
        <v>33.336959750822359</v>
      </c>
      <c r="J250" s="4">
        <f>'RIN Values'!C250</f>
        <v>143.10000000000002</v>
      </c>
      <c r="K250" s="4">
        <f>'Fixed Credits Value'!B250</f>
        <v>100</v>
      </c>
      <c r="L250" s="4">
        <f t="shared" si="35"/>
        <v>614</v>
      </c>
      <c r="M250" s="4">
        <f>L250/'Feedstock Conversions'!B$17</f>
        <v>81.86666666666666</v>
      </c>
      <c r="O250" s="4">
        <f>'Fuel Values'!C250*100</f>
        <v>341.88</v>
      </c>
      <c r="P250" s="18">
        <f>('LCFS Values'!$E$5-'Soybean Oil'!$AB$4)/1000000*'LCFS Values'!B250*'LCFS Values'!$G$2*100</f>
        <v>29.859250263888892</v>
      </c>
      <c r="Q250" s="4">
        <f>'RIN Values'!D250</f>
        <v>162.18</v>
      </c>
      <c r="R250" s="4">
        <f>'Fixed Credits Value'!B250</f>
        <v>100</v>
      </c>
      <c r="S250" s="4">
        <f>'Fixed Credits Value'!C250</f>
        <v>16</v>
      </c>
      <c r="T250" s="4">
        <f t="shared" si="38"/>
        <v>649.9192502638889</v>
      </c>
      <c r="U250" s="4">
        <f t="shared" si="36"/>
        <v>86.655900035185184</v>
      </c>
      <c r="W250" s="4">
        <f t="shared" si="39"/>
        <v>57.757771556550892</v>
      </c>
      <c r="X250" s="4">
        <f t="shared" si="40"/>
        <v>93.677021820439791</v>
      </c>
      <c r="AA250" s="23"/>
      <c r="AB250" s="23"/>
      <c r="AD250" s="11">
        <f t="shared" si="41"/>
        <v>45205</v>
      </c>
      <c r="AE250" s="4">
        <f>B250+'Rail Costs'!K250</f>
        <v>70.09340761478164</v>
      </c>
      <c r="AF250" s="4">
        <f>$B250+'Rail Costs'!L250</f>
        <v>71.450815229563275</v>
      </c>
      <c r="AG250" s="4">
        <f>$B250+'Rail Costs'!M250</f>
        <v>72.808222844344911</v>
      </c>
      <c r="AH250" s="4">
        <f>$B250+'Rail Costs'!N250</f>
        <v>69.278963045912661</v>
      </c>
      <c r="AI250" s="4">
        <f>$B250+'Rail Costs'!O250</f>
        <v>69.550444568868983</v>
      </c>
      <c r="AJ250" s="4">
        <f>$B250+'Rail Costs'!P250</f>
        <v>70.364889137737961</v>
      </c>
      <c r="AK250" s="4" t="e">
        <f>(AVERAGEIFS([1]Spreads!$B$23:$B$1056,[1]Spreads!$Y$23:$Y$1056,BH250,[1]Spreads!$X$23:$X$1056,BI250)*1.03)+('Rail Costs'!X251*100/2204.622)</f>
        <v>#VALUE!</v>
      </c>
      <c r="AM250" s="4">
        <f>'Soybean Oil'!$L250-('Soybean Oil'!AE250*'Feedstock Conversions'!$B$17)-'Rail Costs'!Q250</f>
        <v>83.747329733986632</v>
      </c>
      <c r="AN250" s="4">
        <f>'Soybean Oil'!$L250-('Soybean Oil'!AF250*'Feedstock Conversions'!$B$17)-'Rail Costs'!R250</f>
        <v>74.06787512875151</v>
      </c>
      <c r="AO250" s="4">
        <f>'Soybean Oil'!$L250-('Soybean Oil'!AG250*'Feedstock Conversions'!$B$17)-'Rail Costs'!S250</f>
        <v>64.095062153762328</v>
      </c>
      <c r="AP250" s="4">
        <f>'Soybean Oil'!$L250-('Soybean Oil'!AH250*'Feedstock Conversions'!$B$17)-'Rail Costs'!T250</f>
        <v>90.072431293606385</v>
      </c>
      <c r="AQ250" s="4">
        <f>'Soybean Oil'!$L250-('Soybean Oil'!AI250*'Feedstock Conversions'!$B$17)-'Rail Costs'!U250</f>
        <v>88.216783016022191</v>
      </c>
      <c r="AR250" s="4">
        <f>'Soybean Oil'!$L250-('Soybean Oil'!AJ250*'Feedstock Conversions'!$B$17)-'Rail Costs'!V250</f>
        <v>81.0609164325069</v>
      </c>
      <c r="AS250" s="4" t="e">
        <f>'Soybean Oil'!$L250-('Soybean Oil'!AK250*'Feedstock Conversions'!$B$17)-'Rail Costs'!Y251</f>
        <v>#VALUE!</v>
      </c>
      <c r="AU250" s="4">
        <f>$T250-(AE250*'Feedstock Conversions'!$B$5)-'Rail Costs'!Q250</f>
        <v>119.66657999787553</v>
      </c>
      <c r="AV250" s="4">
        <f>$T250-(AF250*'Feedstock Conversions'!$B$5)-'Rail Costs'!R250</f>
        <v>109.98712539264041</v>
      </c>
      <c r="AW250" s="4">
        <f>$T250-(AG250*'Feedstock Conversions'!$B$5)-'Rail Costs'!S250</f>
        <v>100.01431241765123</v>
      </c>
      <c r="AX250" s="4">
        <f>$T250-(AH250*'Feedstock Conversions'!$B$5)-'Rail Costs'!T250</f>
        <v>125.99168155749528</v>
      </c>
      <c r="AY250" s="4">
        <f>$T250-(AI250*'Feedstock Conversions'!$B$5)-'Rail Costs'!U250</f>
        <v>124.13603327991109</v>
      </c>
      <c r="AZ250" s="4">
        <f>$T250-(AJ250*'Feedstock Conversions'!$B$5)-'Rail Costs'!V250</f>
        <v>116.9801666963958</v>
      </c>
      <c r="BA250" s="4" t="e">
        <f>$T250-(AK250*'Feedstock Conversions'!$B$5)-'Rail Costs'!Y251</f>
        <v>#VALUE!</v>
      </c>
      <c r="BH250">
        <f t="shared" si="31"/>
        <v>40</v>
      </c>
      <c r="BI250">
        <f t="shared" si="32"/>
        <v>2023</v>
      </c>
      <c r="BJ250">
        <f t="shared" si="33"/>
        <v>10</v>
      </c>
      <c r="BM250" s="4">
        <f>'Fuel Values'!G250-(E250)</f>
        <v>36.757771556550892</v>
      </c>
      <c r="BN250" s="4">
        <f>'Fuel Values'!H250-($AJ250*'Feedstock Conversions'!$B$5)</f>
        <v>48.263331466965269</v>
      </c>
      <c r="BO250" s="4">
        <f>'Fuel Values'!I250-($AI250*'Feedstock Conversions'!$B$17)</f>
        <v>29.371665733482587</v>
      </c>
      <c r="BP250" s="4">
        <f>'Fuel Values'!J250-($AH250*'Feedstock Conversions'!$B$17)</f>
        <v>48.407777155655026</v>
      </c>
      <c r="BQ250" s="4">
        <f>'Fuel Values'!K250-($AF250*'Feedstock Conversions'!$B$17)</f>
        <v>11.118885778275398</v>
      </c>
      <c r="BR250" s="4">
        <f>'Fuel Values'!L250-($AG250*'Feedstock Conversions'!$B$17)</f>
        <v>32.938328667413202</v>
      </c>
      <c r="BS250" s="4">
        <f t="shared" si="34"/>
        <v>9.3499944008958664</v>
      </c>
      <c r="BT250" s="4">
        <f t="shared" si="37"/>
        <v>23.28147816349383</v>
      </c>
      <c r="BV250" s="4">
        <f t="shared" si="42"/>
        <v>37.80221884498475</v>
      </c>
    </row>
    <row r="251" spans="1:74" x14ac:dyDescent="0.2">
      <c r="A251" s="11">
        <v>45212</v>
      </c>
      <c r="B251" s="18">
        <v>65.525999999999996</v>
      </c>
      <c r="C251" s="18">
        <f>B251+'Rail Costs'!B251</f>
        <v>70.955630459126539</v>
      </c>
      <c r="E251" s="18">
        <f>C251*'Feedstock Conversions'!B$17</f>
        <v>532.16722844344906</v>
      </c>
      <c r="F251" s="18">
        <f>C251*'Feedstock Conversions'!B$5</f>
        <v>532.16722844344906</v>
      </c>
      <c r="H251" s="18">
        <f>'Fuel Values'!B251-'Soybean Oil'!I251-'Soybean Oil'!J251-'Soybean Oil'!K251</f>
        <v>338.8660114358882</v>
      </c>
      <c r="I251" s="18">
        <f>('LCFS Values'!$E$6-'Soybean Oil'!$AA$4)/1000000*MROUND('LCFS Values'!B251,1)*MROUND('LCFS Values'!$G$2*100,1)</f>
        <v>31.558988564111836</v>
      </c>
      <c r="J251" s="4">
        <f>'RIN Values'!C251</f>
        <v>124.57499999999999</v>
      </c>
      <c r="K251" s="4">
        <f>'Fixed Credits Value'!B251</f>
        <v>100</v>
      </c>
      <c r="L251" s="4">
        <f t="shared" si="35"/>
        <v>595</v>
      </c>
      <c r="M251" s="4">
        <f>L251/'Feedstock Conversions'!B$17</f>
        <v>79.333333333333329</v>
      </c>
      <c r="O251" s="4">
        <f>'Fuel Values'!C251*100</f>
        <v>325.53999999999996</v>
      </c>
      <c r="P251" s="18">
        <f>('LCFS Values'!$E$5-'Soybean Oil'!$AB$4)/1000000*'LCFS Values'!B251*'LCFS Values'!$G$2*100</f>
        <v>28.336228102777778</v>
      </c>
      <c r="Q251" s="4">
        <f>'RIN Values'!D251</f>
        <v>141.185</v>
      </c>
      <c r="R251" s="4">
        <f>'Fixed Credits Value'!B251</f>
        <v>100</v>
      </c>
      <c r="S251" s="4">
        <f>'Fixed Credits Value'!C251</f>
        <v>16</v>
      </c>
      <c r="T251" s="4">
        <f t="shared" si="38"/>
        <v>611.0612281027777</v>
      </c>
      <c r="U251" s="4">
        <f t="shared" si="36"/>
        <v>81.4748304137037</v>
      </c>
      <c r="W251" s="4">
        <f t="shared" si="39"/>
        <v>62.832771556550938</v>
      </c>
      <c r="X251" s="4">
        <f t="shared" si="40"/>
        <v>78.893999659328642</v>
      </c>
      <c r="AD251" s="11">
        <f t="shared" si="41"/>
        <v>45212</v>
      </c>
      <c r="AE251" s="4">
        <f>B251+'Rail Costs'!K251</f>
        <v>66.883407614781632</v>
      </c>
      <c r="AF251" s="4">
        <f>$B251+'Rail Costs'!L251</f>
        <v>68.240815229563268</v>
      </c>
      <c r="AG251" s="4">
        <f>$B251+'Rail Costs'!M251</f>
        <v>69.598222844344903</v>
      </c>
      <c r="AH251" s="4">
        <f>$B251+'Rail Costs'!N251</f>
        <v>66.068963045912653</v>
      </c>
      <c r="AI251" s="4">
        <f>$B251+'Rail Costs'!O251</f>
        <v>66.340444568868975</v>
      </c>
      <c r="AJ251" s="4">
        <f>$B251+'Rail Costs'!P251</f>
        <v>67.154889137737953</v>
      </c>
      <c r="AK251" s="4" t="e">
        <f>(AVERAGEIFS([1]Spreads!$B$23:$B$1056,[1]Spreads!$Y$23:$Y$1056,BH251,[1]Spreads!$X$23:$X$1056,BI251)*1.03)+('Rail Costs'!X252*100/2204.622)</f>
        <v>#VALUE!</v>
      </c>
      <c r="AM251" s="4">
        <f>'Soybean Oil'!$L251-('Soybean Oil'!AE251*'Feedstock Conversions'!$B$17)-'Rail Costs'!Q251</f>
        <v>88.822329733986678</v>
      </c>
      <c r="AN251" s="4">
        <f>'Soybean Oil'!$L251-('Soybean Oil'!AF251*'Feedstock Conversions'!$B$17)-'Rail Costs'!R251</f>
        <v>79.142875128751612</v>
      </c>
      <c r="AO251" s="4">
        <f>'Soybean Oil'!$L251-('Soybean Oil'!AG251*'Feedstock Conversions'!$B$17)-'Rail Costs'!S251</f>
        <v>69.170062153762373</v>
      </c>
      <c r="AP251" s="4">
        <f>'Soybean Oil'!$L251-('Soybean Oil'!AH251*'Feedstock Conversions'!$B$17)-'Rail Costs'!T251</f>
        <v>95.147431293606431</v>
      </c>
      <c r="AQ251" s="4">
        <f>'Soybean Oil'!$L251-('Soybean Oil'!AI251*'Feedstock Conversions'!$B$17)-'Rail Costs'!U251</f>
        <v>93.291783016022293</v>
      </c>
      <c r="AR251" s="4">
        <f>'Soybean Oil'!$L251-('Soybean Oil'!AJ251*'Feedstock Conversions'!$B$17)-'Rail Costs'!V251</f>
        <v>86.135916432507003</v>
      </c>
      <c r="AS251" s="4" t="e">
        <f>'Soybean Oil'!$L251-('Soybean Oil'!AK251*'Feedstock Conversions'!$B$17)-'Rail Costs'!Y252</f>
        <v>#VALUE!</v>
      </c>
      <c r="AU251" s="4">
        <f>$T251-(AE251*'Feedstock Conversions'!$B$5)-'Rail Costs'!Q251</f>
        <v>104.88355783676438</v>
      </c>
      <c r="AV251" s="4">
        <f>$T251-(AF251*'Feedstock Conversions'!$B$5)-'Rail Costs'!R251</f>
        <v>95.204103231529317</v>
      </c>
      <c r="AW251" s="4">
        <f>$T251-(AG251*'Feedstock Conversions'!$B$5)-'Rail Costs'!S251</f>
        <v>85.231290256540078</v>
      </c>
      <c r="AX251" s="4">
        <f>$T251-(AH251*'Feedstock Conversions'!$B$5)-'Rail Costs'!T251</f>
        <v>111.20865939638414</v>
      </c>
      <c r="AY251" s="4">
        <f>$T251-(AI251*'Feedstock Conversions'!$B$5)-'Rail Costs'!U251</f>
        <v>109.3530111188</v>
      </c>
      <c r="AZ251" s="4">
        <f>$T251-(AJ251*'Feedstock Conversions'!$B$5)-'Rail Costs'!V251</f>
        <v>102.19714453528471</v>
      </c>
      <c r="BA251" s="4" t="e">
        <f>$T251-(AK251*'Feedstock Conversions'!$B$5)-'Rail Costs'!Y252</f>
        <v>#VALUE!</v>
      </c>
      <c r="BH251">
        <f t="shared" si="31"/>
        <v>41</v>
      </c>
      <c r="BI251">
        <f t="shared" si="32"/>
        <v>2023</v>
      </c>
      <c r="BJ251">
        <f t="shared" si="33"/>
        <v>10</v>
      </c>
      <c r="BM251" s="4">
        <f>'Fuel Values'!G251-(E251)</f>
        <v>29.832771556550938</v>
      </c>
      <c r="BN251" s="4">
        <f>'Fuel Values'!H251-($AJ251*'Feedstock Conversions'!$B$5)</f>
        <v>29.338331466965371</v>
      </c>
      <c r="BO251" s="4">
        <f>'Fuel Values'!I251-($AI251*'Feedstock Conversions'!$B$17)</f>
        <v>11.946665733482689</v>
      </c>
      <c r="BP251" s="4">
        <f>'Fuel Values'!J251-($AH251*'Feedstock Conversions'!$B$17)</f>
        <v>15.482777155655072</v>
      </c>
      <c r="BQ251" s="4">
        <f>'Fuel Values'!K251-($AF251*'Feedstock Conversions'!$B$17)</f>
        <v>-3.3061142217244992</v>
      </c>
      <c r="BR251" s="4">
        <f>'Fuel Values'!L251-($AG251*'Feedstock Conversions'!$B$17)</f>
        <v>12.013328667413248</v>
      </c>
      <c r="BS251" s="4">
        <f t="shared" si="34"/>
        <v>33</v>
      </c>
      <c r="BT251" s="4">
        <f t="shared" si="37"/>
        <v>46.948144830160466</v>
      </c>
      <c r="BV251" s="4">
        <f t="shared" si="42"/>
        <v>22.591504559270536</v>
      </c>
    </row>
    <row r="252" spans="1:74" x14ac:dyDescent="0.2">
      <c r="A252" s="11">
        <v>45219</v>
      </c>
      <c r="B252" s="18">
        <v>66.522000000000006</v>
      </c>
      <c r="C252" s="18">
        <f>B252+'Rail Costs'!B252</f>
        <v>71.951630459126548</v>
      </c>
      <c r="E252" s="18">
        <f>C252*'Feedstock Conversions'!B$17</f>
        <v>539.63722844344909</v>
      </c>
      <c r="F252" s="18">
        <f>C252*'Feedstock Conversions'!B$5</f>
        <v>539.63722844344909</v>
      </c>
      <c r="H252" s="18">
        <f>'Fuel Values'!B252-'Soybean Oil'!I252-'Soybean Oil'!J252-'Soybean Oil'!K252</f>
        <v>318.799489825921</v>
      </c>
      <c r="I252" s="18">
        <f>('LCFS Values'!$E$6-'Soybean Oil'!$AA$4)/1000000*MROUND('LCFS Values'!B252,1)*MROUND('LCFS Values'!$G$2*100,1)</f>
        <v>30.225510174078941</v>
      </c>
      <c r="J252" s="4">
        <f>'RIN Values'!C252</f>
        <v>135.97500000000002</v>
      </c>
      <c r="K252" s="4">
        <f>'Fixed Credits Value'!B252</f>
        <v>100</v>
      </c>
      <c r="L252" s="4">
        <f t="shared" si="35"/>
        <v>585</v>
      </c>
      <c r="M252" s="4">
        <f>L252/'Feedstock Conversions'!B$17</f>
        <v>78</v>
      </c>
      <c r="O252" s="4">
        <f>'Fuel Values'!C252*100</f>
        <v>322.82</v>
      </c>
      <c r="P252" s="18">
        <f>('LCFS Values'!$E$5-'Soybean Oil'!$AB$4)/1000000*'LCFS Values'!B252*'LCFS Values'!$G$2*100</f>
        <v>27.093762655555555</v>
      </c>
      <c r="Q252" s="4">
        <f>'RIN Values'!D252</f>
        <v>154.10500000000002</v>
      </c>
      <c r="R252" s="4">
        <f>'Fixed Credits Value'!B252</f>
        <v>100</v>
      </c>
      <c r="S252" s="4">
        <f>'Fixed Credits Value'!C252</f>
        <v>16</v>
      </c>
      <c r="T252" s="4">
        <f t="shared" si="38"/>
        <v>620.01876265555552</v>
      </c>
      <c r="U252" s="4">
        <f t="shared" si="36"/>
        <v>82.669168354074074</v>
      </c>
      <c r="W252" s="4">
        <f t="shared" si="39"/>
        <v>45.362771556550911</v>
      </c>
      <c r="X252" s="4">
        <f t="shared" si="40"/>
        <v>80.38153421210643</v>
      </c>
      <c r="AD252" s="11">
        <f t="shared" si="41"/>
        <v>45219</v>
      </c>
      <c r="AE252" s="4">
        <f>B252+'Rail Costs'!K252</f>
        <v>67.879407614781641</v>
      </c>
      <c r="AF252" s="4">
        <f>$B252+'Rail Costs'!L252</f>
        <v>69.236815229563277</v>
      </c>
      <c r="AG252" s="4">
        <f>$B252+'Rail Costs'!M252</f>
        <v>70.594222844344912</v>
      </c>
      <c r="AH252" s="4">
        <f>$B252+'Rail Costs'!N252</f>
        <v>67.064963045912663</v>
      </c>
      <c r="AI252" s="4">
        <f>$B252+'Rail Costs'!O252</f>
        <v>67.336444568868984</v>
      </c>
      <c r="AJ252" s="4">
        <f>$B252+'Rail Costs'!P252</f>
        <v>68.150889137737963</v>
      </c>
      <c r="AK252" s="4" t="e">
        <f>(AVERAGEIFS([1]Spreads!$B$23:$B$1056,[1]Spreads!$Y$23:$Y$1056,BH252,[1]Spreads!$X$23:$X$1056,BI252)*1.03)+('Rail Costs'!X253*100/2204.622)</f>
        <v>#VALUE!</v>
      </c>
      <c r="AM252" s="4">
        <f>'Soybean Oil'!$L252-('Soybean Oil'!AE252*'Feedstock Conversions'!$B$17)-'Rail Costs'!Q252</f>
        <v>71.352329733986593</v>
      </c>
      <c r="AN252" s="4">
        <f>'Soybean Oil'!$L252-('Soybean Oil'!AF252*'Feedstock Conversions'!$B$17)-'Rail Costs'!R252</f>
        <v>61.672875128751528</v>
      </c>
      <c r="AO252" s="4">
        <f>'Soybean Oil'!$L252-('Soybean Oil'!AG252*'Feedstock Conversions'!$B$17)-'Rail Costs'!S252</f>
        <v>51.700062153762239</v>
      </c>
      <c r="AP252" s="4">
        <f>'Soybean Oil'!$L252-('Soybean Oil'!AH252*'Feedstock Conversions'!$B$17)-'Rail Costs'!T252</f>
        <v>77.677431293606404</v>
      </c>
      <c r="AQ252" s="4">
        <f>'Soybean Oil'!$L252-('Soybean Oil'!AI252*'Feedstock Conversions'!$B$17)-'Rail Costs'!U252</f>
        <v>75.821783016022209</v>
      </c>
      <c r="AR252" s="4">
        <f>'Soybean Oil'!$L252-('Soybean Oil'!AJ252*'Feedstock Conversions'!$B$17)-'Rail Costs'!V252</f>
        <v>68.665916432506918</v>
      </c>
      <c r="AS252" s="4" t="e">
        <f>'Soybean Oil'!$L252-('Soybean Oil'!AK252*'Feedstock Conversions'!$B$17)-'Rail Costs'!Y253</f>
        <v>#VALUE!</v>
      </c>
      <c r="AU252" s="4">
        <f>$T252-(AE252*'Feedstock Conversions'!$B$5)-'Rail Costs'!Q252</f>
        <v>106.37109238954211</v>
      </c>
      <c r="AV252" s="4">
        <f>$T252-(AF252*'Feedstock Conversions'!$B$5)-'Rail Costs'!R252</f>
        <v>96.691637784307048</v>
      </c>
      <c r="AW252" s="4">
        <f>$T252-(AG252*'Feedstock Conversions'!$B$5)-'Rail Costs'!S252</f>
        <v>86.718824809317752</v>
      </c>
      <c r="AX252" s="4">
        <f>$T252-(AH252*'Feedstock Conversions'!$B$5)-'Rail Costs'!T252</f>
        <v>112.69619394916192</v>
      </c>
      <c r="AY252" s="4">
        <f>$T252-(AI252*'Feedstock Conversions'!$B$5)-'Rail Costs'!U252</f>
        <v>110.84054567157773</v>
      </c>
      <c r="AZ252" s="4">
        <f>$T252-(AJ252*'Feedstock Conversions'!$B$5)-'Rail Costs'!V252</f>
        <v>103.68467908806244</v>
      </c>
      <c r="BA252" s="4" t="e">
        <f>$T252-(AK252*'Feedstock Conversions'!$B$5)-'Rail Costs'!Y253</f>
        <v>#VALUE!</v>
      </c>
      <c r="BH252">
        <f t="shared" si="31"/>
        <v>42</v>
      </c>
      <c r="BI252">
        <f t="shared" si="32"/>
        <v>2023</v>
      </c>
      <c r="BJ252">
        <f t="shared" si="33"/>
        <v>10</v>
      </c>
      <c r="BM252" s="4">
        <f>'Fuel Values'!G252-(E252)</f>
        <v>14.362771556550911</v>
      </c>
      <c r="BN252" s="4">
        <f>'Fuel Values'!H252-($AJ252*'Feedstock Conversions'!$B$5)</f>
        <v>17.868331466965287</v>
      </c>
      <c r="BO252" s="4">
        <f>'Fuel Values'!I252-($AI252*'Feedstock Conversions'!$B$17)</f>
        <v>-3.523334266517395</v>
      </c>
      <c r="BP252" s="4">
        <f>'Fuel Values'!J252-($AH252*'Feedstock Conversions'!$B$17)</f>
        <v>-8.9872228443449558</v>
      </c>
      <c r="BQ252" s="4">
        <f>'Fuel Values'!K252-($AF252*'Feedstock Conversions'!$B$17)</f>
        <v>-17.276114221724583</v>
      </c>
      <c r="BR252" s="4">
        <f>'Fuel Values'!L252-($AG252*'Feedstock Conversions'!$B$17)</f>
        <v>-10.456671332586893</v>
      </c>
      <c r="BS252" s="4">
        <f t="shared" si="34"/>
        <v>27.494440089585623</v>
      </c>
      <c r="BT252" s="4">
        <f t="shared" si="37"/>
        <v>46.698144830160516</v>
      </c>
      <c r="BV252" s="4">
        <f t="shared" si="42"/>
        <v>5.3357902735561833</v>
      </c>
    </row>
    <row r="253" spans="1:74" x14ac:dyDescent="0.2">
      <c r="A253" s="11">
        <v>45226</v>
      </c>
      <c r="B253" s="18">
        <v>63.473999999999997</v>
      </c>
      <c r="C253" s="18">
        <f>B253+'Rail Costs'!B253</f>
        <v>68.903630459126532</v>
      </c>
      <c r="E253" s="18">
        <f>C253*'Feedstock Conversions'!B$17</f>
        <v>516.77722844344896</v>
      </c>
      <c r="F253" s="18">
        <f>C253*'Feedstock Conversions'!B$5</f>
        <v>516.77722844344896</v>
      </c>
      <c r="H253" s="18">
        <f>'Fuel Values'!B253-'Soybean Oil'!I253-'Soybean Oil'!J253-'Soybean Oil'!K253</f>
        <v>321.049489825921</v>
      </c>
      <c r="I253" s="18">
        <f>('LCFS Values'!$E$6-'Soybean Oil'!$AA$4)/1000000*MROUND('LCFS Values'!B253,1)*MROUND('LCFS Values'!$G$2*100,1)</f>
        <v>30.225510174078941</v>
      </c>
      <c r="J253" s="4">
        <f>'RIN Values'!C253</f>
        <v>130.72500000000002</v>
      </c>
      <c r="K253" s="4">
        <f>'Fixed Credits Value'!B253</f>
        <v>100</v>
      </c>
      <c r="L253" s="4">
        <f t="shared" si="35"/>
        <v>582</v>
      </c>
      <c r="M253" s="4">
        <f>L253/'Feedstock Conversions'!B$17</f>
        <v>77.599999999999994</v>
      </c>
      <c r="O253" s="4">
        <f>'Fuel Values'!C253*100</f>
        <v>306.81</v>
      </c>
      <c r="P253" s="18">
        <f>('LCFS Values'!$E$5-'Soybean Oil'!$AB$4)/1000000*'LCFS Values'!B253*'LCFS Values'!$G$2*100</f>
        <v>27.414398900000002</v>
      </c>
      <c r="Q253" s="4">
        <f>'RIN Values'!D253</f>
        <v>148.155</v>
      </c>
      <c r="R253" s="4">
        <f>'Fixed Credits Value'!B253</f>
        <v>100</v>
      </c>
      <c r="S253" s="4">
        <f>'Fixed Credits Value'!C253</f>
        <v>16</v>
      </c>
      <c r="T253" s="4">
        <f t="shared" si="38"/>
        <v>598.37939889999996</v>
      </c>
      <c r="U253" s="4">
        <f t="shared" si="36"/>
        <v>79.78391985333333</v>
      </c>
      <c r="W253" s="4">
        <f t="shared" si="39"/>
        <v>65.222771556551038</v>
      </c>
      <c r="X253" s="4">
        <f t="shared" si="40"/>
        <v>81.602170456550994</v>
      </c>
      <c r="AD253" s="11">
        <f t="shared" si="41"/>
        <v>45226</v>
      </c>
      <c r="AE253" s="4">
        <f>B253+'Rail Costs'!K253</f>
        <v>64.831407614781625</v>
      </c>
      <c r="AF253" s="4">
        <f>$B253+'Rail Costs'!L253</f>
        <v>66.188815229563261</v>
      </c>
      <c r="AG253" s="4">
        <f>$B253+'Rail Costs'!M253</f>
        <v>67.546222844344896</v>
      </c>
      <c r="AH253" s="4">
        <f>$B253+'Rail Costs'!N253</f>
        <v>64.016963045912647</v>
      </c>
      <c r="AI253" s="4">
        <f>$B253+'Rail Costs'!O253</f>
        <v>64.288444568868982</v>
      </c>
      <c r="AJ253" s="4">
        <f>$B253+'Rail Costs'!P253</f>
        <v>65.102889137737961</v>
      </c>
      <c r="AK253" s="4" t="e">
        <f>(AVERAGEIFS([1]Spreads!$B$23:$B$1056,[1]Spreads!$Y$23:$Y$1056,BH253,[1]Spreads!$X$23:$X$1056,BI253)*1.03)+('Rail Costs'!X254*100/2204.622)</f>
        <v>#VALUE!</v>
      </c>
      <c r="AM253" s="4">
        <f>'Soybean Oil'!$L253-('Soybean Oil'!AE253*'Feedstock Conversions'!$B$17)-'Rail Costs'!Q253</f>
        <v>91.212329733986721</v>
      </c>
      <c r="AN253" s="4">
        <f>'Soybean Oil'!$L253-('Soybean Oil'!AF253*'Feedstock Conversions'!$B$17)-'Rail Costs'!R253</f>
        <v>81.532875128751655</v>
      </c>
      <c r="AO253" s="4">
        <f>'Soybean Oil'!$L253-('Soybean Oil'!AG253*'Feedstock Conversions'!$B$17)-'Rail Costs'!S253</f>
        <v>71.560062153762416</v>
      </c>
      <c r="AP253" s="4">
        <f>'Soybean Oil'!$L253-('Soybean Oil'!AH253*'Feedstock Conversions'!$B$17)-'Rail Costs'!T253</f>
        <v>97.537431293606531</v>
      </c>
      <c r="AQ253" s="4">
        <f>'Soybean Oil'!$L253-('Soybean Oil'!AI253*'Feedstock Conversions'!$B$17)-'Rail Costs'!U253</f>
        <v>95.681783016022223</v>
      </c>
      <c r="AR253" s="4">
        <f>'Soybean Oil'!$L253-('Soybean Oil'!AJ253*'Feedstock Conversions'!$B$17)-'Rail Costs'!V253</f>
        <v>88.525916432506932</v>
      </c>
      <c r="AS253" s="4" t="e">
        <f>'Soybean Oil'!$L253-('Soybean Oil'!AK253*'Feedstock Conversions'!$B$17)-'Rail Costs'!Y254</f>
        <v>#VALUE!</v>
      </c>
      <c r="AU253" s="4">
        <f>$T253-(AE253*'Feedstock Conversions'!$B$5)-'Rail Costs'!Q253</f>
        <v>107.59172863398668</v>
      </c>
      <c r="AV253" s="4">
        <f>$T253-(AF253*'Feedstock Conversions'!$B$5)-'Rail Costs'!R253</f>
        <v>97.912274028751611</v>
      </c>
      <c r="AW253" s="4">
        <f>$T253-(AG253*'Feedstock Conversions'!$B$5)-'Rail Costs'!S253</f>
        <v>87.939461053762372</v>
      </c>
      <c r="AX253" s="4">
        <f>$T253-(AH253*'Feedstock Conversions'!$B$5)-'Rail Costs'!T253</f>
        <v>113.91683019360649</v>
      </c>
      <c r="AY253" s="4">
        <f>$T253-(AI253*'Feedstock Conversions'!$B$5)-'Rail Costs'!U253</f>
        <v>112.06118191602218</v>
      </c>
      <c r="AZ253" s="4">
        <f>$T253-(AJ253*'Feedstock Conversions'!$B$5)-'Rail Costs'!V253</f>
        <v>104.90531533250689</v>
      </c>
      <c r="BA253" s="4" t="e">
        <f>$T253-(AK253*'Feedstock Conversions'!$B$5)-'Rail Costs'!Y254</f>
        <v>#VALUE!</v>
      </c>
      <c r="BH253">
        <f t="shared" si="31"/>
        <v>43</v>
      </c>
      <c r="BI253">
        <f t="shared" si="32"/>
        <v>2023</v>
      </c>
      <c r="BJ253">
        <f t="shared" si="33"/>
        <v>10</v>
      </c>
      <c r="BM253" s="4">
        <f>'Fuel Values'!G253-(E253)</f>
        <v>37.222771556551038</v>
      </c>
      <c r="BN253" s="4">
        <f>'Fuel Values'!H253-($AJ253*'Feedstock Conversions'!$B$5)</f>
        <v>56.728331466965301</v>
      </c>
      <c r="BO253" s="4">
        <f>'Fuel Values'!I253-($AI253*'Feedstock Conversions'!$B$17)</f>
        <v>14.936665733482641</v>
      </c>
      <c r="BP253" s="4">
        <f>'Fuel Values'!J253-($AH253*'Feedstock Conversions'!$B$17)</f>
        <v>16.872777155655172</v>
      </c>
      <c r="BQ253" s="4">
        <f>'Fuel Values'!K253-($AF253*'Feedstock Conversions'!$B$17)</f>
        <v>5.583885778275544</v>
      </c>
      <c r="BR253" s="4">
        <f>'Fuel Values'!L253-($AG253*'Feedstock Conversions'!$B$17)</f>
        <v>12.403328667413291</v>
      </c>
      <c r="BS253" s="4">
        <f t="shared" si="34"/>
        <v>8.494440089585737</v>
      </c>
      <c r="BT253" s="4">
        <f t="shared" si="37"/>
        <v>41.264811496827207</v>
      </c>
      <c r="BV253" s="4">
        <f t="shared" si="42"/>
        <v>29.852933130699146</v>
      </c>
    </row>
    <row r="254" spans="1:74" x14ac:dyDescent="0.2">
      <c r="A254" s="11">
        <v>45233</v>
      </c>
      <c r="B254" s="18">
        <v>62.328000000000003</v>
      </c>
      <c r="C254" s="18">
        <f>B254+'Rail Costs'!B254</f>
        <v>67.757630459126545</v>
      </c>
      <c r="E254" s="18">
        <f>C254*'Feedstock Conversions'!B$17</f>
        <v>508.18222844344911</v>
      </c>
      <c r="F254" s="18">
        <f>C254*'Feedstock Conversions'!B$5</f>
        <v>508.18222844344911</v>
      </c>
      <c r="H254" s="18">
        <f>'Fuel Values'!B254-'Soybean Oil'!I254-'Soybean Oil'!J254-'Soybean Oil'!K254</f>
        <v>318.70499702924337</v>
      </c>
      <c r="I254" s="18">
        <f>('LCFS Values'!$E$6-'Soybean Oil'!$AA$4)/1000000*MROUND('LCFS Values'!B254,1)*MROUND('LCFS Values'!$G$2*100,1)</f>
        <v>30.670002970756574</v>
      </c>
      <c r="J254" s="4">
        <f>'RIN Values'!C254</f>
        <v>122.625</v>
      </c>
      <c r="K254" s="4">
        <f>'Fixed Credits Value'!B254</f>
        <v>100</v>
      </c>
      <c r="L254" s="4">
        <f t="shared" si="35"/>
        <v>572</v>
      </c>
      <c r="M254" s="4">
        <f>L254/'Feedstock Conversions'!B$17</f>
        <v>76.266666666666666</v>
      </c>
      <c r="O254" s="4">
        <f>'Fuel Values'!C254*100</f>
        <v>295.45</v>
      </c>
      <c r="P254" s="18">
        <f>('LCFS Values'!$E$5-'Soybean Oil'!$AB$4)/1000000*'LCFS Values'!B254*'LCFS Values'!$G$2*100</f>
        <v>27.735035144444449</v>
      </c>
      <c r="Q254" s="4">
        <f>'RIN Values'!D254</f>
        <v>138.97499999999999</v>
      </c>
      <c r="R254" s="4">
        <f>'Fixed Credits Value'!B254</f>
        <v>100</v>
      </c>
      <c r="S254" s="4">
        <f>'Fixed Credits Value'!C254</f>
        <v>16</v>
      </c>
      <c r="T254" s="4">
        <f t="shared" si="38"/>
        <v>578.16003514444446</v>
      </c>
      <c r="U254" s="4">
        <f t="shared" si="36"/>
        <v>77.088004685925924</v>
      </c>
      <c r="W254" s="4">
        <f t="shared" si="39"/>
        <v>63.817771556550895</v>
      </c>
      <c r="X254" s="4">
        <f t="shared" si="40"/>
        <v>69.977806700995359</v>
      </c>
      <c r="AD254" s="11">
        <f t="shared" si="41"/>
        <v>45233</v>
      </c>
      <c r="AE254" s="4">
        <f>B254+'Rail Costs'!K254</f>
        <v>63.685407614781639</v>
      </c>
      <c r="AF254" s="4">
        <f>$B254+'Rail Costs'!L254</f>
        <v>65.042815229563274</v>
      </c>
      <c r="AG254" s="4">
        <f>$B254+'Rail Costs'!M254</f>
        <v>66.40022284434491</v>
      </c>
      <c r="AH254" s="4">
        <f>$B254+'Rail Costs'!N254</f>
        <v>62.87096304591266</v>
      </c>
      <c r="AI254" s="4">
        <f>$B254+'Rail Costs'!O254</f>
        <v>63.142444568868981</v>
      </c>
      <c r="AJ254" s="4">
        <f>$B254+'Rail Costs'!P254</f>
        <v>63.956889137737967</v>
      </c>
      <c r="AK254" s="4" t="e">
        <f>(AVERAGEIFS([1]Spreads!$B$23:$B$1056,[1]Spreads!$Y$23:$Y$1056,BH254,[1]Spreads!$X$23:$X$1056,BI254)*1.03)+('Rail Costs'!X255*100/2204.622)</f>
        <v>#VALUE!</v>
      </c>
      <c r="AM254" s="4">
        <f>'Soybean Oil'!$L254-('Soybean Oil'!AE254*'Feedstock Conversions'!$B$17)-'Rail Costs'!Q254</f>
        <v>89.807329733986634</v>
      </c>
      <c r="AN254" s="4">
        <f>'Soybean Oil'!$L254-('Soybean Oil'!AF254*'Feedstock Conversions'!$B$17)-'Rail Costs'!R254</f>
        <v>80.127875128751569</v>
      </c>
      <c r="AO254" s="4">
        <f>'Soybean Oil'!$L254-('Soybean Oil'!AG254*'Feedstock Conversions'!$B$17)-'Rail Costs'!S254</f>
        <v>70.155062153762273</v>
      </c>
      <c r="AP254" s="4">
        <f>'Soybean Oil'!$L254-('Soybean Oil'!AH254*'Feedstock Conversions'!$B$17)-'Rail Costs'!T254</f>
        <v>96.132431293606388</v>
      </c>
      <c r="AQ254" s="4">
        <f>'Soybean Oil'!$L254-('Soybean Oil'!AI254*'Feedstock Conversions'!$B$17)-'Rail Costs'!U254</f>
        <v>94.27678301602225</v>
      </c>
      <c r="AR254" s="4">
        <f>'Soybean Oil'!$L254-('Soybean Oil'!AJ254*'Feedstock Conversions'!$B$17)-'Rail Costs'!V254</f>
        <v>87.120916432506903</v>
      </c>
      <c r="AS254" s="4" t="e">
        <f>'Soybean Oil'!$L254-('Soybean Oil'!AK254*'Feedstock Conversions'!$B$17)-'Rail Costs'!Y255</f>
        <v>#VALUE!</v>
      </c>
      <c r="AU254" s="4">
        <f>$T254-(AE254*'Feedstock Conversions'!$B$5)-'Rail Costs'!Q254</f>
        <v>95.967364878431098</v>
      </c>
      <c r="AV254" s="4">
        <f>$T254-(AF254*'Feedstock Conversions'!$B$5)-'Rail Costs'!R254</f>
        <v>86.287910273196033</v>
      </c>
      <c r="AW254" s="4">
        <f>$T254-(AG254*'Feedstock Conversions'!$B$5)-'Rail Costs'!S254</f>
        <v>76.315097298206737</v>
      </c>
      <c r="AX254" s="4">
        <f>$T254-(AH254*'Feedstock Conversions'!$B$5)-'Rail Costs'!T254</f>
        <v>102.29246643805085</v>
      </c>
      <c r="AY254" s="4">
        <f>$T254-(AI254*'Feedstock Conversions'!$B$5)-'Rail Costs'!U254</f>
        <v>100.43681816046671</v>
      </c>
      <c r="AZ254" s="4">
        <f>$T254-(AJ254*'Feedstock Conversions'!$B$5)-'Rail Costs'!V254</f>
        <v>93.280951576951367</v>
      </c>
      <c r="BA254" s="4" t="e">
        <f>$T254-(AK254*'Feedstock Conversions'!$B$5)-'Rail Costs'!Y255</f>
        <v>#VALUE!</v>
      </c>
      <c r="BH254">
        <f t="shared" si="31"/>
        <v>44</v>
      </c>
      <c r="BI254">
        <f t="shared" si="32"/>
        <v>2023</v>
      </c>
      <c r="BJ254">
        <f t="shared" si="33"/>
        <v>11</v>
      </c>
      <c r="BM254" s="4">
        <f>'Fuel Values'!G254-(E254)</f>
        <v>15.817771556550895</v>
      </c>
      <c r="BN254" s="4">
        <f>'Fuel Values'!H254-($AJ254*'Feedstock Conversions'!$B$5)</f>
        <v>44.323331466965271</v>
      </c>
      <c r="BO254" s="4">
        <f>'Fuel Values'!I254-($AI254*'Feedstock Conversions'!$B$17)</f>
        <v>12.231665733482657</v>
      </c>
      <c r="BP254" s="4">
        <f>'Fuel Values'!J254-($AH254*'Feedstock Conversions'!$B$17)</f>
        <v>3.4677771556550283</v>
      </c>
      <c r="BQ254" s="4">
        <f>'Fuel Values'!K254-($AF254*'Feedstock Conversions'!$B$17)</f>
        <v>8.1788857782754576</v>
      </c>
      <c r="BR254" s="4">
        <f>'Fuel Values'!L254-($AG254*'Feedstock Conversions'!$B$17)</f>
        <v>8.9983286674131477</v>
      </c>
      <c r="BS254" s="4">
        <f t="shared" si="34"/>
        <v>19.494440089585623</v>
      </c>
      <c r="BT254" s="4">
        <f t="shared" si="37"/>
        <v>48.314811496827154</v>
      </c>
      <c r="BV254" s="4">
        <f t="shared" si="42"/>
        <v>22.405075987841908</v>
      </c>
    </row>
    <row r="255" spans="1:74" x14ac:dyDescent="0.2">
      <c r="A255" s="11">
        <v>45240</v>
      </c>
      <c r="B255" s="18">
        <v>61.878</v>
      </c>
      <c r="C255" s="18">
        <f>B255+'Rail Costs'!B255</f>
        <v>67.307630459126543</v>
      </c>
      <c r="E255" s="18">
        <f>C255*'Feedstock Conversions'!B$17</f>
        <v>504.80722844344905</v>
      </c>
      <c r="F255" s="18">
        <f>C255*'Feedstock Conversions'!B$5</f>
        <v>504.80722844344905</v>
      </c>
      <c r="H255" s="18">
        <f>'Fuel Values'!B255-'Soybean Oil'!I255-'Soybean Oil'!J255-'Soybean Oil'!K255</f>
        <v>310.61898262259865</v>
      </c>
      <c r="I255" s="18">
        <f>('LCFS Values'!$E$6-'Soybean Oil'!$AA$4)/1000000*MROUND('LCFS Values'!B255,1)*MROUND('LCFS Values'!$G$2*100,1)</f>
        <v>29.781017377401312</v>
      </c>
      <c r="J255" s="4">
        <f>'RIN Values'!C255</f>
        <v>123.60000000000001</v>
      </c>
      <c r="K255" s="4">
        <f>'Fixed Credits Value'!B255</f>
        <v>100</v>
      </c>
      <c r="L255" s="4">
        <f t="shared" si="35"/>
        <v>564</v>
      </c>
      <c r="M255" s="4">
        <f>L255/'Feedstock Conversions'!B$17</f>
        <v>75.2</v>
      </c>
      <c r="O255" s="4">
        <f>'Fuel Values'!C255*100</f>
        <v>283.45999999999998</v>
      </c>
      <c r="P255" s="18">
        <f>('LCFS Values'!$E$5-'Soybean Oil'!$AB$4)/1000000*'LCFS Values'!B255*'LCFS Values'!$G$2*100</f>
        <v>26.733046880555555</v>
      </c>
      <c r="Q255" s="4">
        <f>'RIN Values'!D255</f>
        <v>140.08000000000001</v>
      </c>
      <c r="R255" s="4">
        <f>'Fixed Credits Value'!B255</f>
        <v>100</v>
      </c>
      <c r="S255" s="4">
        <f>'Fixed Credits Value'!C255</f>
        <v>16</v>
      </c>
      <c r="T255" s="4">
        <f t="shared" si="38"/>
        <v>566.27304688055551</v>
      </c>
      <c r="U255" s="4">
        <f t="shared" si="36"/>
        <v>75.503072917407408</v>
      </c>
      <c r="W255" s="4">
        <f t="shared" si="39"/>
        <v>59.192771556550952</v>
      </c>
      <c r="X255" s="4">
        <f t="shared" si="40"/>
        <v>61.465818437106464</v>
      </c>
      <c r="AD255" s="11">
        <f t="shared" si="41"/>
        <v>45240</v>
      </c>
      <c r="AE255" s="4">
        <f>B255+'Rail Costs'!K255</f>
        <v>63.235407614781636</v>
      </c>
      <c r="AF255" s="4">
        <f>$B255+'Rail Costs'!L255</f>
        <v>64.592815229563271</v>
      </c>
      <c r="AG255" s="4">
        <f>$B255+'Rail Costs'!M255</f>
        <v>65.950222844344907</v>
      </c>
      <c r="AH255" s="4">
        <f>$B255+'Rail Costs'!N255</f>
        <v>62.420963045912657</v>
      </c>
      <c r="AI255" s="4">
        <f>$B255+'Rail Costs'!O255</f>
        <v>62.692444568868979</v>
      </c>
      <c r="AJ255" s="4">
        <f>$B255+'Rail Costs'!P255</f>
        <v>63.506889137737964</v>
      </c>
      <c r="AK255" s="4" t="e">
        <f>(AVERAGEIFS([1]Spreads!$B$23:$B$1056,[1]Spreads!$Y$23:$Y$1056,BH255,[1]Spreads!$X$23:$X$1056,BI255)*1.03)+('Rail Costs'!X256*100/2204.622)</f>
        <v>#VALUE!</v>
      </c>
      <c r="AM255" s="4">
        <f>'Soybean Oil'!$L255-('Soybean Oil'!AE255*'Feedstock Conversions'!$B$17)-'Rail Costs'!Q255</f>
        <v>85.182329733986634</v>
      </c>
      <c r="AN255" s="4">
        <f>'Soybean Oil'!$L255-('Soybean Oil'!AF255*'Feedstock Conversions'!$B$17)-'Rail Costs'!R255</f>
        <v>75.502875128751569</v>
      </c>
      <c r="AO255" s="4">
        <f>'Soybean Oil'!$L255-('Soybean Oil'!AG255*'Feedstock Conversions'!$B$17)-'Rail Costs'!S255</f>
        <v>65.53006215376233</v>
      </c>
      <c r="AP255" s="4">
        <f>'Soybean Oil'!$L255-('Soybean Oil'!AH255*'Feedstock Conversions'!$B$17)-'Rail Costs'!T255</f>
        <v>91.507431293606444</v>
      </c>
      <c r="AQ255" s="4">
        <f>'Soybean Oil'!$L255-('Soybean Oil'!AI255*'Feedstock Conversions'!$B$17)-'Rail Costs'!U255</f>
        <v>89.65178301602225</v>
      </c>
      <c r="AR255" s="4">
        <f>'Soybean Oil'!$L255-('Soybean Oil'!AJ255*'Feedstock Conversions'!$B$17)-'Rail Costs'!V255</f>
        <v>82.495916432506903</v>
      </c>
      <c r="AS255" s="4" t="e">
        <f>'Soybean Oil'!$L255-('Soybean Oil'!AK255*'Feedstock Conversions'!$B$17)-'Rail Costs'!Y256</f>
        <v>#VALUE!</v>
      </c>
      <c r="AU255" s="4">
        <f>$T255-(AE255*'Feedstock Conversions'!$B$5)-'Rail Costs'!Q255</f>
        <v>87.455376614542146</v>
      </c>
      <c r="AV255" s="4">
        <f>$T255-(AF255*'Feedstock Conversions'!$B$5)-'Rail Costs'!R255</f>
        <v>77.775922009307081</v>
      </c>
      <c r="AW255" s="4">
        <f>$T255-(AG255*'Feedstock Conversions'!$B$5)-'Rail Costs'!S255</f>
        <v>67.803109034317842</v>
      </c>
      <c r="AX255" s="4">
        <f>$T255-(AH255*'Feedstock Conversions'!$B$5)-'Rail Costs'!T255</f>
        <v>93.780478174161956</v>
      </c>
      <c r="AY255" s="4">
        <f>$T255-(AI255*'Feedstock Conversions'!$B$5)-'Rail Costs'!U255</f>
        <v>91.924829896577762</v>
      </c>
      <c r="AZ255" s="4">
        <f>$T255-(AJ255*'Feedstock Conversions'!$B$5)-'Rail Costs'!V255</f>
        <v>84.768963313062414</v>
      </c>
      <c r="BA255" s="4" t="e">
        <f>$T255-(AK255*'Feedstock Conversions'!$B$5)-'Rail Costs'!Y256</f>
        <v>#VALUE!</v>
      </c>
      <c r="BH255">
        <f t="shared" si="31"/>
        <v>45</v>
      </c>
      <c r="BI255">
        <f t="shared" si="32"/>
        <v>2023</v>
      </c>
      <c r="BJ255">
        <f t="shared" si="33"/>
        <v>11</v>
      </c>
      <c r="BM255" s="4">
        <f>'Fuel Values'!G255-(E255)</f>
        <v>-1.8072284434490484</v>
      </c>
      <c r="BN255" s="4">
        <f>'Fuel Values'!H255-($AJ255*'Feedstock Conversions'!$B$5)</f>
        <v>26.698331466965271</v>
      </c>
      <c r="BO255" s="4">
        <f>'Fuel Values'!I255-($AI255*'Feedstock Conversions'!$B$17)</f>
        <v>8.8066657334826459</v>
      </c>
      <c r="BP255" s="4">
        <f>'Fuel Values'!J255-($AH255*'Feedstock Conversions'!$B$17)</f>
        <v>-2.6572228443449148</v>
      </c>
      <c r="BQ255" s="4">
        <f>'Fuel Values'!K255-($AF255*'Feedstock Conversions'!$B$17)</f>
        <v>1.5538857782754576</v>
      </c>
      <c r="BR255" s="4">
        <f>'Fuel Values'!L255-($AG255*'Feedstock Conversions'!$B$17)</f>
        <v>1.3733286674132046</v>
      </c>
      <c r="BS255" s="4">
        <f t="shared" si="34"/>
        <v>32.49444008958568</v>
      </c>
      <c r="BT255" s="4">
        <f t="shared" si="37"/>
        <v>53.531478163493851</v>
      </c>
      <c r="BV255" s="4">
        <f t="shared" si="42"/>
        <v>13.308647416413367</v>
      </c>
    </row>
    <row r="256" spans="1:74" x14ac:dyDescent="0.2">
      <c r="A256" s="11">
        <v>45247</v>
      </c>
      <c r="B256" s="18">
        <v>63.621000000000002</v>
      </c>
      <c r="C256" s="18">
        <f>B256+'Rail Costs'!B256</f>
        <v>69.050630459126538</v>
      </c>
      <c r="E256" s="18">
        <f>C256*'Feedstock Conversions'!B$17</f>
        <v>517.87972844344904</v>
      </c>
      <c r="F256" s="18">
        <f>C256*'Feedstock Conversions'!B$5</f>
        <v>517.87972844344904</v>
      </c>
      <c r="H256" s="18">
        <f>'Fuel Values'!B256-'Soybean Oil'!I256-'Soybean Oil'!J256-'Soybean Oil'!K256</f>
        <v>304.8189826225987</v>
      </c>
      <c r="I256" s="18">
        <f>('LCFS Values'!$E$6-'Soybean Oil'!$AA$4)/1000000*MROUND('LCFS Values'!B256,1)*MROUND('LCFS Values'!$G$2*100,1)</f>
        <v>29.781017377401312</v>
      </c>
      <c r="J256" s="4">
        <f>'RIN Values'!C256</f>
        <v>125.39999999999999</v>
      </c>
      <c r="K256" s="4">
        <f>'Fixed Credits Value'!B256</f>
        <v>100</v>
      </c>
      <c r="L256" s="4">
        <f t="shared" si="35"/>
        <v>560</v>
      </c>
      <c r="M256" s="4">
        <f>L256/'Feedstock Conversions'!B$17</f>
        <v>74.666666666666671</v>
      </c>
      <c r="O256" s="4">
        <f>'Fuel Values'!C256*100</f>
        <v>296.03000000000003</v>
      </c>
      <c r="P256" s="18">
        <f>('LCFS Values'!$E$5-'Soybean Oil'!$AB$4)/1000000*'LCFS Values'!B256*'LCFS Values'!$G$2*100</f>
        <v>26.793166176388887</v>
      </c>
      <c r="Q256" s="4">
        <f>'RIN Values'!D256</f>
        <v>142.11999999999998</v>
      </c>
      <c r="R256" s="4">
        <f>'Fixed Credits Value'!B256</f>
        <v>100</v>
      </c>
      <c r="S256" s="4">
        <f>'Fixed Credits Value'!C256</f>
        <v>16</v>
      </c>
      <c r="T256" s="4">
        <f t="shared" si="38"/>
        <v>580.9431661763889</v>
      </c>
      <c r="U256" s="4">
        <f t="shared" si="36"/>
        <v>77.459088823518513</v>
      </c>
      <c r="W256" s="4">
        <f t="shared" si="39"/>
        <v>42.120271556550961</v>
      </c>
      <c r="X256" s="4">
        <f t="shared" si="40"/>
        <v>63.06343773293986</v>
      </c>
      <c r="AD256" s="11">
        <f t="shared" si="41"/>
        <v>45247</v>
      </c>
      <c r="AE256" s="4">
        <f>B256+'Rail Costs'!K256</f>
        <v>64.978407614781631</v>
      </c>
      <c r="AF256" s="4">
        <f>$B256+'Rail Costs'!L256</f>
        <v>66.335815229563266</v>
      </c>
      <c r="AG256" s="4">
        <f>$B256+'Rail Costs'!M256</f>
        <v>67.693222844344902</v>
      </c>
      <c r="AH256" s="4">
        <f>$B256+'Rail Costs'!N256</f>
        <v>64.163963045912652</v>
      </c>
      <c r="AI256" s="4">
        <f>$B256+'Rail Costs'!O256</f>
        <v>64.435444568868988</v>
      </c>
      <c r="AJ256" s="4">
        <f>$B256+'Rail Costs'!P256</f>
        <v>65.249889137737966</v>
      </c>
      <c r="AK256" s="4" t="e">
        <f>(AVERAGEIFS([1]Spreads!$B$23:$B$1056,[1]Spreads!$Y$23:$Y$1056,BH256,[1]Spreads!$X$23:$X$1056,BI256)*1.03)+('Rail Costs'!X257*100/2204.622)</f>
        <v>#VALUE!</v>
      </c>
      <c r="AM256" s="4">
        <f>'Soybean Oil'!$L256-('Soybean Oil'!AE256*'Feedstock Conversions'!$B$17)-'Rail Costs'!Q256</f>
        <v>68.1098297339867</v>
      </c>
      <c r="AN256" s="4">
        <f>'Soybean Oil'!$L256-('Soybean Oil'!AF256*'Feedstock Conversions'!$B$17)-'Rail Costs'!R256</f>
        <v>58.430375128751635</v>
      </c>
      <c r="AO256" s="4">
        <f>'Soybean Oil'!$L256-('Soybean Oil'!AG256*'Feedstock Conversions'!$B$17)-'Rail Costs'!S256</f>
        <v>48.457562153762346</v>
      </c>
      <c r="AP256" s="4">
        <f>'Soybean Oil'!$L256-('Soybean Oil'!AH256*'Feedstock Conversions'!$B$17)-'Rail Costs'!T256</f>
        <v>74.434931293606454</v>
      </c>
      <c r="AQ256" s="4">
        <f>'Soybean Oil'!$L256-('Soybean Oil'!AI256*'Feedstock Conversions'!$B$17)-'Rail Costs'!U256</f>
        <v>72.579283016022202</v>
      </c>
      <c r="AR256" s="4">
        <f>'Soybean Oil'!$L256-('Soybean Oil'!AJ256*'Feedstock Conversions'!$B$17)-'Rail Costs'!V256</f>
        <v>65.423416432506855</v>
      </c>
      <c r="AS256" s="4" t="e">
        <f>'Soybean Oil'!$L256-('Soybean Oil'!AK256*'Feedstock Conversions'!$B$17)-'Rail Costs'!Y257</f>
        <v>#VALUE!</v>
      </c>
      <c r="AU256" s="4">
        <f>$T256-(AE256*'Feedstock Conversions'!$B$5)-'Rail Costs'!Q256</f>
        <v>89.0529959103756</v>
      </c>
      <c r="AV256" s="4">
        <f>$T256-(AF256*'Feedstock Conversions'!$B$5)-'Rail Costs'!R256</f>
        <v>79.373541305140535</v>
      </c>
      <c r="AW256" s="4">
        <f>$T256-(AG256*'Feedstock Conversions'!$B$5)-'Rail Costs'!S256</f>
        <v>69.400728330151239</v>
      </c>
      <c r="AX256" s="4">
        <f>$T256-(AH256*'Feedstock Conversions'!$B$5)-'Rail Costs'!T256</f>
        <v>95.378097469995353</v>
      </c>
      <c r="AY256" s="4">
        <f>$T256-(AI256*'Feedstock Conversions'!$B$5)-'Rail Costs'!U256</f>
        <v>93.522449192411102</v>
      </c>
      <c r="AZ256" s="4">
        <f>$T256-(AJ256*'Feedstock Conversions'!$B$5)-'Rail Costs'!V256</f>
        <v>86.366582608895754</v>
      </c>
      <c r="BA256" s="4" t="e">
        <f>$T256-(AK256*'Feedstock Conversions'!$B$5)-'Rail Costs'!Y257</f>
        <v>#VALUE!</v>
      </c>
      <c r="BH256">
        <f t="shared" si="31"/>
        <v>46</v>
      </c>
      <c r="BI256">
        <f t="shared" si="32"/>
        <v>2023</v>
      </c>
      <c r="BJ256">
        <f t="shared" si="33"/>
        <v>11</v>
      </c>
      <c r="BM256" s="4">
        <f>'Fuel Values'!G256-(E256)</f>
        <v>-20.879728443449039</v>
      </c>
      <c r="BN256" s="4">
        <f>'Fuel Values'!H256-($AJ256*'Feedstock Conversions'!$B$5)</f>
        <v>4.6258314669652236</v>
      </c>
      <c r="BO256" s="4">
        <f>'Fuel Values'!I256-($AI256*'Feedstock Conversions'!$B$17)</f>
        <v>-2.2658342665174018</v>
      </c>
      <c r="BP256" s="4">
        <f>'Fuel Values'!J256-($AH256*'Feedstock Conversions'!$B$17)</f>
        <v>-15.729722844344906</v>
      </c>
      <c r="BQ256" s="4">
        <f>'Fuel Values'!K256-($AF256*'Feedstock Conversions'!$B$17)</f>
        <v>-16.518614221724476</v>
      </c>
      <c r="BR256" s="4">
        <f>'Fuel Values'!L256-($AG256*'Feedstock Conversions'!$B$17)</f>
        <v>-13.699171332586786</v>
      </c>
      <c r="BS256" s="4">
        <f t="shared" si="34"/>
        <v>37.494440089585737</v>
      </c>
      <c r="BT256" s="4">
        <f t="shared" si="37"/>
        <v>52.864811496827194</v>
      </c>
      <c r="BV256" s="4">
        <f t="shared" si="42"/>
        <v>-3.1924240121580607</v>
      </c>
    </row>
    <row r="257" spans="1:74" x14ac:dyDescent="0.2">
      <c r="A257" s="11">
        <v>45254</v>
      </c>
      <c r="B257" s="18">
        <v>64.857500000000002</v>
      </c>
      <c r="C257" s="18">
        <f>B257+'Rail Costs'!B257</f>
        <v>70.287130459126544</v>
      </c>
      <c r="E257" s="18">
        <f>C257*'Feedstock Conversions'!B$17</f>
        <v>527.1534784434491</v>
      </c>
      <c r="F257" s="18">
        <f>C257*'Feedstock Conversions'!B$5</f>
        <v>527.1534784434491</v>
      </c>
      <c r="H257" s="18">
        <f>'Fuel Values'!B257-'Soybean Oil'!I257-'Soybean Oil'!J257-'Soybean Oil'!K257</f>
        <v>302.96903262259866</v>
      </c>
      <c r="I257" s="18">
        <f>('LCFS Values'!$E$6-'Soybean Oil'!$AA$4)/1000000*MROUND('LCFS Values'!B257,1)*MROUND('LCFS Values'!$G$2*100,1)</f>
        <v>29.781017377401312</v>
      </c>
      <c r="J257" s="4">
        <f>'RIN Values'!C257</f>
        <v>127.24994999999998</v>
      </c>
      <c r="K257" s="4">
        <f>'Fixed Credits Value'!B257</f>
        <v>100</v>
      </c>
      <c r="L257" s="4">
        <f t="shared" si="35"/>
        <v>560</v>
      </c>
      <c r="M257" s="4">
        <f>L257/'Feedstock Conversions'!B$17</f>
        <v>74.666666666666671</v>
      </c>
      <c r="O257" s="4">
        <f>'Fuel Values'!C257*100</f>
        <v>305.25</v>
      </c>
      <c r="P257" s="18">
        <f>('LCFS Values'!$E$5-'Soybean Oil'!$AB$4)/1000000*'LCFS Values'!B257*'LCFS Values'!$G$2*100</f>
        <v>26.753086645833328</v>
      </c>
      <c r="Q257" s="4">
        <f>'RIN Values'!D257</f>
        <v>144.21660999999997</v>
      </c>
      <c r="R257" s="4">
        <f>'Fixed Credits Value'!B257</f>
        <v>100</v>
      </c>
      <c r="S257" s="4">
        <f>'Fixed Credits Value'!C257</f>
        <v>16</v>
      </c>
      <c r="T257" s="4">
        <f t="shared" si="38"/>
        <v>592.21969664583332</v>
      </c>
      <c r="U257" s="4">
        <f t="shared" si="36"/>
        <v>78.962626219444445</v>
      </c>
      <c r="W257" s="4">
        <f t="shared" si="39"/>
        <v>32.846521556550897</v>
      </c>
      <c r="X257" s="4">
        <f t="shared" si="40"/>
        <v>65.066218202384221</v>
      </c>
      <c r="AD257" s="11">
        <f t="shared" si="41"/>
        <v>45254</v>
      </c>
      <c r="AE257" s="4">
        <f>B257+'Rail Costs'!K257</f>
        <v>66.214907614781637</v>
      </c>
      <c r="AF257" s="4">
        <f>$B257+'Rail Costs'!L257</f>
        <v>67.572315229563273</v>
      </c>
      <c r="AG257" s="4">
        <f>$B257+'Rail Costs'!M257</f>
        <v>68.929722844344909</v>
      </c>
      <c r="AH257" s="4">
        <f>$B257+'Rail Costs'!N257</f>
        <v>65.400463045912659</v>
      </c>
      <c r="AI257" s="4">
        <f>$B257+'Rail Costs'!O257</f>
        <v>65.67194456886898</v>
      </c>
      <c r="AJ257" s="4">
        <f>$B257+'Rail Costs'!P257</f>
        <v>66.486389137737959</v>
      </c>
      <c r="AK257" s="4" t="e">
        <f>(AVERAGEIFS([1]Spreads!$B$23:$B$1056,[1]Spreads!$Y$23:$Y$1056,BH257,[1]Spreads!$X$23:$X$1056,BI257)*1.03)+('Rail Costs'!X258*100/2204.622)</f>
        <v>#VALUE!</v>
      </c>
      <c r="AM257" s="4">
        <f>'Soybean Oil'!$L257-('Soybean Oil'!AE257*'Feedstock Conversions'!$B$17)-'Rail Costs'!Q257</f>
        <v>58.836079733986637</v>
      </c>
      <c r="AN257" s="4">
        <f>'Soybean Oil'!$L257-('Soybean Oil'!AF257*'Feedstock Conversions'!$B$17)-'Rail Costs'!R257</f>
        <v>49.156625128751571</v>
      </c>
      <c r="AO257" s="4">
        <f>'Soybean Oil'!$L257-('Soybean Oil'!AG257*'Feedstock Conversions'!$B$17)-'Rail Costs'!S257</f>
        <v>39.183812153762339</v>
      </c>
      <c r="AP257" s="4">
        <f>'Soybean Oil'!$L257-('Soybean Oil'!AH257*'Feedstock Conversions'!$B$17)-'Rail Costs'!T257</f>
        <v>65.16118129360639</v>
      </c>
      <c r="AQ257" s="4">
        <f>'Soybean Oil'!$L257-('Soybean Oil'!AI257*'Feedstock Conversions'!$B$17)-'Rail Costs'!U257</f>
        <v>63.305533016022245</v>
      </c>
      <c r="AR257" s="4">
        <f>'Soybean Oil'!$L257-('Soybean Oil'!AJ257*'Feedstock Conversions'!$B$17)-'Rail Costs'!V257</f>
        <v>56.149666432506962</v>
      </c>
      <c r="AS257" s="4" t="e">
        <f>'Soybean Oil'!$L257-('Soybean Oil'!AK257*'Feedstock Conversions'!$B$17)-'Rail Costs'!Y258</f>
        <v>#VALUE!</v>
      </c>
      <c r="AU257" s="4">
        <f>$T257-(AE257*'Feedstock Conversions'!$B$5)-'Rail Costs'!Q257</f>
        <v>91.05577637981996</v>
      </c>
      <c r="AV257" s="4">
        <f>$T257-(AF257*'Feedstock Conversions'!$B$5)-'Rail Costs'!R257</f>
        <v>81.376321774584895</v>
      </c>
      <c r="AW257" s="4">
        <f>$T257-(AG257*'Feedstock Conversions'!$B$5)-'Rail Costs'!S257</f>
        <v>71.403508799595656</v>
      </c>
      <c r="AX257" s="4">
        <f>$T257-(AH257*'Feedstock Conversions'!$B$5)-'Rail Costs'!T257</f>
        <v>97.380877939439713</v>
      </c>
      <c r="AY257" s="4">
        <f>$T257-(AI257*'Feedstock Conversions'!$B$5)-'Rail Costs'!U257</f>
        <v>95.525229661855576</v>
      </c>
      <c r="AZ257" s="4">
        <f>$T257-(AJ257*'Feedstock Conversions'!$B$5)-'Rail Costs'!V257</f>
        <v>88.369363078340285</v>
      </c>
      <c r="BA257" s="4" t="e">
        <f>$T257-(AK257*'Feedstock Conversions'!$B$5)-'Rail Costs'!Y258</f>
        <v>#VALUE!</v>
      </c>
      <c r="BH257">
        <f t="shared" si="31"/>
        <v>47</v>
      </c>
      <c r="BI257">
        <f t="shared" si="32"/>
        <v>2023</v>
      </c>
      <c r="BJ257">
        <f t="shared" si="33"/>
        <v>11</v>
      </c>
      <c r="BM257" s="4">
        <f>'Fuel Values'!G257-(E257)</f>
        <v>-27.153478443449103</v>
      </c>
      <c r="BN257" s="4">
        <f>'Fuel Values'!H257-($AJ257*'Feedstock Conversions'!$B$5)</f>
        <v>-6.1479185330346695</v>
      </c>
      <c r="BO257" s="4">
        <f>'Fuel Values'!I257-($AI257*'Feedstock Conversions'!$B$17)</f>
        <v>-9.2062842665173434</v>
      </c>
      <c r="BP257" s="4">
        <f>'Fuel Values'!J257-($AH257*'Feedstock Conversions'!$B$17)</f>
        <v>-20.503472844344969</v>
      </c>
      <c r="BQ257" s="4">
        <f>'Fuel Values'!K257-($AF257*'Feedstock Conversions'!$B$17)</f>
        <v>-24.29236422172454</v>
      </c>
      <c r="BR257" s="4">
        <f>'Fuel Values'!L257-($AG257*'Feedstock Conversions'!$B$17)</f>
        <v>-16.972921332586793</v>
      </c>
      <c r="BS257" s="4">
        <f t="shared" si="34"/>
        <v>38.994440089585567</v>
      </c>
      <c r="BT257" s="4">
        <f t="shared" si="37"/>
        <v>50.225928163493805</v>
      </c>
      <c r="BV257" s="4">
        <f t="shared" si="42"/>
        <v>-10.204274012158075</v>
      </c>
    </row>
    <row r="258" spans="1:74" x14ac:dyDescent="0.2">
      <c r="A258" s="11">
        <v>45261</v>
      </c>
      <c r="B258" s="18">
        <v>63.984000000000002</v>
      </c>
      <c r="C258" s="18">
        <f>B258+'Rail Costs'!B258</f>
        <v>69.413630459126537</v>
      </c>
      <c r="E258" s="18">
        <f>C258*'Feedstock Conversions'!B$17</f>
        <v>520.60222844344901</v>
      </c>
      <c r="F258" s="18">
        <f>C258*'Feedstock Conversions'!B$5</f>
        <v>520.60222844344901</v>
      </c>
      <c r="H258" s="18">
        <f>'Fuel Values'!B258-'Soybean Oil'!I258-'Soybean Oil'!J258-'Soybean Oil'!K258</f>
        <v>294.98550423256586</v>
      </c>
      <c r="I258" s="18">
        <f>('LCFS Values'!$E$6-'Soybean Oil'!$AA$4)/1000000*MROUND('LCFS Values'!B258,1)*MROUND('LCFS Values'!$G$2*100,1)</f>
        <v>31.114495767434203</v>
      </c>
      <c r="J258" s="4">
        <f>'RIN Values'!C258</f>
        <v>125.39999999999999</v>
      </c>
      <c r="K258" s="4">
        <f>'Fixed Credits Value'!B258</f>
        <v>100</v>
      </c>
      <c r="L258" s="4">
        <f t="shared" si="35"/>
        <v>551.5</v>
      </c>
      <c r="M258" s="4">
        <f>L258/'Feedstock Conversions'!B$17</f>
        <v>73.533333333333331</v>
      </c>
      <c r="O258" s="4">
        <f>'Fuel Values'!C258*100</f>
        <v>291.8</v>
      </c>
      <c r="P258" s="18">
        <f>('LCFS Values'!$E$5-'Soybean Oil'!$AB$4)/1000000*'LCFS Values'!B258*'LCFS Values'!$G$2*100</f>
        <v>27.875313501388888</v>
      </c>
      <c r="Q258" s="4">
        <f>'RIN Values'!D258</f>
        <v>142.11999999999998</v>
      </c>
      <c r="R258" s="4">
        <f>'Fixed Credits Value'!B258</f>
        <v>100</v>
      </c>
      <c r="S258" s="4">
        <f>'Fixed Credits Value'!C258</f>
        <v>16</v>
      </c>
      <c r="T258" s="4">
        <f t="shared" si="38"/>
        <v>577.79531350138893</v>
      </c>
      <c r="U258" s="4">
        <f t="shared" si="36"/>
        <v>77.039375133518519</v>
      </c>
      <c r="W258" s="4">
        <f t="shared" si="39"/>
        <v>30.897771556550992</v>
      </c>
      <c r="X258" s="4">
        <f t="shared" si="40"/>
        <v>57.193085057939925</v>
      </c>
      <c r="AD258" s="11">
        <f t="shared" si="41"/>
        <v>45261</v>
      </c>
      <c r="AE258" s="4">
        <f>B258+'Rail Costs'!K258</f>
        <v>65.34140761478163</v>
      </c>
      <c r="AF258" s="4">
        <f>$B258+'Rail Costs'!L258</f>
        <v>66.698815229563266</v>
      </c>
      <c r="AG258" s="4">
        <f>$B258+'Rail Costs'!M258</f>
        <v>68.056222844344902</v>
      </c>
      <c r="AH258" s="4">
        <f>$B258+'Rail Costs'!N258</f>
        <v>64.526963045912652</v>
      </c>
      <c r="AI258" s="4">
        <f>$B258+'Rail Costs'!O258</f>
        <v>64.798444568868987</v>
      </c>
      <c r="AJ258" s="4">
        <f>$B258+'Rail Costs'!P258</f>
        <v>65.612889137737966</v>
      </c>
      <c r="AK258" s="4" t="e">
        <f>(AVERAGEIFS([1]Spreads!$B$23:$B$1056,[1]Spreads!$Y$23:$Y$1056,BH258,[1]Spreads!$X$23:$X$1056,BI258)*1.03)+('Rail Costs'!X259*100/2204.622)</f>
        <v>#VALUE!</v>
      </c>
      <c r="AM258" s="4">
        <f>'Soybean Oil'!$L258-('Soybean Oil'!AE258*'Feedstock Conversions'!$B$17)-'Rail Costs'!Q258</f>
        <v>56.887329733986675</v>
      </c>
      <c r="AN258" s="4">
        <f>'Soybean Oil'!$L258-('Soybean Oil'!AF258*'Feedstock Conversions'!$B$17)-'Rail Costs'!R258</f>
        <v>47.20787512875161</v>
      </c>
      <c r="AO258" s="4">
        <f>'Soybean Oil'!$L258-('Soybean Oil'!AG258*'Feedstock Conversions'!$B$17)-'Rail Costs'!S258</f>
        <v>37.235062153762378</v>
      </c>
      <c r="AP258" s="4">
        <f>'Soybean Oil'!$L258-('Soybean Oil'!AH258*'Feedstock Conversions'!$B$17)-'Rail Costs'!T258</f>
        <v>63.212431293606485</v>
      </c>
      <c r="AQ258" s="4">
        <f>'Soybean Oil'!$L258-('Soybean Oil'!AI258*'Feedstock Conversions'!$B$17)-'Rail Costs'!U258</f>
        <v>61.35678301602217</v>
      </c>
      <c r="AR258" s="4">
        <f>'Soybean Oil'!$L258-('Soybean Oil'!AJ258*'Feedstock Conversions'!$B$17)-'Rail Costs'!V258</f>
        <v>54.200916432506887</v>
      </c>
      <c r="AS258" s="4" t="e">
        <f>'Soybean Oil'!$L258-('Soybean Oil'!AK258*'Feedstock Conversions'!$B$17)-'Rail Costs'!Y259</f>
        <v>#VALUE!</v>
      </c>
      <c r="AU258" s="4">
        <f>$T258-(AE258*'Feedstock Conversions'!$B$5)-'Rail Costs'!Q258</f>
        <v>83.182643235375608</v>
      </c>
      <c r="AV258" s="4">
        <f>$T258-(AF258*'Feedstock Conversions'!$B$5)-'Rail Costs'!R258</f>
        <v>73.503188630140542</v>
      </c>
      <c r="AW258" s="4">
        <f>$T258-(AG258*'Feedstock Conversions'!$B$5)-'Rail Costs'!S258</f>
        <v>63.53037565515131</v>
      </c>
      <c r="AX258" s="4">
        <f>$T258-(AH258*'Feedstock Conversions'!$B$5)-'Rail Costs'!T258</f>
        <v>89.507744794995418</v>
      </c>
      <c r="AY258" s="4">
        <f>$T258-(AI258*'Feedstock Conversions'!$B$5)-'Rail Costs'!U258</f>
        <v>87.65209651741111</v>
      </c>
      <c r="AZ258" s="4">
        <f>$T258-(AJ258*'Feedstock Conversions'!$B$5)-'Rail Costs'!V258</f>
        <v>80.496229933895819</v>
      </c>
      <c r="BA258" s="4" t="e">
        <f>$T258-(AK258*'Feedstock Conversions'!$B$5)-'Rail Costs'!Y259</f>
        <v>#VALUE!</v>
      </c>
      <c r="BH258">
        <f t="shared" ref="BH258:BH321" si="43">WEEKNUM(A258)</f>
        <v>48</v>
      </c>
      <c r="BI258">
        <f t="shared" ref="BI258:BI321" si="44">YEAR(A258)</f>
        <v>2023</v>
      </c>
      <c r="BJ258">
        <f t="shared" si="33"/>
        <v>12</v>
      </c>
      <c r="BM258" s="4">
        <f>'Fuel Values'!G258-(E258)</f>
        <v>-20.602228443449008</v>
      </c>
      <c r="BN258" s="4">
        <f>'Fuel Values'!H258-($AJ258*'Feedstock Conversions'!$B$5)</f>
        <v>0.40333146696525546</v>
      </c>
      <c r="BO258" s="4">
        <f>'Fuel Values'!I258-($AI258*'Feedstock Conversions'!$B$17)</f>
        <v>-5.9883342665174268</v>
      </c>
      <c r="BP258" s="4">
        <f>'Fuel Values'!J258-($AH258*'Feedstock Conversions'!$B$17)</f>
        <v>-10.952222844344874</v>
      </c>
      <c r="BQ258" s="4">
        <f>'Fuel Values'!K258-($AF258*'Feedstock Conversions'!$B$17)</f>
        <v>-17.741114221724501</v>
      </c>
      <c r="BR258" s="4">
        <f>'Fuel Values'!L258-($AG258*'Feedstock Conversions'!$B$17)</f>
        <v>-10.421671332586754</v>
      </c>
      <c r="BS258" s="4">
        <f t="shared" si="34"/>
        <v>30.494440089585737</v>
      </c>
      <c r="BT258" s="4">
        <f t="shared" si="37"/>
        <v>41.78147816349388</v>
      </c>
      <c r="BV258" s="4">
        <f t="shared" si="42"/>
        <v>-4.9149240121580453</v>
      </c>
    </row>
    <row r="259" spans="1:74" x14ac:dyDescent="0.2">
      <c r="A259" s="11">
        <v>45268</v>
      </c>
      <c r="B259" s="18">
        <v>61.834000000000003</v>
      </c>
      <c r="C259" s="18">
        <f>B259+'Rail Costs'!B259</f>
        <v>67.263630459126546</v>
      </c>
      <c r="E259" s="18">
        <f>C259*'Feedstock Conversions'!B$17</f>
        <v>504.47722844344912</v>
      </c>
      <c r="F259" s="18">
        <f>C259*'Feedstock Conversions'!B$5</f>
        <v>504.47722844344912</v>
      </c>
      <c r="H259" s="18">
        <f>'Fuel Values'!B259-'Soybean Oil'!I259-'Soybean Oil'!J259-'Soybean Oil'!K259</f>
        <v>294.60901863921055</v>
      </c>
      <c r="I259" s="18">
        <f>('LCFS Values'!$E$6-'Soybean Oil'!$AA$4)/1000000*MROUND('LCFS Values'!B259,1)*MROUND('LCFS Values'!$G$2*100,1)</f>
        <v>32.003481360789472</v>
      </c>
      <c r="J259" s="4">
        <f>'RIN Values'!C259</f>
        <v>124.38749999999999</v>
      </c>
      <c r="K259" s="4">
        <f>'Fixed Credits Value'!B259</f>
        <v>100</v>
      </c>
      <c r="L259" s="4">
        <f t="shared" si="35"/>
        <v>551</v>
      </c>
      <c r="M259" s="4">
        <f>L259/'Feedstock Conversions'!B$17</f>
        <v>73.466666666666669</v>
      </c>
      <c r="O259" s="4">
        <f>'Fuel Values'!C259*100</f>
        <v>257.5</v>
      </c>
      <c r="P259" s="18">
        <f>('LCFS Values'!$E$5-'Soybean Oil'!$AB$4)/1000000*'LCFS Values'!B259*'LCFS Values'!$G$2*100</f>
        <v>28.817182469444447</v>
      </c>
      <c r="Q259" s="4">
        <f>'RIN Values'!D259</f>
        <v>140.9725</v>
      </c>
      <c r="R259" s="4">
        <f>'Fixed Credits Value'!B259</f>
        <v>100</v>
      </c>
      <c r="S259" s="4">
        <f>'Fixed Credits Value'!C259</f>
        <v>16</v>
      </c>
      <c r="T259" s="4">
        <f t="shared" si="38"/>
        <v>543.28968246944441</v>
      </c>
      <c r="U259" s="4">
        <f t="shared" si="36"/>
        <v>72.438624329259255</v>
      </c>
      <c r="W259" s="4">
        <f t="shared" si="39"/>
        <v>46.522771556550879</v>
      </c>
      <c r="X259" s="4">
        <f t="shared" si="40"/>
        <v>38.812454025995294</v>
      </c>
      <c r="AD259" s="11">
        <f t="shared" si="41"/>
        <v>45268</v>
      </c>
      <c r="AE259" s="4">
        <f>B259+'Rail Costs'!K259</f>
        <v>63.191407614781639</v>
      </c>
      <c r="AF259" s="4">
        <f>$B259+'Rail Costs'!L259</f>
        <v>64.548815229563274</v>
      </c>
      <c r="AG259" s="4">
        <f>$B259+'Rail Costs'!M259</f>
        <v>65.90622284434491</v>
      </c>
      <c r="AH259" s="4">
        <f>$B259+'Rail Costs'!N259</f>
        <v>62.37696304591266</v>
      </c>
      <c r="AI259" s="4">
        <f>$B259+'Rail Costs'!O259</f>
        <v>62.648444568868982</v>
      </c>
      <c r="AJ259" s="4">
        <f>$B259+'Rail Costs'!P259</f>
        <v>63.462889137737967</v>
      </c>
      <c r="AK259" s="4" t="e">
        <f>(AVERAGEIFS([1]Spreads!$B$23:$B$1056,[1]Spreads!$Y$23:$Y$1056,BH259,[1]Spreads!$X$23:$X$1056,BI259)*1.03)+('Rail Costs'!X260*100/2204.622)</f>
        <v>#VALUE!</v>
      </c>
      <c r="AM259" s="4">
        <f>'Soybean Oil'!$L259-('Soybean Oil'!AE259*'Feedstock Conversions'!$B$17)-'Rail Costs'!Q259</f>
        <v>72.512329733986618</v>
      </c>
      <c r="AN259" s="4">
        <f>'Soybean Oil'!$L259-('Soybean Oil'!AF259*'Feedstock Conversions'!$B$17)-'Rail Costs'!R259</f>
        <v>62.832875128751553</v>
      </c>
      <c r="AO259" s="4">
        <f>'Soybean Oil'!$L259-('Soybean Oil'!AG259*'Feedstock Conversions'!$B$17)-'Rail Costs'!S259</f>
        <v>52.860062153762321</v>
      </c>
      <c r="AP259" s="4">
        <f>'Soybean Oil'!$L259-('Soybean Oil'!AH259*'Feedstock Conversions'!$B$17)-'Rail Costs'!T259</f>
        <v>78.837431293606429</v>
      </c>
      <c r="AQ259" s="4">
        <f>'Soybean Oil'!$L259-('Soybean Oil'!AI259*'Feedstock Conversions'!$B$17)-'Rail Costs'!U259</f>
        <v>76.981783016022234</v>
      </c>
      <c r="AR259" s="4">
        <f>'Soybean Oil'!$L259-('Soybean Oil'!AJ259*'Feedstock Conversions'!$B$17)-'Rail Costs'!V259</f>
        <v>69.825916432506887</v>
      </c>
      <c r="AS259" s="4" t="e">
        <f>'Soybean Oil'!$L259-('Soybean Oil'!AK259*'Feedstock Conversions'!$B$17)-'Rail Costs'!Y260</f>
        <v>#VALUE!</v>
      </c>
      <c r="AU259" s="4">
        <f>$T259-(AE259*'Feedstock Conversions'!$B$5)-'Rail Costs'!Q259</f>
        <v>64.802012203431033</v>
      </c>
      <c r="AV259" s="4">
        <f>$T259-(AF259*'Feedstock Conversions'!$B$5)-'Rail Costs'!R259</f>
        <v>55.122557598195968</v>
      </c>
      <c r="AW259" s="4">
        <f>$T259-(AG259*'Feedstock Conversions'!$B$5)-'Rail Costs'!S259</f>
        <v>45.149744623206736</v>
      </c>
      <c r="AX259" s="4">
        <f>$T259-(AH259*'Feedstock Conversions'!$B$5)-'Rail Costs'!T259</f>
        <v>71.127113763050843</v>
      </c>
      <c r="AY259" s="4">
        <f>$T259-(AI259*'Feedstock Conversions'!$B$5)-'Rail Costs'!U259</f>
        <v>69.271465485466649</v>
      </c>
      <c r="AZ259" s="4">
        <f>$T259-(AJ259*'Feedstock Conversions'!$B$5)-'Rail Costs'!V259</f>
        <v>62.115598901951302</v>
      </c>
      <c r="BA259" s="4" t="e">
        <f>$T259-(AK259*'Feedstock Conversions'!$B$5)-'Rail Costs'!Y260</f>
        <v>#VALUE!</v>
      </c>
      <c r="BH259">
        <f t="shared" si="43"/>
        <v>49</v>
      </c>
      <c r="BI259">
        <f t="shared" si="44"/>
        <v>2023</v>
      </c>
      <c r="BJ259">
        <f t="shared" ref="BJ259:BJ322" si="45">MONTH(A259)</f>
        <v>12</v>
      </c>
      <c r="BM259" s="4">
        <f>'Fuel Values'!G259-(E259)</f>
        <v>-10.477228443449121</v>
      </c>
      <c r="BN259" s="4">
        <f>'Fuel Values'!H259-($AJ259*'Feedstock Conversions'!$B$5)</f>
        <v>15.028331466965255</v>
      </c>
      <c r="BO259" s="4">
        <f>'Fuel Values'!I259-($AI259*'Feedstock Conversions'!$B$17)</f>
        <v>0.53666573348260727</v>
      </c>
      <c r="BP259" s="4">
        <f>'Fuel Values'!J259-($AH259*'Feedstock Conversions'!$B$17)</f>
        <v>2.6727771556550692</v>
      </c>
      <c r="BQ259" s="4">
        <f>'Fuel Values'!K259-($AF259*'Feedstock Conversions'!$B$17)</f>
        <v>-10.116114221724558</v>
      </c>
      <c r="BR259" s="4">
        <f>'Fuel Values'!L259-($AG259*'Feedstock Conversions'!$B$17)</f>
        <v>-0.29667133258681133</v>
      </c>
      <c r="BS259" s="4">
        <f t="shared" ref="BS259:BS322" si="46">W259-MAX(BM259:BR259)</f>
        <v>31.494440089585623</v>
      </c>
      <c r="BT259" s="4">
        <f t="shared" si="37"/>
        <v>46.964811496827139</v>
      </c>
      <c r="BV259" s="4">
        <f t="shared" si="42"/>
        <v>6.2672188449847601</v>
      </c>
    </row>
    <row r="260" spans="1:74" x14ac:dyDescent="0.2">
      <c r="A260" s="11">
        <v>45275</v>
      </c>
      <c r="B260">
        <v>60.972000000000001</v>
      </c>
      <c r="C260" s="18">
        <f>B260+'Rail Costs'!B260</f>
        <v>66.401630459126537</v>
      </c>
      <c r="E260" s="18">
        <f>C260*'Feedstock Conversions'!B$17</f>
        <v>498.01222844344903</v>
      </c>
      <c r="F260" s="18">
        <f>C260*'Feedstock Conversions'!B$5</f>
        <v>498.01222844344903</v>
      </c>
      <c r="H260" s="18">
        <f>'Fuel Values'!B260-'Soybean Oil'!I260-'Soybean Oil'!J260-'Soybean Oil'!K260</f>
        <v>297.24651863921054</v>
      </c>
      <c r="I260" s="18">
        <f>('LCFS Values'!$E$6-'Soybean Oil'!$AA$4)/1000000*MROUND('LCFS Values'!B260,1)*MROUND('LCFS Values'!$G$2*100,1)</f>
        <v>32.003481360789472</v>
      </c>
      <c r="J260" s="4">
        <f>'RIN Values'!C260</f>
        <v>120.75</v>
      </c>
      <c r="K260" s="4">
        <f>'Fixed Credits Value'!B260</f>
        <v>100</v>
      </c>
      <c r="L260" s="4">
        <f t="shared" ref="L260:L323" si="47">H260+I260+J260+K260</f>
        <v>550</v>
      </c>
      <c r="M260" s="4">
        <f>L260/'Feedstock Conversions'!B$17</f>
        <v>73.333333333333329</v>
      </c>
      <c r="O260" s="4">
        <f>'Fuel Values'!C260*100</f>
        <v>246.30999999999997</v>
      </c>
      <c r="P260" s="18">
        <f>('LCFS Values'!$E$5-'Soybean Oil'!$AB$4)/1000000*'LCFS Values'!B260*'LCFS Values'!$G$2*100</f>
        <v>29.017580122222224</v>
      </c>
      <c r="Q260" s="4">
        <f>'RIN Values'!D260</f>
        <v>136.85</v>
      </c>
      <c r="R260" s="4">
        <f>'Fixed Credits Value'!B260</f>
        <v>100</v>
      </c>
      <c r="S260" s="4">
        <f>'Fixed Credits Value'!C260</f>
        <v>16</v>
      </c>
      <c r="T260" s="4">
        <f t="shared" si="38"/>
        <v>528.17758012222214</v>
      </c>
      <c r="U260" s="4">
        <f t="shared" si="36"/>
        <v>70.423677349629614</v>
      </c>
      <c r="W260" s="4">
        <f t="shared" si="39"/>
        <v>51.987771556550967</v>
      </c>
      <c r="X260" s="4">
        <f t="shared" si="40"/>
        <v>30.165351678773106</v>
      </c>
      <c r="AD260" s="11">
        <f t="shared" si="41"/>
        <v>45275</v>
      </c>
      <c r="AE260" s="4">
        <f>B260+'Rail Costs'!K260</f>
        <v>62.329407614781637</v>
      </c>
      <c r="AF260" s="4">
        <f>$B260+'Rail Costs'!L260</f>
        <v>63.686815229563273</v>
      </c>
      <c r="AG260" s="4">
        <f>$B260+'Rail Costs'!M260</f>
        <v>65.044222844344901</v>
      </c>
      <c r="AH260" s="4">
        <f>$B260+'Rail Costs'!N260</f>
        <v>61.514963045912658</v>
      </c>
      <c r="AI260" s="4">
        <f>$B260+'Rail Costs'!O260</f>
        <v>61.78644456886898</v>
      </c>
      <c r="AJ260" s="4">
        <f>$B260+'Rail Costs'!P260</f>
        <v>62.600889137737965</v>
      </c>
      <c r="AK260" s="4" t="e">
        <f>(AVERAGEIFS([1]Spreads!$B$23:$B$1056,[1]Spreads!$Y$23:$Y$1056,BH260,[1]Spreads!$X$23:$X$1056,BI260)*1.03)+('Rail Costs'!X261*100/2204.622)</f>
        <v>#VALUE!</v>
      </c>
      <c r="AM260" s="4">
        <f>'Soybean Oil'!$L260-('Soybean Oil'!AE260*'Feedstock Conversions'!$B$17)-'Rail Costs'!Q260</f>
        <v>77.97732973398665</v>
      </c>
      <c r="AN260" s="4">
        <f>'Soybean Oil'!$L260-('Soybean Oil'!AF260*'Feedstock Conversions'!$B$17)-'Rail Costs'!R260</f>
        <v>68.297875128751585</v>
      </c>
      <c r="AO260" s="4">
        <f>'Soybean Oil'!$L260-('Soybean Oil'!AG260*'Feedstock Conversions'!$B$17)-'Rail Costs'!S260</f>
        <v>58.325062153762353</v>
      </c>
      <c r="AP260" s="4">
        <f>'Soybean Oil'!$L260-('Soybean Oil'!AH260*'Feedstock Conversions'!$B$17)-'Rail Costs'!T260</f>
        <v>84.302431293606404</v>
      </c>
      <c r="AQ260" s="4">
        <f>'Soybean Oil'!$L260-('Soybean Oil'!AI260*'Feedstock Conversions'!$B$17)-'Rail Costs'!U260</f>
        <v>82.446783016022266</v>
      </c>
      <c r="AR260" s="4">
        <f>'Soybean Oil'!$L260-('Soybean Oil'!AJ260*'Feedstock Conversions'!$B$17)-'Rail Costs'!V260</f>
        <v>75.290916432506918</v>
      </c>
      <c r="AS260" s="4" t="e">
        <f>'Soybean Oil'!$L260-('Soybean Oil'!AK260*'Feedstock Conversions'!$B$17)-'Rail Costs'!Y261</f>
        <v>#VALUE!</v>
      </c>
      <c r="AU260" s="4">
        <f>$T260-(AE260*'Feedstock Conversions'!$B$5)-'Rail Costs'!Q260</f>
        <v>56.154909856208789</v>
      </c>
      <c r="AV260" s="4">
        <f>$T260-(AF260*'Feedstock Conversions'!$B$5)-'Rail Costs'!R260</f>
        <v>46.475455250973724</v>
      </c>
      <c r="AW260" s="4">
        <f>$T260-(AG260*'Feedstock Conversions'!$B$5)-'Rail Costs'!S260</f>
        <v>36.502642275984492</v>
      </c>
      <c r="AX260" s="4">
        <f>$T260-(AH260*'Feedstock Conversions'!$B$5)-'Rail Costs'!T260</f>
        <v>62.480011415828542</v>
      </c>
      <c r="AY260" s="4">
        <f>$T260-(AI260*'Feedstock Conversions'!$B$5)-'Rail Costs'!U260</f>
        <v>60.624363138244398</v>
      </c>
      <c r="AZ260" s="4">
        <f>$T260-(AJ260*'Feedstock Conversions'!$B$5)-'Rail Costs'!V260</f>
        <v>53.468496554729057</v>
      </c>
      <c r="BA260" s="4" t="e">
        <f>$T260-(AK260*'Feedstock Conversions'!$B$5)-'Rail Costs'!Y261</f>
        <v>#VALUE!</v>
      </c>
      <c r="BH260">
        <f t="shared" si="43"/>
        <v>50</v>
      </c>
      <c r="BI260">
        <f t="shared" si="44"/>
        <v>2023</v>
      </c>
      <c r="BJ260">
        <f t="shared" si="45"/>
        <v>12</v>
      </c>
      <c r="BM260" s="4">
        <f>'Fuel Values'!G260-(E260)</f>
        <v>-4.0122284434490325</v>
      </c>
      <c r="BN260" s="4">
        <f>'Fuel Values'!H260-($AJ260*'Feedstock Conversions'!$B$5)</f>
        <v>24.493331466965287</v>
      </c>
      <c r="BO260" s="4">
        <f>'Fuel Values'!I260-($AI260*'Feedstock Conversions'!$B$17)</f>
        <v>0.60166573348266184</v>
      </c>
      <c r="BP260" s="4">
        <f>'Fuel Values'!J260-($AH260*'Feedstock Conversions'!$B$17)</f>
        <v>6.1377771556550442</v>
      </c>
      <c r="BQ260" s="4">
        <f>'Fuel Values'!K260-($AF260*'Feedstock Conversions'!$B$17)</f>
        <v>-12.651114221724526</v>
      </c>
      <c r="BR260" s="4">
        <f>'Fuel Values'!L260-($AG260*'Feedstock Conversions'!$B$17)</f>
        <v>2.1683286674132205</v>
      </c>
      <c r="BS260" s="4">
        <f t="shared" si="46"/>
        <v>27.49444008958568</v>
      </c>
      <c r="BT260" s="4">
        <f t="shared" si="37"/>
        <v>49.198144830160523</v>
      </c>
      <c r="BV260" s="4">
        <f t="shared" si="42"/>
        <v>9.8179331306990889</v>
      </c>
    </row>
    <row r="261" spans="1:74" x14ac:dyDescent="0.2">
      <c r="A261" s="11">
        <v>45282</v>
      </c>
      <c r="B261" s="18">
        <v>59.75</v>
      </c>
      <c r="C261" s="18">
        <f>B261+'Rail Costs'!B261</f>
        <v>65.179630459126543</v>
      </c>
      <c r="E261" s="18">
        <f>C261*'Feedstock Conversions'!B$17</f>
        <v>488.84722844344907</v>
      </c>
      <c r="F261" s="18">
        <f>C261*'Feedstock Conversions'!B$5</f>
        <v>488.84722844344907</v>
      </c>
      <c r="H261" s="18">
        <f>'Fuel Values'!B261-'Soybean Oil'!I261-'Soybean Oil'!J261-'Soybean Oil'!K261</f>
        <v>289.7410114358882</v>
      </c>
      <c r="I261" s="18">
        <f>('LCFS Values'!$E$6-'Soybean Oil'!$AA$4)/1000000*MROUND('LCFS Values'!B261,1)*MROUND('LCFS Values'!$G$2*100,1)</f>
        <v>31.558988564111836</v>
      </c>
      <c r="J261" s="4">
        <f>'RIN Values'!C261</f>
        <v>122.69999999999999</v>
      </c>
      <c r="K261" s="4">
        <f>'Fixed Credits Value'!B261</f>
        <v>100</v>
      </c>
      <c r="L261" s="4">
        <f t="shared" si="47"/>
        <v>544</v>
      </c>
      <c r="M261" s="4">
        <f>L261/'Feedstock Conversions'!B$17</f>
        <v>72.533333333333331</v>
      </c>
      <c r="O261" s="4">
        <f>'Fuel Values'!C261*100</f>
        <v>267.12</v>
      </c>
      <c r="P261" s="18">
        <f>('LCFS Values'!$E$5-'Soybean Oil'!$AB$4)/1000000*'LCFS Values'!B261*'LCFS Values'!$G$2*100</f>
        <v>28.456466694444444</v>
      </c>
      <c r="Q261" s="4">
        <f>'RIN Values'!D261</f>
        <v>139.06</v>
      </c>
      <c r="R261" s="4">
        <f>'Fixed Credits Value'!B261</f>
        <v>100</v>
      </c>
      <c r="S261" s="4">
        <f>'Fixed Credits Value'!C261</f>
        <v>16</v>
      </c>
      <c r="T261" s="4">
        <f t="shared" si="38"/>
        <v>550.63646669444438</v>
      </c>
      <c r="U261" s="4">
        <f t="shared" si="36"/>
        <v>73.418195559259246</v>
      </c>
      <c r="W261" s="4">
        <f t="shared" si="39"/>
        <v>55.152771556550931</v>
      </c>
      <c r="X261" s="4">
        <f t="shared" si="40"/>
        <v>61.789238250995311</v>
      </c>
      <c r="AD261" s="11">
        <f t="shared" si="41"/>
        <v>45282</v>
      </c>
      <c r="AE261" s="4">
        <f>B261+'Rail Costs'!K261</f>
        <v>61.107407614781636</v>
      </c>
      <c r="AF261" s="4">
        <f>$B261+'Rail Costs'!L261</f>
        <v>62.464815229563271</v>
      </c>
      <c r="AG261" s="4">
        <f>$B261+'Rail Costs'!M261</f>
        <v>63.822222844344907</v>
      </c>
      <c r="AH261" s="4">
        <f>$B261+'Rail Costs'!N261</f>
        <v>60.292963045912657</v>
      </c>
      <c r="AI261" s="4">
        <f>$B261+'Rail Costs'!O261</f>
        <v>60.564444568868979</v>
      </c>
      <c r="AJ261" s="4">
        <f>$B261+'Rail Costs'!P261</f>
        <v>61.378889137737964</v>
      </c>
      <c r="AK261" s="4" t="e">
        <f>(AVERAGEIFS([1]Spreads!$B$23:$B$1056,[1]Spreads!$Y$23:$Y$1056,BH261,[1]Spreads!$X$23:$X$1056,BI261)*1.03)+('Rail Costs'!X262*100/2204.622)</f>
        <v>#VALUE!</v>
      </c>
      <c r="AM261" s="4">
        <f>'Soybean Oil'!$L261-('Soybean Oil'!AE261*'Feedstock Conversions'!$B$17)-'Rail Costs'!Q261</f>
        <v>81.142329733986671</v>
      </c>
      <c r="AN261" s="4">
        <f>'Soybean Oil'!$L261-('Soybean Oil'!AF261*'Feedstock Conversions'!$B$17)-'Rail Costs'!R261</f>
        <v>71.462875128751605</v>
      </c>
      <c r="AO261" s="4">
        <f>'Soybean Oil'!$L261-('Soybean Oil'!AG261*'Feedstock Conversions'!$B$17)-'Rail Costs'!S261</f>
        <v>61.490062153762317</v>
      </c>
      <c r="AP261" s="4">
        <f>'Soybean Oil'!$L261-('Soybean Oil'!AH261*'Feedstock Conversions'!$B$17)-'Rail Costs'!T261</f>
        <v>87.467431293606424</v>
      </c>
      <c r="AQ261" s="4">
        <f>'Soybean Oil'!$L261-('Soybean Oil'!AI261*'Feedstock Conversions'!$B$17)-'Rail Costs'!U261</f>
        <v>85.611783016022287</v>
      </c>
      <c r="AR261" s="4">
        <f>'Soybean Oil'!$L261-('Soybean Oil'!AJ261*'Feedstock Conversions'!$B$17)-'Rail Costs'!V261</f>
        <v>78.455916432506882</v>
      </c>
      <c r="AS261" s="4" t="e">
        <f>'Soybean Oil'!$L261-('Soybean Oil'!AK261*'Feedstock Conversions'!$B$17)-'Rail Costs'!Y262</f>
        <v>#VALUE!</v>
      </c>
      <c r="AU261" s="4">
        <f>$T261-(AE261*'Feedstock Conversions'!$B$5)-'Rail Costs'!Q261</f>
        <v>87.77879642843105</v>
      </c>
      <c r="AV261" s="4">
        <f>$T261-(AF261*'Feedstock Conversions'!$B$5)-'Rail Costs'!R261</f>
        <v>78.099341823195985</v>
      </c>
      <c r="AW261" s="4">
        <f>$T261-(AG261*'Feedstock Conversions'!$B$5)-'Rail Costs'!S261</f>
        <v>68.126528848206689</v>
      </c>
      <c r="AX261" s="4">
        <f>$T261-(AH261*'Feedstock Conversions'!$B$5)-'Rail Costs'!T261</f>
        <v>94.103897988050804</v>
      </c>
      <c r="AY261" s="4">
        <f>$T261-(AI261*'Feedstock Conversions'!$B$5)-'Rail Costs'!U261</f>
        <v>92.248249710466666</v>
      </c>
      <c r="AZ261" s="4">
        <f>$T261-(AJ261*'Feedstock Conversions'!$B$5)-'Rail Costs'!V261</f>
        <v>85.092383126951262</v>
      </c>
      <c r="BA261" s="4" t="e">
        <f>$T261-(AK261*'Feedstock Conversions'!$B$5)-'Rail Costs'!Y262</f>
        <v>#VALUE!</v>
      </c>
      <c r="BH261">
        <f t="shared" si="43"/>
        <v>51</v>
      </c>
      <c r="BI261">
        <f t="shared" si="44"/>
        <v>2023</v>
      </c>
      <c r="BJ261">
        <f t="shared" si="45"/>
        <v>12</v>
      </c>
      <c r="BM261" s="4">
        <f>'Fuel Values'!G261-(E261)</f>
        <v>-1.6472284434490803</v>
      </c>
      <c r="BN261" s="4">
        <f>'Fuel Values'!H261-($AJ261*'Feedstock Conversions'!$B$5)</f>
        <v>25.658331466965251</v>
      </c>
      <c r="BO261" s="4">
        <f>'Fuel Values'!I261-($AI261*'Feedstock Conversions'!$B$17)</f>
        <v>8.5666657334826937</v>
      </c>
      <c r="BP261" s="4">
        <f>'Fuel Values'!J261-($AH261*'Feedstock Conversions'!$B$17)</f>
        <v>12.302777155655065</v>
      </c>
      <c r="BQ261" s="4">
        <f>'Fuel Values'!K261-($AF261*'Feedstock Conversions'!$B$17)</f>
        <v>-3.486114221724506</v>
      </c>
      <c r="BR261" s="4">
        <f>'Fuel Values'!L261-($AG261*'Feedstock Conversions'!$B$17)</f>
        <v>5.3333286674131841</v>
      </c>
      <c r="BS261" s="4">
        <f t="shared" si="46"/>
        <v>29.49444008958568</v>
      </c>
      <c r="BT261" s="4">
        <f t="shared" si="37"/>
        <v>47.364811496827166</v>
      </c>
      <c r="BV261" s="4">
        <f t="shared" si="42"/>
        <v>14.554361702127649</v>
      </c>
    </row>
    <row r="262" spans="1:74" x14ac:dyDescent="0.2">
      <c r="A262" s="11">
        <v>45289</v>
      </c>
      <c r="B262" s="18">
        <v>57.682499999999997</v>
      </c>
      <c r="C262" s="18">
        <f>B262+'Rail Costs'!B262</f>
        <v>63.112130459126533</v>
      </c>
      <c r="E262" s="18">
        <f>C262*'Feedstock Conversions'!B$17</f>
        <v>473.34097844344899</v>
      </c>
      <c r="F262" s="18">
        <f>C262*'Feedstock Conversions'!B$5</f>
        <v>473.34097844344899</v>
      </c>
      <c r="H262" s="18">
        <f>'Fuel Values'!B262-'Soybean Oil'!I262-'Soybean Oil'!J262-'Soybean Oil'!K262</f>
        <v>288.46198982592108</v>
      </c>
      <c r="I262" s="18">
        <f>('LCFS Values'!$E$6-'Soybean Oil'!$AA$4)/1000000*MROUND('LCFS Values'!B262,1)*MROUND('LCFS Values'!$G$2*100,1)</f>
        <v>30.225510174078941</v>
      </c>
      <c r="J262" s="4">
        <f>'RIN Values'!C262</f>
        <v>117.5625</v>
      </c>
      <c r="K262" s="4">
        <f>'Fixed Credits Value'!B262</f>
        <v>100</v>
      </c>
      <c r="L262" s="4">
        <f t="shared" si="47"/>
        <v>536.25</v>
      </c>
      <c r="M262" s="4">
        <f>L262/'Feedstock Conversions'!B$17</f>
        <v>71.5</v>
      </c>
      <c r="O262" s="4">
        <f>'Fuel Values'!C262*100</f>
        <v>263.18</v>
      </c>
      <c r="P262" s="18">
        <f>('LCFS Values'!$E$5-'Soybean Oil'!$AB$4)/1000000*'LCFS Values'!B262*'LCFS Values'!$G$2*100</f>
        <v>27.203981364583335</v>
      </c>
      <c r="Q262" s="4">
        <f>'RIN Values'!D262</f>
        <v>133.23749999999998</v>
      </c>
      <c r="R262" s="4">
        <f>'Fixed Credits Value'!B262</f>
        <v>100</v>
      </c>
      <c r="S262" s="4">
        <f>'Fixed Credits Value'!C262</f>
        <v>16</v>
      </c>
      <c r="T262" s="4">
        <f t="shared" si="38"/>
        <v>539.62148136458336</v>
      </c>
      <c r="U262" s="4">
        <f t="shared" si="36"/>
        <v>71.949530848611118</v>
      </c>
      <c r="W262" s="4">
        <f t="shared" si="39"/>
        <v>62.909021556551011</v>
      </c>
      <c r="X262" s="4">
        <f t="shared" si="40"/>
        <v>66.280502921134371</v>
      </c>
      <c r="AD262" s="11">
        <f t="shared" si="41"/>
        <v>45289</v>
      </c>
      <c r="AE262" s="4">
        <f>B262+'Rail Costs'!K262</f>
        <v>59.039907614781633</v>
      </c>
      <c r="AF262" s="4">
        <f>$B262+'Rail Costs'!L262</f>
        <v>60.397315229563269</v>
      </c>
      <c r="AG262" s="4">
        <f>$B262+'Rail Costs'!M262</f>
        <v>61.754722844344897</v>
      </c>
      <c r="AH262" s="4">
        <f>$B262+'Rail Costs'!N262</f>
        <v>58.225463045912655</v>
      </c>
      <c r="AI262" s="4">
        <f>$B262+'Rail Costs'!O262</f>
        <v>58.496944568868976</v>
      </c>
      <c r="AJ262" s="4">
        <f>$B262+'Rail Costs'!P262</f>
        <v>59.311389137737962</v>
      </c>
      <c r="AK262" s="4" t="e">
        <f>(AVERAGEIFS([1]Spreads!$B$23:$B$1056,[1]Spreads!$Y$23:$Y$1056,BH262,[1]Spreads!$X$23:$X$1056,BI262)*1.03)+('Rail Costs'!X263*100/2204.622)</f>
        <v>#VALUE!</v>
      </c>
      <c r="AM262" s="4">
        <f>'Soybean Oil'!$L262-('Soybean Oil'!AE262*'Feedstock Conversions'!$B$17)-'Rail Costs'!Q262</f>
        <v>88.898579733986693</v>
      </c>
      <c r="AN262" s="4">
        <f>'Soybean Oil'!$L262-('Soybean Oil'!AF262*'Feedstock Conversions'!$B$17)-'Rail Costs'!R262</f>
        <v>79.219125128751571</v>
      </c>
      <c r="AO262" s="4">
        <f>'Soybean Oil'!$L262-('Soybean Oil'!AG262*'Feedstock Conversions'!$B$17)-'Rail Costs'!S262</f>
        <v>69.246312153762389</v>
      </c>
      <c r="AP262" s="4">
        <f>'Soybean Oil'!$L262-('Soybean Oil'!AH262*'Feedstock Conversions'!$B$17)-'Rail Costs'!T262</f>
        <v>95.223681293606447</v>
      </c>
      <c r="AQ262" s="4">
        <f>'Soybean Oil'!$L262-('Soybean Oil'!AI262*'Feedstock Conversions'!$B$17)-'Rail Costs'!U262</f>
        <v>93.368033016022309</v>
      </c>
      <c r="AR262" s="4">
        <f>'Soybean Oil'!$L262-('Soybean Oil'!AJ262*'Feedstock Conversions'!$B$17)-'Rail Costs'!V262</f>
        <v>86.212166432506905</v>
      </c>
      <c r="AS262" s="4" t="e">
        <f>'Soybean Oil'!$L262-('Soybean Oil'!AK262*'Feedstock Conversions'!$B$17)-'Rail Costs'!Y263</f>
        <v>#VALUE!</v>
      </c>
      <c r="AU262" s="4">
        <f>$T262-(AE262*'Feedstock Conversions'!$B$5)-'Rail Costs'!Q262</f>
        <v>92.270061098570054</v>
      </c>
      <c r="AV262" s="4">
        <f>$T262-(AF262*'Feedstock Conversions'!$B$5)-'Rail Costs'!R262</f>
        <v>82.590606493334931</v>
      </c>
      <c r="AW262" s="4">
        <f>$T262-(AG262*'Feedstock Conversions'!$B$5)-'Rail Costs'!S262</f>
        <v>72.617793518345749</v>
      </c>
      <c r="AX262" s="4">
        <f>$T262-(AH262*'Feedstock Conversions'!$B$5)-'Rail Costs'!T262</f>
        <v>98.595162658189807</v>
      </c>
      <c r="AY262" s="4">
        <f>$T262-(AI262*'Feedstock Conversions'!$B$5)-'Rail Costs'!U262</f>
        <v>96.739514380605669</v>
      </c>
      <c r="AZ262" s="4">
        <f>$T262-(AJ262*'Feedstock Conversions'!$B$5)-'Rail Costs'!V262</f>
        <v>89.583647797090265</v>
      </c>
      <c r="BA262" s="4" t="e">
        <f>$T262-(AK262*'Feedstock Conversions'!$B$5)-'Rail Costs'!Y263</f>
        <v>#VALUE!</v>
      </c>
      <c r="BH262">
        <f t="shared" si="43"/>
        <v>52</v>
      </c>
      <c r="BI262">
        <f t="shared" si="44"/>
        <v>2023</v>
      </c>
      <c r="BJ262">
        <f t="shared" si="45"/>
        <v>12</v>
      </c>
      <c r="BM262" s="4">
        <f>'Fuel Values'!G262-(E262)</f>
        <v>4.9090215565510107</v>
      </c>
      <c r="BN262" s="4">
        <f>'Fuel Values'!H262-($AJ262*'Feedstock Conversions'!$B$5)</f>
        <v>27.664581466965274</v>
      </c>
      <c r="BO262" s="4">
        <f>'Fuel Values'!I262-($AI262*'Feedstock Conversions'!$B$17)</f>
        <v>9.397915733482705</v>
      </c>
      <c r="BP262" s="4">
        <f>'Fuel Values'!J262-($AH262*'Feedstock Conversions'!$B$17)</f>
        <v>18.309027155655087</v>
      </c>
      <c r="BQ262" s="4">
        <f>'Fuel Values'!K262-($AF262*'Feedstock Conversions'!$B$17)</f>
        <v>4.5201357782754599</v>
      </c>
      <c r="BR262" s="4">
        <f>'Fuel Values'!L262-($AG262*'Feedstock Conversions'!$B$17)</f>
        <v>9.3395786674132637</v>
      </c>
      <c r="BS262" s="4">
        <f t="shared" si="46"/>
        <v>35.244440089585737</v>
      </c>
      <c r="BT262" s="4">
        <f t="shared" si="37"/>
        <v>50.552311496827208</v>
      </c>
      <c r="BV262" s="4">
        <f t="shared" si="42"/>
        <v>19.57846884498483</v>
      </c>
    </row>
    <row r="263" spans="1:74" x14ac:dyDescent="0.2">
      <c r="A263" s="11">
        <v>45296</v>
      </c>
      <c r="B263" s="18">
        <v>57.545000000000002</v>
      </c>
      <c r="C263" s="18">
        <f>B263+'Rail Costs'!B263</f>
        <v>62.719580067189248</v>
      </c>
      <c r="E263" s="18">
        <f>C263*'Feedstock Conversions'!B$17</f>
        <v>470.39685050391938</v>
      </c>
      <c r="F263" s="18">
        <f>C263*'Feedstock Conversions'!B$5</f>
        <v>470.39685050391938</v>
      </c>
      <c r="H263" s="18">
        <f>'Fuel Values'!B263-'Soybean Oil'!I263-'Soybean Oil'!J263-'Soybean Oil'!K263</f>
        <v>287.28148262259867</v>
      </c>
      <c r="I263" s="18">
        <f>('LCFS Values'!$E$6-'Soybean Oil'!$AA$4)/1000000*MROUND('LCFS Values'!B263,1)*MROUND('LCFS Values'!$G$2*100,1)</f>
        <v>29.781017377401312</v>
      </c>
      <c r="J263" s="4">
        <f>'RIN Values'!C263</f>
        <v>117.9375</v>
      </c>
      <c r="K263" s="4">
        <f>'Fixed Credits Value'!B263</f>
        <v>100</v>
      </c>
      <c r="L263" s="4">
        <f t="shared" si="47"/>
        <v>535</v>
      </c>
      <c r="M263" s="4">
        <f>L263/'Feedstock Conversions'!B$17</f>
        <v>71.333333333333329</v>
      </c>
      <c r="O263" s="4">
        <f>'Fuel Values'!C263*100</f>
        <v>270.18</v>
      </c>
      <c r="P263" s="18">
        <f>('LCFS Values'!$E$5-'Soybean Oil'!$AB$4)/1000000*'LCFS Values'!B263*'LCFS Values'!$G$2*100</f>
        <v>26.803186059027777</v>
      </c>
      <c r="Q263" s="4">
        <f>'RIN Values'!D263</f>
        <v>133.66249999999999</v>
      </c>
      <c r="R263" s="4">
        <f>'Fixed Credits Value'!B263</f>
        <v>100</v>
      </c>
      <c r="S263" s="4">
        <f>'Fixed Credits Value'!C263</f>
        <v>16</v>
      </c>
      <c r="T263" s="4">
        <f t="shared" si="38"/>
        <v>546.64568605902775</v>
      </c>
      <c r="U263" s="4">
        <f t="shared" si="36"/>
        <v>72.886091474537039</v>
      </c>
      <c r="W263" s="4">
        <f t="shared" si="39"/>
        <v>64.603149496080619</v>
      </c>
      <c r="X263" s="4">
        <f t="shared" si="40"/>
        <v>76.248835555108371</v>
      </c>
      <c r="AD263" s="11">
        <f t="shared" si="41"/>
        <v>45296</v>
      </c>
      <c r="AE263" s="4">
        <f>B263+'Rail Costs'!K263</f>
        <v>58.838645016797315</v>
      </c>
      <c r="AF263" s="4">
        <f>$B263+'Rail Costs'!L263</f>
        <v>60.132290033594629</v>
      </c>
      <c r="AG263" s="4">
        <f>$B263+'Rail Costs'!M263</f>
        <v>61.425935050391935</v>
      </c>
      <c r="AH263" s="4">
        <f>$B263+'Rail Costs'!N263</f>
        <v>58.062458006718927</v>
      </c>
      <c r="AI263" s="4">
        <f>$B263+'Rail Costs'!O263</f>
        <v>58.32118701007839</v>
      </c>
      <c r="AJ263" s="4">
        <f>$B263+'Rail Costs'!P263</f>
        <v>59.097374020156778</v>
      </c>
      <c r="AK263" s="4" t="e">
        <f>(AVERAGEIFS([1]Spreads!$B$23:$B$1056,[1]Spreads!$Y$23:$Y$1056,BH263,[1]Spreads!$X$23:$X$1056,BI263)*1.03)+('Rail Costs'!X264*100/2204.622)</f>
        <v>#VALUE!</v>
      </c>
      <c r="AM263" s="4">
        <f>'Soybean Oil'!$L263-('Soybean Oil'!AE263*'Feedstock Conversions'!$B$17)-'Rail Costs'!Q263</f>
        <v>89.158049218869039</v>
      </c>
      <c r="AN263" s="4">
        <f>'Soybean Oil'!$L263-('Soybean Oil'!AF263*'Feedstock Conversions'!$B$17)-'Rail Costs'!R263</f>
        <v>79.956814098516375</v>
      </c>
      <c r="AO263" s="4">
        <f>'Soybean Oil'!$L263-('Soybean Oil'!AG263*'Feedstock Conversions'!$B$17)-'Rail Costs'!S263</f>
        <v>70.462220608409595</v>
      </c>
      <c r="AP263" s="4">
        <f>'Soybean Oil'!$L263-('Soybean Oil'!AH263*'Feedstock Conversions'!$B$17)-'Rail Costs'!T263</f>
        <v>95.196219087559385</v>
      </c>
      <c r="AQ263" s="4">
        <f>'Soybean Oil'!$L263-('Soybean Oil'!AI263*'Feedstock Conversions'!$B$17)-'Rail Costs'!U263</f>
        <v>93.43621470695166</v>
      </c>
      <c r="AR263" s="4">
        <f>'Soybean Oil'!$L263-('Soybean Oil'!AJ263*'Feedstock Conversions'!$B$17)-'Rail Costs'!V263</f>
        <v>86.567279814365776</v>
      </c>
      <c r="AS263" s="4" t="e">
        <f>'Soybean Oil'!$L263-('Soybean Oil'!AK263*'Feedstock Conversions'!$B$17)-'Rail Costs'!Y264</f>
        <v>#VALUE!</v>
      </c>
      <c r="AU263" s="4">
        <f>$T263-(AE263*'Feedstock Conversions'!$B$5)-'Rail Costs'!Q263</f>
        <v>100.80373527789679</v>
      </c>
      <c r="AV263" s="4">
        <f>$T263-(AF263*'Feedstock Conversions'!$B$5)-'Rail Costs'!R263</f>
        <v>91.602500157544128</v>
      </c>
      <c r="AW263" s="4">
        <f>$T263-(AG263*'Feedstock Conversions'!$B$5)-'Rail Costs'!S263</f>
        <v>82.107906667437348</v>
      </c>
      <c r="AX263" s="4">
        <f>$T263-(AH263*'Feedstock Conversions'!$B$5)-'Rail Costs'!T263</f>
        <v>106.84190514658714</v>
      </c>
      <c r="AY263" s="4">
        <f>$T263-(AI263*'Feedstock Conversions'!$B$5)-'Rail Costs'!U263</f>
        <v>105.08190076597941</v>
      </c>
      <c r="AZ263" s="4">
        <f>$T263-(AJ263*'Feedstock Conversions'!$B$5)-'Rail Costs'!V263</f>
        <v>98.212965873393529</v>
      </c>
      <c r="BA263" s="4" t="e">
        <f>$T263-(AK263*'Feedstock Conversions'!$B$5)-'Rail Costs'!Y264</f>
        <v>#VALUE!</v>
      </c>
      <c r="BH263">
        <f t="shared" si="43"/>
        <v>1</v>
      </c>
      <c r="BI263">
        <f t="shared" si="44"/>
        <v>2024</v>
      </c>
      <c r="BJ263">
        <f t="shared" si="45"/>
        <v>1</v>
      </c>
      <c r="BM263" s="4">
        <f>'Fuel Values'!G263-(E263)</f>
        <v>6.6031494960806185</v>
      </c>
      <c r="BN263" s="4">
        <f>'Fuel Values'!H263-($AJ263*'Feedstock Conversions'!$B$5)</f>
        <v>26.769694848824145</v>
      </c>
      <c r="BO263" s="4">
        <f>'Fuel Values'!I263-($AI263*'Feedstock Conversions'!$B$17)</f>
        <v>1.5910974244120553</v>
      </c>
      <c r="BP263" s="4">
        <f>'Fuel Values'!J263-($AH263*'Feedstock Conversions'!$B$17)</f>
        <v>17.031564949608025</v>
      </c>
      <c r="BQ263" s="4">
        <f>'Fuel Values'!K263-($AF263*'Feedstock Conversions'!$B$17)</f>
        <v>4.0078247480402638</v>
      </c>
      <c r="BR263" s="4">
        <f>'Fuel Values'!L263-($AG263*'Feedstock Conversions'!$B$17)</f>
        <v>9.3054871220604696</v>
      </c>
      <c r="BS263" s="4">
        <f t="shared" si="46"/>
        <v>37.833454647256474</v>
      </c>
      <c r="BT263" s="4">
        <f t="shared" si="37"/>
        <v>53.718346397909691</v>
      </c>
      <c r="BV263" s="4">
        <f t="shared" si="42"/>
        <v>18.558852583586599</v>
      </c>
    </row>
    <row r="264" spans="1:74" x14ac:dyDescent="0.2">
      <c r="A264" s="11">
        <v>45303</v>
      </c>
      <c r="B264" s="18">
        <v>56.795999999999999</v>
      </c>
      <c r="C264" s="18">
        <f>B264+'Rail Costs'!B264</f>
        <v>61.970580067189246</v>
      </c>
      <c r="E264" s="18">
        <f>C264*'Feedstock Conversions'!B$17</f>
        <v>464.77935050391932</v>
      </c>
      <c r="F264" s="18">
        <f>C264*'Feedstock Conversions'!B$5</f>
        <v>464.77935050391932</v>
      </c>
      <c r="H264" s="18">
        <f>'Fuel Values'!B264-'Soybean Oil'!I264-'Soybean Oil'!J264-'Soybean Oil'!K264</f>
        <v>274.79948982592106</v>
      </c>
      <c r="I264" s="18">
        <f>('LCFS Values'!$E$6-'Soybean Oil'!$AA$4)/1000000*MROUND('LCFS Values'!B264,1)*MROUND('LCFS Values'!$G$2*100,1)</f>
        <v>30.225510174078941</v>
      </c>
      <c r="J264" s="4">
        <f>'RIN Values'!C264</f>
        <v>120.97500000000001</v>
      </c>
      <c r="K264" s="4">
        <f>'Fixed Credits Value'!B264</f>
        <v>100</v>
      </c>
      <c r="L264" s="4">
        <f t="shared" si="47"/>
        <v>526</v>
      </c>
      <c r="M264" s="4">
        <f>L264/'Feedstock Conversions'!B$17</f>
        <v>70.13333333333334</v>
      </c>
      <c r="O264" s="4">
        <f>'Fuel Values'!C264*100</f>
        <v>245.22</v>
      </c>
      <c r="P264" s="18">
        <f>('LCFS Values'!$E$5-'Soybean Oil'!$AB$4)/1000000*'LCFS Values'!B264*'LCFS Values'!$G$2*100</f>
        <v>27.214001247222225</v>
      </c>
      <c r="Q264" s="4">
        <f>'RIN Values'!D264</f>
        <v>137.10500000000002</v>
      </c>
      <c r="R264" s="4">
        <f>'Fixed Credits Value'!B264</f>
        <v>100</v>
      </c>
      <c r="S264" s="4">
        <f>'Fixed Credits Value'!C264</f>
        <v>16</v>
      </c>
      <c r="T264" s="4">
        <f t="shared" si="38"/>
        <v>525.53900124722225</v>
      </c>
      <c r="U264" s="4">
        <f t="shared" si="36"/>
        <v>70.071866832962968</v>
      </c>
      <c r="W264" s="4">
        <f t="shared" si="39"/>
        <v>61.220649496080682</v>
      </c>
      <c r="X264" s="4">
        <f t="shared" si="40"/>
        <v>60.759650743302927</v>
      </c>
      <c r="AD264" s="11">
        <f t="shared" si="41"/>
        <v>45303</v>
      </c>
      <c r="AE264" s="4">
        <f>B264+'Rail Costs'!K264</f>
        <v>58.089645016797313</v>
      </c>
      <c r="AF264" s="4">
        <f>$B264+'Rail Costs'!L264</f>
        <v>59.383290033594619</v>
      </c>
      <c r="AG264" s="4">
        <f>$B264+'Rail Costs'!M264</f>
        <v>60.676935050391933</v>
      </c>
      <c r="AH264" s="4">
        <f>$B264+'Rail Costs'!N264</f>
        <v>57.313458006718925</v>
      </c>
      <c r="AI264" s="4">
        <f>$B264+'Rail Costs'!O264</f>
        <v>57.572187010078387</v>
      </c>
      <c r="AJ264" s="4">
        <f>$B264+'Rail Costs'!P264</f>
        <v>58.348374020156776</v>
      </c>
      <c r="AK264" s="4" t="e">
        <f>(AVERAGEIFS([1]Spreads!$B$23:$B$1056,[1]Spreads!$Y$23:$Y$1056,BH264,[1]Spreads!$X$23:$X$1056,BI264)*1.03)+('Rail Costs'!X265*100/2204.622)</f>
        <v>#VALUE!</v>
      </c>
      <c r="AM264" s="4">
        <f>'Soybean Oil'!$L264-('Soybean Oil'!AE264*'Feedstock Conversions'!$B$17)-'Rail Costs'!Q264</f>
        <v>85.775549218869102</v>
      </c>
      <c r="AN264" s="4">
        <f>'Soybean Oil'!$L264-('Soybean Oil'!AF264*'Feedstock Conversions'!$B$17)-'Rail Costs'!R264</f>
        <v>76.574314098516496</v>
      </c>
      <c r="AO264" s="4">
        <f>'Soybean Oil'!$L264-('Soybean Oil'!AG264*'Feedstock Conversions'!$B$17)-'Rail Costs'!S264</f>
        <v>67.079720608409602</v>
      </c>
      <c r="AP264" s="4">
        <f>'Soybean Oil'!$L264-('Soybean Oil'!AH264*'Feedstock Conversions'!$B$17)-'Rail Costs'!T264</f>
        <v>91.813719087559448</v>
      </c>
      <c r="AQ264" s="4">
        <f>'Soybean Oil'!$L264-('Soybean Oil'!AI264*'Feedstock Conversions'!$B$17)-'Rail Costs'!U264</f>
        <v>90.053714706951723</v>
      </c>
      <c r="AR264" s="4">
        <f>'Soybean Oil'!$L264-('Soybean Oil'!AJ264*'Feedstock Conversions'!$B$17)-'Rail Costs'!V264</f>
        <v>83.184779814365839</v>
      </c>
      <c r="AS264" s="4" t="e">
        <f>'Soybean Oil'!$L264-('Soybean Oil'!AK264*'Feedstock Conversions'!$B$17)-'Rail Costs'!Y265</f>
        <v>#VALUE!</v>
      </c>
      <c r="AU264" s="4">
        <f>$T264-(AE264*'Feedstock Conversions'!$B$5)-'Rail Costs'!Q264</f>
        <v>85.314550466091347</v>
      </c>
      <c r="AV264" s="4">
        <f>$T264-(AF264*'Feedstock Conversions'!$B$5)-'Rail Costs'!R264</f>
        <v>76.113315345738741</v>
      </c>
      <c r="AW264" s="4">
        <f>$T264-(AG264*'Feedstock Conversions'!$B$5)-'Rail Costs'!S264</f>
        <v>66.618721855631847</v>
      </c>
      <c r="AX264" s="4">
        <f>$T264-(AH264*'Feedstock Conversions'!$B$5)-'Rail Costs'!T264</f>
        <v>91.352720334781694</v>
      </c>
      <c r="AY264" s="4">
        <f>$T264-(AI264*'Feedstock Conversions'!$B$5)-'Rail Costs'!U264</f>
        <v>89.592715954173968</v>
      </c>
      <c r="AZ264" s="4">
        <f>$T264-(AJ264*'Feedstock Conversions'!$B$5)-'Rail Costs'!V264</f>
        <v>82.723781061588085</v>
      </c>
      <c r="BA264" s="4" t="e">
        <f>$T264-(AK264*'Feedstock Conversions'!$B$5)-'Rail Costs'!Y265</f>
        <v>#VALUE!</v>
      </c>
      <c r="BH264">
        <f t="shared" si="43"/>
        <v>2</v>
      </c>
      <c r="BI264">
        <f t="shared" si="44"/>
        <v>2024</v>
      </c>
      <c r="BJ264">
        <f t="shared" si="45"/>
        <v>1</v>
      </c>
      <c r="BM264" s="4">
        <f>'Fuel Values'!G264-(E264)</f>
        <v>5.0206494960806936</v>
      </c>
      <c r="BN264" s="4">
        <f>'Fuel Values'!H264-($AJ264*'Feedstock Conversions'!$B$5)</f>
        <v>26.387194848824208</v>
      </c>
      <c r="BO264" s="4">
        <f>'Fuel Values'!I264-($AI264*'Feedstock Conversions'!$B$17)</f>
        <v>1.8085974244121417</v>
      </c>
      <c r="BP264" s="4">
        <f>'Fuel Values'!J264-($AH264*'Feedstock Conversions'!$B$17)</f>
        <v>9.1490649496080891</v>
      </c>
      <c r="BQ264" s="4">
        <f>'Fuel Values'!K264-($AF264*'Feedstock Conversions'!$B$17)</f>
        <v>0.62532474804038429</v>
      </c>
      <c r="BR264" s="4">
        <f>'Fuel Values'!L264-($AG264*'Feedstock Conversions'!$B$17)</f>
        <v>2.9229871220604764</v>
      </c>
      <c r="BS264" s="4">
        <f t="shared" si="46"/>
        <v>34.833454647256474</v>
      </c>
      <c r="BT264" s="4">
        <f t="shared" si="37"/>
        <v>53.568346397909686</v>
      </c>
      <c r="BV264" s="4">
        <f t="shared" si="42"/>
        <v>15.304924012158097</v>
      </c>
    </row>
    <row r="265" spans="1:74" x14ac:dyDescent="0.2">
      <c r="A265" s="11">
        <v>45310</v>
      </c>
      <c r="B265" s="18">
        <v>55.7425</v>
      </c>
      <c r="C265" s="18">
        <f>B265+'Rail Costs'!B265</f>
        <v>60.917080067189247</v>
      </c>
      <c r="E265" s="18">
        <f>C265*'Feedstock Conversions'!B$17</f>
        <v>456.87810050391937</v>
      </c>
      <c r="F265" s="18">
        <f>C265*'Feedstock Conversions'!B$5</f>
        <v>456.87810050391937</v>
      </c>
      <c r="H265" s="18">
        <f>'Fuel Values'!B265-'Soybean Oil'!I265-'Soybean Oil'!J265-'Soybean Oil'!K265</f>
        <v>274.87894660598687</v>
      </c>
      <c r="I265" s="18">
        <f>('LCFS Values'!$E$6-'Soybean Oil'!$AA$4)/1000000*MROUND('LCFS Values'!B265,1)*MROUND('LCFS Values'!$G$2*100,1)</f>
        <v>27.558553394013156</v>
      </c>
      <c r="J265" s="4">
        <f>'RIN Values'!C265</f>
        <v>117.5625</v>
      </c>
      <c r="K265" s="4">
        <f>'Fixed Credits Value'!B265</f>
        <v>100</v>
      </c>
      <c r="L265" s="4">
        <f t="shared" si="47"/>
        <v>520</v>
      </c>
      <c r="M265" s="4">
        <f>L265/'Feedstock Conversions'!B$17</f>
        <v>69.333333333333329</v>
      </c>
      <c r="O265" s="4">
        <f>'Fuel Values'!C265*100</f>
        <v>242</v>
      </c>
      <c r="P265" s="18">
        <f>('LCFS Values'!$E$5-'Soybean Oil'!$AB$4)/1000000*'LCFS Values'!B265*'LCFS Values'!$G$2*100</f>
        <v>24.711555597924999</v>
      </c>
      <c r="Q265" s="4">
        <f>'RIN Values'!D265</f>
        <v>133.23749999999998</v>
      </c>
      <c r="R265" s="4">
        <f>'Fixed Credits Value'!B265</f>
        <v>100</v>
      </c>
      <c r="S265" s="4">
        <f>'Fixed Credits Value'!C265</f>
        <v>16</v>
      </c>
      <c r="T265" s="4">
        <f t="shared" si="38"/>
        <v>515.94905559792494</v>
      </c>
      <c r="U265" s="4">
        <f t="shared" si="36"/>
        <v>68.793207413056663</v>
      </c>
      <c r="W265" s="4">
        <f t="shared" si="39"/>
        <v>63.12189949608063</v>
      </c>
      <c r="X265" s="4">
        <f t="shared" si="40"/>
        <v>59.070955094005569</v>
      </c>
      <c r="AD265" s="11">
        <f t="shared" si="41"/>
        <v>45310</v>
      </c>
      <c r="AE265" s="4">
        <f>B265+'Rail Costs'!K265</f>
        <v>57.036145016797313</v>
      </c>
      <c r="AF265" s="4">
        <f>$B265+'Rail Costs'!L265</f>
        <v>58.32979003359462</v>
      </c>
      <c r="AG265" s="4">
        <f>$B265+'Rail Costs'!M265</f>
        <v>59.623435050391933</v>
      </c>
      <c r="AH265" s="4">
        <f>$B265+'Rail Costs'!N265</f>
        <v>56.259958006718925</v>
      </c>
      <c r="AI265" s="4">
        <f>$B265+'Rail Costs'!O265</f>
        <v>56.518687010078388</v>
      </c>
      <c r="AJ265" s="4">
        <f>$B265+'Rail Costs'!P265</f>
        <v>57.294874020156776</v>
      </c>
      <c r="AK265" s="4" t="e">
        <f>(AVERAGEIFS([1]Spreads!$B$23:$B$1056,[1]Spreads!$Y$23:$Y$1056,BH265,[1]Spreads!$X$23:$X$1056,BI265)*1.03)+('Rail Costs'!X266*100/2204.622)</f>
        <v>#VALUE!</v>
      </c>
      <c r="AM265" s="4">
        <f>'Soybean Oil'!$L265-('Soybean Oil'!AE265*'Feedstock Conversions'!$B$17)-'Rail Costs'!Q265</f>
        <v>87.67679921886905</v>
      </c>
      <c r="AN265" s="4">
        <f>'Soybean Oil'!$L265-('Soybean Oil'!AF265*'Feedstock Conversions'!$B$17)-'Rail Costs'!R265</f>
        <v>78.475564098516443</v>
      </c>
      <c r="AO265" s="4">
        <f>'Soybean Oil'!$L265-('Soybean Oil'!AG265*'Feedstock Conversions'!$B$17)-'Rail Costs'!S265</f>
        <v>68.980970608409606</v>
      </c>
      <c r="AP265" s="4">
        <f>'Soybean Oil'!$L265-('Soybean Oil'!AH265*'Feedstock Conversions'!$B$17)-'Rail Costs'!T265</f>
        <v>93.714969087559396</v>
      </c>
      <c r="AQ265" s="4">
        <f>'Soybean Oil'!$L265-('Soybean Oil'!AI265*'Feedstock Conversions'!$B$17)-'Rail Costs'!U265</f>
        <v>91.954964706951671</v>
      </c>
      <c r="AR265" s="4">
        <f>'Soybean Oil'!$L265-('Soybean Oil'!AJ265*'Feedstock Conversions'!$B$17)-'Rail Costs'!V265</f>
        <v>85.086029814365787</v>
      </c>
      <c r="AS265" s="4" t="e">
        <f>'Soybean Oil'!$L265-('Soybean Oil'!AK265*'Feedstock Conversions'!$B$17)-'Rail Costs'!Y266</f>
        <v>#VALUE!</v>
      </c>
      <c r="AU265" s="4">
        <f>$T265-(AE265*'Feedstock Conversions'!$B$5)-'Rail Costs'!Q265</f>
        <v>83.625854816793989</v>
      </c>
      <c r="AV265" s="4">
        <f>$T265-(AF265*'Feedstock Conversions'!$B$5)-'Rail Costs'!R265</f>
        <v>74.424619696441383</v>
      </c>
      <c r="AW265" s="4">
        <f>$T265-(AG265*'Feedstock Conversions'!$B$5)-'Rail Costs'!S265</f>
        <v>64.930026206334546</v>
      </c>
      <c r="AX265" s="4">
        <f>$T265-(AH265*'Feedstock Conversions'!$B$5)-'Rail Costs'!T265</f>
        <v>89.664024685484335</v>
      </c>
      <c r="AY265" s="4">
        <f>$T265-(AI265*'Feedstock Conversions'!$B$5)-'Rail Costs'!U265</f>
        <v>87.90402030487661</v>
      </c>
      <c r="AZ265" s="4">
        <f>$T265-(AJ265*'Feedstock Conversions'!$B$5)-'Rail Costs'!V265</f>
        <v>81.035085412290726</v>
      </c>
      <c r="BA265" s="4" t="e">
        <f>$T265-(AK265*'Feedstock Conversions'!$B$5)-'Rail Costs'!Y266</f>
        <v>#VALUE!</v>
      </c>
      <c r="BH265">
        <f t="shared" si="43"/>
        <v>3</v>
      </c>
      <c r="BI265">
        <f t="shared" si="44"/>
        <v>2024</v>
      </c>
      <c r="BJ265">
        <f t="shared" si="45"/>
        <v>1</v>
      </c>
      <c r="BM265" s="4">
        <f>'Fuel Values'!G265-(E265)</f>
        <v>8.1218994960806299</v>
      </c>
      <c r="BN265" s="4">
        <f>'Fuel Values'!H265-($AJ265*'Feedstock Conversions'!$B$5)</f>
        <v>30.288444848824156</v>
      </c>
      <c r="BO265" s="4">
        <f>'Fuel Values'!I265-($AI265*'Feedstock Conversions'!$B$17)</f>
        <v>6.1098474244120666</v>
      </c>
      <c r="BP265" s="4">
        <f>'Fuel Values'!J265-($AH265*'Feedstock Conversions'!$B$17)</f>
        <v>8.0503149496080368</v>
      </c>
      <c r="BQ265" s="4">
        <f>'Fuel Values'!K265-($AF265*'Feedstock Conversions'!$B$17)</f>
        <v>2.526574748040332</v>
      </c>
      <c r="BR265" s="4">
        <f>'Fuel Values'!L265-($AG265*'Feedstock Conversions'!$B$17)</f>
        <v>2.8242371220604809</v>
      </c>
      <c r="BS265" s="4">
        <f t="shared" si="46"/>
        <v>32.833454647256474</v>
      </c>
      <c r="BT265" s="4">
        <f t="shared" si="37"/>
        <v>53.468346397909677</v>
      </c>
      <c r="BV265" s="4">
        <f t="shared" si="42"/>
        <v>17.291888297872333</v>
      </c>
    </row>
    <row r="266" spans="1:74" x14ac:dyDescent="0.2">
      <c r="A266" s="11">
        <v>45317</v>
      </c>
      <c r="B266" s="18">
        <v>55.88</v>
      </c>
      <c r="C266" s="18">
        <f>B266+'Rail Costs'!B266</f>
        <v>61.054580067189249</v>
      </c>
      <c r="E266" s="18">
        <f>C266*'Feedstock Conversions'!B$17</f>
        <v>457.90935050391937</v>
      </c>
      <c r="F266" s="18">
        <f>C266*'Feedstock Conversions'!B$5</f>
        <v>457.90935050391937</v>
      </c>
      <c r="H266" s="18">
        <f>'Fuel Values'!B266-'Soybean Oil'!I266-'Soybean Oil'!J266-'Soybean Oil'!K266</f>
        <v>289.36941779269733</v>
      </c>
      <c r="I266" s="18">
        <f>('LCFS Values'!$E$6-'Soybean Oil'!$AA$4)/1000000*MROUND('LCFS Values'!B266,1)*MROUND('LCFS Values'!$G$2*100,1)</f>
        <v>25.780582207302626</v>
      </c>
      <c r="J266" s="4">
        <f>'RIN Values'!C266</f>
        <v>98.850000000000009</v>
      </c>
      <c r="K266" s="4">
        <f>'Fixed Credits Value'!B266</f>
        <v>100</v>
      </c>
      <c r="L266" s="4">
        <f t="shared" si="47"/>
        <v>514</v>
      </c>
      <c r="M266" s="4">
        <f>L266/'Feedstock Conversions'!B$17</f>
        <v>68.533333333333331</v>
      </c>
      <c r="O266" s="4">
        <f>'Fuel Values'!C266*100</f>
        <v>245.71</v>
      </c>
      <c r="P266" s="18">
        <f>('LCFS Values'!$E$5-'Soybean Oil'!$AB$4)/1000000*'LCFS Values'!B266*'LCFS Values'!$G$2*100</f>
        <v>23.165968661111108</v>
      </c>
      <c r="Q266" s="4">
        <f>'RIN Values'!D266</f>
        <v>112.03</v>
      </c>
      <c r="R266" s="4">
        <f>'Fixed Credits Value'!B266</f>
        <v>100</v>
      </c>
      <c r="S266" s="4">
        <f>'Fixed Credits Value'!C266</f>
        <v>16</v>
      </c>
      <c r="T266" s="4">
        <f t="shared" si="38"/>
        <v>496.90596866111116</v>
      </c>
      <c r="U266" s="4">
        <f t="shared" ref="U266:U329" si="48">T266/7.5</f>
        <v>66.254129154814819</v>
      </c>
      <c r="W266" s="4">
        <f t="shared" si="39"/>
        <v>56.09064949608063</v>
      </c>
      <c r="X266" s="4">
        <f t="shared" si="40"/>
        <v>38.99661815719179</v>
      </c>
      <c r="AD266" s="11">
        <f t="shared" si="41"/>
        <v>45317</v>
      </c>
      <c r="AE266" s="4">
        <f>B266+'Rail Costs'!K266</f>
        <v>57.173645016797316</v>
      </c>
      <c r="AF266" s="4">
        <f>$B266+'Rail Costs'!L266</f>
        <v>58.467290033594622</v>
      </c>
      <c r="AG266" s="4">
        <f>$B266+'Rail Costs'!M266</f>
        <v>59.760935050391936</v>
      </c>
      <c r="AH266" s="4">
        <f>$B266+'Rail Costs'!N266</f>
        <v>56.397458006718928</v>
      </c>
      <c r="AI266" s="4">
        <f>$B266+'Rail Costs'!O266</f>
        <v>56.656187010078391</v>
      </c>
      <c r="AJ266" s="4">
        <f>$B266+'Rail Costs'!P266</f>
        <v>57.432374020156779</v>
      </c>
      <c r="AK266" s="4" t="e">
        <f>(AVERAGEIFS([1]Spreads!$B$23:$B$1056,[1]Spreads!$Y$23:$Y$1056,BH266,[1]Spreads!$X$23:$X$1056,BI266)*1.03)+('Rail Costs'!X267*100/2204.622)</f>
        <v>#VALUE!</v>
      </c>
      <c r="AM266" s="4">
        <f>'Soybean Oil'!$L266-('Soybean Oil'!AE266*'Feedstock Conversions'!$B$17)-'Rail Costs'!Q266</f>
        <v>80.64554921886905</v>
      </c>
      <c r="AN266" s="4">
        <f>'Soybean Oil'!$L266-('Soybean Oil'!AF266*'Feedstock Conversions'!$B$17)-'Rail Costs'!R266</f>
        <v>71.444314098516443</v>
      </c>
      <c r="AO266" s="4">
        <f>'Soybean Oil'!$L266-('Soybean Oil'!AG266*'Feedstock Conversions'!$B$17)-'Rail Costs'!S266</f>
        <v>61.949720608409613</v>
      </c>
      <c r="AP266" s="4">
        <f>'Soybean Oil'!$L266-('Soybean Oil'!AH266*'Feedstock Conversions'!$B$17)-'Rail Costs'!T266</f>
        <v>86.683719087559396</v>
      </c>
      <c r="AQ266" s="4">
        <f>'Soybean Oil'!$L266-('Soybean Oil'!AI266*'Feedstock Conversions'!$B$17)-'Rail Costs'!U266</f>
        <v>84.923714706951671</v>
      </c>
      <c r="AR266" s="4">
        <f>'Soybean Oil'!$L266-('Soybean Oil'!AJ266*'Feedstock Conversions'!$B$17)-'Rail Costs'!V266</f>
        <v>78.054779814365787</v>
      </c>
      <c r="AS266" s="4" t="e">
        <f>'Soybean Oil'!$L266-('Soybean Oil'!AK266*'Feedstock Conversions'!$B$17)-'Rail Costs'!Y267</f>
        <v>#VALUE!</v>
      </c>
      <c r="AU266" s="4">
        <f>$T266-(AE266*'Feedstock Conversions'!$B$5)-'Rail Costs'!Q266</f>
        <v>63.55151787998021</v>
      </c>
      <c r="AV266" s="4">
        <f>$T266-(AF266*'Feedstock Conversions'!$B$5)-'Rail Costs'!R266</f>
        <v>54.350282759627603</v>
      </c>
      <c r="AW266" s="4">
        <f>$T266-(AG266*'Feedstock Conversions'!$B$5)-'Rail Costs'!S266</f>
        <v>44.855689269520774</v>
      </c>
      <c r="AX266" s="4">
        <f>$T266-(AH266*'Feedstock Conversions'!$B$5)-'Rail Costs'!T266</f>
        <v>69.589687748670556</v>
      </c>
      <c r="AY266" s="4">
        <f>$T266-(AI266*'Feedstock Conversions'!$B$5)-'Rail Costs'!U266</f>
        <v>67.829683368062831</v>
      </c>
      <c r="AZ266" s="4">
        <f>$T266-(AJ266*'Feedstock Conversions'!$B$5)-'Rail Costs'!V266</f>
        <v>60.960748475476947</v>
      </c>
      <c r="BA266" s="4" t="e">
        <f>$T266-(AK266*'Feedstock Conversions'!$B$5)-'Rail Costs'!Y267</f>
        <v>#VALUE!</v>
      </c>
      <c r="BH266">
        <f t="shared" si="43"/>
        <v>4</v>
      </c>
      <c r="BI266">
        <f t="shared" si="44"/>
        <v>2024</v>
      </c>
      <c r="BJ266">
        <f t="shared" si="45"/>
        <v>1</v>
      </c>
      <c r="BM266" s="4">
        <f>'Fuel Values'!G266-(E266)</f>
        <v>1.0906494960806299</v>
      </c>
      <c r="BN266" s="4">
        <f>'Fuel Values'!H266-($AJ266*'Feedstock Conversions'!$B$5)</f>
        <v>23.257194848824156</v>
      </c>
      <c r="BO266" s="4">
        <f>'Fuel Values'!I266-($AI266*'Feedstock Conversions'!$B$17)</f>
        <v>-0.92140257558793337</v>
      </c>
      <c r="BP266" s="4">
        <f>'Fuel Values'!J266-($AH266*'Feedstock Conversions'!$B$17)</f>
        <v>-4.9809350503919632</v>
      </c>
      <c r="BQ266" s="4">
        <f>'Fuel Values'!K266-($AF266*'Feedstock Conversions'!$B$17)</f>
        <v>2.995324748040332</v>
      </c>
      <c r="BR266" s="4">
        <f>'Fuel Values'!L266-($AG266*'Feedstock Conversions'!$B$17)</f>
        <v>-4.2070128779395191</v>
      </c>
      <c r="BS266" s="4">
        <f t="shared" si="46"/>
        <v>32.833454647256474</v>
      </c>
      <c r="BT266" s="4">
        <f t="shared" si="37"/>
        <v>53.218346397909677</v>
      </c>
      <c r="BV266" s="4">
        <f t="shared" si="42"/>
        <v>10.474924012158047</v>
      </c>
    </row>
    <row r="267" spans="1:74" x14ac:dyDescent="0.2">
      <c r="A267" s="11">
        <v>45324</v>
      </c>
      <c r="B267" s="18">
        <v>53.98</v>
      </c>
      <c r="C267" s="18">
        <f>B267+'Rail Costs'!B267</f>
        <v>59.154580067189244</v>
      </c>
      <c r="E267" s="18">
        <f>C267*'Feedstock Conversions'!B$17</f>
        <v>443.65935050391931</v>
      </c>
      <c r="F267" s="18">
        <f>C267*'Feedstock Conversions'!B$5</f>
        <v>443.65935050391931</v>
      </c>
      <c r="H267" s="18">
        <f>'Fuel Values'!B267-'Soybean Oil'!I267-'Soybean Oil'!J267-'Soybean Oil'!K267</f>
        <v>302.31941779269732</v>
      </c>
      <c r="I267" s="18">
        <f>('LCFS Values'!$E$6-'Soybean Oil'!$AA$4)/1000000*MROUND('LCFS Values'!B267,1)*MROUND('LCFS Values'!$G$2*100,1)</f>
        <v>25.780582207302626</v>
      </c>
      <c r="J267" s="4">
        <f>'RIN Values'!C267</f>
        <v>81.900000000000006</v>
      </c>
      <c r="K267" s="4">
        <f>'Fixed Credits Value'!B267</f>
        <v>100</v>
      </c>
      <c r="L267" s="4">
        <f t="shared" si="47"/>
        <v>510</v>
      </c>
      <c r="M267" s="4">
        <f>L267/'Feedstock Conversions'!B$17</f>
        <v>68</v>
      </c>
      <c r="O267" s="4">
        <f>'Fuel Values'!C267*100</f>
        <v>244.44</v>
      </c>
      <c r="P267" s="18">
        <f>('LCFS Values'!$E$5-'Soybean Oil'!$AB$4)/1000000*'LCFS Values'!B267*'LCFS Values'!$G$2*100</f>
        <v>23.286207252777778</v>
      </c>
      <c r="Q267" s="4">
        <f>'RIN Values'!D267</f>
        <v>92.82</v>
      </c>
      <c r="R267" s="4">
        <f>'Fixed Credits Value'!B267</f>
        <v>100</v>
      </c>
      <c r="S267" s="4">
        <f>'Fixed Credits Value'!C267</f>
        <v>16</v>
      </c>
      <c r="T267" s="4">
        <f t="shared" si="38"/>
        <v>476.54620725277778</v>
      </c>
      <c r="U267" s="4">
        <f t="shared" si="48"/>
        <v>63.539494300370372</v>
      </c>
      <c r="W267" s="4">
        <f t="shared" si="39"/>
        <v>66.340649496080687</v>
      </c>
      <c r="X267" s="4">
        <f t="shared" si="40"/>
        <v>32.886856748858463</v>
      </c>
      <c r="AD267" s="11">
        <f t="shared" si="41"/>
        <v>45324</v>
      </c>
      <c r="AE267" s="4">
        <f>B267+'Rail Costs'!K267</f>
        <v>55.27364501679731</v>
      </c>
      <c r="AF267" s="4">
        <f>$B267+'Rail Costs'!L267</f>
        <v>56.567290033594617</v>
      </c>
      <c r="AG267" s="4">
        <f>$B267+'Rail Costs'!M267</f>
        <v>57.86093505039193</v>
      </c>
      <c r="AH267" s="4">
        <f>$B267+'Rail Costs'!N267</f>
        <v>54.497458006718922</v>
      </c>
      <c r="AI267" s="4">
        <f>$B267+'Rail Costs'!O267</f>
        <v>54.756187010078385</v>
      </c>
      <c r="AJ267" s="4">
        <f>$B267+'Rail Costs'!P267</f>
        <v>55.532374020156773</v>
      </c>
      <c r="AK267" s="4" t="e">
        <f>(AVERAGEIFS([1]Spreads!$B$23:$B$1056,[1]Spreads!$Y$23:$Y$1056,BH267,[1]Spreads!$X$23:$X$1056,BI267)*1.03)+('Rail Costs'!X268*100/2204.622)</f>
        <v>#VALUE!</v>
      </c>
      <c r="AM267" s="4">
        <f>'Soybean Oil'!$L267-('Soybean Oil'!AE267*'Feedstock Conversions'!$B$17)-'Rail Costs'!Q267</f>
        <v>90.895549218869107</v>
      </c>
      <c r="AN267" s="4">
        <f>'Soybean Oil'!$L267-('Soybean Oil'!AF267*'Feedstock Conversions'!$B$17)-'Rail Costs'!R267</f>
        <v>81.6943140985165</v>
      </c>
      <c r="AO267" s="4">
        <f>'Soybean Oil'!$L267-('Soybean Oil'!AG267*'Feedstock Conversions'!$B$17)-'Rail Costs'!S267</f>
        <v>72.199720608409663</v>
      </c>
      <c r="AP267" s="4">
        <f>'Soybean Oil'!$L267-('Soybean Oil'!AH267*'Feedstock Conversions'!$B$17)-'Rail Costs'!T267</f>
        <v>96.933719087559453</v>
      </c>
      <c r="AQ267" s="4">
        <f>'Soybean Oil'!$L267-('Soybean Oil'!AI267*'Feedstock Conversions'!$B$17)-'Rail Costs'!U267</f>
        <v>95.173714706951728</v>
      </c>
      <c r="AR267" s="4">
        <f>'Soybean Oil'!$L267-('Soybean Oil'!AJ267*'Feedstock Conversions'!$B$17)-'Rail Costs'!V267</f>
        <v>88.304779814365844</v>
      </c>
      <c r="AS267" s="4" t="e">
        <f>'Soybean Oil'!$L267-('Soybean Oil'!AK267*'Feedstock Conversions'!$B$17)-'Rail Costs'!Y268</f>
        <v>#VALUE!</v>
      </c>
      <c r="AU267" s="4">
        <f>$T267-(AE267*'Feedstock Conversions'!$B$5)-'Rail Costs'!Q267</f>
        <v>57.441756471646883</v>
      </c>
      <c r="AV267" s="4">
        <f>$T267-(AF267*'Feedstock Conversions'!$B$5)-'Rail Costs'!R267</f>
        <v>48.240521351294277</v>
      </c>
      <c r="AW267" s="4">
        <f>$T267-(AG267*'Feedstock Conversions'!$B$5)-'Rail Costs'!S267</f>
        <v>38.745927861187447</v>
      </c>
      <c r="AX267" s="4">
        <f>$T267-(AH267*'Feedstock Conversions'!$B$5)-'Rail Costs'!T267</f>
        <v>63.479926340337229</v>
      </c>
      <c r="AY267" s="4">
        <f>$T267-(AI267*'Feedstock Conversions'!$B$5)-'Rail Costs'!U267</f>
        <v>61.719921959729497</v>
      </c>
      <c r="AZ267" s="4">
        <f>$T267-(AJ267*'Feedstock Conversions'!$B$5)-'Rail Costs'!V267</f>
        <v>54.85098706714362</v>
      </c>
      <c r="BA267" s="4" t="e">
        <f>$T267-(AK267*'Feedstock Conversions'!$B$5)-'Rail Costs'!Y268</f>
        <v>#VALUE!</v>
      </c>
      <c r="BH267">
        <f t="shared" si="43"/>
        <v>5</v>
      </c>
      <c r="BI267">
        <f t="shared" si="44"/>
        <v>2024</v>
      </c>
      <c r="BJ267">
        <f t="shared" si="45"/>
        <v>2</v>
      </c>
      <c r="BM267" s="4">
        <f>'Fuel Values'!G267-(E267)</f>
        <v>2.3406494960806867</v>
      </c>
      <c r="BN267" s="4">
        <f>'Fuel Values'!H267-($AJ267*'Feedstock Conversions'!$B$5)</f>
        <v>27.507194848824213</v>
      </c>
      <c r="BO267" s="4">
        <f>'Fuel Values'!I267-($AI267*'Feedstock Conversions'!$B$17)</f>
        <v>6.3285974244121235</v>
      </c>
      <c r="BP267" s="4">
        <f>'Fuel Values'!J267-($AH267*'Feedstock Conversions'!$B$17)</f>
        <v>1.2690649496080937</v>
      </c>
      <c r="BQ267" s="4">
        <f>'Fuel Values'!K267-($AF267*'Feedstock Conversions'!$B$17)</f>
        <v>18.245324748040389</v>
      </c>
      <c r="BR267" s="4">
        <f>'Fuel Values'!L267-($AG267*'Feedstock Conversions'!$B$17)</f>
        <v>3.0429871220605378</v>
      </c>
      <c r="BS267" s="4">
        <f t="shared" si="46"/>
        <v>38.833454647256474</v>
      </c>
      <c r="BT267" s="4">
        <f t="shared" si="37"/>
        <v>56.551679731243013</v>
      </c>
      <c r="BV267" s="4">
        <f t="shared" si="42"/>
        <v>17.867781155015248</v>
      </c>
    </row>
    <row r="268" spans="1:74" x14ac:dyDescent="0.2">
      <c r="A268" s="11">
        <v>45331</v>
      </c>
      <c r="B268" s="18">
        <v>54.496000000000002</v>
      </c>
      <c r="C268" s="18">
        <f>B268+'Rail Costs'!B268</f>
        <v>59.670580067189249</v>
      </c>
      <c r="E268" s="18">
        <f>C268*'Feedstock Conversions'!B$17</f>
        <v>447.52935050391937</v>
      </c>
      <c r="F268" s="18">
        <f>C268*'Feedstock Conversions'!B$5</f>
        <v>447.52935050391937</v>
      </c>
      <c r="H268" s="18">
        <f>'Fuel Values'!B268-'Soybean Oil'!I268-'Soybean Oil'!J268-'Soybean Oil'!K268</f>
        <v>301.05543219934214</v>
      </c>
      <c r="I268" s="18">
        <f>('LCFS Values'!$E$6-'Soybean Oil'!$AA$4)/1000000*MROUND('LCFS Values'!B268,1)*MROUND('LCFS Values'!$G$2*100,1)</f>
        <v>26.669567800657891</v>
      </c>
      <c r="J268" s="4">
        <f>'RIN Values'!C268</f>
        <v>79.275000000000006</v>
      </c>
      <c r="K268" s="4">
        <f>'Fixed Credits Value'!B268</f>
        <v>100</v>
      </c>
      <c r="L268" s="4">
        <f t="shared" si="47"/>
        <v>507</v>
      </c>
      <c r="M268" s="4">
        <f>L268/'Feedstock Conversions'!B$17</f>
        <v>67.599999999999994</v>
      </c>
      <c r="O268" s="4">
        <f>'Fuel Values'!C268*100</f>
        <v>280.75</v>
      </c>
      <c r="P268" s="18">
        <f>('LCFS Values'!$E$5-'Soybean Oil'!$AB$4)/1000000*'LCFS Values'!B268*'LCFS Values'!$G$2*100</f>
        <v>24.087797863888891</v>
      </c>
      <c r="Q268" s="4">
        <f>'RIN Values'!D268</f>
        <v>89.844999999999999</v>
      </c>
      <c r="R268" s="4">
        <f>'Fixed Credits Value'!B268</f>
        <v>100</v>
      </c>
      <c r="S268" s="4">
        <f>'Fixed Credits Value'!C268</f>
        <v>16</v>
      </c>
      <c r="T268" s="4">
        <f t="shared" si="38"/>
        <v>510.68279786388894</v>
      </c>
      <c r="U268" s="4">
        <f t="shared" si="48"/>
        <v>68.09103971518519</v>
      </c>
      <c r="W268" s="4">
        <f t="shared" si="39"/>
        <v>59.470649496080625</v>
      </c>
      <c r="X268" s="4">
        <f t="shared" si="40"/>
        <v>63.153447359969562</v>
      </c>
      <c r="AD268" s="11">
        <f t="shared" si="41"/>
        <v>45331</v>
      </c>
      <c r="AE268" s="4">
        <f>B268+'Rail Costs'!K268</f>
        <v>55.789645016797316</v>
      </c>
      <c r="AF268" s="4">
        <f>$B268+'Rail Costs'!L268</f>
        <v>57.083290033594622</v>
      </c>
      <c r="AG268" s="4">
        <f>$B268+'Rail Costs'!M268</f>
        <v>58.376935050391936</v>
      </c>
      <c r="AH268" s="4">
        <f>$B268+'Rail Costs'!N268</f>
        <v>55.013458006718928</v>
      </c>
      <c r="AI268" s="4">
        <f>$B268+'Rail Costs'!O268</f>
        <v>55.27218701007839</v>
      </c>
      <c r="AJ268" s="4">
        <f>$B268+'Rail Costs'!P268</f>
        <v>56.048374020156778</v>
      </c>
      <c r="AK268" s="4" t="e">
        <f>(AVERAGEIFS([1]Spreads!$B$23:$B$1056,[1]Spreads!$Y$23:$Y$1056,BH268,[1]Spreads!$X$23:$X$1056,BI268)*1.03)+('Rail Costs'!X269*100/2204.622)</f>
        <v>#VALUE!</v>
      </c>
      <c r="AM268" s="4">
        <f>'Soybean Oil'!$L268-('Soybean Oil'!AE268*'Feedstock Conversions'!$B$17)-'Rail Costs'!Q268</f>
        <v>84.025549218869045</v>
      </c>
      <c r="AN268" s="4">
        <f>'Soybean Oil'!$L268-('Soybean Oil'!AF268*'Feedstock Conversions'!$B$17)-'Rail Costs'!R268</f>
        <v>74.824314098516439</v>
      </c>
      <c r="AO268" s="4">
        <f>'Soybean Oil'!$L268-('Soybean Oil'!AG268*'Feedstock Conversions'!$B$17)-'Rail Costs'!S268</f>
        <v>65.329720608409602</v>
      </c>
      <c r="AP268" s="4">
        <f>'Soybean Oil'!$L268-('Soybean Oil'!AH268*'Feedstock Conversions'!$B$17)-'Rail Costs'!T268</f>
        <v>90.063719087559392</v>
      </c>
      <c r="AQ268" s="4">
        <f>'Soybean Oil'!$L268-('Soybean Oil'!AI268*'Feedstock Conversions'!$B$17)-'Rail Costs'!U268</f>
        <v>88.303714706951666</v>
      </c>
      <c r="AR268" s="4">
        <f>'Soybean Oil'!$L268-('Soybean Oil'!AJ268*'Feedstock Conversions'!$B$17)-'Rail Costs'!V268</f>
        <v>81.434779814365783</v>
      </c>
      <c r="AS268" s="4" t="e">
        <f>'Soybean Oil'!$L268-('Soybean Oil'!AK268*'Feedstock Conversions'!$B$17)-'Rail Costs'!Y269</f>
        <v>#VALUE!</v>
      </c>
      <c r="AU268" s="4">
        <f>$T268-(AE268*'Feedstock Conversions'!$B$5)-'Rail Costs'!Q268</f>
        <v>87.708347082757982</v>
      </c>
      <c r="AV268" s="4">
        <f>$T268-(AF268*'Feedstock Conversions'!$B$5)-'Rail Costs'!R268</f>
        <v>78.507111962405375</v>
      </c>
      <c r="AW268" s="4">
        <f>$T268-(AG268*'Feedstock Conversions'!$B$5)-'Rail Costs'!S268</f>
        <v>69.012518472298538</v>
      </c>
      <c r="AX268" s="4">
        <f>$T268-(AH268*'Feedstock Conversions'!$B$5)-'Rail Costs'!T268</f>
        <v>93.746516951448328</v>
      </c>
      <c r="AY268" s="4">
        <f>$T268-(AI268*'Feedstock Conversions'!$B$5)-'Rail Costs'!U268</f>
        <v>91.986512570840603</v>
      </c>
      <c r="AZ268" s="4">
        <f>$T268-(AJ268*'Feedstock Conversions'!$B$5)-'Rail Costs'!V268</f>
        <v>85.117577678254719</v>
      </c>
      <c r="BA268" s="4" t="e">
        <f>$T268-(AK268*'Feedstock Conversions'!$B$5)-'Rail Costs'!Y269</f>
        <v>#VALUE!</v>
      </c>
      <c r="BH268">
        <f t="shared" si="43"/>
        <v>6</v>
      </c>
      <c r="BI268">
        <f t="shared" si="44"/>
        <v>2024</v>
      </c>
      <c r="BJ268">
        <f t="shared" si="45"/>
        <v>2</v>
      </c>
      <c r="BM268" s="4">
        <f>'Fuel Values'!G268-(E268)</f>
        <v>-7.5293505039193747</v>
      </c>
      <c r="BN268" s="4">
        <f>'Fuel Values'!H268-($AJ268*'Feedstock Conversions'!$B$5)</f>
        <v>19.637194848824151</v>
      </c>
      <c r="BO268" s="4">
        <f>'Fuel Values'!I268-($AI268*'Feedstock Conversions'!$B$17)</f>
        <v>0.45859742441206208</v>
      </c>
      <c r="BP268" s="4">
        <f>'Fuel Values'!J268-($AH268*'Feedstock Conversions'!$B$17)</f>
        <v>-2.6009350503919677</v>
      </c>
      <c r="BQ268" s="4">
        <f>'Fuel Values'!K268-($AF268*'Feedstock Conversions'!$B$17)</f>
        <v>14.375324748040327</v>
      </c>
      <c r="BR268" s="4">
        <f>'Fuel Values'!L268-($AG268*'Feedstock Conversions'!$B$17)</f>
        <v>-2.8270128779395236</v>
      </c>
      <c r="BS268" s="4">
        <f t="shared" si="46"/>
        <v>39.833454647256474</v>
      </c>
      <c r="BT268" s="4">
        <f t="shared" si="37"/>
        <v>55.885013064576349</v>
      </c>
      <c r="BV268" s="4">
        <f t="shared" si="42"/>
        <v>11.569209726443757</v>
      </c>
    </row>
    <row r="269" spans="1:74" x14ac:dyDescent="0.2">
      <c r="A269" s="11">
        <v>45338</v>
      </c>
      <c r="B269" s="18">
        <v>53.628</v>
      </c>
      <c r="C269" s="18">
        <f>B269+'Rail Costs'!B269</f>
        <v>58.802580067189247</v>
      </c>
      <c r="E269" s="18">
        <f>C269*'Feedstock Conversions'!B$17</f>
        <v>441.01935050391933</v>
      </c>
      <c r="F269" s="18">
        <f>C269*'Feedstock Conversions'!B$5</f>
        <v>441.01935050391933</v>
      </c>
      <c r="H269" s="18">
        <f>'Fuel Values'!B269-'Soybean Oil'!I269-'Soybean Oil'!J269-'Soybean Oil'!K269</f>
        <v>298.7024610126316</v>
      </c>
      <c r="I269" s="18">
        <f>('LCFS Values'!$E$6-'Soybean Oil'!$AA$4)/1000000*MROUND('LCFS Values'!B269,1)*MROUND('LCFS Values'!$G$2*100,1)</f>
        <v>28.447538987368418</v>
      </c>
      <c r="J269" s="4">
        <f>'RIN Values'!C269</f>
        <v>74.849999999999994</v>
      </c>
      <c r="K269" s="4">
        <f>'Fixed Credits Value'!B269</f>
        <v>100</v>
      </c>
      <c r="L269" s="4">
        <f t="shared" si="47"/>
        <v>502</v>
      </c>
      <c r="M269" s="4">
        <f>L269/'Feedstock Conversions'!B$17</f>
        <v>66.933333333333337</v>
      </c>
      <c r="O269" s="4">
        <f>'Fuel Values'!C269*100</f>
        <v>253.12</v>
      </c>
      <c r="P269" s="18">
        <f>('LCFS Values'!$E$5-'Soybean Oil'!$AB$4)/1000000*'LCFS Values'!B269*'LCFS Values'!$G$2*100</f>
        <v>25.69097908611111</v>
      </c>
      <c r="Q269" s="4">
        <f>'RIN Values'!D269</f>
        <v>84.83</v>
      </c>
      <c r="R269" s="4">
        <f>'Fixed Credits Value'!B269</f>
        <v>100</v>
      </c>
      <c r="S269" s="4">
        <f>'Fixed Credits Value'!C269</f>
        <v>16</v>
      </c>
      <c r="T269" s="4">
        <f t="shared" si="38"/>
        <v>479.64097908611109</v>
      </c>
      <c r="U269" s="4">
        <f t="shared" si="48"/>
        <v>63.952130544814814</v>
      </c>
      <c r="W269" s="4">
        <f t="shared" si="39"/>
        <v>60.980649496080673</v>
      </c>
      <c r="X269" s="4">
        <f t="shared" si="40"/>
        <v>38.621628582191761</v>
      </c>
      <c r="AD269" s="11">
        <f t="shared" si="41"/>
        <v>45338</v>
      </c>
      <c r="AE269" s="4">
        <f>B269+'Rail Costs'!K269</f>
        <v>54.921645016797314</v>
      </c>
      <c r="AF269" s="4">
        <f>$B269+'Rail Costs'!L269</f>
        <v>56.215290033594627</v>
      </c>
      <c r="AG269" s="4">
        <f>$B269+'Rail Costs'!M269</f>
        <v>57.508935050391933</v>
      </c>
      <c r="AH269" s="4">
        <f>$B269+'Rail Costs'!N269</f>
        <v>54.145458006718926</v>
      </c>
      <c r="AI269" s="4">
        <f>$B269+'Rail Costs'!O269</f>
        <v>54.404187010078388</v>
      </c>
      <c r="AJ269" s="4">
        <f>$B269+'Rail Costs'!P269</f>
        <v>55.180374020156776</v>
      </c>
      <c r="AK269" s="4" t="e">
        <f>(AVERAGEIFS([1]Spreads!$B$23:$B$1056,[1]Spreads!$Y$23:$Y$1056,BH269,[1]Spreads!$X$23:$X$1056,BI269)*1.03)+('Rail Costs'!X270*100/2204.622)</f>
        <v>#VALUE!</v>
      </c>
      <c r="AM269" s="4">
        <f>'Soybean Oil'!$L269-('Soybean Oil'!AE269*'Feedstock Conversions'!$B$17)-'Rail Costs'!Q269</f>
        <v>85.535549218869093</v>
      </c>
      <c r="AN269" s="4">
        <f>'Soybean Oil'!$L269-('Soybean Oil'!AF269*'Feedstock Conversions'!$B$17)-'Rail Costs'!R269</f>
        <v>76.33431409851643</v>
      </c>
      <c r="AO269" s="4">
        <f>'Soybean Oil'!$L269-('Soybean Oil'!AG269*'Feedstock Conversions'!$B$17)-'Rail Costs'!S269</f>
        <v>66.83972060840965</v>
      </c>
      <c r="AP269" s="4">
        <f>'Soybean Oil'!$L269-('Soybean Oil'!AH269*'Feedstock Conversions'!$B$17)-'Rail Costs'!T269</f>
        <v>91.573719087559439</v>
      </c>
      <c r="AQ269" s="4">
        <f>'Soybean Oil'!$L269-('Soybean Oil'!AI269*'Feedstock Conversions'!$B$17)-'Rail Costs'!U269</f>
        <v>89.813714706951714</v>
      </c>
      <c r="AR269" s="4">
        <f>'Soybean Oil'!$L269-('Soybean Oil'!AJ269*'Feedstock Conversions'!$B$17)-'Rail Costs'!V269</f>
        <v>82.94477981436583</v>
      </c>
      <c r="AS269" s="4" t="e">
        <f>'Soybean Oil'!$L269-('Soybean Oil'!AK269*'Feedstock Conversions'!$B$17)-'Rail Costs'!Y270</f>
        <v>#VALUE!</v>
      </c>
      <c r="AU269" s="4">
        <f>$T269-(AE269*'Feedstock Conversions'!$B$5)-'Rail Costs'!Q269</f>
        <v>63.176528304980181</v>
      </c>
      <c r="AV269" s="4">
        <f>$T269-(AF269*'Feedstock Conversions'!$B$5)-'Rail Costs'!R269</f>
        <v>53.975293184627517</v>
      </c>
      <c r="AW269" s="4">
        <f>$T269-(AG269*'Feedstock Conversions'!$B$5)-'Rail Costs'!S269</f>
        <v>44.480699694520744</v>
      </c>
      <c r="AX269" s="4">
        <f>$T269-(AH269*'Feedstock Conversions'!$B$5)-'Rail Costs'!T269</f>
        <v>69.214698173670527</v>
      </c>
      <c r="AY269" s="4">
        <f>$T269-(AI269*'Feedstock Conversions'!$B$5)-'Rail Costs'!U269</f>
        <v>67.454693793062802</v>
      </c>
      <c r="AZ269" s="4">
        <f>$T269-(AJ269*'Feedstock Conversions'!$B$5)-'Rail Costs'!V269</f>
        <v>60.585758900476918</v>
      </c>
      <c r="BA269" s="4" t="e">
        <f>$T269-(AK269*'Feedstock Conversions'!$B$5)-'Rail Costs'!Y270</f>
        <v>#VALUE!</v>
      </c>
      <c r="BH269">
        <f t="shared" si="43"/>
        <v>7</v>
      </c>
      <c r="BI269">
        <f t="shared" si="44"/>
        <v>2024</v>
      </c>
      <c r="BJ269">
        <f t="shared" si="45"/>
        <v>2</v>
      </c>
      <c r="BM269" s="4">
        <f>'Fuel Values'!G269-(E269)</f>
        <v>-1.0193505039193269</v>
      </c>
      <c r="BN269" s="4">
        <f>'Fuel Values'!H269-($AJ269*'Feedstock Conversions'!$B$5)</f>
        <v>26.147194848824199</v>
      </c>
      <c r="BO269" s="4">
        <f>'Fuel Values'!I269-($AI269*'Feedstock Conversions'!$B$17)</f>
        <v>3.9685974244121098</v>
      </c>
      <c r="BP269" s="4">
        <f>'Fuel Values'!J269-($AH269*'Feedstock Conversions'!$B$17)</f>
        <v>3.90906494960808</v>
      </c>
      <c r="BQ269" s="4">
        <f>'Fuel Values'!K269-($AF269*'Feedstock Conversions'!$B$17)</f>
        <v>19.385324748040318</v>
      </c>
      <c r="BR269" s="4">
        <f>'Fuel Values'!L269-($AG269*'Feedstock Conversions'!$B$17)</f>
        <v>3.6829871220605241</v>
      </c>
      <c r="BS269" s="4">
        <f t="shared" si="46"/>
        <v>34.833454647256474</v>
      </c>
      <c r="BT269" s="4">
        <f t="shared" si="37"/>
        <v>51.635013064576356</v>
      </c>
      <c r="BV269" s="4">
        <f t="shared" si="42"/>
        <v>16.722066869300939</v>
      </c>
    </row>
    <row r="270" spans="1:74" x14ac:dyDescent="0.2">
      <c r="A270" s="11">
        <v>45345</v>
      </c>
      <c r="B270" s="18">
        <v>51.9925</v>
      </c>
      <c r="C270" s="18">
        <f>B270+'Rail Costs'!B270</f>
        <v>57.167080067189247</v>
      </c>
      <c r="E270" s="18">
        <f>C270*'Feedstock Conversions'!B$17</f>
        <v>428.75310050391937</v>
      </c>
      <c r="F270" s="18">
        <f>C270*'Feedstock Conversions'!B$5</f>
        <v>428.75310050391937</v>
      </c>
      <c r="H270" s="18">
        <f>'Fuel Values'!B270-'Soybean Oil'!I270-'Soybean Oil'!J270-'Soybean Oil'!K270</f>
        <v>289.68445380930922</v>
      </c>
      <c r="I270" s="18">
        <f>('LCFS Values'!$E$6-'Soybean Oil'!$AA$4)/1000000*MROUND('LCFS Values'!B270,1)*MROUND('LCFS Values'!$G$2*100,1)</f>
        <v>28.003046190690782</v>
      </c>
      <c r="J270" s="4">
        <f>'RIN Values'!C270</f>
        <v>61.6875</v>
      </c>
      <c r="K270" s="4">
        <f>'Fixed Credits Value'!B270</f>
        <v>100</v>
      </c>
      <c r="L270" s="4">
        <f t="shared" si="47"/>
        <v>479.375</v>
      </c>
      <c r="M270" s="4">
        <f>L270/'Feedstock Conversions'!B$17</f>
        <v>63.916666666666664</v>
      </c>
      <c r="O270" s="4">
        <f>'Fuel Values'!C270*100</f>
        <v>251.96</v>
      </c>
      <c r="P270" s="18">
        <f>('LCFS Values'!$E$5-'Soybean Oil'!$AB$4)/1000000*'LCFS Values'!B270*'LCFS Values'!$G$2*100</f>
        <v>25.400402489583335</v>
      </c>
      <c r="Q270" s="4">
        <f>'RIN Values'!D270</f>
        <v>69.912499999999994</v>
      </c>
      <c r="R270" s="4">
        <f>'Fixed Credits Value'!B270</f>
        <v>100</v>
      </c>
      <c r="S270" s="4">
        <f>'Fixed Credits Value'!C270</f>
        <v>16</v>
      </c>
      <c r="T270" s="4">
        <f t="shared" si="38"/>
        <v>463.27290248958332</v>
      </c>
      <c r="U270" s="4">
        <f t="shared" si="48"/>
        <v>61.769720331944441</v>
      </c>
      <c r="W270" s="4">
        <f t="shared" si="39"/>
        <v>50.62189949608063</v>
      </c>
      <c r="X270" s="4">
        <f t="shared" si="40"/>
        <v>34.519801985663946</v>
      </c>
      <c r="AD270" s="11">
        <f t="shared" si="41"/>
        <v>45345</v>
      </c>
      <c r="AE270" s="4">
        <f>B270+'Rail Costs'!K270</f>
        <v>53.286145016797313</v>
      </c>
      <c r="AF270" s="4">
        <f>$B270+'Rail Costs'!L270</f>
        <v>54.57979003359462</v>
      </c>
      <c r="AG270" s="4">
        <f>$B270+'Rail Costs'!M270</f>
        <v>55.873435050391933</v>
      </c>
      <c r="AH270" s="4">
        <f>$B270+'Rail Costs'!N270</f>
        <v>52.509958006718925</v>
      </c>
      <c r="AI270" s="4">
        <f>$B270+'Rail Costs'!O270</f>
        <v>52.768687010078388</v>
      </c>
      <c r="AJ270" s="4">
        <f>$B270+'Rail Costs'!P270</f>
        <v>53.544874020156776</v>
      </c>
      <c r="AK270" s="4" t="e">
        <f>(AVERAGEIFS([1]Spreads!$B$23:$B$1056,[1]Spreads!$Y$23:$Y$1056,BH270,[1]Spreads!$X$23:$X$1056,BI270)*1.03)+('Rail Costs'!X271*100/2204.622)</f>
        <v>#VALUE!</v>
      </c>
      <c r="AM270" s="4">
        <f>'Soybean Oil'!$L270-('Soybean Oil'!AE270*'Feedstock Conversions'!$B$17)-'Rail Costs'!Q270</f>
        <v>75.17679921886905</v>
      </c>
      <c r="AN270" s="4">
        <f>'Soybean Oil'!$L270-('Soybean Oil'!AF270*'Feedstock Conversions'!$B$17)-'Rail Costs'!R270</f>
        <v>65.975564098516443</v>
      </c>
      <c r="AO270" s="4">
        <f>'Soybean Oil'!$L270-('Soybean Oil'!AG270*'Feedstock Conversions'!$B$17)-'Rail Costs'!S270</f>
        <v>56.480970608409613</v>
      </c>
      <c r="AP270" s="4">
        <f>'Soybean Oil'!$L270-('Soybean Oil'!AH270*'Feedstock Conversions'!$B$17)-'Rail Costs'!T270</f>
        <v>81.214969087559396</v>
      </c>
      <c r="AQ270" s="4">
        <f>'Soybean Oil'!$L270-('Soybean Oil'!AI270*'Feedstock Conversions'!$B$17)-'Rail Costs'!U270</f>
        <v>79.454964706951671</v>
      </c>
      <c r="AR270" s="4">
        <f>'Soybean Oil'!$L270-('Soybean Oil'!AJ270*'Feedstock Conversions'!$B$17)-'Rail Costs'!V270</f>
        <v>72.586029814365787</v>
      </c>
      <c r="AS270" s="4" t="e">
        <f>'Soybean Oil'!$L270-('Soybean Oil'!AK270*'Feedstock Conversions'!$B$17)-'Rail Costs'!Y271</f>
        <v>#VALUE!</v>
      </c>
      <c r="AU270" s="4">
        <f>$T270-(AE270*'Feedstock Conversions'!$B$5)-'Rail Costs'!Q270</f>
        <v>59.074701708452366</v>
      </c>
      <c r="AV270" s="4">
        <f>$T270-(AF270*'Feedstock Conversions'!$B$5)-'Rail Costs'!R270</f>
        <v>49.87346658809976</v>
      </c>
      <c r="AW270" s="4">
        <f>$T270-(AG270*'Feedstock Conversions'!$B$5)-'Rail Costs'!S270</f>
        <v>40.37887309799293</v>
      </c>
      <c r="AX270" s="4">
        <f>$T270-(AH270*'Feedstock Conversions'!$B$5)-'Rail Costs'!T270</f>
        <v>65.112871577142712</v>
      </c>
      <c r="AY270" s="4">
        <f>$T270-(AI270*'Feedstock Conversions'!$B$5)-'Rail Costs'!U270</f>
        <v>63.35286719653498</v>
      </c>
      <c r="AZ270" s="4">
        <f>$T270-(AJ270*'Feedstock Conversions'!$B$5)-'Rail Costs'!V270</f>
        <v>56.483932303949103</v>
      </c>
      <c r="BA270" s="4" t="e">
        <f>$T270-(AK270*'Feedstock Conversions'!$B$5)-'Rail Costs'!Y271</f>
        <v>#VALUE!</v>
      </c>
      <c r="BH270">
        <f t="shared" si="43"/>
        <v>8</v>
      </c>
      <c r="BI270">
        <f t="shared" si="44"/>
        <v>2024</v>
      </c>
      <c r="BJ270">
        <f t="shared" si="45"/>
        <v>2</v>
      </c>
      <c r="BM270" s="4">
        <f>'Fuel Values'!G270-(E270)</f>
        <v>3.7468994960806299</v>
      </c>
      <c r="BN270" s="4">
        <f>'Fuel Values'!H270-($AJ270*'Feedstock Conversions'!$B$5)</f>
        <v>30.913444848824156</v>
      </c>
      <c r="BO270" s="4">
        <f>'Fuel Values'!I270-($AI270*'Feedstock Conversions'!$B$17)</f>
        <v>14.234847424412067</v>
      </c>
      <c r="BP270" s="4">
        <f>'Fuel Values'!J270-($AH270*'Feedstock Conversions'!$B$17)</f>
        <v>16.175314949608037</v>
      </c>
      <c r="BQ270" s="4">
        <f>'Fuel Values'!K270-($AF270*'Feedstock Conversions'!$B$17)</f>
        <v>30.651574748040332</v>
      </c>
      <c r="BR270" s="4">
        <f>'Fuel Values'!L270-($AG270*'Feedstock Conversions'!$B$17)</f>
        <v>12.199237122060481</v>
      </c>
      <c r="BS270" s="4">
        <f t="shared" si="46"/>
        <v>19.708454647256474</v>
      </c>
      <c r="BT270" s="4">
        <f t="shared" si="37"/>
        <v>32.635013064576341</v>
      </c>
      <c r="BV270" s="4">
        <f t="shared" si="42"/>
        <v>22.649031155015191</v>
      </c>
    </row>
    <row r="271" spans="1:74" x14ac:dyDescent="0.2">
      <c r="A271" s="11">
        <v>45352</v>
      </c>
      <c r="B271" s="18">
        <v>52.207999999999998</v>
      </c>
      <c r="C271" s="18">
        <f>B271+'Rail Costs'!B272</f>
        <v>57.382580067189245</v>
      </c>
      <c r="E271" s="18">
        <f>C271*'Feedstock Conversions'!B$17</f>
        <v>430.36935050391935</v>
      </c>
      <c r="F271" s="18">
        <f>C271*'Feedstock Conversions'!B$5</f>
        <v>430.36935050391935</v>
      </c>
      <c r="H271" s="18">
        <f>'Fuel Values'!B271-'Soybean Oil'!I271-'Soybean Oil'!J271-'Soybean Oil'!K271</f>
        <v>279.33847541927634</v>
      </c>
      <c r="I271" s="18">
        <f>('LCFS Values'!$E$6-'Soybean Oil'!$AA$4)/1000000*MROUND('LCFS Values'!B271,1)*MROUND('LCFS Values'!$G$2*100,1)</f>
        <v>29.33652458072368</v>
      </c>
      <c r="J271" s="4">
        <f>'RIN Values'!C271</f>
        <v>65.324999999999989</v>
      </c>
      <c r="K271" s="4">
        <f>'Fixed Credits Value'!B271</f>
        <v>100</v>
      </c>
      <c r="L271" s="4">
        <f t="shared" si="47"/>
        <v>474</v>
      </c>
      <c r="M271" s="4">
        <f>L271/'Feedstock Conversions'!B$17</f>
        <v>63.2</v>
      </c>
      <c r="O271" s="4">
        <f>'Fuel Values'!C271*100</f>
        <v>259.7</v>
      </c>
      <c r="P271" s="18">
        <f>('LCFS Values'!$E$5-'Soybean Oil'!$AB$4)/1000000*'LCFS Values'!B271*'LCFS Values'!$G$2*100</f>
        <v>26.492569697222223</v>
      </c>
      <c r="Q271" s="4">
        <f>'RIN Values'!D271</f>
        <v>74.034999999999997</v>
      </c>
      <c r="R271" s="4">
        <f>'Fixed Credits Value'!B271</f>
        <v>100</v>
      </c>
      <c r="S271" s="4">
        <f>'Fixed Credits Value'!C271</f>
        <v>16</v>
      </c>
      <c r="T271" s="4">
        <f t="shared" si="38"/>
        <v>476.22756969722218</v>
      </c>
      <c r="U271" s="4">
        <f t="shared" si="48"/>
        <v>63.497009292962957</v>
      </c>
      <c r="W271" s="4">
        <f t="shared" si="39"/>
        <v>43.63064949608065</v>
      </c>
      <c r="X271" s="4">
        <f t="shared" si="40"/>
        <v>45.85821919330283</v>
      </c>
      <c r="AD271" s="11">
        <f t="shared" si="41"/>
        <v>45352</v>
      </c>
      <c r="AE271" s="4">
        <f>B271+'Rail Costs'!K271</f>
        <v>53.501645016797312</v>
      </c>
      <c r="AF271" s="4">
        <f>$B271+'Rail Costs'!L271</f>
        <v>54.795290033594625</v>
      </c>
      <c r="AG271" s="4">
        <f>$B271+'Rail Costs'!M271</f>
        <v>56.088935050391932</v>
      </c>
      <c r="AH271" s="4">
        <f>$B271+'Rail Costs'!N271</f>
        <v>52.725458006718924</v>
      </c>
      <c r="AI271" s="4">
        <f>$B271+'Rail Costs'!O271</f>
        <v>52.984187010078386</v>
      </c>
      <c r="AJ271" s="4">
        <f>$B271+'Rail Costs'!P271</f>
        <v>53.760374020156775</v>
      </c>
      <c r="AK271" s="4" t="e">
        <f>(AVERAGEIFS([1]Spreads!$B$23:$B$1056,[1]Spreads!$Y$23:$Y$1056,BH271,[1]Spreads!$X$23:$X$1056,BI271)*1.03)+('Rail Costs'!X273*100/2204.622)</f>
        <v>#VALUE!</v>
      </c>
      <c r="AM271" s="4">
        <f>'Soybean Oil'!$L271-('Soybean Oil'!AE271*'Feedstock Conversions'!$B$17)-'Rail Costs'!Q272</f>
        <v>68.18554921886907</v>
      </c>
      <c r="AN271" s="4">
        <f>'Soybean Oil'!$L271-('Soybean Oil'!AF271*'Feedstock Conversions'!$B$17)-'Rail Costs'!R272</f>
        <v>58.984314098516407</v>
      </c>
      <c r="AO271" s="4">
        <f>'Soybean Oil'!$L271-('Soybean Oil'!AG271*'Feedstock Conversions'!$B$17)-'Rail Costs'!S272</f>
        <v>49.489720608409634</v>
      </c>
      <c r="AP271" s="4">
        <f>'Soybean Oil'!$L271-('Soybean Oil'!AH271*'Feedstock Conversions'!$B$17)-'Rail Costs'!T272</f>
        <v>74.223719087559417</v>
      </c>
      <c r="AQ271" s="4">
        <f>'Soybean Oil'!$L271-('Soybean Oil'!AI271*'Feedstock Conversions'!$B$17)-'Rail Costs'!U272</f>
        <v>72.463714706951691</v>
      </c>
      <c r="AR271" s="4">
        <f>'Soybean Oil'!$L271-('Soybean Oil'!AJ271*'Feedstock Conversions'!$B$17)-'Rail Costs'!V272</f>
        <v>65.594779814365808</v>
      </c>
      <c r="AS271" s="4" t="e">
        <f>'Soybean Oil'!$L271-('Soybean Oil'!AK271*'Feedstock Conversions'!$B$17)-'Rail Costs'!Y273</f>
        <v>#VALUE!</v>
      </c>
      <c r="AU271" s="4">
        <f>$T271-(AE271*'Feedstock Conversions'!$B$5)-'Rail Costs'!Q271</f>
        <v>70.41311891609125</v>
      </c>
      <c r="AV271" s="4">
        <f>$T271-(AF271*'Feedstock Conversions'!$B$5)-'Rail Costs'!R271</f>
        <v>61.211883795738586</v>
      </c>
      <c r="AW271" s="4">
        <f>$T271-(AG271*'Feedstock Conversions'!$B$5)-'Rail Costs'!S271</f>
        <v>51.717290305631813</v>
      </c>
      <c r="AX271" s="4">
        <f>$T271-(AH271*'Feedstock Conversions'!$B$5)-'Rail Costs'!T271</f>
        <v>76.451288784781596</v>
      </c>
      <c r="AY271" s="4">
        <f>$T271-(AI271*'Feedstock Conversions'!$B$5)-'Rail Costs'!U271</f>
        <v>74.691284404173871</v>
      </c>
      <c r="AZ271" s="4">
        <f>$T271-(AJ271*'Feedstock Conversions'!$B$5)-'Rail Costs'!V271</f>
        <v>67.822349511587987</v>
      </c>
      <c r="BA271" s="4" t="e">
        <f>$T271-(AK271*'Feedstock Conversions'!$B$5)-'Rail Costs'!Y273</f>
        <v>#VALUE!</v>
      </c>
      <c r="BH271">
        <f t="shared" si="43"/>
        <v>9</v>
      </c>
      <c r="BI271">
        <f t="shared" si="44"/>
        <v>2024</v>
      </c>
      <c r="BJ271">
        <f t="shared" si="45"/>
        <v>3</v>
      </c>
      <c r="BM271" s="4">
        <f>'Fuel Values'!G271-(E271)</f>
        <v>-1.8693505039193496</v>
      </c>
      <c r="BN271" s="4">
        <f>'Fuel Values'!H271-($AJ271*'Feedstock Conversions'!$B$5)</f>
        <v>25.297194848824176</v>
      </c>
      <c r="BO271" s="4">
        <f>'Fuel Values'!I271-($AI271*'Feedstock Conversions'!$B$17)</f>
        <v>9.6185974244120871</v>
      </c>
      <c r="BP271" s="4">
        <f>'Fuel Values'!J271-($AH271*'Feedstock Conversions'!$B$17)</f>
        <v>14.559064949608057</v>
      </c>
      <c r="BQ271" s="4">
        <f>'Fuel Values'!K271-($AF271*'Feedstock Conversions'!$B$17)</f>
        <v>23.035324748040296</v>
      </c>
      <c r="BR271" s="4">
        <f>'Fuel Values'!L271-($AG271*'Feedstock Conversions'!$B$17)</f>
        <v>9.3329871220605014</v>
      </c>
      <c r="BS271" s="4">
        <f t="shared" si="46"/>
        <v>18.333454647256474</v>
      </c>
      <c r="BT271" s="4">
        <f t="shared" si="37"/>
        <v>30.30167973124302</v>
      </c>
      <c r="BV271" s="4">
        <f t="shared" si="42"/>
        <v>17.657781155015204</v>
      </c>
    </row>
    <row r="272" spans="1:74" x14ac:dyDescent="0.2">
      <c r="A272" s="11">
        <v>45359</v>
      </c>
      <c r="B272" s="18">
        <v>51.96</v>
      </c>
      <c r="C272" s="18">
        <f>B272+'Rail Costs'!B273</f>
        <v>57.134580067189248</v>
      </c>
      <c r="E272" s="18">
        <f>C272*'Feedstock Conversions'!B$17</f>
        <v>428.50935050391934</v>
      </c>
      <c r="F272" s="18">
        <f>C272*'Feedstock Conversions'!B$5</f>
        <v>428.50935050391934</v>
      </c>
      <c r="H272" s="18">
        <f>'Fuel Values'!B272-'Soybean Oil'!I272-'Soybean Oil'!J272-'Soybean Oil'!K272</f>
        <v>269.24948982592105</v>
      </c>
      <c r="I272" s="18">
        <f>('LCFS Values'!$E$6-'Soybean Oil'!$AA$4)/1000000*MROUND('LCFS Values'!B272,1)*MROUND('LCFS Values'!$G$2*100,1)</f>
        <v>30.225510174078941</v>
      </c>
      <c r="J272" s="4">
        <f>'RIN Values'!C272</f>
        <v>69.525000000000006</v>
      </c>
      <c r="K272" s="4">
        <f>'Fixed Credits Value'!B272</f>
        <v>100</v>
      </c>
      <c r="L272" s="4">
        <f t="shared" si="47"/>
        <v>469</v>
      </c>
      <c r="M272" s="4">
        <f>L272/'Feedstock Conversions'!B$17</f>
        <v>62.533333333333331</v>
      </c>
      <c r="O272" s="4">
        <f>'Fuel Values'!C272*100</f>
        <v>260.95</v>
      </c>
      <c r="P272" s="18">
        <f>('LCFS Values'!$E$5-'Soybean Oil'!$AB$4)/1000000*'LCFS Values'!B272*'LCFS Values'!$G$2*100</f>
        <v>27.113802420833334</v>
      </c>
      <c r="Q272" s="4">
        <f>'RIN Values'!D272</f>
        <v>78.795000000000002</v>
      </c>
      <c r="R272" s="4">
        <f>'Fixed Credits Value'!B272</f>
        <v>100</v>
      </c>
      <c r="S272" s="4">
        <f>'Fixed Credits Value'!C272</f>
        <v>16</v>
      </c>
      <c r="T272" s="4">
        <f t="shared" si="38"/>
        <v>482.85880242083334</v>
      </c>
      <c r="U272" s="4">
        <f t="shared" si="48"/>
        <v>64.381173656111116</v>
      </c>
      <c r="W272" s="4">
        <f t="shared" si="39"/>
        <v>40.490649496080664</v>
      </c>
      <c r="X272" s="4">
        <f t="shared" si="40"/>
        <v>54.349451916914006</v>
      </c>
      <c r="AD272" s="11">
        <f t="shared" si="41"/>
        <v>45359</v>
      </c>
      <c r="AE272" s="4">
        <f>B272+'Rail Costs'!K272</f>
        <v>53.253645016797314</v>
      </c>
      <c r="AF272" s="4">
        <f>$B272+'Rail Costs'!L272</f>
        <v>54.547290033594621</v>
      </c>
      <c r="AG272" s="4">
        <f>$B272+'Rail Costs'!M272</f>
        <v>55.840935050391934</v>
      </c>
      <c r="AH272" s="4">
        <f>$B272+'Rail Costs'!N272</f>
        <v>52.477458006718926</v>
      </c>
      <c r="AI272" s="4">
        <f>$B272+'Rail Costs'!O272</f>
        <v>52.736187010078389</v>
      </c>
      <c r="AJ272" s="4">
        <f>$B272+'Rail Costs'!P272</f>
        <v>53.512374020156777</v>
      </c>
      <c r="AK272" s="4" t="e">
        <f>(AVERAGEIFS([1]Spreads!$B$23:$B$1056,[1]Spreads!$Y$23:$Y$1056,BH272,[1]Spreads!$X$23:$X$1056,BI272)*1.03)+('Rail Costs'!X274*100/2204.622)</f>
        <v>#VALUE!</v>
      </c>
      <c r="AM272" s="4">
        <f>'Soybean Oil'!$L272-('Soybean Oil'!AE272*'Feedstock Conversions'!$B$17)-'Rail Costs'!Q273</f>
        <v>65.045549218869084</v>
      </c>
      <c r="AN272" s="4">
        <f>'Soybean Oil'!$L272-('Soybean Oil'!AF272*'Feedstock Conversions'!$B$17)-'Rail Costs'!R273</f>
        <v>55.844314098516477</v>
      </c>
      <c r="AO272" s="4">
        <f>'Soybean Oil'!$L272-('Soybean Oil'!AG272*'Feedstock Conversions'!$B$17)-'Rail Costs'!S273</f>
        <v>46.349720608409648</v>
      </c>
      <c r="AP272" s="4">
        <f>'Soybean Oil'!$L272-('Soybean Oil'!AH272*'Feedstock Conversions'!$B$17)-'Rail Costs'!T273</f>
        <v>71.08371908755943</v>
      </c>
      <c r="AQ272" s="4">
        <f>'Soybean Oil'!$L272-('Soybean Oil'!AI272*'Feedstock Conversions'!$B$17)-'Rail Costs'!U273</f>
        <v>69.323714706951705</v>
      </c>
      <c r="AR272" s="4">
        <f>'Soybean Oil'!$L272-('Soybean Oil'!AJ272*'Feedstock Conversions'!$B$17)-'Rail Costs'!V273</f>
        <v>62.454779814365821</v>
      </c>
      <c r="AS272" s="4" t="e">
        <f>'Soybean Oil'!$L272-('Soybean Oil'!AK272*'Feedstock Conversions'!$B$17)-'Rail Costs'!Y274</f>
        <v>#VALUE!</v>
      </c>
      <c r="AU272" s="4">
        <f>$T272-(AE272*'Feedstock Conversions'!$B$5)-'Rail Costs'!Q272</f>
        <v>78.904351639702426</v>
      </c>
      <c r="AV272" s="4">
        <f>$T272-(AF272*'Feedstock Conversions'!$B$5)-'Rail Costs'!R272</f>
        <v>69.70311651934982</v>
      </c>
      <c r="AW272" s="4">
        <f>$T272-(AG272*'Feedstock Conversions'!$B$5)-'Rail Costs'!S272</f>
        <v>60.20852302924299</v>
      </c>
      <c r="AX272" s="4">
        <f>$T272-(AH272*'Feedstock Conversions'!$B$5)-'Rail Costs'!T272</f>
        <v>84.942521508392772</v>
      </c>
      <c r="AY272" s="4">
        <f>$T272-(AI272*'Feedstock Conversions'!$B$5)-'Rail Costs'!U272</f>
        <v>83.182517127785047</v>
      </c>
      <c r="AZ272" s="4">
        <f>$T272-(AJ272*'Feedstock Conversions'!$B$5)-'Rail Costs'!V272</f>
        <v>76.313582235199164</v>
      </c>
      <c r="BA272" s="4" t="e">
        <f>$T272-(AK272*'Feedstock Conversions'!$B$5)-'Rail Costs'!Y274</f>
        <v>#VALUE!</v>
      </c>
      <c r="BH272">
        <f t="shared" si="43"/>
        <v>10</v>
      </c>
      <c r="BI272">
        <f t="shared" si="44"/>
        <v>2024</v>
      </c>
      <c r="BJ272">
        <f t="shared" si="45"/>
        <v>3</v>
      </c>
      <c r="BM272" s="4">
        <f>'Fuel Values'!G272-(E272)</f>
        <v>-7.009350503919336</v>
      </c>
      <c r="BN272" s="4">
        <f>'Fuel Values'!H272-($AJ272*'Feedstock Conversions'!$B$5)</f>
        <v>21.65719484882419</v>
      </c>
      <c r="BO272" s="4">
        <f>'Fuel Values'!I272-($AI272*'Feedstock Conversions'!$B$17)</f>
        <v>9.4785974244121007</v>
      </c>
      <c r="BP272" s="4">
        <f>'Fuel Values'!J272-($AH272*'Feedstock Conversions'!$B$17)</f>
        <v>13.419064949608071</v>
      </c>
      <c r="BQ272" s="4">
        <f>'Fuel Values'!K272-($AF272*'Feedstock Conversions'!$B$17)</f>
        <v>5.8953247480403661</v>
      </c>
      <c r="BR272" s="4">
        <f>'Fuel Values'!L272-($AG272*'Feedstock Conversions'!$B$17)</f>
        <v>5.192987122060515</v>
      </c>
      <c r="BS272" s="4">
        <f t="shared" si="46"/>
        <v>18.833454647256474</v>
      </c>
      <c r="BT272" s="4">
        <f t="shared" si="37"/>
        <v>32.385013064576349</v>
      </c>
      <c r="BV272" s="4">
        <f t="shared" si="42"/>
        <v>12.732066869300938</v>
      </c>
    </row>
    <row r="273" spans="1:74" x14ac:dyDescent="0.2">
      <c r="A273" s="11">
        <v>45366</v>
      </c>
      <c r="B273" s="18">
        <v>53.718000000000004</v>
      </c>
      <c r="C273" s="18">
        <f>B273+'Rail Costs'!B274</f>
        <v>58.89258006718925</v>
      </c>
      <c r="E273" s="18">
        <f>C273*'Feedstock Conversions'!B$17</f>
        <v>441.6943505039194</v>
      </c>
      <c r="F273" s="18">
        <f>C273*'Feedstock Conversions'!B$5</f>
        <v>441.6943505039194</v>
      </c>
      <c r="H273" s="18">
        <f>'Fuel Values'!B273-'Soybean Oil'!I273-'Soybean Oil'!J273-'Soybean Oil'!K273</f>
        <v>255.65499702924342</v>
      </c>
      <c r="I273" s="18">
        <f>('LCFS Values'!$E$6-'Soybean Oil'!$AA$4)/1000000*MROUND('LCFS Values'!B273,1)*MROUND('LCFS Values'!$G$2*100,1)</f>
        <v>30.670002970756574</v>
      </c>
      <c r="J273" s="4">
        <f>'RIN Values'!C273</f>
        <v>78.675000000000011</v>
      </c>
      <c r="K273" s="4">
        <f>'Fixed Credits Value'!B273</f>
        <v>100</v>
      </c>
      <c r="L273" s="4">
        <f t="shared" si="47"/>
        <v>465</v>
      </c>
      <c r="M273" s="4">
        <f>L273/'Feedstock Conversions'!B$17</f>
        <v>62</v>
      </c>
      <c r="O273" s="4">
        <f>'Fuel Values'!C273*100</f>
        <v>268.18</v>
      </c>
      <c r="P273" s="18">
        <f>('LCFS Values'!$E$5-'Soybean Oil'!$AB$4)/1000000*'LCFS Values'!B273*'LCFS Values'!$G$2*100</f>
        <v>27.534637491666668</v>
      </c>
      <c r="Q273" s="4">
        <f>'RIN Values'!D273</f>
        <v>89.165000000000006</v>
      </c>
      <c r="R273" s="4">
        <f>'Fixed Credits Value'!B273</f>
        <v>100</v>
      </c>
      <c r="S273" s="4">
        <f>'Fixed Credits Value'!C273</f>
        <v>16</v>
      </c>
      <c r="T273" s="4">
        <f t="shared" si="38"/>
        <v>500.8796374916667</v>
      </c>
      <c r="U273" s="4">
        <f t="shared" si="48"/>
        <v>66.783951665555563</v>
      </c>
      <c r="W273" s="4">
        <f t="shared" si="39"/>
        <v>23.305649496080605</v>
      </c>
      <c r="X273" s="4">
        <f t="shared" si="40"/>
        <v>59.185286987747304</v>
      </c>
      <c r="AD273" s="11">
        <f t="shared" si="41"/>
        <v>45366</v>
      </c>
      <c r="AE273" s="4">
        <f>B273+'Rail Costs'!K273</f>
        <v>55.011645016797317</v>
      </c>
      <c r="AF273" s="4">
        <f>$B273+'Rail Costs'!L273</f>
        <v>56.30529003359463</v>
      </c>
      <c r="AG273" s="4">
        <f>$B273+'Rail Costs'!M273</f>
        <v>57.598935050391937</v>
      </c>
      <c r="AH273" s="4">
        <f>$B273+'Rail Costs'!N273</f>
        <v>54.235458006718929</v>
      </c>
      <c r="AI273" s="4">
        <f>$B273+'Rail Costs'!O273</f>
        <v>54.494187010078392</v>
      </c>
      <c r="AJ273" s="4">
        <f>$B273+'Rail Costs'!P273</f>
        <v>55.27037402015678</v>
      </c>
      <c r="AK273" s="4" t="e">
        <f>(AVERAGEIFS([1]Spreads!$B$23:$B$1056,[1]Spreads!$Y$23:$Y$1056,BH273,[1]Spreads!$X$23:$X$1056,BI273)*1.03)+('Rail Costs'!X275*100/2204.622)</f>
        <v>#VALUE!</v>
      </c>
      <c r="AM273" s="4">
        <f>'Soybean Oil'!$L273-('Soybean Oil'!AE273*'Feedstock Conversions'!$B$17)-'Rail Costs'!Q274</f>
        <v>47.860549218869025</v>
      </c>
      <c r="AN273" s="4">
        <f>'Soybean Oil'!$L273-('Soybean Oil'!AF273*'Feedstock Conversions'!$B$17)-'Rail Costs'!R274</f>
        <v>38.659314098516361</v>
      </c>
      <c r="AO273" s="4">
        <f>'Soybean Oil'!$L273-('Soybean Oil'!AG273*'Feedstock Conversions'!$B$17)-'Rail Costs'!S274</f>
        <v>29.164720608409585</v>
      </c>
      <c r="AP273" s="4">
        <f>'Soybean Oil'!$L273-('Soybean Oil'!AH273*'Feedstock Conversions'!$B$17)-'Rail Costs'!T274</f>
        <v>53.898719087559371</v>
      </c>
      <c r="AQ273" s="4">
        <f>'Soybean Oil'!$L273-('Soybean Oil'!AI273*'Feedstock Conversions'!$B$17)-'Rail Costs'!U274</f>
        <v>52.138714706951639</v>
      </c>
      <c r="AR273" s="4">
        <f>'Soybean Oil'!$L273-('Soybean Oil'!AJ273*'Feedstock Conversions'!$B$17)-'Rail Costs'!V274</f>
        <v>45.269779814365762</v>
      </c>
      <c r="AS273" s="4" t="e">
        <f>'Soybean Oil'!$L273-('Soybean Oil'!AK273*'Feedstock Conversions'!$B$17)-'Rail Costs'!Y275</f>
        <v>#VALUE!</v>
      </c>
      <c r="AU273" s="4">
        <f>$T273-(AE273*'Feedstock Conversions'!$B$5)-'Rail Costs'!Q273</f>
        <v>83.740186710535724</v>
      </c>
      <c r="AV273" s="4">
        <f>$T273-(AF273*'Feedstock Conversions'!$B$5)-'Rail Costs'!R273</f>
        <v>74.538951590183061</v>
      </c>
      <c r="AW273" s="4">
        <f>$T273-(AG273*'Feedstock Conversions'!$B$5)-'Rail Costs'!S273</f>
        <v>65.04435810007628</v>
      </c>
      <c r="AX273" s="4">
        <f>$T273-(AH273*'Feedstock Conversions'!$B$5)-'Rail Costs'!T273</f>
        <v>89.77835657922607</v>
      </c>
      <c r="AY273" s="4">
        <f>$T273-(AI273*'Feedstock Conversions'!$B$5)-'Rail Costs'!U273</f>
        <v>88.018352198618345</v>
      </c>
      <c r="AZ273" s="4">
        <f>$T273-(AJ273*'Feedstock Conversions'!$B$5)-'Rail Costs'!V273</f>
        <v>81.149417306032461</v>
      </c>
      <c r="BA273" s="4" t="e">
        <f>$T273-(AK273*'Feedstock Conversions'!$B$5)-'Rail Costs'!Y275</f>
        <v>#VALUE!</v>
      </c>
      <c r="BH273">
        <f t="shared" si="43"/>
        <v>11</v>
      </c>
      <c r="BI273">
        <f t="shared" si="44"/>
        <v>2024</v>
      </c>
      <c r="BJ273">
        <f t="shared" si="45"/>
        <v>3</v>
      </c>
      <c r="BM273" s="4">
        <f>'Fuel Values'!G273-(E273)</f>
        <v>-21.194350503919395</v>
      </c>
      <c r="BN273" s="4">
        <f>'Fuel Values'!H273-($AJ273*'Feedstock Conversions'!$B$5)</f>
        <v>8.472194848824131</v>
      </c>
      <c r="BO273" s="4">
        <f>'Fuel Values'!I273-($AI273*'Feedstock Conversions'!$B$17)</f>
        <v>-3.7064025755879584</v>
      </c>
      <c r="BP273" s="4">
        <f>'Fuel Values'!J273-($AH273*'Feedstock Conversions'!$B$17)</f>
        <v>-1.7659350503919882</v>
      </c>
      <c r="BQ273" s="4">
        <f>'Fuel Values'!K273-($AF273*'Feedstock Conversions'!$B$17)</f>
        <v>-18.78967525195975</v>
      </c>
      <c r="BR273" s="4">
        <f>'Fuel Values'!L273-($AG273*'Feedstock Conversions'!$B$17)</f>
        <v>-11.992012877939544</v>
      </c>
      <c r="BS273" s="4">
        <f t="shared" si="46"/>
        <v>14.833454647256474</v>
      </c>
      <c r="BT273" s="4">
        <f t="shared" si="37"/>
        <v>31.468346397909691</v>
      </c>
      <c r="BV273" s="4">
        <f t="shared" si="42"/>
        <v>-3.6672188449848426</v>
      </c>
    </row>
    <row r="274" spans="1:74" x14ac:dyDescent="0.2">
      <c r="A274" s="11">
        <v>45373</v>
      </c>
      <c r="B274" s="18">
        <v>53.654000000000003</v>
      </c>
      <c r="C274" s="18">
        <f>B274+'Rail Costs'!B275</f>
        <v>58.82858006718925</v>
      </c>
      <c r="E274" s="18">
        <f>C274*'Feedstock Conversions'!B$17</f>
        <v>441.21435050391938</v>
      </c>
      <c r="F274" s="18">
        <f>C274*'Feedstock Conversions'!B$5</f>
        <v>441.21435050391938</v>
      </c>
      <c r="H274" s="18">
        <f>'Fuel Values'!B274-'Soybean Oil'!I274-'Soybean Oil'!J274-'Soybean Oil'!K274</f>
        <v>251.58847541927634</v>
      </c>
      <c r="I274" s="18">
        <f>('LCFS Values'!$E$6-'Soybean Oil'!$AA$4)/1000000*MROUND('LCFS Values'!B274,1)*MROUND('LCFS Values'!$G$2*100,1)</f>
        <v>29.33652458072368</v>
      </c>
      <c r="J274" s="4">
        <f>'RIN Values'!C274</f>
        <v>84.074999999999989</v>
      </c>
      <c r="K274" s="4">
        <f>'Fixed Credits Value'!B274</f>
        <v>100</v>
      </c>
      <c r="L274" s="4">
        <f t="shared" si="47"/>
        <v>465</v>
      </c>
      <c r="M274" s="4">
        <f>L274/'Feedstock Conversions'!B$17</f>
        <v>62</v>
      </c>
      <c r="O274" s="4">
        <f>'Fuel Values'!C274*100</f>
        <v>273.34000000000003</v>
      </c>
      <c r="P274" s="18">
        <f>('LCFS Values'!$E$5-'Soybean Oil'!$AB$4)/1000000*'LCFS Values'!B274*'LCFS Values'!$G$2*100</f>
        <v>26.292172044444445</v>
      </c>
      <c r="Q274" s="4">
        <f>'RIN Values'!D274</f>
        <v>95.284999999999997</v>
      </c>
      <c r="R274" s="4">
        <f>'Fixed Credits Value'!B274</f>
        <v>100</v>
      </c>
      <c r="S274" s="4">
        <f>'Fixed Credits Value'!C274</f>
        <v>16</v>
      </c>
      <c r="T274" s="4">
        <f t="shared" si="38"/>
        <v>510.91717204444444</v>
      </c>
      <c r="U274" s="4">
        <f t="shared" si="48"/>
        <v>68.122289605925928</v>
      </c>
      <c r="W274" s="4">
        <f t="shared" si="39"/>
        <v>23.785649496080623</v>
      </c>
      <c r="X274" s="4">
        <f t="shared" si="40"/>
        <v>69.702821540525065</v>
      </c>
      <c r="AD274" s="11">
        <f t="shared" si="41"/>
        <v>45373</v>
      </c>
      <c r="AE274" s="4">
        <f>B274+'Rail Costs'!K274</f>
        <v>54.947645016797317</v>
      </c>
      <c r="AF274" s="4">
        <f>$B274+'Rail Costs'!L274</f>
        <v>56.241290033594623</v>
      </c>
      <c r="AG274" s="4">
        <f>$B274+'Rail Costs'!M274</f>
        <v>57.534935050391937</v>
      </c>
      <c r="AH274" s="4">
        <f>$B274+'Rail Costs'!N274</f>
        <v>54.171458006718929</v>
      </c>
      <c r="AI274" s="4">
        <f>$B274+'Rail Costs'!O274</f>
        <v>54.430187010078392</v>
      </c>
      <c r="AJ274" s="4">
        <f>$B274+'Rail Costs'!P274</f>
        <v>55.20637402015678</v>
      </c>
      <c r="AK274" s="4" t="e">
        <f>(AVERAGEIFS([1]Spreads!$B$23:$B$1056,[1]Spreads!$Y$23:$Y$1056,BH274,[1]Spreads!$X$23:$X$1056,BI274)*1.03)+('Rail Costs'!X276*100/2204.622)</f>
        <v>#VALUE!</v>
      </c>
      <c r="AM274" s="4">
        <f>'Soybean Oil'!$L274-('Soybean Oil'!AE274*'Feedstock Conversions'!$B$17)-'Rail Costs'!Q275</f>
        <v>48.340549218869043</v>
      </c>
      <c r="AN274" s="4">
        <f>'Soybean Oil'!$L274-('Soybean Oil'!AF274*'Feedstock Conversions'!$B$17)-'Rail Costs'!R275</f>
        <v>39.139314098516437</v>
      </c>
      <c r="AO274" s="4">
        <f>'Soybean Oil'!$L274-('Soybean Oil'!AG274*'Feedstock Conversions'!$B$17)-'Rail Costs'!S275</f>
        <v>29.644720608409603</v>
      </c>
      <c r="AP274" s="4">
        <f>'Soybean Oil'!$L274-('Soybean Oil'!AH274*'Feedstock Conversions'!$B$17)-'Rail Costs'!T275</f>
        <v>54.378719087559389</v>
      </c>
      <c r="AQ274" s="4">
        <f>'Soybean Oil'!$L274-('Soybean Oil'!AI274*'Feedstock Conversions'!$B$17)-'Rail Costs'!U275</f>
        <v>52.618714706951657</v>
      </c>
      <c r="AR274" s="4">
        <f>'Soybean Oil'!$L274-('Soybean Oil'!AJ274*'Feedstock Conversions'!$B$17)-'Rail Costs'!V275</f>
        <v>45.74977981436578</v>
      </c>
      <c r="AS274" s="4" t="e">
        <f>'Soybean Oil'!$L274-('Soybean Oil'!AK274*'Feedstock Conversions'!$B$17)-'Rail Costs'!Y276</f>
        <v>#VALUE!</v>
      </c>
      <c r="AU274" s="4">
        <f>$T274-(AE274*'Feedstock Conversions'!$B$5)-'Rail Costs'!Q274</f>
        <v>94.257721263313485</v>
      </c>
      <c r="AV274" s="4">
        <f>$T274-(AF274*'Feedstock Conversions'!$B$5)-'Rail Costs'!R274</f>
        <v>85.056486142960878</v>
      </c>
      <c r="AW274" s="4">
        <f>$T274-(AG274*'Feedstock Conversions'!$B$5)-'Rail Costs'!S274</f>
        <v>75.561892652854041</v>
      </c>
      <c r="AX274" s="4">
        <f>$T274-(AH274*'Feedstock Conversions'!$B$5)-'Rail Costs'!T274</f>
        <v>100.29589113200383</v>
      </c>
      <c r="AY274" s="4">
        <f>$T274-(AI274*'Feedstock Conversions'!$B$5)-'Rail Costs'!U274</f>
        <v>98.535886751396106</v>
      </c>
      <c r="AZ274" s="4">
        <f>$T274-(AJ274*'Feedstock Conversions'!$B$5)-'Rail Costs'!V274</f>
        <v>91.666951858810222</v>
      </c>
      <c r="BA274" s="4" t="e">
        <f>$T274-(AK274*'Feedstock Conversions'!$B$5)-'Rail Costs'!Y276</f>
        <v>#VALUE!</v>
      </c>
      <c r="BH274">
        <f t="shared" si="43"/>
        <v>12</v>
      </c>
      <c r="BI274">
        <f t="shared" si="44"/>
        <v>2024</v>
      </c>
      <c r="BJ274">
        <f t="shared" si="45"/>
        <v>3</v>
      </c>
      <c r="BM274" s="4">
        <f>'Fuel Values'!G274-(E274)</f>
        <v>-14.714350503919377</v>
      </c>
      <c r="BN274" s="4">
        <f>'Fuel Values'!H274-($AJ274*'Feedstock Conversions'!$B$5)</f>
        <v>15.952194848824149</v>
      </c>
      <c r="BO274" s="4">
        <f>'Fuel Values'!I274-($AI274*'Feedstock Conversions'!$B$17)</f>
        <v>5.7735974244120598</v>
      </c>
      <c r="BP274" s="4">
        <f>'Fuel Values'!J274-($AH274*'Feedstock Conversions'!$B$17)</f>
        <v>4.71406494960803</v>
      </c>
      <c r="BQ274" s="4">
        <f>'Fuel Values'!K274-($AF274*'Feedstock Conversions'!$B$17)</f>
        <v>-16.309675251959675</v>
      </c>
      <c r="BR274" s="4">
        <f>'Fuel Values'!L274-($AG274*'Feedstock Conversions'!$B$17)</f>
        <v>-5.5120128779395259</v>
      </c>
      <c r="BS274" s="4">
        <f t="shared" si="46"/>
        <v>7.8334546472564739</v>
      </c>
      <c r="BT274" s="4">
        <f t="shared" si="37"/>
        <v>25.468346397909681</v>
      </c>
      <c r="BV274" s="4">
        <f t="shared" si="42"/>
        <v>1.9556382978723263</v>
      </c>
    </row>
    <row r="275" spans="1:74" x14ac:dyDescent="0.2">
      <c r="A275" s="11">
        <v>45380</v>
      </c>
      <c r="B275" s="18">
        <v>54.265000000000001</v>
      </c>
      <c r="C275" s="18">
        <f>B275+'Rail Costs'!B276</f>
        <v>59.439580067189247</v>
      </c>
      <c r="E275" s="18">
        <f>C275*'Feedstock Conversions'!B$17</f>
        <v>445.79685050391936</v>
      </c>
      <c r="F275" s="18">
        <f>C275*'Feedstock Conversions'!B$5</f>
        <v>445.79685050391936</v>
      </c>
      <c r="H275" s="18">
        <f>'Fuel Values'!B275-'Soybean Oil'!I275-'Soybean Oil'!J275-'Soybean Oil'!K275</f>
        <v>249.60097541927632</v>
      </c>
      <c r="I275" s="18">
        <f>('LCFS Values'!$E$6-'Soybean Oil'!$AA$4)/1000000*MROUND('LCFS Values'!B275,1)*MROUND('LCFS Values'!$G$2*100,1)</f>
        <v>29.33652458072368</v>
      </c>
      <c r="J275" s="4">
        <f>'RIN Values'!C275</f>
        <v>86.0625</v>
      </c>
      <c r="K275" s="4">
        <f>'Fixed Credits Value'!B275</f>
        <v>100</v>
      </c>
      <c r="L275" s="4">
        <f t="shared" si="47"/>
        <v>465</v>
      </c>
      <c r="M275" s="4">
        <f>L275/'Feedstock Conversions'!B$17</f>
        <v>62</v>
      </c>
      <c r="N275">
        <f>H275/H263-1</f>
        <v>-0.13116232504558323</v>
      </c>
      <c r="O275" s="4">
        <f>'Fuel Values'!C275*100</f>
        <v>264.87</v>
      </c>
      <c r="P275" s="18">
        <f>('LCFS Values'!$E$5-'Soybean Oil'!$AB$4)/1000000*'LCFS Values'!B275*'LCFS Values'!$G$2*100</f>
        <v>26.452490166666664</v>
      </c>
      <c r="Q275" s="4">
        <f>'RIN Values'!D275</f>
        <v>97.537499999999994</v>
      </c>
      <c r="R275" s="4">
        <f>'Fixed Credits Value'!B275</f>
        <v>100</v>
      </c>
      <c r="S275" s="4">
        <f>'Fixed Credits Value'!C275</f>
        <v>16</v>
      </c>
      <c r="T275" s="4">
        <f t="shared" si="38"/>
        <v>504.85999016666665</v>
      </c>
      <c r="U275" s="4">
        <f t="shared" si="48"/>
        <v>67.314665355555547</v>
      </c>
      <c r="W275" s="4">
        <f t="shared" si="39"/>
        <v>19.203149496080641</v>
      </c>
      <c r="X275" s="4">
        <f t="shared" si="40"/>
        <v>59.06313966274729</v>
      </c>
      <c r="Y275">
        <f>W275/W263-1</f>
        <v>-0.70275211586633768</v>
      </c>
      <c r="Z275">
        <f>X275/X263-1</f>
        <v>-0.225389617654426</v>
      </c>
      <c r="AA275">
        <f>O275/O263-1</f>
        <v>-1.9653564290473047E-2</v>
      </c>
      <c r="AB275">
        <f>P275/P263-1</f>
        <v>-1.3084112149532756E-2</v>
      </c>
      <c r="AC275">
        <f>Q275/Q263-1</f>
        <v>-0.27027027027027029</v>
      </c>
      <c r="AD275" s="11">
        <f t="shared" si="41"/>
        <v>45380</v>
      </c>
      <c r="AE275" s="4">
        <f>B275+'Rail Costs'!K275</f>
        <v>55.558645016797314</v>
      </c>
      <c r="AF275" s="4">
        <f>$B275+'Rail Costs'!L275</f>
        <v>56.852290033594628</v>
      </c>
      <c r="AG275" s="4">
        <f>$B275+'Rail Costs'!M275</f>
        <v>58.145935050391934</v>
      </c>
      <c r="AH275" s="4">
        <f>$B275+'Rail Costs'!N275</f>
        <v>54.782458006718926</v>
      </c>
      <c r="AI275" s="4">
        <f>$B275+'Rail Costs'!O275</f>
        <v>55.041187010078389</v>
      </c>
      <c r="AJ275" s="4">
        <f>$B275+'Rail Costs'!P275</f>
        <v>55.817374020156777</v>
      </c>
      <c r="AK275" s="4" t="e">
        <f>(AVERAGEIFS([1]Spreads!$B$23:$B$1056,[1]Spreads!$Y$23:$Y$1056,BH275,[1]Spreads!$X$23:$X$1056,BI275)*1.03)+('Rail Costs'!X277*100/2204.622)</f>
        <v>#VALUE!</v>
      </c>
      <c r="AM275" s="4">
        <f>'Soybean Oil'!$L275-('Soybean Oil'!AE275*'Feedstock Conversions'!$B$17)-'Rail Costs'!Q276</f>
        <v>43.758049218869061</v>
      </c>
      <c r="AN275" s="4">
        <f>'Soybean Oil'!$L275-('Soybean Oil'!AF275*'Feedstock Conversions'!$B$17)-'Rail Costs'!R276</f>
        <v>34.556814098516398</v>
      </c>
      <c r="AO275" s="4">
        <f>'Soybean Oil'!$L275-('Soybean Oil'!AG275*'Feedstock Conversions'!$B$17)-'Rail Costs'!S276</f>
        <v>25.062220608409621</v>
      </c>
      <c r="AP275" s="4">
        <f>'Soybean Oil'!$L275-('Soybean Oil'!AH275*'Feedstock Conversions'!$B$17)-'Rail Costs'!T276</f>
        <v>49.796219087559408</v>
      </c>
      <c r="AQ275" s="4">
        <f>'Soybean Oil'!$L275-('Soybean Oil'!AI275*'Feedstock Conversions'!$B$17)-'Rail Costs'!U276</f>
        <v>48.036214706951675</v>
      </c>
      <c r="AR275" s="4">
        <f>'Soybean Oil'!$L275-('Soybean Oil'!AJ275*'Feedstock Conversions'!$B$17)-'Rail Costs'!V276</f>
        <v>41.167279814365799</v>
      </c>
      <c r="AS275" s="4" t="e">
        <f>'Soybean Oil'!$L275-('Soybean Oil'!AK275*'Feedstock Conversions'!$B$17)-'Rail Costs'!Y277</f>
        <v>#VALUE!</v>
      </c>
      <c r="AU275" s="4">
        <f>$T275-(AE275*'Feedstock Conversions'!$B$5)-'Rail Costs'!Q275</f>
        <v>83.61803938553571</v>
      </c>
      <c r="AV275" s="4">
        <f>$T275-(AF275*'Feedstock Conversions'!$B$5)-'Rail Costs'!R275</f>
        <v>74.416804265183046</v>
      </c>
      <c r="AW275" s="4">
        <f>$T275-(AG275*'Feedstock Conversions'!$B$5)-'Rail Costs'!S275</f>
        <v>64.922210775076266</v>
      </c>
      <c r="AX275" s="4">
        <f>$T275-(AH275*'Feedstock Conversions'!$B$5)-'Rail Costs'!T275</f>
        <v>89.656209254226056</v>
      </c>
      <c r="AY275" s="4">
        <f>$T275-(AI275*'Feedstock Conversions'!$B$5)-'Rail Costs'!U275</f>
        <v>87.896204873618331</v>
      </c>
      <c r="AZ275" s="4">
        <f>$T275-(AJ275*'Feedstock Conversions'!$B$5)-'Rail Costs'!V275</f>
        <v>81.027269981032447</v>
      </c>
      <c r="BA275" s="4" t="e">
        <f>$T275-(AK275*'Feedstock Conversions'!$B$5)-'Rail Costs'!Y277</f>
        <v>#VALUE!</v>
      </c>
      <c r="BH275">
        <f t="shared" si="43"/>
        <v>13</v>
      </c>
      <c r="BI275">
        <f t="shared" si="44"/>
        <v>2024</v>
      </c>
      <c r="BJ275">
        <f t="shared" si="45"/>
        <v>3</v>
      </c>
      <c r="BM275" s="4">
        <f>'Fuel Values'!G275-(E275)</f>
        <v>-12.046850503919359</v>
      </c>
      <c r="BN275" s="4">
        <f>'Fuel Values'!H275-($AJ275*'Feedstock Conversions'!$B$5)</f>
        <v>18.869694848824167</v>
      </c>
      <c r="BO275" s="4">
        <f>'Fuel Values'!I275-($AI275*'Feedstock Conversions'!$B$17)</f>
        <v>7.191097424412078</v>
      </c>
      <c r="BP275" s="4">
        <f>'Fuel Values'!J275-($AH275*'Feedstock Conversions'!$B$17)</f>
        <v>6.6315649496080482</v>
      </c>
      <c r="BQ275" s="4">
        <f>'Fuel Values'!K275-($AF275*'Feedstock Conversions'!$B$17)</f>
        <v>-21.392175251959713</v>
      </c>
      <c r="BR275" s="4">
        <f>'Fuel Values'!L275-($AG275*'Feedstock Conversions'!$B$17)</f>
        <v>-7.3445128779395077</v>
      </c>
      <c r="BS275" s="4">
        <f t="shared" si="46"/>
        <v>0.33345464725647389</v>
      </c>
      <c r="BT275" s="4">
        <f t="shared" si="37"/>
        <v>20.551679731243023</v>
      </c>
      <c r="BV275" s="4">
        <f t="shared" si="42"/>
        <v>1.5874240121580507</v>
      </c>
    </row>
    <row r="276" spans="1:74" x14ac:dyDescent="0.2">
      <c r="A276" s="11">
        <v>45387</v>
      </c>
      <c r="B276" s="18">
        <v>54.595999999999997</v>
      </c>
      <c r="C276" s="18">
        <f>B276+'Rail Costs'!B277</f>
        <v>59.819628219484876</v>
      </c>
      <c r="E276" s="18">
        <f>C276*'Feedstock Conversions'!B$17</f>
        <v>448.64721164613655</v>
      </c>
      <c r="F276" s="18">
        <f>C276*'Feedstock Conversions'!B$5</f>
        <v>448.64721164613655</v>
      </c>
      <c r="H276" s="18">
        <f>'Fuel Values'!B276-'Soybean Oil'!I276-'Soybean Oil'!J276-'Soybean Oil'!K276</f>
        <v>260.28847541927632</v>
      </c>
      <c r="I276" s="18">
        <f>('LCFS Values'!$E$6-'Soybean Oil'!$AA$4)/1000000*MROUND('LCFS Values'!B276,1)*MROUND('LCFS Values'!$G$2*100,1)</f>
        <v>29.33652458072368</v>
      </c>
      <c r="J276" s="4">
        <f>'RIN Values'!C276</f>
        <v>81.375</v>
      </c>
      <c r="K276" s="4">
        <f>'Fixed Credits Value'!B276</f>
        <v>100</v>
      </c>
      <c r="L276" s="4">
        <f t="shared" si="47"/>
        <v>471</v>
      </c>
      <c r="M276" s="4">
        <f>L276/'Feedstock Conversions'!B$17</f>
        <v>62.8</v>
      </c>
      <c r="O276" s="4">
        <f>'Fuel Values'!C276*100</f>
        <v>273.70999999999998</v>
      </c>
      <c r="P276" s="18">
        <f>('LCFS Values'!$E$5-'Soybean Oil'!$AB$4)/1000000*'LCFS Values'!B276*'LCFS Values'!$G$2*100</f>
        <v>26.252092513888886</v>
      </c>
      <c r="Q276" s="4">
        <f>'RIN Values'!D276</f>
        <v>92.224999999999994</v>
      </c>
      <c r="R276" s="4">
        <f>'Fixed Credits Value'!B276</f>
        <v>100</v>
      </c>
      <c r="S276" s="4">
        <f>'Fixed Credits Value'!C276</f>
        <v>16</v>
      </c>
      <c r="T276" s="4">
        <f t="shared" si="38"/>
        <v>508.18709251388884</v>
      </c>
      <c r="U276" s="4">
        <f t="shared" si="48"/>
        <v>67.758279001851847</v>
      </c>
      <c r="W276" s="4">
        <f t="shared" si="39"/>
        <v>22.352788353863446</v>
      </c>
      <c r="X276" s="4">
        <f t="shared" si="40"/>
        <v>59.539880867752288</v>
      </c>
      <c r="Y276" s="4">
        <f>AVERAGE(W245:W262)</f>
        <v>47.567860286798549</v>
      </c>
      <c r="Z276" s="4">
        <f>AVERAGE(X245:X262)</f>
        <v>79.03369585169051</v>
      </c>
      <c r="AD276" s="11">
        <f t="shared" si="41"/>
        <v>45387</v>
      </c>
      <c r="AE276" s="4">
        <f>B276+'Rail Costs'!K276</f>
        <v>55.88964501679731</v>
      </c>
      <c r="AF276" s="4">
        <f>$B276+'Rail Costs'!L276</f>
        <v>57.183290033594616</v>
      </c>
      <c r="AG276" s="4">
        <f>$B276+'Rail Costs'!M276</f>
        <v>58.47693505039193</v>
      </c>
      <c r="AH276" s="4">
        <f>$B276+'Rail Costs'!N276</f>
        <v>55.113458006718922</v>
      </c>
      <c r="AI276" s="4">
        <f>$B276+'Rail Costs'!O276</f>
        <v>55.372187010078385</v>
      </c>
      <c r="AJ276" s="4">
        <f>$B276+'Rail Costs'!P276</f>
        <v>56.148374020156773</v>
      </c>
      <c r="AK276" s="4" t="e">
        <f>(AVERAGEIFS([1]Spreads!$B$23:$B$1056,[1]Spreads!$Y$23:$Y$1056,BH276,[1]Spreads!$X$23:$X$1056,BI276)*1.03)+('Rail Costs'!X278*100/2204.622)</f>
        <v>#VALUE!</v>
      </c>
      <c r="AM276" s="4">
        <f>'Soybean Oil'!$L276-('Soybean Oil'!AE276*'Feedstock Conversions'!$B$17)-'Rail Costs'!Q277</f>
        <v>47.275549218869102</v>
      </c>
      <c r="AN276" s="4">
        <f>'Soybean Oil'!$L276-('Soybean Oil'!AF276*'Feedstock Conversions'!$B$17)-'Rail Costs'!R277</f>
        <v>38.074314098516496</v>
      </c>
      <c r="AO276" s="4">
        <f>'Soybean Oil'!$L276-('Soybean Oil'!AG276*'Feedstock Conversions'!$B$17)-'Rail Costs'!S277</f>
        <v>28.579720608409662</v>
      </c>
      <c r="AP276" s="4">
        <f>'Soybean Oil'!$L276-('Soybean Oil'!AH276*'Feedstock Conversions'!$B$17)-'Rail Costs'!T277</f>
        <v>53.313719087559448</v>
      </c>
      <c r="AQ276" s="4">
        <f>'Soybean Oil'!$L276-('Soybean Oil'!AI276*'Feedstock Conversions'!$B$17)-'Rail Costs'!U277</f>
        <v>51.553714706951716</v>
      </c>
      <c r="AR276" s="4">
        <f>'Soybean Oil'!$L276-('Soybean Oil'!AJ276*'Feedstock Conversions'!$B$17)-'Rail Costs'!V277</f>
        <v>44.684779814365839</v>
      </c>
      <c r="AS276" s="4" t="e">
        <f>'Soybean Oil'!$L276-('Soybean Oil'!AK276*'Feedstock Conversions'!$B$17)-'Rail Costs'!Y278</f>
        <v>#VALUE!</v>
      </c>
      <c r="AU276" s="4">
        <f>$T276-(AE276*'Feedstock Conversions'!$B$5)-'Rail Costs'!Q276</f>
        <v>84.462641732757945</v>
      </c>
      <c r="AV276" s="4">
        <f>$T276-(AF276*'Feedstock Conversions'!$B$5)-'Rail Costs'!R276</f>
        <v>75.261406612405338</v>
      </c>
      <c r="AW276" s="4">
        <f>$T276-(AG276*'Feedstock Conversions'!$B$5)-'Rail Costs'!S276</f>
        <v>65.766813122298501</v>
      </c>
      <c r="AX276" s="4">
        <f>$T276-(AH276*'Feedstock Conversions'!$B$5)-'Rail Costs'!T276</f>
        <v>90.500811601448291</v>
      </c>
      <c r="AY276" s="4">
        <f>$T276-(AI276*'Feedstock Conversions'!$B$5)-'Rail Costs'!U276</f>
        <v>88.740807220840566</v>
      </c>
      <c r="AZ276" s="4">
        <f>$T276-(AJ276*'Feedstock Conversions'!$B$5)-'Rail Costs'!V276</f>
        <v>81.871872328254682</v>
      </c>
      <c r="BA276" s="4" t="e">
        <f>$T276-(AK276*'Feedstock Conversions'!$B$5)-'Rail Costs'!Y278</f>
        <v>#VALUE!</v>
      </c>
      <c r="BH276">
        <f t="shared" si="43"/>
        <v>14</v>
      </c>
      <c r="BI276">
        <f t="shared" si="44"/>
        <v>2024</v>
      </c>
      <c r="BJ276">
        <f t="shared" si="45"/>
        <v>4</v>
      </c>
      <c r="BM276" s="4">
        <f>'Fuel Values'!G276-(E276)</f>
        <v>-7.6472116461365545</v>
      </c>
      <c r="BN276" s="4">
        <f>'Fuel Values'!H276-($AJ276*'Feedstock Conversions'!$B$5)</f>
        <v>20.887194848824208</v>
      </c>
      <c r="BO276" s="4">
        <f>'Fuel Values'!I276-($AI276*'Feedstock Conversions'!$B$17)</f>
        <v>13.108597424412096</v>
      </c>
      <c r="BP276" s="4">
        <f>'Fuel Values'!J276-($AH276*'Feedstock Conversions'!$B$17)</f>
        <v>12.649064949608089</v>
      </c>
      <c r="BQ276" s="4">
        <f>'Fuel Values'!K276-($AF276*'Feedstock Conversions'!$B$17)</f>
        <v>-17.374675251959616</v>
      </c>
      <c r="BR276" s="4">
        <f>'Fuel Values'!L276-($AG276*'Feedstock Conversions'!$B$17)</f>
        <v>-3.5770128779394668</v>
      </c>
      <c r="BS276" s="4">
        <f t="shared" si="46"/>
        <v>1.4655935050392372</v>
      </c>
      <c r="BT276" s="4">
        <f t="shared" si="37"/>
        <v>19.345128779395321</v>
      </c>
      <c r="BV276" s="4">
        <f t="shared" si="42"/>
        <v>5.7712494000960293</v>
      </c>
    </row>
    <row r="277" spans="1:74" x14ac:dyDescent="0.2">
      <c r="A277" s="11">
        <v>45394</v>
      </c>
      <c r="B277">
        <v>50.985999999999997</v>
      </c>
      <c r="C277" s="18">
        <f>B277+'Rail Costs'!B278</f>
        <v>56.209628219484877</v>
      </c>
      <c r="E277" s="18">
        <f>C277*'Feedstock Conversions'!B$17</f>
        <v>421.57221164613657</v>
      </c>
      <c r="F277" s="18">
        <f>C277*'Feedstock Conversions'!B$5</f>
        <v>421.57221164613657</v>
      </c>
      <c r="H277" s="18">
        <f>'Fuel Values'!B277-'Soybean Oil'!I277-'Soybean Oil'!J277-'Soybean Oil'!K277</f>
        <v>275.30246101263157</v>
      </c>
      <c r="I277" s="18">
        <f>('LCFS Values'!$E$6-'Soybean Oil'!$AA$4)/1000000*MROUND('LCFS Values'!B277,1)*MROUND('LCFS Values'!$G$2*100,1)</f>
        <v>28.447538987368418</v>
      </c>
      <c r="J277" s="4">
        <f>'RIN Values'!C277</f>
        <v>75.75</v>
      </c>
      <c r="K277" s="4">
        <f>'Fixed Credits Value'!B277</f>
        <v>100</v>
      </c>
      <c r="L277" s="4">
        <f t="shared" si="47"/>
        <v>479.5</v>
      </c>
      <c r="M277" s="4">
        <f>L277/'Feedstock Conversions'!B$17</f>
        <v>63.93333333333333</v>
      </c>
      <c r="O277" s="4">
        <f>'Fuel Values'!C277*100</f>
        <v>272.35999999999996</v>
      </c>
      <c r="P277" s="18">
        <f>('LCFS Values'!$E$5-'Soybean Oil'!$AB$4)/1000000*'LCFS Values'!B277*'LCFS Values'!$G$2*100</f>
        <v>25.450501902777777</v>
      </c>
      <c r="Q277" s="4">
        <f>'RIN Values'!D277</f>
        <v>85.85</v>
      </c>
      <c r="R277" s="4">
        <f>'Fixed Credits Value'!B277</f>
        <v>100</v>
      </c>
      <c r="S277" s="4">
        <f>'Fixed Credits Value'!C277</f>
        <v>16</v>
      </c>
      <c r="T277" s="4">
        <f t="shared" si="38"/>
        <v>499.6605019027777</v>
      </c>
      <c r="U277" s="4">
        <f t="shared" si="48"/>
        <v>66.621400253703698</v>
      </c>
      <c r="W277" s="4">
        <f t="shared" si="39"/>
        <v>57.927788353863434</v>
      </c>
      <c r="X277" s="4">
        <f t="shared" si="40"/>
        <v>78.08829025664113</v>
      </c>
      <c r="Y277" s="4">
        <f>AVERAGE(W263:W275)</f>
        <v>48.681995649926797</v>
      </c>
      <c r="Z277" s="4">
        <f>AVERAGE(X263:X275)</f>
        <v>53.26282411750222</v>
      </c>
      <c r="AD277" s="11">
        <f t="shared" si="41"/>
        <v>45394</v>
      </c>
      <c r="AE277" s="4">
        <f>B277+'Rail Costs'!K277</f>
        <v>52.291907054871217</v>
      </c>
      <c r="AF277" s="4">
        <f>$B277+'Rail Costs'!L277</f>
        <v>53.597814109742437</v>
      </c>
      <c r="AG277" s="4">
        <f>$B277+'Rail Costs'!M277</f>
        <v>54.903721164613657</v>
      </c>
      <c r="AH277" s="4">
        <f>$B277+'Rail Costs'!N277</f>
        <v>51.508362821948488</v>
      </c>
      <c r="AI277" s="4">
        <f>$B277+'Rail Costs'!O277</f>
        <v>51.769544232922726</v>
      </c>
      <c r="AJ277" s="4">
        <f>$B277+'Rail Costs'!P277</f>
        <v>52.553088465845462</v>
      </c>
      <c r="AK277" s="4" t="e">
        <f>(AVERAGEIFS([1]Spreads!$B$23:$B$1056,[1]Spreads!$Y$23:$Y$1056,BH277,[1]Spreads!$X$23:$X$1056,BI277)*1.03)+('Rail Costs'!X279*100/2204.622)</f>
        <v>#VALUE!</v>
      </c>
      <c r="AM277" s="4">
        <f>'Soybean Oil'!$L277-('Soybean Oil'!AE277*'Feedstock Conversions'!$B$17)-'Rail Costs'!Q278</f>
        <v>82.758583933314796</v>
      </c>
      <c r="AN277" s="4">
        <f>'Soybean Oil'!$L277-('Soybean Oil'!AF277*'Feedstock Conversions'!$B$17)-'Rail Costs'!R278</f>
        <v>73.465383527407838</v>
      </c>
      <c r="AO277" s="4">
        <f>'Soybean Oil'!$L277-('Soybean Oil'!AG277*'Feedstock Conversions'!$B$17)-'Rail Costs'!S278</f>
        <v>63.878824751746713</v>
      </c>
      <c r="AP277" s="4">
        <f>'Soybean Oil'!$L277-('Soybean Oil'!AH277*'Feedstock Conversions'!$B$17)-'Rail Costs'!T278</f>
        <v>88.851932973337696</v>
      </c>
      <c r="AQ277" s="4">
        <f>'Soybean Oil'!$L277-('Soybean Oil'!AI277*'Feedstock Conversions'!$B$17)-'Rail Costs'!U278</f>
        <v>87.073535535619158</v>
      </c>
      <c r="AR277" s="4">
        <f>'Soybean Oil'!$L277-('Soybean Oil'!AJ277*'Feedstock Conversions'!$B$17)-'Rail Costs'!V278</f>
        <v>80.149421471700663</v>
      </c>
      <c r="AS277" s="4" t="e">
        <f>'Soybean Oil'!$L277-('Soybean Oil'!AK277*'Feedstock Conversions'!$B$17)-'Rail Costs'!Y279</f>
        <v>#VALUE!</v>
      </c>
      <c r="AU277" s="4">
        <f>$T277-(AE277*'Feedstock Conversions'!$B$5)-'Rail Costs'!Q277</f>
        <v>102.91908583609249</v>
      </c>
      <c r="AV277" s="4">
        <f>$T277-(AF277*'Feedstock Conversions'!$B$5)-'Rail Costs'!R277</f>
        <v>93.625885430185534</v>
      </c>
      <c r="AW277" s="4">
        <f>$T277-(AG277*'Feedstock Conversions'!$B$5)-'Rail Costs'!S277</f>
        <v>84.039326654524402</v>
      </c>
      <c r="AX277" s="4">
        <f>$T277-(AH277*'Feedstock Conversions'!$B$5)-'Rail Costs'!T277</f>
        <v>109.01243487611539</v>
      </c>
      <c r="AY277" s="4">
        <f>$T277-(AI277*'Feedstock Conversions'!$B$5)-'Rail Costs'!U277</f>
        <v>107.23403743839685</v>
      </c>
      <c r="AZ277" s="4">
        <f>$T277-(AJ277*'Feedstock Conversions'!$B$5)-'Rail Costs'!V277</f>
        <v>100.30992337447836</v>
      </c>
      <c r="BA277" s="4" t="e">
        <f>$T277-(AK277*'Feedstock Conversions'!$B$5)-'Rail Costs'!Y279</f>
        <v>#VALUE!</v>
      </c>
      <c r="BH277">
        <f t="shared" si="43"/>
        <v>15</v>
      </c>
      <c r="BI277">
        <f t="shared" si="44"/>
        <v>2024</v>
      </c>
      <c r="BJ277">
        <f t="shared" si="45"/>
        <v>4</v>
      </c>
      <c r="BM277" s="4">
        <f>'Fuel Values'!G277-(E277)</f>
        <v>21.927788353863434</v>
      </c>
      <c r="BN277" s="4">
        <f>'Fuel Values'!H277-($AJ277*'Feedstock Conversions'!$B$5)</f>
        <v>49.351836506159032</v>
      </c>
      <c r="BO277" s="4">
        <f>'Fuel Values'!I277-($AI277*'Feedstock Conversions'!$B$17)</f>
        <v>40.328418253079576</v>
      </c>
      <c r="BP277" s="4">
        <f>'Fuel Values'!J277-($AH277*'Feedstock Conversions'!$B$17)</f>
        <v>43.687278835386337</v>
      </c>
      <c r="BQ277" s="4">
        <f>'Fuel Values'!K277-($AF277*'Feedstock Conversions'!$B$17)</f>
        <v>15.516394176931726</v>
      </c>
      <c r="BR277" s="4">
        <f>'Fuel Values'!L277-($AG277*'Feedstock Conversions'!$B$17)</f>
        <v>28.22209126539758</v>
      </c>
      <c r="BS277" s="4">
        <f t="shared" si="46"/>
        <v>8.5759518477044026</v>
      </c>
      <c r="BT277" s="4">
        <f t="shared" si="37"/>
        <v>24.755487122060487</v>
      </c>
      <c r="BV277" s="4">
        <f t="shared" si="42"/>
        <v>36.708799392097305</v>
      </c>
    </row>
    <row r="278" spans="1:74" x14ac:dyDescent="0.2">
      <c r="A278" s="11">
        <v>45401</v>
      </c>
      <c r="B278">
        <v>48.776000000000003</v>
      </c>
      <c r="C278" s="18">
        <f>B278+'Rail Costs'!B279</f>
        <v>53.999628219484883</v>
      </c>
      <c r="E278" s="18">
        <f>C278*'Feedstock Conversions'!B$17</f>
        <v>404.99721164613663</v>
      </c>
      <c r="F278" s="18">
        <f>C278*'Feedstock Conversions'!B$5</f>
        <v>404.99721164613663</v>
      </c>
      <c r="H278" s="18">
        <f>'Fuel Values'!B278-'Soybean Oil'!I278-'Soybean Oil'!J278-'Soybean Oil'!K278</f>
        <v>274.68043219934214</v>
      </c>
      <c r="I278" s="18">
        <f>('LCFS Values'!$E$6-'Soybean Oil'!$AA$4)/1000000*MROUND('LCFS Values'!B278,1)*MROUND('LCFS Values'!$G$2*100,1)</f>
        <v>26.669567800657891</v>
      </c>
      <c r="J278" s="4">
        <f>'RIN Values'!C278</f>
        <v>67.650000000000006</v>
      </c>
      <c r="K278" s="4">
        <f>'Fixed Credits Value'!B278</f>
        <v>100</v>
      </c>
      <c r="L278" s="4">
        <f t="shared" si="47"/>
        <v>469</v>
      </c>
      <c r="M278" s="4">
        <f>L278/'Feedstock Conversions'!B$17</f>
        <v>62.533333333333331</v>
      </c>
      <c r="O278" s="4">
        <f>'Fuel Values'!C278*100</f>
        <v>263.11</v>
      </c>
      <c r="P278" s="18">
        <f>('LCFS Values'!$E$5-'Soybean Oil'!$AB$4)/1000000*'LCFS Values'!B278*'LCFS Values'!$G$2*100</f>
        <v>24.087797863888891</v>
      </c>
      <c r="Q278" s="4">
        <f>'RIN Values'!D278</f>
        <v>76.67</v>
      </c>
      <c r="R278" s="4">
        <f>'Fixed Credits Value'!B278</f>
        <v>100</v>
      </c>
      <c r="S278" s="4">
        <f>'Fixed Credits Value'!C278</f>
        <v>16</v>
      </c>
      <c r="T278" s="4">
        <f t="shared" si="38"/>
        <v>479.86779786388894</v>
      </c>
      <c r="U278" s="4">
        <f t="shared" si="48"/>
        <v>63.982373048518525</v>
      </c>
      <c r="W278" s="4">
        <f t="shared" si="39"/>
        <v>64.002788353863366</v>
      </c>
      <c r="X278" s="4">
        <f t="shared" si="40"/>
        <v>74.870586217752304</v>
      </c>
      <c r="Y278">
        <f>Y277/Y276-1</f>
        <v>2.342201975053837E-2</v>
      </c>
      <c r="Z278">
        <f>Z277/Z276-1</f>
        <v>-0.32607448578070086</v>
      </c>
      <c r="AD278" s="11">
        <f t="shared" si="41"/>
        <v>45401</v>
      </c>
      <c r="AE278" s="4">
        <f>B278+'Rail Costs'!K278</f>
        <v>50.081907054871223</v>
      </c>
      <c r="AF278" s="4">
        <f>$B278+'Rail Costs'!L278</f>
        <v>51.387814109742443</v>
      </c>
      <c r="AG278" s="4">
        <f>$B278+'Rail Costs'!M278</f>
        <v>52.693721164613663</v>
      </c>
      <c r="AH278" s="4">
        <f>$B278+'Rail Costs'!N278</f>
        <v>49.298362821948494</v>
      </c>
      <c r="AI278" s="4">
        <f>$B278+'Rail Costs'!O278</f>
        <v>49.559544232922732</v>
      </c>
      <c r="AJ278" s="4">
        <f>$B278+'Rail Costs'!P278</f>
        <v>50.343088465845469</v>
      </c>
      <c r="AK278" s="4" t="e">
        <f>(AVERAGEIFS([1]Spreads!$B$23:$B$1056,[1]Spreads!$Y$23:$Y$1056,BH278,[1]Spreads!$X$23:$X$1056,BI278)*1.03)+('Rail Costs'!X280*100/2204.622)</f>
        <v>#VALUE!</v>
      </c>
      <c r="AM278" s="4">
        <f>'Soybean Oil'!$L278-('Soybean Oil'!AE278*'Feedstock Conversions'!$B$17)-'Rail Costs'!Q279</f>
        <v>88.833583933314728</v>
      </c>
      <c r="AN278" s="4">
        <f>'Soybean Oil'!$L278-('Soybean Oil'!AF278*'Feedstock Conversions'!$B$17)-'Rail Costs'!R279</f>
        <v>79.540383527407769</v>
      </c>
      <c r="AO278" s="4">
        <f>'Soybean Oil'!$L278-('Soybean Oil'!AG278*'Feedstock Conversions'!$B$17)-'Rail Costs'!S279</f>
        <v>69.953824751746637</v>
      </c>
      <c r="AP278" s="4">
        <f>'Soybean Oil'!$L278-('Soybean Oil'!AH278*'Feedstock Conversions'!$B$17)-'Rail Costs'!T279</f>
        <v>94.926932973337628</v>
      </c>
      <c r="AQ278" s="4">
        <f>'Soybean Oil'!$L278-('Soybean Oil'!AI278*'Feedstock Conversions'!$B$17)-'Rail Costs'!U279</f>
        <v>93.148535535619089</v>
      </c>
      <c r="AR278" s="4">
        <f>'Soybean Oil'!$L278-('Soybean Oil'!AJ278*'Feedstock Conversions'!$B$17)-'Rail Costs'!V279</f>
        <v>86.224421471700595</v>
      </c>
      <c r="AS278" s="4" t="e">
        <f>'Soybean Oil'!$L278-('Soybean Oil'!AK278*'Feedstock Conversions'!$B$17)-'Rail Costs'!Y280</f>
        <v>#VALUE!</v>
      </c>
      <c r="AU278" s="4">
        <f>$T278-(AE278*'Feedstock Conversions'!$B$5)-'Rail Costs'!Q278</f>
        <v>99.701381797203666</v>
      </c>
      <c r="AV278" s="4">
        <f>$T278-(AF278*'Feedstock Conversions'!$B$5)-'Rail Costs'!R278</f>
        <v>90.408181391296708</v>
      </c>
      <c r="AW278" s="4">
        <f>$T278-(AG278*'Feedstock Conversions'!$B$5)-'Rail Costs'!S278</f>
        <v>80.821622615635576</v>
      </c>
      <c r="AX278" s="4">
        <f>$T278-(AH278*'Feedstock Conversions'!$B$5)-'Rail Costs'!T278</f>
        <v>105.79473083722657</v>
      </c>
      <c r="AY278" s="4">
        <f>$T278-(AI278*'Feedstock Conversions'!$B$5)-'Rail Costs'!U278</f>
        <v>104.01633339950803</v>
      </c>
      <c r="AZ278" s="4">
        <f>$T278-(AJ278*'Feedstock Conversions'!$B$5)-'Rail Costs'!V278</f>
        <v>97.092219335589533</v>
      </c>
      <c r="BA278" s="4" t="e">
        <f>$T278-(AK278*'Feedstock Conversions'!$B$5)-'Rail Costs'!Y280</f>
        <v>#VALUE!</v>
      </c>
      <c r="BH278">
        <f t="shared" si="43"/>
        <v>16</v>
      </c>
      <c r="BI278">
        <f t="shared" si="44"/>
        <v>2024</v>
      </c>
      <c r="BJ278">
        <f t="shared" si="45"/>
        <v>4</v>
      </c>
      <c r="BM278" s="4">
        <f>'Fuel Values'!G278-(E278)</f>
        <v>31.502788353863366</v>
      </c>
      <c r="BN278" s="4">
        <f>'Fuel Values'!H278-($AJ278*'Feedstock Conversions'!$B$5)</f>
        <v>58.926836506158963</v>
      </c>
      <c r="BO278" s="4">
        <f>'Fuel Values'!I278-($AI278*'Feedstock Conversions'!$B$17)</f>
        <v>45.803418253079485</v>
      </c>
      <c r="BP278" s="4">
        <f>'Fuel Values'!J278-($AH278*'Feedstock Conversions'!$B$17)</f>
        <v>54.262278835386269</v>
      </c>
      <c r="BQ278" s="4">
        <f>'Fuel Values'!K278-($AF278*'Feedstock Conversions'!$B$17)</f>
        <v>27.591394176931658</v>
      </c>
      <c r="BR278" s="4">
        <f>'Fuel Values'!L278-($AG278*'Feedstock Conversions'!$B$17)</f>
        <v>38.797091265397512</v>
      </c>
      <c r="BS278" s="4">
        <f t="shared" si="46"/>
        <v>5.0759518477044026</v>
      </c>
      <c r="BT278" s="4">
        <f t="shared" si="37"/>
        <v>21.188820455393824</v>
      </c>
      <c r="BV278" s="4">
        <f t="shared" si="42"/>
        <v>45.840942249240086</v>
      </c>
    </row>
    <row r="279" spans="1:74" x14ac:dyDescent="0.2">
      <c r="A279" s="11">
        <v>45408</v>
      </c>
      <c r="B279">
        <v>49.552</v>
      </c>
      <c r="C279" s="18">
        <f>B279+'Rail Costs'!B280</f>
        <v>54.775628219484879</v>
      </c>
      <c r="E279" s="18">
        <f>C279*'Feedstock Conversions'!B$17</f>
        <v>410.81721164613657</v>
      </c>
      <c r="F279" s="18">
        <f>C279*'Feedstock Conversions'!B$5</f>
        <v>410.81721164613657</v>
      </c>
      <c r="H279" s="18">
        <f>'Fuel Values'!B279-'Soybean Oil'!I279-'Soybean Oil'!J279-'Soybean Oil'!K279</f>
        <v>258.33043219934211</v>
      </c>
      <c r="I279" s="18">
        <f>('LCFS Values'!$E$6-'Soybean Oil'!$AA$4)/1000000*MROUND('LCFS Values'!B279,1)*MROUND('LCFS Values'!$G$2*100,1)</f>
        <v>26.669567800657891</v>
      </c>
      <c r="J279" s="4">
        <f>'RIN Values'!C279</f>
        <v>69</v>
      </c>
      <c r="K279" s="4">
        <f>'Fixed Credits Value'!B279</f>
        <v>100</v>
      </c>
      <c r="L279" s="4">
        <f t="shared" si="47"/>
        <v>454</v>
      </c>
      <c r="M279" s="4">
        <f>L279/'Feedstock Conversions'!B$17</f>
        <v>60.533333333333331</v>
      </c>
      <c r="O279" s="4">
        <f>'Fuel Values'!C279*100</f>
        <v>250.76</v>
      </c>
      <c r="P279" s="18">
        <f>('LCFS Values'!$E$5-'Soybean Oil'!$AB$4)/1000000*'LCFS Values'!B279*'LCFS Values'!$G$2*100</f>
        <v>23.967559272222221</v>
      </c>
      <c r="Q279" s="4">
        <f>'RIN Values'!D279</f>
        <v>78.2</v>
      </c>
      <c r="R279" s="4">
        <f>'Fixed Credits Value'!B279</f>
        <v>100</v>
      </c>
      <c r="S279" s="4">
        <f>'Fixed Credits Value'!C279</f>
        <v>16</v>
      </c>
      <c r="T279" s="4">
        <f t="shared" si="38"/>
        <v>468.9275592722222</v>
      </c>
      <c r="U279" s="4">
        <f t="shared" si="48"/>
        <v>62.523674569629627</v>
      </c>
      <c r="W279" s="4">
        <f t="shared" si="39"/>
        <v>43.18278835386343</v>
      </c>
      <c r="X279" s="4">
        <f t="shared" si="40"/>
        <v>58.110347626085627</v>
      </c>
      <c r="AD279" s="11">
        <f t="shared" si="41"/>
        <v>45408</v>
      </c>
      <c r="AE279" s="4">
        <f>B279+'Rail Costs'!K279</f>
        <v>50.85790705487122</v>
      </c>
      <c r="AF279" s="4">
        <f>$B279+'Rail Costs'!L279</f>
        <v>52.163814109742439</v>
      </c>
      <c r="AG279" s="4">
        <f>$B279+'Rail Costs'!M279</f>
        <v>53.469721164613659</v>
      </c>
      <c r="AH279" s="4">
        <f>$B279+'Rail Costs'!N279</f>
        <v>50.07436282194849</v>
      </c>
      <c r="AI279" s="4">
        <f>$B279+'Rail Costs'!O279</f>
        <v>50.335544232922729</v>
      </c>
      <c r="AJ279" s="4">
        <f>$B279+'Rail Costs'!P279</f>
        <v>51.119088465845465</v>
      </c>
      <c r="AK279" s="4" t="e">
        <f>(AVERAGEIFS([1]Spreads!$B$23:$B$1056,[1]Spreads!$Y$23:$Y$1056,BH279,[1]Spreads!$X$23:$X$1056,BI279)*1.03)+('Rail Costs'!X281*100/2204.622)</f>
        <v>#VALUE!</v>
      </c>
      <c r="AM279" s="4">
        <f>'Soybean Oil'!$L279-('Soybean Oil'!AE279*'Feedstock Conversions'!$B$17)-'Rail Costs'!Q280</f>
        <v>68.013583933314791</v>
      </c>
      <c r="AN279" s="4">
        <f>'Soybean Oil'!$L279-('Soybean Oil'!AF279*'Feedstock Conversions'!$B$17)-'Rail Costs'!R280</f>
        <v>58.720383527407833</v>
      </c>
      <c r="AO279" s="4">
        <f>'Soybean Oil'!$L279-('Soybean Oil'!AG279*'Feedstock Conversions'!$B$17)-'Rail Costs'!S280</f>
        <v>49.133824751746708</v>
      </c>
      <c r="AP279" s="4">
        <f>'Soybean Oil'!$L279-('Soybean Oil'!AH279*'Feedstock Conversions'!$B$17)-'Rail Costs'!T280</f>
        <v>74.106932973337692</v>
      </c>
      <c r="AQ279" s="4">
        <f>'Soybean Oil'!$L279-('Soybean Oil'!AI279*'Feedstock Conversions'!$B$17)-'Rail Costs'!U280</f>
        <v>72.328535535619153</v>
      </c>
      <c r="AR279" s="4">
        <f>'Soybean Oil'!$L279-('Soybean Oil'!AJ279*'Feedstock Conversions'!$B$17)-'Rail Costs'!V280</f>
        <v>65.404421471700658</v>
      </c>
      <c r="AS279" s="4" t="e">
        <f>'Soybean Oil'!$L279-('Soybean Oil'!AK279*'Feedstock Conversions'!$B$17)-'Rail Costs'!Y281</f>
        <v>#VALUE!</v>
      </c>
      <c r="AU279" s="4">
        <f>$T279-(AE279*'Feedstock Conversions'!$B$5)-'Rail Costs'!Q279</f>
        <v>82.941143205536989</v>
      </c>
      <c r="AV279" s="4">
        <f>$T279-(AF279*'Feedstock Conversions'!$B$5)-'Rail Costs'!R279</f>
        <v>73.64794279963003</v>
      </c>
      <c r="AW279" s="4">
        <f>$T279-(AG279*'Feedstock Conversions'!$B$5)-'Rail Costs'!S279</f>
        <v>64.061384023968898</v>
      </c>
      <c r="AX279" s="4">
        <f>$T279-(AH279*'Feedstock Conversions'!$B$5)-'Rail Costs'!T279</f>
        <v>89.034492245559889</v>
      </c>
      <c r="AY279" s="4">
        <f>$T279-(AI279*'Feedstock Conversions'!$B$5)-'Rail Costs'!U279</f>
        <v>87.25609480784135</v>
      </c>
      <c r="AZ279" s="4">
        <f>$T279-(AJ279*'Feedstock Conversions'!$B$5)-'Rail Costs'!V279</f>
        <v>80.331980743922855</v>
      </c>
      <c r="BA279" s="4" t="e">
        <f>$T279-(AK279*'Feedstock Conversions'!$B$5)-'Rail Costs'!Y281</f>
        <v>#VALUE!</v>
      </c>
      <c r="BH279">
        <f t="shared" si="43"/>
        <v>17</v>
      </c>
      <c r="BI279">
        <f t="shared" si="44"/>
        <v>2024</v>
      </c>
      <c r="BJ279">
        <f t="shared" si="45"/>
        <v>4</v>
      </c>
      <c r="BM279" s="4">
        <f>'Fuel Values'!G279-(E279)</f>
        <v>18.68278835386343</v>
      </c>
      <c r="BN279" s="4">
        <f>'Fuel Values'!H279-($AJ279*'Feedstock Conversions'!$B$5)</f>
        <v>44.606836506159027</v>
      </c>
      <c r="BO279" s="4">
        <f>'Fuel Values'!I279-($AI279*'Feedstock Conversions'!$B$17)</f>
        <v>34.983418253079549</v>
      </c>
      <c r="BP279" s="4">
        <f>'Fuel Values'!J279-($AH279*'Feedstock Conversions'!$B$17)</f>
        <v>38.442278835386333</v>
      </c>
      <c r="BQ279" s="4">
        <f>'Fuel Values'!K279-($AF279*'Feedstock Conversions'!$B$17)</f>
        <v>18.771394176931722</v>
      </c>
      <c r="BR279" s="4">
        <f>'Fuel Values'!L279-($AG279*'Feedstock Conversions'!$B$17)</f>
        <v>28.977091265397576</v>
      </c>
      <c r="BS279" s="4">
        <f t="shared" si="46"/>
        <v>-1.4240481522955974</v>
      </c>
      <c r="BT279" s="4">
        <f t="shared" si="37"/>
        <v>12.438820455393824</v>
      </c>
      <c r="BV279" s="4">
        <f t="shared" si="42"/>
        <v>32.52094224924015</v>
      </c>
    </row>
    <row r="280" spans="1:74" x14ac:dyDescent="0.2">
      <c r="A280" s="11">
        <v>45415</v>
      </c>
      <c r="B280">
        <v>49.212000000000003</v>
      </c>
      <c r="C280" s="18">
        <f>B280+'Rail Costs'!B281</f>
        <v>54.435628219484883</v>
      </c>
      <c r="E280" s="18">
        <f>C280*'Feedstock Conversions'!B$17</f>
        <v>408.26721164613662</v>
      </c>
      <c r="F280" s="18">
        <f>C280*'Feedstock Conversions'!B$5</f>
        <v>408.26721164613662</v>
      </c>
      <c r="H280" s="18">
        <f>'Fuel Values'!B280-'Soybean Oil'!I280-'Soybean Oil'!J280-'Soybean Oil'!K280</f>
        <v>251.31941779269732</v>
      </c>
      <c r="I280" s="18">
        <f>('LCFS Values'!$E$6-'Soybean Oil'!$AA$4)/1000000*MROUND('LCFS Values'!B280,1)*MROUND('LCFS Values'!$G$2*100,1)</f>
        <v>25.780582207302626</v>
      </c>
      <c r="J280" s="4">
        <f>'RIN Values'!C280</f>
        <v>65.400000000000006</v>
      </c>
      <c r="K280" s="4">
        <f>'Fixed Credits Value'!B280</f>
        <v>100</v>
      </c>
      <c r="L280" s="4">
        <f t="shared" si="47"/>
        <v>442.5</v>
      </c>
      <c r="M280" s="4">
        <f>L280/'Feedstock Conversions'!B$17</f>
        <v>59</v>
      </c>
      <c r="O280" s="4">
        <f>'Fuel Values'!C280*100</f>
        <v>245.00000000000003</v>
      </c>
      <c r="P280" s="18">
        <f>('LCFS Values'!$E$5-'Soybean Oil'!$AB$4)/1000000*'LCFS Values'!B280*'LCFS Values'!$G$2*100</f>
        <v>23.165968661111108</v>
      </c>
      <c r="Q280" s="4">
        <f>'RIN Values'!D280</f>
        <v>74.12</v>
      </c>
      <c r="R280" s="4">
        <f>'Fixed Credits Value'!B280</f>
        <v>100</v>
      </c>
      <c r="S280" s="4">
        <f>'Fixed Credits Value'!C280</f>
        <v>16</v>
      </c>
      <c r="T280" s="4">
        <f t="shared" si="38"/>
        <v>458.28596866111116</v>
      </c>
      <c r="U280" s="4">
        <f t="shared" si="48"/>
        <v>61.104795821481488</v>
      </c>
      <c r="W280" s="4">
        <f t="shared" si="39"/>
        <v>34.232788353863384</v>
      </c>
      <c r="X280" s="4">
        <f t="shared" si="40"/>
        <v>50.01875701497454</v>
      </c>
      <c r="AD280" s="11">
        <f t="shared" si="41"/>
        <v>45415</v>
      </c>
      <c r="AE280" s="4">
        <f>B280+'Rail Costs'!K280</f>
        <v>50.517907054871223</v>
      </c>
      <c r="AF280" s="4">
        <f>$B280+'Rail Costs'!L280</f>
        <v>51.823814109742443</v>
      </c>
      <c r="AG280" s="4">
        <f>$B280+'Rail Costs'!M280</f>
        <v>53.129721164613663</v>
      </c>
      <c r="AH280" s="4">
        <f>$B280+'Rail Costs'!N280</f>
        <v>49.734362821948494</v>
      </c>
      <c r="AI280" s="4">
        <f>$B280+'Rail Costs'!O280</f>
        <v>49.995544232922732</v>
      </c>
      <c r="AJ280" s="4">
        <f>$B280+'Rail Costs'!P280</f>
        <v>50.779088465845469</v>
      </c>
      <c r="AK280" s="4" t="e">
        <f>(AVERAGEIFS([1]Spreads!$B$23:$B$1056,[1]Spreads!$Y$23:$Y$1056,BH280,[1]Spreads!$X$23:$X$1056,BI280)*1.03)+('Rail Costs'!X282*100/2204.622)</f>
        <v>#VALUE!</v>
      </c>
      <c r="AM280" s="4">
        <f>'Soybean Oil'!$L280-('Soybean Oil'!AE280*'Feedstock Conversions'!$B$17)-'Rail Costs'!Q281</f>
        <v>59.063583933314746</v>
      </c>
      <c r="AN280" s="4">
        <f>'Soybean Oil'!$L280-('Soybean Oil'!AF280*'Feedstock Conversions'!$B$17)-'Rail Costs'!R281</f>
        <v>49.770383527407787</v>
      </c>
      <c r="AO280" s="4">
        <f>'Soybean Oil'!$L280-('Soybean Oil'!AG280*'Feedstock Conversions'!$B$17)-'Rail Costs'!S281</f>
        <v>40.183824751746663</v>
      </c>
      <c r="AP280" s="4">
        <f>'Soybean Oil'!$L280-('Soybean Oil'!AH280*'Feedstock Conversions'!$B$17)-'Rail Costs'!T281</f>
        <v>65.156932973337646</v>
      </c>
      <c r="AQ280" s="4">
        <f>'Soybean Oil'!$L280-('Soybean Oil'!AI280*'Feedstock Conversions'!$B$17)-'Rail Costs'!U281</f>
        <v>63.3785355356191</v>
      </c>
      <c r="AR280" s="4">
        <f>'Soybean Oil'!$L280-('Soybean Oil'!AJ280*'Feedstock Conversions'!$B$17)-'Rail Costs'!V281</f>
        <v>56.454421471700613</v>
      </c>
      <c r="AS280" s="4" t="e">
        <f>'Soybean Oil'!$L280-('Soybean Oil'!AK280*'Feedstock Conversions'!$B$17)-'Rail Costs'!Y282</f>
        <v>#VALUE!</v>
      </c>
      <c r="AU280" s="4">
        <f>$T280-(AE280*'Feedstock Conversions'!$B$5)-'Rail Costs'!Q280</f>
        <v>74.849552594425901</v>
      </c>
      <c r="AV280" s="4">
        <f>$T280-(AF280*'Feedstock Conversions'!$B$5)-'Rail Costs'!R280</f>
        <v>65.556352188518943</v>
      </c>
      <c r="AW280" s="4">
        <f>$T280-(AG280*'Feedstock Conversions'!$B$5)-'Rail Costs'!S280</f>
        <v>55.969793412857818</v>
      </c>
      <c r="AX280" s="4">
        <f>$T280-(AH280*'Feedstock Conversions'!$B$5)-'Rail Costs'!T280</f>
        <v>80.942901634448802</v>
      </c>
      <c r="AY280" s="4">
        <f>$T280-(AI280*'Feedstock Conversions'!$B$5)-'Rail Costs'!U280</f>
        <v>79.164504196730263</v>
      </c>
      <c r="AZ280" s="4">
        <f>$T280-(AJ280*'Feedstock Conversions'!$B$5)-'Rail Costs'!V280</f>
        <v>72.240390132811768</v>
      </c>
      <c r="BA280" s="4" t="e">
        <f>$T280-(AK280*'Feedstock Conversions'!$B$5)-'Rail Costs'!Y282</f>
        <v>#VALUE!</v>
      </c>
      <c r="BH280">
        <f t="shared" si="43"/>
        <v>18</v>
      </c>
      <c r="BI280">
        <f t="shared" si="44"/>
        <v>2024</v>
      </c>
      <c r="BJ280">
        <f t="shared" si="45"/>
        <v>5</v>
      </c>
      <c r="BM280" s="4">
        <f>'Fuel Values'!G280-(E280)</f>
        <v>16.232788353863384</v>
      </c>
      <c r="BN280" s="4">
        <f>'Fuel Values'!H280-($AJ280*'Feedstock Conversions'!$B$5)</f>
        <v>42.35683650615897</v>
      </c>
      <c r="BO280" s="4">
        <f>'Fuel Values'!I277-($AI280*'Feedstock Conversions'!$B$17)</f>
        <v>53.633418253079526</v>
      </c>
      <c r="BP280" s="4">
        <f>'Fuel Values'!J280-($AH280*'Feedstock Conversions'!$B$17)</f>
        <v>30.992278835386287</v>
      </c>
      <c r="BQ280" s="4">
        <f>'Fuel Values'!K280-($AF280*'Feedstock Conversions'!$B$17)</f>
        <v>15.321394176931676</v>
      </c>
      <c r="BR280" s="4">
        <f>'Fuel Values'!L280-($AG280*'Feedstock Conversions'!$B$17)</f>
        <v>25.52709126539753</v>
      </c>
      <c r="BS280" s="4">
        <f t="shared" si="46"/>
        <v>-19.400629899216142</v>
      </c>
      <c r="BT280" s="4">
        <f t="shared" si="37"/>
        <v>3.5554871220604873</v>
      </c>
      <c r="BV280" s="4">
        <f t="shared" si="42"/>
        <v>31.185227963525822</v>
      </c>
    </row>
    <row r="281" spans="1:74" x14ac:dyDescent="0.2">
      <c r="A281" s="11">
        <v>45422</v>
      </c>
      <c r="B281" s="18">
        <v>49.841999999999999</v>
      </c>
      <c r="C281" s="18">
        <f>B281+'Rail Costs'!B282</f>
        <v>55.065628219484879</v>
      </c>
      <c r="E281" s="18">
        <f>C281*'Feedstock Conversions'!B$17</f>
        <v>412.99221164613658</v>
      </c>
      <c r="F281" s="18">
        <f>C281*'Feedstock Conversions'!B$5</f>
        <v>412.99221164613658</v>
      </c>
      <c r="H281" s="18">
        <f>'Fuel Values'!B281-'Soybean Oil'!I281-'Soybean Oil'!J281-'Soybean Oil'!K281</f>
        <v>248.61137457276311</v>
      </c>
      <c r="I281" s="18">
        <f>('LCFS Values'!$E$6-'Soybean Oil'!$AA$4)/1000000*MROUND('LCFS Values'!B281,1)*MROUND('LCFS Values'!$G$2*100,1)</f>
        <v>23.113625427236837</v>
      </c>
      <c r="J281" s="4">
        <f>'RIN Values'!C281</f>
        <v>67.275000000000006</v>
      </c>
      <c r="K281" s="4">
        <f>'Fixed Credits Value'!B281</f>
        <v>100</v>
      </c>
      <c r="L281" s="4">
        <f t="shared" si="47"/>
        <v>439</v>
      </c>
      <c r="M281" s="4">
        <f>L281/'Feedstock Conversions'!B$17</f>
        <v>58.533333333333331</v>
      </c>
      <c r="O281" s="4">
        <f>'Fuel Values'!C281*100</f>
        <v>245.29999999999998</v>
      </c>
      <c r="P281" s="18">
        <f>('LCFS Values'!$E$5-'Soybean Oil'!$AB$4)/1000000*'LCFS Values'!B281*'LCFS Values'!$G$2*100</f>
        <v>20.68103776666667</v>
      </c>
      <c r="Q281" s="4">
        <f>'RIN Values'!D281</f>
        <v>76.245000000000005</v>
      </c>
      <c r="R281" s="4">
        <f>'Fixed Credits Value'!B281</f>
        <v>100</v>
      </c>
      <c r="S281" s="4">
        <f>'Fixed Credits Value'!C281</f>
        <v>16</v>
      </c>
      <c r="T281" s="4">
        <f t="shared" si="38"/>
        <v>458.22603776666665</v>
      </c>
      <c r="U281" s="4">
        <f t="shared" si="48"/>
        <v>61.096805035555555</v>
      </c>
      <c r="W281" s="4">
        <f t="shared" si="39"/>
        <v>26.007788353863418</v>
      </c>
      <c r="X281" s="4">
        <f t="shared" si="40"/>
        <v>45.233826120530068</v>
      </c>
      <c r="AD281" s="11">
        <f t="shared" si="41"/>
        <v>45422</v>
      </c>
      <c r="AE281" s="4">
        <f>B281+'Rail Costs'!K281</f>
        <v>51.147907054871219</v>
      </c>
      <c r="AF281" s="4">
        <f>$B281+'Rail Costs'!L281</f>
        <v>52.453814109742439</v>
      </c>
      <c r="AG281" s="4">
        <f>$B281+'Rail Costs'!M281</f>
        <v>53.759721164613659</v>
      </c>
      <c r="AH281" s="4">
        <f>$B281+'Rail Costs'!N281</f>
        <v>50.36436282194849</v>
      </c>
      <c r="AI281" s="4">
        <f>$B281+'Rail Costs'!O281</f>
        <v>50.625544232922728</v>
      </c>
      <c r="AJ281" s="4">
        <f>$B281+'Rail Costs'!P281</f>
        <v>51.409088465845464</v>
      </c>
      <c r="AK281" s="4" t="e">
        <f>(AVERAGEIFS([1]Spreads!$B$23:$B$1056,[1]Spreads!$Y$23:$Y$1056,BH281,[1]Spreads!$X$23:$X$1056,BI281)*1.03)+('Rail Costs'!X283*100/2204.622)</f>
        <v>#VALUE!</v>
      </c>
      <c r="AM281" s="4">
        <f>'Soybean Oil'!$L281-('Soybean Oil'!AE281*'Feedstock Conversions'!$B$17)-'Rail Costs'!Q282</f>
        <v>50.83858393331478</v>
      </c>
      <c r="AN281" s="4">
        <f>'Soybean Oil'!$L281-('Soybean Oil'!AF281*'Feedstock Conversions'!$B$17)-'Rail Costs'!R282</f>
        <v>41.545383527407822</v>
      </c>
      <c r="AO281" s="4">
        <f>'Soybean Oil'!$L281-('Soybean Oil'!AG281*'Feedstock Conversions'!$B$17)-'Rail Costs'!S282</f>
        <v>31.958824751746693</v>
      </c>
      <c r="AP281" s="4">
        <f>'Soybean Oil'!$L281-('Soybean Oil'!AH281*'Feedstock Conversions'!$B$17)-'Rail Costs'!T282</f>
        <v>56.93193297333768</v>
      </c>
      <c r="AQ281" s="4">
        <f>'Soybean Oil'!$L281-('Soybean Oil'!AI281*'Feedstock Conversions'!$B$17)-'Rail Costs'!U282</f>
        <v>55.153535535619135</v>
      </c>
      <c r="AR281" s="4">
        <f>'Soybean Oil'!$L281-('Soybean Oil'!AJ281*'Feedstock Conversions'!$B$17)-'Rail Costs'!V282</f>
        <v>48.229421471700647</v>
      </c>
      <c r="AS281" s="4" t="e">
        <f>'Soybean Oil'!$L281-('Soybean Oil'!AK281*'Feedstock Conversions'!$B$17)-'Rail Costs'!Y283</f>
        <v>#VALUE!</v>
      </c>
      <c r="AU281" s="4">
        <f>$T281-(AE281*'Feedstock Conversions'!$B$5)-'Rail Costs'!Q281</f>
        <v>70.06462169998143</v>
      </c>
      <c r="AV281" s="4">
        <f>$T281-(AF281*'Feedstock Conversions'!$B$5)-'Rail Costs'!R281</f>
        <v>60.771421294074472</v>
      </c>
      <c r="AW281" s="4">
        <f>$T281-(AG281*'Feedstock Conversions'!$B$5)-'Rail Costs'!S281</f>
        <v>51.184862518413347</v>
      </c>
      <c r="AX281" s="4">
        <f>$T281-(AH281*'Feedstock Conversions'!$B$5)-'Rail Costs'!T281</f>
        <v>76.15797074000433</v>
      </c>
      <c r="AY281" s="4">
        <f>$T281-(AI281*'Feedstock Conversions'!$B$5)-'Rail Costs'!U281</f>
        <v>74.379573302285792</v>
      </c>
      <c r="AZ281" s="4">
        <f>$T281-(AJ281*'Feedstock Conversions'!$B$5)-'Rail Costs'!V281</f>
        <v>67.455459238367297</v>
      </c>
      <c r="BA281" s="4" t="e">
        <f>$T281-(AK281*'Feedstock Conversions'!$B$5)-'Rail Costs'!Y283</f>
        <v>#VALUE!</v>
      </c>
      <c r="BH281">
        <f t="shared" si="43"/>
        <v>19</v>
      </c>
      <c r="BI281">
        <f t="shared" si="44"/>
        <v>2024</v>
      </c>
      <c r="BJ281">
        <f t="shared" si="45"/>
        <v>5</v>
      </c>
      <c r="BM281" s="4">
        <f>'Fuel Values'!G281-(E281)</f>
        <v>5.0077883538634183</v>
      </c>
      <c r="BN281" s="4">
        <f>'Fuel Values'!H281-($AJ281*'Feedstock Conversions'!$B$5)</f>
        <v>36.431836506159016</v>
      </c>
      <c r="BO281" s="4">
        <f>'Fuel Values'!I278-($AI281*'Feedstock Conversions'!$B$17)</f>
        <v>37.808418253079537</v>
      </c>
      <c r="BP281" s="4">
        <f>'Fuel Values'!J281-($AH281*'Feedstock Conversions'!$B$17)</f>
        <v>22.267278835386321</v>
      </c>
      <c r="BQ281" s="4">
        <f>'Fuel Values'!K281-($AF281*'Feedstock Conversions'!$B$17)</f>
        <v>3.5963941769317103</v>
      </c>
      <c r="BR281" s="4">
        <f>'Fuel Values'!L281-($AG281*'Feedstock Conversions'!$B$17)</f>
        <v>16.802091265397564</v>
      </c>
      <c r="BS281" s="4">
        <f t="shared" si="46"/>
        <v>-11.800629899216119</v>
      </c>
      <c r="BT281" s="4">
        <f t="shared" si="37"/>
        <v>5.6888204553938237</v>
      </c>
      <c r="BV281" s="4">
        <f t="shared" si="42"/>
        <v>21.131656534954427</v>
      </c>
    </row>
    <row r="282" spans="1:74" x14ac:dyDescent="0.2">
      <c r="A282" s="11">
        <v>45429</v>
      </c>
      <c r="B282" s="18">
        <v>50.378</v>
      </c>
      <c r="C282" s="18">
        <f>B282+'Rail Costs'!B283</f>
        <v>55.60162821948488</v>
      </c>
      <c r="E282" s="18">
        <f>C282*'Feedstock Conversions'!B$17</f>
        <v>417.01221164613662</v>
      </c>
      <c r="F282" s="18">
        <f>C282*'Feedstock Conversions'!B$5</f>
        <v>417.01221164613662</v>
      </c>
      <c r="H282" s="18">
        <f>'Fuel Values'!B282-'Soybean Oil'!I282-'Soybean Oil'!J282-'Soybean Oil'!K282</f>
        <v>249.4173169461842</v>
      </c>
      <c r="I282" s="18">
        <f>('LCFS Values'!$E$6-'Soybean Oil'!$AA$4)/1000000*MROUND('LCFS Values'!B282,1)*MROUND('LCFS Values'!$G$2*100,1)</f>
        <v>19.557683053815786</v>
      </c>
      <c r="J282" s="4">
        <f>'RIN Values'!C282</f>
        <v>71.025000000000006</v>
      </c>
      <c r="K282" s="4">
        <f>'Fixed Credits Value'!B282</f>
        <v>100</v>
      </c>
      <c r="L282" s="4">
        <f t="shared" si="47"/>
        <v>440</v>
      </c>
      <c r="M282" s="4">
        <f>L282/'Feedstock Conversions'!B$17</f>
        <v>58.666666666666664</v>
      </c>
      <c r="O282" s="4">
        <f>'Fuel Values'!C282*100</f>
        <v>238.68999999999997</v>
      </c>
      <c r="P282" s="18">
        <f>('LCFS Values'!$E$5-'Soybean Oil'!$AB$4)/1000000*'LCFS Values'!B282*'LCFS Values'!$G$2*100</f>
        <v>17.514754852777777</v>
      </c>
      <c r="Q282" s="4">
        <f>'RIN Values'!D282</f>
        <v>80.495000000000005</v>
      </c>
      <c r="R282" s="4">
        <f>'Fixed Credits Value'!B282</f>
        <v>100</v>
      </c>
      <c r="S282" s="4">
        <f>'Fixed Credits Value'!C282</f>
        <v>16</v>
      </c>
      <c r="T282" s="4">
        <f t="shared" si="38"/>
        <v>452.69975485277774</v>
      </c>
      <c r="U282" s="4">
        <f t="shared" si="48"/>
        <v>60.359967313703699</v>
      </c>
      <c r="W282" s="4">
        <f t="shared" si="39"/>
        <v>22.98778835386338</v>
      </c>
      <c r="X282" s="4">
        <f t="shared" si="40"/>
        <v>35.687543206641124</v>
      </c>
      <c r="AD282" s="11">
        <f t="shared" si="41"/>
        <v>45429</v>
      </c>
      <c r="AE282" s="4">
        <f>B282+'Rail Costs'!K282</f>
        <v>51.68390705487122</v>
      </c>
      <c r="AF282" s="4">
        <f>$B282+'Rail Costs'!L282</f>
        <v>52.98981410974244</v>
      </c>
      <c r="AG282" s="4">
        <f>$B282+'Rail Costs'!M282</f>
        <v>54.29572116461366</v>
      </c>
      <c r="AH282" s="4">
        <f>$B282+'Rail Costs'!N282</f>
        <v>50.900362821948491</v>
      </c>
      <c r="AI282" s="4">
        <f>$B282+'Rail Costs'!O282</f>
        <v>51.161544232922729</v>
      </c>
      <c r="AJ282" s="4">
        <f>$B282+'Rail Costs'!P282</f>
        <v>51.945088465845465</v>
      </c>
      <c r="AK282" s="4" t="e">
        <f>(AVERAGEIFS([1]Spreads!$B$23:$B$1056,[1]Spreads!$Y$23:$Y$1056,BH282,[1]Spreads!$X$23:$X$1056,BI282)*1.03)+('Rail Costs'!X284*100/2204.622)</f>
        <v>#VALUE!</v>
      </c>
      <c r="AM282" s="4">
        <f>'Soybean Oil'!$L282-('Soybean Oil'!AE282*'Feedstock Conversions'!$B$17)-'Rail Costs'!Q283</f>
        <v>47.818583933314798</v>
      </c>
      <c r="AN282" s="4">
        <f>'Soybean Oil'!$L282-('Soybean Oil'!AF282*'Feedstock Conversions'!$B$17)-'Rail Costs'!R283</f>
        <v>38.525383527407783</v>
      </c>
      <c r="AO282" s="4">
        <f>'Soybean Oil'!$L282-('Soybean Oil'!AG282*'Feedstock Conversions'!$B$17)-'Rail Costs'!S283</f>
        <v>28.938824751746655</v>
      </c>
      <c r="AP282" s="4">
        <f>'Soybean Oil'!$L282-('Soybean Oil'!AH282*'Feedstock Conversions'!$B$17)-'Rail Costs'!T283</f>
        <v>53.911932973337699</v>
      </c>
      <c r="AQ282" s="4">
        <f>'Soybean Oil'!$L282-('Soybean Oil'!AI282*'Feedstock Conversions'!$B$17)-'Rail Costs'!U283</f>
        <v>52.133535535619153</v>
      </c>
      <c r="AR282" s="4">
        <f>'Soybean Oil'!$L282-('Soybean Oil'!AJ282*'Feedstock Conversions'!$B$17)-'Rail Costs'!V283</f>
        <v>45.209421471700665</v>
      </c>
      <c r="AS282" s="4" t="e">
        <f>'Soybean Oil'!$L282-('Soybean Oil'!AK282*'Feedstock Conversions'!$B$17)-'Rail Costs'!Y284</f>
        <v>#VALUE!</v>
      </c>
      <c r="AU282" s="4">
        <f>$T282-(AE282*'Feedstock Conversions'!$B$5)-'Rail Costs'!Q282</f>
        <v>60.518338786092542</v>
      </c>
      <c r="AV282" s="4">
        <f>$T282-(AF282*'Feedstock Conversions'!$B$5)-'Rail Costs'!R282</f>
        <v>51.225138380185527</v>
      </c>
      <c r="AW282" s="4">
        <f>$T282-(AG282*'Feedstock Conversions'!$B$5)-'Rail Costs'!S282</f>
        <v>41.638579604524402</v>
      </c>
      <c r="AX282" s="4">
        <f>$T282-(AH282*'Feedstock Conversions'!$B$5)-'Rail Costs'!T282</f>
        <v>66.611687826115443</v>
      </c>
      <c r="AY282" s="4">
        <f>$T282-(AI282*'Feedstock Conversions'!$B$5)-'Rail Costs'!U282</f>
        <v>64.833290388396904</v>
      </c>
      <c r="AZ282" s="4">
        <f>$T282-(AJ282*'Feedstock Conversions'!$B$5)-'Rail Costs'!V282</f>
        <v>57.909176324478409</v>
      </c>
      <c r="BA282" s="4" t="e">
        <f>$T282-(AK282*'Feedstock Conversions'!$B$5)-'Rail Costs'!Y284</f>
        <v>#VALUE!</v>
      </c>
      <c r="BH282">
        <f t="shared" si="43"/>
        <v>20</v>
      </c>
      <c r="BI282">
        <f t="shared" si="44"/>
        <v>2024</v>
      </c>
      <c r="BJ282">
        <f t="shared" si="45"/>
        <v>5</v>
      </c>
      <c r="BM282" s="4">
        <f>'Fuel Values'!G282-(E282)</f>
        <v>-2.0122116461366204</v>
      </c>
      <c r="BN282" s="4">
        <f>'Fuel Values'!H282-($AJ282*'Feedstock Conversions'!$B$5)</f>
        <v>28.211836506159045</v>
      </c>
      <c r="BO282" s="4">
        <f>'Fuel Values'!I279-($AI282*'Feedstock Conversions'!$B$17)</f>
        <v>28.788418253079556</v>
      </c>
      <c r="BP282" s="4">
        <f>'Fuel Values'!J282-($AH282*'Feedstock Conversions'!$B$17)</f>
        <v>18.247278835386339</v>
      </c>
      <c r="BQ282" s="4">
        <f>'Fuel Values'!K282-($AF282*'Feedstock Conversions'!$B$17)</f>
        <v>-5.4236058230683284</v>
      </c>
      <c r="BR282" s="4">
        <f>'Fuel Values'!L282-($AG282*'Feedstock Conversions'!$B$17)</f>
        <v>12.782091265397526</v>
      </c>
      <c r="BS282" s="4">
        <f t="shared" si="46"/>
        <v>-5.800629899216176</v>
      </c>
      <c r="BT282" s="4">
        <f t="shared" ref="BT282:BT330" si="49">W282-AVERAGE(BM282:BR282)</f>
        <v>9.5554871220604607</v>
      </c>
      <c r="BV282" s="4">
        <f t="shared" si="42"/>
        <v>14.7973708206687</v>
      </c>
    </row>
    <row r="283" spans="1:74" x14ac:dyDescent="0.2">
      <c r="A283" s="11">
        <v>45436</v>
      </c>
      <c r="B283" s="18">
        <v>51.93</v>
      </c>
      <c r="C283" s="18">
        <f>B283+'Rail Costs'!B284</f>
        <v>57.153628219484879</v>
      </c>
      <c r="E283" s="18">
        <f>C283*'Feedstock Conversions'!B$17</f>
        <v>428.65221164613661</v>
      </c>
      <c r="F283" s="18">
        <f>C283*'Feedstock Conversions'!B$5</f>
        <v>428.65221164613661</v>
      </c>
      <c r="H283" s="18">
        <f>'Fuel Values'!B283-'Soybean Oil'!I283-'Soybean Oil'!J283-'Soybean Oil'!K283</f>
        <v>239.37833135282892</v>
      </c>
      <c r="I283" s="18">
        <f>('LCFS Values'!$E$6-'Soybean Oil'!$AA$4)/1000000*MROUND('LCFS Values'!B283,1)*MROUND('LCFS Values'!$G$2*100,1)</f>
        <v>20.446668647171048</v>
      </c>
      <c r="J283" s="4">
        <f>'RIN Values'!C283</f>
        <v>83.175000000000011</v>
      </c>
      <c r="K283" s="4">
        <f>'Fixed Credits Value'!B283</f>
        <v>100</v>
      </c>
      <c r="L283" s="4">
        <f t="shared" si="47"/>
        <v>443</v>
      </c>
      <c r="M283" s="4">
        <f>L283/'Feedstock Conversions'!B$17</f>
        <v>59.06666666666667</v>
      </c>
      <c r="O283" s="4">
        <f>'Fuel Values'!C283*100</f>
        <v>243.12999999999997</v>
      </c>
      <c r="P283" s="18">
        <f>('LCFS Values'!$E$5-'Soybean Oil'!$AB$4)/1000000*'LCFS Values'!B283*'LCFS Values'!$G$2*100</f>
        <v>18.596902177777778</v>
      </c>
      <c r="Q283" s="4">
        <f>'RIN Values'!D283</f>
        <v>94.265000000000001</v>
      </c>
      <c r="R283" s="4">
        <f>'Fixed Credits Value'!B283</f>
        <v>100</v>
      </c>
      <c r="S283" s="4">
        <f>'Fixed Credits Value'!C283</f>
        <v>16</v>
      </c>
      <c r="T283" s="4">
        <f t="shared" ref="T283:T330" si="50">O283+P283+Q283+R283+S283</f>
        <v>471.99190217777772</v>
      </c>
      <c r="U283" s="4">
        <f t="shared" si="48"/>
        <v>62.932253623703694</v>
      </c>
      <c r="W283" s="4">
        <f t="shared" si="39"/>
        <v>14.347788353863393</v>
      </c>
      <c r="X283" s="4">
        <f t="shared" si="40"/>
        <v>43.339690531641111</v>
      </c>
      <c r="AD283" s="11">
        <f t="shared" si="41"/>
        <v>45436</v>
      </c>
      <c r="AE283" s="4">
        <f>B283+'Rail Costs'!K283</f>
        <v>53.23590705487122</v>
      </c>
      <c r="AF283" s="4">
        <f>$B283+'Rail Costs'!L283</f>
        <v>54.54181410974244</v>
      </c>
      <c r="AG283" s="4">
        <f>$B283+'Rail Costs'!M283</f>
        <v>55.84772116461366</v>
      </c>
      <c r="AH283" s="4">
        <f>$B283+'Rail Costs'!N283</f>
        <v>52.452362821948491</v>
      </c>
      <c r="AI283" s="4">
        <f>$B283+'Rail Costs'!O283</f>
        <v>52.713544232922729</v>
      </c>
      <c r="AJ283" s="4">
        <f>$B283+'Rail Costs'!P283</f>
        <v>53.497088465845465</v>
      </c>
      <c r="AK283" s="4" t="e">
        <f>(AVERAGEIFS([1]Spreads!$B$23:$B$1056,[1]Spreads!$Y$23:$Y$1056,BH283,[1]Spreads!$X$23:$X$1056,BI283)*1.03)+('Rail Costs'!X285*100/2204.622)</f>
        <v>#VALUE!</v>
      </c>
      <c r="AM283" s="4">
        <f>'Soybean Oil'!$L283-('Soybean Oil'!AE283*'Feedstock Conversions'!$B$17)-'Rail Costs'!Q284</f>
        <v>39.178583933314755</v>
      </c>
      <c r="AN283" s="4">
        <f>'Soybean Oil'!$L283-('Soybean Oil'!AF283*'Feedstock Conversions'!$B$17)-'Rail Costs'!R284</f>
        <v>29.885383527407797</v>
      </c>
      <c r="AO283" s="4">
        <f>'Soybean Oil'!$L283-('Soybean Oil'!AG283*'Feedstock Conversions'!$B$17)-'Rail Costs'!S284</f>
        <v>20.298824751746668</v>
      </c>
      <c r="AP283" s="4">
        <f>'Soybean Oil'!$L283-('Soybean Oil'!AH283*'Feedstock Conversions'!$B$17)-'Rail Costs'!T284</f>
        <v>45.271932973337655</v>
      </c>
      <c r="AQ283" s="4">
        <f>'Soybean Oil'!$L283-('Soybean Oil'!AI283*'Feedstock Conversions'!$B$17)-'Rail Costs'!U284</f>
        <v>43.49353553561911</v>
      </c>
      <c r="AR283" s="4">
        <f>'Soybean Oil'!$L283-('Soybean Oil'!AJ283*'Feedstock Conversions'!$B$17)-'Rail Costs'!V284</f>
        <v>36.569421471700622</v>
      </c>
      <c r="AS283" s="4" t="e">
        <f>'Soybean Oil'!$L283-('Soybean Oil'!AK283*'Feedstock Conversions'!$B$17)-'Rail Costs'!Y285</f>
        <v>#VALUE!</v>
      </c>
      <c r="AU283" s="4">
        <f>$T283-(AE283*'Feedstock Conversions'!$B$5)-'Rail Costs'!Q283</f>
        <v>68.170486111092472</v>
      </c>
      <c r="AV283" s="4">
        <f>$T283-(AF283*'Feedstock Conversions'!$B$5)-'Rail Costs'!R283</f>
        <v>58.877285705185514</v>
      </c>
      <c r="AW283" s="4">
        <f>$T283-(AG283*'Feedstock Conversions'!$B$5)-'Rail Costs'!S283</f>
        <v>49.290726929524389</v>
      </c>
      <c r="AX283" s="4">
        <f>$T283-(AH283*'Feedstock Conversions'!$B$5)-'Rail Costs'!T283</f>
        <v>74.263835151115373</v>
      </c>
      <c r="AY283" s="4">
        <f>$T283-(AI283*'Feedstock Conversions'!$B$5)-'Rail Costs'!U283</f>
        <v>72.485437713396834</v>
      </c>
      <c r="AZ283" s="4">
        <f>$T283-(AJ283*'Feedstock Conversions'!$B$5)-'Rail Costs'!V283</f>
        <v>65.561323649478339</v>
      </c>
      <c r="BA283" s="4" t="e">
        <f>$T283-(AK283*'Feedstock Conversions'!$B$5)-'Rail Costs'!Y285</f>
        <v>#VALUE!</v>
      </c>
      <c r="BH283">
        <f t="shared" si="43"/>
        <v>21</v>
      </c>
      <c r="BI283">
        <f t="shared" si="44"/>
        <v>2024</v>
      </c>
      <c r="BJ283">
        <f t="shared" si="45"/>
        <v>5</v>
      </c>
      <c r="BM283" s="4">
        <f>'Fuel Values'!G283-(E283)</f>
        <v>-8.8522116461365954</v>
      </c>
      <c r="BN283" s="4">
        <f>'Fuel Values'!H283-($AJ283*'Feedstock Conversions'!$B$5)</f>
        <v>19.471836506158979</v>
      </c>
      <c r="BO283" s="4">
        <f>'Fuel Values'!I280-($AI283*'Feedstock Conversions'!$B$17)</f>
        <v>7.6484182530795124</v>
      </c>
      <c r="BP283" s="4">
        <f>'Fuel Values'!J283-($AH283*'Feedstock Conversions'!$B$17)</f>
        <v>11.107278835386296</v>
      </c>
      <c r="BQ283" s="4">
        <f>'Fuel Values'!K283-($AF283*'Feedstock Conversions'!$B$17)</f>
        <v>-8.5636058230683147</v>
      </c>
      <c r="BR283" s="4">
        <f>'Fuel Values'!L283-($AG283*'Feedstock Conversions'!$B$17)</f>
        <v>7.1420912653975392</v>
      </c>
      <c r="BS283" s="4">
        <f t="shared" si="46"/>
        <v>-5.1240481522955861</v>
      </c>
      <c r="BT283" s="4">
        <f t="shared" si="49"/>
        <v>9.6888204553938237</v>
      </c>
      <c r="BV283" s="4">
        <f t="shared" si="42"/>
        <v>6.0430851063829731</v>
      </c>
    </row>
    <row r="284" spans="1:74" x14ac:dyDescent="0.2">
      <c r="A284" s="11">
        <v>45443</v>
      </c>
      <c r="B284" s="18">
        <v>52.16</v>
      </c>
      <c r="C284" s="18">
        <f>B284+'Rail Costs'!B285</f>
        <v>57.383628219484876</v>
      </c>
      <c r="E284" s="18">
        <f>C284*'Feedstock Conversions'!B$17</f>
        <v>430.37721164613657</v>
      </c>
      <c r="F284" s="18">
        <f>C284*'Feedstock Conversions'!B$5</f>
        <v>430.37721164613657</v>
      </c>
      <c r="H284" s="18">
        <f>'Fuel Values'!B284-'Soybean Oil'!I284-'Soybean Oil'!J284-'Soybean Oil'!K284</f>
        <v>235.89008855615134</v>
      </c>
      <c r="I284" s="18">
        <f>('LCFS Values'!$E$6-'Soybean Oil'!$AA$4)/1000000*MROUND('LCFS Values'!B284,1)*MROUND('LCFS Values'!$G$2*100,1)</f>
        <v>20.891161443848681</v>
      </c>
      <c r="J284" s="4">
        <f>'RIN Values'!C284</f>
        <v>84.46875</v>
      </c>
      <c r="K284" s="4">
        <f>'Fixed Credits Value'!B284</f>
        <v>100</v>
      </c>
      <c r="L284" s="4">
        <f t="shared" si="47"/>
        <v>441.25</v>
      </c>
      <c r="M284" s="4">
        <f>L284/'Feedstock Conversions'!B$17</f>
        <v>58.833333333333336</v>
      </c>
      <c r="O284" s="4">
        <f>'Fuel Values'!C284*100</f>
        <v>243.88</v>
      </c>
      <c r="P284" s="18">
        <f>('LCFS Values'!$E$5-'Soybean Oil'!$AB$4)/1000000*'LCFS Values'!B284*'LCFS Values'!$G$2*100</f>
        <v>18.687081121527779</v>
      </c>
      <c r="Q284" s="4">
        <f>'RIN Values'!D284</f>
        <v>95.731250000000003</v>
      </c>
      <c r="R284" s="4">
        <f>'Fixed Credits Value'!B284</f>
        <v>100</v>
      </c>
      <c r="S284" s="4">
        <f>'Fixed Credits Value'!C284</f>
        <v>16</v>
      </c>
      <c r="T284" s="4">
        <f t="shared" si="50"/>
        <v>474.29833112152778</v>
      </c>
      <c r="U284" s="4">
        <f t="shared" si="48"/>
        <v>63.239777482870373</v>
      </c>
      <c r="W284" s="4">
        <f t="shared" si="39"/>
        <v>10.872788353863427</v>
      </c>
      <c r="X284" s="4">
        <f t="shared" si="40"/>
        <v>43.921119475391208</v>
      </c>
      <c r="AD284" s="11">
        <f t="shared" si="41"/>
        <v>45443</v>
      </c>
      <c r="AE284" s="4">
        <f>B284+'Rail Costs'!K284</f>
        <v>53.465907054871217</v>
      </c>
      <c r="AF284" s="4">
        <f>$B284+'Rail Costs'!L284</f>
        <v>54.771814109742436</v>
      </c>
      <c r="AG284" s="4">
        <f>$B284+'Rail Costs'!M284</f>
        <v>56.077721164613656</v>
      </c>
      <c r="AH284" s="4">
        <f>$B284+'Rail Costs'!N284</f>
        <v>52.682362821948487</v>
      </c>
      <c r="AI284" s="4">
        <f>$B284+'Rail Costs'!O284</f>
        <v>52.943544232922726</v>
      </c>
      <c r="AJ284" s="4">
        <f>$B284+'Rail Costs'!P284</f>
        <v>53.727088465845462</v>
      </c>
      <c r="AK284" s="4" t="e">
        <f>(AVERAGEIFS([1]Spreads!$B$23:$B$1056,[1]Spreads!$Y$23:$Y$1056,BH284,[1]Spreads!$X$23:$X$1056,BI284)*1.03)+('Rail Costs'!X286*100/2204.622)</f>
        <v>#VALUE!</v>
      </c>
      <c r="AM284" s="4">
        <f>'Soybean Oil'!$L284-('Soybean Oil'!AE284*'Feedstock Conversions'!$B$17)-'Rail Costs'!Q285</f>
        <v>35.703583933314789</v>
      </c>
      <c r="AN284" s="4">
        <f>'Soybean Oil'!$L284-('Soybean Oil'!AF284*'Feedstock Conversions'!$B$17)-'Rail Costs'!R285</f>
        <v>26.410383527407831</v>
      </c>
      <c r="AO284" s="4">
        <f>'Soybean Oil'!$L284-('Soybean Oil'!AG284*'Feedstock Conversions'!$B$17)-'Rail Costs'!S285</f>
        <v>16.823824751746702</v>
      </c>
      <c r="AP284" s="4">
        <f>'Soybean Oil'!$L284-('Soybean Oil'!AH284*'Feedstock Conversions'!$B$17)-'Rail Costs'!T285</f>
        <v>41.79693297333769</v>
      </c>
      <c r="AQ284" s="4">
        <f>'Soybean Oil'!$L284-('Soybean Oil'!AI284*'Feedstock Conversions'!$B$17)-'Rail Costs'!U285</f>
        <v>40.018535535619144</v>
      </c>
      <c r="AR284" s="4">
        <f>'Soybean Oil'!$L284-('Soybean Oil'!AJ284*'Feedstock Conversions'!$B$17)-'Rail Costs'!V285</f>
        <v>33.094421471700656</v>
      </c>
      <c r="AS284" s="4" t="e">
        <f>'Soybean Oil'!$L284-('Soybean Oil'!AK284*'Feedstock Conversions'!$B$17)-'Rail Costs'!Y286</f>
        <v>#VALUE!</v>
      </c>
      <c r="AU284" s="4">
        <f>$T284-(AE284*'Feedstock Conversions'!$B$5)-'Rail Costs'!Q284</f>
        <v>68.75191505484257</v>
      </c>
      <c r="AV284" s="4">
        <f>$T284-(AF284*'Feedstock Conversions'!$B$5)-'Rail Costs'!R284</f>
        <v>59.458714648935612</v>
      </c>
      <c r="AW284" s="4">
        <f>$T284-(AG284*'Feedstock Conversions'!$B$5)-'Rail Costs'!S284</f>
        <v>49.872155873274487</v>
      </c>
      <c r="AX284" s="4">
        <f>$T284-(AH284*'Feedstock Conversions'!$B$5)-'Rail Costs'!T284</f>
        <v>74.84526409486547</v>
      </c>
      <c r="AY284" s="4">
        <f>$T284-(AI284*'Feedstock Conversions'!$B$5)-'Rail Costs'!U284</f>
        <v>73.066866657146932</v>
      </c>
      <c r="AZ284" s="4">
        <f>$T284-(AJ284*'Feedstock Conversions'!$B$5)-'Rail Costs'!V284</f>
        <v>66.142752593228437</v>
      </c>
      <c r="BA284" s="4" t="e">
        <f>$T284-(AK284*'Feedstock Conversions'!$B$5)-'Rail Costs'!Y286</f>
        <v>#VALUE!</v>
      </c>
      <c r="BH284">
        <f t="shared" si="43"/>
        <v>22</v>
      </c>
      <c r="BI284">
        <f t="shared" si="44"/>
        <v>2024</v>
      </c>
      <c r="BJ284">
        <f t="shared" si="45"/>
        <v>5</v>
      </c>
      <c r="BM284" s="4">
        <f>'Fuel Values'!G284-(E284)</f>
        <v>-7.6272116461365727</v>
      </c>
      <c r="BN284" s="4">
        <f>'Fuel Values'!H284-($AJ284*'Feedstock Conversions'!$B$5)</f>
        <v>20.546836506159025</v>
      </c>
      <c r="BO284" s="4">
        <f>'Fuel Values'!I281-($AI284*'Feedstock Conversions'!$B$17)</f>
        <v>-2.0765817469204535</v>
      </c>
      <c r="BP284" s="4">
        <f>'Fuel Values'!J284-($AH284*'Feedstock Conversions'!$B$17)</f>
        <v>9.3822788353863302</v>
      </c>
      <c r="BQ284" s="4">
        <f>'Fuel Values'!K284-($AF284*'Feedstock Conversions'!$B$17)</f>
        <v>-5.7886058230682806</v>
      </c>
      <c r="BR284" s="4">
        <f>'Fuel Values'!L284-($AG284*'Feedstock Conversions'!$B$17)</f>
        <v>6.9170912653975734</v>
      </c>
      <c r="BS284" s="4">
        <f t="shared" si="46"/>
        <v>-9.6740481522955974</v>
      </c>
      <c r="BT284" s="4">
        <f t="shared" si="49"/>
        <v>7.3138204553938237</v>
      </c>
      <c r="BV284" s="4">
        <f t="shared" si="42"/>
        <v>4.6037993920972928</v>
      </c>
    </row>
    <row r="285" spans="1:74" x14ac:dyDescent="0.2">
      <c r="A285" s="11">
        <f>A284+7</f>
        <v>45450</v>
      </c>
      <c r="B285" s="18">
        <v>50.223999999999997</v>
      </c>
      <c r="C285" s="18">
        <f>B285+'Rail Costs'!B286</f>
        <v>55.447628219484876</v>
      </c>
      <c r="E285" s="18">
        <f>C285*'Feedstock Conversions'!B$17</f>
        <v>415.85721164613659</v>
      </c>
      <c r="F285" s="18">
        <f>C285*'Feedstock Conversions'!B$5</f>
        <v>415.85721164613659</v>
      </c>
      <c r="H285" s="18">
        <f>'Fuel Values'!B285-'Soybean Oil'!I285-'Soybean Oil'!J285-'Soybean Oil'!K285</f>
        <v>231.09782414950655</v>
      </c>
      <c r="I285" s="18">
        <f>('LCFS Values'!$E$6-'Soybean Oil'!$AA$4)/1000000*MROUND('LCFS Values'!B285,1)*MROUND('LCFS Values'!$G$2*100,1)</f>
        <v>20.002175850493419</v>
      </c>
      <c r="J285" s="4">
        <f>'RIN Values'!C285</f>
        <v>81.900000000000006</v>
      </c>
      <c r="K285" s="4">
        <f>'Fixed Credits Value'!B285</f>
        <v>100</v>
      </c>
      <c r="L285" s="4">
        <f t="shared" si="47"/>
        <v>433</v>
      </c>
      <c r="M285" s="4">
        <f>L285/'Feedstock Conversions'!B$17</f>
        <v>57.733333333333334</v>
      </c>
      <c r="O285" s="4">
        <f>'Fuel Values'!C285*100</f>
        <v>232.45</v>
      </c>
      <c r="P285" s="18">
        <f>('LCFS Values'!$E$5-'Soybean Oil'!$AB$4)/1000000*'LCFS Values'!B285*'LCFS Values'!$G$2*100</f>
        <v>18.035788750000002</v>
      </c>
      <c r="Q285" s="4">
        <f>'RIN Values'!D285</f>
        <v>92.82</v>
      </c>
      <c r="R285" s="4">
        <f>'Fixed Credits Value'!B285</f>
        <v>100</v>
      </c>
      <c r="S285" s="4">
        <f>'Fixed Credits Value'!C285</f>
        <v>16</v>
      </c>
      <c r="T285" s="4">
        <f t="shared" si="50"/>
        <v>459.30578874999998</v>
      </c>
      <c r="U285" s="4">
        <f t="shared" si="48"/>
        <v>61.240771833333334</v>
      </c>
      <c r="W285" s="4">
        <f t="shared" si="39"/>
        <v>17.142788353863409</v>
      </c>
      <c r="X285" s="4">
        <f t="shared" si="40"/>
        <v>43.448577103863386</v>
      </c>
      <c r="AD285" s="11">
        <f t="shared" si="41"/>
        <v>45450</v>
      </c>
      <c r="AE285" s="4">
        <f>B285+'Rail Costs'!K285</f>
        <v>51.529907054871217</v>
      </c>
      <c r="AF285" s="4">
        <f>$B285+'Rail Costs'!L285</f>
        <v>52.835814109742437</v>
      </c>
      <c r="AG285" s="4">
        <f>$B285+'Rail Costs'!M285</f>
        <v>54.141721164613656</v>
      </c>
      <c r="AH285" s="4">
        <f>$B285+'Rail Costs'!N285</f>
        <v>50.746362821948487</v>
      </c>
      <c r="AI285" s="4">
        <f>$B285+'Rail Costs'!O285</f>
        <v>51.007544232922726</v>
      </c>
      <c r="AJ285" s="4">
        <f>$B285+'Rail Costs'!P285</f>
        <v>51.791088465845462</v>
      </c>
      <c r="AK285" s="4" t="e">
        <f>(AVERAGEIFS([1]Spreads!$B$23:$B$1056,[1]Spreads!$Y$23:$Y$1056,BH285,[1]Spreads!$X$23:$X$1056,BI285)*1.03)+('Rail Costs'!X287*100/2204.622)</f>
        <v>#VALUE!</v>
      </c>
      <c r="AM285" s="4">
        <f>'Soybean Oil'!$L285-('Soybean Oil'!AE285*'Feedstock Conversions'!$B$17)-'Rail Costs'!Q286</f>
        <v>41.973583933314828</v>
      </c>
      <c r="AN285" s="4">
        <f>'Soybean Oil'!$L285-('Soybean Oil'!AF285*'Feedstock Conversions'!$B$17)-'Rail Costs'!R286</f>
        <v>32.680383527407812</v>
      </c>
      <c r="AO285" s="4">
        <f>'Soybean Oil'!$L285-('Soybean Oil'!AG285*'Feedstock Conversions'!$B$17)-'Rail Costs'!S286</f>
        <v>23.093824751746684</v>
      </c>
      <c r="AP285" s="4">
        <f>'Soybean Oil'!$L285-('Soybean Oil'!AH285*'Feedstock Conversions'!$B$17)-'Rail Costs'!T286</f>
        <v>48.066932973337728</v>
      </c>
      <c r="AQ285" s="4">
        <f>'Soybean Oil'!$L285-('Soybean Oil'!AI285*'Feedstock Conversions'!$B$17)-'Rail Costs'!U286</f>
        <v>46.288535535619182</v>
      </c>
      <c r="AR285" s="4">
        <f>'Soybean Oil'!$L285-('Soybean Oil'!AJ285*'Feedstock Conversions'!$B$17)-'Rail Costs'!V286</f>
        <v>39.364421471700638</v>
      </c>
      <c r="AS285" s="4" t="e">
        <f>'Soybean Oil'!$L285-('Soybean Oil'!AK285*'Feedstock Conversions'!$B$17)-'Rail Costs'!Y287</f>
        <v>#VALUE!</v>
      </c>
      <c r="AU285" s="4">
        <f>$T285-(AE285*'Feedstock Conversions'!$B$5)-'Rail Costs'!Q285</f>
        <v>68.279372683314804</v>
      </c>
      <c r="AV285" s="4">
        <f>$T285-(AF285*'Feedstock Conversions'!$B$5)-'Rail Costs'!R285</f>
        <v>58.986172277407789</v>
      </c>
      <c r="AW285" s="4">
        <f>$T285-(AG285*'Feedstock Conversions'!$B$5)-'Rail Costs'!S285</f>
        <v>49.399613501746664</v>
      </c>
      <c r="AX285" s="4">
        <f>$T285-(AH285*'Feedstock Conversions'!$B$5)-'Rail Costs'!T285</f>
        <v>74.372721723337705</v>
      </c>
      <c r="AY285" s="4">
        <f>$T285-(AI285*'Feedstock Conversions'!$B$5)-'Rail Costs'!U285</f>
        <v>72.594324285619166</v>
      </c>
      <c r="AZ285" s="4">
        <f>$T285-(AJ285*'Feedstock Conversions'!$B$5)-'Rail Costs'!V285</f>
        <v>65.670210221700614</v>
      </c>
      <c r="BA285" s="4" t="e">
        <f>$T285-(AK285*'Feedstock Conversions'!$B$5)-'Rail Costs'!Y287</f>
        <v>#VALUE!</v>
      </c>
      <c r="BH285">
        <f t="shared" si="43"/>
        <v>23</v>
      </c>
      <c r="BI285">
        <f t="shared" si="44"/>
        <v>2024</v>
      </c>
      <c r="BJ285">
        <f t="shared" si="45"/>
        <v>6</v>
      </c>
      <c r="BM285" s="4">
        <f>'Fuel Values'!G285-(E285)</f>
        <v>-2.3572116461365908</v>
      </c>
      <c r="BN285" s="4">
        <f>'Fuel Values'!H285-($AJ285*'Feedstock Conversions'!$B$5)</f>
        <v>26.266836506158995</v>
      </c>
      <c r="BO285" s="4">
        <f>'Fuel Values'!I282-($AI285*'Feedstock Conversions'!$B$17)</f>
        <v>13.943418253079585</v>
      </c>
      <c r="BP285" s="4">
        <f>'Fuel Values'!J285-($AH285*'Feedstock Conversions'!$B$17)</f>
        <v>15.502278835386392</v>
      </c>
      <c r="BQ285" s="4">
        <f>'Fuel Values'!K285-($AF285*'Feedstock Conversions'!$B$17)</f>
        <v>0.23139417693170117</v>
      </c>
      <c r="BR285" s="4">
        <f>'Fuel Values'!L285-($AG285*'Feedstock Conversions'!$B$17)</f>
        <v>12.937091265397555</v>
      </c>
      <c r="BS285" s="4">
        <f t="shared" si="46"/>
        <v>-9.1240481522955861</v>
      </c>
      <c r="BT285" s="4">
        <f t="shared" si="49"/>
        <v>6.0554871220604696</v>
      </c>
      <c r="BV285" s="4">
        <f t="shared" si="42"/>
        <v>11.952370820668721</v>
      </c>
    </row>
    <row r="286" spans="1:74" x14ac:dyDescent="0.2">
      <c r="A286" s="11">
        <f>A285+7</f>
        <v>45457</v>
      </c>
      <c r="B286" s="18">
        <v>50.131999999999998</v>
      </c>
      <c r="C286" s="18">
        <f>B286+'Rail Costs'!B287</f>
        <v>55.355628219484878</v>
      </c>
      <c r="E286" s="18">
        <f>C286*'Feedstock Conversions'!B$17</f>
        <v>415.16721164613659</v>
      </c>
      <c r="F286" s="18">
        <f>C286*'Feedstock Conversions'!B$5</f>
        <v>415.16721164613659</v>
      </c>
      <c r="H286" s="18">
        <f>'Fuel Values'!B286-'Soybean Oil'!I286-'Soybean Oil'!J286-'Soybean Oil'!K286</f>
        <v>235.5423169461842</v>
      </c>
      <c r="I286" s="18">
        <f>('LCFS Values'!$E$6-'Soybean Oil'!$AA$4)/1000000*MROUND('LCFS Values'!B286,1)*MROUND('LCFS Values'!$G$2*100,1)</f>
        <v>19.557683053815786</v>
      </c>
      <c r="J286" s="4">
        <f>'RIN Values'!C286</f>
        <v>81.900000000000006</v>
      </c>
      <c r="K286" s="4">
        <f>'Fixed Credits Value'!B286</f>
        <v>100</v>
      </c>
      <c r="L286" s="4">
        <f t="shared" si="47"/>
        <v>437</v>
      </c>
      <c r="M286" s="4">
        <f>L286/'Feedstock Conversions'!B$17</f>
        <v>58.266666666666666</v>
      </c>
      <c r="O286" s="4">
        <f>'Fuel Values'!C286*100</f>
        <v>245.67999999999998</v>
      </c>
      <c r="P286" s="18">
        <f>('LCFS Values'!$E$5-'Soybean Oil'!$AB$4)/1000000*'LCFS Values'!B286*'LCFS Values'!$G$2*100</f>
        <v>17.815351331944441</v>
      </c>
      <c r="Q286" s="4">
        <f>'RIN Values'!D286</f>
        <v>92.82</v>
      </c>
      <c r="R286" s="4">
        <f>'Fixed Credits Value'!B286</f>
        <v>100</v>
      </c>
      <c r="S286" s="4">
        <f>'Fixed Credits Value'!C286</f>
        <v>16</v>
      </c>
      <c r="T286" s="4">
        <f t="shared" si="50"/>
        <v>472.31535133194444</v>
      </c>
      <c r="U286" s="4">
        <f t="shared" si="48"/>
        <v>62.975380177592591</v>
      </c>
      <c r="W286" s="4">
        <f t="shared" ref="W286:W330" si="51">L286-E286</f>
        <v>21.832788353863407</v>
      </c>
      <c r="X286" s="4">
        <f t="shared" ref="X286:X330" si="52">T286-F286</f>
        <v>57.148139685807848</v>
      </c>
      <c r="Y286" s="4">
        <f>AVERAGE(W232:W236)</f>
        <v>10.076340985442334</v>
      </c>
      <c r="Z286" s="4">
        <f>AVERAGE(X232:X236)</f>
        <v>43.933425240095083</v>
      </c>
      <c r="AA286" t="s">
        <v>71</v>
      </c>
      <c r="AD286" s="11">
        <f t="shared" si="41"/>
        <v>45457</v>
      </c>
      <c r="AE286" s="4">
        <f>B286+'Rail Costs'!K286</f>
        <v>51.437907054871218</v>
      </c>
      <c r="AF286" s="4">
        <f>$B286+'Rail Costs'!L286</f>
        <v>52.743814109742438</v>
      </c>
      <c r="AG286" s="4">
        <f>$B286+'Rail Costs'!M286</f>
        <v>54.049721164613658</v>
      </c>
      <c r="AH286" s="4">
        <f>$B286+'Rail Costs'!N286</f>
        <v>50.654362821948489</v>
      </c>
      <c r="AI286" s="4">
        <f>$B286+'Rail Costs'!O286</f>
        <v>50.915544232922727</v>
      </c>
      <c r="AJ286" s="4">
        <f>$B286+'Rail Costs'!P286</f>
        <v>51.699088465845463</v>
      </c>
      <c r="AK286" s="4" t="e">
        <f>(AVERAGEIFS([1]Spreads!$B$23:$B$1056,[1]Spreads!$Y$23:$Y$1056,BH286,[1]Spreads!$X$23:$X$1056,BI286)*1.03)+('Rail Costs'!X288*100/2204.622)</f>
        <v>#VALUE!</v>
      </c>
      <c r="AM286" s="4">
        <f>'Soybean Oil'!$L286-('Soybean Oil'!AE286*'Feedstock Conversions'!$B$17)-'Rail Costs'!Q287</f>
        <v>46.663583933314769</v>
      </c>
      <c r="AN286" s="4">
        <f>'Soybean Oil'!$L286-('Soybean Oil'!AF286*'Feedstock Conversions'!$B$17)-'Rail Costs'!R287</f>
        <v>37.37038352740781</v>
      </c>
      <c r="AO286" s="4">
        <f>'Soybean Oil'!$L286-('Soybean Oil'!AG286*'Feedstock Conversions'!$B$17)-'Rail Costs'!S287</f>
        <v>27.783824751746682</v>
      </c>
      <c r="AP286" s="4">
        <f>'Soybean Oil'!$L286-('Soybean Oil'!AH286*'Feedstock Conversions'!$B$17)-'Rail Costs'!T287</f>
        <v>52.756932973337669</v>
      </c>
      <c r="AQ286" s="4">
        <f>'Soybean Oil'!$L286-('Soybean Oil'!AI286*'Feedstock Conversions'!$B$17)-'Rail Costs'!U287</f>
        <v>50.978535535619123</v>
      </c>
      <c r="AR286" s="4">
        <f>'Soybean Oil'!$L286-('Soybean Oil'!AJ286*'Feedstock Conversions'!$B$17)-'Rail Costs'!V287</f>
        <v>44.054421471700635</v>
      </c>
      <c r="AS286" s="4" t="e">
        <f>'Soybean Oil'!$L286-('Soybean Oil'!AK286*'Feedstock Conversions'!$B$17)-'Rail Costs'!Y288</f>
        <v>#VALUE!</v>
      </c>
      <c r="AU286" s="4">
        <f>$T286-(AE286*'Feedstock Conversions'!$B$5)-'Rail Costs'!Q286</f>
        <v>81.97893526525921</v>
      </c>
      <c r="AV286" s="4">
        <f>$T286-(AF286*'Feedstock Conversions'!$B$5)-'Rail Costs'!R286</f>
        <v>72.685734859352252</v>
      </c>
      <c r="AW286" s="4">
        <f>$T286-(AG286*'Feedstock Conversions'!$B$5)-'Rail Costs'!S286</f>
        <v>63.099176083691127</v>
      </c>
      <c r="AX286" s="4">
        <f>$T286-(AH286*'Feedstock Conversions'!$B$5)-'Rail Costs'!T286</f>
        <v>88.07228430528211</v>
      </c>
      <c r="AY286" s="4">
        <f>$T286-(AI286*'Feedstock Conversions'!$B$5)-'Rail Costs'!U286</f>
        <v>86.293886867563572</v>
      </c>
      <c r="AZ286" s="4">
        <f>$T286-(AJ286*'Feedstock Conversions'!$B$5)-'Rail Costs'!V286</f>
        <v>79.369772803645077</v>
      </c>
      <c r="BA286" s="4" t="e">
        <f>$T286-(AK286*'Feedstock Conversions'!$B$5)-'Rail Costs'!Y288</f>
        <v>#VALUE!</v>
      </c>
      <c r="BH286">
        <f t="shared" si="43"/>
        <v>24</v>
      </c>
      <c r="BI286">
        <f t="shared" si="44"/>
        <v>2024</v>
      </c>
      <c r="BJ286">
        <f t="shared" si="45"/>
        <v>6</v>
      </c>
      <c r="BM286" s="4">
        <f>'Fuel Values'!G286-(E286)</f>
        <v>-1.9672116461366045</v>
      </c>
      <c r="BN286" s="4">
        <f>'Fuel Values'!H286-($AJ286*'Feedstock Conversions'!$B$5)</f>
        <v>28.056836506159016</v>
      </c>
      <c r="BO286" s="4">
        <f>'Fuel Values'!I283-($AI286*'Feedstock Conversions'!$B$17)</f>
        <v>24.633418253079526</v>
      </c>
      <c r="BP286" s="4">
        <f>'Fuel Values'!J286-($AH286*'Feedstock Conversions'!$B$17)</f>
        <v>18.59227883538631</v>
      </c>
      <c r="BQ286" s="4">
        <f>'Fuel Values'!K286-($AF286*'Feedstock Conversions'!$B$17)</f>
        <v>4.7213941769317103</v>
      </c>
      <c r="BR286" s="4">
        <f>'Fuel Values'!L286-($AG286*'Feedstock Conversions'!$B$17)</f>
        <v>12.627091265397553</v>
      </c>
      <c r="BS286" s="4">
        <f t="shared" si="46"/>
        <v>-6.2240481522956088</v>
      </c>
      <c r="BT286" s="4">
        <f t="shared" si="49"/>
        <v>7.3888204553938213</v>
      </c>
      <c r="BV286" s="4">
        <f t="shared" si="42"/>
        <v>15.49951367781156</v>
      </c>
    </row>
    <row r="287" spans="1:74" x14ac:dyDescent="0.2">
      <c r="A287" s="11">
        <v>45464</v>
      </c>
      <c r="B287" s="18">
        <v>50.234999999999999</v>
      </c>
      <c r="C287" s="18">
        <f>B287+'Rail Costs'!B288</f>
        <v>55.458628219484879</v>
      </c>
      <c r="E287" s="18">
        <f>C287*'Feedstock Conversions'!B$17</f>
        <v>415.93971164613657</v>
      </c>
      <c r="F287" s="18">
        <f>C287*'Feedstock Conversions'!B$5</f>
        <v>415.93971164613657</v>
      </c>
      <c r="H287" s="18">
        <f>'Fuel Values'!B287-'Soybean Oil'!I287-'Soybean Oil'!J287-'Soybean Oil'!K287</f>
        <v>242.00481694618423</v>
      </c>
      <c r="I287" s="18">
        <f>('LCFS Values'!$E$6-'Soybean Oil'!$AA$4)/1000000*MROUND('LCFS Values'!B287,1)*MROUND('LCFS Values'!$G$2*100,1)</f>
        <v>19.557683053815786</v>
      </c>
      <c r="J287" s="4">
        <f>'RIN Values'!C287</f>
        <v>83.4375</v>
      </c>
      <c r="K287" s="4">
        <f>'Fixed Credits Value'!B287</f>
        <v>100</v>
      </c>
      <c r="L287" s="4">
        <f t="shared" si="47"/>
        <v>445</v>
      </c>
      <c r="M287" s="4">
        <f>L287/'Feedstock Conversions'!B$17</f>
        <v>59.333333333333336</v>
      </c>
      <c r="O287" s="4">
        <f>'Fuel Values'!C287*100</f>
        <v>251.48000000000002</v>
      </c>
      <c r="P287" s="18">
        <f>('LCFS Values'!$E$5-'Soybean Oil'!$AB$4)/1000000*'LCFS Values'!B287*'LCFS Values'!$G$2*100</f>
        <v>17.722687457300001</v>
      </c>
      <c r="Q287" s="4">
        <f>'RIN Values'!D287</f>
        <v>94.5625</v>
      </c>
      <c r="R287" s="4">
        <f>'Fixed Credits Value'!B287</f>
        <v>100</v>
      </c>
      <c r="S287" s="4">
        <f>'Fixed Credits Value'!C287</f>
        <v>16</v>
      </c>
      <c r="T287" s="4">
        <f t="shared" si="50"/>
        <v>479.76518745730004</v>
      </c>
      <c r="U287" s="4">
        <f t="shared" si="48"/>
        <v>63.968691660973342</v>
      </c>
      <c r="W287" s="4">
        <f t="shared" si="51"/>
        <v>29.060288353863427</v>
      </c>
      <c r="X287" s="4">
        <f t="shared" si="52"/>
        <v>63.825475811163471</v>
      </c>
      <c r="Y287" s="4">
        <f>AVERAGE(W285:W288)</f>
        <v>28.589038353863415</v>
      </c>
      <c r="Z287" s="4">
        <f>AVERAGE(X285:X288)</f>
        <v>58.272077367493964</v>
      </c>
      <c r="AA287" t="s">
        <v>72</v>
      </c>
      <c r="AD287" s="11">
        <f t="shared" ref="AD287:AD330" si="53">A287</f>
        <v>45464</v>
      </c>
      <c r="AE287" s="4">
        <f>B287+'Rail Costs'!K287</f>
        <v>51.540907054871219</v>
      </c>
      <c r="AF287" s="4">
        <f>$B287+'Rail Costs'!L287</f>
        <v>52.846814109742439</v>
      </c>
      <c r="AG287" s="4">
        <f>$B287+'Rail Costs'!M287</f>
        <v>54.152721164613659</v>
      </c>
      <c r="AH287" s="4">
        <f>$B287+'Rail Costs'!N287</f>
        <v>50.75736282194849</v>
      </c>
      <c r="AI287" s="4">
        <f>$B287+'Rail Costs'!O287</f>
        <v>51.018544232922729</v>
      </c>
      <c r="AJ287" s="4">
        <f>$B287+'Rail Costs'!P287</f>
        <v>51.802088465845465</v>
      </c>
      <c r="AK287" s="4" t="e">
        <f>(AVERAGEIFS([1]Spreads!$B$23:$B$1056,[1]Spreads!$Y$23:$Y$1056,BH287,[1]Spreads!$X$23:$X$1056,BI287)*1.03)+('Rail Costs'!X289*100/2204.622)</f>
        <v>#VALUE!</v>
      </c>
      <c r="AM287" s="4">
        <f>'Soybean Oil'!$L287-('Soybean Oil'!AE287*'Feedstock Conversions'!$B$17)-'Rail Costs'!Q288</f>
        <v>53.891083933314789</v>
      </c>
      <c r="AN287" s="4">
        <f>'Soybean Oil'!$L287-('Soybean Oil'!AF287*'Feedstock Conversions'!$B$17)-'Rail Costs'!R288</f>
        <v>44.597883527407831</v>
      </c>
      <c r="AO287" s="4">
        <f>'Soybean Oil'!$L287-('Soybean Oil'!AG287*'Feedstock Conversions'!$B$17)-'Rail Costs'!S288</f>
        <v>35.011324751746706</v>
      </c>
      <c r="AP287" s="4">
        <f>'Soybean Oil'!$L287-('Soybean Oil'!AH287*'Feedstock Conversions'!$B$17)-'Rail Costs'!T288</f>
        <v>59.98443297333769</v>
      </c>
      <c r="AQ287" s="4">
        <f>'Soybean Oil'!$L287-('Soybean Oil'!AI287*'Feedstock Conversions'!$B$17)-'Rail Costs'!U288</f>
        <v>58.206035535619144</v>
      </c>
      <c r="AR287" s="4">
        <f>'Soybean Oil'!$L287-('Soybean Oil'!AJ287*'Feedstock Conversions'!$B$17)-'Rail Costs'!V288</f>
        <v>51.281921471700656</v>
      </c>
      <c r="AS287" s="4" t="e">
        <f>'Soybean Oil'!$L287-('Soybean Oil'!AK287*'Feedstock Conversions'!$B$17)-'Rail Costs'!Y289</f>
        <v>#VALUE!</v>
      </c>
      <c r="AU287" s="4">
        <f>$T287-(AE287*'Feedstock Conversions'!$B$5)-'Rail Costs'!Q287</f>
        <v>88.656271390614833</v>
      </c>
      <c r="AV287" s="4">
        <f>$T287-(AF287*'Feedstock Conversions'!$B$5)-'Rail Costs'!R287</f>
        <v>79.363070984707875</v>
      </c>
      <c r="AW287" s="4">
        <f>$T287-(AG287*'Feedstock Conversions'!$B$5)-'Rail Costs'!S287</f>
        <v>69.776512209046743</v>
      </c>
      <c r="AX287" s="4">
        <f>$T287-(AH287*'Feedstock Conversions'!$B$5)-'Rail Costs'!T287</f>
        <v>94.749620430637734</v>
      </c>
      <c r="AY287" s="4">
        <f>$T287-(AI287*'Feedstock Conversions'!$B$5)-'Rail Costs'!U287</f>
        <v>92.971222992919195</v>
      </c>
      <c r="AZ287" s="4">
        <f>$T287-(AJ287*'Feedstock Conversions'!$B$5)-'Rail Costs'!V287</f>
        <v>86.0471089290007</v>
      </c>
      <c r="BA287" s="4" t="e">
        <f>$T287-(AK287*'Feedstock Conversions'!$B$5)-'Rail Costs'!Y289</f>
        <v>#VALUE!</v>
      </c>
      <c r="BH287">
        <f t="shared" si="43"/>
        <v>25</v>
      </c>
      <c r="BI287">
        <f t="shared" si="44"/>
        <v>2024</v>
      </c>
      <c r="BJ287">
        <f t="shared" si="45"/>
        <v>6</v>
      </c>
      <c r="BM287" s="4">
        <f>'Fuel Values'!G287-(E287)</f>
        <v>4.5602883538634273</v>
      </c>
      <c r="BN287" s="4">
        <f>'Fuel Values'!H287-($AJ287*'Feedstock Conversions'!$B$5)</f>
        <v>33.484336506159025</v>
      </c>
      <c r="BO287" s="4">
        <f>'Fuel Values'!I284-($AI287*'Feedstock Conversions'!$B$17)</f>
        <v>27.360918253079547</v>
      </c>
      <c r="BP287" s="4">
        <f>'Fuel Values'!J287-($AH287*'Feedstock Conversions'!$B$17)</f>
        <v>24.31977883538633</v>
      </c>
      <c r="BQ287" s="4">
        <f>'Fuel Values'!K287-($AF287*'Feedstock Conversions'!$B$17)</f>
        <v>11.398894176931719</v>
      </c>
      <c r="BR287" s="4">
        <f>'Fuel Values'!L287-($AG287*'Feedstock Conversions'!$B$17)</f>
        <v>16.354591265397573</v>
      </c>
      <c r="BS287" s="4">
        <f t="shared" si="46"/>
        <v>-4.4240481522955974</v>
      </c>
      <c r="BT287" s="4">
        <f t="shared" si="49"/>
        <v>9.4804871220604916</v>
      </c>
      <c r="BV287" s="4">
        <f t="shared" si="42"/>
        <v>20.934156534954436</v>
      </c>
    </row>
    <row r="288" spans="1:74" x14ac:dyDescent="0.2">
      <c r="A288" s="11">
        <v>45471</v>
      </c>
      <c r="B288" s="18">
        <v>48.866999999999997</v>
      </c>
      <c r="C288" s="18">
        <f>B288+'Rail Costs'!B289</f>
        <v>54.090628219484877</v>
      </c>
      <c r="E288" s="18">
        <f>C288*'Feedstock Conversions'!B$17</f>
        <v>405.67971164613658</v>
      </c>
      <c r="F288" s="18">
        <f>C288*'Feedstock Conversions'!B$5</f>
        <v>405.67971164613658</v>
      </c>
      <c r="H288" s="18">
        <f>'Fuel Values'!B288-'Soybean Oil'!I288-'Soybean Oil'!J288-'Soybean Oil'!K288</f>
        <v>248.14782414950662</v>
      </c>
      <c r="I288" s="18">
        <f>('LCFS Values'!$E$6-'Soybean Oil'!$AA$4)/1000000*MROUND('LCFS Values'!B288,1)*MROUND('LCFS Values'!$G$2*100,1)</f>
        <v>20.002175850493419</v>
      </c>
      <c r="J288" s="4">
        <f>'RIN Values'!C288</f>
        <v>83.85</v>
      </c>
      <c r="K288" s="4">
        <f>'Fixed Credits Value'!B288</f>
        <v>100</v>
      </c>
      <c r="L288" s="4">
        <f t="shared" si="47"/>
        <v>452</v>
      </c>
      <c r="M288" s="4">
        <f>L288/'Feedstock Conversions'!B$17</f>
        <v>60.266666666666666</v>
      </c>
      <c r="O288" s="4">
        <f>'Fuel Values'!C288*100</f>
        <v>245.26</v>
      </c>
      <c r="P288" s="18">
        <f>('LCFS Values'!$E$5-'Soybean Oil'!$AB$4)/1000000*'LCFS Values'!B288*'LCFS Values'!$G$2*100</f>
        <v>18.055828515277774</v>
      </c>
      <c r="Q288" s="4">
        <f>'RIN Values'!D288</f>
        <v>95.03</v>
      </c>
      <c r="R288" s="4">
        <f>'Fixed Credits Value'!B288</f>
        <v>100</v>
      </c>
      <c r="S288" s="4">
        <f>'Fixed Credits Value'!C288</f>
        <v>16</v>
      </c>
      <c r="T288" s="4">
        <f t="shared" si="50"/>
        <v>474.34582851527773</v>
      </c>
      <c r="U288" s="4">
        <f t="shared" si="48"/>
        <v>63.246110468703698</v>
      </c>
      <c r="W288" s="4">
        <f t="shared" si="51"/>
        <v>46.320288353863418</v>
      </c>
      <c r="X288" s="4">
        <f t="shared" si="52"/>
        <v>68.666116869141149</v>
      </c>
      <c r="Y288" s="5">
        <f>Y287/Y286-1</f>
        <v>1.837244034830408</v>
      </c>
      <c r="Z288" s="5">
        <f>Z287/Z286-1</f>
        <v>0.32637227917100708</v>
      </c>
      <c r="AD288" s="11">
        <f t="shared" si="53"/>
        <v>45471</v>
      </c>
      <c r="AE288" s="4">
        <f>B288+'Rail Costs'!K288</f>
        <v>50.172907054871217</v>
      </c>
      <c r="AF288" s="4">
        <f>$B288+'Rail Costs'!L288</f>
        <v>51.478814109742437</v>
      </c>
      <c r="AG288" s="4">
        <f>$B288+'Rail Costs'!M288</f>
        <v>52.784721164613657</v>
      </c>
      <c r="AH288" s="4">
        <f>$B288+'Rail Costs'!N288</f>
        <v>49.389362821948488</v>
      </c>
      <c r="AI288" s="4">
        <f>$B288+'Rail Costs'!O288</f>
        <v>49.650544232922726</v>
      </c>
      <c r="AJ288" s="4">
        <f>$B288+'Rail Costs'!P288</f>
        <v>50.434088465845463</v>
      </c>
      <c r="AK288" s="4" t="e">
        <f>(AVERAGEIFS([1]Spreads!$B$23:$B$1056,[1]Spreads!$Y$23:$Y$1056,BH288,[1]Spreads!$X$23:$X$1056,BI288)*1.03)+('Rail Costs'!X290*100/2204.622)</f>
        <v>#VALUE!</v>
      </c>
      <c r="AM288" s="4">
        <f>'Soybean Oil'!$L288-('Soybean Oil'!AE288*'Feedstock Conversions'!$B$17)-'Rail Costs'!Q289</f>
        <v>71.15108393331478</v>
      </c>
      <c r="AN288" s="4">
        <f>'Soybean Oil'!$L288-('Soybean Oil'!AF288*'Feedstock Conversions'!$B$17)-'Rail Costs'!R289</f>
        <v>61.857883527407822</v>
      </c>
      <c r="AO288" s="4">
        <f>'Soybean Oil'!$L288-('Soybean Oil'!AG288*'Feedstock Conversions'!$B$17)-'Rail Costs'!S289</f>
        <v>52.271324751746697</v>
      </c>
      <c r="AP288" s="4">
        <f>'Soybean Oil'!$L288-('Soybean Oil'!AH288*'Feedstock Conversions'!$B$17)-'Rail Costs'!T289</f>
        <v>77.24443297333768</v>
      </c>
      <c r="AQ288" s="4">
        <f>'Soybean Oil'!$L288-('Soybean Oil'!AI288*'Feedstock Conversions'!$B$17)-'Rail Costs'!U289</f>
        <v>75.466035535619142</v>
      </c>
      <c r="AR288" s="4">
        <f>'Soybean Oil'!$L288-('Soybean Oil'!AJ288*'Feedstock Conversions'!$B$17)-'Rail Costs'!V289</f>
        <v>68.541921471700647</v>
      </c>
      <c r="AS288" s="4" t="e">
        <f>'Soybean Oil'!$L288-('Soybean Oil'!AK288*'Feedstock Conversions'!$B$17)-'Rail Costs'!Y290</f>
        <v>#VALUE!</v>
      </c>
      <c r="AU288" s="4">
        <f>$T288-(AE288*'Feedstock Conversions'!$B$5)-'Rail Costs'!Q288</f>
        <v>93.496912448592511</v>
      </c>
      <c r="AV288" s="4">
        <f>$T288-(AF288*'Feedstock Conversions'!$B$5)-'Rail Costs'!R288</f>
        <v>84.203712042685552</v>
      </c>
      <c r="AW288" s="4">
        <f>$T288-(AG288*'Feedstock Conversions'!$B$5)-'Rail Costs'!S288</f>
        <v>74.61715326702442</v>
      </c>
      <c r="AX288" s="4">
        <f>$T288-(AH288*'Feedstock Conversions'!$B$5)-'Rail Costs'!T288</f>
        <v>99.590261488615411</v>
      </c>
      <c r="AY288" s="4">
        <f>$T288-(AI288*'Feedstock Conversions'!$B$5)-'Rail Costs'!U288</f>
        <v>97.811864050896872</v>
      </c>
      <c r="AZ288" s="4">
        <f>$T288-(AJ288*'Feedstock Conversions'!$B$5)-'Rail Costs'!V288</f>
        <v>90.887749986978378</v>
      </c>
      <c r="BA288" s="4" t="e">
        <f>$T288-(AK288*'Feedstock Conversions'!$B$5)-'Rail Costs'!Y290</f>
        <v>#VALUE!</v>
      </c>
      <c r="BH288">
        <f t="shared" si="43"/>
        <v>26</v>
      </c>
      <c r="BI288">
        <f t="shared" si="44"/>
        <v>2024</v>
      </c>
      <c r="BJ288">
        <f t="shared" si="45"/>
        <v>6</v>
      </c>
      <c r="BM288" s="4">
        <f>'Fuel Values'!G288-(E288)</f>
        <v>18.320288353863418</v>
      </c>
      <c r="BN288" s="4">
        <f>'Fuel Values'!H288-($AJ288*'Feedstock Conversions'!$B$5)</f>
        <v>45.744336506159016</v>
      </c>
      <c r="BO288" s="4">
        <f>'Fuel Values'!I285-($AI288*'Feedstock Conversions'!$B$17)</f>
        <v>27.620918253079537</v>
      </c>
      <c r="BP288" s="4">
        <f>'Fuel Values'!J288-($AH288*'Feedstock Conversions'!$B$17)</f>
        <v>37.079778835386321</v>
      </c>
      <c r="BQ288" s="4">
        <f>'Fuel Values'!K288-($AF288*'Feedstock Conversions'!$B$17)</f>
        <v>23.90889417693171</v>
      </c>
      <c r="BR288" s="4">
        <f>'Fuel Values'!L288-($AG288*'Feedstock Conversions'!$B$17)</f>
        <v>29.114591265397564</v>
      </c>
      <c r="BS288" s="4">
        <f t="shared" si="46"/>
        <v>0.57595184770440255</v>
      </c>
      <c r="BT288" s="4">
        <f t="shared" si="49"/>
        <v>16.022153788727156</v>
      </c>
      <c r="BV288" s="4">
        <f t="shared" si="42"/>
        <v>32.587013677811569</v>
      </c>
    </row>
    <row r="289" spans="1:74" x14ac:dyDescent="0.2">
      <c r="A289" s="11">
        <v>45478</v>
      </c>
      <c r="B289" s="18">
        <v>54.814999999999998</v>
      </c>
      <c r="C289" s="18">
        <f>B289+'Rail Costs'!B290</f>
        <v>60.146534154535267</v>
      </c>
      <c r="E289" s="18">
        <f>C289*'Feedstock Conversions'!B$17</f>
        <v>451.09900615901449</v>
      </c>
      <c r="F289" s="18">
        <f>C289*'Feedstock Conversions'!B$5</f>
        <v>451.09900615901449</v>
      </c>
      <c r="H289" s="18">
        <f>'Fuel Values'!B289-'Soybean Oil'!I289-'Soybean Oil'!J289-'Soybean Oil'!K289</f>
        <v>252.09856694618423</v>
      </c>
      <c r="I289" s="18">
        <f>('LCFS Values'!$E$6-'Soybean Oil'!$AA$4)/1000000*MROUND('LCFS Values'!B289,1)*MROUND('LCFS Values'!$G$2*100,1)</f>
        <v>19.557683053815786</v>
      </c>
      <c r="J289" s="4">
        <f>'RIN Values'!C289</f>
        <v>94.59375</v>
      </c>
      <c r="K289" s="4">
        <f>'Fixed Credits Value'!B289</f>
        <v>100</v>
      </c>
      <c r="L289" s="4">
        <f t="shared" si="47"/>
        <v>466.25</v>
      </c>
      <c r="M289" s="4">
        <f>L289/'Feedstock Conversions'!B$17</f>
        <v>62.166666666666664</v>
      </c>
      <c r="O289" s="4">
        <f>'Fuel Values'!C289*100</f>
        <v>249.03</v>
      </c>
      <c r="P289" s="18">
        <f>('LCFS Values'!$E$5-'Soybean Oil'!$AB$4)/1000000*'LCFS Values'!B289*'LCFS Values'!$G$2*100</f>
        <v>17.735192270833334</v>
      </c>
      <c r="Q289" s="4">
        <f>'RIN Values'!D289</f>
        <v>107.20625</v>
      </c>
      <c r="R289" s="4">
        <f>'Fixed Credits Value'!B289</f>
        <v>100</v>
      </c>
      <c r="S289" s="4">
        <f>'Fixed Credits Value'!C289</f>
        <v>16</v>
      </c>
      <c r="T289" s="4">
        <f t="shared" si="50"/>
        <v>489.97144227083334</v>
      </c>
      <c r="U289" s="4">
        <f t="shared" si="48"/>
        <v>65.329525636111114</v>
      </c>
      <c r="W289" s="4">
        <f t="shared" si="51"/>
        <v>15.150993840985507</v>
      </c>
      <c r="X289" s="4">
        <f t="shared" si="52"/>
        <v>38.872436111818843</v>
      </c>
      <c r="AD289" s="11">
        <f t="shared" si="53"/>
        <v>45478</v>
      </c>
      <c r="AE289" s="4">
        <f>B289+'Rail Costs'!K289</f>
        <v>56.120907054871218</v>
      </c>
      <c r="AF289" s="4">
        <f>$B289+'Rail Costs'!L289</f>
        <v>57.426814109742438</v>
      </c>
      <c r="AG289" s="4">
        <f>$B289+'Rail Costs'!M289</f>
        <v>58.732721164613658</v>
      </c>
      <c r="AH289" s="4">
        <f>$B289+'Rail Costs'!N289</f>
        <v>55.337362821948489</v>
      </c>
      <c r="AI289" s="4">
        <f>$B289+'Rail Costs'!O289</f>
        <v>55.598544232922727</v>
      </c>
      <c r="AJ289" s="4">
        <f>$B289+'Rail Costs'!P289</f>
        <v>56.382088465845463</v>
      </c>
      <c r="AK289" s="4" t="e">
        <f>(AVERAGEIFS([1]Spreads!$B$23:$B$1056,[1]Spreads!$Y$23:$Y$1056,BH289,[1]Spreads!$X$23:$X$1056,BI289)*1.03)+('Rail Costs'!X291*100/2204.622)</f>
        <v>#VALUE!</v>
      </c>
      <c r="AM289" s="4">
        <f>'Soybean Oil'!$L289-('Soybean Oil'!AE289*'Feedstock Conversions'!$B$17)-'Rail Costs'!Q290</f>
        <v>40.791083933314766</v>
      </c>
      <c r="AN289" s="4">
        <f>'Soybean Oil'!$L289-('Soybean Oil'!AF289*'Feedstock Conversions'!$B$17)-'Rail Costs'!R290</f>
        <v>31.497883527407808</v>
      </c>
      <c r="AO289" s="4">
        <f>'Soybean Oil'!$L289-('Soybean Oil'!AG289*'Feedstock Conversions'!$B$17)-'Rail Costs'!S290</f>
        <v>21.91132475174668</v>
      </c>
      <c r="AP289" s="4">
        <f>'Soybean Oil'!$L289-('Soybean Oil'!AH289*'Feedstock Conversions'!$B$17)-'Rail Costs'!T290</f>
        <v>46.884432973337724</v>
      </c>
      <c r="AQ289" s="4">
        <f>'Soybean Oil'!$L289-('Soybean Oil'!AI289*'Feedstock Conversions'!$B$17)-'Rail Costs'!U290</f>
        <v>45.106035535619121</v>
      </c>
      <c r="AR289" s="4">
        <f>'Soybean Oil'!$L289-('Soybean Oil'!AJ289*'Feedstock Conversions'!$B$17)-'Rail Costs'!V290</f>
        <v>38.181921471700633</v>
      </c>
      <c r="AS289" s="4" t="e">
        <f>'Soybean Oil'!$L289-('Soybean Oil'!AK289*'Feedstock Conversions'!$B$17)-'Rail Costs'!Y291</f>
        <v>#VALUE!</v>
      </c>
      <c r="AU289" s="4">
        <f>$T289-(AE289*'Feedstock Conversions'!$B$5)-'Rail Costs'!Q289</f>
        <v>64.512526204148102</v>
      </c>
      <c r="AV289" s="4">
        <f>$T289-(AF289*'Feedstock Conversions'!$B$5)-'Rail Costs'!R289</f>
        <v>55.219325798241144</v>
      </c>
      <c r="AW289" s="4">
        <f>$T289-(AG289*'Feedstock Conversions'!$B$5)-'Rail Costs'!S289</f>
        <v>45.632767022580019</v>
      </c>
      <c r="AX289" s="4">
        <f>$T289-(AH289*'Feedstock Conversions'!$B$5)-'Rail Costs'!T289</f>
        <v>70.60587524417106</v>
      </c>
      <c r="AY289" s="4">
        <f>$T289-(AI289*'Feedstock Conversions'!$B$5)-'Rail Costs'!U289</f>
        <v>68.827477806452464</v>
      </c>
      <c r="AZ289" s="4">
        <f>$T289-(AJ289*'Feedstock Conversions'!$B$5)-'Rail Costs'!V289</f>
        <v>61.903363742533969</v>
      </c>
      <c r="BA289" s="4" t="e">
        <f>$T289-(AK289*'Feedstock Conversions'!$B$5)-'Rail Costs'!Y291</f>
        <v>#VALUE!</v>
      </c>
      <c r="BH289">
        <f t="shared" si="43"/>
        <v>27</v>
      </c>
      <c r="BI289">
        <f t="shared" si="44"/>
        <v>2024</v>
      </c>
      <c r="BJ289">
        <f t="shared" si="45"/>
        <v>7</v>
      </c>
      <c r="BM289" s="4">
        <f>'Fuel Values'!G289-(E289)</f>
        <v>-21.599006159014493</v>
      </c>
      <c r="BN289" s="4">
        <f>'Fuel Values'!H289-($AJ289*'Feedstock Conversions'!$B$5)</f>
        <v>6.6343365061590021</v>
      </c>
      <c r="BO289" s="4">
        <f>'Fuel Values'!I286-($AI289*'Feedstock Conversions'!$B$17)</f>
        <v>-15.989081746920476</v>
      </c>
      <c r="BP289" s="4">
        <f>'Fuel Values'!J289-($AH289*'Feedstock Conversions'!$B$17)</f>
        <v>6.2197788353863643</v>
      </c>
      <c r="BQ289" s="4">
        <f>'Fuel Values'!K289-($AF289*'Feedstock Conversions'!$B$17)</f>
        <v>-10.701105823068303</v>
      </c>
      <c r="BR289" s="4">
        <f>'Fuel Values'!L289-($AG289*'Feedstock Conversions'!$B$17)</f>
        <v>-5.4954087346024494</v>
      </c>
      <c r="BS289" s="4">
        <f t="shared" si="46"/>
        <v>8.5166573348265047</v>
      </c>
      <c r="BT289" s="4">
        <f t="shared" si="49"/>
        <v>21.972741694662233</v>
      </c>
      <c r="BV289" s="4">
        <f t="shared" si="42"/>
        <v>-3.6827847544392642</v>
      </c>
    </row>
    <row r="290" spans="1:74" x14ac:dyDescent="0.2">
      <c r="A290" s="11">
        <v>45485</v>
      </c>
      <c r="B290" s="18">
        <v>54.58</v>
      </c>
      <c r="C290" s="18">
        <f>B290+'Rail Costs'!B291</f>
        <v>59.911534154535268</v>
      </c>
      <c r="E290" s="18">
        <f>C290*'Feedstock Conversions'!B$17</f>
        <v>449.3365061590145</v>
      </c>
      <c r="F290" s="18">
        <f>C290*'Feedstock Conversions'!B$5</f>
        <v>449.3365061590145</v>
      </c>
      <c r="H290" s="18">
        <f>'Fuel Values'!B290-'Soybean Oil'!I290-'Soybean Oil'!J290-'Soybean Oil'!K290</f>
        <v>257.97282414950661</v>
      </c>
      <c r="I290" s="18">
        <f>('LCFS Values'!$E$6-'Soybean Oil'!$AA$4)/1000000*MROUND('LCFS Values'!B290,1)*MROUND('LCFS Values'!$G$2*100,1)</f>
        <v>20.002175850493419</v>
      </c>
      <c r="J290" s="4">
        <f>'RIN Values'!C290</f>
        <v>96.524999999999991</v>
      </c>
      <c r="K290" s="4">
        <f>'Fixed Credits Value'!B290</f>
        <v>100</v>
      </c>
      <c r="L290" s="4">
        <f t="shared" si="47"/>
        <v>474.5</v>
      </c>
      <c r="M290" s="4">
        <f>L290/'Feedstock Conversions'!B$17</f>
        <v>63.266666666666666</v>
      </c>
      <c r="O290" s="4">
        <f>'Fuel Values'!C290*100</f>
        <v>236.38</v>
      </c>
      <c r="P290" s="18">
        <f>('LCFS Values'!$E$5-'Soybean Oil'!$AB$4)/1000000*'LCFS Values'!B290*'LCFS Values'!$G$2*100</f>
        <v>17.87547062777778</v>
      </c>
      <c r="Q290" s="4">
        <f>'RIN Values'!D290</f>
        <v>109.39499999999998</v>
      </c>
      <c r="R290" s="4">
        <f>'Fixed Credits Value'!B290</f>
        <v>100</v>
      </c>
      <c r="S290" s="4">
        <f>'Fixed Credits Value'!C290</f>
        <v>16</v>
      </c>
      <c r="T290" s="4">
        <f t="shared" si="50"/>
        <v>479.65047062777774</v>
      </c>
      <c r="U290" s="4">
        <f t="shared" si="48"/>
        <v>63.953396083703701</v>
      </c>
      <c r="W290" s="4">
        <f t="shared" si="51"/>
        <v>25.163493840985495</v>
      </c>
      <c r="X290" s="4">
        <f t="shared" si="52"/>
        <v>30.313964468763231</v>
      </c>
      <c r="AD290" s="11">
        <f t="shared" si="53"/>
        <v>45485</v>
      </c>
      <c r="AE290" s="4">
        <f>B290+'Rail Costs'!K290</f>
        <v>55.912883538633814</v>
      </c>
      <c r="AF290" s="4">
        <f>$B290+'Rail Costs'!L290</f>
        <v>57.245767077267637</v>
      </c>
      <c r="AG290" s="4">
        <f>$B290+'Rail Costs'!M290</f>
        <v>58.578650615901452</v>
      </c>
      <c r="AH290" s="4">
        <f>$B290+'Rail Costs'!N290</f>
        <v>55.113153415453525</v>
      </c>
      <c r="AI290" s="4">
        <f>$B290+'Rail Costs'!O290</f>
        <v>55.379730123180288</v>
      </c>
      <c r="AJ290" s="4">
        <f>$B290+'Rail Costs'!P290</f>
        <v>56.179460246360577</v>
      </c>
      <c r="AK290" s="4" t="e">
        <f>(AVERAGEIFS([1]Spreads!$B$23:$B$1056,[1]Spreads!$Y$23:$Y$1056,BH290,[1]Spreads!$X$23:$X$1056,BI290)*1.03)+('Rail Costs'!X292*100/2204.622)</f>
        <v>#VALUE!</v>
      </c>
      <c r="AM290" s="4">
        <f>'Soybean Oil'!$L290-('Soybean Oil'!AE290*'Feedstock Conversions'!$B$17)-'Rail Costs'!Q291</f>
        <v>50.601260305095295</v>
      </c>
      <c r="AN290" s="4">
        <f>'Soybean Oil'!$L290-('Soybean Oil'!AF290*'Feedstock Conversions'!$B$17)-'Rail Costs'!R291</f>
        <v>41.105736270968819</v>
      </c>
      <c r="AO290" s="4">
        <f>'Soybean Oil'!$L290-('Soybean Oil'!AG290*'Feedstock Conversions'!$B$17)-'Rail Costs'!S291</f>
        <v>31.316853867088231</v>
      </c>
      <c r="AP290" s="4">
        <f>'Soybean Oil'!$L290-('Soybean Oil'!AH290*'Feedstock Conversions'!$B$17)-'Rail Costs'!T291</f>
        <v>56.81600352204994</v>
      </c>
      <c r="AQ290" s="4">
        <f>'Soybean Oil'!$L290-('Soybean Oil'!AI290*'Feedstock Conversions'!$B$17)-'Rail Costs'!U291</f>
        <v>54.997141358687422</v>
      </c>
      <c r="AR290" s="4">
        <f>'Soybean Oil'!$L290-('Soybean Oil'!AJ290*'Feedstock Conversions'!$B$17)-'Rail Costs'!V291</f>
        <v>47.951633117837304</v>
      </c>
      <c r="AS290" s="4" t="e">
        <f>'Soybean Oil'!$L290-('Soybean Oil'!AK290*'Feedstock Conversions'!$B$17)-'Rail Costs'!Y292</f>
        <v>#VALUE!</v>
      </c>
      <c r="AU290" s="4">
        <f>$T290-(AE290*'Feedstock Conversions'!$B$5)-'Rail Costs'!Q290</f>
        <v>55.751730932873031</v>
      </c>
      <c r="AV290" s="4">
        <f>$T290-(AF290*'Feedstock Conversions'!$B$5)-'Rail Costs'!R290</f>
        <v>46.256206898746555</v>
      </c>
      <c r="AW290" s="4">
        <f>$T290-(AG290*'Feedstock Conversions'!$B$5)-'Rail Costs'!S290</f>
        <v>36.46732449486597</v>
      </c>
      <c r="AX290" s="4">
        <f>$T290-(AH290*'Feedstock Conversions'!$B$5)-'Rail Costs'!T290</f>
        <v>61.966474149827675</v>
      </c>
      <c r="AY290" s="4">
        <f>$T290-(AI290*'Feedstock Conversions'!$B$5)-'Rail Costs'!U290</f>
        <v>60.147611986465158</v>
      </c>
      <c r="AZ290" s="4">
        <f>$T290-(AJ290*'Feedstock Conversions'!$B$5)-'Rail Costs'!V290</f>
        <v>53.10210374561504</v>
      </c>
      <c r="BA290" s="4" t="e">
        <f>$T290-(AK290*'Feedstock Conversions'!$B$5)-'Rail Costs'!Y292</f>
        <v>#VALUE!</v>
      </c>
      <c r="BH290">
        <f t="shared" si="43"/>
        <v>28</v>
      </c>
      <c r="BI290">
        <f t="shared" si="44"/>
        <v>2024</v>
      </c>
      <c r="BJ290">
        <f t="shared" si="45"/>
        <v>7</v>
      </c>
      <c r="BM290" s="4">
        <f>'Fuel Values'!G290-(E290)</f>
        <v>-14.336506159014505</v>
      </c>
      <c r="BN290" s="4">
        <f>'Fuel Values'!H290-($AJ290*'Feedstock Conversions'!$B$5)</f>
        <v>13.654048152295672</v>
      </c>
      <c r="BO290" s="4">
        <f>'Fuel Values'!I287-($AI290*'Feedstock Conversions'!$B$17)</f>
        <v>-6.8479759238521751</v>
      </c>
      <c r="BP290" s="4">
        <f>'Fuel Values'!J290-($AH290*'Feedstock Conversions'!$B$17)</f>
        <v>17.451349384098592</v>
      </c>
      <c r="BQ290" s="4">
        <f>'Fuel Values'!K290-($AF290*'Feedstock Conversions'!$B$17)</f>
        <v>-2.3432530795072921</v>
      </c>
      <c r="BR290" s="4">
        <f>'Fuel Values'!L290-($AG290*'Feedstock Conversions'!$B$17)</f>
        <v>5.6601203807391016</v>
      </c>
      <c r="BS290" s="4">
        <f t="shared" si="46"/>
        <v>7.7121444568869038</v>
      </c>
      <c r="BT290" s="4">
        <f t="shared" si="49"/>
        <v>22.957196715192264</v>
      </c>
      <c r="BV290" s="4">
        <f t="shared" si="42"/>
        <v>5.485896656534984</v>
      </c>
    </row>
    <row r="291" spans="1:74" x14ac:dyDescent="0.2">
      <c r="A291" s="11">
        <f>A290+7</f>
        <v>45492</v>
      </c>
      <c r="B291" s="24">
        <v>53.968000000000004</v>
      </c>
      <c r="C291" s="18">
        <f>B291+'Rail Costs'!B292</f>
        <v>59.299534154535273</v>
      </c>
      <c r="E291" s="18">
        <f>C291*'Feedstock Conversions'!B$17</f>
        <v>444.74650615901453</v>
      </c>
      <c r="F291" s="18">
        <f>C291*'Feedstock Conversions'!B$5</f>
        <v>444.74650615901453</v>
      </c>
      <c r="H291" s="18">
        <f>'Fuel Values'!B291-'Soybean Oil'!I291-'Soybean Oil'!J291-'Soybean Oil'!K291</f>
        <v>254.67684575947368</v>
      </c>
      <c r="I291" s="18">
        <f>('LCFS Values'!$E$6-'Soybean Oil'!$AA$4)/1000000*MROUND('LCFS Values'!B291,1)*MROUND('LCFS Values'!$G$2*100,1)</f>
        <v>21.335654240526313</v>
      </c>
      <c r="J291" s="4">
        <f>'RIN Values'!C291</f>
        <v>96.487500000000011</v>
      </c>
      <c r="K291" s="4">
        <f>'Fixed Credits Value'!B291</f>
        <v>100</v>
      </c>
      <c r="L291" s="4">
        <f t="shared" si="47"/>
        <v>472.5</v>
      </c>
      <c r="M291" s="4">
        <f>L291/'Feedstock Conversions'!B$17</f>
        <v>63</v>
      </c>
      <c r="O291" s="4">
        <f>'Fuel Values'!C291*100</f>
        <v>227.11999999999998</v>
      </c>
      <c r="P291" s="18">
        <f>('LCFS Values'!$E$5-'Soybean Oil'!$AB$4)/1000000*'LCFS Values'!B291*'LCFS Values'!$G$2*100</f>
        <v>19.077856544444447</v>
      </c>
      <c r="Q291" s="4">
        <f>'RIN Values'!D291</f>
        <v>109.35250000000001</v>
      </c>
      <c r="R291" s="4">
        <f>'Fixed Credits Value'!B291</f>
        <v>100</v>
      </c>
      <c r="S291" s="4">
        <f>'Fixed Credits Value'!C291</f>
        <v>16</v>
      </c>
      <c r="T291" s="4">
        <f t="shared" si="50"/>
        <v>471.55035654444441</v>
      </c>
      <c r="U291" s="4">
        <f t="shared" si="48"/>
        <v>62.873380872592591</v>
      </c>
      <c r="W291" s="4">
        <f t="shared" si="51"/>
        <v>27.75349384098547</v>
      </c>
      <c r="X291" s="4">
        <f t="shared" si="52"/>
        <v>26.803850385429882</v>
      </c>
      <c r="Y291" s="4">
        <f>AVERAGE(W289:W293,W237:W241,W184:W188,W132:W136,W80:W84)</f>
        <v>13.689667973124306</v>
      </c>
      <c r="Z291" s="4">
        <f>AVERAGE(X289:X293,X237:X241,X184:X188,X132:X136,X80:X84)</f>
        <v>57.147224653648749</v>
      </c>
      <c r="AA291" t="s">
        <v>73</v>
      </c>
      <c r="AD291" s="11">
        <f t="shared" si="53"/>
        <v>45492</v>
      </c>
      <c r="AE291" s="4">
        <f>B291+'Rail Costs'!K291</f>
        <v>55.300883538633819</v>
      </c>
      <c r="AF291" s="4">
        <f>$B291+'Rail Costs'!L291</f>
        <v>56.633767077267642</v>
      </c>
      <c r="AG291" s="4">
        <f>$B291+'Rail Costs'!M291</f>
        <v>57.966650615901457</v>
      </c>
      <c r="AH291" s="4">
        <f>$B291+'Rail Costs'!N291</f>
        <v>54.50115341545353</v>
      </c>
      <c r="AI291" s="4">
        <f>$B291+'Rail Costs'!O291</f>
        <v>54.767730123180293</v>
      </c>
      <c r="AJ291" s="4">
        <f>$B291+'Rail Costs'!P291</f>
        <v>55.567460246360582</v>
      </c>
      <c r="AK291" s="4" t="e">
        <f>(AVERAGEIFS([1]Spreads!$B$23:$B$1056,[1]Spreads!$Y$23:$Y$1056,BH291,[1]Spreads!$X$23:$X$1056,BI291)*1.03)+('Rail Costs'!X293*100/2204.622)</f>
        <v>#VALUE!</v>
      </c>
      <c r="AM291" s="4">
        <f>'Soybean Oil'!$L291-('Soybean Oil'!AE291*'Feedstock Conversions'!$B$17)-'Rail Costs'!Q292</f>
        <v>53.19126030509527</v>
      </c>
      <c r="AN291" s="4">
        <f>'Soybean Oil'!$L291-('Soybean Oil'!AF291*'Feedstock Conversions'!$B$17)-'Rail Costs'!R292</f>
        <v>43.695736270968794</v>
      </c>
      <c r="AO291" s="4">
        <f>'Soybean Oil'!$L291-('Soybean Oil'!AG291*'Feedstock Conversions'!$B$17)-'Rail Costs'!S292</f>
        <v>33.906853867088209</v>
      </c>
      <c r="AP291" s="4">
        <f>'Soybean Oil'!$L291-('Soybean Oil'!AH291*'Feedstock Conversions'!$B$17)-'Rail Costs'!T292</f>
        <v>59.406003522049858</v>
      </c>
      <c r="AQ291" s="4">
        <f>'Soybean Oil'!$L291-('Soybean Oil'!AI291*'Feedstock Conversions'!$B$17)-'Rail Costs'!U292</f>
        <v>57.587141358687397</v>
      </c>
      <c r="AR291" s="4">
        <f>'Soybean Oil'!$L291-('Soybean Oil'!AJ291*'Feedstock Conversions'!$B$17)-'Rail Costs'!V292</f>
        <v>50.541633117837279</v>
      </c>
      <c r="AS291" s="4" t="e">
        <f>'Soybean Oil'!$L291-('Soybean Oil'!AK291*'Feedstock Conversions'!$B$17)-'Rail Costs'!Y293</f>
        <v>#VALUE!</v>
      </c>
      <c r="AU291" s="4">
        <f>$T291-(AE291*'Feedstock Conversions'!$B$5)-'Rail Costs'!Q291</f>
        <v>52.241616849539682</v>
      </c>
      <c r="AV291" s="4">
        <f>$T291-(AF291*'Feedstock Conversions'!$B$5)-'Rail Costs'!R291</f>
        <v>42.746092815413206</v>
      </c>
      <c r="AW291" s="4">
        <f>$T291-(AG291*'Feedstock Conversions'!$B$5)-'Rail Costs'!S291</f>
        <v>32.957210411532621</v>
      </c>
      <c r="AX291" s="4">
        <f>$T291-(AH291*'Feedstock Conversions'!$B$5)-'Rail Costs'!T291</f>
        <v>58.45636006649427</v>
      </c>
      <c r="AY291" s="4">
        <f>$T291-(AI291*'Feedstock Conversions'!$B$5)-'Rail Costs'!U291</f>
        <v>56.637497903131809</v>
      </c>
      <c r="AZ291" s="4">
        <f>$T291-(AJ291*'Feedstock Conversions'!$B$5)-'Rail Costs'!V291</f>
        <v>49.591989662281691</v>
      </c>
      <c r="BA291" s="4" t="e">
        <f>$T291-(AK291*'Feedstock Conversions'!$B$5)-'Rail Costs'!Y293</f>
        <v>#VALUE!</v>
      </c>
      <c r="BH291">
        <f t="shared" si="43"/>
        <v>29</v>
      </c>
      <c r="BI291">
        <f t="shared" si="44"/>
        <v>2024</v>
      </c>
      <c r="BJ291">
        <f t="shared" si="45"/>
        <v>7</v>
      </c>
      <c r="BM291" s="4">
        <f>'Fuel Values'!G291-(E291)</f>
        <v>-9.7465061590145297</v>
      </c>
      <c r="BN291" s="4">
        <f>'Fuel Values'!H291-($AJ291*'Feedstock Conversions'!$B$5)</f>
        <v>18.244048152295647</v>
      </c>
      <c r="BO291" s="4">
        <f>'Fuel Values'!I288-($AI291*'Feedstock Conversions'!$B$17)</f>
        <v>1.5420240761478112</v>
      </c>
      <c r="BP291" s="4">
        <f>'Fuel Values'!J291-($AH291*'Feedstock Conversions'!$B$17)</f>
        <v>19.241349384098498</v>
      </c>
      <c r="BQ291" s="4">
        <f>'Fuel Values'!K291-($AF291*'Feedstock Conversions'!$B$17)</f>
        <v>0.24674692049268288</v>
      </c>
      <c r="BR291" s="4">
        <f>'Fuel Values'!L291-($AG291*'Feedstock Conversions'!$B$17)</f>
        <v>10.250120380739077</v>
      </c>
      <c r="BS291" s="4">
        <f t="shared" si="46"/>
        <v>8.512144456886972</v>
      </c>
      <c r="BT291" s="4">
        <f t="shared" si="49"/>
        <v>21.123863381858939</v>
      </c>
      <c r="BV291" s="4">
        <f t="shared" si="42"/>
        <v>9.6473252279635222</v>
      </c>
    </row>
    <row r="292" spans="1:74" x14ac:dyDescent="0.2">
      <c r="A292" s="11">
        <f>A291+7</f>
        <v>45499</v>
      </c>
      <c r="B292" s="24">
        <v>53.38</v>
      </c>
      <c r="C292" s="18">
        <f>B292+'Rail Costs'!B293</f>
        <v>58.711534154535272</v>
      </c>
      <c r="E292" s="18">
        <f>C292*'Feedstock Conversions'!B$17</f>
        <v>440.33650615901456</v>
      </c>
      <c r="F292" s="18">
        <f>C292*'Feedstock Conversions'!B$5</f>
        <v>440.33650615901456</v>
      </c>
      <c r="H292" s="18">
        <f>'Fuel Values'!B292-'Soybean Oil'!I292-'Soybean Oil'!J292-'Soybean Oil'!K292</f>
        <v>251.72536016611843</v>
      </c>
      <c r="I292" s="18">
        <f>('LCFS Values'!$E$6-'Soybean Oil'!$AA$4)/1000000*MROUND('LCFS Values'!B292,1)*MROUND('LCFS Values'!$G$2*100,1)</f>
        <v>22.224639833881575</v>
      </c>
      <c r="J292" s="4">
        <f>'RIN Values'!C292</f>
        <v>98.550000000000011</v>
      </c>
      <c r="K292" s="4">
        <f>'Fixed Credits Value'!B292</f>
        <v>100</v>
      </c>
      <c r="L292" s="4">
        <f t="shared" si="47"/>
        <v>472.5</v>
      </c>
      <c r="M292" s="4">
        <f>L292/'Feedstock Conversions'!B$17</f>
        <v>63</v>
      </c>
      <c r="O292" s="4">
        <f>'Fuel Values'!C292*100</f>
        <v>227.11999999999998</v>
      </c>
      <c r="P292" s="18">
        <f>('LCFS Values'!$E$5-'Soybean Oil'!$AB$4)/1000000*'LCFS Values'!B292*'LCFS Values'!$G$2*100</f>
        <v>19.959606216666664</v>
      </c>
      <c r="Q292" s="4">
        <f>'RIN Values'!D292</f>
        <v>111.69</v>
      </c>
      <c r="R292" s="4">
        <f>'Fixed Credits Value'!B292</f>
        <v>100</v>
      </c>
      <c r="S292" s="4">
        <f>'Fixed Credits Value'!C292</f>
        <v>16</v>
      </c>
      <c r="T292" s="4">
        <f t="shared" si="50"/>
        <v>474.7696062166666</v>
      </c>
      <c r="U292" s="4">
        <f t="shared" si="48"/>
        <v>63.302614162222213</v>
      </c>
      <c r="W292" s="4">
        <f t="shared" si="51"/>
        <v>32.163493840985439</v>
      </c>
      <c r="X292" s="4">
        <f t="shared" si="52"/>
        <v>34.433100057652041</v>
      </c>
      <c r="Y292" s="4">
        <f>AVERAGE(W237:W241)</f>
        <v>-53.358909014557661</v>
      </c>
      <c r="Z292" s="4">
        <f>AVERAGE(X237:X241)</f>
        <v>7.3093232582200702</v>
      </c>
      <c r="AA292" t="s">
        <v>74</v>
      </c>
      <c r="AD292" s="11">
        <f t="shared" si="53"/>
        <v>45499</v>
      </c>
      <c r="AE292" s="4">
        <f>B292+'Rail Costs'!K292</f>
        <v>54.712883538633818</v>
      </c>
      <c r="AF292" s="4">
        <f>$B292+'Rail Costs'!L292</f>
        <v>56.045767077267641</v>
      </c>
      <c r="AG292" s="4">
        <f>$B292+'Rail Costs'!M292</f>
        <v>57.378650615901456</v>
      </c>
      <c r="AH292" s="4">
        <f>$B292+'Rail Costs'!N292</f>
        <v>53.913153415453529</v>
      </c>
      <c r="AI292" s="4">
        <f>$B292+'Rail Costs'!O292</f>
        <v>54.179730123180292</v>
      </c>
      <c r="AJ292" s="4">
        <f>$B292+'Rail Costs'!P292</f>
        <v>54.979460246360581</v>
      </c>
      <c r="AK292" s="4" t="e">
        <f>(AVERAGEIFS([1]Spreads!$B$23:$B$1056,[1]Spreads!$Y$23:$Y$1056,BH292,[1]Spreads!$X$23:$X$1056,BI292)*1.03)+('Rail Costs'!X294*100/2204.622)</f>
        <v>#VALUE!</v>
      </c>
      <c r="AM292" s="4">
        <f>'Soybean Oil'!$L292-('Soybean Oil'!AE292*'Feedstock Conversions'!$B$17)-'Rail Costs'!Q293</f>
        <v>57.601260305095295</v>
      </c>
      <c r="AN292" s="4">
        <f>'Soybean Oil'!$L292-('Soybean Oil'!AF292*'Feedstock Conversions'!$B$17)-'Rail Costs'!R293</f>
        <v>48.105736270968819</v>
      </c>
      <c r="AO292" s="4">
        <f>'Soybean Oil'!$L292-('Soybean Oil'!AG292*'Feedstock Conversions'!$B$17)-'Rail Costs'!S293</f>
        <v>38.316853867088234</v>
      </c>
      <c r="AP292" s="4">
        <f>'Soybean Oil'!$L292-('Soybean Oil'!AH292*'Feedstock Conversions'!$B$17)-'Rail Costs'!T293</f>
        <v>63.816003522049883</v>
      </c>
      <c r="AQ292" s="4">
        <f>'Soybean Oil'!$L292-('Soybean Oil'!AI292*'Feedstock Conversions'!$B$17)-'Rail Costs'!U293</f>
        <v>61.997141358687422</v>
      </c>
      <c r="AR292" s="4">
        <f>'Soybean Oil'!$L292-('Soybean Oil'!AJ292*'Feedstock Conversions'!$B$17)-'Rail Costs'!V293</f>
        <v>54.951633117837247</v>
      </c>
      <c r="AS292" s="4" t="e">
        <f>'Soybean Oil'!$L292-('Soybean Oil'!AK292*'Feedstock Conversions'!$B$17)-'Rail Costs'!Y294</f>
        <v>#VALUE!</v>
      </c>
      <c r="AU292" s="4">
        <f>$T292-(AE292*'Feedstock Conversions'!$B$5)-'Rail Costs'!Q292</f>
        <v>59.870866521761897</v>
      </c>
      <c r="AV292" s="4">
        <f>$T292-(AF292*'Feedstock Conversions'!$B$5)-'Rail Costs'!R292</f>
        <v>50.375342487635422</v>
      </c>
      <c r="AW292" s="4">
        <f>$T292-(AG292*'Feedstock Conversions'!$B$5)-'Rail Costs'!S292</f>
        <v>40.586460083754837</v>
      </c>
      <c r="AX292" s="4">
        <f>$T292-(AH292*'Feedstock Conversions'!$B$5)-'Rail Costs'!T292</f>
        <v>66.085609738716485</v>
      </c>
      <c r="AY292" s="4">
        <f>$T292-(AI292*'Feedstock Conversions'!$B$5)-'Rail Costs'!U292</f>
        <v>64.266747575354032</v>
      </c>
      <c r="AZ292" s="4">
        <f>$T292-(AJ292*'Feedstock Conversions'!$B$5)-'Rail Costs'!V292</f>
        <v>57.221239334503849</v>
      </c>
      <c r="BA292" s="4" t="e">
        <f>$T292-(AK292*'Feedstock Conversions'!$B$5)-'Rail Costs'!Y294</f>
        <v>#VALUE!</v>
      </c>
      <c r="BH292">
        <f t="shared" si="43"/>
        <v>30</v>
      </c>
      <c r="BI292">
        <f t="shared" si="44"/>
        <v>2024</v>
      </c>
      <c r="BJ292">
        <f t="shared" si="45"/>
        <v>7</v>
      </c>
      <c r="BM292" s="4">
        <f>'Fuel Values'!G292-(E292)</f>
        <v>-11.336506159014561</v>
      </c>
      <c r="BN292" s="4">
        <f>'Fuel Values'!H292-($AJ292*'Feedstock Conversions'!$B$5)</f>
        <v>17.854048152295604</v>
      </c>
      <c r="BO292" s="4">
        <f>'Fuel Values'!I289-($AI292*'Feedstock Conversions'!$B$17)</f>
        <v>17.402024076147825</v>
      </c>
      <c r="BP292" s="4">
        <f>'Fuel Values'!J292-($AH292*'Feedstock Conversions'!$B$17)</f>
        <v>20.351349384098512</v>
      </c>
      <c r="BQ292" s="4">
        <f>'Fuel Values'!K292-($AF292*'Feedstock Conversions'!$B$17)</f>
        <v>3.1567469204927079</v>
      </c>
      <c r="BR292" s="4">
        <f>'Fuel Values'!L292-($AG292*'Feedstock Conversions'!$B$17)</f>
        <v>11.660120380739102</v>
      </c>
      <c r="BS292" s="4">
        <f t="shared" si="46"/>
        <v>11.812144456886926</v>
      </c>
      <c r="BT292" s="4">
        <f t="shared" si="49"/>
        <v>22.315530048525574</v>
      </c>
      <c r="BV292" s="4">
        <f t="shared" si="42"/>
        <v>13.035896656534947</v>
      </c>
    </row>
    <row r="293" spans="1:74" x14ac:dyDescent="0.2">
      <c r="A293" s="11">
        <f t="shared" ref="A293:A308" si="54">A292+7</f>
        <v>45506</v>
      </c>
      <c r="B293" s="24">
        <v>50.107999999999997</v>
      </c>
      <c r="C293" s="18">
        <f>B293+'Rail Costs'!B294</f>
        <v>55.439534154535266</v>
      </c>
      <c r="E293" s="18">
        <f>C293*'Feedstock Conversions'!B$17</f>
        <v>415.79650615901448</v>
      </c>
      <c r="F293" s="18">
        <f>C293*'Feedstock Conversions'!B$5</f>
        <v>415.79650615901448</v>
      </c>
      <c r="H293" s="18">
        <f>'Fuel Values'!B293-'Soybean Oil'!I293-'Soybean Oil'!J293-'Soybean Oil'!K293</f>
        <v>259.86286016611848</v>
      </c>
      <c r="I293" s="18">
        <f>('LCFS Values'!$E$6-'Soybean Oil'!$AA$4)/1000000*MROUND('LCFS Values'!B293,1)*MROUND('LCFS Values'!$G$2*100,1)</f>
        <v>22.224639833881575</v>
      </c>
      <c r="J293" s="4">
        <f>'RIN Values'!C293</f>
        <v>90.412499999999994</v>
      </c>
      <c r="K293" s="4">
        <f>'Fixed Credits Value'!B293</f>
        <v>100</v>
      </c>
      <c r="L293" s="4">
        <f t="shared" si="47"/>
        <v>472.5</v>
      </c>
      <c r="M293" s="4">
        <f>L293/'Feedstock Conversions'!B$17</f>
        <v>63</v>
      </c>
      <c r="O293" s="4">
        <f>'Fuel Values'!C293*100</f>
        <v>215.15</v>
      </c>
      <c r="P293" s="18">
        <f>('LCFS Values'!$E$5-'Soybean Oil'!$AB$4)/1000000*'LCFS Values'!B293*'LCFS Values'!$G$2*100</f>
        <v>20.079844808333334</v>
      </c>
      <c r="Q293" s="4">
        <f>'RIN Values'!D293</f>
        <v>102.4675</v>
      </c>
      <c r="R293" s="4">
        <f>'Fixed Credits Value'!B293</f>
        <v>100</v>
      </c>
      <c r="S293" s="4">
        <f>'Fixed Credits Value'!C293</f>
        <v>16</v>
      </c>
      <c r="T293" s="4">
        <f t="shared" si="50"/>
        <v>453.69734480833336</v>
      </c>
      <c r="U293" s="4">
        <f t="shared" si="48"/>
        <v>60.49297930777778</v>
      </c>
      <c r="W293" s="4">
        <f t="shared" si="51"/>
        <v>56.703493840985516</v>
      </c>
      <c r="X293" s="4">
        <f t="shared" si="52"/>
        <v>37.900838649318871</v>
      </c>
      <c r="Y293" s="4">
        <f>AVERAGE(W289:W293)</f>
        <v>31.386993840985486</v>
      </c>
      <c r="Z293" s="4">
        <f>AVERAGE(X289:X293)</f>
        <v>33.664837934596576</v>
      </c>
      <c r="AA293" t="s">
        <v>75</v>
      </c>
      <c r="AD293" s="11">
        <f t="shared" si="53"/>
        <v>45506</v>
      </c>
      <c r="AE293" s="4">
        <f>B293+'Rail Costs'!K293</f>
        <v>51.440883538633813</v>
      </c>
      <c r="AF293" s="4">
        <f>$B293+'Rail Costs'!L293</f>
        <v>52.773767077267635</v>
      </c>
      <c r="AG293" s="4">
        <f>$B293+'Rail Costs'!M293</f>
        <v>54.106650615901451</v>
      </c>
      <c r="AH293" s="4">
        <f>$B293+'Rail Costs'!N293</f>
        <v>50.641153415453523</v>
      </c>
      <c r="AI293" s="4">
        <f>$B293+'Rail Costs'!O293</f>
        <v>50.907730123180286</v>
      </c>
      <c r="AJ293" s="4">
        <f>$B293+'Rail Costs'!P293</f>
        <v>51.707460246360576</v>
      </c>
      <c r="AK293" s="4" t="e">
        <f>(AVERAGEIFS([1]Spreads!$B$23:$B$1056,[1]Spreads!$Y$23:$Y$1056,BH293,[1]Spreads!$X$23:$X$1056,BI293)*1.03)+('Rail Costs'!X295*100/2204.622)</f>
        <v>#VALUE!</v>
      </c>
      <c r="AM293" s="4">
        <f>'Soybean Oil'!$L293-('Soybean Oil'!AE293*'Feedstock Conversions'!$B$17)-'Rail Costs'!Q294</f>
        <v>82.141260305095315</v>
      </c>
      <c r="AN293" s="4">
        <f>'Soybean Oil'!$L293-('Soybean Oil'!AF293*'Feedstock Conversions'!$B$17)-'Rail Costs'!R294</f>
        <v>72.64573627096884</v>
      </c>
      <c r="AO293" s="4">
        <f>'Soybean Oil'!$L293-('Soybean Oil'!AG293*'Feedstock Conversions'!$B$17)-'Rail Costs'!S294</f>
        <v>62.856853867088255</v>
      </c>
      <c r="AP293" s="4">
        <f>'Soybean Oil'!$L293-('Soybean Oil'!AH293*'Feedstock Conversions'!$B$17)-'Rail Costs'!T294</f>
        <v>88.35600352204996</v>
      </c>
      <c r="AQ293" s="4">
        <f>'Soybean Oil'!$L293-('Soybean Oil'!AI293*'Feedstock Conversions'!$B$17)-'Rail Costs'!U294</f>
        <v>86.53714135868745</v>
      </c>
      <c r="AR293" s="4">
        <f>'Soybean Oil'!$L293-('Soybean Oil'!AJ293*'Feedstock Conversions'!$B$17)-'Rail Costs'!V294</f>
        <v>79.491633117837324</v>
      </c>
      <c r="AS293" s="4" t="e">
        <f>'Soybean Oil'!$L293-('Soybean Oil'!AK293*'Feedstock Conversions'!$B$17)-'Rail Costs'!Y295</f>
        <v>#VALUE!</v>
      </c>
      <c r="AU293" s="4">
        <f>$T293-(AE293*'Feedstock Conversions'!$B$5)-'Rail Costs'!Q293</f>
        <v>63.33860511342867</v>
      </c>
      <c r="AV293" s="4">
        <f>$T293-(AF293*'Feedstock Conversions'!$B$5)-'Rail Costs'!R293</f>
        <v>53.843081079302195</v>
      </c>
      <c r="AW293" s="4">
        <f>$T293-(AG293*'Feedstock Conversions'!$B$5)-'Rail Costs'!S293</f>
        <v>44.05419867542161</v>
      </c>
      <c r="AX293" s="4">
        <f>$T293-(AH293*'Feedstock Conversions'!$B$5)-'Rail Costs'!T293</f>
        <v>69.553348330383315</v>
      </c>
      <c r="AY293" s="4">
        <f>$T293-(AI293*'Feedstock Conversions'!$B$5)-'Rail Costs'!U293</f>
        <v>67.734486167020805</v>
      </c>
      <c r="AZ293" s="4">
        <f>$T293-(AJ293*'Feedstock Conversions'!$B$5)-'Rail Costs'!V293</f>
        <v>60.688977926170679</v>
      </c>
      <c r="BA293" s="4" t="e">
        <f>$T293-(AK293*'Feedstock Conversions'!$B$5)-'Rail Costs'!Y295</f>
        <v>#VALUE!</v>
      </c>
      <c r="BH293">
        <f t="shared" si="43"/>
        <v>31</v>
      </c>
      <c r="BI293">
        <f t="shared" si="44"/>
        <v>2024</v>
      </c>
      <c r="BJ293">
        <f t="shared" si="45"/>
        <v>8</v>
      </c>
      <c r="BM293" s="4">
        <f>'Fuel Values'!G293-(E293)</f>
        <v>9.2034938409855158</v>
      </c>
      <c r="BN293" s="4">
        <f>'Fuel Values'!H293-($AJ293*'Feedstock Conversions'!$B$5)</f>
        <v>39.194048152295693</v>
      </c>
      <c r="BO293" s="4">
        <f>'Fuel Values'!I290-($AI293*'Feedstock Conversions'!$B$17)</f>
        <v>47.792024076147868</v>
      </c>
      <c r="BP293" s="4">
        <f>'Fuel Values'!J293-($AH293*'Feedstock Conversions'!$B$17)</f>
        <v>42.691349384098601</v>
      </c>
      <c r="BQ293" s="4">
        <f>'Fuel Values'!K293-($AF293*'Feedstock Conversions'!$B$17)</f>
        <v>29.696746920492728</v>
      </c>
      <c r="BR293" s="4">
        <f>'Fuel Values'!L293-($AG293*'Feedstock Conversions'!$B$17)</f>
        <v>34.200120380739122</v>
      </c>
      <c r="BS293" s="4">
        <f t="shared" si="46"/>
        <v>8.9114697648376477</v>
      </c>
      <c r="BT293" s="4">
        <f t="shared" si="49"/>
        <v>22.907196715192264</v>
      </c>
      <c r="BV293" s="4">
        <f t="shared" si="42"/>
        <v>37.068753799392148</v>
      </c>
    </row>
    <row r="294" spans="1:74" x14ac:dyDescent="0.2">
      <c r="A294" s="11">
        <f t="shared" si="54"/>
        <v>45513</v>
      </c>
      <c r="B294" s="24">
        <v>49.22</v>
      </c>
      <c r="C294" s="18">
        <f>B294+'Rail Costs'!B295</f>
        <v>54.551534154535268</v>
      </c>
      <c r="E294" s="18">
        <f>C294*'Feedstock Conversions'!B$17</f>
        <v>409.13650615901452</v>
      </c>
      <c r="F294" s="18">
        <f>C294*'Feedstock Conversions'!B$5</f>
        <v>409.13650615901452</v>
      </c>
      <c r="H294" s="18">
        <f>'Fuel Values'!B294-'Soybean Oil'!I294-'Soybean Oil'!J294-'Soybean Oil'!K294</f>
        <v>243.20735296279605</v>
      </c>
      <c r="I294" s="18">
        <f>('LCFS Values'!$E$6-'Soybean Oil'!$AA$4)/1000000*MROUND('LCFS Values'!B294,1)*MROUND('LCFS Values'!$G$2*100,1)</f>
        <v>21.780147037203946</v>
      </c>
      <c r="J294" s="4">
        <f>'RIN Values'!C294</f>
        <v>88.012499999999989</v>
      </c>
      <c r="K294" s="4">
        <f>'Fixed Credits Value'!B294</f>
        <v>100</v>
      </c>
      <c r="L294" s="4">
        <f t="shared" si="47"/>
        <v>453</v>
      </c>
      <c r="M294" s="4">
        <f>L294/'Feedstock Conversions'!B$17</f>
        <v>60.4</v>
      </c>
      <c r="O294" s="4">
        <f>'Fuel Values'!C294*100</f>
        <v>215.95</v>
      </c>
      <c r="P294" s="18">
        <f>('LCFS Values'!$E$5-'Soybean Oil'!$AB$4)/1000000*'LCFS Values'!B294*'LCFS Values'!$G$2*100</f>
        <v>19.63896997222222</v>
      </c>
      <c r="Q294" s="4">
        <f>'RIN Values'!D294</f>
        <v>99.747499999999988</v>
      </c>
      <c r="R294" s="4">
        <f>'Fixed Credits Value'!B294</f>
        <v>100</v>
      </c>
      <c r="S294" s="4">
        <f>'Fixed Credits Value'!C294</f>
        <v>16</v>
      </c>
      <c r="T294" s="4">
        <f t="shared" si="50"/>
        <v>451.33646997222218</v>
      </c>
      <c r="U294" s="4">
        <f t="shared" si="48"/>
        <v>60.178195996296289</v>
      </c>
      <c r="W294" s="4">
        <f t="shared" si="51"/>
        <v>43.863493840985484</v>
      </c>
      <c r="X294" s="4">
        <f t="shared" si="52"/>
        <v>42.19996381320766</v>
      </c>
      <c r="Y294" s="5">
        <f>Y293/1-Y292</f>
        <v>84.74590285554315</v>
      </c>
      <c r="Z294" s="5">
        <f>Z293/Z292-1</f>
        <v>3.6057393749465216</v>
      </c>
      <c r="AA294">
        <f>Z293/Z287-1</f>
        <v>-0.42228182938650638</v>
      </c>
      <c r="AD294" s="11">
        <f t="shared" si="53"/>
        <v>45513</v>
      </c>
      <c r="AE294" s="4">
        <f>B294+'Rail Costs'!K294</f>
        <v>50.552883538633814</v>
      </c>
      <c r="AF294" s="4">
        <f>$B294+'Rail Costs'!L294</f>
        <v>51.885767077267637</v>
      </c>
      <c r="AG294" s="4">
        <f>$B294+'Rail Costs'!M294</f>
        <v>53.218650615901453</v>
      </c>
      <c r="AH294" s="4">
        <f>$B294+'Rail Costs'!N294</f>
        <v>49.753153415453525</v>
      </c>
      <c r="AI294" s="4">
        <f>$B294+'Rail Costs'!O294</f>
        <v>50.019730123180288</v>
      </c>
      <c r="AJ294" s="4">
        <f>$B294+'Rail Costs'!P294</f>
        <v>50.819460246360578</v>
      </c>
      <c r="AK294" s="4" t="e">
        <f>(AVERAGEIFS([1]Spreads!$B$23:$B$1056,[1]Spreads!$Y$23:$Y$1056,BH294,[1]Spreads!$X$23:$X$1056,BI294)*1.03)+('Rail Costs'!X296*100/2204.622)</f>
        <v>#VALUE!</v>
      </c>
      <c r="AM294" s="4">
        <f>'Soybean Oil'!$L294-('Soybean Oil'!AE294*'Feedstock Conversions'!$B$17)-'Rail Costs'!Q295</f>
        <v>69.30126030509534</v>
      </c>
      <c r="AN294" s="4">
        <f>'Soybean Oil'!$L294-('Soybean Oil'!AF294*'Feedstock Conversions'!$B$17)-'Rail Costs'!R295</f>
        <v>59.805736270968808</v>
      </c>
      <c r="AO294" s="4">
        <f>'Soybean Oil'!$L294-('Soybean Oil'!AG294*'Feedstock Conversions'!$B$17)-'Rail Costs'!S295</f>
        <v>50.016853867088223</v>
      </c>
      <c r="AP294" s="4">
        <f>'Soybean Oil'!$L294-('Soybean Oil'!AH294*'Feedstock Conversions'!$B$17)-'Rail Costs'!T295</f>
        <v>75.516003522049928</v>
      </c>
      <c r="AQ294" s="4">
        <f>'Soybean Oil'!$L294-('Soybean Oil'!AI294*'Feedstock Conversions'!$B$17)-'Rail Costs'!U295</f>
        <v>73.697141358687418</v>
      </c>
      <c r="AR294" s="4">
        <f>'Soybean Oil'!$L294-('Soybean Oil'!AJ294*'Feedstock Conversions'!$B$17)-'Rail Costs'!V295</f>
        <v>66.651633117837292</v>
      </c>
      <c r="AS294" s="4" t="e">
        <f>'Soybean Oil'!$L294-('Soybean Oil'!AK294*'Feedstock Conversions'!$B$17)-'Rail Costs'!Y296</f>
        <v>#VALUE!</v>
      </c>
      <c r="AU294" s="4">
        <f>$T294-(AE294*'Feedstock Conversions'!$B$5)-'Rail Costs'!Q294</f>
        <v>67.637730277317516</v>
      </c>
      <c r="AV294" s="4">
        <f>$T294-(AF294*'Feedstock Conversions'!$B$5)-'Rail Costs'!R294</f>
        <v>58.142206243190984</v>
      </c>
      <c r="AW294" s="4">
        <f>$T294-(AG294*'Feedstock Conversions'!$B$5)-'Rail Costs'!S294</f>
        <v>48.353323839310399</v>
      </c>
      <c r="AX294" s="4">
        <f>$T294-(AH294*'Feedstock Conversions'!$B$5)-'Rail Costs'!T294</f>
        <v>73.852473494272104</v>
      </c>
      <c r="AY294" s="4">
        <f>$T294-(AI294*'Feedstock Conversions'!$B$5)-'Rail Costs'!U294</f>
        <v>72.033611330909594</v>
      </c>
      <c r="AZ294" s="4">
        <f>$T294-(AJ294*'Feedstock Conversions'!$B$5)-'Rail Costs'!V294</f>
        <v>64.988103090059468</v>
      </c>
      <c r="BA294" s="4" t="e">
        <f>$T294-(AK294*'Feedstock Conversions'!$B$5)-'Rail Costs'!Y296</f>
        <v>#VALUE!</v>
      </c>
      <c r="BH294">
        <f t="shared" si="43"/>
        <v>32</v>
      </c>
      <c r="BI294">
        <f t="shared" si="44"/>
        <v>2024</v>
      </c>
      <c r="BJ294">
        <f t="shared" si="45"/>
        <v>8</v>
      </c>
      <c r="BM294" s="4">
        <f>'Fuel Values'!G294-(E294)</f>
        <v>9.5634938409854726</v>
      </c>
      <c r="BN294" s="4">
        <f>'Fuel Values'!H294-($AJ294*'Feedstock Conversions'!$B$5)</f>
        <v>38.654048152295672</v>
      </c>
      <c r="BO294" s="4">
        <f>'Fuel Values'!I291-($AI294*'Feedstock Conversions'!$B$17)</f>
        <v>50.852024076147814</v>
      </c>
      <c r="BP294" s="4">
        <f>'Fuel Values'!J294-($AH294*'Feedstock Conversions'!$B$17)</f>
        <v>37.351349384098569</v>
      </c>
      <c r="BQ294" s="4">
        <f>'Fuel Values'!K294-($AF294*'Feedstock Conversions'!$B$17)</f>
        <v>20.356746920492697</v>
      </c>
      <c r="BR294" s="4">
        <f>'Fuel Values'!L294-($AG294*'Feedstock Conversions'!$B$17)</f>
        <v>33.36012038073909</v>
      </c>
      <c r="BS294" s="4">
        <f t="shared" si="46"/>
        <v>-6.9885302351623295</v>
      </c>
      <c r="BT294" s="4">
        <f t="shared" si="49"/>
        <v>12.173863381858933</v>
      </c>
      <c r="BV294" s="4">
        <f t="shared" si="42"/>
        <v>33.428753799392112</v>
      </c>
    </row>
    <row r="295" spans="1:74" x14ac:dyDescent="0.2">
      <c r="A295" s="11">
        <f t="shared" si="54"/>
        <v>45520</v>
      </c>
      <c r="B295" s="24">
        <v>47.14</v>
      </c>
      <c r="C295" s="18">
        <f>B295+'Rail Costs'!B296</f>
        <v>52.47153415453527</v>
      </c>
      <c r="E295" s="18">
        <f>C295*'Feedstock Conversions'!B$17</f>
        <v>393.53650615901455</v>
      </c>
      <c r="F295" s="18">
        <f>C295*'Feedstock Conversions'!B$5</f>
        <v>393.53650615901455</v>
      </c>
      <c r="H295" s="18">
        <f>'Fuel Values'!B295-'Soybean Oil'!I295-'Soybean Oil'!J295-'Soybean Oil'!K295</f>
        <v>240.55289618273025</v>
      </c>
      <c r="I295" s="18">
        <f>('LCFS Values'!$E$6-'Soybean Oil'!$AA$4)/1000000*MROUND('LCFS Values'!B295,1)*MROUND('LCFS Values'!$G$2*100,1)</f>
        <v>24.447103817269735</v>
      </c>
      <c r="J295" s="4">
        <f>'RIN Values'!C295</f>
        <v>82.5</v>
      </c>
      <c r="K295" s="4">
        <f>'Fixed Credits Value'!B295</f>
        <v>100</v>
      </c>
      <c r="L295" s="4">
        <f t="shared" si="47"/>
        <v>447.5</v>
      </c>
      <c r="M295" s="4">
        <f>L295/'Feedstock Conversions'!B$17</f>
        <v>59.666666666666664</v>
      </c>
      <c r="O295" s="4">
        <f>'Fuel Values'!C295*100</f>
        <v>216.33</v>
      </c>
      <c r="P295" s="18">
        <f>('LCFS Values'!$E$5-'Soybean Oil'!$AB$4)/1000000*'LCFS Values'!B295*'LCFS Values'!$G$2*100</f>
        <v>21.903463448611109</v>
      </c>
      <c r="Q295" s="4">
        <f>'RIN Values'!D295</f>
        <v>93.5</v>
      </c>
      <c r="R295" s="4">
        <f>'Fixed Credits Value'!B295</f>
        <v>100</v>
      </c>
      <c r="S295" s="4">
        <f>'Fixed Credits Value'!C295</f>
        <v>16</v>
      </c>
      <c r="T295" s="4">
        <f t="shared" si="50"/>
        <v>447.73346344861113</v>
      </c>
      <c r="U295" s="4">
        <f t="shared" si="48"/>
        <v>59.697795126481488</v>
      </c>
      <c r="W295" s="4">
        <f t="shared" si="51"/>
        <v>53.96349384098545</v>
      </c>
      <c r="X295" s="4">
        <f t="shared" si="52"/>
        <v>54.196957289596583</v>
      </c>
      <c r="Y295" s="5">
        <f t="shared" ref="Y295:Z310" si="55">Y293/Y291-1</f>
        <v>1.2927505548421441</v>
      </c>
      <c r="Z295" s="5">
        <f t="shared" si="55"/>
        <v>-0.4109103611132735</v>
      </c>
      <c r="AD295" s="11">
        <f t="shared" si="53"/>
        <v>45520</v>
      </c>
      <c r="AE295" s="4">
        <f>B295+'Rail Costs'!K295</f>
        <v>48.472883538633816</v>
      </c>
      <c r="AF295" s="4">
        <f>$B295+'Rail Costs'!L295</f>
        <v>49.805767077267639</v>
      </c>
      <c r="AG295" s="4">
        <f>$B295+'Rail Costs'!M295</f>
        <v>51.138650615901454</v>
      </c>
      <c r="AH295" s="4">
        <f>$B295+'Rail Costs'!N295</f>
        <v>47.673153415453527</v>
      </c>
      <c r="AI295" s="4">
        <f>$B295+'Rail Costs'!O295</f>
        <v>47.93973012318029</v>
      </c>
      <c r="AJ295" s="4">
        <f>$B295+'Rail Costs'!P295</f>
        <v>48.739460246360579</v>
      </c>
      <c r="AK295" s="4" t="e">
        <f>(AVERAGEIFS([1]Spreads!$B$23:$B$1056,[1]Spreads!$Y$23:$Y$1056,BH295,[1]Spreads!$X$23:$X$1056,BI295)*1.03)+('Rail Costs'!X297*100/2204.622)</f>
        <v>#VALUE!</v>
      </c>
      <c r="AM295" s="4">
        <f>'Soybean Oil'!$L295-('Soybean Oil'!AE295*'Feedstock Conversions'!$B$17)-'Rail Costs'!Q296</f>
        <v>79.401260305095306</v>
      </c>
      <c r="AN295" s="4">
        <f>'Soybean Oil'!$L295-('Soybean Oil'!AF295*'Feedstock Conversions'!$B$17)-'Rail Costs'!R296</f>
        <v>69.905736270968831</v>
      </c>
      <c r="AO295" s="4">
        <f>'Soybean Oil'!$L295-('Soybean Oil'!AG295*'Feedstock Conversions'!$B$17)-'Rail Costs'!S296</f>
        <v>60.116853867088246</v>
      </c>
      <c r="AP295" s="4">
        <f>'Soybean Oil'!$L295-('Soybean Oil'!AH295*'Feedstock Conversions'!$B$17)-'Rail Costs'!T296</f>
        <v>85.616003522049894</v>
      </c>
      <c r="AQ295" s="4">
        <f>'Soybean Oil'!$L295-('Soybean Oil'!AI295*'Feedstock Conversions'!$B$17)-'Rail Costs'!U296</f>
        <v>83.797141358687441</v>
      </c>
      <c r="AR295" s="4">
        <f>'Soybean Oil'!$L295-('Soybean Oil'!AJ295*'Feedstock Conversions'!$B$17)-'Rail Costs'!V296</f>
        <v>76.751633117837258</v>
      </c>
      <c r="AS295" s="4" t="e">
        <f>'Soybean Oil'!$L295-('Soybean Oil'!AK295*'Feedstock Conversions'!$B$17)-'Rail Costs'!Y297</f>
        <v>#VALUE!</v>
      </c>
      <c r="AU295" s="4">
        <f>$T295-(AE295*'Feedstock Conversions'!$B$5)-'Rail Costs'!Q295</f>
        <v>79.634723753706439</v>
      </c>
      <c r="AV295" s="4">
        <f>$T295-(AF295*'Feedstock Conversions'!$B$5)-'Rail Costs'!R295</f>
        <v>70.139199719579963</v>
      </c>
      <c r="AW295" s="4">
        <f>$T295-(AG295*'Feedstock Conversions'!$B$5)-'Rail Costs'!S295</f>
        <v>60.350317315699378</v>
      </c>
      <c r="AX295" s="4">
        <f>$T295-(AH295*'Feedstock Conversions'!$B$5)-'Rail Costs'!T295</f>
        <v>85.849466970661027</v>
      </c>
      <c r="AY295" s="4">
        <f>$T295-(AI295*'Feedstock Conversions'!$B$5)-'Rail Costs'!U295</f>
        <v>84.030604807298573</v>
      </c>
      <c r="AZ295" s="4">
        <f>$T295-(AJ295*'Feedstock Conversions'!$B$5)-'Rail Costs'!V295</f>
        <v>76.985096566448391</v>
      </c>
      <c r="BA295" s="4" t="e">
        <f>$T295-(AK295*'Feedstock Conversions'!$B$5)-'Rail Costs'!Y297</f>
        <v>#VALUE!</v>
      </c>
      <c r="BH295">
        <f t="shared" si="43"/>
        <v>33</v>
      </c>
      <c r="BI295">
        <f t="shared" si="44"/>
        <v>2024</v>
      </c>
      <c r="BJ295">
        <f t="shared" si="45"/>
        <v>8</v>
      </c>
      <c r="BM295" s="4">
        <f>'Fuel Values'!G295-(E295)</f>
        <v>21.863493840985427</v>
      </c>
      <c r="BN295" s="4">
        <f>'Fuel Values'!H295-($AJ295*'Feedstock Conversions'!$B$5)</f>
        <v>49.454048152295627</v>
      </c>
      <c r="BO295" s="4">
        <f>'Fuel Values'!I292-($AI295*'Feedstock Conversions'!$B$17)</f>
        <v>65.852024076147814</v>
      </c>
      <c r="BP295" s="4">
        <f>'Fuel Values'!J295-($AH295*'Feedstock Conversions'!$B$17)</f>
        <v>44.951349384098535</v>
      </c>
      <c r="BQ295" s="4">
        <f>'Fuel Values'!K295-($AF295*'Feedstock Conversions'!$B$17)</f>
        <v>26.956746920492719</v>
      </c>
      <c r="BR295" s="4">
        <f>'Fuel Values'!L295-($AG295*'Feedstock Conversions'!$B$17)</f>
        <v>43.960120380739113</v>
      </c>
      <c r="BS295" s="4">
        <f t="shared" si="46"/>
        <v>-11.888530235162364</v>
      </c>
      <c r="BT295" s="4">
        <f t="shared" si="49"/>
        <v>11.790530048525575</v>
      </c>
      <c r="BV295" s="4">
        <f t="shared" si="42"/>
        <v>43.857325227963528</v>
      </c>
    </row>
    <row r="296" spans="1:74" x14ac:dyDescent="0.2">
      <c r="A296" s="11">
        <f t="shared" si="54"/>
        <v>45527</v>
      </c>
      <c r="B296" s="24">
        <v>47.218000000000004</v>
      </c>
      <c r="C296" s="18">
        <f>B296+'Rail Costs'!B297</f>
        <v>52.549534154535273</v>
      </c>
      <c r="E296" s="18">
        <f>C296*'Feedstock Conversions'!B$17</f>
        <v>394.12150615901453</v>
      </c>
      <c r="F296" s="18">
        <f>C296*'Feedstock Conversions'!B$5</f>
        <v>394.12150615901453</v>
      </c>
      <c r="H296" s="18">
        <f>'Fuel Values'!B296-'Soybean Oil'!I296-'Soybean Oil'!J296-'Soybean Oil'!K296</f>
        <v>233.27938177608553</v>
      </c>
      <c r="I296" s="18">
        <f>('LCFS Values'!$E$6-'Soybean Oil'!$AA$4)/1000000*MROUND('LCFS Values'!B296,1)*MROUND('LCFS Values'!$G$2*100,1)</f>
        <v>23.55811822391447</v>
      </c>
      <c r="J296" s="4">
        <f>'RIN Values'!C296</f>
        <v>82.162499999999994</v>
      </c>
      <c r="K296" s="4">
        <f>'Fixed Credits Value'!B296</f>
        <v>100</v>
      </c>
      <c r="L296" s="4">
        <f t="shared" si="47"/>
        <v>439</v>
      </c>
      <c r="M296" s="4">
        <f>L296/'Feedstock Conversions'!B$17</f>
        <v>58.533333333333331</v>
      </c>
      <c r="O296" s="4">
        <f>'Fuel Values'!C296*100</f>
        <v>202.87</v>
      </c>
      <c r="P296" s="18">
        <f>('LCFS Values'!$E$5-'Soybean Oil'!$AB$4)/1000000*'LCFS Values'!B296*'LCFS Values'!$G$2*100</f>
        <v>21.202071663888887</v>
      </c>
      <c r="Q296" s="4">
        <f>'RIN Values'!D296</f>
        <v>93.117499999999993</v>
      </c>
      <c r="R296" s="4">
        <f>'Fixed Credits Value'!B296</f>
        <v>100</v>
      </c>
      <c r="S296" s="4">
        <f>'Fixed Credits Value'!C296</f>
        <v>16</v>
      </c>
      <c r="T296" s="4">
        <f t="shared" si="50"/>
        <v>433.1895716638889</v>
      </c>
      <c r="U296" s="4">
        <f t="shared" si="48"/>
        <v>57.758609555185188</v>
      </c>
      <c r="W296" s="4">
        <f t="shared" si="51"/>
        <v>44.87849384098547</v>
      </c>
      <c r="X296" s="4">
        <f t="shared" si="52"/>
        <v>39.068065504874369</v>
      </c>
      <c r="Y296" s="5">
        <f t="shared" si="55"/>
        <v>-2.5882240551886531</v>
      </c>
      <c r="Z296" s="5">
        <f t="shared" si="55"/>
        <v>-0.50669313046300091</v>
      </c>
      <c r="AD296" s="11">
        <f t="shared" si="53"/>
        <v>45527</v>
      </c>
      <c r="AE296" s="4">
        <f>B296+'Rail Costs'!K296</f>
        <v>48.550883538633819</v>
      </c>
      <c r="AF296" s="4">
        <f>$B296+'Rail Costs'!L296</f>
        <v>49.883767077267642</v>
      </c>
      <c r="AG296" s="4">
        <f>$B296+'Rail Costs'!M296</f>
        <v>51.216650615901457</v>
      </c>
      <c r="AH296" s="4">
        <f>$B296+'Rail Costs'!N296</f>
        <v>47.75115341545353</v>
      </c>
      <c r="AI296" s="4">
        <f>$B296+'Rail Costs'!O296</f>
        <v>48.017730123180293</v>
      </c>
      <c r="AJ296" s="4">
        <f>$B296+'Rail Costs'!P296</f>
        <v>48.817460246360582</v>
      </c>
      <c r="AK296" s="4" t="e">
        <f>(AVERAGEIFS([1]Spreads!$B$23:$B$1056,[1]Spreads!$Y$23:$Y$1056,BH296,[1]Spreads!$X$23:$X$1056,BI296)*1.03)+('Rail Costs'!X298*100/2204.622)</f>
        <v>#VALUE!</v>
      </c>
      <c r="AM296" s="4">
        <f>'Soybean Oil'!$L296-('Soybean Oil'!AE296*'Feedstock Conversions'!$B$17)-'Rail Costs'!Q297</f>
        <v>70.31626030509527</v>
      </c>
      <c r="AN296" s="4">
        <f>'Soybean Oil'!$L296-('Soybean Oil'!AF296*'Feedstock Conversions'!$B$17)-'Rail Costs'!R297</f>
        <v>60.820736270968794</v>
      </c>
      <c r="AO296" s="4">
        <f>'Soybean Oil'!$L296-('Soybean Oil'!AG296*'Feedstock Conversions'!$B$17)-'Rail Costs'!S297</f>
        <v>51.031853867088209</v>
      </c>
      <c r="AP296" s="4">
        <f>'Soybean Oil'!$L296-('Soybean Oil'!AH296*'Feedstock Conversions'!$B$17)-'Rail Costs'!T297</f>
        <v>76.531003522049858</v>
      </c>
      <c r="AQ296" s="4">
        <f>'Soybean Oil'!$L296-('Soybean Oil'!AI296*'Feedstock Conversions'!$B$17)-'Rail Costs'!U297</f>
        <v>74.712141358687404</v>
      </c>
      <c r="AR296" s="4">
        <f>'Soybean Oil'!$L296-('Soybean Oil'!AJ296*'Feedstock Conversions'!$B$17)-'Rail Costs'!V297</f>
        <v>67.666633117837279</v>
      </c>
      <c r="AS296" s="4" t="e">
        <f>'Soybean Oil'!$L296-('Soybean Oil'!AK296*'Feedstock Conversions'!$B$17)-'Rail Costs'!Y298</f>
        <v>#VALUE!</v>
      </c>
      <c r="AU296" s="4">
        <f>$T296-(AE296*'Feedstock Conversions'!$B$5)-'Rail Costs'!Q296</f>
        <v>64.505831968984168</v>
      </c>
      <c r="AV296" s="4">
        <f>$T296-(AF296*'Feedstock Conversions'!$B$5)-'Rail Costs'!R296</f>
        <v>55.010307934857693</v>
      </c>
      <c r="AW296" s="4">
        <f>$T296-(AG296*'Feedstock Conversions'!$B$5)-'Rail Costs'!S296</f>
        <v>45.221425530977108</v>
      </c>
      <c r="AX296" s="4">
        <f>$T296-(AH296*'Feedstock Conversions'!$B$5)-'Rail Costs'!T296</f>
        <v>70.720575185938756</v>
      </c>
      <c r="AY296" s="4">
        <f>$T296-(AI296*'Feedstock Conversions'!$B$5)-'Rail Costs'!U296</f>
        <v>68.901713022576303</v>
      </c>
      <c r="AZ296" s="4">
        <f>$T296-(AJ296*'Feedstock Conversions'!$B$5)-'Rail Costs'!V296</f>
        <v>61.856204781726177</v>
      </c>
      <c r="BA296" s="4" t="e">
        <f>$T296-(AK296*'Feedstock Conversions'!$B$5)-'Rail Costs'!Y298</f>
        <v>#VALUE!</v>
      </c>
      <c r="BH296">
        <f t="shared" si="43"/>
        <v>34</v>
      </c>
      <c r="BI296">
        <f t="shared" si="44"/>
        <v>2024</v>
      </c>
      <c r="BJ296">
        <f t="shared" si="45"/>
        <v>8</v>
      </c>
      <c r="BM296" s="4">
        <f>'Fuel Values'!G296-(E296)</f>
        <v>17.678493840985482</v>
      </c>
      <c r="BN296" s="4">
        <f>'Fuel Values'!H296-($AJ296*'Feedstock Conversions'!$B$5)</f>
        <v>46.46904815229567</v>
      </c>
      <c r="BO296" s="4">
        <f>'Fuel Values'!I293-($AI296*'Feedstock Conversions'!$B$17)</f>
        <v>64.8670240761478</v>
      </c>
      <c r="BP296" s="4">
        <f>'Fuel Values'!J296-($AH296*'Feedstock Conversions'!$B$17)</f>
        <v>38.366349384098498</v>
      </c>
      <c r="BQ296" s="4">
        <f>'Fuel Values'!K296-($AF296*'Feedstock Conversions'!$B$17)</f>
        <v>22.371746920492683</v>
      </c>
      <c r="BR296" s="4">
        <f>'Fuel Values'!L296-($AG296*'Feedstock Conversions'!$B$17)</f>
        <v>35.875120380739077</v>
      </c>
      <c r="BS296" s="4">
        <f t="shared" si="46"/>
        <v>-19.98853023516233</v>
      </c>
      <c r="BT296" s="4">
        <f t="shared" si="49"/>
        <v>7.2738633818589378</v>
      </c>
      <c r="BV296" s="4">
        <f t="shared" si="42"/>
        <v>38.643753799392094</v>
      </c>
    </row>
    <row r="297" spans="1:74" x14ac:dyDescent="0.2">
      <c r="A297" s="11">
        <f t="shared" si="54"/>
        <v>45534</v>
      </c>
      <c r="B297" s="24">
        <v>48.642000000000003</v>
      </c>
      <c r="C297" s="18">
        <f>B297+'Rail Costs'!B298</f>
        <v>53.973534154535272</v>
      </c>
      <c r="E297" s="18">
        <f>C297*'Feedstock Conversions'!B$17</f>
        <v>404.80150615901454</v>
      </c>
      <c r="F297" s="18">
        <f>C297*'Feedstock Conversions'!B$5</f>
        <v>404.80150615901454</v>
      </c>
      <c r="H297" s="18">
        <f>'Fuel Values'!B297-'Soybean Oil'!I297-'Soybean Oil'!J297-'Soybean Oil'!K297</f>
        <v>224.17789618273025</v>
      </c>
      <c r="I297" s="18">
        <f>('LCFS Values'!$E$6-'Soybean Oil'!$AA$4)/1000000*MROUND('LCFS Values'!B297,1)*MROUND('LCFS Values'!$G$2*100,1)</f>
        <v>24.447103817269735</v>
      </c>
      <c r="J297" s="4">
        <f>'RIN Values'!C297</f>
        <v>85.875</v>
      </c>
      <c r="K297" s="4">
        <f>'Fixed Credits Value'!B297</f>
        <v>100</v>
      </c>
      <c r="L297" s="4">
        <f t="shared" si="47"/>
        <v>434.5</v>
      </c>
      <c r="M297" s="4">
        <f>L297/'Feedstock Conversions'!B$17</f>
        <v>57.93333333333333</v>
      </c>
      <c r="O297" s="4">
        <f>'Fuel Values'!C297*100</f>
        <v>209.98000000000002</v>
      </c>
      <c r="P297" s="18">
        <f>('LCFS Values'!$E$5-'Soybean Oil'!$AB$4)/1000000*'LCFS Values'!B297*'LCFS Values'!$G$2*100</f>
        <v>22.143940631944446</v>
      </c>
      <c r="Q297" s="4">
        <f>'RIN Values'!D297</f>
        <v>97.325000000000003</v>
      </c>
      <c r="R297" s="4">
        <f>'Fixed Credits Value'!B297</f>
        <v>100</v>
      </c>
      <c r="S297" s="4">
        <f>'Fixed Credits Value'!C297</f>
        <v>16</v>
      </c>
      <c r="T297" s="4">
        <f t="shared" si="50"/>
        <v>445.44894063194448</v>
      </c>
      <c r="U297" s="4">
        <f t="shared" si="48"/>
        <v>59.393192084259262</v>
      </c>
      <c r="W297" s="4">
        <f t="shared" si="51"/>
        <v>29.698493840985464</v>
      </c>
      <c r="X297" s="4">
        <f t="shared" si="52"/>
        <v>40.647434472929945</v>
      </c>
      <c r="Y297" s="5">
        <f t="shared" si="55"/>
        <v>-0.95881253995232718</v>
      </c>
      <c r="Z297" s="5">
        <f t="shared" si="55"/>
        <v>-1.0122059212615722</v>
      </c>
      <c r="AD297" s="11">
        <f t="shared" si="53"/>
        <v>45534</v>
      </c>
      <c r="AE297" s="4">
        <f>B297+'Rail Costs'!K297</f>
        <v>49.974883538633819</v>
      </c>
      <c r="AF297" s="4">
        <f>$B297+'Rail Costs'!L297</f>
        <v>51.307767077267641</v>
      </c>
      <c r="AG297" s="4">
        <f>$B297+'Rail Costs'!M297</f>
        <v>52.640650615901457</v>
      </c>
      <c r="AH297" s="4">
        <f>$B297+'Rail Costs'!N297</f>
        <v>49.175153415453529</v>
      </c>
      <c r="AI297" s="4">
        <f>$B297+'Rail Costs'!O297</f>
        <v>49.441730123180292</v>
      </c>
      <c r="AJ297" s="4">
        <f>$B297+'Rail Costs'!P297</f>
        <v>50.241460246360582</v>
      </c>
      <c r="AK297" s="4" t="e">
        <f>(AVERAGEIFS([1]Spreads!$B$23:$B$1056,[1]Spreads!$Y$23:$Y$1056,BH297,[1]Spreads!$X$23:$X$1056,BI297)*1.03)+('Rail Costs'!X299*100/2204.622)</f>
        <v>#VALUE!</v>
      </c>
      <c r="AM297" s="4">
        <f>'Soybean Oil'!$L297-('Soybean Oil'!AE297*'Feedstock Conversions'!$B$17)-'Rail Costs'!Q298</f>
        <v>55.136260305095263</v>
      </c>
      <c r="AN297" s="4">
        <f>'Soybean Oil'!$L297-('Soybean Oil'!AF297*'Feedstock Conversions'!$B$17)-'Rail Costs'!R298</f>
        <v>45.640736270968787</v>
      </c>
      <c r="AO297" s="4">
        <f>'Soybean Oil'!$L297-('Soybean Oil'!AG297*'Feedstock Conversions'!$B$17)-'Rail Costs'!S298</f>
        <v>35.851853867088202</v>
      </c>
      <c r="AP297" s="4">
        <f>'Soybean Oil'!$L297-('Soybean Oil'!AH297*'Feedstock Conversions'!$B$17)-'Rail Costs'!T298</f>
        <v>61.351003522049908</v>
      </c>
      <c r="AQ297" s="4">
        <f>'Soybean Oil'!$L297-('Soybean Oil'!AI297*'Feedstock Conversions'!$B$17)-'Rail Costs'!U298</f>
        <v>59.53214135868739</v>
      </c>
      <c r="AR297" s="4">
        <f>'Soybean Oil'!$L297-('Soybean Oil'!AJ297*'Feedstock Conversions'!$B$17)-'Rail Costs'!V298</f>
        <v>52.486633117837272</v>
      </c>
      <c r="AS297" s="4" t="e">
        <f>'Soybean Oil'!$L297-('Soybean Oil'!AK297*'Feedstock Conversions'!$B$17)-'Rail Costs'!Y299</f>
        <v>#VALUE!</v>
      </c>
      <c r="AU297" s="4">
        <f>$T297-(AE297*'Feedstock Conversions'!$B$5)-'Rail Costs'!Q297</f>
        <v>66.085200937039744</v>
      </c>
      <c r="AV297" s="4">
        <f>$T297-(AF297*'Feedstock Conversions'!$B$5)-'Rail Costs'!R297</f>
        <v>56.589676902913268</v>
      </c>
      <c r="AW297" s="4">
        <f>$T297-(AG297*'Feedstock Conversions'!$B$5)-'Rail Costs'!S297</f>
        <v>46.800794499032683</v>
      </c>
      <c r="AX297" s="4">
        <f>$T297-(AH297*'Feedstock Conversions'!$B$5)-'Rail Costs'!T297</f>
        <v>72.299944153994389</v>
      </c>
      <c r="AY297" s="4">
        <f>$T297-(AI297*'Feedstock Conversions'!$B$5)-'Rail Costs'!U297</f>
        <v>70.481081990631878</v>
      </c>
      <c r="AZ297" s="4">
        <f>$T297-(AJ297*'Feedstock Conversions'!$B$5)-'Rail Costs'!V297</f>
        <v>63.435573749781753</v>
      </c>
      <c r="BA297" s="4" t="e">
        <f>$T297-(AK297*'Feedstock Conversions'!$B$5)-'Rail Costs'!Y299</f>
        <v>#VALUE!</v>
      </c>
      <c r="BH297">
        <f t="shared" si="43"/>
        <v>35</v>
      </c>
      <c r="BI297">
        <f t="shared" si="44"/>
        <v>2024</v>
      </c>
      <c r="BJ297">
        <f t="shared" si="45"/>
        <v>8</v>
      </c>
      <c r="BM297" s="4">
        <f>'Fuel Values'!G297-(E297)</f>
        <v>1.7984938409854863</v>
      </c>
      <c r="BN297" s="4">
        <f>'Fuel Values'!H297-($AJ297*'Feedstock Conversions'!$B$5)</f>
        <v>32.989048152295652</v>
      </c>
      <c r="BO297" s="4">
        <f>'Fuel Values'!I294-($AI297*'Feedstock Conversions'!$B$17)</f>
        <v>42.187024076147793</v>
      </c>
      <c r="BP297" s="4">
        <f>'Fuel Values'!J297-($AH297*'Feedstock Conversions'!$B$17)</f>
        <v>22.186349384098548</v>
      </c>
      <c r="BQ297" s="4">
        <f>'Fuel Values'!K297-($AF297*'Feedstock Conversions'!$B$17)</f>
        <v>7.6917469204926761</v>
      </c>
      <c r="BR297" s="4">
        <f>'Fuel Values'!L297-($AG297*'Feedstock Conversions'!$B$17)</f>
        <v>20.19512038073907</v>
      </c>
      <c r="BS297" s="4">
        <f t="shared" si="46"/>
        <v>-12.48853023516233</v>
      </c>
      <c r="BT297" s="4">
        <f t="shared" si="49"/>
        <v>8.5238633818589271</v>
      </c>
      <c r="BV297" s="4">
        <f t="shared" si="42"/>
        <v>22.392325227963529</v>
      </c>
    </row>
    <row r="298" spans="1:74" x14ac:dyDescent="0.2">
      <c r="A298" s="11">
        <f t="shared" si="54"/>
        <v>45541</v>
      </c>
      <c r="B298" s="24">
        <v>47.774999999999999</v>
      </c>
      <c r="C298" s="18">
        <f>B298+'Rail Costs'!B299</f>
        <v>53.106534154535268</v>
      </c>
      <c r="E298" s="18">
        <f>C298*'Feedstock Conversions'!B$17</f>
        <v>398.29900615901454</v>
      </c>
      <c r="F298" s="18">
        <f>C298*'Feedstock Conversions'!B$5</f>
        <v>398.29900615901454</v>
      </c>
      <c r="H298" s="18">
        <f>'Fuel Values'!B298-'Soybean Oil'!I298-'Soybean Oil'!J298-'Soybean Oil'!K298</f>
        <v>223.80289618273025</v>
      </c>
      <c r="I298" s="18">
        <f>('LCFS Values'!$E$6-'Soybean Oil'!$AA$4)/1000000*MROUND('LCFS Values'!B298,1)*MROUND('LCFS Values'!$G$2*100,1)</f>
        <v>24.447103817269735</v>
      </c>
      <c r="J298" s="4">
        <f>'RIN Values'!C298</f>
        <v>85.875</v>
      </c>
      <c r="K298" s="4">
        <f>'Fixed Credits Value'!B298</f>
        <v>100</v>
      </c>
      <c r="L298" s="4">
        <f t="shared" si="47"/>
        <v>434.125</v>
      </c>
      <c r="M298" s="4">
        <f>L298/'Feedstock Conversions'!B$17</f>
        <v>57.883333333333333</v>
      </c>
      <c r="O298" s="4">
        <f>'Fuel Values'!C298*100</f>
        <v>198.5</v>
      </c>
      <c r="P298" s="18">
        <f>('LCFS Values'!$E$5-'Soybean Oil'!$AB$4)/1000000*'LCFS Values'!B298*'LCFS Values'!$G$2*100</f>
        <v>22.143940631944446</v>
      </c>
      <c r="Q298" s="4">
        <f>'RIN Values'!D298</f>
        <v>97.325000000000003</v>
      </c>
      <c r="R298" s="4">
        <f>'Fixed Credits Value'!B298</f>
        <v>100</v>
      </c>
      <c r="S298" s="4">
        <f>'Fixed Credits Value'!C298</f>
        <v>16</v>
      </c>
      <c r="T298" s="4">
        <f t="shared" si="50"/>
        <v>433.96894063194446</v>
      </c>
      <c r="U298" s="4">
        <f t="shared" si="48"/>
        <v>57.862525417592593</v>
      </c>
      <c r="W298" s="4">
        <f t="shared" si="51"/>
        <v>35.825993840985461</v>
      </c>
      <c r="X298" s="4">
        <f t="shared" si="52"/>
        <v>35.669934472929924</v>
      </c>
      <c r="Y298" s="5">
        <f t="shared" si="55"/>
        <v>-1.0305409933457257</v>
      </c>
      <c r="Z298" s="5">
        <f t="shared" si="55"/>
        <v>-1.1405240583896932</v>
      </c>
      <c r="AD298" s="11">
        <f t="shared" si="53"/>
        <v>45541</v>
      </c>
      <c r="AE298" s="4">
        <f>B298+'Rail Costs'!K298</f>
        <v>49.107883538633814</v>
      </c>
      <c r="AF298" s="4">
        <f>$B298+'Rail Costs'!L298</f>
        <v>50.440767077267637</v>
      </c>
      <c r="AG298" s="4">
        <f>$B298+'Rail Costs'!M298</f>
        <v>51.773650615901452</v>
      </c>
      <c r="AH298" s="4">
        <f>$B298+'Rail Costs'!N298</f>
        <v>48.308153415453525</v>
      </c>
      <c r="AI298" s="4">
        <f>$B298+'Rail Costs'!O298</f>
        <v>48.574730123180288</v>
      </c>
      <c r="AJ298" s="4">
        <f>$B298+'Rail Costs'!P298</f>
        <v>49.374460246360577</v>
      </c>
      <c r="AK298" s="4" t="e">
        <f>(AVERAGEIFS([1]Spreads!$B$23:$B$1056,[1]Spreads!$Y$23:$Y$1056,BH298,[1]Spreads!$X$23:$X$1056,BI298)*1.03)+('Rail Costs'!X300*100/2204.622)</f>
        <v>#VALUE!</v>
      </c>
      <c r="AM298" s="4">
        <f>'Soybean Oil'!$L298-('Soybean Oil'!AE298*'Feedstock Conversions'!$B$17)-'Rail Costs'!Q299</f>
        <v>61.263760305095317</v>
      </c>
      <c r="AN298" s="4">
        <f>'Soybean Oil'!$L298-('Soybean Oil'!AF298*'Feedstock Conversions'!$B$17)-'Rail Costs'!R299</f>
        <v>51.768236270968842</v>
      </c>
      <c r="AO298" s="4">
        <f>'Soybean Oil'!$L298-('Soybean Oil'!AG298*'Feedstock Conversions'!$B$17)-'Rail Costs'!S299</f>
        <v>41.979353867088257</v>
      </c>
      <c r="AP298" s="4">
        <f>'Soybean Oil'!$L298-('Soybean Oil'!AH298*'Feedstock Conversions'!$B$17)-'Rail Costs'!T299</f>
        <v>67.478503522049905</v>
      </c>
      <c r="AQ298" s="4">
        <f>'Soybean Oil'!$L298-('Soybean Oil'!AI298*'Feedstock Conversions'!$B$17)-'Rail Costs'!U299</f>
        <v>65.659641358687452</v>
      </c>
      <c r="AR298" s="4">
        <f>'Soybean Oil'!$L298-('Soybean Oil'!AJ298*'Feedstock Conversions'!$B$17)-'Rail Costs'!V299</f>
        <v>58.614133117837326</v>
      </c>
      <c r="AS298" s="4" t="e">
        <f>'Soybean Oil'!$L298-('Soybean Oil'!AK298*'Feedstock Conversions'!$B$17)-'Rail Costs'!Y300</f>
        <v>#VALUE!</v>
      </c>
      <c r="AU298" s="4">
        <f>$T298-(AE298*'Feedstock Conversions'!$B$5)-'Rail Costs'!Q298</f>
        <v>61.10770093703978</v>
      </c>
      <c r="AV298" s="4">
        <f>$T298-(AF298*'Feedstock Conversions'!$B$5)-'Rail Costs'!R298</f>
        <v>51.612176902913305</v>
      </c>
      <c r="AW298" s="4">
        <f>$T298-(AG298*'Feedstock Conversions'!$B$5)-'Rail Costs'!S298</f>
        <v>41.82329449903272</v>
      </c>
      <c r="AX298" s="4">
        <f>$T298-(AH298*'Feedstock Conversions'!$B$5)-'Rail Costs'!T298</f>
        <v>67.322444153994368</v>
      </c>
      <c r="AY298" s="4">
        <f>$T298-(AI298*'Feedstock Conversions'!$B$5)-'Rail Costs'!U298</f>
        <v>65.503581990631915</v>
      </c>
      <c r="AZ298" s="4">
        <f>$T298-(AJ298*'Feedstock Conversions'!$B$5)-'Rail Costs'!V298</f>
        <v>58.458073749781789</v>
      </c>
      <c r="BA298" s="4" t="e">
        <f>$T298-(AK298*'Feedstock Conversions'!$B$5)-'Rail Costs'!Y300</f>
        <v>#VALUE!</v>
      </c>
      <c r="BH298">
        <f t="shared" si="43"/>
        <v>36</v>
      </c>
      <c r="BI298">
        <f t="shared" si="44"/>
        <v>2024</v>
      </c>
      <c r="BJ298">
        <f t="shared" si="45"/>
        <v>9</v>
      </c>
      <c r="BM298" s="4">
        <f>'Fuel Values'!G298-(E298)</f>
        <v>8.300993840985484</v>
      </c>
      <c r="BN298" s="4">
        <f>'Fuel Values'!H298-($AJ298*'Feedstock Conversions'!$B$5)</f>
        <v>39.491548152295707</v>
      </c>
      <c r="BO298" s="4">
        <f>'Fuel Values'!I295-($AI298*'Feedstock Conversions'!$B$17)</f>
        <v>40.689524076147848</v>
      </c>
      <c r="BP298" s="4">
        <f>'Fuel Values'!J298-($AH298*'Feedstock Conversions'!$B$17)</f>
        <v>28.688849384098546</v>
      </c>
      <c r="BQ298" s="4">
        <f>'Fuel Values'!K298-($AF298*'Feedstock Conversions'!$B$17)</f>
        <v>14.194246920492731</v>
      </c>
      <c r="BR298" s="4">
        <f>'Fuel Values'!L298-($AG298*'Feedstock Conversions'!$B$17)</f>
        <v>26.697620380739124</v>
      </c>
      <c r="BS298" s="4">
        <f t="shared" si="46"/>
        <v>-4.8635302351623864</v>
      </c>
      <c r="BT298" s="4">
        <f t="shared" si="49"/>
        <v>9.4821967151922202</v>
      </c>
      <c r="BV298" s="4">
        <f t="shared" si="42"/>
        <v>27.698396656534985</v>
      </c>
    </row>
    <row r="299" spans="1:74" x14ac:dyDescent="0.2">
      <c r="A299" s="11">
        <f t="shared" si="54"/>
        <v>45548</v>
      </c>
      <c r="B299" s="24">
        <v>46.45</v>
      </c>
      <c r="C299" s="18">
        <f>B299+'Rail Costs'!B300</f>
        <v>51.781534154535272</v>
      </c>
      <c r="E299" s="18">
        <f>C299*'Feedstock Conversions'!B$17</f>
        <v>388.36150615901454</v>
      </c>
      <c r="F299" s="18">
        <f>C299*'Feedstock Conversions'!B$5</f>
        <v>388.36150615901454</v>
      </c>
      <c r="H299" s="18">
        <f>'Fuel Values'!B299-'Soybean Oil'!I299-'Soybean Oil'!J299-'Soybean Oil'!K299</f>
        <v>217.88891058937503</v>
      </c>
      <c r="I299" s="18">
        <f>('LCFS Values'!$E$6-'Soybean Oil'!$AA$4)/1000000*MROUND('LCFS Values'!B299,1)*MROUND('LCFS Values'!$G$2*100,1)</f>
        <v>25.336089410624997</v>
      </c>
      <c r="J299" s="4">
        <f>'RIN Values'!C299</f>
        <v>85.574999999999989</v>
      </c>
      <c r="K299" s="4">
        <f>'Fixed Credits Value'!B299</f>
        <v>100</v>
      </c>
      <c r="L299" s="4">
        <f t="shared" si="47"/>
        <v>428.8</v>
      </c>
      <c r="M299" s="4">
        <f>L299/'Feedstock Conversions'!B$17</f>
        <v>57.173333333333332</v>
      </c>
      <c r="O299" s="4">
        <f>'Fuel Values'!C299*100</f>
        <v>195.79999999999998</v>
      </c>
      <c r="P299" s="18">
        <f>('LCFS Values'!$E$5-'Soybean Oil'!$AB$4)/1000000*'LCFS Values'!B299*'LCFS Values'!$G$2*100</f>
        <v>22.955551125694441</v>
      </c>
      <c r="Q299" s="4">
        <f>'RIN Values'!D299</f>
        <v>96.984999999999999</v>
      </c>
      <c r="R299" s="4">
        <f>'Fixed Credits Value'!B299</f>
        <v>100</v>
      </c>
      <c r="S299" s="4">
        <f>'Fixed Credits Value'!C299</f>
        <v>16</v>
      </c>
      <c r="T299" s="4">
        <f t="shared" si="50"/>
        <v>431.74055112569442</v>
      </c>
      <c r="U299" s="4">
        <f t="shared" si="48"/>
        <v>57.565406816759257</v>
      </c>
      <c r="W299" s="4">
        <f t="shared" si="51"/>
        <v>40.438493840985473</v>
      </c>
      <c r="X299" s="4">
        <f t="shared" si="52"/>
        <v>43.379044966679885</v>
      </c>
      <c r="Y299" s="5">
        <f t="shared" si="55"/>
        <v>-1.7416841063119146</v>
      </c>
      <c r="Z299" s="5">
        <f t="shared" si="55"/>
        <v>1.4633253795772325</v>
      </c>
      <c r="AD299" s="11">
        <f t="shared" si="53"/>
        <v>45548</v>
      </c>
      <c r="AE299" s="4">
        <f>B299+'Rail Costs'!K299</f>
        <v>47.782883538633818</v>
      </c>
      <c r="AF299" s="4">
        <f>$B299+'Rail Costs'!L299</f>
        <v>49.115767077267641</v>
      </c>
      <c r="AG299" s="4">
        <f>$B299+'Rail Costs'!M299</f>
        <v>50.448650615901457</v>
      </c>
      <c r="AH299" s="4">
        <f>$B299+'Rail Costs'!N299</f>
        <v>46.983153415453529</v>
      </c>
      <c r="AI299" s="4">
        <f>$B299+'Rail Costs'!O299</f>
        <v>47.249730123180292</v>
      </c>
      <c r="AJ299" s="4">
        <f>$B299+'Rail Costs'!P299</f>
        <v>48.049460246360582</v>
      </c>
      <c r="AK299" s="4" t="e">
        <f>(AVERAGEIFS([1]Spreads!$B$23:$B$1056,[1]Spreads!$Y$23:$Y$1056,BH299,[1]Spreads!$X$23:$X$1056,BI299)*1.03)+('Rail Costs'!X301*100/2204.622)</f>
        <v>#VALUE!</v>
      </c>
      <c r="AM299" s="4">
        <f>'Soybean Oil'!$L299-('Soybean Oil'!AE299*'Feedstock Conversions'!$B$17)-'Rail Costs'!Q300</f>
        <v>65.876260305095272</v>
      </c>
      <c r="AN299" s="4">
        <f>'Soybean Oil'!$L299-('Soybean Oil'!AF299*'Feedstock Conversions'!$B$17)-'Rail Costs'!R300</f>
        <v>56.380736270968796</v>
      </c>
      <c r="AO299" s="4">
        <f>'Soybean Oil'!$L299-('Soybean Oil'!AG299*'Feedstock Conversions'!$B$17)-'Rail Costs'!S300</f>
        <v>46.591853867088211</v>
      </c>
      <c r="AP299" s="4">
        <f>'Soybean Oil'!$L299-('Soybean Oil'!AH299*'Feedstock Conversions'!$B$17)-'Rail Costs'!T300</f>
        <v>72.091003522049917</v>
      </c>
      <c r="AQ299" s="4">
        <f>'Soybean Oil'!$L299-('Soybean Oil'!AI299*'Feedstock Conversions'!$B$17)-'Rail Costs'!U300</f>
        <v>70.272141358687406</v>
      </c>
      <c r="AR299" s="4">
        <f>'Soybean Oil'!$L299-('Soybean Oil'!AJ299*'Feedstock Conversions'!$B$17)-'Rail Costs'!V300</f>
        <v>63.226633117837281</v>
      </c>
      <c r="AS299" s="4" t="e">
        <f>'Soybean Oil'!$L299-('Soybean Oil'!AK299*'Feedstock Conversions'!$B$17)-'Rail Costs'!Y301</f>
        <v>#VALUE!</v>
      </c>
      <c r="AU299" s="4">
        <f>$T299-(AE299*'Feedstock Conversions'!$B$5)-'Rail Costs'!Q299</f>
        <v>68.816811430789684</v>
      </c>
      <c r="AV299" s="4">
        <f>$T299-(AF299*'Feedstock Conversions'!$B$5)-'Rail Costs'!R299</f>
        <v>59.321287396663209</v>
      </c>
      <c r="AW299" s="4">
        <f>$T299-(AG299*'Feedstock Conversions'!$B$5)-'Rail Costs'!S299</f>
        <v>49.532404992782624</v>
      </c>
      <c r="AX299" s="4">
        <f>$T299-(AH299*'Feedstock Conversions'!$B$5)-'Rail Costs'!T299</f>
        <v>75.031554647744329</v>
      </c>
      <c r="AY299" s="4">
        <f>$T299-(AI299*'Feedstock Conversions'!$B$5)-'Rail Costs'!U299</f>
        <v>73.212692484381819</v>
      </c>
      <c r="AZ299" s="4">
        <f>$T299-(AJ299*'Feedstock Conversions'!$B$5)-'Rail Costs'!V299</f>
        <v>66.167184243531693</v>
      </c>
      <c r="BA299" s="4" t="e">
        <f>$T299-(AK299*'Feedstock Conversions'!$B$5)-'Rail Costs'!Y301</f>
        <v>#VALUE!</v>
      </c>
      <c r="BH299">
        <f t="shared" si="43"/>
        <v>37</v>
      </c>
      <c r="BI299">
        <f t="shared" si="44"/>
        <v>2024</v>
      </c>
      <c r="BJ299">
        <f t="shared" si="45"/>
        <v>9</v>
      </c>
      <c r="BM299" s="4">
        <f>'Fuel Values'!G299-(E299)</f>
        <v>9.3384938409854499</v>
      </c>
      <c r="BN299" s="4">
        <f>'Fuel Values'!H299-($AJ299*'Feedstock Conversions'!$B$5)</f>
        <v>37.729048152295661</v>
      </c>
      <c r="BO299" s="4">
        <f>'Fuel Values'!I296-($AI299*'Feedstock Conversions'!$B$17)</f>
        <v>44.627024076147791</v>
      </c>
      <c r="BP299" s="4">
        <f>'Fuel Values'!J299-($AH299*'Feedstock Conversions'!$B$17)</f>
        <v>28.626349384098546</v>
      </c>
      <c r="BQ299" s="4">
        <f>'Fuel Values'!K299-($AF299*'Feedstock Conversions'!$B$17)</f>
        <v>13.931746920492685</v>
      </c>
      <c r="BR299" s="4">
        <f>'Fuel Values'!L299-($AG299*'Feedstock Conversions'!$B$17)</f>
        <v>27.135120380739068</v>
      </c>
      <c r="BS299" s="4">
        <f t="shared" si="46"/>
        <v>-4.1885302351623181</v>
      </c>
      <c r="BT299" s="4">
        <f t="shared" si="49"/>
        <v>13.540530048525607</v>
      </c>
      <c r="BV299" s="4">
        <f t="shared" si="42"/>
        <v>28.832325227963526</v>
      </c>
    </row>
    <row r="300" spans="1:74" x14ac:dyDescent="0.2">
      <c r="A300" s="11">
        <f t="shared" si="54"/>
        <v>45555</v>
      </c>
      <c r="B300" s="24">
        <v>46.64</v>
      </c>
      <c r="C300" s="18">
        <f>B300+'Rail Costs'!B301</f>
        <v>51.97153415453527</v>
      </c>
      <c r="E300" s="18">
        <f>C300*'Feedstock Conversions'!B$17</f>
        <v>389.78650615901455</v>
      </c>
      <c r="F300" s="18">
        <f>C300*'Feedstock Conversions'!B$5</f>
        <v>389.78650615901455</v>
      </c>
      <c r="H300" s="18">
        <f>'Fuel Values'!B300-'Soybean Oil'!I300-'Soybean Oil'!J300-'Soybean Oil'!K300</f>
        <v>220.06093940266442</v>
      </c>
      <c r="I300" s="18">
        <f>('LCFS Values'!$E$6-'Soybean Oil'!$AA$4)/1000000*MROUND('LCFS Values'!B300,1)*MROUND('LCFS Values'!$G$2*100,1)</f>
        <v>27.11406059733552</v>
      </c>
      <c r="J300" s="4">
        <f>'RIN Values'!C300</f>
        <v>87.224999999999994</v>
      </c>
      <c r="K300" s="4">
        <f>'Fixed Credits Value'!B300</f>
        <v>100</v>
      </c>
      <c r="L300" s="4">
        <f t="shared" si="47"/>
        <v>434.39999999999992</v>
      </c>
      <c r="M300" s="4">
        <f>L300/'Feedstock Conversions'!B$17</f>
        <v>57.919999999999987</v>
      </c>
      <c r="O300" s="4">
        <f>'Fuel Values'!C300*100</f>
        <v>206</v>
      </c>
      <c r="P300" s="18">
        <f>('LCFS Values'!$E$5-'Soybean Oil'!$AB$4)/1000000*'LCFS Values'!B300*'LCFS Values'!$G$2*100</f>
        <v>24.388394343055555</v>
      </c>
      <c r="Q300" s="4">
        <f>'RIN Values'!D300</f>
        <v>98.85499999999999</v>
      </c>
      <c r="R300" s="4">
        <f>'Fixed Credits Value'!B300</f>
        <v>100</v>
      </c>
      <c r="S300" s="4">
        <f>'Fixed Credits Value'!C300</f>
        <v>16</v>
      </c>
      <c r="T300" s="4">
        <f t="shared" si="50"/>
        <v>445.24339434305557</v>
      </c>
      <c r="U300" s="4">
        <f t="shared" si="48"/>
        <v>59.365785912407411</v>
      </c>
      <c r="W300" s="4">
        <f t="shared" si="51"/>
        <v>44.61349384098537</v>
      </c>
      <c r="X300" s="4">
        <f t="shared" si="52"/>
        <v>55.45688818404102</v>
      </c>
      <c r="Y300" s="5">
        <f t="shared" si="55"/>
        <v>-0.60183470543062756</v>
      </c>
      <c r="Z300" s="5">
        <f t="shared" si="55"/>
        <v>1.2509167577376008</v>
      </c>
      <c r="AD300" s="11">
        <f t="shared" si="53"/>
        <v>45555</v>
      </c>
      <c r="AE300" s="4">
        <f>B300+'Rail Costs'!K300</f>
        <v>47.972883538633816</v>
      </c>
      <c r="AF300" s="4">
        <f>$B300+'Rail Costs'!L300</f>
        <v>49.305767077267639</v>
      </c>
      <c r="AG300" s="4">
        <f>$B300+'Rail Costs'!M300</f>
        <v>50.638650615901454</v>
      </c>
      <c r="AH300" s="4">
        <f>$B300+'Rail Costs'!N300</f>
        <v>47.173153415453527</v>
      </c>
      <c r="AI300" s="4">
        <f>$B300+'Rail Costs'!O300</f>
        <v>47.43973012318029</v>
      </c>
      <c r="AJ300" s="4">
        <f>$B300+'Rail Costs'!P300</f>
        <v>48.239460246360579</v>
      </c>
      <c r="AK300" s="4" t="e">
        <f>(AVERAGEIFS([1]Spreads!$B$23:$B$1056,[1]Spreads!$Y$23:$Y$1056,BH300,[1]Spreads!$X$23:$X$1056,BI300)*1.03)+('Rail Costs'!X302*100/2204.622)</f>
        <v>#VALUE!</v>
      </c>
      <c r="AM300" s="4">
        <f>'Soybean Oil'!$L300-('Soybean Oil'!AE300*'Feedstock Conversions'!$B$17)-'Rail Costs'!Q301</f>
        <v>70.051260305095226</v>
      </c>
      <c r="AN300" s="4">
        <f>'Soybean Oil'!$L300-('Soybean Oil'!AF300*'Feedstock Conversions'!$B$17)-'Rail Costs'!R301</f>
        <v>60.555736270968751</v>
      </c>
      <c r="AO300" s="4">
        <f>'Soybean Oil'!$L300-('Soybean Oil'!AG300*'Feedstock Conversions'!$B$17)-'Rail Costs'!S301</f>
        <v>50.766853867088166</v>
      </c>
      <c r="AP300" s="4">
        <f>'Soybean Oil'!$L300-('Soybean Oil'!AH300*'Feedstock Conversions'!$B$17)-'Rail Costs'!T301</f>
        <v>76.266003522049814</v>
      </c>
      <c r="AQ300" s="4">
        <f>'Soybean Oil'!$L300-('Soybean Oil'!AI300*'Feedstock Conversions'!$B$17)-'Rail Costs'!U301</f>
        <v>74.447141358687361</v>
      </c>
      <c r="AR300" s="4">
        <f>'Soybean Oil'!$L300-('Soybean Oil'!AJ300*'Feedstock Conversions'!$B$17)-'Rail Costs'!V301</f>
        <v>67.401633117837179</v>
      </c>
      <c r="AS300" s="4" t="e">
        <f>'Soybean Oil'!$L300-('Soybean Oil'!AK300*'Feedstock Conversions'!$B$17)-'Rail Costs'!Y302</f>
        <v>#VALUE!</v>
      </c>
      <c r="AU300" s="4">
        <f>$T300-(AE300*'Feedstock Conversions'!$B$5)-'Rail Costs'!Q300</f>
        <v>80.894654648150876</v>
      </c>
      <c r="AV300" s="4">
        <f>$T300-(AF300*'Feedstock Conversions'!$B$5)-'Rail Costs'!R300</f>
        <v>71.399130614024401</v>
      </c>
      <c r="AW300" s="4">
        <f>$T300-(AG300*'Feedstock Conversions'!$B$5)-'Rail Costs'!S300</f>
        <v>61.610248210143816</v>
      </c>
      <c r="AX300" s="4">
        <f>$T300-(AH300*'Feedstock Conversions'!$B$5)-'Rail Costs'!T300</f>
        <v>87.109397865105464</v>
      </c>
      <c r="AY300" s="4">
        <f>$T300-(AI300*'Feedstock Conversions'!$B$5)-'Rail Costs'!U300</f>
        <v>85.290535701743011</v>
      </c>
      <c r="AZ300" s="4">
        <f>$T300-(AJ300*'Feedstock Conversions'!$B$5)-'Rail Costs'!V300</f>
        <v>78.245027460892828</v>
      </c>
      <c r="BA300" s="4" t="e">
        <f>$T300-(AK300*'Feedstock Conversions'!$B$5)-'Rail Costs'!Y302</f>
        <v>#VALUE!</v>
      </c>
      <c r="BH300">
        <f t="shared" si="43"/>
        <v>38</v>
      </c>
      <c r="BI300">
        <f t="shared" si="44"/>
        <v>2024</v>
      </c>
      <c r="BJ300">
        <f t="shared" si="45"/>
        <v>9</v>
      </c>
      <c r="BM300" s="4">
        <f>'Fuel Values'!G300-(E300)</f>
        <v>6.5134938409854612</v>
      </c>
      <c r="BN300" s="4">
        <f>'Fuel Values'!H300-($AJ300*'Feedstock Conversions'!$B$5)</f>
        <v>33.004048152295638</v>
      </c>
      <c r="BO300" s="4">
        <f>'Fuel Values'!I297-($AI300*'Feedstock Conversions'!$B$17)</f>
        <v>39.202024076147836</v>
      </c>
      <c r="BP300" s="4">
        <f>'Fuel Values'!J300-($AH300*'Feedstock Conversions'!$B$17)</f>
        <v>30.701349384098535</v>
      </c>
      <c r="BQ300" s="4">
        <f>'Fuel Values'!K300-($AF300*'Feedstock Conversions'!$B$17)</f>
        <v>7.7067469204927193</v>
      </c>
      <c r="BR300" s="4">
        <f>'Fuel Values'!L300-($AG300*'Feedstock Conversions'!$B$17)</f>
        <v>22.710120380739113</v>
      </c>
      <c r="BS300" s="4">
        <f t="shared" si="46"/>
        <v>5.4114697648375341</v>
      </c>
      <c r="BT300" s="4">
        <f t="shared" si="49"/>
        <v>21.307196715192152</v>
      </c>
      <c r="BV300" s="4">
        <f t="shared" si="42"/>
        <v>26.350182370820669</v>
      </c>
    </row>
    <row r="301" spans="1:74" x14ac:dyDescent="0.2">
      <c r="A301" s="11">
        <f t="shared" si="54"/>
        <v>45562</v>
      </c>
      <c r="B301" s="24">
        <v>48.49</v>
      </c>
      <c r="C301" s="18">
        <f>B301+'Rail Costs'!B302</f>
        <v>53.821534154535271</v>
      </c>
      <c r="E301" s="18">
        <f>C301*'Feedstock Conversions'!B$17</f>
        <v>403.66150615901455</v>
      </c>
      <c r="F301" s="18">
        <f>C301*'Feedstock Conversions'!B$5</f>
        <v>403.66150615901455</v>
      </c>
      <c r="H301" s="18">
        <f>'Fuel Values'!B301-'Soybean Oil'!I301-'Soybean Oil'!J301-'Soybean Oil'!K301</f>
        <v>210.61347541927631</v>
      </c>
      <c r="I301" s="18">
        <f>('LCFS Values'!$E$6-'Soybean Oil'!$AA$4)/1000000*MROUND('LCFS Values'!B301,1)*MROUND('LCFS Values'!$G$2*100,1)</f>
        <v>29.33652458072368</v>
      </c>
      <c r="J301" s="4">
        <f>'RIN Values'!C301</f>
        <v>100.05000000000001</v>
      </c>
      <c r="K301" s="4">
        <f>'Fixed Credits Value'!B301</f>
        <v>100</v>
      </c>
      <c r="L301" s="4">
        <f t="shared" si="47"/>
        <v>440</v>
      </c>
      <c r="M301" s="4">
        <f>L301/'Feedstock Conversions'!B$17</f>
        <v>58.666666666666664</v>
      </c>
      <c r="O301" s="4">
        <f>'Fuel Values'!C301*100</f>
        <v>206.8</v>
      </c>
      <c r="P301" s="18">
        <f>('LCFS Values'!$E$5-'Soybean Oil'!$AB$4)/1000000*'LCFS Values'!B301*'LCFS Values'!$G$2*100</f>
        <v>26.392370870833332</v>
      </c>
      <c r="Q301" s="4">
        <f>'RIN Values'!D301</f>
        <v>113.39</v>
      </c>
      <c r="R301" s="4">
        <f>'Fixed Credits Value'!B301</f>
        <v>100</v>
      </c>
      <c r="S301" s="4">
        <f>'Fixed Credits Value'!C301</f>
        <v>16</v>
      </c>
      <c r="T301" s="4">
        <f t="shared" si="50"/>
        <v>462.58237087083336</v>
      </c>
      <c r="U301" s="4">
        <f t="shared" si="48"/>
        <v>61.677649449444445</v>
      </c>
      <c r="W301" s="4">
        <f t="shared" si="51"/>
        <v>36.33849384098545</v>
      </c>
      <c r="X301" s="4">
        <f t="shared" si="52"/>
        <v>58.920864711818808</v>
      </c>
      <c r="Y301" s="5">
        <f t="shared" si="55"/>
        <v>0.81650117592174198</v>
      </c>
      <c r="Z301" s="5">
        <f t="shared" si="55"/>
        <v>-2.4456795290758659</v>
      </c>
      <c r="AD301" s="11">
        <f t="shared" si="53"/>
        <v>45562</v>
      </c>
      <c r="AE301" s="4">
        <f>B301+'Rail Costs'!K301</f>
        <v>49.822883538633818</v>
      </c>
      <c r="AF301" s="4">
        <f>$B301+'Rail Costs'!L301</f>
        <v>51.15576707726764</v>
      </c>
      <c r="AG301" s="4">
        <f>$B301+'Rail Costs'!M301</f>
        <v>52.488650615901456</v>
      </c>
      <c r="AH301" s="4">
        <f>$B301+'Rail Costs'!N301</f>
        <v>49.023153415453528</v>
      </c>
      <c r="AI301" s="4">
        <f>$B301+'Rail Costs'!O301</f>
        <v>49.289730123180291</v>
      </c>
      <c r="AJ301" s="4">
        <f>$B301+'Rail Costs'!P301</f>
        <v>50.089460246360581</v>
      </c>
      <c r="AK301" s="4" t="e">
        <f>(AVERAGEIFS([1]Spreads!$B$23:$B$1056,[1]Spreads!$Y$23:$Y$1056,BH301,[1]Spreads!$X$23:$X$1056,BI301)*1.03)+('Rail Costs'!X303*100/2204.622)</f>
        <v>#VALUE!</v>
      </c>
      <c r="AM301" s="4">
        <f>'Soybean Oil'!$L301-('Soybean Oil'!AE301*'Feedstock Conversions'!$B$17)-'Rail Costs'!Q302</f>
        <v>61.776260305095306</v>
      </c>
      <c r="AN301" s="4">
        <f>'Soybean Oil'!$L301-('Soybean Oil'!AF301*'Feedstock Conversions'!$B$17)-'Rail Costs'!R302</f>
        <v>52.280736270968831</v>
      </c>
      <c r="AO301" s="4">
        <f>'Soybean Oil'!$L301-('Soybean Oil'!AG301*'Feedstock Conversions'!$B$17)-'Rail Costs'!S302</f>
        <v>42.491853867088189</v>
      </c>
      <c r="AP301" s="4">
        <f>'Soybean Oil'!$L301-('Soybean Oil'!AH301*'Feedstock Conversions'!$B$17)-'Rail Costs'!T302</f>
        <v>67.991003522049894</v>
      </c>
      <c r="AQ301" s="4">
        <f>'Soybean Oil'!$L301-('Soybean Oil'!AI301*'Feedstock Conversions'!$B$17)-'Rail Costs'!U302</f>
        <v>66.172141358687441</v>
      </c>
      <c r="AR301" s="4">
        <f>'Soybean Oil'!$L301-('Soybean Oil'!AJ301*'Feedstock Conversions'!$B$17)-'Rail Costs'!V302</f>
        <v>59.126633117837258</v>
      </c>
      <c r="AS301" s="4" t="e">
        <f>'Soybean Oil'!$L301-('Soybean Oil'!AK301*'Feedstock Conversions'!$B$17)-'Rail Costs'!Y303</f>
        <v>#VALUE!</v>
      </c>
      <c r="AU301" s="4">
        <f>$T301-(AE301*'Feedstock Conversions'!$B$5)-'Rail Costs'!Q301</f>
        <v>84.358631175928664</v>
      </c>
      <c r="AV301" s="4">
        <f>$T301-(AF301*'Feedstock Conversions'!$B$5)-'Rail Costs'!R301</f>
        <v>74.863107141802189</v>
      </c>
      <c r="AW301" s="4">
        <f>$T301-(AG301*'Feedstock Conversions'!$B$5)-'Rail Costs'!S301</f>
        <v>65.07422473792154</v>
      </c>
      <c r="AX301" s="4">
        <f>$T301-(AH301*'Feedstock Conversions'!$B$5)-'Rail Costs'!T301</f>
        <v>90.573374392883252</v>
      </c>
      <c r="AY301" s="4">
        <f>$T301-(AI301*'Feedstock Conversions'!$B$5)-'Rail Costs'!U301</f>
        <v>88.754512229520799</v>
      </c>
      <c r="AZ301" s="4">
        <f>$T301-(AJ301*'Feedstock Conversions'!$B$5)-'Rail Costs'!V301</f>
        <v>81.709003988670617</v>
      </c>
      <c r="BA301" s="4" t="e">
        <f>$T301-(AK301*'Feedstock Conversions'!$B$5)-'Rail Costs'!Y303</f>
        <v>#VALUE!</v>
      </c>
      <c r="BH301">
        <f t="shared" si="43"/>
        <v>39</v>
      </c>
      <c r="BI301">
        <f t="shared" si="44"/>
        <v>2024</v>
      </c>
      <c r="BJ301">
        <f t="shared" si="45"/>
        <v>9</v>
      </c>
      <c r="BM301" s="4">
        <f>'Fuel Values'!G301-(E301)</f>
        <v>-6.1615061590145501</v>
      </c>
      <c r="BN301" s="4">
        <f>'Fuel Values'!H301-($AJ301*'Feedstock Conversions'!$B$5)</f>
        <v>19.329048152295627</v>
      </c>
      <c r="BO301" s="4">
        <f>'Fuel Values'!I298-($AI301*'Feedstock Conversions'!$B$17)</f>
        <v>25.327024076147836</v>
      </c>
      <c r="BP301" s="4">
        <f>'Fuel Values'!J301-($AH301*'Feedstock Conversions'!$B$17)</f>
        <v>19.826349384098535</v>
      </c>
      <c r="BQ301" s="4">
        <f>'Fuel Values'!K301-($AF301*'Feedstock Conversions'!$B$17)</f>
        <v>-6.1682530795072807</v>
      </c>
      <c r="BR301" s="4">
        <f>'Fuel Values'!L301-($AG301*'Feedstock Conversions'!$B$17)</f>
        <v>8.8351203807390561</v>
      </c>
      <c r="BS301" s="4">
        <f t="shared" si="46"/>
        <v>11.011469764837614</v>
      </c>
      <c r="BT301" s="4">
        <f t="shared" si="49"/>
        <v>26.173863381858915</v>
      </c>
      <c r="BV301" s="4">
        <f t="shared" si="42"/>
        <v>13.903753799392096</v>
      </c>
    </row>
    <row r="302" spans="1:74" x14ac:dyDescent="0.2">
      <c r="A302" s="11">
        <f t="shared" si="54"/>
        <v>45569</v>
      </c>
      <c r="B302" s="24">
        <v>48.61</v>
      </c>
      <c r="C302" s="18">
        <f>B302+'Rail Costs'!B303</f>
        <v>53.882676371780512</v>
      </c>
      <c r="E302" s="18">
        <f>C302*'Feedstock Conversions'!B$17</f>
        <v>404.12007278835387</v>
      </c>
      <c r="F302" s="18">
        <f>C302*'Feedstock Conversions'!B$5</f>
        <v>404.12007278835387</v>
      </c>
      <c r="H302" s="18">
        <f>'Fuel Values'!B302-'Soybean Oil'!I302-'Soybean Oil'!J302-'Soybean Oil'!K302</f>
        <v>192.34898262259867</v>
      </c>
      <c r="I302" s="18">
        <f>('LCFS Values'!$E$6-'Soybean Oil'!$AA$4)/1000000*MROUND('LCFS Values'!B302,1)*MROUND('LCFS Values'!$G$2*100,1)</f>
        <v>29.781017377401312</v>
      </c>
      <c r="J302" s="4">
        <f>'RIN Values'!C302</f>
        <v>103.47</v>
      </c>
      <c r="K302" s="4">
        <f>'Fixed Credits Value'!B302</f>
        <v>100</v>
      </c>
      <c r="L302" s="4">
        <f t="shared" si="47"/>
        <v>425.6</v>
      </c>
      <c r="M302" s="4">
        <f>L302/'Feedstock Conversions'!B$17</f>
        <v>56.74666666666667</v>
      </c>
      <c r="O302" s="4">
        <f>'Fuel Values'!C302*100</f>
        <v>214</v>
      </c>
      <c r="P302" s="18">
        <f>('LCFS Values'!$E$5-'Soybean Oil'!$AB$4)/1000000*'LCFS Values'!B302*'LCFS Values'!$G$2*100</f>
        <v>26.793166176388887</v>
      </c>
      <c r="Q302" s="4">
        <f>'RIN Values'!D302</f>
        <v>117.26600000000001</v>
      </c>
      <c r="R302" s="4">
        <f>'Fixed Credits Value'!B302</f>
        <v>100</v>
      </c>
      <c r="S302" s="4">
        <f>'Fixed Credits Value'!C302</f>
        <v>16</v>
      </c>
      <c r="T302" s="4">
        <f t="shared" si="50"/>
        <v>474.05916617638889</v>
      </c>
      <c r="U302" s="4">
        <f t="shared" si="48"/>
        <v>63.207888823518516</v>
      </c>
      <c r="W302" s="4">
        <f t="shared" si="51"/>
        <v>21.479927211646157</v>
      </c>
      <c r="X302" s="4">
        <f t="shared" si="52"/>
        <v>69.939093388035019</v>
      </c>
      <c r="Y302" s="5">
        <f t="shared" si="55"/>
        <v>-0.41600119809234593</v>
      </c>
      <c r="Z302" s="5">
        <f t="shared" si="55"/>
        <v>-2.0967912062317837</v>
      </c>
      <c r="AD302" s="11">
        <f t="shared" si="53"/>
        <v>45569</v>
      </c>
      <c r="AE302" s="4">
        <f>B302+'Rail Costs'!K302</f>
        <v>49.942883538633815</v>
      </c>
      <c r="AF302" s="4">
        <f>$B302+'Rail Costs'!L302</f>
        <v>51.275767077267638</v>
      </c>
      <c r="AG302" s="4">
        <f>$B302+'Rail Costs'!M302</f>
        <v>52.608650615901453</v>
      </c>
      <c r="AH302" s="4">
        <f>$B302+'Rail Costs'!N302</f>
        <v>49.143153415453526</v>
      </c>
      <c r="AI302" s="4">
        <f>$B302+'Rail Costs'!O302</f>
        <v>49.409730123180289</v>
      </c>
      <c r="AJ302" s="4">
        <f>$B302+'Rail Costs'!P302</f>
        <v>50.209460246360578</v>
      </c>
      <c r="AK302" s="4" t="e">
        <f>(AVERAGEIFS([1]Spreads!$B$23:$B$1056,[1]Spreads!$Y$23:$Y$1056,BH302,[1]Spreads!$X$23:$X$1056,BI302)*1.03)+('Rail Costs'!X304*100/2204.622)</f>
        <v>#VALUE!</v>
      </c>
      <c r="AM302" s="4">
        <f>'Soybean Oil'!$L302-('Soybean Oil'!AE302*'Feedstock Conversions'!$B$17)-'Rail Costs'!Q303</f>
        <v>46.476260305095352</v>
      </c>
      <c r="AN302" s="4">
        <f>'Soybean Oil'!$L302-('Soybean Oil'!AF302*'Feedstock Conversions'!$B$17)-'Rail Costs'!R303</f>
        <v>36.980736270968876</v>
      </c>
      <c r="AO302" s="4">
        <f>'Soybean Oil'!$L302-('Soybean Oil'!AG302*'Feedstock Conversions'!$B$17)-'Rail Costs'!S303</f>
        <v>27.191853867088231</v>
      </c>
      <c r="AP302" s="4">
        <f>'Soybean Oil'!$L302-('Soybean Oil'!AH302*'Feedstock Conversions'!$B$17)-'Rail Costs'!T303</f>
        <v>52.69100352204994</v>
      </c>
      <c r="AQ302" s="4">
        <f>'Soybean Oil'!$L302-('Soybean Oil'!AI302*'Feedstock Conversions'!$B$17)-'Rail Costs'!U303</f>
        <v>50.872141358687479</v>
      </c>
      <c r="AR302" s="4">
        <f>'Soybean Oil'!$L302-('Soybean Oil'!AJ302*'Feedstock Conversions'!$B$17)-'Rail Costs'!V303</f>
        <v>43.826633117837304</v>
      </c>
      <c r="AS302" s="4" t="e">
        <f>'Soybean Oil'!$L302-('Soybean Oil'!AK302*'Feedstock Conversions'!$B$17)-'Rail Costs'!Y304</f>
        <v>#VALUE!</v>
      </c>
      <c r="AU302" s="4">
        <f>$T302-(AE302*'Feedstock Conversions'!$B$5)-'Rail Costs'!Q302</f>
        <v>94.935426481484214</v>
      </c>
      <c r="AV302" s="4">
        <f>$T302-(AF302*'Feedstock Conversions'!$B$5)-'Rail Costs'!R302</f>
        <v>85.439902447357738</v>
      </c>
      <c r="AW302" s="4">
        <f>$T302-(AG302*'Feedstock Conversions'!$B$5)-'Rail Costs'!S302</f>
        <v>75.651020043477089</v>
      </c>
      <c r="AX302" s="4">
        <f>$T302-(AH302*'Feedstock Conversions'!$B$5)-'Rail Costs'!T302</f>
        <v>101.1501696984388</v>
      </c>
      <c r="AY302" s="4">
        <f>$T302-(AI302*'Feedstock Conversions'!$B$5)-'Rail Costs'!U302</f>
        <v>99.331307535076348</v>
      </c>
      <c r="AZ302" s="4">
        <f>$T302-(AJ302*'Feedstock Conversions'!$B$5)-'Rail Costs'!V302</f>
        <v>92.285799294226166</v>
      </c>
      <c r="BA302" s="4" t="e">
        <f>$T302-(AK302*'Feedstock Conversions'!$B$5)-'Rail Costs'!Y304</f>
        <v>#VALUE!</v>
      </c>
      <c r="BH302">
        <f t="shared" si="43"/>
        <v>40</v>
      </c>
      <c r="BI302">
        <f t="shared" si="44"/>
        <v>2024</v>
      </c>
      <c r="BJ302">
        <f t="shared" si="45"/>
        <v>10</v>
      </c>
      <c r="BM302" s="4">
        <f>'Fuel Values'!G302-(E302)</f>
        <v>-0.62007278835386614</v>
      </c>
      <c r="BN302" s="4">
        <f>'Fuel Values'!H302-($AJ302*'Feedstock Conversions'!$B$5)</f>
        <v>22.92904815229565</v>
      </c>
      <c r="BO302" s="4">
        <f>'Fuel Values'!I299-($AI302*'Feedstock Conversions'!$B$17)</f>
        <v>21.427024076147859</v>
      </c>
      <c r="BP302" s="4">
        <f>'Fuel Values'!J302-($AH302*'Feedstock Conversions'!$B$17)</f>
        <v>23.726349384098569</v>
      </c>
      <c r="BQ302" s="4">
        <f>'Fuel Values'!K302-($AF302*'Feedstock Conversions'!$B$17)</f>
        <v>3.431746920492742</v>
      </c>
      <c r="BR302" s="4">
        <f>'Fuel Values'!L302-($AG302*'Feedstock Conversions'!$B$17)</f>
        <v>10.935120380739079</v>
      </c>
      <c r="BS302" s="4">
        <f t="shared" si="46"/>
        <v>-2.2464221724524123</v>
      </c>
      <c r="BT302" s="4">
        <f t="shared" si="49"/>
        <v>7.8417245240761506</v>
      </c>
      <c r="BV302" s="4">
        <f t="shared" si="42"/>
        <v>14.758449048152313</v>
      </c>
    </row>
    <row r="303" spans="1:74" x14ac:dyDescent="0.2">
      <c r="A303" s="11">
        <f t="shared" si="54"/>
        <v>45576</v>
      </c>
      <c r="B303" s="24">
        <v>48.26</v>
      </c>
      <c r="C303" s="18">
        <f>B303+'Rail Costs'!B304</f>
        <v>53.532676371780511</v>
      </c>
      <c r="E303" s="18">
        <f>C303*'Feedstock Conversions'!B$17</f>
        <v>401.49507278835381</v>
      </c>
      <c r="F303" s="18">
        <f>C303*'Feedstock Conversions'!B$5</f>
        <v>401.49507278835381</v>
      </c>
      <c r="H303" s="18">
        <f>'Fuel Values'!B303-'Soybean Oil'!I303-'Soybean Oil'!J303-'Soybean Oil'!K303</f>
        <v>234.70999702924337</v>
      </c>
      <c r="I303" s="18">
        <f>('LCFS Values'!$E$6-'Soybean Oil'!$AA$4)/1000000*MROUND('LCFS Values'!B303,1)*MROUND('LCFS Values'!$G$2*100,1)</f>
        <v>30.670002970756574</v>
      </c>
      <c r="J303" s="4">
        <f>'RIN Values'!C303</f>
        <v>106.02000000000001</v>
      </c>
      <c r="K303" s="4">
        <f>'Fixed Credits Value'!B303</f>
        <v>100</v>
      </c>
      <c r="L303" s="4">
        <f t="shared" si="47"/>
        <v>471.4</v>
      </c>
      <c r="M303" s="4">
        <f>L303/'Feedstock Conversions'!B$17</f>
        <v>62.853333333333332</v>
      </c>
      <c r="O303" s="4">
        <f>'Fuel Values'!C303*100</f>
        <v>225</v>
      </c>
      <c r="P303" s="18">
        <f>('LCFS Values'!$E$5-'Soybean Oil'!$AB$4)/1000000*'LCFS Values'!B303*'LCFS Values'!$G$2*100</f>
        <v>27.454478430555557</v>
      </c>
      <c r="Q303" s="4">
        <f>'RIN Values'!D303</f>
        <v>120.15600000000001</v>
      </c>
      <c r="R303" s="4">
        <f>'Fixed Credits Value'!B303</f>
        <v>100</v>
      </c>
      <c r="S303" s="4">
        <f>'Fixed Credits Value'!C303</f>
        <v>16</v>
      </c>
      <c r="T303" s="4">
        <f t="shared" si="50"/>
        <v>488.61047843055553</v>
      </c>
      <c r="U303" s="4">
        <f t="shared" si="48"/>
        <v>65.148063790740736</v>
      </c>
      <c r="W303" s="4">
        <f t="shared" si="51"/>
        <v>69.904927211646168</v>
      </c>
      <c r="X303" s="4">
        <f t="shared" si="52"/>
        <v>87.115405642201722</v>
      </c>
      <c r="Y303" s="5">
        <f t="shared" si="55"/>
        <v>-1.4687998087384031</v>
      </c>
      <c r="Z303" s="5">
        <f t="shared" si="55"/>
        <v>-2.6713162794883285</v>
      </c>
      <c r="AD303" s="11">
        <f t="shared" si="53"/>
        <v>45576</v>
      </c>
      <c r="AE303" s="4">
        <f>B303+'Rail Costs'!K303</f>
        <v>49.578169092945124</v>
      </c>
      <c r="AF303" s="4">
        <f>$B303+'Rail Costs'!L303</f>
        <v>50.896338185890251</v>
      </c>
      <c r="AG303" s="4">
        <f>$B303+'Rail Costs'!M303</f>
        <v>52.214507278835384</v>
      </c>
      <c r="AH303" s="4">
        <f>$B303+'Rail Costs'!N303</f>
        <v>48.787267637178047</v>
      </c>
      <c r="AI303" s="4">
        <f>$B303+'Rail Costs'!O303</f>
        <v>49.050901455767075</v>
      </c>
      <c r="AJ303" s="4">
        <f>$B303+'Rail Costs'!P303</f>
        <v>49.841802911534153</v>
      </c>
      <c r="AK303" s="4" t="e">
        <f>(AVERAGEIFS([1]Spreads!$B$23:$B$1056,[1]Spreads!$Y$23:$Y$1056,BH303,[1]Spreads!$X$23:$X$1056,BI303)*1.03)+('Rail Costs'!X305*100/2204.622)</f>
        <v>#VALUE!</v>
      </c>
      <c r="AM303" s="4">
        <f>'Soybean Oil'!$L303-('Soybean Oil'!AE303*'Feedstock Conversions'!$B$17)-'Rail Costs'!Q304</f>
        <v>95.011618647760471</v>
      </c>
      <c r="AN303" s="4">
        <f>'Soybean Oil'!$L303-('Soybean Oil'!AF303*'Feedstock Conversions'!$B$17)-'Rail Costs'!R304</f>
        <v>85.626452956299218</v>
      </c>
      <c r="AO303" s="4">
        <f>'Soybean Oil'!$L303-('Soybean Oil'!AG303*'Feedstock Conversions'!$B$17)-'Rail Costs'!S304</f>
        <v>75.947928895083734</v>
      </c>
      <c r="AP303" s="4">
        <f>'Soybean Oil'!$L303-('Soybean Oil'!AH303*'Feedstock Conversions'!$B$17)-'Rail Costs'!T304</f>
        <v>101.16014685911598</v>
      </c>
      <c r="AQ303" s="4">
        <f>'Soybean Oil'!$L303-('Soybean Oil'!AI303*'Feedstock Conversions'!$B$17)-'Rail Costs'!U304</f>
        <v>99.363356364286517</v>
      </c>
      <c r="AR303" s="4">
        <f>'Soybean Oil'!$L303-('Soybean Oil'!AJ303*'Feedstock Conversions'!$B$17)-'Rail Costs'!V304</f>
        <v>92.384063129035468</v>
      </c>
      <c r="AS303" s="4" t="e">
        <f>'Soybean Oil'!$L303-('Soybean Oil'!AK303*'Feedstock Conversions'!$B$17)-'Rail Costs'!Y305</f>
        <v>#VALUE!</v>
      </c>
      <c r="AU303" s="4">
        <f>$T303-(AE303*'Feedstock Conversions'!$B$5)-'Rail Costs'!Q303</f>
        <v>112.22209707831603</v>
      </c>
      <c r="AV303" s="4">
        <f>$T303-(AF303*'Feedstock Conversions'!$B$5)-'Rail Costs'!R303</f>
        <v>102.83693138685477</v>
      </c>
      <c r="AW303" s="4">
        <f>$T303-(AG303*'Feedstock Conversions'!$B$5)-'Rail Costs'!S303</f>
        <v>93.158407325639288</v>
      </c>
      <c r="AX303" s="4">
        <f>$T303-(AH303*'Feedstock Conversions'!$B$5)-'Rail Costs'!T303</f>
        <v>118.37062528967154</v>
      </c>
      <c r="AY303" s="4">
        <f>$T303-(AI303*'Feedstock Conversions'!$B$5)-'Rail Costs'!U303</f>
        <v>116.57383479484207</v>
      </c>
      <c r="AZ303" s="4">
        <f>$T303-(AJ303*'Feedstock Conversions'!$B$5)-'Rail Costs'!V303</f>
        <v>109.59454155959102</v>
      </c>
      <c r="BA303" s="4" t="e">
        <f>$T303-(AK303*'Feedstock Conversions'!$B$5)-'Rail Costs'!Y305</f>
        <v>#VALUE!</v>
      </c>
      <c r="BH303">
        <f t="shared" si="43"/>
        <v>41</v>
      </c>
      <c r="BI303">
        <f t="shared" si="44"/>
        <v>2024</v>
      </c>
      <c r="BJ303">
        <f t="shared" si="45"/>
        <v>10</v>
      </c>
      <c r="BM303" s="4">
        <f>'Fuel Values'!G303-(E303)</f>
        <v>14.704927211646179</v>
      </c>
      <c r="BN303" s="4">
        <f>'Fuel Values'!H303-($AJ303*'Feedstock Conversions'!$B$5)</f>
        <v>40.386478163493848</v>
      </c>
      <c r="BO303" s="4">
        <f>'Fuel Values'!I300-($AI303*'Feedstock Conversions'!$B$17)</f>
        <v>22.118239081746935</v>
      </c>
      <c r="BP303" s="4">
        <f>'Fuel Values'!J303-($AH303*'Feedstock Conversions'!$B$17)</f>
        <v>40.395492721164658</v>
      </c>
      <c r="BQ303" s="4">
        <f>'Fuel Values'!K303-($AF303*'Feedstock Conversions'!$B$17)</f>
        <v>17.777463605823129</v>
      </c>
      <c r="BR303" s="4">
        <f>'Fuel Values'!L303-($AG303*'Feedstock Conversions'!$B$17)</f>
        <v>23.391195408734632</v>
      </c>
      <c r="BS303" s="4">
        <f t="shared" si="46"/>
        <v>29.50943449048151</v>
      </c>
      <c r="BT303" s="4">
        <f t="shared" si="49"/>
        <v>43.442627846211266</v>
      </c>
      <c r="BV303" s="4">
        <f t="shared" si="42"/>
        <v>32.668389057750794</v>
      </c>
    </row>
    <row r="304" spans="1:74" x14ac:dyDescent="0.2">
      <c r="A304" s="11">
        <f t="shared" si="54"/>
        <v>45583</v>
      </c>
      <c r="B304" s="24">
        <v>46.09</v>
      </c>
      <c r="C304" s="18">
        <f>B304+'Rail Costs'!B305</f>
        <v>51.362676371780516</v>
      </c>
      <c r="E304" s="18">
        <f>C304*'Feedstock Conversions'!B$17</f>
        <v>385.22007278835389</v>
      </c>
      <c r="F304" s="18">
        <f>C304*'Feedstock Conversions'!B$5</f>
        <v>385.22007278835389</v>
      </c>
      <c r="H304" s="18">
        <f>'Fuel Values'!B304-'Soybean Oil'!I304-'Soybean Oil'!J304-'Soybean Oil'!K304</f>
        <v>241.38499702924344</v>
      </c>
      <c r="I304" s="18">
        <f>('LCFS Values'!$E$6-'Soybean Oil'!$AA$4)/1000000*MROUND('LCFS Values'!B304,1)*MROUND('LCFS Values'!$G$2*100,1)</f>
        <v>30.670002970756574</v>
      </c>
      <c r="J304" s="4">
        <f>'RIN Values'!C304</f>
        <v>105.94499999999999</v>
      </c>
      <c r="K304" s="4">
        <f>'Fixed Credits Value'!B304</f>
        <v>100</v>
      </c>
      <c r="L304" s="4">
        <f t="shared" si="47"/>
        <v>478</v>
      </c>
      <c r="M304" s="4">
        <f>L304/'Feedstock Conversions'!B$17</f>
        <v>63.733333333333334</v>
      </c>
      <c r="O304" s="4">
        <f>'Fuel Values'!C304*100</f>
        <v>211</v>
      </c>
      <c r="P304" s="18">
        <f>('LCFS Values'!$E$5-'Soybean Oil'!$AB$4)/1000000*'LCFS Values'!B304*'LCFS Values'!$G$2*100</f>
        <v>27.755074909722222</v>
      </c>
      <c r="Q304" s="4">
        <f>'RIN Values'!D304</f>
        <v>120.07099999999998</v>
      </c>
      <c r="R304" s="4">
        <f>'Fixed Credits Value'!B304</f>
        <v>100</v>
      </c>
      <c r="S304" s="4">
        <f>'Fixed Credits Value'!C304</f>
        <v>16</v>
      </c>
      <c r="T304" s="4">
        <f t="shared" si="50"/>
        <v>474.82607490972219</v>
      </c>
      <c r="U304" s="4">
        <f t="shared" si="48"/>
        <v>63.310143321296295</v>
      </c>
      <c r="W304" s="4">
        <f t="shared" si="51"/>
        <v>92.779927211646111</v>
      </c>
      <c r="X304" s="4">
        <f t="shared" si="52"/>
        <v>89.606002121368306</v>
      </c>
      <c r="Y304" s="5">
        <f t="shared" si="55"/>
        <v>-0.30877831680596279</v>
      </c>
      <c r="Z304" s="5">
        <f t="shared" si="55"/>
        <v>-2.6762036268696452</v>
      </c>
      <c r="AD304" s="11">
        <f t="shared" si="53"/>
        <v>45583</v>
      </c>
      <c r="AE304" s="4">
        <f>B304+'Rail Costs'!K304</f>
        <v>47.40816909294513</v>
      </c>
      <c r="AF304" s="4">
        <f>$B304+'Rail Costs'!L304</f>
        <v>48.726338185890256</v>
      </c>
      <c r="AG304" s="4">
        <f>$B304+'Rail Costs'!M304</f>
        <v>50.04450727883539</v>
      </c>
      <c r="AH304" s="4">
        <f>$B304+'Rail Costs'!N304</f>
        <v>46.617267637178053</v>
      </c>
      <c r="AI304" s="4">
        <f>$B304+'Rail Costs'!O304</f>
        <v>46.880901455767081</v>
      </c>
      <c r="AJ304" s="4">
        <f>$B304+'Rail Costs'!P304</f>
        <v>47.671802911534158</v>
      </c>
      <c r="AK304" s="4" t="e">
        <f>(AVERAGEIFS([1]Spreads!$B$23:$B$1056,[1]Spreads!$Y$23:$Y$1056,BH304,[1]Spreads!$X$23:$X$1056,BI304)*1.03)+('Rail Costs'!X306*100/2204.622)</f>
        <v>#VALUE!</v>
      </c>
      <c r="AM304" s="4">
        <f>'Soybean Oil'!$L304-('Soybean Oil'!AE304*'Feedstock Conversions'!$B$17)-'Rail Costs'!Q305</f>
        <v>117.88661864776047</v>
      </c>
      <c r="AN304" s="4">
        <f>'Soybean Oil'!$L304-('Soybean Oil'!AF304*'Feedstock Conversions'!$B$17)-'Rail Costs'!R305</f>
        <v>108.50145295629916</v>
      </c>
      <c r="AO304" s="4">
        <f>'Soybean Oil'!$L304-('Soybean Oil'!AG304*'Feedstock Conversions'!$B$17)-'Rail Costs'!S305</f>
        <v>98.822928895083678</v>
      </c>
      <c r="AP304" s="4">
        <f>'Soybean Oil'!$L304-('Soybean Oil'!AH304*'Feedstock Conversions'!$B$17)-'Rail Costs'!T305</f>
        <v>124.03514685911598</v>
      </c>
      <c r="AQ304" s="4">
        <f>'Soybean Oil'!$L304-('Soybean Oil'!AI304*'Feedstock Conversions'!$B$17)-'Rail Costs'!U305</f>
        <v>122.23835636428652</v>
      </c>
      <c r="AR304" s="4">
        <f>'Soybean Oil'!$L304-('Soybean Oil'!AJ304*'Feedstock Conversions'!$B$17)-'Rail Costs'!V305</f>
        <v>115.25906312903547</v>
      </c>
      <c r="AS304" s="4" t="e">
        <f>'Soybean Oil'!$L304-('Soybean Oil'!AK304*'Feedstock Conversions'!$B$17)-'Rail Costs'!Y306</f>
        <v>#VALUE!</v>
      </c>
      <c r="AU304" s="4">
        <f>$T304-(AE304*'Feedstock Conversions'!$B$5)-'Rail Costs'!Q304</f>
        <v>114.71269355748267</v>
      </c>
      <c r="AV304" s="4">
        <f>$T304-(AF304*'Feedstock Conversions'!$B$5)-'Rail Costs'!R304</f>
        <v>105.32752786602136</v>
      </c>
      <c r="AW304" s="4">
        <f>$T304-(AG304*'Feedstock Conversions'!$B$5)-'Rail Costs'!S304</f>
        <v>95.649003804805872</v>
      </c>
      <c r="AX304" s="4">
        <f>$T304-(AH304*'Feedstock Conversions'!$B$5)-'Rail Costs'!T304</f>
        <v>120.86122176883818</v>
      </c>
      <c r="AY304" s="4">
        <f>$T304-(AI304*'Feedstock Conversions'!$B$5)-'Rail Costs'!U304</f>
        <v>119.06443127400871</v>
      </c>
      <c r="AZ304" s="4">
        <f>$T304-(AJ304*'Feedstock Conversions'!$B$5)-'Rail Costs'!V304</f>
        <v>112.08513803875766</v>
      </c>
      <c r="BA304" s="4" t="e">
        <f>$T304-(AK304*'Feedstock Conversions'!$B$5)-'Rail Costs'!Y306</f>
        <v>#VALUE!</v>
      </c>
      <c r="BH304">
        <f t="shared" si="43"/>
        <v>42</v>
      </c>
      <c r="BI304">
        <f t="shared" si="44"/>
        <v>2024</v>
      </c>
      <c r="BJ304">
        <f t="shared" si="45"/>
        <v>10</v>
      </c>
      <c r="BM304" s="4">
        <f>'Fuel Values'!G304-(E304)</f>
        <v>36.779927211646111</v>
      </c>
      <c r="BN304" s="4">
        <f>'Fuel Values'!H304-($AJ304*'Feedstock Conversions'!$B$5)</f>
        <v>64.461478163493837</v>
      </c>
      <c r="BO304" s="4">
        <f>'Fuel Values'!I301-($AI304*'Feedstock Conversions'!$B$17)</f>
        <v>38.393239081746913</v>
      </c>
      <c r="BP304" s="4">
        <f>'Fuel Values'!J304-($AH304*'Feedstock Conversions'!$B$17)</f>
        <v>62.120492721164624</v>
      </c>
      <c r="BQ304" s="4">
        <f>'Fuel Values'!K304-($AF304*'Feedstock Conversions'!$B$17)</f>
        <v>37.05246360582305</v>
      </c>
      <c r="BR304" s="4">
        <f>'Fuel Values'!L304-($AG304*'Feedstock Conversions'!$B$17)</f>
        <v>44.666195408734552</v>
      </c>
      <c r="BS304" s="4">
        <f t="shared" si="46"/>
        <v>28.318449048152274</v>
      </c>
      <c r="BT304" s="4">
        <f t="shared" si="49"/>
        <v>45.534294512877928</v>
      </c>
      <c r="BV304" s="4">
        <f t="shared" si="42"/>
        <v>53.7505319148936</v>
      </c>
    </row>
    <row r="305" spans="1:74" x14ac:dyDescent="0.2">
      <c r="A305" s="11">
        <f t="shared" si="54"/>
        <v>45590</v>
      </c>
      <c r="B305" s="24">
        <v>47.54</v>
      </c>
      <c r="C305" s="18">
        <f>B305+'Rail Costs'!B306</f>
        <v>52.812676371780512</v>
      </c>
      <c r="E305" s="18">
        <f>C305*'Feedstock Conversions'!B$17</f>
        <v>396.09507278835383</v>
      </c>
      <c r="F305" s="18">
        <f>C305*'Feedstock Conversions'!B$5</f>
        <v>396.09507278835383</v>
      </c>
      <c r="H305" s="18">
        <f>'Fuel Values'!B305-'Soybean Oil'!I305-'Soybean Oil'!J305-'Soybean Oil'!K305</f>
        <v>237.43796821595402</v>
      </c>
      <c r="I305" s="18">
        <f>('LCFS Values'!$E$6-'Soybean Oil'!$AA$4)/1000000*MROUND('LCFS Values'!B305,1)*MROUND('LCFS Values'!$G$2*100,1)</f>
        <v>28.892031784046051</v>
      </c>
      <c r="J305" s="4">
        <f>'RIN Values'!C305</f>
        <v>105.27000000000001</v>
      </c>
      <c r="K305" s="4">
        <f>'Fixed Credits Value'!B305</f>
        <v>100</v>
      </c>
      <c r="L305" s="4">
        <f t="shared" si="47"/>
        <v>471.6</v>
      </c>
      <c r="M305" s="4">
        <f>L305/'Feedstock Conversions'!B$17</f>
        <v>62.88</v>
      </c>
      <c r="O305" s="4">
        <f>'Fuel Values'!C305*100</f>
        <v>216.4</v>
      </c>
      <c r="P305" s="18">
        <f>('LCFS Values'!$E$5-'Soybean Oil'!$AB$4)/1000000*'LCFS Values'!B305*'LCFS Values'!$G$2*100</f>
        <v>25.891376738888887</v>
      </c>
      <c r="Q305" s="4">
        <f>'RIN Values'!D305</f>
        <v>119.30600000000001</v>
      </c>
      <c r="R305" s="4">
        <f>'Fixed Credits Value'!B305</f>
        <v>100</v>
      </c>
      <c r="S305" s="4">
        <f>'Fixed Credits Value'!C305</f>
        <v>16</v>
      </c>
      <c r="T305" s="4">
        <f t="shared" si="50"/>
        <v>477.5973767388889</v>
      </c>
      <c r="U305" s="4">
        <f t="shared" si="48"/>
        <v>63.679650231851852</v>
      </c>
      <c r="W305" s="4">
        <f t="shared" si="51"/>
        <v>75.504927211646191</v>
      </c>
      <c r="X305" s="4">
        <f t="shared" si="52"/>
        <v>81.502303950535065</v>
      </c>
      <c r="Y305" s="5">
        <f t="shared" si="55"/>
        <v>-2.7988949092207811</v>
      </c>
      <c r="Z305" s="5">
        <f t="shared" si="55"/>
        <v>9.2259328227571435E-2</v>
      </c>
      <c r="AD305" s="11">
        <f t="shared" si="53"/>
        <v>45590</v>
      </c>
      <c r="AE305" s="4">
        <f>B305+'Rail Costs'!K305</f>
        <v>48.858169092945126</v>
      </c>
      <c r="AF305" s="4">
        <f>$B305+'Rail Costs'!L305</f>
        <v>50.176338185890252</v>
      </c>
      <c r="AG305" s="4">
        <f>$B305+'Rail Costs'!M305</f>
        <v>51.494507278835385</v>
      </c>
      <c r="AH305" s="4">
        <f>$B305+'Rail Costs'!N305</f>
        <v>48.067267637178048</v>
      </c>
      <c r="AI305" s="4">
        <f>$B305+'Rail Costs'!O305</f>
        <v>48.330901455767076</v>
      </c>
      <c r="AJ305" s="4">
        <f>$B305+'Rail Costs'!P305</f>
        <v>49.121802911534154</v>
      </c>
      <c r="AK305" s="4" t="e">
        <f>(AVERAGEIFS([1]Spreads!$B$23:$B$1056,[1]Spreads!$Y$23:$Y$1056,BH305,[1]Spreads!$X$23:$X$1056,BI305)*1.03)+('Rail Costs'!X307*100/2204.622)</f>
        <v>#VALUE!</v>
      </c>
      <c r="AM305" s="4">
        <f>'Soybean Oil'!$L305-('Soybean Oil'!AE305*'Feedstock Conversions'!$B$17)-'Rail Costs'!Q306</f>
        <v>100.61161864776049</v>
      </c>
      <c r="AN305" s="4">
        <f>'Soybean Oil'!$L305-('Soybean Oil'!AF305*'Feedstock Conversions'!$B$17)-'Rail Costs'!R306</f>
        <v>91.226452956299241</v>
      </c>
      <c r="AO305" s="4">
        <f>'Soybean Oil'!$L305-('Soybean Oil'!AG305*'Feedstock Conversions'!$B$17)-'Rail Costs'!S306</f>
        <v>81.547928895083757</v>
      </c>
      <c r="AP305" s="4">
        <f>'Soybean Oil'!$L305-('Soybean Oil'!AH305*'Feedstock Conversions'!$B$17)-'Rail Costs'!T306</f>
        <v>106.76014685911601</v>
      </c>
      <c r="AQ305" s="4">
        <f>'Soybean Oil'!$L305-('Soybean Oil'!AI305*'Feedstock Conversions'!$B$17)-'Rail Costs'!U306</f>
        <v>104.96335636428654</v>
      </c>
      <c r="AR305" s="4">
        <f>'Soybean Oil'!$L305-('Soybean Oil'!AJ305*'Feedstock Conversions'!$B$17)-'Rail Costs'!V306</f>
        <v>97.984063129035491</v>
      </c>
      <c r="AS305" s="4" t="e">
        <f>'Soybean Oil'!$L305-('Soybean Oil'!AK305*'Feedstock Conversions'!$B$17)-'Rail Costs'!Y307</f>
        <v>#VALUE!</v>
      </c>
      <c r="AU305" s="4">
        <f>$T305-(AE305*'Feedstock Conversions'!$B$5)-'Rail Costs'!Q305</f>
        <v>106.60899538664937</v>
      </c>
      <c r="AV305" s="4">
        <f>$T305-(AF305*'Feedstock Conversions'!$B$5)-'Rail Costs'!R305</f>
        <v>97.223829695188115</v>
      </c>
      <c r="AW305" s="4">
        <f>$T305-(AG305*'Feedstock Conversions'!$B$5)-'Rail Costs'!S305</f>
        <v>87.545305633972632</v>
      </c>
      <c r="AX305" s="4">
        <f>$T305-(AH305*'Feedstock Conversions'!$B$5)-'Rail Costs'!T305</f>
        <v>112.75752359800488</v>
      </c>
      <c r="AY305" s="4">
        <f>$T305-(AI305*'Feedstock Conversions'!$B$5)-'Rail Costs'!U305</f>
        <v>110.96073310317541</v>
      </c>
      <c r="AZ305" s="4">
        <f>$T305-(AJ305*'Feedstock Conversions'!$B$5)-'Rail Costs'!V305</f>
        <v>103.98143986792437</v>
      </c>
      <c r="BA305" s="4" t="e">
        <f>$T305-(AK305*'Feedstock Conversions'!$B$5)-'Rail Costs'!Y307</f>
        <v>#VALUE!</v>
      </c>
      <c r="BH305">
        <f t="shared" si="43"/>
        <v>43</v>
      </c>
      <c r="BI305">
        <f t="shared" si="44"/>
        <v>2024</v>
      </c>
      <c r="BJ305">
        <f t="shared" si="45"/>
        <v>10</v>
      </c>
      <c r="BM305" s="4">
        <f>'Fuel Values'!G305-(E305)</f>
        <v>23.804927211646145</v>
      </c>
      <c r="BN305" s="4">
        <f>'Fuel Values'!H305-($AJ305*'Feedstock Conversions'!$B$5)</f>
        <v>51.486478163493814</v>
      </c>
      <c r="BO305" s="4">
        <f>'Fuel Values'!I302-($AI305*'Feedstock Conversions'!$B$17)</f>
        <v>30.518239081746913</v>
      </c>
      <c r="BP305" s="4">
        <f>'Fuel Values'!J305-($AH305*'Feedstock Conversions'!$B$17)</f>
        <v>42.395492721164601</v>
      </c>
      <c r="BQ305" s="4">
        <f>'Fuel Values'!K305-($AF305*'Feedstock Conversions'!$B$17)</f>
        <v>24.677463605823107</v>
      </c>
      <c r="BR305" s="4">
        <f>'Fuel Values'!L305-($AG305*'Feedstock Conversions'!$B$17)</f>
        <v>31.991195408734598</v>
      </c>
      <c r="BS305" s="4">
        <f t="shared" si="46"/>
        <v>24.018449048152377</v>
      </c>
      <c r="BT305" s="4">
        <f t="shared" si="49"/>
        <v>41.359294512877995</v>
      </c>
      <c r="BV305" s="4">
        <f t="shared" si="42"/>
        <v>40.054103343465052</v>
      </c>
    </row>
    <row r="306" spans="1:74" x14ac:dyDescent="0.2">
      <c r="A306" s="11">
        <f t="shared" si="54"/>
        <v>45597</v>
      </c>
      <c r="B306" s="24">
        <v>48.15</v>
      </c>
      <c r="C306" s="18">
        <f>B306+'Rail Costs'!B307</f>
        <v>53.422676371780511</v>
      </c>
      <c r="E306" s="18">
        <f>C306*'Feedstock Conversions'!B$17</f>
        <v>400.67007278835382</v>
      </c>
      <c r="F306" s="18">
        <f>C306*'Feedstock Conversions'!B$5</f>
        <v>400.67007278835382</v>
      </c>
      <c r="H306" s="18">
        <f>'Fuel Values'!B306-'Soybean Oil'!I306-'Soybean Oil'!J306-'Soybean Oil'!K306</f>
        <v>237.30195380930923</v>
      </c>
      <c r="I306" s="18">
        <f>('LCFS Values'!$E$6-'Soybean Oil'!$AA$4)/1000000*MROUND('LCFS Values'!B306,1)*MROUND('LCFS Values'!$G$2*100,1)</f>
        <v>28.003046190690782</v>
      </c>
      <c r="J306" s="4">
        <f>'RIN Values'!C306</f>
        <v>102.795</v>
      </c>
      <c r="K306" s="4">
        <f>'Fixed Credits Value'!B306</f>
        <v>100</v>
      </c>
      <c r="L306" s="4">
        <f t="shared" si="47"/>
        <v>468.1</v>
      </c>
      <c r="M306" s="4">
        <f>L306/'Feedstock Conversions'!B$17</f>
        <v>62.413333333333334</v>
      </c>
      <c r="O306" s="4">
        <f>'Fuel Values'!C306*100</f>
        <v>218.00000000000003</v>
      </c>
      <c r="P306" s="18">
        <f>('LCFS Values'!$E$5-'Soybean Oil'!$AB$4)/1000000*'LCFS Values'!B306*'LCFS Values'!$G$2*100</f>
        <v>25.210024719444448</v>
      </c>
      <c r="Q306" s="4">
        <f>'RIN Values'!D306</f>
        <v>116.501</v>
      </c>
      <c r="R306" s="4">
        <f>'Fixed Credits Value'!B306</f>
        <v>100</v>
      </c>
      <c r="S306" s="4">
        <f>'Fixed Credits Value'!C306</f>
        <v>16</v>
      </c>
      <c r="T306" s="4">
        <f t="shared" si="50"/>
        <v>475.71102471944448</v>
      </c>
      <c r="U306" s="4">
        <f t="shared" si="48"/>
        <v>63.428136629259264</v>
      </c>
      <c r="W306" s="4">
        <f t="shared" si="51"/>
        <v>67.429927211646202</v>
      </c>
      <c r="X306" s="4">
        <f t="shared" si="52"/>
        <v>75.04095193109066</v>
      </c>
      <c r="Y306" s="5">
        <f t="shared" si="55"/>
        <v>-0.25774656846680832</v>
      </c>
      <c r="Z306" s="5">
        <f t="shared" si="55"/>
        <v>0.27633291236428992</v>
      </c>
      <c r="AD306" s="11">
        <f t="shared" si="53"/>
        <v>45597</v>
      </c>
      <c r="AE306" s="4">
        <f>B306+'Rail Costs'!K306</f>
        <v>49.468169092945125</v>
      </c>
      <c r="AF306" s="4">
        <f>$B306+'Rail Costs'!L306</f>
        <v>50.786338185890251</v>
      </c>
      <c r="AG306" s="4">
        <f>$B306+'Rail Costs'!M306</f>
        <v>52.104507278835385</v>
      </c>
      <c r="AH306" s="4">
        <f>$B306+'Rail Costs'!N306</f>
        <v>48.677267637178048</v>
      </c>
      <c r="AI306" s="4">
        <f>$B306+'Rail Costs'!O306</f>
        <v>48.940901455767076</v>
      </c>
      <c r="AJ306" s="4">
        <f>$B306+'Rail Costs'!P306</f>
        <v>49.731802911534153</v>
      </c>
      <c r="AK306" s="4" t="e">
        <f>(AVERAGEIFS([1]Spreads!$B$23:$B$1056,[1]Spreads!$Y$23:$Y$1056,BH306,[1]Spreads!$X$23:$X$1056,BI306)*1.03)+('Rail Costs'!X308*100/2204.622)</f>
        <v>#VALUE!</v>
      </c>
      <c r="AM306" s="4">
        <f>'Soybean Oil'!$L306-('Soybean Oil'!AE306*'Feedstock Conversions'!$B$17)-'Rail Costs'!Q307</f>
        <v>92.536618647760505</v>
      </c>
      <c r="AN306" s="4">
        <f>'Soybean Oil'!$L306-('Soybean Oil'!AF306*'Feedstock Conversions'!$B$17)-'Rail Costs'!R307</f>
        <v>83.151452956299252</v>
      </c>
      <c r="AO306" s="4">
        <f>'Soybean Oil'!$L306-('Soybean Oil'!AG306*'Feedstock Conversions'!$B$17)-'Rail Costs'!S307</f>
        <v>73.472928895083768</v>
      </c>
      <c r="AP306" s="4">
        <f>'Soybean Oil'!$L306-('Soybean Oil'!AH306*'Feedstock Conversions'!$B$17)-'Rail Costs'!T307</f>
        <v>98.685146859116017</v>
      </c>
      <c r="AQ306" s="4">
        <f>'Soybean Oil'!$L306-('Soybean Oil'!AI306*'Feedstock Conversions'!$B$17)-'Rail Costs'!U307</f>
        <v>96.888356364286551</v>
      </c>
      <c r="AR306" s="4">
        <f>'Soybean Oil'!$L306-('Soybean Oil'!AJ306*'Feedstock Conversions'!$B$17)-'Rail Costs'!V307</f>
        <v>89.909063129035502</v>
      </c>
      <c r="AS306" s="4" t="e">
        <f>'Soybean Oil'!$L306-('Soybean Oil'!AK306*'Feedstock Conversions'!$B$17)-'Rail Costs'!Y308</f>
        <v>#VALUE!</v>
      </c>
      <c r="AU306" s="4">
        <f>$T306-(AE306*'Feedstock Conversions'!$B$5)-'Rail Costs'!Q306</f>
        <v>100.14764336720496</v>
      </c>
      <c r="AV306" s="4">
        <f>$T306-(AF306*'Feedstock Conversions'!$B$5)-'Rail Costs'!R306</f>
        <v>90.76247767574371</v>
      </c>
      <c r="AW306" s="4">
        <f>$T306-(AG306*'Feedstock Conversions'!$B$5)-'Rail Costs'!S306</f>
        <v>81.083953614528227</v>
      </c>
      <c r="AX306" s="4">
        <f>$T306-(AH306*'Feedstock Conversions'!$B$5)-'Rail Costs'!T306</f>
        <v>106.29617157856048</v>
      </c>
      <c r="AY306" s="4">
        <f>$T306-(AI306*'Feedstock Conversions'!$B$5)-'Rail Costs'!U306</f>
        <v>104.49938108373101</v>
      </c>
      <c r="AZ306" s="4">
        <f>$T306-(AJ306*'Feedstock Conversions'!$B$5)-'Rail Costs'!V306</f>
        <v>97.52008784847996</v>
      </c>
      <c r="BA306" s="4" t="e">
        <f>$T306-(AK306*'Feedstock Conversions'!$B$5)-'Rail Costs'!Y308</f>
        <v>#VALUE!</v>
      </c>
      <c r="BH306">
        <f t="shared" si="43"/>
        <v>44</v>
      </c>
      <c r="BI306">
        <f t="shared" si="44"/>
        <v>2024</v>
      </c>
      <c r="BJ306">
        <f t="shared" si="45"/>
        <v>11</v>
      </c>
      <c r="BM306" s="4">
        <f>'Fuel Values'!G306-(E306)</f>
        <v>17.829927211646179</v>
      </c>
      <c r="BN306" s="4">
        <f>'Fuel Values'!H306-($AJ306*'Feedstock Conversions'!$B$5)</f>
        <v>45.511478163493848</v>
      </c>
      <c r="BO306" s="4">
        <f>'Fuel Values'!I303-($AI306*'Feedstock Conversions'!$B$17)</f>
        <v>33.943239081746924</v>
      </c>
      <c r="BP306" s="4">
        <f>'Fuel Values'!J306-($AH306*'Feedstock Conversions'!$B$17)</f>
        <v>39.420492721164635</v>
      </c>
      <c r="BQ306" s="4">
        <f>'Fuel Values'!K306-($AF306*'Feedstock Conversions'!$B$17)</f>
        <v>17.852463605823118</v>
      </c>
      <c r="BR306" s="4">
        <f>'Fuel Values'!L306-($AG306*'Feedstock Conversions'!$B$17)</f>
        <v>26.21619540873462</v>
      </c>
      <c r="BS306" s="4">
        <f t="shared" si="46"/>
        <v>21.918449048152354</v>
      </c>
      <c r="BT306" s="4">
        <f t="shared" si="49"/>
        <v>37.300961179544643</v>
      </c>
      <c r="BV306" s="4">
        <f t="shared" si="42"/>
        <v>35.457674772036505</v>
      </c>
    </row>
    <row r="307" spans="1:74" x14ac:dyDescent="0.2">
      <c r="A307" s="11">
        <f t="shared" si="54"/>
        <v>45604</v>
      </c>
      <c r="B307" s="24">
        <v>51.6</v>
      </c>
      <c r="C307" s="18">
        <f>B307+'Rail Costs'!B308</f>
        <v>56.872676371780514</v>
      </c>
      <c r="E307" s="18">
        <f>C307*'Feedstock Conversions'!B$17</f>
        <v>426.54507278835388</v>
      </c>
      <c r="F307" s="18">
        <f>C307*'Feedstock Conversions'!B$5</f>
        <v>426.54507278835388</v>
      </c>
      <c r="H307" s="18">
        <f>'Fuel Values'!B307-'Soybean Oil'!I307-'Soybean Oil'!J307-'Soybean Oil'!K307</f>
        <v>237.09050423256576</v>
      </c>
      <c r="I307" s="18">
        <f>('LCFS Values'!$E$6-'Soybean Oil'!$AA$4)/1000000*MROUND('LCFS Values'!B307,1)*MROUND('LCFS Values'!$G$2*100,1)</f>
        <v>31.114495767434203</v>
      </c>
      <c r="J307" s="4">
        <f>'RIN Values'!C307</f>
        <v>109.095</v>
      </c>
      <c r="K307" s="4">
        <f>'Fixed Credits Value'!B307</f>
        <v>100</v>
      </c>
      <c r="L307" s="4">
        <f t="shared" si="47"/>
        <v>477.29999999999995</v>
      </c>
      <c r="M307" s="4">
        <f>L307/'Feedstock Conversions'!B$17</f>
        <v>63.639999999999993</v>
      </c>
      <c r="O307" s="4">
        <f>'Fuel Values'!C307*100</f>
        <v>227.99999999999997</v>
      </c>
      <c r="P307" s="18">
        <f>('LCFS Values'!$E$5-'Soybean Oil'!$AB$4)/1000000*'LCFS Values'!B307*'LCFS Values'!$G$2*100</f>
        <v>27.935432797222226</v>
      </c>
      <c r="Q307" s="4">
        <f>'RIN Values'!D307</f>
        <v>123.64100000000001</v>
      </c>
      <c r="R307" s="4">
        <f>'Fixed Credits Value'!B307</f>
        <v>100</v>
      </c>
      <c r="S307" s="4">
        <f>'Fixed Credits Value'!C307</f>
        <v>16</v>
      </c>
      <c r="T307" s="4">
        <f t="shared" si="50"/>
        <v>495.5764327972222</v>
      </c>
      <c r="U307" s="4">
        <f t="shared" si="48"/>
        <v>66.076857706296295</v>
      </c>
      <c r="W307" s="4">
        <f t="shared" si="51"/>
        <v>50.754927211646077</v>
      </c>
      <c r="X307" s="4">
        <f t="shared" si="52"/>
        <v>69.031360008868319</v>
      </c>
      <c r="Y307" s="5">
        <f t="shared" si="55"/>
        <v>0.90556595430444475</v>
      </c>
      <c r="Z307" s="5">
        <f t="shared" si="55"/>
        <v>-1.0345370291552458</v>
      </c>
      <c r="AD307" s="11">
        <f t="shared" si="53"/>
        <v>45604</v>
      </c>
      <c r="AE307" s="4">
        <f>B307+'Rail Costs'!K307</f>
        <v>52.918169092945128</v>
      </c>
      <c r="AF307" s="4">
        <f>$B307+'Rail Costs'!L307</f>
        <v>54.236338185890254</v>
      </c>
      <c r="AG307" s="4">
        <f>$B307+'Rail Costs'!M307</f>
        <v>55.554507278835388</v>
      </c>
      <c r="AH307" s="4">
        <f>$B307+'Rail Costs'!N307</f>
        <v>52.127267637178051</v>
      </c>
      <c r="AI307" s="4">
        <f>$B307+'Rail Costs'!O307</f>
        <v>52.390901455767079</v>
      </c>
      <c r="AJ307" s="4">
        <f>$B307+'Rail Costs'!P307</f>
        <v>53.181802911534156</v>
      </c>
      <c r="AK307" s="4" t="e">
        <f>(AVERAGEIFS([1]Spreads!$B$23:$B$1056,[1]Spreads!$Y$23:$Y$1056,BH307,[1]Spreads!$X$23:$X$1056,BI307)*1.03)+('Rail Costs'!X309*100/2204.622)</f>
        <v>#VALUE!</v>
      </c>
      <c r="AM307" s="4">
        <f>'Soybean Oil'!$L307-('Soybean Oil'!AE307*'Feedstock Conversions'!$B$17)-'Rail Costs'!Q308</f>
        <v>75.861618647760437</v>
      </c>
      <c r="AN307" s="4">
        <f>'Soybean Oil'!$L307-('Soybean Oil'!AF307*'Feedstock Conversions'!$B$17)-'Rail Costs'!R308</f>
        <v>66.476452956299184</v>
      </c>
      <c r="AO307" s="4">
        <f>'Soybean Oil'!$L307-('Soybean Oil'!AG307*'Feedstock Conversions'!$B$17)-'Rail Costs'!S308</f>
        <v>56.797928895083707</v>
      </c>
      <c r="AP307" s="4">
        <f>'Soybean Oil'!$L307-('Soybean Oil'!AH307*'Feedstock Conversions'!$B$17)-'Rail Costs'!T308</f>
        <v>82.010146859115949</v>
      </c>
      <c r="AQ307" s="4">
        <f>'Soybean Oil'!$L307-('Soybean Oil'!AI307*'Feedstock Conversions'!$B$17)-'Rail Costs'!U308</f>
        <v>80.213356364286483</v>
      </c>
      <c r="AR307" s="4">
        <f>'Soybean Oil'!$L307-('Soybean Oil'!AJ307*'Feedstock Conversions'!$B$17)-'Rail Costs'!V308</f>
        <v>73.234063129035434</v>
      </c>
      <c r="AS307" s="4" t="e">
        <f>'Soybean Oil'!$L307-('Soybean Oil'!AK307*'Feedstock Conversions'!$B$17)-'Rail Costs'!Y309</f>
        <v>#VALUE!</v>
      </c>
      <c r="AU307" s="4">
        <f>$T307-(AE307*'Feedstock Conversions'!$B$5)-'Rail Costs'!Q307</f>
        <v>94.138051444982679</v>
      </c>
      <c r="AV307" s="4">
        <f>$T307-(AF307*'Feedstock Conversions'!$B$5)-'Rail Costs'!R307</f>
        <v>84.752885753521426</v>
      </c>
      <c r="AW307" s="4">
        <f>$T307-(AG307*'Feedstock Conversions'!$B$5)-'Rail Costs'!S307</f>
        <v>75.074361692305942</v>
      </c>
      <c r="AX307" s="4">
        <f>$T307-(AH307*'Feedstock Conversions'!$B$5)-'Rail Costs'!T307</f>
        <v>100.28657965633819</v>
      </c>
      <c r="AY307" s="4">
        <f>$T307-(AI307*'Feedstock Conversions'!$B$5)-'Rail Costs'!U307</f>
        <v>98.489789161508725</v>
      </c>
      <c r="AZ307" s="4">
        <f>$T307-(AJ307*'Feedstock Conversions'!$B$5)-'Rail Costs'!V307</f>
        <v>91.510495926257676</v>
      </c>
      <c r="BA307" s="4" t="e">
        <f>$T307-(AK307*'Feedstock Conversions'!$B$5)-'Rail Costs'!Y309</f>
        <v>#VALUE!</v>
      </c>
      <c r="BH307">
        <f t="shared" si="43"/>
        <v>45</v>
      </c>
      <c r="BI307">
        <f t="shared" si="44"/>
        <v>2024</v>
      </c>
      <c r="BJ307">
        <f t="shared" si="45"/>
        <v>11</v>
      </c>
      <c r="BM307" s="4">
        <f>'Fuel Values'!G307-(E307)</f>
        <v>-1.4450727883538548</v>
      </c>
      <c r="BN307" s="4">
        <f>'Fuel Values'!H307-($AJ307*'Feedstock Conversions'!$B$5)</f>
        <v>25.036478163493825</v>
      </c>
      <c r="BO307" s="4">
        <f>'Fuel Values'!I304-($AI307*'Feedstock Conversions'!$B$17)</f>
        <v>12.068239081746924</v>
      </c>
      <c r="BP307" s="4">
        <f>'Fuel Values'!J307-($AH307*'Feedstock Conversions'!$B$17)</f>
        <v>20.145492721164658</v>
      </c>
      <c r="BQ307" s="4">
        <f>'Fuel Values'!K307-($AF307*'Feedstock Conversions'!$B$17)</f>
        <v>-3.2725363941768819</v>
      </c>
      <c r="BR307" s="4">
        <f>'Fuel Values'!L307-($AG307*'Feedstock Conversions'!$B$17)</f>
        <v>6.6411954087346317</v>
      </c>
      <c r="BS307" s="4">
        <f t="shared" si="46"/>
        <v>25.718449048152252</v>
      </c>
      <c r="BT307" s="4">
        <f t="shared" si="49"/>
        <v>40.892627846211191</v>
      </c>
      <c r="BV307" s="4">
        <f t="shared" si="42"/>
        <v>15.704103343465054</v>
      </c>
    </row>
    <row r="308" spans="1:74" x14ac:dyDescent="0.2">
      <c r="A308" s="11">
        <f t="shared" si="54"/>
        <v>45611</v>
      </c>
      <c r="B308" s="24">
        <v>50.17</v>
      </c>
      <c r="C308" s="18">
        <f>B308+'Rail Costs'!B309</f>
        <v>55.442676371780514</v>
      </c>
      <c r="E308" s="18">
        <f>C308*'Feedstock Conversions'!B$17</f>
        <v>415.82007278835385</v>
      </c>
      <c r="F308" s="18">
        <f>C308*'Feedstock Conversions'!B$5</f>
        <v>415.82007278835385</v>
      </c>
      <c r="H308" s="18">
        <f>'Fuel Values'!B308-'Soybean Oil'!I308-'Soybean Oil'!J308-'Soybean Oil'!K308</f>
        <v>240.79354745249998</v>
      </c>
      <c r="I308" s="18">
        <f>('LCFS Values'!$E$6-'Soybean Oil'!$AA$4)/1000000*MROUND('LCFS Values'!B308,1)*MROUND('LCFS Values'!$G$2*100,1)</f>
        <v>33.781452547499995</v>
      </c>
      <c r="J308" s="4">
        <f>'RIN Values'!C308</f>
        <v>109.42500000000001</v>
      </c>
      <c r="K308" s="4">
        <f>'Fixed Credits Value'!B308</f>
        <v>100</v>
      </c>
      <c r="L308" s="4">
        <f t="shared" si="47"/>
        <v>484</v>
      </c>
      <c r="M308" s="4">
        <f>L308/'Feedstock Conversions'!B$17</f>
        <v>64.533333333333331</v>
      </c>
      <c r="O308" s="4">
        <f>'Fuel Values'!C308*100</f>
        <v>227.99999999999997</v>
      </c>
      <c r="P308" s="18">
        <f>('LCFS Values'!$E$5-'Soybean Oil'!$AB$4)/1000000*'LCFS Values'!B308*'LCFS Values'!$G$2*100</f>
        <v>30.500522752777776</v>
      </c>
      <c r="Q308" s="4">
        <f>'RIN Values'!D308</f>
        <v>124.015</v>
      </c>
      <c r="R308" s="4">
        <f>'Fixed Credits Value'!B308</f>
        <v>100</v>
      </c>
      <c r="S308" s="4">
        <f>'Fixed Credits Value'!C308</f>
        <v>16</v>
      </c>
      <c r="T308" s="4">
        <f t="shared" si="50"/>
        <v>498.51552275277771</v>
      </c>
      <c r="U308" s="4">
        <f t="shared" si="48"/>
        <v>66.468736367037025</v>
      </c>
      <c r="W308" s="4">
        <f t="shared" si="51"/>
        <v>68.179927211646145</v>
      </c>
      <c r="X308" s="4">
        <f t="shared" si="52"/>
        <v>82.695449964423858</v>
      </c>
      <c r="Y308" s="5">
        <f t="shared" si="55"/>
        <v>-0.16526985724591203</v>
      </c>
      <c r="Z308" s="5">
        <f t="shared" si="55"/>
        <v>-1.1032555630632324</v>
      </c>
      <c r="AD308" s="11">
        <f t="shared" si="53"/>
        <v>45611</v>
      </c>
      <c r="AE308" s="4">
        <f>B308+'Rail Costs'!K308</f>
        <v>51.488169092945128</v>
      </c>
      <c r="AF308" s="4">
        <f>$B308+'Rail Costs'!L308</f>
        <v>52.806338185890255</v>
      </c>
      <c r="AG308" s="4">
        <f>$B308+'Rail Costs'!M308</f>
        <v>54.124507278835388</v>
      </c>
      <c r="AH308" s="4">
        <f>$B308+'Rail Costs'!N308</f>
        <v>50.697267637178051</v>
      </c>
      <c r="AI308" s="4">
        <f>$B308+'Rail Costs'!O308</f>
        <v>50.960901455767079</v>
      </c>
      <c r="AJ308" s="4">
        <f>$B308+'Rail Costs'!P308</f>
        <v>51.751802911534156</v>
      </c>
      <c r="AK308" s="4" t="e">
        <f>(AVERAGEIFS([1]Spreads!$B$23:$B$1056,[1]Spreads!$Y$23:$Y$1056,BH308,[1]Spreads!$X$23:$X$1056,BI308)*1.03)+('Rail Costs'!X310*100/2204.622)</f>
        <v>#VALUE!</v>
      </c>
      <c r="AM308" s="4">
        <f>'Soybean Oil'!$L308-('Soybean Oil'!AE308*'Feedstock Conversions'!$B$17)-'Rail Costs'!Q309</f>
        <v>93.286618647760449</v>
      </c>
      <c r="AN308" s="4">
        <f>'Soybean Oil'!$L308-('Soybean Oil'!AF308*'Feedstock Conversions'!$B$17)-'Rail Costs'!R309</f>
        <v>83.901452956299195</v>
      </c>
      <c r="AO308" s="4">
        <f>'Soybean Oil'!$L308-('Soybean Oil'!AG308*'Feedstock Conversions'!$B$17)-'Rail Costs'!S309</f>
        <v>74.222928895083712</v>
      </c>
      <c r="AP308" s="4">
        <f>'Soybean Oil'!$L308-('Soybean Oil'!AH308*'Feedstock Conversions'!$B$17)-'Rail Costs'!T309</f>
        <v>99.43514685911596</v>
      </c>
      <c r="AQ308" s="4">
        <f>'Soybean Oil'!$L308-('Soybean Oil'!AI308*'Feedstock Conversions'!$B$17)-'Rail Costs'!U309</f>
        <v>97.638356364286494</v>
      </c>
      <c r="AR308" s="4">
        <f>'Soybean Oil'!$L308-('Soybean Oil'!AJ308*'Feedstock Conversions'!$B$17)-'Rail Costs'!V309</f>
        <v>90.659063129035445</v>
      </c>
      <c r="AS308" s="4" t="e">
        <f>'Soybean Oil'!$L308-('Soybean Oil'!AK308*'Feedstock Conversions'!$B$17)-'Rail Costs'!Y310</f>
        <v>#VALUE!</v>
      </c>
      <c r="AU308" s="4">
        <f>$T308-(AE308*'Feedstock Conversions'!$B$5)-'Rail Costs'!Q308</f>
        <v>107.80214140053816</v>
      </c>
      <c r="AV308" s="4">
        <f>$T308-(AF308*'Feedstock Conversions'!$B$5)-'Rail Costs'!R308</f>
        <v>98.416975709076908</v>
      </c>
      <c r="AW308" s="4">
        <f>$T308-(AG308*'Feedstock Conversions'!$B$5)-'Rail Costs'!S308</f>
        <v>88.738451647861424</v>
      </c>
      <c r="AX308" s="4">
        <f>$T308-(AH308*'Feedstock Conversions'!$B$5)-'Rail Costs'!T308</f>
        <v>113.95066961189367</v>
      </c>
      <c r="AY308" s="4">
        <f>$T308-(AI308*'Feedstock Conversions'!$B$5)-'Rail Costs'!U308</f>
        <v>112.15387911706421</v>
      </c>
      <c r="AZ308" s="4">
        <f>$T308-(AJ308*'Feedstock Conversions'!$B$5)-'Rail Costs'!V308</f>
        <v>105.17458588181316</v>
      </c>
      <c r="BA308" s="4" t="e">
        <f>$T308-(AK308*'Feedstock Conversions'!$B$5)-'Rail Costs'!Y310</f>
        <v>#VALUE!</v>
      </c>
      <c r="BH308">
        <f t="shared" si="43"/>
        <v>46</v>
      </c>
      <c r="BI308">
        <f t="shared" si="44"/>
        <v>2024</v>
      </c>
      <c r="BJ308">
        <f t="shared" si="45"/>
        <v>11</v>
      </c>
      <c r="BM308" s="4">
        <f>'Fuel Values'!G308-(E308)</f>
        <v>14.579927211646122</v>
      </c>
      <c r="BN308" s="4">
        <f>'Fuel Values'!H308-($AJ308*'Feedstock Conversions'!$B$5)</f>
        <v>39.961478163493837</v>
      </c>
      <c r="BO308" s="4">
        <f>'Fuel Values'!I305-($AI308*'Feedstock Conversions'!$B$17)</f>
        <v>24.493239081746879</v>
      </c>
      <c r="BP308" s="4">
        <f>'Fuel Values'!J308-($AH308*'Feedstock Conversions'!$B$17)</f>
        <v>37.97049272116459</v>
      </c>
      <c r="BQ308" s="4">
        <f>'Fuel Values'!K308-($AF308*'Feedstock Conversions'!$B$17)</f>
        <v>17.452463605823084</v>
      </c>
      <c r="BR308" s="4">
        <f>'Fuel Values'!L308-($AG308*'Feedstock Conversions'!$B$17)</f>
        <v>24.566195408734586</v>
      </c>
      <c r="BS308" s="4">
        <f t="shared" si="46"/>
        <v>28.218449048152308</v>
      </c>
      <c r="BT308" s="4">
        <f t="shared" si="49"/>
        <v>41.675961179544629</v>
      </c>
      <c r="BV308" s="4">
        <f t="shared" si="42"/>
        <v>32.457674772036462</v>
      </c>
    </row>
    <row r="309" spans="1:74" x14ac:dyDescent="0.2">
      <c r="A309" s="11">
        <v>45618</v>
      </c>
      <c r="B309" s="24">
        <v>47.917999999999999</v>
      </c>
      <c r="C309" s="18">
        <f>B309+'Rail Costs'!B310</f>
        <v>53.190676371780512</v>
      </c>
      <c r="E309" s="18">
        <f>C309*'Feedstock Conversions'!B$17</f>
        <v>398.93007278835387</v>
      </c>
      <c r="F309" s="18">
        <f>C309*'Feedstock Conversions'!B$5</f>
        <v>398.93007278835387</v>
      </c>
      <c r="H309" s="18">
        <f>'Fuel Values'!B309-'Soybean Oil'!I309-'Soybean Oil'!J309-'Soybean Oil'!K309</f>
        <v>258.29354745249998</v>
      </c>
      <c r="I309" s="18">
        <f>('LCFS Values'!$E$6-'Soybean Oil'!$AA$4)/1000000*MROUND('LCFS Values'!B309,1)*MROUND('LCFS Values'!$G$2*100,1)</f>
        <v>33.781452547499995</v>
      </c>
      <c r="J309" s="4">
        <f>'RIN Values'!C309</f>
        <v>96.225000000000009</v>
      </c>
      <c r="K309" s="4">
        <f>'Fixed Credits Value'!B309</f>
        <v>100</v>
      </c>
      <c r="L309" s="4">
        <f t="shared" si="47"/>
        <v>488.3</v>
      </c>
      <c r="M309" s="4">
        <f>L309/'Feedstock Conversions'!B$17</f>
        <v>65.106666666666669</v>
      </c>
      <c r="O309" s="4">
        <f>'Fuel Values'!C309*100</f>
        <v>225</v>
      </c>
      <c r="P309" s="18">
        <f>('LCFS Values'!$E$5-'Soybean Oil'!$AB$4)/1000000*'LCFS Values'!B309*'LCFS Values'!$G$2*100</f>
        <v>30.500522752777776</v>
      </c>
      <c r="Q309" s="4">
        <f>'RIN Values'!D309</f>
        <v>109.05500000000001</v>
      </c>
      <c r="R309" s="4">
        <f>'Fixed Credits Value'!B309</f>
        <v>100</v>
      </c>
      <c r="S309" s="4">
        <f>'Fixed Credits Value'!C309</f>
        <v>16</v>
      </c>
      <c r="T309" s="4">
        <f t="shared" si="50"/>
        <v>480.55552275277779</v>
      </c>
      <c r="U309" s="4">
        <f t="shared" si="48"/>
        <v>64.074069700370373</v>
      </c>
      <c r="W309" s="4">
        <f t="shared" si="51"/>
        <v>89.369927211646143</v>
      </c>
      <c r="X309" s="4">
        <f t="shared" si="52"/>
        <v>81.625449964423922</v>
      </c>
      <c r="Y309" s="5">
        <f t="shared" si="55"/>
        <v>-1.3235441071121017</v>
      </c>
      <c r="Z309" s="5">
        <f t="shared" si="55"/>
        <v>-12.213359657284794</v>
      </c>
      <c r="AD309" s="11">
        <f t="shared" si="53"/>
        <v>45618</v>
      </c>
      <c r="AE309" s="4">
        <f>B309+'Rail Costs'!K309</f>
        <v>49.236169092945126</v>
      </c>
      <c r="AF309" s="4">
        <f>$B309+'Rail Costs'!L309</f>
        <v>50.554338185890252</v>
      </c>
      <c r="AG309" s="4">
        <f>$B309+'Rail Costs'!M309</f>
        <v>51.872507278835386</v>
      </c>
      <c r="AH309" s="4">
        <f>$B309+'Rail Costs'!N309</f>
        <v>48.445267637178048</v>
      </c>
      <c r="AI309" s="4">
        <f>$B309+'Rail Costs'!O309</f>
        <v>48.708901455767077</v>
      </c>
      <c r="AJ309" s="4">
        <f>$B309+'Rail Costs'!P309</f>
        <v>49.499802911534154</v>
      </c>
      <c r="AK309" s="4" t="e">
        <f>(AVERAGEIFS([1]Spreads!$B$23:$B$1056,[1]Spreads!$Y$23:$Y$1056,BH309,[1]Spreads!$X$23:$X$1056,BI309)*1.03)+('Rail Costs'!X311*100/2204.622)</f>
        <v>#VALUE!</v>
      </c>
      <c r="AM309" s="4">
        <f>'Soybean Oil'!$L309-('Soybean Oil'!AE309*'Feedstock Conversions'!$B$17)-'Rail Costs'!Q310</f>
        <v>114.4766186477605</v>
      </c>
      <c r="AN309" s="4">
        <f>'Soybean Oil'!$L309-('Soybean Oil'!AF309*'Feedstock Conversions'!$B$17)-'Rail Costs'!R310</f>
        <v>105.09145295629925</v>
      </c>
      <c r="AO309" s="4">
        <f>'Soybean Oil'!$L309-('Soybean Oil'!AG309*'Feedstock Conversions'!$B$17)-'Rail Costs'!S310</f>
        <v>95.412928895083766</v>
      </c>
      <c r="AP309" s="4">
        <f>'Soybean Oil'!$L309-('Soybean Oil'!AH309*'Feedstock Conversions'!$B$17)-'Rail Costs'!T310</f>
        <v>120.62514685911601</v>
      </c>
      <c r="AQ309" s="4">
        <f>'Soybean Oil'!$L309-('Soybean Oil'!AI309*'Feedstock Conversions'!$B$17)-'Rail Costs'!U310</f>
        <v>118.82835636428655</v>
      </c>
      <c r="AR309" s="4">
        <f>'Soybean Oil'!$L309-('Soybean Oil'!AJ309*'Feedstock Conversions'!$B$17)-'Rail Costs'!V310</f>
        <v>111.8490631290355</v>
      </c>
      <c r="AS309" s="4" t="e">
        <f>'Soybean Oil'!$L309-('Soybean Oil'!AK309*'Feedstock Conversions'!$B$17)-'Rail Costs'!Y311</f>
        <v>#VALUE!</v>
      </c>
      <c r="AU309" s="4">
        <f>$T309-(AE309*'Feedstock Conversions'!$B$5)-'Rail Costs'!Q309</f>
        <v>106.73214140053828</v>
      </c>
      <c r="AV309" s="4">
        <f>$T309-(AF309*'Feedstock Conversions'!$B$5)-'Rail Costs'!R309</f>
        <v>97.346975709077029</v>
      </c>
      <c r="AW309" s="4">
        <f>$T309-(AG309*'Feedstock Conversions'!$B$5)-'Rail Costs'!S309</f>
        <v>87.668451647861545</v>
      </c>
      <c r="AX309" s="4">
        <f>$T309-(AH309*'Feedstock Conversions'!$B$5)-'Rail Costs'!T309</f>
        <v>112.88066961189379</v>
      </c>
      <c r="AY309" s="4">
        <f>$T309-(AI309*'Feedstock Conversions'!$B$5)-'Rail Costs'!U309</f>
        <v>111.08387911706433</v>
      </c>
      <c r="AZ309" s="4">
        <f>$T309-(AJ309*'Feedstock Conversions'!$B$5)-'Rail Costs'!V309</f>
        <v>104.10458588181328</v>
      </c>
      <c r="BA309" s="4" t="e">
        <f>$T309-(AK309*'Feedstock Conversions'!$B$5)-'Rail Costs'!Y311</f>
        <v>#VALUE!</v>
      </c>
      <c r="BH309">
        <f t="shared" si="43"/>
        <v>47</v>
      </c>
      <c r="BI309">
        <f t="shared" si="44"/>
        <v>2024</v>
      </c>
      <c r="BJ309">
        <f t="shared" si="45"/>
        <v>11</v>
      </c>
      <c r="BM309" s="4">
        <f>'Fuel Values'!G309-(E309)</f>
        <v>30.569927211646132</v>
      </c>
      <c r="BN309" s="4">
        <f>'Fuel Values'!H309-($AJ309*'Feedstock Conversions'!$B$5)</f>
        <v>55.751478163493857</v>
      </c>
      <c r="BO309" s="4">
        <f>'Fuel Values'!I306-($AI309*'Feedstock Conversions'!$B$17)</f>
        <v>32.58323908174691</v>
      </c>
      <c r="BP309" s="4">
        <f>'Fuel Values'!J309-($AH309*'Feedstock Conversions'!$B$17)</f>
        <v>55.160492721164644</v>
      </c>
      <c r="BQ309" s="4">
        <f>'Fuel Values'!K309-($AF309*'Feedstock Conversions'!$B$17)</f>
        <v>39.842463605823127</v>
      </c>
      <c r="BR309" s="4">
        <f>'Fuel Values'!L309-($AG309*'Feedstock Conversions'!$B$17)</f>
        <v>41.956195408734629</v>
      </c>
      <c r="BS309" s="4">
        <f t="shared" si="46"/>
        <v>33.618449048152286</v>
      </c>
      <c r="BT309" s="4">
        <f t="shared" si="49"/>
        <v>46.725961179544591</v>
      </c>
      <c r="BV309" s="4">
        <f t="shared" ref="BV309:BV330" si="56">AVERAGE(BM309:BR309,W309)</f>
        <v>49.319103343465066</v>
      </c>
    </row>
    <row r="310" spans="1:74" x14ac:dyDescent="0.2">
      <c r="A310" s="11">
        <v>45625</v>
      </c>
      <c r="B310" s="24">
        <v>45.664999999999999</v>
      </c>
      <c r="C310" s="18">
        <f>B310+'Rail Costs'!B311</f>
        <v>50.937676371780512</v>
      </c>
      <c r="E310" s="18">
        <f>C310*'Feedstock Conversions'!B$17</f>
        <v>382.03257278835383</v>
      </c>
      <c r="F310" s="18">
        <f>C310*'Feedstock Conversions'!B$5</f>
        <v>382.03257278835383</v>
      </c>
      <c r="H310" s="18">
        <f>'Fuel Values'!B310-'Soybean Oil'!I310-'Soybean Oil'!J310-'Soybean Oil'!K310</f>
        <v>264.09354745249999</v>
      </c>
      <c r="I310" s="18">
        <f>('LCFS Values'!$E$6-'Soybean Oil'!$AA$4)/1000000*MROUND('LCFS Values'!B310,1)*MROUND('LCFS Values'!$G$2*100,1)</f>
        <v>33.781452547499995</v>
      </c>
      <c r="J310" s="4">
        <f>'RIN Values'!C310</f>
        <v>92.625</v>
      </c>
      <c r="K310" s="4">
        <f>'Fixed Credits Value'!B310</f>
        <v>100</v>
      </c>
      <c r="L310" s="4">
        <f t="shared" si="47"/>
        <v>490.5</v>
      </c>
      <c r="M310" s="4">
        <f>L310/'Feedstock Conversions'!B$17</f>
        <v>65.400000000000006</v>
      </c>
      <c r="O310" s="4">
        <f>'Fuel Values'!C310*100</f>
        <v>250.99999999999997</v>
      </c>
      <c r="P310" s="18">
        <f>('LCFS Values'!$E$5-'Soybean Oil'!$AB$4)/1000000*'LCFS Values'!B310*'LCFS Values'!$G$2*100</f>
        <v>30.610741461805553</v>
      </c>
      <c r="Q310" s="4">
        <f>'RIN Values'!D310</f>
        <v>104.97499999999999</v>
      </c>
      <c r="R310" s="4">
        <f>'Fixed Credits Value'!B310</f>
        <v>100</v>
      </c>
      <c r="S310" s="4">
        <f>'Fixed Credits Value'!C310</f>
        <v>16</v>
      </c>
      <c r="T310" s="4">
        <f t="shared" si="50"/>
        <v>502.58574146180547</v>
      </c>
      <c r="U310" s="4">
        <f t="shared" si="48"/>
        <v>67.0114321949074</v>
      </c>
      <c r="W310" s="4">
        <f t="shared" si="51"/>
        <v>108.46742721164617</v>
      </c>
      <c r="X310" s="4">
        <f t="shared" si="52"/>
        <v>120.55316867345164</v>
      </c>
      <c r="Y310" s="5">
        <f t="shared" si="55"/>
        <v>-0.35878930133188214</v>
      </c>
      <c r="Z310" s="5">
        <f t="shared" si="55"/>
        <v>-4.9924870100482623</v>
      </c>
      <c r="AD310" s="11">
        <f t="shared" si="53"/>
        <v>45625</v>
      </c>
      <c r="AE310" s="4">
        <f>B310+'Rail Costs'!K310</f>
        <v>46.983169092945126</v>
      </c>
      <c r="AF310" s="4">
        <f>$B310+'Rail Costs'!L310</f>
        <v>48.301338185890252</v>
      </c>
      <c r="AG310" s="4">
        <f>$B310+'Rail Costs'!M310</f>
        <v>49.619507278835385</v>
      </c>
      <c r="AH310" s="4">
        <f>$B310+'Rail Costs'!N310</f>
        <v>46.192267637178048</v>
      </c>
      <c r="AI310" s="4">
        <f>$B310+'Rail Costs'!O310</f>
        <v>46.455901455767076</v>
      </c>
      <c r="AJ310" s="4">
        <f>$B310+'Rail Costs'!P310</f>
        <v>47.246802911534154</v>
      </c>
      <c r="AK310" s="4" t="e">
        <f>(AVERAGEIFS([1]Spreads!$B$23:$B$1056,[1]Spreads!$Y$23:$Y$1056,BH310,[1]Spreads!$X$23:$X$1056,BI310)*1.03)+('Rail Costs'!X312*100/2204.622)</f>
        <v>#VALUE!</v>
      </c>
      <c r="AM310" s="4">
        <f>'Soybean Oil'!$L310-('Soybean Oil'!AE310*'Feedstock Conversions'!$B$17)-'Rail Costs'!Q311</f>
        <v>133.57411864776049</v>
      </c>
      <c r="AN310" s="4">
        <f>'Soybean Oil'!$L310-('Soybean Oil'!AF310*'Feedstock Conversions'!$B$17)-'Rail Costs'!R311</f>
        <v>124.18895295629922</v>
      </c>
      <c r="AO310" s="4">
        <f>'Soybean Oil'!$L310-('Soybean Oil'!AG310*'Feedstock Conversions'!$B$17)-'Rail Costs'!S311</f>
        <v>114.51042889508373</v>
      </c>
      <c r="AP310" s="4">
        <f>'Soybean Oil'!$L310-('Soybean Oil'!AH310*'Feedstock Conversions'!$B$17)-'Rail Costs'!T311</f>
        <v>139.72264685911597</v>
      </c>
      <c r="AQ310" s="4">
        <f>'Soybean Oil'!$L310-('Soybean Oil'!AI310*'Feedstock Conversions'!$B$17)-'Rail Costs'!U311</f>
        <v>137.92585636428652</v>
      </c>
      <c r="AR310" s="4">
        <f>'Soybean Oil'!$L310-('Soybean Oil'!AJ310*'Feedstock Conversions'!$B$17)-'Rail Costs'!V311</f>
        <v>130.94656312903547</v>
      </c>
      <c r="AS310" s="4" t="e">
        <f>'Soybean Oil'!$L310-('Soybean Oil'!AK310*'Feedstock Conversions'!$B$17)-'Rail Costs'!Y312</f>
        <v>#VALUE!</v>
      </c>
      <c r="AU310" s="4">
        <f>$T310-(AE310*'Feedstock Conversions'!$B$5)-'Rail Costs'!Q310</f>
        <v>145.65986010956595</v>
      </c>
      <c r="AV310" s="4">
        <f>$T310-(AF310*'Feedstock Conversions'!$B$5)-'Rail Costs'!R310</f>
        <v>136.27469441810467</v>
      </c>
      <c r="AW310" s="4">
        <f>$T310-(AG310*'Feedstock Conversions'!$B$5)-'Rail Costs'!S310</f>
        <v>126.5961703568892</v>
      </c>
      <c r="AX310" s="4">
        <f>$T310-(AH310*'Feedstock Conversions'!$B$5)-'Rail Costs'!T310</f>
        <v>151.80838832092144</v>
      </c>
      <c r="AY310" s="4">
        <f>$T310-(AI310*'Feedstock Conversions'!$B$5)-'Rail Costs'!U310</f>
        <v>150.01159782609199</v>
      </c>
      <c r="AZ310" s="4">
        <f>$T310-(AJ310*'Feedstock Conversions'!$B$5)-'Rail Costs'!V310</f>
        <v>143.03230459084094</v>
      </c>
      <c r="BA310" s="4" t="e">
        <f>$T310-(AK310*'Feedstock Conversions'!$B$5)-'Rail Costs'!Y312</f>
        <v>#VALUE!</v>
      </c>
      <c r="BH310">
        <f t="shared" si="43"/>
        <v>48</v>
      </c>
      <c r="BI310">
        <f t="shared" si="44"/>
        <v>2024</v>
      </c>
      <c r="BJ310">
        <f t="shared" si="45"/>
        <v>11</v>
      </c>
      <c r="BM310" s="4">
        <f>'Fuel Values'!G310-(E310)</f>
        <v>46.467427211646168</v>
      </c>
      <c r="BN310" s="4">
        <f>'Fuel Values'!H310-($AJ310*'Feedstock Conversions'!$B$5)</f>
        <v>71.648978163493837</v>
      </c>
      <c r="BO310" s="4">
        <f>'Fuel Values'!I307-($AI310*'Feedstock Conversions'!$B$17)</f>
        <v>55.780739081746901</v>
      </c>
      <c r="BP310" s="4">
        <f>'Fuel Values'!J310-($AH310*'Feedstock Conversions'!$B$17)</f>
        <v>71.057992721164624</v>
      </c>
      <c r="BQ310" s="4">
        <f>'Fuel Values'!K310-($AF310*'Feedstock Conversions'!$B$17)</f>
        <v>57.739963605823107</v>
      </c>
      <c r="BR310" s="4">
        <f>'Fuel Values'!L310-($AG310*'Feedstock Conversions'!$B$17)</f>
        <v>57.853695408734609</v>
      </c>
      <c r="BS310" s="4">
        <f t="shared" si="46"/>
        <v>36.818449048152331</v>
      </c>
      <c r="BT310" s="4">
        <f t="shared" si="49"/>
        <v>48.375961179544625</v>
      </c>
      <c r="BV310" s="4">
        <f t="shared" si="56"/>
        <v>67.002317629179345</v>
      </c>
    </row>
    <row r="311" spans="1:74" x14ac:dyDescent="0.2">
      <c r="A311" s="11">
        <v>45632</v>
      </c>
      <c r="B311" s="24">
        <v>45.45</v>
      </c>
      <c r="C311" s="18">
        <f>B311+'Rail Costs'!B312</f>
        <v>50.722676371780516</v>
      </c>
      <c r="E311" s="18">
        <f>C311*'Feedstock Conversions'!B$17</f>
        <v>380.42007278835388</v>
      </c>
      <c r="F311" s="18">
        <f>C311*'Feedstock Conversions'!B$5</f>
        <v>380.42007278835388</v>
      </c>
      <c r="H311" s="18">
        <f>'Fuel Values'!B311-'Soybean Oil'!I311-'Soybean Oil'!J311-'Soybean Oil'!K311</f>
        <v>263.20456185914475</v>
      </c>
      <c r="I311" s="18">
        <f>('LCFS Values'!$E$6-'Soybean Oil'!$AA$4)/1000000*MROUND('LCFS Values'!B311,1)*MROUND('LCFS Values'!$G$2*100,1)</f>
        <v>34.670438140855261</v>
      </c>
      <c r="J311" s="4">
        <f>'RIN Values'!C311</f>
        <v>92.625</v>
      </c>
      <c r="K311" s="4">
        <f>'Fixed Credits Value'!B311</f>
        <v>100</v>
      </c>
      <c r="L311" s="4">
        <f t="shared" si="47"/>
        <v>490.5</v>
      </c>
      <c r="M311" s="4">
        <f>L311/'Feedstock Conversions'!B$17</f>
        <v>65.400000000000006</v>
      </c>
      <c r="O311" s="4">
        <f>'Fuel Values'!C311*100</f>
        <v>246</v>
      </c>
      <c r="P311" s="18">
        <f>('LCFS Values'!$E$5-'Soybean Oil'!$AB$4)/1000000*'LCFS Values'!B311*'LCFS Values'!$G$2*100</f>
        <v>31.161835006944443</v>
      </c>
      <c r="Q311" s="4">
        <f>'RIN Values'!D311</f>
        <v>104.97499999999999</v>
      </c>
      <c r="R311" s="4">
        <f>'Fixed Credits Value'!B311</f>
        <v>100</v>
      </c>
      <c r="S311" s="4">
        <f>'Fixed Credits Value'!C311</f>
        <v>16</v>
      </c>
      <c r="T311" s="4">
        <f t="shared" si="50"/>
        <v>498.13683500694447</v>
      </c>
      <c r="U311" s="4">
        <f t="shared" si="48"/>
        <v>66.418244667592589</v>
      </c>
      <c r="W311" s="4">
        <f t="shared" si="51"/>
        <v>110.07992721164612</v>
      </c>
      <c r="X311" s="4">
        <f t="shared" si="52"/>
        <v>117.71676221859059</v>
      </c>
      <c r="Y311" s="5">
        <f t="shared" ref="Y311:Z326" si="57">Y309/Y307-1</f>
        <v>-2.4615656660024299</v>
      </c>
      <c r="Z311" s="5">
        <f t="shared" si="57"/>
        <v>10.80562832754053</v>
      </c>
      <c r="AD311" s="11">
        <f t="shared" si="53"/>
        <v>45632</v>
      </c>
      <c r="AE311" s="4">
        <f>B311+'Rail Costs'!K311</f>
        <v>46.768169092945129</v>
      </c>
      <c r="AF311" s="4">
        <f>$B311+'Rail Costs'!L311</f>
        <v>48.086338185890256</v>
      </c>
      <c r="AG311" s="4">
        <f>$B311+'Rail Costs'!M311</f>
        <v>49.404507278835389</v>
      </c>
      <c r="AH311" s="4">
        <f>$B311+'Rail Costs'!N311</f>
        <v>45.977267637178052</v>
      </c>
      <c r="AI311" s="4">
        <f>$B311+'Rail Costs'!O311</f>
        <v>46.24090145576708</v>
      </c>
      <c r="AJ311" s="4">
        <f>$B311+'Rail Costs'!P311</f>
        <v>47.031802911534157</v>
      </c>
      <c r="AK311" s="4" t="e">
        <f>(AVERAGEIFS([1]Spreads!$B$23:$B$1056,[1]Spreads!$Y$23:$Y$1056,BH311,[1]Spreads!$X$23:$X$1056,BI311)*1.03)+('Rail Costs'!X313*100/2204.622)</f>
        <v>#VALUE!</v>
      </c>
      <c r="AM311" s="4">
        <f>'Soybean Oil'!$L311-('Soybean Oil'!AE311*'Feedstock Conversions'!$B$17)-'Rail Costs'!Q312</f>
        <v>135.18661864776044</v>
      </c>
      <c r="AN311" s="4">
        <f>'Soybean Oil'!$L311-('Soybean Oil'!AF311*'Feedstock Conversions'!$B$17)-'Rail Costs'!R312</f>
        <v>125.80145295629917</v>
      </c>
      <c r="AO311" s="4">
        <f>'Soybean Oil'!$L311-('Soybean Oil'!AG311*'Feedstock Conversions'!$B$17)-'Rail Costs'!S312</f>
        <v>116.12292889508369</v>
      </c>
      <c r="AP311" s="4">
        <f>'Soybean Oil'!$L311-('Soybean Oil'!AH311*'Feedstock Conversions'!$B$17)-'Rail Costs'!T312</f>
        <v>141.33514685911598</v>
      </c>
      <c r="AQ311" s="4">
        <f>'Soybean Oil'!$L311-('Soybean Oil'!AI311*'Feedstock Conversions'!$B$17)-'Rail Costs'!U312</f>
        <v>139.53835636428653</v>
      </c>
      <c r="AR311" s="4">
        <f>'Soybean Oil'!$L311-('Soybean Oil'!AJ311*'Feedstock Conversions'!$B$17)-'Rail Costs'!V312</f>
        <v>132.55906312903548</v>
      </c>
      <c r="AS311" s="4" t="e">
        <f>'Soybean Oil'!$L311-('Soybean Oil'!AK311*'Feedstock Conversions'!$B$17)-'Rail Costs'!Y313</f>
        <v>#VALUE!</v>
      </c>
      <c r="AU311" s="4">
        <f>$T311-(AE311*'Feedstock Conversions'!$B$5)-'Rail Costs'!Q311</f>
        <v>142.82345365470491</v>
      </c>
      <c r="AV311" s="4">
        <f>$T311-(AF311*'Feedstock Conversions'!$B$5)-'Rail Costs'!R311</f>
        <v>133.43828796324362</v>
      </c>
      <c r="AW311" s="4">
        <f>$T311-(AG311*'Feedstock Conversions'!$B$5)-'Rail Costs'!S311</f>
        <v>123.75976390202815</v>
      </c>
      <c r="AX311" s="4">
        <f>$T311-(AH311*'Feedstock Conversions'!$B$5)-'Rail Costs'!T311</f>
        <v>148.97198186606045</v>
      </c>
      <c r="AY311" s="4">
        <f>$T311-(AI311*'Feedstock Conversions'!$B$5)-'Rail Costs'!U311</f>
        <v>147.17519137123099</v>
      </c>
      <c r="AZ311" s="4">
        <f>$T311-(AJ311*'Feedstock Conversions'!$B$5)-'Rail Costs'!V311</f>
        <v>140.19589813597995</v>
      </c>
      <c r="BA311" s="4" t="e">
        <f>$T311-(AK311*'Feedstock Conversions'!$B$5)-'Rail Costs'!Y313</f>
        <v>#VALUE!</v>
      </c>
      <c r="BH311">
        <f t="shared" si="43"/>
        <v>49</v>
      </c>
      <c r="BI311">
        <f t="shared" si="44"/>
        <v>2024</v>
      </c>
      <c r="BJ311">
        <f t="shared" si="45"/>
        <v>12</v>
      </c>
      <c r="BM311" s="4">
        <f>'Fuel Values'!G311-(E311)</f>
        <v>45.079927211646122</v>
      </c>
      <c r="BN311" s="4">
        <f>'Fuel Values'!H311-($AJ311*'Feedstock Conversions'!$B$5)</f>
        <v>73.261478163493848</v>
      </c>
      <c r="BO311" s="4">
        <f>'Fuel Values'!I308-($AI311*'Feedstock Conversions'!$B$17)</f>
        <v>66.193239081746924</v>
      </c>
      <c r="BP311" s="4">
        <f>'Fuel Values'!J311-($AH311*'Feedstock Conversions'!$B$17)</f>
        <v>72.670492721164635</v>
      </c>
      <c r="BQ311" s="4">
        <f>'Fuel Values'!K311-($AF311*'Feedstock Conversions'!$B$17)</f>
        <v>57.55246360582305</v>
      </c>
      <c r="BR311" s="4">
        <f>'Fuel Values'!L311-($AG311*'Feedstock Conversions'!$B$17)</f>
        <v>56.466195408734563</v>
      </c>
      <c r="BS311" s="4">
        <f t="shared" si="46"/>
        <v>36.818449048152274</v>
      </c>
      <c r="BT311" s="4">
        <f t="shared" si="49"/>
        <v>48.209294512877932</v>
      </c>
      <c r="BV311" s="4">
        <f t="shared" si="56"/>
        <v>68.757674772036466</v>
      </c>
    </row>
    <row r="312" spans="1:74" x14ac:dyDescent="0.2">
      <c r="A312" s="11">
        <v>45639</v>
      </c>
      <c r="B312" s="24">
        <v>44.75</v>
      </c>
      <c r="C312" s="18">
        <f>B312+'Rail Costs'!B313</f>
        <v>50.022676371780513</v>
      </c>
      <c r="E312" s="18">
        <f>C312*'Feedstock Conversions'!B$17</f>
        <v>375.17007278835382</v>
      </c>
      <c r="F312" s="18">
        <f>C312*'Feedstock Conversions'!B$5</f>
        <v>375.17007278835382</v>
      </c>
      <c r="H312" s="18">
        <f>'Fuel Values'!B312-'Soybean Oil'!I312-'Soybean Oil'!J312-'Soybean Oil'!K312</f>
        <v>260.34354745249999</v>
      </c>
      <c r="I312" s="18">
        <f>('LCFS Values'!$E$6-'Soybean Oil'!$AA$4)/1000000*MROUND('LCFS Values'!B312,1)*MROUND('LCFS Values'!$G$2*100,1)</f>
        <v>33.781452547499995</v>
      </c>
      <c r="J312" s="4">
        <f>'RIN Values'!C312</f>
        <v>96.375</v>
      </c>
      <c r="K312" s="4">
        <f>'Fixed Credits Value'!B312</f>
        <v>100</v>
      </c>
      <c r="L312" s="4">
        <f t="shared" si="47"/>
        <v>490.5</v>
      </c>
      <c r="M312" s="4">
        <f>L312/'Feedstock Conversions'!B$17</f>
        <v>65.400000000000006</v>
      </c>
      <c r="O312" s="4">
        <f>'Fuel Values'!C312*100</f>
        <v>250.99999999999997</v>
      </c>
      <c r="P312" s="18">
        <f>('LCFS Values'!$E$5-'Soybean Oil'!$AB$4)/1000000*'LCFS Values'!B312*'LCFS Values'!$G$2*100</f>
        <v>30.620761344444446</v>
      </c>
      <c r="Q312" s="4">
        <f>'RIN Values'!D312</f>
        <v>109.22499999999999</v>
      </c>
      <c r="R312" s="4">
        <f>'Fixed Credits Value'!B312</f>
        <v>100</v>
      </c>
      <c r="S312" s="4">
        <f>'Fixed Credits Value'!C312</f>
        <v>16</v>
      </c>
      <c r="T312" s="4">
        <f t="shared" si="50"/>
        <v>506.84576134444444</v>
      </c>
      <c r="U312" s="4">
        <f t="shared" si="48"/>
        <v>67.579434845925931</v>
      </c>
      <c r="W312" s="4">
        <f t="shared" si="51"/>
        <v>115.32992721164618</v>
      </c>
      <c r="X312" s="4">
        <f t="shared" si="52"/>
        <v>131.67568855609062</v>
      </c>
      <c r="Y312" s="5">
        <f t="shared" si="57"/>
        <v>1.1709300613603379</v>
      </c>
      <c r="Z312" s="5">
        <f t="shared" si="57"/>
        <v>3.5252316663479366</v>
      </c>
      <c r="AD312" s="11">
        <f t="shared" si="53"/>
        <v>45639</v>
      </c>
      <c r="AE312" s="4">
        <f>B312+'Rail Costs'!K312</f>
        <v>46.068169092945126</v>
      </c>
      <c r="AF312" s="4">
        <f>$B312+'Rail Costs'!L312</f>
        <v>47.386338185890253</v>
      </c>
      <c r="AG312" s="4">
        <f>$B312+'Rail Costs'!M312</f>
        <v>48.704507278835386</v>
      </c>
      <c r="AH312" s="4">
        <f>$B312+'Rail Costs'!N312</f>
        <v>45.277267637178049</v>
      </c>
      <c r="AI312" s="4">
        <f>$B312+'Rail Costs'!O312</f>
        <v>45.540901455767077</v>
      </c>
      <c r="AJ312" s="4">
        <f>$B312+'Rail Costs'!P312</f>
        <v>46.331802911534155</v>
      </c>
      <c r="AK312" s="4" t="e">
        <f>(AVERAGEIFS([1]Spreads!$B$23:$B$1056,[1]Spreads!$Y$23:$Y$1056,BH312,[1]Spreads!$X$23:$X$1056,BI312)*1.03)+('Rail Costs'!X314*100/2204.622)</f>
        <v>#VALUE!</v>
      </c>
      <c r="AM312" s="4">
        <f>'Soybean Oil'!$L312-('Soybean Oil'!AE312*'Feedstock Conversions'!$B$17)-'Rail Costs'!Q313</f>
        <v>140.4366186477605</v>
      </c>
      <c r="AN312" s="4">
        <f>'Soybean Oil'!$L312-('Soybean Oil'!AF312*'Feedstock Conversions'!$B$17)-'Rail Costs'!R313</f>
        <v>131.05145295629922</v>
      </c>
      <c r="AO312" s="4">
        <f>'Soybean Oil'!$L312-('Soybean Oil'!AG312*'Feedstock Conversions'!$B$17)-'Rail Costs'!S313</f>
        <v>121.37292889508375</v>
      </c>
      <c r="AP312" s="4">
        <f>'Soybean Oil'!$L312-('Soybean Oil'!AH312*'Feedstock Conversions'!$B$17)-'Rail Costs'!T313</f>
        <v>146.58514685911598</v>
      </c>
      <c r="AQ312" s="4">
        <f>'Soybean Oil'!$L312-('Soybean Oil'!AI312*'Feedstock Conversions'!$B$17)-'Rail Costs'!U313</f>
        <v>144.78835636428653</v>
      </c>
      <c r="AR312" s="4">
        <f>'Soybean Oil'!$L312-('Soybean Oil'!AJ312*'Feedstock Conversions'!$B$17)-'Rail Costs'!V313</f>
        <v>137.80906312903548</v>
      </c>
      <c r="AS312" s="4" t="e">
        <f>'Soybean Oil'!$L312-('Soybean Oil'!AK312*'Feedstock Conversions'!$B$17)-'Rail Costs'!Y314</f>
        <v>#VALUE!</v>
      </c>
      <c r="AU312" s="4">
        <f>$T312-(AE312*'Feedstock Conversions'!$B$5)-'Rail Costs'!Q312</f>
        <v>156.78237999220494</v>
      </c>
      <c r="AV312" s="4">
        <f>$T312-(AF312*'Feedstock Conversions'!$B$5)-'Rail Costs'!R312</f>
        <v>147.39721430074366</v>
      </c>
      <c r="AW312" s="4">
        <f>$T312-(AG312*'Feedstock Conversions'!$B$5)-'Rail Costs'!S312</f>
        <v>137.7186902395282</v>
      </c>
      <c r="AX312" s="4">
        <f>$T312-(AH312*'Feedstock Conversions'!$B$5)-'Rail Costs'!T312</f>
        <v>162.93090820356042</v>
      </c>
      <c r="AY312" s="4">
        <f>$T312-(AI312*'Feedstock Conversions'!$B$5)-'Rail Costs'!U312</f>
        <v>161.13411770873097</v>
      </c>
      <c r="AZ312" s="4">
        <f>$T312-(AJ312*'Feedstock Conversions'!$B$5)-'Rail Costs'!V312</f>
        <v>154.15482447347992</v>
      </c>
      <c r="BA312" s="4" t="e">
        <f>$T312-(AK312*'Feedstock Conversions'!$B$5)-'Rail Costs'!Y314</f>
        <v>#VALUE!</v>
      </c>
      <c r="BH312">
        <f t="shared" si="43"/>
        <v>50</v>
      </c>
      <c r="BI312">
        <f t="shared" si="44"/>
        <v>2024</v>
      </c>
      <c r="BJ312">
        <f t="shared" si="45"/>
        <v>12</v>
      </c>
      <c r="BM312" s="4">
        <f>'Fuel Values'!G312-(E312)</f>
        <v>48.329927211646179</v>
      </c>
      <c r="BN312" s="4">
        <f>'Fuel Values'!H312-($AJ312*'Feedstock Conversions'!$B$5)</f>
        <v>78.511478163493848</v>
      </c>
      <c r="BO312" s="4">
        <f>'Fuel Values'!I309-($AI312*'Feedstock Conversions'!$B$17)</f>
        <v>68.943239081746924</v>
      </c>
      <c r="BP312" s="4">
        <f>'Fuel Values'!J312-($AH312*'Feedstock Conversions'!$B$17)</f>
        <v>77.920492721164635</v>
      </c>
      <c r="BQ312" s="4">
        <f>'Fuel Values'!K312-($AF312*'Feedstock Conversions'!$B$17)</f>
        <v>61.602463605823118</v>
      </c>
      <c r="BR312" s="4">
        <f>'Fuel Values'!L312-($AG312*'Feedstock Conversions'!$B$17)</f>
        <v>59.71619540873462</v>
      </c>
      <c r="BS312" s="4">
        <f t="shared" si="46"/>
        <v>36.818449048152331</v>
      </c>
      <c r="BT312" s="4">
        <f t="shared" si="49"/>
        <v>49.492627846211292</v>
      </c>
      <c r="BV312" s="4">
        <f t="shared" si="56"/>
        <v>72.907674772036501</v>
      </c>
    </row>
    <row r="313" spans="1:74" x14ac:dyDescent="0.2">
      <c r="A313" s="11">
        <f t="shared" ref="A313:A330" si="58">A312+7</f>
        <v>45646</v>
      </c>
      <c r="B313" s="24">
        <v>42.18</v>
      </c>
      <c r="C313" s="18">
        <f>B313+'Rail Costs'!B314</f>
        <v>47.452676371780512</v>
      </c>
      <c r="E313" s="18">
        <f>C313*'Feedstock Conversions'!B$17</f>
        <v>355.89507278835384</v>
      </c>
      <c r="F313" s="18">
        <f>C313*'Feedstock Conversions'!B$5</f>
        <v>355.89507278835384</v>
      </c>
      <c r="H313" s="18">
        <f>'Fuel Values'!B313-'Soybean Oil'!I313-'Soybean Oil'!J313-'Soybean Oil'!K313</f>
        <v>262.84854745249999</v>
      </c>
      <c r="I313" s="18">
        <f>('LCFS Values'!$E$6-'Soybean Oil'!$AA$4)/1000000*MROUND('LCFS Values'!B313,1)*MROUND('LCFS Values'!$G$2*100,1)</f>
        <v>33.781452547499995</v>
      </c>
      <c r="J313" s="4">
        <f>'RIN Values'!C313</f>
        <v>86.67</v>
      </c>
      <c r="K313" s="4">
        <f>'Fixed Credits Value'!B313</f>
        <v>100</v>
      </c>
      <c r="L313" s="4">
        <f t="shared" si="47"/>
        <v>483.3</v>
      </c>
      <c r="M313" s="4">
        <f>L313/'Feedstock Conversions'!B$17</f>
        <v>64.44</v>
      </c>
      <c r="O313" s="4">
        <f>'Fuel Values'!C313*100</f>
        <v>252.99999999999997</v>
      </c>
      <c r="P313" s="18">
        <f>('LCFS Values'!$E$5-'Soybean Oil'!$AB$4)/1000000*'LCFS Values'!B313*'LCFS Values'!$G$2*100</f>
        <v>30.460443222222221</v>
      </c>
      <c r="Q313" s="4">
        <f>'RIN Values'!D313</f>
        <v>98.225999999999999</v>
      </c>
      <c r="R313" s="4">
        <f>'Fixed Credits Value'!B313</f>
        <v>100</v>
      </c>
      <c r="S313" s="4">
        <f>'Fixed Credits Value'!C313</f>
        <v>16</v>
      </c>
      <c r="T313" s="4">
        <f t="shared" si="50"/>
        <v>497.68644322222218</v>
      </c>
      <c r="U313" s="4">
        <f t="shared" si="48"/>
        <v>66.358192429629625</v>
      </c>
      <c r="W313" s="4">
        <f t="shared" si="51"/>
        <v>127.40492721164617</v>
      </c>
      <c r="X313" s="4">
        <f t="shared" si="52"/>
        <v>141.79137043386834</v>
      </c>
      <c r="Y313" s="5">
        <f t="shared" si="57"/>
        <v>0.85982896435044154</v>
      </c>
      <c r="Z313" s="5">
        <f t="shared" si="57"/>
        <v>-1.8847384037442469</v>
      </c>
      <c r="AD313" s="11">
        <f t="shared" si="53"/>
        <v>45646</v>
      </c>
      <c r="AE313" s="4">
        <f>B313+'Rail Costs'!K313</f>
        <v>43.498169092945126</v>
      </c>
      <c r="AF313" s="4">
        <f>$B313+'Rail Costs'!L313</f>
        <v>44.816338185890253</v>
      </c>
      <c r="AG313" s="4">
        <f>$B313+'Rail Costs'!M313</f>
        <v>46.134507278835386</v>
      </c>
      <c r="AH313" s="4">
        <f>$B313+'Rail Costs'!N313</f>
        <v>42.707267637178049</v>
      </c>
      <c r="AI313" s="4">
        <f>$B313+'Rail Costs'!O313</f>
        <v>42.970901455767077</v>
      </c>
      <c r="AJ313" s="4">
        <f>$B313+'Rail Costs'!P313</f>
        <v>43.761802911534154</v>
      </c>
      <c r="AK313" s="4" t="e">
        <f>(AVERAGEIFS([1]Spreads!$B$23:$B$1056,[1]Spreads!$Y$23:$Y$1056,BH313,[1]Spreads!$X$23:$X$1056,BI313)*1.03)+('Rail Costs'!X315*100/2204.622)</f>
        <v>#VALUE!</v>
      </c>
      <c r="AM313" s="4">
        <f>'Soybean Oil'!$L313-('Soybean Oil'!AE313*'Feedstock Conversions'!$B$17)-'Rail Costs'!Q314</f>
        <v>152.51161864776049</v>
      </c>
      <c r="AN313" s="4">
        <f>'Soybean Oil'!$L313-('Soybean Oil'!AF313*'Feedstock Conversions'!$B$17)-'Rail Costs'!R314</f>
        <v>143.1264529562992</v>
      </c>
      <c r="AO313" s="4">
        <f>'Soybean Oil'!$L313-('Soybean Oil'!AG313*'Feedstock Conversions'!$B$17)-'Rail Costs'!S314</f>
        <v>133.44792889508375</v>
      </c>
      <c r="AP313" s="4">
        <f>'Soybean Oil'!$L313-('Soybean Oil'!AH313*'Feedstock Conversions'!$B$17)-'Rail Costs'!T314</f>
        <v>158.66014685911597</v>
      </c>
      <c r="AQ313" s="4">
        <f>'Soybean Oil'!$L313-('Soybean Oil'!AI313*'Feedstock Conversions'!$B$17)-'Rail Costs'!U314</f>
        <v>156.86335636428652</v>
      </c>
      <c r="AR313" s="4">
        <f>'Soybean Oil'!$L313-('Soybean Oil'!AJ313*'Feedstock Conversions'!$B$17)-'Rail Costs'!V314</f>
        <v>149.88406312903547</v>
      </c>
      <c r="AS313" s="4" t="e">
        <f>'Soybean Oil'!$L313-('Soybean Oil'!AK313*'Feedstock Conversions'!$B$17)-'Rail Costs'!Y315</f>
        <v>#VALUE!</v>
      </c>
      <c r="AU313" s="4">
        <f>$T313-(AE313*'Feedstock Conversions'!$B$5)-'Rail Costs'!Q313</f>
        <v>166.89806186998266</v>
      </c>
      <c r="AV313" s="4">
        <f>$T313-(AF313*'Feedstock Conversions'!$B$5)-'Rail Costs'!R313</f>
        <v>157.51289617852137</v>
      </c>
      <c r="AW313" s="4">
        <f>$T313-(AG313*'Feedstock Conversions'!$B$5)-'Rail Costs'!S313</f>
        <v>147.83437211730592</v>
      </c>
      <c r="AX313" s="4">
        <f>$T313-(AH313*'Feedstock Conversions'!$B$5)-'Rail Costs'!T313</f>
        <v>173.04659008133814</v>
      </c>
      <c r="AY313" s="4">
        <f>$T313-(AI313*'Feedstock Conversions'!$B$5)-'Rail Costs'!U313</f>
        <v>171.24979958650869</v>
      </c>
      <c r="AZ313" s="4">
        <f>$T313-(AJ313*'Feedstock Conversions'!$B$5)-'Rail Costs'!V313</f>
        <v>164.27050635125764</v>
      </c>
      <c r="BA313" s="4" t="e">
        <f>$T313-(AK313*'Feedstock Conversions'!$B$5)-'Rail Costs'!Y315</f>
        <v>#VALUE!</v>
      </c>
      <c r="BH313">
        <f t="shared" si="43"/>
        <v>51</v>
      </c>
      <c r="BI313">
        <f t="shared" si="44"/>
        <v>2024</v>
      </c>
      <c r="BJ313">
        <f t="shared" si="45"/>
        <v>12</v>
      </c>
      <c r="BM313" s="4">
        <f>'Fuel Values'!G313-(E313)</f>
        <v>67.604927211646157</v>
      </c>
      <c r="BN313" s="4">
        <f>'Fuel Values'!H313-($AJ313*'Feedstock Conversions'!$B$5)</f>
        <v>97.786478163493825</v>
      </c>
      <c r="BO313" s="4">
        <f>'Fuel Values'!I310-($AI313*'Feedstock Conversions'!$B$17)</f>
        <v>85.218239081746901</v>
      </c>
      <c r="BP313" s="4">
        <f>'Fuel Values'!J313-($AH313*'Feedstock Conversions'!$B$17)</f>
        <v>97.195492721164612</v>
      </c>
      <c r="BQ313" s="4">
        <f>'Fuel Values'!K313-($AF313*'Feedstock Conversions'!$B$17)</f>
        <v>82.077463605823084</v>
      </c>
      <c r="BR313" s="4">
        <f>'Fuel Values'!L313-($AG313*'Feedstock Conversions'!$B$17)</f>
        <v>78.991195408734598</v>
      </c>
      <c r="BS313" s="4">
        <f t="shared" si="46"/>
        <v>29.618449048152343</v>
      </c>
      <c r="BT313" s="4">
        <f t="shared" si="49"/>
        <v>42.5926278462113</v>
      </c>
      <c r="BV313" s="4">
        <f t="shared" si="56"/>
        <v>90.896960486322186</v>
      </c>
    </row>
    <row r="314" spans="1:74" x14ac:dyDescent="0.2">
      <c r="A314" s="11">
        <f t="shared" si="58"/>
        <v>45653</v>
      </c>
      <c r="B314" s="24">
        <v>41.39</v>
      </c>
      <c r="C314" s="18">
        <f>B314+'Rail Costs'!B315</f>
        <v>46.662676371780513</v>
      </c>
      <c r="E314" s="18">
        <f>C314*'Feedstock Conversions'!B$17</f>
        <v>349.97007278835383</v>
      </c>
      <c r="F314" s="18">
        <f>C314*'Feedstock Conversions'!B$5</f>
        <v>349.97007278835383</v>
      </c>
      <c r="H314" s="18">
        <f>'Fuel Values'!B314-'Soybean Oil'!I314-'Soybean Oil'!J314-'Soybean Oil'!K314</f>
        <v>253.3985474525</v>
      </c>
      <c r="I314" s="18">
        <f>('LCFS Values'!$E$6-'Soybean Oil'!$AA$4)/1000000*MROUND('LCFS Values'!B314,1)*MROUND('LCFS Values'!$G$2*100,1)</f>
        <v>33.781452547499995</v>
      </c>
      <c r="J314" s="4">
        <f>'RIN Values'!C314</f>
        <v>85.320000000000007</v>
      </c>
      <c r="K314" s="4">
        <f>'Fixed Credits Value'!B314</f>
        <v>100</v>
      </c>
      <c r="L314" s="4">
        <f t="shared" si="47"/>
        <v>472.5</v>
      </c>
      <c r="M314" s="4">
        <f>L314/'Feedstock Conversions'!B$17</f>
        <v>63</v>
      </c>
      <c r="O314" s="4">
        <f>'Fuel Values'!C314*100</f>
        <v>250.99999999999997</v>
      </c>
      <c r="P314" s="18">
        <f>('LCFS Values'!$E$5-'Soybean Oil'!$AB$4)/1000000*'LCFS Values'!B314*'LCFS Values'!$G$2*100</f>
        <v>30.460443222222221</v>
      </c>
      <c r="Q314" s="4">
        <f>'RIN Values'!D314</f>
        <v>96.695999999999998</v>
      </c>
      <c r="R314" s="4">
        <f>'Fixed Credits Value'!B314</f>
        <v>100</v>
      </c>
      <c r="S314" s="4">
        <f>'Fixed Credits Value'!C314</f>
        <v>16</v>
      </c>
      <c r="T314" s="4">
        <f t="shared" si="50"/>
        <v>494.15644322222215</v>
      </c>
      <c r="U314" s="4">
        <f t="shared" si="48"/>
        <v>65.887525762962952</v>
      </c>
      <c r="W314" s="4">
        <f t="shared" si="51"/>
        <v>122.52992721164617</v>
      </c>
      <c r="X314" s="4">
        <f t="shared" si="52"/>
        <v>144.18637043386832</v>
      </c>
      <c r="Y314" s="5">
        <f t="shared" si="57"/>
        <v>-4.2635590220044524</v>
      </c>
      <c r="Z314" s="5">
        <f t="shared" si="57"/>
        <v>-1.7061073287226955</v>
      </c>
      <c r="AD314" s="11">
        <f t="shared" si="53"/>
        <v>45653</v>
      </c>
      <c r="AE314" s="4">
        <f>B314+'Rail Costs'!K314</f>
        <v>42.708169092945127</v>
      </c>
      <c r="AF314" s="4">
        <f>$B314+'Rail Costs'!L314</f>
        <v>44.026338185890253</v>
      </c>
      <c r="AG314" s="4">
        <f>$B314+'Rail Costs'!M314</f>
        <v>45.344507278835387</v>
      </c>
      <c r="AH314" s="4">
        <f>$B314+'Rail Costs'!N314</f>
        <v>41.91726763717805</v>
      </c>
      <c r="AI314" s="4">
        <f>$B314+'Rail Costs'!O314</f>
        <v>42.180901455767078</v>
      </c>
      <c r="AJ314" s="4">
        <f>$B314+'Rail Costs'!P314</f>
        <v>42.971802911534155</v>
      </c>
      <c r="AK314" s="4" t="e">
        <f>(AVERAGEIFS([1]Spreads!$B$23:$B$1056,[1]Spreads!$Y$23:$Y$1056,BH314,[1]Spreads!$X$23:$X$1056,BI314)*1.03)+('Rail Costs'!X316*100/2204.622)</f>
        <v>#VALUE!</v>
      </c>
      <c r="AM314" s="4">
        <f>'Soybean Oil'!$L314-('Soybean Oil'!AE314*'Feedstock Conversions'!$B$17)-'Rail Costs'!Q315</f>
        <v>147.63661864776049</v>
      </c>
      <c r="AN314" s="4">
        <f>'Soybean Oil'!$L314-('Soybean Oil'!AF314*'Feedstock Conversions'!$B$17)-'Rail Costs'!R315</f>
        <v>138.2514529562992</v>
      </c>
      <c r="AO314" s="4">
        <f>'Soybean Oil'!$L314-('Soybean Oil'!AG314*'Feedstock Conversions'!$B$17)-'Rail Costs'!S315</f>
        <v>128.57292889508375</v>
      </c>
      <c r="AP314" s="4">
        <f>'Soybean Oil'!$L314-('Soybean Oil'!AH314*'Feedstock Conversions'!$B$17)-'Rail Costs'!T315</f>
        <v>153.78514685911597</v>
      </c>
      <c r="AQ314" s="4">
        <f>'Soybean Oil'!$L314-('Soybean Oil'!AI314*'Feedstock Conversions'!$B$17)-'Rail Costs'!U315</f>
        <v>151.98835636428652</v>
      </c>
      <c r="AR314" s="4">
        <f>'Soybean Oil'!$L314-('Soybean Oil'!AJ314*'Feedstock Conversions'!$B$17)-'Rail Costs'!V315</f>
        <v>145.00906312903547</v>
      </c>
      <c r="AS314" s="4" t="e">
        <f>'Soybean Oil'!$L314-('Soybean Oil'!AK314*'Feedstock Conversions'!$B$17)-'Rail Costs'!Y316</f>
        <v>#VALUE!</v>
      </c>
      <c r="AU314" s="4">
        <f>$T314-(AE314*'Feedstock Conversions'!$B$5)-'Rail Costs'!Q314</f>
        <v>169.29306186998264</v>
      </c>
      <c r="AV314" s="4">
        <f>$T314-(AF314*'Feedstock Conversions'!$B$5)-'Rail Costs'!R314</f>
        <v>159.90789617852136</v>
      </c>
      <c r="AW314" s="4">
        <f>$T314-(AG314*'Feedstock Conversions'!$B$5)-'Rail Costs'!S314</f>
        <v>150.2293721173059</v>
      </c>
      <c r="AX314" s="4">
        <f>$T314-(AH314*'Feedstock Conversions'!$B$5)-'Rail Costs'!T314</f>
        <v>175.44159008133812</v>
      </c>
      <c r="AY314" s="4">
        <f>$T314-(AI314*'Feedstock Conversions'!$B$5)-'Rail Costs'!U314</f>
        <v>173.64479958650867</v>
      </c>
      <c r="AZ314" s="4">
        <f>$T314-(AJ314*'Feedstock Conversions'!$B$5)-'Rail Costs'!V314</f>
        <v>166.66550635125762</v>
      </c>
      <c r="BA314" s="4" t="e">
        <f>$T314-(AK314*'Feedstock Conversions'!$B$5)-'Rail Costs'!Y316</f>
        <v>#VALUE!</v>
      </c>
      <c r="BH314">
        <f t="shared" si="43"/>
        <v>52</v>
      </c>
      <c r="BI314">
        <f t="shared" si="44"/>
        <v>2024</v>
      </c>
      <c r="BJ314">
        <f t="shared" si="45"/>
        <v>12</v>
      </c>
      <c r="BM314" s="4">
        <f>'Fuel Values'!G314-(E314)</f>
        <v>73.529927211646168</v>
      </c>
      <c r="BN314" s="4">
        <f>'Fuel Values'!H314-($AJ314*'Feedstock Conversions'!$B$5)</f>
        <v>103.71147816349384</v>
      </c>
      <c r="BO314" s="4">
        <f>'Fuel Values'!I311-($AI314*'Feedstock Conversions'!$B$17)</f>
        <v>83.343239081746901</v>
      </c>
      <c r="BP314" s="4">
        <f>'Fuel Values'!J314-($AH314*'Feedstock Conversions'!$B$17)</f>
        <v>103.12049272116462</v>
      </c>
      <c r="BQ314" s="4">
        <f>'Fuel Values'!K314-($AF314*'Feedstock Conversions'!$B$17)</f>
        <v>88.802463605823107</v>
      </c>
      <c r="BR314" s="4">
        <f>'Fuel Values'!L314-($AG314*'Feedstock Conversions'!$B$17)</f>
        <v>84.916195408734609</v>
      </c>
      <c r="BS314" s="4">
        <f t="shared" si="46"/>
        <v>18.818449048152331</v>
      </c>
      <c r="BT314" s="4">
        <f t="shared" si="49"/>
        <v>32.959294512877975</v>
      </c>
      <c r="BV314" s="4">
        <f t="shared" si="56"/>
        <v>94.279103343465053</v>
      </c>
    </row>
    <row r="315" spans="1:74" x14ac:dyDescent="0.2">
      <c r="A315" s="11">
        <f t="shared" si="58"/>
        <v>45660</v>
      </c>
      <c r="B315" s="24">
        <v>42.3</v>
      </c>
      <c r="C315" s="18">
        <f>B315+'Rail Costs'!B316</f>
        <v>47.587390817469199</v>
      </c>
      <c r="E315" s="18">
        <f>C315*'Feedstock Conversions'!B$17</f>
        <v>356.90543113101899</v>
      </c>
      <c r="F315" s="18">
        <f>C315*'Feedstock Conversions'!B$5</f>
        <v>356.90543113101899</v>
      </c>
      <c r="H315" s="18">
        <f>'Fuel Values'!B315-'Soybean Oil'!I315-'Soybean Oil'!J315-'Soybean Oil'!K315</f>
        <v>311.1490546558224</v>
      </c>
      <c r="I315" s="18">
        <f>('LCFS Values'!$E$6-'Soybean Oil'!$AA$4)/1000000*MROUND('LCFS Values'!B315,1)*MROUND('LCFS Values'!$G$2*100,1)</f>
        <v>34.225945344177632</v>
      </c>
      <c r="J315" s="4">
        <f>'RIN Values'!C315</f>
        <v>94.125</v>
      </c>
      <c r="K315" s="25">
        <f>'Fixed Credits Value'!D315</f>
        <v>33</v>
      </c>
      <c r="L315" s="4">
        <f t="shared" si="47"/>
        <v>472.5</v>
      </c>
      <c r="M315" s="4">
        <f>L315/'Feedstock Conversions'!B$17</f>
        <v>63</v>
      </c>
      <c r="O315" s="4">
        <f>'Fuel Values'!C315*100</f>
        <v>264</v>
      </c>
      <c r="P315" s="18">
        <f>('LCFS Values'!$E$5-'Soybean Oil'!$AB$4)/1000000*'LCFS Values'!B315*'LCFS Values'!$G$2*100</f>
        <v>30.861238527777779</v>
      </c>
      <c r="Q315" s="4">
        <f>'RIN Values'!D315</f>
        <v>106.675</v>
      </c>
      <c r="R315" s="25">
        <f>'Fixed Credits Value'!L315</f>
        <v>27</v>
      </c>
      <c r="S315" s="4">
        <f>'Fixed Credits Value'!C315</f>
        <v>16</v>
      </c>
      <c r="T315" s="4">
        <f t="shared" si="50"/>
        <v>444.53623852777781</v>
      </c>
      <c r="U315" s="4">
        <f t="shared" si="48"/>
        <v>59.271498470370375</v>
      </c>
      <c r="W315" s="4">
        <f t="shared" si="51"/>
        <v>115.59456886898101</v>
      </c>
      <c r="X315" s="4">
        <f t="shared" si="52"/>
        <v>87.630807396758826</v>
      </c>
      <c r="Y315" s="5">
        <f t="shared" si="57"/>
        <v>-1.3493016563506102</v>
      </c>
      <c r="Z315" s="5">
        <f t="shared" si="57"/>
        <v>-1.1744219166728671</v>
      </c>
      <c r="AD315" s="11">
        <f t="shared" si="53"/>
        <v>45660</v>
      </c>
      <c r="AE315" s="4">
        <f>B315+'Rail Costs'!K315</f>
        <v>43.618169092945124</v>
      </c>
      <c r="AF315" s="4">
        <f>$B315+'Rail Costs'!L315</f>
        <v>44.93633818589025</v>
      </c>
      <c r="AG315" s="4">
        <f>$B315+'Rail Costs'!M315</f>
        <v>46.254507278835383</v>
      </c>
      <c r="AH315" s="4">
        <f>$B315+'Rail Costs'!N315</f>
        <v>42.827267637178046</v>
      </c>
      <c r="AI315" s="4">
        <f>$B315+'Rail Costs'!O315</f>
        <v>43.090901455767074</v>
      </c>
      <c r="AJ315" s="4">
        <f>$B315+'Rail Costs'!P315</f>
        <v>43.881802911534152</v>
      </c>
      <c r="AK315" s="4" t="e">
        <f>(AVERAGEIFS([1]Spreads!$B$23:$B$1056,[1]Spreads!$Y$23:$Y$1056,BH315,[1]Spreads!$X$23:$X$1056,BI315)*1.03)+('Rail Costs'!X317*100/2204.622)</f>
        <v>#VALUE!</v>
      </c>
      <c r="AM315" s="4">
        <f>'Soybean Oil'!$L315-('Soybean Oil'!AE315*'Feedstock Conversions'!$B$17)-'Rail Costs'!Q316</f>
        <v>140.8116186477605</v>
      </c>
      <c r="AN315" s="4">
        <f>'Soybean Oil'!$L315-('Soybean Oil'!AF315*'Feedstock Conversions'!$B$17)-'Rail Costs'!R316</f>
        <v>131.42645295629922</v>
      </c>
      <c r="AO315" s="4">
        <f>'Soybean Oil'!$L315-('Soybean Oil'!AG315*'Feedstock Conversions'!$B$17)-'Rail Costs'!S316</f>
        <v>121.74792889508375</v>
      </c>
      <c r="AP315" s="4">
        <f>'Soybean Oil'!$L315-('Soybean Oil'!AH315*'Feedstock Conversions'!$B$17)-'Rail Costs'!T316</f>
        <v>146.96014685911598</v>
      </c>
      <c r="AQ315" s="4">
        <f>'Soybean Oil'!$L315-('Soybean Oil'!AI315*'Feedstock Conversions'!$B$17)-'Rail Costs'!U316</f>
        <v>145.16335636428653</v>
      </c>
      <c r="AR315" s="4">
        <f>'Soybean Oil'!$L315-('Soybean Oil'!AJ315*'Feedstock Conversions'!$B$17)-'Rail Costs'!V316</f>
        <v>138.18406312903548</v>
      </c>
      <c r="AS315" s="4" t="e">
        <f>'Soybean Oil'!$L315-('Soybean Oil'!AK315*'Feedstock Conversions'!$B$17)-'Rail Costs'!Y317</f>
        <v>#VALUE!</v>
      </c>
      <c r="AU315" s="4">
        <f>$T315-(AE315*'Feedstock Conversions'!$B$5)-'Rail Costs'!Q315</f>
        <v>112.84785717553829</v>
      </c>
      <c r="AV315" s="4">
        <f>$T315-(AF315*'Feedstock Conversions'!$B$5)-'Rail Costs'!R315</f>
        <v>103.46269148407704</v>
      </c>
      <c r="AW315" s="4">
        <f>$T315-(AG315*'Feedstock Conversions'!$B$5)-'Rail Costs'!S315</f>
        <v>93.784167422861557</v>
      </c>
      <c r="AX315" s="4">
        <f>$T315-(AH315*'Feedstock Conversions'!$B$5)-'Rail Costs'!T315</f>
        <v>118.99638538689381</v>
      </c>
      <c r="AY315" s="4">
        <f>$T315-(AI315*'Feedstock Conversions'!$B$5)-'Rail Costs'!U315</f>
        <v>117.19959489206434</v>
      </c>
      <c r="AZ315" s="4">
        <f>$T315-(AJ315*'Feedstock Conversions'!$B$5)-'Rail Costs'!V315</f>
        <v>110.22030165681329</v>
      </c>
      <c r="BA315" s="4" t="e">
        <f>$T315-(AK315*'Feedstock Conversions'!$B$5)-'Rail Costs'!Y317</f>
        <v>#VALUE!</v>
      </c>
      <c r="BH315">
        <f t="shared" si="43"/>
        <v>1</v>
      </c>
      <c r="BI315">
        <f t="shared" si="44"/>
        <v>2025</v>
      </c>
      <c r="BJ315">
        <f t="shared" si="45"/>
        <v>1</v>
      </c>
      <c r="BM315" s="4">
        <f>'Fuel Values'!G315-(E315)</f>
        <v>66.594568868981014</v>
      </c>
      <c r="BN315" s="4">
        <f>'Fuel Values'!H315-($AJ315*'Feedstock Conversions'!$B$5)</f>
        <v>96.886478163493848</v>
      </c>
      <c r="BO315" s="4">
        <f>'Fuel Values'!I312-($AI315*'Feedstock Conversions'!$B$17)</f>
        <v>71.318239081746924</v>
      </c>
      <c r="BP315" s="4">
        <f>'Fuel Values'!J315-($AH315*'Feedstock Conversions'!$B$17)</f>
        <v>96.295492721164635</v>
      </c>
      <c r="BQ315" s="4">
        <f>'Fuel Values'!K315-($AF315*'Feedstock Conversions'!$B$17)</f>
        <v>81.977463605823118</v>
      </c>
      <c r="BR315" s="4">
        <f>'Fuel Values'!L315-($AG315*'Feedstock Conversions'!$B$17)</f>
        <v>78.09119540873462</v>
      </c>
      <c r="BS315" s="4">
        <f t="shared" si="46"/>
        <v>18.708090705487166</v>
      </c>
      <c r="BT315" s="4">
        <f t="shared" si="49"/>
        <v>33.733995893990325</v>
      </c>
      <c r="BV315" s="4">
        <f t="shared" si="56"/>
        <v>86.679715245560729</v>
      </c>
    </row>
    <row r="316" spans="1:74" x14ac:dyDescent="0.2">
      <c r="A316" s="11">
        <f t="shared" si="58"/>
        <v>45667</v>
      </c>
      <c r="B316" s="24">
        <v>44.501999999999995</v>
      </c>
      <c r="C316" s="18">
        <f>B316+'Rail Costs'!B317</f>
        <v>49.789390817469197</v>
      </c>
      <c r="E316" s="18">
        <f>C316*'Feedstock Conversions'!B$17</f>
        <v>373.42043113101897</v>
      </c>
      <c r="F316" s="18">
        <f>C316*'Feedstock Conversions'!B$5</f>
        <v>373.42043113101897</v>
      </c>
      <c r="H316" s="18">
        <f>'Fuel Values'!B316-'Soybean Oil'!I316-'Soybean Oil'!J316-'Soybean Oil'!K316</f>
        <v>277.68253304585528</v>
      </c>
      <c r="I316" s="18">
        <f>('LCFS Values'!$E$6-'Soybean Oil'!$AA$4)/1000000*MROUND('LCFS Values'!B316,1)*MROUND('LCFS Values'!$G$2*100,1)</f>
        <v>32.89246695414473</v>
      </c>
      <c r="J316" s="4">
        <f>'RIN Values'!C316</f>
        <v>98.925000000000011</v>
      </c>
      <c r="K316" s="25">
        <f>'Fixed Credits Value'!D316</f>
        <v>33</v>
      </c>
      <c r="L316" s="4">
        <f t="shared" si="47"/>
        <v>442.5</v>
      </c>
      <c r="M316" s="4">
        <f>L316/'Feedstock Conversions'!B$17</f>
        <v>59</v>
      </c>
      <c r="O316" s="4">
        <f>'Fuel Values'!C316*100</f>
        <v>267.8</v>
      </c>
      <c r="P316" s="18">
        <f>('LCFS Values'!$E$5-'Soybean Oil'!$AB$4)/1000000*'LCFS Values'!B316*'LCFS Values'!$G$2*100</f>
        <v>29.799130968055554</v>
      </c>
      <c r="Q316" s="4">
        <f>'RIN Values'!D316</f>
        <v>112.11499999999999</v>
      </c>
      <c r="R316" s="25">
        <f>'Fixed Credits Value'!L316</f>
        <v>27</v>
      </c>
      <c r="S316" s="4">
        <f>'Fixed Credits Value'!C316</f>
        <v>16</v>
      </c>
      <c r="T316" s="4">
        <f t="shared" si="50"/>
        <v>452.7141309680556</v>
      </c>
      <c r="U316" s="4">
        <f t="shared" si="48"/>
        <v>60.361884129074078</v>
      </c>
      <c r="W316" s="4">
        <f t="shared" si="51"/>
        <v>69.079568868981028</v>
      </c>
      <c r="X316" s="4">
        <f t="shared" si="52"/>
        <v>79.293699837036627</v>
      </c>
      <c r="Y316" s="5">
        <f t="shared" si="57"/>
        <v>-4.6411730834301288</v>
      </c>
      <c r="Z316" s="5">
        <f t="shared" si="57"/>
        <v>-1.4839702720843269</v>
      </c>
      <c r="AD316" s="11">
        <f t="shared" si="53"/>
        <v>45667</v>
      </c>
      <c r="AE316" s="4">
        <f>B316+'Rail Costs'!K316</f>
        <v>45.823847704367296</v>
      </c>
      <c r="AF316" s="4">
        <f>$B316+'Rail Costs'!L316</f>
        <v>47.145695408734596</v>
      </c>
      <c r="AG316" s="4">
        <f>$B316+'Rail Costs'!M316</f>
        <v>48.467543113101897</v>
      </c>
      <c r="AH316" s="4">
        <f>$B316+'Rail Costs'!N316</f>
        <v>45.030739081746916</v>
      </c>
      <c r="AI316" s="4">
        <f>$B316+'Rail Costs'!O316</f>
        <v>45.295108622620376</v>
      </c>
      <c r="AJ316" s="4">
        <f>$B316+'Rail Costs'!P316</f>
        <v>46.088217245240756</v>
      </c>
      <c r="AK316" s="4" t="e">
        <f>(AVERAGEIFS([1]Spreads!$B$23:$B$1056,[1]Spreads!$Y$23:$Y$1056,BH316,[1]Spreads!$X$23:$X$1056,BI316)*1.03)+('Rail Costs'!X318*100/2204.622)</f>
        <v>#VALUE!</v>
      </c>
      <c r="AM316" s="4">
        <f>'Soybean Oil'!$L316-('Soybean Oil'!AE316*'Feedstock Conversions'!$B$17)-'Rail Costs'!Q317</f>
        <v>94.269029062094191</v>
      </c>
      <c r="AN316" s="4">
        <f>'Soybean Oil'!$L316-('Soybean Oil'!AF316*'Feedstock Conversions'!$B$17)-'Rail Costs'!R317</f>
        <v>84.856273784966632</v>
      </c>
      <c r="AO316" s="4">
        <f>'Soybean Oil'!$L316-('Soybean Oil'!AG316*'Feedstock Conversions'!$B$17)-'Rail Costs'!S317</f>
        <v>75.1501601380849</v>
      </c>
      <c r="AP316" s="4">
        <f>'Soybean Oil'!$L316-('Soybean Oil'!AH316*'Feedstock Conversions'!$B$17)-'Rail Costs'!T317</f>
        <v>100.43411102484949</v>
      </c>
      <c r="AQ316" s="4">
        <f>'Soybean Oil'!$L316-('Soybean Oil'!AI316*'Feedstock Conversions'!$B$17)-'Rail Costs'!U317</f>
        <v>98.631802612886759</v>
      </c>
      <c r="AR316" s="4">
        <f>'Soybean Oil'!$L316-('Soybean Oil'!AJ316*'Feedstock Conversions'!$B$17)-'Rail Costs'!V317</f>
        <v>91.635955626235983</v>
      </c>
      <c r="AS316" s="4" t="e">
        <f>'Soybean Oil'!$L316-('Soybean Oil'!AK316*'Feedstock Conversions'!$B$17)-'Rail Costs'!Y318</f>
        <v>#VALUE!</v>
      </c>
      <c r="AU316" s="4">
        <f>$T316-(AE316*'Feedstock Conversions'!$B$5)-'Rail Costs'!Q316</f>
        <v>104.48316003014979</v>
      </c>
      <c r="AV316" s="4">
        <f>$T316-(AF316*'Feedstock Conversions'!$B$5)-'Rail Costs'!R316</f>
        <v>95.070404753022231</v>
      </c>
      <c r="AW316" s="4">
        <f>$T316-(AG316*'Feedstock Conversions'!$B$5)-'Rail Costs'!S316</f>
        <v>85.364291106140499</v>
      </c>
      <c r="AX316" s="4">
        <f>$T316-(AH316*'Feedstock Conversions'!$B$5)-'Rail Costs'!T316</f>
        <v>110.64824199290508</v>
      </c>
      <c r="AY316" s="4">
        <f>$T316-(AI316*'Feedstock Conversions'!$B$5)-'Rail Costs'!U316</f>
        <v>108.84593358094236</v>
      </c>
      <c r="AZ316" s="4">
        <f>$T316-(AJ316*'Feedstock Conversions'!$B$5)-'Rail Costs'!V316</f>
        <v>101.85008659429158</v>
      </c>
      <c r="BA316" s="4" t="e">
        <f>$T316-(AK316*'Feedstock Conversions'!$B$5)-'Rail Costs'!Y318</f>
        <v>#VALUE!</v>
      </c>
      <c r="BH316">
        <f t="shared" si="43"/>
        <v>2</v>
      </c>
      <c r="BI316">
        <f t="shared" si="44"/>
        <v>2025</v>
      </c>
      <c r="BJ316">
        <f t="shared" si="45"/>
        <v>1</v>
      </c>
      <c r="BM316" s="4">
        <f>'Fuel Values'!G316-(E316)</f>
        <v>26.67956886898105</v>
      </c>
      <c r="BN316" s="4">
        <f>'Fuel Values'!H316-($AJ316*'Feedstock Conversions'!$B$5)</f>
        <v>55.938370660694375</v>
      </c>
      <c r="BO316" s="4">
        <f>'Fuel Values'!I313-($AI316*'Feedstock Conversions'!$B$17)</f>
        <v>52.986685330347143</v>
      </c>
      <c r="BP316" s="4">
        <f>'Fuel Values'!J316-($AH316*'Feedstock Conversions'!$B$17)</f>
        <v>48.369456886898149</v>
      </c>
      <c r="BQ316" s="4">
        <f>'Fuel Values'!K316-($AF316*'Feedstock Conversions'!$B$17)</f>
        <v>31.807284434490498</v>
      </c>
      <c r="BR316" s="4">
        <f>'Fuel Values'!L316-($AG316*'Feedstock Conversions'!$B$17)</f>
        <v>31.493426651735774</v>
      </c>
      <c r="BS316" s="4">
        <f t="shared" si="46"/>
        <v>13.141198208286653</v>
      </c>
      <c r="BT316" s="4">
        <f t="shared" si="49"/>
        <v>27.867103396789865</v>
      </c>
      <c r="BV316" s="4">
        <f t="shared" si="56"/>
        <v>45.193480243161147</v>
      </c>
    </row>
    <row r="317" spans="1:74" x14ac:dyDescent="0.2">
      <c r="A317" s="11">
        <f t="shared" si="58"/>
        <v>45674</v>
      </c>
      <c r="B317" s="24">
        <v>47.99</v>
      </c>
      <c r="C317" s="18">
        <f>B317+'Rail Costs'!B318</f>
        <v>53.277390817469204</v>
      </c>
      <c r="E317" s="18">
        <f>C317*'Feedstock Conversions'!B$17</f>
        <v>399.58043113101905</v>
      </c>
      <c r="F317" s="18">
        <f>C317*'Feedstock Conversions'!B$5</f>
        <v>399.58043113101905</v>
      </c>
      <c r="H317" s="18">
        <f>'Fuel Values'!B317-'Soybean Oil'!I317-'Soybean Oil'!J317-'Soybean Oil'!K317</f>
        <v>241.90753304585525</v>
      </c>
      <c r="I317" s="18">
        <f>('LCFS Values'!$E$6-'Soybean Oil'!$AA$4)/1000000*MROUND('LCFS Values'!B317,1)*MROUND('LCFS Values'!$G$2*100,1)</f>
        <v>32.89246695414473</v>
      </c>
      <c r="J317" s="4">
        <f>'RIN Values'!C317</f>
        <v>110.10000000000001</v>
      </c>
      <c r="K317" s="25">
        <f>'Fixed Credits Value'!D317</f>
        <v>33</v>
      </c>
      <c r="L317" s="4">
        <f t="shared" si="47"/>
        <v>417.9</v>
      </c>
      <c r="M317" s="4">
        <f>L317/'Feedstock Conversions'!B$17</f>
        <v>55.72</v>
      </c>
      <c r="O317" s="4">
        <f>'Fuel Values'!C317*100</f>
        <v>287</v>
      </c>
      <c r="P317" s="18">
        <f>('LCFS Values'!$E$5-'Soybean Oil'!$AB$4)/1000000*'LCFS Values'!B317*'LCFS Values'!$G$2*100</f>
        <v>29.718971906944446</v>
      </c>
      <c r="Q317" s="4">
        <f>'RIN Values'!D317</f>
        <v>124.78</v>
      </c>
      <c r="R317" s="25">
        <f>'Fixed Credits Value'!L317</f>
        <v>27</v>
      </c>
      <c r="S317" s="4">
        <f>'Fixed Credits Value'!C317</f>
        <v>16</v>
      </c>
      <c r="T317" s="4">
        <f t="shared" si="50"/>
        <v>484.49897190694446</v>
      </c>
      <c r="U317" s="4">
        <f t="shared" si="48"/>
        <v>64.599862920925929</v>
      </c>
      <c r="W317" s="4">
        <f t="shared" si="51"/>
        <v>18.319568868980923</v>
      </c>
      <c r="X317" s="4">
        <f t="shared" si="52"/>
        <v>84.918540775925408</v>
      </c>
      <c r="Y317" s="5">
        <f t="shared" si="57"/>
        <v>-2.5692675081839575</v>
      </c>
      <c r="Z317" s="5">
        <f t="shared" si="57"/>
        <v>-0.37687802490799538</v>
      </c>
      <c r="AD317" s="11">
        <f t="shared" si="53"/>
        <v>45674</v>
      </c>
      <c r="AE317" s="4">
        <f>B317+'Rail Costs'!K317</f>
        <v>49.311847704367302</v>
      </c>
      <c r="AF317" s="4">
        <f>$B317+'Rail Costs'!L317</f>
        <v>50.633695408734603</v>
      </c>
      <c r="AG317" s="4">
        <f>$B317+'Rail Costs'!M317</f>
        <v>51.955543113101903</v>
      </c>
      <c r="AH317" s="4">
        <f>$B317+'Rail Costs'!N317</f>
        <v>48.518739081746922</v>
      </c>
      <c r="AI317" s="4">
        <f>$B317+'Rail Costs'!O317</f>
        <v>48.783108622620382</v>
      </c>
      <c r="AJ317" s="4">
        <f>$B317+'Rail Costs'!P317</f>
        <v>49.576217245240763</v>
      </c>
      <c r="AK317" s="4" t="e">
        <f>(AVERAGEIFS([1]Spreads!$B$23:$B$1056,[1]Spreads!$Y$23:$Y$1056,BH317,[1]Spreads!$X$23:$X$1056,BI317)*1.03)+('Rail Costs'!X319*100/2204.622)</f>
        <v>#VALUE!</v>
      </c>
      <c r="AM317" s="4">
        <f>'Soybean Oil'!$L317-('Soybean Oil'!AE317*'Feedstock Conversions'!$B$17)-'Rail Costs'!Q318</f>
        <v>43.509029062094143</v>
      </c>
      <c r="AN317" s="4">
        <f>'Soybean Oil'!$L317-('Soybean Oil'!AF317*'Feedstock Conversions'!$B$17)-'Rail Costs'!R318</f>
        <v>34.096273784966584</v>
      </c>
      <c r="AO317" s="4">
        <f>'Soybean Oil'!$L317-('Soybean Oil'!AG317*'Feedstock Conversions'!$B$17)-'Rail Costs'!S318</f>
        <v>24.390160138084855</v>
      </c>
      <c r="AP317" s="4">
        <f>'Soybean Oil'!$L317-('Soybean Oil'!AH317*'Feedstock Conversions'!$B$17)-'Rail Costs'!T318</f>
        <v>49.674111024849438</v>
      </c>
      <c r="AQ317" s="4">
        <f>'Soybean Oil'!$L317-('Soybean Oil'!AI317*'Feedstock Conversions'!$B$17)-'Rail Costs'!U318</f>
        <v>47.871802612886704</v>
      </c>
      <c r="AR317" s="4">
        <f>'Soybean Oil'!$L317-('Soybean Oil'!AJ317*'Feedstock Conversions'!$B$17)-'Rail Costs'!V318</f>
        <v>40.875955626235879</v>
      </c>
      <c r="AS317" s="4" t="e">
        <f>'Soybean Oil'!$L317-('Soybean Oil'!AK317*'Feedstock Conversions'!$B$17)-'Rail Costs'!Y319</f>
        <v>#VALUE!</v>
      </c>
      <c r="AU317" s="4">
        <f>$T317-(AE317*'Feedstock Conversions'!$B$5)-'Rail Costs'!Q317</f>
        <v>110.10800096903863</v>
      </c>
      <c r="AV317" s="4">
        <f>$T317-(AF317*'Feedstock Conversions'!$B$5)-'Rail Costs'!R317</f>
        <v>100.69524569191107</v>
      </c>
      <c r="AW317" s="4">
        <f>$T317-(AG317*'Feedstock Conversions'!$B$5)-'Rail Costs'!S317</f>
        <v>90.989132045029336</v>
      </c>
      <c r="AX317" s="4">
        <f>$T317-(AH317*'Feedstock Conversions'!$B$5)-'Rail Costs'!T317</f>
        <v>116.27308293179392</v>
      </c>
      <c r="AY317" s="4">
        <f>$T317-(AI317*'Feedstock Conversions'!$B$5)-'Rail Costs'!U317</f>
        <v>114.4707745198312</v>
      </c>
      <c r="AZ317" s="4">
        <f>$T317-(AJ317*'Feedstock Conversions'!$B$5)-'Rail Costs'!V317</f>
        <v>107.47492753318036</v>
      </c>
      <c r="BA317" s="4" t="e">
        <f>$T317-(AK317*'Feedstock Conversions'!$B$5)-'Rail Costs'!Y319</f>
        <v>#VALUE!</v>
      </c>
      <c r="BH317">
        <f t="shared" si="43"/>
        <v>3</v>
      </c>
      <c r="BI317">
        <f t="shared" si="44"/>
        <v>2025</v>
      </c>
      <c r="BJ317">
        <f t="shared" si="45"/>
        <v>1</v>
      </c>
      <c r="BM317" s="4">
        <f>'Fuel Values'!G317-(E317)</f>
        <v>-28.580431131019054</v>
      </c>
      <c r="BN317" s="4">
        <f>'Fuel Values'!H317-($AJ317*'Feedstock Conversions'!$B$5)</f>
        <v>-0.8216293393057299</v>
      </c>
      <c r="BO317" s="4">
        <f>'Fuel Values'!I314-($AI317*'Feedstock Conversions'!$B$17)</f>
        <v>24.126685330347129</v>
      </c>
      <c r="BP317" s="4">
        <f>'Fuel Values'!J317-($AH317*'Feedstock Conversions'!$B$17)</f>
        <v>-21.290543113101876</v>
      </c>
      <c r="BQ317" s="4">
        <f>'Fuel Values'!K317-($AF317*'Feedstock Conversions'!$B$17)</f>
        <v>-44.752715565509504</v>
      </c>
      <c r="BR317" s="4">
        <f>'Fuel Values'!L317-($AG317*'Feedstock Conversions'!$B$17)</f>
        <v>-35.166573348264251</v>
      </c>
      <c r="BS317" s="4">
        <f t="shared" si="46"/>
        <v>-5.8071164613662063</v>
      </c>
      <c r="BT317" s="4">
        <f t="shared" si="49"/>
        <v>36.067103396789804</v>
      </c>
      <c r="BV317" s="4">
        <f t="shared" si="56"/>
        <v>-12.595091185410338</v>
      </c>
    </row>
    <row r="318" spans="1:74" x14ac:dyDescent="0.2">
      <c r="A318" s="11">
        <f t="shared" si="58"/>
        <v>45681</v>
      </c>
      <c r="B318" s="24">
        <v>47.112499999999997</v>
      </c>
      <c r="C318" s="18">
        <f>B318+'Rail Costs'!B319</f>
        <v>52.399890817469199</v>
      </c>
      <c r="E318" s="18">
        <f>C318*'Feedstock Conversions'!B$17</f>
        <v>392.99918113101899</v>
      </c>
      <c r="F318" s="18">
        <f>C318*'Feedstock Conversions'!B$5</f>
        <v>392.99918113101899</v>
      </c>
      <c r="H318" s="18">
        <f>'Fuel Values'!B318-'Soybean Oil'!I318-'Soybean Oil'!J318-'Soybean Oil'!K318</f>
        <v>254.51050423256578</v>
      </c>
      <c r="I318" s="18">
        <f>('LCFS Values'!$E$6-'Soybean Oil'!$AA$4)/1000000*MROUND('LCFS Values'!B318,1)*MROUND('LCFS Values'!$G$2*100,1)</f>
        <v>31.114495767434203</v>
      </c>
      <c r="J318" s="4">
        <f>'RIN Values'!C318</f>
        <v>112.875</v>
      </c>
      <c r="K318" s="25">
        <f>'Fixed Credits Value'!D318</f>
        <v>33</v>
      </c>
      <c r="L318" s="4">
        <f t="shared" si="47"/>
        <v>431.5</v>
      </c>
      <c r="M318" s="4">
        <f>L318/'Feedstock Conversions'!B$17</f>
        <v>57.533333333333331</v>
      </c>
      <c r="O318" s="4">
        <f>'Fuel Values'!C318*100</f>
        <v>279.5</v>
      </c>
      <c r="P318" s="18">
        <f>('LCFS Values'!$E$5-'Soybean Oil'!$AB$4)/1000000*'LCFS Values'!B318*'LCFS Values'!$G$2*100</f>
        <v>27.980522269097218</v>
      </c>
      <c r="Q318" s="4">
        <f>'RIN Values'!D318</f>
        <v>127.925</v>
      </c>
      <c r="R318" s="25">
        <f>'Fixed Credits Value'!L318</f>
        <v>27</v>
      </c>
      <c r="S318" s="4">
        <f>'Fixed Credits Value'!C318</f>
        <v>16</v>
      </c>
      <c r="T318" s="4">
        <f t="shared" si="50"/>
        <v>478.40552226909722</v>
      </c>
      <c r="U318" s="4">
        <f t="shared" si="48"/>
        <v>63.787402969212962</v>
      </c>
      <c r="W318" s="4">
        <f t="shared" si="51"/>
        <v>38.500818868981014</v>
      </c>
      <c r="X318" s="4">
        <f t="shared" si="52"/>
        <v>85.406341138078233</v>
      </c>
      <c r="Y318" s="5">
        <f t="shared" si="57"/>
        <v>8.8567804380516479E-2</v>
      </c>
      <c r="Z318" s="5">
        <f t="shared" si="57"/>
        <v>-0.13020110335302004</v>
      </c>
      <c r="AD318" s="11">
        <f t="shared" si="53"/>
        <v>45681</v>
      </c>
      <c r="AE318" s="4">
        <f>B318+'Rail Costs'!K318</f>
        <v>48.434347704367298</v>
      </c>
      <c r="AF318" s="4">
        <f>$B318+'Rail Costs'!L318</f>
        <v>49.756195408734598</v>
      </c>
      <c r="AG318" s="4">
        <f>$B318+'Rail Costs'!M318</f>
        <v>51.078043113101899</v>
      </c>
      <c r="AH318" s="4">
        <f>$B318+'Rail Costs'!N318</f>
        <v>47.641239081746917</v>
      </c>
      <c r="AI318" s="4">
        <f>$B318+'Rail Costs'!O318</f>
        <v>47.905608622620377</v>
      </c>
      <c r="AJ318" s="4">
        <f>$B318+'Rail Costs'!P318</f>
        <v>48.698717245240758</v>
      </c>
      <c r="AK318" s="4" t="e">
        <f>(AVERAGEIFS([1]Spreads!$B$23:$B$1056,[1]Spreads!$Y$23:$Y$1056,BH318,[1]Spreads!$X$23:$X$1056,BI318)*1.03)+('Rail Costs'!X320*100/2204.622)</f>
        <v>#VALUE!</v>
      </c>
      <c r="AM318" s="4">
        <f>'Soybean Oil'!$L318-('Soybean Oil'!AE318*'Feedstock Conversions'!$B$17)-'Rail Costs'!Q319</f>
        <v>63.690279062094177</v>
      </c>
      <c r="AN318" s="4">
        <f>'Soybean Oil'!$L318-('Soybean Oil'!AF318*'Feedstock Conversions'!$B$17)-'Rail Costs'!R319</f>
        <v>54.277523784966618</v>
      </c>
      <c r="AO318" s="4">
        <f>'Soybean Oil'!$L318-('Soybean Oil'!AG318*'Feedstock Conversions'!$B$17)-'Rail Costs'!S319</f>
        <v>44.571410138084893</v>
      </c>
      <c r="AP318" s="4">
        <f>'Soybean Oil'!$L318-('Soybean Oil'!AH318*'Feedstock Conversions'!$B$17)-'Rail Costs'!T319</f>
        <v>69.855361024849472</v>
      </c>
      <c r="AQ318" s="4">
        <f>'Soybean Oil'!$L318-('Soybean Oil'!AI318*'Feedstock Conversions'!$B$17)-'Rail Costs'!U319</f>
        <v>68.053052612886745</v>
      </c>
      <c r="AR318" s="4">
        <f>'Soybean Oil'!$L318-('Soybean Oil'!AJ318*'Feedstock Conversions'!$B$17)-'Rail Costs'!V319</f>
        <v>61.057205626235969</v>
      </c>
      <c r="AS318" s="4" t="e">
        <f>'Soybean Oil'!$L318-('Soybean Oil'!AK318*'Feedstock Conversions'!$B$17)-'Rail Costs'!Y320</f>
        <v>#VALUE!</v>
      </c>
      <c r="AU318" s="4">
        <f>$T318-(AE318*'Feedstock Conversions'!$B$5)-'Rail Costs'!Q318</f>
        <v>110.5958013311914</v>
      </c>
      <c r="AV318" s="4">
        <f>$T318-(AF318*'Feedstock Conversions'!$B$5)-'Rail Costs'!R318</f>
        <v>101.18304605406384</v>
      </c>
      <c r="AW318" s="4">
        <f>$T318-(AG318*'Feedstock Conversions'!$B$5)-'Rail Costs'!S318</f>
        <v>91.476932407182105</v>
      </c>
      <c r="AX318" s="4">
        <f>$T318-(AH318*'Feedstock Conversions'!$B$5)-'Rail Costs'!T318</f>
        <v>116.76088329394669</v>
      </c>
      <c r="AY318" s="4">
        <f>$T318-(AI318*'Feedstock Conversions'!$B$5)-'Rail Costs'!U318</f>
        <v>114.95857488198396</v>
      </c>
      <c r="AZ318" s="4">
        <f>$T318-(AJ318*'Feedstock Conversions'!$B$5)-'Rail Costs'!V318</f>
        <v>107.96272789533319</v>
      </c>
      <c r="BA318" s="4" t="e">
        <f>$T318-(AK318*'Feedstock Conversions'!$B$5)-'Rail Costs'!Y320</f>
        <v>#VALUE!</v>
      </c>
      <c r="BH318">
        <f t="shared" si="43"/>
        <v>4</v>
      </c>
      <c r="BI318">
        <f t="shared" si="44"/>
        <v>2025</v>
      </c>
      <c r="BJ318">
        <f t="shared" si="45"/>
        <v>1</v>
      </c>
      <c r="BM318" s="4">
        <f>'Fuel Values'!G318-(E318)</f>
        <v>-17.999181131018986</v>
      </c>
      <c r="BN318" s="4">
        <f>'Fuel Values'!H318-($AJ318*'Feedstock Conversions'!$B$5)</f>
        <v>9.7596206606943383</v>
      </c>
      <c r="BO318" s="4">
        <f>'Fuel Values'!I315-($AI318*'Feedstock Conversions'!$B$17)</f>
        <v>30.707935330347141</v>
      </c>
      <c r="BP318" s="4">
        <f>'Fuel Values'!J318-($AH318*'Feedstock Conversions'!$B$17)</f>
        <v>-12.309293113101887</v>
      </c>
      <c r="BQ318" s="4">
        <f>'Fuel Values'!K318-($AF318*'Feedstock Conversions'!$B$17)</f>
        <v>-38.171465565509493</v>
      </c>
      <c r="BR318" s="4">
        <f>'Fuel Values'!L318-($AG318*'Feedstock Conversions'!$B$17)</f>
        <v>-25.585323348264239</v>
      </c>
      <c r="BS318" s="4">
        <f t="shared" si="46"/>
        <v>7.7928835386338733</v>
      </c>
      <c r="BT318" s="4">
        <f t="shared" si="49"/>
        <v>47.433770063456535</v>
      </c>
      <c r="BV318" s="4">
        <f t="shared" si="56"/>
        <v>-2.1566983282674448</v>
      </c>
    </row>
    <row r="319" spans="1:74" x14ac:dyDescent="0.2">
      <c r="A319" s="11">
        <f t="shared" si="58"/>
        <v>45688</v>
      </c>
      <c r="B319" s="24">
        <v>46.438000000000002</v>
      </c>
      <c r="C319" s="18">
        <f>B319+'Rail Costs'!B320</f>
        <v>51.725390817469204</v>
      </c>
      <c r="E319" s="18">
        <f>C319*'Feedstock Conversions'!B$17</f>
        <v>387.94043113101901</v>
      </c>
      <c r="F319" s="18">
        <f>C319*'Feedstock Conversions'!B$5</f>
        <v>387.94043113101901</v>
      </c>
      <c r="H319" s="18">
        <f>'Fuel Values'!B319-'Soybean Oil'!I319-'Soybean Oil'!J319-'Soybean Oil'!K319</f>
        <v>245.0965186392105</v>
      </c>
      <c r="I319" s="18">
        <f>('LCFS Values'!$E$6-'Soybean Oil'!$AA$4)/1000000*MROUND('LCFS Values'!B319,1)*MROUND('LCFS Values'!$G$2*100,1)</f>
        <v>32.003481360789472</v>
      </c>
      <c r="J319" s="4">
        <f>'RIN Values'!C319</f>
        <v>115.80000000000001</v>
      </c>
      <c r="K319" s="25">
        <f>'Fixed Credits Value'!D319</f>
        <v>33</v>
      </c>
      <c r="L319" s="4">
        <f t="shared" si="47"/>
        <v>425.9</v>
      </c>
      <c r="M319" s="4">
        <f>L319/'Feedstock Conversions'!B$17</f>
        <v>56.786666666666662</v>
      </c>
      <c r="O319" s="4">
        <f>'Fuel Values'!C319*100</f>
        <v>274.8</v>
      </c>
      <c r="P319" s="18">
        <f>('LCFS Values'!$E$5-'Soybean Oil'!$AB$4)/1000000*'LCFS Values'!B319*'LCFS Values'!$G$2*100</f>
        <v>28.656864347222221</v>
      </c>
      <c r="Q319" s="4">
        <f>'RIN Values'!D319</f>
        <v>131.24</v>
      </c>
      <c r="R319" s="25">
        <f>'Fixed Credits Value'!L319</f>
        <v>27</v>
      </c>
      <c r="S319" s="4">
        <f>'Fixed Credits Value'!C319</f>
        <v>16</v>
      </c>
      <c r="T319" s="4">
        <f t="shared" si="50"/>
        <v>477.69686434722223</v>
      </c>
      <c r="U319" s="4">
        <f t="shared" si="48"/>
        <v>63.692915246296295</v>
      </c>
      <c r="W319" s="4">
        <f t="shared" si="51"/>
        <v>37.959568868980966</v>
      </c>
      <c r="X319" s="4">
        <f t="shared" si="52"/>
        <v>89.75643321620322</v>
      </c>
      <c r="Y319" s="5">
        <f t="shared" si="57"/>
        <v>0.90414611594928962</v>
      </c>
      <c r="Z319" s="5">
        <f t="shared" si="57"/>
        <v>-0.67909486398577323</v>
      </c>
      <c r="AD319" s="11">
        <f t="shared" si="53"/>
        <v>45688</v>
      </c>
      <c r="AE319" s="4">
        <f>B319+'Rail Costs'!K319</f>
        <v>47.759847704367303</v>
      </c>
      <c r="AF319" s="4">
        <f>$B319+'Rail Costs'!L319</f>
        <v>49.081695408734603</v>
      </c>
      <c r="AG319" s="4">
        <f>$B319+'Rail Costs'!M319</f>
        <v>50.403543113101904</v>
      </c>
      <c r="AH319" s="4">
        <f>$B319+'Rail Costs'!N319</f>
        <v>46.966739081746923</v>
      </c>
      <c r="AI319" s="4">
        <f>$B319+'Rail Costs'!O319</f>
        <v>47.231108622620383</v>
      </c>
      <c r="AJ319" s="4">
        <f>$B319+'Rail Costs'!P319</f>
        <v>48.024217245240763</v>
      </c>
      <c r="AK319" s="4" t="e">
        <f>(AVERAGEIFS([1]Spreads!$B$23:$B$1056,[1]Spreads!$Y$23:$Y$1056,BH319,[1]Spreads!$X$23:$X$1056,BI319)*1.03)+('Rail Costs'!X321*100/2204.622)</f>
        <v>#VALUE!</v>
      </c>
      <c r="AM319" s="4">
        <f>'Soybean Oil'!$L319-('Soybean Oil'!AE319*'Feedstock Conversions'!$B$17)-'Rail Costs'!Q320</f>
        <v>63.149029062094129</v>
      </c>
      <c r="AN319" s="4">
        <f>'Soybean Oil'!$L319-('Soybean Oil'!AF319*'Feedstock Conversions'!$B$17)-'Rail Costs'!R320</f>
        <v>53.736273784966571</v>
      </c>
      <c r="AO319" s="4">
        <f>'Soybean Oil'!$L319-('Soybean Oil'!AG319*'Feedstock Conversions'!$B$17)-'Rail Costs'!S320</f>
        <v>44.030160138084845</v>
      </c>
      <c r="AP319" s="4">
        <f>'Soybean Oil'!$L319-('Soybean Oil'!AH319*'Feedstock Conversions'!$B$17)-'Rail Costs'!T320</f>
        <v>69.314111024849424</v>
      </c>
      <c r="AQ319" s="4">
        <f>'Soybean Oil'!$L319-('Soybean Oil'!AI319*'Feedstock Conversions'!$B$17)-'Rail Costs'!U320</f>
        <v>67.511802612886697</v>
      </c>
      <c r="AR319" s="4">
        <f>'Soybean Oil'!$L319-('Soybean Oil'!AJ319*'Feedstock Conversions'!$B$17)-'Rail Costs'!V320</f>
        <v>60.515955626235865</v>
      </c>
      <c r="AS319" s="4" t="e">
        <f>'Soybean Oil'!$L319-('Soybean Oil'!AK319*'Feedstock Conversions'!$B$17)-'Rail Costs'!Y321</f>
        <v>#VALUE!</v>
      </c>
      <c r="AU319" s="4">
        <f>$T319-(AE319*'Feedstock Conversions'!$B$5)-'Rail Costs'!Q319</f>
        <v>114.94589340931638</v>
      </c>
      <c r="AV319" s="4">
        <f>$T319-(AF319*'Feedstock Conversions'!$B$5)-'Rail Costs'!R319</f>
        <v>105.53313813218882</v>
      </c>
      <c r="AW319" s="4">
        <f>$T319-(AG319*'Feedstock Conversions'!$B$5)-'Rail Costs'!S319</f>
        <v>95.827024485307092</v>
      </c>
      <c r="AX319" s="4">
        <f>$T319-(AH319*'Feedstock Conversions'!$B$5)-'Rail Costs'!T319</f>
        <v>121.11097537207168</v>
      </c>
      <c r="AY319" s="4">
        <f>$T319-(AI319*'Feedstock Conversions'!$B$5)-'Rail Costs'!U319</f>
        <v>119.30866696010895</v>
      </c>
      <c r="AZ319" s="4">
        <f>$T319-(AJ319*'Feedstock Conversions'!$B$5)-'Rail Costs'!V319</f>
        <v>112.31281997345812</v>
      </c>
      <c r="BA319" s="4" t="e">
        <f>$T319-(AK319*'Feedstock Conversions'!$B$5)-'Rail Costs'!Y321</f>
        <v>#VALUE!</v>
      </c>
      <c r="BH319">
        <f t="shared" si="43"/>
        <v>5</v>
      </c>
      <c r="BI319">
        <f t="shared" si="44"/>
        <v>2025</v>
      </c>
      <c r="BJ319">
        <f t="shared" si="45"/>
        <v>1</v>
      </c>
      <c r="BM319" s="4">
        <f>'Fuel Values'!G319-(E319)</f>
        <v>-12.940431131019011</v>
      </c>
      <c r="BN319" s="4">
        <f>'Fuel Values'!H319-($AJ319*'Feedstock Conversions'!$B$5)</f>
        <v>14.818370660694256</v>
      </c>
      <c r="BO319" s="4">
        <f>'Fuel Values'!I316-($AI319*'Feedstock Conversions'!$B$17)</f>
        <v>15.766685330347116</v>
      </c>
      <c r="BP319" s="4">
        <f>'Fuel Values'!J319-($AH319*'Feedstock Conversions'!$B$17)</f>
        <v>-1.2505431131019122</v>
      </c>
      <c r="BQ319" s="4">
        <f>'Fuel Values'!K319-($AF319*'Feedstock Conversions'!$B$17)</f>
        <v>-25.112715565509518</v>
      </c>
      <c r="BR319" s="4">
        <f>'Fuel Values'!L319-($AG319*'Feedstock Conversions'!$B$17)</f>
        <v>-17.526573348264264</v>
      </c>
      <c r="BS319" s="4">
        <f t="shared" si="46"/>
        <v>22.192883538633851</v>
      </c>
      <c r="BT319" s="4">
        <f t="shared" si="49"/>
        <v>42.333770063456519</v>
      </c>
      <c r="BV319" s="4">
        <f t="shared" si="56"/>
        <v>1.6734802431610905</v>
      </c>
    </row>
    <row r="320" spans="1:74" x14ac:dyDescent="0.2">
      <c r="A320" s="11">
        <f t="shared" si="58"/>
        <v>45695</v>
      </c>
      <c r="B320" s="24">
        <v>46.998000000000005</v>
      </c>
      <c r="C320" s="18">
        <f>B320+'Rail Costs'!B321</f>
        <v>52.285390817469207</v>
      </c>
      <c r="E320" s="18">
        <f>C320*'Feedstock Conversions'!B$17</f>
        <v>392.14043113101906</v>
      </c>
      <c r="F320" s="18">
        <f>C320*'Feedstock Conversions'!B$5</f>
        <v>392.14043113101906</v>
      </c>
      <c r="H320" s="18">
        <f>'Fuel Values'!B320-'Soybean Oil'!I320-'Soybean Oil'!J320-'Soybean Oil'!K320</f>
        <v>231.1575330458553</v>
      </c>
      <c r="I320" s="18">
        <f>('LCFS Values'!$E$6-'Soybean Oil'!$AA$4)/1000000*MROUND('LCFS Values'!B320,1)*MROUND('LCFS Values'!$G$2*100,1)</f>
        <v>32.89246695414473</v>
      </c>
      <c r="J320" s="4">
        <f>'RIN Values'!C320</f>
        <v>123.44999999999999</v>
      </c>
      <c r="K320" s="25">
        <f>'Fixed Credits Value'!D320</f>
        <v>33</v>
      </c>
      <c r="L320" s="4">
        <f t="shared" si="47"/>
        <v>420.5</v>
      </c>
      <c r="M320" s="4">
        <f>L320/'Feedstock Conversions'!B$17</f>
        <v>56.06666666666667</v>
      </c>
      <c r="O320" s="4">
        <f>'Fuel Values'!C320*100</f>
        <v>268.40000000000003</v>
      </c>
      <c r="P320" s="18">
        <f>('LCFS Values'!$E$5-'Soybean Oil'!$AB$4)/1000000*'LCFS Values'!B320*'LCFS Values'!$G$2*100</f>
        <v>29.458454958333331</v>
      </c>
      <c r="Q320" s="4">
        <f>'RIN Values'!D320</f>
        <v>139.91</v>
      </c>
      <c r="R320" s="25">
        <f>'Fixed Credits Value'!L320</f>
        <v>27</v>
      </c>
      <c r="S320" s="4">
        <f>'Fixed Credits Value'!C320</f>
        <v>16</v>
      </c>
      <c r="T320" s="4">
        <f t="shared" si="50"/>
        <v>480.76845495833334</v>
      </c>
      <c r="U320" s="4">
        <f t="shared" si="48"/>
        <v>64.10246066111111</v>
      </c>
      <c r="W320" s="4">
        <f t="shared" si="51"/>
        <v>28.359568868980944</v>
      </c>
      <c r="X320" s="4">
        <f t="shared" si="52"/>
        <v>88.62802382731428</v>
      </c>
      <c r="Y320" s="5">
        <f t="shared" si="57"/>
        <v>-1.0190830643004287</v>
      </c>
      <c r="Z320" s="5">
        <f t="shared" si="57"/>
        <v>-0.91226164984414093</v>
      </c>
      <c r="AD320" s="11">
        <f t="shared" si="53"/>
        <v>45695</v>
      </c>
      <c r="AE320" s="4">
        <f>B320+'Rail Costs'!K320</f>
        <v>48.319847704367305</v>
      </c>
      <c r="AF320" s="4">
        <f>$B320+'Rail Costs'!L320</f>
        <v>49.641695408734606</v>
      </c>
      <c r="AG320" s="4">
        <f>$B320+'Rail Costs'!M320</f>
        <v>50.963543113101906</v>
      </c>
      <c r="AH320" s="4">
        <f>$B320+'Rail Costs'!N320</f>
        <v>47.526739081746925</v>
      </c>
      <c r="AI320" s="4">
        <f>$B320+'Rail Costs'!O320</f>
        <v>47.791108622620385</v>
      </c>
      <c r="AJ320" s="4">
        <f>$B320+'Rail Costs'!P320</f>
        <v>48.584217245240765</v>
      </c>
      <c r="AK320" s="4" t="e">
        <f>(AVERAGEIFS([1]Spreads!$B$23:$B$1056,[1]Spreads!$Y$23:$Y$1056,BH320,[1]Spreads!$X$23:$X$1056,BI320)*1.03)+('Rail Costs'!X322*100/2204.622)</f>
        <v>#VALUE!</v>
      </c>
      <c r="AM320" s="4">
        <f>'Soybean Oil'!$L320-('Soybean Oil'!AE320*'Feedstock Conversions'!$B$17)-'Rail Costs'!Q321</f>
        <v>53.549029062094107</v>
      </c>
      <c r="AN320" s="4">
        <f>'Soybean Oil'!$L320-('Soybean Oil'!AF320*'Feedstock Conversions'!$B$17)-'Rail Costs'!R321</f>
        <v>44.136273784966548</v>
      </c>
      <c r="AO320" s="4">
        <f>'Soybean Oil'!$L320-('Soybean Oil'!AG320*'Feedstock Conversions'!$B$17)-'Rail Costs'!S321</f>
        <v>34.430160138084823</v>
      </c>
      <c r="AP320" s="4">
        <f>'Soybean Oil'!$L320-('Soybean Oil'!AH320*'Feedstock Conversions'!$B$17)-'Rail Costs'!T321</f>
        <v>59.714111024849402</v>
      </c>
      <c r="AQ320" s="4">
        <f>'Soybean Oil'!$L320-('Soybean Oil'!AI320*'Feedstock Conversions'!$B$17)-'Rail Costs'!U321</f>
        <v>57.911802612886724</v>
      </c>
      <c r="AR320" s="4">
        <f>'Soybean Oil'!$L320-('Soybean Oil'!AJ320*'Feedstock Conversions'!$B$17)-'Rail Costs'!V321</f>
        <v>50.915955626235899</v>
      </c>
      <c r="AS320" s="4" t="e">
        <f>'Soybean Oil'!$L320-('Soybean Oil'!AK320*'Feedstock Conversions'!$B$17)-'Rail Costs'!Y322</f>
        <v>#VALUE!</v>
      </c>
      <c r="AU320" s="4">
        <f>$T320-(AE320*'Feedstock Conversions'!$B$5)-'Rail Costs'!Q320</f>
        <v>113.81748402042744</v>
      </c>
      <c r="AV320" s="4">
        <f>$T320-(AF320*'Feedstock Conversions'!$B$5)-'Rail Costs'!R320</f>
        <v>104.40472874329988</v>
      </c>
      <c r="AW320" s="4">
        <f>$T320-(AG320*'Feedstock Conversions'!$B$5)-'Rail Costs'!S320</f>
        <v>94.698615096418152</v>
      </c>
      <c r="AX320" s="4">
        <f>$T320-(AH320*'Feedstock Conversions'!$B$5)-'Rail Costs'!T320</f>
        <v>119.98256598318274</v>
      </c>
      <c r="AY320" s="4">
        <f>$T320-(AI320*'Feedstock Conversions'!$B$5)-'Rail Costs'!U320</f>
        <v>118.18025757122007</v>
      </c>
      <c r="AZ320" s="4">
        <f>$T320-(AJ320*'Feedstock Conversions'!$B$5)-'Rail Costs'!V320</f>
        <v>111.18441058456924</v>
      </c>
      <c r="BA320" s="4" t="e">
        <f>$T320-(AK320*'Feedstock Conversions'!$B$5)-'Rail Costs'!Y322</f>
        <v>#VALUE!</v>
      </c>
      <c r="BH320">
        <f t="shared" si="43"/>
        <v>6</v>
      </c>
      <c r="BI320">
        <f t="shared" si="44"/>
        <v>2025</v>
      </c>
      <c r="BJ320">
        <f t="shared" si="45"/>
        <v>2</v>
      </c>
      <c r="BM320" s="4">
        <f>'Fuel Values'!G320-(E320)</f>
        <v>-14.140431131019056</v>
      </c>
      <c r="BN320" s="4">
        <f>'Fuel Values'!H320-($AJ320*'Feedstock Conversions'!$B$5)</f>
        <v>10.618370660694268</v>
      </c>
      <c r="BO320" s="4">
        <f>'Fuel Values'!I317-($AI320*'Feedstock Conversions'!$B$17)</f>
        <v>-15.433314669652873</v>
      </c>
      <c r="BP320" s="4">
        <f>'Fuel Values'!J320-($AH320*'Feedstock Conversions'!$B$17)</f>
        <v>-2.9505431131019577</v>
      </c>
      <c r="BQ320" s="4">
        <f>'Fuel Values'!K320-($AF320*'Feedstock Conversions'!$B$17)</f>
        <v>-22.312715565509563</v>
      </c>
      <c r="BR320" s="4">
        <f>'Fuel Values'!L320-($AG320*'Feedstock Conversions'!$B$17)</f>
        <v>-19.72657334826431</v>
      </c>
      <c r="BS320" s="4">
        <f t="shared" si="46"/>
        <v>17.741198208286676</v>
      </c>
      <c r="BT320" s="4">
        <f t="shared" si="49"/>
        <v>39.017103396789857</v>
      </c>
      <c r="BV320" s="4">
        <f t="shared" si="56"/>
        <v>-5.0836626139817929</v>
      </c>
    </row>
    <row r="321" spans="1:74" x14ac:dyDescent="0.2">
      <c r="A321" s="11">
        <f t="shared" si="58"/>
        <v>45702</v>
      </c>
      <c r="B321" s="24">
        <v>48.167999999999992</v>
      </c>
      <c r="C321" s="18">
        <f>B321+'Rail Costs'!B322</f>
        <v>53.455390817469194</v>
      </c>
      <c r="E321" s="18">
        <f>C321*'Feedstock Conversions'!B$17</f>
        <v>400.91543113101898</v>
      </c>
      <c r="F321" s="18">
        <f>C321*'Feedstock Conversions'!B$5</f>
        <v>400.91543113101898</v>
      </c>
      <c r="H321" s="18">
        <f>'Fuel Values'!B321-'Soybean Oil'!I321-'Soybean Oil'!J321-'Soybean Oil'!K321</f>
        <v>236.6020258425329</v>
      </c>
      <c r="I321" s="18">
        <f>('LCFS Values'!$E$6-'Soybean Oil'!$AA$4)/1000000*MROUND('LCFS Values'!B321,1)*MROUND('LCFS Values'!$G$2*100,1)</f>
        <v>32.447974157467101</v>
      </c>
      <c r="J321" s="4">
        <f>'RIN Values'!C321</f>
        <v>129.14999999999998</v>
      </c>
      <c r="K321" s="25">
        <f>'Fixed Credits Value'!D321</f>
        <v>33</v>
      </c>
      <c r="L321" s="4">
        <f t="shared" si="47"/>
        <v>431.2</v>
      </c>
      <c r="M321" s="4">
        <f>L321/'Feedstock Conversions'!B$17</f>
        <v>57.493333333333332</v>
      </c>
      <c r="O321" s="4">
        <f>'Fuel Values'!C321*100</f>
        <v>273.40000000000003</v>
      </c>
      <c r="P321" s="18">
        <f>('LCFS Values'!$E$5-'Soybean Oil'!$AB$4)/1000000*'LCFS Values'!B321*'LCFS Values'!$G$2*100</f>
        <v>29.197938009722218</v>
      </c>
      <c r="Q321" s="4">
        <f>'RIN Values'!D321</f>
        <v>146.36999999999998</v>
      </c>
      <c r="R321" s="25">
        <f>'Fixed Credits Value'!L321</f>
        <v>27</v>
      </c>
      <c r="S321" s="4">
        <f>'Fixed Credits Value'!C321</f>
        <v>16</v>
      </c>
      <c r="T321" s="4">
        <f t="shared" si="50"/>
        <v>491.96793800972227</v>
      </c>
      <c r="U321" s="4">
        <f t="shared" si="48"/>
        <v>65.595725067962974</v>
      </c>
      <c r="W321" s="4">
        <f t="shared" si="51"/>
        <v>30.284568868981012</v>
      </c>
      <c r="X321" s="4">
        <f t="shared" si="52"/>
        <v>91.052506878703298</v>
      </c>
      <c r="Y321" s="5">
        <f t="shared" si="57"/>
        <v>-1.3519081267595876</v>
      </c>
      <c r="Z321" s="5">
        <f t="shared" si="57"/>
        <v>0.80189562432449057</v>
      </c>
      <c r="AD321" s="11">
        <f t="shared" si="53"/>
        <v>45702</v>
      </c>
      <c r="AE321" s="4">
        <f>B321+'Rail Costs'!K321</f>
        <v>49.489847704367293</v>
      </c>
      <c r="AF321" s="4">
        <f>$B321+'Rail Costs'!L321</f>
        <v>50.811695408734593</v>
      </c>
      <c r="AG321" s="4">
        <f>$B321+'Rail Costs'!M321</f>
        <v>52.133543113101894</v>
      </c>
      <c r="AH321" s="4">
        <f>$B321+'Rail Costs'!N321</f>
        <v>48.696739081746912</v>
      </c>
      <c r="AI321" s="4">
        <f>$B321+'Rail Costs'!O321</f>
        <v>48.961108622620372</v>
      </c>
      <c r="AJ321" s="4">
        <f>$B321+'Rail Costs'!P321</f>
        <v>49.754217245240753</v>
      </c>
      <c r="AK321" s="4" t="e">
        <f>(AVERAGEIFS([1]Spreads!$B$23:$B$1056,[1]Spreads!$Y$23:$Y$1056,BH321,[1]Spreads!$X$23:$X$1056,BI321)*1.03)+('Rail Costs'!X323*100/2204.622)</f>
        <v>#VALUE!</v>
      </c>
      <c r="AM321" s="4">
        <f>'Soybean Oil'!$L321-('Soybean Oil'!AE321*'Feedstock Conversions'!$B$17)-'Rail Costs'!Q322</f>
        <v>55.474029062094232</v>
      </c>
      <c r="AN321" s="4">
        <f>'Soybean Oil'!$L321-('Soybean Oil'!AF321*'Feedstock Conversions'!$B$17)-'Rail Costs'!R322</f>
        <v>46.061273784966673</v>
      </c>
      <c r="AO321" s="4">
        <f>'Soybean Oil'!$L321-('Soybean Oil'!AG321*'Feedstock Conversions'!$B$17)-'Rail Costs'!S322</f>
        <v>36.355160138084948</v>
      </c>
      <c r="AP321" s="4">
        <f>'Soybean Oil'!$L321-('Soybean Oil'!AH321*'Feedstock Conversions'!$B$17)-'Rail Costs'!T322</f>
        <v>61.639111024849527</v>
      </c>
      <c r="AQ321" s="4">
        <f>'Soybean Oil'!$L321-('Soybean Oil'!AI321*'Feedstock Conversions'!$B$17)-'Rail Costs'!U322</f>
        <v>59.836802612886792</v>
      </c>
      <c r="AR321" s="4">
        <f>'Soybean Oil'!$L321-('Soybean Oil'!AJ321*'Feedstock Conversions'!$B$17)-'Rail Costs'!V322</f>
        <v>52.840955626235967</v>
      </c>
      <c r="AS321" s="4" t="e">
        <f>'Soybean Oil'!$L321-('Soybean Oil'!AK321*'Feedstock Conversions'!$B$17)-'Rail Costs'!Y323</f>
        <v>#VALUE!</v>
      </c>
      <c r="AU321" s="4">
        <f>$T321-(AE321*'Feedstock Conversions'!$B$5)-'Rail Costs'!Q321</f>
        <v>116.24196707181652</v>
      </c>
      <c r="AV321" s="4">
        <f>$T321-(AF321*'Feedstock Conversions'!$B$5)-'Rail Costs'!R321</f>
        <v>106.82921179468896</v>
      </c>
      <c r="AW321" s="4">
        <f>$T321-(AG321*'Feedstock Conversions'!$B$5)-'Rail Costs'!S321</f>
        <v>97.123098147807227</v>
      </c>
      <c r="AX321" s="4">
        <f>$T321-(AH321*'Feedstock Conversions'!$B$5)-'Rail Costs'!T321</f>
        <v>122.40704903457181</v>
      </c>
      <c r="AY321" s="4">
        <f>$T321-(AI321*'Feedstock Conversions'!$B$5)-'Rail Costs'!U321</f>
        <v>120.60474062260909</v>
      </c>
      <c r="AZ321" s="4">
        <f>$T321-(AJ321*'Feedstock Conversions'!$B$5)-'Rail Costs'!V321</f>
        <v>113.60889363595825</v>
      </c>
      <c r="BA321" s="4" t="e">
        <f>$T321-(AK321*'Feedstock Conversions'!$B$5)-'Rail Costs'!Y323</f>
        <v>#VALUE!</v>
      </c>
      <c r="BH321">
        <f t="shared" si="43"/>
        <v>7</v>
      </c>
      <c r="BI321">
        <f t="shared" si="44"/>
        <v>2025</v>
      </c>
      <c r="BJ321">
        <f t="shared" si="45"/>
        <v>2</v>
      </c>
      <c r="BM321" s="4">
        <f>'Fuel Values'!G321-(E321)</f>
        <v>-14.915431131018977</v>
      </c>
      <c r="BN321" s="4">
        <f>'Fuel Values'!H321-($AJ321*'Feedstock Conversions'!$B$5)</f>
        <v>1.8433706606943474</v>
      </c>
      <c r="BO321" s="4">
        <f>'Fuel Values'!I318-($AI321*'Feedstock Conversions'!$B$17)</f>
        <v>-22.208314669652793</v>
      </c>
      <c r="BP321" s="4">
        <f>'Fuel Values'!J321-($AH321*'Feedstock Conversions'!$B$17)</f>
        <v>-8.2255431131018213</v>
      </c>
      <c r="BQ321" s="4">
        <f>'Fuel Values'!K321-($AF321*'Feedstock Conversions'!$B$17)</f>
        <v>-31.087715565509427</v>
      </c>
      <c r="BR321" s="4">
        <f>'Fuel Values'!L321-($AG321*'Feedstock Conversions'!$B$17)</f>
        <v>-22.501573348264174</v>
      </c>
      <c r="BS321" s="4">
        <f t="shared" si="46"/>
        <v>28.441198208286664</v>
      </c>
      <c r="BT321" s="4">
        <f t="shared" si="49"/>
        <v>46.467103396789824</v>
      </c>
      <c r="BV321" s="4">
        <f t="shared" si="56"/>
        <v>-9.5443768996959761</v>
      </c>
    </row>
    <row r="322" spans="1:74" x14ac:dyDescent="0.2">
      <c r="A322" s="11">
        <f t="shared" si="58"/>
        <v>45709</v>
      </c>
      <c r="B322" s="24">
        <v>49.417499999999997</v>
      </c>
      <c r="C322" s="18">
        <f>B322+'Rail Costs'!B323</f>
        <v>54.704890817469199</v>
      </c>
      <c r="E322" s="18">
        <f>C322*'Feedstock Conversions'!B$17</f>
        <v>410.28668113101901</v>
      </c>
      <c r="F322" s="18">
        <f>C322*'Feedstock Conversions'!B$5</f>
        <v>410.28668113101901</v>
      </c>
      <c r="H322" s="18">
        <f>'Fuel Values'!B322-'Soybean Oil'!I322-'Soybean Oil'!J322-'Soybean Oil'!K322</f>
        <v>240.02448982592108</v>
      </c>
      <c r="I322" s="18">
        <f>('LCFS Values'!$E$6-'Soybean Oil'!$AA$4)/1000000*MROUND('LCFS Values'!B322,1)*MROUND('LCFS Values'!$G$2*100,1)</f>
        <v>30.225510174078941</v>
      </c>
      <c r="J322" s="4">
        <f>'RIN Values'!C322</f>
        <v>135.75</v>
      </c>
      <c r="K322" s="25">
        <f>'Fixed Credits Value'!D322</f>
        <v>33</v>
      </c>
      <c r="L322" s="4">
        <f t="shared" si="47"/>
        <v>439</v>
      </c>
      <c r="M322" s="4">
        <f>L322/'Feedstock Conversions'!B$17</f>
        <v>58.533333333333331</v>
      </c>
      <c r="O322" s="4">
        <f>'Fuel Values'!C322*100</f>
        <v>272.75</v>
      </c>
      <c r="P322" s="18">
        <f>('LCFS Values'!$E$5-'Soybean Oil'!$AB$4)/1000000*'LCFS Values'!B322*'LCFS Values'!$G$2*100</f>
        <v>27.35427960416667</v>
      </c>
      <c r="Q322" s="4">
        <f>'RIN Values'!D322</f>
        <v>153.85</v>
      </c>
      <c r="R322" s="25">
        <f>'Fixed Credits Value'!L322</f>
        <v>27</v>
      </c>
      <c r="S322" s="4">
        <f>'Fixed Credits Value'!C322</f>
        <v>16</v>
      </c>
      <c r="T322" s="4">
        <f t="shared" si="50"/>
        <v>496.95427960416669</v>
      </c>
      <c r="U322" s="4">
        <f t="shared" si="48"/>
        <v>66.260570613888888</v>
      </c>
      <c r="W322" s="4">
        <f t="shared" si="51"/>
        <v>28.713318868980991</v>
      </c>
      <c r="X322" s="4">
        <f t="shared" si="52"/>
        <v>86.667598473147677</v>
      </c>
      <c r="Y322" s="5">
        <f t="shared" si="57"/>
        <v>-12.506247348326623</v>
      </c>
      <c r="Z322" s="5">
        <f t="shared" si="57"/>
        <v>6.0065585187145869</v>
      </c>
      <c r="AD322" s="11">
        <f t="shared" si="53"/>
        <v>45709</v>
      </c>
      <c r="AE322" s="4">
        <f>B322+'Rail Costs'!K322</f>
        <v>50.739347704367297</v>
      </c>
      <c r="AF322" s="4">
        <f>$B322+'Rail Costs'!L322</f>
        <v>52.061195408734598</v>
      </c>
      <c r="AG322" s="4">
        <f>$B322+'Rail Costs'!M322</f>
        <v>53.383043113101898</v>
      </c>
      <c r="AH322" s="4">
        <f>$B322+'Rail Costs'!N322</f>
        <v>49.946239081746917</v>
      </c>
      <c r="AI322" s="4">
        <f>$B322+'Rail Costs'!O322</f>
        <v>50.210608622620377</v>
      </c>
      <c r="AJ322" s="4">
        <f>$B322+'Rail Costs'!P322</f>
        <v>51.003717245240757</v>
      </c>
      <c r="AK322" s="4" t="e">
        <f>(AVERAGEIFS([1]Spreads!$B$23:$B$1056,[1]Spreads!$Y$23:$Y$1056,BH322,[1]Spreads!$X$23:$X$1056,BI322)*1.03)+('Rail Costs'!X324*100/2204.622)</f>
        <v>#VALUE!</v>
      </c>
      <c r="AM322" s="4">
        <f>'Soybean Oil'!$L322-('Soybean Oil'!AE322*'Feedstock Conversions'!$B$17)-'Rail Costs'!Q323</f>
        <v>53.902779062094211</v>
      </c>
      <c r="AN322" s="4">
        <f>'Soybean Oil'!$L322-('Soybean Oil'!AF322*'Feedstock Conversions'!$B$17)-'Rail Costs'!R323</f>
        <v>44.490023784966652</v>
      </c>
      <c r="AO322" s="4">
        <f>'Soybean Oil'!$L322-('Soybean Oil'!AG322*'Feedstock Conversions'!$B$17)-'Rail Costs'!S323</f>
        <v>34.78391013808487</v>
      </c>
      <c r="AP322" s="4">
        <f>'Soybean Oil'!$L322-('Soybean Oil'!AH322*'Feedstock Conversions'!$B$17)-'Rail Costs'!T323</f>
        <v>60.067861024849506</v>
      </c>
      <c r="AQ322" s="4">
        <f>'Soybean Oil'!$L322-('Soybean Oil'!AI322*'Feedstock Conversions'!$B$17)-'Rail Costs'!U323</f>
        <v>58.265552612886772</v>
      </c>
      <c r="AR322" s="4">
        <f>'Soybean Oil'!$L322-('Soybean Oil'!AJ322*'Feedstock Conversions'!$B$17)-'Rail Costs'!V323</f>
        <v>51.269705626235947</v>
      </c>
      <c r="AS322" s="4" t="e">
        <f>'Soybean Oil'!$L322-('Soybean Oil'!AK322*'Feedstock Conversions'!$B$17)-'Rail Costs'!Y324</f>
        <v>#VALUE!</v>
      </c>
      <c r="AU322" s="4">
        <f>$T322-(AE322*'Feedstock Conversions'!$B$5)-'Rail Costs'!Q322</f>
        <v>111.8570586662609</v>
      </c>
      <c r="AV322" s="4">
        <f>$T322-(AF322*'Feedstock Conversions'!$B$5)-'Rail Costs'!R322</f>
        <v>102.44430338913334</v>
      </c>
      <c r="AW322" s="4">
        <f>$T322-(AG322*'Feedstock Conversions'!$B$5)-'Rail Costs'!S322</f>
        <v>92.738189742251549</v>
      </c>
      <c r="AX322" s="4">
        <f>$T322-(AH322*'Feedstock Conversions'!$B$5)-'Rail Costs'!T322</f>
        <v>118.02214062901619</v>
      </c>
      <c r="AY322" s="4">
        <f>$T322-(AI322*'Feedstock Conversions'!$B$5)-'Rail Costs'!U322</f>
        <v>116.21983221705347</v>
      </c>
      <c r="AZ322" s="4">
        <f>$T322-(AJ322*'Feedstock Conversions'!$B$5)-'Rail Costs'!V322</f>
        <v>109.22398523040263</v>
      </c>
      <c r="BA322" s="4" t="e">
        <f>$T322-(AK322*'Feedstock Conversions'!$B$5)-'Rail Costs'!Y324</f>
        <v>#VALUE!</v>
      </c>
      <c r="BH322">
        <f t="shared" ref="BH322:BH330" si="59">WEEKNUM(A322)</f>
        <v>8</v>
      </c>
      <c r="BI322">
        <f t="shared" ref="BI322:BI330" si="60">YEAR(A322)</f>
        <v>2025</v>
      </c>
      <c r="BJ322">
        <f t="shared" si="45"/>
        <v>2</v>
      </c>
      <c r="BM322" s="4">
        <f>'Fuel Values'!G322-(E322)</f>
        <v>-17.786681131019009</v>
      </c>
      <c r="BN322" s="4">
        <f>'Fuel Values'!H322-($AJ322*'Feedstock Conversions'!$B$5)</f>
        <v>-5.0278793393056844</v>
      </c>
      <c r="BO322" s="4">
        <f>'Fuel Values'!I319-($AI322*'Feedstock Conversions'!$B$17)</f>
        <v>-30.379564669652837</v>
      </c>
      <c r="BP322" s="4">
        <f>'Fuel Values'!J322-($AH322*'Feedstock Conversions'!$B$17)</f>
        <v>-12.096793113101853</v>
      </c>
      <c r="BQ322" s="4">
        <f>'Fuel Values'!K322-($AF322*'Feedstock Conversions'!$B$17)</f>
        <v>-37.958965565509459</v>
      </c>
      <c r="BR322" s="4">
        <f>'Fuel Values'!L322-($AG322*'Feedstock Conversions'!$B$17)</f>
        <v>-25.372823348264262</v>
      </c>
      <c r="BS322" s="4">
        <f t="shared" si="46"/>
        <v>33.741198208286676</v>
      </c>
      <c r="BT322" s="4">
        <f t="shared" si="49"/>
        <v>50.150436730123175</v>
      </c>
      <c r="BV322" s="4">
        <f t="shared" si="56"/>
        <v>-14.272769756838873</v>
      </c>
    </row>
    <row r="323" spans="1:74" x14ac:dyDescent="0.2">
      <c r="A323" s="11">
        <f t="shared" si="58"/>
        <v>45716</v>
      </c>
      <c r="B323" s="24">
        <v>47.328000000000003</v>
      </c>
      <c r="C323" s="18">
        <f>B323+'Rail Costs'!B324</f>
        <v>52.615390817469205</v>
      </c>
      <c r="E323" s="18">
        <f>C323*'Feedstock Conversions'!B$17</f>
        <v>394.61543113101902</v>
      </c>
      <c r="F323" s="18">
        <f>C323*'Feedstock Conversions'!B$5</f>
        <v>394.61543113101902</v>
      </c>
      <c r="H323" s="18">
        <f>'Fuel Values'!B323-'Soybean Oil'!I323-'Soybean Oil'!J323-'Soybean Oil'!K323</f>
        <v>240.88593940266446</v>
      </c>
      <c r="I323" s="18">
        <f>('LCFS Values'!$E$6-'Soybean Oil'!$AA$4)/1000000*MROUND('LCFS Values'!B323,1)*MROUND('LCFS Values'!$G$2*100,1)</f>
        <v>27.11406059733552</v>
      </c>
      <c r="J323" s="4">
        <f>'RIN Values'!C323</f>
        <v>123</v>
      </c>
      <c r="K323" s="25">
        <f>'Fixed Credits Value'!D323</f>
        <v>33</v>
      </c>
      <c r="L323" s="4">
        <f t="shared" si="47"/>
        <v>424</v>
      </c>
      <c r="M323" s="4">
        <f>L323/'Feedstock Conversions'!B$17</f>
        <v>56.533333333333331</v>
      </c>
      <c r="O323" s="4">
        <f>'Fuel Values'!C323*100</f>
        <v>265.39999999999998</v>
      </c>
      <c r="P323" s="18">
        <f>('LCFS Values'!$E$5-'Soybean Oil'!$AB$4)/1000000*'LCFS Values'!B323*'LCFS Values'!$G$2*100</f>
        <v>24.528672700000001</v>
      </c>
      <c r="Q323" s="4">
        <f>'RIN Values'!D323</f>
        <v>139.4</v>
      </c>
      <c r="R323" s="25">
        <f>'Fixed Credits Value'!L323</f>
        <v>27</v>
      </c>
      <c r="S323" s="4">
        <f>'Fixed Credits Value'!C323</f>
        <v>16</v>
      </c>
      <c r="T323" s="4">
        <f t="shared" si="50"/>
        <v>472.32867269999997</v>
      </c>
      <c r="U323" s="4">
        <f t="shared" si="48"/>
        <v>62.977156359999995</v>
      </c>
      <c r="W323" s="4">
        <f t="shared" si="51"/>
        <v>29.384568868980978</v>
      </c>
      <c r="X323" s="4">
        <f t="shared" si="52"/>
        <v>77.713241568980948</v>
      </c>
      <c r="Y323" s="5">
        <f t="shared" si="57"/>
        <v>-2.4952319131959988</v>
      </c>
      <c r="Z323" s="5">
        <f t="shared" si="57"/>
        <v>-2.1808300531356837</v>
      </c>
      <c r="AD323" s="11">
        <f t="shared" si="53"/>
        <v>45716</v>
      </c>
      <c r="AE323" s="4">
        <f>B323+'Rail Costs'!K323</f>
        <v>48.649847704367303</v>
      </c>
      <c r="AF323" s="4">
        <f>$B323+'Rail Costs'!L323</f>
        <v>49.971695408734604</v>
      </c>
      <c r="AG323" s="4">
        <f>$B323+'Rail Costs'!M323</f>
        <v>51.293543113101904</v>
      </c>
      <c r="AH323" s="4">
        <f>$B323+'Rail Costs'!N323</f>
        <v>47.856739081746923</v>
      </c>
      <c r="AI323" s="4">
        <f>$B323+'Rail Costs'!O323</f>
        <v>48.121108622620383</v>
      </c>
      <c r="AJ323" s="4">
        <f>$B323+'Rail Costs'!P323</f>
        <v>48.914217245240764</v>
      </c>
      <c r="AK323" s="4" t="e">
        <f>(AVERAGEIFS([1]Spreads!$B$23:$B$1056,[1]Spreads!$Y$23:$Y$1056,BH323,[1]Spreads!$X$23:$X$1056,BI323)*1.03)+('Rail Costs'!X325*100/2204.622)</f>
        <v>#VALUE!</v>
      </c>
      <c r="AM323" s="4">
        <f>'Soybean Oil'!$L323-('Soybean Oil'!AE323*'Feedstock Conversions'!$B$17)-'Rail Costs'!Q324</f>
        <v>54.574029062094141</v>
      </c>
      <c r="AN323" s="4">
        <f>'Soybean Oil'!$L323-('Soybean Oil'!AF323*'Feedstock Conversions'!$B$17)-'Rail Costs'!R324</f>
        <v>45.161273784966582</v>
      </c>
      <c r="AO323" s="4">
        <f>'Soybean Oil'!$L323-('Soybean Oil'!AG323*'Feedstock Conversions'!$B$17)-'Rail Costs'!S324</f>
        <v>35.455160138084857</v>
      </c>
      <c r="AP323" s="4">
        <f>'Soybean Oil'!$L323-('Soybean Oil'!AH323*'Feedstock Conversions'!$B$17)-'Rail Costs'!T324</f>
        <v>60.739111024849436</v>
      </c>
      <c r="AQ323" s="4">
        <f>'Soybean Oil'!$L323-('Soybean Oil'!AI323*'Feedstock Conversions'!$B$17)-'Rail Costs'!U324</f>
        <v>58.936802612886702</v>
      </c>
      <c r="AR323" s="4">
        <f>'Soybean Oil'!$L323-('Soybean Oil'!AJ323*'Feedstock Conversions'!$B$17)-'Rail Costs'!V324</f>
        <v>51.940955626235876</v>
      </c>
      <c r="AS323" s="4" t="e">
        <f>'Soybean Oil'!$L323-('Soybean Oil'!AK323*'Feedstock Conversions'!$B$17)-'Rail Costs'!Y325</f>
        <v>#VALUE!</v>
      </c>
      <c r="AU323" s="4">
        <f>$T323-(AE323*'Feedstock Conversions'!$B$5)-'Rail Costs'!Q323</f>
        <v>102.90270176209411</v>
      </c>
      <c r="AV323" s="4">
        <f>$T323-(AF323*'Feedstock Conversions'!$B$5)-'Rail Costs'!R323</f>
        <v>93.489946484966552</v>
      </c>
      <c r="AW323" s="4">
        <f>$T323-(AG323*'Feedstock Conversions'!$B$5)-'Rail Costs'!S323</f>
        <v>83.78383283808482</v>
      </c>
      <c r="AX323" s="4">
        <f>$T323-(AH323*'Feedstock Conversions'!$B$5)-'Rail Costs'!T323</f>
        <v>109.06778372484941</v>
      </c>
      <c r="AY323" s="4">
        <f>$T323-(AI323*'Feedstock Conversions'!$B$5)-'Rail Costs'!U323</f>
        <v>107.26547531288668</v>
      </c>
      <c r="AZ323" s="4">
        <f>$T323-(AJ323*'Feedstock Conversions'!$B$5)-'Rail Costs'!V323</f>
        <v>100.26962832623585</v>
      </c>
      <c r="BA323" s="4" t="e">
        <f>$T323-(AK323*'Feedstock Conversions'!$B$5)-'Rail Costs'!Y325</f>
        <v>#VALUE!</v>
      </c>
      <c r="BH323">
        <f t="shared" si="59"/>
        <v>9</v>
      </c>
      <c r="BI323">
        <f t="shared" si="60"/>
        <v>2025</v>
      </c>
      <c r="BJ323">
        <f t="shared" ref="BJ323:BJ330" si="61">MONTH(A323)</f>
        <v>2</v>
      </c>
      <c r="BM323" s="4">
        <f>'Fuel Values'!G323-(E323)</f>
        <v>-3.6154311310190224</v>
      </c>
      <c r="BN323" s="4">
        <f>'Fuel Values'!H323-($AJ323*'Feedstock Conversions'!$B$5)</f>
        <v>18.143370660694245</v>
      </c>
      <c r="BO323" s="4">
        <f>'Fuel Values'!I320-($AI323*'Feedstock Conversions'!$B$17)</f>
        <v>-8.708314669652907</v>
      </c>
      <c r="BP323" s="4">
        <f>'Fuel Values'!J323-($AH323*'Feedstock Conversions'!$B$17)</f>
        <v>2.0744568868980764</v>
      </c>
      <c r="BQ323" s="4">
        <f>'Fuel Values'!K323-($AF323*'Feedstock Conversions'!$B$17)</f>
        <v>-17.787715565509529</v>
      </c>
      <c r="BR323" s="4">
        <f>'Fuel Values'!L323-($AG323*'Feedstock Conversions'!$B$17)</f>
        <v>-9.7015733482642759</v>
      </c>
      <c r="BS323" s="4">
        <f t="shared" ref="BS323:BS330" si="62">W323-MAX(BM323:BR323)</f>
        <v>11.241198208286733</v>
      </c>
      <c r="BT323" s="4">
        <f t="shared" si="49"/>
        <v>32.650436730123211</v>
      </c>
      <c r="BV323" s="4">
        <f t="shared" si="56"/>
        <v>1.3984802431610805</v>
      </c>
    </row>
    <row r="324" spans="1:74" x14ac:dyDescent="0.2">
      <c r="A324" s="11">
        <f t="shared" si="58"/>
        <v>45723</v>
      </c>
      <c r="B324" s="24">
        <v>45.232000000000006</v>
      </c>
      <c r="C324" s="18">
        <f>B324+'Rail Costs'!B325</f>
        <v>50.519390817469208</v>
      </c>
      <c r="E324" s="18">
        <f>C324*'Feedstock Conversions'!B$17</f>
        <v>378.89543113101905</v>
      </c>
      <c r="F324" s="18">
        <f>C324*'Feedstock Conversions'!B$5</f>
        <v>378.89543113101905</v>
      </c>
      <c r="H324" s="18">
        <f>'Fuel Values'!B324-'Soybean Oil'!I324-'Soybean Oil'!J324-'Soybean Oil'!K324</f>
        <v>219.95840338605268</v>
      </c>
      <c r="I324" s="18">
        <f>('LCFS Values'!$E$6-'Soybean Oil'!$AA$4)/1000000*MROUND('LCFS Values'!B324,1)*MROUND('LCFS Values'!$G$2*100,1)</f>
        <v>24.891596613947364</v>
      </c>
      <c r="J324" s="4">
        <f>'RIN Values'!C324</f>
        <v>117.14999999999999</v>
      </c>
      <c r="K324" s="25">
        <f>'Fixed Credits Value'!D324</f>
        <v>33</v>
      </c>
      <c r="L324" s="4">
        <f t="shared" ref="L324:L330" si="63">H324+I324+J324+K324</f>
        <v>395.00000000000006</v>
      </c>
      <c r="M324" s="4">
        <f>L324/'Feedstock Conversions'!B$17</f>
        <v>52.666666666666671</v>
      </c>
      <c r="O324" s="4">
        <f>'Fuel Values'!C324*100</f>
        <v>236.60000000000002</v>
      </c>
      <c r="P324" s="18">
        <f>('LCFS Values'!$E$5-'Soybean Oil'!$AB$4)/1000000*'LCFS Values'!B324*'LCFS Values'!$G$2*100</f>
        <v>22.484616641666666</v>
      </c>
      <c r="Q324" s="4">
        <f>'RIN Values'!D324</f>
        <v>132.76999999999998</v>
      </c>
      <c r="R324" s="25">
        <f>'Fixed Credits Value'!L324</f>
        <v>27</v>
      </c>
      <c r="S324" s="4">
        <f>'Fixed Credits Value'!C324</f>
        <v>16</v>
      </c>
      <c r="T324" s="4">
        <f t="shared" si="50"/>
        <v>434.85461664166667</v>
      </c>
      <c r="U324" s="4">
        <f t="shared" si="48"/>
        <v>57.980615552222226</v>
      </c>
      <c r="W324" s="4">
        <f t="shared" si="51"/>
        <v>16.104568868981005</v>
      </c>
      <c r="X324" s="4">
        <f t="shared" si="52"/>
        <v>55.959185510647615</v>
      </c>
      <c r="Y324" s="5">
        <f t="shared" si="57"/>
        <v>11.272058860002549</v>
      </c>
      <c r="Z324" s="5">
        <f t="shared" si="57"/>
        <v>-7.5842497267541633</v>
      </c>
      <c r="AD324" s="11">
        <f t="shared" si="53"/>
        <v>45723</v>
      </c>
      <c r="AE324" s="4">
        <f>B324+'Rail Costs'!K324</f>
        <v>46.553847704367307</v>
      </c>
      <c r="AF324" s="4">
        <f>$B324+'Rail Costs'!L324</f>
        <v>47.875695408734607</v>
      </c>
      <c r="AG324" s="4">
        <f>$B324+'Rail Costs'!M324</f>
        <v>49.197543113101908</v>
      </c>
      <c r="AH324" s="4">
        <f>$B324+'Rail Costs'!N324</f>
        <v>45.760739081746927</v>
      </c>
      <c r="AI324" s="4">
        <f>$B324+'Rail Costs'!O324</f>
        <v>46.025108622620387</v>
      </c>
      <c r="AJ324" s="4">
        <f>$B324+'Rail Costs'!P324</f>
        <v>46.818217245240767</v>
      </c>
      <c r="AK324" s="4" t="e">
        <f>(AVERAGEIFS([1]Spreads!$B$23:$B$1056,[1]Spreads!$Y$23:$Y$1056,BH324,[1]Spreads!$X$23:$X$1056,BI324)*1.03)+('Rail Costs'!X326*100/2204.622)</f>
        <v>#VALUE!</v>
      </c>
      <c r="AM324" s="4">
        <f>'Soybean Oil'!$L324-('Soybean Oil'!AE324*'Feedstock Conversions'!$B$17)-'Rail Costs'!Q325</f>
        <v>41.294029062094168</v>
      </c>
      <c r="AN324" s="4">
        <f>'Soybean Oil'!$L324-('Soybean Oil'!AF324*'Feedstock Conversions'!$B$17)-'Rail Costs'!R325</f>
        <v>31.881273784966609</v>
      </c>
      <c r="AO324" s="4">
        <f>'Soybean Oil'!$L324-('Soybean Oil'!AG324*'Feedstock Conversions'!$B$17)-'Rail Costs'!S325</f>
        <v>22.17516013808488</v>
      </c>
      <c r="AP324" s="4">
        <f>'Soybean Oil'!$L324-('Soybean Oil'!AH324*'Feedstock Conversions'!$B$17)-'Rail Costs'!T325</f>
        <v>47.459111024849463</v>
      </c>
      <c r="AQ324" s="4">
        <f>'Soybean Oil'!$L324-('Soybean Oil'!AI324*'Feedstock Conversions'!$B$17)-'Rail Costs'!U325</f>
        <v>45.656802612886729</v>
      </c>
      <c r="AR324" s="4">
        <f>'Soybean Oil'!$L324-('Soybean Oil'!AJ324*'Feedstock Conversions'!$B$17)-'Rail Costs'!V325</f>
        <v>38.66095562623596</v>
      </c>
      <c r="AS324" s="4" t="e">
        <f>'Soybean Oil'!$L324-('Soybean Oil'!AK324*'Feedstock Conversions'!$B$17)-'Rail Costs'!Y326</f>
        <v>#VALUE!</v>
      </c>
      <c r="AU324" s="4">
        <f>$T324-(AE324*'Feedstock Conversions'!$B$5)-'Rail Costs'!Q324</f>
        <v>81.148645703760778</v>
      </c>
      <c r="AV324" s="4">
        <f>$T324-(AF324*'Feedstock Conversions'!$B$5)-'Rail Costs'!R324</f>
        <v>71.735890426633219</v>
      </c>
      <c r="AW324" s="4">
        <f>$T324-(AG324*'Feedstock Conversions'!$B$5)-'Rail Costs'!S324</f>
        <v>62.029776779751494</v>
      </c>
      <c r="AX324" s="4">
        <f>$T324-(AH324*'Feedstock Conversions'!$B$5)-'Rail Costs'!T324</f>
        <v>87.313727666516073</v>
      </c>
      <c r="AY324" s="4">
        <f>$T324-(AI324*'Feedstock Conversions'!$B$5)-'Rail Costs'!U324</f>
        <v>85.511419254553346</v>
      </c>
      <c r="AZ324" s="4">
        <f>$T324-(AJ324*'Feedstock Conversions'!$B$5)-'Rail Costs'!V324</f>
        <v>78.51557226790257</v>
      </c>
      <c r="BA324" s="4" t="e">
        <f>$T324-(AK324*'Feedstock Conversions'!$B$5)-'Rail Costs'!Y326</f>
        <v>#VALUE!</v>
      </c>
      <c r="BH324">
        <f t="shared" si="59"/>
        <v>10</v>
      </c>
      <c r="BI324">
        <f t="shared" si="60"/>
        <v>2025</v>
      </c>
      <c r="BJ324">
        <f t="shared" si="61"/>
        <v>3</v>
      </c>
      <c r="BM324" s="4">
        <f>'Fuel Values'!G324-(E324)</f>
        <v>-10.395431131019052</v>
      </c>
      <c r="BN324" s="4">
        <f>'Fuel Values'!H324-($AJ324*'Feedstock Conversions'!$B$5)</f>
        <v>21.863370660694272</v>
      </c>
      <c r="BO324" s="4">
        <f>'Fuel Values'!I321-($AI324*'Feedstock Conversions'!$B$17)</f>
        <v>12.811685330347075</v>
      </c>
      <c r="BP324" s="4">
        <f>'Fuel Values'!J324-($AH324*'Feedstock Conversions'!$B$17)</f>
        <v>-5.2055431131019532</v>
      </c>
      <c r="BQ324" s="4">
        <f>'Fuel Values'!K324-($AF324*'Feedstock Conversions'!$B$17)</f>
        <v>-16.067715565509559</v>
      </c>
      <c r="BR324" s="4">
        <f>'Fuel Values'!L324-($AG324*'Feedstock Conversions'!$B$17)</f>
        <v>-13.981573348264305</v>
      </c>
      <c r="BS324" s="4">
        <f t="shared" si="62"/>
        <v>-5.7588017917132674</v>
      </c>
      <c r="BT324" s="4">
        <f t="shared" si="49"/>
        <v>17.933770063456592</v>
      </c>
      <c r="BV324" s="4">
        <f t="shared" si="56"/>
        <v>0.73276595744678319</v>
      </c>
    </row>
    <row r="325" spans="1:74" x14ac:dyDescent="0.2">
      <c r="A325" s="11">
        <f t="shared" si="58"/>
        <v>45730</v>
      </c>
      <c r="B325" s="24">
        <v>43.748000000000005</v>
      </c>
      <c r="C325" s="18">
        <f>B325+'Rail Costs'!B326</f>
        <v>49.035390817469207</v>
      </c>
      <c r="E325" s="18">
        <f>C325*'Feedstock Conversions'!B$17</f>
        <v>367.76543113101906</v>
      </c>
      <c r="F325" s="18">
        <f>C325*'Feedstock Conversions'!B$5</f>
        <v>367.76543113101906</v>
      </c>
      <c r="H325" s="18">
        <f>'Fuel Values'!B325-'Soybean Oil'!I325-'Soybean Oil'!J325-'Soybean Oil'!K325</f>
        <v>213.71391058937502</v>
      </c>
      <c r="I325" s="18">
        <f>('LCFS Values'!$E$6-'Soybean Oil'!$AA$4)/1000000*MROUND('LCFS Values'!B325,1)*MROUND('LCFS Values'!$G$2*100,1)</f>
        <v>25.336089410624997</v>
      </c>
      <c r="J325" s="4">
        <f>'RIN Values'!C325</f>
        <v>112.94999999999999</v>
      </c>
      <c r="K325" s="25">
        <f>'Fixed Credits Value'!D325</f>
        <v>33</v>
      </c>
      <c r="L325" s="4">
        <f t="shared" si="63"/>
        <v>385</v>
      </c>
      <c r="M325" s="4">
        <f>L325/'Feedstock Conversions'!B$17</f>
        <v>51.333333333333336</v>
      </c>
      <c r="O325" s="4">
        <f>'Fuel Values'!C325*100</f>
        <v>213.20000000000002</v>
      </c>
      <c r="P325" s="18">
        <f>('LCFS Values'!$E$5-'Soybean Oil'!$AB$4)/1000000*'LCFS Values'!B325*'LCFS Values'!$G$2*100</f>
        <v>22.644934763888891</v>
      </c>
      <c r="Q325" s="4">
        <f>'RIN Values'!D325</f>
        <v>128.01</v>
      </c>
      <c r="R325" s="25">
        <f>'Fixed Credits Value'!L325</f>
        <v>27</v>
      </c>
      <c r="S325" s="4">
        <f>'Fixed Credits Value'!C325</f>
        <v>16</v>
      </c>
      <c r="T325" s="4">
        <f t="shared" si="50"/>
        <v>406.85493476388888</v>
      </c>
      <c r="U325" s="4">
        <f t="shared" si="48"/>
        <v>54.247324635185187</v>
      </c>
      <c r="W325" s="4">
        <f t="shared" si="51"/>
        <v>17.234568868980944</v>
      </c>
      <c r="X325" s="4">
        <f t="shared" si="52"/>
        <v>39.089503632869821</v>
      </c>
      <c r="Y325" s="5">
        <f t="shared" si="57"/>
        <v>0.84571115729355384</v>
      </c>
      <c r="Z325" s="5">
        <f t="shared" si="57"/>
        <v>-3.7195934071504562</v>
      </c>
      <c r="AD325" s="11">
        <f t="shared" si="53"/>
        <v>45730</v>
      </c>
      <c r="AE325" s="4">
        <f>B325+'Rail Costs'!K325</f>
        <v>45.069847704367305</v>
      </c>
      <c r="AF325" s="4">
        <f>$B325+'Rail Costs'!L325</f>
        <v>46.391695408734606</v>
      </c>
      <c r="AG325" s="4">
        <f>$B325+'Rail Costs'!M325</f>
        <v>47.713543113101906</v>
      </c>
      <c r="AH325" s="4">
        <f>$B325+'Rail Costs'!N325</f>
        <v>44.276739081746925</v>
      </c>
      <c r="AI325" s="4">
        <f>$B325+'Rail Costs'!O325</f>
        <v>44.541108622620385</v>
      </c>
      <c r="AJ325" s="4">
        <f>$B325+'Rail Costs'!P325</f>
        <v>45.334217245240765</v>
      </c>
      <c r="AK325" s="4" t="e">
        <f>(AVERAGEIFS([1]Spreads!$B$23:$B$1056,[1]Spreads!$Y$23:$Y$1056,BH325,[1]Spreads!$X$23:$X$1056,BI325)*1.03)+('Rail Costs'!X327*100/2204.622)</f>
        <v>#VALUE!</v>
      </c>
      <c r="AM325" s="4">
        <f>'Soybean Oil'!$L325-('Soybean Oil'!AE325*'Feedstock Conversions'!$B$17)-'Rail Costs'!Q326</f>
        <v>42.424029062094107</v>
      </c>
      <c r="AN325" s="4">
        <f>'Soybean Oil'!$L325-('Soybean Oil'!AF325*'Feedstock Conversions'!$B$17)-'Rail Costs'!R326</f>
        <v>33.011273784966548</v>
      </c>
      <c r="AO325" s="4">
        <f>'Soybean Oil'!$L325-('Soybean Oil'!AG325*'Feedstock Conversions'!$B$17)-'Rail Costs'!S326</f>
        <v>23.305160138084819</v>
      </c>
      <c r="AP325" s="4">
        <f>'Soybean Oil'!$L325-('Soybean Oil'!AH325*'Feedstock Conversions'!$B$17)-'Rail Costs'!T326</f>
        <v>48.589111024849402</v>
      </c>
      <c r="AQ325" s="4">
        <f>'Soybean Oil'!$L325-('Soybean Oil'!AI325*'Feedstock Conversions'!$B$17)-'Rail Costs'!U326</f>
        <v>46.786802612886724</v>
      </c>
      <c r="AR325" s="4">
        <f>'Soybean Oil'!$L325-('Soybean Oil'!AJ325*'Feedstock Conversions'!$B$17)-'Rail Costs'!V326</f>
        <v>39.790955626235899</v>
      </c>
      <c r="AS325" s="4" t="e">
        <f>'Soybean Oil'!$L325-('Soybean Oil'!AK325*'Feedstock Conversions'!$B$17)-'Rail Costs'!Y327</f>
        <v>#VALUE!</v>
      </c>
      <c r="AU325" s="4">
        <f>$T325-(AE325*'Feedstock Conversions'!$B$5)-'Rail Costs'!Q325</f>
        <v>64.278963825982984</v>
      </c>
      <c r="AV325" s="4">
        <f>$T325-(AF325*'Feedstock Conversions'!$B$5)-'Rail Costs'!R325</f>
        <v>54.866208548855425</v>
      </c>
      <c r="AW325" s="4">
        <f>$T325-(AG325*'Feedstock Conversions'!$B$5)-'Rail Costs'!S325</f>
        <v>45.1600949019737</v>
      </c>
      <c r="AX325" s="4">
        <f>$T325-(AH325*'Feedstock Conversions'!$B$5)-'Rail Costs'!T325</f>
        <v>70.444045788738279</v>
      </c>
      <c r="AY325" s="4">
        <f>$T325-(AI325*'Feedstock Conversions'!$B$5)-'Rail Costs'!U325</f>
        <v>68.641737376775609</v>
      </c>
      <c r="AZ325" s="4">
        <f>$T325-(AJ325*'Feedstock Conversions'!$B$5)-'Rail Costs'!V325</f>
        <v>61.645890390124777</v>
      </c>
      <c r="BA325" s="4" t="e">
        <f>$T325-(AK325*'Feedstock Conversions'!$B$5)-'Rail Costs'!Y327</f>
        <v>#VALUE!</v>
      </c>
      <c r="BH325">
        <f t="shared" si="59"/>
        <v>11</v>
      </c>
      <c r="BI325">
        <f t="shared" si="60"/>
        <v>2025</v>
      </c>
      <c r="BJ325">
        <f t="shared" si="61"/>
        <v>3</v>
      </c>
      <c r="BM325" s="4">
        <f>'Fuel Values'!G325-(E325)</f>
        <v>-6.4654311310190451</v>
      </c>
      <c r="BN325" s="4">
        <f>'Fuel Values'!H325-($AJ325*'Feedstock Conversions'!$B$5)</f>
        <v>21.993370660694268</v>
      </c>
      <c r="BO325" s="4">
        <f>'Fuel Values'!I322-($AI325*'Feedstock Conversions'!$B$17)</f>
        <v>28.441685330347127</v>
      </c>
      <c r="BP325" s="4">
        <f>'Fuel Values'!J325-($AH325*'Feedstock Conversions'!$B$17)</f>
        <v>-3.8755431131019691</v>
      </c>
      <c r="BQ325" s="4">
        <f>'Fuel Values'!K325-($AF325*'Feedstock Conversions'!$B$17)</f>
        <v>-12.937715565509563</v>
      </c>
      <c r="BR325" s="4">
        <f>'Fuel Values'!L325-($AG325*'Feedstock Conversions'!$B$17)</f>
        <v>-12.85157334826431</v>
      </c>
      <c r="BS325" s="4">
        <f t="shared" si="62"/>
        <v>-11.207116461366184</v>
      </c>
      <c r="BT325" s="4">
        <f t="shared" si="49"/>
        <v>14.850436730123192</v>
      </c>
      <c r="BV325" s="4">
        <f t="shared" si="56"/>
        <v>4.5056231003039215</v>
      </c>
    </row>
    <row r="326" spans="1:74" x14ac:dyDescent="0.2">
      <c r="A326" s="11">
        <f t="shared" si="58"/>
        <v>45737</v>
      </c>
      <c r="B326" s="24">
        <v>44.344000000000001</v>
      </c>
      <c r="C326" s="18">
        <f>B326+'Rail Costs'!B327</f>
        <v>49.631390817469203</v>
      </c>
      <c r="E326" s="18">
        <f>C326*'Feedstock Conversions'!B$17</f>
        <v>372.23543113101903</v>
      </c>
      <c r="F326" s="18">
        <f>C326*'Feedstock Conversions'!B$5</f>
        <v>372.23543113101903</v>
      </c>
      <c r="H326" s="18">
        <f>'Fuel Values'!B326-'Soybean Oil'!I326-'Soybean Oil'!J326-'Soybean Oil'!K326</f>
        <v>217.7804321993421</v>
      </c>
      <c r="I326" s="18">
        <f>('LCFS Values'!$E$6-'Soybean Oil'!$AA$4)/1000000*MROUND('LCFS Values'!B326,1)*MROUND('LCFS Values'!$G$2*100,1)</f>
        <v>26.669567800657891</v>
      </c>
      <c r="J326" s="4">
        <f>'RIN Values'!C326</f>
        <v>117.75</v>
      </c>
      <c r="K326" s="25">
        <f>'Fixed Credits Value'!D326</f>
        <v>33</v>
      </c>
      <c r="L326" s="4">
        <f t="shared" si="63"/>
        <v>395.2</v>
      </c>
      <c r="M326" s="4">
        <f>L326/'Feedstock Conversions'!B$17</f>
        <v>52.693333333333335</v>
      </c>
      <c r="O326" s="4">
        <f>'Fuel Values'!C326*100</f>
        <v>221.8</v>
      </c>
      <c r="P326" s="18">
        <f>('LCFS Values'!$E$5-'Soybean Oil'!$AB$4)/1000000*'LCFS Values'!B326*'LCFS Values'!$G$2*100</f>
        <v>23.927479741666666</v>
      </c>
      <c r="Q326" s="4">
        <f>'RIN Values'!D326</f>
        <v>133.44999999999999</v>
      </c>
      <c r="R326" s="25">
        <f>'Fixed Credits Value'!L326</f>
        <v>27</v>
      </c>
      <c r="S326" s="4">
        <f>'Fixed Credits Value'!C326</f>
        <v>16</v>
      </c>
      <c r="T326" s="4">
        <f t="shared" si="50"/>
        <v>422.17747974166667</v>
      </c>
      <c r="U326" s="4">
        <f t="shared" si="48"/>
        <v>56.290330632222222</v>
      </c>
      <c r="W326" s="4">
        <f t="shared" si="51"/>
        <v>22.964568868980962</v>
      </c>
      <c r="X326" s="4">
        <f t="shared" si="52"/>
        <v>49.942048610647646</v>
      </c>
      <c r="Y326" s="5">
        <f t="shared" si="57"/>
        <v>-1.9013142428780434</v>
      </c>
      <c r="Z326" s="5">
        <f t="shared" si="57"/>
        <v>-2.2626614230301723</v>
      </c>
      <c r="AD326" s="11">
        <f t="shared" si="53"/>
        <v>45737</v>
      </c>
      <c r="AE326" s="4">
        <f>B326+'Rail Costs'!K326</f>
        <v>45.665847704367302</v>
      </c>
      <c r="AF326" s="4">
        <f>$B326+'Rail Costs'!L326</f>
        <v>46.987695408734602</v>
      </c>
      <c r="AG326" s="4">
        <f>$B326+'Rail Costs'!M326</f>
        <v>48.309543113101903</v>
      </c>
      <c r="AH326" s="4">
        <f>$B326+'Rail Costs'!N326</f>
        <v>44.872739081746921</v>
      </c>
      <c r="AI326" s="4">
        <f>$B326+'Rail Costs'!O326</f>
        <v>45.137108622620381</v>
      </c>
      <c r="AJ326" s="4">
        <f>$B326+'Rail Costs'!P326</f>
        <v>45.930217245240762</v>
      </c>
      <c r="AK326" s="4" t="e">
        <f>(AVERAGEIFS([1]Spreads!$B$23:$B$1056,[1]Spreads!$Y$23:$Y$1056,BH326,[1]Spreads!$X$23:$X$1056,BI326)*1.03)+('Rail Costs'!X328*100/2204.622)</f>
        <v>#VALUE!</v>
      </c>
      <c r="AM326" s="4">
        <f>'Soybean Oil'!$L326-('Soybean Oil'!AE326*'Feedstock Conversions'!$B$17)-'Rail Costs'!Q327</f>
        <v>48.154029062094125</v>
      </c>
      <c r="AN326" s="4">
        <f>'Soybean Oil'!$L326-('Soybean Oil'!AF326*'Feedstock Conversions'!$B$17)-'Rail Costs'!R327</f>
        <v>38.741273784966566</v>
      </c>
      <c r="AO326" s="4">
        <f>'Soybean Oil'!$L326-('Soybean Oil'!AG326*'Feedstock Conversions'!$B$17)-'Rail Costs'!S327</f>
        <v>29.035160138084837</v>
      </c>
      <c r="AP326" s="4">
        <f>'Soybean Oil'!$L326-('Soybean Oil'!AH326*'Feedstock Conversions'!$B$17)-'Rail Costs'!T327</f>
        <v>54.31911102484942</v>
      </c>
      <c r="AQ326" s="4">
        <f>'Soybean Oil'!$L326-('Soybean Oil'!AI326*'Feedstock Conversions'!$B$17)-'Rail Costs'!U327</f>
        <v>52.516802612886742</v>
      </c>
      <c r="AR326" s="4">
        <f>'Soybean Oil'!$L326-('Soybean Oil'!AJ326*'Feedstock Conversions'!$B$17)-'Rail Costs'!V327</f>
        <v>45.520955626235917</v>
      </c>
      <c r="AS326" s="4" t="e">
        <f>'Soybean Oil'!$L326-('Soybean Oil'!AK326*'Feedstock Conversions'!$B$17)-'Rail Costs'!Y328</f>
        <v>#VALUE!</v>
      </c>
      <c r="AU326" s="4">
        <f>$T326-(AE326*'Feedstock Conversions'!$B$5)-'Rail Costs'!Q326</f>
        <v>75.131508803760809</v>
      </c>
      <c r="AV326" s="4">
        <f>$T326-(AF326*'Feedstock Conversions'!$B$5)-'Rail Costs'!R326</f>
        <v>65.71875352663325</v>
      </c>
      <c r="AW326" s="4">
        <f>$T326-(AG326*'Feedstock Conversions'!$B$5)-'Rail Costs'!S326</f>
        <v>56.012639879751525</v>
      </c>
      <c r="AX326" s="4">
        <f>$T326-(AH326*'Feedstock Conversions'!$B$5)-'Rail Costs'!T326</f>
        <v>81.296590766516104</v>
      </c>
      <c r="AY326" s="4">
        <f>$T326-(AI326*'Feedstock Conversions'!$B$5)-'Rail Costs'!U326</f>
        <v>79.494282354553434</v>
      </c>
      <c r="AZ326" s="4">
        <f>$T326-(AJ326*'Feedstock Conversions'!$B$5)-'Rail Costs'!V326</f>
        <v>72.498435367902601</v>
      </c>
      <c r="BA326" s="4" t="e">
        <f>$T326-(AK326*'Feedstock Conversions'!$B$5)-'Rail Costs'!Y328</f>
        <v>#VALUE!</v>
      </c>
      <c r="BH326">
        <f t="shared" si="59"/>
        <v>12</v>
      </c>
      <c r="BI326">
        <f t="shared" si="60"/>
        <v>2025</v>
      </c>
      <c r="BJ326">
        <f t="shared" si="61"/>
        <v>3</v>
      </c>
      <c r="BM326" s="4">
        <f>'Fuel Values'!G326-(E326)</f>
        <v>-9.0354311310190383</v>
      </c>
      <c r="BN326" s="4">
        <f>'Fuel Values'!H326-($AJ326*'Feedstock Conversions'!$B$5)</f>
        <v>15.523370660694297</v>
      </c>
      <c r="BO326" s="4">
        <f>'Fuel Values'!I323-($AI326*'Feedstock Conversions'!$B$17)</f>
        <v>20.471685330347157</v>
      </c>
      <c r="BP326" s="4">
        <f>'Fuel Values'!J326-($AH326*'Feedstock Conversions'!$B$17)</f>
        <v>-0.54554311310192816</v>
      </c>
      <c r="BQ326" s="4">
        <f>'Fuel Values'!K326-($AF326*'Feedstock Conversions'!$B$17)</f>
        <v>-11.407715565509534</v>
      </c>
      <c r="BR326" s="4">
        <f>'Fuel Values'!L326-($AG326*'Feedstock Conversions'!$B$17)</f>
        <v>-11.32157334826428</v>
      </c>
      <c r="BS326" s="4">
        <f t="shared" si="62"/>
        <v>2.4928835386338051</v>
      </c>
      <c r="BT326" s="4">
        <f t="shared" si="49"/>
        <v>22.350436730123182</v>
      </c>
      <c r="BV326" s="4">
        <f t="shared" si="56"/>
        <v>3.8070516717325193</v>
      </c>
    </row>
    <row r="327" spans="1:74" x14ac:dyDescent="0.2">
      <c r="A327" s="11">
        <f t="shared" si="58"/>
        <v>45744</v>
      </c>
      <c r="B327" s="24">
        <v>45.503999999999998</v>
      </c>
      <c r="C327" s="18">
        <f>B327+'Rail Costs'!B328</f>
        <v>50.7913908174692</v>
      </c>
      <c r="E327" s="18">
        <f>C327*'Feedstock Conversions'!B$17</f>
        <v>380.93543113101902</v>
      </c>
      <c r="F327" s="18">
        <f>C327*'Feedstock Conversions'!B$5</f>
        <v>380.93543113101902</v>
      </c>
      <c r="H327" s="18">
        <f>'Fuel Values'!B327-'Soybean Oil'!I327-'Soybean Oil'!J327-'Soybean Oil'!K327</f>
        <v>216.54992499601974</v>
      </c>
      <c r="I327" s="18">
        <f>('LCFS Values'!$E$6-'Soybean Oil'!$AA$4)/1000000*MROUND('LCFS Values'!B327,1)*MROUND('LCFS Values'!$G$2*100,1)</f>
        <v>26.225075003980258</v>
      </c>
      <c r="J327" s="4">
        <f>'RIN Values'!C327</f>
        <v>126.22500000000001</v>
      </c>
      <c r="K327" s="25">
        <f>'Fixed Credits Value'!D327</f>
        <v>33</v>
      </c>
      <c r="L327" s="4">
        <f t="shared" si="63"/>
        <v>402</v>
      </c>
      <c r="M327" s="4">
        <f>L327/'Feedstock Conversions'!B$17</f>
        <v>53.6</v>
      </c>
      <c r="O327" s="4">
        <f>'Fuel Values'!C327*100</f>
        <v>234.79999999999998</v>
      </c>
      <c r="P327" s="18">
        <f>('LCFS Values'!$E$5-'Soybean Oil'!$AB$4)/1000000*'LCFS Values'!B327*'LCFS Values'!$G$2*100</f>
        <v>23.767161619444444</v>
      </c>
      <c r="Q327" s="4">
        <f>'RIN Values'!D327</f>
        <v>143.05500000000001</v>
      </c>
      <c r="R327" s="25">
        <f>'Fixed Credits Value'!L327</f>
        <v>27</v>
      </c>
      <c r="S327" s="4">
        <f>'Fixed Credits Value'!C327</f>
        <v>16</v>
      </c>
      <c r="T327" s="4">
        <f t="shared" si="50"/>
        <v>444.62216161944446</v>
      </c>
      <c r="U327" s="4">
        <f t="shared" si="48"/>
        <v>59.282954882592591</v>
      </c>
      <c r="W327" s="4">
        <f t="shared" si="51"/>
        <v>21.064568868980984</v>
      </c>
      <c r="X327" s="4">
        <f t="shared" si="52"/>
        <v>63.686730488425439</v>
      </c>
      <c r="Y327" s="5">
        <f t="shared" ref="Y327:Z330" si="64">Y325/Y323-1</f>
        <v>-1.338930883666974</v>
      </c>
      <c r="Z327" s="5">
        <f t="shared" si="64"/>
        <v>0.70558609177376197</v>
      </c>
      <c r="AD327" s="11">
        <f t="shared" si="53"/>
        <v>45744</v>
      </c>
      <c r="AE327" s="4">
        <f>B327+'Rail Costs'!K327</f>
        <v>46.825847704367298</v>
      </c>
      <c r="AF327" s="4">
        <f>$B327+'Rail Costs'!L327</f>
        <v>48.147695408734599</v>
      </c>
      <c r="AG327" s="4">
        <f>$B327+'Rail Costs'!M327</f>
        <v>49.469543113101899</v>
      </c>
      <c r="AH327" s="4">
        <f>$B327+'Rail Costs'!N327</f>
        <v>46.032739081746918</v>
      </c>
      <c r="AI327" s="4">
        <f>$B327+'Rail Costs'!O327</f>
        <v>46.297108622620378</v>
      </c>
      <c r="AJ327" s="4">
        <f>$B327+'Rail Costs'!P327</f>
        <v>47.090217245240758</v>
      </c>
      <c r="AK327" s="4" t="e">
        <f>(AVERAGEIFS([1]Spreads!$B$23:$B$1056,[1]Spreads!$Y$23:$Y$1056,BH327,[1]Spreads!$X$23:$X$1056,BI327)*1.03)+('Rail Costs'!X329*100/2204.622)</f>
        <v>#VALUE!</v>
      </c>
      <c r="AM327" s="4">
        <f>'Soybean Oil'!$L327-('Soybean Oil'!AE327*'Feedstock Conversions'!$B$17)-'Rail Costs'!Q328</f>
        <v>46.254029062094205</v>
      </c>
      <c r="AN327" s="4">
        <f>'Soybean Oil'!$L327-('Soybean Oil'!AF327*'Feedstock Conversions'!$B$17)-'Rail Costs'!R328</f>
        <v>36.841273784966646</v>
      </c>
      <c r="AO327" s="4">
        <f>'Soybean Oil'!$L327-('Soybean Oil'!AG327*'Feedstock Conversions'!$B$17)-'Rail Costs'!S328</f>
        <v>27.13516013808486</v>
      </c>
      <c r="AP327" s="4">
        <f>'Soybean Oil'!$L327-('Soybean Oil'!AH327*'Feedstock Conversions'!$B$17)-'Rail Costs'!T328</f>
        <v>52.419111024849499</v>
      </c>
      <c r="AQ327" s="4">
        <f>'Soybean Oil'!$L327-('Soybean Oil'!AI327*'Feedstock Conversions'!$B$17)-'Rail Costs'!U328</f>
        <v>50.616802612886765</v>
      </c>
      <c r="AR327" s="4">
        <f>'Soybean Oil'!$L327-('Soybean Oil'!AJ327*'Feedstock Conversions'!$B$17)-'Rail Costs'!V328</f>
        <v>43.62095562623594</v>
      </c>
      <c r="AS327" s="4" t="e">
        <f>'Soybean Oil'!$L327-('Soybean Oil'!AK327*'Feedstock Conversions'!$B$17)-'Rail Costs'!Y329</f>
        <v>#VALUE!</v>
      </c>
      <c r="AU327" s="4">
        <f>$T327-(AE327*'Feedstock Conversions'!$B$5)-'Rail Costs'!Q327</f>
        <v>88.87619068153866</v>
      </c>
      <c r="AV327" s="4">
        <f>$T327-(AF327*'Feedstock Conversions'!$B$5)-'Rail Costs'!R327</f>
        <v>79.463435404411101</v>
      </c>
      <c r="AW327" s="4">
        <f>$T327-(AG327*'Feedstock Conversions'!$B$5)-'Rail Costs'!S327</f>
        <v>69.757321757529311</v>
      </c>
      <c r="AX327" s="4">
        <f>$T327-(AH327*'Feedstock Conversions'!$B$5)-'Rail Costs'!T327</f>
        <v>95.041272644293954</v>
      </c>
      <c r="AY327" s="4">
        <f>$T327-(AI327*'Feedstock Conversions'!$B$5)-'Rail Costs'!U327</f>
        <v>93.238964232331227</v>
      </c>
      <c r="AZ327" s="4">
        <f>$T327-(AJ327*'Feedstock Conversions'!$B$5)-'Rail Costs'!V327</f>
        <v>86.243117245680395</v>
      </c>
      <c r="BA327" s="4" t="e">
        <f>$T327-(AK327*'Feedstock Conversions'!$B$5)-'Rail Costs'!Y329</f>
        <v>#VALUE!</v>
      </c>
      <c r="BH327">
        <f t="shared" si="59"/>
        <v>13</v>
      </c>
      <c r="BI327">
        <f t="shared" si="60"/>
        <v>2025</v>
      </c>
      <c r="BJ327">
        <f t="shared" si="61"/>
        <v>3</v>
      </c>
      <c r="BM327" s="4">
        <f>'Fuel Values'!G327-(E327)</f>
        <v>-15.935431131019016</v>
      </c>
      <c r="BN327" s="4">
        <f>'Fuel Values'!H327-($AJ327*'Feedstock Conversions'!$B$5)</f>
        <v>6.8233706606943088</v>
      </c>
      <c r="BO327" s="4">
        <f>'Fuel Values'!I324-($AI327*'Feedstock Conversions'!$B$17)</f>
        <v>-11.728314669652832</v>
      </c>
      <c r="BP327" s="4">
        <f>'Fuel Values'!J327-($AH327*'Feedstock Conversions'!$B$17)</f>
        <v>-3.2455431131018599</v>
      </c>
      <c r="BQ327" s="4">
        <f>'Fuel Values'!K327-($AF327*'Feedstock Conversions'!$B$17)</f>
        <v>-16.107715565509466</v>
      </c>
      <c r="BR327" s="4">
        <f>'Fuel Values'!L327-($AG327*'Feedstock Conversions'!$B$17)</f>
        <v>-16.021573348264269</v>
      </c>
      <c r="BS327" s="4">
        <f t="shared" si="62"/>
        <v>14.241198208286676</v>
      </c>
      <c r="BT327" s="4">
        <f t="shared" si="49"/>
        <v>30.433770063456507</v>
      </c>
      <c r="BV327" s="4">
        <f t="shared" si="56"/>
        <v>-5.0215197568388783</v>
      </c>
    </row>
    <row r="328" spans="1:74" x14ac:dyDescent="0.2">
      <c r="A328" s="11">
        <f t="shared" si="58"/>
        <v>45751</v>
      </c>
      <c r="B328" s="24">
        <v>48.995999999999995</v>
      </c>
      <c r="C328" s="18">
        <f>B328+'Rail Costs'!B329</f>
        <v>54.283390817469197</v>
      </c>
      <c r="E328" s="18">
        <f>C328*'Feedstock Conversions'!B$17</f>
        <v>407.12543113101896</v>
      </c>
      <c r="F328" s="18">
        <f>C328*'Feedstock Conversions'!B$5</f>
        <v>407.12543113101896</v>
      </c>
      <c r="H328" s="18">
        <f>'Fuel Values'!B328-'Soybean Oil'!I328-'Soybean Oil'!J328-'Soybean Oil'!K328</f>
        <v>222.91391058937501</v>
      </c>
      <c r="I328" s="18">
        <f>('LCFS Values'!$E$6-'Soybean Oil'!$AA$4)/1000000*MROUND('LCFS Values'!B328,1)*MROUND('LCFS Values'!$G$2*100,1)</f>
        <v>25.336089410624997</v>
      </c>
      <c r="J328" s="4">
        <f>'RIN Values'!C328</f>
        <v>150.14999999999998</v>
      </c>
      <c r="K328" s="25">
        <f>'Fixed Credits Value'!D328</f>
        <v>33</v>
      </c>
      <c r="L328" s="4">
        <f t="shared" si="63"/>
        <v>431.4</v>
      </c>
      <c r="M328" s="4">
        <f>L328/'Feedstock Conversions'!B$17</f>
        <v>57.519999999999996</v>
      </c>
      <c r="O328" s="4">
        <f>'Fuel Values'!C328*100</f>
        <v>234</v>
      </c>
      <c r="P328" s="18">
        <f>('LCFS Values'!$E$5-'Soybean Oil'!$AB$4)/1000000*'LCFS Values'!B328*'LCFS Values'!$G$2*100</f>
        <v>22.705054059722222</v>
      </c>
      <c r="Q328" s="4">
        <f>'RIN Values'!D328</f>
        <v>170.17</v>
      </c>
      <c r="R328" s="25">
        <f>'Fixed Credits Value'!L328</f>
        <v>27</v>
      </c>
      <c r="S328" s="4">
        <f>'Fixed Credits Value'!C328</f>
        <v>16</v>
      </c>
      <c r="T328" s="4">
        <f t="shared" si="50"/>
        <v>469.87505405972217</v>
      </c>
      <c r="U328" s="4">
        <f t="shared" si="48"/>
        <v>62.650007207962958</v>
      </c>
      <c r="W328" s="4">
        <f t="shared" si="51"/>
        <v>24.274568868981021</v>
      </c>
      <c r="X328" s="4">
        <f t="shared" si="52"/>
        <v>62.749622928703218</v>
      </c>
      <c r="Y328" s="5">
        <f t="shared" si="64"/>
        <v>-1.1686749746867107</v>
      </c>
      <c r="Z328" s="5">
        <f t="shared" si="64"/>
        <v>-0.70166311704526052</v>
      </c>
      <c r="AD328" s="11">
        <f t="shared" si="53"/>
        <v>45751</v>
      </c>
      <c r="AE328" s="4">
        <f>B328+'Rail Costs'!K328</f>
        <v>50.317847704367296</v>
      </c>
      <c r="AF328" s="4">
        <f>$B328+'Rail Costs'!L328</f>
        <v>51.639695408734596</v>
      </c>
      <c r="AG328" s="4">
        <f>$B328+'Rail Costs'!M328</f>
        <v>52.961543113101897</v>
      </c>
      <c r="AH328" s="4">
        <f>$B328+'Rail Costs'!N328</f>
        <v>49.524739081746915</v>
      </c>
      <c r="AI328" s="4">
        <f>$B328+'Rail Costs'!O328</f>
        <v>49.789108622620375</v>
      </c>
      <c r="AJ328" s="4">
        <f>$B328+'Rail Costs'!P328</f>
        <v>50.582217245240756</v>
      </c>
      <c r="AK328" s="4" t="e">
        <f>(AVERAGEIFS([1]Spreads!$B$23:$B$1056,[1]Spreads!$Y$23:$Y$1056,BH328,[1]Spreads!$X$23:$X$1056,BI328)*1.03)+('Rail Costs'!X330*100/2204.622)</f>
        <v>#VALUE!</v>
      </c>
      <c r="AM328" s="4">
        <f>'Soybean Oil'!$L328-('Soybean Oil'!AE328*'Feedstock Conversions'!$B$17)-'Rail Costs'!Q329</f>
        <v>49.464029062094184</v>
      </c>
      <c r="AN328" s="4">
        <f>'Soybean Oil'!$L328-('Soybean Oil'!AF328*'Feedstock Conversions'!$B$17)-'Rail Costs'!R329</f>
        <v>40.051273784966625</v>
      </c>
      <c r="AO328" s="4">
        <f>'Soybean Oil'!$L328-('Soybean Oil'!AG328*'Feedstock Conversions'!$B$17)-'Rail Costs'!S329</f>
        <v>30.345160138084896</v>
      </c>
      <c r="AP328" s="4">
        <f>'Soybean Oil'!$L328-('Soybean Oil'!AH328*'Feedstock Conversions'!$B$17)-'Rail Costs'!T329</f>
        <v>55.629111024849479</v>
      </c>
      <c r="AQ328" s="4">
        <f>'Soybean Oil'!$L328-('Soybean Oil'!AI328*'Feedstock Conversions'!$B$17)-'Rail Costs'!U329</f>
        <v>53.826802612886745</v>
      </c>
      <c r="AR328" s="4">
        <f>'Soybean Oil'!$L328-('Soybean Oil'!AJ328*'Feedstock Conversions'!$B$17)-'Rail Costs'!V329</f>
        <v>46.830955626235919</v>
      </c>
      <c r="AS328" s="4" t="e">
        <f>'Soybean Oil'!$L328-('Soybean Oil'!AK328*'Feedstock Conversions'!$B$17)-'Rail Costs'!Y330</f>
        <v>#VALUE!</v>
      </c>
      <c r="AU328" s="4">
        <f>$T328-(AE328*'Feedstock Conversions'!$B$5)-'Rail Costs'!Q328</f>
        <v>87.939083121816381</v>
      </c>
      <c r="AV328" s="4">
        <f>$T328-(AF328*'Feedstock Conversions'!$B$5)-'Rail Costs'!R328</f>
        <v>78.526327844688822</v>
      </c>
      <c r="AW328" s="4">
        <f>$T328-(AG328*'Feedstock Conversions'!$B$5)-'Rail Costs'!S328</f>
        <v>68.82021419780709</v>
      </c>
      <c r="AX328" s="4">
        <f>$T328-(AH328*'Feedstock Conversions'!$B$5)-'Rail Costs'!T328</f>
        <v>94.104165084571676</v>
      </c>
      <c r="AY328" s="4">
        <f>$T328-(AI328*'Feedstock Conversions'!$B$5)-'Rail Costs'!U328</f>
        <v>92.301856672608949</v>
      </c>
      <c r="AZ328" s="4">
        <f>$T328-(AJ328*'Feedstock Conversions'!$B$5)-'Rail Costs'!V328</f>
        <v>85.306009685958117</v>
      </c>
      <c r="BA328" s="4" t="e">
        <f>$T328-(AK328*'Feedstock Conversions'!$B$5)-'Rail Costs'!Y330</f>
        <v>#VALUE!</v>
      </c>
      <c r="BH328">
        <f t="shared" si="59"/>
        <v>14</v>
      </c>
      <c r="BI328">
        <f t="shared" si="60"/>
        <v>2025</v>
      </c>
      <c r="BJ328">
        <f t="shared" si="61"/>
        <v>4</v>
      </c>
      <c r="BM328" s="4">
        <f>'Fuel Values'!G328-(E328)</f>
        <v>-25.625431131018956</v>
      </c>
      <c r="BN328" s="4">
        <f>'Fuel Values'!H328-($AJ328*'Feedstock Conversions'!$B$5)</f>
        <v>0.13337066069431103</v>
      </c>
      <c r="BO328" s="4">
        <f>'Fuel Values'!I325-($AI328*'Feedstock Conversions'!$B$17)</f>
        <v>-45.91831466965283</v>
      </c>
      <c r="BP328" s="4">
        <f>'Fuel Values'!J328-($AH328*'Feedstock Conversions'!$B$17)</f>
        <v>-17.435543113101858</v>
      </c>
      <c r="BQ328" s="4">
        <f>'Fuel Values'!K328-($AF328*'Feedstock Conversions'!$B$17)</f>
        <v>-30.297715565509463</v>
      </c>
      <c r="BR328" s="4">
        <f>'Fuel Values'!L328-($AG328*'Feedstock Conversions'!$B$17)</f>
        <v>-33.21157334826421</v>
      </c>
      <c r="BS328" s="4">
        <f t="shared" si="62"/>
        <v>24.14119820828671</v>
      </c>
      <c r="BT328" s="4">
        <f t="shared" si="49"/>
        <v>49.667103396789855</v>
      </c>
      <c r="BV328" s="4">
        <f t="shared" si="56"/>
        <v>-18.297234042553139</v>
      </c>
    </row>
    <row r="329" spans="1:74" x14ac:dyDescent="0.2">
      <c r="A329" s="11">
        <f t="shared" si="58"/>
        <v>45758</v>
      </c>
      <c r="B329" s="24">
        <v>49.29</v>
      </c>
      <c r="C329" s="18">
        <f>B329+'Rail Costs'!B330</f>
        <v>54.577390817469201</v>
      </c>
      <c r="E329" s="18">
        <f>C329*'Feedstock Conversions'!B$17</f>
        <v>409.330431131019</v>
      </c>
      <c r="F329" s="18">
        <f>C329*'Feedstock Conversions'!B$5</f>
        <v>409.330431131019</v>
      </c>
      <c r="H329" s="18">
        <f>'Fuel Values'!B329-'Soybean Oil'!I329-'Soybean Oil'!J329-'Soybean Oil'!K329</f>
        <v>226.99992499601973</v>
      </c>
      <c r="I329" s="18">
        <f>('LCFS Values'!$E$6-'Soybean Oil'!$AA$4)/1000000*MROUND('LCFS Values'!B329,1)*MROUND('LCFS Values'!$G$2*100,1)</f>
        <v>26.225075003980258</v>
      </c>
      <c r="J329" s="4">
        <f>'RIN Values'!C329</f>
        <v>155.17500000000001</v>
      </c>
      <c r="K329" s="25">
        <f>'Fixed Credits Value'!D329</f>
        <v>33</v>
      </c>
      <c r="L329" s="4">
        <f t="shared" si="63"/>
        <v>441.4</v>
      </c>
      <c r="M329" s="4">
        <f>L329/'Feedstock Conversions'!B$17</f>
        <v>58.853333333333332</v>
      </c>
      <c r="O329" s="4">
        <f>'Fuel Values'!C329*100</f>
        <v>219.79999999999995</v>
      </c>
      <c r="P329" s="18">
        <f>('LCFS Values'!$E$5-'Soybean Oil'!$AB$4)/1000000*'LCFS Values'!B329*'LCFS Values'!$G$2*100</f>
        <v>23.707042323611109</v>
      </c>
      <c r="Q329" s="4">
        <f>'RIN Values'!D329</f>
        <v>175.86500000000001</v>
      </c>
      <c r="R329" s="25">
        <f>'Fixed Credits Value'!L329</f>
        <v>27</v>
      </c>
      <c r="S329" s="4">
        <f>'Fixed Credits Value'!C329</f>
        <v>16</v>
      </c>
      <c r="T329" s="4">
        <f t="shared" si="50"/>
        <v>462.37204232361108</v>
      </c>
      <c r="U329" s="4">
        <f t="shared" si="48"/>
        <v>61.649605643148142</v>
      </c>
      <c r="W329" s="4">
        <f t="shared" si="51"/>
        <v>32.06956886898098</v>
      </c>
      <c r="X329" s="4">
        <f t="shared" si="52"/>
        <v>53.041611192592086</v>
      </c>
      <c r="Y329" s="5">
        <f t="shared" si="64"/>
        <v>-2.5832011581256924</v>
      </c>
      <c r="Z329" s="5">
        <f t="shared" si="64"/>
        <v>-1.1896944140231458</v>
      </c>
      <c r="AD329" s="11">
        <f t="shared" si="53"/>
        <v>45758</v>
      </c>
      <c r="AE329" s="4">
        <f>B329+'Rail Costs'!K329</f>
        <v>50.6118477043673</v>
      </c>
      <c r="AF329" s="4">
        <f>$B329+'Rail Costs'!L329</f>
        <v>51.9336954087346</v>
      </c>
      <c r="AG329" s="4">
        <f>$B329+'Rail Costs'!M329</f>
        <v>53.255543113101901</v>
      </c>
      <c r="AH329" s="4">
        <f>$B329+'Rail Costs'!N329</f>
        <v>49.818739081746919</v>
      </c>
      <c r="AI329" s="4">
        <f>$B329+'Rail Costs'!O329</f>
        <v>50.083108622620379</v>
      </c>
      <c r="AJ329" s="4">
        <f>$B329+'Rail Costs'!P329</f>
        <v>50.87621724524076</v>
      </c>
      <c r="AK329" s="4" t="e">
        <f>(AVERAGEIFS([1]Spreads!$B$23:$B$1056,[1]Spreads!$Y$23:$Y$1056,BH329,[1]Spreads!$X$23:$X$1056,BI329)*1.03)+('Rail Costs'!X331*100/2204.622)</f>
        <v>#VALUE!</v>
      </c>
      <c r="AM329" s="4">
        <f>'Soybean Oil'!$L329-('Soybean Oil'!AE329*'Feedstock Conversions'!$B$17)-'Rail Costs'!Q330</f>
        <v>57.259029062094143</v>
      </c>
      <c r="AN329" s="4">
        <f>'Soybean Oil'!$L329-('Soybean Oil'!AF329*'Feedstock Conversions'!$B$17)-'Rail Costs'!R330</f>
        <v>47.846273784966584</v>
      </c>
      <c r="AO329" s="4">
        <f>'Soybean Oil'!$L329-('Soybean Oil'!AG329*'Feedstock Conversions'!$B$17)-'Rail Costs'!S330</f>
        <v>38.140160138084859</v>
      </c>
      <c r="AP329" s="4">
        <f>'Soybean Oil'!$L329-('Soybean Oil'!AH329*'Feedstock Conversions'!$B$17)-'Rail Costs'!T330</f>
        <v>63.424111024849438</v>
      </c>
      <c r="AQ329" s="4">
        <f>'Soybean Oil'!$L329-('Soybean Oil'!AI329*'Feedstock Conversions'!$B$17)-'Rail Costs'!U330</f>
        <v>61.621802612886704</v>
      </c>
      <c r="AR329" s="4">
        <f>'Soybean Oil'!$L329-('Soybean Oil'!AJ329*'Feedstock Conversions'!$B$17)-'Rail Costs'!V330</f>
        <v>54.625955626235935</v>
      </c>
      <c r="AS329" s="4" t="e">
        <f>'Soybean Oil'!$L329-('Soybean Oil'!AK329*'Feedstock Conversions'!$B$17)-'Rail Costs'!Y331</f>
        <v>#VALUE!</v>
      </c>
      <c r="AU329" s="4">
        <f>$T329-(AE329*'Feedstock Conversions'!$B$5)-'Rail Costs'!Q329</f>
        <v>78.231071385705249</v>
      </c>
      <c r="AV329" s="4">
        <f>$T329-(AF329*'Feedstock Conversions'!$B$5)-'Rail Costs'!R329</f>
        <v>68.81831610857769</v>
      </c>
      <c r="AW329" s="4">
        <f>$T329-(AG329*'Feedstock Conversions'!$B$5)-'Rail Costs'!S329</f>
        <v>59.112202461695965</v>
      </c>
      <c r="AX329" s="4">
        <f>$T329-(AH329*'Feedstock Conversions'!$B$5)-'Rail Costs'!T329</f>
        <v>84.396153348460544</v>
      </c>
      <c r="AY329" s="4">
        <f>$T329-(AI329*'Feedstock Conversions'!$B$5)-'Rail Costs'!U329</f>
        <v>82.593844936497817</v>
      </c>
      <c r="AZ329" s="4">
        <f>$T329-(AJ329*'Feedstock Conversions'!$B$5)-'Rail Costs'!V329</f>
        <v>75.597997949847041</v>
      </c>
      <c r="BA329" s="4" t="e">
        <f>$T329-(AK329*'Feedstock Conversions'!$B$5)-'Rail Costs'!Y331</f>
        <v>#VALUE!</v>
      </c>
      <c r="BH329">
        <f t="shared" si="59"/>
        <v>15</v>
      </c>
      <c r="BI329">
        <f t="shared" si="60"/>
        <v>2025</v>
      </c>
      <c r="BJ329">
        <f t="shared" si="61"/>
        <v>4</v>
      </c>
      <c r="BM329" s="4">
        <f>'Fuel Values'!G329-(E329)</f>
        <v>-25.830431131018997</v>
      </c>
      <c r="BN329" s="4">
        <f>'Fuel Values'!H329-($AJ329*'Feedstock Conversions'!$B$5)</f>
        <v>4.9283706606943269</v>
      </c>
      <c r="BO329" s="4">
        <f>'Fuel Values'!I326-($AI329*'Feedstock Conversions'!$B$17)</f>
        <v>-42.123314669652871</v>
      </c>
      <c r="BP329" s="4">
        <f>'Fuel Values'!J329-($AH329*'Feedstock Conversions'!$B$17)</f>
        <v>-15.840543113101887</v>
      </c>
      <c r="BQ329" s="4">
        <f>'Fuel Values'!K329-($AF329*'Feedstock Conversions'!$B$17)</f>
        <v>-33.502715565509504</v>
      </c>
      <c r="BR329" s="4">
        <f>'Fuel Values'!L329-($AG329*'Feedstock Conversions'!$B$17)</f>
        <v>-29.416573348264251</v>
      </c>
      <c r="BS329" s="4">
        <f t="shared" si="62"/>
        <v>27.141198208286653</v>
      </c>
      <c r="BT329" s="4">
        <f t="shared" si="49"/>
        <v>55.700436730123172</v>
      </c>
      <c r="BV329" s="4">
        <f t="shared" si="56"/>
        <v>-15.673662613981744</v>
      </c>
    </row>
    <row r="330" spans="1:74" x14ac:dyDescent="0.2">
      <c r="A330" s="11">
        <f t="shared" si="58"/>
        <v>45765</v>
      </c>
      <c r="B330" s="24">
        <v>50.543333333333329</v>
      </c>
      <c r="C330" s="18">
        <f>B330+'Rail Costs'!B331</f>
        <v>55.830724150802531</v>
      </c>
      <c r="E330" s="18">
        <f>C330*'Feedstock Conversions'!B$17</f>
        <v>418.73043113101897</v>
      </c>
      <c r="F330" s="18">
        <f>C330*'Feedstock Conversions'!B$5</f>
        <v>418.73043113101897</v>
      </c>
      <c r="H330" s="18">
        <f>'Fuel Values'!B330-'Soybean Oil'!I330-'Soybean Oil'!J330-'Soybean Oil'!K330</f>
        <v>219.84441779269736</v>
      </c>
      <c r="I330" s="18">
        <f>('LCFS Values'!$E$6-'Soybean Oil'!$AA$4)/1000000*MROUND('LCFS Values'!B330,1)*MROUND('LCFS Values'!$G$2*100,1)</f>
        <v>25.780582207302626</v>
      </c>
      <c r="J330" s="4">
        <f>'RIN Values'!C330</f>
        <v>158.875</v>
      </c>
      <c r="K330" s="25">
        <f>'Fixed Credits Value'!D330</f>
        <v>33</v>
      </c>
      <c r="L330" s="4">
        <f t="shared" si="63"/>
        <v>437.5</v>
      </c>
      <c r="M330" s="4">
        <f>L330/'Feedstock Conversions'!B$17</f>
        <v>58.333333333333336</v>
      </c>
      <c r="O330" s="4">
        <f>'Fuel Values'!C330*100</f>
        <v>218.00000000000003</v>
      </c>
      <c r="P330" s="18">
        <f>('LCFS Values'!$E$5-'Soybean Oil'!$AB$4)/1000000*'LCFS Values'!B330*'LCFS Values'!$G$2*100</f>
        <v>23.17932850462963</v>
      </c>
      <c r="Q330" s="4">
        <f>'RIN Values'!D330</f>
        <v>180.05833333333334</v>
      </c>
      <c r="R330" s="25">
        <f>'Fixed Credits Value'!L330</f>
        <v>27</v>
      </c>
      <c r="S330" s="4">
        <f>'Fixed Credits Value'!C330</f>
        <v>16</v>
      </c>
      <c r="T330" s="4">
        <f t="shared" si="50"/>
        <v>464.237661837963</v>
      </c>
      <c r="U330" s="4">
        <f t="shared" ref="U330" si="65">T330/7.5</f>
        <v>61.898354911728397</v>
      </c>
      <c r="W330" s="4">
        <f t="shared" si="51"/>
        <v>18.769568868981025</v>
      </c>
      <c r="X330" s="4">
        <f t="shared" si="52"/>
        <v>45.507230706944028</v>
      </c>
      <c r="Y330" s="5">
        <f t="shared" si="64"/>
        <v>-0.38533307733619426</v>
      </c>
      <c r="Z330" s="5">
        <f t="shared" si="64"/>
        <v>-0.68989478058737208</v>
      </c>
      <c r="AD330" s="11">
        <f t="shared" si="53"/>
        <v>45765</v>
      </c>
      <c r="AE330" s="4">
        <f>B330+'Rail Costs'!K330</f>
        <v>51.86518103770063</v>
      </c>
      <c r="AF330" s="4">
        <f>$B330+'Rail Costs'!L330</f>
        <v>53.18702874206793</v>
      </c>
      <c r="AG330" s="4">
        <f>$B330+'Rail Costs'!M330</f>
        <v>54.508876446435231</v>
      </c>
      <c r="AH330" s="4">
        <f>$B330+'Rail Costs'!N330</f>
        <v>51.07207241508025</v>
      </c>
      <c r="AI330" s="4">
        <f>$B330+'Rail Costs'!O330</f>
        <v>51.33644195595371</v>
      </c>
      <c r="AJ330" s="4">
        <f>$B330+'Rail Costs'!P330</f>
        <v>52.12955057857409</v>
      </c>
      <c r="AK330" s="4" t="e">
        <f>(AVERAGEIFS([1]Spreads!$B$23:$B$1056,[1]Spreads!$Y$23:$Y$1056,BH330,[1]Spreads!$X$23:$X$1056,BI330)*1.03)+('Rail Costs'!X332*100/2204.622)</f>
        <v>#VALUE!</v>
      </c>
      <c r="AM330" s="4">
        <f>'Soybean Oil'!$L330-('Soybean Oil'!AE330*'Feedstock Conversions'!$B$17)-'Rail Costs'!Q331</f>
        <v>43.959029062094189</v>
      </c>
      <c r="AN330" s="4">
        <f>'Soybean Oil'!$L330-('Soybean Oil'!AF330*'Feedstock Conversions'!$B$17)-'Rail Costs'!R331</f>
        <v>34.54627378496663</v>
      </c>
      <c r="AO330" s="4">
        <f>'Soybean Oil'!$L330-('Soybean Oil'!AG330*'Feedstock Conversions'!$B$17)-'Rail Costs'!S331</f>
        <v>24.840160138084901</v>
      </c>
      <c r="AP330" s="4">
        <f>'Soybean Oil'!$L330-('Soybean Oil'!AH330*'Feedstock Conversions'!$B$17)-'Rail Costs'!T331</f>
        <v>50.124111024849483</v>
      </c>
      <c r="AQ330" s="4">
        <f>'Soybean Oil'!$L330-('Soybean Oil'!AI330*'Feedstock Conversions'!$B$17)-'Rail Costs'!U331</f>
        <v>48.321802612886749</v>
      </c>
      <c r="AR330" s="4">
        <f>'Soybean Oil'!$L330-('Soybean Oil'!AJ330*'Feedstock Conversions'!$B$17)-'Rail Costs'!V331</f>
        <v>41.325955626235981</v>
      </c>
      <c r="AS330" s="4" t="e">
        <f>'Soybean Oil'!$L330-('Soybean Oil'!AK330*'Feedstock Conversions'!$B$17)-'Rail Costs'!Y332</f>
        <v>#VALUE!</v>
      </c>
      <c r="AU330" s="4">
        <f>$T330-(AE330*'Feedstock Conversions'!$B$5)-'Rail Costs'!Q330</f>
        <v>70.696690900057192</v>
      </c>
      <c r="AV330" s="4">
        <f>$T330-(AF330*'Feedstock Conversions'!$B$5)-'Rail Costs'!R330</f>
        <v>61.283935622929633</v>
      </c>
      <c r="AW330" s="4">
        <f>$T330-(AG330*'Feedstock Conversions'!$B$5)-'Rail Costs'!S330</f>
        <v>51.577821976047908</v>
      </c>
      <c r="AX330" s="4">
        <f>$T330-(AH330*'Feedstock Conversions'!$B$5)-'Rail Costs'!T330</f>
        <v>76.861772862812487</v>
      </c>
      <c r="AY330" s="4">
        <f>$T330-(AI330*'Feedstock Conversions'!$B$5)-'Rail Costs'!U330</f>
        <v>75.059464450849759</v>
      </c>
      <c r="AZ330" s="4">
        <f>$T330-(AJ330*'Feedstock Conversions'!$B$5)-'Rail Costs'!V330</f>
        <v>68.063617464198984</v>
      </c>
      <c r="BA330" s="4" t="e">
        <f>$T330-(AK330*'Feedstock Conversions'!$B$5)-'Rail Costs'!Y332</f>
        <v>#VALUE!</v>
      </c>
      <c r="BH330">
        <f t="shared" si="59"/>
        <v>16</v>
      </c>
      <c r="BI330">
        <f t="shared" si="60"/>
        <v>2025</v>
      </c>
      <c r="BJ330">
        <f t="shared" si="61"/>
        <v>4</v>
      </c>
      <c r="BM330" s="4">
        <f>'Fuel Values'!G330-(E330)</f>
        <v>-39.563764464352289</v>
      </c>
      <c r="BN330" s="4">
        <f>'Fuel Values'!H330-($AJ330*'Feedstock Conversions'!$B$5)</f>
        <v>-8.4716293393056503</v>
      </c>
      <c r="BO330" s="4">
        <f>'Fuel Values'!I327-($AI330*'Feedstock Conversions'!$B$17)</f>
        <v>-44.523314669652848</v>
      </c>
      <c r="BP330" s="4">
        <f>'Fuel Values'!J330-($AH330*'Feedstock Conversions'!$B$17)</f>
        <v>-24.707209779768561</v>
      </c>
      <c r="BQ330" s="4">
        <f>'Fuel Values'!K330-($AF330*'Feedstock Conversions'!$B$17)</f>
        <v>-45.569382232176167</v>
      </c>
      <c r="BR330" s="4">
        <f>'Fuel Values'!L330-($AG330*'Feedstock Conversions'!$B$17)</f>
        <v>-33.816573348264228</v>
      </c>
      <c r="BS330" s="4">
        <f t="shared" si="62"/>
        <v>27.241198208286676</v>
      </c>
      <c r="BT330" s="4">
        <f t="shared" si="49"/>
        <v>51.544881174567649</v>
      </c>
      <c r="BV330" s="4">
        <f t="shared" si="56"/>
        <v>-25.41175785207696</v>
      </c>
    </row>
    <row r="331" spans="1:74" x14ac:dyDescent="0.2">
      <c r="A331" s="11"/>
      <c r="B331" s="4"/>
      <c r="C331" s="4"/>
      <c r="I331" s="4"/>
      <c r="P331" s="4"/>
      <c r="AG331" s="4"/>
      <c r="AH331" s="11"/>
    </row>
    <row r="332" spans="1:74" s="28" customFormat="1" x14ac:dyDescent="0.2">
      <c r="A332" s="26"/>
      <c r="B332" s="27"/>
      <c r="C332" s="27"/>
      <c r="D332" s="27"/>
      <c r="E332" s="27"/>
      <c r="F332" s="27"/>
      <c r="G332" s="27"/>
      <c r="H332" s="25"/>
      <c r="I332" s="27"/>
      <c r="J332" s="25"/>
      <c r="K332" s="25"/>
      <c r="L332" s="25"/>
      <c r="M332" s="25"/>
      <c r="N332" s="25"/>
      <c r="O332" s="25"/>
      <c r="P332" s="27"/>
      <c r="Q332" s="25"/>
      <c r="R332" s="25"/>
      <c r="S332" s="25"/>
      <c r="T332" s="25"/>
      <c r="U332" s="25"/>
      <c r="V332" s="25"/>
      <c r="W332" s="25"/>
      <c r="X332" s="25"/>
    </row>
    <row r="333" spans="1:74" x14ac:dyDescent="0.2">
      <c r="A333" s="11"/>
      <c r="B333" s="4"/>
      <c r="E333" s="4"/>
      <c r="F333" s="4"/>
      <c r="I333" s="4"/>
      <c r="P333" s="4"/>
      <c r="AG333" s="4"/>
      <c r="AH333" s="11"/>
    </row>
    <row r="334" spans="1:74" x14ac:dyDescent="0.2">
      <c r="A334" s="11"/>
      <c r="B334" s="4"/>
      <c r="E334" s="4"/>
      <c r="F334" s="4"/>
      <c r="I334" s="4"/>
      <c r="P334" s="4"/>
      <c r="AG334" s="4"/>
      <c r="AH334" s="11"/>
    </row>
    <row r="335" spans="1:74" x14ac:dyDescent="0.2">
      <c r="A335" s="11"/>
      <c r="B335" s="4"/>
      <c r="E335" s="4"/>
      <c r="F335" s="4"/>
      <c r="I335" s="4"/>
      <c r="P335" s="4"/>
      <c r="AG335" s="4"/>
      <c r="AH335" s="11"/>
    </row>
    <row r="336" spans="1:74" x14ac:dyDescent="0.2">
      <c r="A336" s="11"/>
      <c r="AG336" s="4"/>
      <c r="AH336" s="11"/>
    </row>
    <row r="337" spans="1:34" x14ac:dyDescent="0.2">
      <c r="A337" s="11"/>
      <c r="AG337" s="4"/>
      <c r="AH337" s="11"/>
    </row>
    <row r="338" spans="1:34" x14ac:dyDescent="0.2">
      <c r="A338" s="11"/>
      <c r="AG338" s="4"/>
      <c r="AH338" s="11"/>
    </row>
    <row r="339" spans="1:34" x14ac:dyDescent="0.2">
      <c r="A339" s="11"/>
      <c r="AG339" s="4"/>
      <c r="AH339" s="11"/>
    </row>
    <row r="340" spans="1:34" x14ac:dyDescent="0.2">
      <c r="A340" s="11"/>
      <c r="AG340" s="4"/>
      <c r="AH340" s="11"/>
    </row>
    <row r="341" spans="1:34" x14ac:dyDescent="0.2">
      <c r="A341" s="11"/>
      <c r="AG341" s="4"/>
      <c r="AH341" s="11"/>
    </row>
    <row r="342" spans="1:34" x14ac:dyDescent="0.2">
      <c r="A342" s="11"/>
      <c r="AG342" s="4"/>
      <c r="AH342" s="11"/>
    </row>
    <row r="343" spans="1:34" x14ac:dyDescent="0.2">
      <c r="A343" s="11"/>
      <c r="AG343" s="4"/>
      <c r="AH343" s="11"/>
    </row>
    <row r="344" spans="1:34" x14ac:dyDescent="0.2">
      <c r="A344" s="11"/>
      <c r="AG344" s="4"/>
      <c r="AH344" s="11"/>
    </row>
    <row r="345" spans="1:34" x14ac:dyDescent="0.2">
      <c r="A345" s="11"/>
      <c r="AG345" s="4"/>
      <c r="AH345" s="11"/>
    </row>
    <row r="346" spans="1:34" x14ac:dyDescent="0.2">
      <c r="A346" s="11"/>
      <c r="AG346" s="4"/>
      <c r="AH346" s="11"/>
    </row>
    <row r="347" spans="1:34" x14ac:dyDescent="0.2">
      <c r="A347" s="11"/>
      <c r="AG347" s="4"/>
      <c r="AH347" s="11"/>
    </row>
    <row r="348" spans="1:34" x14ac:dyDescent="0.2">
      <c r="A348" s="11"/>
      <c r="AG348" s="4"/>
      <c r="AH348" s="11"/>
    </row>
    <row r="349" spans="1:34" x14ac:dyDescent="0.2">
      <c r="A349" s="11"/>
      <c r="AG349" s="4"/>
      <c r="AH349" s="11"/>
    </row>
    <row r="350" spans="1:34" x14ac:dyDescent="0.2">
      <c r="AG350" s="4"/>
      <c r="AH350" s="11"/>
    </row>
    <row r="351" spans="1:34" x14ac:dyDescent="0.2">
      <c r="AG351" s="4"/>
      <c r="AH351" s="11"/>
    </row>
    <row r="352" spans="1:34" x14ac:dyDescent="0.2">
      <c r="AG352" s="4"/>
      <c r="AH352" s="11"/>
    </row>
    <row r="353" spans="33:34" x14ac:dyDescent="0.2">
      <c r="AG353" s="4"/>
      <c r="AH353" s="11"/>
    </row>
    <row r="354" spans="33:34" x14ac:dyDescent="0.2">
      <c r="AG354" s="4"/>
      <c r="AH354" s="11"/>
    </row>
    <row r="355" spans="33:34" x14ac:dyDescent="0.2">
      <c r="AG355" s="4"/>
      <c r="AH355" s="11"/>
    </row>
    <row r="356" spans="33:34" x14ac:dyDescent="0.2">
      <c r="AG356" s="4"/>
      <c r="AH356" s="11"/>
    </row>
    <row r="357" spans="33:34" x14ac:dyDescent="0.2">
      <c r="AG357" s="4"/>
      <c r="AH357" s="11"/>
    </row>
    <row r="358" spans="33:34" x14ac:dyDescent="0.2">
      <c r="AG358" s="4"/>
      <c r="AH358" s="11"/>
    </row>
    <row r="359" spans="33:34" x14ac:dyDescent="0.2">
      <c r="AG359" s="4"/>
      <c r="AH359" s="11"/>
    </row>
    <row r="360" spans="33:34" x14ac:dyDescent="0.2">
      <c r="AG360" s="4"/>
      <c r="AH360" s="11"/>
    </row>
    <row r="361" spans="33:34" x14ac:dyDescent="0.2">
      <c r="AG361" s="4"/>
      <c r="AH361" s="11"/>
    </row>
    <row r="362" spans="33:34" x14ac:dyDescent="0.2">
      <c r="AG362" s="4"/>
      <c r="AH362" s="11"/>
    </row>
    <row r="363" spans="33:34" x14ac:dyDescent="0.2">
      <c r="AG363" s="4"/>
      <c r="AH363" s="11"/>
    </row>
    <row r="364" spans="33:34" x14ac:dyDescent="0.2">
      <c r="AG364" s="4"/>
      <c r="AH364" s="11"/>
    </row>
    <row r="365" spans="33:34" x14ac:dyDescent="0.2">
      <c r="AG365" s="4"/>
      <c r="AH365" s="11"/>
    </row>
    <row r="366" spans="33:34" x14ac:dyDescent="0.2">
      <c r="AG366" s="4"/>
      <c r="AH366" s="11"/>
    </row>
    <row r="367" spans="33:34" x14ac:dyDescent="0.2">
      <c r="AG367" s="4"/>
      <c r="AH367" s="11"/>
    </row>
    <row r="368" spans="33:34" x14ac:dyDescent="0.2">
      <c r="AG368" s="4"/>
      <c r="AH368" s="11"/>
    </row>
    <row r="369" spans="33:34" x14ac:dyDescent="0.2">
      <c r="AG369" s="4"/>
      <c r="AH369" s="11"/>
    </row>
    <row r="370" spans="33:34" x14ac:dyDescent="0.2">
      <c r="AG370" s="4"/>
      <c r="AH370" s="11"/>
    </row>
    <row r="371" spans="33:34" x14ac:dyDescent="0.2">
      <c r="AG371" s="4"/>
      <c r="AH371" s="11"/>
    </row>
    <row r="372" spans="33:34" x14ac:dyDescent="0.2">
      <c r="AG372" s="4"/>
      <c r="AH372" s="11"/>
    </row>
    <row r="373" spans="33:34" x14ac:dyDescent="0.2">
      <c r="AG373" s="4"/>
      <c r="AH373" s="11"/>
    </row>
    <row r="374" spans="33:34" x14ac:dyDescent="0.2">
      <c r="AG374" s="4"/>
      <c r="AH374" s="11"/>
    </row>
    <row r="375" spans="33:34" x14ac:dyDescent="0.2">
      <c r="AG375" s="4"/>
      <c r="AH375" s="11"/>
    </row>
    <row r="376" spans="33:34" x14ac:dyDescent="0.2">
      <c r="AG376" s="4"/>
      <c r="AH376" s="11"/>
    </row>
    <row r="377" spans="33:34" x14ac:dyDescent="0.2">
      <c r="AG377" s="4"/>
      <c r="AH377" s="11"/>
    </row>
    <row r="378" spans="33:34" x14ac:dyDescent="0.2">
      <c r="AG378" s="4"/>
      <c r="AH378" s="11"/>
    </row>
    <row r="379" spans="33:34" x14ac:dyDescent="0.2">
      <c r="AG379" s="4"/>
      <c r="AH379" s="11"/>
    </row>
    <row r="380" spans="33:34" x14ac:dyDescent="0.2">
      <c r="AG380" s="4"/>
      <c r="AH380" s="11"/>
    </row>
    <row r="381" spans="33:34" x14ac:dyDescent="0.2">
      <c r="AG381" s="4"/>
      <c r="AH381" s="11"/>
    </row>
    <row r="382" spans="33:34" x14ac:dyDescent="0.2">
      <c r="AG382" s="4"/>
      <c r="AH382" s="11"/>
    </row>
    <row r="383" spans="33:34" x14ac:dyDescent="0.2">
      <c r="AG383" s="4"/>
      <c r="AH383" s="11"/>
    </row>
    <row r="384" spans="33:34" x14ac:dyDescent="0.2">
      <c r="AG384" s="4"/>
      <c r="AH384" s="11"/>
    </row>
    <row r="385" spans="33:34" x14ac:dyDescent="0.2">
      <c r="AG385" s="4"/>
      <c r="AH385" s="11"/>
    </row>
    <row r="386" spans="33:34" x14ac:dyDescent="0.2">
      <c r="AG386" s="4"/>
      <c r="AH386" s="11"/>
    </row>
    <row r="387" spans="33:34" x14ac:dyDescent="0.2">
      <c r="AG387" s="4"/>
      <c r="AH387" s="11"/>
    </row>
    <row r="388" spans="33:34" x14ac:dyDescent="0.2">
      <c r="AG388" s="4"/>
      <c r="AH388" s="11"/>
    </row>
    <row r="389" spans="33:34" x14ac:dyDescent="0.2">
      <c r="AG389" s="4"/>
      <c r="AH389" s="11"/>
    </row>
    <row r="390" spans="33:34" x14ac:dyDescent="0.2">
      <c r="AG390" s="4"/>
      <c r="AH390" s="11"/>
    </row>
    <row r="391" spans="33:34" x14ac:dyDescent="0.2">
      <c r="AG391" s="4"/>
      <c r="AH391" s="11"/>
    </row>
    <row r="392" spans="33:34" x14ac:dyDescent="0.2">
      <c r="AG392" s="4"/>
      <c r="AH392" s="11"/>
    </row>
    <row r="393" spans="33:34" x14ac:dyDescent="0.2">
      <c r="AG393" s="4"/>
      <c r="AH393" s="11"/>
    </row>
    <row r="394" spans="33:34" x14ac:dyDescent="0.2">
      <c r="AG394" s="4"/>
      <c r="AH394" s="11"/>
    </row>
    <row r="395" spans="33:34" x14ac:dyDescent="0.2">
      <c r="AG395" s="4"/>
      <c r="AH395" s="11"/>
    </row>
    <row r="396" spans="33:34" x14ac:dyDescent="0.2">
      <c r="AG396" s="4"/>
      <c r="AH396" s="11"/>
    </row>
    <row r="397" spans="33:34" x14ac:dyDescent="0.2">
      <c r="AG397" s="4"/>
      <c r="AH397" s="11"/>
    </row>
    <row r="398" spans="33:34" x14ac:dyDescent="0.2">
      <c r="AG398" s="4"/>
      <c r="AH398" s="11"/>
    </row>
    <row r="399" spans="33:34" x14ac:dyDescent="0.2">
      <c r="AG399" s="4"/>
      <c r="AH399" s="11"/>
    </row>
    <row r="400" spans="33:34" x14ac:dyDescent="0.2">
      <c r="AG400" s="4"/>
      <c r="AH400" s="11"/>
    </row>
    <row r="401" spans="33:34" x14ac:dyDescent="0.2">
      <c r="AG401" s="4"/>
      <c r="AH401" s="11"/>
    </row>
    <row r="402" spans="33:34" x14ac:dyDescent="0.2">
      <c r="AG402" s="4"/>
      <c r="AH402" s="11"/>
    </row>
    <row r="403" spans="33:34" x14ac:dyDescent="0.2">
      <c r="AG403" s="4"/>
      <c r="AH403" s="11"/>
    </row>
    <row r="404" spans="33:34" x14ac:dyDescent="0.2">
      <c r="AG404" s="4"/>
      <c r="AH404" s="11"/>
    </row>
    <row r="405" spans="33:34" x14ac:dyDescent="0.2">
      <c r="AG405" s="4"/>
      <c r="AH405" s="11"/>
    </row>
    <row r="406" spans="33:34" x14ac:dyDescent="0.2">
      <c r="AG406" s="4"/>
      <c r="AH406" s="11"/>
    </row>
    <row r="407" spans="33:34" x14ac:dyDescent="0.2">
      <c r="AG407" s="4"/>
      <c r="AH407" s="11"/>
    </row>
    <row r="408" spans="33:34" x14ac:dyDescent="0.2">
      <c r="AG408" s="4"/>
      <c r="AH408" s="11"/>
    </row>
    <row r="409" spans="33:34" x14ac:dyDescent="0.2">
      <c r="AG409" s="4"/>
      <c r="AH409" s="11"/>
    </row>
    <row r="410" spans="33:34" x14ac:dyDescent="0.2">
      <c r="AG410" s="4"/>
      <c r="AH410" s="11"/>
    </row>
    <row r="411" spans="33:34" x14ac:dyDescent="0.2">
      <c r="AG411" s="4"/>
      <c r="AH411" s="11"/>
    </row>
    <row r="412" spans="33:34" x14ac:dyDescent="0.2">
      <c r="AG412" s="4"/>
      <c r="AH412" s="11"/>
    </row>
    <row r="413" spans="33:34" x14ac:dyDescent="0.2">
      <c r="AG413" s="4"/>
      <c r="AH413" s="11"/>
    </row>
    <row r="414" spans="33:34" x14ac:dyDescent="0.2">
      <c r="AG414" s="4"/>
      <c r="AH414" s="11"/>
    </row>
    <row r="415" spans="33:34" x14ac:dyDescent="0.2">
      <c r="AG415" s="4"/>
      <c r="AH415" s="11"/>
    </row>
    <row r="416" spans="33:34" x14ac:dyDescent="0.2">
      <c r="AG416" s="4"/>
      <c r="AH416" s="11"/>
    </row>
    <row r="417" spans="33:34" x14ac:dyDescent="0.2">
      <c r="AG417" s="4"/>
      <c r="AH417" s="11"/>
    </row>
    <row r="418" spans="33:34" x14ac:dyDescent="0.2">
      <c r="AG418" s="4"/>
      <c r="AH418" s="11"/>
    </row>
    <row r="419" spans="33:34" x14ac:dyDescent="0.2">
      <c r="AG419" s="4"/>
      <c r="AH419" s="11"/>
    </row>
    <row r="420" spans="33:34" x14ac:dyDescent="0.2">
      <c r="AG420" s="4"/>
      <c r="AH420" s="11"/>
    </row>
    <row r="421" spans="33:34" x14ac:dyDescent="0.2">
      <c r="AG421" s="4"/>
      <c r="AH421" s="11"/>
    </row>
    <row r="422" spans="33:34" x14ac:dyDescent="0.2">
      <c r="AG422" s="4"/>
      <c r="AH422" s="11"/>
    </row>
    <row r="423" spans="33:34" x14ac:dyDescent="0.2">
      <c r="AG423" s="4"/>
      <c r="AH423" s="11"/>
    </row>
    <row r="424" spans="33:34" x14ac:dyDescent="0.2">
      <c r="AG424" s="4"/>
      <c r="AH424" s="11"/>
    </row>
    <row r="425" spans="33:34" x14ac:dyDescent="0.2">
      <c r="AG425" s="4"/>
      <c r="AH425" s="11"/>
    </row>
    <row r="426" spans="33:34" x14ac:dyDescent="0.2">
      <c r="AG426" s="4"/>
      <c r="AH426" s="11"/>
    </row>
    <row r="427" spans="33:34" x14ac:dyDescent="0.2">
      <c r="AG427" s="4"/>
      <c r="AH427" s="11"/>
    </row>
    <row r="428" spans="33:34" x14ac:dyDescent="0.2">
      <c r="AG428" s="4"/>
      <c r="AH428" s="11"/>
    </row>
    <row r="429" spans="33:34" x14ac:dyDescent="0.2">
      <c r="AG429" s="4"/>
      <c r="AH429" s="11"/>
    </row>
    <row r="430" spans="33:34" x14ac:dyDescent="0.2">
      <c r="AG430" s="4"/>
      <c r="AH430" s="11"/>
    </row>
    <row r="431" spans="33:34" x14ac:dyDescent="0.2">
      <c r="AG431" s="4"/>
      <c r="AH431" s="11"/>
    </row>
    <row r="432" spans="33:34" x14ac:dyDescent="0.2">
      <c r="AG432" s="4"/>
      <c r="AH432" s="11"/>
    </row>
    <row r="433" spans="33:34" x14ac:dyDescent="0.2">
      <c r="AG433" s="4"/>
      <c r="AH433" s="11"/>
    </row>
    <row r="434" spans="33:34" x14ac:dyDescent="0.2">
      <c r="AG434" s="4"/>
      <c r="AH434" s="11"/>
    </row>
    <row r="435" spans="33:34" x14ac:dyDescent="0.2">
      <c r="AG435" s="4"/>
      <c r="AH435" s="11"/>
    </row>
    <row r="436" spans="33:34" x14ac:dyDescent="0.2">
      <c r="AG436" s="4"/>
      <c r="AH436" s="11"/>
    </row>
    <row r="437" spans="33:34" x14ac:dyDescent="0.2">
      <c r="AG437" s="4"/>
      <c r="AH437" s="11"/>
    </row>
    <row r="438" spans="33:34" x14ac:dyDescent="0.2">
      <c r="AG438" s="4"/>
      <c r="AH438" s="11"/>
    </row>
    <row r="439" spans="33:34" x14ac:dyDescent="0.2">
      <c r="AG439" s="4"/>
      <c r="AH439" s="11"/>
    </row>
    <row r="440" spans="33:34" x14ac:dyDescent="0.2">
      <c r="AG440" s="4"/>
      <c r="AH440" s="11"/>
    </row>
    <row r="441" spans="33:34" x14ac:dyDescent="0.2">
      <c r="AG441" s="4"/>
      <c r="AH441" s="11"/>
    </row>
    <row r="442" spans="33:34" x14ac:dyDescent="0.2">
      <c r="AG442" s="4"/>
      <c r="AH442" s="11"/>
    </row>
    <row r="443" spans="33:34" x14ac:dyDescent="0.2">
      <c r="AG443" s="4"/>
      <c r="AH443" s="11"/>
    </row>
    <row r="444" spans="33:34" x14ac:dyDescent="0.2">
      <c r="AG444" s="4"/>
      <c r="AH444" s="11"/>
    </row>
    <row r="445" spans="33:34" x14ac:dyDescent="0.2">
      <c r="AG445" s="4"/>
      <c r="AH445" s="11"/>
    </row>
    <row r="446" spans="33:34" x14ac:dyDescent="0.2">
      <c r="AG446" s="4"/>
      <c r="AH446" s="11"/>
    </row>
    <row r="447" spans="33:34" x14ac:dyDescent="0.2">
      <c r="AG447" s="4"/>
      <c r="AH447" s="11"/>
    </row>
    <row r="448" spans="33:34" x14ac:dyDescent="0.2">
      <c r="AG448" s="4"/>
      <c r="AH448" s="11"/>
    </row>
    <row r="449" spans="33:34" x14ac:dyDescent="0.2">
      <c r="AG449" s="4"/>
      <c r="AH449" s="11"/>
    </row>
    <row r="450" spans="33:34" x14ac:dyDescent="0.2">
      <c r="AG450" s="4"/>
      <c r="AH450" s="11"/>
    </row>
    <row r="451" spans="33:34" x14ac:dyDescent="0.2">
      <c r="AG451" s="4"/>
      <c r="AH451" s="11"/>
    </row>
    <row r="452" spans="33:34" x14ac:dyDescent="0.2">
      <c r="AG452" s="4"/>
      <c r="AH452" s="11"/>
    </row>
    <row r="453" spans="33:34" x14ac:dyDescent="0.2">
      <c r="AG453" s="4"/>
      <c r="AH453" s="11"/>
    </row>
    <row r="454" spans="33:34" x14ac:dyDescent="0.2">
      <c r="AG454" s="4"/>
      <c r="AH454" s="11"/>
    </row>
    <row r="455" spans="33:34" x14ac:dyDescent="0.2">
      <c r="AG455" s="4"/>
      <c r="AH455" s="11"/>
    </row>
    <row r="456" spans="33:34" x14ac:dyDescent="0.2">
      <c r="AG456" s="4"/>
      <c r="AH456" s="11"/>
    </row>
    <row r="457" spans="33:34" x14ac:dyDescent="0.2">
      <c r="AG457" s="4"/>
      <c r="AH457" s="11"/>
    </row>
    <row r="458" spans="33:34" x14ac:dyDescent="0.2">
      <c r="AG458" s="4"/>
      <c r="AH458" s="11"/>
    </row>
    <row r="459" spans="33:34" x14ac:dyDescent="0.2">
      <c r="AG459" s="4"/>
      <c r="AH459" s="11"/>
    </row>
    <row r="460" spans="33:34" x14ac:dyDescent="0.2">
      <c r="AG460" s="4"/>
      <c r="AH460" s="11"/>
    </row>
    <row r="461" spans="33:34" x14ac:dyDescent="0.2">
      <c r="AG461" s="4"/>
      <c r="AH461" s="11"/>
    </row>
    <row r="462" spans="33:34" x14ac:dyDescent="0.2">
      <c r="AG462" s="4"/>
      <c r="AH462" s="11"/>
    </row>
    <row r="463" spans="33:34" x14ac:dyDescent="0.2">
      <c r="AG463" s="4"/>
      <c r="AH463" s="11"/>
    </row>
    <row r="464" spans="33:34" x14ac:dyDescent="0.2">
      <c r="AG464" s="4"/>
      <c r="AH464" s="11"/>
    </row>
    <row r="465" spans="33:34" x14ac:dyDescent="0.2">
      <c r="AG465" s="4"/>
      <c r="AH465" s="11"/>
    </row>
    <row r="466" spans="33:34" x14ac:dyDescent="0.2">
      <c r="AG466" s="4"/>
      <c r="AH466" s="11"/>
    </row>
    <row r="467" spans="33:34" x14ac:dyDescent="0.2">
      <c r="AG467" s="4"/>
      <c r="AH467" s="11"/>
    </row>
    <row r="468" spans="33:34" x14ac:dyDescent="0.2">
      <c r="AG468" s="4"/>
      <c r="AH468" s="11"/>
    </row>
    <row r="469" spans="33:34" x14ac:dyDescent="0.2">
      <c r="AG469" s="4"/>
      <c r="AH469" s="11"/>
    </row>
    <row r="470" spans="33:34" x14ac:dyDescent="0.2">
      <c r="AG470" s="4"/>
      <c r="AH470" s="11"/>
    </row>
    <row r="471" spans="33:34" x14ac:dyDescent="0.2">
      <c r="AG471" s="4"/>
      <c r="AH471" s="11"/>
    </row>
    <row r="472" spans="33:34" x14ac:dyDescent="0.2">
      <c r="AG472" s="4"/>
      <c r="AH472" s="11"/>
    </row>
    <row r="473" spans="33:34" x14ac:dyDescent="0.2">
      <c r="AG473" s="4"/>
      <c r="AH473" s="11"/>
    </row>
    <row r="474" spans="33:34" x14ac:dyDescent="0.2">
      <c r="AG474" s="4"/>
      <c r="AH474" s="11"/>
    </row>
    <row r="475" spans="33:34" x14ac:dyDescent="0.2">
      <c r="AG475" s="4"/>
      <c r="AH475" s="11"/>
    </row>
    <row r="476" spans="33:34" x14ac:dyDescent="0.2">
      <c r="AG476" s="4"/>
      <c r="AH476" s="11"/>
    </row>
    <row r="477" spans="33:34" x14ac:dyDescent="0.2">
      <c r="AG477" s="4"/>
      <c r="AH477" s="11"/>
    </row>
    <row r="478" spans="33:34" x14ac:dyDescent="0.2">
      <c r="AG478" s="4"/>
      <c r="AH478" s="11"/>
    </row>
    <row r="479" spans="33:34" x14ac:dyDescent="0.2">
      <c r="AG479" s="4"/>
      <c r="AH479" s="11"/>
    </row>
    <row r="480" spans="33:34" x14ac:dyDescent="0.2">
      <c r="AG480" s="4"/>
      <c r="AH480" s="11"/>
    </row>
    <row r="481" spans="33:34" x14ac:dyDescent="0.2">
      <c r="AG481" s="4"/>
      <c r="AH481" s="11"/>
    </row>
    <row r="482" spans="33:34" x14ac:dyDescent="0.2">
      <c r="AG482" s="4"/>
      <c r="AH482" s="11"/>
    </row>
    <row r="483" spans="33:34" x14ac:dyDescent="0.2">
      <c r="AG483" s="4"/>
      <c r="AH483" s="11"/>
    </row>
    <row r="484" spans="33:34" x14ac:dyDescent="0.2">
      <c r="AG484" s="4"/>
      <c r="AH484" s="11"/>
    </row>
    <row r="485" spans="33:34" x14ac:dyDescent="0.2">
      <c r="AG485" s="4"/>
      <c r="AH485" s="11"/>
    </row>
    <row r="486" spans="33:34" x14ac:dyDescent="0.2">
      <c r="AG486" s="4"/>
      <c r="AH486" s="11"/>
    </row>
    <row r="487" spans="33:34" x14ac:dyDescent="0.2">
      <c r="AG487" s="4"/>
      <c r="AH487" s="11"/>
    </row>
    <row r="488" spans="33:34" x14ac:dyDescent="0.2">
      <c r="AG488" s="4"/>
      <c r="AH488" s="11"/>
    </row>
    <row r="489" spans="33:34" x14ac:dyDescent="0.2">
      <c r="AG489" s="4"/>
      <c r="AH489" s="11"/>
    </row>
    <row r="490" spans="33:34" x14ac:dyDescent="0.2">
      <c r="AG490" s="4"/>
      <c r="AH490" s="11"/>
    </row>
    <row r="491" spans="33:34" x14ac:dyDescent="0.2">
      <c r="AG491" s="4"/>
      <c r="AH491" s="11"/>
    </row>
    <row r="492" spans="33:34" x14ac:dyDescent="0.2">
      <c r="AG492" s="4"/>
      <c r="AH492" s="11"/>
    </row>
    <row r="493" spans="33:34" x14ac:dyDescent="0.2">
      <c r="AG493" s="4"/>
      <c r="AH493" s="11"/>
    </row>
    <row r="494" spans="33:34" x14ac:dyDescent="0.2">
      <c r="AG494" s="4"/>
      <c r="AH494" s="11"/>
    </row>
    <row r="495" spans="33:34" x14ac:dyDescent="0.2">
      <c r="AG495" s="4"/>
      <c r="AH495" s="11"/>
    </row>
    <row r="496" spans="33:34" x14ac:dyDescent="0.2">
      <c r="AG496" s="4"/>
      <c r="AH496" s="11"/>
    </row>
    <row r="497" spans="33:34" x14ac:dyDescent="0.2">
      <c r="AG497" s="4"/>
      <c r="AH497" s="11"/>
    </row>
    <row r="498" spans="33:34" x14ac:dyDescent="0.2">
      <c r="AG498" s="4"/>
      <c r="AH498" s="11"/>
    </row>
    <row r="499" spans="33:34" x14ac:dyDescent="0.2">
      <c r="AG499" s="4"/>
      <c r="AH499" s="11"/>
    </row>
    <row r="500" spans="33:34" x14ac:dyDescent="0.2">
      <c r="AG500" s="4"/>
      <c r="AH500" s="11"/>
    </row>
    <row r="501" spans="33:34" x14ac:dyDescent="0.2">
      <c r="AG501" s="4"/>
      <c r="AH501" s="11"/>
    </row>
    <row r="502" spans="33:34" x14ac:dyDescent="0.2">
      <c r="AG502" s="4"/>
      <c r="AH502" s="11"/>
    </row>
    <row r="503" spans="33:34" x14ac:dyDescent="0.2">
      <c r="AG503" s="4"/>
      <c r="AH503" s="11"/>
    </row>
    <row r="504" spans="33:34" x14ac:dyDescent="0.2">
      <c r="AG504" s="4"/>
      <c r="AH504" s="11"/>
    </row>
    <row r="505" spans="33:34" x14ac:dyDescent="0.2">
      <c r="AG505" s="4"/>
      <c r="AH505" s="11"/>
    </row>
    <row r="506" spans="33:34" x14ac:dyDescent="0.2">
      <c r="AG506" s="4"/>
      <c r="AH506" s="11"/>
    </row>
    <row r="507" spans="33:34" x14ac:dyDescent="0.2">
      <c r="AG507" s="4"/>
      <c r="AH507" s="11"/>
    </row>
    <row r="508" spans="33:34" x14ac:dyDescent="0.2">
      <c r="AG508" s="4"/>
      <c r="AH508" s="11"/>
    </row>
    <row r="509" spans="33:34" x14ac:dyDescent="0.2">
      <c r="AG509" s="4"/>
      <c r="AH509" s="11"/>
    </row>
    <row r="510" spans="33:34" x14ac:dyDescent="0.2">
      <c r="AG510" s="4"/>
      <c r="AH510" s="11"/>
    </row>
    <row r="511" spans="33:34" x14ac:dyDescent="0.2">
      <c r="AG511" s="4"/>
      <c r="AH511" s="11"/>
    </row>
    <row r="512" spans="33:34" x14ac:dyDescent="0.2">
      <c r="AG512" s="4"/>
      <c r="AH512" s="11"/>
    </row>
    <row r="513" spans="33:34" x14ac:dyDescent="0.2">
      <c r="AG513" s="4"/>
      <c r="AH513" s="11"/>
    </row>
    <row r="514" spans="33:34" x14ac:dyDescent="0.2">
      <c r="AG514" s="4"/>
      <c r="AH514" s="11"/>
    </row>
    <row r="515" spans="33:34" x14ac:dyDescent="0.2">
      <c r="AG515" s="4"/>
      <c r="AH515" s="11"/>
    </row>
    <row r="516" spans="33:34" x14ac:dyDescent="0.2">
      <c r="AG516" s="4"/>
      <c r="AH516" s="11"/>
    </row>
    <row r="517" spans="33:34" x14ac:dyDescent="0.2">
      <c r="AG517" s="4"/>
      <c r="AH517" s="11"/>
    </row>
    <row r="518" spans="33:34" x14ac:dyDescent="0.2">
      <c r="AG518" s="4"/>
      <c r="AH518" s="11"/>
    </row>
    <row r="519" spans="33:34" x14ac:dyDescent="0.2">
      <c r="AG519" s="4"/>
      <c r="AH519" s="11"/>
    </row>
    <row r="520" spans="33:34" x14ac:dyDescent="0.2">
      <c r="AG520" s="4"/>
      <c r="AH520" s="11"/>
    </row>
    <row r="521" spans="33:34" x14ac:dyDescent="0.2">
      <c r="AG521" s="4"/>
      <c r="AH521" s="11"/>
    </row>
    <row r="522" spans="33:34" x14ac:dyDescent="0.2">
      <c r="AG522" s="4"/>
      <c r="AH522" s="11"/>
    </row>
    <row r="523" spans="33:34" x14ac:dyDescent="0.2">
      <c r="AG523" s="4"/>
      <c r="AH523" s="11"/>
    </row>
    <row r="524" spans="33:34" x14ac:dyDescent="0.2">
      <c r="AG524" s="4"/>
      <c r="AH524" s="11"/>
    </row>
    <row r="525" spans="33:34" x14ac:dyDescent="0.2">
      <c r="AG525" s="4"/>
      <c r="AH525" s="11"/>
    </row>
    <row r="526" spans="33:34" x14ac:dyDescent="0.2">
      <c r="AG526" s="4"/>
      <c r="AH526" s="11"/>
    </row>
    <row r="527" spans="33:34" x14ac:dyDescent="0.2">
      <c r="AG527" s="4"/>
      <c r="AH527" s="11"/>
    </row>
    <row r="528" spans="33:34" x14ac:dyDescent="0.2">
      <c r="AG528" s="4"/>
      <c r="AH528" s="11"/>
    </row>
    <row r="529" spans="33:34" x14ac:dyDescent="0.2">
      <c r="AG529" s="4"/>
      <c r="AH529" s="11"/>
    </row>
    <row r="530" spans="33:34" x14ac:dyDescent="0.2">
      <c r="AG530" s="4"/>
      <c r="AH530" s="11"/>
    </row>
    <row r="531" spans="33:34" x14ac:dyDescent="0.2">
      <c r="AG531" s="4"/>
      <c r="AH531" s="11"/>
    </row>
    <row r="532" spans="33:34" x14ac:dyDescent="0.2">
      <c r="AG532" s="4"/>
      <c r="AH532" s="11"/>
    </row>
    <row r="533" spans="33:34" x14ac:dyDescent="0.2">
      <c r="AG533" s="4"/>
      <c r="AH533" s="11"/>
    </row>
    <row r="534" spans="33:34" x14ac:dyDescent="0.2">
      <c r="AG534" s="4"/>
      <c r="AH534" s="11"/>
    </row>
    <row r="535" spans="33:34" x14ac:dyDescent="0.2">
      <c r="AG535" s="4"/>
      <c r="AH535" s="11"/>
    </row>
    <row r="536" spans="33:34" x14ac:dyDescent="0.2">
      <c r="AG536" s="4"/>
      <c r="AH536" s="11"/>
    </row>
    <row r="537" spans="33:34" x14ac:dyDescent="0.2">
      <c r="AG537" s="4"/>
      <c r="AH537" s="11"/>
    </row>
    <row r="538" spans="33:34" x14ac:dyDescent="0.2">
      <c r="AG538" s="4"/>
      <c r="AH538" s="11"/>
    </row>
    <row r="539" spans="33:34" x14ac:dyDescent="0.2">
      <c r="AG539" s="4"/>
      <c r="AH539" s="11"/>
    </row>
    <row r="540" spans="33:34" x14ac:dyDescent="0.2">
      <c r="AG540" s="4"/>
      <c r="AH540" s="11"/>
    </row>
    <row r="541" spans="33:34" x14ac:dyDescent="0.2">
      <c r="AG541" s="4"/>
      <c r="AH541" s="11"/>
    </row>
    <row r="542" spans="33:34" x14ac:dyDescent="0.2">
      <c r="AG542" s="4"/>
      <c r="AH542" s="11"/>
    </row>
    <row r="543" spans="33:34" x14ac:dyDescent="0.2">
      <c r="AG543" s="4"/>
      <c r="AH543" s="11"/>
    </row>
    <row r="544" spans="33:34" x14ac:dyDescent="0.2">
      <c r="AG544" s="4"/>
      <c r="AH544" s="11"/>
    </row>
    <row r="545" spans="33:34" x14ac:dyDescent="0.2">
      <c r="AG545" s="4"/>
      <c r="AH545" s="11"/>
    </row>
    <row r="546" spans="33:34" x14ac:dyDescent="0.2">
      <c r="AG546" s="4"/>
      <c r="AH546" s="11"/>
    </row>
    <row r="547" spans="33:34" x14ac:dyDescent="0.2">
      <c r="AG547" s="4"/>
      <c r="AH547" s="11"/>
    </row>
    <row r="548" spans="33:34" x14ac:dyDescent="0.2">
      <c r="AG548" s="4"/>
      <c r="AH548" s="11"/>
    </row>
    <row r="549" spans="33:34" x14ac:dyDescent="0.2">
      <c r="AG549" s="4"/>
      <c r="AH549" s="11"/>
    </row>
    <row r="550" spans="33:34" x14ac:dyDescent="0.2">
      <c r="AG550" s="4"/>
      <c r="AH550" s="11"/>
    </row>
    <row r="551" spans="33:34" x14ac:dyDescent="0.2">
      <c r="AG551" s="4"/>
      <c r="AH551" s="11"/>
    </row>
    <row r="552" spans="33:34" x14ac:dyDescent="0.2">
      <c r="AG552" s="4"/>
      <c r="AH552" s="11"/>
    </row>
    <row r="553" spans="33:34" x14ac:dyDescent="0.2">
      <c r="AG553" s="4"/>
      <c r="AH553" s="11"/>
    </row>
    <row r="554" spans="33:34" x14ac:dyDescent="0.2">
      <c r="AG554" s="4"/>
      <c r="AH554" s="11"/>
    </row>
    <row r="555" spans="33:34" x14ac:dyDescent="0.2">
      <c r="AG555" s="4"/>
      <c r="AH555" s="11"/>
    </row>
    <row r="556" spans="33:34" x14ac:dyDescent="0.2">
      <c r="AG556" s="4"/>
      <c r="AH556" s="11"/>
    </row>
    <row r="557" spans="33:34" x14ac:dyDescent="0.2">
      <c r="AG557" s="4"/>
      <c r="AH557" s="11"/>
    </row>
    <row r="558" spans="33:34" x14ac:dyDescent="0.2">
      <c r="AG558" s="4"/>
      <c r="AH558" s="11"/>
    </row>
    <row r="559" spans="33:34" x14ac:dyDescent="0.2">
      <c r="AG559" s="4"/>
      <c r="AH559" s="11"/>
    </row>
    <row r="560" spans="33:34" x14ac:dyDescent="0.2">
      <c r="AG560" s="4"/>
      <c r="AH560" s="11"/>
    </row>
    <row r="561" spans="33:34" x14ac:dyDescent="0.2">
      <c r="AG561" s="4"/>
      <c r="AH561" s="11"/>
    </row>
    <row r="562" spans="33:34" x14ac:dyDescent="0.2">
      <c r="AG562" s="4"/>
      <c r="AH562" s="11"/>
    </row>
    <row r="563" spans="33:34" x14ac:dyDescent="0.2">
      <c r="AG563" s="4"/>
      <c r="AH563" s="11"/>
    </row>
    <row r="564" spans="33:34" x14ac:dyDescent="0.2">
      <c r="AG564" s="4"/>
      <c r="AH564" s="11"/>
    </row>
    <row r="565" spans="33:34" x14ac:dyDescent="0.2">
      <c r="AG565" s="4"/>
      <c r="AH565" s="11"/>
    </row>
    <row r="566" spans="33:34" x14ac:dyDescent="0.2">
      <c r="AG566" s="4"/>
      <c r="AH566" s="11"/>
    </row>
    <row r="567" spans="33:34" x14ac:dyDescent="0.2">
      <c r="AG567" s="4"/>
      <c r="AH567" s="11"/>
    </row>
    <row r="568" spans="33:34" x14ac:dyDescent="0.2">
      <c r="AG568" s="4"/>
      <c r="AH568" s="11"/>
    </row>
    <row r="569" spans="33:34" x14ac:dyDescent="0.2">
      <c r="AG569" s="4"/>
      <c r="AH569" s="11"/>
    </row>
    <row r="570" spans="33:34" x14ac:dyDescent="0.2">
      <c r="AG570" s="4"/>
      <c r="AH570" s="11"/>
    </row>
    <row r="571" spans="33:34" x14ac:dyDescent="0.2">
      <c r="AG571" s="4"/>
      <c r="AH571" s="11"/>
    </row>
    <row r="572" spans="33:34" x14ac:dyDescent="0.2">
      <c r="AG572" s="4"/>
      <c r="AH572" s="11"/>
    </row>
    <row r="573" spans="33:34" x14ac:dyDescent="0.2">
      <c r="AG573" s="4"/>
      <c r="AH573" s="11"/>
    </row>
    <row r="574" spans="33:34" x14ac:dyDescent="0.2">
      <c r="AG574" s="4"/>
      <c r="AH574" s="11"/>
    </row>
    <row r="575" spans="33:34" x14ac:dyDescent="0.2">
      <c r="AG575" s="4"/>
      <c r="AH575" s="11"/>
    </row>
    <row r="576" spans="33:34" x14ac:dyDescent="0.2">
      <c r="AG576" s="4"/>
      <c r="AH576" s="11"/>
    </row>
    <row r="577" spans="33:34" x14ac:dyDescent="0.2">
      <c r="AG577" s="4"/>
      <c r="AH577" s="11"/>
    </row>
    <row r="578" spans="33:34" x14ac:dyDescent="0.2">
      <c r="AG578" s="4"/>
      <c r="AH578" s="11"/>
    </row>
    <row r="579" spans="33:34" x14ac:dyDescent="0.2">
      <c r="AG579" s="4"/>
      <c r="AH579" s="11"/>
    </row>
    <row r="580" spans="33:34" x14ac:dyDescent="0.2">
      <c r="AG580" s="4"/>
      <c r="AH580" s="11"/>
    </row>
    <row r="581" spans="33:34" x14ac:dyDescent="0.2">
      <c r="AG581" s="4"/>
      <c r="AH581" s="11"/>
    </row>
    <row r="582" spans="33:34" x14ac:dyDescent="0.2">
      <c r="AG582" s="4"/>
      <c r="AH582" s="11"/>
    </row>
    <row r="583" spans="33:34" x14ac:dyDescent="0.2">
      <c r="AG583" s="4"/>
      <c r="AH583" s="11"/>
    </row>
    <row r="584" spans="33:34" x14ac:dyDescent="0.2">
      <c r="AG584" s="4"/>
      <c r="AH584" s="11"/>
    </row>
    <row r="585" spans="33:34" x14ac:dyDescent="0.2">
      <c r="AG585" s="4"/>
      <c r="AH585" s="11"/>
    </row>
    <row r="586" spans="33:34" x14ac:dyDescent="0.2">
      <c r="AG586" s="4"/>
      <c r="AH586" s="11"/>
    </row>
    <row r="587" spans="33:34" x14ac:dyDescent="0.2">
      <c r="AG587" s="4"/>
      <c r="AH587" s="11"/>
    </row>
    <row r="588" spans="33:34" x14ac:dyDescent="0.2">
      <c r="AG588" s="4"/>
      <c r="AH588" s="11"/>
    </row>
    <row r="589" spans="33:34" x14ac:dyDescent="0.2">
      <c r="AG589" s="4"/>
      <c r="AH589" s="11"/>
    </row>
    <row r="590" spans="33:34" x14ac:dyDescent="0.2">
      <c r="AG590" s="4"/>
      <c r="AH590" s="11"/>
    </row>
    <row r="591" spans="33:34" x14ac:dyDescent="0.2">
      <c r="AG591" s="4"/>
      <c r="AH591" s="11"/>
    </row>
    <row r="592" spans="33:34" x14ac:dyDescent="0.2">
      <c r="AG592" s="4"/>
      <c r="AH592" s="11"/>
    </row>
    <row r="593" spans="33:34" x14ac:dyDescent="0.2">
      <c r="AG593" s="4"/>
      <c r="AH593" s="11"/>
    </row>
    <row r="594" spans="33:34" x14ac:dyDescent="0.2">
      <c r="AG594" s="4"/>
      <c r="AH594" s="11"/>
    </row>
    <row r="595" spans="33:34" x14ac:dyDescent="0.2">
      <c r="AG595" s="4"/>
      <c r="AH595" s="11"/>
    </row>
    <row r="596" spans="33:34" x14ac:dyDescent="0.2">
      <c r="AG596" s="4"/>
      <c r="AH596" s="11"/>
    </row>
    <row r="597" spans="33:34" x14ac:dyDescent="0.2">
      <c r="AG597" s="4"/>
      <c r="AH597" s="11"/>
    </row>
    <row r="598" spans="33:34" x14ac:dyDescent="0.2">
      <c r="AG598" s="4"/>
      <c r="AH598" s="11"/>
    </row>
    <row r="599" spans="33:34" x14ac:dyDescent="0.2">
      <c r="AG599" s="4"/>
      <c r="AH599" s="11"/>
    </row>
    <row r="600" spans="33:34" x14ac:dyDescent="0.2">
      <c r="AG600" s="4"/>
      <c r="AH600" s="11"/>
    </row>
    <row r="601" spans="33:34" x14ac:dyDescent="0.2">
      <c r="AG601" s="4"/>
      <c r="AH601" s="11"/>
    </row>
    <row r="602" spans="33:34" x14ac:dyDescent="0.2">
      <c r="AG602" s="4"/>
      <c r="AH602" s="11"/>
    </row>
    <row r="603" spans="33:34" x14ac:dyDescent="0.2">
      <c r="AG603" s="4"/>
      <c r="AH603" s="11"/>
    </row>
    <row r="604" spans="33:34" x14ac:dyDescent="0.2">
      <c r="AG604" s="4"/>
      <c r="AH604" s="11"/>
    </row>
    <row r="605" spans="33:34" x14ac:dyDescent="0.2">
      <c r="AG605" s="4"/>
      <c r="AH605" s="11"/>
    </row>
    <row r="606" spans="33:34" x14ac:dyDescent="0.2">
      <c r="AG606" s="4"/>
      <c r="AH606" s="11"/>
    </row>
    <row r="607" spans="33:34" x14ac:dyDescent="0.2">
      <c r="AG607" s="4"/>
      <c r="AH607" s="11"/>
    </row>
    <row r="608" spans="33:34" x14ac:dyDescent="0.2">
      <c r="AG608" s="4"/>
      <c r="AH608" s="11"/>
    </row>
    <row r="609" spans="33:34" x14ac:dyDescent="0.2">
      <c r="AG609" s="4"/>
      <c r="AH609" s="11"/>
    </row>
    <row r="610" spans="33:34" x14ac:dyDescent="0.2">
      <c r="AG610" s="4"/>
      <c r="AH610" s="11"/>
    </row>
    <row r="611" spans="33:34" x14ac:dyDescent="0.2">
      <c r="AG611" s="4"/>
      <c r="AH611" s="11"/>
    </row>
    <row r="612" spans="33:34" x14ac:dyDescent="0.2">
      <c r="AG612" s="4"/>
      <c r="AH612" s="11"/>
    </row>
    <row r="613" spans="33:34" x14ac:dyDescent="0.2">
      <c r="AG613" s="4"/>
      <c r="AH613" s="11"/>
    </row>
    <row r="614" spans="33:34" x14ac:dyDescent="0.2">
      <c r="AG614" s="4"/>
      <c r="AH614" s="11"/>
    </row>
    <row r="615" spans="33:34" x14ac:dyDescent="0.2">
      <c r="AG615" s="4"/>
      <c r="AH615" s="11"/>
    </row>
    <row r="616" spans="33:34" x14ac:dyDescent="0.2">
      <c r="AG616" s="4"/>
      <c r="AH616" s="11"/>
    </row>
    <row r="617" spans="33:34" x14ac:dyDescent="0.2">
      <c r="AG617" s="4"/>
      <c r="AH617" s="11"/>
    </row>
    <row r="618" spans="33:34" x14ac:dyDescent="0.2">
      <c r="AG618" s="4"/>
      <c r="AH618" s="11"/>
    </row>
    <row r="619" spans="33:34" x14ac:dyDescent="0.2">
      <c r="AG619" s="4"/>
      <c r="AH619" s="11"/>
    </row>
    <row r="620" spans="33:34" x14ac:dyDescent="0.2">
      <c r="AG620" s="4"/>
      <c r="AH620" s="11"/>
    </row>
    <row r="621" spans="33:34" x14ac:dyDescent="0.2">
      <c r="AG621" s="4"/>
      <c r="AH621" s="11"/>
    </row>
    <row r="622" spans="33:34" x14ac:dyDescent="0.2">
      <c r="AG622" s="4"/>
      <c r="AH622" s="11"/>
    </row>
    <row r="623" spans="33:34" x14ac:dyDescent="0.2">
      <c r="AG623" s="4"/>
      <c r="AH623" s="11"/>
    </row>
    <row r="624" spans="33:34" x14ac:dyDescent="0.2">
      <c r="AG624" s="4"/>
      <c r="AH624" s="11"/>
    </row>
    <row r="625" spans="33:34" x14ac:dyDescent="0.2">
      <c r="AG625" s="4"/>
      <c r="AH625" s="11"/>
    </row>
    <row r="626" spans="33:34" x14ac:dyDescent="0.2">
      <c r="AG626" s="4"/>
      <c r="AH626" s="11"/>
    </row>
    <row r="627" spans="33:34" x14ac:dyDescent="0.2">
      <c r="AG627" s="4"/>
      <c r="AH627" s="11"/>
    </row>
    <row r="628" spans="33:34" x14ac:dyDescent="0.2">
      <c r="AG628" s="4"/>
      <c r="AH628" s="11"/>
    </row>
    <row r="629" spans="33:34" x14ac:dyDescent="0.2">
      <c r="AG629" s="4"/>
      <c r="AH629" s="11"/>
    </row>
    <row r="630" spans="33:34" x14ac:dyDescent="0.2">
      <c r="AG630" s="4"/>
      <c r="AH630" s="11"/>
    </row>
    <row r="631" spans="33:34" x14ac:dyDescent="0.2">
      <c r="AG631" s="4"/>
      <c r="AH631" s="11"/>
    </row>
    <row r="632" spans="33:34" x14ac:dyDescent="0.2">
      <c r="AG632" s="4"/>
      <c r="AH632" s="11"/>
    </row>
    <row r="633" spans="33:34" x14ac:dyDescent="0.2">
      <c r="AG633" s="4"/>
      <c r="AH633" s="11"/>
    </row>
    <row r="634" spans="33:34" x14ac:dyDescent="0.2">
      <c r="AG634" s="4"/>
      <c r="AH634" s="11"/>
    </row>
    <row r="635" spans="33:34" x14ac:dyDescent="0.2">
      <c r="AG635" s="4"/>
      <c r="AH635" s="11"/>
    </row>
    <row r="636" spans="33:34" x14ac:dyDescent="0.2">
      <c r="AG636" s="4"/>
      <c r="AH636" s="11"/>
    </row>
    <row r="637" spans="33:34" x14ac:dyDescent="0.2">
      <c r="AG637" s="4"/>
      <c r="AH637" s="11"/>
    </row>
    <row r="638" spans="33:34" x14ac:dyDescent="0.2">
      <c r="AG638" s="4"/>
      <c r="AH638" s="11"/>
    </row>
    <row r="639" spans="33:34" x14ac:dyDescent="0.2">
      <c r="AG639" s="4"/>
      <c r="AH639" s="11"/>
    </row>
    <row r="640" spans="33:34" x14ac:dyDescent="0.2">
      <c r="AG640" s="4"/>
      <c r="AH640" s="11"/>
    </row>
    <row r="641" spans="33:34" x14ac:dyDescent="0.2">
      <c r="AG641" s="4"/>
      <c r="AH641" s="11"/>
    </row>
    <row r="642" spans="33:34" x14ac:dyDescent="0.2">
      <c r="AG642" s="4"/>
      <c r="AH642" s="11"/>
    </row>
    <row r="643" spans="33:34" x14ac:dyDescent="0.2">
      <c r="AG643" s="4"/>
      <c r="AH643" s="11"/>
    </row>
    <row r="644" spans="33:34" x14ac:dyDescent="0.2">
      <c r="AG644" s="4"/>
      <c r="AH644" s="11"/>
    </row>
    <row r="645" spans="33:34" x14ac:dyDescent="0.2">
      <c r="AG645" s="4"/>
      <c r="AH645" s="11"/>
    </row>
    <row r="646" spans="33:34" x14ac:dyDescent="0.2">
      <c r="AG646" s="4"/>
      <c r="AH646" s="11"/>
    </row>
    <row r="647" spans="33:34" x14ac:dyDescent="0.2">
      <c r="AG647" s="4"/>
      <c r="AH647" s="11"/>
    </row>
    <row r="648" spans="33:34" x14ac:dyDescent="0.2">
      <c r="AG648" s="4"/>
      <c r="AH648" s="11"/>
    </row>
    <row r="649" spans="33:34" x14ac:dyDescent="0.2">
      <c r="AG649" s="4"/>
      <c r="AH649" s="11"/>
    </row>
    <row r="650" spans="33:34" x14ac:dyDescent="0.2">
      <c r="AG650" s="4"/>
      <c r="AH650" s="11"/>
    </row>
    <row r="651" spans="33:34" x14ac:dyDescent="0.2">
      <c r="AG651" s="4"/>
      <c r="AH651" s="11"/>
    </row>
    <row r="652" spans="33:34" x14ac:dyDescent="0.2">
      <c r="AG652" s="4"/>
      <c r="AH652" s="11"/>
    </row>
    <row r="653" spans="33:34" x14ac:dyDescent="0.2">
      <c r="AG653" s="4"/>
      <c r="AH653" s="11"/>
    </row>
    <row r="654" spans="33:34" x14ac:dyDescent="0.2">
      <c r="AG654" s="4"/>
      <c r="AH654" s="11"/>
    </row>
    <row r="655" spans="33:34" x14ac:dyDescent="0.2">
      <c r="AG655" s="4"/>
      <c r="AH655" s="11"/>
    </row>
    <row r="656" spans="33:34" x14ac:dyDescent="0.2">
      <c r="AG656" s="4"/>
      <c r="AH656" s="11"/>
    </row>
    <row r="657" spans="33:34" x14ac:dyDescent="0.2">
      <c r="AG657" s="4"/>
      <c r="AH657" s="11"/>
    </row>
    <row r="658" spans="33:34" x14ac:dyDescent="0.2">
      <c r="AG658" s="4"/>
      <c r="AH658" s="11"/>
    </row>
    <row r="659" spans="33:34" x14ac:dyDescent="0.2">
      <c r="AG659" s="4"/>
      <c r="AH659" s="11"/>
    </row>
    <row r="660" spans="33:34" x14ac:dyDescent="0.2">
      <c r="AG660" s="4"/>
      <c r="AH660" s="11"/>
    </row>
    <row r="661" spans="33:34" x14ac:dyDescent="0.2">
      <c r="AG661" s="4"/>
      <c r="AH661" s="11"/>
    </row>
    <row r="662" spans="33:34" x14ac:dyDescent="0.2">
      <c r="AG662" s="4"/>
      <c r="AH662" s="11"/>
    </row>
    <row r="663" spans="33:34" x14ac:dyDescent="0.2">
      <c r="AG663" s="4"/>
      <c r="AH663" s="11"/>
    </row>
    <row r="664" spans="33:34" x14ac:dyDescent="0.2">
      <c r="AG664" s="4"/>
      <c r="AH664" s="11"/>
    </row>
    <row r="665" spans="33:34" x14ac:dyDescent="0.2">
      <c r="AG665" s="4"/>
      <c r="AH665" s="11"/>
    </row>
    <row r="666" spans="33:34" x14ac:dyDescent="0.2">
      <c r="AG666" s="4"/>
      <c r="AH666" s="11"/>
    </row>
    <row r="667" spans="33:34" x14ac:dyDescent="0.2">
      <c r="AG667" s="4"/>
      <c r="AH667" s="11"/>
    </row>
    <row r="668" spans="33:34" x14ac:dyDescent="0.2">
      <c r="AG668" s="4"/>
      <c r="AH668" s="11"/>
    </row>
    <row r="669" spans="33:34" x14ac:dyDescent="0.2">
      <c r="AG669" s="4"/>
      <c r="AH669" s="11"/>
    </row>
    <row r="670" spans="33:34" x14ac:dyDescent="0.2">
      <c r="AG670" s="4"/>
      <c r="AH670" s="11"/>
    </row>
    <row r="671" spans="33:34" x14ac:dyDescent="0.2">
      <c r="AG671" s="4"/>
      <c r="AH671" s="11"/>
    </row>
    <row r="672" spans="33:34" x14ac:dyDescent="0.2">
      <c r="AG672" s="4"/>
      <c r="AH672" s="11"/>
    </row>
    <row r="673" spans="33:34" x14ac:dyDescent="0.2">
      <c r="AG673" s="4"/>
      <c r="AH673" s="11"/>
    </row>
    <row r="674" spans="33:34" x14ac:dyDescent="0.2">
      <c r="AG674" s="4"/>
      <c r="AH674" s="11"/>
    </row>
    <row r="675" spans="33:34" x14ac:dyDescent="0.2">
      <c r="AG675" s="4"/>
      <c r="AH675" s="11"/>
    </row>
    <row r="676" spans="33:34" x14ac:dyDescent="0.2">
      <c r="AG676" s="4"/>
      <c r="AH676" s="11"/>
    </row>
    <row r="677" spans="33:34" x14ac:dyDescent="0.2">
      <c r="AG677" s="4"/>
      <c r="AH677" s="11"/>
    </row>
    <row r="678" spans="33:34" x14ac:dyDescent="0.2">
      <c r="AG678" s="4"/>
      <c r="AH678" s="11"/>
    </row>
    <row r="679" spans="33:34" x14ac:dyDescent="0.2">
      <c r="AG679" s="4"/>
      <c r="AH679" s="11"/>
    </row>
    <row r="680" spans="33:34" x14ac:dyDescent="0.2">
      <c r="AG680" s="4"/>
      <c r="AH680" s="11"/>
    </row>
    <row r="681" spans="33:34" x14ac:dyDescent="0.2">
      <c r="AG681" s="4"/>
      <c r="AH681" s="11"/>
    </row>
    <row r="682" spans="33:34" x14ac:dyDescent="0.2">
      <c r="AG682" s="4"/>
      <c r="AH682" s="11"/>
    </row>
    <row r="683" spans="33:34" x14ac:dyDescent="0.2">
      <c r="AG683" s="4"/>
      <c r="AH683" s="11"/>
    </row>
    <row r="684" spans="33:34" x14ac:dyDescent="0.2">
      <c r="AG684" s="4"/>
      <c r="AH684" s="11"/>
    </row>
    <row r="685" spans="33:34" x14ac:dyDescent="0.2">
      <c r="AG685" s="4"/>
      <c r="AH685" s="11"/>
    </row>
    <row r="686" spans="33:34" x14ac:dyDescent="0.2">
      <c r="AG686" s="4"/>
      <c r="AH686" s="11"/>
    </row>
    <row r="687" spans="33:34" x14ac:dyDescent="0.2">
      <c r="AG687" s="4"/>
      <c r="AH687" s="11"/>
    </row>
    <row r="688" spans="33:34" x14ac:dyDescent="0.2">
      <c r="AG688" s="4"/>
      <c r="AH688" s="11"/>
    </row>
    <row r="689" spans="33:34" x14ac:dyDescent="0.2">
      <c r="AG689" s="4"/>
      <c r="AH689" s="11"/>
    </row>
    <row r="690" spans="33:34" x14ac:dyDescent="0.2">
      <c r="AG690" s="4"/>
      <c r="AH690" s="11"/>
    </row>
    <row r="691" spans="33:34" x14ac:dyDescent="0.2">
      <c r="AG691" s="4"/>
      <c r="AH691" s="11"/>
    </row>
    <row r="692" spans="33:34" x14ac:dyDescent="0.2">
      <c r="AG692" s="4"/>
      <c r="AH692" s="11"/>
    </row>
    <row r="693" spans="33:34" x14ac:dyDescent="0.2">
      <c r="AG693" s="4"/>
      <c r="AH693" s="11"/>
    </row>
    <row r="694" spans="33:34" x14ac:dyDescent="0.2">
      <c r="AG694" s="4"/>
      <c r="AH694" s="11"/>
    </row>
    <row r="695" spans="33:34" x14ac:dyDescent="0.2">
      <c r="AG695" s="4"/>
      <c r="AH695" s="11"/>
    </row>
    <row r="696" spans="33:34" x14ac:dyDescent="0.2">
      <c r="AG696" s="4"/>
      <c r="AH696" s="11"/>
    </row>
    <row r="697" spans="33:34" x14ac:dyDescent="0.2">
      <c r="AG697" s="4"/>
      <c r="AH697" s="11"/>
    </row>
    <row r="698" spans="33:34" x14ac:dyDescent="0.2">
      <c r="AG698" s="4"/>
      <c r="AH698" s="11"/>
    </row>
    <row r="699" spans="33:34" x14ac:dyDescent="0.2">
      <c r="AG699" s="4"/>
      <c r="AH699" s="11"/>
    </row>
    <row r="700" spans="33:34" x14ac:dyDescent="0.2">
      <c r="AG700" s="4"/>
      <c r="AH700" s="11"/>
    </row>
    <row r="701" spans="33:34" x14ac:dyDescent="0.2">
      <c r="AG701" s="4"/>
      <c r="AH701" s="11"/>
    </row>
    <row r="702" spans="33:34" x14ac:dyDescent="0.2">
      <c r="AG702" s="4"/>
      <c r="AH702" s="11"/>
    </row>
    <row r="703" spans="33:34" x14ac:dyDescent="0.2">
      <c r="AG703" s="4"/>
      <c r="AH703" s="11"/>
    </row>
    <row r="704" spans="33:34" x14ac:dyDescent="0.2">
      <c r="AG704" s="4"/>
      <c r="AH704" s="11"/>
    </row>
    <row r="705" spans="33:34" x14ac:dyDescent="0.2">
      <c r="AG705" s="4"/>
      <c r="AH705" s="11"/>
    </row>
    <row r="706" spans="33:34" x14ac:dyDescent="0.2">
      <c r="AG706" s="4"/>
      <c r="AH706" s="11"/>
    </row>
    <row r="707" spans="33:34" x14ac:dyDescent="0.2">
      <c r="AG707" s="4"/>
      <c r="AH707" s="11"/>
    </row>
    <row r="708" spans="33:34" x14ac:dyDescent="0.2">
      <c r="AG708" s="4"/>
      <c r="AH708" s="11"/>
    </row>
    <row r="709" spans="33:34" x14ac:dyDescent="0.2">
      <c r="AG709" s="4"/>
      <c r="AH709" s="11"/>
    </row>
    <row r="710" spans="33:34" x14ac:dyDescent="0.2">
      <c r="AG710" s="4"/>
      <c r="AH710" s="11"/>
    </row>
    <row r="711" spans="33:34" x14ac:dyDescent="0.2">
      <c r="AG711" s="4"/>
      <c r="AH711" s="11"/>
    </row>
    <row r="712" spans="33:34" x14ac:dyDescent="0.2">
      <c r="AG712" s="4"/>
      <c r="AH712" s="11"/>
    </row>
    <row r="713" spans="33:34" x14ac:dyDescent="0.2">
      <c r="AG713" s="4"/>
      <c r="AH713" s="11"/>
    </row>
    <row r="714" spans="33:34" x14ac:dyDescent="0.2">
      <c r="AG714" s="4"/>
      <c r="AH714" s="11"/>
    </row>
    <row r="715" spans="33:34" x14ac:dyDescent="0.2">
      <c r="AG715" s="4"/>
      <c r="AH715" s="11"/>
    </row>
    <row r="716" spans="33:34" x14ac:dyDescent="0.2">
      <c r="AG716" s="4"/>
      <c r="AH716" s="11"/>
    </row>
    <row r="717" spans="33:34" x14ac:dyDescent="0.2">
      <c r="AG717" s="4"/>
      <c r="AH717" s="11"/>
    </row>
    <row r="718" spans="33:34" x14ac:dyDescent="0.2">
      <c r="AG718" s="4"/>
      <c r="AH718" s="11"/>
    </row>
    <row r="719" spans="33:34" x14ac:dyDescent="0.2">
      <c r="AG719" s="4"/>
      <c r="AH719" s="11"/>
    </row>
    <row r="720" spans="33:34" x14ac:dyDescent="0.2">
      <c r="AG720" s="4"/>
      <c r="AH720" s="11"/>
    </row>
    <row r="721" spans="33:34" x14ac:dyDescent="0.2">
      <c r="AG721" s="4"/>
      <c r="AH721" s="11"/>
    </row>
    <row r="722" spans="33:34" x14ac:dyDescent="0.2">
      <c r="AG722" s="4"/>
      <c r="AH722" s="11"/>
    </row>
    <row r="723" spans="33:34" x14ac:dyDescent="0.2">
      <c r="AG723" s="4"/>
      <c r="AH723" s="11"/>
    </row>
    <row r="724" spans="33:34" x14ac:dyDescent="0.2">
      <c r="AG724" s="4"/>
      <c r="AH724" s="11"/>
    </row>
    <row r="725" spans="33:34" x14ac:dyDescent="0.2">
      <c r="AG725" s="4"/>
      <c r="AH725" s="11"/>
    </row>
    <row r="726" spans="33:34" x14ac:dyDescent="0.2">
      <c r="AG726" s="4"/>
      <c r="AH726" s="11"/>
    </row>
    <row r="727" spans="33:34" x14ac:dyDescent="0.2">
      <c r="AG727" s="4"/>
      <c r="AH727" s="11"/>
    </row>
    <row r="728" spans="33:34" x14ac:dyDescent="0.2">
      <c r="AG728" s="4"/>
      <c r="AH728" s="11"/>
    </row>
    <row r="729" spans="33:34" x14ac:dyDescent="0.2">
      <c r="AG729" s="4"/>
      <c r="AH729" s="11"/>
    </row>
    <row r="730" spans="33:34" x14ac:dyDescent="0.2">
      <c r="AG730" s="4"/>
      <c r="AH730" s="11"/>
    </row>
    <row r="731" spans="33:34" x14ac:dyDescent="0.2">
      <c r="AG731" s="4"/>
      <c r="AH731" s="11"/>
    </row>
    <row r="732" spans="33:34" x14ac:dyDescent="0.2">
      <c r="AG732" s="4"/>
      <c r="AH732" s="11"/>
    </row>
    <row r="733" spans="33:34" x14ac:dyDescent="0.2">
      <c r="AG733" s="4"/>
      <c r="AH733" s="11"/>
    </row>
    <row r="734" spans="33:34" x14ac:dyDescent="0.2">
      <c r="AG734" s="4"/>
      <c r="AH734" s="11"/>
    </row>
    <row r="735" spans="33:34" x14ac:dyDescent="0.2">
      <c r="AG735" s="4"/>
      <c r="AH735" s="11"/>
    </row>
    <row r="736" spans="33:34" x14ac:dyDescent="0.2">
      <c r="AG736" s="4"/>
      <c r="AH736" s="11"/>
    </row>
    <row r="737" spans="33:34" x14ac:dyDescent="0.2">
      <c r="AG737" s="4"/>
      <c r="AH737" s="11"/>
    </row>
    <row r="738" spans="33:34" x14ac:dyDescent="0.2">
      <c r="AG738" s="4"/>
      <c r="AH738" s="11"/>
    </row>
    <row r="739" spans="33:34" x14ac:dyDescent="0.2">
      <c r="AG739" s="4"/>
      <c r="AH739" s="11"/>
    </row>
    <row r="740" spans="33:34" x14ac:dyDescent="0.2">
      <c r="AG740" s="4"/>
      <c r="AH740" s="11"/>
    </row>
    <row r="741" spans="33:34" x14ac:dyDescent="0.2">
      <c r="AG741" s="4"/>
      <c r="AH741" s="11"/>
    </row>
    <row r="742" spans="33:34" x14ac:dyDescent="0.2">
      <c r="AG742" s="4"/>
      <c r="AH742" s="11"/>
    </row>
    <row r="743" spans="33:34" x14ac:dyDescent="0.2">
      <c r="AG743" s="4"/>
      <c r="AH743" s="11"/>
    </row>
    <row r="744" spans="33:34" x14ac:dyDescent="0.2">
      <c r="AG744" s="4"/>
      <c r="AH744" s="11"/>
    </row>
    <row r="745" spans="33:34" x14ac:dyDescent="0.2">
      <c r="AG745" s="4"/>
      <c r="AH745" s="11"/>
    </row>
    <row r="746" spans="33:34" x14ac:dyDescent="0.2">
      <c r="AG746" s="4"/>
      <c r="AH746" s="11"/>
    </row>
    <row r="747" spans="33:34" x14ac:dyDescent="0.2">
      <c r="AG747" s="4"/>
      <c r="AH747" s="11"/>
    </row>
    <row r="748" spans="33:34" x14ac:dyDescent="0.2">
      <c r="AG748" s="4"/>
      <c r="AH748" s="11"/>
    </row>
    <row r="749" spans="33:34" x14ac:dyDescent="0.2">
      <c r="AG749" s="4"/>
      <c r="AH749" s="11"/>
    </row>
    <row r="750" spans="33:34" x14ac:dyDescent="0.2">
      <c r="AG750" s="4"/>
      <c r="AH750" s="11"/>
    </row>
    <row r="751" spans="33:34" x14ac:dyDescent="0.2">
      <c r="AG751" s="4"/>
      <c r="AH751" s="11"/>
    </row>
    <row r="752" spans="33:34" x14ac:dyDescent="0.2">
      <c r="AG752" s="4"/>
      <c r="AH752" s="11"/>
    </row>
    <row r="753" spans="33:34" x14ac:dyDescent="0.2">
      <c r="AG753" s="4"/>
      <c r="AH753" s="11"/>
    </row>
    <row r="754" spans="33:34" x14ac:dyDescent="0.2">
      <c r="AG754" s="4"/>
      <c r="AH754" s="11"/>
    </row>
    <row r="755" spans="33:34" x14ac:dyDescent="0.2">
      <c r="AG755" s="4"/>
      <c r="AH755" s="11"/>
    </row>
    <row r="756" spans="33:34" x14ac:dyDescent="0.2">
      <c r="AG756" s="4"/>
      <c r="AH756" s="11"/>
    </row>
    <row r="757" spans="33:34" x14ac:dyDescent="0.2">
      <c r="AG757" s="4"/>
      <c r="AH757" s="11"/>
    </row>
    <row r="758" spans="33:34" x14ac:dyDescent="0.2">
      <c r="AG758" s="4"/>
      <c r="AH758" s="11"/>
    </row>
    <row r="759" spans="33:34" x14ac:dyDescent="0.2">
      <c r="AG759" s="4"/>
      <c r="AH759" s="11"/>
    </row>
    <row r="760" spans="33:34" x14ac:dyDescent="0.2">
      <c r="AG760" s="4"/>
      <c r="AH760" s="11"/>
    </row>
    <row r="761" spans="33:34" x14ac:dyDescent="0.2">
      <c r="AG761" s="4"/>
      <c r="AH761" s="11"/>
    </row>
    <row r="762" spans="33:34" x14ac:dyDescent="0.2">
      <c r="AG762" s="4"/>
      <c r="AH762" s="11"/>
    </row>
    <row r="763" spans="33:34" x14ac:dyDescent="0.2">
      <c r="AG763" s="4"/>
      <c r="AH763" s="11"/>
    </row>
    <row r="764" spans="33:34" x14ac:dyDescent="0.2">
      <c r="AG764" s="4"/>
      <c r="AH764" s="11"/>
    </row>
    <row r="765" spans="33:34" x14ac:dyDescent="0.2">
      <c r="AG765" s="4"/>
      <c r="AH765" s="11"/>
    </row>
    <row r="766" spans="33:34" x14ac:dyDescent="0.2">
      <c r="AG766" s="4"/>
      <c r="AH766" s="11"/>
    </row>
    <row r="767" spans="33:34" x14ac:dyDescent="0.2">
      <c r="AG767" s="4"/>
      <c r="AH767" s="11"/>
    </row>
    <row r="768" spans="33:34" x14ac:dyDescent="0.2">
      <c r="AG768" s="4"/>
      <c r="AH768" s="11"/>
    </row>
    <row r="769" spans="33:34" x14ac:dyDescent="0.2">
      <c r="AG769" s="4"/>
      <c r="AH769" s="11"/>
    </row>
    <row r="770" spans="33:34" x14ac:dyDescent="0.2">
      <c r="AG770" s="4"/>
      <c r="AH770" s="11"/>
    </row>
    <row r="771" spans="33:34" x14ac:dyDescent="0.2">
      <c r="AG771" s="4"/>
      <c r="AH771" s="11"/>
    </row>
    <row r="772" spans="33:34" x14ac:dyDescent="0.2">
      <c r="AG772" s="4"/>
      <c r="AH772" s="11"/>
    </row>
    <row r="773" spans="33:34" x14ac:dyDescent="0.2">
      <c r="AG773" s="4"/>
      <c r="AH773" s="11"/>
    </row>
    <row r="774" spans="33:34" x14ac:dyDescent="0.2">
      <c r="AG774" s="4"/>
      <c r="AH774" s="11"/>
    </row>
    <row r="775" spans="33:34" x14ac:dyDescent="0.2">
      <c r="AG775" s="4"/>
      <c r="AH775" s="11"/>
    </row>
    <row r="776" spans="33:34" x14ac:dyDescent="0.2">
      <c r="AG776" s="4"/>
      <c r="AH776" s="11"/>
    </row>
    <row r="777" spans="33:34" x14ac:dyDescent="0.2">
      <c r="AG777" s="4"/>
      <c r="AH777" s="11"/>
    </row>
    <row r="778" spans="33:34" x14ac:dyDescent="0.2">
      <c r="AG778" s="4"/>
      <c r="AH778" s="11"/>
    </row>
    <row r="779" spans="33:34" x14ac:dyDescent="0.2">
      <c r="AG779" s="4"/>
      <c r="AH779" s="11"/>
    </row>
    <row r="780" spans="33:34" x14ac:dyDescent="0.2">
      <c r="AG780" s="4"/>
      <c r="AH780" s="11"/>
    </row>
    <row r="781" spans="33:34" x14ac:dyDescent="0.2">
      <c r="AG781" s="4"/>
      <c r="AH781" s="11"/>
    </row>
    <row r="782" spans="33:34" x14ac:dyDescent="0.2">
      <c r="AG782" s="4"/>
      <c r="AH782" s="11"/>
    </row>
    <row r="783" spans="33:34" x14ac:dyDescent="0.2">
      <c r="AG783" s="4"/>
      <c r="AH783" s="11"/>
    </row>
    <row r="784" spans="33:34" x14ac:dyDescent="0.2">
      <c r="AG784" s="4"/>
      <c r="AH784" s="11"/>
    </row>
    <row r="785" spans="33:34" x14ac:dyDescent="0.2">
      <c r="AG785" s="4"/>
      <c r="AH785" s="11"/>
    </row>
    <row r="786" spans="33:34" x14ac:dyDescent="0.2">
      <c r="AG786" s="4"/>
      <c r="AH786" s="11"/>
    </row>
    <row r="787" spans="33:34" x14ac:dyDescent="0.2">
      <c r="AG787" s="4"/>
      <c r="AH787" s="11"/>
    </row>
    <row r="788" spans="33:34" x14ac:dyDescent="0.2">
      <c r="AG788" s="4"/>
      <c r="AH788" s="11"/>
    </row>
    <row r="789" spans="33:34" x14ac:dyDescent="0.2">
      <c r="AG789" s="4"/>
      <c r="AH789" s="11"/>
    </row>
    <row r="790" spans="33:34" x14ac:dyDescent="0.2">
      <c r="AG790" s="4"/>
      <c r="AH790" s="11"/>
    </row>
    <row r="791" spans="33:34" x14ac:dyDescent="0.2">
      <c r="AG791" s="4"/>
      <c r="AH791" s="11"/>
    </row>
    <row r="792" spans="33:34" x14ac:dyDescent="0.2">
      <c r="AG792" s="4"/>
      <c r="AH792" s="11"/>
    </row>
    <row r="793" spans="33:34" x14ac:dyDescent="0.2">
      <c r="AG793" s="4"/>
      <c r="AH793" s="11"/>
    </row>
    <row r="794" spans="33:34" x14ac:dyDescent="0.2">
      <c r="AG794" s="4"/>
      <c r="AH794" s="11"/>
    </row>
    <row r="795" spans="33:34" x14ac:dyDescent="0.2">
      <c r="AG795" s="4"/>
      <c r="AH795" s="11"/>
    </row>
    <row r="796" spans="33:34" x14ac:dyDescent="0.2">
      <c r="AG796" s="4"/>
      <c r="AH796" s="11"/>
    </row>
    <row r="797" spans="33:34" x14ac:dyDescent="0.2">
      <c r="AG797" s="4"/>
      <c r="AH797" s="11"/>
    </row>
    <row r="798" spans="33:34" x14ac:dyDescent="0.2">
      <c r="AG798" s="4"/>
      <c r="AH798" s="11"/>
    </row>
    <row r="799" spans="33:34" x14ac:dyDescent="0.2">
      <c r="AG799" s="4"/>
      <c r="AH799" s="11"/>
    </row>
    <row r="800" spans="33:34" x14ac:dyDescent="0.2">
      <c r="AG800" s="4"/>
      <c r="AH800" s="11"/>
    </row>
    <row r="801" spans="33:34" x14ac:dyDescent="0.2">
      <c r="AG801" s="4"/>
      <c r="AH801" s="11"/>
    </row>
    <row r="802" spans="33:34" x14ac:dyDescent="0.2">
      <c r="AG802" s="4"/>
      <c r="AH802" s="11"/>
    </row>
    <row r="803" spans="33:34" x14ac:dyDescent="0.2">
      <c r="AG803" s="4"/>
      <c r="AH803" s="11"/>
    </row>
    <row r="804" spans="33:34" x14ac:dyDescent="0.2">
      <c r="AG804" s="4"/>
      <c r="AH804" s="11"/>
    </row>
    <row r="805" spans="33:34" x14ac:dyDescent="0.2">
      <c r="AG805" s="4"/>
      <c r="AH805" s="11"/>
    </row>
    <row r="806" spans="33:34" x14ac:dyDescent="0.2">
      <c r="AG806" s="4"/>
      <c r="AH806" s="11"/>
    </row>
    <row r="807" spans="33:34" x14ac:dyDescent="0.2">
      <c r="AG807" s="4"/>
      <c r="AH807" s="11"/>
    </row>
    <row r="808" spans="33:34" x14ac:dyDescent="0.2">
      <c r="AG808" s="4"/>
      <c r="AH808" s="11"/>
    </row>
    <row r="809" spans="33:34" x14ac:dyDescent="0.2">
      <c r="AG809" s="4"/>
      <c r="AH809" s="11"/>
    </row>
    <row r="810" spans="33:34" x14ac:dyDescent="0.2">
      <c r="AG810" s="4"/>
      <c r="AH810" s="11"/>
    </row>
    <row r="811" spans="33:34" x14ac:dyDescent="0.2">
      <c r="AG811" s="4"/>
      <c r="AH811" s="11"/>
    </row>
    <row r="812" spans="33:34" x14ac:dyDescent="0.2">
      <c r="AG812" s="4"/>
      <c r="AH812" s="11"/>
    </row>
    <row r="813" spans="33:34" x14ac:dyDescent="0.2">
      <c r="AG813" s="4"/>
      <c r="AH813" s="11"/>
    </row>
    <row r="814" spans="33:34" x14ac:dyDescent="0.2">
      <c r="AG814" s="4"/>
      <c r="AH814" s="11"/>
    </row>
    <row r="815" spans="33:34" x14ac:dyDescent="0.2">
      <c r="AG815" s="4"/>
      <c r="AH815" s="11"/>
    </row>
    <row r="816" spans="33:34" x14ac:dyDescent="0.2">
      <c r="AG816" s="4"/>
      <c r="AH816" s="11"/>
    </row>
    <row r="817" spans="33:34" x14ac:dyDescent="0.2">
      <c r="AG817" s="4"/>
      <c r="AH817" s="11"/>
    </row>
    <row r="818" spans="33:34" x14ac:dyDescent="0.2">
      <c r="AG818" s="4"/>
      <c r="AH818" s="11"/>
    </row>
    <row r="819" spans="33:34" x14ac:dyDescent="0.2">
      <c r="AG819" s="4"/>
      <c r="AH819" s="11"/>
    </row>
    <row r="820" spans="33:34" x14ac:dyDescent="0.2">
      <c r="AG820" s="4"/>
      <c r="AH820" s="11"/>
    </row>
    <row r="821" spans="33:34" x14ac:dyDescent="0.2">
      <c r="AG821" s="4"/>
      <c r="AH821" s="11"/>
    </row>
    <row r="822" spans="33:34" x14ac:dyDescent="0.2">
      <c r="AG822" s="4"/>
      <c r="AH822" s="11"/>
    </row>
    <row r="823" spans="33:34" x14ac:dyDescent="0.2">
      <c r="AG823" s="4"/>
      <c r="AH823" s="11"/>
    </row>
    <row r="824" spans="33:34" x14ac:dyDescent="0.2">
      <c r="AG824" s="4"/>
      <c r="AH824" s="11"/>
    </row>
    <row r="825" spans="33:34" x14ac:dyDescent="0.2">
      <c r="AG825" s="4"/>
      <c r="AH825" s="11"/>
    </row>
    <row r="826" spans="33:34" x14ac:dyDescent="0.2">
      <c r="AG826" s="4"/>
      <c r="AH826" s="11"/>
    </row>
    <row r="827" spans="33:34" x14ac:dyDescent="0.2">
      <c r="AG827" s="4"/>
      <c r="AH827" s="11"/>
    </row>
    <row r="828" spans="33:34" x14ac:dyDescent="0.2">
      <c r="AG828" s="4"/>
      <c r="AH828" s="11"/>
    </row>
    <row r="829" spans="33:34" x14ac:dyDescent="0.2">
      <c r="AG829" s="4"/>
      <c r="AH829" s="11"/>
    </row>
    <row r="830" spans="33:34" x14ac:dyDescent="0.2">
      <c r="AG830" s="4"/>
      <c r="AH830" s="11"/>
    </row>
    <row r="831" spans="33:34" x14ac:dyDescent="0.2">
      <c r="AG831" s="4"/>
      <c r="AH831" s="11"/>
    </row>
    <row r="832" spans="33:34" x14ac:dyDescent="0.2">
      <c r="AG832" s="4"/>
      <c r="AH832" s="11"/>
    </row>
    <row r="833" spans="33:34" x14ac:dyDescent="0.2">
      <c r="AG833" s="4"/>
      <c r="AH833" s="11"/>
    </row>
    <row r="834" spans="33:34" x14ac:dyDescent="0.2">
      <c r="AG834" s="4"/>
      <c r="AH834" s="11"/>
    </row>
    <row r="835" spans="33:34" x14ac:dyDescent="0.2">
      <c r="AG835" s="4"/>
      <c r="AH835" s="11"/>
    </row>
    <row r="836" spans="33:34" x14ac:dyDescent="0.2">
      <c r="AG836" s="4"/>
      <c r="AH836" s="11"/>
    </row>
    <row r="837" spans="33:34" x14ac:dyDescent="0.2">
      <c r="AG837" s="4"/>
      <c r="AH837" s="11"/>
    </row>
    <row r="838" spans="33:34" x14ac:dyDescent="0.2">
      <c r="AG838" s="4"/>
      <c r="AH838" s="11"/>
    </row>
    <row r="839" spans="33:34" x14ac:dyDescent="0.2">
      <c r="AG839" s="4"/>
      <c r="AH839" s="11"/>
    </row>
    <row r="840" spans="33:34" x14ac:dyDescent="0.2">
      <c r="AG840" s="4"/>
      <c r="AH840" s="11"/>
    </row>
    <row r="841" spans="33:34" x14ac:dyDescent="0.2">
      <c r="AG841" s="4"/>
      <c r="AH841" s="11"/>
    </row>
    <row r="842" spans="33:34" x14ac:dyDescent="0.2">
      <c r="AG842" s="4"/>
      <c r="AH842" s="11"/>
    </row>
    <row r="843" spans="33:34" x14ac:dyDescent="0.2">
      <c r="AG843" s="4"/>
      <c r="AH843" s="11"/>
    </row>
    <row r="844" spans="33:34" x14ac:dyDescent="0.2">
      <c r="AG844" s="4"/>
      <c r="AH844" s="11"/>
    </row>
    <row r="845" spans="33:34" x14ac:dyDescent="0.2">
      <c r="AG845" s="4"/>
      <c r="AH845" s="11"/>
    </row>
    <row r="846" spans="33:34" x14ac:dyDescent="0.2">
      <c r="AG846" s="4"/>
      <c r="AH846" s="11"/>
    </row>
    <row r="847" spans="33:34" x14ac:dyDescent="0.2">
      <c r="AG847" s="4"/>
      <c r="AH847" s="11"/>
    </row>
    <row r="848" spans="33:34" x14ac:dyDescent="0.2">
      <c r="AG848" s="4"/>
      <c r="AH848" s="11"/>
    </row>
    <row r="849" spans="33:34" x14ac:dyDescent="0.2">
      <c r="AG849" s="4"/>
      <c r="AH849" s="11"/>
    </row>
    <row r="850" spans="33:34" x14ac:dyDescent="0.2">
      <c r="AG850" s="4"/>
      <c r="AH850" s="11"/>
    </row>
    <row r="851" spans="33:34" x14ac:dyDescent="0.2">
      <c r="AG851" s="4"/>
      <c r="AH851" s="11"/>
    </row>
    <row r="852" spans="33:34" x14ac:dyDescent="0.2">
      <c r="AG852" s="4"/>
      <c r="AH852" s="11"/>
    </row>
    <row r="853" spans="33:34" x14ac:dyDescent="0.2">
      <c r="AG853" s="4"/>
      <c r="AH853" s="11"/>
    </row>
    <row r="854" spans="33:34" x14ac:dyDescent="0.2">
      <c r="AG854" s="4"/>
      <c r="AH854" s="11"/>
    </row>
    <row r="855" spans="33:34" x14ac:dyDescent="0.2">
      <c r="AG855" s="4"/>
      <c r="AH855" s="11"/>
    </row>
    <row r="856" spans="33:34" x14ac:dyDescent="0.2">
      <c r="AG856" s="4"/>
      <c r="AH856" s="11"/>
    </row>
    <row r="857" spans="33:34" x14ac:dyDescent="0.2">
      <c r="AG857" s="4"/>
      <c r="AH857" s="11"/>
    </row>
    <row r="858" spans="33:34" x14ac:dyDescent="0.2">
      <c r="AG858" s="4"/>
      <c r="AH858" s="11"/>
    </row>
    <row r="859" spans="33:34" x14ac:dyDescent="0.2">
      <c r="AG859" s="4"/>
      <c r="AH859" s="11"/>
    </row>
    <row r="860" spans="33:34" x14ac:dyDescent="0.2">
      <c r="AG860" s="4"/>
      <c r="AH860" s="11"/>
    </row>
    <row r="861" spans="33:34" x14ac:dyDescent="0.2">
      <c r="AG861" s="4"/>
      <c r="AH861" s="11"/>
    </row>
    <row r="862" spans="33:34" x14ac:dyDescent="0.2">
      <c r="AG862" s="4"/>
      <c r="AH862" s="11"/>
    </row>
    <row r="863" spans="33:34" x14ac:dyDescent="0.2">
      <c r="AG863" s="4"/>
      <c r="AH863" s="11"/>
    </row>
    <row r="864" spans="33:34" x14ac:dyDescent="0.2">
      <c r="AG864" s="4"/>
      <c r="AH864" s="11"/>
    </row>
    <row r="865" spans="33:34" x14ac:dyDescent="0.2">
      <c r="AG865" s="4"/>
      <c r="AH865" s="11"/>
    </row>
    <row r="866" spans="33:34" x14ac:dyDescent="0.2">
      <c r="AG866" s="4"/>
      <c r="AH866" s="11"/>
    </row>
    <row r="867" spans="33:34" x14ac:dyDescent="0.2">
      <c r="AG867" s="4"/>
      <c r="AH867" s="11"/>
    </row>
    <row r="868" spans="33:34" x14ac:dyDescent="0.2">
      <c r="AG868" s="4"/>
      <c r="AH868" s="11"/>
    </row>
    <row r="869" spans="33:34" x14ac:dyDescent="0.2">
      <c r="AG869" s="4"/>
      <c r="AH869" s="11"/>
    </row>
    <row r="870" spans="33:34" x14ac:dyDescent="0.2">
      <c r="AG870" s="4"/>
      <c r="AH870" s="11"/>
    </row>
    <row r="871" spans="33:34" x14ac:dyDescent="0.2">
      <c r="AG871" s="4"/>
      <c r="AH871" s="11"/>
    </row>
    <row r="872" spans="33:34" x14ac:dyDescent="0.2">
      <c r="AG872" s="4"/>
      <c r="AH872" s="11"/>
    </row>
    <row r="873" spans="33:34" x14ac:dyDescent="0.2">
      <c r="AG873" s="4"/>
      <c r="AH873" s="11"/>
    </row>
    <row r="874" spans="33:34" x14ac:dyDescent="0.2">
      <c r="AG874" s="4"/>
      <c r="AH874" s="11"/>
    </row>
    <row r="875" spans="33:34" x14ac:dyDescent="0.2">
      <c r="AG875" s="4"/>
      <c r="AH875" s="11"/>
    </row>
    <row r="876" spans="33:34" x14ac:dyDescent="0.2">
      <c r="AG876" s="4"/>
      <c r="AH876" s="11"/>
    </row>
    <row r="877" spans="33:34" x14ac:dyDescent="0.2">
      <c r="AG877" s="4"/>
      <c r="AH877" s="11"/>
    </row>
    <row r="878" spans="33:34" x14ac:dyDescent="0.2">
      <c r="AG878" s="4"/>
      <c r="AH878" s="11"/>
    </row>
    <row r="879" spans="33:34" x14ac:dyDescent="0.2">
      <c r="AG879" s="4"/>
      <c r="AH879" s="11"/>
    </row>
    <row r="880" spans="33:34" x14ac:dyDescent="0.2">
      <c r="AG880" s="4"/>
      <c r="AH880" s="11"/>
    </row>
    <row r="881" spans="33:34" x14ac:dyDescent="0.2">
      <c r="AG881" s="4"/>
      <c r="AH881" s="11"/>
    </row>
    <row r="882" spans="33:34" x14ac:dyDescent="0.2">
      <c r="AG882" s="4"/>
      <c r="AH882" s="11"/>
    </row>
    <row r="883" spans="33:34" x14ac:dyDescent="0.2">
      <c r="AG883" s="4"/>
      <c r="AH883" s="11"/>
    </row>
    <row r="884" spans="33:34" x14ac:dyDescent="0.2">
      <c r="AG884" s="4"/>
      <c r="AH884" s="11"/>
    </row>
    <row r="885" spans="33:34" x14ac:dyDescent="0.2">
      <c r="AG885" s="4"/>
      <c r="AH885" s="11"/>
    </row>
    <row r="886" spans="33:34" x14ac:dyDescent="0.2">
      <c r="AG886" s="4"/>
      <c r="AH886" s="11"/>
    </row>
    <row r="887" spans="33:34" x14ac:dyDescent="0.2">
      <c r="AG887" s="4"/>
      <c r="AH887" s="11"/>
    </row>
    <row r="888" spans="33:34" x14ac:dyDescent="0.2">
      <c r="AG888" s="4"/>
      <c r="AH888" s="11"/>
    </row>
    <row r="889" spans="33:34" x14ac:dyDescent="0.2">
      <c r="AG889" s="4"/>
      <c r="AH889" s="11"/>
    </row>
    <row r="890" spans="33:34" x14ac:dyDescent="0.2">
      <c r="AG890" s="4"/>
      <c r="AH890" s="11"/>
    </row>
    <row r="891" spans="33:34" x14ac:dyDescent="0.2">
      <c r="AG891" s="4"/>
      <c r="AH891" s="11"/>
    </row>
    <row r="892" spans="33:34" x14ac:dyDescent="0.2">
      <c r="AG892" s="4"/>
      <c r="AH892" s="11"/>
    </row>
    <row r="893" spans="33:34" x14ac:dyDescent="0.2">
      <c r="AG893" s="4"/>
      <c r="AH893" s="11"/>
    </row>
    <row r="894" spans="33:34" x14ac:dyDescent="0.2">
      <c r="AG894" s="4"/>
      <c r="AH894" s="11"/>
    </row>
    <row r="895" spans="33:34" x14ac:dyDescent="0.2">
      <c r="AG895" s="4"/>
      <c r="AH895" s="11"/>
    </row>
    <row r="896" spans="33:34" x14ac:dyDescent="0.2">
      <c r="AG896" s="4"/>
      <c r="AH896" s="11"/>
    </row>
    <row r="897" spans="33:34" x14ac:dyDescent="0.2">
      <c r="AG897" s="4"/>
      <c r="AH897" s="11"/>
    </row>
    <row r="898" spans="33:34" x14ac:dyDescent="0.2">
      <c r="AG898" s="4"/>
      <c r="AH898" s="11"/>
    </row>
    <row r="899" spans="33:34" x14ac:dyDescent="0.2">
      <c r="AG899" s="4"/>
      <c r="AH899" s="11"/>
    </row>
    <row r="900" spans="33:34" x14ac:dyDescent="0.2">
      <c r="AG900" s="4"/>
      <c r="AH900" s="11"/>
    </row>
    <row r="901" spans="33:34" x14ac:dyDescent="0.2">
      <c r="AG901" s="4"/>
      <c r="AH901" s="11"/>
    </row>
    <row r="902" spans="33:34" x14ac:dyDescent="0.2">
      <c r="AG902" s="4"/>
      <c r="AH902" s="11"/>
    </row>
    <row r="903" spans="33:34" x14ac:dyDescent="0.2">
      <c r="AG903" s="4"/>
      <c r="AH903" s="11"/>
    </row>
    <row r="904" spans="33:34" x14ac:dyDescent="0.2">
      <c r="AG904" s="4"/>
      <c r="AH904" s="11"/>
    </row>
    <row r="905" spans="33:34" x14ac:dyDescent="0.2">
      <c r="AG905" s="4"/>
      <c r="AH905" s="11"/>
    </row>
    <row r="906" spans="33:34" x14ac:dyDescent="0.2">
      <c r="AG906" s="4"/>
      <c r="AH906" s="11"/>
    </row>
    <row r="907" spans="33:34" x14ac:dyDescent="0.2">
      <c r="AG907" s="4"/>
      <c r="AH907" s="11"/>
    </row>
    <row r="908" spans="33:34" x14ac:dyDescent="0.2">
      <c r="AG908" s="4"/>
      <c r="AH908" s="11"/>
    </row>
    <row r="909" spans="33:34" x14ac:dyDescent="0.2">
      <c r="AG909" s="4"/>
      <c r="AH909" s="11"/>
    </row>
    <row r="910" spans="33:34" x14ac:dyDescent="0.2">
      <c r="AG910" s="4"/>
      <c r="AH910" s="11"/>
    </row>
    <row r="911" spans="33:34" x14ac:dyDescent="0.2">
      <c r="AG911" s="4"/>
      <c r="AH911" s="11"/>
    </row>
    <row r="912" spans="33:34" x14ac:dyDescent="0.2">
      <c r="AG912" s="4"/>
      <c r="AH912" s="11"/>
    </row>
    <row r="913" spans="33:34" x14ac:dyDescent="0.2">
      <c r="AG913" s="4"/>
      <c r="AH913" s="11"/>
    </row>
    <row r="914" spans="33:34" x14ac:dyDescent="0.2">
      <c r="AG914" s="4"/>
      <c r="AH914" s="11"/>
    </row>
    <row r="915" spans="33:34" x14ac:dyDescent="0.2">
      <c r="AG915" s="4"/>
      <c r="AH915" s="11"/>
    </row>
    <row r="916" spans="33:34" x14ac:dyDescent="0.2">
      <c r="AG916" s="4"/>
      <c r="AH916" s="11"/>
    </row>
    <row r="917" spans="33:34" x14ac:dyDescent="0.2">
      <c r="AG917" s="4"/>
      <c r="AH917" s="11"/>
    </row>
    <row r="918" spans="33:34" x14ac:dyDescent="0.2">
      <c r="AG918" s="4"/>
      <c r="AH918" s="11"/>
    </row>
    <row r="919" spans="33:34" x14ac:dyDescent="0.2">
      <c r="AG919" s="4"/>
      <c r="AH919" s="11"/>
    </row>
    <row r="920" spans="33:34" x14ac:dyDescent="0.2">
      <c r="AG920" s="4"/>
      <c r="AH920" s="11"/>
    </row>
    <row r="921" spans="33:34" x14ac:dyDescent="0.2">
      <c r="AG921" s="4"/>
      <c r="AH921" s="11"/>
    </row>
    <row r="922" spans="33:34" x14ac:dyDescent="0.2">
      <c r="AG922" s="4"/>
      <c r="AH922" s="11"/>
    </row>
    <row r="923" spans="33:34" x14ac:dyDescent="0.2">
      <c r="AG923" s="4"/>
      <c r="AH923" s="11"/>
    </row>
    <row r="924" spans="33:34" x14ac:dyDescent="0.2">
      <c r="AG924" s="4"/>
      <c r="AH924" s="11"/>
    </row>
    <row r="925" spans="33:34" x14ac:dyDescent="0.2">
      <c r="AG925" s="4"/>
      <c r="AH925" s="11"/>
    </row>
    <row r="926" spans="33:34" x14ac:dyDescent="0.2">
      <c r="AG926" s="4"/>
      <c r="AH926" s="11"/>
    </row>
    <row r="927" spans="33:34" x14ac:dyDescent="0.2">
      <c r="AG927" s="4"/>
      <c r="AH927" s="11"/>
    </row>
    <row r="928" spans="33:34" x14ac:dyDescent="0.2">
      <c r="AG928" s="4"/>
      <c r="AH928" s="11"/>
    </row>
    <row r="929" spans="33:34" x14ac:dyDescent="0.2">
      <c r="AG929" s="4"/>
      <c r="AH929" s="11"/>
    </row>
    <row r="930" spans="33:34" x14ac:dyDescent="0.2">
      <c r="AG930" s="4"/>
      <c r="AH930" s="11"/>
    </row>
    <row r="931" spans="33:34" x14ac:dyDescent="0.2">
      <c r="AG931" s="4"/>
      <c r="AH931" s="11"/>
    </row>
    <row r="932" spans="33:34" x14ac:dyDescent="0.2">
      <c r="AG932" s="4"/>
      <c r="AH932" s="11"/>
    </row>
    <row r="933" spans="33:34" x14ac:dyDescent="0.2">
      <c r="AG933" s="4"/>
      <c r="AH933" s="11"/>
    </row>
    <row r="934" spans="33:34" x14ac:dyDescent="0.2">
      <c r="AG934" s="4"/>
      <c r="AH934" s="11"/>
    </row>
    <row r="935" spans="33:34" x14ac:dyDescent="0.2">
      <c r="AG935" s="4"/>
      <c r="AH935" s="11"/>
    </row>
    <row r="936" spans="33:34" x14ac:dyDescent="0.2">
      <c r="AG936" s="4"/>
      <c r="AH936" s="11"/>
    </row>
    <row r="937" spans="33:34" x14ac:dyDescent="0.2">
      <c r="AG937" s="4"/>
      <c r="AH937" s="11"/>
    </row>
    <row r="938" spans="33:34" x14ac:dyDescent="0.2">
      <c r="AG938" s="4"/>
      <c r="AH938" s="11"/>
    </row>
    <row r="939" spans="33:34" x14ac:dyDescent="0.2">
      <c r="AG939" s="4"/>
      <c r="AH939" s="11"/>
    </row>
    <row r="940" spans="33:34" x14ac:dyDescent="0.2">
      <c r="AG940" s="4"/>
      <c r="AH940" s="11"/>
    </row>
    <row r="941" spans="33:34" x14ac:dyDescent="0.2">
      <c r="AG941" s="4"/>
      <c r="AH941" s="11"/>
    </row>
    <row r="942" spans="33:34" x14ac:dyDescent="0.2">
      <c r="AG942" s="4"/>
      <c r="AH942" s="11"/>
    </row>
    <row r="943" spans="33:34" x14ac:dyDescent="0.2">
      <c r="AG943" s="4"/>
      <c r="AH943" s="11"/>
    </row>
    <row r="944" spans="33:34" x14ac:dyDescent="0.2">
      <c r="AG944" s="4"/>
      <c r="AH944" s="11"/>
    </row>
    <row r="945" spans="33:34" x14ac:dyDescent="0.2">
      <c r="AG945" s="4"/>
      <c r="AH945" s="11"/>
    </row>
    <row r="946" spans="33:34" x14ac:dyDescent="0.2">
      <c r="AG946" s="4"/>
      <c r="AH946" s="11"/>
    </row>
    <row r="947" spans="33:34" x14ac:dyDescent="0.2">
      <c r="AG947" s="4"/>
      <c r="AH947" s="11"/>
    </row>
    <row r="948" spans="33:34" x14ac:dyDescent="0.2">
      <c r="AG948" s="4"/>
      <c r="AH948" s="11"/>
    </row>
    <row r="949" spans="33:34" x14ac:dyDescent="0.2">
      <c r="AG949" s="4"/>
      <c r="AH949" s="11"/>
    </row>
    <row r="950" spans="33:34" x14ac:dyDescent="0.2">
      <c r="AG950" s="4"/>
      <c r="AH950" s="11"/>
    </row>
    <row r="951" spans="33:34" x14ac:dyDescent="0.2">
      <c r="AG951" s="4"/>
      <c r="AH951" s="11"/>
    </row>
    <row r="952" spans="33:34" x14ac:dyDescent="0.2">
      <c r="AG952" s="4"/>
      <c r="AH952" s="11"/>
    </row>
    <row r="953" spans="33:34" x14ac:dyDescent="0.2">
      <c r="AG953" s="4"/>
      <c r="AH953" s="11"/>
    </row>
    <row r="954" spans="33:34" x14ac:dyDescent="0.2">
      <c r="AG954" s="4"/>
      <c r="AH954" s="11"/>
    </row>
    <row r="955" spans="33:34" x14ac:dyDescent="0.2">
      <c r="AG955" s="4"/>
      <c r="AH955" s="11"/>
    </row>
    <row r="956" spans="33:34" x14ac:dyDescent="0.2">
      <c r="AG956" s="4"/>
      <c r="AH956" s="11"/>
    </row>
    <row r="957" spans="33:34" x14ac:dyDescent="0.2">
      <c r="AG957" s="4"/>
      <c r="AH957" s="11"/>
    </row>
    <row r="958" spans="33:34" x14ac:dyDescent="0.2">
      <c r="AG958" s="4"/>
      <c r="AH958" s="11"/>
    </row>
    <row r="959" spans="33:34" x14ac:dyDescent="0.2">
      <c r="AG959" s="4"/>
      <c r="AH959" s="11"/>
    </row>
    <row r="960" spans="33:34" x14ac:dyDescent="0.2">
      <c r="AG960" s="4"/>
      <c r="AH960" s="11"/>
    </row>
    <row r="961" spans="33:34" x14ac:dyDescent="0.2">
      <c r="AG961" s="4"/>
      <c r="AH961" s="11"/>
    </row>
    <row r="962" spans="33:34" x14ac:dyDescent="0.2">
      <c r="AG962" s="4"/>
      <c r="AH962" s="11"/>
    </row>
    <row r="963" spans="33:34" x14ac:dyDescent="0.2">
      <c r="AG963" s="4"/>
      <c r="AH963" s="11"/>
    </row>
    <row r="964" spans="33:34" x14ac:dyDescent="0.2">
      <c r="AG964" s="4"/>
      <c r="AH964" s="11"/>
    </row>
    <row r="965" spans="33:34" x14ac:dyDescent="0.2">
      <c r="AG965" s="4"/>
      <c r="AH965" s="11"/>
    </row>
    <row r="966" spans="33:34" x14ac:dyDescent="0.2">
      <c r="AG966" s="4"/>
      <c r="AH966" s="11"/>
    </row>
    <row r="967" spans="33:34" x14ac:dyDescent="0.2">
      <c r="AG967" s="4"/>
      <c r="AH967" s="11"/>
    </row>
    <row r="968" spans="33:34" x14ac:dyDescent="0.2">
      <c r="AG968" s="4"/>
      <c r="AH968" s="11"/>
    </row>
    <row r="969" spans="33:34" x14ac:dyDescent="0.2">
      <c r="AG969" s="4"/>
      <c r="AH969" s="11"/>
    </row>
    <row r="970" spans="33:34" x14ac:dyDescent="0.2">
      <c r="AG970" s="4"/>
      <c r="AH970" s="11"/>
    </row>
    <row r="971" spans="33:34" x14ac:dyDescent="0.2">
      <c r="AG971" s="4"/>
      <c r="AH971" s="11"/>
    </row>
    <row r="972" spans="33:34" x14ac:dyDescent="0.2">
      <c r="AG972" s="4"/>
      <c r="AH972" s="11"/>
    </row>
    <row r="973" spans="33:34" x14ac:dyDescent="0.2">
      <c r="AG973" s="4"/>
      <c r="AH973" s="11"/>
    </row>
    <row r="974" spans="33:34" x14ac:dyDescent="0.2">
      <c r="AG974" s="4"/>
      <c r="AH974" s="11"/>
    </row>
    <row r="975" spans="33:34" x14ac:dyDescent="0.2">
      <c r="AG975" s="4"/>
      <c r="AH975" s="11"/>
    </row>
    <row r="976" spans="33:34" x14ac:dyDescent="0.2">
      <c r="AG976" s="4"/>
      <c r="AH976" s="11"/>
    </row>
    <row r="977" spans="33:34" x14ac:dyDescent="0.2">
      <c r="AG977" s="4"/>
      <c r="AH977" s="11"/>
    </row>
    <row r="978" spans="33:34" x14ac:dyDescent="0.2">
      <c r="AG978" s="4"/>
      <c r="AH978" s="11"/>
    </row>
    <row r="979" spans="33:34" x14ac:dyDescent="0.2">
      <c r="AG979" s="4"/>
      <c r="AH979" s="11"/>
    </row>
    <row r="980" spans="33:34" x14ac:dyDescent="0.2">
      <c r="AG980" s="4"/>
      <c r="AH980" s="11"/>
    </row>
    <row r="981" spans="33:34" x14ac:dyDescent="0.2">
      <c r="AG981" s="4"/>
      <c r="AH981" s="11"/>
    </row>
    <row r="982" spans="33:34" x14ac:dyDescent="0.2">
      <c r="AG982" s="4"/>
      <c r="AH982" s="11"/>
    </row>
    <row r="983" spans="33:34" x14ac:dyDescent="0.2">
      <c r="AG983" s="4"/>
      <c r="AH983" s="11"/>
    </row>
    <row r="984" spans="33:34" x14ac:dyDescent="0.2">
      <c r="AG984" s="4"/>
      <c r="AH984" s="11"/>
    </row>
    <row r="985" spans="33:34" x14ac:dyDescent="0.2">
      <c r="AG985" s="4"/>
      <c r="AH985" s="11"/>
    </row>
    <row r="986" spans="33:34" x14ac:dyDescent="0.2">
      <c r="AG986" s="4"/>
      <c r="AH986" s="11"/>
    </row>
    <row r="987" spans="33:34" x14ac:dyDescent="0.2">
      <c r="AG987" s="4"/>
      <c r="AH987" s="11"/>
    </row>
    <row r="988" spans="33:34" x14ac:dyDescent="0.2">
      <c r="AG988" s="4"/>
      <c r="AH988" s="11"/>
    </row>
    <row r="989" spans="33:34" x14ac:dyDescent="0.2">
      <c r="AG989" s="4"/>
      <c r="AH989" s="11"/>
    </row>
    <row r="990" spans="33:34" x14ac:dyDescent="0.2">
      <c r="AG990" s="4"/>
      <c r="AH990" s="11"/>
    </row>
    <row r="991" spans="33:34" x14ac:dyDescent="0.2">
      <c r="AG991" s="4"/>
      <c r="AH991" s="11"/>
    </row>
    <row r="992" spans="33:34" x14ac:dyDescent="0.2">
      <c r="AG992" s="4"/>
      <c r="AH992" s="11"/>
    </row>
    <row r="993" spans="33:34" x14ac:dyDescent="0.2">
      <c r="AG993" s="4"/>
      <c r="AH993" s="11"/>
    </row>
    <row r="994" spans="33:34" x14ac:dyDescent="0.2">
      <c r="AG994" s="4"/>
      <c r="AH994" s="11"/>
    </row>
    <row r="995" spans="33:34" x14ac:dyDescent="0.2">
      <c r="AG995" s="4"/>
      <c r="AH995" s="11"/>
    </row>
    <row r="996" spans="33:34" x14ac:dyDescent="0.2">
      <c r="AG996" s="4"/>
      <c r="AH996" s="11"/>
    </row>
    <row r="997" spans="33:34" x14ac:dyDescent="0.2">
      <c r="AG997" s="4"/>
      <c r="AH997" s="11"/>
    </row>
    <row r="998" spans="33:34" x14ac:dyDescent="0.2">
      <c r="AG998" s="4"/>
      <c r="AH998" s="11"/>
    </row>
    <row r="999" spans="33:34" x14ac:dyDescent="0.2">
      <c r="AG999" s="4"/>
      <c r="AH999" s="11"/>
    </row>
    <row r="1000" spans="33:34" x14ac:dyDescent="0.2">
      <c r="AG1000" s="4"/>
      <c r="AH1000" s="11"/>
    </row>
    <row r="1001" spans="33:34" x14ac:dyDescent="0.2">
      <c r="AG1001" s="4"/>
      <c r="AH1001" s="11"/>
    </row>
    <row r="1002" spans="33:34" x14ac:dyDescent="0.2">
      <c r="AG1002" s="4"/>
      <c r="AH1002" s="11"/>
    </row>
    <row r="1003" spans="33:34" x14ac:dyDescent="0.2">
      <c r="AG1003" s="4"/>
      <c r="AH1003" s="11"/>
    </row>
    <row r="1004" spans="33:34" x14ac:dyDescent="0.2">
      <c r="AG1004" s="4"/>
      <c r="AH1004" s="11"/>
    </row>
    <row r="1005" spans="33:34" x14ac:dyDescent="0.2">
      <c r="AG1005" s="4"/>
      <c r="AH1005" s="11"/>
    </row>
    <row r="1006" spans="33:34" x14ac:dyDescent="0.2">
      <c r="AG1006" s="4"/>
      <c r="AH1006" s="11"/>
    </row>
    <row r="1007" spans="33:34" x14ac:dyDescent="0.2">
      <c r="AG1007" s="4"/>
      <c r="AH1007" s="11"/>
    </row>
    <row r="1008" spans="33:34" x14ac:dyDescent="0.2">
      <c r="AG1008" s="4"/>
      <c r="AH1008" s="11"/>
    </row>
    <row r="1009" spans="33:34" x14ac:dyDescent="0.2">
      <c r="AG1009" s="4"/>
      <c r="AH1009" s="11"/>
    </row>
    <row r="1010" spans="33:34" x14ac:dyDescent="0.2">
      <c r="AG1010" s="4"/>
      <c r="AH1010" s="11"/>
    </row>
    <row r="1011" spans="33:34" x14ac:dyDescent="0.2">
      <c r="AG1011" s="4"/>
      <c r="AH1011" s="11"/>
    </row>
    <row r="1012" spans="33:34" x14ac:dyDescent="0.2">
      <c r="AG1012" s="4"/>
      <c r="AH1012" s="11"/>
    </row>
    <row r="1013" spans="33:34" x14ac:dyDescent="0.2">
      <c r="AG1013" s="4"/>
      <c r="AH1013" s="11"/>
    </row>
    <row r="1014" spans="33:34" x14ac:dyDescent="0.2">
      <c r="AG1014" s="4"/>
      <c r="AH1014" s="11"/>
    </row>
    <row r="1015" spans="33:34" x14ac:dyDescent="0.2">
      <c r="AG1015" s="4"/>
      <c r="AH1015" s="11"/>
    </row>
    <row r="1016" spans="33:34" x14ac:dyDescent="0.2">
      <c r="AG1016" s="4"/>
      <c r="AH1016" s="11"/>
    </row>
    <row r="1017" spans="33:34" x14ac:dyDescent="0.2">
      <c r="AG1017" s="4"/>
      <c r="AH1017" s="11"/>
    </row>
    <row r="1018" spans="33:34" x14ac:dyDescent="0.2">
      <c r="AG1018" s="4"/>
      <c r="AH1018" s="11"/>
    </row>
    <row r="1019" spans="33:34" x14ac:dyDescent="0.2">
      <c r="AG1019" s="4"/>
      <c r="AH1019" s="11"/>
    </row>
    <row r="1020" spans="33:34" x14ac:dyDescent="0.2">
      <c r="AG1020" s="4"/>
      <c r="AH1020" s="11"/>
    </row>
    <row r="1021" spans="33:34" x14ac:dyDescent="0.2">
      <c r="AG1021" s="4"/>
      <c r="AH1021" s="11"/>
    </row>
    <row r="1022" spans="33:34" x14ac:dyDescent="0.2">
      <c r="AG1022" s="4"/>
      <c r="AH1022" s="11"/>
    </row>
    <row r="1023" spans="33:34" x14ac:dyDescent="0.2">
      <c r="AG1023" s="4"/>
      <c r="AH1023" s="11"/>
    </row>
    <row r="1024" spans="33:34" x14ac:dyDescent="0.2">
      <c r="AG1024" s="4"/>
      <c r="AH1024" s="11"/>
    </row>
    <row r="1025" spans="33:34" x14ac:dyDescent="0.2">
      <c r="AG1025" s="4"/>
      <c r="AH1025" s="11"/>
    </row>
    <row r="1026" spans="33:34" x14ac:dyDescent="0.2">
      <c r="AG1026" s="4"/>
      <c r="AH1026" s="11"/>
    </row>
    <row r="1027" spans="33:34" x14ac:dyDescent="0.2">
      <c r="AG1027" s="4"/>
      <c r="AH1027" s="11"/>
    </row>
    <row r="1028" spans="33:34" x14ac:dyDescent="0.2">
      <c r="AG1028" s="4"/>
      <c r="AH1028" s="11"/>
    </row>
    <row r="1029" spans="33:34" x14ac:dyDescent="0.2">
      <c r="AG1029" s="4"/>
      <c r="AH1029" s="11"/>
    </row>
    <row r="1030" spans="33:34" x14ac:dyDescent="0.2">
      <c r="AG1030" s="4"/>
      <c r="AH1030" s="11"/>
    </row>
    <row r="1031" spans="33:34" x14ac:dyDescent="0.2">
      <c r="AG1031" s="4"/>
      <c r="AH1031" s="11"/>
    </row>
    <row r="1032" spans="33:34" x14ac:dyDescent="0.2">
      <c r="AG1032" s="4"/>
      <c r="AH1032" s="11"/>
    </row>
    <row r="1033" spans="33:34" x14ac:dyDescent="0.2">
      <c r="AG1033" s="4"/>
      <c r="AH1033" s="11"/>
    </row>
    <row r="1034" spans="33:34" x14ac:dyDescent="0.2">
      <c r="AG1034" s="4"/>
      <c r="AH1034" s="11"/>
    </row>
    <row r="1035" spans="33:34" x14ac:dyDescent="0.2">
      <c r="AG1035" s="4"/>
      <c r="AH1035" s="11"/>
    </row>
    <row r="1036" spans="33:34" x14ac:dyDescent="0.2">
      <c r="AG1036" s="4"/>
      <c r="AH1036" s="11"/>
    </row>
    <row r="1037" spans="33:34" x14ac:dyDescent="0.2">
      <c r="AG1037" s="4"/>
      <c r="AH1037" s="11"/>
    </row>
    <row r="1038" spans="33:34" x14ac:dyDescent="0.2">
      <c r="AG1038" s="4"/>
      <c r="AH1038" s="11"/>
    </row>
    <row r="1039" spans="33:34" x14ac:dyDescent="0.2">
      <c r="AG1039" s="4"/>
      <c r="AH1039" s="11"/>
    </row>
    <row r="1040" spans="33:34" x14ac:dyDescent="0.2">
      <c r="AG1040" s="4"/>
      <c r="AH1040" s="11"/>
    </row>
    <row r="1041" spans="33:34" x14ac:dyDescent="0.2">
      <c r="AG1041" s="4"/>
      <c r="AH1041" s="11"/>
    </row>
  </sheetData>
  <conditionalFormatting sqref="Y211:Z25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5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E2BB-78C3-4584-B160-E54731194D31}">
  <dimension ref="A1:BV338"/>
  <sheetViews>
    <sheetView zoomScaleNormal="100" workbookViewId="0">
      <pane xSplit="1" ySplit="1" topLeftCell="B26" activePane="bottomRight" state="frozen"/>
      <selection activeCell="A330" sqref="A330:XFD330"/>
      <selection pane="topRight" activeCell="A330" sqref="A330:XFD330"/>
      <selection pane="bottomLeft" activeCell="A330" sqref="A330:XFD330"/>
      <selection pane="bottomRight" activeCell="A330" sqref="A330:XFD330"/>
    </sheetView>
  </sheetViews>
  <sheetFormatPr defaultColWidth="9" defaultRowHeight="13.5" x14ac:dyDescent="0.25"/>
  <cols>
    <col min="1" max="1" width="12.83203125" style="34" bestFit="1" customWidth="1"/>
    <col min="2" max="2" width="13" style="4" customWidth="1"/>
    <col min="3" max="3" width="9" style="18"/>
    <col min="4" max="4" width="9" style="4"/>
    <col min="5" max="5" width="10.33203125" style="4" bestFit="1" customWidth="1"/>
    <col min="6" max="6" width="9" style="4"/>
    <col min="7" max="7" width="9" style="18"/>
    <col min="8" max="11" width="9" style="4"/>
    <col min="12" max="12" width="10.33203125" style="4" bestFit="1" customWidth="1"/>
    <col min="13" max="13" width="9" style="4"/>
    <col min="15" max="15" width="12.33203125" bestFit="1" customWidth="1"/>
    <col min="18" max="18" width="11.33203125" bestFit="1" customWidth="1"/>
    <col min="22" max="27" width="11.6640625" customWidth="1"/>
    <col min="30" max="35" width="11.6640625" customWidth="1"/>
    <col min="38" max="38" width="9.5" bestFit="1" customWidth="1"/>
    <col min="39" max="45" width="11.6640625" customWidth="1"/>
  </cols>
  <sheetData>
    <row r="1" spans="1:50" s="29" customFormat="1" ht="45" x14ac:dyDescent="0.25">
      <c r="B1" s="30" t="s">
        <v>76</v>
      </c>
      <c r="C1" s="30" t="s">
        <v>77</v>
      </c>
      <c r="D1" s="30" t="s">
        <v>78</v>
      </c>
      <c r="E1" s="31"/>
      <c r="F1" s="30" t="s">
        <v>19</v>
      </c>
      <c r="G1" s="30" t="s">
        <v>20</v>
      </c>
      <c r="H1" s="30" t="s">
        <v>21</v>
      </c>
      <c r="I1" s="30" t="s">
        <v>28</v>
      </c>
      <c r="J1" s="30" t="s">
        <v>23</v>
      </c>
      <c r="K1" s="30" t="s">
        <v>24</v>
      </c>
      <c r="L1" s="31"/>
      <c r="M1" s="30" t="s">
        <v>79</v>
      </c>
      <c r="N1" s="30" t="s">
        <v>80</v>
      </c>
      <c r="Q1" s="32"/>
      <c r="R1" s="33" t="s">
        <v>32</v>
      </c>
      <c r="S1" s="33" t="s">
        <v>33</v>
      </c>
      <c r="V1" s="30" t="s">
        <v>81</v>
      </c>
      <c r="W1" s="33" t="s">
        <v>82</v>
      </c>
      <c r="X1" s="33" t="s">
        <v>83</v>
      </c>
      <c r="Y1" s="33" t="s">
        <v>84</v>
      </c>
      <c r="Z1" s="33" t="s">
        <v>85</v>
      </c>
      <c r="AA1" s="33" t="s">
        <v>86</v>
      </c>
      <c r="AB1" s="33"/>
      <c r="AC1" s="32"/>
      <c r="AD1" s="33" t="s">
        <v>41</v>
      </c>
      <c r="AE1" s="33" t="s">
        <v>42</v>
      </c>
      <c r="AF1" s="33" t="s">
        <v>43</v>
      </c>
      <c r="AG1" s="33" t="s">
        <v>44</v>
      </c>
      <c r="AH1" s="33" t="s">
        <v>45</v>
      </c>
      <c r="AI1" s="33" t="s">
        <v>46</v>
      </c>
      <c r="AJ1" s="33"/>
      <c r="AL1" s="33" t="s">
        <v>87</v>
      </c>
      <c r="AM1" s="30" t="s">
        <v>25</v>
      </c>
      <c r="AN1" s="30" t="s">
        <v>26</v>
      </c>
      <c r="AO1" s="30" t="s">
        <v>27</v>
      </c>
      <c r="AP1" s="30" t="s">
        <v>28</v>
      </c>
      <c r="AQ1" s="30" t="s">
        <v>29</v>
      </c>
      <c r="AR1" s="30" t="s">
        <v>23</v>
      </c>
      <c r="AS1" s="30" t="s">
        <v>24</v>
      </c>
      <c r="AV1" s="33" t="s">
        <v>55</v>
      </c>
      <c r="AW1" s="33" t="s">
        <v>56</v>
      </c>
      <c r="AX1" s="33" t="s">
        <v>57</v>
      </c>
    </row>
    <row r="2" spans="1:50" x14ac:dyDescent="0.25">
      <c r="A2" s="34">
        <v>43469</v>
      </c>
      <c r="B2" s="35">
        <v>41.2</v>
      </c>
      <c r="C2" s="36">
        <f>'Canola Oil'!B2</f>
        <v>41.2</v>
      </c>
      <c r="D2" s="35">
        <f>'Canola Oil'!C2*'Feedstock Conversions'!B$13</f>
        <v>306.94000000000005</v>
      </c>
      <c r="E2" s="35"/>
      <c r="F2" s="35">
        <f>'Fuel Values'!B2-G2-H2-I2</f>
        <v>30.272356030156232</v>
      </c>
      <c r="G2" s="36">
        <f>('LCFS Values'!$E$2-$R$4)/1000000*'LCFS Values'!B2*'LCFS Values'!$G$2*100</f>
        <v>107.60264396984375</v>
      </c>
      <c r="H2" s="35">
        <f>'RIN Values'!C2</f>
        <v>85.875</v>
      </c>
      <c r="I2" s="35">
        <f>'Fixed Credits Value'!B2</f>
        <v>100</v>
      </c>
      <c r="J2" s="35">
        <f>I2+H2+G2+F2</f>
        <v>323.75</v>
      </c>
      <c r="K2" s="35">
        <f>J2/'Feedstock Conversions'!B$13</f>
        <v>43.456375838926171</v>
      </c>
      <c r="L2" s="35"/>
      <c r="M2" s="35">
        <f>J2-D2</f>
        <v>16.809999999999945</v>
      </c>
      <c r="N2" s="35"/>
      <c r="O2" s="35"/>
      <c r="Q2" s="37" t="s">
        <v>64</v>
      </c>
      <c r="R2" s="38">
        <f>MIN(R10:R105)</f>
        <v>47.44</v>
      </c>
      <c r="S2" s="38">
        <f>MIN(S10:S105)</f>
        <v>51.87</v>
      </c>
      <c r="V2" s="4">
        <f>$B2-'Rail Costs'!Q2</f>
        <v>37.491024591651545</v>
      </c>
      <c r="W2" s="4">
        <f>$B2-'Rail Costs'!R2</f>
        <v>37.899313403262013</v>
      </c>
      <c r="X2" s="4">
        <f>$B2-'Rail Costs'!S2</f>
        <v>38.068579382581909</v>
      </c>
      <c r="Y2" s="4">
        <f>$B2-'Rail Costs'!T2</f>
        <v>37.667642468239563</v>
      </c>
      <c r="Z2" s="4">
        <f>$B2-'Rail Costs'!U2</f>
        <v>37.814680413602069</v>
      </c>
      <c r="AA2" s="4">
        <f>$B2-'Rail Costs'!V2</f>
        <v>36.961170961887476</v>
      </c>
      <c r="AD2" s="4">
        <f>$J2-(V2*'Feedstock Conversions'!$B$13)-'Rail Costs'!Q2</f>
        <v>40.732891383847523</v>
      </c>
      <c r="AE2" s="4">
        <f>$J2-(W2*'Feedstock Conversions'!$B$13)-'Rail Costs'!R2</f>
        <v>38.09942854896002</v>
      </c>
      <c r="AF2" s="4">
        <f>$J2-(X2*'Feedstock Conversions'!$B$13)-'Rail Costs'!S2</f>
        <v>37.00766298234668</v>
      </c>
      <c r="AG2" s="4">
        <f>$J2-(Y2*'Feedstock Conversions'!$B$13)-'Rail Costs'!T2</f>
        <v>39.593706079854783</v>
      </c>
      <c r="AH2" s="4">
        <f>$J2-(Z2*'Feedstock Conversions'!$B$13)-'Rail Costs'!U2</f>
        <v>38.645311332266665</v>
      </c>
      <c r="AI2" s="4">
        <f>$J2-(AA2*'Feedstock Conversions'!$B$13)-'Rail Costs'!V2</f>
        <v>44.150447295825785</v>
      </c>
      <c r="AV2">
        <f>WEEKNUM(A2)</f>
        <v>1</v>
      </c>
      <c r="AW2">
        <f>YEAR(A2)</f>
        <v>2019</v>
      </c>
      <c r="AX2">
        <f>MONTH(A2)</f>
        <v>1</v>
      </c>
    </row>
    <row r="3" spans="1:50" x14ac:dyDescent="0.25">
      <c r="A3" s="34">
        <v>43476</v>
      </c>
      <c r="B3" s="35">
        <v>41.427999999999997</v>
      </c>
      <c r="C3" s="36">
        <f>'Canola Oil'!B3</f>
        <v>41.427999999999997</v>
      </c>
      <c r="D3" s="35">
        <f>'Canola Oil'!C3*'Feedstock Conversions'!B$13</f>
        <v>308.6386</v>
      </c>
      <c r="E3" s="35"/>
      <c r="F3" s="35">
        <f>'Fuel Values'!B3-G3-H3-I3</f>
        <v>38.175839612874995</v>
      </c>
      <c r="G3" s="36">
        <f>('LCFS Values'!$E$2-$R$4)/1000000*'LCFS Values'!B3*'LCFS Values'!$G$2*100</f>
        <v>105.199160387125</v>
      </c>
      <c r="H3" s="35">
        <f>'RIN Values'!C3</f>
        <v>79.125</v>
      </c>
      <c r="I3" s="35">
        <f>'Fixed Credits Value'!B3</f>
        <v>100</v>
      </c>
      <c r="J3" s="35">
        <f t="shared" ref="J3:J66" si="0">I3+H3+G3+F3</f>
        <v>322.5</v>
      </c>
      <c r="K3" s="35">
        <f>J3/'Feedstock Conversions'!B$13</f>
        <v>43.288590604026844</v>
      </c>
      <c r="L3" s="35"/>
      <c r="M3" s="35">
        <f t="shared" ref="M3:M66" si="1">J3-D3</f>
        <v>13.861400000000003</v>
      </c>
      <c r="N3" s="35"/>
      <c r="O3" s="35"/>
      <c r="Q3" s="37" t="s">
        <v>65</v>
      </c>
      <c r="R3" s="38">
        <f>MAX(R10:R105)</f>
        <v>61.94</v>
      </c>
      <c r="S3" s="38">
        <f>MAX(S10:S105)</f>
        <v>52.9</v>
      </c>
      <c r="V3" s="4">
        <f>$B3-'Rail Costs'!Q3</f>
        <v>37.719024591651539</v>
      </c>
      <c r="W3" s="4">
        <f>$B3-'Rail Costs'!R3</f>
        <v>38.127313403262008</v>
      </c>
      <c r="X3" s="4">
        <f>$B3-'Rail Costs'!S3</f>
        <v>38.296579382581903</v>
      </c>
      <c r="Y3" s="4">
        <f>$B3-'Rail Costs'!T3</f>
        <v>37.895642468239558</v>
      </c>
      <c r="Z3" s="4">
        <f>$B3-'Rail Costs'!U3</f>
        <v>38.042680413602064</v>
      </c>
      <c r="AA3" s="4">
        <f>$B3-'Rail Costs'!V3</f>
        <v>37.18917096188747</v>
      </c>
      <c r="AD3" s="4">
        <f>$J3-(V3*'Feedstock Conversions'!$B$13)-'Rail Costs'!Q3</f>
        <v>37.784291383847581</v>
      </c>
      <c r="AE3" s="4">
        <f>$J3-(W3*'Feedstock Conversions'!$B$13)-'Rail Costs'!R3</f>
        <v>35.150828548960021</v>
      </c>
      <c r="AF3" s="4">
        <f>$J3-(X3*'Feedstock Conversions'!$B$13)-'Rail Costs'!S3</f>
        <v>34.059062982346738</v>
      </c>
      <c r="AG3" s="4">
        <f>$J3-(Y3*'Feedstock Conversions'!$B$13)-'Rail Costs'!T3</f>
        <v>36.645106079854841</v>
      </c>
      <c r="AH3" s="4">
        <f>$J3-(Z3*'Feedstock Conversions'!$B$13)-'Rail Costs'!U3</f>
        <v>35.696711332266666</v>
      </c>
      <c r="AI3" s="4">
        <f>$J3-(AA3*'Feedstock Conversions'!$B$13)-'Rail Costs'!V3</f>
        <v>41.201847295825843</v>
      </c>
      <c r="AV3">
        <f t="shared" ref="AV3:AV66" si="2">WEEKNUM(A3)</f>
        <v>2</v>
      </c>
      <c r="AW3">
        <f t="shared" ref="AW3:AW66" si="3">YEAR(A3)</f>
        <v>2019</v>
      </c>
      <c r="AX3">
        <f t="shared" ref="AX3:AX66" si="4">MONTH(A3)</f>
        <v>1</v>
      </c>
    </row>
    <row r="4" spans="1:50" x14ac:dyDescent="0.25">
      <c r="A4" s="34">
        <v>43483</v>
      </c>
      <c r="B4" s="35">
        <v>41.53</v>
      </c>
      <c r="C4" s="36">
        <f>'Canola Oil'!B4</f>
        <v>41.53</v>
      </c>
      <c r="D4" s="35">
        <f>'Canola Oil'!C4*'Feedstock Conversions'!B$13</f>
        <v>309.39850000000001</v>
      </c>
      <c r="E4" s="35"/>
      <c r="F4" s="35">
        <f>'Fuel Values'!B4-G4-H4-I4</f>
        <v>42.323780986625025</v>
      </c>
      <c r="G4" s="36">
        <f>('LCFS Values'!$E$2-$R$4)/1000000*'LCFS Values'!B4*'LCFS Values'!$G$2*100</f>
        <v>105.476219013375</v>
      </c>
      <c r="H4" s="35">
        <f>'RIN Values'!C4</f>
        <v>74.699999999999989</v>
      </c>
      <c r="I4" s="35">
        <f>'Fixed Credits Value'!B4</f>
        <v>100</v>
      </c>
      <c r="J4" s="35">
        <f t="shared" si="0"/>
        <v>322.5</v>
      </c>
      <c r="K4" s="35">
        <f>J4/'Feedstock Conversions'!B$13</f>
        <v>43.288590604026844</v>
      </c>
      <c r="L4" s="35"/>
      <c r="M4" s="35">
        <f t="shared" si="1"/>
        <v>13.101499999999987</v>
      </c>
      <c r="N4" s="35"/>
      <c r="O4" s="35"/>
      <c r="Q4" s="37" t="s">
        <v>66</v>
      </c>
      <c r="R4" s="38">
        <f>AVERAGE(R10:R105)</f>
        <v>52.962499999999999</v>
      </c>
      <c r="S4" s="38">
        <v>51.87</v>
      </c>
      <c r="V4" s="4">
        <f>$B4-'Rail Costs'!Q4</f>
        <v>37.821024591651543</v>
      </c>
      <c r="W4" s="4">
        <f>$B4-'Rail Costs'!R4</f>
        <v>38.229313403262012</v>
      </c>
      <c r="X4" s="4">
        <f>$B4-'Rail Costs'!S4</f>
        <v>38.398579382581907</v>
      </c>
      <c r="Y4" s="4">
        <f>$B4-'Rail Costs'!T4</f>
        <v>37.997642468239562</v>
      </c>
      <c r="Z4" s="4">
        <f>$B4-'Rail Costs'!U4</f>
        <v>38.144680413602067</v>
      </c>
      <c r="AA4" s="4">
        <f>$B4-'Rail Costs'!V4</f>
        <v>37.291170961887474</v>
      </c>
      <c r="AD4" s="4">
        <f>$J4-(V4*'Feedstock Conversions'!$B$13)-'Rail Costs'!Q4</f>
        <v>37.024391383847565</v>
      </c>
      <c r="AE4" s="4">
        <f>$J4-(W4*'Feedstock Conversions'!$B$13)-'Rail Costs'!R4</f>
        <v>34.390928548960005</v>
      </c>
      <c r="AF4" s="4">
        <f>$J4-(X4*'Feedstock Conversions'!$B$13)-'Rail Costs'!S4</f>
        <v>33.299162982346665</v>
      </c>
      <c r="AG4" s="4">
        <f>$J4-(Y4*'Feedstock Conversions'!$B$13)-'Rail Costs'!T4</f>
        <v>35.885206079854825</v>
      </c>
      <c r="AH4" s="4">
        <f>$J4-(Z4*'Feedstock Conversions'!$B$13)-'Rail Costs'!U4</f>
        <v>34.93681133226665</v>
      </c>
      <c r="AI4" s="4">
        <f>$J4-(AA4*'Feedstock Conversions'!$B$13)-'Rail Costs'!V4</f>
        <v>40.44194729582577</v>
      </c>
      <c r="AV4">
        <f t="shared" si="2"/>
        <v>3</v>
      </c>
      <c r="AW4">
        <f t="shared" si="3"/>
        <v>2019</v>
      </c>
      <c r="AX4">
        <f t="shared" si="4"/>
        <v>1</v>
      </c>
    </row>
    <row r="5" spans="1:50" x14ac:dyDescent="0.25">
      <c r="A5" s="34">
        <v>43490</v>
      </c>
      <c r="B5" s="35">
        <v>40.494999999999997</v>
      </c>
      <c r="C5" s="36">
        <f>'Canola Oil'!B5</f>
        <v>40.494999999999997</v>
      </c>
      <c r="D5" s="35">
        <f>'Canola Oil'!C5*'Feedstock Conversions'!B$13</f>
        <v>301.68774999999999</v>
      </c>
      <c r="E5" s="35"/>
      <c r="F5" s="35">
        <f>'Fuel Values'!B5-G5-H5-I5</f>
        <v>35.902096146249988</v>
      </c>
      <c r="G5" s="36">
        <f>('LCFS Values'!$E$2-$R$4)/1000000*'LCFS Values'!B5*'LCFS Values'!$G$2*100</f>
        <v>106.11345385375002</v>
      </c>
      <c r="H5" s="35">
        <f>'RIN Values'!C5</f>
        <v>80.48445000000001</v>
      </c>
      <c r="I5" s="35">
        <f>'Fixed Credits Value'!B5</f>
        <v>100</v>
      </c>
      <c r="J5" s="35">
        <f t="shared" si="0"/>
        <v>322.5</v>
      </c>
      <c r="K5" s="35">
        <f>J5/'Feedstock Conversions'!B$13</f>
        <v>43.288590604026844</v>
      </c>
      <c r="L5" s="35"/>
      <c r="M5" s="35">
        <f t="shared" si="1"/>
        <v>20.812250000000006</v>
      </c>
      <c r="N5" s="35"/>
      <c r="O5" s="35"/>
      <c r="V5" s="4">
        <f>$B5-'Rail Costs'!Q5</f>
        <v>36.78602459165154</v>
      </c>
      <c r="W5" s="4">
        <f>$B5-'Rail Costs'!R5</f>
        <v>37.194313403262008</v>
      </c>
      <c r="X5" s="4">
        <f>$B5-'Rail Costs'!S5</f>
        <v>37.363579382581904</v>
      </c>
      <c r="Y5" s="4">
        <f>$B5-'Rail Costs'!T5</f>
        <v>36.962642468239558</v>
      </c>
      <c r="Z5" s="4">
        <f>$B5-'Rail Costs'!U5</f>
        <v>37.109680413602064</v>
      </c>
      <c r="AA5" s="4">
        <f>$B5-'Rail Costs'!V5</f>
        <v>36.256170961887477</v>
      </c>
      <c r="AD5" s="4">
        <f>$J5-(V5*'Feedstock Conversions'!$B$13)-'Rail Costs'!Q5</f>
        <v>44.735141383847584</v>
      </c>
      <c r="AE5" s="4">
        <f>$J5-(W5*'Feedstock Conversions'!$B$13)-'Rail Costs'!R5</f>
        <v>42.101678548960024</v>
      </c>
      <c r="AF5" s="4">
        <f>$J5-(X5*'Feedstock Conversions'!$B$13)-'Rail Costs'!S5</f>
        <v>41.009912982346741</v>
      </c>
      <c r="AG5" s="4">
        <f>$J5-(Y5*'Feedstock Conversions'!$B$13)-'Rail Costs'!T5</f>
        <v>43.595956079854844</v>
      </c>
      <c r="AH5" s="4">
        <f>$J5-(Z5*'Feedstock Conversions'!$B$13)-'Rail Costs'!U5</f>
        <v>42.647561332266669</v>
      </c>
      <c r="AI5" s="4">
        <f>$J5-(AA5*'Feedstock Conversions'!$B$13)-'Rail Costs'!V5</f>
        <v>48.152697295825789</v>
      </c>
      <c r="AV5">
        <f t="shared" si="2"/>
        <v>4</v>
      </c>
      <c r="AW5">
        <f t="shared" si="3"/>
        <v>2019</v>
      </c>
      <c r="AX5">
        <f t="shared" si="4"/>
        <v>1</v>
      </c>
    </row>
    <row r="6" spans="1:50" x14ac:dyDescent="0.25">
      <c r="A6" s="34">
        <v>43497</v>
      </c>
      <c r="B6" s="35">
        <v>41.177999999999997</v>
      </c>
      <c r="C6" s="36">
        <f>'Canola Oil'!B6</f>
        <v>41.177999999999997</v>
      </c>
      <c r="D6" s="35">
        <f>'Canola Oil'!C6*'Feedstock Conversions'!B$13</f>
        <v>306.77609999999999</v>
      </c>
      <c r="E6" s="35"/>
      <c r="F6" s="35">
        <f>'Fuel Values'!B6-G6-H6-I6</f>
        <v>31.830046649312493</v>
      </c>
      <c r="G6" s="36">
        <f>('LCFS Values'!$E$2-$R$4)/1000000*'LCFS Values'!B6*'LCFS Values'!$G$2*100</f>
        <v>106.8199533506875</v>
      </c>
      <c r="H6" s="35">
        <f>'RIN Values'!C6</f>
        <v>83.85</v>
      </c>
      <c r="I6" s="35">
        <f>'Fixed Credits Value'!B6</f>
        <v>100</v>
      </c>
      <c r="J6" s="35">
        <f t="shared" si="0"/>
        <v>322.5</v>
      </c>
      <c r="K6" s="35">
        <f>J6/'Feedstock Conversions'!B$13</f>
        <v>43.288590604026844</v>
      </c>
      <c r="L6" s="35"/>
      <c r="M6" s="35">
        <f t="shared" si="1"/>
        <v>15.723900000000015</v>
      </c>
      <c r="N6" s="35"/>
      <c r="O6" s="35"/>
      <c r="V6" s="4">
        <f>$B6-'Rail Costs'!Q6</f>
        <v>37.469024591651539</v>
      </c>
      <c r="W6" s="4">
        <f>$B6-'Rail Costs'!R6</f>
        <v>37.877313403262008</v>
      </c>
      <c r="X6" s="4">
        <f>$B6-'Rail Costs'!S6</f>
        <v>38.046579382581903</v>
      </c>
      <c r="Y6" s="4">
        <f>$B6-'Rail Costs'!T6</f>
        <v>37.645642468239558</v>
      </c>
      <c r="Z6" s="4">
        <f>$B6-'Rail Costs'!U6</f>
        <v>37.792680413602064</v>
      </c>
      <c r="AA6" s="4">
        <f>$B6-'Rail Costs'!V6</f>
        <v>36.93917096188747</v>
      </c>
      <c r="AD6" s="4">
        <f>$J6-(V6*'Feedstock Conversions'!$B$13)-'Rail Costs'!Q6</f>
        <v>39.646791383847592</v>
      </c>
      <c r="AE6" s="4">
        <f>$J6-(W6*'Feedstock Conversions'!$B$13)-'Rail Costs'!R6</f>
        <v>37.013328548960033</v>
      </c>
      <c r="AF6" s="4">
        <f>$J6-(X6*'Feedstock Conversions'!$B$13)-'Rail Costs'!S6</f>
        <v>35.921562982346693</v>
      </c>
      <c r="AG6" s="4">
        <f>$J6-(Y6*'Feedstock Conversions'!$B$13)-'Rail Costs'!T6</f>
        <v>38.507606079854853</v>
      </c>
      <c r="AH6" s="4">
        <f>$J6-(Z6*'Feedstock Conversions'!$B$13)-'Rail Costs'!U6</f>
        <v>37.559211332266678</v>
      </c>
      <c r="AI6" s="4">
        <f>$J6-(AA6*'Feedstock Conversions'!$B$13)-'Rail Costs'!V6</f>
        <v>43.064347295825797</v>
      </c>
      <c r="AV6">
        <f t="shared" si="2"/>
        <v>5</v>
      </c>
      <c r="AW6">
        <f t="shared" si="3"/>
        <v>2019</v>
      </c>
      <c r="AX6">
        <f t="shared" si="4"/>
        <v>2</v>
      </c>
    </row>
    <row r="7" spans="1:50" x14ac:dyDescent="0.25">
      <c r="A7" s="34">
        <v>43504</v>
      </c>
      <c r="B7" s="35">
        <v>41.618000000000002</v>
      </c>
      <c r="C7" s="36">
        <f>'Canola Oil'!B7</f>
        <v>41.618000000000002</v>
      </c>
      <c r="D7" s="35">
        <f>'Canola Oil'!C7*'Feedstock Conversions'!B$13</f>
        <v>310.05410000000001</v>
      </c>
      <c r="E7" s="35"/>
      <c r="F7" s="35">
        <f>'Fuel Values'!B7-G7-H7-I7</f>
        <v>30.429606113999995</v>
      </c>
      <c r="G7" s="36">
        <f>('LCFS Values'!$E$2-$R$4)/1000000*'LCFS Values'!B7*'LCFS Values'!$G$2*100</f>
        <v>107.72039388599998</v>
      </c>
      <c r="H7" s="35">
        <f>'RIN Values'!C7</f>
        <v>85.050000000000011</v>
      </c>
      <c r="I7" s="35">
        <f>'Fixed Credits Value'!B7</f>
        <v>100</v>
      </c>
      <c r="J7" s="35">
        <f t="shared" si="0"/>
        <v>323.19999999999993</v>
      </c>
      <c r="K7" s="35">
        <f>J7/'Feedstock Conversions'!B$13</f>
        <v>43.382550335570457</v>
      </c>
      <c r="L7" s="35"/>
      <c r="M7" s="35">
        <f t="shared" si="1"/>
        <v>13.145899999999926</v>
      </c>
      <c r="N7" s="35"/>
      <c r="O7" s="35"/>
      <c r="V7" s="4">
        <f>$B7-'Rail Costs'!Q7</f>
        <v>37.909024591651544</v>
      </c>
      <c r="W7" s="4">
        <f>$B7-'Rail Costs'!R7</f>
        <v>38.317313403262013</v>
      </c>
      <c r="X7" s="4">
        <f>$B7-'Rail Costs'!S7</f>
        <v>38.486579382581908</v>
      </c>
      <c r="Y7" s="4">
        <f>$B7-'Rail Costs'!T7</f>
        <v>38.085642468239563</v>
      </c>
      <c r="Z7" s="4">
        <f>$B7-'Rail Costs'!U7</f>
        <v>38.232680413602068</v>
      </c>
      <c r="AA7" s="4">
        <f>$B7-'Rail Costs'!V7</f>
        <v>37.379170961887482</v>
      </c>
      <c r="AD7" s="4">
        <f>$J7-(V7*'Feedstock Conversions'!$B$13)-'Rail Costs'!Q7</f>
        <v>37.068791383847447</v>
      </c>
      <c r="AE7" s="4">
        <f>$J7-(W7*'Feedstock Conversions'!$B$13)-'Rail Costs'!R7</f>
        <v>34.435328548959944</v>
      </c>
      <c r="AF7" s="4">
        <f>$J7-(X7*'Feedstock Conversions'!$B$13)-'Rail Costs'!S7</f>
        <v>33.343562982346604</v>
      </c>
      <c r="AG7" s="4">
        <f>$J7-(Y7*'Feedstock Conversions'!$B$13)-'Rail Costs'!T7</f>
        <v>35.929606079854764</v>
      </c>
      <c r="AH7" s="4">
        <f>$J7-(Z7*'Feedstock Conversions'!$B$13)-'Rail Costs'!U7</f>
        <v>34.981211332266589</v>
      </c>
      <c r="AI7" s="4">
        <f>$J7-(AA7*'Feedstock Conversions'!$B$13)-'Rail Costs'!V7</f>
        <v>40.486347295825652</v>
      </c>
      <c r="AV7">
        <f t="shared" si="2"/>
        <v>6</v>
      </c>
      <c r="AW7">
        <f t="shared" si="3"/>
        <v>2019</v>
      </c>
      <c r="AX7">
        <f t="shared" si="4"/>
        <v>2</v>
      </c>
    </row>
    <row r="8" spans="1:50" x14ac:dyDescent="0.25">
      <c r="A8" s="34">
        <v>43511</v>
      </c>
      <c r="B8" s="35">
        <v>41.08</v>
      </c>
      <c r="C8" s="36">
        <f>'Canola Oil'!B8</f>
        <v>41.08</v>
      </c>
      <c r="D8" s="35">
        <f>'Canola Oil'!C8*'Feedstock Conversions'!B$13</f>
        <v>306.04599999999999</v>
      </c>
      <c r="E8" s="35"/>
      <c r="F8" s="35">
        <f>'Fuel Values'!B8-G8-H8-I8</f>
        <v>35.626783334249978</v>
      </c>
      <c r="G8" s="36">
        <f>('LCFS Values'!$E$2-$R$4)/1000000*'LCFS Values'!B8*'LCFS Values'!$G$2*100</f>
        <v>108.77321666575001</v>
      </c>
      <c r="H8" s="35">
        <f>'RIN Values'!C8</f>
        <v>82.800000000000011</v>
      </c>
      <c r="I8" s="35">
        <f>'Fixed Credits Value'!B8</f>
        <v>100</v>
      </c>
      <c r="J8" s="35">
        <f t="shared" si="0"/>
        <v>327.2</v>
      </c>
      <c r="K8" s="35">
        <f>J8/'Feedstock Conversions'!B$13</f>
        <v>43.919463087248317</v>
      </c>
      <c r="L8" s="35"/>
      <c r="M8" s="35">
        <f t="shared" si="1"/>
        <v>21.153999999999996</v>
      </c>
      <c r="N8" s="35"/>
      <c r="O8" s="35"/>
      <c r="R8" s="21" t="s">
        <v>67</v>
      </c>
      <c r="S8" s="21"/>
      <c r="V8" s="4">
        <f>$B8-'Rail Costs'!Q8</f>
        <v>37.37102459165154</v>
      </c>
      <c r="W8" s="4">
        <f>$B8-'Rail Costs'!R8</f>
        <v>37.779313403262009</v>
      </c>
      <c r="X8" s="4">
        <f>$B8-'Rail Costs'!S8</f>
        <v>37.948579382581904</v>
      </c>
      <c r="Y8" s="4">
        <f>$B8-'Rail Costs'!T8</f>
        <v>37.547642468239559</v>
      </c>
      <c r="Z8" s="4">
        <f>$B8-'Rail Costs'!U8</f>
        <v>37.694680413602065</v>
      </c>
      <c r="AA8" s="4">
        <f>$B8-'Rail Costs'!V8</f>
        <v>36.841170961887471</v>
      </c>
      <c r="AD8" s="4">
        <f>$J8-(V8*'Feedstock Conversions'!$B$13)-'Rail Costs'!Q8</f>
        <v>45.076891383847574</v>
      </c>
      <c r="AE8" s="4">
        <f>$J8-(W8*'Feedstock Conversions'!$B$13)-'Rail Costs'!R8</f>
        <v>42.443428548960014</v>
      </c>
      <c r="AF8" s="4">
        <f>$J8-(X8*'Feedstock Conversions'!$B$13)-'Rail Costs'!S8</f>
        <v>41.351662982346674</v>
      </c>
      <c r="AG8" s="4">
        <f>$J8-(Y8*'Feedstock Conversions'!$B$13)-'Rail Costs'!T8</f>
        <v>43.937706079854834</v>
      </c>
      <c r="AH8" s="4">
        <f>$J8-(Z8*'Feedstock Conversions'!$B$13)-'Rail Costs'!U8</f>
        <v>42.989311332266659</v>
      </c>
      <c r="AI8" s="4">
        <f>$J8-(AA8*'Feedstock Conversions'!$B$13)-'Rail Costs'!V8</f>
        <v>48.494447295825779</v>
      </c>
      <c r="AV8">
        <f t="shared" si="2"/>
        <v>7</v>
      </c>
      <c r="AW8">
        <f t="shared" si="3"/>
        <v>2019</v>
      </c>
      <c r="AX8">
        <f t="shared" si="4"/>
        <v>2</v>
      </c>
    </row>
    <row r="9" spans="1:50" x14ac:dyDescent="0.25">
      <c r="A9" s="34">
        <v>43518</v>
      </c>
      <c r="B9" s="35">
        <v>41.174999999999997</v>
      </c>
      <c r="C9" s="36">
        <f>'Canola Oil'!B9</f>
        <v>41.174999999999997</v>
      </c>
      <c r="D9" s="35">
        <f>'Canola Oil'!C9*'Feedstock Conversions'!B$13</f>
        <v>306.75374999999997</v>
      </c>
      <c r="E9" s="35"/>
      <c r="F9" s="35">
        <f>'Fuel Values'!B9-G9-H9-I9</f>
        <v>36.609597823124972</v>
      </c>
      <c r="G9" s="36">
        <f>('LCFS Values'!$E$2-$R$4)/1000000*'LCFS Values'!B9*'LCFS Values'!$G$2*100</f>
        <v>108.46845217687502</v>
      </c>
      <c r="H9" s="35">
        <f>'RIN Values'!C9</f>
        <v>82.92195000000001</v>
      </c>
      <c r="I9" s="35">
        <f>'Fixed Credits Value'!B9</f>
        <v>100</v>
      </c>
      <c r="J9" s="35">
        <f t="shared" si="0"/>
        <v>328</v>
      </c>
      <c r="K9" s="35">
        <f>J9/'Feedstock Conversions'!B$13</f>
        <v>44.026845637583889</v>
      </c>
      <c r="L9" s="35"/>
      <c r="M9" s="35">
        <f t="shared" si="1"/>
        <v>21.246250000000032</v>
      </c>
      <c r="N9" s="35"/>
      <c r="O9" s="35"/>
      <c r="R9" s="22" t="s">
        <v>68</v>
      </c>
      <c r="S9" s="22" t="s">
        <v>69</v>
      </c>
      <c r="V9" s="4">
        <f>$B9-'Rail Costs'!Q9</f>
        <v>37.466024591651539</v>
      </c>
      <c r="W9" s="4">
        <f>$B9-'Rail Costs'!R9</f>
        <v>37.874313403262008</v>
      </c>
      <c r="X9" s="4">
        <f>$B9-'Rail Costs'!S9</f>
        <v>38.043579382581903</v>
      </c>
      <c r="Y9" s="4">
        <f>$B9-'Rail Costs'!T9</f>
        <v>37.642642468239558</v>
      </c>
      <c r="Z9" s="4">
        <f>$B9-'Rail Costs'!U9</f>
        <v>37.789680413602063</v>
      </c>
      <c r="AA9" s="4">
        <f>$B9-'Rail Costs'!V9</f>
        <v>36.93617096188747</v>
      </c>
      <c r="AD9" s="4">
        <f>$J9-(V9*'Feedstock Conversions'!$B$13)-'Rail Costs'!Q9</f>
        <v>45.169141383847553</v>
      </c>
      <c r="AE9" s="4">
        <f>$J9-(W9*'Feedstock Conversions'!$B$13)-'Rail Costs'!R9</f>
        <v>42.53567854896005</v>
      </c>
      <c r="AF9" s="4">
        <f>$J9-(X9*'Feedstock Conversions'!$B$13)-'Rail Costs'!S9</f>
        <v>41.44391298234671</v>
      </c>
      <c r="AG9" s="4">
        <f>$J9-(Y9*'Feedstock Conversions'!$B$13)-'Rail Costs'!T9</f>
        <v>44.02995607985487</v>
      </c>
      <c r="AH9" s="4">
        <f>$J9-(Z9*'Feedstock Conversions'!$B$13)-'Rail Costs'!U9</f>
        <v>43.081561332266695</v>
      </c>
      <c r="AI9" s="4">
        <f>$J9-(AA9*'Feedstock Conversions'!$B$13)-'Rail Costs'!V9</f>
        <v>48.586697295825815</v>
      </c>
      <c r="AV9">
        <f t="shared" si="2"/>
        <v>8</v>
      </c>
      <c r="AW9">
        <f t="shared" si="3"/>
        <v>2019</v>
      </c>
      <c r="AX9">
        <f t="shared" si="4"/>
        <v>2</v>
      </c>
    </row>
    <row r="10" spans="1:50" x14ac:dyDescent="0.25">
      <c r="A10" s="34">
        <v>43525</v>
      </c>
      <c r="B10" s="35">
        <v>40.090000000000003</v>
      </c>
      <c r="C10" s="36">
        <f>'Canola Oil'!B10</f>
        <v>40.090000000000003</v>
      </c>
      <c r="D10" s="35">
        <f>'Canola Oil'!C10*'Feedstock Conversions'!B$13</f>
        <v>298.67050000000006</v>
      </c>
      <c r="E10" s="35"/>
      <c r="F10" s="35">
        <f>'Fuel Values'!B10-G10-H10-I10</f>
        <v>39.632195059499992</v>
      </c>
      <c r="G10" s="36">
        <f>('LCFS Values'!$E$2-$R$4)/1000000*'LCFS Values'!B10*'LCFS Values'!$G$2*100</f>
        <v>108.7178049405</v>
      </c>
      <c r="H10" s="35">
        <f>'RIN Values'!C10</f>
        <v>79.650000000000006</v>
      </c>
      <c r="I10" s="35">
        <f>'Fixed Credits Value'!B10</f>
        <v>100</v>
      </c>
      <c r="J10" s="35">
        <f t="shared" si="0"/>
        <v>328</v>
      </c>
      <c r="K10" s="35">
        <f>J10/'Feedstock Conversions'!B$13</f>
        <v>44.026845637583889</v>
      </c>
      <c r="L10" s="35"/>
      <c r="M10" s="35">
        <f t="shared" si="1"/>
        <v>29.329499999999939</v>
      </c>
      <c r="N10" s="35"/>
      <c r="O10" s="35"/>
      <c r="R10" s="23">
        <v>57.39</v>
      </c>
      <c r="S10" s="23">
        <v>51.87</v>
      </c>
      <c r="V10" s="4">
        <f>$B10-'Rail Costs'!Q10</f>
        <v>36.381024591651546</v>
      </c>
      <c r="W10" s="4">
        <f>$B10-'Rail Costs'!R10</f>
        <v>36.789313403262014</v>
      </c>
      <c r="X10" s="4">
        <f>$B10-'Rail Costs'!S10</f>
        <v>36.95857938258191</v>
      </c>
      <c r="Y10" s="4">
        <f>$B10-'Rail Costs'!T10</f>
        <v>36.557642468239564</v>
      </c>
      <c r="Z10" s="4">
        <f>$B10-'Rail Costs'!U10</f>
        <v>36.70468041360207</v>
      </c>
      <c r="AA10" s="4">
        <f>$B10-'Rail Costs'!V10</f>
        <v>35.851170961887476</v>
      </c>
      <c r="AD10" s="4">
        <f>$J10-(V10*'Feedstock Conversions'!$B$13)-'Rail Costs'!Q10</f>
        <v>53.252391383847517</v>
      </c>
      <c r="AE10" s="4">
        <f>$J10-(W10*'Feedstock Conversions'!$B$13)-'Rail Costs'!R10</f>
        <v>50.618928548960014</v>
      </c>
      <c r="AF10" s="4">
        <f>$J10-(X10*'Feedstock Conversions'!$B$13)-'Rail Costs'!S10</f>
        <v>49.527162982346674</v>
      </c>
      <c r="AG10" s="4">
        <f>$J10-(Y10*'Feedstock Conversions'!$B$13)-'Rail Costs'!T10</f>
        <v>52.113206079854777</v>
      </c>
      <c r="AH10" s="4">
        <f>$J10-(Z10*'Feedstock Conversions'!$B$13)-'Rail Costs'!U10</f>
        <v>51.164811332266659</v>
      </c>
      <c r="AI10" s="4">
        <f>$J10-(AA10*'Feedstock Conversions'!$B$13)-'Rail Costs'!V10</f>
        <v>56.669947295825779</v>
      </c>
      <c r="AV10">
        <f t="shared" si="2"/>
        <v>9</v>
      </c>
      <c r="AW10">
        <f t="shared" si="3"/>
        <v>2019</v>
      </c>
      <c r="AX10">
        <f t="shared" si="4"/>
        <v>3</v>
      </c>
    </row>
    <row r="11" spans="1:50" x14ac:dyDescent="0.25">
      <c r="A11" s="34">
        <v>43532</v>
      </c>
      <c r="B11" s="35">
        <v>39.840000000000003</v>
      </c>
      <c r="C11" s="36">
        <f>'Canola Oil'!B11</f>
        <v>39.840000000000003</v>
      </c>
      <c r="D11" s="35">
        <f>'Canola Oil'!C11*'Feedstock Conversions'!B$13</f>
        <v>296.80800000000005</v>
      </c>
      <c r="E11" s="35"/>
      <c r="F11" s="35">
        <f>'Fuel Values'!B11-G11-H11-I11</f>
        <v>46.553194724125007</v>
      </c>
      <c r="G11" s="36">
        <f>('LCFS Values'!$E$2-$R$4)/1000000*'LCFS Values'!B11*'LCFS Values'!$G$2*100</f>
        <v>108.246805275875</v>
      </c>
      <c r="H11" s="35">
        <f>'RIN Values'!C11</f>
        <v>73.199999999999989</v>
      </c>
      <c r="I11" s="35">
        <f>'Fixed Credits Value'!B11</f>
        <v>100</v>
      </c>
      <c r="J11" s="35">
        <f t="shared" si="0"/>
        <v>328</v>
      </c>
      <c r="K11" s="35">
        <f>J11/'Feedstock Conversions'!B$13</f>
        <v>44.026845637583889</v>
      </c>
      <c r="L11" s="35"/>
      <c r="M11" s="35">
        <f t="shared" si="1"/>
        <v>31.19199999999995</v>
      </c>
      <c r="N11" s="35"/>
      <c r="O11" s="35"/>
      <c r="R11" s="23">
        <v>54.97</v>
      </c>
      <c r="S11" s="23">
        <v>52.9</v>
      </c>
      <c r="V11" s="4">
        <f>$B11-'Rail Costs'!Q11</f>
        <v>36.131024591651546</v>
      </c>
      <c r="W11" s="4">
        <f>$B11-'Rail Costs'!R11</f>
        <v>36.539313403262014</v>
      </c>
      <c r="X11" s="4">
        <f>$B11-'Rail Costs'!S11</f>
        <v>36.70857938258191</v>
      </c>
      <c r="Y11" s="4">
        <f>$B11-'Rail Costs'!T11</f>
        <v>36.307642468239564</v>
      </c>
      <c r="Z11" s="4">
        <f>$B11-'Rail Costs'!U11</f>
        <v>36.45468041360207</v>
      </c>
      <c r="AA11" s="4">
        <f>$B11-'Rail Costs'!V11</f>
        <v>35.601170961887476</v>
      </c>
      <c r="AD11" s="4">
        <f>$J11-(V11*'Feedstock Conversions'!$B$13)-'Rail Costs'!Q11</f>
        <v>55.114891383847528</v>
      </c>
      <c r="AE11" s="4">
        <f>$J11-(W11*'Feedstock Conversions'!$B$13)-'Rail Costs'!R11</f>
        <v>52.481428548960025</v>
      </c>
      <c r="AF11" s="4">
        <f>$J11-(X11*'Feedstock Conversions'!$B$13)-'Rail Costs'!S11</f>
        <v>51.389662982346685</v>
      </c>
      <c r="AG11" s="4">
        <f>$J11-(Y11*'Feedstock Conversions'!$B$13)-'Rail Costs'!T11</f>
        <v>53.975706079854788</v>
      </c>
      <c r="AH11" s="4">
        <f>$J11-(Z11*'Feedstock Conversions'!$B$13)-'Rail Costs'!U11</f>
        <v>53.027311332266613</v>
      </c>
      <c r="AI11" s="4">
        <f>$J11-(AA11*'Feedstock Conversions'!$B$13)-'Rail Costs'!V11</f>
        <v>58.53244729582579</v>
      </c>
      <c r="AV11">
        <f t="shared" si="2"/>
        <v>10</v>
      </c>
      <c r="AW11">
        <f t="shared" si="3"/>
        <v>2019</v>
      </c>
      <c r="AX11">
        <f t="shared" si="4"/>
        <v>3</v>
      </c>
    </row>
    <row r="12" spans="1:50" x14ac:dyDescent="0.25">
      <c r="A12" s="34">
        <v>43539</v>
      </c>
      <c r="B12" s="35">
        <v>40.112000000000002</v>
      </c>
      <c r="C12" s="36">
        <f>'Canola Oil'!B12</f>
        <v>40.112000000000002</v>
      </c>
      <c r="D12" s="35">
        <f>'Canola Oil'!C12*'Feedstock Conversions'!B$13</f>
        <v>298.83440000000002</v>
      </c>
      <c r="E12" s="35"/>
      <c r="F12" s="35">
        <f>'Fuel Values'!B12-G12-H12-I12</f>
        <v>53.942371273625014</v>
      </c>
      <c r="G12" s="36">
        <f>('LCFS Values'!$E$2-$R$4)/1000000*'LCFS Values'!B12*'LCFS Values'!$G$2*100</f>
        <v>108.357628726375</v>
      </c>
      <c r="H12" s="35">
        <f>'RIN Values'!C12</f>
        <v>65.699999999999989</v>
      </c>
      <c r="I12" s="35">
        <f>'Fixed Credits Value'!B12</f>
        <v>100</v>
      </c>
      <c r="J12" s="35">
        <f t="shared" si="0"/>
        <v>328</v>
      </c>
      <c r="K12" s="35">
        <f>J12/'Feedstock Conversions'!B$13</f>
        <v>44.026845637583889</v>
      </c>
      <c r="L12" s="35"/>
      <c r="M12" s="35">
        <f t="shared" si="1"/>
        <v>29.165599999999984</v>
      </c>
      <c r="N12" s="35"/>
      <c r="O12" s="35"/>
      <c r="R12" s="23">
        <v>51.33</v>
      </c>
      <c r="S12" s="23">
        <v>51.93</v>
      </c>
      <c r="V12" s="4">
        <f>$B12-'Rail Costs'!Q12</f>
        <v>36.403024591651544</v>
      </c>
      <c r="W12" s="4">
        <f>$B12-'Rail Costs'!R12</f>
        <v>36.811313403262012</v>
      </c>
      <c r="X12" s="4">
        <f>$B12-'Rail Costs'!S12</f>
        <v>36.980579382581908</v>
      </c>
      <c r="Y12" s="4">
        <f>$B12-'Rail Costs'!T12</f>
        <v>36.579642468239562</v>
      </c>
      <c r="Z12" s="4">
        <f>$B12-'Rail Costs'!U12</f>
        <v>36.726680413602068</v>
      </c>
      <c r="AA12" s="4">
        <f>$B12-'Rail Costs'!V12</f>
        <v>35.873170961887482</v>
      </c>
      <c r="AD12" s="4">
        <f>$J12-(V12*'Feedstock Conversions'!$B$13)-'Rail Costs'!Q12</f>
        <v>53.088491383847504</v>
      </c>
      <c r="AE12" s="4">
        <f>$J12-(W12*'Feedstock Conversions'!$B$13)-'Rail Costs'!R12</f>
        <v>50.455028548960001</v>
      </c>
      <c r="AF12" s="4">
        <f>$J12-(X12*'Feedstock Conversions'!$B$13)-'Rail Costs'!S12</f>
        <v>49.363262982346662</v>
      </c>
      <c r="AG12" s="4">
        <f>$J12-(Y12*'Feedstock Conversions'!$B$13)-'Rail Costs'!T12</f>
        <v>51.949306079854821</v>
      </c>
      <c r="AH12" s="4">
        <f>$J12-(Z12*'Feedstock Conversions'!$B$13)-'Rail Costs'!U12</f>
        <v>51.000911332266647</v>
      </c>
      <c r="AI12" s="4">
        <f>$J12-(AA12*'Feedstock Conversions'!$B$13)-'Rail Costs'!V12</f>
        <v>56.506047295825709</v>
      </c>
      <c r="AV12">
        <f t="shared" si="2"/>
        <v>11</v>
      </c>
      <c r="AW12">
        <f t="shared" si="3"/>
        <v>2019</v>
      </c>
      <c r="AX12">
        <f t="shared" si="4"/>
        <v>3</v>
      </c>
    </row>
    <row r="13" spans="1:50" x14ac:dyDescent="0.25">
      <c r="A13" s="34">
        <v>43546</v>
      </c>
      <c r="B13" s="35">
        <v>39.642000000000003</v>
      </c>
      <c r="C13" s="36">
        <f>'Canola Oil'!B13</f>
        <v>39.642000000000003</v>
      </c>
      <c r="D13" s="35">
        <f>'Canola Oil'!C13*'Feedstock Conversions'!B$13</f>
        <v>295.33290000000005</v>
      </c>
      <c r="E13" s="35"/>
      <c r="F13" s="35">
        <f>'Fuel Values'!B13-G13-H13-I13</f>
        <v>63.147782998875016</v>
      </c>
      <c r="G13" s="36">
        <f>('LCFS Values'!$E$2-$R$4)/1000000*'LCFS Values'!B13*'LCFS Values'!$G$2*100</f>
        <v>108.30221700112499</v>
      </c>
      <c r="H13" s="35">
        <f>'RIN Values'!C13</f>
        <v>56.550000000000004</v>
      </c>
      <c r="I13" s="35">
        <f>'Fixed Credits Value'!B13</f>
        <v>100</v>
      </c>
      <c r="J13" s="35">
        <f t="shared" si="0"/>
        <v>328</v>
      </c>
      <c r="K13" s="35">
        <f>J13/'Feedstock Conversions'!B$13</f>
        <v>44.026845637583889</v>
      </c>
      <c r="L13" s="35"/>
      <c r="M13" s="35">
        <f t="shared" si="1"/>
        <v>32.667099999999948</v>
      </c>
      <c r="N13" s="35"/>
      <c r="O13" s="35"/>
      <c r="R13" s="23">
        <v>52.25</v>
      </c>
      <c r="V13" s="4">
        <f>$B13-'Rail Costs'!Q13</f>
        <v>35.933024591651545</v>
      </c>
      <c r="W13" s="4">
        <f>$B13-'Rail Costs'!R13</f>
        <v>36.341313403262014</v>
      </c>
      <c r="X13" s="4">
        <f>$B13-'Rail Costs'!S13</f>
        <v>36.510579382581909</v>
      </c>
      <c r="Y13" s="4">
        <f>$B13-'Rail Costs'!T13</f>
        <v>36.109642468239564</v>
      </c>
      <c r="Z13" s="4">
        <f>$B13-'Rail Costs'!U13</f>
        <v>36.256680413602069</v>
      </c>
      <c r="AA13" s="4">
        <f>$B13-'Rail Costs'!V13</f>
        <v>35.403170961887483</v>
      </c>
      <c r="AD13" s="4">
        <f>$J13-(V13*'Feedstock Conversions'!$B$13)-'Rail Costs'!Q13</f>
        <v>56.589991383847526</v>
      </c>
      <c r="AE13" s="4">
        <f>$J13-(W13*'Feedstock Conversions'!$B$13)-'Rail Costs'!R13</f>
        <v>53.956528548960023</v>
      </c>
      <c r="AF13" s="4">
        <f>$J13-(X13*'Feedstock Conversions'!$B$13)-'Rail Costs'!S13</f>
        <v>52.864762982346683</v>
      </c>
      <c r="AG13" s="4">
        <f>$J13-(Y13*'Feedstock Conversions'!$B$13)-'Rail Costs'!T13</f>
        <v>55.450806079854786</v>
      </c>
      <c r="AH13" s="4">
        <f>$J13-(Z13*'Feedstock Conversions'!$B$13)-'Rail Costs'!U13</f>
        <v>54.502411332266668</v>
      </c>
      <c r="AI13" s="4">
        <f>$J13-(AA13*'Feedstock Conversions'!$B$13)-'Rail Costs'!V13</f>
        <v>60.007547295825731</v>
      </c>
      <c r="AV13">
        <f t="shared" si="2"/>
        <v>12</v>
      </c>
      <c r="AW13">
        <f t="shared" si="3"/>
        <v>2019</v>
      </c>
      <c r="AX13">
        <f t="shared" si="4"/>
        <v>3</v>
      </c>
    </row>
    <row r="14" spans="1:50" x14ac:dyDescent="0.25">
      <c r="A14" s="34">
        <v>43553</v>
      </c>
      <c r="B14" s="35">
        <v>39.155999999999999</v>
      </c>
      <c r="C14" s="36">
        <f>'Canola Oil'!B14</f>
        <v>39.155999999999999</v>
      </c>
      <c r="D14" s="35">
        <f>'Canola Oil'!C14*'Feedstock Conversions'!B$13</f>
        <v>291.7122</v>
      </c>
      <c r="E14" s="35"/>
      <c r="F14" s="35">
        <f>'Fuel Values'!B14-G14-H14-I14</f>
        <v>64.686429229124997</v>
      </c>
      <c r="G14" s="36">
        <f>('LCFS Values'!$E$2-$R$4)/1000000*'LCFS Values'!B14*'LCFS Values'!$G$2*100</f>
        <v>107.13857077087501</v>
      </c>
      <c r="H14" s="35">
        <f>'RIN Values'!C14</f>
        <v>56.175000000000004</v>
      </c>
      <c r="I14" s="35">
        <f>'Fixed Credits Value'!B14</f>
        <v>100</v>
      </c>
      <c r="J14" s="35">
        <f t="shared" si="0"/>
        <v>328</v>
      </c>
      <c r="K14" s="35">
        <f>J14/'Feedstock Conversions'!B$13</f>
        <v>44.026845637583889</v>
      </c>
      <c r="L14" s="35"/>
      <c r="M14" s="35">
        <f t="shared" si="1"/>
        <v>36.287800000000004</v>
      </c>
      <c r="N14" s="35"/>
      <c r="O14" s="35"/>
      <c r="R14" s="23">
        <v>52.87</v>
      </c>
      <c r="V14" s="4">
        <f>$B14-'Rail Costs'!Q14</f>
        <v>35.447024591651541</v>
      </c>
      <c r="W14" s="4">
        <f>$B14-'Rail Costs'!R14</f>
        <v>35.855313403262009</v>
      </c>
      <c r="X14" s="4">
        <f>$B14-'Rail Costs'!S14</f>
        <v>36.024579382581905</v>
      </c>
      <c r="Y14" s="4">
        <f>$B14-'Rail Costs'!T14</f>
        <v>35.623642468239559</v>
      </c>
      <c r="Z14" s="4">
        <f>$B14-'Rail Costs'!U14</f>
        <v>35.770680413602065</v>
      </c>
      <c r="AA14" s="4">
        <f>$B14-'Rail Costs'!V14</f>
        <v>34.917170961887479</v>
      </c>
      <c r="AD14" s="4">
        <f>$J14-(V14*'Feedstock Conversions'!$B$13)-'Rail Costs'!Q14</f>
        <v>60.210691383847582</v>
      </c>
      <c r="AE14" s="4">
        <f>$J14-(W14*'Feedstock Conversions'!$B$13)-'Rail Costs'!R14</f>
        <v>57.577228548960022</v>
      </c>
      <c r="AF14" s="4">
        <f>$J14-(X14*'Feedstock Conversions'!$B$13)-'Rail Costs'!S14</f>
        <v>56.485462982346682</v>
      </c>
      <c r="AG14" s="4">
        <f>$J14-(Y14*'Feedstock Conversions'!$B$13)-'Rail Costs'!T14</f>
        <v>59.071506079854842</v>
      </c>
      <c r="AH14" s="4">
        <f>$J14-(Z14*'Feedstock Conversions'!$B$13)-'Rail Costs'!U14</f>
        <v>58.123111332266667</v>
      </c>
      <c r="AI14" s="4">
        <f>$J14-(AA14*'Feedstock Conversions'!$B$13)-'Rail Costs'!V14</f>
        <v>63.62824729582573</v>
      </c>
      <c r="AV14">
        <f t="shared" si="2"/>
        <v>13</v>
      </c>
      <c r="AW14">
        <f t="shared" si="3"/>
        <v>2019</v>
      </c>
      <c r="AX14">
        <f t="shared" si="4"/>
        <v>3</v>
      </c>
    </row>
    <row r="15" spans="1:50" x14ac:dyDescent="0.25">
      <c r="A15" s="34">
        <v>43560</v>
      </c>
      <c r="B15" s="35">
        <v>37.936</v>
      </c>
      <c r="C15" s="36">
        <f>'Canola Oil'!B15</f>
        <v>37.936</v>
      </c>
      <c r="D15" s="35">
        <f>'Canola Oil'!C15*'Feedstock Conversions'!B$13</f>
        <v>282.6232</v>
      </c>
      <c r="E15" s="35"/>
      <c r="F15" s="35">
        <f>'Fuel Values'!B15-G15-H15-I15</f>
        <v>62.067074788624979</v>
      </c>
      <c r="G15" s="36">
        <f>('LCFS Values'!$E$2-$R$4)/1000000*'LCFS Values'!B15*'LCFS Values'!$G$2*100</f>
        <v>105.03292521137502</v>
      </c>
      <c r="H15" s="35">
        <f>'RIN Values'!C15</f>
        <v>57.900000000000006</v>
      </c>
      <c r="I15" s="35">
        <f>'Fixed Credits Value'!B15</f>
        <v>100</v>
      </c>
      <c r="J15" s="35">
        <f t="shared" si="0"/>
        <v>325</v>
      </c>
      <c r="K15" s="35">
        <f>J15/'Feedstock Conversions'!B$13</f>
        <v>43.624161073825505</v>
      </c>
      <c r="L15" s="35"/>
      <c r="M15" s="35">
        <f t="shared" si="1"/>
        <v>42.376800000000003</v>
      </c>
      <c r="N15" s="35"/>
      <c r="O15" s="35"/>
      <c r="R15" s="23">
        <v>61.94</v>
      </c>
      <c r="V15" s="4">
        <f>$B15-'Rail Costs'!Q15</f>
        <v>34.218717815820973</v>
      </c>
      <c r="W15" s="4">
        <f>$B15-'Rail Costs'!R15</f>
        <v>34.627921048062149</v>
      </c>
      <c r="X15" s="4">
        <f>$B15-'Rail Costs'!S15</f>
        <v>34.7975661225205</v>
      </c>
      <c r="Y15" s="4">
        <f>$B15-'Rail Costs'!T15</f>
        <v>34.395731253162829</v>
      </c>
      <c r="Z15" s="4">
        <f>$B15-'Rail Costs'!U15</f>
        <v>34.543098510832976</v>
      </c>
      <c r="AA15" s="4">
        <f>$B15-'Rail Costs'!V15</f>
        <v>33.687677503795399</v>
      </c>
      <c r="AD15" s="4">
        <f>$J15-(V15*'Feedstock Conversions'!$B$13)-'Rail Costs'!Q15</f>
        <v>66.353270087954712</v>
      </c>
      <c r="AE15" s="4">
        <f>$J15-(W15*'Feedstock Conversions'!$B$13)-'Rail Costs'!R15</f>
        <v>63.713909239999147</v>
      </c>
      <c r="AF15" s="4">
        <f>$J15-(X15*'Feedstock Conversions'!$B$13)-'Rail Costs'!S15</f>
        <v>62.619698509742747</v>
      </c>
      <c r="AG15" s="4">
        <f>$J15-(Y15*'Feedstock Conversions'!$B$13)-'Rail Costs'!T15</f>
        <v>65.211533417099758</v>
      </c>
      <c r="AH15" s="4">
        <f>$J15-(Z15*'Feedstock Conversions'!$B$13)-'Rail Costs'!U15</f>
        <v>64.261014605127315</v>
      </c>
      <c r="AI15" s="4">
        <f>$J15-(AA15*'Feedstock Conversions'!$B$13)-'Rail Costs'!V15</f>
        <v>69.778480100519687</v>
      </c>
      <c r="AV15">
        <f t="shared" si="2"/>
        <v>14</v>
      </c>
      <c r="AW15">
        <f t="shared" si="3"/>
        <v>2019</v>
      </c>
      <c r="AX15">
        <f t="shared" si="4"/>
        <v>4</v>
      </c>
    </row>
    <row r="16" spans="1:50" x14ac:dyDescent="0.25">
      <c r="A16" s="34">
        <v>43567</v>
      </c>
      <c r="B16" s="35">
        <v>37.984000000000002</v>
      </c>
      <c r="C16" s="36">
        <f>'Canola Oil'!B16</f>
        <v>37.984000000000002</v>
      </c>
      <c r="D16" s="35">
        <f>'Canola Oil'!C16*'Feedstock Conversions'!B$13</f>
        <v>282.98080000000004</v>
      </c>
      <c r="E16" s="35"/>
      <c r="F16" s="35">
        <f>'Fuel Values'!B16-G16-H16-I16</f>
        <v>65.64036691375</v>
      </c>
      <c r="G16" s="36">
        <f>('LCFS Values'!$E$2-$R$4)/1000000*'LCFS Values'!B16*'LCFS Values'!$G$2*100</f>
        <v>102.23463308625</v>
      </c>
      <c r="H16" s="35">
        <f>'RIN Values'!C16</f>
        <v>55.125</v>
      </c>
      <c r="I16" s="35">
        <f>'Fixed Credits Value'!B16</f>
        <v>100</v>
      </c>
      <c r="J16" s="35">
        <f t="shared" si="0"/>
        <v>323</v>
      </c>
      <c r="K16" s="35">
        <f>J16/'Feedstock Conversions'!B$13</f>
        <v>43.355704697986575</v>
      </c>
      <c r="L16" s="35"/>
      <c r="M16" s="35">
        <f t="shared" si="1"/>
        <v>40.019199999999955</v>
      </c>
      <c r="N16" s="35"/>
      <c r="O16" s="35"/>
      <c r="R16" s="23">
        <v>52</v>
      </c>
      <c r="V16" s="4">
        <f>$B16-'Rail Costs'!Q16</f>
        <v>34.266717815820975</v>
      </c>
      <c r="W16" s="4">
        <f>$B16-'Rail Costs'!R16</f>
        <v>34.67592104806215</v>
      </c>
      <c r="X16" s="4">
        <f>$B16-'Rail Costs'!S16</f>
        <v>34.845566122520502</v>
      </c>
      <c r="Y16" s="4">
        <f>$B16-'Rail Costs'!T16</f>
        <v>34.443731253162831</v>
      </c>
      <c r="Z16" s="4">
        <f>$B16-'Rail Costs'!U16</f>
        <v>34.591098510832978</v>
      </c>
      <c r="AA16" s="4">
        <f>$B16-'Rail Costs'!V16</f>
        <v>33.735677503795401</v>
      </c>
      <c r="AD16" s="4">
        <f>$J16-(V16*'Feedstock Conversions'!$B$13)-'Rail Costs'!Q16</f>
        <v>63.995670087954693</v>
      </c>
      <c r="AE16" s="4">
        <f>$J16-(W16*'Feedstock Conversions'!$B$13)-'Rail Costs'!R16</f>
        <v>61.356309239999099</v>
      </c>
      <c r="AF16" s="4">
        <f>$J16-(X16*'Feedstock Conversions'!$B$13)-'Rail Costs'!S16</f>
        <v>60.262098509742756</v>
      </c>
      <c r="AG16" s="4">
        <f>$J16-(Y16*'Feedstock Conversions'!$B$13)-'Rail Costs'!T16</f>
        <v>62.853933417099711</v>
      </c>
      <c r="AH16" s="4">
        <f>$J16-(Z16*'Feedstock Conversions'!$B$13)-'Rail Costs'!U16</f>
        <v>61.903414605127274</v>
      </c>
      <c r="AI16" s="4">
        <f>$J16-(AA16*'Feedstock Conversions'!$B$13)-'Rail Costs'!V16</f>
        <v>67.420880100519668</v>
      </c>
      <c r="AV16">
        <f t="shared" si="2"/>
        <v>15</v>
      </c>
      <c r="AW16">
        <f t="shared" si="3"/>
        <v>2019</v>
      </c>
      <c r="AX16">
        <f t="shared" si="4"/>
        <v>4</v>
      </c>
    </row>
    <row r="17" spans="1:50" x14ac:dyDescent="0.25">
      <c r="A17" s="34">
        <v>43574</v>
      </c>
      <c r="B17" s="35">
        <v>38.072499999999998</v>
      </c>
      <c r="C17" s="36">
        <f>'Canola Oil'!B17</f>
        <v>38.072499999999998</v>
      </c>
      <c r="D17" s="35">
        <f>'Canola Oil'!C17*'Feedstock Conversions'!B$13</f>
        <v>283.64012500000001</v>
      </c>
      <c r="E17" s="35"/>
      <c r="F17" s="35">
        <f>'Fuel Values'!B17-G17-H17-I17</f>
        <v>67.894850580312493</v>
      </c>
      <c r="G17" s="36">
        <f>('LCFS Values'!$E$2-$R$4)/1000000*'LCFS Values'!B17*'LCFS Values'!$G$2*100</f>
        <v>99.948899419687493</v>
      </c>
      <c r="H17" s="35">
        <f>'RIN Values'!C17</f>
        <v>54.65625</v>
      </c>
      <c r="I17" s="35">
        <f>'Fixed Credits Value'!B17</f>
        <v>100</v>
      </c>
      <c r="J17" s="35">
        <f t="shared" si="0"/>
        <v>322.5</v>
      </c>
      <c r="K17" s="35">
        <f>J17/'Feedstock Conversions'!B$13</f>
        <v>43.288590604026844</v>
      </c>
      <c r="L17" s="35"/>
      <c r="M17" s="35">
        <f t="shared" si="1"/>
        <v>38.859874999999988</v>
      </c>
      <c r="N17" s="35"/>
      <c r="O17" s="35"/>
      <c r="R17" s="23">
        <v>51.65</v>
      </c>
      <c r="V17" s="4">
        <f>$B17-'Rail Costs'!Q17</f>
        <v>34.355217815820971</v>
      </c>
      <c r="W17" s="4">
        <f>$B17-'Rail Costs'!R17</f>
        <v>34.764421048062147</v>
      </c>
      <c r="X17" s="4">
        <f>$B17-'Rail Costs'!S17</f>
        <v>34.934066122520498</v>
      </c>
      <c r="Y17" s="4">
        <f>$B17-'Rail Costs'!T17</f>
        <v>34.532231253162827</v>
      </c>
      <c r="Z17" s="4">
        <f>$B17-'Rail Costs'!U17</f>
        <v>34.679598510832975</v>
      </c>
      <c r="AA17" s="4">
        <f>$B17-'Rail Costs'!V17</f>
        <v>33.824177503795397</v>
      </c>
      <c r="AD17" s="4">
        <f>$J17-(V17*'Feedstock Conversions'!$B$13)-'Rail Costs'!Q17</f>
        <v>62.836345087954726</v>
      </c>
      <c r="AE17" s="4">
        <f>$J17-(W17*'Feedstock Conversions'!$B$13)-'Rail Costs'!R17</f>
        <v>60.196984239999132</v>
      </c>
      <c r="AF17" s="4">
        <f>$J17-(X17*'Feedstock Conversions'!$B$13)-'Rail Costs'!S17</f>
        <v>59.102773509742789</v>
      </c>
      <c r="AG17" s="4">
        <f>$J17-(Y17*'Feedstock Conversions'!$B$13)-'Rail Costs'!T17</f>
        <v>61.694608417099744</v>
      </c>
      <c r="AH17" s="4">
        <f>$J17-(Z17*'Feedstock Conversions'!$B$13)-'Rail Costs'!U17</f>
        <v>60.744089605127307</v>
      </c>
      <c r="AI17" s="4">
        <f>$J17-(AA17*'Feedstock Conversions'!$B$13)-'Rail Costs'!V17</f>
        <v>66.261555100519701</v>
      </c>
      <c r="AV17">
        <f t="shared" si="2"/>
        <v>16</v>
      </c>
      <c r="AW17">
        <f t="shared" si="3"/>
        <v>2019</v>
      </c>
      <c r="AX17">
        <f t="shared" si="4"/>
        <v>4</v>
      </c>
    </row>
    <row r="18" spans="1:50" x14ac:dyDescent="0.25">
      <c r="A18" s="34">
        <v>43581</v>
      </c>
      <c r="B18" s="35">
        <v>37.468000000000004</v>
      </c>
      <c r="C18" s="36">
        <f>'Canola Oil'!B18</f>
        <v>37.468000000000004</v>
      </c>
      <c r="D18" s="35">
        <f>'Canola Oil'!C18*'Feedstock Conversions'!B$13</f>
        <v>279.13660000000004</v>
      </c>
      <c r="E18" s="35"/>
      <c r="F18" s="35">
        <f>'Fuel Values'!B18-G18-H18-I18</f>
        <v>70.565897233000015</v>
      </c>
      <c r="G18" s="36">
        <f>('LCFS Values'!$E$2-$R$4)/1000000*'LCFS Values'!B18*'LCFS Values'!$G$2*100</f>
        <v>103.509102767</v>
      </c>
      <c r="H18" s="35">
        <f>'RIN Values'!C18</f>
        <v>51.224999999999994</v>
      </c>
      <c r="I18" s="35">
        <f>'Fixed Credits Value'!B18</f>
        <v>100</v>
      </c>
      <c r="J18" s="35">
        <f t="shared" si="0"/>
        <v>325.3</v>
      </c>
      <c r="K18" s="35">
        <f>J18/'Feedstock Conversions'!B$13</f>
        <v>43.664429530201346</v>
      </c>
      <c r="L18" s="35"/>
      <c r="M18" s="35">
        <f t="shared" si="1"/>
        <v>46.163399999999967</v>
      </c>
      <c r="N18" s="35"/>
      <c r="O18" s="35"/>
      <c r="R18" s="23">
        <v>53</v>
      </c>
      <c r="V18" s="4">
        <f>$B18-'Rail Costs'!Q18</f>
        <v>33.750717815820977</v>
      </c>
      <c r="W18" s="4">
        <f>$B18-'Rail Costs'!R18</f>
        <v>34.159921048062152</v>
      </c>
      <c r="X18" s="4">
        <f>$B18-'Rail Costs'!S18</f>
        <v>34.329566122520504</v>
      </c>
      <c r="Y18" s="4">
        <f>$B18-'Rail Costs'!T18</f>
        <v>33.927731253162833</v>
      </c>
      <c r="Z18" s="4">
        <f>$B18-'Rail Costs'!U18</f>
        <v>34.07509851083298</v>
      </c>
      <c r="AA18" s="4">
        <f>$B18-'Rail Costs'!V18</f>
        <v>33.219677503795403</v>
      </c>
      <c r="AD18" s="4">
        <f>$J18-(V18*'Feedstock Conversions'!$B$13)-'Rail Costs'!Q18</f>
        <v>70.139870087954705</v>
      </c>
      <c r="AE18" s="4">
        <f>$J18-(W18*'Feedstock Conversions'!$B$13)-'Rail Costs'!R18</f>
        <v>67.500509239999118</v>
      </c>
      <c r="AF18" s="4">
        <f>$J18-(X18*'Feedstock Conversions'!$B$13)-'Rail Costs'!S18</f>
        <v>66.40629850974274</v>
      </c>
      <c r="AG18" s="4">
        <f>$J18-(Y18*'Feedstock Conversions'!$B$13)-'Rail Costs'!T18</f>
        <v>68.998133417099723</v>
      </c>
      <c r="AH18" s="4">
        <f>$J18-(Z18*'Feedstock Conversions'!$B$13)-'Rail Costs'!U18</f>
        <v>68.047614605127279</v>
      </c>
      <c r="AI18" s="4">
        <f>$J18-(AA18*'Feedstock Conversions'!$B$13)-'Rail Costs'!V18</f>
        <v>73.565080100519651</v>
      </c>
      <c r="AV18">
        <f t="shared" si="2"/>
        <v>17</v>
      </c>
      <c r="AW18">
        <f t="shared" si="3"/>
        <v>2019</v>
      </c>
      <c r="AX18">
        <f t="shared" si="4"/>
        <v>4</v>
      </c>
    </row>
    <row r="19" spans="1:50" x14ac:dyDescent="0.25">
      <c r="A19" s="34">
        <v>43588</v>
      </c>
      <c r="B19" s="35">
        <v>37.591999999999999</v>
      </c>
      <c r="C19" s="36">
        <f>'Canola Oil'!B19</f>
        <v>37.591999999999999</v>
      </c>
      <c r="D19" s="35">
        <f>'Canola Oil'!C19*'Feedstock Conversions'!B$13</f>
        <v>280.06040000000002</v>
      </c>
      <c r="E19" s="35"/>
      <c r="F19" s="35">
        <f>'Fuel Values'!B19-G19-H19-I19</f>
        <v>71.691279309750001</v>
      </c>
      <c r="G19" s="36">
        <f>('LCFS Values'!$E$2-$R$4)/1000000*'LCFS Values'!B19*'LCFS Values'!$G$2*100</f>
        <v>103.12122069025</v>
      </c>
      <c r="H19" s="35">
        <f>'RIN Values'!C19</f>
        <v>52.6875</v>
      </c>
      <c r="I19" s="35">
        <f>'Fixed Credits Value'!B19</f>
        <v>100</v>
      </c>
      <c r="J19" s="35">
        <f t="shared" si="0"/>
        <v>327.5</v>
      </c>
      <c r="K19" s="35">
        <f>J19/'Feedstock Conversions'!B$13</f>
        <v>43.959731543624159</v>
      </c>
      <c r="L19" s="35"/>
      <c r="M19" s="35">
        <f t="shared" si="1"/>
        <v>47.439599999999984</v>
      </c>
      <c r="N19" s="35"/>
      <c r="O19" s="35"/>
      <c r="R19" s="23">
        <v>48.49</v>
      </c>
      <c r="V19" s="4">
        <f>$B19-'Rail Costs'!Q19</f>
        <v>33.874717815820972</v>
      </c>
      <c r="W19" s="4">
        <f>$B19-'Rail Costs'!R19</f>
        <v>34.283921048062147</v>
      </c>
      <c r="X19" s="4">
        <f>$B19-'Rail Costs'!S19</f>
        <v>34.453566122520499</v>
      </c>
      <c r="Y19" s="4">
        <f>$B19-'Rail Costs'!T19</f>
        <v>34.051731253162828</v>
      </c>
      <c r="Z19" s="4">
        <f>$B19-'Rail Costs'!U19</f>
        <v>34.199098510832975</v>
      </c>
      <c r="AA19" s="4">
        <f>$B19-'Rail Costs'!V19</f>
        <v>33.343677503795398</v>
      </c>
      <c r="AD19" s="4">
        <f>$J19-(V19*'Feedstock Conversions'!$B$13)-'Rail Costs'!Q19</f>
        <v>71.416070087954722</v>
      </c>
      <c r="AE19" s="4">
        <f>$J19-(W19*'Feedstock Conversions'!$B$13)-'Rail Costs'!R19</f>
        <v>68.776709239999164</v>
      </c>
      <c r="AF19" s="4">
        <f>$J19-(X19*'Feedstock Conversions'!$B$13)-'Rail Costs'!S19</f>
        <v>67.682498509742786</v>
      </c>
      <c r="AG19" s="4">
        <f>$J19-(Y19*'Feedstock Conversions'!$B$13)-'Rail Costs'!T19</f>
        <v>70.274333417099768</v>
      </c>
      <c r="AH19" s="4">
        <f>$J19-(Z19*'Feedstock Conversions'!$B$13)-'Rail Costs'!U19</f>
        <v>69.323814605127296</v>
      </c>
      <c r="AI19" s="4">
        <f>$J19-(AA19*'Feedstock Conversions'!$B$13)-'Rail Costs'!V19</f>
        <v>74.841280100519697</v>
      </c>
      <c r="AV19">
        <f t="shared" si="2"/>
        <v>18</v>
      </c>
      <c r="AW19">
        <f t="shared" si="3"/>
        <v>2019</v>
      </c>
      <c r="AX19">
        <f t="shared" si="4"/>
        <v>5</v>
      </c>
    </row>
    <row r="20" spans="1:50" x14ac:dyDescent="0.25">
      <c r="A20" s="34">
        <v>43595</v>
      </c>
      <c r="B20" s="35">
        <v>36.93</v>
      </c>
      <c r="C20" s="36">
        <f>'Canola Oil'!B20</f>
        <v>36.93</v>
      </c>
      <c r="D20" s="35">
        <f>'Canola Oil'!C20*'Feedstock Conversions'!B$13</f>
        <v>275.12850000000003</v>
      </c>
      <c r="E20" s="35"/>
      <c r="F20" s="35">
        <f>'Fuel Values'!B20-G20-H20-I20</f>
        <v>74.882132408749982</v>
      </c>
      <c r="G20" s="36">
        <f>('LCFS Values'!$E$2-$R$4)/1000000*'LCFS Values'!B20*'LCFS Values'!$G$2*100</f>
        <v>103.34286759125</v>
      </c>
      <c r="H20" s="35">
        <f>'RIN Values'!C20</f>
        <v>49.275000000000006</v>
      </c>
      <c r="I20" s="35">
        <f>'Fixed Credits Value'!B20</f>
        <v>100</v>
      </c>
      <c r="J20" s="35">
        <f t="shared" si="0"/>
        <v>327.5</v>
      </c>
      <c r="K20" s="35">
        <f>J20/'Feedstock Conversions'!B$13</f>
        <v>43.959731543624159</v>
      </c>
      <c r="L20" s="35"/>
      <c r="M20" s="35">
        <f t="shared" si="1"/>
        <v>52.371499999999969</v>
      </c>
      <c r="N20" s="35"/>
      <c r="O20" s="35"/>
      <c r="R20" s="23">
        <v>49.91</v>
      </c>
      <c r="V20" s="4">
        <f>$B20-'Rail Costs'!Q20</f>
        <v>33.212717815820973</v>
      </c>
      <c r="W20" s="4">
        <f>$B20-'Rail Costs'!R20</f>
        <v>33.621921048062148</v>
      </c>
      <c r="X20" s="4">
        <f>$B20-'Rail Costs'!S20</f>
        <v>33.7915661225205</v>
      </c>
      <c r="Y20" s="4">
        <f>$B20-'Rail Costs'!T20</f>
        <v>33.389731253162829</v>
      </c>
      <c r="Z20" s="4">
        <f>$B20-'Rail Costs'!U20</f>
        <v>33.537098510832976</v>
      </c>
      <c r="AA20" s="4">
        <f>$B20-'Rail Costs'!V20</f>
        <v>32.681677503795399</v>
      </c>
      <c r="AD20" s="4">
        <f>$J20-(V20*'Feedstock Conversions'!$B$13)-'Rail Costs'!Q20</f>
        <v>76.347970087954707</v>
      </c>
      <c r="AE20" s="4">
        <f>$J20-(W20*'Feedstock Conversions'!$B$13)-'Rail Costs'!R20</f>
        <v>73.708609239999149</v>
      </c>
      <c r="AF20" s="4">
        <f>$J20-(X20*'Feedstock Conversions'!$B$13)-'Rail Costs'!S20</f>
        <v>72.61439850974277</v>
      </c>
      <c r="AG20" s="4">
        <f>$J20-(Y20*'Feedstock Conversions'!$B$13)-'Rail Costs'!T20</f>
        <v>75.206233417099753</v>
      </c>
      <c r="AH20" s="4">
        <f>$J20-(Z20*'Feedstock Conversions'!$B$13)-'Rail Costs'!U20</f>
        <v>74.255714605127281</v>
      </c>
      <c r="AI20" s="4">
        <f>$J20-(AA20*'Feedstock Conversions'!$B$13)-'Rail Costs'!V20</f>
        <v>79.773180100519681</v>
      </c>
      <c r="AV20">
        <f t="shared" si="2"/>
        <v>19</v>
      </c>
      <c r="AW20">
        <f t="shared" si="3"/>
        <v>2019</v>
      </c>
      <c r="AX20">
        <f t="shared" si="4"/>
        <v>5</v>
      </c>
    </row>
    <row r="21" spans="1:50" x14ac:dyDescent="0.25">
      <c r="A21" s="34">
        <v>43602</v>
      </c>
      <c r="B21" s="35">
        <v>37.158000000000001</v>
      </c>
      <c r="C21" s="36">
        <f>'Canola Oil'!B21</f>
        <v>37.158000000000001</v>
      </c>
      <c r="D21" s="35">
        <f>'Canola Oil'!C21*'Feedstock Conversions'!B$13</f>
        <v>276.82710000000003</v>
      </c>
      <c r="E21" s="35"/>
      <c r="F21" s="35">
        <f>'Fuel Values'!B21-G21-H21-I21</f>
        <v>74.719250332000001</v>
      </c>
      <c r="G21" s="36">
        <f>('LCFS Values'!$E$2-$R$4)/1000000*'LCFS Values'!B21*'LCFS Values'!$G$2*100</f>
        <v>103.730749668</v>
      </c>
      <c r="H21" s="35">
        <f>'RIN Values'!C21</f>
        <v>49.050000000000004</v>
      </c>
      <c r="I21" s="35">
        <f>'Fixed Credits Value'!B21</f>
        <v>100</v>
      </c>
      <c r="J21" s="35">
        <f t="shared" si="0"/>
        <v>327.5</v>
      </c>
      <c r="K21" s="35">
        <f>J21/'Feedstock Conversions'!B$13</f>
        <v>43.959731543624159</v>
      </c>
      <c r="L21" s="35"/>
      <c r="M21" s="35">
        <f t="shared" si="1"/>
        <v>50.67289999999997</v>
      </c>
      <c r="N21" s="35"/>
      <c r="O21" s="35"/>
      <c r="R21" s="23">
        <v>54.22</v>
      </c>
      <c r="V21" s="4">
        <f>$B21-'Rail Costs'!Q21</f>
        <v>33.440717815820975</v>
      </c>
      <c r="W21" s="4">
        <f>$B21-'Rail Costs'!R21</f>
        <v>33.84992104806215</v>
      </c>
      <c r="X21" s="4">
        <f>$B21-'Rail Costs'!S21</f>
        <v>34.019566122520501</v>
      </c>
      <c r="Y21" s="4">
        <f>$B21-'Rail Costs'!T21</f>
        <v>33.61773125316283</v>
      </c>
      <c r="Z21" s="4">
        <f>$B21-'Rail Costs'!U21</f>
        <v>33.765098510832978</v>
      </c>
      <c r="AA21" s="4">
        <f>$B21-'Rail Costs'!V21</f>
        <v>32.9096775037954</v>
      </c>
      <c r="AD21" s="4">
        <f>$J21-(V21*'Feedstock Conversions'!$B$13)-'Rail Costs'!Q21</f>
        <v>74.649370087954708</v>
      </c>
      <c r="AE21" s="4">
        <f>$J21-(W21*'Feedstock Conversions'!$B$13)-'Rail Costs'!R21</f>
        <v>72.010009239999121</v>
      </c>
      <c r="AF21" s="4">
        <f>$J21-(X21*'Feedstock Conversions'!$B$13)-'Rail Costs'!S21</f>
        <v>70.915798509742771</v>
      </c>
      <c r="AG21" s="4">
        <f>$J21-(Y21*'Feedstock Conversions'!$B$13)-'Rail Costs'!T21</f>
        <v>73.507633417099726</v>
      </c>
      <c r="AH21" s="4">
        <f>$J21-(Z21*'Feedstock Conversions'!$B$13)-'Rail Costs'!U21</f>
        <v>72.557114605127282</v>
      </c>
      <c r="AI21" s="4">
        <f>$J21-(AA21*'Feedstock Conversions'!$B$13)-'Rail Costs'!V21</f>
        <v>78.074580100519654</v>
      </c>
      <c r="AV21">
        <f t="shared" si="2"/>
        <v>20</v>
      </c>
      <c r="AW21">
        <f t="shared" si="3"/>
        <v>2019</v>
      </c>
      <c r="AX21">
        <f t="shared" si="4"/>
        <v>5</v>
      </c>
    </row>
    <row r="22" spans="1:50" x14ac:dyDescent="0.25">
      <c r="A22" s="34">
        <v>43609</v>
      </c>
      <c r="B22" s="35">
        <v>37.148000000000003</v>
      </c>
      <c r="C22" s="36">
        <f>'Canola Oil'!B22</f>
        <v>37.148000000000003</v>
      </c>
      <c r="D22" s="35">
        <f>'Canola Oil'!C22*'Feedstock Conversions'!B$13</f>
        <v>276.75260000000003</v>
      </c>
      <c r="E22" s="35"/>
      <c r="F22" s="35">
        <f>'Fuel Values'!B22-G22-H22-I22</f>
        <v>73.998897903749992</v>
      </c>
      <c r="G22" s="36">
        <f>('LCFS Values'!$E$2-$R$4)/1000000*'LCFS Values'!B22*'LCFS Values'!$G$2*100</f>
        <v>104.45110209625</v>
      </c>
      <c r="H22" s="35">
        <f>'RIN Values'!C22</f>
        <v>49.050000000000004</v>
      </c>
      <c r="I22" s="35">
        <f>'Fixed Credits Value'!B22</f>
        <v>100</v>
      </c>
      <c r="J22" s="35">
        <f t="shared" si="0"/>
        <v>327.5</v>
      </c>
      <c r="K22" s="35">
        <f>J22/'Feedstock Conversions'!B$13</f>
        <v>43.959731543624159</v>
      </c>
      <c r="L22" s="35"/>
      <c r="M22" s="35">
        <f t="shared" si="1"/>
        <v>50.747399999999971</v>
      </c>
      <c r="N22" s="35"/>
      <c r="O22" s="35"/>
      <c r="R22" s="23">
        <v>54</v>
      </c>
      <c r="V22" s="4">
        <f>$B22-'Rail Costs'!Q22</f>
        <v>33.430717815820977</v>
      </c>
      <c r="W22" s="4">
        <f>$B22-'Rail Costs'!R22</f>
        <v>33.839921048062152</v>
      </c>
      <c r="X22" s="4">
        <f>$B22-'Rail Costs'!S22</f>
        <v>34.009566122520503</v>
      </c>
      <c r="Y22" s="4">
        <f>$B22-'Rail Costs'!T22</f>
        <v>33.607731253162832</v>
      </c>
      <c r="Z22" s="4">
        <f>$B22-'Rail Costs'!U22</f>
        <v>33.75509851083298</v>
      </c>
      <c r="AA22" s="4">
        <f>$B22-'Rail Costs'!V22</f>
        <v>32.899677503795402</v>
      </c>
      <c r="AD22" s="4">
        <f>$J22-(V22*'Feedstock Conversions'!$B$13)-'Rail Costs'!Q22</f>
        <v>74.72387008795468</v>
      </c>
      <c r="AE22" s="4">
        <f>$J22-(W22*'Feedstock Conversions'!$B$13)-'Rail Costs'!R22</f>
        <v>72.084509239999122</v>
      </c>
      <c r="AF22" s="4">
        <f>$J22-(X22*'Feedstock Conversions'!$B$13)-'Rail Costs'!S22</f>
        <v>70.990298509742743</v>
      </c>
      <c r="AG22" s="4">
        <f>$J22-(Y22*'Feedstock Conversions'!$B$13)-'Rail Costs'!T22</f>
        <v>73.582133417099726</v>
      </c>
      <c r="AH22" s="4">
        <f>$J22-(Z22*'Feedstock Conversions'!$B$13)-'Rail Costs'!U22</f>
        <v>72.631614605127254</v>
      </c>
      <c r="AI22" s="4">
        <f>$J22-(AA22*'Feedstock Conversions'!$B$13)-'Rail Costs'!V22</f>
        <v>78.149080100519654</v>
      </c>
      <c r="AV22">
        <f t="shared" si="2"/>
        <v>21</v>
      </c>
      <c r="AW22">
        <f t="shared" si="3"/>
        <v>2019</v>
      </c>
      <c r="AX22">
        <f t="shared" si="4"/>
        <v>5</v>
      </c>
    </row>
    <row r="23" spans="1:50" x14ac:dyDescent="0.25">
      <c r="A23" s="34">
        <v>43616</v>
      </c>
      <c r="B23" s="35">
        <v>37.597499999999997</v>
      </c>
      <c r="C23" s="36">
        <f>'Canola Oil'!B23</f>
        <v>37.597499999999997</v>
      </c>
      <c r="D23" s="35">
        <f>'Canola Oil'!C23*'Feedstock Conversions'!B$13</f>
        <v>280.10137499999996</v>
      </c>
      <c r="E23" s="35"/>
      <c r="F23" s="35">
        <f>'Fuel Values'!B23-G23-H23-I23</f>
        <v>69.526030651249982</v>
      </c>
      <c r="G23" s="36">
        <f>('LCFS Values'!$E$2-$R$4)/1000000*'LCFS Values'!B23*'LCFS Values'!$G$2*100</f>
        <v>105.00521934875</v>
      </c>
      <c r="H23" s="35">
        <f>'RIN Values'!C23</f>
        <v>52.96875</v>
      </c>
      <c r="I23" s="35">
        <f>'Fixed Credits Value'!B23</f>
        <v>100</v>
      </c>
      <c r="J23" s="35">
        <f t="shared" si="0"/>
        <v>327.5</v>
      </c>
      <c r="K23" s="35">
        <f>J23/'Feedstock Conversions'!B$13</f>
        <v>43.959731543624159</v>
      </c>
      <c r="L23" s="35"/>
      <c r="M23" s="35">
        <f>J23-D23</f>
        <v>47.398625000000038</v>
      </c>
      <c r="N23" s="35"/>
      <c r="O23" s="35"/>
      <c r="R23" s="23">
        <v>53</v>
      </c>
      <c r="V23" s="4">
        <f>$B23-'Rail Costs'!Q23</f>
        <v>33.88021781582097</v>
      </c>
      <c r="W23" s="4">
        <f>$B23-'Rail Costs'!R23</f>
        <v>34.289421048062145</v>
      </c>
      <c r="X23" s="4">
        <f>$B23-'Rail Costs'!S23</f>
        <v>34.459066122520497</v>
      </c>
      <c r="Y23" s="4">
        <f>$B23-'Rail Costs'!T23</f>
        <v>34.057231253162826</v>
      </c>
      <c r="Z23" s="4">
        <f>$B23-'Rail Costs'!U23</f>
        <v>34.204598510832973</v>
      </c>
      <c r="AA23" s="4">
        <f>$B23-'Rail Costs'!V23</f>
        <v>33.349177503795396</v>
      </c>
      <c r="AD23" s="4">
        <f>$J23-(V23*'Feedstock Conversions'!$B$13)-'Rail Costs'!Q23</f>
        <v>71.375095087954747</v>
      </c>
      <c r="AE23" s="4">
        <f>$J23-(W23*'Feedstock Conversions'!$B$13)-'Rail Costs'!R23</f>
        <v>68.735734239999161</v>
      </c>
      <c r="AF23" s="4">
        <f>$J23-(X23*'Feedstock Conversions'!$B$13)-'Rail Costs'!S23</f>
        <v>67.641523509742782</v>
      </c>
      <c r="AG23" s="4">
        <f>$J23-(Y23*'Feedstock Conversions'!$B$13)-'Rail Costs'!T23</f>
        <v>70.233358417099765</v>
      </c>
      <c r="AH23" s="4">
        <f>$J23-(Z23*'Feedstock Conversions'!$B$13)-'Rail Costs'!U23</f>
        <v>69.282839605127322</v>
      </c>
      <c r="AI23" s="4">
        <f>$J23-(AA23*'Feedstock Conversions'!$B$13)-'Rail Costs'!V23</f>
        <v>74.800305100519694</v>
      </c>
      <c r="AV23">
        <f t="shared" si="2"/>
        <v>22</v>
      </c>
      <c r="AW23">
        <f t="shared" si="3"/>
        <v>2019</v>
      </c>
      <c r="AX23">
        <f t="shared" si="4"/>
        <v>5</v>
      </c>
    </row>
    <row r="24" spans="1:50" x14ac:dyDescent="0.25">
      <c r="A24" s="34">
        <v>43623</v>
      </c>
      <c r="B24" s="35">
        <v>37.438000000000002</v>
      </c>
      <c r="C24" s="36">
        <f>'Canola Oil'!B24</f>
        <v>37.438000000000002</v>
      </c>
      <c r="D24" s="35">
        <f>'Canola Oil'!C24*'Feedstock Conversions'!B$13</f>
        <v>278.91310000000004</v>
      </c>
      <c r="E24" s="35"/>
      <c r="F24" s="35">
        <f>'Fuel Values'!B24-G24-H24-I24</f>
        <v>60.138986849249989</v>
      </c>
      <c r="G24" s="36">
        <f>('LCFS Values'!$E$2-$R$4)/1000000*'LCFS Values'!B24*'LCFS Values'!$G$2*100</f>
        <v>105.44851315075002</v>
      </c>
      <c r="H24" s="35">
        <f>'RIN Values'!C24</f>
        <v>58.912499999999994</v>
      </c>
      <c r="I24" s="35">
        <f>'Fixed Credits Value'!B24</f>
        <v>100</v>
      </c>
      <c r="J24" s="35">
        <f t="shared" si="0"/>
        <v>324.5</v>
      </c>
      <c r="K24" s="35">
        <f>J24/'Feedstock Conversions'!B$13</f>
        <v>43.557046979865774</v>
      </c>
      <c r="L24" s="35"/>
      <c r="M24" s="35">
        <f t="shared" si="1"/>
        <v>45.586899999999957</v>
      </c>
      <c r="N24" s="35"/>
      <c r="O24" s="35"/>
      <c r="R24" s="23">
        <v>47.65</v>
      </c>
      <c r="V24" s="4">
        <f>$B24-'Rail Costs'!Q24</f>
        <v>33.720717815820976</v>
      </c>
      <c r="W24" s="4">
        <f>$B24-'Rail Costs'!R24</f>
        <v>34.129921048062151</v>
      </c>
      <c r="X24" s="4">
        <f>$B24-'Rail Costs'!S24</f>
        <v>34.299566122520503</v>
      </c>
      <c r="Y24" s="4">
        <f>$B24-'Rail Costs'!T24</f>
        <v>33.897731253162831</v>
      </c>
      <c r="Z24" s="4">
        <f>$B24-'Rail Costs'!U24</f>
        <v>34.045098510832979</v>
      </c>
      <c r="AA24" s="4">
        <f>$B24-'Rail Costs'!V24</f>
        <v>33.189677503795401</v>
      </c>
      <c r="AD24" s="4">
        <f>$J24-(V24*'Feedstock Conversions'!$B$13)-'Rail Costs'!Q24</f>
        <v>69.563370087954695</v>
      </c>
      <c r="AE24" s="4">
        <f>$J24-(W24*'Feedstock Conversions'!$B$13)-'Rail Costs'!R24</f>
        <v>66.924009239999137</v>
      </c>
      <c r="AF24" s="4">
        <f>$J24-(X24*'Feedstock Conversions'!$B$13)-'Rail Costs'!S24</f>
        <v>65.829798509742758</v>
      </c>
      <c r="AG24" s="4">
        <f>$J24-(Y24*'Feedstock Conversions'!$B$13)-'Rail Costs'!T24</f>
        <v>68.421633417099741</v>
      </c>
      <c r="AH24" s="4">
        <f>$J24-(Z24*'Feedstock Conversions'!$B$13)-'Rail Costs'!U24</f>
        <v>67.471114605127269</v>
      </c>
      <c r="AI24" s="4">
        <f>$J24-(AA24*'Feedstock Conversions'!$B$13)-'Rail Costs'!V24</f>
        <v>72.98858010051967</v>
      </c>
      <c r="AV24">
        <f t="shared" si="2"/>
        <v>23</v>
      </c>
      <c r="AW24">
        <f t="shared" si="3"/>
        <v>2019</v>
      </c>
      <c r="AX24">
        <f t="shared" si="4"/>
        <v>6</v>
      </c>
    </row>
    <row r="25" spans="1:50" x14ac:dyDescent="0.25">
      <c r="A25" s="34">
        <v>43630</v>
      </c>
      <c r="B25" s="35">
        <v>37.558</v>
      </c>
      <c r="C25" s="36">
        <f>'Canola Oil'!B25</f>
        <v>37.558</v>
      </c>
      <c r="D25" s="35">
        <f>'Canola Oil'!C25*'Feedstock Conversions'!B$13</f>
        <v>279.80709999999999</v>
      </c>
      <c r="E25" s="35"/>
      <c r="F25" s="35">
        <f>'Fuel Values'!B25-G25-H25-I25</f>
        <v>54.127781322000004</v>
      </c>
      <c r="G25" s="36">
        <f>('LCFS Values'!$E$2-$R$4)/1000000*'LCFS Values'!B25*'LCFS Values'!$G$2*100</f>
        <v>105.94721867799998</v>
      </c>
      <c r="H25" s="35">
        <f>'RIN Values'!C25</f>
        <v>64.425000000000011</v>
      </c>
      <c r="I25" s="35">
        <f>'Fixed Credits Value'!B25</f>
        <v>100</v>
      </c>
      <c r="J25" s="35">
        <f t="shared" si="0"/>
        <v>324.5</v>
      </c>
      <c r="K25" s="35">
        <f>J25/'Feedstock Conversions'!B$13</f>
        <v>43.557046979865774</v>
      </c>
      <c r="L25" s="35"/>
      <c r="M25" s="35">
        <f t="shared" si="1"/>
        <v>44.692900000000009</v>
      </c>
      <c r="N25" s="35"/>
      <c r="O25" s="35"/>
      <c r="R25" s="23">
        <v>47.44</v>
      </c>
      <c r="V25" s="4">
        <f>$B25-'Rail Costs'!Q25</f>
        <v>33.840717815820973</v>
      </c>
      <c r="W25" s="4">
        <f>$B25-'Rail Costs'!R25</f>
        <v>34.249921048062149</v>
      </c>
      <c r="X25" s="4">
        <f>$B25-'Rail Costs'!S25</f>
        <v>34.4195661225205</v>
      </c>
      <c r="Y25" s="4">
        <f>$B25-'Rail Costs'!T25</f>
        <v>34.017731253162829</v>
      </c>
      <c r="Z25" s="4">
        <f>$B25-'Rail Costs'!U25</f>
        <v>34.165098510832976</v>
      </c>
      <c r="AA25" s="4">
        <f>$B25-'Rail Costs'!V25</f>
        <v>33.309677503795399</v>
      </c>
      <c r="AD25" s="4">
        <f>$J25-(V25*'Feedstock Conversions'!$B$13)-'Rail Costs'!Q25</f>
        <v>68.669370087954718</v>
      </c>
      <c r="AE25" s="4">
        <f>$J25-(W25*'Feedstock Conversions'!$B$13)-'Rail Costs'!R25</f>
        <v>66.030009239999131</v>
      </c>
      <c r="AF25" s="4">
        <f>$J25-(X25*'Feedstock Conversions'!$B$13)-'Rail Costs'!S25</f>
        <v>64.935798509742753</v>
      </c>
      <c r="AG25" s="4">
        <f>$J25-(Y25*'Feedstock Conversions'!$B$13)-'Rail Costs'!T25</f>
        <v>67.527633417099736</v>
      </c>
      <c r="AH25" s="4">
        <f>$J25-(Z25*'Feedstock Conversions'!$B$13)-'Rail Costs'!U25</f>
        <v>66.577114605127292</v>
      </c>
      <c r="AI25" s="4">
        <f>$J25-(AA25*'Feedstock Conversions'!$B$13)-'Rail Costs'!V25</f>
        <v>72.094580100519664</v>
      </c>
      <c r="AV25">
        <f t="shared" si="2"/>
        <v>24</v>
      </c>
      <c r="AW25">
        <f t="shared" si="3"/>
        <v>2019</v>
      </c>
      <c r="AX25">
        <f t="shared" si="4"/>
        <v>6</v>
      </c>
    </row>
    <row r="26" spans="1:50" x14ac:dyDescent="0.25">
      <c r="A26" s="34">
        <v>43637</v>
      </c>
      <c r="B26" s="35">
        <v>38.374000000000002</v>
      </c>
      <c r="C26" s="36">
        <f>'Canola Oil'!B26</f>
        <v>38.374000000000002</v>
      </c>
      <c r="D26" s="35">
        <f>'Canola Oil'!C26*'Feedstock Conversions'!B$13</f>
        <v>285.88630000000001</v>
      </c>
      <c r="E26" s="35"/>
      <c r="F26" s="35">
        <f>'Fuel Values'!B26-G26-H26-I26</f>
        <v>52.598664069500046</v>
      </c>
      <c r="G26" s="36">
        <f>('LCFS Values'!$E$2-$R$4)/1000000*'LCFS Values'!B26*'LCFS Values'!$G$2*100</f>
        <v>106.50133593049999</v>
      </c>
      <c r="H26" s="35">
        <f>'RIN Values'!C26</f>
        <v>70.199999999999989</v>
      </c>
      <c r="I26" s="35">
        <f>'Fixed Credits Value'!B26</f>
        <v>100</v>
      </c>
      <c r="J26" s="35">
        <f t="shared" si="0"/>
        <v>329.3</v>
      </c>
      <c r="K26" s="35">
        <f>J26/'Feedstock Conversions'!B$13</f>
        <v>44.201342281879192</v>
      </c>
      <c r="L26" s="35"/>
      <c r="M26" s="35">
        <f t="shared" si="1"/>
        <v>43.413700000000006</v>
      </c>
      <c r="N26" s="35">
        <f>AR26-D26</f>
        <v>210.00861681999999</v>
      </c>
      <c r="O26" s="35"/>
      <c r="R26" s="23">
        <v>59.19</v>
      </c>
      <c r="V26" s="4">
        <f>$B26-'Rail Costs'!Q26</f>
        <v>34.656717815820976</v>
      </c>
      <c r="W26" s="4">
        <f>$B26-'Rail Costs'!R26</f>
        <v>35.065921048062151</v>
      </c>
      <c r="X26" s="4">
        <f>$B26-'Rail Costs'!S26</f>
        <v>35.235566122520503</v>
      </c>
      <c r="Y26" s="4">
        <f>$B26-'Rail Costs'!T26</f>
        <v>34.833731253162831</v>
      </c>
      <c r="Z26" s="4">
        <f>$B26-'Rail Costs'!U26</f>
        <v>34.981098510832979</v>
      </c>
      <c r="AA26" s="4">
        <f>$B26-'Rail Costs'!V26</f>
        <v>34.125677503795401</v>
      </c>
      <c r="AD26" s="4">
        <f>$J26-(V26*'Feedstock Conversions'!$B$13)-'Rail Costs'!Q26</f>
        <v>67.390170087954715</v>
      </c>
      <c r="AE26" s="4">
        <f>$J26-(W26*'Feedstock Conversions'!$B$13)-'Rail Costs'!R26</f>
        <v>64.750809239999157</v>
      </c>
      <c r="AF26" s="4">
        <f>$J26-(X26*'Feedstock Conversions'!$B$13)-'Rail Costs'!S26</f>
        <v>63.65659850974275</v>
      </c>
      <c r="AG26" s="4">
        <f>$J26-(Y26*'Feedstock Conversions'!$B$13)-'Rail Costs'!T26</f>
        <v>66.248433417099761</v>
      </c>
      <c r="AH26" s="4">
        <f>$J26-(Z26*'Feedstock Conversions'!$B$13)-'Rail Costs'!U26</f>
        <v>65.297914605127261</v>
      </c>
      <c r="AI26" s="4">
        <f>$J26-(AA26*'Feedstock Conversions'!$B$13)-'Rail Costs'!V26</f>
        <v>70.815380100519661</v>
      </c>
      <c r="AL26" s="4">
        <f>C26*'Feedstock Conversions'!$B$6</f>
        <v>289.72370000000001</v>
      </c>
      <c r="AM26" s="4">
        <f>'Fuel Values'!C26*100</f>
        <v>191.01</v>
      </c>
      <c r="AN26" s="4">
        <f>('LCFS Values'!$E$2-'Canola Oil'!$S$4)/1000000*'LCFS Values'!B26*'LCFS Values'!$G$2*100</f>
        <v>109.32491681999998</v>
      </c>
      <c r="AO26" s="4">
        <f>'RIN Values'!D26</f>
        <v>79.559999999999988</v>
      </c>
      <c r="AP26" s="4">
        <f>'Fixed Credits Value'!B26</f>
        <v>100</v>
      </c>
      <c r="AQ26" s="4">
        <f>'Fixed Credits Value'!C26</f>
        <v>16</v>
      </c>
      <c r="AR26" s="4">
        <f>SUM(AM26:AQ26)</f>
        <v>495.89491681999999</v>
      </c>
      <c r="AS26" s="4">
        <f>AR26/'Feedstock Conversions'!$B$6</f>
        <v>65.681445936423842</v>
      </c>
      <c r="AV26">
        <f t="shared" si="2"/>
        <v>25</v>
      </c>
      <c r="AW26">
        <f t="shared" si="3"/>
        <v>2019</v>
      </c>
      <c r="AX26">
        <f t="shared" si="4"/>
        <v>6</v>
      </c>
    </row>
    <row r="27" spans="1:50" x14ac:dyDescent="0.25">
      <c r="A27" s="34">
        <v>43644</v>
      </c>
      <c r="B27" s="35">
        <v>38.042000000000002</v>
      </c>
      <c r="C27" s="36">
        <f>'Canola Oil'!B27</f>
        <v>38.042000000000002</v>
      </c>
      <c r="D27" s="35">
        <f>'Canola Oil'!C27*'Feedstock Conversions'!B$13</f>
        <v>283.41290000000004</v>
      </c>
      <c r="E27" s="35"/>
      <c r="F27" s="35">
        <f>'Fuel Values'!B27-G27-H27-I27</f>
        <v>58.399958542250005</v>
      </c>
      <c r="G27" s="36">
        <f>('LCFS Values'!$E$2-$R$4)/1000000*'LCFS Values'!B27*'LCFS Values'!$G$2*100</f>
        <v>107.00004145775</v>
      </c>
      <c r="H27" s="35">
        <f>'RIN Values'!C27</f>
        <v>65.099999999999994</v>
      </c>
      <c r="I27" s="35">
        <f>'Fixed Credits Value'!B27</f>
        <v>100</v>
      </c>
      <c r="J27" s="35">
        <f t="shared" si="0"/>
        <v>330.5</v>
      </c>
      <c r="K27" s="35">
        <f>J27/'Feedstock Conversions'!B$13</f>
        <v>44.36241610738255</v>
      </c>
      <c r="L27" s="35"/>
      <c r="M27" s="35">
        <f t="shared" si="1"/>
        <v>47.087099999999964</v>
      </c>
      <c r="N27" s="35">
        <f t="shared" ref="N27:N90" si="5">AR27-D27</f>
        <v>211.21394410999994</v>
      </c>
      <c r="O27" s="35"/>
      <c r="R27" s="23">
        <v>49</v>
      </c>
      <c r="V27" s="4">
        <f>$B27-'Rail Costs'!Q27</f>
        <v>34.324717815820975</v>
      </c>
      <c r="W27" s="4">
        <f>$B27-'Rail Costs'!R27</f>
        <v>34.73392104806215</v>
      </c>
      <c r="X27" s="4">
        <f>$B27-'Rail Costs'!S27</f>
        <v>34.903566122520502</v>
      </c>
      <c r="Y27" s="4">
        <f>$B27-'Rail Costs'!T27</f>
        <v>34.501731253162831</v>
      </c>
      <c r="Z27" s="4">
        <f>$B27-'Rail Costs'!U27</f>
        <v>34.649098510832978</v>
      </c>
      <c r="AA27" s="4">
        <f>$B27-'Rail Costs'!V27</f>
        <v>33.793677503795401</v>
      </c>
      <c r="AD27" s="4">
        <f>$J27-(V27*'Feedstock Conversions'!$B$13)-'Rail Costs'!Q27</f>
        <v>71.063570087954702</v>
      </c>
      <c r="AE27" s="4">
        <f>$J27-(W27*'Feedstock Conversions'!$B$13)-'Rail Costs'!R27</f>
        <v>68.424209239999115</v>
      </c>
      <c r="AF27" s="4">
        <f>$J27-(X27*'Feedstock Conversions'!$B$13)-'Rail Costs'!S27</f>
        <v>67.329998509742765</v>
      </c>
      <c r="AG27" s="4">
        <f>$J27-(Y27*'Feedstock Conversions'!$B$13)-'Rail Costs'!T27</f>
        <v>69.92183341709972</v>
      </c>
      <c r="AH27" s="4">
        <f>$J27-(Z27*'Feedstock Conversions'!$B$13)-'Rail Costs'!U27</f>
        <v>68.971314605127276</v>
      </c>
      <c r="AI27" s="4">
        <f>$J27-(AA27*'Feedstock Conversions'!$B$13)-'Rail Costs'!V27</f>
        <v>74.488780100519676</v>
      </c>
      <c r="AL27" s="4">
        <f>C27*'Feedstock Conversions'!$B$6</f>
        <v>287.21710000000002</v>
      </c>
      <c r="AM27" s="4">
        <f>'Fuel Values'!C27*100</f>
        <v>195.01</v>
      </c>
      <c r="AN27" s="4">
        <f>('LCFS Values'!$E$2-'Canola Oil'!$S$4)/1000000*'LCFS Values'!B27*'LCFS Values'!$G$2*100</f>
        <v>109.83684411000002</v>
      </c>
      <c r="AO27" s="4">
        <f>'RIN Values'!D27</f>
        <v>73.78</v>
      </c>
      <c r="AP27" s="4">
        <f>'Fixed Credits Value'!B27</f>
        <v>100</v>
      </c>
      <c r="AQ27" s="4">
        <f>'Fixed Credits Value'!C27</f>
        <v>16</v>
      </c>
      <c r="AR27" s="4">
        <f>SUM(AM27:AQ27)</f>
        <v>494.62684410999998</v>
      </c>
      <c r="AS27" s="4">
        <f>AR27/'Feedstock Conversions'!$B$6</f>
        <v>65.513489286092721</v>
      </c>
      <c r="AV27">
        <f t="shared" si="2"/>
        <v>26</v>
      </c>
      <c r="AW27">
        <f t="shared" si="3"/>
        <v>2019</v>
      </c>
      <c r="AX27">
        <f t="shared" si="4"/>
        <v>6</v>
      </c>
    </row>
    <row r="28" spans="1:50" x14ac:dyDescent="0.25">
      <c r="A28" s="34">
        <v>43651</v>
      </c>
      <c r="B28" s="35">
        <v>37.917499999999997</v>
      </c>
      <c r="C28" s="36">
        <f>'Canola Oil'!B28</f>
        <v>37.917499999999997</v>
      </c>
      <c r="D28" s="35">
        <f>'Canola Oil'!C28*'Feedstock Conversions'!B$13</f>
        <v>282.48537499999998</v>
      </c>
      <c r="E28" s="35"/>
      <c r="F28" s="35">
        <f>'Fuel Values'!B28-G28-H28-I28</f>
        <v>59.447135762500011</v>
      </c>
      <c r="G28" s="36">
        <f>('LCFS Values'!$E$2-$R$4)/1000000*'LCFS Values'!B28*'LCFS Values'!$G$2*100</f>
        <v>108.0528642375</v>
      </c>
      <c r="H28" s="35">
        <f>'RIN Values'!C28</f>
        <v>63</v>
      </c>
      <c r="I28" s="35">
        <f>'Fixed Credits Value'!B28</f>
        <v>100</v>
      </c>
      <c r="J28" s="35">
        <f t="shared" si="0"/>
        <v>330.5</v>
      </c>
      <c r="K28" s="35">
        <f>J28/'Feedstock Conversions'!B$13</f>
        <v>44.36241610738255</v>
      </c>
      <c r="L28" s="35"/>
      <c r="M28" s="35">
        <f t="shared" si="1"/>
        <v>48.014625000000024</v>
      </c>
      <c r="N28" s="35">
        <f t="shared" si="5"/>
        <v>207.93220450000001</v>
      </c>
      <c r="O28" s="35"/>
      <c r="R28" s="23">
        <v>54.5</v>
      </c>
      <c r="V28" s="4">
        <f>$B28-'Rail Costs'!Q28</f>
        <v>34.237598307058526</v>
      </c>
      <c r="W28" s="4">
        <f>$B28-'Rail Costs'!R28</f>
        <v>34.64268664646152</v>
      </c>
      <c r="X28" s="4">
        <f>$B28-'Rail Costs'!S28</f>
        <v>34.810625792796827</v>
      </c>
      <c r="Y28" s="4">
        <f>$B28-'Rail Costs'!T28</f>
        <v>34.412831721008118</v>
      </c>
      <c r="Z28" s="4">
        <f>$B28-'Rail Costs'!U28</f>
        <v>34.55871707329387</v>
      </c>
      <c r="AA28" s="4">
        <f>$B28-'Rail Costs'!V28</f>
        <v>33.711898065209745</v>
      </c>
      <c r="AD28" s="4">
        <f>$J28-(V28*'Feedstock Conversions'!$B$13)-'Rail Costs'!Q28</f>
        <v>71.749990919472495</v>
      </c>
      <c r="AE28" s="4">
        <f>$J28-(W28*'Feedstock Conversions'!$B$13)-'Rail Costs'!R28</f>
        <v>69.137171130323182</v>
      </c>
      <c r="AF28" s="4">
        <f>$J28-(X28*'Feedstock Conversions'!$B$13)-'Rail Costs'!S28</f>
        <v>68.053963636460452</v>
      </c>
      <c r="AG28" s="4">
        <f>$J28-(Y28*'Feedstock Conversions'!$B$13)-'Rail Costs'!T28</f>
        <v>70.619735399497628</v>
      </c>
      <c r="AH28" s="4">
        <f>$J28-(Z28*'Feedstock Conversions'!$B$13)-'Rail Costs'!U28</f>
        <v>69.678774877254554</v>
      </c>
      <c r="AI28" s="4">
        <f>$J28-(AA28*'Feedstock Conversions'!$B$13)-'Rail Costs'!V28</f>
        <v>75.140757479397138</v>
      </c>
      <c r="AL28" s="4">
        <f>C28*'Feedstock Conversions'!$B$6</f>
        <v>286.27712499999996</v>
      </c>
      <c r="AM28" s="4">
        <f>'Fuel Values'!C28*100</f>
        <v>192.1</v>
      </c>
      <c r="AN28" s="4">
        <f>('LCFS Values'!$E$2-'Canola Oil'!$S$4)/1000000*'LCFS Values'!B28*'LCFS Values'!$G$2*100</f>
        <v>110.9175795</v>
      </c>
      <c r="AO28" s="4">
        <f>'RIN Values'!D28</f>
        <v>71.399999999999991</v>
      </c>
      <c r="AP28" s="4">
        <f>'Fixed Credits Value'!B28</f>
        <v>100</v>
      </c>
      <c r="AQ28" s="4">
        <f>'Fixed Credits Value'!C28</f>
        <v>16</v>
      </c>
      <c r="AR28" s="4">
        <f t="shared" ref="AR28:AR91" si="6">SUM(AM28:AQ28)</f>
        <v>490.41757949999999</v>
      </c>
      <c r="AS28" s="4">
        <f>AR28/'Feedstock Conversions'!$B$6</f>
        <v>64.955970794701983</v>
      </c>
      <c r="AV28">
        <f t="shared" si="2"/>
        <v>27</v>
      </c>
      <c r="AW28">
        <f t="shared" si="3"/>
        <v>2019</v>
      </c>
      <c r="AX28">
        <f t="shared" si="4"/>
        <v>7</v>
      </c>
    </row>
    <row r="29" spans="1:50" x14ac:dyDescent="0.25">
      <c r="A29" s="34">
        <v>43658</v>
      </c>
      <c r="B29" s="35">
        <v>37.716000000000001</v>
      </c>
      <c r="C29" s="36">
        <f>'Canola Oil'!B29</f>
        <v>37.716000000000001</v>
      </c>
      <c r="D29" s="35">
        <f>'Canola Oil'!C29*'Feedstock Conversions'!B$13</f>
        <v>280.98419999999999</v>
      </c>
      <c r="E29" s="35"/>
      <c r="F29" s="35">
        <f>'Fuel Values'!B29-G29-H29-I29</f>
        <v>61.994312982750017</v>
      </c>
      <c r="G29" s="36">
        <f>('LCFS Values'!$E$2-$R$4)/1000000*'LCFS Values'!B29*'LCFS Values'!$G$2*100</f>
        <v>109.10568701725001</v>
      </c>
      <c r="H29" s="35">
        <f>'RIN Values'!C29</f>
        <v>60</v>
      </c>
      <c r="I29" s="35">
        <f>'Fixed Credits Value'!B29</f>
        <v>100</v>
      </c>
      <c r="J29" s="35">
        <f t="shared" si="0"/>
        <v>331.1</v>
      </c>
      <c r="K29" s="35">
        <f>J29/'Feedstock Conversions'!B$13</f>
        <v>44.442953020134233</v>
      </c>
      <c r="L29" s="35"/>
      <c r="M29" s="35">
        <f t="shared" si="1"/>
        <v>50.115800000000036</v>
      </c>
      <c r="N29" s="35">
        <f t="shared" si="5"/>
        <v>211.09411489000001</v>
      </c>
      <c r="O29" s="35"/>
      <c r="R29" s="23">
        <v>54.45</v>
      </c>
      <c r="V29" s="4">
        <f>$B29-'Rail Costs'!Q29</f>
        <v>34.036098307058531</v>
      </c>
      <c r="W29" s="4">
        <f>$B29-'Rail Costs'!R29</f>
        <v>34.441186646461524</v>
      </c>
      <c r="X29" s="4">
        <f>$B29-'Rail Costs'!S29</f>
        <v>34.609125792796831</v>
      </c>
      <c r="Y29" s="4">
        <f>$B29-'Rail Costs'!T29</f>
        <v>34.211331721008122</v>
      </c>
      <c r="Z29" s="4">
        <f>$B29-'Rail Costs'!U29</f>
        <v>34.357217073293874</v>
      </c>
      <c r="AA29" s="4">
        <f>$B29-'Rail Costs'!V29</f>
        <v>33.510398065209749</v>
      </c>
      <c r="AD29" s="4">
        <f>$J29-(V29*'Feedstock Conversions'!$B$13)-'Rail Costs'!Q29</f>
        <v>73.851165919472507</v>
      </c>
      <c r="AE29" s="4">
        <f>$J29-(W29*'Feedstock Conversions'!$B$13)-'Rail Costs'!R29</f>
        <v>71.238346130323194</v>
      </c>
      <c r="AF29" s="4">
        <f>$J29-(X29*'Feedstock Conversions'!$B$13)-'Rail Costs'!S29</f>
        <v>70.155138636460464</v>
      </c>
      <c r="AG29" s="4">
        <f>$J29-(Y29*'Feedstock Conversions'!$B$13)-'Rail Costs'!T29</f>
        <v>72.72091039949764</v>
      </c>
      <c r="AH29" s="4">
        <f>$J29-(Z29*'Feedstock Conversions'!$B$13)-'Rail Costs'!U29</f>
        <v>71.779949877254538</v>
      </c>
      <c r="AI29" s="4">
        <f>$J29-(AA29*'Feedstock Conversions'!$B$13)-'Rail Costs'!V29</f>
        <v>77.241932479397121</v>
      </c>
      <c r="AL29" s="4">
        <f>C29*'Feedstock Conversions'!$B$6</f>
        <v>284.75580000000002</v>
      </c>
      <c r="AM29" s="4">
        <f>'Fuel Values'!C29*100</f>
        <v>196.08</v>
      </c>
      <c r="AN29" s="4">
        <f>('LCFS Values'!$E$2-'Canola Oil'!$S$4)/1000000*'LCFS Values'!B29*'LCFS Values'!$G$2*100</f>
        <v>111.99831489</v>
      </c>
      <c r="AO29" s="4">
        <f>'RIN Values'!D29</f>
        <v>68</v>
      </c>
      <c r="AP29" s="4">
        <f>'Fixed Credits Value'!B29</f>
        <v>100</v>
      </c>
      <c r="AQ29" s="4">
        <f>'Fixed Credits Value'!C29</f>
        <v>16</v>
      </c>
      <c r="AR29" s="4">
        <f t="shared" si="6"/>
        <v>492.07831489</v>
      </c>
      <c r="AS29" s="4">
        <f>AR29/'Feedstock Conversions'!$B$6</f>
        <v>65.175935747019864</v>
      </c>
      <c r="AV29">
        <f t="shared" si="2"/>
        <v>28</v>
      </c>
      <c r="AW29">
        <f t="shared" si="3"/>
        <v>2019</v>
      </c>
      <c r="AX29">
        <f t="shared" si="4"/>
        <v>7</v>
      </c>
    </row>
    <row r="30" spans="1:50" x14ac:dyDescent="0.25">
      <c r="A30" s="34">
        <v>43665</v>
      </c>
      <c r="B30" s="35">
        <v>37.438000000000002</v>
      </c>
      <c r="C30" s="36">
        <f>'Canola Oil'!B30</f>
        <v>37.438000000000002</v>
      </c>
      <c r="D30" s="35">
        <f>'Canola Oil'!C30*'Feedstock Conversions'!B$13</f>
        <v>278.91310000000004</v>
      </c>
      <c r="E30" s="35"/>
      <c r="F30" s="35">
        <f>'Fuel Values'!B30-G30-H30-I30</f>
        <v>61.293548829250028</v>
      </c>
      <c r="G30" s="36">
        <f>('LCFS Values'!$E$2-$R$4)/1000000*'LCFS Values'!B30*'LCFS Values'!$G$2*100</f>
        <v>109.88145117074998</v>
      </c>
      <c r="H30" s="35">
        <f>'RIN Values'!C30</f>
        <v>61.125</v>
      </c>
      <c r="I30" s="35">
        <f>'Fixed Credits Value'!B30</f>
        <v>100</v>
      </c>
      <c r="J30" s="35">
        <f t="shared" si="0"/>
        <v>332.3</v>
      </c>
      <c r="K30" s="35">
        <f>J30/'Feedstock Conversions'!B$13</f>
        <v>44.604026845637584</v>
      </c>
      <c r="L30" s="35"/>
      <c r="M30" s="35">
        <f t="shared" si="1"/>
        <v>53.386899999999969</v>
      </c>
      <c r="N30" s="35">
        <f t="shared" si="5"/>
        <v>210.17654622999993</v>
      </c>
      <c r="O30" s="35"/>
      <c r="V30" s="4">
        <f>$B30-'Rail Costs'!Q30</f>
        <v>33.758098307058532</v>
      </c>
      <c r="W30" s="4">
        <f>$B30-'Rail Costs'!R30</f>
        <v>34.163186646461526</v>
      </c>
      <c r="X30" s="4">
        <f>$B30-'Rail Costs'!S30</f>
        <v>34.331125792796833</v>
      </c>
      <c r="Y30" s="4">
        <f>$B30-'Rail Costs'!T30</f>
        <v>33.933331721008123</v>
      </c>
      <c r="Z30" s="4">
        <f>$B30-'Rail Costs'!U30</f>
        <v>34.079217073293876</v>
      </c>
      <c r="AA30" s="4">
        <f>$B30-'Rail Costs'!V30</f>
        <v>33.23239806520975</v>
      </c>
      <c r="AD30" s="4">
        <f>$J30-(V30*'Feedstock Conversions'!$B$13)-'Rail Costs'!Q30</f>
        <v>77.122265919472468</v>
      </c>
      <c r="AE30" s="4">
        <f>$J30-(W30*'Feedstock Conversions'!$B$13)-'Rail Costs'!R30</f>
        <v>74.509446130323155</v>
      </c>
      <c r="AF30" s="4">
        <f>$J30-(X30*'Feedstock Conversions'!$B$13)-'Rail Costs'!S30</f>
        <v>73.426238636460425</v>
      </c>
      <c r="AG30" s="4">
        <f>$J30-(Y30*'Feedstock Conversions'!$B$13)-'Rail Costs'!T30</f>
        <v>75.992010399497602</v>
      </c>
      <c r="AH30" s="4">
        <f>$J30-(Z30*'Feedstock Conversions'!$B$13)-'Rail Costs'!U30</f>
        <v>75.051049877254499</v>
      </c>
      <c r="AI30" s="4">
        <f>$J30-(AA30*'Feedstock Conversions'!$B$13)-'Rail Costs'!V30</f>
        <v>80.513032479397111</v>
      </c>
      <c r="AL30" s="4">
        <f>C30*'Feedstock Conversions'!$B$6</f>
        <v>282.65690000000001</v>
      </c>
      <c r="AM30" s="4">
        <f>'Fuel Values'!C30*100</f>
        <v>191.01999999999998</v>
      </c>
      <c r="AN30" s="4">
        <f>('LCFS Values'!$E$2-'Canola Oil'!$S$4)/1000000*'LCFS Values'!B30*'LCFS Values'!$G$2*100</f>
        <v>112.79464623000001</v>
      </c>
      <c r="AO30" s="4">
        <f>'RIN Values'!D30</f>
        <v>69.274999999999991</v>
      </c>
      <c r="AP30" s="4">
        <f>'Fixed Credits Value'!B30</f>
        <v>100</v>
      </c>
      <c r="AQ30" s="4">
        <f>'Fixed Credits Value'!C30</f>
        <v>16</v>
      </c>
      <c r="AR30" s="4">
        <f t="shared" si="6"/>
        <v>489.08964622999997</v>
      </c>
      <c r="AS30" s="4">
        <f>AR30/'Feedstock Conversions'!$B$6</f>
        <v>64.780085593377478</v>
      </c>
      <c r="AV30">
        <f t="shared" si="2"/>
        <v>29</v>
      </c>
      <c r="AW30">
        <f t="shared" si="3"/>
        <v>2019</v>
      </c>
      <c r="AX30">
        <f t="shared" si="4"/>
        <v>7</v>
      </c>
    </row>
    <row r="31" spans="1:50" x14ac:dyDescent="0.25">
      <c r="A31" s="34">
        <v>43672</v>
      </c>
      <c r="B31" s="35">
        <v>37.655999999999999</v>
      </c>
      <c r="C31" s="36">
        <f>'Canola Oil'!B31</f>
        <v>37.655999999999999</v>
      </c>
      <c r="D31" s="35">
        <f>'Canola Oil'!C31*'Feedstock Conversions'!B$13</f>
        <v>280.53719999999998</v>
      </c>
      <c r="E31" s="35"/>
      <c r="F31" s="35">
        <f>'Fuel Values'!B31-G31-H31-I31</f>
        <v>59.218665746374995</v>
      </c>
      <c r="G31" s="36">
        <f>('LCFS Values'!$E$2-$R$4)/1000000*'LCFS Values'!B31*'LCFS Values'!$G$2*100</f>
        <v>108.85633425362499</v>
      </c>
      <c r="H31" s="35">
        <f>'RIN Values'!C31</f>
        <v>67.425000000000011</v>
      </c>
      <c r="I31" s="35">
        <f>'Fixed Credits Value'!B31</f>
        <v>100</v>
      </c>
      <c r="J31" s="35">
        <f t="shared" si="0"/>
        <v>335.5</v>
      </c>
      <c r="K31" s="35">
        <f>J31/'Feedstock Conversions'!B$13</f>
        <v>45.033557046979865</v>
      </c>
      <c r="L31" s="35"/>
      <c r="M31" s="35">
        <f t="shared" si="1"/>
        <v>54.962800000000016</v>
      </c>
      <c r="N31" s="35">
        <f t="shared" si="5"/>
        <v>215.59015124500007</v>
      </c>
      <c r="O31" s="35"/>
      <c r="V31" s="4">
        <f>$B31-'Rail Costs'!Q31</f>
        <v>33.976098307058528</v>
      </c>
      <c r="W31" s="4">
        <f>$B31-'Rail Costs'!R31</f>
        <v>34.381186646461522</v>
      </c>
      <c r="X31" s="4">
        <f>$B31-'Rail Costs'!S31</f>
        <v>34.549125792796829</v>
      </c>
      <c r="Y31" s="4">
        <f>$B31-'Rail Costs'!T31</f>
        <v>34.15133172100812</v>
      </c>
      <c r="Z31" s="4">
        <f>$B31-'Rail Costs'!U31</f>
        <v>34.297217073293872</v>
      </c>
      <c r="AA31" s="4">
        <f>$B31-'Rail Costs'!V31</f>
        <v>33.450398065209747</v>
      </c>
      <c r="AD31" s="4">
        <f>$J31-(V31*'Feedstock Conversions'!$B$13)-'Rail Costs'!Q31</f>
        <v>78.698165919472487</v>
      </c>
      <c r="AE31" s="4">
        <f>$J31-(W31*'Feedstock Conversions'!$B$13)-'Rail Costs'!R31</f>
        <v>76.085346130323174</v>
      </c>
      <c r="AF31" s="4">
        <f>$J31-(X31*'Feedstock Conversions'!$B$13)-'Rail Costs'!S31</f>
        <v>75.002138636460444</v>
      </c>
      <c r="AG31" s="4">
        <f>$J31-(Y31*'Feedstock Conversions'!$B$13)-'Rail Costs'!T31</f>
        <v>77.56791039949762</v>
      </c>
      <c r="AH31" s="4">
        <f>$J31-(Z31*'Feedstock Conversions'!$B$13)-'Rail Costs'!U31</f>
        <v>76.626949877254518</v>
      </c>
      <c r="AI31" s="4">
        <f>$J31-(AA31*'Feedstock Conversions'!$B$13)-'Rail Costs'!V31</f>
        <v>82.08893247939713</v>
      </c>
      <c r="AL31" s="4">
        <f>C31*'Feedstock Conversions'!$B$6</f>
        <v>284.30279999999999</v>
      </c>
      <c r="AM31" s="4">
        <f>'Fuel Values'!C31*100</f>
        <v>191.97</v>
      </c>
      <c r="AN31" s="4">
        <f>('LCFS Values'!$E$2-'Canola Oil'!$S$4)/1000000*'LCFS Values'!B31*'LCFS Values'!$G$2*100</f>
        <v>111.74235124500001</v>
      </c>
      <c r="AO31" s="4">
        <f>'RIN Values'!D31</f>
        <v>76.415000000000006</v>
      </c>
      <c r="AP31" s="4">
        <f>'Fixed Credits Value'!B31</f>
        <v>100</v>
      </c>
      <c r="AQ31" s="4">
        <f>'Fixed Credits Value'!C31</f>
        <v>16</v>
      </c>
      <c r="AR31" s="4">
        <f t="shared" si="6"/>
        <v>496.12735124500006</v>
      </c>
      <c r="AS31" s="4">
        <f>AR31/'Feedstock Conversions'!$B$6</f>
        <v>65.712231952980147</v>
      </c>
      <c r="AV31">
        <f t="shared" si="2"/>
        <v>30</v>
      </c>
      <c r="AW31">
        <f t="shared" si="3"/>
        <v>2019</v>
      </c>
      <c r="AX31">
        <f t="shared" si="4"/>
        <v>7</v>
      </c>
    </row>
    <row r="32" spans="1:50" x14ac:dyDescent="0.25">
      <c r="A32" s="34">
        <v>43679</v>
      </c>
      <c r="B32" s="35">
        <v>38.122</v>
      </c>
      <c r="C32" s="36">
        <f>'Canola Oil'!B32</f>
        <v>38.122</v>
      </c>
      <c r="D32" s="35">
        <f>'Canola Oil'!C32*'Feedstock Conversions'!B$13</f>
        <v>284.00889999999998</v>
      </c>
      <c r="E32" s="35"/>
      <c r="F32" s="35">
        <f>'Fuel Values'!B32-G32-H32-I32</f>
        <v>58.36260678475</v>
      </c>
      <c r="G32" s="36">
        <f>('LCFS Values'!$E$2-$R$4)/1000000*'LCFS Values'!B32*'LCFS Values'!$G$2*100</f>
        <v>108.66239321524999</v>
      </c>
      <c r="H32" s="35">
        <f>'RIN Values'!C32</f>
        <v>68.474999999999994</v>
      </c>
      <c r="I32" s="35">
        <f>'Fixed Credits Value'!B32</f>
        <v>100</v>
      </c>
      <c r="J32" s="35">
        <f t="shared" si="0"/>
        <v>335.5</v>
      </c>
      <c r="K32" s="35">
        <f>J32/'Feedstock Conversions'!B$13</f>
        <v>45.033557046979865</v>
      </c>
      <c r="L32" s="35"/>
      <c r="M32" s="35">
        <f t="shared" si="1"/>
        <v>51.491100000000017</v>
      </c>
      <c r="N32" s="35">
        <f t="shared" si="5"/>
        <v>212.52936841000002</v>
      </c>
      <c r="O32" s="35"/>
      <c r="V32" s="4">
        <f>$B32-'Rail Costs'!Q32</f>
        <v>34.442098307058529</v>
      </c>
      <c r="W32" s="4">
        <f>$B32-'Rail Costs'!R32</f>
        <v>34.847186646461523</v>
      </c>
      <c r="X32" s="4">
        <f>$B32-'Rail Costs'!S32</f>
        <v>35.01512579279683</v>
      </c>
      <c r="Y32" s="4">
        <f>$B32-'Rail Costs'!T32</f>
        <v>34.617331721008121</v>
      </c>
      <c r="Z32" s="4">
        <f>$B32-'Rail Costs'!U32</f>
        <v>34.763217073293873</v>
      </c>
      <c r="AA32" s="4">
        <f>$B32-'Rail Costs'!V32</f>
        <v>33.916398065209748</v>
      </c>
      <c r="AD32" s="4">
        <f>$J32-(V32*'Feedstock Conversions'!$B$13)-'Rail Costs'!Q32</f>
        <v>75.22646591947246</v>
      </c>
      <c r="AE32" s="4">
        <f>$J32-(W32*'Feedstock Conversions'!$B$13)-'Rail Costs'!R32</f>
        <v>72.613646130323175</v>
      </c>
      <c r="AF32" s="4">
        <f>$J32-(X32*'Feedstock Conversions'!$B$13)-'Rail Costs'!S32</f>
        <v>71.530438636460445</v>
      </c>
      <c r="AG32" s="4">
        <f>$J32-(Y32*'Feedstock Conversions'!$B$13)-'Rail Costs'!T32</f>
        <v>74.096210399497622</v>
      </c>
      <c r="AH32" s="4">
        <f>$J32-(Z32*'Feedstock Conversions'!$B$13)-'Rail Costs'!U32</f>
        <v>73.155249877254491</v>
      </c>
      <c r="AI32" s="4">
        <f>$J32-(AA32*'Feedstock Conversions'!$B$13)-'Rail Costs'!V32</f>
        <v>78.617232479397131</v>
      </c>
      <c r="AL32" s="4">
        <f>C32*'Feedstock Conversions'!$B$6</f>
        <v>287.8211</v>
      </c>
      <c r="AM32" s="4">
        <f>'Fuel Values'!C32*100</f>
        <v>191.39</v>
      </c>
      <c r="AN32" s="4">
        <f>('LCFS Values'!$E$2-'Canola Oil'!$S$4)/1000000*'LCFS Values'!B32*'LCFS Values'!$G$2*100</f>
        <v>111.54326841</v>
      </c>
      <c r="AO32" s="4">
        <f>'RIN Values'!D32</f>
        <v>77.60499999999999</v>
      </c>
      <c r="AP32" s="4">
        <f>'Fixed Credits Value'!B32</f>
        <v>100</v>
      </c>
      <c r="AQ32" s="4">
        <f>'Fixed Credits Value'!C32</f>
        <v>16</v>
      </c>
      <c r="AR32" s="4">
        <f t="shared" si="6"/>
        <v>496.53826841</v>
      </c>
      <c r="AS32" s="4">
        <f>AR32/'Feedstock Conversions'!$B$6</f>
        <v>65.76665806754967</v>
      </c>
      <c r="AV32">
        <f t="shared" si="2"/>
        <v>31</v>
      </c>
      <c r="AW32">
        <f t="shared" si="3"/>
        <v>2019</v>
      </c>
      <c r="AX32">
        <f t="shared" si="4"/>
        <v>8</v>
      </c>
    </row>
    <row r="33" spans="1:50" x14ac:dyDescent="0.25">
      <c r="A33" s="34">
        <v>43686</v>
      </c>
      <c r="B33" s="35">
        <v>38.405999999999999</v>
      </c>
      <c r="C33" s="36">
        <f>'Canola Oil'!B33</f>
        <v>38.405999999999999</v>
      </c>
      <c r="D33" s="35">
        <f>'Canola Oil'!C33*'Feedstock Conversions'!B$13</f>
        <v>286.12470000000002</v>
      </c>
      <c r="E33" s="35"/>
      <c r="F33" s="35">
        <f>'Fuel Values'!B33-G33-H33-I33</f>
        <v>56.870724372624977</v>
      </c>
      <c r="G33" s="36">
        <f>('LCFS Values'!$E$2-$R$4)/1000000*'LCFS Values'!B33*'LCFS Values'!$G$2*100</f>
        <v>108.579275627375</v>
      </c>
      <c r="H33" s="35">
        <f>'RIN Values'!C33</f>
        <v>70.050000000000011</v>
      </c>
      <c r="I33" s="35">
        <f>'Fixed Credits Value'!B33</f>
        <v>100</v>
      </c>
      <c r="J33" s="35">
        <f t="shared" si="0"/>
        <v>335.5</v>
      </c>
      <c r="K33" s="35">
        <f>J33/'Feedstock Conversions'!B$13</f>
        <v>45.033557046979865</v>
      </c>
      <c r="L33" s="35"/>
      <c r="M33" s="35">
        <f t="shared" si="1"/>
        <v>49.375299999999982</v>
      </c>
      <c r="N33" s="35">
        <f t="shared" si="5"/>
        <v>203.08324719499996</v>
      </c>
      <c r="O33" s="35"/>
      <c r="V33" s="4">
        <f>$B33-'Rail Costs'!Q33</f>
        <v>34.726098307058528</v>
      </c>
      <c r="W33" s="4">
        <f>$B33-'Rail Costs'!R33</f>
        <v>35.131186646461522</v>
      </c>
      <c r="X33" s="4">
        <f>$B33-'Rail Costs'!S33</f>
        <v>35.299125792796829</v>
      </c>
      <c r="Y33" s="4">
        <f>$B33-'Rail Costs'!T33</f>
        <v>34.90133172100812</v>
      </c>
      <c r="Z33" s="4">
        <f>$B33-'Rail Costs'!U33</f>
        <v>35.047217073293872</v>
      </c>
      <c r="AA33" s="4">
        <f>$B33-'Rail Costs'!V33</f>
        <v>34.200398065209747</v>
      </c>
      <c r="AD33" s="4">
        <f>$J33-(V33*'Feedstock Conversions'!$B$13)-'Rail Costs'!Q33</f>
        <v>73.110665919472481</v>
      </c>
      <c r="AE33" s="4">
        <f>$J33-(W33*'Feedstock Conversions'!$B$13)-'Rail Costs'!R33</f>
        <v>70.497846130323197</v>
      </c>
      <c r="AF33" s="4">
        <f>$J33-(X33*'Feedstock Conversions'!$B$13)-'Rail Costs'!S33</f>
        <v>69.414638636460467</v>
      </c>
      <c r="AG33" s="4">
        <f>$J33-(Y33*'Feedstock Conversions'!$B$13)-'Rail Costs'!T33</f>
        <v>71.980410399497643</v>
      </c>
      <c r="AH33" s="4">
        <f>$J33-(Z33*'Feedstock Conversions'!$B$13)-'Rail Costs'!U33</f>
        <v>71.039449877254512</v>
      </c>
      <c r="AI33" s="4">
        <f>$J33-(AA33*'Feedstock Conversions'!$B$13)-'Rail Costs'!V33</f>
        <v>76.501432479397124</v>
      </c>
      <c r="AL33" s="4">
        <f>C33*'Feedstock Conversions'!$B$6</f>
        <v>289.96529999999996</v>
      </c>
      <c r="AM33" s="4">
        <f>'Fuel Values'!C33*100</f>
        <v>182.36</v>
      </c>
      <c r="AN33" s="4">
        <f>('LCFS Values'!$E$2-'Canola Oil'!$S$4)/1000000*'LCFS Values'!B33*'LCFS Values'!$G$2*100</f>
        <v>111.457947195</v>
      </c>
      <c r="AO33" s="4">
        <f>'RIN Values'!D33</f>
        <v>79.39</v>
      </c>
      <c r="AP33" s="4">
        <f>'Fixed Credits Value'!B33</f>
        <v>100</v>
      </c>
      <c r="AQ33" s="4">
        <f>'Fixed Credits Value'!C33</f>
        <v>16</v>
      </c>
      <c r="AR33" s="4">
        <f t="shared" si="6"/>
        <v>489.20794719499997</v>
      </c>
      <c r="AS33" s="4">
        <f>AR33/'Feedstock Conversions'!$B$6</f>
        <v>64.79575459536423</v>
      </c>
      <c r="AV33">
        <f t="shared" si="2"/>
        <v>32</v>
      </c>
      <c r="AW33">
        <f t="shared" si="3"/>
        <v>2019</v>
      </c>
      <c r="AX33">
        <f t="shared" si="4"/>
        <v>8</v>
      </c>
    </row>
    <row r="34" spans="1:50" x14ac:dyDescent="0.25">
      <c r="A34" s="34">
        <v>43693</v>
      </c>
      <c r="B34" s="35">
        <v>39.64</v>
      </c>
      <c r="C34" s="36">
        <f>'Canola Oil'!B34</f>
        <v>39.64</v>
      </c>
      <c r="D34" s="35">
        <f>'Canola Oil'!C34*'Feedstock Conversions'!B$13</f>
        <v>295.31799999999998</v>
      </c>
      <c r="E34" s="35"/>
      <c r="F34" s="35">
        <f>'Fuel Values'!B34-G34-H34-I34</f>
        <v>66.747782998875039</v>
      </c>
      <c r="G34" s="36">
        <f>('LCFS Values'!$E$2-$R$4)/1000000*'LCFS Values'!B34*'LCFS Values'!$G$2*100</f>
        <v>108.30221700112499</v>
      </c>
      <c r="H34" s="35">
        <f>'RIN Values'!C34</f>
        <v>63.449999999999996</v>
      </c>
      <c r="I34" s="35">
        <f>'Fixed Credits Value'!B34</f>
        <v>100</v>
      </c>
      <c r="J34" s="35">
        <f t="shared" si="0"/>
        <v>338.5</v>
      </c>
      <c r="K34" s="35">
        <f>J34/'Feedstock Conversions'!B$13</f>
        <v>45.436241610738257</v>
      </c>
      <c r="L34" s="35"/>
      <c r="M34" s="35">
        <f t="shared" si="1"/>
        <v>43.182000000000016</v>
      </c>
      <c r="N34" s="35">
        <f t="shared" si="5"/>
        <v>187.76554314500004</v>
      </c>
      <c r="O34" s="35"/>
      <c r="V34" s="4">
        <f>$B34-'Rail Costs'!Q34</f>
        <v>35.96009830705853</v>
      </c>
      <c r="W34" s="4">
        <f>$B34-'Rail Costs'!R34</f>
        <v>36.365186646461524</v>
      </c>
      <c r="X34" s="4">
        <f>$B34-'Rail Costs'!S34</f>
        <v>36.533125792796831</v>
      </c>
      <c r="Y34" s="4">
        <f>$B34-'Rail Costs'!T34</f>
        <v>36.135331721008122</v>
      </c>
      <c r="Z34" s="4">
        <f>$B34-'Rail Costs'!U34</f>
        <v>36.281217073293874</v>
      </c>
      <c r="AA34" s="4">
        <f>$B34-'Rail Costs'!V34</f>
        <v>35.434398065209749</v>
      </c>
      <c r="AD34" s="4">
        <f>$J34-(V34*'Feedstock Conversions'!$B$13)-'Rail Costs'!Q34</f>
        <v>66.917365919472459</v>
      </c>
      <c r="AE34" s="4">
        <f>$J34-(W34*'Feedstock Conversions'!$B$13)-'Rail Costs'!R34</f>
        <v>64.304546130323175</v>
      </c>
      <c r="AF34" s="4">
        <f>$J34-(X34*'Feedstock Conversions'!$B$13)-'Rail Costs'!S34</f>
        <v>63.221338636460437</v>
      </c>
      <c r="AG34" s="4">
        <f>$J34-(Y34*'Feedstock Conversions'!$B$13)-'Rail Costs'!T34</f>
        <v>65.787110399497621</v>
      </c>
      <c r="AH34" s="4">
        <f>$J34-(Z34*'Feedstock Conversions'!$B$13)-'Rail Costs'!U34</f>
        <v>64.84614987725449</v>
      </c>
      <c r="AI34" s="4">
        <f>$J34-(AA34*'Feedstock Conversions'!$B$13)-'Rail Costs'!V34</f>
        <v>70.308132479397102</v>
      </c>
      <c r="AL34" s="4">
        <f>C34*'Feedstock Conversions'!$B$6</f>
        <v>299.28199999999998</v>
      </c>
      <c r="AM34" s="4">
        <f>'Fuel Values'!C34*100</f>
        <v>184</v>
      </c>
      <c r="AN34" s="4">
        <f>('LCFS Values'!$E$2-'Canola Oil'!$S$4)/1000000*'LCFS Values'!B34*'LCFS Values'!$G$2*100</f>
        <v>111.17354314500001</v>
      </c>
      <c r="AO34" s="4">
        <f>'RIN Values'!D34</f>
        <v>71.91</v>
      </c>
      <c r="AP34" s="4">
        <f>'Fixed Credits Value'!B34</f>
        <v>100</v>
      </c>
      <c r="AQ34" s="4">
        <f>'Fixed Credits Value'!C34</f>
        <v>16</v>
      </c>
      <c r="AR34" s="4">
        <f t="shared" si="6"/>
        <v>483.08354314500002</v>
      </c>
      <c r="AS34" s="4">
        <f>AR34/'Feedstock Conversions'!$B$6</f>
        <v>63.98457525099338</v>
      </c>
      <c r="AV34">
        <f t="shared" si="2"/>
        <v>33</v>
      </c>
      <c r="AW34">
        <f t="shared" si="3"/>
        <v>2019</v>
      </c>
      <c r="AX34">
        <f t="shared" si="4"/>
        <v>8</v>
      </c>
    </row>
    <row r="35" spans="1:50" x14ac:dyDescent="0.25">
      <c r="A35" s="34">
        <v>43700</v>
      </c>
      <c r="B35" s="35">
        <v>39.045999999999999</v>
      </c>
      <c r="C35" s="36">
        <f>'Canola Oil'!B35</f>
        <v>39.045999999999999</v>
      </c>
      <c r="D35" s="35">
        <f>'Canola Oil'!C35*'Feedstock Conversions'!B$13</f>
        <v>290.89269999999999</v>
      </c>
      <c r="E35" s="35"/>
      <c r="F35" s="35">
        <f>'Fuel Values'!B35-G35-H35-I35</f>
        <v>62.45643090599998</v>
      </c>
      <c r="G35" s="36">
        <f>('LCFS Values'!$E$2-$R$4)/1000000*'LCFS Values'!B35*'LCFS Values'!$G$2*100</f>
        <v>109.49356909400001</v>
      </c>
      <c r="H35" s="35">
        <f>'RIN Values'!C35</f>
        <v>68.550000000000011</v>
      </c>
      <c r="I35" s="35">
        <f>'Fixed Credits Value'!B35</f>
        <v>100</v>
      </c>
      <c r="J35" s="35">
        <f t="shared" si="0"/>
        <v>340.5</v>
      </c>
      <c r="K35" s="35">
        <f>J35/'Feedstock Conversions'!B$13</f>
        <v>45.70469798657718</v>
      </c>
      <c r="L35" s="35"/>
      <c r="M35" s="35">
        <f t="shared" si="1"/>
        <v>49.607300000000009</v>
      </c>
      <c r="N35" s="35">
        <f t="shared" si="5"/>
        <v>200.22378056000002</v>
      </c>
      <c r="O35" s="35"/>
      <c r="V35" s="4">
        <f>$B35-'Rail Costs'!Q35</f>
        <v>35.366098307058529</v>
      </c>
      <c r="W35" s="4">
        <f>$B35-'Rail Costs'!R35</f>
        <v>35.771186646461523</v>
      </c>
      <c r="X35" s="4">
        <f>$B35-'Rail Costs'!S35</f>
        <v>35.93912579279683</v>
      </c>
      <c r="Y35" s="4">
        <f>$B35-'Rail Costs'!T35</f>
        <v>35.54133172100812</v>
      </c>
      <c r="Z35" s="4">
        <f>$B35-'Rail Costs'!U35</f>
        <v>35.687217073293873</v>
      </c>
      <c r="AA35" s="4">
        <f>$B35-'Rail Costs'!V35</f>
        <v>34.840398065209747</v>
      </c>
      <c r="AD35" s="4">
        <f>$J35-(V35*'Feedstock Conversions'!$B$13)-'Rail Costs'!Q35</f>
        <v>73.342665919472509</v>
      </c>
      <c r="AE35" s="4">
        <f>$J35-(W35*'Feedstock Conversions'!$B$13)-'Rail Costs'!R35</f>
        <v>70.729846130323168</v>
      </c>
      <c r="AF35" s="4">
        <f>$J35-(X35*'Feedstock Conversions'!$B$13)-'Rail Costs'!S35</f>
        <v>69.646638636460438</v>
      </c>
      <c r="AG35" s="4">
        <f>$J35-(Y35*'Feedstock Conversions'!$B$13)-'Rail Costs'!T35</f>
        <v>72.212410399497614</v>
      </c>
      <c r="AH35" s="4">
        <f>$J35-(Z35*'Feedstock Conversions'!$B$13)-'Rail Costs'!U35</f>
        <v>71.27144987725454</v>
      </c>
      <c r="AI35" s="4">
        <f>$J35-(AA35*'Feedstock Conversions'!$B$13)-'Rail Costs'!V35</f>
        <v>76.733432479397152</v>
      </c>
      <c r="AL35" s="4">
        <f>C35*'Feedstock Conversions'!$B$6</f>
        <v>294.79730000000001</v>
      </c>
      <c r="AM35" s="4">
        <f>'Fuel Values'!C35*100</f>
        <v>185.03</v>
      </c>
      <c r="AN35" s="4">
        <f>('LCFS Values'!$E$2-'Canola Oil'!$S$4)/1000000*'LCFS Values'!B35*'LCFS Values'!$G$2*100</f>
        <v>112.39648056000003</v>
      </c>
      <c r="AO35" s="4">
        <f>'RIN Values'!D35</f>
        <v>77.69</v>
      </c>
      <c r="AP35" s="4">
        <f>'Fixed Credits Value'!B35</f>
        <v>100</v>
      </c>
      <c r="AQ35" s="4">
        <f>'Fixed Credits Value'!C35</f>
        <v>16</v>
      </c>
      <c r="AR35" s="4">
        <f t="shared" si="6"/>
        <v>491.11648056000001</v>
      </c>
      <c r="AS35" s="4">
        <f>AR35/'Feedstock Conversions'!$B$6</f>
        <v>65.048540471523182</v>
      </c>
      <c r="AV35">
        <f t="shared" si="2"/>
        <v>34</v>
      </c>
      <c r="AW35">
        <f t="shared" si="3"/>
        <v>2019</v>
      </c>
      <c r="AX35">
        <f t="shared" si="4"/>
        <v>8</v>
      </c>
    </row>
    <row r="36" spans="1:50" x14ac:dyDescent="0.25">
      <c r="A36" s="34">
        <v>43707</v>
      </c>
      <c r="B36" s="35">
        <v>38.792000000000002</v>
      </c>
      <c r="C36" s="36">
        <f>'Canola Oil'!B36</f>
        <v>38.792000000000002</v>
      </c>
      <c r="D36" s="35">
        <f>'Canola Oil'!C36*'Feedstock Conversions'!B$13</f>
        <v>289.00040000000001</v>
      </c>
      <c r="E36" s="35"/>
      <c r="F36" s="35">
        <f>'Fuel Values'!B36-G36-H36-I36</f>
        <v>59.069843301999981</v>
      </c>
      <c r="G36" s="36">
        <f>('LCFS Values'!$E$2-$R$4)/1000000*'LCFS Values'!B36*'LCFS Values'!$G$2*100</f>
        <v>110.38015669800001</v>
      </c>
      <c r="H36" s="35">
        <f>'RIN Values'!C36</f>
        <v>71.25</v>
      </c>
      <c r="I36" s="35">
        <f>'Fixed Credits Value'!B36</f>
        <v>100</v>
      </c>
      <c r="J36" s="35">
        <f t="shared" si="0"/>
        <v>340.7</v>
      </c>
      <c r="K36" s="35">
        <f>J36/'Feedstock Conversions'!B$13</f>
        <v>45.73154362416107</v>
      </c>
      <c r="L36" s="35"/>
      <c r="M36" s="35">
        <f t="shared" si="1"/>
        <v>51.699599999999975</v>
      </c>
      <c r="N36" s="35">
        <f t="shared" si="5"/>
        <v>205.08617351999999</v>
      </c>
      <c r="O36" s="35"/>
      <c r="V36" s="4">
        <f>$B36-'Rail Costs'!Q36</f>
        <v>35.112098307058531</v>
      </c>
      <c r="W36" s="4">
        <f>$B36-'Rail Costs'!R36</f>
        <v>35.517186646461525</v>
      </c>
      <c r="X36" s="4">
        <f>$B36-'Rail Costs'!S36</f>
        <v>35.685125792796832</v>
      </c>
      <c r="Y36" s="4">
        <f>$B36-'Rail Costs'!T36</f>
        <v>35.287331721008123</v>
      </c>
      <c r="Z36" s="4">
        <f>$B36-'Rail Costs'!U36</f>
        <v>35.433217073293875</v>
      </c>
      <c r="AA36" s="4">
        <f>$B36-'Rail Costs'!V36</f>
        <v>34.58639806520975</v>
      </c>
      <c r="AD36" s="4">
        <f>$J36-(V36*'Feedstock Conversions'!$B$13)-'Rail Costs'!Q36</f>
        <v>75.434965919472475</v>
      </c>
      <c r="AE36" s="4">
        <f>$J36-(W36*'Feedstock Conversions'!$B$13)-'Rail Costs'!R36</f>
        <v>72.822146130323134</v>
      </c>
      <c r="AF36" s="4">
        <f>$J36-(X36*'Feedstock Conversions'!$B$13)-'Rail Costs'!S36</f>
        <v>71.738938636460404</v>
      </c>
      <c r="AG36" s="4">
        <f>$J36-(Y36*'Feedstock Conversions'!$B$13)-'Rail Costs'!T36</f>
        <v>74.30471039949758</v>
      </c>
      <c r="AH36" s="4">
        <f>$J36-(Z36*'Feedstock Conversions'!$B$13)-'Rail Costs'!U36</f>
        <v>73.363749877254506</v>
      </c>
      <c r="AI36" s="4">
        <f>$J36-(AA36*'Feedstock Conversions'!$B$13)-'Rail Costs'!V36</f>
        <v>78.825732479397118</v>
      </c>
      <c r="AL36" s="4">
        <f>C36*'Feedstock Conversions'!$B$6</f>
        <v>292.87959999999998</v>
      </c>
      <c r="AM36" s="4">
        <f>'Fuel Values'!C36*100</f>
        <v>184.03</v>
      </c>
      <c r="AN36" s="4">
        <f>('LCFS Values'!$E$2-'Canola Oil'!$S$4)/1000000*'LCFS Values'!B36*'LCFS Values'!$G$2*100</f>
        <v>113.30657352</v>
      </c>
      <c r="AO36" s="4">
        <f>'RIN Values'!D36</f>
        <v>80.75</v>
      </c>
      <c r="AP36" s="4">
        <f>'Fixed Credits Value'!B36</f>
        <v>100</v>
      </c>
      <c r="AQ36" s="4">
        <f>'Fixed Credits Value'!C36</f>
        <v>16</v>
      </c>
      <c r="AR36" s="4">
        <f t="shared" si="6"/>
        <v>494.08657352</v>
      </c>
      <c r="AS36" s="4">
        <f>AR36/'Feedstock Conversions'!$B$6</f>
        <v>65.441930267549665</v>
      </c>
      <c r="AV36">
        <f t="shared" si="2"/>
        <v>35</v>
      </c>
      <c r="AW36">
        <f t="shared" si="3"/>
        <v>2019</v>
      </c>
      <c r="AX36">
        <f t="shared" si="4"/>
        <v>8</v>
      </c>
    </row>
    <row r="37" spans="1:50" x14ac:dyDescent="0.25">
      <c r="A37" s="34">
        <v>43714</v>
      </c>
      <c r="B37" s="35">
        <v>39.174999999999997</v>
      </c>
      <c r="C37" s="36">
        <f>'Canola Oil'!B37</f>
        <v>39.174999999999997</v>
      </c>
      <c r="D37" s="35">
        <f>'Canola Oil'!C37*'Feedstock Conversions'!B$13</f>
        <v>291.85374999999999</v>
      </c>
      <c r="E37" s="35"/>
      <c r="F37" s="35">
        <f>'Fuel Values'!B37-G37-H37-I37</f>
        <v>59.994196065624976</v>
      </c>
      <c r="G37" s="36">
        <f>('LCFS Values'!$E$2-$R$4)/1000000*'LCFS Values'!B37*'LCFS Values'!$G$2*100</f>
        <v>110.13080393437502</v>
      </c>
      <c r="H37" s="35">
        <f>'RIN Values'!C37</f>
        <v>70.875</v>
      </c>
      <c r="I37" s="35">
        <f>'Fixed Credits Value'!B37</f>
        <v>100</v>
      </c>
      <c r="J37" s="35">
        <f t="shared" si="0"/>
        <v>341</v>
      </c>
      <c r="K37" s="35">
        <f>J37/'Feedstock Conversions'!B$13</f>
        <v>45.771812080536911</v>
      </c>
      <c r="L37" s="35"/>
      <c r="M37" s="35">
        <f t="shared" si="1"/>
        <v>49.146250000000009</v>
      </c>
      <c r="N37" s="35">
        <f t="shared" si="5"/>
        <v>205.03185987500001</v>
      </c>
      <c r="O37" s="35"/>
      <c r="V37" s="4">
        <f>$B37-'Rail Costs'!Q37</f>
        <v>35.495098307058527</v>
      </c>
      <c r="W37" s="4">
        <f>$B37-'Rail Costs'!R37</f>
        <v>35.90018664646152</v>
      </c>
      <c r="X37" s="4">
        <f>$B37-'Rail Costs'!S37</f>
        <v>36.068125792796828</v>
      </c>
      <c r="Y37" s="4">
        <f>$B37-'Rail Costs'!T37</f>
        <v>35.670331721008118</v>
      </c>
      <c r="Z37" s="4">
        <f>$B37-'Rail Costs'!U37</f>
        <v>35.81621707329387</v>
      </c>
      <c r="AA37" s="4">
        <f>$B37-'Rail Costs'!V37</f>
        <v>34.969398065209745</v>
      </c>
      <c r="AD37" s="4">
        <f>$J37-(V37*'Feedstock Conversions'!$B$13)-'Rail Costs'!Q37</f>
        <v>72.881615919472509</v>
      </c>
      <c r="AE37" s="4">
        <f>$J37-(W37*'Feedstock Conversions'!$B$13)-'Rail Costs'!R37</f>
        <v>70.268796130323167</v>
      </c>
      <c r="AF37" s="4">
        <f>$J37-(X37*'Feedstock Conversions'!$B$13)-'Rail Costs'!S37</f>
        <v>69.185588636460494</v>
      </c>
      <c r="AG37" s="4">
        <f>$J37-(Y37*'Feedstock Conversions'!$B$13)-'Rail Costs'!T37</f>
        <v>71.751360399497614</v>
      </c>
      <c r="AH37" s="4">
        <f>$J37-(Z37*'Feedstock Conversions'!$B$13)-'Rail Costs'!U37</f>
        <v>70.81039987725454</v>
      </c>
      <c r="AI37" s="4">
        <f>$J37-(AA37*'Feedstock Conversions'!$B$13)-'Rail Costs'!V37</f>
        <v>76.272382479397152</v>
      </c>
      <c r="AL37" s="4">
        <f>C37*'Feedstock Conversions'!$B$6</f>
        <v>295.77124999999995</v>
      </c>
      <c r="AM37" s="4">
        <f>'Fuel Values'!C37*100</f>
        <v>187.51</v>
      </c>
      <c r="AN37" s="4">
        <f>('LCFS Values'!$E$2-'Canola Oil'!$S$4)/1000000*'LCFS Values'!B37*'LCFS Values'!$G$2*100</f>
        <v>113.05060987500002</v>
      </c>
      <c r="AO37" s="4">
        <f>'RIN Values'!D37</f>
        <v>80.325000000000003</v>
      </c>
      <c r="AP37" s="4">
        <f>'Fixed Credits Value'!B37</f>
        <v>100</v>
      </c>
      <c r="AQ37" s="4">
        <f>'Fixed Credits Value'!C37</f>
        <v>16</v>
      </c>
      <c r="AR37" s="4">
        <f t="shared" si="6"/>
        <v>496.885609875</v>
      </c>
      <c r="AS37" s="4">
        <f>AR37/'Feedstock Conversions'!$B$6</f>
        <v>65.812663559602655</v>
      </c>
      <c r="AV37">
        <f t="shared" si="2"/>
        <v>36</v>
      </c>
      <c r="AW37">
        <f t="shared" si="3"/>
        <v>2019</v>
      </c>
      <c r="AX37">
        <f t="shared" si="4"/>
        <v>9</v>
      </c>
    </row>
    <row r="38" spans="1:50" x14ac:dyDescent="0.25">
      <c r="A38" s="34">
        <v>43721</v>
      </c>
      <c r="B38" s="35">
        <v>39.212000000000003</v>
      </c>
      <c r="C38" s="36">
        <f>'Canola Oil'!B38</f>
        <v>39.212000000000003</v>
      </c>
      <c r="D38" s="35">
        <f>'Canola Oil'!C38*'Feedstock Conversions'!B$13</f>
        <v>292.12940000000003</v>
      </c>
      <c r="E38" s="35"/>
      <c r="F38" s="35">
        <f>'Fuel Values'!B38-G38-H38-I38</f>
        <v>60.998843637375046</v>
      </c>
      <c r="G38" s="36">
        <f>('LCFS Values'!$E$2-$R$4)/1000000*'LCFS Values'!B38*'LCFS Values'!$G$2*100</f>
        <v>110.85115636262499</v>
      </c>
      <c r="H38" s="35">
        <f>'RIN Values'!C38</f>
        <v>70.949999999999989</v>
      </c>
      <c r="I38" s="35">
        <f>'Fixed Credits Value'!B38</f>
        <v>100</v>
      </c>
      <c r="J38" s="35">
        <f t="shared" si="0"/>
        <v>342.8</v>
      </c>
      <c r="K38" s="35">
        <f>J38/'Feedstock Conversions'!B$13</f>
        <v>46.013422818791945</v>
      </c>
      <c r="L38" s="35"/>
      <c r="M38" s="35">
        <f t="shared" si="1"/>
        <v>50.670599999999979</v>
      </c>
      <c r="N38" s="35">
        <f t="shared" si="5"/>
        <v>209.02066040499994</v>
      </c>
      <c r="O38" s="35"/>
      <c r="V38" s="4">
        <f>$B38-'Rail Costs'!Q38</f>
        <v>35.532098307058533</v>
      </c>
      <c r="W38" s="4">
        <f>$B38-'Rail Costs'!R38</f>
        <v>35.937186646461527</v>
      </c>
      <c r="X38" s="4">
        <f>$B38-'Rail Costs'!S38</f>
        <v>36.105125792796834</v>
      </c>
      <c r="Y38" s="4">
        <f>$B38-'Rail Costs'!T38</f>
        <v>35.707331721008124</v>
      </c>
      <c r="Z38" s="4">
        <f>$B38-'Rail Costs'!U38</f>
        <v>35.853217073293877</v>
      </c>
      <c r="AA38" s="4">
        <f>$B38-'Rail Costs'!V38</f>
        <v>35.006398065209751</v>
      </c>
      <c r="AD38" s="4">
        <f>$J38-(V38*'Feedstock Conversions'!$B$13)-'Rail Costs'!Q38</f>
        <v>74.405965919472479</v>
      </c>
      <c r="AE38" s="4">
        <f>$J38-(W38*'Feedstock Conversions'!$B$13)-'Rail Costs'!R38</f>
        <v>71.793146130323137</v>
      </c>
      <c r="AF38" s="4">
        <f>$J38-(X38*'Feedstock Conversions'!$B$13)-'Rail Costs'!S38</f>
        <v>70.709938636460407</v>
      </c>
      <c r="AG38" s="4">
        <f>$J38-(Y38*'Feedstock Conversions'!$B$13)-'Rail Costs'!T38</f>
        <v>73.275710399497584</v>
      </c>
      <c r="AH38" s="4">
        <f>$J38-(Z38*'Feedstock Conversions'!$B$13)-'Rail Costs'!U38</f>
        <v>72.334749877254509</v>
      </c>
      <c r="AI38" s="4">
        <f>$J38-(AA38*'Feedstock Conversions'!$B$13)-'Rail Costs'!V38</f>
        <v>77.796732479397122</v>
      </c>
      <c r="AL38" s="4">
        <f>C38*'Feedstock Conversions'!$B$6</f>
        <v>296.05060000000003</v>
      </c>
      <c r="AM38" s="4">
        <f>'Fuel Values'!C38*100</f>
        <v>190.95</v>
      </c>
      <c r="AN38" s="4">
        <f>('LCFS Values'!$E$2-'Canola Oil'!$S$4)/1000000*'LCFS Values'!B38*'LCFS Values'!$G$2*100</f>
        <v>113.79006040500002</v>
      </c>
      <c r="AO38" s="4">
        <f>'RIN Values'!D38</f>
        <v>80.41</v>
      </c>
      <c r="AP38" s="4">
        <f>'Fixed Credits Value'!B38</f>
        <v>100</v>
      </c>
      <c r="AQ38" s="4">
        <f>'Fixed Credits Value'!C38</f>
        <v>16</v>
      </c>
      <c r="AR38" s="4">
        <f t="shared" si="6"/>
        <v>501.15006040499998</v>
      </c>
      <c r="AS38" s="4">
        <f>AR38/'Feedstock Conversions'!$B$6</f>
        <v>66.377491444370861</v>
      </c>
      <c r="AV38">
        <f t="shared" si="2"/>
        <v>37</v>
      </c>
      <c r="AW38">
        <f t="shared" si="3"/>
        <v>2019</v>
      </c>
      <c r="AX38">
        <f t="shared" si="4"/>
        <v>9</v>
      </c>
    </row>
    <row r="39" spans="1:50" x14ac:dyDescent="0.25">
      <c r="A39" s="34">
        <v>43728</v>
      </c>
      <c r="B39" s="35">
        <v>40.29</v>
      </c>
      <c r="C39" s="36">
        <f>'Canola Oil'!B39</f>
        <v>40.29</v>
      </c>
      <c r="D39" s="35">
        <f>'Canola Oil'!C39*'Feedstock Conversions'!B$13</f>
        <v>300.16050000000001</v>
      </c>
      <c r="E39" s="35"/>
      <c r="F39" s="35">
        <f>'Fuel Values'!B39-G39-H39-I39</f>
        <v>55.771137774750002</v>
      </c>
      <c r="G39" s="36">
        <f>('LCFS Values'!$E$2-$R$4)/1000000*'LCFS Values'!B39*'LCFS Values'!$G$2*100</f>
        <v>110.87886222525</v>
      </c>
      <c r="H39" s="35">
        <f>'RIN Values'!C39</f>
        <v>77.849999999999994</v>
      </c>
      <c r="I39" s="35">
        <f>'Fixed Credits Value'!B39</f>
        <v>100</v>
      </c>
      <c r="J39" s="35">
        <f t="shared" si="0"/>
        <v>344.5</v>
      </c>
      <c r="K39" s="35">
        <f>J39/'Feedstock Conversions'!B$13</f>
        <v>46.241610738255034</v>
      </c>
      <c r="L39" s="35"/>
      <c r="M39" s="35">
        <f t="shared" si="1"/>
        <v>44.339499999999987</v>
      </c>
      <c r="N39" s="35">
        <f t="shared" si="5"/>
        <v>219.64800081000004</v>
      </c>
      <c r="O39" s="35"/>
      <c r="V39" s="4">
        <f>$B39-'Rail Costs'!Q39</f>
        <v>36.610098307058529</v>
      </c>
      <c r="W39" s="4">
        <f>$B39-'Rail Costs'!R39</f>
        <v>37.015186646461522</v>
      </c>
      <c r="X39" s="4">
        <f>$B39-'Rail Costs'!S39</f>
        <v>37.18312579279683</v>
      </c>
      <c r="Y39" s="4">
        <f>$B39-'Rail Costs'!T39</f>
        <v>36.78533172100812</v>
      </c>
      <c r="Z39" s="4">
        <f>$B39-'Rail Costs'!U39</f>
        <v>36.931217073293872</v>
      </c>
      <c r="AA39" s="4">
        <f>$B39-'Rail Costs'!V39</f>
        <v>36.084398065209747</v>
      </c>
      <c r="AD39" s="4">
        <f>$J39-(V39*'Feedstock Conversions'!$B$13)-'Rail Costs'!Q39</f>
        <v>68.074865919472487</v>
      </c>
      <c r="AE39" s="4">
        <f>$J39-(W39*'Feedstock Conversions'!$B$13)-'Rail Costs'!R39</f>
        <v>65.462046130323202</v>
      </c>
      <c r="AF39" s="4">
        <f>$J39-(X39*'Feedstock Conversions'!$B$13)-'Rail Costs'!S39</f>
        <v>64.378838636460472</v>
      </c>
      <c r="AG39" s="4">
        <f>$J39-(Y39*'Feedstock Conversions'!$B$13)-'Rail Costs'!T39</f>
        <v>66.944610399497648</v>
      </c>
      <c r="AH39" s="4">
        <f>$J39-(Z39*'Feedstock Conversions'!$B$13)-'Rail Costs'!U39</f>
        <v>66.003649877254517</v>
      </c>
      <c r="AI39" s="4">
        <f>$J39-(AA39*'Feedstock Conversions'!$B$13)-'Rail Costs'!V39</f>
        <v>71.465632479397129</v>
      </c>
      <c r="AL39" s="4">
        <f>C39*'Feedstock Conversions'!$B$6</f>
        <v>304.18950000000001</v>
      </c>
      <c r="AM39" s="4">
        <f>'Fuel Values'!C39*100</f>
        <v>201.76</v>
      </c>
      <c r="AN39" s="4">
        <f>('LCFS Values'!$E$2-'Canola Oil'!$S$4)/1000000*'LCFS Values'!B39*'LCFS Values'!$G$2*100</f>
        <v>113.81850081000002</v>
      </c>
      <c r="AO39" s="4">
        <f>'RIN Values'!D39</f>
        <v>88.22999999999999</v>
      </c>
      <c r="AP39" s="4">
        <f>'Fixed Credits Value'!B39</f>
        <v>100</v>
      </c>
      <c r="AQ39" s="4">
        <f>'Fixed Credits Value'!C39</f>
        <v>16</v>
      </c>
      <c r="AR39" s="4">
        <f t="shared" si="6"/>
        <v>519.80850081000006</v>
      </c>
      <c r="AS39" s="4">
        <f>AR39/'Feedstock Conversions'!$B$6</f>
        <v>68.848808054304641</v>
      </c>
      <c r="AV39">
        <f t="shared" si="2"/>
        <v>38</v>
      </c>
      <c r="AW39">
        <f t="shared" si="3"/>
        <v>2019</v>
      </c>
      <c r="AX39">
        <f t="shared" si="4"/>
        <v>9</v>
      </c>
    </row>
    <row r="40" spans="1:50" x14ac:dyDescent="0.25">
      <c r="A40" s="34">
        <v>43735</v>
      </c>
      <c r="B40" s="35">
        <v>39.612000000000002</v>
      </c>
      <c r="C40" s="36">
        <f>'Canola Oil'!B40</f>
        <v>39.612000000000002</v>
      </c>
      <c r="D40" s="35">
        <f>'Canola Oil'!C40*'Feedstock Conversions'!B$13</f>
        <v>295.10939999999999</v>
      </c>
      <c r="E40" s="35"/>
      <c r="F40" s="35">
        <f>'Fuel Values'!B40-G40-H40-I40</f>
        <v>62.429961057562508</v>
      </c>
      <c r="G40" s="36">
        <f>('LCFS Values'!$E$2-$R$4)/1000000*'LCFS Values'!B40*'LCFS Values'!$G$2*100</f>
        <v>110.53253894243748</v>
      </c>
      <c r="H40" s="35">
        <f>'RIN Values'!C40</f>
        <v>73.537499999999994</v>
      </c>
      <c r="I40" s="35">
        <f>'Fixed Credits Value'!B40</f>
        <v>100</v>
      </c>
      <c r="J40" s="35">
        <f t="shared" si="0"/>
        <v>346.5</v>
      </c>
      <c r="K40" s="35">
        <f>J40/'Feedstock Conversions'!B$13</f>
        <v>46.510067114093957</v>
      </c>
      <c r="L40" s="35"/>
      <c r="M40" s="35">
        <f t="shared" si="1"/>
        <v>51.390600000000006</v>
      </c>
      <c r="N40" s="35">
        <f t="shared" si="5"/>
        <v>214.4560957475</v>
      </c>
      <c r="O40" s="35"/>
      <c r="V40" s="4">
        <f>$B40-'Rail Costs'!Q40</f>
        <v>35.932098307058531</v>
      </c>
      <c r="W40" s="4">
        <f>$B40-'Rail Costs'!R40</f>
        <v>36.337186646461525</v>
      </c>
      <c r="X40" s="4">
        <f>$B40-'Rail Costs'!S40</f>
        <v>36.505125792796832</v>
      </c>
      <c r="Y40" s="4">
        <f>$B40-'Rail Costs'!T40</f>
        <v>36.107331721008123</v>
      </c>
      <c r="Z40" s="4">
        <f>$B40-'Rail Costs'!U40</f>
        <v>36.253217073293875</v>
      </c>
      <c r="AA40" s="4">
        <f>$B40-'Rail Costs'!V40</f>
        <v>35.40639806520975</v>
      </c>
      <c r="AD40" s="4">
        <f>$J40-(V40*'Feedstock Conversions'!$B$13)-'Rail Costs'!Q40</f>
        <v>75.125965919472449</v>
      </c>
      <c r="AE40" s="4">
        <f>$J40-(W40*'Feedstock Conversions'!$B$13)-'Rail Costs'!R40</f>
        <v>72.513146130323165</v>
      </c>
      <c r="AF40" s="4">
        <f>$J40-(X40*'Feedstock Conversions'!$B$13)-'Rail Costs'!S40</f>
        <v>71.429938636460435</v>
      </c>
      <c r="AG40" s="4">
        <f>$J40-(Y40*'Feedstock Conversions'!$B$13)-'Rail Costs'!T40</f>
        <v>73.995710399497611</v>
      </c>
      <c r="AH40" s="4">
        <f>$J40-(Z40*'Feedstock Conversions'!$B$13)-'Rail Costs'!U40</f>
        <v>73.05474987725448</v>
      </c>
      <c r="AI40" s="4">
        <f>$J40-(AA40*'Feedstock Conversions'!$B$13)-'Rail Costs'!V40</f>
        <v>78.516732479397092</v>
      </c>
      <c r="AL40" s="4">
        <f>C40*'Feedstock Conversions'!$B$6</f>
        <v>299.07060000000001</v>
      </c>
      <c r="AM40" s="4">
        <f>'Fuel Values'!C40*100</f>
        <v>196.76</v>
      </c>
      <c r="AN40" s="4">
        <f>('LCFS Values'!$E$2-'Canola Oil'!$S$4)/1000000*'LCFS Values'!B40*'LCFS Values'!$G$2*100</f>
        <v>113.4629957475</v>
      </c>
      <c r="AO40" s="4">
        <f>'RIN Values'!D40</f>
        <v>83.342500000000001</v>
      </c>
      <c r="AP40" s="4">
        <f>'Fixed Credits Value'!B40</f>
        <v>100</v>
      </c>
      <c r="AQ40" s="4">
        <f>'Fixed Credits Value'!C40</f>
        <v>16</v>
      </c>
      <c r="AR40" s="4">
        <f t="shared" si="6"/>
        <v>509.56549574749999</v>
      </c>
      <c r="AS40" s="4">
        <f>AR40/'Feedstock Conversions'!$B$6</f>
        <v>67.492118642052986</v>
      </c>
      <c r="AV40">
        <f t="shared" si="2"/>
        <v>39</v>
      </c>
      <c r="AW40">
        <f t="shared" si="3"/>
        <v>2019</v>
      </c>
      <c r="AX40">
        <f t="shared" si="4"/>
        <v>9</v>
      </c>
    </row>
    <row r="41" spans="1:50" x14ac:dyDescent="0.25">
      <c r="A41" s="34">
        <v>43742</v>
      </c>
      <c r="B41" s="35">
        <v>40.116</v>
      </c>
      <c r="C41" s="36">
        <f>'Canola Oil'!B41</f>
        <v>40.116</v>
      </c>
      <c r="D41" s="35">
        <f>'Canola Oil'!C41*'Feedstock Conversions'!B$13</f>
        <v>298.86419999999998</v>
      </c>
      <c r="E41" s="35"/>
      <c r="F41" s="35">
        <f>'Fuel Values'!B41-G41-H41-I41</f>
        <v>48.934019851500011</v>
      </c>
      <c r="G41" s="36">
        <f>('LCFS Values'!$E$2-$R$4)/1000000*'LCFS Values'!B41*'LCFS Values'!$G$2*100</f>
        <v>110.4909801485</v>
      </c>
      <c r="H41" s="35">
        <f>'RIN Values'!C41</f>
        <v>81.675000000000011</v>
      </c>
      <c r="I41" s="35">
        <f>'Fixed Credits Value'!B41</f>
        <v>100</v>
      </c>
      <c r="J41" s="35">
        <f t="shared" si="0"/>
        <v>341.1</v>
      </c>
      <c r="K41" s="35">
        <f>J41/'Feedstock Conversions'!B$13</f>
        <v>45.785234899328863</v>
      </c>
      <c r="L41" s="35"/>
      <c r="M41" s="35">
        <f t="shared" si="1"/>
        <v>42.23580000000004</v>
      </c>
      <c r="N41" s="35">
        <f t="shared" si="5"/>
        <v>213.07113514000002</v>
      </c>
      <c r="O41" s="35"/>
      <c r="V41" s="4">
        <f>$B41-'Rail Costs'!Q41</f>
        <v>36.398717815820973</v>
      </c>
      <c r="W41" s="4">
        <f>$B41-'Rail Costs'!R41</f>
        <v>36.807921048062148</v>
      </c>
      <c r="X41" s="4">
        <f>$B41-'Rail Costs'!S41</f>
        <v>36.9775661225205</v>
      </c>
      <c r="Y41" s="4">
        <f>$B41-'Rail Costs'!T41</f>
        <v>36.575731253162829</v>
      </c>
      <c r="Z41" s="4">
        <f>$B41-'Rail Costs'!U41</f>
        <v>36.723098510832976</v>
      </c>
      <c r="AA41" s="4">
        <f>$B41-'Rail Costs'!V41</f>
        <v>35.867677503795399</v>
      </c>
      <c r="AD41" s="4">
        <f>$J41-(V41*'Feedstock Conversions'!$B$13)-'Rail Costs'!Q41</f>
        <v>66.212270087954749</v>
      </c>
      <c r="AE41" s="4">
        <f>$J41-(W41*'Feedstock Conversions'!$B$13)-'Rail Costs'!R41</f>
        <v>63.572909239999184</v>
      </c>
      <c r="AF41" s="4">
        <f>$J41-(X41*'Feedstock Conversions'!$B$13)-'Rail Costs'!S41</f>
        <v>62.478698509742784</v>
      </c>
      <c r="AG41" s="4">
        <f>$J41-(Y41*'Feedstock Conversions'!$B$13)-'Rail Costs'!T41</f>
        <v>65.070533417099796</v>
      </c>
      <c r="AH41" s="4">
        <f>$J41-(Z41*'Feedstock Conversions'!$B$13)-'Rail Costs'!U41</f>
        <v>64.120014605127295</v>
      </c>
      <c r="AI41" s="4">
        <f>$J41-(AA41*'Feedstock Conversions'!$B$13)-'Rail Costs'!V41</f>
        <v>69.637480100519724</v>
      </c>
      <c r="AL41" s="4">
        <f>C41*'Feedstock Conversions'!$B$6</f>
        <v>302.87579999999997</v>
      </c>
      <c r="AM41" s="4">
        <f>'Fuel Values'!C41*100</f>
        <v>189.95</v>
      </c>
      <c r="AN41" s="4">
        <f>('LCFS Values'!$E$2-'Canola Oil'!$S$4)/1000000*'LCFS Values'!B41*'LCFS Values'!$G$2*100</f>
        <v>113.42033514000003</v>
      </c>
      <c r="AO41" s="4">
        <f>'RIN Values'!D41</f>
        <v>92.564999999999998</v>
      </c>
      <c r="AP41" s="4">
        <f>'Fixed Credits Value'!B41</f>
        <v>100</v>
      </c>
      <c r="AQ41" s="4">
        <f>'Fixed Credits Value'!C41</f>
        <v>16</v>
      </c>
      <c r="AR41" s="4">
        <f t="shared" si="6"/>
        <v>511.93533514000001</v>
      </c>
      <c r="AS41" s="4">
        <f>AR41/'Feedstock Conversions'!$B$6</f>
        <v>67.806004654304644</v>
      </c>
      <c r="AV41">
        <f t="shared" si="2"/>
        <v>40</v>
      </c>
      <c r="AW41">
        <f t="shared" si="3"/>
        <v>2019</v>
      </c>
      <c r="AX41">
        <f t="shared" si="4"/>
        <v>10</v>
      </c>
    </row>
    <row r="42" spans="1:50" x14ac:dyDescent="0.25">
      <c r="A42" s="34">
        <v>43749</v>
      </c>
      <c r="B42" s="35">
        <v>40.618000000000002</v>
      </c>
      <c r="C42" s="36">
        <f>'Canola Oil'!B42</f>
        <v>40.618000000000002</v>
      </c>
      <c r="D42" s="35">
        <f>'Canola Oil'!C42*'Feedstock Conversions'!B$13</f>
        <v>302.60410000000002</v>
      </c>
      <c r="E42" s="35"/>
      <c r="F42" s="35">
        <f>'Fuel Values'!B42-G42-H42-I42</f>
        <v>43.977843972750009</v>
      </c>
      <c r="G42" s="36">
        <f>('LCFS Values'!$E$2-$R$4)/1000000*'LCFS Values'!B42*'LCFS Values'!$G$2*100</f>
        <v>111.32215602725</v>
      </c>
      <c r="H42" s="35">
        <f>'RIN Values'!C42</f>
        <v>82.199999999999989</v>
      </c>
      <c r="I42" s="35">
        <f>'Fixed Credits Value'!B42</f>
        <v>100</v>
      </c>
      <c r="J42" s="35">
        <f t="shared" si="0"/>
        <v>337.5</v>
      </c>
      <c r="K42" s="35">
        <f>J42/'Feedstock Conversions'!B$13</f>
        <v>45.302013422818789</v>
      </c>
      <c r="L42" s="35"/>
      <c r="M42" s="35">
        <f t="shared" si="1"/>
        <v>34.895899999999983</v>
      </c>
      <c r="N42" s="35">
        <f t="shared" si="5"/>
        <v>214.04944728999999</v>
      </c>
      <c r="O42" s="35"/>
      <c r="V42" s="4">
        <f>$B42-'Rail Costs'!Q42</f>
        <v>36.900717815820975</v>
      </c>
      <c r="W42" s="4">
        <f>$B42-'Rail Costs'!R42</f>
        <v>37.309921048062151</v>
      </c>
      <c r="X42" s="4">
        <f>$B42-'Rail Costs'!S42</f>
        <v>37.479566122520502</v>
      </c>
      <c r="Y42" s="4">
        <f>$B42-'Rail Costs'!T42</f>
        <v>37.077731253162831</v>
      </c>
      <c r="Z42" s="4">
        <f>$B42-'Rail Costs'!U42</f>
        <v>37.225098510832979</v>
      </c>
      <c r="AA42" s="4">
        <f>$B42-'Rail Costs'!V42</f>
        <v>36.369677503795401</v>
      </c>
      <c r="AD42" s="4">
        <f>$J42-(V42*'Feedstock Conversions'!$B$13)-'Rail Costs'!Q42</f>
        <v>58.872370087954693</v>
      </c>
      <c r="AE42" s="4">
        <f>$J42-(W42*'Feedstock Conversions'!$B$13)-'Rail Costs'!R42</f>
        <v>56.233009239999127</v>
      </c>
      <c r="AF42" s="4">
        <f>$J42-(X42*'Feedstock Conversions'!$B$13)-'Rail Costs'!S42</f>
        <v>55.138798509742728</v>
      </c>
      <c r="AG42" s="4">
        <f>$J42-(Y42*'Feedstock Conversions'!$B$13)-'Rail Costs'!T42</f>
        <v>57.730633417099739</v>
      </c>
      <c r="AH42" s="4">
        <f>$J42-(Z42*'Feedstock Conversions'!$B$13)-'Rail Costs'!U42</f>
        <v>56.780114605127302</v>
      </c>
      <c r="AI42" s="4">
        <f>$J42-(AA42*'Feedstock Conversions'!$B$13)-'Rail Costs'!V42</f>
        <v>62.29758010051966</v>
      </c>
      <c r="AL42" s="4">
        <f>C42*'Feedstock Conversions'!$B$6</f>
        <v>306.66590000000002</v>
      </c>
      <c r="AM42" s="4">
        <f>'Fuel Values'!C42*100</f>
        <v>193.22</v>
      </c>
      <c r="AN42" s="4">
        <f>('LCFS Values'!$E$2-'Canola Oil'!$S$4)/1000000*'LCFS Values'!B42*'LCFS Values'!$G$2*100</f>
        <v>114.27354729000001</v>
      </c>
      <c r="AO42" s="4">
        <f>'RIN Values'!D42</f>
        <v>93.16</v>
      </c>
      <c r="AP42" s="4">
        <f>'Fixed Credits Value'!B42</f>
        <v>100</v>
      </c>
      <c r="AQ42" s="4">
        <f>'Fixed Credits Value'!C42</f>
        <v>16</v>
      </c>
      <c r="AR42" s="4">
        <f t="shared" si="6"/>
        <v>516.65354729000001</v>
      </c>
      <c r="AS42" s="4">
        <f>AR42/'Feedstock Conversions'!$B$6</f>
        <v>68.430933415894046</v>
      </c>
      <c r="AV42">
        <f t="shared" si="2"/>
        <v>41</v>
      </c>
      <c r="AW42">
        <f t="shared" si="3"/>
        <v>2019</v>
      </c>
      <c r="AX42">
        <f t="shared" si="4"/>
        <v>10</v>
      </c>
    </row>
    <row r="43" spans="1:50" x14ac:dyDescent="0.25">
      <c r="A43" s="34">
        <v>43756</v>
      </c>
      <c r="B43" s="35">
        <v>41.058</v>
      </c>
      <c r="C43" s="36">
        <f>'Canola Oil'!B43</f>
        <v>41.058</v>
      </c>
      <c r="D43" s="35">
        <f>'Canola Oil'!C43*'Feedstock Conversions'!B$13</f>
        <v>305.88209999999998</v>
      </c>
      <c r="E43" s="35"/>
      <c r="F43" s="35">
        <f>'Fuel Values'!B43-G43-H43-I43</f>
        <v>40.702727055625019</v>
      </c>
      <c r="G43" s="36">
        <f>('LCFS Values'!$E$2-$R$4)/1000000*'LCFS Values'!B43*'LCFS Values'!$G$2*100</f>
        <v>112.34727294437501</v>
      </c>
      <c r="H43" s="35">
        <f>'RIN Values'!C43</f>
        <v>84.449999999999989</v>
      </c>
      <c r="I43" s="35">
        <f>'Fixed Credits Value'!B43</f>
        <v>100</v>
      </c>
      <c r="J43" s="35">
        <f t="shared" si="0"/>
        <v>337.5</v>
      </c>
      <c r="K43" s="35">
        <f>J43/'Feedstock Conversions'!B$13</f>
        <v>45.302013422818789</v>
      </c>
      <c r="L43" s="35"/>
      <c r="M43" s="35">
        <f t="shared" si="1"/>
        <v>31.61790000000002</v>
      </c>
      <c r="N43" s="35">
        <f t="shared" si="5"/>
        <v>215.41374227500006</v>
      </c>
      <c r="O43" s="35"/>
      <c r="V43" s="4">
        <f>$B43-'Rail Costs'!Q43</f>
        <v>37.340717815820973</v>
      </c>
      <c r="W43" s="4">
        <f>$B43-'Rail Costs'!R43</f>
        <v>37.749921048062149</v>
      </c>
      <c r="X43" s="4">
        <f>$B43-'Rail Costs'!S43</f>
        <v>37.9195661225205</v>
      </c>
      <c r="Y43" s="4">
        <f>$B43-'Rail Costs'!T43</f>
        <v>37.517731253162829</v>
      </c>
      <c r="Z43" s="4">
        <f>$B43-'Rail Costs'!U43</f>
        <v>37.665098510832976</v>
      </c>
      <c r="AA43" s="4">
        <f>$B43-'Rail Costs'!V43</f>
        <v>36.809677503795399</v>
      </c>
      <c r="AD43" s="4">
        <f>$J43-(V43*'Feedstock Conversions'!$B$13)-'Rail Costs'!Q43</f>
        <v>55.594370087954729</v>
      </c>
      <c r="AE43" s="4">
        <f>$J43-(W43*'Feedstock Conversions'!$B$13)-'Rail Costs'!R43</f>
        <v>52.955009239999107</v>
      </c>
      <c r="AF43" s="4">
        <f>$J43-(X43*'Feedstock Conversions'!$B$13)-'Rail Costs'!S43</f>
        <v>51.860798509742764</v>
      </c>
      <c r="AG43" s="4">
        <f>$J43-(Y43*'Feedstock Conversions'!$B$13)-'Rail Costs'!T43</f>
        <v>54.452633417099776</v>
      </c>
      <c r="AH43" s="4">
        <f>$J43-(Z43*'Feedstock Conversions'!$B$13)-'Rail Costs'!U43</f>
        <v>53.502114605127282</v>
      </c>
      <c r="AI43" s="4">
        <f>$J43-(AA43*'Feedstock Conversions'!$B$13)-'Rail Costs'!V43</f>
        <v>59.019580100519697</v>
      </c>
      <c r="AL43" s="4">
        <f>C43*'Feedstock Conversions'!$B$6</f>
        <v>309.98789999999997</v>
      </c>
      <c r="AM43" s="4">
        <f>'Fuel Values'!C43*100</f>
        <v>194.26000000000002</v>
      </c>
      <c r="AN43" s="4">
        <f>('LCFS Values'!$E$2-'Canola Oil'!$S$4)/1000000*'LCFS Values'!B43*'LCFS Values'!$G$2*100</f>
        <v>115.325842275</v>
      </c>
      <c r="AO43" s="4">
        <f>'RIN Values'!D43</f>
        <v>95.71</v>
      </c>
      <c r="AP43" s="4">
        <f>'Fixed Credits Value'!B43</f>
        <v>100</v>
      </c>
      <c r="AQ43" s="4">
        <f>'Fixed Credits Value'!C43</f>
        <v>16</v>
      </c>
      <c r="AR43" s="4">
        <f t="shared" si="6"/>
        <v>521.29584227500004</v>
      </c>
      <c r="AS43" s="4">
        <f>AR43/'Feedstock Conversions'!$B$6</f>
        <v>69.04580692384107</v>
      </c>
      <c r="AV43">
        <f t="shared" si="2"/>
        <v>42</v>
      </c>
      <c r="AW43">
        <f t="shared" si="3"/>
        <v>2019</v>
      </c>
      <c r="AX43">
        <f t="shared" si="4"/>
        <v>10</v>
      </c>
    </row>
    <row r="44" spans="1:50" x14ac:dyDescent="0.25">
      <c r="A44" s="34">
        <v>43763</v>
      </c>
      <c r="B44" s="35">
        <v>41.591999999999999</v>
      </c>
      <c r="C44" s="36">
        <f>'Canola Oil'!B44</f>
        <v>41.591999999999999</v>
      </c>
      <c r="D44" s="35">
        <f>'Canola Oil'!C44*'Feedstock Conversions'!B$13</f>
        <v>309.86039999999997</v>
      </c>
      <c r="E44" s="35"/>
      <c r="F44" s="35">
        <f>'Fuel Values'!B44-G44-H44-I44</f>
        <v>37.804668764749977</v>
      </c>
      <c r="G44" s="36">
        <f>('LCFS Values'!$E$2-$R$4)/1000000*'LCFS Values'!B44*'LCFS Values'!$G$2*100</f>
        <v>113.09533123525</v>
      </c>
      <c r="H44" s="35">
        <f>'RIN Values'!C44</f>
        <v>87</v>
      </c>
      <c r="I44" s="35">
        <f>'Fixed Credits Value'!B44</f>
        <v>100</v>
      </c>
      <c r="J44" s="35">
        <f t="shared" si="0"/>
        <v>337.9</v>
      </c>
      <c r="K44" s="35">
        <f>J44/'Feedstock Conversions'!B$13</f>
        <v>45.355704697986575</v>
      </c>
      <c r="L44" s="35"/>
      <c r="M44" s="35">
        <f t="shared" si="1"/>
        <v>28.039600000000007</v>
      </c>
      <c r="N44" s="35">
        <f t="shared" si="5"/>
        <v>218.12333321000011</v>
      </c>
      <c r="O44" s="35"/>
      <c r="V44" s="4">
        <f>$B44-'Rail Costs'!Q44</f>
        <v>37.874717815820972</v>
      </c>
      <c r="W44" s="4">
        <f>$B44-'Rail Costs'!R44</f>
        <v>38.283921048062147</v>
      </c>
      <c r="X44" s="4">
        <f>$B44-'Rail Costs'!S44</f>
        <v>38.453566122520499</v>
      </c>
      <c r="Y44" s="4">
        <f>$B44-'Rail Costs'!T44</f>
        <v>38.051731253162828</v>
      </c>
      <c r="Z44" s="4">
        <f>$B44-'Rail Costs'!U44</f>
        <v>38.199098510832975</v>
      </c>
      <c r="AA44" s="4">
        <f>$B44-'Rail Costs'!V44</f>
        <v>37.343677503795398</v>
      </c>
      <c r="AD44" s="4">
        <f>$J44-(V44*'Feedstock Conversions'!$B$13)-'Rail Costs'!Q44</f>
        <v>52.016070087954716</v>
      </c>
      <c r="AE44" s="4">
        <f>$J44-(W44*'Feedstock Conversions'!$B$13)-'Rail Costs'!R44</f>
        <v>49.376709239999094</v>
      </c>
      <c r="AF44" s="4">
        <f>$J44-(X44*'Feedstock Conversions'!$B$13)-'Rail Costs'!S44</f>
        <v>48.282498509742751</v>
      </c>
      <c r="AG44" s="4">
        <f>$J44-(Y44*'Feedstock Conversions'!$B$13)-'Rail Costs'!T44</f>
        <v>50.874333417099706</v>
      </c>
      <c r="AH44" s="4">
        <f>$J44-(Z44*'Feedstock Conversions'!$B$13)-'Rail Costs'!U44</f>
        <v>49.923814605127269</v>
      </c>
      <c r="AI44" s="4">
        <f>$J44-(AA44*'Feedstock Conversions'!$B$13)-'Rail Costs'!V44</f>
        <v>55.441280100519684</v>
      </c>
      <c r="AL44" s="4">
        <f>C44*'Feedstock Conversions'!$B$6</f>
        <v>314.01959999999997</v>
      </c>
      <c r="AM44" s="4">
        <f>'Fuel Values'!C44*100</f>
        <v>197.29000000000002</v>
      </c>
      <c r="AN44" s="4">
        <f>('LCFS Values'!$E$2-'Canola Oil'!$S$4)/1000000*'LCFS Values'!B44*'LCFS Values'!$G$2*100</f>
        <v>116.09373321000001</v>
      </c>
      <c r="AO44" s="4">
        <f>'RIN Values'!D44</f>
        <v>98.6</v>
      </c>
      <c r="AP44" s="4">
        <f>'Fixed Credits Value'!B44</f>
        <v>100</v>
      </c>
      <c r="AQ44" s="4">
        <f>'Fixed Credits Value'!C44</f>
        <v>16</v>
      </c>
      <c r="AR44" s="4">
        <f t="shared" si="6"/>
        <v>527.98373321000008</v>
      </c>
      <c r="AS44" s="4">
        <f>AR44/'Feedstock Conversions'!$B$6</f>
        <v>69.931620292715237</v>
      </c>
      <c r="AV44">
        <f t="shared" si="2"/>
        <v>43</v>
      </c>
      <c r="AW44">
        <f t="shared" si="3"/>
        <v>2019</v>
      </c>
      <c r="AX44">
        <f t="shared" si="4"/>
        <v>10</v>
      </c>
    </row>
    <row r="45" spans="1:50" x14ac:dyDescent="0.25">
      <c r="A45" s="34">
        <v>43770</v>
      </c>
      <c r="B45" s="35">
        <v>41.658000000000001</v>
      </c>
      <c r="C45" s="36">
        <f>'Canola Oil'!B45</f>
        <v>41.658000000000001</v>
      </c>
      <c r="D45" s="35">
        <f>'Canola Oil'!C45*'Feedstock Conversions'!B$13</f>
        <v>310.35210000000001</v>
      </c>
      <c r="E45" s="35"/>
      <c r="F45" s="35">
        <f>'Fuel Values'!B45-G45-H45-I45</f>
        <v>34.540258381000001</v>
      </c>
      <c r="G45" s="36">
        <f>('LCFS Values'!$E$2-$R$4)/1000000*'LCFS Values'!B45*'LCFS Values'!$G$2*100</f>
        <v>115.034741619</v>
      </c>
      <c r="H45" s="35">
        <f>'RIN Values'!C45</f>
        <v>89.925000000000011</v>
      </c>
      <c r="I45" s="35">
        <f>'Fixed Credits Value'!B45</f>
        <v>100</v>
      </c>
      <c r="J45" s="35">
        <f t="shared" si="0"/>
        <v>339.5</v>
      </c>
      <c r="K45" s="35">
        <f>J45/'Feedstock Conversions'!B$13</f>
        <v>45.570469798657719</v>
      </c>
      <c r="L45" s="35"/>
      <c r="M45" s="35">
        <f t="shared" si="1"/>
        <v>29.147899999999993</v>
      </c>
      <c r="N45" s="35">
        <f t="shared" si="5"/>
        <v>219.61746156000009</v>
      </c>
      <c r="O45" s="35"/>
      <c r="V45" s="4">
        <f>$B45-'Rail Costs'!Q45</f>
        <v>37.940717815820975</v>
      </c>
      <c r="W45" s="4">
        <f>$B45-'Rail Costs'!R45</f>
        <v>38.34992104806215</v>
      </c>
      <c r="X45" s="4">
        <f>$B45-'Rail Costs'!S45</f>
        <v>38.519566122520501</v>
      </c>
      <c r="Y45" s="4">
        <f>$B45-'Rail Costs'!T45</f>
        <v>38.11773125316283</v>
      </c>
      <c r="Z45" s="4">
        <f>$B45-'Rail Costs'!U45</f>
        <v>38.265098510832978</v>
      </c>
      <c r="AA45" s="4">
        <f>$B45-'Rail Costs'!V45</f>
        <v>37.4096775037954</v>
      </c>
      <c r="AD45" s="4">
        <f>$J45-(V45*'Feedstock Conversions'!$B$13)-'Rail Costs'!Q45</f>
        <v>53.124370087954702</v>
      </c>
      <c r="AE45" s="4">
        <f>$J45-(W45*'Feedstock Conversions'!$B$13)-'Rail Costs'!R45</f>
        <v>50.485009239999137</v>
      </c>
      <c r="AF45" s="4">
        <f>$J45-(X45*'Feedstock Conversions'!$B$13)-'Rail Costs'!S45</f>
        <v>49.390798509742737</v>
      </c>
      <c r="AG45" s="4">
        <f>$J45-(Y45*'Feedstock Conversions'!$B$13)-'Rail Costs'!T45</f>
        <v>51.982633417099748</v>
      </c>
      <c r="AH45" s="4">
        <f>$J45-(Z45*'Feedstock Conversions'!$B$13)-'Rail Costs'!U45</f>
        <v>51.032114605127312</v>
      </c>
      <c r="AI45" s="4">
        <f>$J45-(AA45*'Feedstock Conversions'!$B$13)-'Rail Costs'!V45</f>
        <v>56.54958010051967</v>
      </c>
      <c r="AL45" s="4">
        <f>C45*'Feedstock Conversions'!$B$6</f>
        <v>314.5179</v>
      </c>
      <c r="AM45" s="4">
        <f>'Fuel Values'!C45*100</f>
        <v>193.97</v>
      </c>
      <c r="AN45" s="4">
        <f>('LCFS Values'!$E$2-'Canola Oil'!$S$4)/1000000*'LCFS Values'!B45*'LCFS Values'!$G$2*100</f>
        <v>118.08456156000003</v>
      </c>
      <c r="AO45" s="4">
        <f>'RIN Values'!D45</f>
        <v>101.91500000000001</v>
      </c>
      <c r="AP45" s="4">
        <f>'Fixed Credits Value'!B45</f>
        <v>100</v>
      </c>
      <c r="AQ45" s="4">
        <f>'Fixed Credits Value'!C45</f>
        <v>16</v>
      </c>
      <c r="AR45" s="4">
        <f t="shared" si="6"/>
        <v>529.9695615600001</v>
      </c>
      <c r="AS45" s="4">
        <f>AR45/'Feedstock Conversions'!$B$6</f>
        <v>70.194643915231808</v>
      </c>
      <c r="AV45">
        <f t="shared" si="2"/>
        <v>44</v>
      </c>
      <c r="AW45">
        <f t="shared" si="3"/>
        <v>2019</v>
      </c>
      <c r="AX45">
        <f t="shared" si="4"/>
        <v>11</v>
      </c>
    </row>
    <row r="46" spans="1:50" x14ac:dyDescent="0.25">
      <c r="A46" s="34">
        <v>43777</v>
      </c>
      <c r="B46" s="35">
        <v>41.874000000000002</v>
      </c>
      <c r="C46" s="36">
        <f>'Canola Oil'!B46</f>
        <v>41.874000000000002</v>
      </c>
      <c r="D46" s="35">
        <f>'Canola Oil'!C46*'Feedstock Conversions'!B$13</f>
        <v>311.96130000000005</v>
      </c>
      <c r="E46" s="35"/>
      <c r="F46" s="35">
        <f>'Fuel Values'!B46-G46-H46-I46</f>
        <v>32.326081831500005</v>
      </c>
      <c r="G46" s="36">
        <f>('LCFS Values'!$E$2-$R$4)/1000000*'LCFS Values'!B46*'LCFS Values'!$G$2*100</f>
        <v>114.92391816850001</v>
      </c>
      <c r="H46" s="35">
        <f>'RIN Values'!C46</f>
        <v>93.449999999999989</v>
      </c>
      <c r="I46" s="35">
        <f>'Fixed Credits Value'!B46</f>
        <v>100</v>
      </c>
      <c r="J46" s="35">
        <f t="shared" si="0"/>
        <v>340.7</v>
      </c>
      <c r="K46" s="35">
        <f>J46/'Feedstock Conversions'!B$13</f>
        <v>45.73154362416107</v>
      </c>
      <c r="L46" s="35"/>
      <c r="M46" s="35">
        <f t="shared" si="1"/>
        <v>28.738699999999938</v>
      </c>
      <c r="N46" s="35">
        <f t="shared" si="5"/>
        <v>222.17949994000003</v>
      </c>
      <c r="O46" s="35"/>
      <c r="V46" s="4">
        <f>$B46-'Rail Costs'!Q46</f>
        <v>38.156717815820976</v>
      </c>
      <c r="W46" s="4">
        <f>$B46-'Rail Costs'!R46</f>
        <v>38.565921048062151</v>
      </c>
      <c r="X46" s="4">
        <f>$B46-'Rail Costs'!S46</f>
        <v>38.735566122520503</v>
      </c>
      <c r="Y46" s="4">
        <f>$B46-'Rail Costs'!T46</f>
        <v>38.333731253162831</v>
      </c>
      <c r="Z46" s="4">
        <f>$B46-'Rail Costs'!U46</f>
        <v>38.481098510832979</v>
      </c>
      <c r="AA46" s="4">
        <f>$B46-'Rail Costs'!V46</f>
        <v>37.625677503795401</v>
      </c>
      <c r="AD46" s="4">
        <f>$J46-(V46*'Feedstock Conversions'!$B$13)-'Rail Costs'!Q46</f>
        <v>52.715170087954704</v>
      </c>
      <c r="AE46" s="4">
        <f>$J46-(W46*'Feedstock Conversions'!$B$13)-'Rail Costs'!R46</f>
        <v>50.075809239999082</v>
      </c>
      <c r="AF46" s="4">
        <f>$J46-(X46*'Feedstock Conversions'!$B$13)-'Rail Costs'!S46</f>
        <v>48.981598509742739</v>
      </c>
      <c r="AG46" s="4">
        <f>$J46-(Y46*'Feedstock Conversions'!$B$13)-'Rail Costs'!T46</f>
        <v>51.573433417099693</v>
      </c>
      <c r="AH46" s="4">
        <f>$J46-(Z46*'Feedstock Conversions'!$B$13)-'Rail Costs'!U46</f>
        <v>50.622914605127256</v>
      </c>
      <c r="AI46" s="4">
        <f>$J46-(AA46*'Feedstock Conversions'!$B$13)-'Rail Costs'!V46</f>
        <v>56.140380100519614</v>
      </c>
      <c r="AL46" s="4">
        <f>C46*'Feedstock Conversions'!$B$6</f>
        <v>316.14870000000002</v>
      </c>
      <c r="AM46" s="4">
        <f>'Fuel Values'!C46*100</f>
        <v>194.26000000000002</v>
      </c>
      <c r="AN46" s="4">
        <f>('LCFS Values'!$E$2-'Canola Oil'!$S$4)/1000000*'LCFS Values'!B46*'LCFS Values'!$G$2*100</f>
        <v>117.97079994000002</v>
      </c>
      <c r="AO46" s="4">
        <f>'RIN Values'!D46</f>
        <v>105.91</v>
      </c>
      <c r="AP46" s="4">
        <f>'Fixed Credits Value'!B46</f>
        <v>100</v>
      </c>
      <c r="AQ46" s="4">
        <f>'Fixed Credits Value'!C46</f>
        <v>16</v>
      </c>
      <c r="AR46" s="4">
        <f t="shared" si="6"/>
        <v>534.14079994000008</v>
      </c>
      <c r="AS46" s="4">
        <f>AR46/'Feedstock Conversions'!$B$6</f>
        <v>70.747125819867563</v>
      </c>
      <c r="AV46">
        <f t="shared" si="2"/>
        <v>45</v>
      </c>
      <c r="AW46">
        <f t="shared" si="3"/>
        <v>2019</v>
      </c>
      <c r="AX46">
        <f t="shared" si="4"/>
        <v>11</v>
      </c>
    </row>
    <row r="47" spans="1:50" x14ac:dyDescent="0.25">
      <c r="A47" s="34">
        <v>43784</v>
      </c>
      <c r="B47" s="35">
        <v>39.088000000000001</v>
      </c>
      <c r="C47" s="36">
        <f>'Canola Oil'!B47</f>
        <v>39.088000000000001</v>
      </c>
      <c r="D47" s="35">
        <f>'Canola Oil'!C47*'Feedstock Conversions'!B$13</f>
        <v>291.2056</v>
      </c>
      <c r="E47" s="35"/>
      <c r="F47" s="35">
        <f>'Fuel Values'!B47-G47-H47-I47</f>
        <v>32.572611815375012</v>
      </c>
      <c r="G47" s="36">
        <f>('LCFS Values'!$E$2-$R$4)/1000000*'LCFS Values'!B47*'LCFS Values'!$G$2*100</f>
        <v>115.727388184625</v>
      </c>
      <c r="H47" s="35">
        <f>'RIN Values'!C47</f>
        <v>94.199999999999989</v>
      </c>
      <c r="I47" s="35">
        <f>'Fixed Credits Value'!B47</f>
        <v>100</v>
      </c>
      <c r="J47" s="35">
        <f t="shared" si="0"/>
        <v>342.5</v>
      </c>
      <c r="K47" s="35">
        <f>J47/'Feedstock Conversions'!B$13</f>
        <v>45.973154362416103</v>
      </c>
      <c r="L47" s="35"/>
      <c r="M47" s="35">
        <f t="shared" si="1"/>
        <v>51.294399999999996</v>
      </c>
      <c r="N47" s="35">
        <f t="shared" si="5"/>
        <v>243.14997168499997</v>
      </c>
      <c r="O47" s="35"/>
      <c r="V47" s="4">
        <f>$B47-'Rail Costs'!Q47</f>
        <v>35.370717815820974</v>
      </c>
      <c r="W47" s="4">
        <f>$B47-'Rail Costs'!R47</f>
        <v>35.77992104806215</v>
      </c>
      <c r="X47" s="4">
        <f>$B47-'Rail Costs'!S47</f>
        <v>35.949566122520501</v>
      </c>
      <c r="Y47" s="4">
        <f>$B47-'Rail Costs'!T47</f>
        <v>35.54773125316283</v>
      </c>
      <c r="Z47" s="4">
        <f>$B47-'Rail Costs'!U47</f>
        <v>35.695098510832977</v>
      </c>
      <c r="AA47" s="4">
        <f>$B47-'Rail Costs'!V47</f>
        <v>34.8396775037954</v>
      </c>
      <c r="AD47" s="4">
        <f>$J47-(V47*'Feedstock Conversions'!$B$13)-'Rail Costs'!Q47</f>
        <v>75.270870087954705</v>
      </c>
      <c r="AE47" s="4">
        <f>$J47-(W47*'Feedstock Conversions'!$B$13)-'Rail Costs'!R47</f>
        <v>72.631509239999147</v>
      </c>
      <c r="AF47" s="4">
        <f>$J47-(X47*'Feedstock Conversions'!$B$13)-'Rail Costs'!S47</f>
        <v>71.53729850974274</v>
      </c>
      <c r="AG47" s="4">
        <f>$J47-(Y47*'Feedstock Conversions'!$B$13)-'Rail Costs'!T47</f>
        <v>74.129133417099752</v>
      </c>
      <c r="AH47" s="4">
        <f>$J47-(Z47*'Feedstock Conversions'!$B$13)-'Rail Costs'!U47</f>
        <v>73.178614605127308</v>
      </c>
      <c r="AI47" s="4">
        <f>$J47-(AA47*'Feedstock Conversions'!$B$13)-'Rail Costs'!V47</f>
        <v>78.69608010051968</v>
      </c>
      <c r="AL47" s="4">
        <f>C47*'Feedstock Conversions'!$B$6</f>
        <v>295.11439999999999</v>
      </c>
      <c r="AM47" s="4">
        <f>'Fuel Values'!C47*100</f>
        <v>192.79999999999998</v>
      </c>
      <c r="AN47" s="4">
        <f>('LCFS Values'!$E$2-'Canola Oil'!$S$4)/1000000*'LCFS Values'!B47*'LCFS Values'!$G$2*100</f>
        <v>118.79557168500001</v>
      </c>
      <c r="AO47" s="4">
        <f>'RIN Values'!D47</f>
        <v>106.75999999999999</v>
      </c>
      <c r="AP47" s="4">
        <f>'Fixed Credits Value'!B47</f>
        <v>100</v>
      </c>
      <c r="AQ47" s="4">
        <f>'Fixed Credits Value'!C47</f>
        <v>16</v>
      </c>
      <c r="AR47" s="4">
        <f t="shared" si="6"/>
        <v>534.35557168499997</v>
      </c>
      <c r="AS47" s="4">
        <f>AR47/'Feedstock Conversions'!$B$6</f>
        <v>70.775572408609264</v>
      </c>
      <c r="AV47">
        <f t="shared" si="2"/>
        <v>46</v>
      </c>
      <c r="AW47">
        <f t="shared" si="3"/>
        <v>2019</v>
      </c>
      <c r="AX47">
        <f t="shared" si="4"/>
        <v>11</v>
      </c>
    </row>
    <row r="48" spans="1:50" x14ac:dyDescent="0.25">
      <c r="A48" s="34">
        <v>43791</v>
      </c>
      <c r="B48" s="35">
        <v>39.124000000000002</v>
      </c>
      <c r="C48" s="36">
        <f>'Canola Oil'!B48</f>
        <v>39.124000000000002</v>
      </c>
      <c r="D48" s="35">
        <f>'Canola Oil'!C48*'Feedstock Conversions'!B$13</f>
        <v>291.47380000000004</v>
      </c>
      <c r="E48" s="35"/>
      <c r="F48" s="35">
        <f>'Fuel Values'!B48-G48-H48-I48</f>
        <v>32.66861148000001</v>
      </c>
      <c r="G48" s="36">
        <f>('LCFS Values'!$E$2-$R$4)/1000000*'LCFS Values'!B48*'LCFS Values'!$G$2*100</f>
        <v>115.25638852</v>
      </c>
      <c r="H48" s="35">
        <f>'RIN Values'!C48</f>
        <v>94.574999999999989</v>
      </c>
      <c r="I48" s="35">
        <f>'Fixed Credits Value'!B48</f>
        <v>100</v>
      </c>
      <c r="J48" s="35">
        <f t="shared" si="0"/>
        <v>342.5</v>
      </c>
      <c r="K48" s="35">
        <f>J48/'Feedstock Conversions'!B$13</f>
        <v>45.973154362416103</v>
      </c>
      <c r="L48" s="35"/>
      <c r="M48" s="35">
        <f t="shared" si="1"/>
        <v>51.02619999999996</v>
      </c>
      <c r="N48" s="35">
        <f t="shared" si="5"/>
        <v>241.59328479999994</v>
      </c>
      <c r="O48" s="35"/>
      <c r="V48" s="4">
        <f>$B48-'Rail Costs'!Q48</f>
        <v>35.406717815820976</v>
      </c>
      <c r="W48" s="4">
        <f>$B48-'Rail Costs'!R48</f>
        <v>35.815921048062151</v>
      </c>
      <c r="X48" s="4">
        <f>$B48-'Rail Costs'!S48</f>
        <v>35.985566122520503</v>
      </c>
      <c r="Y48" s="4">
        <f>$B48-'Rail Costs'!T48</f>
        <v>35.583731253162831</v>
      </c>
      <c r="Z48" s="4">
        <f>$B48-'Rail Costs'!U48</f>
        <v>35.731098510832979</v>
      </c>
      <c r="AA48" s="4">
        <f>$B48-'Rail Costs'!V48</f>
        <v>34.875677503795401</v>
      </c>
      <c r="AD48" s="4">
        <f>$J48-(V48*'Feedstock Conversions'!$B$13)-'Rail Costs'!Q48</f>
        <v>75.002670087954726</v>
      </c>
      <c r="AE48" s="4">
        <f>$J48-(W48*'Feedstock Conversions'!$B$13)-'Rail Costs'!R48</f>
        <v>72.363309239999111</v>
      </c>
      <c r="AF48" s="4">
        <f>$J48-(X48*'Feedstock Conversions'!$B$13)-'Rail Costs'!S48</f>
        <v>71.269098509742761</v>
      </c>
      <c r="AG48" s="4">
        <f>$J48-(Y48*'Feedstock Conversions'!$B$13)-'Rail Costs'!T48</f>
        <v>73.860933417099716</v>
      </c>
      <c r="AH48" s="4">
        <f>$J48-(Z48*'Feedstock Conversions'!$B$13)-'Rail Costs'!U48</f>
        <v>72.910414605127272</v>
      </c>
      <c r="AI48" s="4">
        <f>$J48-(AA48*'Feedstock Conversions'!$B$13)-'Rail Costs'!V48</f>
        <v>78.427880100519644</v>
      </c>
      <c r="AL48" s="4">
        <f>C48*'Feedstock Conversions'!$B$6</f>
        <v>295.38620000000003</v>
      </c>
      <c r="AM48" s="4">
        <f>'Fuel Values'!C48*100</f>
        <v>191.57</v>
      </c>
      <c r="AN48" s="4">
        <f>('LCFS Values'!$E$2-'Canola Oil'!$S$4)/1000000*'LCFS Values'!B48*'LCFS Values'!$G$2*100</f>
        <v>118.31208480000002</v>
      </c>
      <c r="AO48" s="4">
        <f>'RIN Values'!D48</f>
        <v>107.18499999999999</v>
      </c>
      <c r="AP48" s="4">
        <f>'Fixed Credits Value'!B48</f>
        <v>100</v>
      </c>
      <c r="AQ48" s="4">
        <f>'Fixed Credits Value'!C48</f>
        <v>16</v>
      </c>
      <c r="AR48" s="4">
        <f t="shared" si="6"/>
        <v>533.06708479999998</v>
      </c>
      <c r="AS48" s="4">
        <f>AR48/'Feedstock Conversions'!$B$6</f>
        <v>70.604911894039731</v>
      </c>
      <c r="AV48">
        <f t="shared" si="2"/>
        <v>47</v>
      </c>
      <c r="AW48">
        <f t="shared" si="3"/>
        <v>2019</v>
      </c>
      <c r="AX48">
        <f t="shared" si="4"/>
        <v>11</v>
      </c>
    </row>
    <row r="49" spans="1:50" x14ac:dyDescent="0.25">
      <c r="A49" s="34">
        <v>43798</v>
      </c>
      <c r="B49" s="35">
        <v>38.612499999999997</v>
      </c>
      <c r="C49" s="36">
        <f>'Canola Oil'!B49</f>
        <v>38.612499999999997</v>
      </c>
      <c r="D49" s="35">
        <f>'Canola Oil'!C49*'Feedstock Conversions'!B$13</f>
        <v>287.66312499999998</v>
      </c>
      <c r="E49" s="35"/>
      <c r="F49" s="35">
        <f>'Fuel Values'!B49-G49-H49-I49</f>
        <v>40.630978732500012</v>
      </c>
      <c r="G49" s="36">
        <f>('LCFS Values'!$E$2-$R$4)/1000000*'LCFS Values'!B49*'LCFS Values'!$G$2*100</f>
        <v>114.70227126750001</v>
      </c>
      <c r="H49" s="35">
        <f>'RIN Values'!C49</f>
        <v>88.000050000000002</v>
      </c>
      <c r="I49" s="35">
        <f>'Fixed Credits Value'!B49</f>
        <v>100</v>
      </c>
      <c r="J49" s="35">
        <f t="shared" si="0"/>
        <v>343.33330000000001</v>
      </c>
      <c r="K49" s="35">
        <f>J49/'Feedstock Conversions'!B$13</f>
        <v>46.085006711409399</v>
      </c>
      <c r="L49" s="35"/>
      <c r="M49" s="35">
        <f t="shared" si="1"/>
        <v>55.670175000000029</v>
      </c>
      <c r="N49" s="35">
        <f t="shared" si="5"/>
        <v>241.86354169999998</v>
      </c>
      <c r="O49" s="35"/>
      <c r="V49" s="4">
        <f>$B49-'Rail Costs'!Q49</f>
        <v>34.89521781582097</v>
      </c>
      <c r="W49" s="4">
        <f>$B49-'Rail Costs'!R49</f>
        <v>35.304421048062146</v>
      </c>
      <c r="X49" s="4">
        <f>$B49-'Rail Costs'!S49</f>
        <v>35.474066122520497</v>
      </c>
      <c r="Y49" s="4">
        <f>$B49-'Rail Costs'!T49</f>
        <v>35.072231253162826</v>
      </c>
      <c r="Z49" s="4">
        <f>$B49-'Rail Costs'!U49</f>
        <v>35.219598510832974</v>
      </c>
      <c r="AA49" s="4">
        <f>$B49-'Rail Costs'!V49</f>
        <v>34.364177503795396</v>
      </c>
      <c r="AD49" s="4">
        <f>$J49-(V49*'Feedstock Conversions'!$B$13)-'Rail Costs'!Q49</f>
        <v>79.646645087954738</v>
      </c>
      <c r="AE49" s="4">
        <f>$J49-(W49*'Feedstock Conversions'!$B$13)-'Rail Costs'!R49</f>
        <v>77.00728423999918</v>
      </c>
      <c r="AF49" s="4">
        <f>$J49-(X49*'Feedstock Conversions'!$B$13)-'Rail Costs'!S49</f>
        <v>75.913073509742773</v>
      </c>
      <c r="AG49" s="4">
        <f>$J49-(Y49*'Feedstock Conversions'!$B$13)-'Rail Costs'!T49</f>
        <v>78.504908417099784</v>
      </c>
      <c r="AH49" s="4">
        <f>$J49-(Z49*'Feedstock Conversions'!$B$13)-'Rail Costs'!U49</f>
        <v>77.554389605127341</v>
      </c>
      <c r="AI49" s="4">
        <f>$J49-(AA49*'Feedstock Conversions'!$B$13)-'Rail Costs'!V49</f>
        <v>83.071855100519713</v>
      </c>
      <c r="AL49" s="4">
        <f>C49*'Feedstock Conversions'!$B$6</f>
        <v>291.52437499999996</v>
      </c>
      <c r="AM49" s="4">
        <f>'Fuel Values'!C49*100</f>
        <v>196.04999999999998</v>
      </c>
      <c r="AN49" s="4">
        <f>('LCFS Values'!$E$2-'Canola Oil'!$S$4)/1000000*'LCFS Values'!B49*'LCFS Values'!$G$2*100</f>
        <v>117.74327670000002</v>
      </c>
      <c r="AO49" s="4">
        <f>'RIN Values'!D49</f>
        <v>99.73339</v>
      </c>
      <c r="AP49" s="4">
        <f>'Fixed Credits Value'!B49</f>
        <v>100</v>
      </c>
      <c r="AQ49" s="4">
        <f>'Fixed Credits Value'!C49</f>
        <v>16</v>
      </c>
      <c r="AR49" s="4">
        <f t="shared" si="6"/>
        <v>529.52666669999996</v>
      </c>
      <c r="AS49" s="4">
        <f>AR49/'Feedstock Conversions'!$B$6</f>
        <v>70.135982344370859</v>
      </c>
      <c r="AV49">
        <f t="shared" si="2"/>
        <v>48</v>
      </c>
      <c r="AW49">
        <f t="shared" si="3"/>
        <v>2019</v>
      </c>
      <c r="AX49">
        <f t="shared" si="4"/>
        <v>11</v>
      </c>
    </row>
    <row r="50" spans="1:50" x14ac:dyDescent="0.25">
      <c r="A50" s="34">
        <v>43805</v>
      </c>
      <c r="B50" s="35">
        <v>38.508000000000003</v>
      </c>
      <c r="C50" s="36">
        <f>'Canola Oil'!B50</f>
        <v>38.508000000000003</v>
      </c>
      <c r="D50" s="35">
        <f>'Canola Oil'!C50*'Feedstock Conversions'!B$13</f>
        <v>286.88460000000003</v>
      </c>
      <c r="E50" s="35"/>
      <c r="F50" s="35">
        <f>'Fuel Values'!B50-G50-H50-I50</f>
        <v>42.697728732499996</v>
      </c>
      <c r="G50" s="36">
        <f>('LCFS Values'!$E$2-$R$4)/1000000*'LCFS Values'!B50*'LCFS Values'!$G$2*100</f>
        <v>114.70227126750001</v>
      </c>
      <c r="H50" s="35">
        <f>'RIN Values'!C50</f>
        <v>87.6</v>
      </c>
      <c r="I50" s="35">
        <f>'Fixed Credits Value'!B50</f>
        <v>100</v>
      </c>
      <c r="J50" s="35">
        <f t="shared" si="0"/>
        <v>345</v>
      </c>
      <c r="K50" s="35">
        <f>J50/'Feedstock Conversions'!B$13</f>
        <v>46.308724832214764</v>
      </c>
      <c r="L50" s="35"/>
      <c r="M50" s="35">
        <f t="shared" si="1"/>
        <v>58.115399999999966</v>
      </c>
      <c r="N50" s="35">
        <f t="shared" si="5"/>
        <v>238.61867669999998</v>
      </c>
      <c r="O50" s="35"/>
      <c r="V50" s="4">
        <f>$B50-'Rail Costs'!Q50</f>
        <v>34.790717815820976</v>
      </c>
      <c r="W50" s="4">
        <f>$B50-'Rail Costs'!R50</f>
        <v>35.199921048062151</v>
      </c>
      <c r="X50" s="4">
        <f>$B50-'Rail Costs'!S50</f>
        <v>35.369566122520503</v>
      </c>
      <c r="Y50" s="4">
        <f>$B50-'Rail Costs'!T50</f>
        <v>34.967731253162832</v>
      </c>
      <c r="Z50" s="4">
        <f>$B50-'Rail Costs'!U50</f>
        <v>35.115098510832979</v>
      </c>
      <c r="AA50" s="4">
        <f>$B50-'Rail Costs'!V50</f>
        <v>34.259677503795402</v>
      </c>
      <c r="AD50" s="4">
        <f>$J50-(V50*'Feedstock Conversions'!$B$13)-'Rail Costs'!Q50</f>
        <v>82.091870087954675</v>
      </c>
      <c r="AE50" s="4">
        <f>$J50-(W50*'Feedstock Conversions'!$B$13)-'Rail Costs'!R50</f>
        <v>79.452509239999117</v>
      </c>
      <c r="AF50" s="4">
        <f>$J50-(X50*'Feedstock Conversions'!$B$13)-'Rail Costs'!S50</f>
        <v>78.358298509742767</v>
      </c>
      <c r="AG50" s="4">
        <f>$J50-(Y50*'Feedstock Conversions'!$B$13)-'Rail Costs'!T50</f>
        <v>80.950133417099721</v>
      </c>
      <c r="AH50" s="4">
        <f>$J50-(Z50*'Feedstock Conversions'!$B$13)-'Rail Costs'!U50</f>
        <v>79.999614605127277</v>
      </c>
      <c r="AI50" s="4">
        <f>$J50-(AA50*'Feedstock Conversions'!$B$13)-'Rail Costs'!V50</f>
        <v>85.517080100519649</v>
      </c>
      <c r="AL50" s="4">
        <f>C50*'Feedstock Conversions'!$B$6</f>
        <v>290.73540000000003</v>
      </c>
      <c r="AM50" s="4">
        <f>'Fuel Values'!C50*100</f>
        <v>192.48000000000002</v>
      </c>
      <c r="AN50" s="4">
        <f>('LCFS Values'!$E$2-'Canola Oil'!$S$4)/1000000*'LCFS Values'!B50*'LCFS Values'!$G$2*100</f>
        <v>117.74327670000002</v>
      </c>
      <c r="AO50" s="4">
        <f>'RIN Values'!D50</f>
        <v>99.28</v>
      </c>
      <c r="AP50" s="4">
        <f>'Fixed Credits Value'!B50</f>
        <v>100</v>
      </c>
      <c r="AQ50" s="4">
        <f>'Fixed Credits Value'!C50</f>
        <v>16</v>
      </c>
      <c r="AR50" s="4">
        <f t="shared" si="6"/>
        <v>525.50327670000001</v>
      </c>
      <c r="AS50" s="4">
        <f>AR50/'Feedstock Conversions'!$B$6</f>
        <v>69.603083006622526</v>
      </c>
      <c r="AV50">
        <f t="shared" si="2"/>
        <v>49</v>
      </c>
      <c r="AW50">
        <f t="shared" si="3"/>
        <v>2019</v>
      </c>
      <c r="AX50">
        <f t="shared" si="4"/>
        <v>12</v>
      </c>
    </row>
    <row r="51" spans="1:50" x14ac:dyDescent="0.25">
      <c r="A51" s="34">
        <v>43812</v>
      </c>
      <c r="B51" s="35">
        <v>39.908000000000001</v>
      </c>
      <c r="C51" s="36">
        <f>'Canola Oil'!B51</f>
        <v>39.908000000000001</v>
      </c>
      <c r="D51" s="35">
        <f>'Canola Oil'!C51*'Feedstock Conversions'!B$13</f>
        <v>297.31460000000004</v>
      </c>
      <c r="E51" s="35"/>
      <c r="F51" s="35">
        <f>'Fuel Values'!B51-G51-H51-I51</f>
        <v>43.55378769412502</v>
      </c>
      <c r="G51" s="36">
        <f>('LCFS Values'!$E$2-$R$4)/1000000*'LCFS Values'!B51*'LCFS Values'!$G$2*100</f>
        <v>114.896212305875</v>
      </c>
      <c r="H51" s="35">
        <f>'RIN Values'!C51</f>
        <v>85.65</v>
      </c>
      <c r="I51" s="35">
        <f>'Fixed Credits Value'!B51</f>
        <v>100</v>
      </c>
      <c r="J51" s="35">
        <f t="shared" si="0"/>
        <v>344.1</v>
      </c>
      <c r="K51" s="35">
        <f>J51/'Feedstock Conversions'!B$13</f>
        <v>46.187919463087248</v>
      </c>
      <c r="L51" s="35"/>
      <c r="M51" s="35">
        <f t="shared" si="1"/>
        <v>46.785399999999981</v>
      </c>
      <c r="N51" s="35">
        <f t="shared" si="5"/>
        <v>230.20775953500004</v>
      </c>
      <c r="O51" s="35"/>
      <c r="V51" s="4">
        <f>$B51-'Rail Costs'!Q51</f>
        <v>36.190717815820975</v>
      </c>
      <c r="W51" s="4">
        <f>$B51-'Rail Costs'!R51</f>
        <v>36.59992104806215</v>
      </c>
      <c r="X51" s="4">
        <f>$B51-'Rail Costs'!S51</f>
        <v>36.769566122520501</v>
      </c>
      <c r="Y51" s="4">
        <f>$B51-'Rail Costs'!T51</f>
        <v>36.36773125316283</v>
      </c>
      <c r="Z51" s="4">
        <f>$B51-'Rail Costs'!U51</f>
        <v>36.515098510832978</v>
      </c>
      <c r="AA51" s="4">
        <f>$B51-'Rail Costs'!V51</f>
        <v>35.6596775037954</v>
      </c>
      <c r="AD51" s="4">
        <f>$J51-(V51*'Feedstock Conversions'!$B$13)-'Rail Costs'!Q51</f>
        <v>70.761870087954748</v>
      </c>
      <c r="AE51" s="4">
        <f>$J51-(W51*'Feedstock Conversions'!$B$13)-'Rail Costs'!R51</f>
        <v>68.122509239999133</v>
      </c>
      <c r="AF51" s="4">
        <f>$J51-(X51*'Feedstock Conversions'!$B$13)-'Rail Costs'!S51</f>
        <v>67.028298509742783</v>
      </c>
      <c r="AG51" s="4">
        <f>$J51-(Y51*'Feedstock Conversions'!$B$13)-'Rail Costs'!T51</f>
        <v>69.620133417099737</v>
      </c>
      <c r="AH51" s="4">
        <f>$J51-(Z51*'Feedstock Conversions'!$B$13)-'Rail Costs'!U51</f>
        <v>68.669614605127293</v>
      </c>
      <c r="AI51" s="4">
        <f>$J51-(AA51*'Feedstock Conversions'!$B$13)-'Rail Costs'!V51</f>
        <v>74.187080100519665</v>
      </c>
      <c r="AL51" s="4">
        <f>C51*'Feedstock Conversions'!$B$6</f>
        <v>301.30540000000002</v>
      </c>
      <c r="AM51" s="4">
        <f>'Fuel Values'!C51*100</f>
        <v>196.51000000000002</v>
      </c>
      <c r="AN51" s="4">
        <f>('LCFS Values'!$E$2-'Canola Oil'!$S$4)/1000000*'LCFS Values'!B51*'LCFS Values'!$G$2*100</f>
        <v>117.94235953500001</v>
      </c>
      <c r="AO51" s="4">
        <f>'RIN Values'!D51</f>
        <v>97.07</v>
      </c>
      <c r="AP51" s="4">
        <f>'Fixed Credits Value'!B51</f>
        <v>100</v>
      </c>
      <c r="AQ51" s="4">
        <f>'Fixed Credits Value'!C51</f>
        <v>16</v>
      </c>
      <c r="AR51" s="4">
        <f t="shared" si="6"/>
        <v>527.52235953500008</v>
      </c>
      <c r="AS51" s="4">
        <f>AR51/'Feedstock Conversions'!$B$6</f>
        <v>69.870511196688753</v>
      </c>
      <c r="AV51">
        <f t="shared" si="2"/>
        <v>50</v>
      </c>
      <c r="AW51">
        <f t="shared" si="3"/>
        <v>2019</v>
      </c>
      <c r="AX51">
        <f t="shared" si="4"/>
        <v>12</v>
      </c>
    </row>
    <row r="52" spans="1:50" x14ac:dyDescent="0.25">
      <c r="A52" s="34">
        <v>43819</v>
      </c>
      <c r="B52" s="35">
        <v>41.594000000000001</v>
      </c>
      <c r="C52" s="36">
        <f>'Canola Oil'!B52</f>
        <v>41.594000000000001</v>
      </c>
      <c r="D52" s="35">
        <f>'Canola Oil'!C52*'Feedstock Conversions'!B$13</f>
        <v>309.87530000000004</v>
      </c>
      <c r="E52" s="35"/>
      <c r="F52" s="35">
        <f>'Fuel Values'!B52-G52-H52-I52</f>
        <v>61.248492886000008</v>
      </c>
      <c r="G52" s="36">
        <f>('LCFS Values'!$E$2-$R$4)/1000000*'LCFS Values'!B52*'LCFS Values'!$G$2*100</f>
        <v>113.92650711399999</v>
      </c>
      <c r="H52" s="35">
        <f>'RIN Values'!C52</f>
        <v>68.324999999999989</v>
      </c>
      <c r="I52" s="35">
        <f>'Fixed Credits Value'!B52</f>
        <v>100</v>
      </c>
      <c r="J52" s="35">
        <f t="shared" si="0"/>
        <v>343.5</v>
      </c>
      <c r="K52" s="35">
        <f>J52/'Feedstock Conversions'!B$13</f>
        <v>46.107382550335572</v>
      </c>
      <c r="L52" s="35"/>
      <c r="M52" s="35">
        <f t="shared" si="1"/>
        <v>33.624699999999962</v>
      </c>
      <c r="N52" s="35">
        <f t="shared" si="5"/>
        <v>203.69664535999993</v>
      </c>
      <c r="O52" s="35"/>
      <c r="V52" s="4">
        <f>$B52-'Rail Costs'!Q52</f>
        <v>37.876717815820975</v>
      </c>
      <c r="W52" s="4">
        <f>$B52-'Rail Costs'!R52</f>
        <v>38.28592104806215</v>
      </c>
      <c r="X52" s="4">
        <f>$B52-'Rail Costs'!S52</f>
        <v>38.455566122520501</v>
      </c>
      <c r="Y52" s="4">
        <f>$B52-'Rail Costs'!T52</f>
        <v>38.05373125316283</v>
      </c>
      <c r="Z52" s="4">
        <f>$B52-'Rail Costs'!U52</f>
        <v>38.201098510832978</v>
      </c>
      <c r="AA52" s="4">
        <f>$B52-'Rail Costs'!V52</f>
        <v>37.3456775037954</v>
      </c>
      <c r="AD52" s="4">
        <f>$J52-(V52*'Feedstock Conversions'!$B$13)-'Rail Costs'!Q52</f>
        <v>57.601170087954728</v>
      </c>
      <c r="AE52" s="4">
        <f>$J52-(W52*'Feedstock Conversions'!$B$13)-'Rail Costs'!R52</f>
        <v>54.961809239999106</v>
      </c>
      <c r="AF52" s="4">
        <f>$J52-(X52*'Feedstock Conversions'!$B$13)-'Rail Costs'!S52</f>
        <v>53.867598509742763</v>
      </c>
      <c r="AG52" s="4">
        <f>$J52-(Y52*'Feedstock Conversions'!$B$13)-'Rail Costs'!T52</f>
        <v>56.459433417099717</v>
      </c>
      <c r="AH52" s="4">
        <f>$J52-(Z52*'Feedstock Conversions'!$B$13)-'Rail Costs'!U52</f>
        <v>55.508914605127281</v>
      </c>
      <c r="AI52" s="4">
        <f>$J52-(AA52*'Feedstock Conversions'!$B$13)-'Rail Costs'!V52</f>
        <v>61.026380100519638</v>
      </c>
      <c r="AL52" s="4">
        <f>C52*'Feedstock Conversions'!$B$6</f>
        <v>314.03469999999999</v>
      </c>
      <c r="AM52" s="4">
        <f>'Fuel Values'!C52*100</f>
        <v>203.18999999999997</v>
      </c>
      <c r="AN52" s="4">
        <f>('LCFS Values'!$E$2-'Canola Oil'!$S$4)/1000000*'LCFS Values'!B52*'LCFS Values'!$G$2*100</f>
        <v>116.94694536000002</v>
      </c>
      <c r="AO52" s="4">
        <f>'RIN Values'!D52</f>
        <v>77.434999999999988</v>
      </c>
      <c r="AP52" s="4">
        <f>'Fixed Credits Value'!B52</f>
        <v>100</v>
      </c>
      <c r="AQ52" s="4">
        <f>'Fixed Credits Value'!C52</f>
        <v>16</v>
      </c>
      <c r="AR52" s="4">
        <f t="shared" si="6"/>
        <v>513.57194535999997</v>
      </c>
      <c r="AS52" s="4">
        <f>AR52/'Feedstock Conversions'!$B$6</f>
        <v>68.022774219867543</v>
      </c>
      <c r="AV52">
        <f t="shared" si="2"/>
        <v>51</v>
      </c>
      <c r="AW52">
        <f t="shared" si="3"/>
        <v>2019</v>
      </c>
      <c r="AX52">
        <f t="shared" si="4"/>
        <v>12</v>
      </c>
    </row>
    <row r="53" spans="1:50" x14ac:dyDescent="0.25">
      <c r="A53" s="34">
        <v>43826</v>
      </c>
      <c r="B53" s="35">
        <v>42.192500000000003</v>
      </c>
      <c r="C53" s="36">
        <f>'Canola Oil'!B53</f>
        <v>42.192500000000003</v>
      </c>
      <c r="D53" s="35">
        <f>'Canola Oil'!C53*'Feedstock Conversions'!B$13</f>
        <v>314.33412500000003</v>
      </c>
      <c r="E53" s="35"/>
      <c r="F53" s="35">
        <f>'Fuel Values'!B53-G53-H53-I53</f>
        <v>64.476845985000011</v>
      </c>
      <c r="G53" s="36">
        <f>('LCFS Values'!$E$2-$R$4)/1000000*'LCFS Values'!B53*'LCFS Values'!$G$2*100</f>
        <v>114.148154015</v>
      </c>
      <c r="H53" s="35">
        <f>'RIN Values'!C53</f>
        <v>64.875</v>
      </c>
      <c r="I53" s="35">
        <f>'Fixed Credits Value'!B53</f>
        <v>100</v>
      </c>
      <c r="J53" s="35">
        <f t="shared" si="0"/>
        <v>343.5</v>
      </c>
      <c r="K53" s="35">
        <f>J53/'Feedstock Conversions'!B$13</f>
        <v>46.107382550335572</v>
      </c>
      <c r="L53" s="35"/>
      <c r="M53" s="35">
        <f t="shared" si="1"/>
        <v>29.165874999999971</v>
      </c>
      <c r="N53" s="35">
        <f t="shared" si="5"/>
        <v>197.37534359999995</v>
      </c>
      <c r="O53" s="35"/>
      <c r="V53" s="4">
        <f>$B53-'Rail Costs'!Q53</f>
        <v>38.475217815820976</v>
      </c>
      <c r="W53" s="4">
        <f>$B53-'Rail Costs'!R53</f>
        <v>38.884421048062151</v>
      </c>
      <c r="X53" s="4">
        <f>$B53-'Rail Costs'!S53</f>
        <v>39.054066122520503</v>
      </c>
      <c r="Y53" s="4">
        <f>$B53-'Rail Costs'!T53</f>
        <v>38.652231253162832</v>
      </c>
      <c r="Z53" s="4">
        <f>$B53-'Rail Costs'!U53</f>
        <v>38.799598510832979</v>
      </c>
      <c r="AA53" s="4">
        <f>$B53-'Rail Costs'!V53</f>
        <v>37.944177503795402</v>
      </c>
      <c r="AD53" s="4">
        <f>$J53-(V53*'Feedstock Conversions'!$B$13)-'Rail Costs'!Q53</f>
        <v>53.142345087954681</v>
      </c>
      <c r="AE53" s="4">
        <f>$J53-(W53*'Feedstock Conversions'!$B$13)-'Rail Costs'!R53</f>
        <v>50.502984239999115</v>
      </c>
      <c r="AF53" s="4">
        <f>$J53-(X53*'Feedstock Conversions'!$B$13)-'Rail Costs'!S53</f>
        <v>49.408773509742772</v>
      </c>
      <c r="AG53" s="4">
        <f>$J53-(Y53*'Feedstock Conversions'!$B$13)-'Rail Costs'!T53</f>
        <v>52.000608417099727</v>
      </c>
      <c r="AH53" s="4">
        <f>$J53-(Z53*'Feedstock Conversions'!$B$13)-'Rail Costs'!U53</f>
        <v>51.05008960512729</v>
      </c>
      <c r="AI53" s="4">
        <f>$J53-(AA53*'Feedstock Conversions'!$B$13)-'Rail Costs'!V53</f>
        <v>56.567555100519648</v>
      </c>
      <c r="AL53" s="4">
        <f>C53*'Feedstock Conversions'!$B$6</f>
        <v>318.55337500000002</v>
      </c>
      <c r="AM53" s="4">
        <f>'Fuel Values'!C53*100</f>
        <v>205.01</v>
      </c>
      <c r="AN53" s="4">
        <f>('LCFS Values'!$E$2-'Canola Oil'!$S$4)/1000000*'LCFS Values'!B53*'LCFS Values'!$G$2*100</f>
        <v>117.1744686</v>
      </c>
      <c r="AO53" s="4">
        <f>'RIN Values'!D53</f>
        <v>73.524999999999991</v>
      </c>
      <c r="AP53" s="4">
        <f>'Fixed Credits Value'!B53</f>
        <v>100</v>
      </c>
      <c r="AQ53" s="4">
        <f>'Fixed Credits Value'!C53</f>
        <v>16</v>
      </c>
      <c r="AR53" s="4">
        <f t="shared" si="6"/>
        <v>511.70946859999998</v>
      </c>
      <c r="AS53" s="4">
        <f>AR53/'Feedstock Conversions'!$B$6</f>
        <v>67.776088556291384</v>
      </c>
      <c r="AV53">
        <f t="shared" si="2"/>
        <v>52</v>
      </c>
      <c r="AW53">
        <f t="shared" si="3"/>
        <v>2019</v>
      </c>
      <c r="AX53">
        <f t="shared" si="4"/>
        <v>12</v>
      </c>
    </row>
    <row r="54" spans="1:50" x14ac:dyDescent="0.25">
      <c r="A54" s="34">
        <v>43833</v>
      </c>
      <c r="B54" s="35">
        <v>42.994999999999997</v>
      </c>
      <c r="C54" s="36">
        <f>'Canola Oil'!B54</f>
        <v>42.994999999999997</v>
      </c>
      <c r="D54" s="35">
        <f>'Canola Oil'!C54*'Feedstock Conversions'!B$13</f>
        <v>320.31274999999999</v>
      </c>
      <c r="E54" s="35"/>
      <c r="F54" s="35">
        <f>'Fuel Values'!B54-G54-H54-I54</f>
        <v>73.511275610624978</v>
      </c>
      <c r="G54" s="36">
        <f>('LCFS Values'!$E$3-$R$4)/1000000*'LCFS Values'!B54*'LCFS Values'!$G$2*100</f>
        <v>110.55122438937501</v>
      </c>
      <c r="H54" s="35">
        <f>'RIN Values'!C54</f>
        <v>59.4375</v>
      </c>
      <c r="I54" s="35">
        <f>'Fixed Credits Value'!B54</f>
        <v>100</v>
      </c>
      <c r="J54" s="35">
        <f t="shared" si="0"/>
        <v>343.5</v>
      </c>
      <c r="K54" s="35">
        <f>J54/'Feedstock Conversions'!B$13</f>
        <v>46.107382550335572</v>
      </c>
      <c r="L54" s="35"/>
      <c r="M54" s="35">
        <f t="shared" si="1"/>
        <v>23.187250000000006</v>
      </c>
      <c r="N54" s="35">
        <f t="shared" si="5"/>
        <v>179.56361626249998</v>
      </c>
      <c r="O54" s="35"/>
      <c r="V54" s="4">
        <f>$B54-'Rail Costs'!Q54</f>
        <v>39.227877160837565</v>
      </c>
      <c r="W54" s="4">
        <f>$B54-'Rail Costs'!R54</f>
        <v>39.642566916862982</v>
      </c>
      <c r="X54" s="4">
        <f>$B54-'Rail Costs'!S54</f>
        <v>39.814486562152055</v>
      </c>
      <c r="Y54" s="4">
        <f>$B54-'Rail Costs'!T54</f>
        <v>39.407263962702444</v>
      </c>
      <c r="Z54" s="4">
        <f>$B54-'Rail Costs'!U54</f>
        <v>39.556607094218442</v>
      </c>
      <c r="AA54" s="4">
        <f>$B54-'Rail Costs'!V54</f>
        <v>38.689716755242934</v>
      </c>
      <c r="AD54" s="4">
        <f>$J54-(V54*'Feedstock Conversions'!$B$13)-'Rail Costs'!Q54</f>
        <v>47.485192312597682</v>
      </c>
      <c r="AE54" s="4">
        <f>$J54-(W54*'Feedstock Conversions'!$B$13)-'Rail Costs'!R54</f>
        <v>44.810443386233743</v>
      </c>
      <c r="AF54" s="4">
        <f>$J54-(X54*'Feedstock Conversions'!$B$13)-'Rail Costs'!S54</f>
        <v>43.701561674119262</v>
      </c>
      <c r="AG54" s="4">
        <f>$J54-(Y54*'Feedstock Conversions'!$B$13)-'Rail Costs'!T54</f>
        <v>46.328147440569218</v>
      </c>
      <c r="AH54" s="4">
        <f>$J54-(Z54*'Feedstock Conversions'!$B$13)-'Rail Costs'!U54</f>
        <v>45.364884242291041</v>
      </c>
      <c r="AI54" s="4">
        <f>$J54-(AA54*'Feedstock Conversions'!$B$13)-'Rail Costs'!V54</f>
        <v>50.956326928683083</v>
      </c>
      <c r="AL54" s="4">
        <f>C54*'Feedstock Conversions'!$B$6</f>
        <v>324.61224999999996</v>
      </c>
      <c r="AM54" s="4">
        <f>'Fuel Values'!C54*100</f>
        <v>202.94</v>
      </c>
      <c r="AN54" s="4">
        <f>('LCFS Values'!$E$3-'Canola Oil'!$S$4)/1000000*'LCFS Values'!B54*'LCFS Values'!$G$2*100</f>
        <v>113.57386626249999</v>
      </c>
      <c r="AO54" s="4">
        <f>'RIN Values'!D54</f>
        <v>67.362499999999997</v>
      </c>
      <c r="AP54" s="4">
        <f>'Fixed Credits Value'!B54</f>
        <v>100</v>
      </c>
      <c r="AQ54" s="4">
        <f>'Fixed Credits Value'!C54</f>
        <v>16</v>
      </c>
      <c r="AR54" s="4">
        <f t="shared" si="6"/>
        <v>499.87636626249997</v>
      </c>
      <c r="AS54" s="4">
        <f>AR54/'Feedstock Conversions'!$B$6</f>
        <v>66.208790233443708</v>
      </c>
      <c r="AV54">
        <f t="shared" si="2"/>
        <v>1</v>
      </c>
      <c r="AW54">
        <f t="shared" si="3"/>
        <v>2020</v>
      </c>
      <c r="AX54">
        <f t="shared" si="4"/>
        <v>1</v>
      </c>
    </row>
    <row r="55" spans="1:50" x14ac:dyDescent="0.25">
      <c r="A55" s="34">
        <v>43840</v>
      </c>
      <c r="B55" s="35">
        <v>42.558</v>
      </c>
      <c r="C55" s="36">
        <f>'Canola Oil'!B55</f>
        <v>42.558</v>
      </c>
      <c r="D55" s="35">
        <f>'Canola Oil'!C55*'Feedstock Conversions'!B$13</f>
        <v>317.05709999999999</v>
      </c>
      <c r="E55" s="35"/>
      <c r="F55" s="35">
        <f>'Fuel Values'!B55-G55-H55-I55</f>
        <v>73.585717634749983</v>
      </c>
      <c r="G55" s="36">
        <f>('LCFS Values'!$E$3-$R$4)/1000000*'LCFS Values'!B55*'LCFS Values'!$G$2*100</f>
        <v>110.73928236525002</v>
      </c>
      <c r="H55" s="35">
        <f>'RIN Values'!C55</f>
        <v>59.175000000000004</v>
      </c>
      <c r="I55" s="35">
        <f>'Fixed Credits Value'!B55</f>
        <v>100</v>
      </c>
      <c r="J55" s="35">
        <f t="shared" si="0"/>
        <v>343.5</v>
      </c>
      <c r="K55" s="35">
        <f>J55/'Feedstock Conversions'!B$13</f>
        <v>46.107382550335572</v>
      </c>
      <c r="L55" s="35"/>
      <c r="M55" s="35">
        <f t="shared" si="1"/>
        <v>26.442900000000009</v>
      </c>
      <c r="N55" s="35">
        <f t="shared" si="5"/>
        <v>178.83496603500004</v>
      </c>
      <c r="O55" s="35"/>
      <c r="V55" s="4">
        <f>$B55-'Rail Costs'!Q55</f>
        <v>38.790877160837567</v>
      </c>
      <c r="W55" s="4">
        <f>$B55-'Rail Costs'!R55</f>
        <v>39.205566916862985</v>
      </c>
      <c r="X55" s="4">
        <f>$B55-'Rail Costs'!S55</f>
        <v>39.377486562152058</v>
      </c>
      <c r="Y55" s="4">
        <f>$B55-'Rail Costs'!T55</f>
        <v>38.970263962702447</v>
      </c>
      <c r="Z55" s="4">
        <f>$B55-'Rail Costs'!U55</f>
        <v>39.119607094218445</v>
      </c>
      <c r="AA55" s="4">
        <f>$B55-'Rail Costs'!V55</f>
        <v>38.252716755242936</v>
      </c>
      <c r="AD55" s="4">
        <f>$J55-(V55*'Feedstock Conversions'!$B$13)-'Rail Costs'!Q55</f>
        <v>50.740842312597685</v>
      </c>
      <c r="AE55" s="4">
        <f>$J55-(W55*'Feedstock Conversions'!$B$13)-'Rail Costs'!R55</f>
        <v>48.066093386233746</v>
      </c>
      <c r="AF55" s="4">
        <f>$J55-(X55*'Feedstock Conversions'!$B$13)-'Rail Costs'!S55</f>
        <v>46.957211674119208</v>
      </c>
      <c r="AG55" s="4">
        <f>$J55-(Y55*'Feedstock Conversions'!$B$13)-'Rail Costs'!T55</f>
        <v>49.583797440569221</v>
      </c>
      <c r="AH55" s="4">
        <f>$J55-(Z55*'Feedstock Conversions'!$B$13)-'Rail Costs'!U55</f>
        <v>48.620534242291043</v>
      </c>
      <c r="AI55" s="4">
        <f>$J55-(AA55*'Feedstock Conversions'!$B$13)-'Rail Costs'!V55</f>
        <v>54.211976928683029</v>
      </c>
      <c r="AL55" s="4">
        <f>C55*'Feedstock Conversions'!$B$6</f>
        <v>321.31290000000001</v>
      </c>
      <c r="AM55" s="4">
        <f>'Fuel Values'!C55*100</f>
        <v>199.06</v>
      </c>
      <c r="AN55" s="4">
        <f>('LCFS Values'!$E$3-'Canola Oil'!$S$4)/1000000*'LCFS Values'!B55*'LCFS Values'!$G$2*100</f>
        <v>113.76706603500001</v>
      </c>
      <c r="AO55" s="4">
        <f>'RIN Values'!D55</f>
        <v>67.064999999999998</v>
      </c>
      <c r="AP55" s="4">
        <f>'Fixed Credits Value'!B55</f>
        <v>100</v>
      </c>
      <c r="AQ55" s="4">
        <f>'Fixed Credits Value'!C55</f>
        <v>16</v>
      </c>
      <c r="AR55" s="4">
        <f t="shared" si="6"/>
        <v>495.89206603500003</v>
      </c>
      <c r="AS55" s="4">
        <f>AR55/'Feedstock Conversions'!$B$6</f>
        <v>65.681068349006622</v>
      </c>
      <c r="AV55">
        <f t="shared" si="2"/>
        <v>2</v>
      </c>
      <c r="AW55">
        <f t="shared" si="3"/>
        <v>2020</v>
      </c>
      <c r="AX55">
        <f t="shared" si="4"/>
        <v>1</v>
      </c>
    </row>
    <row r="56" spans="1:50" x14ac:dyDescent="0.25">
      <c r="A56" s="34">
        <v>43847</v>
      </c>
      <c r="B56" s="35">
        <v>41.04</v>
      </c>
      <c r="C56" s="36">
        <f>'Canola Oil'!B56</f>
        <v>41.04</v>
      </c>
      <c r="D56" s="35">
        <f>'Canola Oil'!C56*'Feedstock Conversions'!B$13</f>
        <v>305.74799999999999</v>
      </c>
      <c r="E56" s="35"/>
      <c r="F56" s="35">
        <f>'Fuel Values'!B56-G56-H56-I56</f>
        <v>73.999908078999994</v>
      </c>
      <c r="G56" s="36">
        <f>('LCFS Values'!$E$3-$R$4)/1000000*'LCFS Values'!B56*'LCFS Values'!$G$2*100</f>
        <v>111.97509192100001</v>
      </c>
      <c r="H56" s="35">
        <f>'RIN Values'!C56</f>
        <v>57.525000000000006</v>
      </c>
      <c r="I56" s="35">
        <f>'Fixed Credits Value'!B56</f>
        <v>100</v>
      </c>
      <c r="J56" s="35">
        <f t="shared" si="0"/>
        <v>343.5</v>
      </c>
      <c r="K56" s="35">
        <f>J56/'Feedstock Conversions'!B$13</f>
        <v>46.107382550335572</v>
      </c>
      <c r="L56" s="35"/>
      <c r="M56" s="35">
        <f t="shared" si="1"/>
        <v>37.75200000000001</v>
      </c>
      <c r="N56" s="35">
        <f t="shared" si="5"/>
        <v>179.59366454000002</v>
      </c>
      <c r="O56" s="35"/>
      <c r="V56" s="4">
        <f>$B56-'Rail Costs'!Q56</f>
        <v>37.272877160837567</v>
      </c>
      <c r="W56" s="4">
        <f>$B56-'Rail Costs'!R56</f>
        <v>37.687566916862984</v>
      </c>
      <c r="X56" s="4">
        <f>$B56-'Rail Costs'!S56</f>
        <v>37.859486562152057</v>
      </c>
      <c r="Y56" s="4">
        <f>$B56-'Rail Costs'!T56</f>
        <v>37.452263962702446</v>
      </c>
      <c r="Z56" s="4">
        <f>$B56-'Rail Costs'!U56</f>
        <v>37.601607094218444</v>
      </c>
      <c r="AA56" s="4">
        <f>$B56-'Rail Costs'!V56</f>
        <v>36.734716755242935</v>
      </c>
      <c r="AD56" s="4">
        <f>$J56-(V56*'Feedstock Conversions'!$B$13)-'Rail Costs'!Q56</f>
        <v>62.049942312597686</v>
      </c>
      <c r="AE56" s="4">
        <f>$J56-(W56*'Feedstock Conversions'!$B$13)-'Rail Costs'!R56</f>
        <v>59.375193386233747</v>
      </c>
      <c r="AF56" s="4">
        <f>$J56-(X56*'Feedstock Conversions'!$B$13)-'Rail Costs'!S56</f>
        <v>58.266311674119208</v>
      </c>
      <c r="AG56" s="4">
        <f>$J56-(Y56*'Feedstock Conversions'!$B$13)-'Rail Costs'!T56</f>
        <v>60.892897440569222</v>
      </c>
      <c r="AH56" s="4">
        <f>$J56-(Z56*'Feedstock Conversions'!$B$13)-'Rail Costs'!U56</f>
        <v>59.929634242291044</v>
      </c>
      <c r="AI56" s="4">
        <f>$J56-(AA56*'Feedstock Conversions'!$B$13)-'Rail Costs'!V56</f>
        <v>65.521076928683087</v>
      </c>
      <c r="AL56" s="4">
        <f>C56*'Feedstock Conversions'!$B$6</f>
        <v>309.85199999999998</v>
      </c>
      <c r="AM56" s="4">
        <f>'Fuel Values'!C56*100</f>
        <v>189.11</v>
      </c>
      <c r="AN56" s="4">
        <f>('LCFS Values'!$E$3-'Canola Oil'!$S$4)/1000000*'LCFS Values'!B56*'LCFS Values'!$G$2*100</f>
        <v>115.03666454</v>
      </c>
      <c r="AO56" s="4">
        <f>'RIN Values'!D56</f>
        <v>65.195000000000007</v>
      </c>
      <c r="AP56" s="4">
        <f>'Fixed Credits Value'!B56</f>
        <v>100</v>
      </c>
      <c r="AQ56" s="4">
        <f>'Fixed Credits Value'!C56</f>
        <v>16</v>
      </c>
      <c r="AR56" s="4">
        <f t="shared" si="6"/>
        <v>485.34166454000001</v>
      </c>
      <c r="AS56" s="4">
        <f>AR56/'Feedstock Conversions'!$B$6</f>
        <v>64.283664177483445</v>
      </c>
      <c r="AV56">
        <f t="shared" si="2"/>
        <v>3</v>
      </c>
      <c r="AW56">
        <f t="shared" si="3"/>
        <v>2020</v>
      </c>
      <c r="AX56">
        <f t="shared" si="4"/>
        <v>1</v>
      </c>
    </row>
    <row r="57" spans="1:50" x14ac:dyDescent="0.25">
      <c r="A57" s="34">
        <v>43854</v>
      </c>
      <c r="B57" s="35">
        <v>40.067500000000003</v>
      </c>
      <c r="C57" s="36">
        <f>'Canola Oil'!B57</f>
        <v>40.067500000000003</v>
      </c>
      <c r="D57" s="35">
        <f>'Canola Oil'!C57*'Feedstock Conversions'!B$13</f>
        <v>298.50287500000002</v>
      </c>
      <c r="E57" s="35"/>
      <c r="F57" s="35">
        <f>'Fuel Values'!B57-G57-H57-I57</f>
        <v>69.769694798625011</v>
      </c>
      <c r="G57" s="36">
        <f>('LCFS Values'!$E$3-$R$4)/1000000*'LCFS Values'!B57*'LCFS Values'!$G$2*100</f>
        <v>113.13030520137501</v>
      </c>
      <c r="H57" s="35">
        <f>'RIN Values'!C57</f>
        <v>60.599999999999994</v>
      </c>
      <c r="I57" s="35">
        <f>'Fixed Credits Value'!B57</f>
        <v>100</v>
      </c>
      <c r="J57" s="35">
        <f t="shared" si="0"/>
        <v>343.5</v>
      </c>
      <c r="K57" s="35">
        <f>J57/'Feedstock Conversions'!B$13</f>
        <v>46.107382550335572</v>
      </c>
      <c r="L57" s="35"/>
      <c r="M57" s="35">
        <f t="shared" si="1"/>
        <v>44.997124999999983</v>
      </c>
      <c r="N57" s="35">
        <f t="shared" si="5"/>
        <v>183.68058814249997</v>
      </c>
      <c r="O57" s="35"/>
      <c r="V57" s="4">
        <f>$B57-'Rail Costs'!Q57</f>
        <v>36.30037716083757</v>
      </c>
      <c r="W57" s="4">
        <f>$B57-'Rail Costs'!R57</f>
        <v>36.715066916862988</v>
      </c>
      <c r="X57" s="4">
        <f>$B57-'Rail Costs'!S57</f>
        <v>36.88698656215206</v>
      </c>
      <c r="Y57" s="4">
        <f>$B57-'Rail Costs'!T57</f>
        <v>36.479763962702449</v>
      </c>
      <c r="Z57" s="4">
        <f>$B57-'Rail Costs'!U57</f>
        <v>36.629107094218448</v>
      </c>
      <c r="AA57" s="4">
        <f>$B57-'Rail Costs'!V57</f>
        <v>35.762216755242939</v>
      </c>
      <c r="AD57" s="4">
        <f>$J57-(V57*'Feedstock Conversions'!$B$13)-'Rail Costs'!Q57</f>
        <v>69.295067312597666</v>
      </c>
      <c r="AE57" s="4">
        <f>$J57-(W57*'Feedstock Conversions'!$B$13)-'Rail Costs'!R57</f>
        <v>66.62031838623372</v>
      </c>
      <c r="AF57" s="4">
        <f>$J57-(X57*'Feedstock Conversions'!$B$13)-'Rail Costs'!S57</f>
        <v>65.511436674119182</v>
      </c>
      <c r="AG57" s="4">
        <f>$J57-(Y57*'Feedstock Conversions'!$B$13)-'Rail Costs'!T57</f>
        <v>68.138022440569188</v>
      </c>
      <c r="AH57" s="4">
        <f>$J57-(Z57*'Feedstock Conversions'!$B$13)-'Rail Costs'!U57</f>
        <v>67.174759242291017</v>
      </c>
      <c r="AI57" s="4">
        <f>$J57-(AA57*'Feedstock Conversions'!$B$13)-'Rail Costs'!V57</f>
        <v>72.76620192868306</v>
      </c>
      <c r="AL57" s="4">
        <f>C57*'Feedstock Conversions'!$B$6</f>
        <v>302.50962500000003</v>
      </c>
      <c r="AM57" s="4">
        <f>'Fuel Values'!C57*100</f>
        <v>181.28</v>
      </c>
      <c r="AN57" s="4">
        <f>('LCFS Values'!$E$3-'Canola Oil'!$S$4)/1000000*'LCFS Values'!B57*'LCFS Values'!$G$2*100</f>
        <v>116.22346314250001</v>
      </c>
      <c r="AO57" s="4">
        <f>'RIN Values'!D57</f>
        <v>68.679999999999993</v>
      </c>
      <c r="AP57" s="4">
        <f>'Fixed Credits Value'!B57</f>
        <v>100</v>
      </c>
      <c r="AQ57" s="4">
        <f>'Fixed Credits Value'!C57</f>
        <v>16</v>
      </c>
      <c r="AR57" s="4">
        <f t="shared" si="6"/>
        <v>482.18346314249999</v>
      </c>
      <c r="AS57" s="4">
        <f>AR57/'Feedstock Conversions'!$B$6</f>
        <v>63.86535935662252</v>
      </c>
      <c r="AV57">
        <f t="shared" si="2"/>
        <v>4</v>
      </c>
      <c r="AW57">
        <f t="shared" si="3"/>
        <v>2020</v>
      </c>
      <c r="AX57">
        <f t="shared" si="4"/>
        <v>1</v>
      </c>
    </row>
    <row r="58" spans="1:50" x14ac:dyDescent="0.25">
      <c r="A58" s="34">
        <v>43861</v>
      </c>
      <c r="B58" s="35">
        <v>38.514000000000003</v>
      </c>
      <c r="C58" s="36">
        <f>'Canola Oil'!B58</f>
        <v>38.514000000000003</v>
      </c>
      <c r="D58" s="35">
        <f>'Canola Oil'!C58*'Feedstock Conversions'!B$13</f>
        <v>286.92930000000001</v>
      </c>
      <c r="E58" s="35"/>
      <c r="F58" s="35">
        <f>'Fuel Values'!B58-G58-H58-I58</f>
        <v>63.013214020162508</v>
      </c>
      <c r="G58" s="36">
        <f>('LCFS Values'!$E$3-$R$4)/1000000*'LCFS Values'!B58*'LCFS Values'!$G$2*100</f>
        <v>114.4117859798375</v>
      </c>
      <c r="H58" s="35">
        <f>'RIN Values'!C58</f>
        <v>66.074999999999989</v>
      </c>
      <c r="I58" s="35">
        <f>'Fixed Credits Value'!B58</f>
        <v>100</v>
      </c>
      <c r="J58" s="35">
        <f t="shared" si="0"/>
        <v>343.5</v>
      </c>
      <c r="K58" s="35">
        <f>J58/'Feedstock Conversions'!B$13</f>
        <v>46.107382550335572</v>
      </c>
      <c r="L58" s="35"/>
      <c r="M58" s="35">
        <f t="shared" si="1"/>
        <v>56.570699999999988</v>
      </c>
      <c r="N58" s="35">
        <f t="shared" si="5"/>
        <v>189.75568159224997</v>
      </c>
      <c r="O58" s="35"/>
      <c r="V58" s="4">
        <f>$B58-'Rail Costs'!Q58</f>
        <v>34.74687716083757</v>
      </c>
      <c r="W58" s="4">
        <f>$B58-'Rail Costs'!R58</f>
        <v>35.161566916862988</v>
      </c>
      <c r="X58" s="4">
        <f>$B58-'Rail Costs'!S58</f>
        <v>35.333486562152061</v>
      </c>
      <c r="Y58" s="4">
        <f>$B58-'Rail Costs'!T58</f>
        <v>34.92626396270245</v>
      </c>
      <c r="Z58" s="4">
        <f>$B58-'Rail Costs'!U58</f>
        <v>35.075607094218448</v>
      </c>
      <c r="AA58" s="4">
        <f>$B58-'Rail Costs'!V58</f>
        <v>34.208716755242939</v>
      </c>
      <c r="AD58" s="4">
        <f>$J58-(V58*'Feedstock Conversions'!$B$13)-'Rail Costs'!Q58</f>
        <v>80.868642312597672</v>
      </c>
      <c r="AE58" s="4">
        <f>$J58-(W58*'Feedstock Conversions'!$B$13)-'Rail Costs'!R58</f>
        <v>78.193893386233725</v>
      </c>
      <c r="AF58" s="4">
        <f>$J58-(X58*'Feedstock Conversions'!$B$13)-'Rail Costs'!S58</f>
        <v>77.085011674119187</v>
      </c>
      <c r="AG58" s="4">
        <f>$J58-(Y58*'Feedstock Conversions'!$B$13)-'Rail Costs'!T58</f>
        <v>79.711597440569193</v>
      </c>
      <c r="AH58" s="4">
        <f>$J58-(Z58*'Feedstock Conversions'!$B$13)-'Rail Costs'!U58</f>
        <v>78.748334242291023</v>
      </c>
      <c r="AI58" s="4">
        <f>$J58-(AA58*'Feedstock Conversions'!$B$13)-'Rail Costs'!V58</f>
        <v>84.339776928683037</v>
      </c>
      <c r="AL58" s="4">
        <f>C58*'Feedstock Conversions'!$B$6</f>
        <v>290.78070000000002</v>
      </c>
      <c r="AM58" s="4">
        <f>'Fuel Values'!C58*100</f>
        <v>168.26000000000002</v>
      </c>
      <c r="AN58" s="4">
        <f>('LCFS Values'!$E$3-'Canola Oil'!$S$4)/1000000*'LCFS Values'!B58*'LCFS Values'!$G$2*100</f>
        <v>117.53998159224999</v>
      </c>
      <c r="AO58" s="4">
        <f>'RIN Values'!D58</f>
        <v>74.884999999999991</v>
      </c>
      <c r="AP58" s="4">
        <f>'Fixed Credits Value'!B58</f>
        <v>100</v>
      </c>
      <c r="AQ58" s="4">
        <f>'Fixed Credits Value'!C58</f>
        <v>16</v>
      </c>
      <c r="AR58" s="4">
        <f t="shared" si="6"/>
        <v>476.68498159224998</v>
      </c>
      <c r="AS58" s="4">
        <f>AR58/'Feedstock Conversions'!$B$6</f>
        <v>63.137083654602648</v>
      </c>
      <c r="AV58">
        <f t="shared" si="2"/>
        <v>5</v>
      </c>
      <c r="AW58">
        <f t="shared" si="3"/>
        <v>2020</v>
      </c>
      <c r="AX58">
        <f t="shared" si="4"/>
        <v>1</v>
      </c>
    </row>
    <row r="59" spans="1:50" x14ac:dyDescent="0.25">
      <c r="A59" s="34">
        <v>43868</v>
      </c>
      <c r="B59" s="35">
        <v>38.409999999999997</v>
      </c>
      <c r="C59" s="36">
        <f>'Canola Oil'!B59</f>
        <v>38.409999999999997</v>
      </c>
      <c r="D59" s="35">
        <f>'Canola Oil'!C59*'Feedstock Conversions'!B$13</f>
        <v>286.15449999999998</v>
      </c>
      <c r="E59" s="35"/>
      <c r="F59" s="35">
        <f>'Fuel Values'!B59-G59-H59-I59</f>
        <v>55.70890175949998</v>
      </c>
      <c r="G59" s="36">
        <f>('LCFS Values'!$E$3-$R$4)/1000000*'LCFS Values'!B59*'LCFS Values'!$G$2*100</f>
        <v>116.16609824050002</v>
      </c>
      <c r="H59" s="35">
        <f>'RIN Values'!C59</f>
        <v>71.625</v>
      </c>
      <c r="I59" s="35">
        <f>'Fixed Credits Value'!B59</f>
        <v>100</v>
      </c>
      <c r="J59" s="35">
        <f t="shared" si="0"/>
        <v>343.5</v>
      </c>
      <c r="K59" s="35">
        <f>J59/'Feedstock Conversions'!B$13</f>
        <v>46.107382550335572</v>
      </c>
      <c r="L59" s="35"/>
      <c r="M59" s="35">
        <f t="shared" si="1"/>
        <v>57.345500000000015</v>
      </c>
      <c r="N59" s="35">
        <f t="shared" si="5"/>
        <v>193.68275947000001</v>
      </c>
      <c r="O59" s="35"/>
      <c r="V59" s="4">
        <f>$B59-'Rail Costs'!Q59</f>
        <v>34.642877160837564</v>
      </c>
      <c r="W59" s="4">
        <f>$B59-'Rail Costs'!R59</f>
        <v>35.057566916862982</v>
      </c>
      <c r="X59" s="4">
        <f>$B59-'Rail Costs'!S59</f>
        <v>35.229486562152061</v>
      </c>
      <c r="Y59" s="4">
        <f>$B59-'Rail Costs'!T59</f>
        <v>34.822263962702444</v>
      </c>
      <c r="Z59" s="4">
        <f>$B59-'Rail Costs'!U59</f>
        <v>34.971607094218442</v>
      </c>
      <c r="AA59" s="4">
        <f>$B59-'Rail Costs'!V59</f>
        <v>34.104716755242933</v>
      </c>
      <c r="AD59" s="4">
        <f>$J59-(V59*'Feedstock Conversions'!$B$13)-'Rail Costs'!Q59</f>
        <v>81.643442312597699</v>
      </c>
      <c r="AE59" s="4">
        <f>$J59-(W59*'Feedstock Conversions'!$B$13)-'Rail Costs'!R59</f>
        <v>78.968693386233753</v>
      </c>
      <c r="AF59" s="4">
        <f>$J59-(X59*'Feedstock Conversions'!$B$13)-'Rail Costs'!S59</f>
        <v>77.859811674119214</v>
      </c>
      <c r="AG59" s="4">
        <f>$J59-(Y59*'Feedstock Conversions'!$B$13)-'Rail Costs'!T59</f>
        <v>80.48639744056922</v>
      </c>
      <c r="AH59" s="4">
        <f>$J59-(Z59*'Feedstock Conversions'!$B$13)-'Rail Costs'!U59</f>
        <v>79.52313424229105</v>
      </c>
      <c r="AI59" s="4">
        <f>$J59-(AA59*'Feedstock Conversions'!$B$13)-'Rail Costs'!V59</f>
        <v>85.114576928683093</v>
      </c>
      <c r="AL59" s="4">
        <f>C59*'Feedstock Conversions'!$B$6</f>
        <v>289.99549999999999</v>
      </c>
      <c r="AM59" s="4">
        <f>'Fuel Values'!C59*100</f>
        <v>163.32</v>
      </c>
      <c r="AN59" s="4">
        <f>('LCFS Values'!$E$3-'Canola Oil'!$S$4)/1000000*'LCFS Values'!B59*'LCFS Values'!$G$2*100</f>
        <v>119.34225946999999</v>
      </c>
      <c r="AO59" s="4">
        <f>'RIN Values'!D59</f>
        <v>81.174999999999997</v>
      </c>
      <c r="AP59" s="4">
        <f>'Fixed Credits Value'!B59</f>
        <v>100</v>
      </c>
      <c r="AQ59" s="4">
        <f>'Fixed Credits Value'!C59</f>
        <v>16</v>
      </c>
      <c r="AR59" s="4">
        <f t="shared" si="6"/>
        <v>479.83725946999999</v>
      </c>
      <c r="AS59" s="4">
        <f>AR59/'Feedstock Conversions'!$B$6</f>
        <v>63.554603903311261</v>
      </c>
      <c r="AV59">
        <f t="shared" si="2"/>
        <v>6</v>
      </c>
      <c r="AW59">
        <f t="shared" si="3"/>
        <v>2020</v>
      </c>
      <c r="AX59">
        <f t="shared" si="4"/>
        <v>2</v>
      </c>
    </row>
    <row r="60" spans="1:50" x14ac:dyDescent="0.25">
      <c r="A60" s="34">
        <v>43875</v>
      </c>
      <c r="B60" s="35">
        <v>38.731999999999999</v>
      </c>
      <c r="C60" s="36">
        <f>'Canola Oil'!B60</f>
        <v>38.731999999999999</v>
      </c>
      <c r="D60" s="35">
        <f>'Canola Oil'!C60*'Feedstock Conversions'!B$13</f>
        <v>288.55340000000001</v>
      </c>
      <c r="E60" s="35"/>
      <c r="F60" s="35">
        <f>'Fuel Values'!B60-G60-H60-I60</f>
        <v>46.945444272000032</v>
      </c>
      <c r="G60" s="36">
        <f>('LCFS Values'!$E$3-$R$4)/1000000*'LCFS Values'!B60*'LCFS Values'!$G$2*100</f>
        <v>113.47955572799999</v>
      </c>
      <c r="H60" s="35">
        <f>'RIN Values'!C60</f>
        <v>72.675000000000011</v>
      </c>
      <c r="I60" s="35">
        <f>'Fixed Credits Value'!B60</f>
        <v>100</v>
      </c>
      <c r="J60" s="35">
        <f t="shared" si="0"/>
        <v>333.1</v>
      </c>
      <c r="K60" s="35">
        <f>J60/'Feedstock Conversions'!B$13</f>
        <v>44.711409395973156</v>
      </c>
      <c r="L60" s="35"/>
      <c r="M60" s="35">
        <f t="shared" si="1"/>
        <v>44.546600000000012</v>
      </c>
      <c r="N60" s="35">
        <f t="shared" si="5"/>
        <v>193.17386271999999</v>
      </c>
      <c r="O60" s="35"/>
      <c r="V60" s="4">
        <f>$B60-'Rail Costs'!Q60</f>
        <v>34.964877160837567</v>
      </c>
      <c r="W60" s="4">
        <f>$B60-'Rail Costs'!R60</f>
        <v>35.379566916862984</v>
      </c>
      <c r="X60" s="4">
        <f>$B60-'Rail Costs'!S60</f>
        <v>35.551486562152064</v>
      </c>
      <c r="Y60" s="4">
        <f>$B60-'Rail Costs'!T60</f>
        <v>35.144263962702446</v>
      </c>
      <c r="Z60" s="4">
        <f>$B60-'Rail Costs'!U60</f>
        <v>35.293607094218444</v>
      </c>
      <c r="AA60" s="4">
        <f>$B60-'Rail Costs'!V60</f>
        <v>34.426716755242936</v>
      </c>
      <c r="AD60" s="4">
        <f>$J60-(V60*'Feedstock Conversions'!$B$13)-'Rail Costs'!Q60</f>
        <v>68.844542312597696</v>
      </c>
      <c r="AE60" s="4">
        <f>$J60-(W60*'Feedstock Conversions'!$B$13)-'Rail Costs'!R60</f>
        <v>66.169793386233749</v>
      </c>
      <c r="AF60" s="4">
        <f>$J60-(X60*'Feedstock Conversions'!$B$13)-'Rail Costs'!S60</f>
        <v>65.060911674119211</v>
      </c>
      <c r="AG60" s="4">
        <f>$J60-(Y60*'Feedstock Conversions'!$B$13)-'Rail Costs'!T60</f>
        <v>67.687497440569217</v>
      </c>
      <c r="AH60" s="4">
        <f>$J60-(Z60*'Feedstock Conversions'!$B$13)-'Rail Costs'!U60</f>
        <v>66.724234242291047</v>
      </c>
      <c r="AI60" s="4">
        <f>$J60-(AA60*'Feedstock Conversions'!$B$13)-'Rail Costs'!V60</f>
        <v>72.315676928683089</v>
      </c>
      <c r="AL60" s="4">
        <f>C60*'Feedstock Conversions'!$B$6</f>
        <v>292.42660000000001</v>
      </c>
      <c r="AM60" s="4">
        <f>'Fuel Values'!C60*100</f>
        <v>166.78</v>
      </c>
      <c r="AN60" s="4">
        <f>('LCFS Values'!$E$3-'Canola Oil'!$S$4)/1000000*'LCFS Values'!B60*'LCFS Values'!$G$2*100</f>
        <v>116.58226272</v>
      </c>
      <c r="AO60" s="4">
        <f>'RIN Values'!D60</f>
        <v>82.365000000000009</v>
      </c>
      <c r="AP60" s="4">
        <f>'Fixed Credits Value'!B60</f>
        <v>100</v>
      </c>
      <c r="AQ60" s="4">
        <f>'Fixed Credits Value'!C60</f>
        <v>16</v>
      </c>
      <c r="AR60" s="4">
        <f t="shared" si="6"/>
        <v>481.72726272</v>
      </c>
      <c r="AS60" s="4">
        <f>AR60/'Feedstock Conversions'!$B$6</f>
        <v>63.804935459602653</v>
      </c>
      <c r="AV60">
        <f t="shared" si="2"/>
        <v>7</v>
      </c>
      <c r="AW60">
        <f t="shared" si="3"/>
        <v>2020</v>
      </c>
      <c r="AX60">
        <f t="shared" si="4"/>
        <v>2</v>
      </c>
    </row>
    <row r="61" spans="1:50" x14ac:dyDescent="0.25">
      <c r="A61" s="34">
        <v>43882</v>
      </c>
      <c r="B61" s="35">
        <v>38.395000000000003</v>
      </c>
      <c r="C61" s="36">
        <f>'Canola Oil'!B61</f>
        <v>38.395000000000003</v>
      </c>
      <c r="D61" s="35">
        <f>'Canola Oil'!C61*'Feedstock Conversions'!B$13</f>
        <v>286.04275000000001</v>
      </c>
      <c r="E61" s="35"/>
      <c r="F61" s="35">
        <f>'Fuel Values'!B61-G61-H61-I61</f>
        <v>36.717908605624984</v>
      </c>
      <c r="G61" s="36">
        <f>('LCFS Values'!$E$3-$R$4)/1000000*'LCFS Values'!B61*'LCFS Values'!$G$2*100</f>
        <v>111.62584139437502</v>
      </c>
      <c r="H61" s="35">
        <f>'RIN Values'!C61</f>
        <v>71.15625</v>
      </c>
      <c r="I61" s="35">
        <f>'Fixed Credits Value'!B61</f>
        <v>100</v>
      </c>
      <c r="J61" s="35">
        <f t="shared" si="0"/>
        <v>319.5</v>
      </c>
      <c r="K61" s="35">
        <f>J61/'Feedstock Conversions'!B$13</f>
        <v>42.885906040268452</v>
      </c>
      <c r="L61" s="35"/>
      <c r="M61" s="35">
        <f t="shared" si="1"/>
        <v>33.457249999999988</v>
      </c>
      <c r="N61" s="35">
        <f t="shared" si="5"/>
        <v>195.36886496249997</v>
      </c>
      <c r="O61" s="35"/>
      <c r="V61" s="4">
        <f>$B61-'Rail Costs'!Q61</f>
        <v>34.627877160837571</v>
      </c>
      <c r="W61" s="4">
        <f>$B61-'Rail Costs'!R61</f>
        <v>35.042566916862988</v>
      </c>
      <c r="X61" s="4">
        <f>$B61-'Rail Costs'!S61</f>
        <v>35.214486562152061</v>
      </c>
      <c r="Y61" s="4">
        <f>$B61-'Rail Costs'!T61</f>
        <v>34.80726396270245</v>
      </c>
      <c r="Z61" s="4">
        <f>$B61-'Rail Costs'!U61</f>
        <v>34.956607094218448</v>
      </c>
      <c r="AA61" s="4">
        <f>$B61-'Rail Costs'!V61</f>
        <v>34.089716755242939</v>
      </c>
      <c r="AD61" s="4">
        <f>$J61-(V61*'Feedstock Conversions'!$B$13)-'Rail Costs'!Q61</f>
        <v>57.755192312597664</v>
      </c>
      <c r="AE61" s="4">
        <f>$J61-(W61*'Feedstock Conversions'!$B$13)-'Rail Costs'!R61</f>
        <v>55.080443386233725</v>
      </c>
      <c r="AF61" s="4">
        <f>$J61-(X61*'Feedstock Conversions'!$B$13)-'Rail Costs'!S61</f>
        <v>53.971561674119187</v>
      </c>
      <c r="AG61" s="4">
        <f>$J61-(Y61*'Feedstock Conversions'!$B$13)-'Rail Costs'!T61</f>
        <v>56.5981474405692</v>
      </c>
      <c r="AH61" s="4">
        <f>$J61-(Z61*'Feedstock Conversions'!$B$13)-'Rail Costs'!U61</f>
        <v>55.634884242291022</v>
      </c>
      <c r="AI61" s="4">
        <f>$J61-(AA61*'Feedstock Conversions'!$B$13)-'Rail Costs'!V61</f>
        <v>61.226326928683036</v>
      </c>
      <c r="AL61" s="4">
        <f>C61*'Feedstock Conversions'!$B$6</f>
        <v>289.88225</v>
      </c>
      <c r="AM61" s="4">
        <f>'Fuel Values'!C61*100</f>
        <v>170.09</v>
      </c>
      <c r="AN61" s="4">
        <f>('LCFS Values'!$E$3-'Canola Oil'!$S$4)/1000000*'LCFS Values'!B61*'LCFS Values'!$G$2*100</f>
        <v>114.67786496249998</v>
      </c>
      <c r="AO61" s="4">
        <f>'RIN Values'!D61</f>
        <v>80.643749999999997</v>
      </c>
      <c r="AP61" s="4">
        <f>'Fixed Credits Value'!B61</f>
        <v>100</v>
      </c>
      <c r="AQ61" s="4">
        <f>'Fixed Credits Value'!C61</f>
        <v>16</v>
      </c>
      <c r="AR61" s="4">
        <f t="shared" si="6"/>
        <v>481.41161496249998</v>
      </c>
      <c r="AS61" s="4">
        <f>AR61/'Feedstock Conversions'!$B$6</f>
        <v>63.763127809602651</v>
      </c>
      <c r="AV61">
        <f t="shared" si="2"/>
        <v>8</v>
      </c>
      <c r="AW61">
        <f t="shared" si="3"/>
        <v>2020</v>
      </c>
      <c r="AX61">
        <f t="shared" si="4"/>
        <v>2</v>
      </c>
    </row>
    <row r="62" spans="1:50" x14ac:dyDescent="0.25">
      <c r="A62" s="34">
        <v>43889</v>
      </c>
      <c r="B62" s="35">
        <v>36.985999999999997</v>
      </c>
      <c r="C62" s="36">
        <f>'Canola Oil'!B62</f>
        <v>36.985999999999997</v>
      </c>
      <c r="D62" s="35">
        <f>'Canola Oil'!C62*'Feedstock Conversions'!B$13</f>
        <v>275.54570000000001</v>
      </c>
      <c r="E62" s="35"/>
      <c r="F62" s="35">
        <f>'Fuel Values'!B62-G62-H62-I62</f>
        <v>39.471910185500008</v>
      </c>
      <c r="G62" s="36">
        <f>('LCFS Values'!$E$3-$R$4)/1000000*'LCFS Values'!B62*'LCFS Values'!$G$2*100</f>
        <v>110.57808981450002</v>
      </c>
      <c r="H62" s="35">
        <f>'RIN Values'!C62</f>
        <v>75.449999999999989</v>
      </c>
      <c r="I62" s="35">
        <f>'Fixed Credits Value'!B62</f>
        <v>100</v>
      </c>
      <c r="J62" s="35">
        <f t="shared" si="0"/>
        <v>325.5</v>
      </c>
      <c r="K62" s="35">
        <f>J62/'Feedstock Conversions'!B$13</f>
        <v>43.691275167785236</v>
      </c>
      <c r="L62" s="35"/>
      <c r="M62" s="35">
        <f t="shared" si="1"/>
        <v>49.954299999999989</v>
      </c>
      <c r="N62" s="35">
        <f t="shared" si="5"/>
        <v>193.78576622999998</v>
      </c>
      <c r="O62" s="35"/>
      <c r="V62" s="4">
        <f>$B62-'Rail Costs'!Q62</f>
        <v>33.218877160837565</v>
      </c>
      <c r="W62" s="4">
        <f>$B62-'Rail Costs'!R62</f>
        <v>33.633566916862982</v>
      </c>
      <c r="X62" s="4">
        <f>$B62-'Rail Costs'!S62</f>
        <v>33.805486562152055</v>
      </c>
      <c r="Y62" s="4">
        <f>$B62-'Rail Costs'!T62</f>
        <v>33.398263962702444</v>
      </c>
      <c r="Z62" s="4">
        <f>$B62-'Rail Costs'!U62</f>
        <v>33.547607094218442</v>
      </c>
      <c r="AA62" s="4">
        <f>$B62-'Rail Costs'!V62</f>
        <v>32.680716755242933</v>
      </c>
      <c r="AD62" s="4">
        <f>$J62-(V62*'Feedstock Conversions'!$B$13)-'Rail Costs'!Q62</f>
        <v>74.252242312597701</v>
      </c>
      <c r="AE62" s="4">
        <f>$J62-(W62*'Feedstock Conversions'!$B$13)-'Rail Costs'!R62</f>
        <v>71.577493386233755</v>
      </c>
      <c r="AF62" s="4">
        <f>$J62-(X62*'Feedstock Conversions'!$B$13)-'Rail Costs'!S62</f>
        <v>70.468611674119245</v>
      </c>
      <c r="AG62" s="4">
        <f>$J62-(Y62*'Feedstock Conversions'!$B$13)-'Rail Costs'!T62</f>
        <v>73.095197440569223</v>
      </c>
      <c r="AH62" s="4">
        <f>$J62-(Z62*'Feedstock Conversions'!$B$13)-'Rail Costs'!U62</f>
        <v>72.131934242291052</v>
      </c>
      <c r="AI62" s="4">
        <f>$J62-(AA62*'Feedstock Conversions'!$B$13)-'Rail Costs'!V62</f>
        <v>77.723376928683066</v>
      </c>
      <c r="AL62" s="4">
        <f>C62*'Feedstock Conversions'!$B$6</f>
        <v>279.24429999999995</v>
      </c>
      <c r="AM62" s="4">
        <f>'Fuel Values'!C62*100</f>
        <v>154.22</v>
      </c>
      <c r="AN62" s="4">
        <f>('LCFS Values'!$E$3-'Canola Oil'!$S$4)/1000000*'LCFS Values'!B62*'LCFS Values'!$G$2*100</f>
        <v>113.60146623</v>
      </c>
      <c r="AO62" s="4">
        <f>'RIN Values'!D62</f>
        <v>85.509999999999991</v>
      </c>
      <c r="AP62" s="4">
        <f>'Fixed Credits Value'!B62</f>
        <v>100</v>
      </c>
      <c r="AQ62" s="4">
        <f>'Fixed Credits Value'!C62</f>
        <v>16</v>
      </c>
      <c r="AR62" s="4">
        <f t="shared" si="6"/>
        <v>469.33146622999999</v>
      </c>
      <c r="AS62" s="4">
        <f>AR62/'Feedstock Conversions'!$B$6</f>
        <v>62.163108109933773</v>
      </c>
      <c r="AV62">
        <f t="shared" si="2"/>
        <v>9</v>
      </c>
      <c r="AW62">
        <f t="shared" si="3"/>
        <v>2020</v>
      </c>
      <c r="AX62">
        <f t="shared" si="4"/>
        <v>2</v>
      </c>
    </row>
    <row r="63" spans="1:50" x14ac:dyDescent="0.25">
      <c r="A63" s="34">
        <v>43896</v>
      </c>
      <c r="B63" s="35">
        <v>37.19</v>
      </c>
      <c r="C63" s="36">
        <f>'Canola Oil'!B63</f>
        <v>37.19</v>
      </c>
      <c r="D63" s="35">
        <f>'Canola Oil'!C63*'Feedstock Conversions'!B$13</f>
        <v>277.06549999999999</v>
      </c>
      <c r="E63" s="35"/>
      <c r="F63" s="35">
        <f>'Fuel Values'!B63-G63-H63-I63</f>
        <v>43.180520870999999</v>
      </c>
      <c r="G63" s="36">
        <f>('LCFS Values'!$E$3-$R$4)/1000000*'LCFS Values'!B63*'LCFS Values'!$G$2*100</f>
        <v>113.69447912900002</v>
      </c>
      <c r="H63" s="35">
        <f>'RIN Values'!C63</f>
        <v>74.625</v>
      </c>
      <c r="I63" s="35">
        <f>'Fixed Credits Value'!B63</f>
        <v>100</v>
      </c>
      <c r="J63" s="35">
        <f t="shared" si="0"/>
        <v>331.5</v>
      </c>
      <c r="K63" s="35">
        <f>J63/'Feedstock Conversions'!B$13</f>
        <v>44.496644295302012</v>
      </c>
      <c r="L63" s="35"/>
      <c r="M63" s="35">
        <f t="shared" si="1"/>
        <v>54.434500000000014</v>
      </c>
      <c r="N63" s="35">
        <f t="shared" si="5"/>
        <v>189.36256245999999</v>
      </c>
      <c r="O63" s="35"/>
      <c r="V63" s="4">
        <f>$B63-'Rail Costs'!Q63</f>
        <v>33.422877160837565</v>
      </c>
      <c r="W63" s="4">
        <f>$B63-'Rail Costs'!R63</f>
        <v>33.837566916862983</v>
      </c>
      <c r="X63" s="4">
        <f>$B63-'Rail Costs'!S63</f>
        <v>34.009486562152063</v>
      </c>
      <c r="Y63" s="4">
        <f>$B63-'Rail Costs'!T63</f>
        <v>33.602263962702445</v>
      </c>
      <c r="Z63" s="4">
        <f>$B63-'Rail Costs'!U63</f>
        <v>33.751607094218443</v>
      </c>
      <c r="AA63" s="4">
        <f>$B63-'Rail Costs'!V63</f>
        <v>32.884716755242934</v>
      </c>
      <c r="AD63" s="4">
        <f>$J63-(V63*'Feedstock Conversions'!$B$13)-'Rail Costs'!Q63</f>
        <v>78.732442312597698</v>
      </c>
      <c r="AE63" s="4">
        <f>$J63-(W63*'Feedstock Conversions'!$B$13)-'Rail Costs'!R63</f>
        <v>76.057693386233751</v>
      </c>
      <c r="AF63" s="4">
        <f>$J63-(X63*'Feedstock Conversions'!$B$13)-'Rail Costs'!S63</f>
        <v>74.948811674119185</v>
      </c>
      <c r="AG63" s="4">
        <f>$J63-(Y63*'Feedstock Conversions'!$B$13)-'Rail Costs'!T63</f>
        <v>77.575397440569219</v>
      </c>
      <c r="AH63" s="4">
        <f>$J63-(Z63*'Feedstock Conversions'!$B$13)-'Rail Costs'!U63</f>
        <v>76.612134242291049</v>
      </c>
      <c r="AI63" s="4">
        <f>$J63-(AA63*'Feedstock Conversions'!$B$13)-'Rail Costs'!V63</f>
        <v>82.203576928683063</v>
      </c>
      <c r="AL63" s="4">
        <f>C63*'Feedstock Conversions'!$B$6</f>
        <v>280.78449999999998</v>
      </c>
      <c r="AM63" s="4">
        <f>'Fuel Values'!C63*100</f>
        <v>149.04999999999998</v>
      </c>
      <c r="AN63" s="4">
        <f>('LCFS Values'!$E$3-'Canola Oil'!$S$4)/1000000*'LCFS Values'!B63*'LCFS Values'!$G$2*100</f>
        <v>116.80306246000001</v>
      </c>
      <c r="AO63" s="4">
        <f>'RIN Values'!D63</f>
        <v>84.575000000000003</v>
      </c>
      <c r="AP63" s="4">
        <f>'Fixed Credits Value'!B63</f>
        <v>100</v>
      </c>
      <c r="AQ63" s="4">
        <f>'Fixed Credits Value'!C63</f>
        <v>16</v>
      </c>
      <c r="AR63" s="4">
        <f t="shared" si="6"/>
        <v>466.42806245999998</v>
      </c>
      <c r="AS63" s="4">
        <f>AR63/'Feedstock Conversions'!$B$6</f>
        <v>61.778551319205299</v>
      </c>
      <c r="AV63">
        <f t="shared" si="2"/>
        <v>10</v>
      </c>
      <c r="AW63">
        <f t="shared" si="3"/>
        <v>2020</v>
      </c>
      <c r="AX63">
        <f t="shared" si="4"/>
        <v>3</v>
      </c>
    </row>
    <row r="64" spans="1:50" x14ac:dyDescent="0.25">
      <c r="A64" s="34">
        <v>43903</v>
      </c>
      <c r="B64" s="35">
        <v>35.298000000000002</v>
      </c>
      <c r="C64" s="36">
        <f>'Canola Oil'!B64</f>
        <v>35.298000000000002</v>
      </c>
      <c r="D64" s="35">
        <f>'Canola Oil'!C64*'Feedstock Conversions'!B$13</f>
        <v>262.9701</v>
      </c>
      <c r="E64" s="35"/>
      <c r="F64" s="35">
        <f>'Fuel Values'!B64-G64-H64-I64</f>
        <v>46.618562330249972</v>
      </c>
      <c r="G64" s="36">
        <f>('LCFS Values'!$E$3-$R$4)/1000000*'LCFS Values'!B64*'LCFS Values'!$G$2*100</f>
        <v>111.70643766975002</v>
      </c>
      <c r="H64" s="35">
        <f>'RIN Values'!C64</f>
        <v>75.375</v>
      </c>
      <c r="I64" s="35">
        <f>'Fixed Credits Value'!B64</f>
        <v>100</v>
      </c>
      <c r="J64" s="35">
        <f t="shared" si="0"/>
        <v>333.7</v>
      </c>
      <c r="K64" s="35">
        <f>J64/'Feedstock Conversions'!B$13</f>
        <v>44.791946308724832</v>
      </c>
      <c r="L64" s="35"/>
      <c r="M64" s="35">
        <f t="shared" si="1"/>
        <v>70.729899999999986</v>
      </c>
      <c r="N64" s="35">
        <f t="shared" si="5"/>
        <v>173.17556486500001</v>
      </c>
      <c r="O64" s="35"/>
      <c r="V64" s="4">
        <f>$B64-'Rail Costs'!Q64</f>
        <v>31.530877160837569</v>
      </c>
      <c r="W64" s="4">
        <f>$B64-'Rail Costs'!R64</f>
        <v>31.945566916862987</v>
      </c>
      <c r="X64" s="4">
        <f>$B64-'Rail Costs'!S64</f>
        <v>32.117486562152067</v>
      </c>
      <c r="Y64" s="4">
        <f>$B64-'Rail Costs'!T64</f>
        <v>31.710263962702449</v>
      </c>
      <c r="Z64" s="4">
        <f>$B64-'Rail Costs'!U64</f>
        <v>31.859607094218447</v>
      </c>
      <c r="AA64" s="4">
        <f>$B64-'Rail Costs'!V64</f>
        <v>30.992716755242938</v>
      </c>
      <c r="AD64" s="4">
        <f>$J64-(V64*'Feedstock Conversions'!$B$13)-'Rail Costs'!Q64</f>
        <v>95.02784231259767</v>
      </c>
      <c r="AE64" s="4">
        <f>$J64-(W64*'Feedstock Conversions'!$B$13)-'Rail Costs'!R64</f>
        <v>92.353093386233724</v>
      </c>
      <c r="AF64" s="4">
        <f>$J64-(X64*'Feedstock Conversions'!$B$13)-'Rail Costs'!S64</f>
        <v>91.244211674119157</v>
      </c>
      <c r="AG64" s="4">
        <f>$J64-(Y64*'Feedstock Conversions'!$B$13)-'Rail Costs'!T64</f>
        <v>93.870797440569191</v>
      </c>
      <c r="AH64" s="4">
        <f>$J64-(Z64*'Feedstock Conversions'!$B$13)-'Rail Costs'!U64</f>
        <v>92.907534242290993</v>
      </c>
      <c r="AI64" s="4">
        <f>$J64-(AA64*'Feedstock Conversions'!$B$13)-'Rail Costs'!V64</f>
        <v>98.498976928683035</v>
      </c>
      <c r="AL64" s="4">
        <f>C64*'Feedstock Conversions'!$B$6</f>
        <v>266.49990000000003</v>
      </c>
      <c r="AM64" s="4">
        <f>'Fuel Values'!C64*100</f>
        <v>119.96</v>
      </c>
      <c r="AN64" s="4">
        <f>('LCFS Values'!$E$3-'Canola Oil'!$S$4)/1000000*'LCFS Values'!B64*'LCFS Values'!$G$2*100</f>
        <v>114.76066486500001</v>
      </c>
      <c r="AO64" s="4">
        <f>'RIN Values'!D64</f>
        <v>85.424999999999997</v>
      </c>
      <c r="AP64" s="4">
        <f>'Fixed Credits Value'!B64</f>
        <v>100</v>
      </c>
      <c r="AQ64" s="4">
        <f>'Fixed Credits Value'!C64</f>
        <v>16</v>
      </c>
      <c r="AR64" s="4">
        <f t="shared" si="6"/>
        <v>436.14566486500001</v>
      </c>
      <c r="AS64" s="4">
        <f>AR64/'Feedstock Conversions'!$B$6</f>
        <v>57.767637730463576</v>
      </c>
      <c r="AV64">
        <f t="shared" si="2"/>
        <v>11</v>
      </c>
      <c r="AW64">
        <f t="shared" si="3"/>
        <v>2020</v>
      </c>
      <c r="AX64">
        <f t="shared" si="4"/>
        <v>3</v>
      </c>
    </row>
    <row r="65" spans="1:50" x14ac:dyDescent="0.25">
      <c r="A65" s="34">
        <v>43910</v>
      </c>
      <c r="B65" s="35">
        <v>33.777999999999999</v>
      </c>
      <c r="C65" s="36">
        <f>'Canola Oil'!B65</f>
        <v>33.777999999999999</v>
      </c>
      <c r="D65" s="35">
        <f>'Canola Oil'!C65*'Feedstock Conversions'!B$13</f>
        <v>251.64609999999999</v>
      </c>
      <c r="E65" s="35"/>
      <c r="F65" s="35">
        <f>'Fuel Values'!B65-G65-H65-I65</f>
        <v>67.44757707574999</v>
      </c>
      <c r="G65" s="36">
        <f>('LCFS Values'!$E$3-$R$4)/1000000*'LCFS Values'!B65*'LCFS Values'!$G$2*100</f>
        <v>101.92742292425001</v>
      </c>
      <c r="H65" s="35">
        <f>'RIN Values'!C65</f>
        <v>65.625</v>
      </c>
      <c r="I65" s="35">
        <f>'Fixed Credits Value'!B65</f>
        <v>100</v>
      </c>
      <c r="J65" s="35">
        <f t="shared" si="0"/>
        <v>335</v>
      </c>
      <c r="K65" s="35">
        <f>J65/'Feedstock Conversions'!B$13</f>
        <v>44.966442953020135</v>
      </c>
      <c r="L65" s="35"/>
      <c r="M65" s="35">
        <f t="shared" si="1"/>
        <v>83.35390000000001</v>
      </c>
      <c r="N65" s="35">
        <f t="shared" si="5"/>
        <v>146.13317669500003</v>
      </c>
      <c r="O65" s="35"/>
      <c r="V65" s="4">
        <f>$B65-'Rail Costs'!Q65</f>
        <v>30.010877160837566</v>
      </c>
      <c r="W65" s="4">
        <f>$B65-'Rail Costs'!R65</f>
        <v>30.425566916862984</v>
      </c>
      <c r="X65" s="4">
        <f>$B65-'Rail Costs'!S65</f>
        <v>30.59748656215206</v>
      </c>
      <c r="Y65" s="4">
        <f>$B65-'Rail Costs'!T65</f>
        <v>30.190263962702446</v>
      </c>
      <c r="Z65" s="4">
        <f>$B65-'Rail Costs'!U65</f>
        <v>30.339607094218444</v>
      </c>
      <c r="AA65" s="4">
        <f>$B65-'Rail Costs'!V65</f>
        <v>29.472716755242935</v>
      </c>
      <c r="AD65" s="4">
        <f>$J65-(V65*'Feedstock Conversions'!$B$13)-'Rail Costs'!Q65</f>
        <v>107.65184231259769</v>
      </c>
      <c r="AE65" s="4">
        <f>$J65-(W65*'Feedstock Conversions'!$B$13)-'Rail Costs'!R65</f>
        <v>104.97709338623375</v>
      </c>
      <c r="AF65" s="4">
        <f>$J65-(X65*'Feedstock Conversions'!$B$13)-'Rail Costs'!S65</f>
        <v>103.86821167411921</v>
      </c>
      <c r="AG65" s="4">
        <f>$J65-(Y65*'Feedstock Conversions'!$B$13)-'Rail Costs'!T65</f>
        <v>106.49479744056922</v>
      </c>
      <c r="AH65" s="4">
        <f>$J65-(Z65*'Feedstock Conversions'!$B$13)-'Rail Costs'!U65</f>
        <v>105.53153424229104</v>
      </c>
      <c r="AI65" s="4">
        <f>$J65-(AA65*'Feedstock Conversions'!$B$13)-'Rail Costs'!V65</f>
        <v>111.12297692868306</v>
      </c>
      <c r="AL65" s="4">
        <f>C65*'Feedstock Conversions'!$B$6</f>
        <v>255.0239</v>
      </c>
      <c r="AM65" s="4">
        <f>'Fuel Values'!C65*100</f>
        <v>102.69</v>
      </c>
      <c r="AN65" s="4">
        <f>('LCFS Values'!$E$3-'Canola Oil'!$S$4)/1000000*'LCFS Values'!B65*'LCFS Values'!$G$2*100</f>
        <v>104.714276695</v>
      </c>
      <c r="AO65" s="4">
        <f>'RIN Values'!D65</f>
        <v>74.375</v>
      </c>
      <c r="AP65" s="4">
        <f>'Fixed Credits Value'!B65</f>
        <v>100</v>
      </c>
      <c r="AQ65" s="4">
        <f>'Fixed Credits Value'!C65</f>
        <v>16</v>
      </c>
      <c r="AR65" s="4">
        <f t="shared" si="6"/>
        <v>397.77927669500002</v>
      </c>
      <c r="AS65" s="4">
        <f>AR65/'Feedstock Conversions'!$B$6</f>
        <v>52.685996913245035</v>
      </c>
      <c r="AV65">
        <f t="shared" si="2"/>
        <v>12</v>
      </c>
      <c r="AW65">
        <f t="shared" si="3"/>
        <v>2020</v>
      </c>
      <c r="AX65">
        <f t="shared" si="4"/>
        <v>3</v>
      </c>
    </row>
    <row r="66" spans="1:50" x14ac:dyDescent="0.25">
      <c r="A66" s="34">
        <v>43917</v>
      </c>
      <c r="B66" s="35">
        <v>35.536000000000001</v>
      </c>
      <c r="C66" s="36">
        <f>'Canola Oil'!B66</f>
        <v>35.536000000000001</v>
      </c>
      <c r="D66" s="35">
        <f>'Canola Oil'!C66*'Feedstock Conversions'!B$13</f>
        <v>264.7432</v>
      </c>
      <c r="E66" s="35"/>
      <c r="F66" s="35">
        <f>'Fuel Values'!B66-G66-H66-I66</f>
        <v>59.917347278749958</v>
      </c>
      <c r="G66" s="36">
        <f>('LCFS Values'!$E$3-$R$4)/1000000*'LCFS Values'!B66*'LCFS Values'!$G$2*100</f>
        <v>101.28265272125002</v>
      </c>
      <c r="H66" s="35">
        <f>'RIN Values'!C66</f>
        <v>73.800000000000011</v>
      </c>
      <c r="I66" s="35">
        <f>'Fixed Credits Value'!B66</f>
        <v>100</v>
      </c>
      <c r="J66" s="35">
        <f t="shared" si="0"/>
        <v>335</v>
      </c>
      <c r="K66" s="35">
        <f>J66/'Feedstock Conversions'!B$13</f>
        <v>44.966442953020135</v>
      </c>
      <c r="L66" s="35"/>
      <c r="M66" s="35">
        <f t="shared" si="1"/>
        <v>70.256799999999998</v>
      </c>
      <c r="N66" s="35">
        <f t="shared" si="5"/>
        <v>146.208677475</v>
      </c>
      <c r="O66" s="35"/>
      <c r="V66" s="4">
        <f>$B66-'Rail Costs'!Q66</f>
        <v>31.768877160837569</v>
      </c>
      <c r="W66" s="4">
        <f>$B66-'Rail Costs'!R66</f>
        <v>32.183566916862986</v>
      </c>
      <c r="X66" s="4">
        <f>$B66-'Rail Costs'!S66</f>
        <v>32.355486562152066</v>
      </c>
      <c r="Y66" s="4">
        <f>$B66-'Rail Costs'!T66</f>
        <v>31.948263962702448</v>
      </c>
      <c r="Z66" s="4">
        <f>$B66-'Rail Costs'!U66</f>
        <v>32.097607094218446</v>
      </c>
      <c r="AA66" s="4">
        <f>$B66-'Rail Costs'!V66</f>
        <v>31.230716755242938</v>
      </c>
      <c r="AD66" s="4">
        <f>$J66-(V66*'Feedstock Conversions'!$B$13)-'Rail Costs'!Q66</f>
        <v>94.554742312597682</v>
      </c>
      <c r="AE66" s="4">
        <f>$J66-(W66*'Feedstock Conversions'!$B$13)-'Rail Costs'!R66</f>
        <v>91.879993386233735</v>
      </c>
      <c r="AF66" s="4">
        <f>$J66-(X66*'Feedstock Conversions'!$B$13)-'Rail Costs'!S66</f>
        <v>90.771111674119169</v>
      </c>
      <c r="AG66" s="4">
        <f>$J66-(Y66*'Feedstock Conversions'!$B$13)-'Rail Costs'!T66</f>
        <v>93.397697440569203</v>
      </c>
      <c r="AH66" s="4">
        <f>$J66-(Z66*'Feedstock Conversions'!$B$13)-'Rail Costs'!U66</f>
        <v>92.434434242291005</v>
      </c>
      <c r="AI66" s="4">
        <f>$J66-(AA66*'Feedstock Conversions'!$B$13)-'Rail Costs'!V66</f>
        <v>98.025876928683047</v>
      </c>
      <c r="AL66" s="4">
        <f>C66*'Feedstock Conversions'!$B$6</f>
        <v>268.29680000000002</v>
      </c>
      <c r="AM66" s="4">
        <f>'Fuel Values'!C66*100</f>
        <v>107.26</v>
      </c>
      <c r="AN66" s="4">
        <f>('LCFS Values'!$E$3-'Canola Oil'!$S$4)/1000000*'LCFS Values'!B66*'LCFS Values'!$G$2*100</f>
        <v>104.051877475</v>
      </c>
      <c r="AO66" s="4">
        <f>'RIN Values'!D66</f>
        <v>83.64</v>
      </c>
      <c r="AP66" s="4">
        <f>'Fixed Credits Value'!B66</f>
        <v>100</v>
      </c>
      <c r="AQ66" s="4">
        <f>'Fixed Credits Value'!C66</f>
        <v>16</v>
      </c>
      <c r="AR66" s="4">
        <f t="shared" si="6"/>
        <v>410.951877475</v>
      </c>
      <c r="AS66" s="4">
        <f>AR66/'Feedstock Conversions'!$B$6</f>
        <v>54.430712248344371</v>
      </c>
      <c r="AV66">
        <f t="shared" si="2"/>
        <v>13</v>
      </c>
      <c r="AW66">
        <f t="shared" si="3"/>
        <v>2020</v>
      </c>
      <c r="AX66">
        <f t="shared" si="4"/>
        <v>3</v>
      </c>
    </row>
    <row r="67" spans="1:50" x14ac:dyDescent="0.25">
      <c r="A67" s="34">
        <v>43924</v>
      </c>
      <c r="B67" s="35">
        <v>35.520000000000003</v>
      </c>
      <c r="C67" s="36">
        <f>'Canola Oil'!B67</f>
        <v>35.520000000000003</v>
      </c>
      <c r="D67" s="35">
        <f>'Canola Oil'!C67*'Feedstock Conversions'!B$13</f>
        <v>264.62400000000002</v>
      </c>
      <c r="E67" s="35"/>
      <c r="F67" s="35">
        <f>'Fuel Values'!B67-G67-H67-I67</f>
        <v>55.986051079874954</v>
      </c>
      <c r="G67" s="36">
        <f>('LCFS Values'!$E$3-$R$4)/1000000*'LCFS Values'!B67*'LCFS Values'!$G$2*100</f>
        <v>106.41394892012504</v>
      </c>
      <c r="H67" s="35">
        <f>'RIN Values'!C67</f>
        <v>77.099999999999994</v>
      </c>
      <c r="I67" s="35">
        <f>'Fixed Credits Value'!B67</f>
        <v>100</v>
      </c>
      <c r="J67" s="35">
        <f t="shared" ref="J67:J130" si="7">I67+H67+G67+F67</f>
        <v>339.5</v>
      </c>
      <c r="K67" s="35">
        <f>J67/'Feedstock Conversions'!B$13</f>
        <v>45.570469798657719</v>
      </c>
      <c r="L67" s="35"/>
      <c r="M67" s="35">
        <f t="shared" ref="M67:M130" si="8">J67-D67</f>
        <v>74.875999999999976</v>
      </c>
      <c r="N67" s="35">
        <f t="shared" si="5"/>
        <v>149.6694712675</v>
      </c>
      <c r="O67" s="35"/>
      <c r="V67" s="4">
        <f>$B67-'Rail Costs'!Q67</f>
        <v>31.823484755397395</v>
      </c>
      <c r="W67" s="4">
        <f>$B67-'Rail Costs'!R67</f>
        <v>32.23040193606181</v>
      </c>
      <c r="X67" s="4">
        <f>$B67-'Rail Costs'!S67</f>
        <v>32.399099272674022</v>
      </c>
      <c r="Y67" s="4">
        <f>$B67-'Rail Costs'!T67</f>
        <v>31.999509290854665</v>
      </c>
      <c r="Z67" s="4">
        <f>$B67-'Rail Costs'!U67</f>
        <v>32.146053267755697</v>
      </c>
      <c r="AA67" s="4">
        <f>$B67-'Rail Costs'!V67</f>
        <v>31.295411149025597</v>
      </c>
      <c r="AD67" s="4">
        <f>$J67-(V67*'Feedstock Conversions'!$B$13)-'Rail Costs'!Q67</f>
        <v>98.718523327686796</v>
      </c>
      <c r="AE67" s="4">
        <f>$J67-(W67*'Feedstock Conversions'!$B$13)-'Rail Costs'!R67</f>
        <v>96.093907512401302</v>
      </c>
      <c r="AF67" s="4">
        <f>$J67-(X67*'Feedstock Conversions'!$B$13)-'Rail Costs'!S67</f>
        <v>95.005809691252551</v>
      </c>
      <c r="AG67" s="4">
        <f>$J67-(Y67*'Feedstock Conversions'!$B$13)-'Rail Costs'!T67</f>
        <v>97.583165073987416</v>
      </c>
      <c r="AH67" s="4">
        <f>$J67-(Z67*'Feedstock Conversions'!$B$13)-'Rail Costs'!U67</f>
        <v>96.637956422975734</v>
      </c>
      <c r="AI67" s="4">
        <f>$J67-(AA67*'Feedstock Conversions'!$B$13)-'Rail Costs'!V67</f>
        <v>102.12459808878489</v>
      </c>
      <c r="AL67" s="4">
        <f>C67*'Feedstock Conversions'!$B$6</f>
        <v>268.17600000000004</v>
      </c>
      <c r="AM67" s="4">
        <f>'Fuel Values'!C67*100</f>
        <v>101.59</v>
      </c>
      <c r="AN67" s="4">
        <f>('LCFS Values'!$E$3-'Canola Oil'!$S$4)/1000000*'LCFS Values'!B67*'LCFS Values'!$G$2*100</f>
        <v>109.32347126750001</v>
      </c>
      <c r="AO67" s="4">
        <f>'RIN Values'!D67</f>
        <v>87.38</v>
      </c>
      <c r="AP67" s="4">
        <f>'Fixed Credits Value'!B67</f>
        <v>100</v>
      </c>
      <c r="AQ67" s="4">
        <f>'Fixed Credits Value'!C67</f>
        <v>16</v>
      </c>
      <c r="AR67" s="4">
        <f t="shared" si="6"/>
        <v>414.29347126750002</v>
      </c>
      <c r="AS67" s="4">
        <f>AR67/'Feedstock Conversions'!$B$6</f>
        <v>54.873307452649009</v>
      </c>
      <c r="AV67">
        <f t="shared" ref="AV67:AV130" si="9">WEEKNUM(A67)</f>
        <v>14</v>
      </c>
      <c r="AW67">
        <f t="shared" ref="AW67:AW130" si="10">YEAR(A67)</f>
        <v>2020</v>
      </c>
      <c r="AX67">
        <f t="shared" ref="AX67:AX130" si="11">MONTH(A67)</f>
        <v>4</v>
      </c>
    </row>
    <row r="68" spans="1:50" x14ac:dyDescent="0.25">
      <c r="A68" s="34">
        <v>43931</v>
      </c>
      <c r="B68" s="35">
        <v>36.225000000000001</v>
      </c>
      <c r="C68" s="36">
        <f>'Canola Oil'!B68</f>
        <v>36.225000000000001</v>
      </c>
      <c r="D68" s="35">
        <f>'Canola Oil'!C68*'Feedstock Conversions'!B$13</f>
        <v>269.87625000000003</v>
      </c>
      <c r="E68" s="35"/>
      <c r="F68" s="35">
        <f>'Fuel Values'!B68-G68-H68-I68</f>
        <v>58.515856590312467</v>
      </c>
      <c r="G68" s="36">
        <f>('LCFS Values'!$E$3-$R$4)/1000000*'LCFS Values'!B68*'LCFS Values'!$G$2*100</f>
        <v>101.48414340968752</v>
      </c>
      <c r="H68" s="35">
        <f>'RIN Values'!C68</f>
        <v>79.5</v>
      </c>
      <c r="I68" s="35">
        <f>'Fixed Credits Value'!B68</f>
        <v>100</v>
      </c>
      <c r="J68" s="35">
        <f t="shared" si="7"/>
        <v>339.5</v>
      </c>
      <c r="K68" s="35">
        <f>J68/'Feedstock Conversions'!B$13</f>
        <v>45.570469798657719</v>
      </c>
      <c r="L68" s="35"/>
      <c r="M68" s="35">
        <f t="shared" si="8"/>
        <v>69.623749999999973</v>
      </c>
      <c r="N68" s="35">
        <f t="shared" si="5"/>
        <v>142.89262723125</v>
      </c>
      <c r="O68" s="35"/>
      <c r="V68" s="4">
        <f>$B68-'Rail Costs'!Q68</f>
        <v>32.528484755397393</v>
      </c>
      <c r="W68" s="4">
        <f>$B68-'Rail Costs'!R68</f>
        <v>32.935401936061808</v>
      </c>
      <c r="X68" s="4">
        <f>$B68-'Rail Costs'!S68</f>
        <v>33.10409927267402</v>
      </c>
      <c r="Y68" s="4">
        <f>$B68-'Rail Costs'!T68</f>
        <v>32.704509290854659</v>
      </c>
      <c r="Z68" s="4">
        <f>$B68-'Rail Costs'!U68</f>
        <v>32.851053267755695</v>
      </c>
      <c r="AA68" s="4">
        <f>$B68-'Rail Costs'!V68</f>
        <v>32.000411149025595</v>
      </c>
      <c r="AD68" s="4">
        <f>$J68-(V68*'Feedstock Conversions'!$B$13)-'Rail Costs'!Q68</f>
        <v>93.466273327686793</v>
      </c>
      <c r="AE68" s="4">
        <f>$J68-(W68*'Feedstock Conversions'!$B$13)-'Rail Costs'!R68</f>
        <v>90.841657512401326</v>
      </c>
      <c r="AF68" s="4">
        <f>$J68-(X68*'Feedstock Conversions'!$B$13)-'Rail Costs'!S68</f>
        <v>89.753559691252548</v>
      </c>
      <c r="AG68" s="4">
        <f>$J68-(Y68*'Feedstock Conversions'!$B$13)-'Rail Costs'!T68</f>
        <v>92.330915073987441</v>
      </c>
      <c r="AH68" s="4">
        <f>$J68-(Z68*'Feedstock Conversions'!$B$13)-'Rail Costs'!U68</f>
        <v>91.385706422975758</v>
      </c>
      <c r="AI68" s="4">
        <f>$J68-(AA68*'Feedstock Conversions'!$B$13)-'Rail Costs'!V68</f>
        <v>96.872348088784889</v>
      </c>
      <c r="AL68" s="4">
        <f>C68*'Feedstock Conversions'!$B$6</f>
        <v>273.49875000000003</v>
      </c>
      <c r="AM68" s="4">
        <f>'Fuel Values'!C68*100</f>
        <v>102.41</v>
      </c>
      <c r="AN68" s="4">
        <f>('LCFS Values'!$E$3-'Canola Oil'!$S$4)/1000000*'LCFS Values'!B68*'LCFS Values'!$G$2*100</f>
        <v>104.25887723125</v>
      </c>
      <c r="AO68" s="4">
        <f>'RIN Values'!D68</f>
        <v>90.1</v>
      </c>
      <c r="AP68" s="4">
        <f>'Fixed Credits Value'!B68</f>
        <v>100</v>
      </c>
      <c r="AQ68" s="4">
        <f>'Fixed Credits Value'!C68</f>
        <v>16</v>
      </c>
      <c r="AR68" s="4">
        <f t="shared" si="6"/>
        <v>412.76887723125003</v>
      </c>
      <c r="AS68" s="4">
        <f>AR68/'Feedstock Conversions'!$B$6</f>
        <v>54.671374467715239</v>
      </c>
      <c r="AV68">
        <f t="shared" si="9"/>
        <v>15</v>
      </c>
      <c r="AW68">
        <f t="shared" si="10"/>
        <v>2020</v>
      </c>
      <c r="AX68">
        <f t="shared" si="11"/>
        <v>4</v>
      </c>
    </row>
    <row r="69" spans="1:50" x14ac:dyDescent="0.25">
      <c r="A69" s="34">
        <v>43938</v>
      </c>
      <c r="B69" s="35">
        <v>36.555999999999997</v>
      </c>
      <c r="C69" s="36">
        <f>'Canola Oil'!B69</f>
        <v>36.555999999999997</v>
      </c>
      <c r="D69" s="35">
        <f>'Canola Oil'!C69*'Feedstock Conversions'!B$13</f>
        <v>272.34219999999999</v>
      </c>
      <c r="E69" s="35"/>
      <c r="F69" s="35">
        <f>'Fuel Values'!B69-G69-H69-I69</f>
        <v>56.850208490874991</v>
      </c>
      <c r="G69" s="36">
        <f>('LCFS Values'!$E$3-$R$4)/1000000*'LCFS Values'!B69*'LCFS Values'!$G$2*100</f>
        <v>104.04979150912501</v>
      </c>
      <c r="H69" s="35">
        <f>'RIN Values'!C69</f>
        <v>78.599999999999994</v>
      </c>
      <c r="I69" s="35">
        <f>'Fixed Credits Value'!B69</f>
        <v>100</v>
      </c>
      <c r="J69" s="35">
        <f t="shared" si="7"/>
        <v>339.5</v>
      </c>
      <c r="K69" s="35">
        <f>J69/'Feedstock Conversions'!B$13</f>
        <v>45.570469798657719</v>
      </c>
      <c r="L69" s="35"/>
      <c r="M69" s="35">
        <f t="shared" si="8"/>
        <v>67.157800000000009</v>
      </c>
      <c r="N69" s="35">
        <f t="shared" si="5"/>
        <v>135.73247412750004</v>
      </c>
      <c r="O69" s="35"/>
      <c r="V69" s="4">
        <f>$B69-'Rail Costs'!Q69</f>
        <v>32.859484755397389</v>
      </c>
      <c r="W69" s="4">
        <f>$B69-'Rail Costs'!R69</f>
        <v>33.266401936061797</v>
      </c>
      <c r="X69" s="4">
        <f>$B69-'Rail Costs'!S69</f>
        <v>33.435099272674016</v>
      </c>
      <c r="Y69" s="4">
        <f>$B69-'Rail Costs'!T69</f>
        <v>33.035509290854655</v>
      </c>
      <c r="Z69" s="4">
        <f>$B69-'Rail Costs'!U69</f>
        <v>33.182053267755691</v>
      </c>
      <c r="AA69" s="4">
        <f>$B69-'Rail Costs'!V69</f>
        <v>32.331411149025591</v>
      </c>
      <c r="AD69" s="4">
        <f>$J69-(V69*'Feedstock Conversions'!$B$13)-'Rail Costs'!Q69</f>
        <v>91.000323327686829</v>
      </c>
      <c r="AE69" s="4">
        <f>$J69-(W69*'Feedstock Conversions'!$B$13)-'Rail Costs'!R69</f>
        <v>88.375707512401419</v>
      </c>
      <c r="AF69" s="4">
        <f>$J69-(X69*'Feedstock Conversions'!$B$13)-'Rail Costs'!S69</f>
        <v>87.287609691252584</v>
      </c>
      <c r="AG69" s="4">
        <f>$J69-(Y69*'Feedstock Conversions'!$B$13)-'Rail Costs'!T69</f>
        <v>89.864965073987477</v>
      </c>
      <c r="AH69" s="4">
        <f>$J69-(Z69*'Feedstock Conversions'!$B$13)-'Rail Costs'!U69</f>
        <v>88.919756422975794</v>
      </c>
      <c r="AI69" s="4">
        <f>$J69-(AA69*'Feedstock Conversions'!$B$13)-'Rail Costs'!V69</f>
        <v>94.406398088784925</v>
      </c>
      <c r="AL69" s="4">
        <f>C69*'Feedstock Conversions'!$B$6</f>
        <v>275.99779999999998</v>
      </c>
      <c r="AM69" s="4">
        <f>'Fuel Values'!C69*100</f>
        <v>96.1</v>
      </c>
      <c r="AN69" s="4">
        <f>('LCFS Values'!$E$3-'Canola Oil'!$S$4)/1000000*'LCFS Values'!B69*'LCFS Values'!$G$2*100</f>
        <v>106.89467412750002</v>
      </c>
      <c r="AO69" s="4">
        <f>'RIN Values'!D69</f>
        <v>89.08</v>
      </c>
      <c r="AP69" s="4">
        <f>'Fixed Credits Value'!B69</f>
        <v>100</v>
      </c>
      <c r="AQ69" s="4">
        <f>'Fixed Credits Value'!C69</f>
        <v>16</v>
      </c>
      <c r="AR69" s="4">
        <f t="shared" si="6"/>
        <v>408.07467412750003</v>
      </c>
      <c r="AS69" s="4">
        <f>AR69/'Feedstock Conversions'!$B$6</f>
        <v>54.049625712251661</v>
      </c>
      <c r="AV69">
        <f t="shared" si="9"/>
        <v>16</v>
      </c>
      <c r="AW69">
        <f t="shared" si="10"/>
        <v>2020</v>
      </c>
      <c r="AX69">
        <f t="shared" si="11"/>
        <v>4</v>
      </c>
    </row>
    <row r="70" spans="1:50" x14ac:dyDescent="0.25">
      <c r="A70" s="34">
        <v>43945</v>
      </c>
      <c r="B70" s="35">
        <v>35.512</v>
      </c>
      <c r="C70" s="36">
        <f>'Canola Oil'!B70</f>
        <v>35.512</v>
      </c>
      <c r="D70" s="35">
        <f>'Canola Oil'!C70*'Feedstock Conversions'!B$13</f>
        <v>264.56440000000003</v>
      </c>
      <c r="E70" s="35"/>
      <c r="F70" s="35">
        <f>'Fuel Values'!B70-G70-H70-I70</f>
        <v>58.002073916000001</v>
      </c>
      <c r="G70" s="36">
        <f>('LCFS Values'!$E$3-$R$4)/1000000*'LCFS Values'!B70*'LCFS Values'!$G$2*100</f>
        <v>104.02292608400001</v>
      </c>
      <c r="H70" s="35">
        <f>'RIN Values'!C70</f>
        <v>77.474999999999994</v>
      </c>
      <c r="I70" s="35">
        <f>'Fixed Credits Value'!B70</f>
        <v>100</v>
      </c>
      <c r="J70" s="35">
        <f t="shared" si="7"/>
        <v>339.5</v>
      </c>
      <c r="K70" s="35">
        <f>J70/'Feedstock Conversions'!B$13</f>
        <v>45.570469798657719</v>
      </c>
      <c r="L70" s="35"/>
      <c r="M70" s="35">
        <f t="shared" si="8"/>
        <v>74.935599999999965</v>
      </c>
      <c r="N70" s="35">
        <f t="shared" si="5"/>
        <v>121.64767415999995</v>
      </c>
      <c r="O70" s="35"/>
      <c r="V70" s="4">
        <f>$B70-'Rail Costs'!Q70</f>
        <v>31.815484755397392</v>
      </c>
      <c r="W70" s="4">
        <f>$B70-'Rail Costs'!R70</f>
        <v>32.2224019360618</v>
      </c>
      <c r="X70" s="4">
        <f>$B70-'Rail Costs'!S70</f>
        <v>32.391099272674019</v>
      </c>
      <c r="Y70" s="4">
        <f>$B70-'Rail Costs'!T70</f>
        <v>31.991509290854662</v>
      </c>
      <c r="Z70" s="4">
        <f>$B70-'Rail Costs'!U70</f>
        <v>32.138053267755694</v>
      </c>
      <c r="AA70" s="4">
        <f>$B70-'Rail Costs'!V70</f>
        <v>31.287411149025594</v>
      </c>
      <c r="AD70" s="4">
        <f>$J70-(V70*'Feedstock Conversions'!$B$13)-'Rail Costs'!Q70</f>
        <v>98.778123327686814</v>
      </c>
      <c r="AE70" s="4">
        <f>$J70-(W70*'Feedstock Conversions'!$B$13)-'Rail Costs'!R70</f>
        <v>96.153507512401376</v>
      </c>
      <c r="AF70" s="4">
        <f>$J70-(X70*'Feedstock Conversions'!$B$13)-'Rail Costs'!S70</f>
        <v>95.065409691252569</v>
      </c>
      <c r="AG70" s="4">
        <f>$J70-(Y70*'Feedstock Conversions'!$B$13)-'Rail Costs'!T70</f>
        <v>97.642765073987434</v>
      </c>
      <c r="AH70" s="4">
        <f>$J70-(Z70*'Feedstock Conversions'!$B$13)-'Rail Costs'!U70</f>
        <v>96.697556422975779</v>
      </c>
      <c r="AI70" s="4">
        <f>$J70-(AA70*'Feedstock Conversions'!$B$13)-'Rail Costs'!V70</f>
        <v>102.18419808878491</v>
      </c>
      <c r="AL70" s="4">
        <f>C70*'Feedstock Conversions'!$B$6</f>
        <v>268.11559999999997</v>
      </c>
      <c r="AM70" s="4">
        <f>'Fuel Values'!C70*100</f>
        <v>75.539999999999992</v>
      </c>
      <c r="AN70" s="4">
        <f>('LCFS Values'!$E$3-'Canola Oil'!$S$4)/1000000*'LCFS Values'!B70*'LCFS Values'!$G$2*100</f>
        <v>106.86707415999999</v>
      </c>
      <c r="AO70" s="4">
        <f>'RIN Values'!D70</f>
        <v>87.804999999999993</v>
      </c>
      <c r="AP70" s="4">
        <f>'Fixed Credits Value'!B70</f>
        <v>100</v>
      </c>
      <c r="AQ70" s="4">
        <f>'Fixed Credits Value'!C70</f>
        <v>16</v>
      </c>
      <c r="AR70" s="4">
        <f t="shared" si="6"/>
        <v>386.21207415999999</v>
      </c>
      <c r="AS70" s="4">
        <f>AR70/'Feedstock Conversions'!$B$6</f>
        <v>51.153917107284769</v>
      </c>
      <c r="AV70">
        <f t="shared" si="9"/>
        <v>17</v>
      </c>
      <c r="AW70">
        <f t="shared" si="10"/>
        <v>2020</v>
      </c>
      <c r="AX70">
        <f t="shared" si="11"/>
        <v>4</v>
      </c>
    </row>
    <row r="71" spans="1:50" x14ac:dyDescent="0.25">
      <c r="A71" s="34">
        <v>43952</v>
      </c>
      <c r="B71" s="35">
        <v>34.088000000000001</v>
      </c>
      <c r="C71" s="36">
        <f>'Canola Oil'!B71</f>
        <v>34.088000000000001</v>
      </c>
      <c r="D71" s="35">
        <f>'Canola Oil'!C71*'Feedstock Conversions'!B$13</f>
        <v>253.9556</v>
      </c>
      <c r="E71" s="35"/>
      <c r="F71" s="35">
        <f>'Fuel Values'!B71-G71-H71-I71</f>
        <v>57.520728167249985</v>
      </c>
      <c r="G71" s="36">
        <f>('LCFS Values'!$E$3-$R$4)/1000000*'LCFS Values'!B71*'LCFS Values'!$G$2*100</f>
        <v>103.75427183275001</v>
      </c>
      <c r="H71" s="35">
        <f>'RIN Values'!C71</f>
        <v>78.224999999999994</v>
      </c>
      <c r="I71" s="35">
        <f>'Fixed Credits Value'!B71</f>
        <v>100</v>
      </c>
      <c r="J71" s="35">
        <f t="shared" si="7"/>
        <v>339.5</v>
      </c>
      <c r="K71" s="35">
        <f>J71/'Feedstock Conversions'!B$13</f>
        <v>45.570469798657719</v>
      </c>
      <c r="L71" s="35"/>
      <c r="M71" s="35">
        <f t="shared" si="8"/>
        <v>85.544399999999996</v>
      </c>
      <c r="N71" s="35">
        <f t="shared" si="5"/>
        <v>127.56047448499999</v>
      </c>
      <c r="O71" s="35"/>
      <c r="V71" s="4">
        <f>$B71-'Rail Costs'!Q71</f>
        <v>30.391484755397393</v>
      </c>
      <c r="W71" s="4">
        <f>$B71-'Rail Costs'!R71</f>
        <v>30.798401936061804</v>
      </c>
      <c r="X71" s="4">
        <f>$B71-'Rail Costs'!S71</f>
        <v>30.96709927267402</v>
      </c>
      <c r="Y71" s="4">
        <f>$B71-'Rail Costs'!T71</f>
        <v>30.567509290854662</v>
      </c>
      <c r="Z71" s="4">
        <f>$B71-'Rail Costs'!U71</f>
        <v>30.714053267755695</v>
      </c>
      <c r="AA71" s="4">
        <f>$B71-'Rail Costs'!V71</f>
        <v>29.863411149025595</v>
      </c>
      <c r="AD71" s="4">
        <f>$J71-(V71*'Feedstock Conversions'!$B$13)-'Rail Costs'!Q71</f>
        <v>109.38692332768682</v>
      </c>
      <c r="AE71" s="4">
        <f>$J71-(W71*'Feedstock Conversions'!$B$13)-'Rail Costs'!R71</f>
        <v>106.76230751240135</v>
      </c>
      <c r="AF71" s="4">
        <f>$J71-(X71*'Feedstock Conversions'!$B$13)-'Rail Costs'!S71</f>
        <v>105.67420969125257</v>
      </c>
      <c r="AG71" s="4">
        <f>$J71-(Y71*'Feedstock Conversions'!$B$13)-'Rail Costs'!T71</f>
        <v>108.25156507398744</v>
      </c>
      <c r="AH71" s="4">
        <f>$J71-(Z71*'Feedstock Conversions'!$B$13)-'Rail Costs'!U71</f>
        <v>107.30635642297575</v>
      </c>
      <c r="AI71" s="4">
        <f>$J71-(AA71*'Feedstock Conversions'!$B$13)-'Rail Costs'!V71</f>
        <v>112.79299808878491</v>
      </c>
      <c r="AL71" s="4">
        <f>C71*'Feedstock Conversions'!$B$6</f>
        <v>257.36439999999999</v>
      </c>
      <c r="AM71" s="4">
        <f>'Fuel Values'!C71*100</f>
        <v>70.27</v>
      </c>
      <c r="AN71" s="4">
        <f>('LCFS Values'!$E$3-'Canola Oil'!$S$4)/1000000*'LCFS Values'!B71*'LCFS Values'!$G$2*100</f>
        <v>106.59107448500001</v>
      </c>
      <c r="AO71" s="4">
        <f>'RIN Values'!D71</f>
        <v>88.655000000000001</v>
      </c>
      <c r="AP71" s="4">
        <f>'Fixed Credits Value'!B71</f>
        <v>100</v>
      </c>
      <c r="AQ71" s="4">
        <f>'Fixed Credits Value'!C71</f>
        <v>16</v>
      </c>
      <c r="AR71" s="4">
        <f t="shared" si="6"/>
        <v>381.51607448499999</v>
      </c>
      <c r="AS71" s="4">
        <f>AR71/'Feedstock Conversions'!$B$6</f>
        <v>50.531930395364242</v>
      </c>
      <c r="AV71">
        <f t="shared" si="9"/>
        <v>18</v>
      </c>
      <c r="AW71">
        <f t="shared" si="10"/>
        <v>2020</v>
      </c>
      <c r="AX71">
        <f t="shared" si="11"/>
        <v>5</v>
      </c>
    </row>
    <row r="72" spans="1:50" x14ac:dyDescent="0.25">
      <c r="A72" s="34">
        <v>43959</v>
      </c>
      <c r="B72" s="35">
        <v>34.22</v>
      </c>
      <c r="C72" s="36">
        <f>'Canola Oil'!B72</f>
        <v>34.22</v>
      </c>
      <c r="D72" s="35">
        <f>'Canola Oil'!C72*'Feedstock Conversions'!B$13</f>
        <v>254.93899999999999</v>
      </c>
      <c r="E72" s="35"/>
      <c r="F72" s="35">
        <f>'Fuel Values'!B72-G72-H72-I72</f>
        <v>57.358419664749988</v>
      </c>
      <c r="G72" s="36">
        <f>('LCFS Values'!$E$3-$R$4)/1000000*'LCFS Values'!B72*'LCFS Values'!$G$2*100</f>
        <v>104.29158033525002</v>
      </c>
      <c r="H72" s="35">
        <f>'RIN Values'!C72</f>
        <v>77.849999999999994</v>
      </c>
      <c r="I72" s="35">
        <f>'Fixed Credits Value'!B72</f>
        <v>100</v>
      </c>
      <c r="J72" s="35">
        <f t="shared" si="7"/>
        <v>339.5</v>
      </c>
      <c r="K72" s="35">
        <f>J72/'Feedstock Conversions'!B$13</f>
        <v>45.570469798657719</v>
      </c>
      <c r="L72" s="35"/>
      <c r="M72" s="35">
        <f t="shared" si="8"/>
        <v>84.561000000000007</v>
      </c>
      <c r="N72" s="35">
        <f t="shared" si="5"/>
        <v>142.62407383499996</v>
      </c>
      <c r="O72" s="35"/>
      <c r="V72" s="4">
        <f>$B72-'Rail Costs'!Q72</f>
        <v>30.523484755397391</v>
      </c>
      <c r="W72" s="4">
        <f>$B72-'Rail Costs'!R72</f>
        <v>30.930401936061802</v>
      </c>
      <c r="X72" s="4">
        <f>$B72-'Rail Costs'!S72</f>
        <v>31.099099272674017</v>
      </c>
      <c r="Y72" s="4">
        <f>$B72-'Rail Costs'!T72</f>
        <v>30.69950929085466</v>
      </c>
      <c r="Z72" s="4">
        <f>$B72-'Rail Costs'!U72</f>
        <v>30.846053267755693</v>
      </c>
      <c r="AA72" s="4">
        <f>$B72-'Rail Costs'!V72</f>
        <v>29.995411149025593</v>
      </c>
      <c r="AD72" s="4">
        <f>$J72-(V72*'Feedstock Conversions'!$B$13)-'Rail Costs'!Q72</f>
        <v>108.40352332768683</v>
      </c>
      <c r="AE72" s="4">
        <f>$J72-(W72*'Feedstock Conversions'!$B$13)-'Rail Costs'!R72</f>
        <v>105.77890751240136</v>
      </c>
      <c r="AF72" s="4">
        <f>$J72-(X72*'Feedstock Conversions'!$B$13)-'Rail Costs'!S72</f>
        <v>104.69080969125258</v>
      </c>
      <c r="AG72" s="4">
        <f>$J72-(Y72*'Feedstock Conversions'!$B$13)-'Rail Costs'!T72</f>
        <v>107.26816507398745</v>
      </c>
      <c r="AH72" s="4">
        <f>$J72-(Z72*'Feedstock Conversions'!$B$13)-'Rail Costs'!U72</f>
        <v>106.32295642297576</v>
      </c>
      <c r="AI72" s="4">
        <f>$J72-(AA72*'Feedstock Conversions'!$B$13)-'Rail Costs'!V72</f>
        <v>111.80959808878492</v>
      </c>
      <c r="AL72" s="4">
        <f>C72*'Feedstock Conversions'!$B$6</f>
        <v>258.36099999999999</v>
      </c>
      <c r="AM72" s="4">
        <f>'Fuel Values'!C72*100</f>
        <v>86.19</v>
      </c>
      <c r="AN72" s="4">
        <f>('LCFS Values'!$E$3-'Canola Oil'!$S$4)/1000000*'LCFS Values'!B72*'LCFS Values'!$G$2*100</f>
        <v>107.143073835</v>
      </c>
      <c r="AO72" s="4">
        <f>'RIN Values'!D72</f>
        <v>88.22999999999999</v>
      </c>
      <c r="AP72" s="4">
        <f>'Fixed Credits Value'!B72</f>
        <v>100</v>
      </c>
      <c r="AQ72" s="4">
        <f>'Fixed Credits Value'!C72</f>
        <v>16</v>
      </c>
      <c r="AR72" s="4">
        <f t="shared" si="6"/>
        <v>397.56307383499995</v>
      </c>
      <c r="AS72" s="4">
        <f>AR72/'Feedstock Conversions'!$B$6</f>
        <v>52.657360772847674</v>
      </c>
      <c r="AV72">
        <f t="shared" si="9"/>
        <v>19</v>
      </c>
      <c r="AW72">
        <f t="shared" si="10"/>
        <v>2020</v>
      </c>
      <c r="AX72">
        <f t="shared" si="11"/>
        <v>5</v>
      </c>
    </row>
    <row r="73" spans="1:50" x14ac:dyDescent="0.25">
      <c r="A73" s="34">
        <v>43966</v>
      </c>
      <c r="B73" s="35">
        <v>34.283999999999999</v>
      </c>
      <c r="C73" s="36">
        <f>'Canola Oil'!B73</f>
        <v>34.283999999999999</v>
      </c>
      <c r="D73" s="35">
        <f>'Canola Oil'!C73*'Feedstock Conversions'!B$13</f>
        <v>255.41579999999999</v>
      </c>
      <c r="E73" s="35"/>
      <c r="F73" s="35">
        <f>'Fuel Values'!B73-G73-H73-I73</f>
        <v>50.722643142249979</v>
      </c>
      <c r="G73" s="36">
        <f>('LCFS Values'!$E$3-$R$4)/1000000*'LCFS Values'!B73*'LCFS Values'!$G$2*100</f>
        <v>109.12735685775002</v>
      </c>
      <c r="H73" s="35">
        <f>'RIN Values'!C73</f>
        <v>79.650000000000006</v>
      </c>
      <c r="I73" s="35">
        <f>'Fixed Credits Value'!B73</f>
        <v>100</v>
      </c>
      <c r="J73" s="35">
        <f t="shared" si="7"/>
        <v>339.5</v>
      </c>
      <c r="K73" s="35">
        <f>J73/'Feedstock Conversions'!B$13</f>
        <v>45.570469798657719</v>
      </c>
      <c r="L73" s="35"/>
      <c r="M73" s="35">
        <f t="shared" si="8"/>
        <v>84.08420000000001</v>
      </c>
      <c r="N73" s="35">
        <f t="shared" si="5"/>
        <v>151.03526798500002</v>
      </c>
      <c r="O73" s="35"/>
      <c r="V73" s="4">
        <f>$B73-'Rail Costs'!Q73</f>
        <v>30.587484755397391</v>
      </c>
      <c r="W73" s="4">
        <f>$B73-'Rail Costs'!R73</f>
        <v>30.994401936061802</v>
      </c>
      <c r="X73" s="4">
        <f>$B73-'Rail Costs'!S73</f>
        <v>31.163099272674017</v>
      </c>
      <c r="Y73" s="4">
        <f>$B73-'Rail Costs'!T73</f>
        <v>30.76350929085466</v>
      </c>
      <c r="Z73" s="4">
        <f>$B73-'Rail Costs'!U73</f>
        <v>30.910053267755693</v>
      </c>
      <c r="AA73" s="4">
        <f>$B73-'Rail Costs'!V73</f>
        <v>30.059411149025593</v>
      </c>
      <c r="AD73" s="4">
        <f>$J73-(V73*'Feedstock Conversions'!$B$13)-'Rail Costs'!Q73</f>
        <v>107.92672332768683</v>
      </c>
      <c r="AE73" s="4">
        <f>$J73-(W73*'Feedstock Conversions'!$B$13)-'Rail Costs'!R73</f>
        <v>105.30210751240136</v>
      </c>
      <c r="AF73" s="4">
        <f>$J73-(X73*'Feedstock Conversions'!$B$13)-'Rail Costs'!S73</f>
        <v>104.21400969125258</v>
      </c>
      <c r="AG73" s="4">
        <f>$J73-(Y73*'Feedstock Conversions'!$B$13)-'Rail Costs'!T73</f>
        <v>106.79136507398745</v>
      </c>
      <c r="AH73" s="4">
        <f>$J73-(Z73*'Feedstock Conversions'!$B$13)-'Rail Costs'!U73</f>
        <v>105.84615642297577</v>
      </c>
      <c r="AI73" s="4">
        <f>$J73-(AA73*'Feedstock Conversions'!$B$13)-'Rail Costs'!V73</f>
        <v>111.33279808878493</v>
      </c>
      <c r="AL73" s="4">
        <f>C73*'Feedstock Conversions'!$B$6</f>
        <v>258.8442</v>
      </c>
      <c r="AM73" s="4">
        <f>'Fuel Values'!C73*100</f>
        <v>88.070000000000007</v>
      </c>
      <c r="AN73" s="4">
        <f>('LCFS Values'!$E$3-'Canola Oil'!$S$4)/1000000*'LCFS Values'!B73*'LCFS Values'!$G$2*100</f>
        <v>112.11106798499999</v>
      </c>
      <c r="AO73" s="4">
        <f>'RIN Values'!D73</f>
        <v>90.27</v>
      </c>
      <c r="AP73" s="4">
        <f>'Fixed Credits Value'!B73</f>
        <v>100</v>
      </c>
      <c r="AQ73" s="4">
        <f>'Fixed Credits Value'!C73</f>
        <v>16</v>
      </c>
      <c r="AR73" s="4">
        <f t="shared" si="6"/>
        <v>406.45106798500001</v>
      </c>
      <c r="AS73" s="4">
        <f>AR73/'Feedstock Conversions'!$B$6</f>
        <v>53.834578541059606</v>
      </c>
      <c r="AV73">
        <f t="shared" si="9"/>
        <v>20</v>
      </c>
      <c r="AW73">
        <f t="shared" si="10"/>
        <v>2020</v>
      </c>
      <c r="AX73">
        <f t="shared" si="11"/>
        <v>5</v>
      </c>
    </row>
    <row r="74" spans="1:50" x14ac:dyDescent="0.25">
      <c r="A74" s="34">
        <v>43973</v>
      </c>
      <c r="B74" s="35">
        <v>35.154000000000003</v>
      </c>
      <c r="C74" s="36">
        <f>'Canola Oil'!B74</f>
        <v>35.154000000000003</v>
      </c>
      <c r="D74" s="35">
        <f>'Canola Oil'!C74*'Feedstock Conversions'!B$13</f>
        <v>261.89730000000003</v>
      </c>
      <c r="E74" s="35"/>
      <c r="F74" s="35">
        <f>'Fuel Values'!B74-G74-H74-I74</f>
        <v>46.864448484999969</v>
      </c>
      <c r="G74" s="36">
        <f>('LCFS Values'!$E$3-$R$4)/1000000*'LCFS Values'!B74*'LCFS Values'!$G$2*100</f>
        <v>110.68555151500001</v>
      </c>
      <c r="H74" s="35">
        <f>'RIN Values'!C74</f>
        <v>81.150000000000006</v>
      </c>
      <c r="I74" s="35">
        <f>'Fixed Credits Value'!B74</f>
        <v>100</v>
      </c>
      <c r="J74" s="35">
        <f t="shared" si="7"/>
        <v>338.7</v>
      </c>
      <c r="K74" s="35">
        <f>J74/'Feedstock Conversions'!B$13</f>
        <v>45.463087248322147</v>
      </c>
      <c r="L74" s="35"/>
      <c r="M74" s="35">
        <f t="shared" si="8"/>
        <v>76.802699999999959</v>
      </c>
      <c r="N74" s="35">
        <f t="shared" si="5"/>
        <v>159.61456609999999</v>
      </c>
      <c r="O74" s="35"/>
      <c r="V74" s="4">
        <f>$B74-'Rail Costs'!Q74</f>
        <v>31.457484755397395</v>
      </c>
      <c r="W74" s="4">
        <f>$B74-'Rail Costs'!R74</f>
        <v>31.864401936061807</v>
      </c>
      <c r="X74" s="4">
        <f>$B74-'Rail Costs'!S74</f>
        <v>32.033099272674022</v>
      </c>
      <c r="Y74" s="4">
        <f>$B74-'Rail Costs'!T74</f>
        <v>31.633509290854665</v>
      </c>
      <c r="Z74" s="4">
        <f>$B74-'Rail Costs'!U74</f>
        <v>31.780053267755697</v>
      </c>
      <c r="AA74" s="4">
        <f>$B74-'Rail Costs'!V74</f>
        <v>30.929411149025597</v>
      </c>
      <c r="AD74" s="4">
        <f>$J74-(V74*'Feedstock Conversions'!$B$13)-'Rail Costs'!Q74</f>
        <v>100.64522332768678</v>
      </c>
      <c r="AE74" s="4">
        <f>$J74-(W74*'Feedstock Conversions'!$B$13)-'Rail Costs'!R74</f>
        <v>98.020607512401313</v>
      </c>
      <c r="AF74" s="4">
        <f>$J74-(X74*'Feedstock Conversions'!$B$13)-'Rail Costs'!S74</f>
        <v>96.932509691252534</v>
      </c>
      <c r="AG74" s="4">
        <f>$J74-(Y74*'Feedstock Conversions'!$B$13)-'Rail Costs'!T74</f>
        <v>99.509865073987399</v>
      </c>
      <c r="AH74" s="4">
        <f>$J74-(Z74*'Feedstock Conversions'!$B$13)-'Rail Costs'!U74</f>
        <v>98.564656422975744</v>
      </c>
      <c r="AI74" s="4">
        <f>$J74-(AA74*'Feedstock Conversions'!$B$13)-'Rail Costs'!V74</f>
        <v>104.05129808878488</v>
      </c>
      <c r="AL74" s="4">
        <f>C74*'Feedstock Conversions'!$B$6</f>
        <v>265.41270000000003</v>
      </c>
      <c r="AM74" s="4">
        <f>'Fuel Values'!C74*100</f>
        <v>99.83</v>
      </c>
      <c r="AN74" s="4">
        <f>('LCFS Values'!$E$3-'Canola Oil'!$S$4)/1000000*'LCFS Values'!B74*'LCFS Values'!$G$2*100</f>
        <v>113.71186609999999</v>
      </c>
      <c r="AO74" s="4">
        <f>'RIN Values'!D74</f>
        <v>91.97</v>
      </c>
      <c r="AP74" s="4">
        <f>'Fixed Credits Value'!B74</f>
        <v>100</v>
      </c>
      <c r="AQ74" s="4">
        <f>'Fixed Credits Value'!C74</f>
        <v>16</v>
      </c>
      <c r="AR74" s="4">
        <f t="shared" si="6"/>
        <v>421.51186610000002</v>
      </c>
      <c r="AS74" s="4">
        <f>AR74/'Feedstock Conversions'!$B$6</f>
        <v>55.829386238410599</v>
      </c>
      <c r="AV74">
        <f t="shared" si="9"/>
        <v>21</v>
      </c>
      <c r="AW74">
        <f t="shared" si="10"/>
        <v>2020</v>
      </c>
      <c r="AX74">
        <f t="shared" si="11"/>
        <v>5</v>
      </c>
    </row>
    <row r="75" spans="1:50" x14ac:dyDescent="0.25">
      <c r="A75" s="34">
        <v>43980</v>
      </c>
      <c r="B75" s="35">
        <v>35.409999999999997</v>
      </c>
      <c r="C75" s="36">
        <f>'Canola Oil'!B75</f>
        <v>35.409999999999997</v>
      </c>
      <c r="D75" s="35">
        <f>'Canola Oil'!C75*'Feedstock Conversions'!B$13</f>
        <v>263.80449999999996</v>
      </c>
      <c r="E75" s="35"/>
      <c r="F75" s="35">
        <f>'Fuel Values'!B75-G75-H75-I75</f>
        <v>41.66334079156249</v>
      </c>
      <c r="G75" s="36">
        <f>('LCFS Values'!$E$3-$R$4)/1000000*'LCFS Values'!B75*'LCFS Values'!$G$2*100</f>
        <v>111.96165920843751</v>
      </c>
      <c r="H75" s="35">
        <f>'RIN Values'!C75</f>
        <v>84.375</v>
      </c>
      <c r="I75" s="35">
        <f>'Fixed Credits Value'!B75</f>
        <v>100</v>
      </c>
      <c r="J75" s="35">
        <f t="shared" si="7"/>
        <v>338</v>
      </c>
      <c r="K75" s="35">
        <f>J75/'Feedstock Conversions'!B$13</f>
        <v>45.369127516778519</v>
      </c>
      <c r="L75" s="35"/>
      <c r="M75" s="35">
        <f t="shared" si="8"/>
        <v>74.195500000000038</v>
      </c>
      <c r="N75" s="35">
        <f t="shared" si="5"/>
        <v>160.17336455625002</v>
      </c>
      <c r="O75" s="35"/>
      <c r="V75" s="4">
        <f>$B75-'Rail Costs'!Q75</f>
        <v>31.713484755397388</v>
      </c>
      <c r="W75" s="4">
        <f>$B75-'Rail Costs'!R75</f>
        <v>32.120401936061796</v>
      </c>
      <c r="X75" s="4">
        <f>$B75-'Rail Costs'!S75</f>
        <v>32.289099272674015</v>
      </c>
      <c r="Y75" s="4">
        <f>$B75-'Rail Costs'!T75</f>
        <v>31.889509290854658</v>
      </c>
      <c r="Z75" s="4">
        <f>$B75-'Rail Costs'!U75</f>
        <v>32.03605326775569</v>
      </c>
      <c r="AA75" s="4">
        <f>$B75-'Rail Costs'!V75</f>
        <v>31.18541114902559</v>
      </c>
      <c r="AD75" s="4">
        <f>$J75-(V75*'Feedstock Conversions'!$B$13)-'Rail Costs'!Q75</f>
        <v>98.03802332768683</v>
      </c>
      <c r="AE75" s="4">
        <f>$J75-(W75*'Feedstock Conversions'!$B$13)-'Rail Costs'!R75</f>
        <v>95.41340751240142</v>
      </c>
      <c r="AF75" s="4">
        <f>$J75-(X75*'Feedstock Conversions'!$B$13)-'Rail Costs'!S75</f>
        <v>94.325309691252585</v>
      </c>
      <c r="AG75" s="4">
        <f>$J75-(Y75*'Feedstock Conversions'!$B$13)-'Rail Costs'!T75</f>
        <v>96.90266507398745</v>
      </c>
      <c r="AH75" s="4">
        <f>$J75-(Z75*'Feedstock Conversions'!$B$13)-'Rail Costs'!U75</f>
        <v>95.957456422975795</v>
      </c>
      <c r="AI75" s="4">
        <f>$J75-(AA75*'Feedstock Conversions'!$B$13)-'Rail Costs'!V75</f>
        <v>101.44409808878493</v>
      </c>
      <c r="AL75" s="4">
        <f>C75*'Feedstock Conversions'!$B$6</f>
        <v>267.34549999999996</v>
      </c>
      <c r="AM75" s="4">
        <f>'Fuel Values'!C75*100</f>
        <v>97.330000000000013</v>
      </c>
      <c r="AN75" s="4">
        <f>('LCFS Values'!$E$3-'Canola Oil'!$S$4)/1000000*'LCFS Values'!B75*'LCFS Values'!$G$2*100</f>
        <v>115.02286455625</v>
      </c>
      <c r="AO75" s="4">
        <f>'RIN Values'!D75</f>
        <v>95.625</v>
      </c>
      <c r="AP75" s="4">
        <f>'Fixed Credits Value'!B75</f>
        <v>100</v>
      </c>
      <c r="AQ75" s="4">
        <f>'Fixed Credits Value'!C75</f>
        <v>16</v>
      </c>
      <c r="AR75" s="4">
        <f t="shared" si="6"/>
        <v>423.97786455624998</v>
      </c>
      <c r="AS75" s="4">
        <f>AR75/'Feedstock Conversions'!$B$6</f>
        <v>56.156008550496686</v>
      </c>
      <c r="AV75">
        <f t="shared" si="9"/>
        <v>22</v>
      </c>
      <c r="AW75">
        <f t="shared" si="10"/>
        <v>2020</v>
      </c>
      <c r="AX75">
        <f t="shared" si="11"/>
        <v>5</v>
      </c>
    </row>
    <row r="76" spans="1:50" x14ac:dyDescent="0.25">
      <c r="A76" s="34">
        <v>43987</v>
      </c>
      <c r="B76" s="35">
        <v>35.872</v>
      </c>
      <c r="C76" s="36">
        <f>'Canola Oil'!B76</f>
        <v>35.872</v>
      </c>
      <c r="D76" s="35">
        <f>'Canola Oil'!C76*'Feedstock Conversions'!B$13</f>
        <v>267.24639999999999</v>
      </c>
      <c r="E76" s="35"/>
      <c r="F76" s="35">
        <f>'Fuel Values'!B76-G76-H76-I76</f>
        <v>41.023808643874986</v>
      </c>
      <c r="G76" s="36">
        <f>('LCFS Values'!$E$3-$R$4)/1000000*'LCFS Values'!B76*'LCFS Values'!$G$2*100</f>
        <v>114.151191356125</v>
      </c>
      <c r="H76" s="35">
        <f>'RIN Values'!C76</f>
        <v>87.525000000000006</v>
      </c>
      <c r="I76" s="35">
        <f>'Fixed Credits Value'!B76</f>
        <v>100</v>
      </c>
      <c r="J76" s="35">
        <f t="shared" si="7"/>
        <v>342.7</v>
      </c>
      <c r="K76" s="35">
        <f>J76/'Feedstock Conversions'!B$13</f>
        <v>46</v>
      </c>
      <c r="L76" s="35"/>
      <c r="M76" s="35">
        <f t="shared" si="8"/>
        <v>75.453599999999994</v>
      </c>
      <c r="N76" s="35">
        <f t="shared" si="5"/>
        <v>174.4308619075</v>
      </c>
      <c r="O76" s="35"/>
      <c r="V76" s="4">
        <f>$B76-'Rail Costs'!Q76</f>
        <v>32.175484755397392</v>
      </c>
      <c r="W76" s="4">
        <f>$B76-'Rail Costs'!R76</f>
        <v>32.5824019360618</v>
      </c>
      <c r="X76" s="4">
        <f>$B76-'Rail Costs'!S76</f>
        <v>32.751099272674018</v>
      </c>
      <c r="Y76" s="4">
        <f>$B76-'Rail Costs'!T76</f>
        <v>32.351509290854658</v>
      </c>
      <c r="Z76" s="4">
        <f>$B76-'Rail Costs'!U76</f>
        <v>32.498053267755694</v>
      </c>
      <c r="AA76" s="4">
        <f>$B76-'Rail Costs'!V76</f>
        <v>31.647411149025594</v>
      </c>
      <c r="AD76" s="4">
        <f>$J76-(V76*'Feedstock Conversions'!$B$13)-'Rail Costs'!Q76</f>
        <v>99.296123327686814</v>
      </c>
      <c r="AE76" s="4">
        <f>$J76-(W76*'Feedstock Conversions'!$B$13)-'Rail Costs'!R76</f>
        <v>96.671507512401377</v>
      </c>
      <c r="AF76" s="4">
        <f>$J76-(X76*'Feedstock Conversions'!$B$13)-'Rail Costs'!S76</f>
        <v>95.583409691252569</v>
      </c>
      <c r="AG76" s="4">
        <f>$J76-(Y76*'Feedstock Conversions'!$B$13)-'Rail Costs'!T76</f>
        <v>98.160765073987434</v>
      </c>
      <c r="AH76" s="4">
        <f>$J76-(Z76*'Feedstock Conversions'!$B$13)-'Rail Costs'!U76</f>
        <v>97.215556422975752</v>
      </c>
      <c r="AI76" s="4">
        <f>$J76-(AA76*'Feedstock Conversions'!$B$13)-'Rail Costs'!V76</f>
        <v>102.70219808878491</v>
      </c>
      <c r="AL76" s="4">
        <f>C76*'Feedstock Conversions'!$B$6</f>
        <v>270.83359999999999</v>
      </c>
      <c r="AM76" s="4">
        <f>'Fuel Values'!C76*100</f>
        <v>109.21000000000001</v>
      </c>
      <c r="AN76" s="4">
        <f>('LCFS Values'!$E$3-'Canola Oil'!$S$4)/1000000*'LCFS Values'!B76*'LCFS Values'!$G$2*100</f>
        <v>117.2722619075</v>
      </c>
      <c r="AO76" s="4">
        <f>'RIN Values'!D76</f>
        <v>99.194999999999993</v>
      </c>
      <c r="AP76" s="4">
        <f>'Fixed Credits Value'!B76</f>
        <v>100</v>
      </c>
      <c r="AQ76" s="4">
        <f>'Fixed Credits Value'!C76</f>
        <v>16</v>
      </c>
      <c r="AR76" s="4">
        <f t="shared" si="6"/>
        <v>441.6772619075</v>
      </c>
      <c r="AS76" s="4">
        <f>AR76/'Feedstock Conversions'!$B$6</f>
        <v>58.500299590397354</v>
      </c>
      <c r="AV76">
        <f t="shared" si="9"/>
        <v>23</v>
      </c>
      <c r="AW76">
        <f t="shared" si="10"/>
        <v>2020</v>
      </c>
      <c r="AX76">
        <f t="shared" si="11"/>
        <v>6</v>
      </c>
    </row>
    <row r="77" spans="1:50" x14ac:dyDescent="0.25">
      <c r="A77" s="34">
        <v>43994</v>
      </c>
      <c r="B77" s="35">
        <v>35.866</v>
      </c>
      <c r="C77" s="36">
        <f>'Canola Oil'!B77</f>
        <v>35.866</v>
      </c>
      <c r="D77" s="35">
        <f>'Canola Oil'!C77*'Feedstock Conversions'!B$13</f>
        <v>267.20170000000002</v>
      </c>
      <c r="E77" s="35"/>
      <c r="F77" s="35">
        <f>'Fuel Values'!B77-G77-H77-I77</f>
        <v>50.4827527745</v>
      </c>
      <c r="G77" s="36">
        <f>('LCFS Values'!$E$3-$R$4)/1000000*'LCFS Values'!B77*'LCFS Values'!$G$2*100</f>
        <v>112.9422472255</v>
      </c>
      <c r="H77" s="35">
        <f>'RIN Values'!C77</f>
        <v>84.074999999999989</v>
      </c>
      <c r="I77" s="35">
        <f>'Fixed Credits Value'!B77</f>
        <v>100</v>
      </c>
      <c r="J77" s="35">
        <f t="shared" si="7"/>
        <v>347.5</v>
      </c>
      <c r="K77" s="35">
        <f>J77/'Feedstock Conversions'!B$13</f>
        <v>46.644295302013418</v>
      </c>
      <c r="L77" s="35"/>
      <c r="M77" s="35">
        <f t="shared" si="8"/>
        <v>80.298299999999983</v>
      </c>
      <c r="N77" s="35">
        <f t="shared" si="5"/>
        <v>173.88356336999999</v>
      </c>
      <c r="O77" s="35"/>
      <c r="V77" s="4">
        <f>$B77-'Rail Costs'!Q77</f>
        <v>32.169484755397391</v>
      </c>
      <c r="W77" s="4">
        <f>$B77-'Rail Costs'!R77</f>
        <v>32.576401936061799</v>
      </c>
      <c r="X77" s="4">
        <f>$B77-'Rail Costs'!S77</f>
        <v>32.745099272674018</v>
      </c>
      <c r="Y77" s="4">
        <f>$B77-'Rail Costs'!T77</f>
        <v>32.345509290854658</v>
      </c>
      <c r="Z77" s="4">
        <f>$B77-'Rail Costs'!U77</f>
        <v>32.492053267755693</v>
      </c>
      <c r="AA77" s="4">
        <f>$B77-'Rail Costs'!V77</f>
        <v>31.641411149025593</v>
      </c>
      <c r="AD77" s="4">
        <f>$J77-(V77*'Feedstock Conversions'!$B$13)-'Rail Costs'!Q77</f>
        <v>104.14082332768683</v>
      </c>
      <c r="AE77" s="4">
        <f>$J77-(W77*'Feedstock Conversions'!$B$13)-'Rail Costs'!R77</f>
        <v>101.51620751240139</v>
      </c>
      <c r="AF77" s="4">
        <f>$J77-(X77*'Feedstock Conversions'!$B$13)-'Rail Costs'!S77</f>
        <v>100.42810969125256</v>
      </c>
      <c r="AG77" s="4">
        <f>$J77-(Y77*'Feedstock Conversions'!$B$13)-'Rail Costs'!T77</f>
        <v>103.00546507398745</v>
      </c>
      <c r="AH77" s="4">
        <f>$J77-(Z77*'Feedstock Conversions'!$B$13)-'Rail Costs'!U77</f>
        <v>102.06025642297577</v>
      </c>
      <c r="AI77" s="4">
        <f>$J77-(AA77*'Feedstock Conversions'!$B$13)-'Rail Costs'!V77</f>
        <v>107.5468980887849</v>
      </c>
      <c r="AL77" s="4">
        <f>C77*'Feedstock Conversions'!$B$6</f>
        <v>270.78829999999999</v>
      </c>
      <c r="AM77" s="4">
        <f>'Fuel Values'!C77*100</f>
        <v>113.77</v>
      </c>
      <c r="AN77" s="4">
        <f>('LCFS Values'!$E$3-'Canola Oil'!$S$4)/1000000*'LCFS Values'!B77*'LCFS Values'!$G$2*100</f>
        <v>116.03026337</v>
      </c>
      <c r="AO77" s="4">
        <f>'RIN Values'!D77</f>
        <v>95.284999999999997</v>
      </c>
      <c r="AP77" s="4">
        <f>'Fixed Credits Value'!B77</f>
        <v>100</v>
      </c>
      <c r="AQ77" s="4">
        <f>'Fixed Credits Value'!C77</f>
        <v>16</v>
      </c>
      <c r="AR77" s="4">
        <f t="shared" si="6"/>
        <v>441.08526337000001</v>
      </c>
      <c r="AS77" s="4">
        <f>AR77/'Feedstock Conversions'!$B$6</f>
        <v>58.421889188079476</v>
      </c>
      <c r="AV77">
        <f t="shared" si="9"/>
        <v>24</v>
      </c>
      <c r="AW77">
        <f t="shared" si="10"/>
        <v>2020</v>
      </c>
      <c r="AX77">
        <f t="shared" si="11"/>
        <v>6</v>
      </c>
    </row>
    <row r="78" spans="1:50" x14ac:dyDescent="0.25">
      <c r="A78" s="34">
        <v>44001</v>
      </c>
      <c r="B78" s="35">
        <v>36.281999999999996</v>
      </c>
      <c r="C78" s="36">
        <f>'Canola Oil'!B78</f>
        <v>36.281999999999996</v>
      </c>
      <c r="D78" s="35">
        <f>'Canola Oil'!C78*'Feedstock Conversions'!B$13</f>
        <v>270.30089999999996</v>
      </c>
      <c r="E78" s="35"/>
      <c r="F78" s="35">
        <f>'Fuel Values'!B78-G78-H78-I78</f>
        <v>56.915947431749998</v>
      </c>
      <c r="G78" s="36">
        <f>('LCFS Values'!$E$3-$R$4)/1000000*'LCFS Values'!B78*'LCFS Values'!$G$2*100</f>
        <v>111.38405256825001</v>
      </c>
      <c r="H78" s="35">
        <f>'RIN Values'!C78</f>
        <v>85.199999999999989</v>
      </c>
      <c r="I78" s="35">
        <f>'Fixed Credits Value'!B78</f>
        <v>100</v>
      </c>
      <c r="J78" s="35">
        <f t="shared" si="7"/>
        <v>353.5</v>
      </c>
      <c r="K78" s="35">
        <f>J78/'Feedstock Conversions'!B$13</f>
        <v>47.449664429530202</v>
      </c>
      <c r="L78" s="35"/>
      <c r="M78" s="35">
        <f t="shared" si="8"/>
        <v>83.199100000000044</v>
      </c>
      <c r="N78" s="35">
        <f t="shared" si="5"/>
        <v>175.90856525500004</v>
      </c>
      <c r="O78" s="35"/>
      <c r="V78" s="4">
        <f>$B78-'Rail Costs'!Q78</f>
        <v>32.585484755397388</v>
      </c>
      <c r="W78" s="4">
        <f>$B78-'Rail Costs'!R78</f>
        <v>32.992401936061796</v>
      </c>
      <c r="X78" s="4">
        <f>$B78-'Rail Costs'!S78</f>
        <v>33.161099272674015</v>
      </c>
      <c r="Y78" s="4">
        <f>$B78-'Rail Costs'!T78</f>
        <v>32.761509290854654</v>
      </c>
      <c r="Z78" s="4">
        <f>$B78-'Rail Costs'!U78</f>
        <v>32.90805326775569</v>
      </c>
      <c r="AA78" s="4">
        <f>$B78-'Rail Costs'!V78</f>
        <v>32.05741114902559</v>
      </c>
      <c r="AD78" s="4">
        <f>$J78-(V78*'Feedstock Conversions'!$B$13)-'Rail Costs'!Q78</f>
        <v>107.04162332768684</v>
      </c>
      <c r="AE78" s="4">
        <f>$J78-(W78*'Feedstock Conversions'!$B$13)-'Rail Costs'!R78</f>
        <v>104.41700751240143</v>
      </c>
      <c r="AF78" s="4">
        <f>$J78-(X78*'Feedstock Conversions'!$B$13)-'Rail Costs'!S78</f>
        <v>103.32890969125259</v>
      </c>
      <c r="AG78" s="4">
        <f>$J78-(Y78*'Feedstock Conversions'!$B$13)-'Rail Costs'!T78</f>
        <v>105.90626507398748</v>
      </c>
      <c r="AH78" s="4">
        <f>$J78-(Z78*'Feedstock Conversions'!$B$13)-'Rail Costs'!U78</f>
        <v>104.9610564229758</v>
      </c>
      <c r="AI78" s="4">
        <f>$J78-(AA78*'Feedstock Conversions'!$B$13)-'Rail Costs'!V78</f>
        <v>110.44769808878493</v>
      </c>
      <c r="AL78" s="4">
        <f>C78*'Feedstock Conversions'!$B$6</f>
        <v>273.92909999999995</v>
      </c>
      <c r="AM78" s="4">
        <f>'Fuel Values'!C78*100</f>
        <v>119.22</v>
      </c>
      <c r="AN78" s="4">
        <f>('LCFS Values'!$E$3-'Canola Oil'!$S$4)/1000000*'LCFS Values'!B78*'LCFS Values'!$G$2*100</f>
        <v>114.42946525500003</v>
      </c>
      <c r="AO78" s="4">
        <f>'RIN Values'!D78</f>
        <v>96.559999999999988</v>
      </c>
      <c r="AP78" s="4">
        <f>'Fixed Credits Value'!B78</f>
        <v>100</v>
      </c>
      <c r="AQ78" s="4">
        <f>'Fixed Credits Value'!C78</f>
        <v>16</v>
      </c>
      <c r="AR78" s="4">
        <f t="shared" si="6"/>
        <v>446.209465255</v>
      </c>
      <c r="AS78" s="4">
        <f>AR78/'Feedstock Conversions'!$B$6</f>
        <v>59.100591424503314</v>
      </c>
      <c r="AV78">
        <f t="shared" si="9"/>
        <v>25</v>
      </c>
      <c r="AW78">
        <f t="shared" si="10"/>
        <v>2020</v>
      </c>
      <c r="AX78">
        <f t="shared" si="11"/>
        <v>6</v>
      </c>
    </row>
    <row r="79" spans="1:50" x14ac:dyDescent="0.25">
      <c r="A79" s="34">
        <v>44008</v>
      </c>
      <c r="B79" s="35">
        <v>40.781999999999996</v>
      </c>
      <c r="C79" s="36">
        <f>'Canola Oil'!B79</f>
        <v>40.781999999999996</v>
      </c>
      <c r="D79" s="35">
        <f>'Canola Oil'!C79*'Feedstock Conversions'!B$13</f>
        <v>303.82589999999999</v>
      </c>
      <c r="E79" s="35"/>
      <c r="F79" s="35">
        <f>'Fuel Values'!B79-G79-H79-I79</f>
        <v>62.898409132249981</v>
      </c>
      <c r="G79" s="36">
        <f>('LCFS Values'!$E$3-$R$4)/1000000*'LCFS Values'!B79*'LCFS Values'!$G$2*100</f>
        <v>111.27659086775002</v>
      </c>
      <c r="H79" s="35">
        <f>'RIN Values'!C79</f>
        <v>82.125</v>
      </c>
      <c r="I79" s="35">
        <f>'Fixed Credits Value'!B79</f>
        <v>100</v>
      </c>
      <c r="J79" s="35">
        <f t="shared" si="7"/>
        <v>356.3</v>
      </c>
      <c r="K79" s="35">
        <f>J79/'Feedstock Conversions'!B$13</f>
        <v>47.825503355704697</v>
      </c>
      <c r="L79" s="35"/>
      <c r="M79" s="35">
        <f t="shared" si="8"/>
        <v>52.474100000000021</v>
      </c>
      <c r="N79" s="35">
        <f t="shared" si="5"/>
        <v>137.85816538500001</v>
      </c>
      <c r="O79" s="35"/>
      <c r="V79" s="4">
        <f>$B79-'Rail Costs'!Q79</f>
        <v>37.085484755397388</v>
      </c>
      <c r="W79" s="4">
        <f>$B79-'Rail Costs'!R79</f>
        <v>37.492401936061796</v>
      </c>
      <c r="X79" s="4">
        <f>$B79-'Rail Costs'!S79</f>
        <v>37.661099272674015</v>
      </c>
      <c r="Y79" s="4">
        <f>$B79-'Rail Costs'!T79</f>
        <v>37.261509290854654</v>
      </c>
      <c r="Z79" s="4">
        <f>$B79-'Rail Costs'!U79</f>
        <v>37.40805326775569</v>
      </c>
      <c r="AA79" s="4">
        <f>$B79-'Rail Costs'!V79</f>
        <v>36.55741114902559</v>
      </c>
      <c r="AD79" s="4">
        <f>$J79-(V79*'Feedstock Conversions'!$B$13)-'Rail Costs'!Q79</f>
        <v>76.316623327686841</v>
      </c>
      <c r="AE79" s="4">
        <f>$J79-(W79*'Feedstock Conversions'!$B$13)-'Rail Costs'!R79</f>
        <v>73.692007512401432</v>
      </c>
      <c r="AF79" s="4">
        <f>$J79-(X79*'Feedstock Conversions'!$B$13)-'Rail Costs'!S79</f>
        <v>72.603909691252625</v>
      </c>
      <c r="AG79" s="4">
        <f>$J79-(Y79*'Feedstock Conversions'!$B$13)-'Rail Costs'!T79</f>
        <v>75.181265073987518</v>
      </c>
      <c r="AH79" s="4">
        <f>$J79-(Z79*'Feedstock Conversions'!$B$13)-'Rail Costs'!U79</f>
        <v>74.236056422975807</v>
      </c>
      <c r="AI79" s="4">
        <f>$J79-(AA79*'Feedstock Conversions'!$B$13)-'Rail Costs'!V79</f>
        <v>79.722698088784938</v>
      </c>
      <c r="AL79" s="4">
        <f>C79*'Feedstock Conversions'!$B$6</f>
        <v>307.90409999999997</v>
      </c>
      <c r="AM79" s="4">
        <f>'Fuel Values'!C79*100</f>
        <v>118.29</v>
      </c>
      <c r="AN79" s="4">
        <f>('LCFS Values'!$E$3-'Canola Oil'!$S$4)/1000000*'LCFS Values'!B79*'LCFS Values'!$G$2*100</f>
        <v>114.31906538499999</v>
      </c>
      <c r="AO79" s="4">
        <f>'RIN Values'!D79</f>
        <v>93.075000000000003</v>
      </c>
      <c r="AP79" s="4">
        <f>'Fixed Credits Value'!B79</f>
        <v>100</v>
      </c>
      <c r="AQ79" s="4">
        <f>'Fixed Credits Value'!C79</f>
        <v>16</v>
      </c>
      <c r="AR79" s="4">
        <f t="shared" si="6"/>
        <v>441.684065385</v>
      </c>
      <c r="AS79" s="4">
        <f>AR79/'Feedstock Conversions'!$B$6</f>
        <v>58.501200713245034</v>
      </c>
      <c r="AV79">
        <f t="shared" si="9"/>
        <v>26</v>
      </c>
      <c r="AW79">
        <f t="shared" si="10"/>
        <v>2020</v>
      </c>
      <c r="AX79">
        <f t="shared" si="11"/>
        <v>6</v>
      </c>
    </row>
    <row r="80" spans="1:50" x14ac:dyDescent="0.25">
      <c r="A80" s="34">
        <v>44015</v>
      </c>
      <c r="B80" s="35">
        <v>42.012500000000003</v>
      </c>
      <c r="C80" s="36">
        <f>'Canola Oil'!B80</f>
        <v>42.012500000000003</v>
      </c>
      <c r="D80" s="35">
        <f>'Canola Oil'!C80*'Feedstock Conversions'!B$13</f>
        <v>312.99312500000002</v>
      </c>
      <c r="E80" s="35"/>
      <c r="F80" s="35">
        <f>'Fuel Values'!B80-G80-H80-I80</f>
        <v>61.214619336718727</v>
      </c>
      <c r="G80" s="36">
        <f>('LCFS Values'!$E$3-$R$4)/1000000*'LCFS Values'!B80*'LCFS Values'!$G$2*100</f>
        <v>108.97288066328126</v>
      </c>
      <c r="H80" s="35">
        <f>'RIN Values'!C80</f>
        <v>85.3125</v>
      </c>
      <c r="I80" s="35">
        <f>'Fixed Credits Value'!B80</f>
        <v>100</v>
      </c>
      <c r="J80" s="35">
        <f t="shared" si="7"/>
        <v>355.5</v>
      </c>
      <c r="K80" s="35">
        <f>J80/'Feedstock Conversions'!B$13</f>
        <v>47.718120805369125</v>
      </c>
      <c r="L80" s="35"/>
      <c r="M80" s="35">
        <f t="shared" si="8"/>
        <v>42.50687499999998</v>
      </c>
      <c r="N80" s="35">
        <f t="shared" si="5"/>
        <v>132.00674317187497</v>
      </c>
      <c r="O80" s="35"/>
      <c r="V80" s="4">
        <f>$B80-'Rail Costs'!Q80</f>
        <v>38.295217815820976</v>
      </c>
      <c r="W80" s="4">
        <f>$B80-'Rail Costs'!R80</f>
        <v>38.704421048062152</v>
      </c>
      <c r="X80" s="4">
        <f>$B80-'Rail Costs'!S80</f>
        <v>38.874066122520503</v>
      </c>
      <c r="Y80" s="4">
        <f>$B80-'Rail Costs'!T80</f>
        <v>38.472231253162839</v>
      </c>
      <c r="Z80" s="4">
        <f>$B80-'Rail Costs'!U80</f>
        <v>38.619598510832979</v>
      </c>
      <c r="AA80" s="4">
        <f>$B80-'Rail Costs'!V80</f>
        <v>37.764177503795402</v>
      </c>
      <c r="AD80" s="4">
        <f>$J80-(V80*'Feedstock Conversions'!$B$13)-'Rail Costs'!Q80</f>
        <v>66.483345087954689</v>
      </c>
      <c r="AE80" s="4">
        <f>$J80-(W80*'Feedstock Conversions'!$B$13)-'Rail Costs'!R80</f>
        <v>63.843984239999124</v>
      </c>
      <c r="AF80" s="4">
        <f>$J80-(X80*'Feedstock Conversions'!$B$13)-'Rail Costs'!S80</f>
        <v>62.749773509742724</v>
      </c>
      <c r="AG80" s="4">
        <f>$J80-(Y80*'Feedstock Conversions'!$B$13)-'Rail Costs'!T80</f>
        <v>65.341608417099678</v>
      </c>
      <c r="AH80" s="4">
        <f>$J80-(Z80*'Feedstock Conversions'!$B$13)-'Rail Costs'!U80</f>
        <v>64.391089605127291</v>
      </c>
      <c r="AI80" s="4">
        <f>$J80-(AA80*'Feedstock Conversions'!$B$13)-'Rail Costs'!V80</f>
        <v>69.908555100519663</v>
      </c>
      <c r="AL80" s="4">
        <f>C80*'Feedstock Conversions'!$B$6</f>
        <v>317.19437500000004</v>
      </c>
      <c r="AM80" s="4">
        <f>'Fuel Values'!C80*100</f>
        <v>120.36</v>
      </c>
      <c r="AN80" s="4">
        <f>('LCFS Values'!$E$3-'Canola Oil'!$S$4)/1000000*'LCFS Values'!B80*'LCFS Values'!$G$2*100</f>
        <v>111.95236817187499</v>
      </c>
      <c r="AO80" s="4">
        <f>'RIN Values'!D80</f>
        <v>96.6875</v>
      </c>
      <c r="AP80" s="4">
        <f>'Fixed Credits Value'!B80</f>
        <v>100</v>
      </c>
      <c r="AQ80" s="4">
        <f>'Fixed Credits Value'!C80</f>
        <v>16</v>
      </c>
      <c r="AR80" s="4">
        <f t="shared" si="6"/>
        <v>444.99986817187499</v>
      </c>
      <c r="AS80" s="4">
        <f>AR80/'Feedstock Conversions'!$B$6</f>
        <v>58.940379890314567</v>
      </c>
      <c r="AV80">
        <f t="shared" si="9"/>
        <v>27</v>
      </c>
      <c r="AW80">
        <f t="shared" si="10"/>
        <v>2020</v>
      </c>
      <c r="AX80">
        <f t="shared" si="11"/>
        <v>7</v>
      </c>
    </row>
    <row r="81" spans="1:50" x14ac:dyDescent="0.25">
      <c r="A81" s="34">
        <v>44022</v>
      </c>
      <c r="B81" s="35">
        <v>43.494</v>
      </c>
      <c r="C81" s="36">
        <f>'Canola Oil'!B81</f>
        <v>43.494</v>
      </c>
      <c r="D81" s="35">
        <f>'Canola Oil'!C81*'Feedstock Conversions'!B$13</f>
        <v>324.03030000000001</v>
      </c>
      <c r="E81" s="35"/>
      <c r="F81" s="35">
        <f>'Fuel Values'!B81-G81-H81-I81</f>
        <v>59.956953751249983</v>
      </c>
      <c r="G81" s="36">
        <f>('LCFS Values'!$E$3-$R$4)/1000000*'LCFS Values'!B81*'LCFS Values'!$G$2*100</f>
        <v>107.19304624875001</v>
      </c>
      <c r="H81" s="35">
        <f>'RIN Values'!C81</f>
        <v>88.35</v>
      </c>
      <c r="I81" s="35">
        <f>'Fixed Credits Value'!B81</f>
        <v>100</v>
      </c>
      <c r="J81" s="35">
        <f t="shared" si="7"/>
        <v>355.5</v>
      </c>
      <c r="K81" s="35">
        <f>J81/'Feedstock Conversions'!B$13</f>
        <v>47.718120805369125</v>
      </c>
      <c r="L81" s="35"/>
      <c r="M81" s="35">
        <f t="shared" si="8"/>
        <v>31.469699999999989</v>
      </c>
      <c r="N81" s="35">
        <f t="shared" si="5"/>
        <v>126.92357032500001</v>
      </c>
      <c r="O81" s="35"/>
      <c r="V81" s="4">
        <f>$B81-'Rail Costs'!Q81</f>
        <v>39.776717815820973</v>
      </c>
      <c r="W81" s="4">
        <f>$B81-'Rail Costs'!R81</f>
        <v>40.185921048062148</v>
      </c>
      <c r="X81" s="4">
        <f>$B81-'Rail Costs'!S81</f>
        <v>40.3555661225205</v>
      </c>
      <c r="Y81" s="4">
        <f>$B81-'Rail Costs'!T81</f>
        <v>39.953731253162836</v>
      </c>
      <c r="Z81" s="4">
        <f>$B81-'Rail Costs'!U81</f>
        <v>40.101098510832976</v>
      </c>
      <c r="AA81" s="4">
        <f>$B81-'Rail Costs'!V81</f>
        <v>39.245677503795399</v>
      </c>
      <c r="AD81" s="4">
        <f>$J81-(V81*'Feedstock Conversions'!$B$13)-'Rail Costs'!Q81</f>
        <v>55.446170087954698</v>
      </c>
      <c r="AE81" s="4">
        <f>$J81-(W81*'Feedstock Conversions'!$B$13)-'Rail Costs'!R81</f>
        <v>52.806809239999133</v>
      </c>
      <c r="AF81" s="4">
        <f>$J81-(X81*'Feedstock Conversions'!$B$13)-'Rail Costs'!S81</f>
        <v>51.71259850974279</v>
      </c>
      <c r="AG81" s="4">
        <f>$J81-(Y81*'Feedstock Conversions'!$B$13)-'Rail Costs'!T81</f>
        <v>54.304433417099695</v>
      </c>
      <c r="AH81" s="4">
        <f>$J81-(Z81*'Feedstock Conversions'!$B$13)-'Rail Costs'!U81</f>
        <v>53.353914605127308</v>
      </c>
      <c r="AI81" s="4">
        <f>$J81-(AA81*'Feedstock Conversions'!$B$13)-'Rail Costs'!V81</f>
        <v>58.871380100519666</v>
      </c>
      <c r="AL81" s="4">
        <f>C81*'Feedstock Conversions'!$B$6</f>
        <v>328.37970000000001</v>
      </c>
      <c r="AM81" s="4">
        <f>'Fuel Values'!C81*100</f>
        <v>124.70000000000002</v>
      </c>
      <c r="AN81" s="4">
        <f>('LCFS Values'!$E$3-'Canola Oil'!$S$4)/1000000*'LCFS Values'!B81*'LCFS Values'!$G$2*100</f>
        <v>110.123870325</v>
      </c>
      <c r="AO81" s="4">
        <f>'RIN Values'!D81</f>
        <v>100.13</v>
      </c>
      <c r="AP81" s="4">
        <f>'Fixed Credits Value'!B81</f>
        <v>100</v>
      </c>
      <c r="AQ81" s="4">
        <f>'Fixed Credits Value'!C81</f>
        <v>16</v>
      </c>
      <c r="AR81" s="4">
        <f t="shared" si="6"/>
        <v>450.95387032500003</v>
      </c>
      <c r="AS81" s="4">
        <f>AR81/'Feedstock Conversions'!$B$6</f>
        <v>59.72898944701987</v>
      </c>
      <c r="AV81">
        <f t="shared" si="9"/>
        <v>28</v>
      </c>
      <c r="AW81">
        <f t="shared" si="10"/>
        <v>2020</v>
      </c>
      <c r="AX81">
        <f t="shared" si="11"/>
        <v>7</v>
      </c>
    </row>
    <row r="82" spans="1:50" x14ac:dyDescent="0.25">
      <c r="A82" s="34">
        <v>44029</v>
      </c>
      <c r="B82" s="35">
        <v>43.884</v>
      </c>
      <c r="C82" s="36">
        <f>'Canola Oil'!B82</f>
        <v>43.884</v>
      </c>
      <c r="D82" s="35">
        <f>'Canola Oil'!C82*'Feedstock Conversions'!B$13</f>
        <v>326.93580000000003</v>
      </c>
      <c r="E82" s="35"/>
      <c r="F82" s="35">
        <f>'Fuel Values'!B82-G82-H82-I82</f>
        <v>63.736034563250001</v>
      </c>
      <c r="G82" s="36">
        <f>('LCFS Values'!$E$3-$R$4)/1000000*'LCFS Values'!B82*'LCFS Values'!$G$2*100</f>
        <v>104.61396543675001</v>
      </c>
      <c r="H82" s="35">
        <f>'RIN Values'!C82</f>
        <v>88.35</v>
      </c>
      <c r="I82" s="35">
        <f>'Fixed Credits Value'!B82</f>
        <v>100</v>
      </c>
      <c r="J82" s="35">
        <f t="shared" si="7"/>
        <v>356.70000000000005</v>
      </c>
      <c r="K82" s="35">
        <f>J82/'Feedstock Conversions'!B$13</f>
        <v>47.87919463087249</v>
      </c>
      <c r="L82" s="35"/>
      <c r="M82" s="35">
        <f t="shared" si="8"/>
        <v>29.764200000000017</v>
      </c>
      <c r="N82" s="35">
        <f t="shared" si="5"/>
        <v>120.38847344499999</v>
      </c>
      <c r="O82" s="35"/>
      <c r="V82" s="4">
        <f>$B82-'Rail Costs'!Q82</f>
        <v>40.166717815820974</v>
      </c>
      <c r="W82" s="4">
        <f>$B82-'Rail Costs'!R82</f>
        <v>40.575921048062149</v>
      </c>
      <c r="X82" s="4">
        <f>$B82-'Rail Costs'!S82</f>
        <v>40.745566122520501</v>
      </c>
      <c r="Y82" s="4">
        <f>$B82-'Rail Costs'!T82</f>
        <v>40.343731253162836</v>
      </c>
      <c r="Z82" s="4">
        <f>$B82-'Rail Costs'!U82</f>
        <v>40.491098510832977</v>
      </c>
      <c r="AA82" s="4">
        <f>$B82-'Rail Costs'!V82</f>
        <v>39.635677503795399</v>
      </c>
      <c r="AD82" s="4">
        <f>$J82-(V82*'Feedstock Conversions'!$B$13)-'Rail Costs'!Q82</f>
        <v>53.740670087954783</v>
      </c>
      <c r="AE82" s="4">
        <f>$J82-(W82*'Feedstock Conversions'!$B$13)-'Rail Costs'!R82</f>
        <v>51.101309239999161</v>
      </c>
      <c r="AF82" s="4">
        <f>$J82-(X82*'Feedstock Conversions'!$B$13)-'Rail Costs'!S82</f>
        <v>50.007098509742818</v>
      </c>
      <c r="AG82" s="4">
        <f>$J82-(Y82*'Feedstock Conversions'!$B$13)-'Rail Costs'!T82</f>
        <v>52.598933417099722</v>
      </c>
      <c r="AH82" s="4">
        <f>$J82-(Z82*'Feedstock Conversions'!$B$13)-'Rail Costs'!U82</f>
        <v>51.648414605127336</v>
      </c>
      <c r="AI82" s="4">
        <f>$J82-(AA82*'Feedstock Conversions'!$B$13)-'Rail Costs'!V82</f>
        <v>57.165880100519693</v>
      </c>
      <c r="AL82" s="4">
        <f>C82*'Feedstock Conversions'!$B$6</f>
        <v>331.32420000000002</v>
      </c>
      <c r="AM82" s="4">
        <f>'Fuel Values'!C82*100</f>
        <v>123.72000000000001</v>
      </c>
      <c r="AN82" s="4">
        <f>('LCFS Values'!$E$3-'Canola Oil'!$S$4)/1000000*'LCFS Values'!B82*'LCFS Values'!$G$2*100</f>
        <v>107.47427344499998</v>
      </c>
      <c r="AO82" s="4">
        <f>'RIN Values'!D82</f>
        <v>100.13</v>
      </c>
      <c r="AP82" s="4">
        <f>'Fixed Credits Value'!B82</f>
        <v>100</v>
      </c>
      <c r="AQ82" s="4">
        <f>'Fixed Credits Value'!C82</f>
        <v>16</v>
      </c>
      <c r="AR82" s="4">
        <f t="shared" si="6"/>
        <v>447.32427344500002</v>
      </c>
      <c r="AS82" s="4">
        <f>AR82/'Feedstock Conversions'!$B$6</f>
        <v>59.248248138410602</v>
      </c>
      <c r="AV82">
        <f t="shared" si="9"/>
        <v>29</v>
      </c>
      <c r="AW82">
        <f t="shared" si="10"/>
        <v>2020</v>
      </c>
      <c r="AX82">
        <f t="shared" si="11"/>
        <v>7</v>
      </c>
    </row>
    <row r="83" spans="1:50" x14ac:dyDescent="0.25">
      <c r="A83" s="34">
        <v>44036</v>
      </c>
      <c r="B83" s="35">
        <v>44.904000000000003</v>
      </c>
      <c r="C83" s="36">
        <f>'Canola Oil'!B83</f>
        <v>44.904000000000003</v>
      </c>
      <c r="D83" s="35">
        <f>'Canola Oil'!C83*'Feedstock Conversions'!B$13</f>
        <v>334.53480000000002</v>
      </c>
      <c r="E83" s="35"/>
      <c r="F83" s="35">
        <f>'Fuel Values'!B83-G83-H83-I83</f>
        <v>62.286034563250013</v>
      </c>
      <c r="G83" s="36">
        <f>('LCFS Values'!$E$3-$R$4)/1000000*'LCFS Values'!B83*'LCFS Values'!$G$2*100</f>
        <v>104.61396543675001</v>
      </c>
      <c r="H83" s="35">
        <f>'RIN Values'!C83</f>
        <v>90.6</v>
      </c>
      <c r="I83" s="35">
        <f>'Fixed Credits Value'!B83</f>
        <v>100</v>
      </c>
      <c r="J83" s="35">
        <f t="shared" si="7"/>
        <v>357.5</v>
      </c>
      <c r="K83" s="35">
        <f>J83/'Feedstock Conversions'!B$13</f>
        <v>47.986577181208055</v>
      </c>
      <c r="L83" s="35"/>
      <c r="M83" s="35">
        <f t="shared" si="8"/>
        <v>22.965199999999982</v>
      </c>
      <c r="N83" s="35">
        <f t="shared" si="5"/>
        <v>118.54947344499999</v>
      </c>
      <c r="O83" s="35"/>
      <c r="V83" s="4">
        <f>$B83-'Rail Costs'!Q83</f>
        <v>41.186717815820977</v>
      </c>
      <c r="W83" s="4">
        <f>$B83-'Rail Costs'!R83</f>
        <v>41.595921048062152</v>
      </c>
      <c r="X83" s="4">
        <f>$B83-'Rail Costs'!S83</f>
        <v>41.765566122520504</v>
      </c>
      <c r="Y83" s="4">
        <f>$B83-'Rail Costs'!T83</f>
        <v>41.36373125316284</v>
      </c>
      <c r="Z83" s="4">
        <f>$B83-'Rail Costs'!U83</f>
        <v>41.51109851083298</v>
      </c>
      <c r="AA83" s="4">
        <f>$B83-'Rail Costs'!V83</f>
        <v>40.655677503795403</v>
      </c>
      <c r="AD83" s="4">
        <f>$J83-(V83*'Feedstock Conversions'!$B$13)-'Rail Costs'!Q83</f>
        <v>46.941670087954691</v>
      </c>
      <c r="AE83" s="4">
        <f>$J83-(W83*'Feedstock Conversions'!$B$13)-'Rail Costs'!R83</f>
        <v>44.302309239999126</v>
      </c>
      <c r="AF83" s="4">
        <f>$J83-(X83*'Feedstock Conversions'!$B$13)-'Rail Costs'!S83</f>
        <v>43.208098509742726</v>
      </c>
      <c r="AG83" s="4">
        <f>$J83-(Y83*'Feedstock Conversions'!$B$13)-'Rail Costs'!T83</f>
        <v>45.799933417099687</v>
      </c>
      <c r="AH83" s="4">
        <f>$J83-(Z83*'Feedstock Conversions'!$B$13)-'Rail Costs'!U83</f>
        <v>44.849414605127244</v>
      </c>
      <c r="AI83" s="4">
        <f>$J83-(AA83*'Feedstock Conversions'!$B$13)-'Rail Costs'!V83</f>
        <v>50.366880100519658</v>
      </c>
      <c r="AL83" s="4">
        <f>C83*'Feedstock Conversions'!$B$6</f>
        <v>339.02520000000004</v>
      </c>
      <c r="AM83" s="4">
        <f>'Fuel Values'!C83*100</f>
        <v>126.93</v>
      </c>
      <c r="AN83" s="4">
        <f>('LCFS Values'!$E$3-'Canola Oil'!$S$4)/1000000*'LCFS Values'!B83*'LCFS Values'!$G$2*100</f>
        <v>107.47427344499998</v>
      </c>
      <c r="AO83" s="4">
        <f>'RIN Values'!D83</f>
        <v>102.67999999999999</v>
      </c>
      <c r="AP83" s="4">
        <f>'Fixed Credits Value'!B83</f>
        <v>100</v>
      </c>
      <c r="AQ83" s="4">
        <f>'Fixed Credits Value'!C83</f>
        <v>16</v>
      </c>
      <c r="AR83" s="4">
        <f t="shared" si="6"/>
        <v>453.08427344500001</v>
      </c>
      <c r="AS83" s="4">
        <f>AR83/'Feedstock Conversions'!$B$6</f>
        <v>60.011162045695364</v>
      </c>
      <c r="AV83">
        <f t="shared" si="9"/>
        <v>30</v>
      </c>
      <c r="AW83">
        <f t="shared" si="10"/>
        <v>2020</v>
      </c>
      <c r="AX83">
        <f t="shared" si="11"/>
        <v>7</v>
      </c>
    </row>
    <row r="84" spans="1:50" x14ac:dyDescent="0.25">
      <c r="A84" s="34">
        <v>44043</v>
      </c>
      <c r="B84" s="35">
        <v>44.915999999999997</v>
      </c>
      <c r="C84" s="36">
        <f>'Canola Oil'!B84</f>
        <v>44.915999999999997</v>
      </c>
      <c r="D84" s="35">
        <f>'Canola Oil'!C84*'Feedstock Conversions'!B$13</f>
        <v>334.62419999999997</v>
      </c>
      <c r="E84" s="35"/>
      <c r="F84" s="35">
        <f>'Fuel Values'!B84-G84-H84-I84</f>
        <v>56.480837799499994</v>
      </c>
      <c r="G84" s="36">
        <f>('LCFS Values'!$E$3-$R$4)/1000000*'LCFS Values'!B84*'LCFS Values'!$G$2*100</f>
        <v>107.56916220050002</v>
      </c>
      <c r="H84" s="35">
        <f>'RIN Values'!C84</f>
        <v>93.449999999999989</v>
      </c>
      <c r="I84" s="35">
        <f>'Fixed Credits Value'!B84</f>
        <v>100</v>
      </c>
      <c r="J84" s="35">
        <f t="shared" si="7"/>
        <v>357.5</v>
      </c>
      <c r="K84" s="35">
        <f>J84/'Feedstock Conversions'!B$13</f>
        <v>47.986577181208055</v>
      </c>
      <c r="L84" s="35"/>
      <c r="M84" s="35">
        <f t="shared" si="8"/>
        <v>22.875800000000027</v>
      </c>
      <c r="N84" s="35">
        <f t="shared" si="5"/>
        <v>122.36606987000005</v>
      </c>
      <c r="O84" s="35"/>
      <c r="V84" s="4">
        <f>$B84-'Rail Costs'!Q84</f>
        <v>41.19871781582097</v>
      </c>
      <c r="W84" s="4">
        <f>$B84-'Rail Costs'!R84</f>
        <v>41.607921048062146</v>
      </c>
      <c r="X84" s="4">
        <f>$B84-'Rail Costs'!S84</f>
        <v>41.777566122520497</v>
      </c>
      <c r="Y84" s="4">
        <f>$B84-'Rail Costs'!T84</f>
        <v>41.375731253162833</v>
      </c>
      <c r="Z84" s="4">
        <f>$B84-'Rail Costs'!U84</f>
        <v>41.523098510832973</v>
      </c>
      <c r="AA84" s="4">
        <f>$B84-'Rail Costs'!V84</f>
        <v>40.667677503795396</v>
      </c>
      <c r="AD84" s="4">
        <f>$J84-(V84*'Feedstock Conversions'!$B$13)-'Rail Costs'!Q84</f>
        <v>46.852270087954736</v>
      </c>
      <c r="AE84" s="4">
        <f>$J84-(W84*'Feedstock Conversions'!$B$13)-'Rail Costs'!R84</f>
        <v>44.212909239999171</v>
      </c>
      <c r="AF84" s="4">
        <f>$J84-(X84*'Feedstock Conversions'!$B$13)-'Rail Costs'!S84</f>
        <v>43.118698509742771</v>
      </c>
      <c r="AG84" s="4">
        <f>$J84-(Y84*'Feedstock Conversions'!$B$13)-'Rail Costs'!T84</f>
        <v>45.710533417099732</v>
      </c>
      <c r="AH84" s="4">
        <f>$J84-(Z84*'Feedstock Conversions'!$B$13)-'Rail Costs'!U84</f>
        <v>44.760014605127346</v>
      </c>
      <c r="AI84" s="4">
        <f>$J84-(AA84*'Feedstock Conversions'!$B$13)-'Rail Costs'!V84</f>
        <v>50.277480100519703</v>
      </c>
      <c r="AL84" s="4">
        <f>C84*'Feedstock Conversions'!$B$6</f>
        <v>339.11579999999998</v>
      </c>
      <c r="AM84" s="4">
        <f>'Fuel Values'!C84*100</f>
        <v>124.57000000000001</v>
      </c>
      <c r="AN84" s="4">
        <f>('LCFS Values'!$E$3-'Canola Oil'!$S$4)/1000000*'LCFS Values'!B84*'LCFS Values'!$G$2*100</f>
        <v>110.51026987000002</v>
      </c>
      <c r="AO84" s="4">
        <f>'RIN Values'!D84</f>
        <v>105.91</v>
      </c>
      <c r="AP84" s="4">
        <f>'Fixed Credits Value'!B84</f>
        <v>100</v>
      </c>
      <c r="AQ84" s="4">
        <f>'Fixed Credits Value'!C84</f>
        <v>16</v>
      </c>
      <c r="AR84" s="4">
        <f t="shared" si="6"/>
        <v>456.99026987000002</v>
      </c>
      <c r="AS84" s="4">
        <f>AR84/'Feedstock Conversions'!$B$6</f>
        <v>60.52851256556292</v>
      </c>
      <c r="AV84">
        <f t="shared" si="9"/>
        <v>31</v>
      </c>
      <c r="AW84">
        <f t="shared" si="10"/>
        <v>2020</v>
      </c>
      <c r="AX84">
        <f t="shared" si="11"/>
        <v>7</v>
      </c>
    </row>
    <row r="85" spans="1:50" x14ac:dyDescent="0.25">
      <c r="A85" s="34">
        <v>44050</v>
      </c>
      <c r="B85" s="35">
        <v>46.188000000000002</v>
      </c>
      <c r="C85" s="36">
        <f>'Canola Oil'!B85</f>
        <v>46.188000000000002</v>
      </c>
      <c r="D85" s="35">
        <f>'Canola Oil'!C85*'Feedstock Conversions'!B$13</f>
        <v>344.10060000000004</v>
      </c>
      <c r="E85" s="35"/>
      <c r="F85" s="35">
        <f>'Fuel Values'!B85-G85-H85-I85</f>
        <v>58.037533509999975</v>
      </c>
      <c r="G85" s="36">
        <f>('LCFS Values'!$E$3-$R$4)/1000000*'LCFS Values'!B85*'LCFS Values'!$G$2*100</f>
        <v>105.31246649000001</v>
      </c>
      <c r="H85" s="35">
        <f>'RIN Values'!C85</f>
        <v>94.65</v>
      </c>
      <c r="I85" s="35">
        <f>'Fixed Credits Value'!B85</f>
        <v>100</v>
      </c>
      <c r="J85" s="35">
        <f t="shared" si="7"/>
        <v>358</v>
      </c>
      <c r="K85" s="35">
        <f>J85/'Feedstock Conversions'!B$13</f>
        <v>48.053691275167786</v>
      </c>
      <c r="L85" s="35"/>
      <c r="M85" s="35">
        <f t="shared" si="8"/>
        <v>13.899399999999957</v>
      </c>
      <c r="N85" s="35">
        <f t="shared" si="5"/>
        <v>113.00127259999994</v>
      </c>
      <c r="O85" s="35"/>
      <c r="V85" s="4">
        <f>$B85-'Rail Costs'!Q85</f>
        <v>42.470717815820976</v>
      </c>
      <c r="W85" s="4">
        <f>$B85-'Rail Costs'!R85</f>
        <v>42.879921048062151</v>
      </c>
      <c r="X85" s="4">
        <f>$B85-'Rail Costs'!S85</f>
        <v>43.049566122520503</v>
      </c>
      <c r="Y85" s="4">
        <f>$B85-'Rail Costs'!T85</f>
        <v>42.647731253162839</v>
      </c>
      <c r="Z85" s="4">
        <f>$B85-'Rail Costs'!U85</f>
        <v>42.795098510832979</v>
      </c>
      <c r="AA85" s="4">
        <f>$B85-'Rail Costs'!V85</f>
        <v>41.939677503795401</v>
      </c>
      <c r="AD85" s="4">
        <f>$J85-(V85*'Feedstock Conversions'!$B$13)-'Rail Costs'!Q85</f>
        <v>37.875870087954723</v>
      </c>
      <c r="AE85" s="4">
        <f>$J85-(W85*'Feedstock Conversions'!$B$13)-'Rail Costs'!R85</f>
        <v>35.236509239999101</v>
      </c>
      <c r="AF85" s="4">
        <f>$J85-(X85*'Feedstock Conversions'!$B$13)-'Rail Costs'!S85</f>
        <v>34.142298509742758</v>
      </c>
      <c r="AG85" s="4">
        <f>$J85-(Y85*'Feedstock Conversions'!$B$13)-'Rail Costs'!T85</f>
        <v>36.734133417099663</v>
      </c>
      <c r="AH85" s="4">
        <f>$J85-(Z85*'Feedstock Conversions'!$B$13)-'Rail Costs'!U85</f>
        <v>35.783614605127276</v>
      </c>
      <c r="AI85" s="4">
        <f>$J85-(AA85*'Feedstock Conversions'!$B$13)-'Rail Costs'!V85</f>
        <v>41.301080100519634</v>
      </c>
      <c r="AL85" s="4">
        <f>C85*'Feedstock Conversions'!$B$6</f>
        <v>348.71940000000001</v>
      </c>
      <c r="AM85" s="4">
        <f>'Fuel Values'!C85*100</f>
        <v>125.64</v>
      </c>
      <c r="AN85" s="4">
        <f>('LCFS Values'!$E$3-'Canola Oil'!$S$4)/1000000*'LCFS Values'!B85*'LCFS Values'!$G$2*100</f>
        <v>108.19187260000001</v>
      </c>
      <c r="AO85" s="4">
        <f>'RIN Values'!D85</f>
        <v>107.27</v>
      </c>
      <c r="AP85" s="4">
        <f>'Fixed Credits Value'!B85</f>
        <v>100</v>
      </c>
      <c r="AQ85" s="4">
        <f>'Fixed Credits Value'!C85</f>
        <v>16</v>
      </c>
      <c r="AR85" s="4">
        <f t="shared" si="6"/>
        <v>457.10187259999998</v>
      </c>
      <c r="AS85" s="4">
        <f>AR85/'Feedstock Conversions'!$B$6</f>
        <v>60.543294384105955</v>
      </c>
      <c r="AV85">
        <f t="shared" si="9"/>
        <v>32</v>
      </c>
      <c r="AW85">
        <f t="shared" si="10"/>
        <v>2020</v>
      </c>
      <c r="AX85">
        <f t="shared" si="11"/>
        <v>8</v>
      </c>
    </row>
    <row r="86" spans="1:50" x14ac:dyDescent="0.25">
      <c r="A86" s="34">
        <v>44057</v>
      </c>
      <c r="B86" s="35">
        <v>46.04</v>
      </c>
      <c r="C86" s="36">
        <f>'Canola Oil'!B86</f>
        <v>46.04</v>
      </c>
      <c r="D86" s="35">
        <f>'Canola Oil'!C86*'Feedstock Conversions'!B$13</f>
        <v>342.99799999999999</v>
      </c>
      <c r="E86" s="35"/>
      <c r="F86" s="35">
        <f>'Fuel Values'!B86-G86-H86-I86</f>
        <v>63.791997316999954</v>
      </c>
      <c r="G86" s="36">
        <f>('LCFS Values'!$E$3-$R$4)/1000000*'LCFS Values'!B86*'LCFS Values'!$G$2*100</f>
        <v>103.80800268300001</v>
      </c>
      <c r="H86" s="35">
        <f>'RIN Values'!C86</f>
        <v>92.4</v>
      </c>
      <c r="I86" s="35">
        <f>'Fixed Credits Value'!B86</f>
        <v>100</v>
      </c>
      <c r="J86" s="35">
        <f t="shared" si="7"/>
        <v>360</v>
      </c>
      <c r="K86" s="35">
        <f>J86/'Feedstock Conversions'!B$13</f>
        <v>48.322147651006709</v>
      </c>
      <c r="L86" s="35"/>
      <c r="M86" s="35">
        <f t="shared" si="8"/>
        <v>17.00200000000001</v>
      </c>
      <c r="N86" s="35">
        <f t="shared" si="5"/>
        <v>109.17827442000004</v>
      </c>
      <c r="O86" s="35"/>
      <c r="V86" s="4">
        <f>$B86-'Rail Costs'!Q86</f>
        <v>42.322717815820972</v>
      </c>
      <c r="W86" s="4">
        <f>$B86-'Rail Costs'!R86</f>
        <v>42.731921048062148</v>
      </c>
      <c r="X86" s="4">
        <f>$B86-'Rail Costs'!S86</f>
        <v>42.901566122520499</v>
      </c>
      <c r="Y86" s="4">
        <f>$B86-'Rail Costs'!T86</f>
        <v>42.499731253162835</v>
      </c>
      <c r="Z86" s="4">
        <f>$B86-'Rail Costs'!U86</f>
        <v>42.647098510832976</v>
      </c>
      <c r="AA86" s="4">
        <f>$B86-'Rail Costs'!V86</f>
        <v>41.791677503795398</v>
      </c>
      <c r="AD86" s="4">
        <f>$J86-(V86*'Feedstock Conversions'!$B$13)-'Rail Costs'!Q86</f>
        <v>40.978470087954719</v>
      </c>
      <c r="AE86" s="4">
        <f>$J86-(W86*'Feedstock Conversions'!$B$13)-'Rail Costs'!R86</f>
        <v>38.339109239999154</v>
      </c>
      <c r="AF86" s="4">
        <f>$J86-(X86*'Feedstock Conversions'!$B$13)-'Rail Costs'!S86</f>
        <v>37.244898509742754</v>
      </c>
      <c r="AG86" s="4">
        <f>$J86-(Y86*'Feedstock Conversions'!$B$13)-'Rail Costs'!T86</f>
        <v>39.836733417099715</v>
      </c>
      <c r="AH86" s="4">
        <f>$J86-(Z86*'Feedstock Conversions'!$B$13)-'Rail Costs'!U86</f>
        <v>38.886214605127329</v>
      </c>
      <c r="AI86" s="4">
        <f>$J86-(AA86*'Feedstock Conversions'!$B$13)-'Rail Costs'!V86</f>
        <v>44.403680100519686</v>
      </c>
      <c r="AL86" s="4">
        <f>C86*'Feedstock Conversions'!$B$6</f>
        <v>347.60199999999998</v>
      </c>
      <c r="AM86" s="4">
        <f>'Fuel Values'!C86*100</f>
        <v>124.81</v>
      </c>
      <c r="AN86" s="4">
        <f>('LCFS Values'!$E$3-'Canola Oil'!$S$4)/1000000*'LCFS Values'!B86*'LCFS Values'!$G$2*100</f>
        <v>106.64627441999998</v>
      </c>
      <c r="AO86" s="4">
        <f>'RIN Values'!D86</f>
        <v>104.72</v>
      </c>
      <c r="AP86" s="4">
        <f>'Fixed Credits Value'!B86</f>
        <v>100</v>
      </c>
      <c r="AQ86" s="4">
        <f>'Fixed Credits Value'!C86</f>
        <v>16</v>
      </c>
      <c r="AR86" s="4">
        <f t="shared" si="6"/>
        <v>452.17627442000003</v>
      </c>
      <c r="AS86" s="4">
        <f>AR86/'Feedstock Conversions'!$B$6</f>
        <v>59.89089727417219</v>
      </c>
      <c r="AV86">
        <f t="shared" si="9"/>
        <v>33</v>
      </c>
      <c r="AW86">
        <f t="shared" si="10"/>
        <v>2020</v>
      </c>
      <c r="AX86">
        <f t="shared" si="11"/>
        <v>8</v>
      </c>
    </row>
    <row r="87" spans="1:50" x14ac:dyDescent="0.25">
      <c r="A87" s="34">
        <v>44064</v>
      </c>
      <c r="B87" s="35">
        <v>46.404000000000003</v>
      </c>
      <c r="C87" s="36">
        <f>'Canola Oil'!B87</f>
        <v>46.404000000000003</v>
      </c>
      <c r="D87" s="35">
        <f>'Canola Oil'!C87*'Feedstock Conversions'!B$13</f>
        <v>345.70980000000003</v>
      </c>
      <c r="E87" s="35"/>
      <c r="F87" s="35">
        <f>'Fuel Values'!B87-G87-H87-I87</f>
        <v>63.260268573249959</v>
      </c>
      <c r="G87" s="36">
        <f>('LCFS Values'!$E$3-$R$4)/1000000*'LCFS Values'!B87*'LCFS Values'!$G$2*100</f>
        <v>102.46473142675001</v>
      </c>
      <c r="H87" s="35">
        <f>'RIN Values'!C87</f>
        <v>98.475000000000009</v>
      </c>
      <c r="I87" s="35">
        <f>'Fixed Credits Value'!B87</f>
        <v>100</v>
      </c>
      <c r="J87" s="35">
        <f t="shared" si="7"/>
        <v>364.2</v>
      </c>
      <c r="K87" s="35">
        <f>J87/'Feedstock Conversions'!B$13</f>
        <v>48.885906040268452</v>
      </c>
      <c r="L87" s="35"/>
      <c r="M87" s="35">
        <f t="shared" si="8"/>
        <v>18.490199999999959</v>
      </c>
      <c r="N87" s="35">
        <f t="shared" si="5"/>
        <v>112.25147604499995</v>
      </c>
      <c r="O87" s="35"/>
      <c r="V87" s="4">
        <f>$B87-'Rail Costs'!Q87</f>
        <v>42.686717815820977</v>
      </c>
      <c r="W87" s="4">
        <f>$B87-'Rail Costs'!R87</f>
        <v>43.095921048062152</v>
      </c>
      <c r="X87" s="4">
        <f>$B87-'Rail Costs'!S87</f>
        <v>43.265566122520504</v>
      </c>
      <c r="Y87" s="4">
        <f>$B87-'Rail Costs'!T87</f>
        <v>42.86373125316284</v>
      </c>
      <c r="Z87" s="4">
        <f>$B87-'Rail Costs'!U87</f>
        <v>43.01109851083298</v>
      </c>
      <c r="AA87" s="4">
        <f>$B87-'Rail Costs'!V87</f>
        <v>42.155677503795403</v>
      </c>
      <c r="AD87" s="4">
        <f>$J87-(V87*'Feedstock Conversions'!$B$13)-'Rail Costs'!Q87</f>
        <v>42.466670087954668</v>
      </c>
      <c r="AE87" s="4">
        <f>$J87-(W87*'Feedstock Conversions'!$B$13)-'Rail Costs'!R87</f>
        <v>39.827309239999103</v>
      </c>
      <c r="AF87" s="4">
        <f>$J87-(X87*'Feedstock Conversions'!$B$13)-'Rail Costs'!S87</f>
        <v>38.733098509742703</v>
      </c>
      <c r="AG87" s="4">
        <f>$J87-(Y87*'Feedstock Conversions'!$B$13)-'Rail Costs'!T87</f>
        <v>41.324933417099665</v>
      </c>
      <c r="AH87" s="4">
        <f>$J87-(Z87*'Feedstock Conversions'!$B$13)-'Rail Costs'!U87</f>
        <v>40.374414605127278</v>
      </c>
      <c r="AI87" s="4">
        <f>$J87-(AA87*'Feedstock Conversions'!$B$13)-'Rail Costs'!V87</f>
        <v>45.891880100519636</v>
      </c>
      <c r="AL87" s="4">
        <f>C87*'Feedstock Conversions'!$B$6</f>
        <v>350.35020000000003</v>
      </c>
      <c r="AM87" s="4">
        <f>'Fuel Values'!C87*100</f>
        <v>125.08999999999999</v>
      </c>
      <c r="AN87" s="4">
        <f>('LCFS Values'!$E$3-'Canola Oil'!$S$4)/1000000*'LCFS Values'!B87*'LCFS Values'!$G$2*100</f>
        <v>105.26627604499998</v>
      </c>
      <c r="AO87" s="4">
        <f>'RIN Values'!D87</f>
        <v>111.605</v>
      </c>
      <c r="AP87" s="4">
        <f>'Fixed Credits Value'!B87</f>
        <v>100</v>
      </c>
      <c r="AQ87" s="4">
        <f>'Fixed Credits Value'!C87</f>
        <v>16</v>
      </c>
      <c r="AR87" s="4">
        <f t="shared" si="6"/>
        <v>457.96127604499998</v>
      </c>
      <c r="AS87" s="4">
        <f>AR87/'Feedstock Conversions'!$B$6</f>
        <v>60.657122654966884</v>
      </c>
      <c r="AV87">
        <f t="shared" si="9"/>
        <v>34</v>
      </c>
      <c r="AW87">
        <f t="shared" si="10"/>
        <v>2020</v>
      </c>
      <c r="AX87">
        <f t="shared" si="11"/>
        <v>8</v>
      </c>
    </row>
    <row r="88" spans="1:50" x14ac:dyDescent="0.25">
      <c r="A88" s="34">
        <v>44071</v>
      </c>
      <c r="B88" s="35">
        <v>47.515999999999998</v>
      </c>
      <c r="C88" s="36">
        <f>'Canola Oil'!B88</f>
        <v>47.515999999999998</v>
      </c>
      <c r="D88" s="35">
        <f>'Canola Oil'!C88*'Feedstock Conversions'!B$13</f>
        <v>353.99419999999998</v>
      </c>
      <c r="E88" s="35"/>
      <c r="F88" s="35">
        <f>'Fuel Values'!B88-G88-H88-I88</f>
        <v>62.56884622550001</v>
      </c>
      <c r="G88" s="36">
        <f>('LCFS Values'!$E$3-$R$4)/1000000*'LCFS Values'!B88*'LCFS Values'!$G$2*100</f>
        <v>101.98115377450002</v>
      </c>
      <c r="H88" s="35">
        <f>'RIN Values'!C88</f>
        <v>102.44999999999999</v>
      </c>
      <c r="I88" s="35">
        <f>'Fixed Credits Value'!B88</f>
        <v>100</v>
      </c>
      <c r="J88" s="35">
        <f t="shared" si="7"/>
        <v>367</v>
      </c>
      <c r="K88" s="35">
        <f>J88/'Feedstock Conversions'!B$13</f>
        <v>49.261744966442954</v>
      </c>
      <c r="L88" s="35"/>
      <c r="M88" s="35">
        <f t="shared" si="8"/>
        <v>13.005800000000022</v>
      </c>
      <c r="N88" s="35">
        <f t="shared" si="5"/>
        <v>107.47527663000005</v>
      </c>
      <c r="O88" s="35"/>
      <c r="V88" s="4">
        <f>$B88-'Rail Costs'!Q88</f>
        <v>43.798717815820972</v>
      </c>
      <c r="W88" s="4">
        <f>$B88-'Rail Costs'!R88</f>
        <v>44.207921048062147</v>
      </c>
      <c r="X88" s="4">
        <f>$B88-'Rail Costs'!S88</f>
        <v>44.377566122520498</v>
      </c>
      <c r="Y88" s="4">
        <f>$B88-'Rail Costs'!T88</f>
        <v>43.975731253162834</v>
      </c>
      <c r="Z88" s="4">
        <f>$B88-'Rail Costs'!U88</f>
        <v>44.123098510832975</v>
      </c>
      <c r="AA88" s="4">
        <f>$B88-'Rail Costs'!V88</f>
        <v>43.267677503795397</v>
      </c>
      <c r="AD88" s="4">
        <f>$J88-(V88*'Feedstock Conversions'!$B$13)-'Rail Costs'!Q88</f>
        <v>36.982270087954731</v>
      </c>
      <c r="AE88" s="4">
        <f>$J88-(W88*'Feedstock Conversions'!$B$13)-'Rail Costs'!R88</f>
        <v>34.342909239999166</v>
      </c>
      <c r="AF88" s="4">
        <f>$J88-(X88*'Feedstock Conversions'!$B$13)-'Rail Costs'!S88</f>
        <v>33.248698509742766</v>
      </c>
      <c r="AG88" s="4">
        <f>$J88-(Y88*'Feedstock Conversions'!$B$13)-'Rail Costs'!T88</f>
        <v>35.840533417099728</v>
      </c>
      <c r="AH88" s="4">
        <f>$J88-(Z88*'Feedstock Conversions'!$B$13)-'Rail Costs'!U88</f>
        <v>34.890014605127284</v>
      </c>
      <c r="AI88" s="4">
        <f>$J88-(AA88*'Feedstock Conversions'!$B$13)-'Rail Costs'!V88</f>
        <v>40.407480100519699</v>
      </c>
      <c r="AL88" s="4">
        <f>C88*'Feedstock Conversions'!$B$6</f>
        <v>358.74579999999997</v>
      </c>
      <c r="AM88" s="4">
        <f>'Fuel Values'!C88*100</f>
        <v>124.59</v>
      </c>
      <c r="AN88" s="4">
        <f>('LCFS Values'!$E$3-'Canola Oil'!$S$4)/1000000*'LCFS Values'!B88*'LCFS Values'!$G$2*100</f>
        <v>104.76947663</v>
      </c>
      <c r="AO88" s="4">
        <f>'RIN Values'!D88</f>
        <v>116.10999999999999</v>
      </c>
      <c r="AP88" s="4">
        <f>'Fixed Credits Value'!B88</f>
        <v>100</v>
      </c>
      <c r="AQ88" s="4">
        <f>'Fixed Credits Value'!C88</f>
        <v>16</v>
      </c>
      <c r="AR88" s="4">
        <f t="shared" si="6"/>
        <v>461.46947663000003</v>
      </c>
      <c r="AS88" s="4">
        <f>AR88/'Feedstock Conversions'!$B$6</f>
        <v>61.121784984105965</v>
      </c>
      <c r="AV88">
        <f t="shared" si="9"/>
        <v>35</v>
      </c>
      <c r="AW88">
        <f t="shared" si="10"/>
        <v>2020</v>
      </c>
      <c r="AX88">
        <f t="shared" si="11"/>
        <v>8</v>
      </c>
    </row>
    <row r="89" spans="1:50" x14ac:dyDescent="0.25">
      <c r="A89" s="34">
        <v>44078</v>
      </c>
      <c r="B89" s="35">
        <v>48.003999999999998</v>
      </c>
      <c r="C89" s="36">
        <f>'Canola Oil'!B89</f>
        <v>48.003999999999998</v>
      </c>
      <c r="D89" s="35">
        <f>'Canola Oil'!C89*'Feedstock Conversions'!B$13</f>
        <v>357.62979999999999</v>
      </c>
      <c r="E89" s="35"/>
      <c r="F89" s="35">
        <f>'Fuel Values'!B89-G89-H89-I89</f>
        <v>62.688649461750003</v>
      </c>
      <c r="G89" s="36">
        <f>('LCFS Values'!$E$3-$R$4)/1000000*'LCFS Values'!B89*'LCFS Values'!$G$2*100</f>
        <v>104.93635053825001</v>
      </c>
      <c r="H89" s="35">
        <f>'RIN Values'!C89</f>
        <v>108.375</v>
      </c>
      <c r="I89" s="35">
        <f>'Fixed Credits Value'!B89</f>
        <v>100</v>
      </c>
      <c r="J89" s="35">
        <f t="shared" si="7"/>
        <v>376</v>
      </c>
      <c r="K89" s="35">
        <f>J89/'Feedstock Conversions'!B$13</f>
        <v>50.469798657718123</v>
      </c>
      <c r="L89" s="35"/>
      <c r="M89" s="35">
        <f t="shared" si="8"/>
        <v>18.370200000000011</v>
      </c>
      <c r="N89" s="35">
        <f t="shared" si="5"/>
        <v>108.69067305500005</v>
      </c>
      <c r="O89" s="35"/>
      <c r="V89" s="4">
        <f>$B89-'Rail Costs'!Q89</f>
        <v>44.286717815820971</v>
      </c>
      <c r="W89" s="4">
        <f>$B89-'Rail Costs'!R89</f>
        <v>44.695921048062146</v>
      </c>
      <c r="X89" s="4">
        <f>$B89-'Rail Costs'!S89</f>
        <v>44.865566122520498</v>
      </c>
      <c r="Y89" s="4">
        <f>$B89-'Rail Costs'!T89</f>
        <v>44.463731253162834</v>
      </c>
      <c r="Z89" s="4">
        <f>$B89-'Rail Costs'!U89</f>
        <v>44.611098510832974</v>
      </c>
      <c r="AA89" s="4">
        <f>$B89-'Rail Costs'!V89</f>
        <v>43.755677503795397</v>
      </c>
      <c r="AD89" s="4">
        <f>$J89-(V89*'Feedstock Conversions'!$B$13)-'Rail Costs'!Q89</f>
        <v>42.34667008795472</v>
      </c>
      <c r="AE89" s="4">
        <f>$J89-(W89*'Feedstock Conversions'!$B$13)-'Rail Costs'!R89</f>
        <v>39.707309239999155</v>
      </c>
      <c r="AF89" s="4">
        <f>$J89-(X89*'Feedstock Conversions'!$B$13)-'Rail Costs'!S89</f>
        <v>38.613098509742755</v>
      </c>
      <c r="AG89" s="4">
        <f>$J89-(Y89*'Feedstock Conversions'!$B$13)-'Rail Costs'!T89</f>
        <v>41.204933417099717</v>
      </c>
      <c r="AH89" s="4">
        <f>$J89-(Z89*'Feedstock Conversions'!$B$13)-'Rail Costs'!U89</f>
        <v>40.25441460512733</v>
      </c>
      <c r="AI89" s="4">
        <f>$J89-(AA89*'Feedstock Conversions'!$B$13)-'Rail Costs'!V89</f>
        <v>45.771880100519688</v>
      </c>
      <c r="AL89" s="4">
        <f>C89*'Feedstock Conversions'!$B$6</f>
        <v>362.43019999999996</v>
      </c>
      <c r="AM89" s="4">
        <f>'Fuel Values'!C89*100</f>
        <v>119.69000000000001</v>
      </c>
      <c r="AN89" s="4">
        <f>('LCFS Values'!$E$3-'Canola Oil'!$S$4)/1000000*'LCFS Values'!B89*'LCFS Values'!$G$2*100</f>
        <v>107.80547305500001</v>
      </c>
      <c r="AO89" s="4">
        <f>'RIN Values'!D89</f>
        <v>122.825</v>
      </c>
      <c r="AP89" s="4">
        <f>'Fixed Credits Value'!B89</f>
        <v>100</v>
      </c>
      <c r="AQ89" s="4">
        <f>'Fixed Credits Value'!C89</f>
        <v>16</v>
      </c>
      <c r="AR89" s="4">
        <f t="shared" si="6"/>
        <v>466.32047305500004</v>
      </c>
      <c r="AS89" s="4">
        <f>AR89/'Feedstock Conversions'!$B$6</f>
        <v>61.764301066887427</v>
      </c>
      <c r="AV89">
        <f t="shared" si="9"/>
        <v>36</v>
      </c>
      <c r="AW89">
        <f t="shared" si="10"/>
        <v>2020</v>
      </c>
      <c r="AX89">
        <f t="shared" si="11"/>
        <v>9</v>
      </c>
    </row>
    <row r="90" spans="1:50" x14ac:dyDescent="0.25">
      <c r="A90" s="34">
        <v>44085</v>
      </c>
      <c r="B90" s="35">
        <v>48.227499999999999</v>
      </c>
      <c r="C90" s="36">
        <f>'Canola Oil'!B90</f>
        <v>48.227499999999999</v>
      </c>
      <c r="D90" s="35">
        <f>'Canola Oil'!C90*'Feedstock Conversions'!B$13</f>
        <v>359.29487499999999</v>
      </c>
      <c r="E90" s="35"/>
      <c r="F90" s="35">
        <f>'Fuel Values'!B90-G90-H90-I90</f>
        <v>59.462266909531252</v>
      </c>
      <c r="G90" s="36">
        <f>('LCFS Values'!$E$3-$R$4)/1000000*'LCFS Values'!B90*'LCFS Values'!$G$2*100</f>
        <v>106.75648309046876</v>
      </c>
      <c r="H90" s="35">
        <f>'RIN Values'!C90</f>
        <v>113.53125</v>
      </c>
      <c r="I90" s="35">
        <f>'Fixed Credits Value'!B90</f>
        <v>100</v>
      </c>
      <c r="J90" s="35">
        <f t="shared" si="7"/>
        <v>379.75</v>
      </c>
      <c r="K90" s="35">
        <f>J90/'Feedstock Conversions'!B$13</f>
        <v>50.973154362416103</v>
      </c>
      <c r="L90" s="35"/>
      <c r="M90" s="35">
        <f t="shared" si="8"/>
        <v>20.45512500000001</v>
      </c>
      <c r="N90" s="35">
        <f t="shared" si="5"/>
        <v>104.91924585312501</v>
      </c>
      <c r="O90" s="35"/>
      <c r="V90" s="4">
        <f>$B90-'Rail Costs'!Q90</f>
        <v>44.510217815820972</v>
      </c>
      <c r="W90" s="4">
        <f>$B90-'Rail Costs'!R90</f>
        <v>44.919421048062148</v>
      </c>
      <c r="X90" s="4">
        <f>$B90-'Rail Costs'!S90</f>
        <v>45.089066122520499</v>
      </c>
      <c r="Y90" s="4">
        <f>$B90-'Rail Costs'!T90</f>
        <v>44.687231253162835</v>
      </c>
      <c r="Z90" s="4">
        <f>$B90-'Rail Costs'!U90</f>
        <v>44.834598510832976</v>
      </c>
      <c r="AA90" s="4">
        <f>$B90-'Rail Costs'!V90</f>
        <v>43.979177503795398</v>
      </c>
      <c r="AD90" s="4">
        <f>$J90-(V90*'Feedstock Conversions'!$B$13)-'Rail Costs'!Q90</f>
        <v>44.431595087954719</v>
      </c>
      <c r="AE90" s="4">
        <f>$J90-(W90*'Feedstock Conversions'!$B$13)-'Rail Costs'!R90</f>
        <v>41.792234239999154</v>
      </c>
      <c r="AF90" s="4">
        <f>$J90-(X90*'Feedstock Conversions'!$B$13)-'Rail Costs'!S90</f>
        <v>40.698023509742754</v>
      </c>
      <c r="AG90" s="4">
        <f>$J90-(Y90*'Feedstock Conversions'!$B$13)-'Rail Costs'!T90</f>
        <v>43.289858417099715</v>
      </c>
      <c r="AH90" s="4">
        <f>$J90-(Z90*'Feedstock Conversions'!$B$13)-'Rail Costs'!U90</f>
        <v>42.339339605127272</v>
      </c>
      <c r="AI90" s="4">
        <f>$J90-(AA90*'Feedstock Conversions'!$B$13)-'Rail Costs'!V90</f>
        <v>47.856805100519686</v>
      </c>
      <c r="AL90" s="4">
        <f>C90*'Feedstock Conversions'!$B$6</f>
        <v>364.11762499999998</v>
      </c>
      <c r="AM90" s="4">
        <f>'Fuel Values'!C90*100</f>
        <v>109.87</v>
      </c>
      <c r="AN90" s="4">
        <f>('LCFS Values'!$E$3-'Canola Oil'!$S$4)/1000000*'LCFS Values'!B90*'LCFS Values'!$G$2*100</f>
        <v>109.675370853125</v>
      </c>
      <c r="AO90" s="4">
        <f>'RIN Values'!D90</f>
        <v>128.66874999999999</v>
      </c>
      <c r="AP90" s="4">
        <f>'Fixed Credits Value'!B90</f>
        <v>100</v>
      </c>
      <c r="AQ90" s="4">
        <f>'Fixed Credits Value'!C90</f>
        <v>16</v>
      </c>
      <c r="AR90" s="4">
        <f t="shared" si="6"/>
        <v>464.214120853125</v>
      </c>
      <c r="AS90" s="4">
        <f>AR90/'Feedstock Conversions'!$B$6</f>
        <v>61.485314020281457</v>
      </c>
      <c r="AV90">
        <f t="shared" si="9"/>
        <v>37</v>
      </c>
      <c r="AW90">
        <f t="shared" si="10"/>
        <v>2020</v>
      </c>
      <c r="AX90">
        <f t="shared" si="11"/>
        <v>9</v>
      </c>
    </row>
    <row r="91" spans="1:50" x14ac:dyDescent="0.25">
      <c r="A91" s="34">
        <v>44092</v>
      </c>
      <c r="B91" s="35">
        <v>49.677999999999997</v>
      </c>
      <c r="C91" s="36">
        <f>'Canola Oil'!B91</f>
        <v>49.677999999999997</v>
      </c>
      <c r="D91" s="35">
        <f>'Canola Oil'!C91*'Feedstock Conversions'!B$13</f>
        <v>370.10109999999997</v>
      </c>
      <c r="E91" s="35"/>
      <c r="F91" s="35">
        <f>'Fuel Values'!B91-G91-H91-I91</f>
        <v>65.441264360249988</v>
      </c>
      <c r="G91" s="36">
        <f>('LCFS Values'!$E$3-$R$4)/1000000*'LCFS Values'!B91*'LCFS Values'!$G$2*100</f>
        <v>105.25873563975001</v>
      </c>
      <c r="H91" s="35">
        <f>'RIN Values'!C91</f>
        <v>120.30000000000001</v>
      </c>
      <c r="I91" s="35">
        <f>'Fixed Credits Value'!B91</f>
        <v>100</v>
      </c>
      <c r="J91" s="35">
        <f t="shared" si="7"/>
        <v>391</v>
      </c>
      <c r="K91" s="35">
        <f>J91/'Feedstock Conversions'!B$13</f>
        <v>52.483221476510067</v>
      </c>
      <c r="L91" s="35"/>
      <c r="M91" s="35">
        <f t="shared" si="8"/>
        <v>20.898900000000026</v>
      </c>
      <c r="N91" s="35">
        <f t="shared" ref="N91:N154" si="12">AR91-D91</f>
        <v>103.935572665</v>
      </c>
      <c r="O91" s="35"/>
      <c r="V91" s="4">
        <f>$B91-'Rail Costs'!Q91</f>
        <v>45.960717815820971</v>
      </c>
      <c r="W91" s="4">
        <f>$B91-'Rail Costs'!R91</f>
        <v>46.369921048062146</v>
      </c>
      <c r="X91" s="4">
        <f>$B91-'Rail Costs'!S91</f>
        <v>46.539566122520498</v>
      </c>
      <c r="Y91" s="4">
        <f>$B91-'Rail Costs'!T91</f>
        <v>46.137731253162833</v>
      </c>
      <c r="Z91" s="4">
        <f>$B91-'Rail Costs'!U91</f>
        <v>46.285098510832974</v>
      </c>
      <c r="AA91" s="4">
        <f>$B91-'Rail Costs'!V91</f>
        <v>45.429677503795396</v>
      </c>
      <c r="AD91" s="4">
        <f>$J91-(V91*'Feedstock Conversions'!$B$13)-'Rail Costs'!Q91</f>
        <v>44.875370087954735</v>
      </c>
      <c r="AE91" s="4">
        <f>$J91-(W91*'Feedstock Conversions'!$B$13)-'Rail Costs'!R91</f>
        <v>42.23600923999917</v>
      </c>
      <c r="AF91" s="4">
        <f>$J91-(X91*'Feedstock Conversions'!$B$13)-'Rail Costs'!S91</f>
        <v>41.14179850974277</v>
      </c>
      <c r="AG91" s="4">
        <f>$J91-(Y91*'Feedstock Conversions'!$B$13)-'Rail Costs'!T91</f>
        <v>43.733633417099732</v>
      </c>
      <c r="AH91" s="4">
        <f>$J91-(Z91*'Feedstock Conversions'!$B$13)-'Rail Costs'!U91</f>
        <v>42.783114605127288</v>
      </c>
      <c r="AI91" s="4">
        <f>$J91-(AA91*'Feedstock Conversions'!$B$13)-'Rail Costs'!V91</f>
        <v>48.300580100519703</v>
      </c>
      <c r="AL91" s="4">
        <f>C91*'Feedstock Conversions'!$B$6</f>
        <v>375.06889999999999</v>
      </c>
      <c r="AM91" s="4">
        <f>'Fuel Values'!C91*100</f>
        <v>113.55999999999999</v>
      </c>
      <c r="AN91" s="4">
        <f>('LCFS Values'!$E$3-'Canola Oil'!$S$4)/1000000*'LCFS Values'!B91*'LCFS Values'!$G$2*100</f>
        <v>108.13667266500001</v>
      </c>
      <c r="AO91" s="4">
        <f>'RIN Values'!D91</f>
        <v>136.34</v>
      </c>
      <c r="AP91" s="4">
        <f>'Fixed Credits Value'!B91</f>
        <v>100</v>
      </c>
      <c r="AQ91" s="4">
        <f>'Fixed Credits Value'!C91</f>
        <v>16</v>
      </c>
      <c r="AR91" s="4">
        <f t="shared" si="6"/>
        <v>474.03667266499997</v>
      </c>
      <c r="AS91" s="4">
        <f>AR91/'Feedstock Conversions'!$B$6</f>
        <v>62.786314260264895</v>
      </c>
      <c r="AV91">
        <f t="shared" si="9"/>
        <v>38</v>
      </c>
      <c r="AW91">
        <f t="shared" si="10"/>
        <v>2020</v>
      </c>
      <c r="AX91">
        <f t="shared" si="11"/>
        <v>9</v>
      </c>
    </row>
    <row r="92" spans="1:50" x14ac:dyDescent="0.25">
      <c r="A92" s="34">
        <v>44099</v>
      </c>
      <c r="B92" s="35">
        <v>48.165999999999997</v>
      </c>
      <c r="C92" s="36">
        <f>'Canola Oil'!B92</f>
        <v>48.165999999999997</v>
      </c>
      <c r="D92" s="35">
        <f>'Canola Oil'!C92*'Feedstock Conversions'!B$13</f>
        <v>358.83670000000001</v>
      </c>
      <c r="E92" s="35"/>
      <c r="F92" s="35">
        <f>'Fuel Values'!B92-G92-H92-I92</f>
        <v>75.916647355250007</v>
      </c>
      <c r="G92" s="36">
        <f>('LCFS Values'!$E$3-$R$4)/1000000*'LCFS Values'!B92*'LCFS Values'!$G$2*100</f>
        <v>106.33335264475001</v>
      </c>
      <c r="H92" s="35">
        <f>'RIN Values'!C92</f>
        <v>116.25</v>
      </c>
      <c r="I92" s="35">
        <f>'Fixed Credits Value'!B92</f>
        <v>100</v>
      </c>
      <c r="J92" s="35">
        <f t="shared" si="7"/>
        <v>398.5</v>
      </c>
      <c r="K92" s="35">
        <f>J92/'Feedstock Conversions'!B$13</f>
        <v>53.489932885906036</v>
      </c>
      <c r="L92" s="35"/>
      <c r="M92" s="35">
        <f t="shared" si="8"/>
        <v>39.663299999999992</v>
      </c>
      <c r="N92" s="35">
        <f t="shared" si="12"/>
        <v>110.233971365</v>
      </c>
      <c r="O92" s="35"/>
      <c r="V92" s="4">
        <f>$B92-'Rail Costs'!Q92</f>
        <v>44.44871781582097</v>
      </c>
      <c r="W92" s="4">
        <f>$B92-'Rail Costs'!R92</f>
        <v>44.857921048062146</v>
      </c>
      <c r="X92" s="4">
        <f>$B92-'Rail Costs'!S92</f>
        <v>45.027566122520497</v>
      </c>
      <c r="Y92" s="4">
        <f>$B92-'Rail Costs'!T92</f>
        <v>44.625731253162833</v>
      </c>
      <c r="Z92" s="4">
        <f>$B92-'Rail Costs'!U92</f>
        <v>44.773098510832973</v>
      </c>
      <c r="AA92" s="4">
        <f>$B92-'Rail Costs'!V92</f>
        <v>43.917677503795396</v>
      </c>
      <c r="AD92" s="4">
        <f>$J92-(V92*'Feedstock Conversions'!$B$13)-'Rail Costs'!Q92</f>
        <v>63.639770087954759</v>
      </c>
      <c r="AE92" s="4">
        <f>$J92-(W92*'Feedstock Conversions'!$B$13)-'Rail Costs'!R92</f>
        <v>61.000409239999136</v>
      </c>
      <c r="AF92" s="4">
        <f>$J92-(X92*'Feedstock Conversions'!$B$13)-'Rail Costs'!S92</f>
        <v>59.906198509742794</v>
      </c>
      <c r="AG92" s="4">
        <f>$J92-(Y92*'Feedstock Conversions'!$B$13)-'Rail Costs'!T92</f>
        <v>62.498033417099698</v>
      </c>
      <c r="AH92" s="4">
        <f>$J92-(Z92*'Feedstock Conversions'!$B$13)-'Rail Costs'!U92</f>
        <v>61.547514605127311</v>
      </c>
      <c r="AI92" s="4">
        <f>$J92-(AA92*'Feedstock Conversions'!$B$13)-'Rail Costs'!V92</f>
        <v>67.064980100519676</v>
      </c>
      <c r="AL92" s="4">
        <f>C92*'Feedstock Conversions'!$B$6</f>
        <v>363.65329999999994</v>
      </c>
      <c r="AM92" s="4">
        <f>'Fuel Values'!C92*100</f>
        <v>112.08</v>
      </c>
      <c r="AN92" s="4">
        <f>('LCFS Values'!$E$3-'Canola Oil'!$S$4)/1000000*'LCFS Values'!B92*'LCFS Values'!$G$2*100</f>
        <v>109.24067136500003</v>
      </c>
      <c r="AO92" s="4">
        <f>'RIN Values'!D92</f>
        <v>131.75</v>
      </c>
      <c r="AP92" s="4">
        <f>'Fixed Credits Value'!B92</f>
        <v>100</v>
      </c>
      <c r="AQ92" s="4">
        <f>'Fixed Credits Value'!C92</f>
        <v>16</v>
      </c>
      <c r="AR92" s="4">
        <f t="shared" ref="AR92:AR155" si="13">SUM(AM92:AQ92)</f>
        <v>469.07067136500001</v>
      </c>
      <c r="AS92" s="4">
        <f>AR92/'Feedstock Conversions'!$B$6</f>
        <v>62.128565743708613</v>
      </c>
      <c r="AV92">
        <f t="shared" si="9"/>
        <v>39</v>
      </c>
      <c r="AW92">
        <f t="shared" si="10"/>
        <v>2020</v>
      </c>
      <c r="AX92">
        <f t="shared" si="11"/>
        <v>9</v>
      </c>
    </row>
    <row r="93" spans="1:50" x14ac:dyDescent="0.25">
      <c r="A93" s="34">
        <v>44106</v>
      </c>
      <c r="B93" s="35">
        <v>47.722000000000001</v>
      </c>
      <c r="C93" s="36">
        <f>'Canola Oil'!B93</f>
        <v>47.722000000000001</v>
      </c>
      <c r="D93" s="35">
        <f>'Canola Oil'!C93*'Feedstock Conversions'!B$13</f>
        <v>355.52890000000002</v>
      </c>
      <c r="E93" s="35"/>
      <c r="F93" s="35">
        <f>'Fuel Values'!B93-G93-H93-I93</f>
        <v>76.467396828624942</v>
      </c>
      <c r="G93" s="36">
        <f>('LCFS Values'!$E$3-$R$4)/1000000*'LCFS Values'!B93*'LCFS Values'!$G$2*100</f>
        <v>106.68260317137504</v>
      </c>
      <c r="H93" s="35">
        <f>'RIN Values'!C93</f>
        <v>112.35000000000001</v>
      </c>
      <c r="I93" s="35">
        <f>'Fixed Credits Value'!B93</f>
        <v>100</v>
      </c>
      <c r="J93" s="35">
        <f t="shared" si="7"/>
        <v>395.5</v>
      </c>
      <c r="K93" s="35">
        <f>J93/'Feedstock Conversions'!B$13</f>
        <v>53.087248322147651</v>
      </c>
      <c r="L93" s="35"/>
      <c r="M93" s="35">
        <f t="shared" si="8"/>
        <v>39.971099999999979</v>
      </c>
      <c r="N93" s="35">
        <f t="shared" si="12"/>
        <v>109.75057094249996</v>
      </c>
      <c r="O93" s="35"/>
      <c r="V93" s="4">
        <f>$B93-'Rail Costs'!Q93</f>
        <v>44.03794491914325</v>
      </c>
      <c r="W93" s="4">
        <f>$B93-'Rail Costs'!R93</f>
        <v>44.443490468861597</v>
      </c>
      <c r="X93" s="4">
        <f>$B93-'Rail Costs'!S93</f>
        <v>44.611619162766132</v>
      </c>
      <c r="Y93" s="4">
        <f>$B93-'Rail Costs'!T93</f>
        <v>44.213376113469756</v>
      </c>
      <c r="Z93" s="4">
        <f>$B93-'Rail Costs'!U93</f>
        <v>44.35942612190933</v>
      </c>
      <c r="AA93" s="4">
        <f>$B93-'Rail Costs'!V93</f>
        <v>43.511651336163709</v>
      </c>
      <c r="AD93" s="4">
        <f>$J93-(V93*'Feedstock Conversions'!$B$13)-'Rail Costs'!Q93</f>
        <v>63.733255271526048</v>
      </c>
      <c r="AE93" s="4">
        <f>$J93-(W93*'Feedstock Conversions'!$B$13)-'Rail Costs'!R93</f>
        <v>61.117486475842675</v>
      </c>
      <c r="AF93" s="4">
        <f>$J93-(X93*'Feedstock Conversions'!$B$13)-'Rail Costs'!S93</f>
        <v>60.033056400158465</v>
      </c>
      <c r="AG93" s="4">
        <f>$J93-(Y93*'Feedstock Conversions'!$B$13)-'Rail Costs'!T93</f>
        <v>62.601724068120063</v>
      </c>
      <c r="AH93" s="4">
        <f>$J93-(Z93*'Feedstock Conversions'!$B$13)-'Rail Costs'!U93</f>
        <v>61.659701513684837</v>
      </c>
      <c r="AI93" s="4">
        <f>$J93-(AA93*'Feedstock Conversions'!$B$13)-'Rail Costs'!V93</f>
        <v>67.1278488817441</v>
      </c>
      <c r="AL93" s="4">
        <f>C93*'Feedstock Conversions'!$B$6</f>
        <v>360.30110000000002</v>
      </c>
      <c r="AM93" s="4">
        <f>'Fuel Values'!C93*100</f>
        <v>112.35</v>
      </c>
      <c r="AN93" s="4">
        <f>('LCFS Values'!$E$3-'Canola Oil'!$S$4)/1000000*'LCFS Values'!B93*'LCFS Values'!$G$2*100</f>
        <v>109.59947094250002</v>
      </c>
      <c r="AO93" s="4">
        <f>'RIN Values'!D93</f>
        <v>127.33000000000001</v>
      </c>
      <c r="AP93" s="4">
        <f>'Fixed Credits Value'!B93</f>
        <v>100</v>
      </c>
      <c r="AQ93" s="4">
        <f>'Fixed Credits Value'!C93</f>
        <v>16</v>
      </c>
      <c r="AR93" s="4">
        <f t="shared" si="13"/>
        <v>465.27947094249998</v>
      </c>
      <c r="AS93" s="4">
        <f>AR93/'Feedstock Conversions'!$B$6</f>
        <v>61.626419992384108</v>
      </c>
      <c r="AV93">
        <f t="shared" si="9"/>
        <v>40</v>
      </c>
      <c r="AW93">
        <f t="shared" si="10"/>
        <v>2020</v>
      </c>
      <c r="AX93">
        <f t="shared" si="11"/>
        <v>10</v>
      </c>
    </row>
    <row r="94" spans="1:50" x14ac:dyDescent="0.25">
      <c r="A94" s="34">
        <v>44113</v>
      </c>
      <c r="B94" s="35">
        <v>48.137999999999998</v>
      </c>
      <c r="C94" s="36">
        <f>'Canola Oil'!B94</f>
        <v>48.137999999999998</v>
      </c>
      <c r="D94" s="35">
        <f>'Canola Oil'!C94*'Feedstock Conversions'!B$13</f>
        <v>358.62810000000002</v>
      </c>
      <c r="E94" s="35"/>
      <c r="F94" s="35">
        <f>'Fuel Values'!B94-G94-H94-I94</f>
        <v>71.097610109000016</v>
      </c>
      <c r="G94" s="36">
        <f>('LCFS Values'!$E$3-$R$4)/1000000*'LCFS Values'!B94*'LCFS Values'!$G$2*100</f>
        <v>105.52738989100001</v>
      </c>
      <c r="H94" s="35">
        <f>'RIN Values'!C94</f>
        <v>115.875</v>
      </c>
      <c r="I94" s="35">
        <f>'Fixed Credits Value'!B94</f>
        <v>100</v>
      </c>
      <c r="J94" s="35">
        <f t="shared" si="7"/>
        <v>392.5</v>
      </c>
      <c r="K94" s="35">
        <f>J94/'Feedstock Conversions'!B$13</f>
        <v>52.68456375838926</v>
      </c>
      <c r="L94" s="35"/>
      <c r="M94" s="35">
        <f t="shared" si="8"/>
        <v>33.871899999999982</v>
      </c>
      <c r="N94" s="35">
        <f t="shared" si="12"/>
        <v>115.47957234</v>
      </c>
      <c r="O94" s="35"/>
      <c r="V94" s="4">
        <f>$B94-'Rail Costs'!Q94</f>
        <v>44.453944919143247</v>
      </c>
      <c r="W94" s="4">
        <f>$B94-'Rail Costs'!R94</f>
        <v>44.859490468861594</v>
      </c>
      <c r="X94" s="4">
        <f>$B94-'Rail Costs'!S94</f>
        <v>45.027619162766129</v>
      </c>
      <c r="Y94" s="4">
        <f>$B94-'Rail Costs'!T94</f>
        <v>44.629376113469753</v>
      </c>
      <c r="Z94" s="4">
        <f>$B94-'Rail Costs'!U94</f>
        <v>44.775426121909327</v>
      </c>
      <c r="AA94" s="4">
        <f>$B94-'Rail Costs'!V94</f>
        <v>43.927651336163706</v>
      </c>
      <c r="AD94" s="4">
        <f>$J94-(V94*'Feedstock Conversions'!$B$13)-'Rail Costs'!Q94</f>
        <v>57.634055271526051</v>
      </c>
      <c r="AE94" s="4">
        <f>$J94-(W94*'Feedstock Conversions'!$B$13)-'Rail Costs'!R94</f>
        <v>55.018286475842736</v>
      </c>
      <c r="AF94" s="4">
        <f>$J94-(X94*'Feedstock Conversions'!$B$13)-'Rail Costs'!S94</f>
        <v>53.933856400158469</v>
      </c>
      <c r="AG94" s="4">
        <f>$J94-(Y94*'Feedstock Conversions'!$B$13)-'Rail Costs'!T94</f>
        <v>56.502524068120067</v>
      </c>
      <c r="AH94" s="4">
        <f>$J94-(Z94*'Feedstock Conversions'!$B$13)-'Rail Costs'!U94</f>
        <v>55.560501513684841</v>
      </c>
      <c r="AI94" s="4">
        <f>$J94-(AA94*'Feedstock Conversions'!$B$13)-'Rail Costs'!V94</f>
        <v>61.028648881744097</v>
      </c>
      <c r="AL94" s="4">
        <f>C94*'Feedstock Conversions'!$B$6</f>
        <v>363.44189999999998</v>
      </c>
      <c r="AM94" s="4">
        <f>'Fuel Values'!C94*100</f>
        <v>118.37</v>
      </c>
      <c r="AN94" s="4">
        <f>('LCFS Values'!$E$3-'Canola Oil'!$S$4)/1000000*'LCFS Values'!B94*'LCFS Values'!$G$2*100</f>
        <v>108.41267234</v>
      </c>
      <c r="AO94" s="4">
        <f>'RIN Values'!D94</f>
        <v>131.32499999999999</v>
      </c>
      <c r="AP94" s="4">
        <f>'Fixed Credits Value'!B94</f>
        <v>100</v>
      </c>
      <c r="AQ94" s="4">
        <f>'Fixed Credits Value'!C94</f>
        <v>16</v>
      </c>
      <c r="AR94" s="4">
        <f t="shared" si="13"/>
        <v>474.10767234000002</v>
      </c>
      <c r="AS94" s="4">
        <f>AR94/'Feedstock Conversions'!$B$6</f>
        <v>62.795718190728479</v>
      </c>
      <c r="AV94">
        <f t="shared" si="9"/>
        <v>41</v>
      </c>
      <c r="AW94">
        <f t="shared" si="10"/>
        <v>2020</v>
      </c>
      <c r="AX94">
        <f t="shared" si="11"/>
        <v>10</v>
      </c>
    </row>
    <row r="95" spans="1:50" x14ac:dyDescent="0.25">
      <c r="A95" s="34">
        <v>44120</v>
      </c>
      <c r="B95" s="35">
        <v>48.363999999999997</v>
      </c>
      <c r="C95" s="36">
        <f>'Canola Oil'!B95</f>
        <v>48.363999999999997</v>
      </c>
      <c r="D95" s="35">
        <f>'Canola Oil'!C95*'Feedstock Conversions'!B$13</f>
        <v>360.31180000000001</v>
      </c>
      <c r="E95" s="35"/>
      <c r="F95" s="35">
        <f>'Fuel Values'!B95-G95-H95-I95</f>
        <v>68.657303712999976</v>
      </c>
      <c r="G95" s="36">
        <f>('LCFS Values'!$E$3-$R$4)/1000000*'LCFS Values'!B95*'LCFS Values'!$G$2*100</f>
        <v>104.66769628700001</v>
      </c>
      <c r="H95" s="35">
        <f>'RIN Values'!C95</f>
        <v>119.17500000000001</v>
      </c>
      <c r="I95" s="35">
        <f>'Fixed Credits Value'!B95</f>
        <v>100</v>
      </c>
      <c r="J95" s="35">
        <f t="shared" si="7"/>
        <v>392.5</v>
      </c>
      <c r="K95" s="35">
        <f>J95/'Feedstock Conversions'!B$13</f>
        <v>52.68456375838926</v>
      </c>
      <c r="L95" s="35"/>
      <c r="M95" s="35">
        <f t="shared" si="8"/>
        <v>32.188199999999995</v>
      </c>
      <c r="N95" s="35">
        <f t="shared" si="12"/>
        <v>117.01267338000002</v>
      </c>
      <c r="O95" s="35"/>
      <c r="V95" s="4">
        <f>$B95-'Rail Costs'!Q95</f>
        <v>44.679944919143246</v>
      </c>
      <c r="W95" s="4">
        <f>$B95-'Rail Costs'!R95</f>
        <v>45.085490468861593</v>
      </c>
      <c r="X95" s="4">
        <f>$B95-'Rail Costs'!S95</f>
        <v>45.253619162766128</v>
      </c>
      <c r="Y95" s="4">
        <f>$B95-'Rail Costs'!T95</f>
        <v>44.855376113469752</v>
      </c>
      <c r="Z95" s="4">
        <f>$B95-'Rail Costs'!U95</f>
        <v>45.001426121909326</v>
      </c>
      <c r="AA95" s="4">
        <f>$B95-'Rail Costs'!V95</f>
        <v>44.153651336163705</v>
      </c>
      <c r="AD95" s="4">
        <f>$J95-(V95*'Feedstock Conversions'!$B$13)-'Rail Costs'!Q95</f>
        <v>55.950355271526064</v>
      </c>
      <c r="AE95" s="4">
        <f>$J95-(W95*'Feedstock Conversions'!$B$13)-'Rail Costs'!R95</f>
        <v>53.334586475842691</v>
      </c>
      <c r="AF95" s="4">
        <f>$J95-(X95*'Feedstock Conversions'!$B$13)-'Rail Costs'!S95</f>
        <v>52.250156400158481</v>
      </c>
      <c r="AG95" s="4">
        <f>$J95-(Y95*'Feedstock Conversions'!$B$13)-'Rail Costs'!T95</f>
        <v>54.81882406812008</v>
      </c>
      <c r="AH95" s="4">
        <f>$J95-(Z95*'Feedstock Conversions'!$B$13)-'Rail Costs'!U95</f>
        <v>53.876801513684853</v>
      </c>
      <c r="AI95" s="4">
        <f>$J95-(AA95*'Feedstock Conversions'!$B$13)-'Rail Costs'!V95</f>
        <v>59.344948881744109</v>
      </c>
      <c r="AL95" s="4">
        <f>C95*'Feedstock Conversions'!$B$6</f>
        <v>365.14819999999997</v>
      </c>
      <c r="AM95" s="4">
        <f>'Fuel Values'!C95*100</f>
        <v>118.73</v>
      </c>
      <c r="AN95" s="4">
        <f>('LCFS Values'!$E$3-'Canola Oil'!$S$4)/1000000*'LCFS Values'!B95*'LCFS Values'!$G$2*100</f>
        <v>107.52947338000003</v>
      </c>
      <c r="AO95" s="4">
        <f>'RIN Values'!D95</f>
        <v>135.065</v>
      </c>
      <c r="AP95" s="4">
        <f>'Fixed Credits Value'!B95</f>
        <v>100</v>
      </c>
      <c r="AQ95" s="4">
        <f>'Fixed Credits Value'!C95</f>
        <v>16</v>
      </c>
      <c r="AR95" s="4">
        <f t="shared" si="13"/>
        <v>477.32447338000003</v>
      </c>
      <c r="AS95" s="4">
        <f>AR95/'Feedstock Conversions'!$B$6</f>
        <v>63.221784553642387</v>
      </c>
      <c r="AV95">
        <f t="shared" si="9"/>
        <v>42</v>
      </c>
      <c r="AW95">
        <f t="shared" si="10"/>
        <v>2020</v>
      </c>
      <c r="AX95">
        <f t="shared" si="11"/>
        <v>10</v>
      </c>
    </row>
    <row r="96" spans="1:50" x14ac:dyDescent="0.25">
      <c r="A96" s="34">
        <v>44127</v>
      </c>
      <c r="B96" s="35">
        <v>48.368000000000002</v>
      </c>
      <c r="C96" s="36">
        <f>'Canola Oil'!B96</f>
        <v>48.368000000000002</v>
      </c>
      <c r="D96" s="35">
        <f>'Canola Oil'!C96*'Feedstock Conversions'!B$13</f>
        <v>360.34160000000003</v>
      </c>
      <c r="E96" s="35"/>
      <c r="F96" s="35">
        <f>'Fuel Values'!B96-G96-H96-I96</f>
        <v>68.983053186375002</v>
      </c>
      <c r="G96" s="36">
        <f>('LCFS Values'!$E$3-$R$4)/1000000*'LCFS Values'!B96*'LCFS Values'!$G$2*100</f>
        <v>105.01694681362501</v>
      </c>
      <c r="H96" s="35">
        <f>'RIN Values'!C96</f>
        <v>121.5</v>
      </c>
      <c r="I96" s="35">
        <f>'Fixed Credits Value'!B96</f>
        <v>100</v>
      </c>
      <c r="J96" s="35">
        <f t="shared" si="7"/>
        <v>395.5</v>
      </c>
      <c r="K96" s="35">
        <f>J96/'Feedstock Conversions'!B$13</f>
        <v>53.087248322147651</v>
      </c>
      <c r="L96" s="35"/>
      <c r="M96" s="35">
        <f t="shared" si="8"/>
        <v>35.158399999999972</v>
      </c>
      <c r="N96" s="35">
        <f t="shared" si="12"/>
        <v>117.91667295749994</v>
      </c>
      <c r="O96" s="35"/>
      <c r="V96" s="4">
        <f>$B96-'Rail Costs'!Q96</f>
        <v>44.683944919143251</v>
      </c>
      <c r="W96" s="4">
        <f>$B96-'Rail Costs'!R96</f>
        <v>45.089490468861598</v>
      </c>
      <c r="X96" s="4">
        <f>$B96-'Rail Costs'!S96</f>
        <v>45.257619162766133</v>
      </c>
      <c r="Y96" s="4">
        <f>$B96-'Rail Costs'!T96</f>
        <v>44.859376113469757</v>
      </c>
      <c r="Z96" s="4">
        <f>$B96-'Rail Costs'!U96</f>
        <v>45.005426121909331</v>
      </c>
      <c r="AA96" s="4">
        <f>$B96-'Rail Costs'!V96</f>
        <v>44.15765133616371</v>
      </c>
      <c r="AD96" s="4">
        <f>$J96-(V96*'Feedstock Conversions'!$B$13)-'Rail Costs'!Q96</f>
        <v>58.920555271526041</v>
      </c>
      <c r="AE96" s="4">
        <f>$J96-(W96*'Feedstock Conversions'!$B$13)-'Rail Costs'!R96</f>
        <v>56.304786475842668</v>
      </c>
      <c r="AF96" s="4">
        <f>$J96-(X96*'Feedstock Conversions'!$B$13)-'Rail Costs'!S96</f>
        <v>55.220356400158458</v>
      </c>
      <c r="AG96" s="4">
        <f>$J96-(Y96*'Feedstock Conversions'!$B$13)-'Rail Costs'!T96</f>
        <v>57.789024068120057</v>
      </c>
      <c r="AH96" s="4">
        <f>$J96-(Z96*'Feedstock Conversions'!$B$13)-'Rail Costs'!U96</f>
        <v>56.84700151368483</v>
      </c>
      <c r="AI96" s="4">
        <f>$J96-(AA96*'Feedstock Conversions'!$B$13)-'Rail Costs'!V96</f>
        <v>62.315148881744086</v>
      </c>
      <c r="AL96" s="4">
        <f>C96*'Feedstock Conversions'!$B$6</f>
        <v>365.17840000000001</v>
      </c>
      <c r="AM96" s="4">
        <f>'Fuel Values'!C96*100</f>
        <v>116.67</v>
      </c>
      <c r="AN96" s="4">
        <f>('LCFS Values'!$E$3-'Canola Oil'!$S$4)/1000000*'LCFS Values'!B96*'LCFS Values'!$G$2*100</f>
        <v>107.88827295749999</v>
      </c>
      <c r="AO96" s="4">
        <f>'RIN Values'!D96</f>
        <v>137.69999999999999</v>
      </c>
      <c r="AP96" s="4">
        <f>'Fixed Credits Value'!B96</f>
        <v>100</v>
      </c>
      <c r="AQ96" s="4">
        <f>'Fixed Credits Value'!C96</f>
        <v>16</v>
      </c>
      <c r="AR96" s="4">
        <f t="shared" si="13"/>
        <v>478.25827295749997</v>
      </c>
      <c r="AS96" s="4">
        <f>AR96/'Feedstock Conversions'!$B$6</f>
        <v>63.345466616887414</v>
      </c>
      <c r="AV96">
        <f t="shared" si="9"/>
        <v>43</v>
      </c>
      <c r="AW96">
        <f t="shared" si="10"/>
        <v>2020</v>
      </c>
      <c r="AX96">
        <f t="shared" si="11"/>
        <v>10</v>
      </c>
    </row>
    <row r="97" spans="1:50" x14ac:dyDescent="0.25">
      <c r="A97" s="34">
        <v>44134</v>
      </c>
      <c r="B97" s="35">
        <v>48.731999999999999</v>
      </c>
      <c r="C97" s="36">
        <f>'Canola Oil'!B97</f>
        <v>48.731999999999999</v>
      </c>
      <c r="D97" s="35">
        <f>'Canola Oil'!C97*'Feedstock Conversions'!B$13</f>
        <v>363.05340000000001</v>
      </c>
      <c r="E97" s="35"/>
      <c r="F97" s="35">
        <f>'Fuel Values'!B97-G97-H97-I97</f>
        <v>71.319245737125016</v>
      </c>
      <c r="G97" s="36">
        <f>('LCFS Values'!$E$3-$R$4)/1000000*'LCFS Values'!B97*'LCFS Values'!$G$2*100</f>
        <v>104.85575426287501</v>
      </c>
      <c r="H97" s="35">
        <f>'RIN Values'!C97</f>
        <v>123.82499999999999</v>
      </c>
      <c r="I97" s="35">
        <f>'Fixed Credits Value'!B97</f>
        <v>100</v>
      </c>
      <c r="J97" s="35">
        <f t="shared" si="7"/>
        <v>400</v>
      </c>
      <c r="K97" s="35">
        <f>J97/'Feedstock Conversions'!B$13</f>
        <v>53.691275167785236</v>
      </c>
      <c r="L97" s="35"/>
      <c r="M97" s="35">
        <f t="shared" si="8"/>
        <v>36.946599999999989</v>
      </c>
      <c r="N97" s="35">
        <f t="shared" si="12"/>
        <v>113.27427315249997</v>
      </c>
      <c r="O97" s="35"/>
      <c r="V97" s="4">
        <f>$B97-'Rail Costs'!Q97</f>
        <v>45.047944919143248</v>
      </c>
      <c r="W97" s="4">
        <f>$B97-'Rail Costs'!R97</f>
        <v>45.453490468861595</v>
      </c>
      <c r="X97" s="4">
        <f>$B97-'Rail Costs'!S97</f>
        <v>45.62161916276613</v>
      </c>
      <c r="Y97" s="4">
        <f>$B97-'Rail Costs'!T97</f>
        <v>45.223376113469755</v>
      </c>
      <c r="Z97" s="4">
        <f>$B97-'Rail Costs'!U97</f>
        <v>45.369426121909328</v>
      </c>
      <c r="AA97" s="4">
        <f>$B97-'Rail Costs'!V97</f>
        <v>44.521651336163707</v>
      </c>
      <c r="AD97" s="4">
        <f>$J97-(V97*'Feedstock Conversions'!$B$13)-'Rail Costs'!Q97</f>
        <v>60.708755271526059</v>
      </c>
      <c r="AE97" s="4">
        <f>$J97-(W97*'Feedstock Conversions'!$B$13)-'Rail Costs'!R97</f>
        <v>58.092986475842686</v>
      </c>
      <c r="AF97" s="4">
        <f>$J97-(X97*'Feedstock Conversions'!$B$13)-'Rail Costs'!S97</f>
        <v>57.008556400158476</v>
      </c>
      <c r="AG97" s="4">
        <f>$J97-(Y97*'Feedstock Conversions'!$B$13)-'Rail Costs'!T97</f>
        <v>59.577224068120074</v>
      </c>
      <c r="AH97" s="4">
        <f>$J97-(Z97*'Feedstock Conversions'!$B$13)-'Rail Costs'!U97</f>
        <v>58.635201513684848</v>
      </c>
      <c r="AI97" s="4">
        <f>$J97-(AA97*'Feedstock Conversions'!$B$13)-'Rail Costs'!V97</f>
        <v>64.103348881744111</v>
      </c>
      <c r="AL97" s="4">
        <f>C97*'Feedstock Conversions'!$B$6</f>
        <v>367.92660000000001</v>
      </c>
      <c r="AM97" s="4">
        <f>'Fuel Values'!C97*100</f>
        <v>112.27000000000001</v>
      </c>
      <c r="AN97" s="4">
        <f>('LCFS Values'!$E$3-'Canola Oil'!$S$4)/1000000*'LCFS Values'!B97*'LCFS Values'!$G$2*100</f>
        <v>107.72267315250002</v>
      </c>
      <c r="AO97" s="4">
        <f>'RIN Values'!D97</f>
        <v>140.33499999999998</v>
      </c>
      <c r="AP97" s="4">
        <f>'Fixed Credits Value'!B97</f>
        <v>100</v>
      </c>
      <c r="AQ97" s="4">
        <f>'Fixed Credits Value'!C97</f>
        <v>16</v>
      </c>
      <c r="AR97" s="4">
        <f t="shared" si="13"/>
        <v>476.32767315249998</v>
      </c>
      <c r="AS97" s="4">
        <f>AR97/'Feedstock Conversions'!$B$6</f>
        <v>63.089758033443708</v>
      </c>
      <c r="AV97">
        <f t="shared" si="9"/>
        <v>44</v>
      </c>
      <c r="AW97">
        <f t="shared" si="10"/>
        <v>2020</v>
      </c>
      <c r="AX97">
        <f t="shared" si="11"/>
        <v>10</v>
      </c>
    </row>
    <row r="98" spans="1:50" x14ac:dyDescent="0.25">
      <c r="A98" s="34">
        <v>44141</v>
      </c>
      <c r="B98" s="35">
        <v>49.433999999999997</v>
      </c>
      <c r="C98" s="36">
        <f>'Canola Oil'!B98</f>
        <v>49.433999999999997</v>
      </c>
      <c r="D98" s="35">
        <f>'Canola Oil'!C98*'Feedstock Conversions'!B$13</f>
        <v>368.2833</v>
      </c>
      <c r="E98" s="35"/>
      <c r="F98" s="35">
        <f>'Fuel Values'!B98-G98-H98-I98</f>
        <v>69.700591485875009</v>
      </c>
      <c r="G98" s="36">
        <f>('LCFS Values'!$E$3-$R$4)/1000000*'LCFS Values'!B98*'LCFS Values'!$G$2*100</f>
        <v>105.12440851412501</v>
      </c>
      <c r="H98" s="35">
        <f>'RIN Values'!C98</f>
        <v>125.17500000000001</v>
      </c>
      <c r="I98" s="35">
        <f>'Fixed Credits Value'!B98</f>
        <v>100</v>
      </c>
      <c r="J98" s="35">
        <f t="shared" si="7"/>
        <v>400.00000000000006</v>
      </c>
      <c r="K98" s="35">
        <f>J98/'Feedstock Conversions'!B$13</f>
        <v>53.691275167785243</v>
      </c>
      <c r="L98" s="35"/>
      <c r="M98" s="35">
        <f t="shared" si="8"/>
        <v>31.71670000000006</v>
      </c>
      <c r="N98" s="35">
        <f t="shared" si="12"/>
        <v>113.08037282750001</v>
      </c>
      <c r="O98" s="35"/>
      <c r="V98" s="4">
        <f>$B98-'Rail Costs'!Q98</f>
        <v>45.749944919143246</v>
      </c>
      <c r="W98" s="4">
        <f>$B98-'Rail Costs'!R98</f>
        <v>46.155490468861593</v>
      </c>
      <c r="X98" s="4">
        <f>$B98-'Rail Costs'!S98</f>
        <v>46.323619162766128</v>
      </c>
      <c r="Y98" s="4">
        <f>$B98-'Rail Costs'!T98</f>
        <v>45.925376113469753</v>
      </c>
      <c r="Z98" s="4">
        <f>$B98-'Rail Costs'!U98</f>
        <v>46.071426121909326</v>
      </c>
      <c r="AA98" s="4">
        <f>$B98-'Rail Costs'!V98</f>
        <v>45.223651336163705</v>
      </c>
      <c r="AD98" s="4">
        <f>$J98-(V98*'Feedstock Conversions'!$B$13)-'Rail Costs'!Q98</f>
        <v>55.478855271526129</v>
      </c>
      <c r="AE98" s="4">
        <f>$J98-(W98*'Feedstock Conversions'!$B$13)-'Rail Costs'!R98</f>
        <v>52.863086475842756</v>
      </c>
      <c r="AF98" s="4">
        <f>$J98-(X98*'Feedstock Conversions'!$B$13)-'Rail Costs'!S98</f>
        <v>51.778656400158546</v>
      </c>
      <c r="AG98" s="4">
        <f>$J98-(Y98*'Feedstock Conversions'!$B$13)-'Rail Costs'!T98</f>
        <v>54.347324068120145</v>
      </c>
      <c r="AH98" s="4">
        <f>$J98-(Z98*'Feedstock Conversions'!$B$13)-'Rail Costs'!U98</f>
        <v>53.405301513684918</v>
      </c>
      <c r="AI98" s="4">
        <f>$J98-(AA98*'Feedstock Conversions'!$B$13)-'Rail Costs'!V98</f>
        <v>58.873448881744174</v>
      </c>
      <c r="AL98" s="4">
        <f>C98*'Feedstock Conversions'!$B$6</f>
        <v>373.22669999999999</v>
      </c>
      <c r="AM98" s="4">
        <f>'Fuel Values'!C98*100</f>
        <v>115.5</v>
      </c>
      <c r="AN98" s="4">
        <f>('LCFS Values'!$E$3-'Canola Oil'!$S$4)/1000000*'LCFS Values'!B98*'LCFS Values'!$G$2*100</f>
        <v>107.99867282750002</v>
      </c>
      <c r="AO98" s="4">
        <f>'RIN Values'!D98</f>
        <v>141.86500000000001</v>
      </c>
      <c r="AP98" s="4">
        <f>'Fixed Credits Value'!B98</f>
        <v>100</v>
      </c>
      <c r="AQ98" s="4">
        <f>'Fixed Credits Value'!C98</f>
        <v>16</v>
      </c>
      <c r="AR98" s="4">
        <f t="shared" si="13"/>
        <v>481.36367282750001</v>
      </c>
      <c r="AS98" s="4">
        <f>AR98/'Feedstock Conversions'!$B$6</f>
        <v>63.756777857947021</v>
      </c>
      <c r="AV98">
        <f t="shared" si="9"/>
        <v>45</v>
      </c>
      <c r="AW98">
        <f t="shared" si="10"/>
        <v>2020</v>
      </c>
      <c r="AX98">
        <f t="shared" si="11"/>
        <v>11</v>
      </c>
    </row>
    <row r="99" spans="1:50" x14ac:dyDescent="0.25">
      <c r="A99" s="34">
        <v>44148</v>
      </c>
      <c r="B99" s="35">
        <v>49.57</v>
      </c>
      <c r="C99" s="36">
        <f>'Canola Oil'!B99</f>
        <v>49.57</v>
      </c>
      <c r="D99" s="35">
        <f>'Canola Oil'!C99*'Feedstock Conversions'!B$13</f>
        <v>369.29650000000004</v>
      </c>
      <c r="E99" s="35"/>
      <c r="F99" s="35">
        <f>'Fuel Values'!B99-G99-H99-I99</f>
        <v>62.629338852749981</v>
      </c>
      <c r="G99" s="36">
        <f>('LCFS Values'!$E$3-$R$4)/1000000*'LCFS Values'!B99*'LCFS Values'!$G$2*100</f>
        <v>106.87066114725002</v>
      </c>
      <c r="H99" s="35">
        <f>'RIN Values'!C99</f>
        <v>130.5</v>
      </c>
      <c r="I99" s="35">
        <f>'Fixed Credits Value'!B99</f>
        <v>100</v>
      </c>
      <c r="J99" s="35">
        <f t="shared" si="7"/>
        <v>400</v>
      </c>
      <c r="K99" s="35">
        <f>J99/'Feedstock Conversions'!B$13</f>
        <v>53.691275167785236</v>
      </c>
      <c r="L99" s="35"/>
      <c r="M99" s="35">
        <f t="shared" si="8"/>
        <v>30.703499999999963</v>
      </c>
      <c r="N99" s="35">
        <f t="shared" si="12"/>
        <v>128.44617071499999</v>
      </c>
      <c r="O99" s="35"/>
      <c r="V99" s="4">
        <f>$B99-'Rail Costs'!Q99</f>
        <v>45.885944919143249</v>
      </c>
      <c r="W99" s="4">
        <f>$B99-'Rail Costs'!R99</f>
        <v>46.291490468861596</v>
      </c>
      <c r="X99" s="4">
        <f>$B99-'Rail Costs'!S99</f>
        <v>46.459619162766131</v>
      </c>
      <c r="Y99" s="4">
        <f>$B99-'Rail Costs'!T99</f>
        <v>46.061376113469755</v>
      </c>
      <c r="Z99" s="4">
        <f>$B99-'Rail Costs'!U99</f>
        <v>46.207426121909329</v>
      </c>
      <c r="AA99" s="4">
        <f>$B99-'Rail Costs'!V99</f>
        <v>45.359651336163708</v>
      </c>
      <c r="AD99" s="4">
        <f>$J99-(V99*'Feedstock Conversions'!$B$13)-'Rail Costs'!Q99</f>
        <v>54.465655271526032</v>
      </c>
      <c r="AE99" s="4">
        <f>$J99-(W99*'Feedstock Conversions'!$B$13)-'Rail Costs'!R99</f>
        <v>51.849886475842716</v>
      </c>
      <c r="AF99" s="4">
        <f>$J99-(X99*'Feedstock Conversions'!$B$13)-'Rail Costs'!S99</f>
        <v>50.765456400158449</v>
      </c>
      <c r="AG99" s="4">
        <f>$J99-(Y99*'Feedstock Conversions'!$B$13)-'Rail Costs'!T99</f>
        <v>53.334124068120047</v>
      </c>
      <c r="AH99" s="4">
        <f>$J99-(Z99*'Feedstock Conversions'!$B$13)-'Rail Costs'!U99</f>
        <v>52.392101513684821</v>
      </c>
      <c r="AI99" s="4">
        <f>$J99-(AA99*'Feedstock Conversions'!$B$13)-'Rail Costs'!V99</f>
        <v>57.860248881744077</v>
      </c>
      <c r="AL99" s="4">
        <f>C99*'Feedstock Conversions'!$B$6</f>
        <v>374.25349999999997</v>
      </c>
      <c r="AM99" s="4">
        <f>'Fuel Values'!C99*100</f>
        <v>124.05</v>
      </c>
      <c r="AN99" s="4">
        <f>('LCFS Values'!$E$3-'Canola Oil'!$S$4)/1000000*'LCFS Values'!B99*'LCFS Values'!$G$2*100</f>
        <v>109.79267071500001</v>
      </c>
      <c r="AO99" s="4">
        <f>'RIN Values'!D99</f>
        <v>147.9</v>
      </c>
      <c r="AP99" s="4">
        <f>'Fixed Credits Value'!B99</f>
        <v>100</v>
      </c>
      <c r="AQ99" s="4">
        <f>'Fixed Credits Value'!C99</f>
        <v>16</v>
      </c>
      <c r="AR99" s="4">
        <f t="shared" si="13"/>
        <v>497.74267071500003</v>
      </c>
      <c r="AS99" s="4">
        <f>AR99/'Feedstock Conversions'!$B$6</f>
        <v>65.926181551655631</v>
      </c>
      <c r="AV99">
        <f t="shared" si="9"/>
        <v>46</v>
      </c>
      <c r="AW99">
        <f t="shared" si="10"/>
        <v>2020</v>
      </c>
      <c r="AX99">
        <f t="shared" si="11"/>
        <v>11</v>
      </c>
    </row>
    <row r="100" spans="1:50" x14ac:dyDescent="0.25">
      <c r="A100" s="34">
        <v>44155</v>
      </c>
      <c r="B100" s="35">
        <v>51.171999999999997</v>
      </c>
      <c r="C100" s="36">
        <f>'Canola Oil'!B100</f>
        <v>51.171999999999997</v>
      </c>
      <c r="D100" s="35">
        <f>'Canola Oil'!C100*'Feedstock Conversions'!B$13</f>
        <v>381.23140000000001</v>
      </c>
      <c r="E100" s="35"/>
      <c r="F100" s="35">
        <f>'Fuel Values'!B100-G100-H100-I100</f>
        <v>67.917779823624983</v>
      </c>
      <c r="G100" s="36">
        <f>('LCFS Values'!$E$3-$R$4)/1000000*'LCFS Values'!B100*'LCFS Values'!$G$2*100</f>
        <v>107.75722017637501</v>
      </c>
      <c r="H100" s="35">
        <f>'RIN Values'!C100</f>
        <v>134.32499999999999</v>
      </c>
      <c r="I100" s="35">
        <f>'Fixed Credits Value'!B100</f>
        <v>100</v>
      </c>
      <c r="J100" s="35">
        <f t="shared" si="7"/>
        <v>410</v>
      </c>
      <c r="K100" s="35">
        <f>J100/'Feedstock Conversions'!B$13</f>
        <v>55.033557046979865</v>
      </c>
      <c r="L100" s="35"/>
      <c r="M100" s="35">
        <f t="shared" si="8"/>
        <v>28.768599999999992</v>
      </c>
      <c r="N100" s="35">
        <f t="shared" si="12"/>
        <v>124.48706964250005</v>
      </c>
      <c r="O100" s="35"/>
      <c r="V100" s="4">
        <f>$B100-'Rail Costs'!Q100</f>
        <v>47.487944919143246</v>
      </c>
      <c r="W100" s="4">
        <f>$B100-'Rail Costs'!R100</f>
        <v>47.893490468861593</v>
      </c>
      <c r="X100" s="4">
        <f>$B100-'Rail Costs'!S100</f>
        <v>48.061619162766128</v>
      </c>
      <c r="Y100" s="4">
        <f>$B100-'Rail Costs'!T100</f>
        <v>47.663376113469752</v>
      </c>
      <c r="Z100" s="4">
        <f>$B100-'Rail Costs'!U100</f>
        <v>47.809426121909326</v>
      </c>
      <c r="AA100" s="4">
        <f>$B100-'Rail Costs'!V100</f>
        <v>46.961651336163705</v>
      </c>
      <c r="AD100" s="4">
        <f>$J100-(V100*'Feedstock Conversions'!$B$13)-'Rail Costs'!Q100</f>
        <v>52.530755271526061</v>
      </c>
      <c r="AE100" s="4">
        <f>$J100-(W100*'Feedstock Conversions'!$B$13)-'Rail Costs'!R100</f>
        <v>49.914986475842746</v>
      </c>
      <c r="AF100" s="4">
        <f>$J100-(X100*'Feedstock Conversions'!$B$13)-'Rail Costs'!S100</f>
        <v>48.830556400158478</v>
      </c>
      <c r="AG100" s="4">
        <f>$J100-(Y100*'Feedstock Conversions'!$B$13)-'Rail Costs'!T100</f>
        <v>51.399224068120077</v>
      </c>
      <c r="AH100" s="4">
        <f>$J100-(Z100*'Feedstock Conversions'!$B$13)-'Rail Costs'!U100</f>
        <v>50.457201513684851</v>
      </c>
      <c r="AI100" s="4">
        <f>$J100-(AA100*'Feedstock Conversions'!$B$13)-'Rail Costs'!V100</f>
        <v>55.925348881744107</v>
      </c>
      <c r="AL100" s="4">
        <f>C100*'Feedstock Conversions'!$B$6</f>
        <v>386.34859999999998</v>
      </c>
      <c r="AM100" s="4">
        <f>'Fuel Values'!C100*100</f>
        <v>126.78</v>
      </c>
      <c r="AN100" s="4">
        <f>('LCFS Values'!$E$3-'Canola Oil'!$S$4)/1000000*'LCFS Values'!B100*'LCFS Values'!$G$2*100</f>
        <v>110.70346964250002</v>
      </c>
      <c r="AO100" s="4">
        <f>'RIN Values'!D100</f>
        <v>152.23499999999999</v>
      </c>
      <c r="AP100" s="4">
        <f>'Fixed Credits Value'!B100</f>
        <v>100</v>
      </c>
      <c r="AQ100" s="4">
        <f>'Fixed Credits Value'!C100</f>
        <v>16</v>
      </c>
      <c r="AR100" s="4">
        <f t="shared" si="13"/>
        <v>505.71846964250005</v>
      </c>
      <c r="AS100" s="4">
        <f>AR100/'Feedstock Conversions'!$B$6</f>
        <v>66.982578760596041</v>
      </c>
      <c r="AV100">
        <f t="shared" si="9"/>
        <v>47</v>
      </c>
      <c r="AW100">
        <f t="shared" si="10"/>
        <v>2020</v>
      </c>
      <c r="AX100">
        <f t="shared" si="11"/>
        <v>11</v>
      </c>
    </row>
    <row r="101" spans="1:50" x14ac:dyDescent="0.25">
      <c r="A101" s="34">
        <v>44162</v>
      </c>
      <c r="B101" s="35">
        <v>51.847499999999997</v>
      </c>
      <c r="C101" s="36">
        <f>'Canola Oil'!B101</f>
        <v>51.847499999999997</v>
      </c>
      <c r="D101" s="35">
        <f>'Canola Oil'!C101*'Feedstock Conversions'!B$13</f>
        <v>386.26387499999998</v>
      </c>
      <c r="E101" s="35"/>
      <c r="F101" s="35">
        <f>'Fuel Values'!B101-G101-H101-I101</f>
        <v>83.868591701741735</v>
      </c>
      <c r="G101" s="36">
        <f>('LCFS Values'!$E$3-$R$4)/1000000*'LCFS Values'!B101*'LCFS Values'!$G$2*100</f>
        <v>107.50645829825827</v>
      </c>
      <c r="H101" s="35">
        <f>'RIN Values'!C101</f>
        <v>133.62494999999998</v>
      </c>
      <c r="I101" s="35">
        <f>'Fixed Credits Value'!B101</f>
        <v>100</v>
      </c>
      <c r="J101" s="35">
        <f t="shared" si="7"/>
        <v>425</v>
      </c>
      <c r="K101" s="35">
        <f>J101/'Feedstock Conversions'!B$13</f>
        <v>57.04697986577181</v>
      </c>
      <c r="L101" s="35"/>
      <c r="M101" s="35">
        <f t="shared" si="8"/>
        <v>38.736125000000015</v>
      </c>
      <c r="N101" s="35">
        <f t="shared" si="12"/>
        <v>127.84358654585503</v>
      </c>
      <c r="O101" s="35"/>
      <c r="V101" s="4">
        <f>$B101-'Rail Costs'!Q101</f>
        <v>48.163444919143245</v>
      </c>
      <c r="W101" s="4">
        <f>$B101-'Rail Costs'!R101</f>
        <v>48.568990468861593</v>
      </c>
      <c r="X101" s="4">
        <f>$B101-'Rail Costs'!S101</f>
        <v>48.737119162766128</v>
      </c>
      <c r="Y101" s="4">
        <f>$B101-'Rail Costs'!T101</f>
        <v>48.338876113469752</v>
      </c>
      <c r="Z101" s="4">
        <f>$B101-'Rail Costs'!U101</f>
        <v>48.484926121909325</v>
      </c>
      <c r="AA101" s="4">
        <f>$B101-'Rail Costs'!V101</f>
        <v>47.637151336163704</v>
      </c>
      <c r="AD101" s="4">
        <f>$J101-(V101*'Feedstock Conversions'!$B$13)-'Rail Costs'!Q101</f>
        <v>62.498280271526085</v>
      </c>
      <c r="AE101" s="4">
        <f>$J101-(W101*'Feedstock Conversions'!$B$13)-'Rail Costs'!R101</f>
        <v>59.882511475842712</v>
      </c>
      <c r="AF101" s="4">
        <f>$J101-(X101*'Feedstock Conversions'!$B$13)-'Rail Costs'!S101</f>
        <v>58.798081400158445</v>
      </c>
      <c r="AG101" s="4">
        <f>$J101-(Y101*'Feedstock Conversions'!$B$13)-'Rail Costs'!T101</f>
        <v>61.3667490681201</v>
      </c>
      <c r="AH101" s="4">
        <f>$J101-(Z101*'Feedstock Conversions'!$B$13)-'Rail Costs'!U101</f>
        <v>60.424726513684874</v>
      </c>
      <c r="AI101" s="4">
        <f>$J101-(AA101*'Feedstock Conversions'!$B$13)-'Rail Costs'!V101</f>
        <v>65.892873881744137</v>
      </c>
      <c r="AL101" s="4">
        <f>C101*'Feedstock Conversions'!$B$6</f>
        <v>391.44862499999999</v>
      </c>
      <c r="AM101" s="4">
        <f>'Fuel Values'!C101*100</f>
        <v>136.22</v>
      </c>
      <c r="AN101" s="4">
        <f>('LCFS Values'!$E$3-'Canola Oil'!$S$4)/1000000*'LCFS Values'!B101*'LCFS Values'!$G$2*100</f>
        <v>110.44585154585501</v>
      </c>
      <c r="AO101" s="4">
        <f>'RIN Values'!D101</f>
        <v>151.44161</v>
      </c>
      <c r="AP101" s="4">
        <f>'Fixed Credits Value'!B101</f>
        <v>100</v>
      </c>
      <c r="AQ101" s="4">
        <f>'Fixed Credits Value'!C101</f>
        <v>16</v>
      </c>
      <c r="AR101" s="4">
        <f t="shared" si="13"/>
        <v>514.10746154585502</v>
      </c>
      <c r="AS101" s="4">
        <f>AR101/'Feedstock Conversions'!$B$6</f>
        <v>68.093703516007295</v>
      </c>
      <c r="AV101">
        <f t="shared" si="9"/>
        <v>48</v>
      </c>
      <c r="AW101">
        <f t="shared" si="10"/>
        <v>2020</v>
      </c>
      <c r="AX101">
        <f t="shared" si="11"/>
        <v>11</v>
      </c>
    </row>
    <row r="102" spans="1:50" x14ac:dyDescent="0.25">
      <c r="A102" s="34">
        <v>44169</v>
      </c>
      <c r="B102" s="35">
        <v>52.59</v>
      </c>
      <c r="C102" s="36">
        <f>'Canola Oil'!B102</f>
        <v>52.59</v>
      </c>
      <c r="D102" s="35">
        <f>'Canola Oil'!C102*'Feedstock Conversions'!B$13</f>
        <v>391.79550000000006</v>
      </c>
      <c r="E102" s="35"/>
      <c r="F102" s="35">
        <f>'Fuel Values'!B102-G102-H102-I102</f>
        <v>81.905837799499977</v>
      </c>
      <c r="G102" s="36">
        <f>('LCFS Values'!$E$3-$R$4)/1000000*'LCFS Values'!B102*'LCFS Values'!$G$2*100</f>
        <v>107.56916220050002</v>
      </c>
      <c r="H102" s="35">
        <f>'RIN Values'!C102</f>
        <v>138.52499999999998</v>
      </c>
      <c r="I102" s="35">
        <f>'Fixed Credits Value'!B102</f>
        <v>100</v>
      </c>
      <c r="J102" s="35">
        <f t="shared" si="7"/>
        <v>428</v>
      </c>
      <c r="K102" s="35">
        <f>J102/'Feedstock Conversions'!B$13</f>
        <v>57.449664429530202</v>
      </c>
      <c r="L102" s="35"/>
      <c r="M102" s="35">
        <f t="shared" si="8"/>
        <v>36.204499999999939</v>
      </c>
      <c r="N102" s="35">
        <f t="shared" si="12"/>
        <v>130.01976986999989</v>
      </c>
      <c r="O102" s="35"/>
      <c r="V102" s="4">
        <f>$B102-'Rail Costs'!Q102</f>
        <v>48.905944919143252</v>
      </c>
      <c r="W102" s="4">
        <f>$B102-'Rail Costs'!R102</f>
        <v>49.311490468861599</v>
      </c>
      <c r="X102" s="4">
        <f>$B102-'Rail Costs'!S102</f>
        <v>49.479619162766134</v>
      </c>
      <c r="Y102" s="4">
        <f>$B102-'Rail Costs'!T102</f>
        <v>49.081376113469759</v>
      </c>
      <c r="Z102" s="4">
        <f>$B102-'Rail Costs'!U102</f>
        <v>49.227426121909332</v>
      </c>
      <c r="AA102" s="4">
        <f>$B102-'Rail Costs'!V102</f>
        <v>48.379651336163711</v>
      </c>
      <c r="AD102" s="4">
        <f>$J102-(V102*'Feedstock Conversions'!$B$13)-'Rail Costs'!Q102</f>
        <v>59.966655271526008</v>
      </c>
      <c r="AE102" s="4">
        <f>$J102-(W102*'Feedstock Conversions'!$B$13)-'Rail Costs'!R102</f>
        <v>57.350886475842692</v>
      </c>
      <c r="AF102" s="4">
        <f>$J102-(X102*'Feedstock Conversions'!$B$13)-'Rail Costs'!S102</f>
        <v>56.266456400158425</v>
      </c>
      <c r="AG102" s="4">
        <f>$J102-(Y102*'Feedstock Conversions'!$B$13)-'Rail Costs'!T102</f>
        <v>58.835124068120024</v>
      </c>
      <c r="AH102" s="4">
        <f>$J102-(Z102*'Feedstock Conversions'!$B$13)-'Rail Costs'!U102</f>
        <v>57.893101513684798</v>
      </c>
      <c r="AI102" s="4">
        <f>$J102-(AA102*'Feedstock Conversions'!$B$13)-'Rail Costs'!V102</f>
        <v>63.361248881744054</v>
      </c>
      <c r="AL102" s="4">
        <f>C102*'Feedstock Conversions'!$B$6</f>
        <v>397.05450000000002</v>
      </c>
      <c r="AM102" s="4">
        <f>'Fuel Values'!C102*100</f>
        <v>138.31</v>
      </c>
      <c r="AN102" s="4">
        <f>('LCFS Values'!$E$3-'Canola Oil'!$S$4)/1000000*'LCFS Values'!B102*'LCFS Values'!$G$2*100</f>
        <v>110.51026987000002</v>
      </c>
      <c r="AO102" s="4">
        <f>'RIN Values'!D102</f>
        <v>156.99499999999998</v>
      </c>
      <c r="AP102" s="4">
        <f>'Fixed Credits Value'!B102</f>
        <v>100</v>
      </c>
      <c r="AQ102" s="4">
        <f>'Fixed Credits Value'!C102</f>
        <v>16</v>
      </c>
      <c r="AR102" s="4">
        <f t="shared" si="13"/>
        <v>521.81526986999995</v>
      </c>
      <c r="AS102" s="4">
        <f>AR102/'Feedstock Conversions'!$B$6</f>
        <v>69.114605280794692</v>
      </c>
      <c r="AV102">
        <f t="shared" si="9"/>
        <v>49</v>
      </c>
      <c r="AW102">
        <f t="shared" si="10"/>
        <v>2020</v>
      </c>
      <c r="AX102">
        <f t="shared" si="11"/>
        <v>12</v>
      </c>
    </row>
    <row r="103" spans="1:50" x14ac:dyDescent="0.25">
      <c r="A103" s="34">
        <v>44176</v>
      </c>
      <c r="B103" s="35">
        <v>52.926000000000002</v>
      </c>
      <c r="C103" s="36">
        <f>'Canola Oil'!B103</f>
        <v>52.926000000000002</v>
      </c>
      <c r="D103" s="35">
        <f>'Canola Oil'!C103*'Feedstock Conversions'!B$13</f>
        <v>394.2987</v>
      </c>
      <c r="E103" s="35"/>
      <c r="F103" s="35">
        <f>'Fuel Values'!B103-G103-H103-I103</f>
        <v>74.509935128124994</v>
      </c>
      <c r="G103" s="36">
        <f>('LCFS Values'!$E$3-$R$4)/1000000*'LCFS Values'!B103*'LCFS Values'!$G$2*100</f>
        <v>106.79006487187502</v>
      </c>
      <c r="H103" s="35">
        <f>'RIN Values'!C103</f>
        <v>151.19999999999999</v>
      </c>
      <c r="I103" s="35">
        <f>'Fixed Credits Value'!B103</f>
        <v>100</v>
      </c>
      <c r="J103" s="35">
        <f t="shared" si="7"/>
        <v>432.5</v>
      </c>
      <c r="K103" s="35">
        <f>J103/'Feedstock Conversions'!B$13</f>
        <v>58.053691275167786</v>
      </c>
      <c r="L103" s="35"/>
      <c r="M103" s="35">
        <f t="shared" si="8"/>
        <v>38.201300000000003</v>
      </c>
      <c r="N103" s="35">
        <f t="shared" si="12"/>
        <v>145.32117081250004</v>
      </c>
      <c r="O103" s="35"/>
      <c r="V103" s="4">
        <f>$B103-'Rail Costs'!Q103</f>
        <v>49.241944919143251</v>
      </c>
      <c r="W103" s="4">
        <f>$B103-'Rail Costs'!R103</f>
        <v>49.647490468861598</v>
      </c>
      <c r="X103" s="4">
        <f>$B103-'Rail Costs'!S103</f>
        <v>49.815619162766133</v>
      </c>
      <c r="Y103" s="4">
        <f>$B103-'Rail Costs'!T103</f>
        <v>49.417376113469757</v>
      </c>
      <c r="Z103" s="4">
        <f>$B103-'Rail Costs'!U103</f>
        <v>49.56342612190933</v>
      </c>
      <c r="AA103" s="4">
        <f>$B103-'Rail Costs'!V103</f>
        <v>48.71565133616371</v>
      </c>
      <c r="AD103" s="4">
        <f>$J103-(V103*'Feedstock Conversions'!$B$13)-'Rail Costs'!Q103</f>
        <v>61.963455271526016</v>
      </c>
      <c r="AE103" s="4">
        <f>$J103-(W103*'Feedstock Conversions'!$B$13)-'Rail Costs'!R103</f>
        <v>59.3476864758427</v>
      </c>
      <c r="AF103" s="4">
        <f>$J103-(X103*'Feedstock Conversions'!$B$13)-'Rail Costs'!S103</f>
        <v>58.263256400158433</v>
      </c>
      <c r="AG103" s="4">
        <f>$J103-(Y103*'Feedstock Conversions'!$B$13)-'Rail Costs'!T103</f>
        <v>60.831924068120031</v>
      </c>
      <c r="AH103" s="4">
        <f>$J103-(Z103*'Feedstock Conversions'!$B$13)-'Rail Costs'!U103</f>
        <v>59.889901513684805</v>
      </c>
      <c r="AI103" s="4">
        <f>$J103-(AA103*'Feedstock Conversions'!$B$13)-'Rail Costs'!V103</f>
        <v>65.358048881744068</v>
      </c>
      <c r="AL103" s="4">
        <f>C103*'Feedstock Conversions'!$B$6</f>
        <v>399.59129999999999</v>
      </c>
      <c r="AM103" s="4">
        <f>'Fuel Values'!C103*100</f>
        <v>142.55000000000001</v>
      </c>
      <c r="AN103" s="4">
        <f>('LCFS Values'!$E$3-'Canola Oil'!$S$4)/1000000*'LCFS Values'!B103*'LCFS Values'!$G$2*100</f>
        <v>109.70987081250001</v>
      </c>
      <c r="AO103" s="4">
        <f>'RIN Values'!D103</f>
        <v>171.35999999999999</v>
      </c>
      <c r="AP103" s="4">
        <f>'Fixed Credits Value'!B103</f>
        <v>100</v>
      </c>
      <c r="AQ103" s="4">
        <f>'Fixed Credits Value'!C103</f>
        <v>16</v>
      </c>
      <c r="AR103" s="4">
        <f t="shared" si="13"/>
        <v>539.61987081250004</v>
      </c>
      <c r="AS103" s="4">
        <f>AR103/'Feedstock Conversions'!$B$6</f>
        <v>71.472830571192063</v>
      </c>
      <c r="AV103">
        <f t="shared" si="9"/>
        <v>50</v>
      </c>
      <c r="AW103">
        <f t="shared" si="10"/>
        <v>2020</v>
      </c>
      <c r="AX103">
        <f t="shared" si="11"/>
        <v>12</v>
      </c>
    </row>
    <row r="104" spans="1:50" x14ac:dyDescent="0.25">
      <c r="A104" s="34">
        <v>44183</v>
      </c>
      <c r="B104" s="35">
        <v>54.393999999999998</v>
      </c>
      <c r="C104" s="36">
        <f>'Canola Oil'!B104</f>
        <v>54.393999999999998</v>
      </c>
      <c r="D104" s="35">
        <f>'Canola Oil'!C104*'Feedstock Conversions'!B$13</f>
        <v>405.2353</v>
      </c>
      <c r="E104" s="35"/>
      <c r="F104" s="35">
        <f>'Fuel Values'!B104-G104-H104-I104</f>
        <v>84.813665978375013</v>
      </c>
      <c r="G104" s="36">
        <f>('LCFS Values'!$E$3-$R$4)/1000000*'LCFS Values'!B104*'LCFS Values'!$G$2*100</f>
        <v>106.73633402162501</v>
      </c>
      <c r="H104" s="35">
        <f>'RIN Values'!C104</f>
        <v>144.44999999999999</v>
      </c>
      <c r="I104" s="35">
        <f>'Fixed Credits Value'!B104</f>
        <v>100</v>
      </c>
      <c r="J104" s="35">
        <f t="shared" si="7"/>
        <v>436</v>
      </c>
      <c r="K104" s="35">
        <f>J104/'Feedstock Conversions'!B$13</f>
        <v>58.523489932885902</v>
      </c>
      <c r="L104" s="35"/>
      <c r="M104" s="35">
        <f t="shared" si="8"/>
        <v>30.764700000000005</v>
      </c>
      <c r="N104" s="35">
        <f t="shared" si="12"/>
        <v>133.2293708775</v>
      </c>
      <c r="O104" s="35"/>
      <c r="V104" s="4">
        <f>$B104-'Rail Costs'!Q104</f>
        <v>50.709944919143247</v>
      </c>
      <c r="W104" s="4">
        <f>$B104-'Rail Costs'!R104</f>
        <v>51.115490468861594</v>
      </c>
      <c r="X104" s="4">
        <f>$B104-'Rail Costs'!S104</f>
        <v>51.283619162766129</v>
      </c>
      <c r="Y104" s="4">
        <f>$B104-'Rail Costs'!T104</f>
        <v>50.885376113469754</v>
      </c>
      <c r="Z104" s="4">
        <f>$B104-'Rail Costs'!U104</f>
        <v>51.031426121909327</v>
      </c>
      <c r="AA104" s="4">
        <f>$B104-'Rail Costs'!V104</f>
        <v>50.183651336163706</v>
      </c>
      <c r="AD104" s="4">
        <f>$J104-(V104*'Feedstock Conversions'!$B$13)-'Rail Costs'!Q104</f>
        <v>54.526855271526074</v>
      </c>
      <c r="AE104" s="4">
        <f>$J104-(W104*'Feedstock Conversions'!$B$13)-'Rail Costs'!R104</f>
        <v>51.911086475842701</v>
      </c>
      <c r="AF104" s="4">
        <f>$J104-(X104*'Feedstock Conversions'!$B$13)-'Rail Costs'!S104</f>
        <v>50.826656400158434</v>
      </c>
      <c r="AG104" s="4">
        <f>$J104-(Y104*'Feedstock Conversions'!$B$13)-'Rail Costs'!T104</f>
        <v>53.39532406812009</v>
      </c>
      <c r="AH104" s="4">
        <f>$J104-(Z104*'Feedstock Conversions'!$B$13)-'Rail Costs'!U104</f>
        <v>52.453301513684806</v>
      </c>
      <c r="AI104" s="4">
        <f>$J104-(AA104*'Feedstock Conversions'!$B$13)-'Rail Costs'!V104</f>
        <v>57.921448881744062</v>
      </c>
      <c r="AL104" s="4">
        <f>C104*'Feedstock Conversions'!$B$6</f>
        <v>410.67469999999997</v>
      </c>
      <c r="AM104" s="4">
        <f>'Fuel Values'!C104*100</f>
        <v>149.10000000000002</v>
      </c>
      <c r="AN104" s="4">
        <f>('LCFS Values'!$E$3-'Canola Oil'!$S$4)/1000000*'LCFS Values'!B104*'LCFS Values'!$G$2*100</f>
        <v>109.65467087750001</v>
      </c>
      <c r="AO104" s="4">
        <f>'RIN Values'!D104</f>
        <v>163.70999999999998</v>
      </c>
      <c r="AP104" s="4">
        <f>'Fixed Credits Value'!B104</f>
        <v>100</v>
      </c>
      <c r="AQ104" s="4">
        <f>'Fixed Credits Value'!C104</f>
        <v>16</v>
      </c>
      <c r="AR104" s="4">
        <f t="shared" si="13"/>
        <v>538.4646708775</v>
      </c>
      <c r="AS104" s="4">
        <f>AR104/'Feedstock Conversions'!$B$6</f>
        <v>71.319823957284768</v>
      </c>
      <c r="AV104">
        <f t="shared" si="9"/>
        <v>51</v>
      </c>
      <c r="AW104">
        <f t="shared" si="10"/>
        <v>2020</v>
      </c>
      <c r="AX104">
        <f t="shared" si="11"/>
        <v>12</v>
      </c>
    </row>
    <row r="105" spans="1:50" x14ac:dyDescent="0.25">
      <c r="A105" s="34">
        <v>44190</v>
      </c>
      <c r="B105" s="35">
        <v>55.924999999999997</v>
      </c>
      <c r="C105" s="36">
        <f>'Canola Oil'!B105</f>
        <v>55.924999999999997</v>
      </c>
      <c r="D105" s="35">
        <f>'Canola Oil'!C105*'Feedstock Conversions'!B$13</f>
        <v>416.64125000000001</v>
      </c>
      <c r="E105" s="35"/>
      <c r="F105" s="35">
        <f>'Fuel Values'!B105-G105-H105-I105</f>
        <v>97.388108002499962</v>
      </c>
      <c r="G105" s="36">
        <f>('LCFS Values'!$E$3-$R$4)/1000000*'LCFS Values'!B105*'LCFS Values'!$G$2*100</f>
        <v>106.92439199750001</v>
      </c>
      <c r="H105" s="35">
        <f>'RIN Values'!C105</f>
        <v>145.6875</v>
      </c>
      <c r="I105" s="35">
        <f>'Fixed Credits Value'!B105</f>
        <v>100</v>
      </c>
      <c r="J105" s="35">
        <f t="shared" si="7"/>
        <v>450</v>
      </c>
      <c r="K105" s="35">
        <f>J105/'Feedstock Conversions'!B$13</f>
        <v>60.402684563758385</v>
      </c>
      <c r="L105" s="35"/>
      <c r="M105" s="35">
        <f t="shared" si="8"/>
        <v>33.358749999999986</v>
      </c>
      <c r="N105" s="35">
        <f t="shared" si="12"/>
        <v>123.22912064999991</v>
      </c>
      <c r="O105" s="35"/>
      <c r="V105" s="4">
        <f>$B105-'Rail Costs'!Q105</f>
        <v>52.240944919143246</v>
      </c>
      <c r="W105" s="4">
        <f>$B105-'Rail Costs'!R105</f>
        <v>52.646490468861593</v>
      </c>
      <c r="X105" s="4">
        <f>$B105-'Rail Costs'!S105</f>
        <v>52.814619162766128</v>
      </c>
      <c r="Y105" s="4">
        <f>$B105-'Rail Costs'!T105</f>
        <v>52.416376113469752</v>
      </c>
      <c r="Z105" s="4">
        <f>$B105-'Rail Costs'!U105</f>
        <v>52.562426121909326</v>
      </c>
      <c r="AA105" s="4">
        <f>$B105-'Rail Costs'!V105</f>
        <v>51.714651336163705</v>
      </c>
      <c r="AD105" s="4">
        <f>$J105-(V105*'Feedstock Conversions'!$B$13)-'Rail Costs'!Q105</f>
        <v>57.120905271526055</v>
      </c>
      <c r="AE105" s="4">
        <f>$J105-(W105*'Feedstock Conversions'!$B$13)-'Rail Costs'!R105</f>
        <v>54.50513647584274</v>
      </c>
      <c r="AF105" s="4">
        <f>$J105-(X105*'Feedstock Conversions'!$B$13)-'Rail Costs'!S105</f>
        <v>53.420706400158473</v>
      </c>
      <c r="AG105" s="4">
        <f>$J105-(Y105*'Feedstock Conversions'!$B$13)-'Rail Costs'!T105</f>
        <v>55.989374068120071</v>
      </c>
      <c r="AH105" s="4">
        <f>$J105-(Z105*'Feedstock Conversions'!$B$13)-'Rail Costs'!U105</f>
        <v>55.047351513684845</v>
      </c>
      <c r="AI105" s="4">
        <f>$J105-(AA105*'Feedstock Conversions'!$B$13)-'Rail Costs'!V105</f>
        <v>60.515498881744101</v>
      </c>
      <c r="AL105" s="4">
        <f>C105*'Feedstock Conversions'!$B$6</f>
        <v>422.23374999999999</v>
      </c>
      <c r="AM105" s="4">
        <f>'Fuel Values'!C105*100</f>
        <v>148.91</v>
      </c>
      <c r="AN105" s="4">
        <f>('LCFS Values'!$E$3-'Canola Oil'!$S$4)/1000000*'LCFS Values'!B105*'LCFS Values'!$G$2*100</f>
        <v>109.84787064999999</v>
      </c>
      <c r="AO105" s="4">
        <f>'RIN Values'!D105</f>
        <v>165.11249999999998</v>
      </c>
      <c r="AP105" s="4">
        <f>'Fixed Credits Value'!B105</f>
        <v>100</v>
      </c>
      <c r="AQ105" s="4">
        <f>'Fixed Credits Value'!C105</f>
        <v>16</v>
      </c>
      <c r="AR105" s="4">
        <f t="shared" si="13"/>
        <v>539.87037064999993</v>
      </c>
      <c r="AS105" s="4">
        <f>AR105/'Feedstock Conversions'!$B$6</f>
        <v>71.506009357615881</v>
      </c>
      <c r="AV105">
        <f t="shared" si="9"/>
        <v>52</v>
      </c>
      <c r="AW105">
        <f t="shared" si="10"/>
        <v>2020</v>
      </c>
      <c r="AX105">
        <f t="shared" si="11"/>
        <v>12</v>
      </c>
    </row>
    <row r="106" spans="1:50" x14ac:dyDescent="0.25">
      <c r="A106" s="34">
        <v>44197</v>
      </c>
      <c r="B106" s="35">
        <v>57.55</v>
      </c>
      <c r="C106" s="36">
        <f>'Canola Oil'!B106</f>
        <v>57.55</v>
      </c>
      <c r="D106" s="35">
        <f>'Canola Oil'!C106*'Feedstock Conversions'!B$13</f>
        <v>428.7475</v>
      </c>
      <c r="E106" s="35"/>
      <c r="F106" s="35">
        <f>'Fuel Values'!B106-G106-H106-I106</f>
        <v>99.022537084062492</v>
      </c>
      <c r="G106" s="36">
        <f>('LCFS Values'!$E$4-$R$4)/1000000*'LCFS Values'!B106*'LCFS Values'!$G$2*100</f>
        <v>103.22746291593749</v>
      </c>
      <c r="H106" s="35">
        <f>'RIN Values'!C106</f>
        <v>147.75</v>
      </c>
      <c r="I106" s="35">
        <f>'Fixed Credits Value'!B106</f>
        <v>100</v>
      </c>
      <c r="J106" s="35">
        <f t="shared" si="7"/>
        <v>450</v>
      </c>
      <c r="K106" s="35">
        <f>J106/'Feedstock Conversions'!B$13</f>
        <v>60.402684563758385</v>
      </c>
      <c r="L106" s="35"/>
      <c r="M106" s="35">
        <f t="shared" si="8"/>
        <v>21.252499999999998</v>
      </c>
      <c r="N106" s="35">
        <f t="shared" si="12"/>
        <v>109.84425978874998</v>
      </c>
      <c r="O106" s="35"/>
      <c r="V106" s="4">
        <f>$B106-'Rail Costs'!Q106</f>
        <v>53.895018634550226</v>
      </c>
      <c r="W106" s="4">
        <f>$B106-'Rail Costs'!R106</f>
        <v>54.297363712061106</v>
      </c>
      <c r="X106" s="4">
        <f>$B106-'Rail Costs'!S106</f>
        <v>54.464165572981052</v>
      </c>
      <c r="Y106" s="4">
        <f>$B106-'Rail Costs'!T106</f>
        <v>54.069065366238313</v>
      </c>
      <c r="Z106" s="4">
        <f>$B106-'Rail Costs'!U106</f>
        <v>54.213962781601133</v>
      </c>
      <c r="AA106" s="4">
        <f>$B106-'Rail Costs'!V106</f>
        <v>53.37287843948598</v>
      </c>
      <c r="AD106" s="4">
        <f>$J106-(V106*'Feedstock Conversions'!$B$13)-'Rail Costs'!Q106</f>
        <v>44.827129807151039</v>
      </c>
      <c r="AE106" s="4">
        <f>$J106-(W106*'Feedstock Conversions'!$B$13)-'Rail Costs'!R106</f>
        <v>42.232004057205835</v>
      </c>
      <c r="AF106" s="4">
        <f>$J106-(X106*'Feedstock Conversions'!$B$13)-'Rail Costs'!S106</f>
        <v>41.156132054272227</v>
      </c>
      <c r="AG106" s="4">
        <f>$J106-(Y106*'Feedstock Conversions'!$B$13)-'Rail Costs'!T106</f>
        <v>43.704528387762899</v>
      </c>
      <c r="AH106" s="4">
        <f>$J106-(Z106*'Feedstock Conversions'!$B$13)-'Rail Costs'!U106</f>
        <v>42.769940058672667</v>
      </c>
      <c r="AI106" s="4">
        <f>$J106-(AA106*'Feedstock Conversions'!$B$13)-'Rail Costs'!V106</f>
        <v>48.194934065315415</v>
      </c>
      <c r="AL106" s="4">
        <f>C106*'Feedstock Conversions'!$B$6</f>
        <v>434.50249999999994</v>
      </c>
      <c r="AM106" s="4">
        <f>'Fuel Values'!C106*100</f>
        <v>149</v>
      </c>
      <c r="AN106" s="4">
        <f>('LCFS Values'!$E$4-'Canola Oil'!$S$4)/1000000*'LCFS Values'!B106*'LCFS Values'!$G$2*100</f>
        <v>106.14175978874999</v>
      </c>
      <c r="AO106" s="4">
        <f>'RIN Values'!D106</f>
        <v>167.45</v>
      </c>
      <c r="AP106" s="4">
        <f>'Fixed Credits Value'!B106</f>
        <v>100</v>
      </c>
      <c r="AQ106" s="4">
        <f>'Fixed Credits Value'!C106</f>
        <v>16</v>
      </c>
      <c r="AR106" s="4">
        <f t="shared" si="13"/>
        <v>538.59175978874998</v>
      </c>
      <c r="AS106" s="4">
        <f>AR106/'Feedstock Conversions'!$B$6</f>
        <v>71.336656925662254</v>
      </c>
      <c r="AV106">
        <f t="shared" si="9"/>
        <v>1</v>
      </c>
      <c r="AW106">
        <f t="shared" si="10"/>
        <v>2021</v>
      </c>
      <c r="AX106">
        <f t="shared" si="11"/>
        <v>1</v>
      </c>
    </row>
    <row r="107" spans="1:50" x14ac:dyDescent="0.25">
      <c r="A107" s="34">
        <v>44204</v>
      </c>
      <c r="B107" s="35">
        <v>58.39</v>
      </c>
      <c r="C107" s="36">
        <f>'Canola Oil'!B107</f>
        <v>58.39</v>
      </c>
      <c r="D107" s="35">
        <f>'Canola Oil'!C107*'Feedstock Conversions'!B$13</f>
        <v>435.00550000000004</v>
      </c>
      <c r="E107" s="35"/>
      <c r="F107" s="35">
        <f>'Fuel Values'!B107-G107-H107-I107</f>
        <v>92.391199197750041</v>
      </c>
      <c r="G107" s="36">
        <f>('LCFS Values'!$E$4-$R$4)/1000000*'LCFS Values'!B107*'LCFS Values'!$G$2*100</f>
        <v>103.70880080225</v>
      </c>
      <c r="H107" s="35">
        <f>'RIN Values'!C107</f>
        <v>153.89999999999998</v>
      </c>
      <c r="I107" s="35">
        <f>'Fixed Credits Value'!B107</f>
        <v>100</v>
      </c>
      <c r="J107" s="35">
        <f t="shared" si="7"/>
        <v>450</v>
      </c>
      <c r="K107" s="35">
        <f>J107/'Feedstock Conversions'!B$13</f>
        <v>60.402684563758385</v>
      </c>
      <c r="L107" s="35"/>
      <c r="M107" s="35">
        <f t="shared" si="8"/>
        <v>14.99449999999996</v>
      </c>
      <c r="N107" s="35">
        <f t="shared" si="12"/>
        <v>115.59118670899994</v>
      </c>
      <c r="O107" s="35"/>
      <c r="V107" s="4">
        <f>$B107-'Rail Costs'!Q107</f>
        <v>54.735018634550229</v>
      </c>
      <c r="W107" s="4">
        <f>$B107-'Rail Costs'!R107</f>
        <v>55.137363712061109</v>
      </c>
      <c r="X107" s="4">
        <f>$B107-'Rail Costs'!S107</f>
        <v>55.304165572981056</v>
      </c>
      <c r="Y107" s="4">
        <f>$B107-'Rail Costs'!T107</f>
        <v>54.909065366238316</v>
      </c>
      <c r="Z107" s="4">
        <f>$B107-'Rail Costs'!U107</f>
        <v>55.053962781601136</v>
      </c>
      <c r="AA107" s="4">
        <f>$B107-'Rail Costs'!V107</f>
        <v>54.212878439485984</v>
      </c>
      <c r="AD107" s="4">
        <f>$J107-(V107*'Feedstock Conversions'!$B$13)-'Rail Costs'!Q107</f>
        <v>38.569129807151</v>
      </c>
      <c r="AE107" s="4">
        <f>$J107-(W107*'Feedstock Conversions'!$B$13)-'Rail Costs'!R107</f>
        <v>35.974004057205853</v>
      </c>
      <c r="AF107" s="4">
        <f>$J107-(X107*'Feedstock Conversions'!$B$13)-'Rail Costs'!S107</f>
        <v>34.898132054272189</v>
      </c>
      <c r="AG107" s="4">
        <f>$J107-(Y107*'Feedstock Conversions'!$B$13)-'Rail Costs'!T107</f>
        <v>37.446528387762861</v>
      </c>
      <c r="AH107" s="4">
        <f>$J107-(Z107*'Feedstock Conversions'!$B$13)-'Rail Costs'!U107</f>
        <v>36.511940058672685</v>
      </c>
      <c r="AI107" s="4">
        <f>$J107-(AA107*'Feedstock Conversions'!$B$13)-'Rail Costs'!V107</f>
        <v>41.936934065315377</v>
      </c>
      <c r="AL107" s="4">
        <f>C107*'Feedstock Conversions'!$B$6</f>
        <v>440.84449999999998</v>
      </c>
      <c r="AM107" s="4">
        <f>'Fuel Values'!C107*100</f>
        <v>153.54000000000002</v>
      </c>
      <c r="AN107" s="4">
        <f>('LCFS Values'!$E$4-'Canola Oil'!$S$4)/1000000*'LCFS Values'!B107*'LCFS Values'!$G$2*100</f>
        <v>106.63668670899999</v>
      </c>
      <c r="AO107" s="4">
        <f>'RIN Values'!D107</f>
        <v>174.42</v>
      </c>
      <c r="AP107" s="4">
        <f>'Fixed Credits Value'!B107</f>
        <v>100</v>
      </c>
      <c r="AQ107" s="4">
        <f>'Fixed Credits Value'!C107</f>
        <v>16</v>
      </c>
      <c r="AR107" s="4">
        <f t="shared" si="13"/>
        <v>550.59668670899998</v>
      </c>
      <c r="AS107" s="4">
        <f>AR107/'Feedstock Conversions'!$B$6</f>
        <v>72.926713471390727</v>
      </c>
      <c r="AV107">
        <f t="shared" si="9"/>
        <v>2</v>
      </c>
      <c r="AW107">
        <f t="shared" si="10"/>
        <v>2021</v>
      </c>
      <c r="AX107">
        <f t="shared" si="11"/>
        <v>1</v>
      </c>
    </row>
    <row r="108" spans="1:50" x14ac:dyDescent="0.25">
      <c r="A108" s="34">
        <v>44211</v>
      </c>
      <c r="B108" s="35">
        <v>57.48</v>
      </c>
      <c r="C108" s="36">
        <f>'Canola Oil'!B108</f>
        <v>57.48</v>
      </c>
      <c r="D108" s="35">
        <f>'Canola Oil'!C108*'Feedstock Conversions'!B$13</f>
        <v>428.226</v>
      </c>
      <c r="E108" s="35"/>
      <c r="F108" s="35">
        <f>'Fuel Values'!B108-G108-H108-I108</f>
        <v>102.37852342512502</v>
      </c>
      <c r="G108" s="36">
        <f>('LCFS Values'!$E$4-$R$4)/1000000*'LCFS Values'!B108*'LCFS Values'!$G$2*100</f>
        <v>104.67147657487499</v>
      </c>
      <c r="H108" s="35">
        <f>'RIN Values'!C108</f>
        <v>142.94999999999999</v>
      </c>
      <c r="I108" s="35">
        <f>'Fixed Credits Value'!B108</f>
        <v>100</v>
      </c>
      <c r="J108" s="35">
        <f t="shared" si="7"/>
        <v>450</v>
      </c>
      <c r="K108" s="35">
        <f>J108/'Feedstock Conversions'!B$13</f>
        <v>60.402684563758385</v>
      </c>
      <c r="L108" s="35"/>
      <c r="M108" s="35">
        <f t="shared" si="8"/>
        <v>21.774000000000001</v>
      </c>
      <c r="N108" s="35">
        <f t="shared" si="12"/>
        <v>118.04054054949995</v>
      </c>
      <c r="O108" s="35"/>
      <c r="V108" s="4">
        <f>$B108-'Rail Costs'!Q108</f>
        <v>53.825018634550233</v>
      </c>
      <c r="W108" s="4">
        <f>$B108-'Rail Costs'!R108</f>
        <v>54.227363712061106</v>
      </c>
      <c r="X108" s="4">
        <f>$B108-'Rail Costs'!S108</f>
        <v>54.394165572981052</v>
      </c>
      <c r="Y108" s="4">
        <f>$B108-'Rail Costs'!T108</f>
        <v>53.999065366238312</v>
      </c>
      <c r="Z108" s="4">
        <f>$B108-'Rail Costs'!U108</f>
        <v>54.143962781601132</v>
      </c>
      <c r="AA108" s="4">
        <f>$B108-'Rail Costs'!V108</f>
        <v>53.30287843948598</v>
      </c>
      <c r="AD108" s="4">
        <f>$J108-(V108*'Feedstock Conversions'!$B$13)-'Rail Costs'!Q108</f>
        <v>45.348629807150985</v>
      </c>
      <c r="AE108" s="4">
        <f>$J108-(W108*'Feedstock Conversions'!$B$13)-'Rail Costs'!R108</f>
        <v>42.753504057205838</v>
      </c>
      <c r="AF108" s="4">
        <f>$J108-(X108*'Feedstock Conversions'!$B$13)-'Rail Costs'!S108</f>
        <v>41.67763205427223</v>
      </c>
      <c r="AG108" s="4">
        <f>$J108-(Y108*'Feedstock Conversions'!$B$13)-'Rail Costs'!T108</f>
        <v>44.226028387762902</v>
      </c>
      <c r="AH108" s="4">
        <f>$J108-(Z108*'Feedstock Conversions'!$B$13)-'Rail Costs'!U108</f>
        <v>43.29144005867267</v>
      </c>
      <c r="AI108" s="4">
        <f>$J108-(AA108*'Feedstock Conversions'!$B$13)-'Rail Costs'!V108</f>
        <v>48.716434065315418</v>
      </c>
      <c r="AL108" s="4">
        <f>C108*'Feedstock Conversions'!$B$6</f>
        <v>433.97399999999999</v>
      </c>
      <c r="AM108" s="4">
        <f>'Fuel Values'!C108*100</f>
        <v>160.63</v>
      </c>
      <c r="AN108" s="4">
        <f>('LCFS Values'!$E$4-'Canola Oil'!$S$4)/1000000*'LCFS Values'!B108*'LCFS Values'!$G$2*100</f>
        <v>107.62654054949998</v>
      </c>
      <c r="AO108" s="4">
        <f>'RIN Values'!D108</f>
        <v>162.01</v>
      </c>
      <c r="AP108" s="4">
        <f>'Fixed Credits Value'!B108</f>
        <v>100</v>
      </c>
      <c r="AQ108" s="4">
        <f>'Fixed Credits Value'!C108</f>
        <v>16</v>
      </c>
      <c r="AR108" s="4">
        <f t="shared" si="13"/>
        <v>546.26654054949995</v>
      </c>
      <c r="AS108" s="4">
        <f>AR108/'Feedstock Conversions'!$B$6</f>
        <v>72.353184178741714</v>
      </c>
      <c r="AV108">
        <f t="shared" si="9"/>
        <v>3</v>
      </c>
      <c r="AW108">
        <f t="shared" si="10"/>
        <v>2021</v>
      </c>
      <c r="AX108">
        <f t="shared" si="11"/>
        <v>1</v>
      </c>
    </row>
    <row r="109" spans="1:50" x14ac:dyDescent="0.25">
      <c r="A109" s="34">
        <v>44218</v>
      </c>
      <c r="B109" s="35">
        <v>56.734999999999999</v>
      </c>
      <c r="C109" s="36">
        <f>'Canola Oil'!B109</f>
        <v>56.734999999999999</v>
      </c>
      <c r="D109" s="35">
        <f>'Canola Oil'!C109*'Feedstock Conversions'!B$13</f>
        <v>422.67574999999999</v>
      </c>
      <c r="E109" s="35"/>
      <c r="F109" s="35">
        <f>'Fuel Values'!B109-G109-H109-I109</f>
        <v>117.65403255718752</v>
      </c>
      <c r="G109" s="36">
        <f>('LCFS Values'!$E$4-$R$4)/1000000*'LCFS Values'!B109*'LCFS Values'!$G$2*100</f>
        <v>104.65846744281251</v>
      </c>
      <c r="H109" s="35">
        <f>'RIN Values'!C109</f>
        <v>151.6875</v>
      </c>
      <c r="I109" s="35">
        <f>'Fixed Credits Value'!B109</f>
        <v>100</v>
      </c>
      <c r="J109" s="35">
        <f t="shared" si="7"/>
        <v>474</v>
      </c>
      <c r="K109" s="35">
        <f>J109/'Feedstock Conversions'!B$13</f>
        <v>63.624161073825505</v>
      </c>
      <c r="L109" s="35"/>
      <c r="M109" s="35">
        <f t="shared" si="8"/>
        <v>51.324250000000006</v>
      </c>
      <c r="N109" s="35">
        <f t="shared" si="12"/>
        <v>133.23991414625004</v>
      </c>
      <c r="O109" s="35"/>
      <c r="V109" s="4">
        <f>$B109-'Rail Costs'!Q109</f>
        <v>53.080018634550228</v>
      </c>
      <c r="W109" s="4">
        <f>$B109-'Rail Costs'!R109</f>
        <v>53.482363712061108</v>
      </c>
      <c r="X109" s="4">
        <f>$B109-'Rail Costs'!S109</f>
        <v>53.649165572981055</v>
      </c>
      <c r="Y109" s="4">
        <f>$B109-'Rail Costs'!T109</f>
        <v>53.254065366238315</v>
      </c>
      <c r="Z109" s="4">
        <f>$B109-'Rail Costs'!U109</f>
        <v>53.398962781601135</v>
      </c>
      <c r="AA109" s="4">
        <f>$B109-'Rail Costs'!V109</f>
        <v>52.557878439485982</v>
      </c>
      <c r="AD109" s="4">
        <f>$J109-(V109*'Feedstock Conversions'!$B$13)-'Rail Costs'!Q109</f>
        <v>74.89887980715099</v>
      </c>
      <c r="AE109" s="4">
        <f>$J109-(W109*'Feedstock Conversions'!$B$13)-'Rail Costs'!R109</f>
        <v>72.30375405720585</v>
      </c>
      <c r="AF109" s="4">
        <f>$J109-(X109*'Feedstock Conversions'!$B$13)-'Rail Costs'!S109</f>
        <v>71.227882054272172</v>
      </c>
      <c r="AG109" s="4">
        <f>$J109-(Y109*'Feedstock Conversions'!$B$13)-'Rail Costs'!T109</f>
        <v>73.776278387762858</v>
      </c>
      <c r="AH109" s="4">
        <f>$J109-(Z109*'Feedstock Conversions'!$B$13)-'Rail Costs'!U109</f>
        <v>72.841690058672683</v>
      </c>
      <c r="AI109" s="4">
        <f>$J109-(AA109*'Feedstock Conversions'!$B$13)-'Rail Costs'!V109</f>
        <v>78.266684065315417</v>
      </c>
      <c r="AL109" s="4">
        <f>C109*'Feedstock Conversions'!$B$6</f>
        <v>428.34924999999998</v>
      </c>
      <c r="AM109" s="4">
        <f>'Fuel Values'!C109*100</f>
        <v>160.39000000000001</v>
      </c>
      <c r="AN109" s="4">
        <f>('LCFS Values'!$E$4-'Canola Oil'!$S$4)/1000000*'LCFS Values'!B109*'LCFS Values'!$G$2*100</f>
        <v>107.61316414625</v>
      </c>
      <c r="AO109" s="4">
        <f>'RIN Values'!D109</f>
        <v>171.91249999999999</v>
      </c>
      <c r="AP109" s="4">
        <f>'Fixed Credits Value'!B109</f>
        <v>100</v>
      </c>
      <c r="AQ109" s="4">
        <f>'Fixed Credits Value'!C109</f>
        <v>16</v>
      </c>
      <c r="AR109" s="4">
        <f t="shared" si="13"/>
        <v>555.91566414625004</v>
      </c>
      <c r="AS109" s="4">
        <f>AR109/'Feedstock Conversions'!$B$6</f>
        <v>73.631213794205308</v>
      </c>
      <c r="AV109">
        <f t="shared" si="9"/>
        <v>4</v>
      </c>
      <c r="AW109">
        <f t="shared" si="10"/>
        <v>2021</v>
      </c>
      <c r="AX109">
        <f t="shared" si="11"/>
        <v>1</v>
      </c>
    </row>
    <row r="110" spans="1:50" x14ac:dyDescent="0.25">
      <c r="A110" s="34">
        <v>44225</v>
      </c>
      <c r="B110" s="35">
        <v>58.128</v>
      </c>
      <c r="C110" s="36">
        <f>'Canola Oil'!B110</f>
        <v>58.128</v>
      </c>
      <c r="D110" s="35">
        <f>'Canola Oil'!C110*'Feedstock Conversions'!B$13</f>
        <v>433.05360000000002</v>
      </c>
      <c r="E110" s="35"/>
      <c r="F110" s="35">
        <f>'Fuel Values'!B110-G110-H110-I110</f>
        <v>112.22966493293745</v>
      </c>
      <c r="G110" s="36">
        <f>('LCFS Values'!$E$4-$R$4)/1000000*'LCFS Values'!B110*'LCFS Values'!$G$2*100</f>
        <v>103.04533506706251</v>
      </c>
      <c r="H110" s="35">
        <f>'RIN Values'!C110</f>
        <v>166.72500000000002</v>
      </c>
      <c r="I110" s="35">
        <f>'Fixed Credits Value'!B110</f>
        <v>100</v>
      </c>
      <c r="J110" s="35">
        <f t="shared" si="7"/>
        <v>482</v>
      </c>
      <c r="K110" s="35">
        <f>J110/'Feedstock Conversions'!B$13</f>
        <v>64.697986577181211</v>
      </c>
      <c r="L110" s="35"/>
      <c r="M110" s="35">
        <f t="shared" si="8"/>
        <v>48.946399999999983</v>
      </c>
      <c r="N110" s="35">
        <f t="shared" si="12"/>
        <v>138.60589014324995</v>
      </c>
      <c r="O110" s="35"/>
      <c r="V110" s="4">
        <f>$B110-'Rail Costs'!Q110</f>
        <v>54.473018634550229</v>
      </c>
      <c r="W110" s="4">
        <f>$B110-'Rail Costs'!R110</f>
        <v>54.875363712061109</v>
      </c>
      <c r="X110" s="4">
        <f>$B110-'Rail Costs'!S110</f>
        <v>55.042165572981055</v>
      </c>
      <c r="Y110" s="4">
        <f>$B110-'Rail Costs'!T110</f>
        <v>54.647065366238316</v>
      </c>
      <c r="Z110" s="4">
        <f>$B110-'Rail Costs'!U110</f>
        <v>54.791962781601136</v>
      </c>
      <c r="AA110" s="4">
        <f>$B110-'Rail Costs'!V110</f>
        <v>53.950878439485983</v>
      </c>
      <c r="AD110" s="4">
        <f>$J110-(V110*'Feedstock Conversions'!$B$13)-'Rail Costs'!Q110</f>
        <v>72.521029807151024</v>
      </c>
      <c r="AE110" s="4">
        <f>$J110-(W110*'Feedstock Conversions'!$B$13)-'Rail Costs'!R110</f>
        <v>69.925904057205827</v>
      </c>
      <c r="AF110" s="4">
        <f>$J110-(X110*'Feedstock Conversions'!$B$13)-'Rail Costs'!S110</f>
        <v>68.850032054272148</v>
      </c>
      <c r="AG110" s="4">
        <f>$J110-(Y110*'Feedstock Conversions'!$B$13)-'Rail Costs'!T110</f>
        <v>71.398428387762834</v>
      </c>
      <c r="AH110" s="4">
        <f>$J110-(Z110*'Feedstock Conversions'!$B$13)-'Rail Costs'!U110</f>
        <v>70.463840058672659</v>
      </c>
      <c r="AI110" s="4">
        <f>$J110-(AA110*'Feedstock Conversions'!$B$13)-'Rail Costs'!V110</f>
        <v>75.888834065315393</v>
      </c>
      <c r="AL110" s="4">
        <f>C110*'Feedstock Conversions'!$B$6</f>
        <v>438.8664</v>
      </c>
      <c r="AM110" s="4">
        <f>'Fuel Values'!C110*100</f>
        <v>160.75</v>
      </c>
      <c r="AN110" s="4">
        <f>('LCFS Values'!$E$4-'Canola Oil'!$S$4)/1000000*'LCFS Values'!B110*'LCFS Values'!$G$2*100</f>
        <v>105.95449014324998</v>
      </c>
      <c r="AO110" s="4">
        <f>'RIN Values'!D110</f>
        <v>188.95500000000001</v>
      </c>
      <c r="AP110" s="4">
        <f>'Fixed Credits Value'!B110</f>
        <v>100</v>
      </c>
      <c r="AQ110" s="4">
        <f>'Fixed Credits Value'!C110</f>
        <v>16</v>
      </c>
      <c r="AR110" s="4">
        <f t="shared" si="13"/>
        <v>571.65949014324997</v>
      </c>
      <c r="AS110" s="4">
        <f>AR110/'Feedstock Conversions'!$B$6</f>
        <v>75.716488760695356</v>
      </c>
      <c r="AV110">
        <f t="shared" si="9"/>
        <v>5</v>
      </c>
      <c r="AW110">
        <f t="shared" si="10"/>
        <v>2021</v>
      </c>
      <c r="AX110">
        <f t="shared" si="11"/>
        <v>1</v>
      </c>
    </row>
    <row r="111" spans="1:50" x14ac:dyDescent="0.25">
      <c r="A111" s="34">
        <v>44232</v>
      </c>
      <c r="B111" s="35">
        <v>58.874000000000002</v>
      </c>
      <c r="C111" s="36">
        <f>'Canola Oil'!B111</f>
        <v>58.874000000000002</v>
      </c>
      <c r="D111" s="35">
        <f>'Canola Oil'!C111*'Feedstock Conversions'!B$13</f>
        <v>438.61130000000003</v>
      </c>
      <c r="E111" s="35"/>
      <c r="F111" s="35">
        <f>'Fuel Values'!B111-G111-H111-I111</f>
        <v>113.82051874162505</v>
      </c>
      <c r="G111" s="36">
        <f>('LCFS Values'!$E$4-$R$4)/1000000*'LCFS Values'!B111*'LCFS Values'!$G$2*100</f>
        <v>100.404481258375</v>
      </c>
      <c r="H111" s="35">
        <f>'RIN Values'!C111</f>
        <v>167.77499999999998</v>
      </c>
      <c r="I111" s="35">
        <f>'Fixed Credits Value'!B111</f>
        <v>100</v>
      </c>
      <c r="J111" s="35">
        <f t="shared" si="7"/>
        <v>482</v>
      </c>
      <c r="K111" s="35">
        <f>J111/'Feedstock Conversions'!B$13</f>
        <v>64.697986577181211</v>
      </c>
      <c r="L111" s="35"/>
      <c r="M111" s="35">
        <f t="shared" si="8"/>
        <v>43.388699999999972</v>
      </c>
      <c r="N111" s="35">
        <f t="shared" si="12"/>
        <v>140.29278028349995</v>
      </c>
      <c r="O111" s="35"/>
      <c r="V111" s="4">
        <f>$B111-'Rail Costs'!Q111</f>
        <v>55.219018634550238</v>
      </c>
      <c r="W111" s="4">
        <f>$B111-'Rail Costs'!R111</f>
        <v>55.621363712061111</v>
      </c>
      <c r="X111" s="4">
        <f>$B111-'Rail Costs'!S111</f>
        <v>55.788165572981057</v>
      </c>
      <c r="Y111" s="4">
        <f>$B111-'Rail Costs'!T111</f>
        <v>55.393065366238318</v>
      </c>
      <c r="Z111" s="4">
        <f>$B111-'Rail Costs'!U111</f>
        <v>55.537962781601138</v>
      </c>
      <c r="AA111" s="4">
        <f>$B111-'Rail Costs'!V111</f>
        <v>54.696878439485985</v>
      </c>
      <c r="AD111" s="4">
        <f>$J111-(V111*'Feedstock Conversions'!$B$13)-'Rail Costs'!Q111</f>
        <v>66.963329807150956</v>
      </c>
      <c r="AE111" s="4">
        <f>$J111-(W111*'Feedstock Conversions'!$B$13)-'Rail Costs'!R111</f>
        <v>64.368204057205816</v>
      </c>
      <c r="AF111" s="4">
        <f>$J111-(X111*'Feedstock Conversions'!$B$13)-'Rail Costs'!S111</f>
        <v>63.292332054272144</v>
      </c>
      <c r="AG111" s="4">
        <f>$J111-(Y111*'Feedstock Conversions'!$B$13)-'Rail Costs'!T111</f>
        <v>65.840728387762823</v>
      </c>
      <c r="AH111" s="4">
        <f>$J111-(Z111*'Feedstock Conversions'!$B$13)-'Rail Costs'!U111</f>
        <v>64.906140058672648</v>
      </c>
      <c r="AI111" s="4">
        <f>$J111-(AA111*'Feedstock Conversions'!$B$13)-'Rail Costs'!V111</f>
        <v>70.331134065315382</v>
      </c>
      <c r="AL111" s="4">
        <f>C111*'Feedstock Conversions'!$B$6</f>
        <v>444.49869999999999</v>
      </c>
      <c r="AM111" s="4">
        <f>'Fuel Values'!C111*100</f>
        <v>169.52</v>
      </c>
      <c r="AN111" s="4">
        <f>('LCFS Values'!$E$4-'Canola Oil'!$S$4)/1000000*'LCFS Values'!B111*'LCFS Values'!$G$2*100</f>
        <v>103.2390802835</v>
      </c>
      <c r="AO111" s="4">
        <f>'RIN Values'!D111</f>
        <v>190.14499999999998</v>
      </c>
      <c r="AP111" s="4">
        <f>'Fixed Credits Value'!B111</f>
        <v>100</v>
      </c>
      <c r="AQ111" s="4">
        <f>'Fixed Credits Value'!C111</f>
        <v>16</v>
      </c>
      <c r="AR111" s="4">
        <f t="shared" si="13"/>
        <v>578.90408028349998</v>
      </c>
      <c r="AS111" s="4">
        <f>AR111/'Feedstock Conversions'!$B$6</f>
        <v>76.676037123642388</v>
      </c>
      <c r="AV111">
        <f t="shared" si="9"/>
        <v>6</v>
      </c>
      <c r="AW111">
        <f t="shared" si="10"/>
        <v>2021</v>
      </c>
      <c r="AX111">
        <f t="shared" si="11"/>
        <v>2</v>
      </c>
    </row>
    <row r="112" spans="1:50" x14ac:dyDescent="0.25">
      <c r="A112" s="34">
        <v>44239</v>
      </c>
      <c r="B112" s="35">
        <v>60.902000000000001</v>
      </c>
      <c r="C112" s="36">
        <f>'Canola Oil'!B112</f>
        <v>60.902000000000001</v>
      </c>
      <c r="D112" s="35">
        <f>'Canola Oil'!C112*'Feedstock Conversions'!B$13</f>
        <v>453.7199</v>
      </c>
      <c r="E112" s="35"/>
      <c r="F112" s="35">
        <f>'Fuel Values'!B112-G112-H112-I112</f>
        <v>135.82764659050002</v>
      </c>
      <c r="G112" s="36">
        <f>('LCFS Values'!$E$4-$R$4)/1000000*'LCFS Values'!B112*'LCFS Values'!$G$2*100</f>
        <v>100.22235340949999</v>
      </c>
      <c r="H112" s="35">
        <f>'RIN Values'!C112</f>
        <v>159.75</v>
      </c>
      <c r="I112" s="35">
        <f>'Fixed Credits Value'!B112</f>
        <v>100</v>
      </c>
      <c r="J112" s="35">
        <f t="shared" si="7"/>
        <v>495.8</v>
      </c>
      <c r="K112" s="35">
        <f>J112/'Feedstock Conversions'!B$13</f>
        <v>66.550335570469798</v>
      </c>
      <c r="L112" s="35"/>
      <c r="M112" s="35">
        <f t="shared" si="8"/>
        <v>42.080100000000016</v>
      </c>
      <c r="N112" s="35">
        <f t="shared" si="12"/>
        <v>123.01191063799996</v>
      </c>
      <c r="O112" s="35"/>
      <c r="V112" s="4">
        <f>$B112-'Rail Costs'!Q112</f>
        <v>57.24701863455023</v>
      </c>
      <c r="W112" s="4">
        <f>$B112-'Rail Costs'!R112</f>
        <v>57.64936371206111</v>
      </c>
      <c r="X112" s="4">
        <f>$B112-'Rail Costs'!S112</f>
        <v>57.816165572981056</v>
      </c>
      <c r="Y112" s="4">
        <f>$B112-'Rail Costs'!T112</f>
        <v>57.421065366238317</v>
      </c>
      <c r="Z112" s="4">
        <f>$B112-'Rail Costs'!U112</f>
        <v>57.565962781601137</v>
      </c>
      <c r="AA112" s="4">
        <f>$B112-'Rail Costs'!V112</f>
        <v>56.724878439485984</v>
      </c>
      <c r="AD112" s="4">
        <f>$J112-(V112*'Feedstock Conversions'!$B$13)-'Rail Costs'!Q112</f>
        <v>65.654729807151</v>
      </c>
      <c r="AE112" s="4">
        <f>$J112-(W112*'Feedstock Conversions'!$B$13)-'Rail Costs'!R112</f>
        <v>63.059604057205853</v>
      </c>
      <c r="AF112" s="4">
        <f>$J112-(X112*'Feedstock Conversions'!$B$13)-'Rail Costs'!S112</f>
        <v>61.983732054272188</v>
      </c>
      <c r="AG112" s="4">
        <f>$J112-(Y112*'Feedstock Conversions'!$B$13)-'Rail Costs'!T112</f>
        <v>64.532128387762867</v>
      </c>
      <c r="AH112" s="4">
        <f>$J112-(Z112*'Feedstock Conversions'!$B$13)-'Rail Costs'!U112</f>
        <v>63.597540058672685</v>
      </c>
      <c r="AI112" s="4">
        <f>$J112-(AA112*'Feedstock Conversions'!$B$13)-'Rail Costs'!V112</f>
        <v>69.022534065315369</v>
      </c>
      <c r="AL112" s="4">
        <f>C112*'Feedstock Conversions'!$B$6</f>
        <v>459.81009999999998</v>
      </c>
      <c r="AM112" s="4">
        <f>'Fuel Values'!C112*100</f>
        <v>176.63</v>
      </c>
      <c r="AN112" s="4">
        <f>('LCFS Values'!$E$4-'Canola Oil'!$S$4)/1000000*'LCFS Values'!B112*'LCFS Values'!$G$2*100</f>
        <v>103.05181063799999</v>
      </c>
      <c r="AO112" s="4">
        <f>'RIN Values'!D112</f>
        <v>181.04999999999998</v>
      </c>
      <c r="AP112" s="4">
        <f>'Fixed Credits Value'!B112</f>
        <v>100</v>
      </c>
      <c r="AQ112" s="4">
        <f>'Fixed Credits Value'!C112</f>
        <v>16</v>
      </c>
      <c r="AR112" s="4">
        <f t="shared" si="13"/>
        <v>576.73181063799996</v>
      </c>
      <c r="AS112" s="4">
        <f>AR112/'Feedstock Conversions'!$B$6</f>
        <v>76.388319289801316</v>
      </c>
      <c r="AV112">
        <f t="shared" si="9"/>
        <v>7</v>
      </c>
      <c r="AW112">
        <f t="shared" si="10"/>
        <v>2021</v>
      </c>
      <c r="AX112">
        <f t="shared" si="11"/>
        <v>2</v>
      </c>
    </row>
    <row r="113" spans="1:50" x14ac:dyDescent="0.25">
      <c r="A113" s="34">
        <v>44246</v>
      </c>
      <c r="B113" s="35">
        <v>64.125</v>
      </c>
      <c r="C113" s="36">
        <f>'Canola Oil'!B113</f>
        <v>64.125</v>
      </c>
      <c r="D113" s="35">
        <f>'Canola Oil'!C113*'Feedstock Conversions'!B$13</f>
        <v>477.73124999999999</v>
      </c>
      <c r="E113" s="35"/>
      <c r="F113" s="35">
        <f>'Fuel Values'!B113-G113-H113-I113</f>
        <v>147.51718311874998</v>
      </c>
      <c r="G113" s="36">
        <f>('LCFS Values'!$E$4-$R$4)/1000000*'LCFS Values'!B113*'LCFS Values'!$G$2*100</f>
        <v>100.17031688125</v>
      </c>
      <c r="H113" s="35">
        <f>'RIN Values'!C113</f>
        <v>157.3125</v>
      </c>
      <c r="I113" s="35">
        <f>'Fixed Credits Value'!B113</f>
        <v>100</v>
      </c>
      <c r="J113" s="35">
        <f t="shared" si="7"/>
        <v>505</v>
      </c>
      <c r="K113" s="35">
        <f>J113/'Feedstock Conversions'!B$13</f>
        <v>67.785234899328856</v>
      </c>
      <c r="L113" s="35"/>
      <c r="M113" s="35">
        <f t="shared" si="8"/>
        <v>27.268750000000011</v>
      </c>
      <c r="N113" s="35">
        <f t="shared" si="12"/>
        <v>103.34455502500003</v>
      </c>
      <c r="O113" s="35"/>
      <c r="V113" s="4">
        <f>$B113-'Rail Costs'!Q113</f>
        <v>60.470018634550229</v>
      </c>
      <c r="W113" s="4">
        <f>$B113-'Rail Costs'!R113</f>
        <v>60.872363712061109</v>
      </c>
      <c r="X113" s="4">
        <f>$B113-'Rail Costs'!S113</f>
        <v>61.039165572981055</v>
      </c>
      <c r="Y113" s="4">
        <f>$B113-'Rail Costs'!T113</f>
        <v>60.644065366238316</v>
      </c>
      <c r="Z113" s="4">
        <f>$B113-'Rail Costs'!U113</f>
        <v>60.788962781601136</v>
      </c>
      <c r="AA113" s="4">
        <f>$B113-'Rail Costs'!V113</f>
        <v>59.947878439485983</v>
      </c>
      <c r="AD113" s="4">
        <f>$J113-(V113*'Feedstock Conversions'!$B$13)-'Rail Costs'!Q113</f>
        <v>50.843379807150995</v>
      </c>
      <c r="AE113" s="4">
        <f>$J113-(W113*'Feedstock Conversions'!$B$13)-'Rail Costs'!R113</f>
        <v>48.248254057205848</v>
      </c>
      <c r="AF113" s="4">
        <f>$J113-(X113*'Feedstock Conversions'!$B$13)-'Rail Costs'!S113</f>
        <v>47.172382054272184</v>
      </c>
      <c r="AG113" s="4">
        <f>$J113-(Y113*'Feedstock Conversions'!$B$13)-'Rail Costs'!T113</f>
        <v>49.720778387762856</v>
      </c>
      <c r="AH113" s="4">
        <f>$J113-(Z113*'Feedstock Conversions'!$B$13)-'Rail Costs'!U113</f>
        <v>48.78619005867268</v>
      </c>
      <c r="AI113" s="4">
        <f>$J113-(AA113*'Feedstock Conversions'!$B$13)-'Rail Costs'!V113</f>
        <v>54.211184065315372</v>
      </c>
      <c r="AL113" s="4">
        <f>C113*'Feedstock Conversions'!$B$6</f>
        <v>484.14375000000001</v>
      </c>
      <c r="AM113" s="4">
        <f>'Fuel Values'!C113*100</f>
        <v>183.79000000000002</v>
      </c>
      <c r="AN113" s="4">
        <f>('LCFS Values'!$E$4-'Canola Oil'!$S$4)/1000000*'LCFS Values'!B113*'LCFS Values'!$G$2*100</f>
        <v>102.99830502499998</v>
      </c>
      <c r="AO113" s="4">
        <f>'RIN Values'!D113</f>
        <v>178.28749999999999</v>
      </c>
      <c r="AP113" s="4">
        <f>'Fixed Credits Value'!B113</f>
        <v>100</v>
      </c>
      <c r="AQ113" s="4">
        <f>'Fixed Credits Value'!C113</f>
        <v>16</v>
      </c>
      <c r="AR113" s="4">
        <f t="shared" si="13"/>
        <v>581.07580502500002</v>
      </c>
      <c r="AS113" s="4">
        <f>AR113/'Feedstock Conversions'!$B$6</f>
        <v>76.96368278476821</v>
      </c>
      <c r="AV113">
        <f t="shared" si="9"/>
        <v>8</v>
      </c>
      <c r="AW113">
        <f t="shared" si="10"/>
        <v>2021</v>
      </c>
      <c r="AX113">
        <f t="shared" si="11"/>
        <v>2</v>
      </c>
    </row>
    <row r="114" spans="1:50" x14ac:dyDescent="0.25">
      <c r="A114" s="34">
        <v>44253</v>
      </c>
      <c r="B114" s="35">
        <v>67.12</v>
      </c>
      <c r="C114" s="36">
        <f>'Canola Oil'!B114</f>
        <v>67.12</v>
      </c>
      <c r="D114" s="35">
        <f>'Canola Oil'!C114*'Feedstock Conversions'!B$13</f>
        <v>500.04400000000004</v>
      </c>
      <c r="E114" s="35"/>
      <c r="F114" s="35">
        <f>'Fuel Values'!B114-G114-H114-I114</f>
        <v>135.18024477975007</v>
      </c>
      <c r="G114" s="36">
        <f>('LCFS Values'!$E$4-$R$4)/1000000*'LCFS Values'!B114*'LCFS Values'!$G$2*100</f>
        <v>100.79475522024998</v>
      </c>
      <c r="H114" s="35">
        <f>'RIN Values'!C114</f>
        <v>173.02499999999998</v>
      </c>
      <c r="I114" s="35">
        <f>'Fixed Credits Value'!B114</f>
        <v>100</v>
      </c>
      <c r="J114" s="35">
        <f t="shared" si="7"/>
        <v>509</v>
      </c>
      <c r="K114" s="35">
        <f>J114/'Feedstock Conversions'!B$13</f>
        <v>68.322147651006716</v>
      </c>
      <c r="L114" s="35"/>
      <c r="M114" s="35">
        <f t="shared" si="8"/>
        <v>8.9559999999999604</v>
      </c>
      <c r="N114" s="35">
        <f t="shared" si="12"/>
        <v>104.65137238099993</v>
      </c>
      <c r="O114" s="35"/>
      <c r="V114" s="4">
        <f>$B114-'Rail Costs'!Q114</f>
        <v>63.465018634550233</v>
      </c>
      <c r="W114" s="4">
        <f>$B114-'Rail Costs'!R114</f>
        <v>63.867363712061113</v>
      </c>
      <c r="X114" s="4">
        <f>$B114-'Rail Costs'!S114</f>
        <v>64.034165572981053</v>
      </c>
      <c r="Y114" s="4">
        <f>$B114-'Rail Costs'!T114</f>
        <v>63.63906536623832</v>
      </c>
      <c r="Z114" s="4">
        <f>$B114-'Rail Costs'!U114</f>
        <v>63.78396278160114</v>
      </c>
      <c r="AA114" s="4">
        <f>$B114-'Rail Costs'!V114</f>
        <v>62.942878439485987</v>
      </c>
      <c r="AD114" s="4">
        <f>$J114-(V114*'Feedstock Conversions'!$B$13)-'Rail Costs'!Q114</f>
        <v>32.530629807151001</v>
      </c>
      <c r="AE114" s="4">
        <f>$J114-(W114*'Feedstock Conversions'!$B$13)-'Rail Costs'!R114</f>
        <v>29.935504057205797</v>
      </c>
      <c r="AF114" s="4">
        <f>$J114-(X114*'Feedstock Conversions'!$B$13)-'Rail Costs'!S114</f>
        <v>28.859632054272186</v>
      </c>
      <c r="AG114" s="4">
        <f>$J114-(Y114*'Feedstock Conversions'!$B$13)-'Rail Costs'!T114</f>
        <v>31.408028387762805</v>
      </c>
      <c r="AH114" s="4">
        <f>$J114-(Z114*'Feedstock Conversions'!$B$13)-'Rail Costs'!U114</f>
        <v>30.473440058672633</v>
      </c>
      <c r="AI114" s="4">
        <f>$J114-(AA114*'Feedstock Conversions'!$B$13)-'Rail Costs'!V114</f>
        <v>35.898434065315378</v>
      </c>
      <c r="AL114" s="4">
        <f>C114*'Feedstock Conversions'!$B$6</f>
        <v>506.75600000000003</v>
      </c>
      <c r="AM114" s="4">
        <f>'Fuel Values'!C114*100</f>
        <v>188.96</v>
      </c>
      <c r="AN114" s="4">
        <f>('LCFS Values'!$E$4-'Canola Oil'!$S$4)/1000000*'LCFS Values'!B114*'LCFS Values'!$G$2*100</f>
        <v>103.64037238099999</v>
      </c>
      <c r="AO114" s="4">
        <f>'RIN Values'!D114</f>
        <v>196.095</v>
      </c>
      <c r="AP114" s="4">
        <f>'Fixed Credits Value'!B114</f>
        <v>100</v>
      </c>
      <c r="AQ114" s="4">
        <f>'Fixed Credits Value'!C114</f>
        <v>16</v>
      </c>
      <c r="AR114" s="4">
        <f t="shared" si="13"/>
        <v>604.69537238099997</v>
      </c>
      <c r="AS114" s="4">
        <f>AR114/'Feedstock Conversions'!$B$6</f>
        <v>80.092102302119201</v>
      </c>
      <c r="AV114">
        <f t="shared" si="9"/>
        <v>9</v>
      </c>
      <c r="AW114">
        <f t="shared" si="10"/>
        <v>2021</v>
      </c>
      <c r="AX114">
        <f t="shared" si="11"/>
        <v>2</v>
      </c>
    </row>
    <row r="115" spans="1:50" x14ac:dyDescent="0.25">
      <c r="A115" s="34">
        <v>44260</v>
      </c>
      <c r="B115" s="35">
        <v>67.236000000000004</v>
      </c>
      <c r="C115" s="36">
        <f>'Canola Oil'!B115</f>
        <v>67.236000000000004</v>
      </c>
      <c r="D115" s="35">
        <f>'Canola Oil'!C115*'Feedstock Conversions'!B$13</f>
        <v>500.90820000000002</v>
      </c>
      <c r="E115" s="35"/>
      <c r="F115" s="35">
        <f>'Fuel Values'!B115-G115-H115-I115</f>
        <v>130.52266032774997</v>
      </c>
      <c r="G115" s="36">
        <f>('LCFS Values'!$E$4-$R$4)/1000000*'LCFS Values'!B115*'LCFS Values'!$G$2*100</f>
        <v>101.62733967224999</v>
      </c>
      <c r="H115" s="35">
        <f>'RIN Values'!C115</f>
        <v>188.85000000000002</v>
      </c>
      <c r="I115" s="35">
        <f>'Fixed Credits Value'!B115</f>
        <v>100</v>
      </c>
      <c r="J115" s="35">
        <f t="shared" si="7"/>
        <v>521</v>
      </c>
      <c r="K115" s="35">
        <f>J115/'Feedstock Conversions'!B$13</f>
        <v>69.932885906040269</v>
      </c>
      <c r="L115" s="35"/>
      <c r="M115" s="35">
        <f t="shared" si="8"/>
        <v>20.091799999999978</v>
      </c>
      <c r="N115" s="35">
        <f t="shared" si="12"/>
        <v>119.46826218899997</v>
      </c>
      <c r="O115" s="35"/>
      <c r="V115" s="4">
        <f>$B115-'Rail Costs'!Q115</f>
        <v>63.581018634550233</v>
      </c>
      <c r="W115" s="4">
        <f>$B115-'Rail Costs'!R115</f>
        <v>63.983363712061113</v>
      </c>
      <c r="X115" s="4">
        <f>$B115-'Rail Costs'!S115</f>
        <v>64.150165572981052</v>
      </c>
      <c r="Y115" s="4">
        <f>$B115-'Rail Costs'!T115</f>
        <v>63.75506536623832</v>
      </c>
      <c r="Z115" s="4">
        <f>$B115-'Rail Costs'!U115</f>
        <v>63.89996278160114</v>
      </c>
      <c r="AA115" s="4">
        <f>$B115-'Rail Costs'!V115</f>
        <v>63.058878439485987</v>
      </c>
      <c r="AD115" s="4">
        <f>$J115-(V115*'Feedstock Conversions'!$B$13)-'Rail Costs'!Q115</f>
        <v>43.666429807150962</v>
      </c>
      <c r="AE115" s="4">
        <f>$J115-(W115*'Feedstock Conversions'!$B$13)-'Rail Costs'!R115</f>
        <v>41.071304057205815</v>
      </c>
      <c r="AF115" s="4">
        <f>$J115-(X115*'Feedstock Conversions'!$B$13)-'Rail Costs'!S115</f>
        <v>39.995432054272207</v>
      </c>
      <c r="AG115" s="4">
        <f>$J115-(Y115*'Feedstock Conversions'!$B$13)-'Rail Costs'!T115</f>
        <v>42.543828387762822</v>
      </c>
      <c r="AH115" s="4">
        <f>$J115-(Z115*'Feedstock Conversions'!$B$13)-'Rail Costs'!U115</f>
        <v>41.609240058672647</v>
      </c>
      <c r="AI115" s="4">
        <f>$J115-(AA115*'Feedstock Conversions'!$B$13)-'Rail Costs'!V115</f>
        <v>47.034234065315395</v>
      </c>
      <c r="AL115" s="4">
        <f>C115*'Feedstock Conversions'!$B$6</f>
        <v>507.6318</v>
      </c>
      <c r="AM115" s="4">
        <f>'Fuel Values'!C115*100</f>
        <v>185.85</v>
      </c>
      <c r="AN115" s="4">
        <f>('LCFS Values'!$E$4-'Canola Oil'!$S$4)/1000000*'LCFS Values'!B115*'LCFS Values'!$G$2*100</f>
        <v>104.496462189</v>
      </c>
      <c r="AO115" s="4">
        <f>'RIN Values'!D115</f>
        <v>214.03</v>
      </c>
      <c r="AP115" s="4">
        <f>'Fixed Credits Value'!B115</f>
        <v>100</v>
      </c>
      <c r="AQ115" s="4">
        <f>'Fixed Credits Value'!C115</f>
        <v>16</v>
      </c>
      <c r="AR115" s="4">
        <f t="shared" si="13"/>
        <v>620.37646218899999</v>
      </c>
      <c r="AS115" s="4">
        <f>AR115/'Feedstock Conversions'!$B$6</f>
        <v>82.169067839602647</v>
      </c>
      <c r="AV115">
        <f t="shared" si="9"/>
        <v>10</v>
      </c>
      <c r="AW115">
        <f t="shared" si="10"/>
        <v>2021</v>
      </c>
      <c r="AX115">
        <f t="shared" si="11"/>
        <v>3</v>
      </c>
    </row>
    <row r="116" spans="1:50" x14ac:dyDescent="0.25">
      <c r="A116" s="34">
        <v>44267</v>
      </c>
      <c r="B116" s="35">
        <v>72.498000000000005</v>
      </c>
      <c r="C116" s="36">
        <f>'Canola Oil'!B116</f>
        <v>72.498000000000005</v>
      </c>
      <c r="D116" s="35">
        <f>'Canola Oil'!C116*'Feedstock Conversions'!B$13</f>
        <v>540.1101000000001</v>
      </c>
      <c r="E116" s="35"/>
      <c r="F116" s="35">
        <f>'Fuel Values'!B116-G116-H116-I116</f>
        <v>128.81349595062497</v>
      </c>
      <c r="G116" s="36">
        <f>('LCFS Values'!$E$4-$R$4)/1000000*'LCFS Values'!B116*'LCFS Values'!$G$2*100</f>
        <v>101.861504049375</v>
      </c>
      <c r="H116" s="35">
        <f>'RIN Values'!C116</f>
        <v>209.32500000000002</v>
      </c>
      <c r="I116" s="35">
        <f>'Fixed Credits Value'!B116</f>
        <v>100</v>
      </c>
      <c r="J116" s="35">
        <f t="shared" si="7"/>
        <v>540</v>
      </c>
      <c r="K116" s="35">
        <f>J116/'Feedstock Conversions'!B$13</f>
        <v>72.483221476510067</v>
      </c>
      <c r="L116" s="35"/>
      <c r="M116" s="35">
        <f t="shared" si="8"/>
        <v>-0.11010000000010223</v>
      </c>
      <c r="N116" s="35">
        <f t="shared" si="12"/>
        <v>112.06213744749994</v>
      </c>
      <c r="O116" s="35"/>
      <c r="V116" s="4">
        <f>$B116-'Rail Costs'!Q116</f>
        <v>68.843018634550234</v>
      </c>
      <c r="W116" s="4">
        <f>$B116-'Rail Costs'!R116</f>
        <v>69.245363712061121</v>
      </c>
      <c r="X116" s="4">
        <f>$B116-'Rail Costs'!S116</f>
        <v>69.412165572981053</v>
      </c>
      <c r="Y116" s="4">
        <f>$B116-'Rail Costs'!T116</f>
        <v>69.017065366238327</v>
      </c>
      <c r="Z116" s="4">
        <f>$B116-'Rail Costs'!U116</f>
        <v>69.161962781601147</v>
      </c>
      <c r="AA116" s="4">
        <f>$B116-'Rail Costs'!V116</f>
        <v>68.32087843948598</v>
      </c>
      <c r="AD116" s="4">
        <f>$J116-(V116*'Feedstock Conversions'!$B$13)-'Rail Costs'!Q116</f>
        <v>23.464529807150942</v>
      </c>
      <c r="AE116" s="4">
        <f>$J116-(W116*'Feedstock Conversions'!$B$13)-'Rail Costs'!R116</f>
        <v>20.869404057205792</v>
      </c>
      <c r="AF116" s="4">
        <f>$J116-(X116*'Feedstock Conversions'!$B$13)-'Rail Costs'!S116</f>
        <v>19.793532054272237</v>
      </c>
      <c r="AG116" s="4">
        <f>$J116-(Y116*'Feedstock Conversions'!$B$13)-'Rail Costs'!T116</f>
        <v>22.341928387762742</v>
      </c>
      <c r="AH116" s="4">
        <f>$J116-(Z116*'Feedstock Conversions'!$B$13)-'Rail Costs'!U116</f>
        <v>21.40734005867257</v>
      </c>
      <c r="AI116" s="4">
        <f>$J116-(AA116*'Feedstock Conversions'!$B$13)-'Rail Costs'!V116</f>
        <v>26.832334065315425</v>
      </c>
      <c r="AL116" s="4">
        <f>C116*'Feedstock Conversions'!$B$6</f>
        <v>547.35990000000004</v>
      </c>
      <c r="AM116" s="4">
        <f>'Fuel Values'!C116*100</f>
        <v>194.2</v>
      </c>
      <c r="AN116" s="4">
        <f>('LCFS Values'!$E$4-'Canola Oil'!$S$4)/1000000*'LCFS Values'!B116*'LCFS Values'!$G$2*100</f>
        <v>104.73723744749999</v>
      </c>
      <c r="AO116" s="4">
        <f>'RIN Values'!D116</f>
        <v>237.23500000000001</v>
      </c>
      <c r="AP116" s="4">
        <f>'Fixed Credits Value'!B116</f>
        <v>100</v>
      </c>
      <c r="AQ116" s="4">
        <f>'Fixed Credits Value'!C116</f>
        <v>16</v>
      </c>
      <c r="AR116" s="4">
        <f t="shared" si="13"/>
        <v>652.17223744750004</v>
      </c>
      <c r="AS116" s="4">
        <f>AR116/'Feedstock Conversions'!$B$6</f>
        <v>86.380428800993386</v>
      </c>
      <c r="AV116">
        <f t="shared" si="9"/>
        <v>11</v>
      </c>
      <c r="AW116">
        <f t="shared" si="10"/>
        <v>2021</v>
      </c>
      <c r="AX116">
        <f t="shared" si="11"/>
        <v>3</v>
      </c>
    </row>
    <row r="117" spans="1:50" x14ac:dyDescent="0.25">
      <c r="A117" s="34">
        <v>44274</v>
      </c>
      <c r="B117" s="35">
        <v>73.433999999999997</v>
      </c>
      <c r="C117" s="36">
        <f>'Canola Oil'!B117</f>
        <v>73.433999999999997</v>
      </c>
      <c r="D117" s="35">
        <f>'Canola Oil'!C117*'Feedstock Conversions'!B$13</f>
        <v>547.08330000000001</v>
      </c>
      <c r="E117" s="35"/>
      <c r="F117" s="35">
        <f>'Fuel Values'!B117-G117-H117-I117</f>
        <v>132.60150508268751</v>
      </c>
      <c r="G117" s="36">
        <f>('LCFS Values'!$E$4-$R$4)/1000000*'LCFS Values'!B117*'LCFS Values'!$G$2*100</f>
        <v>101.84849491731249</v>
      </c>
      <c r="H117" s="35">
        <f>'RIN Values'!C117</f>
        <v>215.54999999999998</v>
      </c>
      <c r="I117" s="35">
        <f>'Fixed Credits Value'!B117</f>
        <v>100</v>
      </c>
      <c r="J117" s="35">
        <f t="shared" si="7"/>
        <v>550</v>
      </c>
      <c r="K117" s="35">
        <f>J117/'Feedstock Conversions'!B$13</f>
        <v>73.825503355704697</v>
      </c>
      <c r="L117" s="35"/>
      <c r="M117" s="35">
        <f t="shared" si="8"/>
        <v>2.9166999999999916</v>
      </c>
      <c r="N117" s="35">
        <f t="shared" si="12"/>
        <v>106.81056104424988</v>
      </c>
      <c r="O117" s="35"/>
      <c r="V117" s="4">
        <f>$B117-'Rail Costs'!Q117</f>
        <v>69.779018634550226</v>
      </c>
      <c r="W117" s="4">
        <f>$B117-'Rail Costs'!R117</f>
        <v>70.181363712061113</v>
      </c>
      <c r="X117" s="4">
        <f>$B117-'Rail Costs'!S117</f>
        <v>70.348165572981046</v>
      </c>
      <c r="Y117" s="4">
        <f>$B117-'Rail Costs'!T117</f>
        <v>69.95306536623832</v>
      </c>
      <c r="Z117" s="4">
        <f>$B117-'Rail Costs'!U117</f>
        <v>70.09796278160114</v>
      </c>
      <c r="AA117" s="4">
        <f>$B117-'Rail Costs'!V117</f>
        <v>69.256878439485973</v>
      </c>
      <c r="AD117" s="4">
        <f>$J117-(V117*'Feedstock Conversions'!$B$13)-'Rail Costs'!Q117</f>
        <v>26.491329807151036</v>
      </c>
      <c r="AE117" s="4">
        <f>$J117-(W117*'Feedstock Conversions'!$B$13)-'Rail Costs'!R117</f>
        <v>23.896204057205772</v>
      </c>
      <c r="AF117" s="4">
        <f>$J117-(X117*'Feedstock Conversions'!$B$13)-'Rail Costs'!S117</f>
        <v>22.820332054272217</v>
      </c>
      <c r="AG117" s="4">
        <f>$J117-(Y117*'Feedstock Conversions'!$B$13)-'Rail Costs'!T117</f>
        <v>25.368728387762836</v>
      </c>
      <c r="AH117" s="4">
        <f>$J117-(Z117*'Feedstock Conversions'!$B$13)-'Rail Costs'!U117</f>
        <v>24.434140058672664</v>
      </c>
      <c r="AI117" s="4">
        <f>$J117-(AA117*'Feedstock Conversions'!$B$13)-'Rail Costs'!V117</f>
        <v>29.859134065315519</v>
      </c>
      <c r="AL117" s="4">
        <f>C117*'Feedstock Conversions'!$B$6</f>
        <v>554.42669999999998</v>
      </c>
      <c r="AM117" s="4">
        <f>'Fuel Values'!C117*100</f>
        <v>188.88</v>
      </c>
      <c r="AN117" s="4">
        <f>('LCFS Values'!$E$4-'Canola Oil'!$S$4)/1000000*'LCFS Values'!B117*'LCFS Values'!$G$2*100</f>
        <v>104.72386104424997</v>
      </c>
      <c r="AO117" s="4">
        <f>'RIN Values'!D117</f>
        <v>244.28999999999996</v>
      </c>
      <c r="AP117" s="4">
        <f>'Fixed Credits Value'!B117</f>
        <v>100</v>
      </c>
      <c r="AQ117" s="4">
        <f>'Fixed Credits Value'!C117</f>
        <v>16</v>
      </c>
      <c r="AR117" s="4">
        <f t="shared" si="13"/>
        <v>653.89386104424989</v>
      </c>
      <c r="AS117" s="4">
        <f>AR117/'Feedstock Conversions'!$B$6</f>
        <v>86.608458416456941</v>
      </c>
      <c r="AV117">
        <f t="shared" si="9"/>
        <v>12</v>
      </c>
      <c r="AW117">
        <f t="shared" si="10"/>
        <v>2021</v>
      </c>
      <c r="AX117">
        <f t="shared" si="11"/>
        <v>3</v>
      </c>
    </row>
    <row r="118" spans="1:50" x14ac:dyDescent="0.25">
      <c r="A118" s="34">
        <v>44281</v>
      </c>
      <c r="B118" s="35">
        <v>74.665999999999997</v>
      </c>
      <c r="C118" s="36">
        <f>'Canola Oil'!B118</f>
        <v>74.665999999999997</v>
      </c>
      <c r="D118" s="35">
        <f>'Canola Oil'!C118*'Feedstock Conversions'!B$13</f>
        <v>556.26170000000002</v>
      </c>
      <c r="E118" s="35"/>
      <c r="F118" s="35">
        <f>'Fuel Values'!B118-G118-H118-I118</f>
        <v>134.08670590975001</v>
      </c>
      <c r="G118" s="36">
        <f>('LCFS Values'!$E$4-$R$4)/1000000*'LCFS Values'!B118*'LCFS Values'!$G$2*100</f>
        <v>98.713294090249988</v>
      </c>
      <c r="H118" s="35">
        <f>'RIN Values'!C118</f>
        <v>217.20000000000002</v>
      </c>
      <c r="I118" s="35">
        <f>'Fixed Credits Value'!B118</f>
        <v>100</v>
      </c>
      <c r="J118" s="35">
        <f t="shared" si="7"/>
        <v>550</v>
      </c>
      <c r="K118" s="35">
        <f>J118/'Feedstock Conversions'!B$13</f>
        <v>73.825503355704697</v>
      </c>
      <c r="L118" s="35"/>
      <c r="M118" s="35">
        <f t="shared" si="8"/>
        <v>-6.2617000000000189</v>
      </c>
      <c r="N118" s="35">
        <f t="shared" si="12"/>
        <v>90.628447861000041</v>
      </c>
      <c r="O118" s="35"/>
      <c r="V118" s="4">
        <f>$B118-'Rail Costs'!Q118</f>
        <v>71.011018634550226</v>
      </c>
      <c r="W118" s="4">
        <f>$B118-'Rail Costs'!R118</f>
        <v>71.413363712061113</v>
      </c>
      <c r="X118" s="4">
        <f>$B118-'Rail Costs'!S118</f>
        <v>71.580165572981045</v>
      </c>
      <c r="Y118" s="4">
        <f>$B118-'Rail Costs'!T118</f>
        <v>71.185065366238319</v>
      </c>
      <c r="Z118" s="4">
        <f>$B118-'Rail Costs'!U118</f>
        <v>71.329962781601139</v>
      </c>
      <c r="AA118" s="4">
        <f>$B118-'Rail Costs'!V118</f>
        <v>70.488878439485973</v>
      </c>
      <c r="AD118" s="4">
        <f>$J118-(V118*'Feedstock Conversions'!$B$13)-'Rail Costs'!Q118</f>
        <v>17.312929807151026</v>
      </c>
      <c r="AE118" s="4">
        <f>$J118-(W118*'Feedstock Conversions'!$B$13)-'Rail Costs'!R118</f>
        <v>14.717804057205761</v>
      </c>
      <c r="AF118" s="4">
        <f>$J118-(X118*'Feedstock Conversions'!$B$13)-'Rail Costs'!S118</f>
        <v>13.641932054272207</v>
      </c>
      <c r="AG118" s="4">
        <f>$J118-(Y118*'Feedstock Conversions'!$B$13)-'Rail Costs'!T118</f>
        <v>16.190328387762825</v>
      </c>
      <c r="AH118" s="4">
        <f>$J118-(Z118*'Feedstock Conversions'!$B$13)-'Rail Costs'!U118</f>
        <v>15.255740058672652</v>
      </c>
      <c r="AI118" s="4">
        <f>$J118-(AA118*'Feedstock Conversions'!$B$13)-'Rail Costs'!V118</f>
        <v>20.680734065315509</v>
      </c>
      <c r="AL118" s="4">
        <f>C118*'Feedstock Conversions'!$B$6</f>
        <v>563.72829999999999</v>
      </c>
      <c r="AM118" s="4">
        <f>'Fuel Values'!C118*100</f>
        <v>183.23000000000002</v>
      </c>
      <c r="AN118" s="4">
        <f>('LCFS Values'!$E$4-'Canola Oil'!$S$4)/1000000*'LCFS Values'!B118*'LCFS Values'!$G$2*100</f>
        <v>101.50014786099999</v>
      </c>
      <c r="AO118" s="4">
        <f>'RIN Values'!D118</f>
        <v>246.16000000000003</v>
      </c>
      <c r="AP118" s="4">
        <f>'Fixed Credits Value'!B118</f>
        <v>100</v>
      </c>
      <c r="AQ118" s="4">
        <f>'Fixed Credits Value'!C118</f>
        <v>16</v>
      </c>
      <c r="AR118" s="4">
        <f t="shared" si="13"/>
        <v>646.89014786100006</v>
      </c>
      <c r="AS118" s="4">
        <f>AR118/'Feedstock Conversions'!$B$6</f>
        <v>85.680814286225171</v>
      </c>
      <c r="AV118">
        <f t="shared" si="9"/>
        <v>13</v>
      </c>
      <c r="AW118">
        <f t="shared" si="10"/>
        <v>2021</v>
      </c>
      <c r="AX118">
        <f t="shared" si="11"/>
        <v>3</v>
      </c>
    </row>
    <row r="119" spans="1:50" x14ac:dyDescent="0.25">
      <c r="A119" s="34">
        <v>44288</v>
      </c>
      <c r="B119" s="35">
        <v>77.117500000000007</v>
      </c>
      <c r="C119" s="36">
        <f>'Canola Oil'!B119</f>
        <v>77.117500000000007</v>
      </c>
      <c r="D119" s="35">
        <f>'Canola Oil'!C119*'Feedstock Conversions'!B$13</f>
        <v>574.52537500000005</v>
      </c>
      <c r="E119" s="35"/>
      <c r="F119" s="35">
        <f>'Fuel Values'!B119-G119-H119-I119</f>
        <v>145.96714877562499</v>
      </c>
      <c r="G119" s="36">
        <f>('LCFS Values'!$E$4-$R$4)/1000000*'LCFS Values'!B119*'LCFS Values'!$G$2*100</f>
        <v>96.657851224375008</v>
      </c>
      <c r="H119" s="35">
        <f>'RIN Values'!C119</f>
        <v>207.375</v>
      </c>
      <c r="I119" s="35">
        <f>'Fixed Credits Value'!B119</f>
        <v>100</v>
      </c>
      <c r="J119" s="35">
        <f t="shared" si="7"/>
        <v>550</v>
      </c>
      <c r="K119" s="35">
        <f>J119/'Feedstock Conversions'!B$13</f>
        <v>73.825503355704697</v>
      </c>
      <c r="L119" s="35"/>
      <c r="M119" s="35">
        <f t="shared" si="8"/>
        <v>-24.525375000000054</v>
      </c>
      <c r="N119" s="35">
        <f t="shared" si="12"/>
        <v>56.936301147499989</v>
      </c>
      <c r="O119" s="35"/>
      <c r="V119" s="4">
        <f>$B119-'Rail Costs'!Q119</f>
        <v>73.308843281684744</v>
      </c>
      <c r="W119" s="4">
        <f>$B119-'Rail Costs'!R119</f>
        <v>73.72810514086369</v>
      </c>
      <c r="X119" s="4">
        <f>$B119-'Rail Costs'!S119</f>
        <v>73.901920261845035</v>
      </c>
      <c r="Y119" s="4">
        <f>$B119-'Rail Costs'!T119</f>
        <v>73.490207887318803</v>
      </c>
      <c r="Z119" s="4">
        <f>$B119-'Rail Costs'!U119</f>
        <v>73.641197580373017</v>
      </c>
      <c r="AA119" s="4">
        <f>$B119-'Rail Costs'!V119</f>
        <v>72.764749464782554</v>
      </c>
      <c r="AD119" s="4">
        <f>$J119-(V119*'Feedstock Conversions'!$B$13)-'Rail Costs'!Q119</f>
        <v>4.0460833133401763E-2</v>
      </c>
      <c r="AE119" s="4">
        <f>$J119-(W119*'Feedstock Conversions'!$B$13)-'Rail Costs'!R119</f>
        <v>-2.6637781585707971</v>
      </c>
      <c r="AF119" s="4">
        <f>$J119-(X119*'Feedstock Conversions'!$B$13)-'Rail Costs'!S119</f>
        <v>-3.7848856889004736</v>
      </c>
      <c r="AG119" s="4">
        <f>$J119-(Y119*'Feedstock Conversions'!$B$13)-'Rail Costs'!T119</f>
        <v>-1.1293408732063082</v>
      </c>
      <c r="AH119" s="4">
        <f>$J119-(Z119*'Feedstock Conversions'!$B$13)-'Rail Costs'!U119</f>
        <v>-2.1032243934059589</v>
      </c>
      <c r="AI119" s="4">
        <f>$J119-(AA119*'Feedstock Conversions'!$B$13)-'Rail Costs'!V119</f>
        <v>3.5498659521525324</v>
      </c>
      <c r="AL119" s="4">
        <f>C119*'Feedstock Conversions'!$B$6</f>
        <v>582.23712499999999</v>
      </c>
      <c r="AM119" s="4">
        <f>'Fuel Values'!C119*100</f>
        <v>181.05</v>
      </c>
      <c r="AN119" s="4">
        <f>('LCFS Values'!$E$4-'Canola Oil'!$S$4)/1000000*'LCFS Values'!B119*'LCFS Values'!$G$2*100</f>
        <v>99.386676147499998</v>
      </c>
      <c r="AO119" s="4">
        <f>'RIN Values'!D119</f>
        <v>235.02500000000001</v>
      </c>
      <c r="AP119" s="4">
        <f>'Fixed Credits Value'!B119</f>
        <v>100</v>
      </c>
      <c r="AQ119" s="4">
        <f>'Fixed Credits Value'!C119</f>
        <v>16</v>
      </c>
      <c r="AR119" s="4">
        <f t="shared" si="13"/>
        <v>631.46167614750004</v>
      </c>
      <c r="AS119" s="4">
        <f>AR119/'Feedstock Conversions'!$B$6</f>
        <v>83.637308099006631</v>
      </c>
      <c r="AV119">
        <f t="shared" si="9"/>
        <v>14</v>
      </c>
      <c r="AW119">
        <f t="shared" si="10"/>
        <v>2021</v>
      </c>
      <c r="AX119">
        <f t="shared" si="11"/>
        <v>4</v>
      </c>
    </row>
    <row r="120" spans="1:50" x14ac:dyDescent="0.25">
      <c r="A120" s="34">
        <v>44295</v>
      </c>
      <c r="B120" s="35">
        <v>81.162000000000006</v>
      </c>
      <c r="C120" s="36">
        <f>'Canola Oil'!B120</f>
        <v>81.162000000000006</v>
      </c>
      <c r="D120" s="35">
        <f>'Canola Oil'!C120*'Feedstock Conversions'!B$13</f>
        <v>604.65690000000006</v>
      </c>
      <c r="E120" s="35"/>
      <c r="F120" s="35">
        <f>'Fuel Values'!B120-G120-H120-I120</f>
        <v>155.840815337875</v>
      </c>
      <c r="G120" s="36">
        <f>('LCFS Values'!$E$4-$R$4)/1000000*'LCFS Values'!B120*'LCFS Values'!$G$2*100</f>
        <v>92.859184662124989</v>
      </c>
      <c r="H120" s="35">
        <f>'RIN Values'!C120</f>
        <v>213.29999999999998</v>
      </c>
      <c r="I120" s="35">
        <f>'Fixed Credits Value'!B120</f>
        <v>100</v>
      </c>
      <c r="J120" s="35">
        <f t="shared" si="7"/>
        <v>562</v>
      </c>
      <c r="K120" s="35">
        <f>J120/'Feedstock Conversions'!B$13</f>
        <v>75.43624161073825</v>
      </c>
      <c r="L120" s="35"/>
      <c r="M120" s="35">
        <f t="shared" si="8"/>
        <v>-42.656900000000064</v>
      </c>
      <c r="N120" s="35">
        <f t="shared" si="12"/>
        <v>29.403866398499872</v>
      </c>
      <c r="O120" s="35"/>
      <c r="V120" s="4">
        <f>$B120-'Rail Costs'!Q120</f>
        <v>77.353343281684744</v>
      </c>
      <c r="W120" s="4">
        <f>$B120-'Rail Costs'!R120</f>
        <v>77.772605140863689</v>
      </c>
      <c r="X120" s="4">
        <f>$B120-'Rail Costs'!S120</f>
        <v>77.946420261845034</v>
      </c>
      <c r="Y120" s="4">
        <f>$B120-'Rail Costs'!T120</f>
        <v>77.534707887318802</v>
      </c>
      <c r="Z120" s="4">
        <f>$B120-'Rail Costs'!U120</f>
        <v>77.685697580373017</v>
      </c>
      <c r="AA120" s="4">
        <f>$B120-'Rail Costs'!V120</f>
        <v>76.809249464782553</v>
      </c>
      <c r="AD120" s="4">
        <f>$J120-(V120*'Feedstock Conversions'!$B$13)-'Rail Costs'!Q120</f>
        <v>-18.091064166866609</v>
      </c>
      <c r="AE120" s="4">
        <f>$J120-(W120*'Feedstock Conversions'!$B$13)-'Rail Costs'!R120</f>
        <v>-20.795303158570807</v>
      </c>
      <c r="AF120" s="4">
        <f>$J120-(X120*'Feedstock Conversions'!$B$13)-'Rail Costs'!S120</f>
        <v>-21.916410688900484</v>
      </c>
      <c r="AG120" s="4">
        <f>$J120-(Y120*'Feedstock Conversions'!$B$13)-'Rail Costs'!T120</f>
        <v>-19.26086587320632</v>
      </c>
      <c r="AH120" s="4">
        <f>$J120-(Z120*'Feedstock Conversions'!$B$13)-'Rail Costs'!U120</f>
        <v>-20.23474939340597</v>
      </c>
      <c r="AI120" s="4">
        <f>$J120-(AA120*'Feedstock Conversions'!$B$13)-'Rail Costs'!V120</f>
        <v>-14.581659047847477</v>
      </c>
      <c r="AL120" s="4">
        <f>C120*'Feedstock Conversions'!$B$6</f>
        <v>612.7731</v>
      </c>
      <c r="AM120" s="4">
        <f>'Fuel Values'!C120*100</f>
        <v>180.84</v>
      </c>
      <c r="AN120" s="4">
        <f>('LCFS Values'!$E$4-'Canola Oil'!$S$4)/1000000*'LCFS Values'!B120*'LCFS Values'!$G$2*100</f>
        <v>95.480766398499981</v>
      </c>
      <c r="AO120" s="4">
        <f>'RIN Values'!D120</f>
        <v>241.73999999999998</v>
      </c>
      <c r="AP120" s="4">
        <f>'Fixed Credits Value'!B120</f>
        <v>100</v>
      </c>
      <c r="AQ120" s="4">
        <f>'Fixed Credits Value'!C120</f>
        <v>16</v>
      </c>
      <c r="AR120" s="4">
        <f t="shared" si="13"/>
        <v>634.06076639849994</v>
      </c>
      <c r="AS120" s="4">
        <f>AR120/'Feedstock Conversions'!$B$6</f>
        <v>83.981558463377482</v>
      </c>
      <c r="AV120">
        <f t="shared" si="9"/>
        <v>15</v>
      </c>
      <c r="AW120">
        <f t="shared" si="10"/>
        <v>2021</v>
      </c>
      <c r="AX120">
        <f t="shared" si="11"/>
        <v>4</v>
      </c>
    </row>
    <row r="121" spans="1:50" x14ac:dyDescent="0.25">
      <c r="A121" s="34">
        <v>44302</v>
      </c>
      <c r="B121" s="35">
        <v>83.988</v>
      </c>
      <c r="C121" s="36">
        <f>'Canola Oil'!B121</f>
        <v>83.988</v>
      </c>
      <c r="D121" s="35">
        <f>'Canola Oil'!C121*'Feedstock Conversions'!B$13</f>
        <v>625.7106</v>
      </c>
      <c r="E121" s="35"/>
      <c r="F121" s="35">
        <f>'Fuel Values'!B121-G121-H121-I121</f>
        <v>177.323048244625</v>
      </c>
      <c r="G121" s="36">
        <f>('LCFS Values'!$E$4-$R$4)/1000000*'LCFS Values'!B121*'LCFS Values'!$G$2*100</f>
        <v>93.951951755374992</v>
      </c>
      <c r="H121" s="35">
        <f>'RIN Values'!C121</f>
        <v>208.72500000000002</v>
      </c>
      <c r="I121" s="35">
        <f>'Fixed Credits Value'!B121</f>
        <v>100</v>
      </c>
      <c r="J121" s="35">
        <f t="shared" si="7"/>
        <v>580</v>
      </c>
      <c r="K121" s="35">
        <f>J121/'Feedstock Conversions'!B$13</f>
        <v>77.852348993288587</v>
      </c>
      <c r="L121" s="35"/>
      <c r="M121" s="35">
        <f t="shared" si="8"/>
        <v>-45.710599999999999</v>
      </c>
      <c r="N121" s="35">
        <f t="shared" si="12"/>
        <v>10.588784271500003</v>
      </c>
      <c r="O121" s="35"/>
      <c r="V121" s="4">
        <f>$B121-'Rail Costs'!Q121</f>
        <v>80.179343281684737</v>
      </c>
      <c r="W121" s="4">
        <f>$B121-'Rail Costs'!R121</f>
        <v>80.598605140863683</v>
      </c>
      <c r="X121" s="4">
        <f>$B121-'Rail Costs'!S121</f>
        <v>80.772420261845028</v>
      </c>
      <c r="Y121" s="4">
        <f>$B121-'Rail Costs'!T121</f>
        <v>80.360707887318796</v>
      </c>
      <c r="Z121" s="4">
        <f>$B121-'Rail Costs'!U121</f>
        <v>80.51169758037301</v>
      </c>
      <c r="AA121" s="4">
        <f>$B121-'Rail Costs'!V121</f>
        <v>79.635249464782547</v>
      </c>
      <c r="AD121" s="4">
        <f>$J121-(V121*'Feedstock Conversions'!$B$13)-'Rail Costs'!Q121</f>
        <v>-21.144764166866544</v>
      </c>
      <c r="AE121" s="4">
        <f>$J121-(W121*'Feedstock Conversions'!$B$13)-'Rail Costs'!R121</f>
        <v>-23.849003158570742</v>
      </c>
      <c r="AF121" s="4">
        <f>$J121-(X121*'Feedstock Conversions'!$B$13)-'Rail Costs'!S121</f>
        <v>-24.970110688900419</v>
      </c>
      <c r="AG121" s="4">
        <f>$J121-(Y121*'Feedstock Conversions'!$B$13)-'Rail Costs'!T121</f>
        <v>-22.314565873206256</v>
      </c>
      <c r="AH121" s="4">
        <f>$J121-(Z121*'Feedstock Conversions'!$B$13)-'Rail Costs'!U121</f>
        <v>-23.288449393405905</v>
      </c>
      <c r="AI121" s="4">
        <f>$J121-(AA121*'Feedstock Conversions'!$B$13)-'Rail Costs'!V121</f>
        <v>-17.635359047847412</v>
      </c>
      <c r="AL121" s="4">
        <f>C121*'Feedstock Conversions'!$B$6</f>
        <v>634.10939999999994</v>
      </c>
      <c r="AM121" s="4">
        <f>'Fuel Values'!C121*100</f>
        <v>187.14</v>
      </c>
      <c r="AN121" s="4">
        <f>('LCFS Values'!$E$4-'Canola Oil'!$S$4)/1000000*'LCFS Values'!B121*'LCFS Values'!$G$2*100</f>
        <v>96.604384271499995</v>
      </c>
      <c r="AO121" s="4">
        <f>'RIN Values'!D121</f>
        <v>236.55500000000001</v>
      </c>
      <c r="AP121" s="4">
        <f>'Fixed Credits Value'!B121</f>
        <v>100</v>
      </c>
      <c r="AQ121" s="4">
        <f>'Fixed Credits Value'!C121</f>
        <v>16</v>
      </c>
      <c r="AR121" s="4">
        <f t="shared" si="13"/>
        <v>636.2993842715</v>
      </c>
      <c r="AS121" s="4">
        <f>AR121/'Feedstock Conversions'!$B$6</f>
        <v>84.278064141920538</v>
      </c>
      <c r="AV121">
        <f t="shared" si="9"/>
        <v>16</v>
      </c>
      <c r="AW121">
        <f t="shared" si="10"/>
        <v>2021</v>
      </c>
      <c r="AX121">
        <f t="shared" si="11"/>
        <v>4</v>
      </c>
    </row>
    <row r="122" spans="1:50" x14ac:dyDescent="0.25">
      <c r="A122" s="34">
        <v>44309</v>
      </c>
      <c r="B122" s="35">
        <v>91.001999999999995</v>
      </c>
      <c r="C122" s="36">
        <f>'Canola Oil'!B122</f>
        <v>91.001999999999995</v>
      </c>
      <c r="D122" s="35">
        <f>'Canola Oil'!C122*'Feedstock Conversions'!B$13</f>
        <v>677.96489999999994</v>
      </c>
      <c r="E122" s="35"/>
      <c r="F122" s="35">
        <f>'Fuel Values'!B122-G122-H122-I122</f>
        <v>170.89885639299996</v>
      </c>
      <c r="G122" s="36">
        <f>('LCFS Values'!$E$4-$R$4)/1000000*'LCFS Values'!B122*'LCFS Values'!$G$2*100</f>
        <v>91.376143606999989</v>
      </c>
      <c r="H122" s="35">
        <f>'RIN Values'!C122</f>
        <v>217.72500000000002</v>
      </c>
      <c r="I122" s="35">
        <f>'Fixed Credits Value'!B122</f>
        <v>100</v>
      </c>
      <c r="J122" s="35">
        <f t="shared" si="7"/>
        <v>580</v>
      </c>
      <c r="K122" s="35">
        <f>J122/'Feedstock Conversions'!B$13</f>
        <v>77.852348993288587</v>
      </c>
      <c r="L122" s="35"/>
      <c r="M122" s="35">
        <f t="shared" si="8"/>
        <v>-97.964899999999943</v>
      </c>
      <c r="N122" s="35">
        <f t="shared" si="12"/>
        <v>-33.044043571999964</v>
      </c>
      <c r="O122" s="35"/>
      <c r="V122" s="4">
        <f>$B122-'Rail Costs'!Q122</f>
        <v>87.193343281684719</v>
      </c>
      <c r="W122" s="4">
        <f>$B122-'Rail Costs'!R122</f>
        <v>87.612605140863678</v>
      </c>
      <c r="X122" s="4">
        <f>$B122-'Rail Costs'!S122</f>
        <v>87.786420261845024</v>
      </c>
      <c r="Y122" s="4">
        <f>$B122-'Rail Costs'!T122</f>
        <v>87.374707887318792</v>
      </c>
      <c r="Z122" s="4">
        <f>$B122-'Rail Costs'!U122</f>
        <v>87.525697580373006</v>
      </c>
      <c r="AA122" s="4">
        <f>$B122-'Rail Costs'!V122</f>
        <v>86.649249464782542</v>
      </c>
      <c r="AD122" s="4">
        <f>$J122-(V122*'Feedstock Conversions'!$B$13)-'Rail Costs'!Q122</f>
        <v>-73.399064166866481</v>
      </c>
      <c r="AE122" s="4">
        <f>$J122-(W122*'Feedstock Conversions'!$B$13)-'Rail Costs'!R122</f>
        <v>-76.103303158570682</v>
      </c>
      <c r="AF122" s="4">
        <f>$J122-(X122*'Feedstock Conversions'!$B$13)-'Rail Costs'!S122</f>
        <v>-77.224410688900363</v>
      </c>
      <c r="AG122" s="4">
        <f>$J122-(Y122*'Feedstock Conversions'!$B$13)-'Rail Costs'!T122</f>
        <v>-74.568865873206192</v>
      </c>
      <c r="AH122" s="4">
        <f>$J122-(Z122*'Feedstock Conversions'!$B$13)-'Rail Costs'!U122</f>
        <v>-75.542749393405842</v>
      </c>
      <c r="AI122" s="4">
        <f>$J122-(AA122*'Feedstock Conversions'!$B$13)-'Rail Costs'!V122</f>
        <v>-69.88965904784736</v>
      </c>
      <c r="AL122" s="4">
        <f>C122*'Feedstock Conversions'!$B$6</f>
        <v>687.06509999999992</v>
      </c>
      <c r="AM122" s="4">
        <f>'Fuel Values'!C122*100</f>
        <v>188.21</v>
      </c>
      <c r="AN122" s="4">
        <f>('LCFS Values'!$E$4-'Canola Oil'!$S$4)/1000000*'LCFS Values'!B122*'LCFS Values'!$G$2*100</f>
        <v>93.95585642799999</v>
      </c>
      <c r="AO122" s="4">
        <f>'RIN Values'!D122</f>
        <v>246.755</v>
      </c>
      <c r="AP122" s="4">
        <f>'Fixed Credits Value'!B122</f>
        <v>100</v>
      </c>
      <c r="AQ122" s="4">
        <f>'Fixed Credits Value'!C122</f>
        <v>16</v>
      </c>
      <c r="AR122" s="4">
        <f t="shared" si="13"/>
        <v>644.92085642799998</v>
      </c>
      <c r="AS122" s="4">
        <f>AR122/'Feedstock Conversions'!$B$6</f>
        <v>85.419980983841057</v>
      </c>
      <c r="AV122">
        <f t="shared" si="9"/>
        <v>17</v>
      </c>
      <c r="AW122">
        <f t="shared" si="10"/>
        <v>2021</v>
      </c>
      <c r="AX122">
        <f t="shared" si="11"/>
        <v>4</v>
      </c>
    </row>
    <row r="123" spans="1:50" x14ac:dyDescent="0.25">
      <c r="A123" s="34">
        <v>44316</v>
      </c>
      <c r="B123" s="35">
        <v>98.611999999999995</v>
      </c>
      <c r="C123" s="36">
        <f>'Canola Oil'!B123</f>
        <v>98.611999999999995</v>
      </c>
      <c r="D123" s="35">
        <f>'Canola Oil'!C123*'Feedstock Conversions'!B$13</f>
        <v>734.65940000000001</v>
      </c>
      <c r="E123" s="35"/>
      <c r="F123" s="35">
        <f>'Fuel Values'!B123-G123-H123-I123</f>
        <v>151.57487465712498</v>
      </c>
      <c r="G123" s="36">
        <f>('LCFS Values'!$E$4-$R$4)/1000000*'LCFS Values'!B123*'LCFS Values'!$G$2*100</f>
        <v>91.350125342875003</v>
      </c>
      <c r="H123" s="35">
        <f>'RIN Values'!C123</f>
        <v>237.07500000000002</v>
      </c>
      <c r="I123" s="35">
        <f>'Fixed Credits Value'!B123</f>
        <v>100</v>
      </c>
      <c r="J123" s="35">
        <f t="shared" si="7"/>
        <v>580</v>
      </c>
      <c r="K123" s="35">
        <f>J123/'Feedstock Conversions'!B$13</f>
        <v>77.852348993288587</v>
      </c>
      <c r="L123" s="35"/>
      <c r="M123" s="35">
        <f t="shared" si="8"/>
        <v>-154.65940000000001</v>
      </c>
      <c r="N123" s="35">
        <f t="shared" si="12"/>
        <v>-62.93529637849997</v>
      </c>
      <c r="O123" s="35"/>
      <c r="V123" s="4">
        <f>$B123-'Rail Costs'!Q123</f>
        <v>94.803343281684732</v>
      </c>
      <c r="W123" s="4">
        <f>$B123-'Rail Costs'!R123</f>
        <v>95.222605140863678</v>
      </c>
      <c r="X123" s="4">
        <f>$B123-'Rail Costs'!S123</f>
        <v>95.396420261845023</v>
      </c>
      <c r="Y123" s="4">
        <f>$B123-'Rail Costs'!T123</f>
        <v>94.984707887318791</v>
      </c>
      <c r="Z123" s="4">
        <f>$B123-'Rail Costs'!U123</f>
        <v>95.135697580373005</v>
      </c>
      <c r="AA123" s="4">
        <f>$B123-'Rail Costs'!V123</f>
        <v>94.259249464782542</v>
      </c>
      <c r="AD123" s="4">
        <f>$J123-(V123*'Feedstock Conversions'!$B$13)-'Rail Costs'!Q123</f>
        <v>-130.09356416686654</v>
      </c>
      <c r="AE123" s="4">
        <f>$J123-(W123*'Feedstock Conversions'!$B$13)-'Rail Costs'!R123</f>
        <v>-132.79780315857076</v>
      </c>
      <c r="AF123" s="4">
        <f>$J123-(X123*'Feedstock Conversions'!$B$13)-'Rail Costs'!S123</f>
        <v>-133.91891068890044</v>
      </c>
      <c r="AG123" s="4">
        <f>$J123-(Y123*'Feedstock Conversions'!$B$13)-'Rail Costs'!T123</f>
        <v>-131.26336587320625</v>
      </c>
      <c r="AH123" s="4">
        <f>$J123-(Z123*'Feedstock Conversions'!$B$13)-'Rail Costs'!U123</f>
        <v>-132.2372493934059</v>
      </c>
      <c r="AI123" s="4">
        <f>$J123-(AA123*'Feedstock Conversions'!$B$13)-'Rail Costs'!V123</f>
        <v>-126.58415904784742</v>
      </c>
      <c r="AL123" s="4">
        <f>C123*'Feedstock Conversions'!$B$6</f>
        <v>744.52059999999994</v>
      </c>
      <c r="AM123" s="4">
        <f>'Fuel Values'!C123*100</f>
        <v>193.11</v>
      </c>
      <c r="AN123" s="4">
        <f>('LCFS Values'!$E$4-'Canola Oil'!$S$4)/1000000*'LCFS Values'!B123*'LCFS Values'!$G$2*100</f>
        <v>93.929103621500005</v>
      </c>
      <c r="AO123" s="4">
        <f>'RIN Values'!D123</f>
        <v>268.685</v>
      </c>
      <c r="AP123" s="4">
        <f>'Fixed Credits Value'!B123</f>
        <v>100</v>
      </c>
      <c r="AQ123" s="4">
        <f>'Fixed Credits Value'!C123</f>
        <v>16</v>
      </c>
      <c r="AR123" s="4">
        <f t="shared" si="13"/>
        <v>671.72410362150003</v>
      </c>
      <c r="AS123" s="4">
        <f>AR123/'Feedstock Conversions'!$B$6</f>
        <v>88.970079949867554</v>
      </c>
      <c r="AV123">
        <f t="shared" si="9"/>
        <v>18</v>
      </c>
      <c r="AW123">
        <f t="shared" si="10"/>
        <v>2021</v>
      </c>
      <c r="AX123">
        <f t="shared" si="11"/>
        <v>4</v>
      </c>
    </row>
    <row r="124" spans="1:50" x14ac:dyDescent="0.25">
      <c r="A124" s="34">
        <v>44323</v>
      </c>
      <c r="B124" s="35">
        <v>101.786</v>
      </c>
      <c r="C124" s="36">
        <f>'Canola Oil'!B124</f>
        <v>101.786</v>
      </c>
      <c r="D124" s="35">
        <f>'Canola Oil'!C124*'Feedstock Conversions'!B$13</f>
        <v>758.3057</v>
      </c>
      <c r="E124" s="35"/>
      <c r="F124" s="35">
        <f>'Fuel Values'!B124-G124-H124-I124</f>
        <v>123.30176975587506</v>
      </c>
      <c r="G124" s="36">
        <f>('LCFS Values'!$E$4-$R$4)/1000000*'LCFS Values'!B124*'LCFS Values'!$G$2*100</f>
        <v>95.773230244125003</v>
      </c>
      <c r="H124" s="35">
        <f>'RIN Values'!C124</f>
        <v>260.92499999999995</v>
      </c>
      <c r="I124" s="35">
        <f>'Fixed Credits Value'!B124</f>
        <v>100</v>
      </c>
      <c r="J124" s="35">
        <f t="shared" si="7"/>
        <v>580</v>
      </c>
      <c r="K124" s="35">
        <f>J124/'Feedstock Conversions'!B$13</f>
        <v>77.852348993288587</v>
      </c>
      <c r="L124" s="35"/>
      <c r="M124" s="35">
        <f t="shared" si="8"/>
        <v>-178.3057</v>
      </c>
      <c r="N124" s="35">
        <f t="shared" si="12"/>
        <v>-48.043619273499985</v>
      </c>
      <c r="O124" s="35"/>
      <c r="V124" s="4">
        <f>$B124-'Rail Costs'!Q124</f>
        <v>97.977343281684739</v>
      </c>
      <c r="W124" s="4">
        <f>$B124-'Rail Costs'!R124</f>
        <v>98.396605140863684</v>
      </c>
      <c r="X124" s="4">
        <f>$B124-'Rail Costs'!S124</f>
        <v>98.57042026184503</v>
      </c>
      <c r="Y124" s="4">
        <f>$B124-'Rail Costs'!T124</f>
        <v>98.158707887318798</v>
      </c>
      <c r="Z124" s="4">
        <f>$B124-'Rail Costs'!U124</f>
        <v>98.309697580373012</v>
      </c>
      <c r="AA124" s="4">
        <f>$B124-'Rail Costs'!V124</f>
        <v>97.433249464782548</v>
      </c>
      <c r="AD124" s="4">
        <f>$J124-(V124*'Feedstock Conversions'!$B$13)-'Rail Costs'!Q124</f>
        <v>-153.73986416686654</v>
      </c>
      <c r="AE124" s="4">
        <f>$J124-(W124*'Feedstock Conversions'!$B$13)-'Rail Costs'!R124</f>
        <v>-156.44410315857075</v>
      </c>
      <c r="AF124" s="4">
        <f>$J124-(X124*'Feedstock Conversions'!$B$13)-'Rail Costs'!S124</f>
        <v>-157.56521068890044</v>
      </c>
      <c r="AG124" s="4">
        <f>$J124-(Y124*'Feedstock Conversions'!$B$13)-'Rail Costs'!T124</f>
        <v>-154.90966587320625</v>
      </c>
      <c r="AH124" s="4">
        <f>$J124-(Z124*'Feedstock Conversions'!$B$13)-'Rail Costs'!U124</f>
        <v>-155.8835493934059</v>
      </c>
      <c r="AI124" s="4">
        <f>$J124-(AA124*'Feedstock Conversions'!$B$13)-'Rail Costs'!V124</f>
        <v>-150.2304590478474</v>
      </c>
      <c r="AL124" s="4">
        <f>C124*'Feedstock Conversions'!$B$6</f>
        <v>768.48429999999996</v>
      </c>
      <c r="AM124" s="4">
        <f>'Fuel Values'!C124*100</f>
        <v>200.07000000000002</v>
      </c>
      <c r="AN124" s="4">
        <f>('LCFS Values'!$E$4-'Canola Oil'!$S$4)/1000000*'LCFS Values'!B124*'LCFS Values'!$G$2*100</f>
        <v>98.477080726499992</v>
      </c>
      <c r="AO124" s="4">
        <f>'RIN Values'!D124</f>
        <v>295.71499999999997</v>
      </c>
      <c r="AP124" s="4">
        <f>'Fixed Credits Value'!B124</f>
        <v>100</v>
      </c>
      <c r="AQ124" s="4">
        <f>'Fixed Credits Value'!C124</f>
        <v>16</v>
      </c>
      <c r="AR124" s="4">
        <f t="shared" si="13"/>
        <v>710.26208072650002</v>
      </c>
      <c r="AS124" s="4">
        <f>AR124/'Feedstock Conversions'!$B$6</f>
        <v>94.074447778344378</v>
      </c>
      <c r="AV124">
        <f t="shared" si="9"/>
        <v>19</v>
      </c>
      <c r="AW124">
        <f t="shared" si="10"/>
        <v>2021</v>
      </c>
      <c r="AX124">
        <f t="shared" si="11"/>
        <v>5</v>
      </c>
    </row>
    <row r="125" spans="1:50" x14ac:dyDescent="0.25">
      <c r="A125" s="34">
        <v>44330</v>
      </c>
      <c r="B125" s="35">
        <v>103.68</v>
      </c>
      <c r="C125" s="36">
        <f>'Canola Oil'!B125</f>
        <v>103.68</v>
      </c>
      <c r="D125" s="35">
        <f>'Canola Oil'!C125*'Feedstock Conversions'!B$13</f>
        <v>772.41600000000005</v>
      </c>
      <c r="E125" s="35"/>
      <c r="F125" s="35">
        <f>'Fuel Values'!B125-G125-H125-I125</f>
        <v>121.01669217250003</v>
      </c>
      <c r="G125" s="36">
        <f>('LCFS Values'!$E$4-$R$4)/1000000*'LCFS Values'!B125*'LCFS Values'!$G$2*100</f>
        <v>97.308307827500002</v>
      </c>
      <c r="H125" s="35">
        <f>'RIN Values'!C125</f>
        <v>285.67499999999995</v>
      </c>
      <c r="I125" s="35">
        <f>'Fixed Credits Value'!B125</f>
        <v>100</v>
      </c>
      <c r="J125" s="35">
        <f t="shared" si="7"/>
        <v>604</v>
      </c>
      <c r="K125" s="35">
        <f>J125/'Feedstock Conversions'!B$13</f>
        <v>81.073825503355707</v>
      </c>
      <c r="L125" s="35"/>
      <c r="M125" s="35">
        <f t="shared" si="8"/>
        <v>-168.41600000000005</v>
      </c>
      <c r="N125" s="35">
        <f t="shared" si="12"/>
        <v>-28.295503690000032</v>
      </c>
      <c r="O125" s="35"/>
      <c r="V125" s="4">
        <f>$B125-'Rail Costs'!Q125</f>
        <v>99.871343281684744</v>
      </c>
      <c r="W125" s="4">
        <f>$B125-'Rail Costs'!R125</f>
        <v>100.29060514086369</v>
      </c>
      <c r="X125" s="4">
        <f>$B125-'Rail Costs'!S125</f>
        <v>100.46442026184504</v>
      </c>
      <c r="Y125" s="4">
        <f>$B125-'Rail Costs'!T125</f>
        <v>100.0527078873188</v>
      </c>
      <c r="Z125" s="4">
        <f>$B125-'Rail Costs'!U125</f>
        <v>100.20369758037302</v>
      </c>
      <c r="AA125" s="4">
        <f>$B125-'Rail Costs'!V125</f>
        <v>99.327249464782554</v>
      </c>
      <c r="AD125" s="4">
        <f>$J125-(V125*'Feedstock Conversions'!$B$13)-'Rail Costs'!Q125</f>
        <v>-143.85016416686659</v>
      </c>
      <c r="AE125" s="4">
        <f>$J125-(W125*'Feedstock Conversions'!$B$13)-'Rail Costs'!R125</f>
        <v>-146.55440315857081</v>
      </c>
      <c r="AF125" s="4">
        <f>$J125-(X125*'Feedstock Conversions'!$B$13)-'Rail Costs'!S125</f>
        <v>-147.67551068890049</v>
      </c>
      <c r="AG125" s="4">
        <f>$J125-(Y125*'Feedstock Conversions'!$B$13)-'Rail Costs'!T125</f>
        <v>-145.0199658732063</v>
      </c>
      <c r="AH125" s="4">
        <f>$J125-(Z125*'Feedstock Conversions'!$B$13)-'Rail Costs'!U125</f>
        <v>-145.99384939340595</v>
      </c>
      <c r="AI125" s="4">
        <f>$J125-(AA125*'Feedstock Conversions'!$B$13)-'Rail Costs'!V125</f>
        <v>-140.34075904784746</v>
      </c>
      <c r="AL125" s="4">
        <f>C125*'Feedstock Conversions'!$B$6</f>
        <v>782.78399999999999</v>
      </c>
      <c r="AM125" s="4">
        <f>'Fuel Values'!C125*100</f>
        <v>204.3</v>
      </c>
      <c r="AN125" s="4">
        <f>('LCFS Values'!$E$4-'Canola Oil'!$S$4)/1000000*'LCFS Values'!B125*'LCFS Values'!$G$2*100</f>
        <v>100.05549631</v>
      </c>
      <c r="AO125" s="4">
        <f>'RIN Values'!D125</f>
        <v>323.76499999999999</v>
      </c>
      <c r="AP125" s="4">
        <f>'Fixed Credits Value'!B125</f>
        <v>100</v>
      </c>
      <c r="AQ125" s="4">
        <f>'Fixed Credits Value'!C125</f>
        <v>16</v>
      </c>
      <c r="AR125" s="4">
        <f t="shared" si="13"/>
        <v>744.12049631000002</v>
      </c>
      <c r="AS125" s="4">
        <f>AR125/'Feedstock Conversions'!$B$6</f>
        <v>98.559006133774844</v>
      </c>
      <c r="AV125">
        <f t="shared" si="9"/>
        <v>20</v>
      </c>
      <c r="AW125">
        <f t="shared" si="10"/>
        <v>2021</v>
      </c>
      <c r="AX125">
        <f t="shared" si="11"/>
        <v>5</v>
      </c>
    </row>
    <row r="126" spans="1:50" x14ac:dyDescent="0.25">
      <c r="A126" s="34">
        <v>44337</v>
      </c>
      <c r="B126" s="35">
        <v>105.072</v>
      </c>
      <c r="C126" s="36">
        <f>'Canola Oil'!B126</f>
        <v>105.072</v>
      </c>
      <c r="D126" s="35">
        <f>'Canola Oil'!C126*'Feedstock Conversions'!B$13</f>
        <v>782.78640000000007</v>
      </c>
      <c r="E126" s="35"/>
      <c r="F126" s="35">
        <f>'Fuel Values'!B126-G126-H126-I126</f>
        <v>128.66725383350001</v>
      </c>
      <c r="G126" s="36">
        <f>('LCFS Values'!$E$4-$R$4)/1000000*'LCFS Values'!B126*'LCFS Values'!$G$2*100</f>
        <v>97.932746166499996</v>
      </c>
      <c r="H126" s="35">
        <f>'RIN Values'!C126</f>
        <v>293.39999999999998</v>
      </c>
      <c r="I126" s="35">
        <f>'Fixed Credits Value'!B126</f>
        <v>100</v>
      </c>
      <c r="J126" s="35">
        <f t="shared" si="7"/>
        <v>620</v>
      </c>
      <c r="K126" s="35">
        <f>J126/'Feedstock Conversions'!B$13</f>
        <v>83.221476510067106</v>
      </c>
      <c r="L126" s="35"/>
      <c r="M126" s="35">
        <f t="shared" si="8"/>
        <v>-162.78640000000007</v>
      </c>
      <c r="N126" s="35">
        <f t="shared" si="12"/>
        <v>-31.038836334000166</v>
      </c>
      <c r="O126" s="35"/>
      <c r="V126" s="4">
        <f>$B126-'Rail Costs'!Q126</f>
        <v>101.26334328168474</v>
      </c>
      <c r="W126" s="4">
        <f>$B126-'Rail Costs'!R126</f>
        <v>101.68260514086369</v>
      </c>
      <c r="X126" s="4">
        <f>$B126-'Rail Costs'!S126</f>
        <v>101.85642026184503</v>
      </c>
      <c r="Y126" s="4">
        <f>$B126-'Rail Costs'!T126</f>
        <v>101.4447078873188</v>
      </c>
      <c r="Z126" s="4">
        <f>$B126-'Rail Costs'!U126</f>
        <v>101.59569758037301</v>
      </c>
      <c r="AA126" s="4">
        <f>$B126-'Rail Costs'!V126</f>
        <v>100.71924946478255</v>
      </c>
      <c r="AD126" s="4">
        <f>$J126-(V126*'Feedstock Conversions'!$B$13)-'Rail Costs'!Q126</f>
        <v>-138.22056416686661</v>
      </c>
      <c r="AE126" s="4">
        <f>$J126-(W126*'Feedstock Conversions'!$B$13)-'Rail Costs'!R126</f>
        <v>-140.92480315857082</v>
      </c>
      <c r="AF126" s="4">
        <f>$J126-(X126*'Feedstock Conversions'!$B$13)-'Rail Costs'!S126</f>
        <v>-142.04591068890051</v>
      </c>
      <c r="AG126" s="4">
        <f>$J126-(Y126*'Feedstock Conversions'!$B$13)-'Rail Costs'!T126</f>
        <v>-139.39036587320632</v>
      </c>
      <c r="AH126" s="4">
        <f>$J126-(Z126*'Feedstock Conversions'!$B$13)-'Rail Costs'!U126</f>
        <v>-140.36424939340597</v>
      </c>
      <c r="AI126" s="4">
        <f>$J126-(AA126*'Feedstock Conversions'!$B$13)-'Rail Costs'!V126</f>
        <v>-134.71115904784747</v>
      </c>
      <c r="AL126" s="4">
        <f>C126*'Feedstock Conversions'!$B$6</f>
        <v>793.29359999999997</v>
      </c>
      <c r="AM126" s="4">
        <f>'Fuel Values'!C126*100</f>
        <v>202.53</v>
      </c>
      <c r="AN126" s="4">
        <f>('LCFS Values'!$E$4-'Canola Oil'!$S$4)/1000000*'LCFS Values'!B126*'LCFS Values'!$G$2*100</f>
        <v>100.69756366599998</v>
      </c>
      <c r="AO126" s="4">
        <f>'RIN Values'!D126</f>
        <v>332.52</v>
      </c>
      <c r="AP126" s="4">
        <f>'Fixed Credits Value'!B126</f>
        <v>100</v>
      </c>
      <c r="AQ126" s="4">
        <f>'Fixed Credits Value'!C126</f>
        <v>16</v>
      </c>
      <c r="AR126" s="4">
        <f t="shared" si="13"/>
        <v>751.74756366599991</v>
      </c>
      <c r="AS126" s="4">
        <f>AR126/'Feedstock Conversions'!$B$6</f>
        <v>99.569213730596019</v>
      </c>
      <c r="AV126">
        <f t="shared" si="9"/>
        <v>21</v>
      </c>
      <c r="AW126">
        <f t="shared" si="10"/>
        <v>2021</v>
      </c>
      <c r="AX126">
        <f t="shared" si="11"/>
        <v>5</v>
      </c>
    </row>
    <row r="127" spans="1:50" x14ac:dyDescent="0.25">
      <c r="A127" s="34">
        <v>44344</v>
      </c>
      <c r="B127" s="35">
        <v>104.02</v>
      </c>
      <c r="C127" s="36">
        <f>'Canola Oil'!B127</f>
        <v>104.02</v>
      </c>
      <c r="D127" s="35">
        <f>'Canola Oil'!C127*'Feedstock Conversions'!B$13</f>
        <v>774.94899999999996</v>
      </c>
      <c r="E127" s="35"/>
      <c r="F127" s="35">
        <f>'Fuel Values'!B127-G127-H127-I127</f>
        <v>130.26690228824998</v>
      </c>
      <c r="G127" s="36">
        <f>('LCFS Values'!$E$4-$R$4)/1000000*'LCFS Values'!B127*'LCFS Values'!$G$2*100</f>
        <v>99.858097711749991</v>
      </c>
      <c r="H127" s="35">
        <f>'RIN Values'!C127</f>
        <v>289.875</v>
      </c>
      <c r="I127" s="35">
        <f>'Fixed Credits Value'!B127</f>
        <v>100</v>
      </c>
      <c r="J127" s="35">
        <f t="shared" si="7"/>
        <v>620</v>
      </c>
      <c r="K127" s="35">
        <f>J127/'Feedstock Conversions'!B$13</f>
        <v>83.221476510067106</v>
      </c>
      <c r="L127" s="35"/>
      <c r="M127" s="35">
        <f t="shared" si="8"/>
        <v>-154.94899999999996</v>
      </c>
      <c r="N127" s="35">
        <f t="shared" si="12"/>
        <v>-22.276728652999964</v>
      </c>
      <c r="O127" s="35"/>
      <c r="V127" s="4">
        <f>$B127-'Rail Costs'!Q127</f>
        <v>100.21134328168472</v>
      </c>
      <c r="W127" s="4">
        <f>$B127-'Rail Costs'!R127</f>
        <v>100.63060514086368</v>
      </c>
      <c r="X127" s="4">
        <f>$B127-'Rail Costs'!S127</f>
        <v>100.80442026184502</v>
      </c>
      <c r="Y127" s="4">
        <f>$B127-'Rail Costs'!T127</f>
        <v>100.39270788731879</v>
      </c>
      <c r="Z127" s="4">
        <f>$B127-'Rail Costs'!U127</f>
        <v>100.54369758037301</v>
      </c>
      <c r="AA127" s="4">
        <f>$B127-'Rail Costs'!V127</f>
        <v>99.667249464782543</v>
      </c>
      <c r="AD127" s="4">
        <f>$J127-(V127*'Feedstock Conversions'!$B$13)-'Rail Costs'!Q127</f>
        <v>-130.38316416686649</v>
      </c>
      <c r="AE127" s="4">
        <f>$J127-(W127*'Feedstock Conversions'!$B$13)-'Rail Costs'!R127</f>
        <v>-133.08740315857071</v>
      </c>
      <c r="AF127" s="4">
        <f>$J127-(X127*'Feedstock Conversions'!$B$13)-'Rail Costs'!S127</f>
        <v>-134.20851068890039</v>
      </c>
      <c r="AG127" s="4">
        <f>$J127-(Y127*'Feedstock Conversions'!$B$13)-'Rail Costs'!T127</f>
        <v>-131.5529658732062</v>
      </c>
      <c r="AH127" s="4">
        <f>$J127-(Z127*'Feedstock Conversions'!$B$13)-'Rail Costs'!U127</f>
        <v>-132.52684939340585</v>
      </c>
      <c r="AI127" s="4">
        <f>$J127-(AA127*'Feedstock Conversions'!$B$13)-'Rail Costs'!V127</f>
        <v>-126.87375904784737</v>
      </c>
      <c r="AL127" s="4">
        <f>C127*'Feedstock Conversions'!$B$6</f>
        <v>785.351</v>
      </c>
      <c r="AM127" s="4">
        <f>'Fuel Values'!C127*100</f>
        <v>205.47</v>
      </c>
      <c r="AN127" s="4">
        <f>('LCFS Values'!$E$4-'Canola Oil'!$S$4)/1000000*'LCFS Values'!B127*'LCFS Values'!$G$2*100</f>
        <v>102.677271347</v>
      </c>
      <c r="AO127" s="4">
        <f>'RIN Values'!D127</f>
        <v>328.52499999999998</v>
      </c>
      <c r="AP127" s="4">
        <f>'Fixed Credits Value'!B127</f>
        <v>100</v>
      </c>
      <c r="AQ127" s="4">
        <f>'Fixed Credits Value'!C127</f>
        <v>16</v>
      </c>
      <c r="AR127" s="4">
        <f t="shared" si="13"/>
        <v>752.67227134699999</v>
      </c>
      <c r="AS127" s="4">
        <f>AR127/'Feedstock Conversions'!$B$6</f>
        <v>99.691691569139067</v>
      </c>
      <c r="AV127">
        <f t="shared" si="9"/>
        <v>22</v>
      </c>
      <c r="AW127">
        <f t="shared" si="10"/>
        <v>2021</v>
      </c>
      <c r="AX127">
        <f t="shared" si="11"/>
        <v>5</v>
      </c>
    </row>
    <row r="128" spans="1:50" x14ac:dyDescent="0.25">
      <c r="A128" s="34">
        <v>44351</v>
      </c>
      <c r="B128" s="35">
        <v>104.49</v>
      </c>
      <c r="C128" s="36">
        <f>'Canola Oil'!B128</f>
        <v>104.49</v>
      </c>
      <c r="D128" s="35">
        <f>'Canola Oil'!C128*'Feedstock Conversions'!B$13</f>
        <v>778.45050000000003</v>
      </c>
      <c r="E128" s="35"/>
      <c r="F128" s="35">
        <f>'Fuel Values'!B128-G128-H128-I128</f>
        <v>128.63963745843751</v>
      </c>
      <c r="G128" s="36">
        <f>('LCFS Values'!$E$4-$R$4)/1000000*'LCFS Values'!B128*'LCFS Values'!$G$2*100</f>
        <v>100.23536254156251</v>
      </c>
      <c r="H128" s="35">
        <f>'RIN Values'!C128</f>
        <v>293.625</v>
      </c>
      <c r="I128" s="35">
        <f>'Fixed Credits Value'!B128</f>
        <v>100</v>
      </c>
      <c r="J128" s="35">
        <f t="shared" si="7"/>
        <v>622.5</v>
      </c>
      <c r="K128" s="35">
        <f>J128/'Feedstock Conversions'!B$13</f>
        <v>83.557046979865774</v>
      </c>
      <c r="L128" s="35"/>
      <c r="M128" s="35">
        <f t="shared" si="8"/>
        <v>-155.95050000000003</v>
      </c>
      <c r="N128" s="35">
        <f t="shared" si="12"/>
        <v>-15.60031295875001</v>
      </c>
      <c r="O128" s="35"/>
      <c r="V128" s="4">
        <f>$B128-'Rail Costs'!Q128</f>
        <v>100.68134328168472</v>
      </c>
      <c r="W128" s="4">
        <f>$B128-'Rail Costs'!R128</f>
        <v>101.10060514086368</v>
      </c>
      <c r="X128" s="4">
        <f>$B128-'Rail Costs'!S128</f>
        <v>101.27442026184502</v>
      </c>
      <c r="Y128" s="4">
        <f>$B128-'Rail Costs'!T128</f>
        <v>100.86270788731879</v>
      </c>
      <c r="Z128" s="4">
        <f>$B128-'Rail Costs'!U128</f>
        <v>101.01369758037301</v>
      </c>
      <c r="AA128" s="4">
        <f>$B128-'Rail Costs'!V128</f>
        <v>100.13724946478254</v>
      </c>
      <c r="AD128" s="4">
        <f>$J128-(V128*'Feedstock Conversions'!$B$13)-'Rail Costs'!Q128</f>
        <v>-131.38466416686646</v>
      </c>
      <c r="AE128" s="4">
        <f>$J128-(W128*'Feedstock Conversions'!$B$13)-'Rail Costs'!R128</f>
        <v>-134.08890315857079</v>
      </c>
      <c r="AF128" s="4">
        <f>$J128-(X128*'Feedstock Conversions'!$B$13)-'Rail Costs'!S128</f>
        <v>-135.21001068890047</v>
      </c>
      <c r="AG128" s="4">
        <f>$J128-(Y128*'Feedstock Conversions'!$B$13)-'Rail Costs'!T128</f>
        <v>-132.55446587320617</v>
      </c>
      <c r="AH128" s="4">
        <f>$J128-(Z128*'Feedstock Conversions'!$B$13)-'Rail Costs'!U128</f>
        <v>-133.52834939340593</v>
      </c>
      <c r="AI128" s="4">
        <f>$J128-(AA128*'Feedstock Conversions'!$B$13)-'Rail Costs'!V128</f>
        <v>-127.87525904784745</v>
      </c>
      <c r="AL128" s="4">
        <f>C128*'Feedstock Conversions'!$B$6</f>
        <v>788.89949999999999</v>
      </c>
      <c r="AM128" s="4">
        <f>'Fuel Values'!C128*100</f>
        <v>211.01000000000002</v>
      </c>
      <c r="AN128" s="4">
        <f>('LCFS Values'!$E$4-'Canola Oil'!$S$4)/1000000*'LCFS Values'!B128*'LCFS Values'!$G$2*100</f>
        <v>103.06518704125</v>
      </c>
      <c r="AO128" s="4">
        <f>'RIN Values'!D128</f>
        <v>332.77499999999998</v>
      </c>
      <c r="AP128" s="4">
        <f>'Fixed Credits Value'!B128</f>
        <v>100</v>
      </c>
      <c r="AQ128" s="4">
        <f>'Fixed Credits Value'!C128</f>
        <v>16</v>
      </c>
      <c r="AR128" s="4">
        <f t="shared" si="13"/>
        <v>762.85018704125002</v>
      </c>
      <c r="AS128" s="4">
        <f>AR128/'Feedstock Conversions'!$B$6</f>
        <v>101.03975987301325</v>
      </c>
      <c r="AV128">
        <f t="shared" si="9"/>
        <v>23</v>
      </c>
      <c r="AW128">
        <f t="shared" si="10"/>
        <v>2021</v>
      </c>
      <c r="AX128">
        <f t="shared" si="11"/>
        <v>6</v>
      </c>
    </row>
    <row r="129" spans="1:50" x14ac:dyDescent="0.25">
      <c r="A129" s="34">
        <v>44358</v>
      </c>
      <c r="B129" s="35">
        <v>105.38800000000001</v>
      </c>
      <c r="C129" s="36">
        <f>'Canola Oil'!B129</f>
        <v>105.38800000000001</v>
      </c>
      <c r="D129" s="35">
        <f>'Canola Oil'!C129*'Feedstock Conversions'!B$13</f>
        <v>785.14060000000006</v>
      </c>
      <c r="E129" s="35"/>
      <c r="F129" s="35">
        <f>'Fuel Values'!B129-G129-H129-I129</f>
        <v>150.43319451424998</v>
      </c>
      <c r="G129" s="36">
        <f>('LCFS Values'!$E$4-$R$4)/1000000*'LCFS Values'!B129*'LCFS Values'!$G$2*100</f>
        <v>99.441805485749995</v>
      </c>
      <c r="H129" s="35">
        <f>'RIN Values'!C129</f>
        <v>298.125</v>
      </c>
      <c r="I129" s="35">
        <f>'Fixed Credits Value'!B129</f>
        <v>100</v>
      </c>
      <c r="J129" s="35">
        <f t="shared" si="7"/>
        <v>648</v>
      </c>
      <c r="K129" s="35">
        <f>J129/'Feedstock Conversions'!B$13</f>
        <v>86.979865771812072</v>
      </c>
      <c r="L129" s="35"/>
      <c r="M129" s="35">
        <f t="shared" si="8"/>
        <v>-137.14060000000006</v>
      </c>
      <c r="N129" s="35">
        <f t="shared" si="12"/>
        <v>-15.13637355700007</v>
      </c>
      <c r="O129" s="35"/>
      <c r="V129" s="4">
        <f>$B129-'Rail Costs'!Q129</f>
        <v>101.57934328168474</v>
      </c>
      <c r="W129" s="4">
        <f>$B129-'Rail Costs'!R129</f>
        <v>101.99860514086369</v>
      </c>
      <c r="X129" s="4">
        <f>$B129-'Rail Costs'!S129</f>
        <v>102.17242026184503</v>
      </c>
      <c r="Y129" s="4">
        <f>$B129-'Rail Costs'!T129</f>
        <v>101.7607078873188</v>
      </c>
      <c r="Z129" s="4">
        <f>$B129-'Rail Costs'!U129</f>
        <v>101.91169758037302</v>
      </c>
      <c r="AA129" s="4">
        <f>$B129-'Rail Costs'!V129</f>
        <v>101.03524946478255</v>
      </c>
      <c r="AD129" s="4">
        <f>$J129-(V129*'Feedstock Conversions'!$B$13)-'Rail Costs'!Q129</f>
        <v>-112.5747641668666</v>
      </c>
      <c r="AE129" s="4">
        <f>$J129-(W129*'Feedstock Conversions'!$B$13)-'Rail Costs'!R129</f>
        <v>-115.2790031585708</v>
      </c>
      <c r="AF129" s="4">
        <f>$J129-(X129*'Feedstock Conversions'!$B$13)-'Rail Costs'!S129</f>
        <v>-116.40011068890048</v>
      </c>
      <c r="AG129" s="4">
        <f>$J129-(Y129*'Feedstock Conversions'!$B$13)-'Rail Costs'!T129</f>
        <v>-113.74456587320631</v>
      </c>
      <c r="AH129" s="4">
        <f>$J129-(Z129*'Feedstock Conversions'!$B$13)-'Rail Costs'!U129</f>
        <v>-114.71844939340596</v>
      </c>
      <c r="AI129" s="4">
        <f>$J129-(AA129*'Feedstock Conversions'!$B$13)-'Rail Costs'!V129</f>
        <v>-109.06535904784748</v>
      </c>
      <c r="AL129" s="4">
        <f>C129*'Feedstock Conversions'!$B$6</f>
        <v>795.67939999999999</v>
      </c>
      <c r="AM129" s="4">
        <f>'Fuel Values'!C129*100</f>
        <v>213.88</v>
      </c>
      <c r="AN129" s="4">
        <f>('LCFS Values'!$E$4-'Canola Oil'!$S$4)/1000000*'LCFS Values'!B129*'LCFS Values'!$G$2*100</f>
        <v>102.24922644299998</v>
      </c>
      <c r="AO129" s="4">
        <f>'RIN Values'!D129</f>
        <v>337.875</v>
      </c>
      <c r="AP129" s="4">
        <f>'Fixed Credits Value'!B129</f>
        <v>100</v>
      </c>
      <c r="AQ129" s="4">
        <f>'Fixed Credits Value'!C129</f>
        <v>16</v>
      </c>
      <c r="AR129" s="4">
        <f t="shared" si="13"/>
        <v>770.00422644299999</v>
      </c>
      <c r="AS129" s="4">
        <f>AR129/'Feedstock Conversions'!$B$6</f>
        <v>101.98731476066226</v>
      </c>
      <c r="AV129">
        <f t="shared" si="9"/>
        <v>24</v>
      </c>
      <c r="AW129">
        <f t="shared" si="10"/>
        <v>2021</v>
      </c>
      <c r="AX129">
        <f t="shared" si="11"/>
        <v>6</v>
      </c>
    </row>
    <row r="130" spans="1:50" x14ac:dyDescent="0.25">
      <c r="A130" s="34">
        <v>44365</v>
      </c>
      <c r="B130" s="35">
        <v>96.658000000000001</v>
      </c>
      <c r="C130" s="36">
        <f>'Canola Oil'!B130</f>
        <v>96.658000000000001</v>
      </c>
      <c r="D130" s="35">
        <f>'Canola Oil'!C130*'Feedstock Conversions'!B$13</f>
        <v>720.10210000000006</v>
      </c>
      <c r="E130" s="35"/>
      <c r="F130" s="35">
        <f>'Fuel Values'!B130-G130-H130-I130</f>
        <v>230.63716251287508</v>
      </c>
      <c r="G130" s="36">
        <f>('LCFS Values'!$E$4-$R$4)/1000000*'LCFS Values'!B130*'LCFS Values'!$G$2*100</f>
        <v>98.062837487124995</v>
      </c>
      <c r="H130" s="35">
        <f>'RIN Values'!C130</f>
        <v>231.29999999999998</v>
      </c>
      <c r="I130" s="35">
        <f>'Fixed Credits Value'!B130</f>
        <v>100</v>
      </c>
      <c r="J130" s="35">
        <f t="shared" si="7"/>
        <v>660</v>
      </c>
      <c r="K130" s="35">
        <f>J130/'Feedstock Conversions'!B$13</f>
        <v>88.590604026845639</v>
      </c>
      <c r="L130" s="35"/>
      <c r="M130" s="35">
        <f t="shared" si="8"/>
        <v>-60.102100000000064</v>
      </c>
      <c r="N130" s="35">
        <f t="shared" si="12"/>
        <v>-30.380772301500087</v>
      </c>
      <c r="O130" s="35"/>
      <c r="V130" s="4">
        <f>$B130-'Rail Costs'!Q130</f>
        <v>92.849343281684725</v>
      </c>
      <c r="W130" s="4">
        <f>$B130-'Rail Costs'!R130</f>
        <v>93.268605140863684</v>
      </c>
      <c r="X130" s="4">
        <f>$B130-'Rail Costs'!S130</f>
        <v>93.442420261845029</v>
      </c>
      <c r="Y130" s="4">
        <f>$B130-'Rail Costs'!T130</f>
        <v>93.030707887318798</v>
      </c>
      <c r="Z130" s="4">
        <f>$B130-'Rail Costs'!U130</f>
        <v>93.181697580373012</v>
      </c>
      <c r="AA130" s="4">
        <f>$B130-'Rail Costs'!V130</f>
        <v>92.305249464782548</v>
      </c>
      <c r="AD130" s="4">
        <f>$J130-(V130*'Feedstock Conversions'!$B$13)-'Rail Costs'!Q130</f>
        <v>-35.536264166866495</v>
      </c>
      <c r="AE130" s="4">
        <f>$J130-(W130*'Feedstock Conversions'!$B$13)-'Rail Costs'!R130</f>
        <v>-38.24050315857081</v>
      </c>
      <c r="AF130" s="4">
        <f>$J130-(X130*'Feedstock Conversions'!$B$13)-'Rail Costs'!S130</f>
        <v>-39.361610688900484</v>
      </c>
      <c r="AG130" s="4">
        <f>$J130-(Y130*'Feedstock Conversions'!$B$13)-'Rail Costs'!T130</f>
        <v>-36.70606587320632</v>
      </c>
      <c r="AH130" s="4">
        <f>$J130-(Z130*'Feedstock Conversions'!$B$13)-'Rail Costs'!U130</f>
        <v>-37.67994939340597</v>
      </c>
      <c r="AI130" s="4">
        <f>$J130-(AA130*'Feedstock Conversions'!$B$13)-'Rail Costs'!V130</f>
        <v>-32.026859047847481</v>
      </c>
      <c r="AL130" s="4">
        <f>C130*'Feedstock Conversions'!$B$6</f>
        <v>729.76789999999994</v>
      </c>
      <c r="AM130" s="4">
        <f>'Fuel Values'!C130*100</f>
        <v>210.75</v>
      </c>
      <c r="AN130" s="4">
        <f>('LCFS Values'!$E$4-'Canola Oil'!$S$4)/1000000*'LCFS Values'!B130*'LCFS Values'!$G$2*100</f>
        <v>100.83132769849999</v>
      </c>
      <c r="AO130" s="4">
        <f>'RIN Values'!D130</f>
        <v>262.14</v>
      </c>
      <c r="AP130" s="4">
        <f>'Fixed Credits Value'!B130</f>
        <v>100</v>
      </c>
      <c r="AQ130" s="4">
        <f>'Fixed Credits Value'!C130</f>
        <v>16</v>
      </c>
      <c r="AR130" s="4">
        <f t="shared" si="13"/>
        <v>689.72132769849998</v>
      </c>
      <c r="AS130" s="4">
        <f>AR130/'Feedstock Conversions'!$B$6</f>
        <v>91.353818238211915</v>
      </c>
      <c r="AV130">
        <f t="shared" si="9"/>
        <v>25</v>
      </c>
      <c r="AW130">
        <f t="shared" si="10"/>
        <v>2021</v>
      </c>
      <c r="AX130">
        <f t="shared" si="11"/>
        <v>6</v>
      </c>
    </row>
    <row r="131" spans="1:50" x14ac:dyDescent="0.25">
      <c r="A131" s="34">
        <v>44372</v>
      </c>
      <c r="B131" s="35">
        <v>93.108000000000004</v>
      </c>
      <c r="C131" s="36">
        <f>'Canola Oil'!B131</f>
        <v>93.108000000000004</v>
      </c>
      <c r="D131" s="35">
        <f>'Canola Oil'!C131*'Feedstock Conversions'!B$13</f>
        <v>693.65460000000007</v>
      </c>
      <c r="E131" s="35"/>
      <c r="F131" s="35">
        <f>'Fuel Values'!B131-G131-H131-I131</f>
        <v>193.34372870075003</v>
      </c>
      <c r="G131" s="36">
        <f>('LCFS Values'!$E$4-$R$4)/1000000*'LCFS Values'!B131*'LCFS Values'!$G$2*100</f>
        <v>97.256271299250002</v>
      </c>
      <c r="H131" s="35">
        <f>'RIN Values'!C131</f>
        <v>251.39999999999998</v>
      </c>
      <c r="I131" s="35">
        <f>'Fixed Credits Value'!B131</f>
        <v>100</v>
      </c>
      <c r="J131" s="35">
        <f t="shared" ref="J131:J194" si="14">I131+H131+G131+F131</f>
        <v>642</v>
      </c>
      <c r="K131" s="35">
        <f>J131/'Feedstock Conversions'!B$13</f>
        <v>86.174496644295303</v>
      </c>
      <c r="L131" s="35"/>
      <c r="M131" s="35">
        <f t="shared" ref="M131:M194" si="15">J131-D131</f>
        <v>-51.654600000000073</v>
      </c>
      <c r="N131" s="35">
        <f t="shared" si="12"/>
        <v>23.247390696999901</v>
      </c>
      <c r="O131" s="35"/>
      <c r="V131" s="4">
        <f>$B131-'Rail Costs'!Q131</f>
        <v>89.299343281684742</v>
      </c>
      <c r="W131" s="4">
        <f>$B131-'Rail Costs'!R131</f>
        <v>89.718605140863687</v>
      </c>
      <c r="X131" s="4">
        <f>$B131-'Rail Costs'!S131</f>
        <v>89.892420261845032</v>
      </c>
      <c r="Y131" s="4">
        <f>$B131-'Rail Costs'!T131</f>
        <v>89.4807078873188</v>
      </c>
      <c r="Z131" s="4">
        <f>$B131-'Rail Costs'!U131</f>
        <v>89.631697580373014</v>
      </c>
      <c r="AA131" s="4">
        <f>$B131-'Rail Costs'!V131</f>
        <v>88.755249464782551</v>
      </c>
      <c r="AD131" s="4">
        <f>$J131-(V131*'Feedstock Conversions'!$B$13)-'Rail Costs'!Q131</f>
        <v>-27.088764166866618</v>
      </c>
      <c r="AE131" s="4">
        <f>$J131-(W131*'Feedstock Conversions'!$B$13)-'Rail Costs'!R131</f>
        <v>-29.793003158570816</v>
      </c>
      <c r="AF131" s="4">
        <f>$J131-(X131*'Feedstock Conversions'!$B$13)-'Rail Costs'!S131</f>
        <v>-30.914110688900493</v>
      </c>
      <c r="AG131" s="4">
        <f>$J131-(Y131*'Feedstock Conversions'!$B$13)-'Rail Costs'!T131</f>
        <v>-28.258565873206329</v>
      </c>
      <c r="AH131" s="4">
        <f>$J131-(Z131*'Feedstock Conversions'!$B$13)-'Rail Costs'!U131</f>
        <v>-29.232449393405979</v>
      </c>
      <c r="AI131" s="4">
        <f>$J131-(AA131*'Feedstock Conversions'!$B$13)-'Rail Costs'!V131</f>
        <v>-23.579359047847486</v>
      </c>
      <c r="AL131" s="4">
        <f>C131*'Feedstock Conversions'!$B$6</f>
        <v>702.96540000000005</v>
      </c>
      <c r="AM131" s="4">
        <f>'Fuel Values'!C131*100</f>
        <v>215.98000000000002</v>
      </c>
      <c r="AN131" s="4">
        <f>('LCFS Values'!$E$4-'Canola Oil'!$S$4)/1000000*'LCFS Values'!B131*'LCFS Values'!$G$2*100</f>
        <v>100.001990697</v>
      </c>
      <c r="AO131" s="4">
        <f>'RIN Values'!D131</f>
        <v>284.91999999999996</v>
      </c>
      <c r="AP131" s="4">
        <f>'Fixed Credits Value'!B131</f>
        <v>100</v>
      </c>
      <c r="AQ131" s="4">
        <f>'Fixed Credits Value'!C131</f>
        <v>16</v>
      </c>
      <c r="AR131" s="4">
        <f t="shared" si="13"/>
        <v>716.90199069699997</v>
      </c>
      <c r="AS131" s="4">
        <f>AR131/'Feedstock Conversions'!$B$6</f>
        <v>94.953906052582781</v>
      </c>
      <c r="AV131">
        <f t="shared" ref="AV131:AV194" si="16">WEEKNUM(A131)</f>
        <v>26</v>
      </c>
      <c r="AW131">
        <f t="shared" ref="AW131:AW194" si="17">YEAR(A131)</f>
        <v>2021</v>
      </c>
      <c r="AX131">
        <f t="shared" ref="AX131:AX194" si="18">MONTH(A131)</f>
        <v>6</v>
      </c>
    </row>
    <row r="132" spans="1:50" x14ac:dyDescent="0.25">
      <c r="A132" s="34">
        <v>44379</v>
      </c>
      <c r="B132" s="35">
        <v>95.703999999999994</v>
      </c>
      <c r="C132" s="36">
        <f>'Canola Oil'!B132</f>
        <v>95.703999999999994</v>
      </c>
      <c r="D132" s="35">
        <f>'Canola Oil'!C132*'Feedstock Conversions'!B$13</f>
        <v>712.99479999999994</v>
      </c>
      <c r="E132" s="35"/>
      <c r="F132" s="35">
        <f>'Fuel Values'!B132-G132-H132-I132</f>
        <v>184.49204371774999</v>
      </c>
      <c r="G132" s="36">
        <f>('LCFS Values'!$E$4-$R$4)/1000000*'LCFS Values'!B132*'LCFS Values'!$G$2*100</f>
        <v>95.382956282250007</v>
      </c>
      <c r="H132" s="35">
        <f>'RIN Values'!C132</f>
        <v>250.125</v>
      </c>
      <c r="I132" s="35">
        <f>'Fixed Credits Value'!B132</f>
        <v>100</v>
      </c>
      <c r="J132" s="35">
        <f t="shared" si="14"/>
        <v>630</v>
      </c>
      <c r="K132" s="35">
        <f>J132/'Feedstock Conversions'!B$13</f>
        <v>84.56375838926175</v>
      </c>
      <c r="L132" s="35"/>
      <c r="M132" s="35">
        <f t="shared" si="15"/>
        <v>-82.994799999999941</v>
      </c>
      <c r="N132" s="35">
        <f t="shared" si="12"/>
        <v>-2.1640113710000151</v>
      </c>
      <c r="O132" s="35"/>
      <c r="V132" s="4">
        <f>$B132-'Rail Costs'!Q132</f>
        <v>91.762434868395644</v>
      </c>
      <c r="W132" s="4">
        <f>$B132-'Rail Costs'!R132</f>
        <v>92.196327457665888</v>
      </c>
      <c r="X132" s="4">
        <f>$B132-'Rail Costs'!S132</f>
        <v>92.376208100862513</v>
      </c>
      <c r="Y132" s="4">
        <f>$B132-'Rail Costs'!T132</f>
        <v>91.950128446091085</v>
      </c>
      <c r="Z132" s="4">
        <f>$B132-'Rail Costs'!U132</f>
        <v>92.106387136067582</v>
      </c>
      <c r="AA132" s="4">
        <f>$B132-'Rail Costs'!V132</f>
        <v>91.199354135309306</v>
      </c>
      <c r="AD132" s="4">
        <f>$J132-(V132*'Feedstock Conversions'!$B$13)-'Rail Costs'!Q132</f>
        <v>-57.571704901151904</v>
      </c>
      <c r="AE132" s="4">
        <f>$J132-(W132*'Feedstock Conversions'!$B$13)-'Rail Costs'!R132</f>
        <v>-60.370312101944997</v>
      </c>
      <c r="AF132" s="4">
        <f>$J132-(X132*'Feedstock Conversions'!$B$13)-'Rail Costs'!S132</f>
        <v>-61.530542250563201</v>
      </c>
      <c r="AG132" s="4">
        <f>$J132-(Y132*'Feedstock Conversions'!$B$13)-'Rail Costs'!T132</f>
        <v>-58.782328477287507</v>
      </c>
      <c r="AH132" s="4">
        <f>$J132-(Z132*'Feedstock Conversions'!$B$13)-'Rail Costs'!U132</f>
        <v>-59.790197027635898</v>
      </c>
      <c r="AI132" s="4">
        <f>$J132-(AA132*'Feedstock Conversions'!$B$13)-'Rail Costs'!V132</f>
        <v>-53.939834172744995</v>
      </c>
      <c r="AL132" s="4">
        <f>C132*'Feedstock Conversions'!$B$6</f>
        <v>722.56519999999989</v>
      </c>
      <c r="AM132" s="4">
        <f>'Fuel Values'!C132*100</f>
        <v>213.28</v>
      </c>
      <c r="AN132" s="4">
        <f>('LCFS Values'!$E$4-'Canola Oil'!$S$4)/1000000*'LCFS Values'!B132*'LCFS Values'!$G$2*100</f>
        <v>98.075788629000002</v>
      </c>
      <c r="AO132" s="4">
        <f>'RIN Values'!D132</f>
        <v>283.47499999999997</v>
      </c>
      <c r="AP132" s="4">
        <f>'Fixed Credits Value'!B132</f>
        <v>100</v>
      </c>
      <c r="AQ132" s="4">
        <f>'Fixed Credits Value'!C132</f>
        <v>16</v>
      </c>
      <c r="AR132" s="4">
        <f t="shared" si="13"/>
        <v>710.83078862899993</v>
      </c>
      <c r="AS132" s="4">
        <f>AR132/'Feedstock Conversions'!$B$6</f>
        <v>94.149773328344367</v>
      </c>
      <c r="AV132">
        <f t="shared" si="16"/>
        <v>27</v>
      </c>
      <c r="AW132">
        <f t="shared" si="17"/>
        <v>2021</v>
      </c>
      <c r="AX132">
        <f t="shared" si="18"/>
        <v>7</v>
      </c>
    </row>
    <row r="133" spans="1:50" x14ac:dyDescent="0.25">
      <c r="A133" s="34">
        <v>44386</v>
      </c>
      <c r="B133" s="35">
        <v>93.572500000000005</v>
      </c>
      <c r="C133" s="36">
        <f>'Canola Oil'!B133</f>
        <v>93.572500000000005</v>
      </c>
      <c r="D133" s="35">
        <f>'Canola Oil'!C133*'Feedstock Conversions'!B$13</f>
        <v>697.11512500000003</v>
      </c>
      <c r="E133" s="35"/>
      <c r="F133" s="35">
        <f>'Fuel Values'!B133-G133-H133-I133</f>
        <v>198.37568179125003</v>
      </c>
      <c r="G133" s="36">
        <f>('LCFS Values'!$E$4-$R$4)/1000000*'LCFS Values'!B133*'LCFS Values'!$G$2*100</f>
        <v>93.405568208749997</v>
      </c>
      <c r="H133" s="35">
        <f>'RIN Values'!C133</f>
        <v>238.21875</v>
      </c>
      <c r="I133" s="35">
        <f>'Fixed Credits Value'!B133</f>
        <v>100</v>
      </c>
      <c r="J133" s="35">
        <f t="shared" si="14"/>
        <v>630</v>
      </c>
      <c r="K133" s="35">
        <f>J133/'Feedstock Conversions'!B$13</f>
        <v>84.56375838926175</v>
      </c>
      <c r="L133" s="35"/>
      <c r="M133" s="35">
        <f t="shared" si="15"/>
        <v>-67.115125000000035</v>
      </c>
      <c r="N133" s="35">
        <f t="shared" si="12"/>
        <v>-2.3512996649999423</v>
      </c>
      <c r="O133" s="35"/>
      <c r="V133" s="4">
        <f>$B133-'Rail Costs'!Q133</f>
        <v>89.630934868395656</v>
      </c>
      <c r="W133" s="4">
        <f>$B133-'Rail Costs'!R133</f>
        <v>90.064827457665899</v>
      </c>
      <c r="X133" s="4">
        <f>$B133-'Rail Costs'!S133</f>
        <v>90.244708100862525</v>
      </c>
      <c r="Y133" s="4">
        <f>$B133-'Rail Costs'!T133</f>
        <v>89.818628446091097</v>
      </c>
      <c r="Z133" s="4">
        <f>$B133-'Rail Costs'!U133</f>
        <v>89.974887136067593</v>
      </c>
      <c r="AA133" s="4">
        <f>$B133-'Rail Costs'!V133</f>
        <v>89.067854135309318</v>
      </c>
      <c r="AD133" s="4">
        <f>$J133-(V133*'Feedstock Conversions'!$B$13)-'Rail Costs'!Q133</f>
        <v>-41.692029901151997</v>
      </c>
      <c r="AE133" s="4">
        <f>$J133-(W133*'Feedstock Conversions'!$B$13)-'Rail Costs'!R133</f>
        <v>-44.49063710194509</v>
      </c>
      <c r="AF133" s="4">
        <f>$J133-(X133*'Feedstock Conversions'!$B$13)-'Rail Costs'!S133</f>
        <v>-45.650867250563294</v>
      </c>
      <c r="AG133" s="4">
        <f>$J133-(Y133*'Feedstock Conversions'!$B$13)-'Rail Costs'!T133</f>
        <v>-42.9026534772876</v>
      </c>
      <c r="AH133" s="4">
        <f>$J133-(Z133*'Feedstock Conversions'!$B$13)-'Rail Costs'!U133</f>
        <v>-43.910522027635992</v>
      </c>
      <c r="AI133" s="4">
        <f>$J133-(AA133*'Feedstock Conversions'!$B$13)-'Rail Costs'!V133</f>
        <v>-38.060159172745088</v>
      </c>
      <c r="AL133" s="4">
        <f>C133*'Feedstock Conversions'!$B$6</f>
        <v>706.47237500000006</v>
      </c>
      <c r="AM133" s="4">
        <f>'Fuel Values'!C133*100</f>
        <v>212.74</v>
      </c>
      <c r="AN133" s="4">
        <f>('LCFS Values'!$E$4-'Canola Oil'!$S$4)/1000000*'LCFS Values'!B133*'LCFS Values'!$G$2*100</f>
        <v>96.042575335000009</v>
      </c>
      <c r="AO133" s="4">
        <f>'RIN Values'!D133</f>
        <v>269.98124999999999</v>
      </c>
      <c r="AP133" s="4">
        <f>'Fixed Credits Value'!B133</f>
        <v>100</v>
      </c>
      <c r="AQ133" s="4">
        <f>'Fixed Credits Value'!C133</f>
        <v>16</v>
      </c>
      <c r="AR133" s="4">
        <f t="shared" si="13"/>
        <v>694.76382533500009</v>
      </c>
      <c r="AS133" s="4">
        <f>AR133/'Feedstock Conversions'!$B$6</f>
        <v>92.021698719867558</v>
      </c>
      <c r="AV133">
        <f t="shared" si="16"/>
        <v>28</v>
      </c>
      <c r="AW133">
        <f t="shared" si="17"/>
        <v>2021</v>
      </c>
      <c r="AX133">
        <f t="shared" si="18"/>
        <v>7</v>
      </c>
    </row>
    <row r="134" spans="1:50" x14ac:dyDescent="0.25">
      <c r="A134" s="34">
        <v>44393</v>
      </c>
      <c r="B134" s="35">
        <v>98.286000000000001</v>
      </c>
      <c r="C134" s="36">
        <f>'Canola Oil'!B134</f>
        <v>98.286000000000001</v>
      </c>
      <c r="D134" s="35">
        <f>'Canola Oil'!C134*'Feedstock Conversions'!B$13</f>
        <v>732.23070000000007</v>
      </c>
      <c r="E134" s="35"/>
      <c r="F134" s="35">
        <f>'Fuel Values'!B134-G134-H134-I134</f>
        <v>200.05349111050009</v>
      </c>
      <c r="G134" s="36">
        <f>('LCFS Values'!$E$4-$R$4)/1000000*'LCFS Values'!B134*'LCFS Values'!$G$2*100</f>
        <v>91.896508889499998</v>
      </c>
      <c r="H134" s="35">
        <f>'RIN Values'!C134</f>
        <v>244.04999999999998</v>
      </c>
      <c r="I134" s="35">
        <f>'Fixed Credits Value'!B134</f>
        <v>100</v>
      </c>
      <c r="J134" s="35">
        <f t="shared" si="14"/>
        <v>636</v>
      </c>
      <c r="K134" s="35">
        <f>J134/'Feedstock Conversions'!B$13</f>
        <v>85.369127516778519</v>
      </c>
      <c r="L134" s="35"/>
      <c r="M134" s="35">
        <f t="shared" si="15"/>
        <v>-96.23070000000007</v>
      </c>
      <c r="N134" s="35">
        <f t="shared" si="12"/>
        <v>-30.079787442000111</v>
      </c>
      <c r="O134" s="35"/>
      <c r="V134" s="4">
        <f>$B134-'Rail Costs'!Q134</f>
        <v>94.344434868395652</v>
      </c>
      <c r="W134" s="4">
        <f>$B134-'Rail Costs'!R134</f>
        <v>94.778327457665895</v>
      </c>
      <c r="X134" s="4">
        <f>$B134-'Rail Costs'!S134</f>
        <v>94.958208100862521</v>
      </c>
      <c r="Y134" s="4">
        <f>$B134-'Rail Costs'!T134</f>
        <v>94.532128446091093</v>
      </c>
      <c r="Z134" s="4">
        <f>$B134-'Rail Costs'!U134</f>
        <v>94.68838713606759</v>
      </c>
      <c r="AA134" s="4">
        <f>$B134-'Rail Costs'!V134</f>
        <v>93.781354135309314</v>
      </c>
      <c r="AD134" s="4">
        <f>$J134-(V134*'Feedstock Conversions'!$B$13)-'Rail Costs'!Q134</f>
        <v>-70.807604901151919</v>
      </c>
      <c r="AE134" s="4">
        <f>$J134-(W134*'Feedstock Conversions'!$B$13)-'Rail Costs'!R134</f>
        <v>-73.606212101945019</v>
      </c>
      <c r="AF134" s="4">
        <f>$J134-(X134*'Feedstock Conversions'!$B$13)-'Rail Costs'!S134</f>
        <v>-74.76644225056333</v>
      </c>
      <c r="AG134" s="4">
        <f>$J134-(Y134*'Feedstock Conversions'!$B$13)-'Rail Costs'!T134</f>
        <v>-72.018228477287522</v>
      </c>
      <c r="AH134" s="4">
        <f>$J134-(Z134*'Feedstock Conversions'!$B$13)-'Rail Costs'!U134</f>
        <v>-73.026097027636027</v>
      </c>
      <c r="AI134" s="4">
        <f>$J134-(AA134*'Feedstock Conversions'!$B$13)-'Rail Costs'!V134</f>
        <v>-67.175734172745123</v>
      </c>
      <c r="AL134" s="4">
        <f>C134*'Feedstock Conversions'!$B$6</f>
        <v>742.05930000000001</v>
      </c>
      <c r="AM134" s="4">
        <f>'Fuel Values'!C134*100</f>
        <v>215.07</v>
      </c>
      <c r="AN134" s="4">
        <f>('LCFS Values'!$E$4-'Canola Oil'!$S$4)/1000000*'LCFS Values'!B134*'LCFS Values'!$G$2*100</f>
        <v>94.490912557999991</v>
      </c>
      <c r="AO134" s="4">
        <f>'RIN Values'!D134</f>
        <v>276.58999999999997</v>
      </c>
      <c r="AP134" s="4">
        <f>'Fixed Credits Value'!B134</f>
        <v>100</v>
      </c>
      <c r="AQ134" s="4">
        <f>'Fixed Credits Value'!C134</f>
        <v>16</v>
      </c>
      <c r="AR134" s="4">
        <f t="shared" si="13"/>
        <v>702.15091255799996</v>
      </c>
      <c r="AS134" s="4">
        <f>AR134/'Feedstock Conversions'!$B$6</f>
        <v>93.000120868609272</v>
      </c>
      <c r="AV134">
        <f t="shared" si="16"/>
        <v>29</v>
      </c>
      <c r="AW134">
        <f t="shared" si="17"/>
        <v>2021</v>
      </c>
      <c r="AX134">
        <f t="shared" si="18"/>
        <v>7</v>
      </c>
    </row>
    <row r="135" spans="1:50" x14ac:dyDescent="0.25">
      <c r="A135" s="34">
        <v>44400</v>
      </c>
      <c r="B135" s="35">
        <v>97.965999999999994</v>
      </c>
      <c r="C135" s="36">
        <f>'Canola Oil'!B135</f>
        <v>97.965999999999994</v>
      </c>
      <c r="D135" s="35">
        <f>'Canola Oil'!C135*'Feedstock Conversions'!B$13</f>
        <v>729.84669999999994</v>
      </c>
      <c r="E135" s="35"/>
      <c r="F135" s="35">
        <f>'Fuel Values'!B135-G135-H135-I135</f>
        <v>201.292395263</v>
      </c>
      <c r="G135" s="36">
        <f>('LCFS Values'!$E$4-$R$4)/1000000*'LCFS Values'!B135*'LCFS Values'!$G$2*100</f>
        <v>93.457604736999983</v>
      </c>
      <c r="H135" s="35">
        <f>'RIN Values'!C135</f>
        <v>245.25</v>
      </c>
      <c r="I135" s="35">
        <f>'Fixed Credits Value'!B135</f>
        <v>100</v>
      </c>
      <c r="J135" s="35">
        <f t="shared" si="14"/>
        <v>640</v>
      </c>
      <c r="K135" s="35">
        <f>J135/'Feedstock Conversions'!B$13</f>
        <v>85.90604026845638</v>
      </c>
      <c r="L135" s="35"/>
      <c r="M135" s="35">
        <f t="shared" si="15"/>
        <v>-89.846699999999942</v>
      </c>
      <c r="N135" s="35">
        <f t="shared" si="12"/>
        <v>-40.280619051999906</v>
      </c>
      <c r="O135" s="35"/>
      <c r="V135" s="4">
        <f>$B135-'Rail Costs'!Q135</f>
        <v>94.024434868395645</v>
      </c>
      <c r="W135" s="4">
        <f>$B135-'Rail Costs'!R135</f>
        <v>94.458327457665888</v>
      </c>
      <c r="X135" s="4">
        <f>$B135-'Rail Costs'!S135</f>
        <v>94.638208100862514</v>
      </c>
      <c r="Y135" s="4">
        <f>$B135-'Rail Costs'!T135</f>
        <v>94.212128446091086</v>
      </c>
      <c r="Z135" s="4">
        <f>$B135-'Rail Costs'!U135</f>
        <v>94.368387136067582</v>
      </c>
      <c r="AA135" s="4">
        <f>$B135-'Rail Costs'!V135</f>
        <v>93.461354135309307</v>
      </c>
      <c r="AD135" s="4">
        <f>$J135-(V135*'Feedstock Conversions'!$B$13)-'Rail Costs'!Q135</f>
        <v>-64.423604901151904</v>
      </c>
      <c r="AE135" s="4">
        <f>$J135-(W135*'Feedstock Conversions'!$B$13)-'Rail Costs'!R135</f>
        <v>-67.222212101945004</v>
      </c>
      <c r="AF135" s="4">
        <f>$J135-(X135*'Feedstock Conversions'!$B$13)-'Rail Costs'!S135</f>
        <v>-68.382442250563201</v>
      </c>
      <c r="AG135" s="4">
        <f>$J135-(Y135*'Feedstock Conversions'!$B$13)-'Rail Costs'!T135</f>
        <v>-65.634228477287508</v>
      </c>
      <c r="AH135" s="4">
        <f>$J135-(Z135*'Feedstock Conversions'!$B$13)-'Rail Costs'!U135</f>
        <v>-66.642097027635899</v>
      </c>
      <c r="AI135" s="4">
        <f>$J135-(AA135*'Feedstock Conversions'!$B$13)-'Rail Costs'!V135</f>
        <v>-60.791734172744995</v>
      </c>
      <c r="AL135" s="4">
        <f>C135*'Feedstock Conversions'!$B$6</f>
        <v>739.64329999999995</v>
      </c>
      <c r="AM135" s="4">
        <f>'Fuel Values'!C135*100</f>
        <v>199.52</v>
      </c>
      <c r="AN135" s="4">
        <f>('LCFS Values'!$E$4-'Canola Oil'!$S$4)/1000000*'LCFS Values'!B135*'LCFS Values'!$G$2*100</f>
        <v>96.09608094799998</v>
      </c>
      <c r="AO135" s="4">
        <f>'RIN Values'!D135</f>
        <v>277.95</v>
      </c>
      <c r="AP135" s="4">
        <f>'Fixed Credits Value'!B135</f>
        <v>100</v>
      </c>
      <c r="AQ135" s="4">
        <f>'Fixed Credits Value'!C135</f>
        <v>16</v>
      </c>
      <c r="AR135" s="4">
        <f t="shared" si="13"/>
        <v>689.56608094800004</v>
      </c>
      <c r="AS135" s="4">
        <f>AR135/'Feedstock Conversions'!$B$6</f>
        <v>91.333255754701995</v>
      </c>
      <c r="AV135">
        <f t="shared" si="16"/>
        <v>30</v>
      </c>
      <c r="AW135">
        <f t="shared" si="17"/>
        <v>2021</v>
      </c>
      <c r="AX135">
        <f t="shared" si="18"/>
        <v>7</v>
      </c>
    </row>
    <row r="136" spans="1:50" x14ac:dyDescent="0.25">
      <c r="A136" s="34">
        <v>44407</v>
      </c>
      <c r="B136" s="35">
        <v>96.518000000000001</v>
      </c>
      <c r="C136" s="36">
        <f>'Canola Oil'!B136</f>
        <v>96.518000000000001</v>
      </c>
      <c r="D136" s="35">
        <f>'Canola Oil'!C136*'Feedstock Conversions'!B$13</f>
        <v>719.05910000000006</v>
      </c>
      <c r="E136" s="35"/>
      <c r="F136" s="35">
        <f>'Fuel Values'!B136-G136-H136-I136</f>
        <v>183.36592039574998</v>
      </c>
      <c r="G136" s="36">
        <f>('LCFS Values'!$E$4-$R$4)/1000000*'LCFS Values'!B136*'LCFS Values'!$G$2*100</f>
        <v>94.134079604250005</v>
      </c>
      <c r="H136" s="35">
        <f>'RIN Values'!C136</f>
        <v>262.5</v>
      </c>
      <c r="I136" s="35">
        <f>'Fixed Credits Value'!B136</f>
        <v>100</v>
      </c>
      <c r="J136" s="35">
        <f t="shared" si="14"/>
        <v>640</v>
      </c>
      <c r="K136" s="35">
        <f>J136/'Feedstock Conversions'!B$13</f>
        <v>85.90604026845638</v>
      </c>
      <c r="L136" s="35"/>
      <c r="M136" s="35">
        <f t="shared" si="15"/>
        <v>-79.059100000000058</v>
      </c>
      <c r="N136" s="35">
        <f t="shared" si="12"/>
        <v>9.022553916999982</v>
      </c>
      <c r="O136" s="35"/>
      <c r="V136" s="4">
        <f>$B136-'Rail Costs'!Q136</f>
        <v>92.576434868395651</v>
      </c>
      <c r="W136" s="4">
        <f>$B136-'Rail Costs'!R136</f>
        <v>93.010327457665895</v>
      </c>
      <c r="X136" s="4">
        <f>$B136-'Rail Costs'!S136</f>
        <v>93.19020810086252</v>
      </c>
      <c r="Y136" s="4">
        <f>$B136-'Rail Costs'!T136</f>
        <v>92.764128446091092</v>
      </c>
      <c r="Z136" s="4">
        <f>$B136-'Rail Costs'!U136</f>
        <v>92.920387136067589</v>
      </c>
      <c r="AA136" s="4">
        <f>$B136-'Rail Costs'!V136</f>
        <v>92.013354135309314</v>
      </c>
      <c r="AD136" s="4">
        <f>$J136-(V136*'Feedstock Conversions'!$B$13)-'Rail Costs'!Q136</f>
        <v>-53.63600490115202</v>
      </c>
      <c r="AE136" s="4">
        <f>$J136-(W136*'Feedstock Conversions'!$B$13)-'Rail Costs'!R136</f>
        <v>-56.434612101945</v>
      </c>
      <c r="AF136" s="4">
        <f>$J136-(X136*'Feedstock Conversions'!$B$13)-'Rail Costs'!S136</f>
        <v>-57.594842250563318</v>
      </c>
      <c r="AG136" s="4">
        <f>$J136-(Y136*'Feedstock Conversions'!$B$13)-'Rail Costs'!T136</f>
        <v>-54.84662847728751</v>
      </c>
      <c r="AH136" s="4">
        <f>$J136-(Z136*'Feedstock Conversions'!$B$13)-'Rail Costs'!U136</f>
        <v>-55.854497027636015</v>
      </c>
      <c r="AI136" s="4">
        <f>$J136-(AA136*'Feedstock Conversions'!$B$13)-'Rail Costs'!V136</f>
        <v>-50.004134172745111</v>
      </c>
      <c r="AL136" s="4">
        <f>C136*'Feedstock Conversions'!$B$6</f>
        <v>728.71090000000004</v>
      </c>
      <c r="AM136" s="4">
        <f>'Fuel Values'!C136*100</f>
        <v>217.79000000000002</v>
      </c>
      <c r="AN136" s="4">
        <f>('LCFS Values'!$E$4-'Canola Oil'!$S$4)/1000000*'LCFS Values'!B136*'LCFS Values'!$G$2*100</f>
        <v>96.791653916999991</v>
      </c>
      <c r="AO136" s="4">
        <f>'RIN Values'!D136</f>
        <v>297.5</v>
      </c>
      <c r="AP136" s="4">
        <f>'Fixed Credits Value'!B136</f>
        <v>100</v>
      </c>
      <c r="AQ136" s="4">
        <f>'Fixed Credits Value'!C136</f>
        <v>16</v>
      </c>
      <c r="AR136" s="4">
        <f t="shared" si="13"/>
        <v>728.08165391700004</v>
      </c>
      <c r="AS136" s="4">
        <f>AR136/'Feedstock Conversions'!$B$6</f>
        <v>96.434656147947024</v>
      </c>
      <c r="AV136">
        <f t="shared" si="16"/>
        <v>31</v>
      </c>
      <c r="AW136">
        <f t="shared" si="17"/>
        <v>2021</v>
      </c>
      <c r="AX136">
        <f t="shared" si="18"/>
        <v>7</v>
      </c>
    </row>
    <row r="137" spans="1:50" x14ac:dyDescent="0.25">
      <c r="A137" s="34">
        <v>44414</v>
      </c>
      <c r="B137" s="35">
        <v>90.951999999999998</v>
      </c>
      <c r="C137" s="36">
        <f>'Canola Oil'!B137</f>
        <v>90.951999999999998</v>
      </c>
      <c r="D137" s="35">
        <f>'Canola Oil'!C137*'Feedstock Conversions'!B$13</f>
        <v>677.5924</v>
      </c>
      <c r="E137" s="35"/>
      <c r="F137" s="35">
        <f>'Fuel Values'!B137-G137-H137-I137</f>
        <v>174.90629941549992</v>
      </c>
      <c r="G137" s="36">
        <f>('LCFS Values'!$E$4-$R$4)/1000000*'LCFS Values'!B137*'LCFS Values'!$G$2*100</f>
        <v>95.01870058450001</v>
      </c>
      <c r="H137" s="35">
        <f>'RIN Values'!C137</f>
        <v>270.07500000000005</v>
      </c>
      <c r="I137" s="35">
        <f>'Fixed Credits Value'!B137</f>
        <v>100</v>
      </c>
      <c r="J137" s="35">
        <f t="shared" si="14"/>
        <v>640</v>
      </c>
      <c r="K137" s="35">
        <f>J137/'Feedstock Conversions'!B$13</f>
        <v>85.90604026845638</v>
      </c>
      <c r="L137" s="35"/>
      <c r="M137" s="35">
        <f t="shared" si="15"/>
        <v>-37.592399999999998</v>
      </c>
      <c r="N137" s="35">
        <f t="shared" si="12"/>
        <v>53.733849338000027</v>
      </c>
      <c r="O137" s="35"/>
      <c r="V137" s="4">
        <f>$B137-'Rail Costs'!Q137</f>
        <v>87.010434868395649</v>
      </c>
      <c r="W137" s="4">
        <f>$B137-'Rail Costs'!R137</f>
        <v>87.444327457665892</v>
      </c>
      <c r="X137" s="4">
        <f>$B137-'Rail Costs'!S137</f>
        <v>87.624208100862518</v>
      </c>
      <c r="Y137" s="4">
        <f>$B137-'Rail Costs'!T137</f>
        <v>87.19812844609109</v>
      </c>
      <c r="Z137" s="4">
        <f>$B137-'Rail Costs'!U137</f>
        <v>87.354387136067587</v>
      </c>
      <c r="AA137" s="4">
        <f>$B137-'Rail Costs'!V137</f>
        <v>86.447354135309311</v>
      </c>
      <c r="AD137" s="4">
        <f>$J137-(V137*'Feedstock Conversions'!$B$13)-'Rail Costs'!Q137</f>
        <v>-12.169304901151962</v>
      </c>
      <c r="AE137" s="4">
        <f>$J137-(W137*'Feedstock Conversions'!$B$13)-'Rail Costs'!R137</f>
        <v>-14.967912101945053</v>
      </c>
      <c r="AF137" s="4">
        <f>$J137-(X137*'Feedstock Conversions'!$B$13)-'Rail Costs'!S137</f>
        <v>-16.128142250563258</v>
      </c>
      <c r="AG137" s="4">
        <f>$J137-(Y137*'Feedstock Conversions'!$B$13)-'Rail Costs'!T137</f>
        <v>-13.379928477287562</v>
      </c>
      <c r="AH137" s="4">
        <f>$J137-(Z137*'Feedstock Conversions'!$B$13)-'Rail Costs'!U137</f>
        <v>-14.387797027635953</v>
      </c>
      <c r="AI137" s="4">
        <f>$J137-(AA137*'Feedstock Conversions'!$B$13)-'Rail Costs'!V137</f>
        <v>-8.5374341727450513</v>
      </c>
      <c r="AL137" s="4">
        <f>C137*'Feedstock Conversions'!$B$6</f>
        <v>686.68759999999997</v>
      </c>
      <c r="AM137" s="4">
        <f>'Fuel Values'!C137*100</f>
        <v>211.54000000000002</v>
      </c>
      <c r="AN137" s="4">
        <f>('LCFS Values'!$E$4-'Canola Oil'!$S$4)/1000000*'LCFS Values'!B137*'LCFS Values'!$G$2*100</f>
        <v>97.701249337999982</v>
      </c>
      <c r="AO137" s="4">
        <f>'RIN Values'!D137</f>
        <v>306.08500000000004</v>
      </c>
      <c r="AP137" s="4">
        <f>'Fixed Credits Value'!B137</f>
        <v>100</v>
      </c>
      <c r="AQ137" s="4">
        <f>'Fixed Credits Value'!C137</f>
        <v>16</v>
      </c>
      <c r="AR137" s="4">
        <f t="shared" si="13"/>
        <v>731.32624933800003</v>
      </c>
      <c r="AS137" s="4">
        <f>AR137/'Feedstock Conversions'!$B$6</f>
        <v>96.864403885827826</v>
      </c>
      <c r="AV137">
        <f t="shared" si="16"/>
        <v>32</v>
      </c>
      <c r="AW137">
        <f t="shared" si="17"/>
        <v>2021</v>
      </c>
      <c r="AX137">
        <f t="shared" si="18"/>
        <v>8</v>
      </c>
    </row>
    <row r="138" spans="1:50" x14ac:dyDescent="0.25">
      <c r="A138" s="34">
        <v>44421</v>
      </c>
      <c r="B138" s="35">
        <v>92.02</v>
      </c>
      <c r="C138" s="36">
        <f>'Canola Oil'!B138</f>
        <v>92.02</v>
      </c>
      <c r="D138" s="35">
        <f>'Canola Oil'!C138*'Feedstock Conversions'!B$13</f>
        <v>685.54899999999998</v>
      </c>
      <c r="E138" s="35"/>
      <c r="F138" s="35">
        <f>'Fuel Values'!B138-G138-H138-I138</f>
        <v>175.17870122625004</v>
      </c>
      <c r="G138" s="36">
        <f>('LCFS Values'!$E$4-$R$4)/1000000*'LCFS Values'!B138*'LCFS Values'!$G$2*100</f>
        <v>94.446298773749987</v>
      </c>
      <c r="H138" s="35">
        <f>'RIN Values'!C138</f>
        <v>270.375</v>
      </c>
      <c r="I138" s="35">
        <f>'Fixed Credits Value'!B138</f>
        <v>100</v>
      </c>
      <c r="J138" s="35">
        <f t="shared" si="14"/>
        <v>640</v>
      </c>
      <c r="K138" s="35">
        <f>J138/'Feedstock Conversions'!B$13</f>
        <v>85.90604026845638</v>
      </c>
      <c r="L138" s="35"/>
      <c r="M138" s="35">
        <f t="shared" si="15"/>
        <v>-45.548999999999978</v>
      </c>
      <c r="N138" s="35">
        <f t="shared" si="12"/>
        <v>43.188687595000033</v>
      </c>
      <c r="O138" s="35"/>
      <c r="V138" s="4">
        <f>$B138-'Rail Costs'!Q138</f>
        <v>88.078434868395647</v>
      </c>
      <c r="W138" s="4">
        <f>$B138-'Rail Costs'!R138</f>
        <v>88.51232745766589</v>
      </c>
      <c r="X138" s="4">
        <f>$B138-'Rail Costs'!S138</f>
        <v>88.692208100862516</v>
      </c>
      <c r="Y138" s="4">
        <f>$B138-'Rail Costs'!T138</f>
        <v>88.266128446091088</v>
      </c>
      <c r="Z138" s="4">
        <f>$B138-'Rail Costs'!U138</f>
        <v>88.422387136067584</v>
      </c>
      <c r="AA138" s="4">
        <f>$B138-'Rail Costs'!V138</f>
        <v>87.515354135309309</v>
      </c>
      <c r="AD138" s="4">
        <f>$J138-(V138*'Feedstock Conversions'!$B$13)-'Rail Costs'!Q138</f>
        <v>-20.125904901151944</v>
      </c>
      <c r="AE138" s="4">
        <f>$J138-(W138*'Feedstock Conversions'!$B$13)-'Rail Costs'!R138</f>
        <v>-22.924512101945034</v>
      </c>
      <c r="AF138" s="4">
        <f>$J138-(X138*'Feedstock Conversions'!$B$13)-'Rail Costs'!S138</f>
        <v>-24.084742250563238</v>
      </c>
      <c r="AG138" s="4">
        <f>$J138-(Y138*'Feedstock Conversions'!$B$13)-'Rail Costs'!T138</f>
        <v>-21.336528477287541</v>
      </c>
      <c r="AH138" s="4">
        <f>$J138-(Z138*'Feedstock Conversions'!$B$13)-'Rail Costs'!U138</f>
        <v>-22.344397027635932</v>
      </c>
      <c r="AI138" s="4">
        <f>$J138-(AA138*'Feedstock Conversions'!$B$13)-'Rail Costs'!V138</f>
        <v>-16.494034172745032</v>
      </c>
      <c r="AL138" s="4">
        <f>C138*'Feedstock Conversions'!$B$6</f>
        <v>694.75099999999998</v>
      </c>
      <c r="AM138" s="4">
        <f>'Fuel Values'!C138*100</f>
        <v>209.20000000000002</v>
      </c>
      <c r="AN138" s="4">
        <f>('LCFS Values'!$E$4-'Canola Oil'!$S$4)/1000000*'LCFS Values'!B138*'LCFS Values'!$G$2*100</f>
        <v>97.112687594999997</v>
      </c>
      <c r="AO138" s="4">
        <f>'RIN Values'!D138</f>
        <v>306.42500000000001</v>
      </c>
      <c r="AP138" s="4">
        <f>'Fixed Credits Value'!B138</f>
        <v>100</v>
      </c>
      <c r="AQ138" s="4">
        <f>'Fixed Credits Value'!C138</f>
        <v>16</v>
      </c>
      <c r="AR138" s="4">
        <f t="shared" si="13"/>
        <v>728.73768759500001</v>
      </c>
      <c r="AS138" s="4">
        <f>AR138/'Feedstock Conversions'!$B$6</f>
        <v>96.521548025827812</v>
      </c>
      <c r="AV138">
        <f t="shared" si="16"/>
        <v>33</v>
      </c>
      <c r="AW138">
        <f t="shared" si="17"/>
        <v>2021</v>
      </c>
      <c r="AX138">
        <f t="shared" si="18"/>
        <v>8</v>
      </c>
    </row>
    <row r="139" spans="1:50" x14ac:dyDescent="0.25">
      <c r="A139" s="34">
        <v>44428</v>
      </c>
      <c r="B139" s="35">
        <v>91.17</v>
      </c>
      <c r="C139" s="36">
        <f>'Canola Oil'!B139</f>
        <v>91.17</v>
      </c>
      <c r="D139" s="35">
        <f>'Canola Oil'!C139*'Feedstock Conversions'!B$13</f>
        <v>679.2165</v>
      </c>
      <c r="E139" s="35"/>
      <c r="F139" s="35">
        <f>'Fuel Values'!B139-G139-H139-I139</f>
        <v>178.50212130112504</v>
      </c>
      <c r="G139" s="36">
        <f>('LCFS Values'!$E$4-$R$4)/1000000*'LCFS Values'!B139*'LCFS Values'!$G$2*100</f>
        <v>93.847878698874993</v>
      </c>
      <c r="H139" s="35">
        <f>'RIN Values'!C139</f>
        <v>259.64999999999998</v>
      </c>
      <c r="I139" s="35">
        <f>'Fixed Credits Value'!B139</f>
        <v>100</v>
      </c>
      <c r="J139" s="35">
        <f t="shared" si="14"/>
        <v>632</v>
      </c>
      <c r="K139" s="35">
        <f>J139/'Feedstock Conversions'!B$13</f>
        <v>84.832214765100673</v>
      </c>
      <c r="L139" s="35"/>
      <c r="M139" s="35">
        <f t="shared" si="15"/>
        <v>-47.216499999999996</v>
      </c>
      <c r="N139" s="35">
        <f t="shared" si="12"/>
        <v>28.210873045499966</v>
      </c>
      <c r="O139" s="35"/>
      <c r="V139" s="4">
        <f>$B139-'Rail Costs'!Q139</f>
        <v>87.228434868395652</v>
      </c>
      <c r="W139" s="4">
        <f>$B139-'Rail Costs'!R139</f>
        <v>87.662327457665896</v>
      </c>
      <c r="X139" s="4">
        <f>$B139-'Rail Costs'!S139</f>
        <v>87.842208100862521</v>
      </c>
      <c r="Y139" s="4">
        <f>$B139-'Rail Costs'!T139</f>
        <v>87.416128446091093</v>
      </c>
      <c r="Z139" s="4">
        <f>$B139-'Rail Costs'!U139</f>
        <v>87.57238713606759</v>
      </c>
      <c r="AA139" s="4">
        <f>$B139-'Rail Costs'!V139</f>
        <v>86.665354135309315</v>
      </c>
      <c r="AD139" s="4">
        <f>$J139-(V139*'Feedstock Conversions'!$B$13)-'Rail Costs'!Q139</f>
        <v>-21.793404901151963</v>
      </c>
      <c r="AE139" s="4">
        <f>$J139-(W139*'Feedstock Conversions'!$B$13)-'Rail Costs'!R139</f>
        <v>-24.592012101945052</v>
      </c>
      <c r="AF139" s="4">
        <f>$J139-(X139*'Feedstock Conversions'!$B$13)-'Rail Costs'!S139</f>
        <v>-25.752242250563256</v>
      </c>
      <c r="AG139" s="4">
        <f>$J139-(Y139*'Feedstock Conversions'!$B$13)-'Rail Costs'!T139</f>
        <v>-23.004028477287559</v>
      </c>
      <c r="AH139" s="4">
        <f>$J139-(Z139*'Feedstock Conversions'!$B$13)-'Rail Costs'!U139</f>
        <v>-24.01189702763595</v>
      </c>
      <c r="AI139" s="4">
        <f>$J139-(AA139*'Feedstock Conversions'!$B$13)-'Rail Costs'!V139</f>
        <v>-18.16153417274505</v>
      </c>
      <c r="AL139" s="4">
        <f>C139*'Feedstock Conversions'!$B$6</f>
        <v>688.33349999999996</v>
      </c>
      <c r="AM139" s="4">
        <f>'Fuel Values'!C139*100</f>
        <v>200.66000000000003</v>
      </c>
      <c r="AN139" s="4">
        <f>('LCFS Values'!$E$4-'Canola Oil'!$S$4)/1000000*'LCFS Values'!B139*'LCFS Values'!$G$2*100</f>
        <v>96.497373045499984</v>
      </c>
      <c r="AO139" s="4">
        <f>'RIN Values'!D139</f>
        <v>294.27</v>
      </c>
      <c r="AP139" s="4">
        <f>'Fixed Credits Value'!B139</f>
        <v>100</v>
      </c>
      <c r="AQ139" s="4">
        <f>'Fixed Credits Value'!C139</f>
        <v>16</v>
      </c>
      <c r="AR139" s="4">
        <f t="shared" si="13"/>
        <v>707.42737304549996</v>
      </c>
      <c r="AS139" s="4">
        <f>AR139/'Feedstock Conversions'!$B$6</f>
        <v>93.698989807350983</v>
      </c>
      <c r="AV139">
        <f t="shared" si="16"/>
        <v>34</v>
      </c>
      <c r="AW139">
        <f t="shared" si="17"/>
        <v>2021</v>
      </c>
      <c r="AX139">
        <f t="shared" si="18"/>
        <v>8</v>
      </c>
    </row>
    <row r="140" spans="1:50" x14ac:dyDescent="0.25">
      <c r="A140" s="34">
        <v>44435</v>
      </c>
      <c r="B140" s="35">
        <v>90.971999999999994</v>
      </c>
      <c r="C140" s="36">
        <f>'Canola Oil'!B140</f>
        <v>90.971999999999994</v>
      </c>
      <c r="D140" s="35">
        <f>'Canola Oil'!C140*'Feedstock Conversions'!B$13</f>
        <v>677.7414</v>
      </c>
      <c r="E140" s="35"/>
      <c r="F140" s="35">
        <f>'Fuel Values'!B140-G140-H140-I140</f>
        <v>197.16072401725</v>
      </c>
      <c r="G140" s="36">
        <f>('LCFS Values'!$E$4-$R$4)/1000000*'LCFS Values'!B140*'LCFS Values'!$G$2*100</f>
        <v>92.989275982750002</v>
      </c>
      <c r="H140" s="35">
        <f>'RIN Values'!C140</f>
        <v>239.85000000000002</v>
      </c>
      <c r="I140" s="35">
        <f>'Fixed Credits Value'!B140</f>
        <v>100</v>
      </c>
      <c r="J140" s="35">
        <f t="shared" si="14"/>
        <v>630</v>
      </c>
      <c r="K140" s="35">
        <f>J140/'Feedstock Conversions'!B$13</f>
        <v>84.56375838926175</v>
      </c>
      <c r="L140" s="35"/>
      <c r="M140" s="35">
        <f t="shared" si="15"/>
        <v>-47.741399999999999</v>
      </c>
      <c r="N140" s="35">
        <f t="shared" si="12"/>
        <v>14.353130431000068</v>
      </c>
      <c r="O140" s="35"/>
      <c r="V140" s="4">
        <f>$B140-'Rail Costs'!Q140</f>
        <v>87.030434868395645</v>
      </c>
      <c r="W140" s="4">
        <f>$B140-'Rail Costs'!R140</f>
        <v>87.464327457665888</v>
      </c>
      <c r="X140" s="4">
        <f>$B140-'Rail Costs'!S140</f>
        <v>87.644208100862514</v>
      </c>
      <c r="Y140" s="4">
        <f>$B140-'Rail Costs'!T140</f>
        <v>87.218128446091086</v>
      </c>
      <c r="Z140" s="4">
        <f>$B140-'Rail Costs'!U140</f>
        <v>87.374387136067583</v>
      </c>
      <c r="AA140" s="4">
        <f>$B140-'Rail Costs'!V140</f>
        <v>86.467354135309307</v>
      </c>
      <c r="AD140" s="4">
        <f>$J140-(V140*'Feedstock Conversions'!$B$13)-'Rail Costs'!Q140</f>
        <v>-22.318304901151965</v>
      </c>
      <c r="AE140" s="4">
        <f>$J140-(W140*'Feedstock Conversions'!$B$13)-'Rail Costs'!R140</f>
        <v>-25.116912101944941</v>
      </c>
      <c r="AF140" s="4">
        <f>$J140-(X140*'Feedstock Conversions'!$B$13)-'Rail Costs'!S140</f>
        <v>-26.277142250563259</v>
      </c>
      <c r="AG140" s="4">
        <f>$J140-(Y140*'Feedstock Conversions'!$B$13)-'Rail Costs'!T140</f>
        <v>-23.528928477287561</v>
      </c>
      <c r="AH140" s="4">
        <f>$J140-(Z140*'Feedstock Conversions'!$B$13)-'Rail Costs'!U140</f>
        <v>-24.536797027635952</v>
      </c>
      <c r="AI140" s="4">
        <f>$J140-(AA140*'Feedstock Conversions'!$B$13)-'Rail Costs'!V140</f>
        <v>-18.686434172745052</v>
      </c>
      <c r="AL140" s="4">
        <f>C140*'Feedstock Conversions'!$B$6</f>
        <v>686.83859999999993</v>
      </c>
      <c r="AM140" s="4">
        <f>'Fuel Values'!C140*100</f>
        <v>208.65</v>
      </c>
      <c r="AN140" s="4">
        <f>('LCFS Values'!$E$4-'Canola Oil'!$S$4)/1000000*'LCFS Values'!B140*'LCFS Values'!$G$2*100</f>
        <v>95.614530430999991</v>
      </c>
      <c r="AO140" s="4">
        <f>'RIN Values'!D140</f>
        <v>271.83</v>
      </c>
      <c r="AP140" s="4">
        <f>'Fixed Credits Value'!B140</f>
        <v>100</v>
      </c>
      <c r="AQ140" s="4">
        <f>'Fixed Credits Value'!C140</f>
        <v>16</v>
      </c>
      <c r="AR140" s="4">
        <f t="shared" si="13"/>
        <v>692.09453043100007</v>
      </c>
      <c r="AS140" s="4">
        <f>AR140/'Feedstock Conversions'!$B$6</f>
        <v>91.668149725960276</v>
      </c>
      <c r="AV140">
        <f t="shared" si="16"/>
        <v>35</v>
      </c>
      <c r="AW140">
        <f t="shared" si="17"/>
        <v>2021</v>
      </c>
      <c r="AX140">
        <f t="shared" si="18"/>
        <v>8</v>
      </c>
    </row>
    <row r="141" spans="1:50" x14ac:dyDescent="0.25">
      <c r="A141" s="34">
        <v>44442</v>
      </c>
      <c r="B141" s="35">
        <v>89.123999999999995</v>
      </c>
      <c r="C141" s="36">
        <f>'Canola Oil'!B141</f>
        <v>89.123999999999995</v>
      </c>
      <c r="D141" s="35">
        <f>'Canola Oil'!C141*'Feedstock Conversions'!B$13</f>
        <v>663.97379999999998</v>
      </c>
      <c r="E141" s="35"/>
      <c r="F141" s="35">
        <f>'Fuel Values'!B141-G141-H141-I141</f>
        <v>192.90756416700003</v>
      </c>
      <c r="G141" s="36">
        <f>('LCFS Values'!$E$4-$R$4)/1000000*'LCFS Values'!B141*'LCFS Values'!$G$2*100</f>
        <v>91.792435833000013</v>
      </c>
      <c r="H141" s="35">
        <f>'RIN Values'!C141</f>
        <v>237.29999999999998</v>
      </c>
      <c r="I141" s="35">
        <f>'Fixed Credits Value'!B141</f>
        <v>100</v>
      </c>
      <c r="J141" s="35">
        <f t="shared" si="14"/>
        <v>622</v>
      </c>
      <c r="K141" s="35">
        <f>J141/'Feedstock Conversions'!B$13</f>
        <v>83.489932885906043</v>
      </c>
      <c r="L141" s="35"/>
      <c r="M141" s="35">
        <f t="shared" si="15"/>
        <v>-41.973799999999983</v>
      </c>
      <c r="N141" s="35">
        <f t="shared" si="12"/>
        <v>30.900101332000077</v>
      </c>
      <c r="O141" s="35"/>
      <c r="V141" s="4">
        <f>$B141-'Rail Costs'!Q141</f>
        <v>85.182434868395646</v>
      </c>
      <c r="W141" s="4">
        <f>$B141-'Rail Costs'!R141</f>
        <v>85.616327457665889</v>
      </c>
      <c r="X141" s="4">
        <f>$B141-'Rail Costs'!S141</f>
        <v>85.796208100862515</v>
      </c>
      <c r="Y141" s="4">
        <f>$B141-'Rail Costs'!T141</f>
        <v>85.370128446091087</v>
      </c>
      <c r="Z141" s="4">
        <f>$B141-'Rail Costs'!U141</f>
        <v>85.526387136067584</v>
      </c>
      <c r="AA141" s="4">
        <f>$B141-'Rail Costs'!V141</f>
        <v>84.619354135309308</v>
      </c>
      <c r="AD141" s="4">
        <f>$J141-(V141*'Feedstock Conversions'!$B$13)-'Rail Costs'!Q141</f>
        <v>-16.550704901151949</v>
      </c>
      <c r="AE141" s="4">
        <f>$J141-(W141*'Feedstock Conversions'!$B$13)-'Rail Costs'!R141</f>
        <v>-19.349312101945038</v>
      </c>
      <c r="AF141" s="4">
        <f>$J141-(X141*'Feedstock Conversions'!$B$13)-'Rail Costs'!S141</f>
        <v>-20.509542250563243</v>
      </c>
      <c r="AG141" s="4">
        <f>$J141-(Y141*'Feedstock Conversions'!$B$13)-'Rail Costs'!T141</f>
        <v>-17.761328477287545</v>
      </c>
      <c r="AH141" s="4">
        <f>$J141-(Z141*'Feedstock Conversions'!$B$13)-'Rail Costs'!U141</f>
        <v>-18.769197027635936</v>
      </c>
      <c r="AI141" s="4">
        <f>$J141-(AA141*'Feedstock Conversions'!$B$13)-'Rail Costs'!V141</f>
        <v>-12.918834172745036</v>
      </c>
      <c r="AL141" s="4">
        <f>C141*'Feedstock Conversions'!$B$6</f>
        <v>672.88619999999992</v>
      </c>
      <c r="AM141" s="4">
        <f>'Fuel Values'!C141*100</f>
        <v>215.55</v>
      </c>
      <c r="AN141" s="4">
        <f>('LCFS Values'!$E$4-'Canola Oil'!$S$4)/1000000*'LCFS Values'!B141*'LCFS Values'!$G$2*100</f>
        <v>94.383901331999994</v>
      </c>
      <c r="AO141" s="4">
        <f>'RIN Values'!D141</f>
        <v>268.94</v>
      </c>
      <c r="AP141" s="4">
        <f>'Fixed Credits Value'!B141</f>
        <v>100</v>
      </c>
      <c r="AQ141" s="4">
        <f>'Fixed Credits Value'!C141</f>
        <v>16</v>
      </c>
      <c r="AR141" s="4">
        <f t="shared" si="13"/>
        <v>694.87390133200006</v>
      </c>
      <c r="AS141" s="4">
        <f>AR141/'Feedstock Conversions'!$B$6</f>
        <v>92.036278322119216</v>
      </c>
      <c r="AV141">
        <f t="shared" si="16"/>
        <v>36</v>
      </c>
      <c r="AW141">
        <f t="shared" si="17"/>
        <v>2021</v>
      </c>
      <c r="AX141">
        <f t="shared" si="18"/>
        <v>9</v>
      </c>
    </row>
    <row r="142" spans="1:50" x14ac:dyDescent="0.25">
      <c r="A142" s="34">
        <v>44449</v>
      </c>
      <c r="B142" s="35">
        <v>86.004999999999995</v>
      </c>
      <c r="C142" s="36">
        <f>'Canola Oil'!B142</f>
        <v>86.004999999999995</v>
      </c>
      <c r="D142" s="35">
        <f>'Canola Oil'!C142*'Feedstock Conversions'!B$13</f>
        <v>640.73725000000002</v>
      </c>
      <c r="E142" s="35"/>
      <c r="F142" s="35">
        <f>'Fuel Values'!B142-G142-H142-I142</f>
        <v>189.15653782421873</v>
      </c>
      <c r="G142" s="36">
        <f>('LCFS Values'!$E$4-$R$4)/1000000*'LCFS Values'!B142*'LCFS Values'!$G$2*100</f>
        <v>88.624712175781255</v>
      </c>
      <c r="H142" s="35">
        <f>'RIN Values'!C142</f>
        <v>232.21875</v>
      </c>
      <c r="I142" s="35">
        <f>'Fixed Credits Value'!B142</f>
        <v>100</v>
      </c>
      <c r="J142" s="35">
        <f t="shared" si="14"/>
        <v>610</v>
      </c>
      <c r="K142" s="35">
        <f>J142/'Feedstock Conversions'!B$13</f>
        <v>81.879194630872476</v>
      </c>
      <c r="L142" s="35"/>
      <c r="M142" s="35">
        <f t="shared" si="15"/>
        <v>-30.737250000000017</v>
      </c>
      <c r="N142" s="35">
        <f t="shared" si="12"/>
        <v>42.710747140624903</v>
      </c>
      <c r="O142" s="35"/>
      <c r="V142" s="4">
        <f>$B142-'Rail Costs'!Q142</f>
        <v>82.063434868395646</v>
      </c>
      <c r="W142" s="4">
        <f>$B142-'Rail Costs'!R142</f>
        <v>82.497327457665889</v>
      </c>
      <c r="X142" s="4">
        <f>$B142-'Rail Costs'!S142</f>
        <v>82.677208100862515</v>
      </c>
      <c r="Y142" s="4">
        <f>$B142-'Rail Costs'!T142</f>
        <v>82.251128446091087</v>
      </c>
      <c r="Z142" s="4">
        <f>$B142-'Rail Costs'!U142</f>
        <v>82.407387136067584</v>
      </c>
      <c r="AA142" s="4">
        <f>$B142-'Rail Costs'!V142</f>
        <v>81.500354135309308</v>
      </c>
      <c r="AD142" s="4">
        <f>$J142-(V142*'Feedstock Conversions'!$B$13)-'Rail Costs'!Q142</f>
        <v>-5.3141549011519817</v>
      </c>
      <c r="AE142" s="4">
        <f>$J142-(W142*'Feedstock Conversions'!$B$13)-'Rail Costs'!R142</f>
        <v>-8.1127621019449592</v>
      </c>
      <c r="AF142" s="4">
        <f>$J142-(X142*'Feedstock Conversions'!$B$13)-'Rail Costs'!S142</f>
        <v>-9.2729922505632754</v>
      </c>
      <c r="AG142" s="4">
        <f>$J142-(Y142*'Feedstock Conversions'!$B$13)-'Rail Costs'!T142</f>
        <v>-6.5247784772874677</v>
      </c>
      <c r="AH142" s="4">
        <f>$J142-(Z142*'Feedstock Conversions'!$B$13)-'Rail Costs'!U142</f>
        <v>-7.5326470276359725</v>
      </c>
      <c r="AI142" s="4">
        <f>$J142-(AA142*'Feedstock Conversions'!$B$13)-'Rail Costs'!V142</f>
        <v>-1.6822841727450708</v>
      </c>
      <c r="AL142" s="4">
        <f>C142*'Feedstock Conversions'!$B$6</f>
        <v>649.33774999999991</v>
      </c>
      <c r="AM142" s="4">
        <f>'Fuel Values'!C142*100</f>
        <v>213.14000000000001</v>
      </c>
      <c r="AN142" s="4">
        <f>('LCFS Values'!$E$4-'Canola Oil'!$S$4)/1000000*'LCFS Values'!B142*'LCFS Values'!$G$2*100</f>
        <v>91.126747140624985</v>
      </c>
      <c r="AO142" s="4">
        <f>'RIN Values'!D142</f>
        <v>263.18124999999998</v>
      </c>
      <c r="AP142" s="4">
        <f>'Fixed Credits Value'!B142</f>
        <v>100</v>
      </c>
      <c r="AQ142" s="4">
        <f>'Fixed Credits Value'!C142</f>
        <v>16</v>
      </c>
      <c r="AR142" s="4">
        <f t="shared" si="13"/>
        <v>683.44799714062492</v>
      </c>
      <c r="AS142" s="4">
        <f>AR142/'Feedstock Conversions'!$B$6</f>
        <v>90.522913528559599</v>
      </c>
      <c r="AV142">
        <f t="shared" si="16"/>
        <v>37</v>
      </c>
      <c r="AW142">
        <f t="shared" si="17"/>
        <v>2021</v>
      </c>
      <c r="AX142">
        <f t="shared" si="18"/>
        <v>9</v>
      </c>
    </row>
    <row r="143" spans="1:50" x14ac:dyDescent="0.25">
      <c r="A143" s="34">
        <v>44456</v>
      </c>
      <c r="B143" s="35">
        <v>81.793999999999997</v>
      </c>
      <c r="C143" s="36">
        <f>'Canola Oil'!B143</f>
        <v>81.793999999999997</v>
      </c>
      <c r="D143" s="35">
        <f>'Canola Oil'!C143*'Feedstock Conversions'!B$13</f>
        <v>609.36530000000005</v>
      </c>
      <c r="E143" s="35"/>
      <c r="F143" s="35">
        <f>'Fuel Values'!B143-G143-H143-I143</f>
        <v>200.77354121937503</v>
      </c>
      <c r="G143" s="36">
        <f>('LCFS Values'!$E$4-$R$4)/1000000*'LCFS Values'!B143*'LCFS Values'!$G$2*100</f>
        <v>87.551458780624998</v>
      </c>
      <c r="H143" s="35">
        <f>'RIN Values'!C143</f>
        <v>216.67499999999998</v>
      </c>
      <c r="I143" s="35">
        <f>'Fixed Credits Value'!B143</f>
        <v>100</v>
      </c>
      <c r="J143" s="35">
        <f t="shared" si="14"/>
        <v>605</v>
      </c>
      <c r="K143" s="35">
        <f>J143/'Feedstock Conversions'!B$13</f>
        <v>81.208053691275168</v>
      </c>
      <c r="L143" s="35"/>
      <c r="M143" s="35">
        <f t="shared" si="15"/>
        <v>-4.3653000000000475</v>
      </c>
      <c r="N143" s="35">
        <f t="shared" si="12"/>
        <v>62.122893872499844</v>
      </c>
      <c r="O143" s="35"/>
      <c r="V143" s="4">
        <f>$B143-'Rail Costs'!Q143</f>
        <v>77.852434868395648</v>
      </c>
      <c r="W143" s="4">
        <f>$B143-'Rail Costs'!R143</f>
        <v>78.286327457665891</v>
      </c>
      <c r="X143" s="4">
        <f>$B143-'Rail Costs'!S143</f>
        <v>78.466208100862517</v>
      </c>
      <c r="Y143" s="4">
        <f>$B143-'Rail Costs'!T143</f>
        <v>78.040128446091089</v>
      </c>
      <c r="Z143" s="4">
        <f>$B143-'Rail Costs'!U143</f>
        <v>78.196387136067585</v>
      </c>
      <c r="AA143" s="4">
        <f>$B143-'Rail Costs'!V143</f>
        <v>77.28935413530931</v>
      </c>
      <c r="AD143" s="4">
        <f>$J143-(V143*'Feedstock Conversions'!$B$13)-'Rail Costs'!Q143</f>
        <v>21.0577950988481</v>
      </c>
      <c r="AE143" s="4">
        <f>$J143-(W143*'Feedstock Conversions'!$B$13)-'Rail Costs'!R143</f>
        <v>18.259187898055011</v>
      </c>
      <c r="AF143" s="4">
        <f>$J143-(X143*'Feedstock Conversions'!$B$13)-'Rail Costs'!S143</f>
        <v>17.098957749436806</v>
      </c>
      <c r="AG143" s="4">
        <f>$J143-(Y143*'Feedstock Conversions'!$B$13)-'Rail Costs'!T143</f>
        <v>19.847171522712504</v>
      </c>
      <c r="AH143" s="4">
        <f>$J143-(Z143*'Feedstock Conversions'!$B$13)-'Rail Costs'!U143</f>
        <v>18.839302972364113</v>
      </c>
      <c r="AI143" s="4">
        <f>$J143-(AA143*'Feedstock Conversions'!$B$13)-'Rail Costs'!V143</f>
        <v>24.689665827254899</v>
      </c>
      <c r="AL143" s="4">
        <f>C143*'Feedstock Conversions'!$B$6</f>
        <v>617.54469999999992</v>
      </c>
      <c r="AM143" s="4">
        <f>'Fuel Values'!C143*100</f>
        <v>219.89999999999998</v>
      </c>
      <c r="AN143" s="4">
        <f>('LCFS Values'!$E$4-'Canola Oil'!$S$4)/1000000*'LCFS Values'!B143*'LCFS Values'!$G$2*100</f>
        <v>90.023193872500002</v>
      </c>
      <c r="AO143" s="4">
        <f>'RIN Values'!D143</f>
        <v>245.56499999999997</v>
      </c>
      <c r="AP143" s="4">
        <f>'Fixed Credits Value'!B143</f>
        <v>100</v>
      </c>
      <c r="AQ143" s="4">
        <f>'Fixed Credits Value'!C143</f>
        <v>16</v>
      </c>
      <c r="AR143" s="4">
        <f t="shared" si="13"/>
        <v>671.48819387249989</v>
      </c>
      <c r="AS143" s="4">
        <f>AR143/'Feedstock Conversions'!$B$6</f>
        <v>88.93883362549667</v>
      </c>
      <c r="AV143">
        <f t="shared" si="16"/>
        <v>38</v>
      </c>
      <c r="AW143">
        <f t="shared" si="17"/>
        <v>2021</v>
      </c>
      <c r="AX143">
        <f t="shared" si="18"/>
        <v>9</v>
      </c>
    </row>
    <row r="144" spans="1:50" x14ac:dyDescent="0.25">
      <c r="A144" s="34">
        <v>44463</v>
      </c>
      <c r="B144" s="35">
        <v>81.337999999999994</v>
      </c>
      <c r="C144" s="36">
        <f>'Canola Oil'!B144</f>
        <v>81.337999999999994</v>
      </c>
      <c r="D144" s="35">
        <f>'Canola Oil'!C144*'Feedstock Conversions'!B$13</f>
        <v>605.96809999999994</v>
      </c>
      <c r="E144" s="35"/>
      <c r="F144" s="35">
        <f>'Fuel Values'!B144-G144-H144-I144</f>
        <v>200.43407540587498</v>
      </c>
      <c r="G144" s="36">
        <f>('LCFS Values'!$E$4-$R$4)/1000000*'LCFS Values'!B144*'LCFS Values'!$G$2*100</f>
        <v>85.365924594125005</v>
      </c>
      <c r="H144" s="35">
        <f>'RIN Values'!C144</f>
        <v>199.20000000000002</v>
      </c>
      <c r="I144" s="35">
        <f>'Fixed Credits Value'!B144</f>
        <v>100</v>
      </c>
      <c r="J144" s="35">
        <f t="shared" si="14"/>
        <v>585</v>
      </c>
      <c r="K144" s="35">
        <f>J144/'Feedstock Conversions'!B$13</f>
        <v>78.523489932885909</v>
      </c>
      <c r="L144" s="35"/>
      <c r="M144" s="35">
        <f t="shared" si="15"/>
        <v>-20.968099999999936</v>
      </c>
      <c r="N144" s="35">
        <f t="shared" si="12"/>
        <v>45.777858126500064</v>
      </c>
      <c r="O144" s="35"/>
      <c r="V144" s="4">
        <f>$B144-'Rail Costs'!Q144</f>
        <v>77.396434868395644</v>
      </c>
      <c r="W144" s="4">
        <f>$B144-'Rail Costs'!R144</f>
        <v>77.830327457665888</v>
      </c>
      <c r="X144" s="4">
        <f>$B144-'Rail Costs'!S144</f>
        <v>78.010208100862513</v>
      </c>
      <c r="Y144" s="4">
        <f>$B144-'Rail Costs'!T144</f>
        <v>77.584128446091086</v>
      </c>
      <c r="Z144" s="4">
        <f>$B144-'Rail Costs'!U144</f>
        <v>77.740387136067582</v>
      </c>
      <c r="AA144" s="4">
        <f>$B144-'Rail Costs'!V144</f>
        <v>76.833354135309307</v>
      </c>
      <c r="AD144" s="4">
        <f>$J144-(V144*'Feedstock Conversions'!$B$13)-'Rail Costs'!Q144</f>
        <v>4.4549950988480997</v>
      </c>
      <c r="AE144" s="4">
        <f>$J144-(W144*'Feedstock Conversions'!$B$13)-'Rail Costs'!R144</f>
        <v>1.6563878980550082</v>
      </c>
      <c r="AF144" s="4">
        <f>$J144-(X144*'Feedstock Conversions'!$B$13)-'Rail Costs'!S144</f>
        <v>0.49615774943680568</v>
      </c>
      <c r="AG144" s="4">
        <f>$J144-(Y144*'Feedstock Conversions'!$B$13)-'Rail Costs'!T144</f>
        <v>3.2443715227125005</v>
      </c>
      <c r="AH144" s="4">
        <f>$J144-(Z144*'Feedstock Conversions'!$B$13)-'Rail Costs'!U144</f>
        <v>2.2365029723641094</v>
      </c>
      <c r="AI144" s="4">
        <f>$J144-(AA144*'Feedstock Conversions'!$B$13)-'Rail Costs'!V144</f>
        <v>8.0868658272550107</v>
      </c>
      <c r="AL144" s="4">
        <f>C144*'Feedstock Conversions'!$B$6</f>
        <v>614.10189999999989</v>
      </c>
      <c r="AM144" s="4">
        <f>'Fuel Values'!C144*100</f>
        <v>222.21</v>
      </c>
      <c r="AN144" s="4">
        <f>('LCFS Values'!$E$4-'Canola Oil'!$S$4)/1000000*'LCFS Values'!B144*'LCFS Values'!$G$2*100</f>
        <v>87.775958126500001</v>
      </c>
      <c r="AO144" s="4">
        <f>'RIN Values'!D144</f>
        <v>225.76000000000002</v>
      </c>
      <c r="AP144" s="4">
        <f>'Fixed Credits Value'!B144</f>
        <v>100</v>
      </c>
      <c r="AQ144" s="4">
        <f>'Fixed Credits Value'!C144</f>
        <v>16</v>
      </c>
      <c r="AR144" s="4">
        <f t="shared" si="13"/>
        <v>651.7459581265</v>
      </c>
      <c r="AS144" s="4">
        <f>AR144/'Feedstock Conversions'!$B$6</f>
        <v>86.323967963774834</v>
      </c>
      <c r="AV144">
        <f t="shared" si="16"/>
        <v>39</v>
      </c>
      <c r="AW144">
        <f t="shared" si="17"/>
        <v>2021</v>
      </c>
      <c r="AX144">
        <f t="shared" si="18"/>
        <v>9</v>
      </c>
    </row>
    <row r="145" spans="1:50" x14ac:dyDescent="0.25">
      <c r="A145" s="34">
        <v>44470</v>
      </c>
      <c r="B145" s="35">
        <v>83.311999999999998</v>
      </c>
      <c r="C145" s="36">
        <f>'Canola Oil'!B145</f>
        <v>83.311999999999998</v>
      </c>
      <c r="D145" s="35">
        <f>'Canola Oil'!C145*'Feedstock Conversions'!B$13</f>
        <v>620.67439999999999</v>
      </c>
      <c r="E145" s="35"/>
      <c r="F145" s="35">
        <f>'Fuel Values'!B145-G145-H145-I145</f>
        <v>194.95988355424998</v>
      </c>
      <c r="G145" s="36">
        <f>('LCFS Values'!$E$4-$R$4)/1000000*'LCFS Values'!B145*'LCFS Values'!$G$2*100</f>
        <v>82.790116445750002</v>
      </c>
      <c r="H145" s="35">
        <f>'RIN Values'!C145</f>
        <v>204.75</v>
      </c>
      <c r="I145" s="35">
        <f>'Fixed Credits Value'!B145</f>
        <v>100</v>
      </c>
      <c r="J145" s="35">
        <f t="shared" si="14"/>
        <v>582.5</v>
      </c>
      <c r="K145" s="35">
        <f>J145/'Feedstock Conversions'!B$13</f>
        <v>78.187919463087241</v>
      </c>
      <c r="L145" s="35"/>
      <c r="M145" s="35">
        <f t="shared" si="15"/>
        <v>-38.174399999999991</v>
      </c>
      <c r="N145" s="35">
        <f t="shared" si="12"/>
        <v>45.843030282999962</v>
      </c>
      <c r="O145" s="35"/>
      <c r="V145" s="4">
        <f>$B145-'Rail Costs'!Q145</f>
        <v>79.341361152988654</v>
      </c>
      <c r="W145" s="4">
        <f>$B145-'Rail Costs'!R145</f>
        <v>79.778454214466379</v>
      </c>
      <c r="X145" s="4">
        <f>$B145-'Rail Costs'!S145</f>
        <v>79.959661690647593</v>
      </c>
      <c r="Y145" s="4">
        <f>$B145-'Rail Costs'!T145</f>
        <v>79.530439193322536</v>
      </c>
      <c r="Z145" s="4">
        <f>$B145-'Rail Costs'!U145</f>
        <v>79.687850476375786</v>
      </c>
      <c r="AA145" s="4">
        <f>$B145-'Rail Costs'!V145</f>
        <v>78.774127031987035</v>
      </c>
      <c r="AD145" s="4">
        <f>$J145-(V145*'Feedstock Conversions'!$B$13)-'Rail Costs'!Q145</f>
        <v>-12.563779436776876</v>
      </c>
      <c r="AE145" s="4">
        <f>$J145-(W145*'Feedstock Conversions'!$B$13)-'Rail Costs'!R145</f>
        <v>-15.383029683308187</v>
      </c>
      <c r="AF145" s="4">
        <f>$J145-(X145*'Feedstock Conversions'!$B$13)-'Rail Costs'!S145</f>
        <v>-16.551817904676934</v>
      </c>
      <c r="AG145" s="4">
        <f>$J145-(Y145*'Feedstock Conversions'!$B$13)-'Rail Costs'!T145</f>
        <v>-13.78333279693037</v>
      </c>
      <c r="AH145" s="4">
        <f>$J145-(Z145*'Feedstock Conversions'!$B$13)-'Rail Costs'!U145</f>
        <v>-14.798635572623816</v>
      </c>
      <c r="AI145" s="4">
        <f>$J145-(AA145*'Feedstock Conversions'!$B$13)-'Rail Costs'!V145</f>
        <v>-8.9051193563163995</v>
      </c>
      <c r="AL145" s="4">
        <f>C145*'Feedstock Conversions'!$B$6</f>
        <v>629.00559999999996</v>
      </c>
      <c r="AM145" s="4">
        <f>'Fuel Values'!C145*100</f>
        <v>233.34</v>
      </c>
      <c r="AN145" s="4">
        <f>('LCFS Values'!$E$4-'Canola Oil'!$S$4)/1000000*'LCFS Values'!B145*'LCFS Values'!$G$2*100</f>
        <v>85.127430282999995</v>
      </c>
      <c r="AO145" s="4">
        <f>'RIN Values'!D145</f>
        <v>232.04999999999998</v>
      </c>
      <c r="AP145" s="4">
        <f>'Fixed Credits Value'!B145</f>
        <v>100</v>
      </c>
      <c r="AQ145" s="4">
        <f>'Fixed Credits Value'!C145</f>
        <v>16</v>
      </c>
      <c r="AR145" s="4">
        <f t="shared" si="13"/>
        <v>666.51743028299995</v>
      </c>
      <c r="AS145" s="4">
        <f>AR145/'Feedstock Conversions'!$B$6</f>
        <v>88.280454342119199</v>
      </c>
      <c r="AV145">
        <f t="shared" si="16"/>
        <v>40</v>
      </c>
      <c r="AW145">
        <f t="shared" si="17"/>
        <v>2021</v>
      </c>
      <c r="AX145">
        <f t="shared" si="18"/>
        <v>10</v>
      </c>
    </row>
    <row r="146" spans="1:50" x14ac:dyDescent="0.25">
      <c r="A146" s="34">
        <v>44477</v>
      </c>
      <c r="B146" s="35">
        <v>85.876000000000005</v>
      </c>
      <c r="C146" s="36">
        <f>'Canola Oil'!B146</f>
        <v>85.876000000000005</v>
      </c>
      <c r="D146" s="35">
        <f>'Canola Oil'!C146*'Feedstock Conversions'!B$13</f>
        <v>639.77620000000002</v>
      </c>
      <c r="E146" s="35"/>
      <c r="F146" s="35">
        <f>'Fuel Values'!B146-G146-H146-I146</f>
        <v>163.14267812200001</v>
      </c>
      <c r="G146" s="36">
        <f>('LCFS Values'!$E$4-$R$4)/1000000*'LCFS Values'!B146*'LCFS Values'!$G$2*100</f>
        <v>84.507321877999999</v>
      </c>
      <c r="H146" s="35">
        <f>'RIN Values'!C146</f>
        <v>224.85000000000002</v>
      </c>
      <c r="I146" s="35">
        <f>'Fixed Credits Value'!B146</f>
        <v>100</v>
      </c>
      <c r="J146" s="35">
        <f t="shared" si="14"/>
        <v>572.5</v>
      </c>
      <c r="K146" s="35">
        <f>J146/'Feedstock Conversions'!B$13</f>
        <v>76.845637583892611</v>
      </c>
      <c r="L146" s="35"/>
      <c r="M146" s="35">
        <f t="shared" si="15"/>
        <v>-67.276200000000017</v>
      </c>
      <c r="N146" s="35">
        <f t="shared" si="12"/>
        <v>65.056915511999932</v>
      </c>
      <c r="O146" s="35"/>
      <c r="V146" s="4">
        <f>$B146-'Rail Costs'!Q146</f>
        <v>81.905361152988661</v>
      </c>
      <c r="W146" s="4">
        <f>$B146-'Rail Costs'!R146</f>
        <v>82.342454214466386</v>
      </c>
      <c r="X146" s="4">
        <f>$B146-'Rail Costs'!S146</f>
        <v>82.5236616906476</v>
      </c>
      <c r="Y146" s="4">
        <f>$B146-'Rail Costs'!T146</f>
        <v>82.094439193322543</v>
      </c>
      <c r="Z146" s="4">
        <f>$B146-'Rail Costs'!U146</f>
        <v>82.251850476375793</v>
      </c>
      <c r="AA146" s="4">
        <f>$B146-'Rail Costs'!V146</f>
        <v>81.338127031987042</v>
      </c>
      <c r="AD146" s="4">
        <f>$J146-(V146*'Feedstock Conversions'!$B$13)-'Rail Costs'!Q146</f>
        <v>-41.665579436776902</v>
      </c>
      <c r="AE146" s="4">
        <f>$J146-(W146*'Feedstock Conversions'!$B$13)-'Rail Costs'!R146</f>
        <v>-44.484829683308213</v>
      </c>
      <c r="AF146" s="4">
        <f>$J146-(X146*'Feedstock Conversions'!$B$13)-'Rail Costs'!S146</f>
        <v>-45.653617904677077</v>
      </c>
      <c r="AG146" s="4">
        <f>$J146-(Y146*'Feedstock Conversions'!$B$13)-'Rail Costs'!T146</f>
        <v>-42.885132796930392</v>
      </c>
      <c r="AH146" s="4">
        <f>$J146-(Z146*'Feedstock Conversions'!$B$13)-'Rail Costs'!U146</f>
        <v>-43.900435572623842</v>
      </c>
      <c r="AI146" s="4">
        <f>$J146-(AA146*'Feedstock Conversions'!$B$13)-'Rail Costs'!V146</f>
        <v>-38.006919356316423</v>
      </c>
      <c r="AL146" s="4">
        <f>C146*'Feedstock Conversions'!$B$6</f>
        <v>648.36379999999997</v>
      </c>
      <c r="AM146" s="4">
        <f>'Fuel Values'!C146*100</f>
        <v>247.10999999999999</v>
      </c>
      <c r="AN146" s="4">
        <f>('LCFS Values'!$E$4-'Canola Oil'!$S$4)/1000000*'LCFS Values'!B146*'LCFS Values'!$G$2*100</f>
        <v>86.893115511999994</v>
      </c>
      <c r="AO146" s="4">
        <f>'RIN Values'!D146</f>
        <v>254.83</v>
      </c>
      <c r="AP146" s="4">
        <f>'Fixed Credits Value'!B146</f>
        <v>100</v>
      </c>
      <c r="AQ146" s="4">
        <f>'Fixed Credits Value'!C146</f>
        <v>16</v>
      </c>
      <c r="AR146" s="4">
        <f t="shared" si="13"/>
        <v>704.83311551199995</v>
      </c>
      <c r="AS146" s="4">
        <f>AR146/'Feedstock Conversions'!$B$6</f>
        <v>93.355379538013239</v>
      </c>
      <c r="AV146">
        <f t="shared" si="16"/>
        <v>41</v>
      </c>
      <c r="AW146">
        <f t="shared" si="17"/>
        <v>2021</v>
      </c>
      <c r="AX146">
        <f t="shared" si="18"/>
        <v>10</v>
      </c>
    </row>
    <row r="147" spans="1:50" x14ac:dyDescent="0.25">
      <c r="A147" s="34">
        <v>44484</v>
      </c>
      <c r="B147" s="35">
        <v>85.135999999999996</v>
      </c>
      <c r="C147" s="36">
        <f>'Canola Oil'!B147</f>
        <v>85.135999999999996</v>
      </c>
      <c r="D147" s="35">
        <f>'Canola Oil'!C147*'Feedstock Conversions'!B$13</f>
        <v>634.26319999999998</v>
      </c>
      <c r="E147" s="35"/>
      <c r="F147" s="35">
        <f>'Fuel Values'!B147-G147-H147-I147</f>
        <v>183.68087918399999</v>
      </c>
      <c r="G147" s="36">
        <f>('LCFS Values'!$E$4-$R$4)/1000000*'LCFS Values'!B147*'LCFS Values'!$G$2*100</f>
        <v>89.919120816000003</v>
      </c>
      <c r="H147" s="35">
        <f>'RIN Values'!C147</f>
        <v>224.39999999999998</v>
      </c>
      <c r="I147" s="35">
        <f>'Fixed Credits Value'!B147</f>
        <v>100</v>
      </c>
      <c r="J147" s="35">
        <f t="shared" si="14"/>
        <v>598</v>
      </c>
      <c r="K147" s="35">
        <f>J147/'Feedstock Conversions'!B$13</f>
        <v>80.268456375838923</v>
      </c>
      <c r="L147" s="35"/>
      <c r="M147" s="35">
        <f t="shared" si="15"/>
        <v>-36.263199999999983</v>
      </c>
      <c r="N147" s="35">
        <f t="shared" si="12"/>
        <v>83.134499264000056</v>
      </c>
      <c r="O147" s="35"/>
      <c r="V147" s="4">
        <f>$B147-'Rail Costs'!Q147</f>
        <v>81.165361152988652</v>
      </c>
      <c r="W147" s="4">
        <f>$B147-'Rail Costs'!R147</f>
        <v>81.602454214466377</v>
      </c>
      <c r="X147" s="4">
        <f>$B147-'Rail Costs'!S147</f>
        <v>81.783661690647591</v>
      </c>
      <c r="Y147" s="4">
        <f>$B147-'Rail Costs'!T147</f>
        <v>81.354439193322534</v>
      </c>
      <c r="Z147" s="4">
        <f>$B147-'Rail Costs'!U147</f>
        <v>81.511850476375784</v>
      </c>
      <c r="AA147" s="4">
        <f>$B147-'Rail Costs'!V147</f>
        <v>80.598127031987033</v>
      </c>
      <c r="AD147" s="4">
        <f>$J147-(V147*'Feedstock Conversions'!$B$13)-'Rail Costs'!Q147</f>
        <v>-10.652579436776755</v>
      </c>
      <c r="AE147" s="4">
        <f>$J147-(W147*'Feedstock Conversions'!$B$13)-'Rail Costs'!R147</f>
        <v>-13.471829683308179</v>
      </c>
      <c r="AF147" s="4">
        <f>$J147-(X147*'Feedstock Conversions'!$B$13)-'Rail Costs'!S147</f>
        <v>-14.640617904676926</v>
      </c>
      <c r="AG147" s="4">
        <f>$J147-(Y147*'Feedstock Conversions'!$B$13)-'Rail Costs'!T147</f>
        <v>-11.872132796930362</v>
      </c>
      <c r="AH147" s="4">
        <f>$J147-(Z147*'Feedstock Conversions'!$B$13)-'Rail Costs'!U147</f>
        <v>-12.887435572623808</v>
      </c>
      <c r="AI147" s="4">
        <f>$J147-(AA147*'Feedstock Conversions'!$B$13)-'Rail Costs'!V147</f>
        <v>-6.9939193563163915</v>
      </c>
      <c r="AL147" s="4">
        <f>C147*'Feedstock Conversions'!$B$6</f>
        <v>642.77679999999998</v>
      </c>
      <c r="AM147" s="4">
        <f>'Fuel Values'!C147*100</f>
        <v>254.61999999999998</v>
      </c>
      <c r="AN147" s="4">
        <f>('LCFS Values'!$E$4-'Canola Oil'!$S$4)/1000000*'LCFS Values'!B147*'LCFS Values'!$G$2*100</f>
        <v>92.457699263999999</v>
      </c>
      <c r="AO147" s="4">
        <f>'RIN Values'!D147</f>
        <v>254.32</v>
      </c>
      <c r="AP147" s="4">
        <f>'Fixed Credits Value'!B147</f>
        <v>100</v>
      </c>
      <c r="AQ147" s="4">
        <f>'Fixed Credits Value'!C147</f>
        <v>16</v>
      </c>
      <c r="AR147" s="4">
        <f t="shared" si="13"/>
        <v>717.39769926400004</v>
      </c>
      <c r="AS147" s="4">
        <f>AR147/'Feedstock Conversions'!$B$6</f>
        <v>95.019562816423843</v>
      </c>
      <c r="AV147">
        <f t="shared" si="16"/>
        <v>42</v>
      </c>
      <c r="AW147">
        <f t="shared" si="17"/>
        <v>2021</v>
      </c>
      <c r="AX147">
        <f t="shared" si="18"/>
        <v>10</v>
      </c>
    </row>
    <row r="148" spans="1:50" x14ac:dyDescent="0.25">
      <c r="A148" s="34">
        <v>44491</v>
      </c>
      <c r="B148" s="35">
        <v>87.756</v>
      </c>
      <c r="C148" s="36">
        <f>'Canola Oil'!B148</f>
        <v>87.756</v>
      </c>
      <c r="D148" s="35">
        <f>'Canola Oil'!C148*'Feedstock Conversions'!B$13</f>
        <v>653.78219999999999</v>
      </c>
      <c r="E148" s="35"/>
      <c r="F148" s="35">
        <f>'Fuel Values'!B148-G148-H148-I148</f>
        <v>193.904755862</v>
      </c>
      <c r="G148" s="36">
        <f>('LCFS Values'!$E$4-$R$4)/1000000*'LCFS Values'!B148*'LCFS Values'!$G$2*100</f>
        <v>88.670244138000001</v>
      </c>
      <c r="H148" s="35">
        <f>'RIN Values'!C148</f>
        <v>244.42499999999998</v>
      </c>
      <c r="I148" s="35">
        <f>'Fixed Credits Value'!B148</f>
        <v>100</v>
      </c>
      <c r="J148" s="35">
        <f t="shared" si="14"/>
        <v>627</v>
      </c>
      <c r="K148" s="35">
        <f>J148/'Feedstock Conversions'!B$13</f>
        <v>84.161073825503351</v>
      </c>
      <c r="L148" s="35"/>
      <c r="M148" s="35">
        <f t="shared" si="15"/>
        <v>-26.782199999999989</v>
      </c>
      <c r="N148" s="35">
        <f t="shared" si="12"/>
        <v>87.416364552000005</v>
      </c>
      <c r="O148" s="35"/>
      <c r="V148" s="4">
        <f>$B148-'Rail Costs'!Q148</f>
        <v>83.785361152988656</v>
      </c>
      <c r="W148" s="4">
        <f>$B148-'Rail Costs'!R148</f>
        <v>84.222454214466381</v>
      </c>
      <c r="X148" s="4">
        <f>$B148-'Rail Costs'!S148</f>
        <v>84.403661690647596</v>
      </c>
      <c r="Y148" s="4">
        <f>$B148-'Rail Costs'!T148</f>
        <v>83.974439193322539</v>
      </c>
      <c r="Z148" s="4">
        <f>$B148-'Rail Costs'!U148</f>
        <v>84.131850476375789</v>
      </c>
      <c r="AA148" s="4">
        <f>$B148-'Rail Costs'!V148</f>
        <v>83.218127031987038</v>
      </c>
      <c r="AD148" s="4">
        <f>$J148-(V148*'Feedstock Conversions'!$B$13)-'Rail Costs'!Q148</f>
        <v>-1.1715794367768746</v>
      </c>
      <c r="AE148" s="4">
        <f>$J148-(W148*'Feedstock Conversions'!$B$13)-'Rail Costs'!R148</f>
        <v>-3.9908296833081853</v>
      </c>
      <c r="AF148" s="4">
        <f>$J148-(X148*'Feedstock Conversions'!$B$13)-'Rail Costs'!S148</f>
        <v>-5.1596179046770452</v>
      </c>
      <c r="AG148" s="4">
        <f>$J148-(Y148*'Feedstock Conversions'!$B$13)-'Rail Costs'!T148</f>
        <v>-2.3911327969303668</v>
      </c>
      <c r="AH148" s="4">
        <f>$J148-(Z148*'Feedstock Conversions'!$B$13)-'Rail Costs'!U148</f>
        <v>-3.4064355726238125</v>
      </c>
      <c r="AI148" s="4">
        <f>$J148-(AA148*'Feedstock Conversions'!$B$13)-'Rail Costs'!V148</f>
        <v>2.487080643683603</v>
      </c>
      <c r="AL148" s="4">
        <f>C148*'Feedstock Conversions'!$B$6</f>
        <v>662.55780000000004</v>
      </c>
      <c r="AM148" s="4">
        <f>'Fuel Values'!C148*100</f>
        <v>257.01</v>
      </c>
      <c r="AN148" s="4">
        <f>('LCFS Values'!$E$4-'Canola Oil'!$S$4)/1000000*'LCFS Values'!B148*'LCFS Values'!$G$2*100</f>
        <v>91.173564552000002</v>
      </c>
      <c r="AO148" s="4">
        <f>'RIN Values'!D148</f>
        <v>277.01499999999999</v>
      </c>
      <c r="AP148" s="4">
        <f>'Fixed Credits Value'!B148</f>
        <v>100</v>
      </c>
      <c r="AQ148" s="4">
        <f>'Fixed Credits Value'!C148</f>
        <v>16</v>
      </c>
      <c r="AR148" s="4">
        <f t="shared" si="13"/>
        <v>741.19856455199999</v>
      </c>
      <c r="AS148" s="4">
        <f>AR148/'Feedstock Conversions'!$B$6</f>
        <v>98.171995304900662</v>
      </c>
      <c r="AV148">
        <f t="shared" si="16"/>
        <v>43</v>
      </c>
      <c r="AW148">
        <f t="shared" si="17"/>
        <v>2021</v>
      </c>
      <c r="AX148">
        <f t="shared" si="18"/>
        <v>10</v>
      </c>
    </row>
    <row r="149" spans="1:50" x14ac:dyDescent="0.25">
      <c r="A149" s="34">
        <v>44498</v>
      </c>
      <c r="B149" s="35">
        <v>89.201999999999998</v>
      </c>
      <c r="C149" s="36">
        <f>'Canola Oil'!B149</f>
        <v>89.201999999999998</v>
      </c>
      <c r="D149" s="35">
        <f>'Canola Oil'!C149*'Feedstock Conversions'!B$13</f>
        <v>664.55489999999998</v>
      </c>
      <c r="E149" s="35"/>
      <c r="F149" s="35">
        <f>'Fuel Values'!B149-G149-H149-I149</f>
        <v>244.32908914312509</v>
      </c>
      <c r="G149" s="36">
        <f>('LCFS Values'!$E$4-$R$4)/1000000*'LCFS Values'!B149*'LCFS Values'!$G$2*100</f>
        <v>86.770910856874991</v>
      </c>
      <c r="H149" s="35">
        <f>'RIN Values'!C149</f>
        <v>213.89999999999998</v>
      </c>
      <c r="I149" s="35">
        <f>'Fixed Credits Value'!B149</f>
        <v>100</v>
      </c>
      <c r="J149" s="35">
        <f t="shared" si="14"/>
        <v>645</v>
      </c>
      <c r="K149" s="35">
        <f>J149/'Feedstock Conversions'!B$13</f>
        <v>86.577181208053688</v>
      </c>
      <c r="L149" s="35"/>
      <c r="M149" s="35">
        <f t="shared" si="15"/>
        <v>-19.554899999999975</v>
      </c>
      <c r="N149" s="35">
        <f t="shared" si="12"/>
        <v>37.225709677499935</v>
      </c>
      <c r="O149" s="35"/>
      <c r="V149" s="4">
        <f>$B149-'Rail Costs'!Q149</f>
        <v>85.231361152988654</v>
      </c>
      <c r="W149" s="4">
        <f>$B149-'Rail Costs'!R149</f>
        <v>85.668454214466379</v>
      </c>
      <c r="X149" s="4">
        <f>$B149-'Rail Costs'!S149</f>
        <v>85.849661690647594</v>
      </c>
      <c r="Y149" s="4">
        <f>$B149-'Rail Costs'!T149</f>
        <v>85.420439193322537</v>
      </c>
      <c r="Z149" s="4">
        <f>$B149-'Rail Costs'!U149</f>
        <v>85.577850476375787</v>
      </c>
      <c r="AA149" s="4">
        <f>$B149-'Rail Costs'!V149</f>
        <v>84.664127031987036</v>
      </c>
      <c r="AD149" s="4">
        <f>$J149-(V149*'Feedstock Conversions'!$B$13)-'Rail Costs'!Q149</f>
        <v>6.0557205632231392</v>
      </c>
      <c r="AE149" s="4">
        <f>$J149-(W149*'Feedstock Conversions'!$B$13)-'Rail Costs'!R149</f>
        <v>3.2364703166918285</v>
      </c>
      <c r="AF149" s="4">
        <f>$J149-(X149*'Feedstock Conversions'!$B$13)-'Rail Costs'!S149</f>
        <v>2.0676820953229682</v>
      </c>
      <c r="AG149" s="4">
        <f>$J149-(Y149*'Feedstock Conversions'!$B$13)-'Rail Costs'!T149</f>
        <v>4.836167203069647</v>
      </c>
      <c r="AH149" s="4">
        <f>$J149-(Z149*'Feedstock Conversions'!$B$13)-'Rail Costs'!U149</f>
        <v>3.8208644273762014</v>
      </c>
      <c r="AI149" s="4">
        <f>$J149-(AA149*'Feedstock Conversions'!$B$13)-'Rail Costs'!V149</f>
        <v>9.7143806436836169</v>
      </c>
      <c r="AL149" s="4">
        <f>C149*'Feedstock Conversions'!$B$6</f>
        <v>673.4751</v>
      </c>
      <c r="AM149" s="4">
        <f>'Fuel Values'!C149*100</f>
        <v>254.14</v>
      </c>
      <c r="AN149" s="4">
        <f>('LCFS Values'!$E$4-'Canola Oil'!$S$4)/1000000*'LCFS Values'!B149*'LCFS Values'!$G$2*100</f>
        <v>89.220609677499979</v>
      </c>
      <c r="AO149" s="4">
        <f>'RIN Values'!D149</f>
        <v>242.42</v>
      </c>
      <c r="AP149" s="4">
        <f>'Fixed Credits Value'!B149</f>
        <v>100</v>
      </c>
      <c r="AQ149" s="4">
        <f>'Fixed Credits Value'!C149</f>
        <v>16</v>
      </c>
      <c r="AR149" s="4">
        <f t="shared" si="13"/>
        <v>701.78060967749991</v>
      </c>
      <c r="AS149" s="4">
        <f>AR149/'Feedstock Conversions'!$B$6</f>
        <v>92.951074129470186</v>
      </c>
      <c r="AV149">
        <f t="shared" si="16"/>
        <v>44</v>
      </c>
      <c r="AW149">
        <f t="shared" si="17"/>
        <v>2021</v>
      </c>
      <c r="AX149">
        <f t="shared" si="18"/>
        <v>10</v>
      </c>
    </row>
    <row r="150" spans="1:50" x14ac:dyDescent="0.25">
      <c r="A150" s="34">
        <v>44505</v>
      </c>
      <c r="B150" s="35">
        <v>91.07</v>
      </c>
      <c r="C150" s="36">
        <f>'Canola Oil'!B150</f>
        <v>91.07</v>
      </c>
      <c r="D150" s="35">
        <f>'Canola Oil'!C150*'Feedstock Conversions'!B$13</f>
        <v>678.47149999999999</v>
      </c>
      <c r="E150" s="35"/>
      <c r="F150" s="35">
        <f>'Fuel Values'!B150-G150-H150-I150</f>
        <v>253.198577591</v>
      </c>
      <c r="G150" s="36">
        <f>('LCFS Values'!$E$4-$R$4)/1000000*'LCFS Values'!B150*'LCFS Values'!$G$2*100</f>
        <v>81.801422408999997</v>
      </c>
      <c r="H150" s="35">
        <f>'RIN Values'!C150</f>
        <v>210</v>
      </c>
      <c r="I150" s="35">
        <f>'Fixed Credits Value'!B150</f>
        <v>100</v>
      </c>
      <c r="J150" s="35">
        <f t="shared" si="14"/>
        <v>645</v>
      </c>
      <c r="K150" s="35">
        <f>J150/'Feedstock Conversions'!B$13</f>
        <v>86.577181208053688</v>
      </c>
      <c r="L150" s="35"/>
      <c r="M150" s="35">
        <f t="shared" si="15"/>
        <v>-33.471499999999992</v>
      </c>
      <c r="N150" s="35">
        <f t="shared" si="12"/>
        <v>6.9393236360000401</v>
      </c>
      <c r="O150" s="35"/>
      <c r="V150" s="4">
        <f>$B150-'Rail Costs'!Q150</f>
        <v>87.099361152988649</v>
      </c>
      <c r="W150" s="4">
        <f>$B150-'Rail Costs'!R150</f>
        <v>87.536454214466374</v>
      </c>
      <c r="X150" s="4">
        <f>$B150-'Rail Costs'!S150</f>
        <v>87.717661690647589</v>
      </c>
      <c r="Y150" s="4">
        <f>$B150-'Rail Costs'!T150</f>
        <v>87.288439193322532</v>
      </c>
      <c r="Z150" s="4">
        <f>$B150-'Rail Costs'!U150</f>
        <v>87.445850476375782</v>
      </c>
      <c r="AA150" s="4">
        <f>$B150-'Rail Costs'!V150</f>
        <v>86.532127031987031</v>
      </c>
      <c r="AD150" s="4">
        <f>$J150-(V150*'Feedstock Conversions'!$B$13)-'Rail Costs'!Q150</f>
        <v>-7.8608794367767638</v>
      </c>
      <c r="AE150" s="4">
        <f>$J150-(W150*'Feedstock Conversions'!$B$13)-'Rail Costs'!R150</f>
        <v>-10.680129683308074</v>
      </c>
      <c r="AF150" s="4">
        <f>$J150-(X150*'Feedstock Conversions'!$B$13)-'Rail Costs'!S150</f>
        <v>-11.848917904676934</v>
      </c>
      <c r="AG150" s="4">
        <f>$J150-(Y150*'Feedstock Conversions'!$B$13)-'Rail Costs'!T150</f>
        <v>-9.0804327969303706</v>
      </c>
      <c r="AH150" s="4">
        <f>$J150-(Z150*'Feedstock Conversions'!$B$13)-'Rail Costs'!U150</f>
        <v>-10.095735572623816</v>
      </c>
      <c r="AI150" s="4">
        <f>$J150-(AA150*'Feedstock Conversions'!$B$13)-'Rail Costs'!V150</f>
        <v>-4.2022193563163999</v>
      </c>
      <c r="AL150" s="4">
        <f>C150*'Feedstock Conversions'!$B$6</f>
        <v>687.57849999999996</v>
      </c>
      <c r="AM150" s="4">
        <f>'Fuel Values'!C150*100</f>
        <v>247.29999999999998</v>
      </c>
      <c r="AN150" s="4">
        <f>('LCFS Values'!$E$4-'Canola Oil'!$S$4)/1000000*'LCFS Values'!B150*'LCFS Values'!$G$2*100</f>
        <v>84.110823635999978</v>
      </c>
      <c r="AO150" s="4">
        <f>'RIN Values'!D150</f>
        <v>238</v>
      </c>
      <c r="AP150" s="4">
        <f>'Fixed Credits Value'!B150</f>
        <v>100</v>
      </c>
      <c r="AQ150" s="4">
        <f>'Fixed Credits Value'!C150</f>
        <v>16</v>
      </c>
      <c r="AR150" s="4">
        <f t="shared" si="13"/>
        <v>685.41082363600003</v>
      </c>
      <c r="AS150" s="4">
        <f>AR150/'Feedstock Conversions'!$B$6</f>
        <v>90.782890547814574</v>
      </c>
      <c r="AU150">
        <f t="shared" ref="AU150:AU213" si="19">IF(AM150&lt;F150,0,1)</f>
        <v>0</v>
      </c>
      <c r="AV150">
        <f t="shared" si="16"/>
        <v>45</v>
      </c>
      <c r="AW150">
        <f t="shared" si="17"/>
        <v>2021</v>
      </c>
      <c r="AX150">
        <f t="shared" si="18"/>
        <v>11</v>
      </c>
    </row>
    <row r="151" spans="1:50" x14ac:dyDescent="0.25">
      <c r="A151" s="34">
        <v>44512</v>
      </c>
      <c r="B151" s="35">
        <v>90.736000000000004</v>
      </c>
      <c r="C151" s="36">
        <f>'Canola Oil'!B151</f>
        <v>90.736000000000004</v>
      </c>
      <c r="D151" s="35">
        <f>'Canola Oil'!C151*'Feedstock Conversions'!B$13</f>
        <v>675.98320000000001</v>
      </c>
      <c r="E151" s="35"/>
      <c r="F151" s="35">
        <f>'Fuel Values'!B151-G151-H151-I151</f>
        <v>263.71058664474992</v>
      </c>
      <c r="G151" s="36">
        <f>('LCFS Values'!$E$4-$R$4)/1000000*'LCFS Values'!B151*'LCFS Values'!$G$2*100</f>
        <v>78.939413355249997</v>
      </c>
      <c r="H151" s="35">
        <f>'RIN Values'!C151</f>
        <v>196.35000000000002</v>
      </c>
      <c r="I151" s="35">
        <f>'Fixed Credits Value'!B151</f>
        <v>100</v>
      </c>
      <c r="J151" s="35">
        <f t="shared" si="14"/>
        <v>639</v>
      </c>
      <c r="K151" s="35">
        <f>J151/'Feedstock Conversions'!B$13</f>
        <v>85.771812080536904</v>
      </c>
      <c r="L151" s="35"/>
      <c r="M151" s="35">
        <f t="shared" si="15"/>
        <v>-36.983200000000011</v>
      </c>
      <c r="N151" s="35">
        <f t="shared" si="12"/>
        <v>-9.7251850790000844</v>
      </c>
      <c r="O151" s="35"/>
      <c r="V151" s="4">
        <f>$B151-'Rail Costs'!Q151</f>
        <v>86.76536115298866</v>
      </c>
      <c r="W151" s="4">
        <f>$B151-'Rail Costs'!R151</f>
        <v>87.202454214466385</v>
      </c>
      <c r="X151" s="4">
        <f>$B151-'Rail Costs'!S151</f>
        <v>87.3836616906476</v>
      </c>
      <c r="Y151" s="4">
        <f>$B151-'Rail Costs'!T151</f>
        <v>86.954439193322543</v>
      </c>
      <c r="Z151" s="4">
        <f>$B151-'Rail Costs'!U151</f>
        <v>87.111850476375793</v>
      </c>
      <c r="AA151" s="4">
        <f>$B151-'Rail Costs'!V151</f>
        <v>86.198127031987042</v>
      </c>
      <c r="AD151" s="4">
        <f>$J151-(V151*'Feedstock Conversions'!$B$13)-'Rail Costs'!Q151</f>
        <v>-11.372579436776896</v>
      </c>
      <c r="AE151" s="4">
        <f>$J151-(W151*'Feedstock Conversions'!$B$13)-'Rail Costs'!R151</f>
        <v>-14.191829683308207</v>
      </c>
      <c r="AF151" s="4">
        <f>$J151-(X151*'Feedstock Conversions'!$B$13)-'Rail Costs'!S151</f>
        <v>-15.360617904677067</v>
      </c>
      <c r="AG151" s="4">
        <f>$J151-(Y151*'Feedstock Conversions'!$B$13)-'Rail Costs'!T151</f>
        <v>-12.59213279693039</v>
      </c>
      <c r="AH151" s="4">
        <f>$J151-(Z151*'Feedstock Conversions'!$B$13)-'Rail Costs'!U151</f>
        <v>-13.607435572623835</v>
      </c>
      <c r="AI151" s="4">
        <f>$J151-(AA151*'Feedstock Conversions'!$B$13)-'Rail Costs'!V151</f>
        <v>-7.7139193563164188</v>
      </c>
      <c r="AL151" s="4">
        <f>C151*'Feedstock Conversions'!$B$6</f>
        <v>685.05680000000007</v>
      </c>
      <c r="AM151" s="4">
        <f>'Fuel Values'!C151*100</f>
        <v>246.55999999999997</v>
      </c>
      <c r="AN151" s="4">
        <f>('LCFS Values'!$E$4-'Canola Oil'!$S$4)/1000000*'LCFS Values'!B151*'LCFS Values'!$G$2*100</f>
        <v>81.16801492099998</v>
      </c>
      <c r="AO151" s="4">
        <f>'RIN Values'!D151</f>
        <v>222.53</v>
      </c>
      <c r="AP151" s="4">
        <f>'Fixed Credits Value'!B151</f>
        <v>100</v>
      </c>
      <c r="AQ151" s="4">
        <f>'Fixed Credits Value'!C151</f>
        <v>16</v>
      </c>
      <c r="AR151" s="4">
        <f t="shared" si="13"/>
        <v>666.25801492099993</v>
      </c>
      <c r="AS151" s="4">
        <f>AR151/'Feedstock Conversions'!$B$6</f>
        <v>88.246094691523169</v>
      </c>
      <c r="AU151">
        <f t="shared" si="19"/>
        <v>0</v>
      </c>
      <c r="AV151">
        <f t="shared" si="16"/>
        <v>46</v>
      </c>
      <c r="AW151">
        <f t="shared" si="17"/>
        <v>2021</v>
      </c>
      <c r="AX151">
        <f t="shared" si="18"/>
        <v>11</v>
      </c>
    </row>
    <row r="152" spans="1:50" x14ac:dyDescent="0.25">
      <c r="A152" s="34">
        <v>44519</v>
      </c>
      <c r="B152" s="35">
        <v>90.786000000000001</v>
      </c>
      <c r="C152" s="36">
        <f>'Canola Oil'!B152</f>
        <v>90.786000000000001</v>
      </c>
      <c r="D152" s="35">
        <f>'Canola Oil'!C152*'Feedstock Conversions'!B$13</f>
        <v>676.35570000000007</v>
      </c>
      <c r="E152" s="35"/>
      <c r="F152" s="35">
        <f>'Fuel Values'!B152-G152-H152-I152</f>
        <v>260.32259569849998</v>
      </c>
      <c r="G152" s="36">
        <f>('LCFS Values'!$E$4-$R$4)/1000000*'LCFS Values'!B152*'LCFS Values'!$G$2*100</f>
        <v>76.077404301499982</v>
      </c>
      <c r="H152" s="35">
        <f>'RIN Values'!C152</f>
        <v>198.60000000000002</v>
      </c>
      <c r="I152" s="35">
        <f>'Fixed Credits Value'!B152</f>
        <v>100</v>
      </c>
      <c r="J152" s="35">
        <f t="shared" si="14"/>
        <v>635</v>
      </c>
      <c r="K152" s="35">
        <f>J152/'Feedstock Conversions'!B$13</f>
        <v>85.234899328859058</v>
      </c>
      <c r="L152" s="35"/>
      <c r="M152" s="35">
        <f t="shared" si="15"/>
        <v>-41.35570000000007</v>
      </c>
      <c r="N152" s="35">
        <f t="shared" si="12"/>
        <v>-18.630493794000131</v>
      </c>
      <c r="O152" s="35"/>
      <c r="V152" s="4">
        <f>$B152-'Rail Costs'!Q152</f>
        <v>86.815361152988658</v>
      </c>
      <c r="W152" s="4">
        <f>$B152-'Rail Costs'!R152</f>
        <v>87.252454214466383</v>
      </c>
      <c r="X152" s="4">
        <f>$B152-'Rail Costs'!S152</f>
        <v>87.433661690647597</v>
      </c>
      <c r="Y152" s="4">
        <f>$B152-'Rail Costs'!T152</f>
        <v>87.00443919332254</v>
      </c>
      <c r="Z152" s="4">
        <f>$B152-'Rail Costs'!U152</f>
        <v>87.16185047637579</v>
      </c>
      <c r="AA152" s="4">
        <f>$B152-'Rail Costs'!V152</f>
        <v>86.248127031987039</v>
      </c>
      <c r="AD152" s="4">
        <f>$J152-(V152*'Feedstock Conversions'!$B$13)-'Rail Costs'!Q152</f>
        <v>-15.745079436776841</v>
      </c>
      <c r="AE152" s="4">
        <f>$J152-(W152*'Feedstock Conversions'!$B$13)-'Rail Costs'!R152</f>
        <v>-18.564329683308152</v>
      </c>
      <c r="AF152" s="4">
        <f>$J152-(X152*'Feedstock Conversions'!$B$13)-'Rail Costs'!S152</f>
        <v>-19.733117904677012</v>
      </c>
      <c r="AG152" s="4">
        <f>$J152-(Y152*'Feedstock Conversions'!$B$13)-'Rail Costs'!T152</f>
        <v>-16.964632796930449</v>
      </c>
      <c r="AH152" s="4">
        <f>$J152-(Z152*'Feedstock Conversions'!$B$13)-'Rail Costs'!U152</f>
        <v>-17.979935572623894</v>
      </c>
      <c r="AI152" s="4">
        <f>$J152-(AA152*'Feedstock Conversions'!$B$13)-'Rail Costs'!V152</f>
        <v>-12.086419356316364</v>
      </c>
      <c r="AL152" s="4">
        <f>C152*'Feedstock Conversions'!$B$6</f>
        <v>685.43430000000001</v>
      </c>
      <c r="AM152" s="4">
        <f>'Fuel Values'!C152*100</f>
        <v>238.42</v>
      </c>
      <c r="AN152" s="4">
        <f>('LCFS Values'!$E$4-'Canola Oil'!$S$4)/1000000*'LCFS Values'!B152*'LCFS Values'!$G$2*100</f>
        <v>78.225206205999982</v>
      </c>
      <c r="AO152" s="4">
        <f>'RIN Values'!D152</f>
        <v>225.08</v>
      </c>
      <c r="AP152" s="4">
        <f>'Fixed Credits Value'!B152</f>
        <v>100</v>
      </c>
      <c r="AQ152" s="4">
        <f>'Fixed Credits Value'!C152</f>
        <v>16</v>
      </c>
      <c r="AR152" s="4">
        <f t="shared" si="13"/>
        <v>657.72520620599994</v>
      </c>
      <c r="AS152" s="4">
        <f>AR152/'Feedstock Conversions'!$B$6</f>
        <v>87.115921351788074</v>
      </c>
      <c r="AU152">
        <f t="shared" si="19"/>
        <v>0</v>
      </c>
      <c r="AV152">
        <f t="shared" si="16"/>
        <v>47</v>
      </c>
      <c r="AW152">
        <f t="shared" si="17"/>
        <v>2021</v>
      </c>
      <c r="AX152">
        <f t="shared" si="18"/>
        <v>11</v>
      </c>
    </row>
    <row r="153" spans="1:50" x14ac:dyDescent="0.25">
      <c r="A153" s="34">
        <v>44526</v>
      </c>
      <c r="B153" s="35">
        <v>91.877499999999998</v>
      </c>
      <c r="C153" s="36">
        <f>'Canola Oil'!B153</f>
        <v>91.877499999999998</v>
      </c>
      <c r="D153" s="35">
        <f>'Canola Oil'!C153*'Feedstock Conversions'!B$13</f>
        <v>684.48737500000004</v>
      </c>
      <c r="E153" s="35"/>
      <c r="F153" s="35">
        <f>'Fuel Values'!B153-G153-H153-I153</f>
        <v>258.51459724375002</v>
      </c>
      <c r="G153" s="36">
        <f>('LCFS Values'!$E$4-$R$4)/1000000*'LCFS Values'!B153*'LCFS Values'!$G$2*100</f>
        <v>74.152052756250001</v>
      </c>
      <c r="H153" s="35">
        <f>'RIN Values'!C153</f>
        <v>199.00004999999999</v>
      </c>
      <c r="I153" s="35">
        <f>'Fixed Credits Value'!B153</f>
        <v>100</v>
      </c>
      <c r="J153" s="35">
        <f t="shared" si="14"/>
        <v>631.66669999999999</v>
      </c>
      <c r="K153" s="35">
        <f>J153/'Feedstock Conversions'!B$13</f>
        <v>84.787476510067108</v>
      </c>
      <c r="L153" s="35"/>
      <c r="M153" s="35">
        <f t="shared" si="15"/>
        <v>-52.820675000000051</v>
      </c>
      <c r="N153" s="35">
        <f t="shared" si="12"/>
        <v>-29.288486475000127</v>
      </c>
      <c r="O153" s="35"/>
      <c r="V153" s="4">
        <f>$B153-'Rail Costs'!Q153</f>
        <v>87.906861152988654</v>
      </c>
      <c r="W153" s="4">
        <f>$B153-'Rail Costs'!R153</f>
        <v>88.343954214466379</v>
      </c>
      <c r="X153" s="4">
        <f>$B153-'Rail Costs'!S153</f>
        <v>88.525161690647593</v>
      </c>
      <c r="Y153" s="4">
        <f>$B153-'Rail Costs'!T153</f>
        <v>88.095939193322536</v>
      </c>
      <c r="Z153" s="4">
        <f>$B153-'Rail Costs'!U153</f>
        <v>88.253350476375786</v>
      </c>
      <c r="AA153" s="4">
        <f>$B153-'Rail Costs'!V153</f>
        <v>87.339627031987035</v>
      </c>
      <c r="AD153" s="4">
        <f>$J153-(V153*'Feedstock Conversions'!$B$13)-'Rail Costs'!Q153</f>
        <v>-27.210054436776822</v>
      </c>
      <c r="AE153" s="4">
        <f>$J153-(W153*'Feedstock Conversions'!$B$13)-'Rail Costs'!R153</f>
        <v>-30.029304683308133</v>
      </c>
      <c r="AF153" s="4">
        <f>$J153-(X153*'Feedstock Conversions'!$B$13)-'Rail Costs'!S153</f>
        <v>-31.198092904676994</v>
      </c>
      <c r="AG153" s="4">
        <f>$J153-(Y153*'Feedstock Conversions'!$B$13)-'Rail Costs'!T153</f>
        <v>-28.42960779693043</v>
      </c>
      <c r="AH153" s="4">
        <f>$J153-(Z153*'Feedstock Conversions'!$B$13)-'Rail Costs'!U153</f>
        <v>-29.444910572623876</v>
      </c>
      <c r="AI153" s="4">
        <f>$J153-(AA153*'Feedstock Conversions'!$B$13)-'Rail Costs'!V153</f>
        <v>-23.551394356316344</v>
      </c>
      <c r="AL153" s="4">
        <f>C153*'Feedstock Conversions'!$B$6</f>
        <v>693.67512499999998</v>
      </c>
      <c r="AM153" s="4">
        <f>'Fuel Values'!C153*100</f>
        <v>237.42000000000002</v>
      </c>
      <c r="AN153" s="4">
        <f>('LCFS Values'!$E$4-'Canola Oil'!$S$4)/1000000*'LCFS Values'!B153*'LCFS Values'!$G$2*100</f>
        <v>76.245498524999988</v>
      </c>
      <c r="AO153" s="4">
        <f>'RIN Values'!D153</f>
        <v>225.53338999999997</v>
      </c>
      <c r="AP153" s="4">
        <f>'Fixed Credits Value'!B153</f>
        <v>100</v>
      </c>
      <c r="AQ153" s="4">
        <f>'Fixed Credits Value'!C153</f>
        <v>16</v>
      </c>
      <c r="AR153" s="4">
        <f t="shared" si="13"/>
        <v>655.19888852499992</v>
      </c>
      <c r="AS153" s="4">
        <f>AR153/'Feedstock Conversions'!$B$6</f>
        <v>86.781309738410584</v>
      </c>
      <c r="AU153">
        <f t="shared" si="19"/>
        <v>0</v>
      </c>
      <c r="AV153">
        <f t="shared" si="16"/>
        <v>48</v>
      </c>
      <c r="AW153">
        <f t="shared" si="17"/>
        <v>2021</v>
      </c>
      <c r="AX153">
        <f t="shared" si="18"/>
        <v>11</v>
      </c>
    </row>
    <row r="154" spans="1:50" x14ac:dyDescent="0.25">
      <c r="A154" s="34">
        <v>44533</v>
      </c>
      <c r="B154" s="35">
        <v>88.421999999999997</v>
      </c>
      <c r="C154" s="36">
        <f>'Canola Oil'!B154</f>
        <v>88.421999999999997</v>
      </c>
      <c r="D154" s="35">
        <f>'Canola Oil'!C154*'Feedstock Conversions'!B$13</f>
        <v>658.74389999999994</v>
      </c>
      <c r="E154" s="35"/>
      <c r="F154" s="35">
        <f>'Fuel Values'!B154-G154-H154-I154</f>
        <v>254.81943584825001</v>
      </c>
      <c r="G154" s="36">
        <f>('LCFS Values'!$E$4-$R$4)/1000000*'LCFS Values'!B154*'LCFS Values'!$G$2*100</f>
        <v>74.880564151749994</v>
      </c>
      <c r="H154" s="35">
        <f>'RIN Values'!C154</f>
        <v>195.29999999999998</v>
      </c>
      <c r="I154" s="35">
        <f>'Fixed Credits Value'!B154</f>
        <v>100</v>
      </c>
      <c r="J154" s="35">
        <f t="shared" si="14"/>
        <v>625</v>
      </c>
      <c r="K154" s="35">
        <f>J154/'Feedstock Conversions'!B$13</f>
        <v>83.892617449664428</v>
      </c>
      <c r="L154" s="35"/>
      <c r="M154" s="35">
        <f t="shared" si="15"/>
        <v>-33.74389999999994</v>
      </c>
      <c r="N154" s="35">
        <f t="shared" si="12"/>
        <v>-33.50932289299999</v>
      </c>
      <c r="O154" s="35"/>
      <c r="V154" s="4">
        <f>$B154-'Rail Costs'!Q154</f>
        <v>84.451361152988653</v>
      </c>
      <c r="W154" s="4">
        <f>$B154-'Rail Costs'!R154</f>
        <v>84.888454214466378</v>
      </c>
      <c r="X154" s="4">
        <f>$B154-'Rail Costs'!S154</f>
        <v>85.069661690647592</v>
      </c>
      <c r="Y154" s="4">
        <f>$B154-'Rail Costs'!T154</f>
        <v>84.640439193322536</v>
      </c>
      <c r="Z154" s="4">
        <f>$B154-'Rail Costs'!U154</f>
        <v>84.797850476375785</v>
      </c>
      <c r="AA154" s="4">
        <f>$B154-'Rail Costs'!V154</f>
        <v>83.884127031987035</v>
      </c>
      <c r="AD154" s="4">
        <f>$J154-(V154*'Feedstock Conversions'!$B$13)-'Rail Costs'!Q154</f>
        <v>-8.1332794367768244</v>
      </c>
      <c r="AE154" s="4">
        <f>$J154-(W154*'Feedstock Conversions'!$B$13)-'Rail Costs'!R154</f>
        <v>-10.952529683308136</v>
      </c>
      <c r="AF154" s="4">
        <f>$J154-(X154*'Feedstock Conversions'!$B$13)-'Rail Costs'!S154</f>
        <v>-12.121317904676996</v>
      </c>
      <c r="AG154" s="4">
        <f>$J154-(Y154*'Feedstock Conversions'!$B$13)-'Rail Costs'!T154</f>
        <v>-9.3528327969303184</v>
      </c>
      <c r="AH154" s="4">
        <f>$J154-(Z154*'Feedstock Conversions'!$B$13)-'Rail Costs'!U154</f>
        <v>-10.368135572623878</v>
      </c>
      <c r="AI154" s="4">
        <f>$J154-(AA154*'Feedstock Conversions'!$B$13)-'Rail Costs'!V154</f>
        <v>-4.4746193563163477</v>
      </c>
      <c r="AL154" s="4">
        <f>C154*'Feedstock Conversions'!$B$6</f>
        <v>667.58609999999999</v>
      </c>
      <c r="AM154" s="4">
        <f>'Fuel Values'!C154*100</f>
        <v>210.9</v>
      </c>
      <c r="AN154" s="4">
        <f>('LCFS Values'!$E$4-'Canola Oil'!$S$4)/1000000*'LCFS Values'!B154*'LCFS Values'!$G$2*100</f>
        <v>76.994577107000012</v>
      </c>
      <c r="AO154" s="4">
        <f>'RIN Values'!D154</f>
        <v>221.33999999999997</v>
      </c>
      <c r="AP154" s="4">
        <f>'Fixed Credits Value'!B154</f>
        <v>100</v>
      </c>
      <c r="AQ154" s="4">
        <f>'Fixed Credits Value'!C154</f>
        <v>16</v>
      </c>
      <c r="AR154" s="4">
        <f t="shared" si="13"/>
        <v>625.23457710699995</v>
      </c>
      <c r="AS154" s="4">
        <f>AR154/'Feedstock Conversions'!$B$6</f>
        <v>82.812526769139069</v>
      </c>
      <c r="AU154">
        <f t="shared" si="19"/>
        <v>0</v>
      </c>
      <c r="AV154">
        <f t="shared" si="16"/>
        <v>49</v>
      </c>
      <c r="AW154">
        <f t="shared" si="17"/>
        <v>2021</v>
      </c>
      <c r="AX154">
        <f t="shared" si="18"/>
        <v>12</v>
      </c>
    </row>
    <row r="155" spans="1:50" x14ac:dyDescent="0.25">
      <c r="A155" s="34">
        <v>44540</v>
      </c>
      <c r="B155" s="35">
        <v>87.81</v>
      </c>
      <c r="C155" s="36">
        <f>'Canola Oil'!B155</f>
        <v>87.81</v>
      </c>
      <c r="D155" s="35">
        <f>'Canola Oil'!C155*'Feedstock Conversions'!B$13</f>
        <v>654.18450000000007</v>
      </c>
      <c r="E155" s="35"/>
      <c r="F155" s="35">
        <f>'Fuel Values'!B155-G155-H155-I155</f>
        <v>246.13818483399996</v>
      </c>
      <c r="G155" s="36">
        <f>('LCFS Values'!$E$4-$R$4)/1000000*'LCFS Values'!B155*'LCFS Values'!$G$2*100</f>
        <v>79.511815166000005</v>
      </c>
      <c r="H155" s="35">
        <f>'RIN Values'!C155</f>
        <v>190.35000000000002</v>
      </c>
      <c r="I155" s="35">
        <f>'Fixed Credits Value'!B155</f>
        <v>100</v>
      </c>
      <c r="J155" s="35">
        <f t="shared" si="14"/>
        <v>616</v>
      </c>
      <c r="K155" s="35">
        <f>J155/'Feedstock Conversions'!B$13</f>
        <v>82.68456375838926</v>
      </c>
      <c r="L155" s="35"/>
      <c r="M155" s="35">
        <f t="shared" si="15"/>
        <v>-38.184500000000071</v>
      </c>
      <c r="N155" s="35">
        <f t="shared" ref="N155:N218" si="20">AR155-D155</f>
        <v>-16.517923336000081</v>
      </c>
      <c r="O155" s="35"/>
      <c r="V155" s="4">
        <f>$B155-'Rail Costs'!Q155</f>
        <v>83.839361152988658</v>
      </c>
      <c r="W155" s="4">
        <f>$B155-'Rail Costs'!R155</f>
        <v>84.276454214466384</v>
      </c>
      <c r="X155" s="4">
        <f>$B155-'Rail Costs'!S155</f>
        <v>84.457661690647598</v>
      </c>
      <c r="Y155" s="4">
        <f>$B155-'Rail Costs'!T155</f>
        <v>84.028439193322541</v>
      </c>
      <c r="Z155" s="4">
        <f>$B155-'Rail Costs'!U155</f>
        <v>84.185850476375791</v>
      </c>
      <c r="AA155" s="4">
        <f>$B155-'Rail Costs'!V155</f>
        <v>83.27212703198704</v>
      </c>
      <c r="AD155" s="4">
        <f>$J155-(V155*'Feedstock Conversions'!$B$13)-'Rail Costs'!Q155</f>
        <v>-12.573879436776842</v>
      </c>
      <c r="AE155" s="4">
        <f>$J155-(W155*'Feedstock Conversions'!$B$13)-'Rail Costs'!R155</f>
        <v>-15.393129683308153</v>
      </c>
      <c r="AF155" s="4">
        <f>$J155-(X155*'Feedstock Conversions'!$B$13)-'Rail Costs'!S155</f>
        <v>-16.561917904677014</v>
      </c>
      <c r="AG155" s="4">
        <f>$J155-(Y155*'Feedstock Conversions'!$B$13)-'Rail Costs'!T155</f>
        <v>-13.79343279693045</v>
      </c>
      <c r="AH155" s="4">
        <f>$J155-(Z155*'Feedstock Conversions'!$B$13)-'Rail Costs'!U155</f>
        <v>-14.808735572623895</v>
      </c>
      <c r="AI155" s="4">
        <f>$J155-(AA155*'Feedstock Conversions'!$B$13)-'Rail Costs'!V155</f>
        <v>-8.9152193563163653</v>
      </c>
      <c r="AL155" s="4">
        <f>C155*'Feedstock Conversions'!$B$6</f>
        <v>662.96550000000002</v>
      </c>
      <c r="AM155" s="4">
        <f>'Fuel Values'!C155*100</f>
        <v>224.18</v>
      </c>
      <c r="AN155" s="4">
        <f>('LCFS Values'!$E$4-'Canola Oil'!$S$4)/1000000*'LCFS Values'!B155*'LCFS Values'!$G$2*100</f>
        <v>81.756576663999994</v>
      </c>
      <c r="AO155" s="4">
        <f>'RIN Values'!D155</f>
        <v>215.73000000000002</v>
      </c>
      <c r="AP155" s="4">
        <f>'Fixed Credits Value'!B155</f>
        <v>100</v>
      </c>
      <c r="AQ155" s="4">
        <f>'Fixed Credits Value'!C155</f>
        <v>16</v>
      </c>
      <c r="AR155" s="4">
        <f t="shared" si="13"/>
        <v>637.66657666399999</v>
      </c>
      <c r="AS155" s="4">
        <f>AR155/'Feedstock Conversions'!$B$6</f>
        <v>84.459149227019864</v>
      </c>
      <c r="AU155">
        <f t="shared" si="19"/>
        <v>0</v>
      </c>
      <c r="AV155">
        <f t="shared" si="16"/>
        <v>50</v>
      </c>
      <c r="AW155">
        <f t="shared" si="17"/>
        <v>2021</v>
      </c>
      <c r="AX155">
        <f t="shared" si="18"/>
        <v>12</v>
      </c>
    </row>
    <row r="156" spans="1:50" x14ac:dyDescent="0.25">
      <c r="A156" s="34">
        <v>44547</v>
      </c>
      <c r="B156" s="35">
        <v>85.518000000000001</v>
      </c>
      <c r="C156" s="36">
        <f>'Canola Oil'!B156</f>
        <v>85.518000000000001</v>
      </c>
      <c r="D156" s="35">
        <f>'Canola Oil'!C156*'Feedstock Conversions'!B$13</f>
        <v>637.10910000000001</v>
      </c>
      <c r="E156" s="35"/>
      <c r="F156" s="35">
        <f>'Fuel Values'!B156-G156-H156-I156</f>
        <v>248.52575554875006</v>
      </c>
      <c r="G156" s="36">
        <f>('LCFS Values'!$E$4-$R$4)/1000000*'LCFS Values'!B156*'LCFS Values'!$G$2*100</f>
        <v>77.274244451249999</v>
      </c>
      <c r="H156" s="35">
        <f>'RIN Values'!C156</f>
        <v>181.2</v>
      </c>
      <c r="I156" s="35">
        <f>'Fixed Credits Value'!B156</f>
        <v>100</v>
      </c>
      <c r="J156" s="35">
        <f t="shared" si="14"/>
        <v>607</v>
      </c>
      <c r="K156" s="35">
        <f>J156/'Feedstock Conversions'!B$13</f>
        <v>81.476510067114091</v>
      </c>
      <c r="L156" s="35"/>
      <c r="M156" s="35">
        <f t="shared" si="15"/>
        <v>-30.109100000000012</v>
      </c>
      <c r="N156" s="35">
        <f t="shared" si="20"/>
        <v>-12.13326469499998</v>
      </c>
      <c r="O156" s="35"/>
      <c r="V156" s="4">
        <f>$B156-'Rail Costs'!Q156</f>
        <v>81.547361152988657</v>
      </c>
      <c r="W156" s="4">
        <f>$B156-'Rail Costs'!R156</f>
        <v>81.984454214466382</v>
      </c>
      <c r="X156" s="4">
        <f>$B156-'Rail Costs'!S156</f>
        <v>82.165661690647596</v>
      </c>
      <c r="Y156" s="4">
        <f>$B156-'Rail Costs'!T156</f>
        <v>81.736439193322539</v>
      </c>
      <c r="Z156" s="4">
        <f>$B156-'Rail Costs'!U156</f>
        <v>81.893850476375789</v>
      </c>
      <c r="AA156" s="4">
        <f>$B156-'Rail Costs'!V156</f>
        <v>80.980127031987038</v>
      </c>
      <c r="AD156" s="4">
        <f>$J156-(V156*'Feedstock Conversions'!$B$13)-'Rail Costs'!Q156</f>
        <v>-4.4984794367768979</v>
      </c>
      <c r="AE156" s="4">
        <f>$J156-(W156*'Feedstock Conversions'!$B$13)-'Rail Costs'!R156</f>
        <v>-7.3177296833082082</v>
      </c>
      <c r="AF156" s="4">
        <f>$J156-(X156*'Feedstock Conversions'!$B$13)-'Rail Costs'!S156</f>
        <v>-8.4865179046769548</v>
      </c>
      <c r="AG156" s="4">
        <f>$J156-(Y156*'Feedstock Conversions'!$B$13)-'Rail Costs'!T156</f>
        <v>-5.7180327969303901</v>
      </c>
      <c r="AH156" s="4">
        <f>$J156-(Z156*'Feedstock Conversions'!$B$13)-'Rail Costs'!U156</f>
        <v>-6.7333355726238358</v>
      </c>
      <c r="AI156" s="4">
        <f>$J156-(AA156*'Feedstock Conversions'!$B$13)-'Rail Costs'!V156</f>
        <v>-0.83981935631642024</v>
      </c>
      <c r="AL156" s="4">
        <f>C156*'Feedstock Conversions'!$B$6</f>
        <v>645.66089999999997</v>
      </c>
      <c r="AM156" s="4">
        <f>'Fuel Values'!C156*100</f>
        <v>224.16</v>
      </c>
      <c r="AN156" s="4">
        <f>('LCFS Values'!$E$4-'Canola Oil'!$S$4)/1000000*'LCFS Values'!B156*'LCFS Values'!$G$2*100</f>
        <v>79.455835304999994</v>
      </c>
      <c r="AO156" s="4">
        <f>'RIN Values'!D156</f>
        <v>205.35999999999999</v>
      </c>
      <c r="AP156" s="4">
        <f>'Fixed Credits Value'!B156</f>
        <v>100</v>
      </c>
      <c r="AQ156" s="4">
        <f>'Fixed Credits Value'!C156</f>
        <v>16</v>
      </c>
      <c r="AR156" s="4">
        <f t="shared" ref="AR156:AR219" si="21">SUM(AM156:AQ156)</f>
        <v>624.97583530500003</v>
      </c>
      <c r="AS156" s="4">
        <f>AR156/'Feedstock Conversions'!$B$6</f>
        <v>82.778256331788086</v>
      </c>
      <c r="AU156">
        <f t="shared" si="19"/>
        <v>0</v>
      </c>
      <c r="AV156">
        <f t="shared" si="16"/>
        <v>51</v>
      </c>
      <c r="AW156">
        <f t="shared" si="17"/>
        <v>2021</v>
      </c>
      <c r="AX156">
        <f t="shared" si="18"/>
        <v>12</v>
      </c>
    </row>
    <row r="157" spans="1:50" x14ac:dyDescent="0.25">
      <c r="A157" s="34">
        <v>44554</v>
      </c>
      <c r="B157" s="35">
        <v>86.277500000000003</v>
      </c>
      <c r="C157" s="36">
        <f>'Canola Oil'!B157</f>
        <v>86.277500000000003</v>
      </c>
      <c r="D157" s="35">
        <f>'Canola Oil'!C157*'Feedstock Conversions'!B$13</f>
        <v>642.76737500000002</v>
      </c>
      <c r="E157" s="35"/>
      <c r="F157" s="35">
        <f>'Fuel Values'!B157-G157-H157-I157</f>
        <v>238.02157743437499</v>
      </c>
      <c r="G157" s="36">
        <f>('LCFS Values'!$E$4-$R$4)/1000000*'LCFS Values'!B157*'LCFS Values'!$G$2*100</f>
        <v>76.103422565624996</v>
      </c>
      <c r="H157" s="35">
        <f>'RIN Values'!C157</f>
        <v>190.875</v>
      </c>
      <c r="I157" s="35">
        <f>'Fixed Credits Value'!B157</f>
        <v>100</v>
      </c>
      <c r="J157" s="35">
        <f t="shared" si="14"/>
        <v>605</v>
      </c>
      <c r="K157" s="35">
        <f>J157/'Feedstock Conversions'!B$13</f>
        <v>81.208053691275168</v>
      </c>
      <c r="L157" s="35"/>
      <c r="M157" s="35">
        <f t="shared" si="15"/>
        <v>-37.767375000000015</v>
      </c>
      <c r="N157" s="35">
        <f t="shared" si="20"/>
        <v>-4.440415987500046</v>
      </c>
      <c r="O157" s="35"/>
      <c r="V157" s="4">
        <f>$B157-'Rail Costs'!Q157</f>
        <v>82.30686115298866</v>
      </c>
      <c r="W157" s="4">
        <f>$B157-'Rail Costs'!R157</f>
        <v>82.743954214466385</v>
      </c>
      <c r="X157" s="4">
        <f>$B157-'Rail Costs'!S157</f>
        <v>82.925161690647599</v>
      </c>
      <c r="Y157" s="4">
        <f>$B157-'Rail Costs'!T157</f>
        <v>82.495939193322542</v>
      </c>
      <c r="Z157" s="4">
        <f>$B157-'Rail Costs'!U157</f>
        <v>82.653350476375792</v>
      </c>
      <c r="AA157" s="4">
        <f>$B157-'Rail Costs'!V157</f>
        <v>81.739627031987041</v>
      </c>
      <c r="AD157" s="4">
        <f>$J157-(V157*'Feedstock Conversions'!$B$13)-'Rail Costs'!Q157</f>
        <v>-12.1567544367769</v>
      </c>
      <c r="AE157" s="4">
        <f>$J157-(W157*'Feedstock Conversions'!$B$13)-'Rail Costs'!R157</f>
        <v>-14.976004683308211</v>
      </c>
      <c r="AF157" s="4">
        <f>$J157-(X157*'Feedstock Conversions'!$B$13)-'Rail Costs'!S157</f>
        <v>-16.144792904677072</v>
      </c>
      <c r="AG157" s="4">
        <f>$J157-(Y157*'Feedstock Conversions'!$B$13)-'Rail Costs'!T157</f>
        <v>-13.376307796930394</v>
      </c>
      <c r="AH157" s="4">
        <f>$J157-(Z157*'Feedstock Conversions'!$B$13)-'Rail Costs'!U157</f>
        <v>-14.39161057262384</v>
      </c>
      <c r="AI157" s="4">
        <f>$J157-(AA157*'Feedstock Conversions'!$B$13)-'Rail Costs'!V157</f>
        <v>-8.4980943563164235</v>
      </c>
      <c r="AL157" s="4">
        <f>C157*'Feedstock Conversions'!$B$6</f>
        <v>651.39512500000001</v>
      </c>
      <c r="AM157" s="4">
        <f>'Fuel Values'!C157*100</f>
        <v>227.75</v>
      </c>
      <c r="AN157" s="4">
        <f>('LCFS Values'!$E$4-'Canola Oil'!$S$4)/1000000*'LCFS Values'!B157*'LCFS Values'!$G$2*100</f>
        <v>78.251959012499981</v>
      </c>
      <c r="AO157" s="4">
        <f>'RIN Values'!D157</f>
        <v>216.32499999999999</v>
      </c>
      <c r="AP157" s="4">
        <f>'Fixed Credits Value'!B157</f>
        <v>100</v>
      </c>
      <c r="AQ157" s="4">
        <f>'Fixed Credits Value'!C157</f>
        <v>16</v>
      </c>
      <c r="AR157" s="4">
        <f t="shared" si="21"/>
        <v>638.32695901249997</v>
      </c>
      <c r="AS157" s="4">
        <f>AR157/'Feedstock Conversions'!$B$6</f>
        <v>84.546617087748345</v>
      </c>
      <c r="AU157">
        <f t="shared" si="19"/>
        <v>0</v>
      </c>
      <c r="AV157">
        <f t="shared" si="16"/>
        <v>52</v>
      </c>
      <c r="AW157">
        <f t="shared" si="17"/>
        <v>2021</v>
      </c>
      <c r="AX157">
        <f t="shared" si="18"/>
        <v>12</v>
      </c>
    </row>
    <row r="158" spans="1:50" x14ac:dyDescent="0.25">
      <c r="A158" s="34">
        <v>44561</v>
      </c>
      <c r="B158" s="35">
        <v>88.454999999999998</v>
      </c>
      <c r="C158" s="36">
        <f>'Canola Oil'!B158</f>
        <v>88.454999999999998</v>
      </c>
      <c r="D158" s="35">
        <f>'Canola Oil'!C158*'Feedstock Conversions'!B$13</f>
        <v>658.98974999999996</v>
      </c>
      <c r="E158" s="35"/>
      <c r="F158" s="35">
        <f>'Fuel Values'!B158-G158-H158-I158</f>
        <v>235.82332403921873</v>
      </c>
      <c r="G158" s="36">
        <f>('LCFS Values'!$E$4-$R$4)/1000000*'LCFS Values'!B158*'LCFS Values'!$G$2*100</f>
        <v>77.176675960781253</v>
      </c>
      <c r="H158" s="35">
        <f>'RIN Values'!C158</f>
        <v>192</v>
      </c>
      <c r="I158" s="35">
        <f>'Fixed Credits Value'!B158</f>
        <v>100</v>
      </c>
      <c r="J158" s="35">
        <f t="shared" si="14"/>
        <v>605</v>
      </c>
      <c r="K158" s="35">
        <f>J158/'Feedstock Conversions'!B$13</f>
        <v>81.208053691275168</v>
      </c>
      <c r="L158" s="35"/>
      <c r="M158" s="35">
        <f t="shared" si="15"/>
        <v>-53.989749999999958</v>
      </c>
      <c r="N158" s="35">
        <f t="shared" si="20"/>
        <v>-7.5642377193750008</v>
      </c>
      <c r="O158" s="35"/>
      <c r="V158" s="4">
        <f>$B158-'Rail Costs'!Q158</f>
        <v>84.484361152988654</v>
      </c>
      <c r="W158" s="4">
        <f>$B158-'Rail Costs'!R158</f>
        <v>84.92145421446638</v>
      </c>
      <c r="X158" s="4">
        <f>$B158-'Rail Costs'!S158</f>
        <v>85.102661690647594</v>
      </c>
      <c r="Y158" s="4">
        <f>$B158-'Rail Costs'!T158</f>
        <v>84.673439193322537</v>
      </c>
      <c r="Z158" s="4">
        <f>$B158-'Rail Costs'!U158</f>
        <v>84.830850476375787</v>
      </c>
      <c r="AA158" s="4">
        <f>$B158-'Rail Costs'!V158</f>
        <v>83.917127031987036</v>
      </c>
      <c r="AD158" s="4">
        <f>$J158-(V158*'Feedstock Conversions'!$B$13)-'Rail Costs'!Q158</f>
        <v>-28.379129436776843</v>
      </c>
      <c r="AE158" s="4">
        <f>$J158-(W158*'Feedstock Conversions'!$B$13)-'Rail Costs'!R158</f>
        <v>-31.198379683308154</v>
      </c>
      <c r="AF158" s="4">
        <f>$J158-(X158*'Feedstock Conversions'!$B$13)-'Rail Costs'!S158</f>
        <v>-32.367167904677018</v>
      </c>
      <c r="AG158" s="4">
        <f>$J158-(Y158*'Feedstock Conversions'!$B$13)-'Rail Costs'!T158</f>
        <v>-29.598682796930337</v>
      </c>
      <c r="AH158" s="4">
        <f>$J158-(Z158*'Feedstock Conversions'!$B$13)-'Rail Costs'!U158</f>
        <v>-30.613985572623896</v>
      </c>
      <c r="AI158" s="4">
        <f>$J158-(AA158*'Feedstock Conversions'!$B$13)-'Rail Costs'!V158</f>
        <v>-24.720469356316364</v>
      </c>
      <c r="AL158" s="4">
        <f>C158*'Feedstock Conversions'!$B$6</f>
        <v>667.83524999999997</v>
      </c>
      <c r="AM158" s="4">
        <f>'Fuel Values'!C158*100</f>
        <v>238.47</v>
      </c>
      <c r="AN158" s="4">
        <f>('LCFS Values'!$E$4-'Canola Oil'!$S$4)/1000000*'LCFS Values'!B158*'LCFS Values'!$G$2*100</f>
        <v>79.355512280624993</v>
      </c>
      <c r="AO158" s="4">
        <f>'RIN Values'!D158</f>
        <v>217.6</v>
      </c>
      <c r="AP158" s="4">
        <f>'Fixed Credits Value'!B158</f>
        <v>100</v>
      </c>
      <c r="AQ158" s="4">
        <f>'Fixed Credits Value'!C158</f>
        <v>16</v>
      </c>
      <c r="AR158" s="4">
        <f t="shared" si="21"/>
        <v>651.42551228062496</v>
      </c>
      <c r="AS158" s="4">
        <f>AR158/'Feedstock Conversions'!$B$6</f>
        <v>86.281524805380798</v>
      </c>
      <c r="AU158">
        <f t="shared" si="19"/>
        <v>1</v>
      </c>
      <c r="AV158">
        <f t="shared" si="16"/>
        <v>53</v>
      </c>
      <c r="AW158">
        <f t="shared" si="17"/>
        <v>2021</v>
      </c>
      <c r="AX158">
        <f t="shared" si="18"/>
        <v>12</v>
      </c>
    </row>
    <row r="159" spans="1:50" x14ac:dyDescent="0.25">
      <c r="A159" s="34">
        <v>44568</v>
      </c>
      <c r="B159" s="35">
        <v>90.373999999999995</v>
      </c>
      <c r="C159" s="36">
        <f>'Canola Oil'!B159</f>
        <v>90.373999999999995</v>
      </c>
      <c r="D159" s="35">
        <f>'Canola Oil'!C159*'Feedstock Conversions'!B$13</f>
        <v>673.28629999999998</v>
      </c>
      <c r="E159" s="35"/>
      <c r="F159" s="35">
        <f>'Fuel Values'!B159-G159-H159-I159</f>
        <v>226.78867489900006</v>
      </c>
      <c r="G159" s="36">
        <f>('LCFS Values'!$E$5-$R$4)/1000000*'LCFS Values'!B159*'LCFS Values'!$G$2*100</f>
        <v>75.936325101000008</v>
      </c>
      <c r="H159" s="35">
        <f>'RIN Values'!C159</f>
        <v>202.27499999999998</v>
      </c>
      <c r="I159" s="35">
        <f>'Fixed Credits Value'!B159</f>
        <v>100</v>
      </c>
      <c r="J159" s="35">
        <f t="shared" si="14"/>
        <v>605</v>
      </c>
      <c r="K159" s="35">
        <f>J159/'Feedstock Conversions'!B$13</f>
        <v>81.208053691275168</v>
      </c>
      <c r="L159" s="35"/>
      <c r="M159" s="35">
        <f t="shared" si="15"/>
        <v>-68.286299999999983</v>
      </c>
      <c r="N159" s="35">
        <f t="shared" si="20"/>
        <v>-5.5195950959999891</v>
      </c>
      <c r="O159" s="35"/>
      <c r="V159" s="4">
        <f>$B159-'Rail Costs'!Q159</f>
        <v>86.386747601327528</v>
      </c>
      <c r="W159" s="4">
        <f>$B159-'Rail Costs'!R159</f>
        <v>86.825669504066667</v>
      </c>
      <c r="X159" s="4">
        <f>$B159-'Rail Costs'!S159</f>
        <v>87.007635170524779</v>
      </c>
      <c r="Y159" s="4">
        <f>$B159-'Rail Costs'!T159</f>
        <v>86.576616763169071</v>
      </c>
      <c r="Z159" s="4">
        <f>$B159-'Rail Costs'!U159</f>
        <v>86.734686670837604</v>
      </c>
      <c r="AA159" s="4">
        <f>$B159-'Rail Costs'!V159</f>
        <v>85.817140115802886</v>
      </c>
      <c r="AD159" s="4">
        <f>$J159-(V159*'Feedstock Conversions'!$B$13)-'Rail Costs'!Q159</f>
        <v>-42.568522028562604</v>
      </c>
      <c r="AE159" s="4">
        <f>$J159-(W159*'Feedstock Conversions'!$B$13)-'Rail Costs'!R159</f>
        <v>-45.39956830123004</v>
      </c>
      <c r="AF159" s="4">
        <f>$J159-(X159*'Feedstock Conversions'!$B$13)-'Rail Costs'!S159</f>
        <v>-46.573246849884796</v>
      </c>
      <c r="AG159" s="4">
        <f>$J159-(Y159*'Feedstock Conversions'!$B$13)-'Rail Costs'!T159</f>
        <v>-43.793178122440523</v>
      </c>
      <c r="AH159" s="4">
        <f>$J159-(Z159*'Feedstock Conversions'!$B$13)-'Rail Costs'!U159</f>
        <v>-44.812729026902602</v>
      </c>
      <c r="AI159" s="4">
        <f>$J159-(AA159*'Feedstock Conversions'!$B$13)-'Rail Costs'!V159</f>
        <v>-38.894553746928608</v>
      </c>
      <c r="AL159" s="4">
        <f>C159*'Feedstock Conversions'!$B$6</f>
        <v>682.32369999999992</v>
      </c>
      <c r="AM159" s="4">
        <f>'Fuel Values'!C159*100</f>
        <v>244.37000000000003</v>
      </c>
      <c r="AN159" s="4">
        <f>('LCFS Values'!$E$5-'Canola Oil'!$S$4)/1000000*'LCFS Values'!B159*'LCFS Values'!$G$2*100</f>
        <v>78.151704904000013</v>
      </c>
      <c r="AO159" s="4">
        <f>'RIN Values'!D159</f>
        <v>229.24499999999998</v>
      </c>
      <c r="AP159" s="4">
        <f>'Fixed Credits Value'!B159</f>
        <v>100</v>
      </c>
      <c r="AQ159" s="4">
        <f>'Fixed Credits Value'!C159</f>
        <v>16</v>
      </c>
      <c r="AR159" s="4">
        <f t="shared" si="21"/>
        <v>667.76670490399999</v>
      </c>
      <c r="AS159" s="4">
        <f>AR159/'Feedstock Conversions'!$B$6</f>
        <v>88.445921179337745</v>
      </c>
      <c r="AU159">
        <f t="shared" si="19"/>
        <v>1</v>
      </c>
      <c r="AV159">
        <f t="shared" si="16"/>
        <v>2</v>
      </c>
      <c r="AW159">
        <f t="shared" si="17"/>
        <v>2022</v>
      </c>
      <c r="AX159">
        <f t="shared" si="18"/>
        <v>1</v>
      </c>
    </row>
    <row r="160" spans="1:50" x14ac:dyDescent="0.25">
      <c r="A160" s="34">
        <v>44575</v>
      </c>
      <c r="B160" s="35">
        <v>90.634</v>
      </c>
      <c r="C160" s="36">
        <f>'Canola Oil'!B160</f>
        <v>90.634</v>
      </c>
      <c r="D160" s="35">
        <f>'Canola Oil'!C160*'Feedstock Conversions'!B$13</f>
        <v>675.22329999999999</v>
      </c>
      <c r="E160" s="35"/>
      <c r="F160" s="35">
        <f>'Fuel Values'!B160-G160-H160-I160</f>
        <v>224.6126079392501</v>
      </c>
      <c r="G160" s="36">
        <f>('LCFS Values'!$E$5-$R$4)/1000000*'LCFS Values'!B160*'LCFS Values'!$G$2*100</f>
        <v>76.087392060749991</v>
      </c>
      <c r="H160" s="35">
        <f>'RIN Values'!C160</f>
        <v>204.29999999999998</v>
      </c>
      <c r="I160" s="35">
        <f>'Fixed Credits Value'!B160</f>
        <v>100</v>
      </c>
      <c r="J160" s="35">
        <f t="shared" si="14"/>
        <v>605</v>
      </c>
      <c r="K160" s="35">
        <f>J160/'Feedstock Conversions'!B$13</f>
        <v>81.208053691275168</v>
      </c>
      <c r="L160" s="35"/>
      <c r="M160" s="35">
        <f t="shared" si="15"/>
        <v>-70.223299999999995</v>
      </c>
      <c r="N160" s="35">
        <f t="shared" si="20"/>
        <v>9.3838791179999816</v>
      </c>
      <c r="O160" s="35"/>
      <c r="V160" s="4">
        <f>$B160-'Rail Costs'!Q160</f>
        <v>86.646747601327533</v>
      </c>
      <c r="W160" s="4">
        <f>$B160-'Rail Costs'!R160</f>
        <v>87.085669504066672</v>
      </c>
      <c r="X160" s="4">
        <f>$B160-'Rail Costs'!S160</f>
        <v>87.267635170524784</v>
      </c>
      <c r="Y160" s="4">
        <f>$B160-'Rail Costs'!T160</f>
        <v>86.836616763169076</v>
      </c>
      <c r="Z160" s="4">
        <f>$B160-'Rail Costs'!U160</f>
        <v>86.994686670837609</v>
      </c>
      <c r="AA160" s="4">
        <f>$B160-'Rail Costs'!V160</f>
        <v>86.077140115802891</v>
      </c>
      <c r="AD160" s="4">
        <f>$J160-(V160*'Feedstock Conversions'!$B$13)-'Rail Costs'!Q160</f>
        <v>-44.505522028562616</v>
      </c>
      <c r="AE160" s="4">
        <f>$J160-(W160*'Feedstock Conversions'!$B$13)-'Rail Costs'!R160</f>
        <v>-47.336568301230052</v>
      </c>
      <c r="AF160" s="4">
        <f>$J160-(X160*'Feedstock Conversions'!$B$13)-'Rail Costs'!S160</f>
        <v>-48.510246849884922</v>
      </c>
      <c r="AG160" s="4">
        <f>$J160-(Y160*'Feedstock Conversions'!$B$13)-'Rail Costs'!T160</f>
        <v>-45.730178122440535</v>
      </c>
      <c r="AH160" s="4">
        <f>$J160-(Z160*'Feedstock Conversions'!$B$13)-'Rail Costs'!U160</f>
        <v>-46.749729026902614</v>
      </c>
      <c r="AI160" s="4">
        <f>$J160-(AA160*'Feedstock Conversions'!$B$13)-'Rail Costs'!V160</f>
        <v>-40.83155374692862</v>
      </c>
      <c r="AL160" s="4">
        <f>C160*'Feedstock Conversions'!$B$6</f>
        <v>684.2867</v>
      </c>
      <c r="AM160" s="4">
        <f>'Fuel Values'!C160*100</f>
        <v>258.76</v>
      </c>
      <c r="AN160" s="4">
        <f>('LCFS Values'!$E$5-'Canola Oil'!$S$4)/1000000*'LCFS Values'!B160*'LCFS Values'!$G$2*100</f>
        <v>78.307179118000008</v>
      </c>
      <c r="AO160" s="4">
        <f>'RIN Values'!D160</f>
        <v>231.53999999999996</v>
      </c>
      <c r="AP160" s="4">
        <f>'Fixed Credits Value'!B160</f>
        <v>100</v>
      </c>
      <c r="AQ160" s="4">
        <f>'Fixed Credits Value'!C160</f>
        <v>16</v>
      </c>
      <c r="AR160" s="4">
        <f t="shared" si="21"/>
        <v>684.60717911799998</v>
      </c>
      <c r="AS160" s="4">
        <f>AR160/'Feedstock Conversions'!$B$6</f>
        <v>90.676447565298005</v>
      </c>
      <c r="AU160">
        <f t="shared" si="19"/>
        <v>1</v>
      </c>
      <c r="AV160">
        <f t="shared" si="16"/>
        <v>3</v>
      </c>
      <c r="AW160">
        <f t="shared" si="17"/>
        <v>2022</v>
      </c>
      <c r="AX160">
        <f t="shared" si="18"/>
        <v>1</v>
      </c>
    </row>
    <row r="161" spans="1:50" x14ac:dyDescent="0.25">
      <c r="A161" s="34">
        <v>44582</v>
      </c>
      <c r="B161" s="35">
        <v>93.43</v>
      </c>
      <c r="C161" s="36">
        <f>'Canola Oil'!B161</f>
        <v>93.43</v>
      </c>
      <c r="D161" s="35">
        <f>'Canola Oil'!C161*'Feedstock Conversions'!B$13</f>
        <v>696.0535000000001</v>
      </c>
      <c r="E161" s="35"/>
      <c r="F161" s="35">
        <f>'Fuel Values'!B161-G161-H161-I161</f>
        <v>242.56338209093747</v>
      </c>
      <c r="G161" s="36">
        <f>('LCFS Values'!$E$5-$R$4)/1000000*'LCFS Values'!B161*'LCFS Values'!$G$2*100</f>
        <v>75.092867909062491</v>
      </c>
      <c r="H161" s="35">
        <f>'RIN Values'!C161</f>
        <v>193.59375</v>
      </c>
      <c r="I161" s="35">
        <f>'Fixed Credits Value'!B161</f>
        <v>100</v>
      </c>
      <c r="J161" s="35">
        <f t="shared" si="14"/>
        <v>611.25</v>
      </c>
      <c r="K161" s="35">
        <f>J161/'Feedstock Conversions'!B$13</f>
        <v>82.046979865771817</v>
      </c>
      <c r="L161" s="35"/>
      <c r="M161" s="35">
        <f t="shared" si="15"/>
        <v>-84.803500000000099</v>
      </c>
      <c r="N161" s="35">
        <f t="shared" si="20"/>
        <v>-14.133609457500029</v>
      </c>
      <c r="O161" s="35"/>
      <c r="V161" s="4">
        <f>$B161-'Rail Costs'!Q161</f>
        <v>89.44274760132754</v>
      </c>
      <c r="W161" s="4">
        <f>$B161-'Rail Costs'!R161</f>
        <v>89.881669504066679</v>
      </c>
      <c r="X161" s="4">
        <f>$B161-'Rail Costs'!S161</f>
        <v>90.06363517052479</v>
      </c>
      <c r="Y161" s="4">
        <f>$B161-'Rail Costs'!T161</f>
        <v>89.632616763169082</v>
      </c>
      <c r="Z161" s="4">
        <f>$B161-'Rail Costs'!U161</f>
        <v>89.790686670837616</v>
      </c>
      <c r="AA161" s="4">
        <f>$B161-'Rail Costs'!V161</f>
        <v>88.873140115802897</v>
      </c>
      <c r="AD161" s="4">
        <f>$J161-(V161*'Feedstock Conversions'!$B$13)-'Rail Costs'!Q161</f>
        <v>-59.085722028562607</v>
      </c>
      <c r="AE161" s="4">
        <f>$J161-(W161*'Feedstock Conversions'!$B$13)-'Rail Costs'!R161</f>
        <v>-61.916768301230157</v>
      </c>
      <c r="AF161" s="4">
        <f>$J161-(X161*'Feedstock Conversions'!$B$13)-'Rail Costs'!S161</f>
        <v>-63.090446849884913</v>
      </c>
      <c r="AG161" s="4">
        <f>$J161-(Y161*'Feedstock Conversions'!$B$13)-'Rail Costs'!T161</f>
        <v>-60.310378122440639</v>
      </c>
      <c r="AH161" s="4">
        <f>$J161-(Z161*'Feedstock Conversions'!$B$13)-'Rail Costs'!U161</f>
        <v>-61.329929026902605</v>
      </c>
      <c r="AI161" s="4">
        <f>$J161-(AA161*'Feedstock Conversions'!$B$13)-'Rail Costs'!V161</f>
        <v>-55.411753746928724</v>
      </c>
      <c r="AL161" s="4">
        <f>C161*'Feedstock Conversions'!$B$6</f>
        <v>705.39650000000006</v>
      </c>
      <c r="AM161" s="4">
        <f>'Fuel Values'!C161*100</f>
        <v>269.23</v>
      </c>
      <c r="AN161" s="4">
        <f>('LCFS Values'!$E$5-'Canola Oil'!$S$4)/1000000*'LCFS Values'!B161*'LCFS Values'!$G$2*100</f>
        <v>77.283640542499995</v>
      </c>
      <c r="AO161" s="4">
        <f>'RIN Values'!D161</f>
        <v>219.40625</v>
      </c>
      <c r="AP161" s="4">
        <f>'Fixed Credits Value'!B161</f>
        <v>100</v>
      </c>
      <c r="AQ161" s="4">
        <f>'Fixed Credits Value'!C161</f>
        <v>16</v>
      </c>
      <c r="AR161" s="4">
        <f t="shared" si="21"/>
        <v>681.91989054250007</v>
      </c>
      <c r="AS161" s="4">
        <f>AR161/'Feedstock Conversions'!$B$6</f>
        <v>90.320515303642395</v>
      </c>
      <c r="AU161">
        <f t="shared" si="19"/>
        <v>1</v>
      </c>
      <c r="AV161">
        <f t="shared" si="16"/>
        <v>4</v>
      </c>
      <c r="AW161">
        <f t="shared" si="17"/>
        <v>2022</v>
      </c>
      <c r="AX161">
        <f t="shared" si="18"/>
        <v>1</v>
      </c>
    </row>
    <row r="162" spans="1:50" x14ac:dyDescent="0.25">
      <c r="A162" s="34">
        <v>44589</v>
      </c>
      <c r="B162" s="35">
        <v>95.603999999999999</v>
      </c>
      <c r="C162" s="36">
        <f>'Canola Oil'!B162</f>
        <v>95.603999999999999</v>
      </c>
      <c r="D162" s="35">
        <f>'Canola Oil'!C162*'Feedstock Conversions'!B$13</f>
        <v>712.24980000000005</v>
      </c>
      <c r="E162" s="35"/>
      <c r="F162" s="35">
        <f>'Fuel Values'!B162-G162-H162-I162</f>
        <v>246.21847621787504</v>
      </c>
      <c r="G162" s="36">
        <f>('LCFS Values'!$E$5-$R$4)/1000000*'LCFS Values'!B162*'LCFS Values'!$G$2*100</f>
        <v>75.256523782125001</v>
      </c>
      <c r="H162" s="35">
        <f>'RIN Values'!C162</f>
        <v>210.52499999999998</v>
      </c>
      <c r="I162" s="35">
        <f>'Fixed Credits Value'!B162</f>
        <v>100</v>
      </c>
      <c r="J162" s="35">
        <f t="shared" si="14"/>
        <v>632</v>
      </c>
      <c r="K162" s="35">
        <f>J162/'Feedstock Conversions'!B$13</f>
        <v>84.832214765100673</v>
      </c>
      <c r="L162" s="35"/>
      <c r="M162" s="35">
        <f t="shared" si="15"/>
        <v>-80.24980000000005</v>
      </c>
      <c r="N162" s="35">
        <f t="shared" si="20"/>
        <v>-6.7927290590000666</v>
      </c>
      <c r="O162" s="35"/>
      <c r="V162" s="4">
        <f>$B162-'Rail Costs'!Q162</f>
        <v>91.616747601327532</v>
      </c>
      <c r="W162" s="4">
        <f>$B162-'Rail Costs'!R162</f>
        <v>92.055669504066671</v>
      </c>
      <c r="X162" s="4">
        <f>$B162-'Rail Costs'!S162</f>
        <v>92.237635170524783</v>
      </c>
      <c r="Y162" s="4">
        <f>$B162-'Rail Costs'!T162</f>
        <v>91.806616763169075</v>
      </c>
      <c r="Z162" s="4">
        <f>$B162-'Rail Costs'!U162</f>
        <v>91.964686670837608</v>
      </c>
      <c r="AA162" s="4">
        <f>$B162-'Rail Costs'!V162</f>
        <v>91.04714011580289</v>
      </c>
      <c r="AD162" s="4">
        <f>$J162-(V162*'Feedstock Conversions'!$B$13)-'Rail Costs'!Q162</f>
        <v>-54.532022028562558</v>
      </c>
      <c r="AE162" s="4">
        <f>$J162-(W162*'Feedstock Conversions'!$B$13)-'Rail Costs'!R162</f>
        <v>-57.363068301230108</v>
      </c>
      <c r="AF162" s="4">
        <f>$J162-(X162*'Feedstock Conversions'!$B$13)-'Rail Costs'!S162</f>
        <v>-58.536746849884864</v>
      </c>
      <c r="AG162" s="4">
        <f>$J162-(Y162*'Feedstock Conversions'!$B$13)-'Rail Costs'!T162</f>
        <v>-55.75667812244059</v>
      </c>
      <c r="AH162" s="4">
        <f>$J162-(Z162*'Feedstock Conversions'!$B$13)-'Rail Costs'!U162</f>
        <v>-56.776229026902556</v>
      </c>
      <c r="AI162" s="4">
        <f>$J162-(AA162*'Feedstock Conversions'!$B$13)-'Rail Costs'!V162</f>
        <v>-50.858053746928675</v>
      </c>
      <c r="AL162" s="4">
        <f>C162*'Feedstock Conversions'!$B$6</f>
        <v>721.81020000000001</v>
      </c>
      <c r="AM162" s="4">
        <f>'Fuel Values'!C162*100</f>
        <v>273.41000000000003</v>
      </c>
      <c r="AN162" s="4">
        <f>('LCFS Values'!$E$5-'Canola Oil'!$S$4)/1000000*'LCFS Values'!B162*'LCFS Values'!$G$2*100</f>
        <v>77.452070940999988</v>
      </c>
      <c r="AO162" s="4">
        <f>'RIN Values'!D162</f>
        <v>238.59499999999997</v>
      </c>
      <c r="AP162" s="4">
        <f>'Fixed Credits Value'!B162</f>
        <v>100</v>
      </c>
      <c r="AQ162" s="4">
        <f>'Fixed Credits Value'!C162</f>
        <v>16</v>
      </c>
      <c r="AR162" s="4">
        <f t="shared" si="21"/>
        <v>705.45707094099998</v>
      </c>
      <c r="AS162" s="4">
        <f>AR162/'Feedstock Conversions'!$B$6</f>
        <v>93.438022641192049</v>
      </c>
      <c r="AU162">
        <f t="shared" si="19"/>
        <v>1</v>
      </c>
      <c r="AV162">
        <f t="shared" si="16"/>
        <v>5</v>
      </c>
      <c r="AW162">
        <f t="shared" si="17"/>
        <v>2022</v>
      </c>
      <c r="AX162">
        <f t="shared" si="18"/>
        <v>1</v>
      </c>
    </row>
    <row r="163" spans="1:50" x14ac:dyDescent="0.25">
      <c r="A163" s="34">
        <v>44596</v>
      </c>
      <c r="B163" s="35">
        <v>97.548000000000002</v>
      </c>
      <c r="C163" s="36">
        <f>'Canola Oil'!B163</f>
        <v>97.548000000000002</v>
      </c>
      <c r="D163" s="35">
        <f>'Canola Oil'!C163*'Feedstock Conversions'!B$13</f>
        <v>726.73260000000005</v>
      </c>
      <c r="E163" s="35"/>
      <c r="F163" s="35">
        <f>'Fuel Values'!B163-G163-H163-I163</f>
        <v>263.68963758625</v>
      </c>
      <c r="G163" s="36">
        <f>('LCFS Values'!$E$5-$R$4)/1000000*'LCFS Values'!B163*'LCFS Values'!$G$2*100</f>
        <v>72.260362413749988</v>
      </c>
      <c r="H163" s="35">
        <f>'RIN Values'!C163</f>
        <v>214.04999999999998</v>
      </c>
      <c r="I163" s="35">
        <f>'Fixed Credits Value'!B163</f>
        <v>100</v>
      </c>
      <c r="J163" s="35">
        <f t="shared" si="14"/>
        <v>650</v>
      </c>
      <c r="K163" s="35">
        <f>J163/'Feedstock Conversions'!B$13</f>
        <v>87.24832214765101</v>
      </c>
      <c r="L163" s="35"/>
      <c r="M163" s="35">
        <f t="shared" si="15"/>
        <v>-76.732600000000048</v>
      </c>
      <c r="N163" s="35">
        <f t="shared" si="20"/>
        <v>-13.654100970000059</v>
      </c>
      <c r="O163" s="35"/>
      <c r="V163" s="4">
        <f>$B163-'Rail Costs'!Q163</f>
        <v>93.560747601327535</v>
      </c>
      <c r="W163" s="4">
        <f>$B163-'Rail Costs'!R163</f>
        <v>93.999669504066674</v>
      </c>
      <c r="X163" s="4">
        <f>$B163-'Rail Costs'!S163</f>
        <v>94.181635170524785</v>
      </c>
      <c r="Y163" s="4">
        <f>$B163-'Rail Costs'!T163</f>
        <v>93.750616763169077</v>
      </c>
      <c r="Z163" s="4">
        <f>$B163-'Rail Costs'!U163</f>
        <v>93.908686670837611</v>
      </c>
      <c r="AA163" s="4">
        <f>$B163-'Rail Costs'!V163</f>
        <v>92.991140115802892</v>
      </c>
      <c r="AD163" s="4">
        <f>$J163-(V163*'Feedstock Conversions'!$B$13)-'Rail Costs'!Q163</f>
        <v>-51.014822028562669</v>
      </c>
      <c r="AE163" s="4">
        <f>$J163-(W163*'Feedstock Conversions'!$B$13)-'Rail Costs'!R163</f>
        <v>-53.845868301230105</v>
      </c>
      <c r="AF163" s="4">
        <f>$J163-(X163*'Feedstock Conversions'!$B$13)-'Rail Costs'!S163</f>
        <v>-55.019546849884861</v>
      </c>
      <c r="AG163" s="4">
        <f>$J163-(Y163*'Feedstock Conversions'!$B$13)-'Rail Costs'!T163</f>
        <v>-52.239478122440588</v>
      </c>
      <c r="AH163" s="4">
        <f>$J163-(Z163*'Feedstock Conversions'!$B$13)-'Rail Costs'!U163</f>
        <v>-53.259029026902553</v>
      </c>
      <c r="AI163" s="4">
        <f>$J163-(AA163*'Feedstock Conversions'!$B$13)-'Rail Costs'!V163</f>
        <v>-47.340853746928673</v>
      </c>
      <c r="AL163" s="4">
        <f>C163*'Feedstock Conversions'!$B$6</f>
        <v>736.48739999999998</v>
      </c>
      <c r="AM163" s="4">
        <f>'Fuel Values'!C163*100</f>
        <v>280.12</v>
      </c>
      <c r="AN163" s="4">
        <f>('LCFS Values'!$E$5-'Canola Oil'!$S$4)/1000000*'LCFS Values'!B163*'LCFS Values'!$G$2*100</f>
        <v>74.368499029999995</v>
      </c>
      <c r="AO163" s="4">
        <f>'RIN Values'!D163</f>
        <v>242.58999999999997</v>
      </c>
      <c r="AP163" s="4">
        <f>'Fixed Credits Value'!B163</f>
        <v>100</v>
      </c>
      <c r="AQ163" s="4">
        <f>'Fixed Credits Value'!C163</f>
        <v>16</v>
      </c>
      <c r="AR163" s="4">
        <f t="shared" si="21"/>
        <v>713.07849902999999</v>
      </c>
      <c r="AS163" s="4">
        <f>AR163/'Feedstock Conversions'!$B$6</f>
        <v>94.447483315231793</v>
      </c>
      <c r="AU163">
        <f t="shared" si="19"/>
        <v>1</v>
      </c>
      <c r="AV163">
        <f t="shared" si="16"/>
        <v>6</v>
      </c>
      <c r="AW163">
        <f t="shared" si="17"/>
        <v>2022</v>
      </c>
      <c r="AX163">
        <f t="shared" si="18"/>
        <v>2</v>
      </c>
    </row>
    <row r="164" spans="1:50" x14ac:dyDescent="0.25">
      <c r="A164" s="34">
        <v>44603</v>
      </c>
      <c r="B164" s="35">
        <v>96.603999999999999</v>
      </c>
      <c r="C164" s="36">
        <f>'Canola Oil'!B164</f>
        <v>96.603999999999999</v>
      </c>
      <c r="D164" s="35">
        <f>'Canola Oil'!C164*'Feedstock Conversions'!B$13</f>
        <v>719.69979999999998</v>
      </c>
      <c r="E164" s="35"/>
      <c r="F164" s="35">
        <f>'Fuel Values'!B164-G164-H164-I164</f>
        <v>279.99710630449999</v>
      </c>
      <c r="G164" s="36">
        <f>('LCFS Values'!$E$5-$R$4)/1000000*'LCFS Values'!B164*'LCFS Values'!$G$2*100</f>
        <v>71.202893695500009</v>
      </c>
      <c r="H164" s="35">
        <f>'RIN Values'!C164</f>
        <v>208.79999999999998</v>
      </c>
      <c r="I164" s="35">
        <f>'Fixed Credits Value'!B164</f>
        <v>100</v>
      </c>
      <c r="J164" s="35">
        <f t="shared" si="14"/>
        <v>660</v>
      </c>
      <c r="K164" s="35">
        <f>J164/'Feedstock Conversions'!B$13</f>
        <v>88.590604026845639</v>
      </c>
      <c r="L164" s="35"/>
      <c r="M164" s="35">
        <f t="shared" si="15"/>
        <v>-59.699799999999982</v>
      </c>
      <c r="N164" s="35">
        <f t="shared" si="20"/>
        <v>-8.6096204680000028</v>
      </c>
      <c r="O164" s="35"/>
      <c r="V164" s="4">
        <f>$B164-'Rail Costs'!Q164</f>
        <v>92.616747601327532</v>
      </c>
      <c r="W164" s="4">
        <f>$B164-'Rail Costs'!R164</f>
        <v>93.055669504066671</v>
      </c>
      <c r="X164" s="4">
        <f>$B164-'Rail Costs'!S164</f>
        <v>93.237635170524783</v>
      </c>
      <c r="Y164" s="4">
        <f>$B164-'Rail Costs'!T164</f>
        <v>92.806616763169075</v>
      </c>
      <c r="Z164" s="4">
        <f>$B164-'Rail Costs'!U164</f>
        <v>92.964686670837608</v>
      </c>
      <c r="AA164" s="4">
        <f>$B164-'Rail Costs'!V164</f>
        <v>92.04714011580289</v>
      </c>
      <c r="AD164" s="4">
        <f>$J164-(V164*'Feedstock Conversions'!$B$13)-'Rail Costs'!Q164</f>
        <v>-33.982022028562604</v>
      </c>
      <c r="AE164" s="4">
        <f>$J164-(W164*'Feedstock Conversions'!$B$13)-'Rail Costs'!R164</f>
        <v>-36.813068301230039</v>
      </c>
      <c r="AF164" s="4">
        <f>$J164-(X164*'Feedstock Conversions'!$B$13)-'Rail Costs'!S164</f>
        <v>-37.986746849884909</v>
      </c>
      <c r="AG164" s="4">
        <f>$J164-(Y164*'Feedstock Conversions'!$B$13)-'Rail Costs'!T164</f>
        <v>-35.206678122440522</v>
      </c>
      <c r="AH164" s="4">
        <f>$J164-(Z164*'Feedstock Conversions'!$B$13)-'Rail Costs'!U164</f>
        <v>-36.226229026902601</v>
      </c>
      <c r="AI164" s="4">
        <f>$J164-(AA164*'Feedstock Conversions'!$B$13)-'Rail Costs'!V164</f>
        <v>-30.308053746928611</v>
      </c>
      <c r="AL164" s="4">
        <f>C164*'Feedstock Conversions'!$B$6</f>
        <v>729.36019999999996</v>
      </c>
      <c r="AM164" s="4">
        <f>'Fuel Values'!C164*100</f>
        <v>285.17</v>
      </c>
      <c r="AN164" s="4">
        <f>('LCFS Values'!$E$5-'Canola Oil'!$S$4)/1000000*'LCFS Values'!B164*'LCFS Values'!$G$2*100</f>
        <v>73.280179532000005</v>
      </c>
      <c r="AO164" s="4">
        <f>'RIN Values'!D164</f>
        <v>236.64</v>
      </c>
      <c r="AP164" s="4">
        <f>'Fixed Credits Value'!B164</f>
        <v>100</v>
      </c>
      <c r="AQ164" s="4">
        <f>'Fixed Credits Value'!C164</f>
        <v>16</v>
      </c>
      <c r="AR164" s="4">
        <f t="shared" si="21"/>
        <v>711.09017953199998</v>
      </c>
      <c r="AS164" s="4">
        <f>AR164/'Feedstock Conversions'!$B$6</f>
        <v>94.184129739337749</v>
      </c>
      <c r="AU164">
        <f t="shared" si="19"/>
        <v>1</v>
      </c>
      <c r="AV164">
        <f t="shared" si="16"/>
        <v>7</v>
      </c>
      <c r="AW164">
        <f t="shared" si="17"/>
        <v>2022</v>
      </c>
      <c r="AX164">
        <f t="shared" si="18"/>
        <v>2</v>
      </c>
    </row>
    <row r="165" spans="1:50" x14ac:dyDescent="0.25">
      <c r="A165" s="34">
        <v>44610</v>
      </c>
      <c r="B165" s="35">
        <v>98.558000000000007</v>
      </c>
      <c r="C165" s="36">
        <f>'Canola Oil'!B165</f>
        <v>98.558000000000007</v>
      </c>
      <c r="D165" s="35">
        <f>'Canola Oil'!C165*'Feedstock Conversions'!B$13</f>
        <v>734.25710000000004</v>
      </c>
      <c r="E165" s="35"/>
      <c r="F165" s="35">
        <f>'Fuel Values'!B165-G165-H165-I165</f>
        <v>273.27601849024995</v>
      </c>
      <c r="G165" s="36">
        <f>('LCFS Values'!$E$5-$R$4)/1000000*'LCFS Values'!B165*'LCFS Values'!$G$2*100</f>
        <v>70.648981509750001</v>
      </c>
      <c r="H165" s="35">
        <f>'RIN Values'!C165</f>
        <v>219.07500000000002</v>
      </c>
      <c r="I165" s="35">
        <f>'Fixed Credits Value'!B165</f>
        <v>100</v>
      </c>
      <c r="J165" s="35">
        <f t="shared" si="14"/>
        <v>663</v>
      </c>
      <c r="K165" s="35">
        <f>J165/'Feedstock Conversions'!B$13</f>
        <v>88.993288590604024</v>
      </c>
      <c r="L165" s="35"/>
      <c r="M165" s="35">
        <f t="shared" si="15"/>
        <v>-71.257100000000037</v>
      </c>
      <c r="N165" s="35">
        <f t="shared" si="20"/>
        <v>-11.261992586000019</v>
      </c>
      <c r="O165" s="35"/>
      <c r="V165" s="4">
        <f>$B165-'Rail Costs'!Q165</f>
        <v>94.57074760132754</v>
      </c>
      <c r="W165" s="4">
        <f>$B165-'Rail Costs'!R165</f>
        <v>95.009669504066679</v>
      </c>
      <c r="X165" s="4">
        <f>$B165-'Rail Costs'!S165</f>
        <v>95.191635170524791</v>
      </c>
      <c r="Y165" s="4">
        <f>$B165-'Rail Costs'!T165</f>
        <v>94.760616763169082</v>
      </c>
      <c r="Z165" s="4">
        <f>$B165-'Rail Costs'!U165</f>
        <v>94.918686670837616</v>
      </c>
      <c r="AA165" s="4">
        <f>$B165-'Rail Costs'!V165</f>
        <v>94.001140115802897</v>
      </c>
      <c r="AD165" s="4">
        <f>$J165-(V165*'Feedstock Conversions'!$B$13)-'Rail Costs'!Q165</f>
        <v>-45.539322028562658</v>
      </c>
      <c r="AE165" s="4">
        <f>$J165-(W165*'Feedstock Conversions'!$B$13)-'Rail Costs'!R165</f>
        <v>-48.370368301230094</v>
      </c>
      <c r="AF165" s="4">
        <f>$J165-(X165*'Feedstock Conversions'!$B$13)-'Rail Costs'!S165</f>
        <v>-49.544046849884964</v>
      </c>
      <c r="AG165" s="4">
        <f>$J165-(Y165*'Feedstock Conversions'!$B$13)-'Rail Costs'!T165</f>
        <v>-46.763978122440577</v>
      </c>
      <c r="AH165" s="4">
        <f>$J165-(Z165*'Feedstock Conversions'!$B$13)-'Rail Costs'!U165</f>
        <v>-47.783529026902656</v>
      </c>
      <c r="AI165" s="4">
        <f>$J165-(AA165*'Feedstock Conversions'!$B$13)-'Rail Costs'!V165</f>
        <v>-41.865353746928662</v>
      </c>
      <c r="AL165" s="4">
        <f>C165*'Feedstock Conversions'!$B$6</f>
        <v>744.11290000000008</v>
      </c>
      <c r="AM165" s="4">
        <f>'Fuel Values'!C165*100</f>
        <v>286</v>
      </c>
      <c r="AN165" s="4">
        <f>('LCFS Values'!$E$5-'Canola Oil'!$S$4)/1000000*'LCFS Values'!B165*'LCFS Values'!$G$2*100</f>
        <v>72.710107414000007</v>
      </c>
      <c r="AO165" s="4">
        <f>'RIN Values'!D165</f>
        <v>248.28500000000003</v>
      </c>
      <c r="AP165" s="4">
        <f>'Fixed Credits Value'!B165</f>
        <v>100</v>
      </c>
      <c r="AQ165" s="4">
        <f>'Fixed Credits Value'!C165</f>
        <v>16</v>
      </c>
      <c r="AR165" s="4">
        <f t="shared" si="21"/>
        <v>722.99510741400002</v>
      </c>
      <c r="AS165" s="4">
        <f>AR165/'Feedstock Conversions'!$B$6</f>
        <v>95.760941379337751</v>
      </c>
      <c r="AU165">
        <f t="shared" si="19"/>
        <v>1</v>
      </c>
      <c r="AV165">
        <f t="shared" si="16"/>
        <v>8</v>
      </c>
      <c r="AW165">
        <f t="shared" si="17"/>
        <v>2022</v>
      </c>
      <c r="AX165">
        <f t="shared" si="18"/>
        <v>2</v>
      </c>
    </row>
    <row r="166" spans="1:50" x14ac:dyDescent="0.25">
      <c r="A166" s="34">
        <v>44617</v>
      </c>
      <c r="B166" s="35">
        <v>102.405</v>
      </c>
      <c r="C166" s="36">
        <f>'Canola Oil'!B166</f>
        <v>102.405</v>
      </c>
      <c r="D166" s="35">
        <f>'Canola Oil'!C166*'Feedstock Conversions'!B$13</f>
        <v>762.91725000000008</v>
      </c>
      <c r="E166" s="35"/>
      <c r="F166" s="35">
        <f>'Fuel Values'!B166-G166-H166-I166</f>
        <v>258.93780718375001</v>
      </c>
      <c r="G166" s="36">
        <f>('LCFS Values'!$E$5-$R$4)/1000000*'LCFS Values'!B166*'LCFS Values'!$G$2*100</f>
        <v>70.74969281624999</v>
      </c>
      <c r="H166" s="35">
        <f>'RIN Values'!C166</f>
        <v>235.3125</v>
      </c>
      <c r="I166" s="35">
        <f>'Fixed Credits Value'!B166</f>
        <v>100</v>
      </c>
      <c r="J166" s="35">
        <f t="shared" si="14"/>
        <v>665</v>
      </c>
      <c r="K166" s="35">
        <f>J166/'Feedstock Conversions'!B$13</f>
        <v>89.261744966442947</v>
      </c>
      <c r="L166" s="35"/>
      <c r="M166" s="35">
        <f t="shared" si="15"/>
        <v>-97.917250000000081</v>
      </c>
      <c r="N166" s="35">
        <f t="shared" si="20"/>
        <v>-21.555993110000031</v>
      </c>
      <c r="O166" s="35"/>
      <c r="V166" s="4">
        <f>$B166-'Rail Costs'!Q166</f>
        <v>98.417747601327534</v>
      </c>
      <c r="W166" s="4">
        <f>$B166-'Rail Costs'!R166</f>
        <v>98.856669504066673</v>
      </c>
      <c r="X166" s="4">
        <f>$B166-'Rail Costs'!S166</f>
        <v>99.038635170524785</v>
      </c>
      <c r="Y166" s="4">
        <f>$B166-'Rail Costs'!T166</f>
        <v>98.607616763169077</v>
      </c>
      <c r="Z166" s="4">
        <f>$B166-'Rail Costs'!U166</f>
        <v>98.76568667083761</v>
      </c>
      <c r="AA166" s="4">
        <f>$B166-'Rail Costs'!V166</f>
        <v>97.848140115802892</v>
      </c>
      <c r="AD166" s="4">
        <f>$J166-(V166*'Feedstock Conversions'!$B$13)-'Rail Costs'!Q166</f>
        <v>-72.199472028562582</v>
      </c>
      <c r="AE166" s="4">
        <f>$J166-(W166*'Feedstock Conversions'!$B$13)-'Rail Costs'!R166</f>
        <v>-75.030518301230018</v>
      </c>
      <c r="AF166" s="4">
        <f>$J166-(X166*'Feedstock Conversions'!$B$13)-'Rail Costs'!S166</f>
        <v>-76.204196849884895</v>
      </c>
      <c r="AG166" s="4">
        <f>$J166-(Y166*'Feedstock Conversions'!$B$13)-'Rail Costs'!T166</f>
        <v>-73.424128122440507</v>
      </c>
      <c r="AH166" s="4">
        <f>$J166-(Z166*'Feedstock Conversions'!$B$13)-'Rail Costs'!U166</f>
        <v>-74.443679026902586</v>
      </c>
      <c r="AI166" s="4">
        <f>$J166-(AA166*'Feedstock Conversions'!$B$13)-'Rail Costs'!V166</f>
        <v>-68.525503746928706</v>
      </c>
      <c r="AL166" s="4">
        <f>C166*'Feedstock Conversions'!$B$6</f>
        <v>773.15774999999996</v>
      </c>
      <c r="AM166" s="4">
        <f>'Fuel Values'!C166*100</f>
        <v>285.86</v>
      </c>
      <c r="AN166" s="4">
        <f>('LCFS Values'!$E$5-'Canola Oil'!$S$4)/1000000*'LCFS Values'!B166*'LCFS Values'!$G$2*100</f>
        <v>72.813756890000008</v>
      </c>
      <c r="AO166" s="4">
        <f>'RIN Values'!D166</f>
        <v>266.6875</v>
      </c>
      <c r="AP166" s="4">
        <f>'Fixed Credits Value'!B166</f>
        <v>100</v>
      </c>
      <c r="AQ166" s="4">
        <f>'Fixed Credits Value'!C166</f>
        <v>16</v>
      </c>
      <c r="AR166" s="4">
        <f t="shared" si="21"/>
        <v>741.36125689000005</v>
      </c>
      <c r="AS166" s="4">
        <f>AR166/'Feedstock Conversions'!$B$6</f>
        <v>98.19354395894041</v>
      </c>
      <c r="AU166">
        <f t="shared" si="19"/>
        <v>1</v>
      </c>
      <c r="AV166">
        <f t="shared" si="16"/>
        <v>9</v>
      </c>
      <c r="AW166">
        <f t="shared" si="17"/>
        <v>2022</v>
      </c>
      <c r="AX166">
        <f t="shared" si="18"/>
        <v>2</v>
      </c>
    </row>
    <row r="167" spans="1:50" x14ac:dyDescent="0.25">
      <c r="A167" s="34">
        <v>44624</v>
      </c>
      <c r="B167" s="35">
        <v>106.51600000000001</v>
      </c>
      <c r="C167" s="36">
        <f>'Canola Oil'!B167</f>
        <v>106.51600000000001</v>
      </c>
      <c r="D167" s="35">
        <f>'Canola Oil'!C167*'Feedstock Conversions'!B$13</f>
        <v>793.54420000000005</v>
      </c>
      <c r="E167" s="35"/>
      <c r="F167" s="35">
        <f>'Fuel Values'!B167-G167-H167-I167</f>
        <v>278.4366880877501</v>
      </c>
      <c r="G167" s="36">
        <f>('LCFS Values'!$E$5-$R$4)/1000000*'LCFS Values'!B167*'LCFS Values'!$G$2*100</f>
        <v>69.138311912249989</v>
      </c>
      <c r="H167" s="35">
        <f>'RIN Values'!C167</f>
        <v>229.42499999999998</v>
      </c>
      <c r="I167" s="35">
        <f>'Fixed Credits Value'!B167</f>
        <v>100</v>
      </c>
      <c r="J167" s="35">
        <f t="shared" si="14"/>
        <v>677</v>
      </c>
      <c r="K167" s="35">
        <f>J167/'Feedstock Conversions'!B$13</f>
        <v>90.872483221476514</v>
      </c>
      <c r="L167" s="35"/>
      <c r="M167" s="35">
        <f t="shared" si="15"/>
        <v>-116.54420000000005</v>
      </c>
      <c r="N167" s="35">
        <f t="shared" si="20"/>
        <v>-6.5938347260000683</v>
      </c>
      <c r="O167" s="35"/>
      <c r="V167" s="4">
        <f>$B167-'Rail Costs'!Q167</f>
        <v>102.52874760132754</v>
      </c>
      <c r="W167" s="4">
        <f>$B167-'Rail Costs'!R167</f>
        <v>102.96766950406668</v>
      </c>
      <c r="X167" s="4">
        <f>$B167-'Rail Costs'!S167</f>
        <v>103.14963517052479</v>
      </c>
      <c r="Y167" s="4">
        <f>$B167-'Rail Costs'!T167</f>
        <v>102.71861676316908</v>
      </c>
      <c r="Z167" s="4">
        <f>$B167-'Rail Costs'!U167</f>
        <v>102.87668667083761</v>
      </c>
      <c r="AA167" s="4">
        <f>$B167-'Rail Costs'!V167</f>
        <v>101.9591401158029</v>
      </c>
      <c r="AD167" s="4">
        <f>$J167-(V167*'Feedstock Conversions'!$B$13)-'Rail Costs'!Q167</f>
        <v>-90.826422028562661</v>
      </c>
      <c r="AE167" s="4">
        <f>$J167-(W167*'Feedstock Conversions'!$B$13)-'Rail Costs'!R167</f>
        <v>-93.657468301230097</v>
      </c>
      <c r="AF167" s="4">
        <f>$J167-(X167*'Feedstock Conversions'!$B$13)-'Rail Costs'!S167</f>
        <v>-94.83114684988486</v>
      </c>
      <c r="AG167" s="4">
        <f>$J167-(Y167*'Feedstock Conversions'!$B$13)-'Rail Costs'!T167</f>
        <v>-92.051078122440586</v>
      </c>
      <c r="AH167" s="4">
        <f>$J167-(Z167*'Feedstock Conversions'!$B$13)-'Rail Costs'!U167</f>
        <v>-93.070629026902665</v>
      </c>
      <c r="AI167" s="4">
        <f>$J167-(AA167*'Feedstock Conversions'!$B$13)-'Rail Costs'!V167</f>
        <v>-87.152453746928671</v>
      </c>
      <c r="AL167" s="4">
        <f>C167*'Feedstock Conversions'!$B$6</f>
        <v>804.19580000000008</v>
      </c>
      <c r="AM167" s="4">
        <f>'Fuel Values'!C167*100</f>
        <v>339.78000000000003</v>
      </c>
      <c r="AN167" s="4">
        <f>('LCFS Values'!$E$5-'Canola Oil'!$S$4)/1000000*'LCFS Values'!B167*'LCFS Values'!$G$2*100</f>
        <v>71.155365274000005</v>
      </c>
      <c r="AO167" s="4">
        <f>'RIN Values'!D167</f>
        <v>260.01499999999999</v>
      </c>
      <c r="AP167" s="4">
        <f>'Fixed Credits Value'!B167</f>
        <v>100</v>
      </c>
      <c r="AQ167" s="4">
        <f>'Fixed Credits Value'!C167</f>
        <v>16</v>
      </c>
      <c r="AR167" s="4">
        <f t="shared" si="21"/>
        <v>786.95036527399998</v>
      </c>
      <c r="AS167" s="4">
        <f>AR167/'Feedstock Conversions'!$B$6</f>
        <v>104.23183646013246</v>
      </c>
      <c r="AU167">
        <f t="shared" si="19"/>
        <v>1</v>
      </c>
      <c r="AV167">
        <f t="shared" si="16"/>
        <v>10</v>
      </c>
      <c r="AW167">
        <f t="shared" si="17"/>
        <v>2022</v>
      </c>
      <c r="AX167">
        <f t="shared" si="18"/>
        <v>3</v>
      </c>
    </row>
    <row r="168" spans="1:50" x14ac:dyDescent="0.25">
      <c r="A168" s="34">
        <v>44631</v>
      </c>
      <c r="B168" s="35">
        <v>102.96599999999999</v>
      </c>
      <c r="C168" s="36">
        <f>'Canola Oil'!B168</f>
        <v>102.96599999999999</v>
      </c>
      <c r="D168" s="35">
        <f>'Canola Oil'!C168*'Feedstock Conversions'!B$13</f>
        <v>767.09669999999994</v>
      </c>
      <c r="E168" s="35"/>
      <c r="F168" s="35">
        <f>'Fuel Values'!B168-G168-H168-I168</f>
        <v>350.25873858925002</v>
      </c>
      <c r="G168" s="36">
        <f>('LCFS Values'!$E$5-$R$4)/1000000*'LCFS Values'!B168*'LCFS Values'!$G$2*100</f>
        <v>66.016261410749991</v>
      </c>
      <c r="H168" s="35">
        <f>'RIN Values'!C168</f>
        <v>208.72500000000002</v>
      </c>
      <c r="I168" s="35">
        <f>'Fixed Credits Value'!B168</f>
        <v>100</v>
      </c>
      <c r="J168" s="35">
        <f t="shared" si="14"/>
        <v>725</v>
      </c>
      <c r="K168" s="35">
        <f>J168/'Feedstock Conversions'!B$13</f>
        <v>97.31543624161074</v>
      </c>
      <c r="L168" s="35"/>
      <c r="M168" s="35">
        <f t="shared" si="15"/>
        <v>-42.096699999999942</v>
      </c>
      <c r="N168" s="35">
        <f t="shared" si="20"/>
        <v>25.160531518000084</v>
      </c>
      <c r="O168" s="35"/>
      <c r="V168" s="4">
        <f>$B168-'Rail Costs'!Q168</f>
        <v>98.978747601327527</v>
      </c>
      <c r="W168" s="4">
        <f>$B168-'Rail Costs'!R168</f>
        <v>99.417669504066666</v>
      </c>
      <c r="X168" s="4">
        <f>$B168-'Rail Costs'!S168</f>
        <v>99.599635170524778</v>
      </c>
      <c r="Y168" s="4">
        <f>$B168-'Rail Costs'!T168</f>
        <v>99.168616763169069</v>
      </c>
      <c r="Z168" s="4">
        <f>$B168-'Rail Costs'!U168</f>
        <v>99.326686670837603</v>
      </c>
      <c r="AA168" s="4">
        <f>$B168-'Rail Costs'!V168</f>
        <v>98.409140115802884</v>
      </c>
      <c r="AD168" s="4">
        <f>$J168-(V168*'Feedstock Conversions'!$B$13)-'Rail Costs'!Q168</f>
        <v>-16.378922028562563</v>
      </c>
      <c r="AE168" s="4">
        <f>$J168-(W168*'Feedstock Conversions'!$B$13)-'Rail Costs'!R168</f>
        <v>-19.209968301229999</v>
      </c>
      <c r="AF168" s="4">
        <f>$J168-(X168*'Feedstock Conversions'!$B$13)-'Rail Costs'!S168</f>
        <v>-20.383646849884869</v>
      </c>
      <c r="AG168" s="4">
        <f>$J168-(Y168*'Feedstock Conversions'!$B$13)-'Rail Costs'!T168</f>
        <v>-17.603578122440485</v>
      </c>
      <c r="AH168" s="4">
        <f>$J168-(Z168*'Feedstock Conversions'!$B$13)-'Rail Costs'!U168</f>
        <v>-18.623129026902564</v>
      </c>
      <c r="AI168" s="4">
        <f>$J168-(AA168*'Feedstock Conversions'!$B$13)-'Rail Costs'!V168</f>
        <v>-12.70495374692857</v>
      </c>
      <c r="AL168" s="4">
        <f>C168*'Feedstock Conversions'!$B$6</f>
        <v>777.39329999999995</v>
      </c>
      <c r="AM168" s="4">
        <f>'Fuel Values'!C168*100</f>
        <v>371.76</v>
      </c>
      <c r="AN168" s="4">
        <f>('LCFS Values'!$E$5-'Canola Oil'!$S$4)/1000000*'LCFS Values'!B168*'LCFS Values'!$G$2*100</f>
        <v>67.942231518</v>
      </c>
      <c r="AO168" s="4">
        <f>'RIN Values'!D168</f>
        <v>236.55500000000001</v>
      </c>
      <c r="AP168" s="4">
        <f>'Fixed Credits Value'!B168</f>
        <v>100</v>
      </c>
      <c r="AQ168" s="4">
        <f>'Fixed Credits Value'!C168</f>
        <v>16</v>
      </c>
      <c r="AR168" s="4">
        <f t="shared" si="21"/>
        <v>792.25723151800003</v>
      </c>
      <c r="AS168" s="4">
        <f>AR168/'Feedstock Conversions'!$B$6</f>
        <v>104.93473265139073</v>
      </c>
      <c r="AU168">
        <f t="shared" si="19"/>
        <v>1</v>
      </c>
      <c r="AV168">
        <f t="shared" si="16"/>
        <v>11</v>
      </c>
      <c r="AW168">
        <f t="shared" si="17"/>
        <v>2022</v>
      </c>
      <c r="AX168">
        <f t="shared" si="18"/>
        <v>3</v>
      </c>
    </row>
    <row r="169" spans="1:50" x14ac:dyDescent="0.25">
      <c r="A169" s="34">
        <v>44638</v>
      </c>
      <c r="B169" s="35">
        <v>101.62</v>
      </c>
      <c r="C169" s="36">
        <f>'Canola Oil'!B169</f>
        <v>101.62</v>
      </c>
      <c r="D169" s="35">
        <f>'Canola Oil'!C169*'Feedstock Conversions'!B$13</f>
        <v>757.06900000000007</v>
      </c>
      <c r="E169" s="35"/>
      <c r="F169" s="35">
        <f>'Fuel Values'!B169-G169-H169-I169</f>
        <v>343.38203387712508</v>
      </c>
      <c r="G169" s="36">
        <f>('LCFS Values'!$E$5-$R$4)/1000000*'LCFS Values'!B169*'LCFS Values'!$G$2*100</f>
        <v>62.717966122874991</v>
      </c>
      <c r="H169" s="35">
        <f>'RIN Values'!C169</f>
        <v>228.89999999999998</v>
      </c>
      <c r="I169" s="35">
        <f>'Fixed Credits Value'!B169</f>
        <v>100</v>
      </c>
      <c r="J169" s="35">
        <f t="shared" si="14"/>
        <v>735</v>
      </c>
      <c r="K169" s="35">
        <f>J169/'Feedstock Conversions'!B$13</f>
        <v>98.65771812080537</v>
      </c>
      <c r="L169" s="35"/>
      <c r="M169" s="35">
        <f t="shared" si="15"/>
        <v>-22.069000000000074</v>
      </c>
      <c r="N169" s="35">
        <f t="shared" si="20"/>
        <v>13.728711178999902</v>
      </c>
      <c r="O169" s="35"/>
      <c r="V169" s="4">
        <f>$B169-'Rail Costs'!Q169</f>
        <v>97.632747601327537</v>
      </c>
      <c r="W169" s="4">
        <f>$B169-'Rail Costs'!R169</f>
        <v>98.071669504066676</v>
      </c>
      <c r="X169" s="4">
        <f>$B169-'Rail Costs'!S169</f>
        <v>98.253635170524788</v>
      </c>
      <c r="Y169" s="4">
        <f>$B169-'Rail Costs'!T169</f>
        <v>97.82261676316908</v>
      </c>
      <c r="Z169" s="4">
        <f>$B169-'Rail Costs'!U169</f>
        <v>97.980686670837613</v>
      </c>
      <c r="AA169" s="4">
        <f>$B169-'Rail Costs'!V169</f>
        <v>97.063140115802895</v>
      </c>
      <c r="AD169" s="4">
        <f>$J169-(V169*'Feedstock Conversions'!$B$13)-'Rail Costs'!Q169</f>
        <v>3.6487779714373056</v>
      </c>
      <c r="AE169" s="4">
        <f>$J169-(W169*'Feedstock Conversions'!$B$13)-'Rail Costs'!R169</f>
        <v>0.81773169876986929</v>
      </c>
      <c r="AF169" s="4">
        <f>$J169-(X169*'Feedstock Conversions'!$B$13)-'Rail Costs'!S169</f>
        <v>-0.3559468498848859</v>
      </c>
      <c r="AG169" s="4">
        <f>$J169-(Y169*'Feedstock Conversions'!$B$13)-'Rail Costs'!T169</f>
        <v>2.4241218775593842</v>
      </c>
      <c r="AH169" s="4">
        <f>$J169-(Z169*'Feedstock Conversions'!$B$13)-'Rail Costs'!U169</f>
        <v>1.4045709730974174</v>
      </c>
      <c r="AI169" s="4">
        <f>$J169-(AA169*'Feedstock Conversions'!$B$13)-'Rail Costs'!V169</f>
        <v>7.3227462530712986</v>
      </c>
      <c r="AL169" s="4">
        <f>C169*'Feedstock Conversions'!$B$6</f>
        <v>767.23099999999999</v>
      </c>
      <c r="AM169" s="4">
        <f>'Fuel Values'!C169*100</f>
        <v>330.83</v>
      </c>
      <c r="AN169" s="4">
        <f>('LCFS Values'!$E$5-'Canola Oil'!$S$4)/1000000*'LCFS Values'!B169*'LCFS Values'!$G$2*100</f>
        <v>64.547711179000004</v>
      </c>
      <c r="AO169" s="4">
        <f>'RIN Values'!D169</f>
        <v>259.41999999999996</v>
      </c>
      <c r="AP169" s="4">
        <f>'Fixed Credits Value'!B169</f>
        <v>100</v>
      </c>
      <c r="AQ169" s="4">
        <f>'Fixed Credits Value'!C169</f>
        <v>16</v>
      </c>
      <c r="AR169" s="4">
        <f t="shared" si="21"/>
        <v>770.79771117899998</v>
      </c>
      <c r="AS169" s="4">
        <f>AR169/'Feedstock Conversions'!$B$6</f>
        <v>102.09241207668875</v>
      </c>
      <c r="AU169">
        <f t="shared" si="19"/>
        <v>0</v>
      </c>
      <c r="AV169">
        <f t="shared" si="16"/>
        <v>12</v>
      </c>
      <c r="AW169">
        <f t="shared" si="17"/>
        <v>2022</v>
      </c>
      <c r="AX169">
        <f t="shared" si="18"/>
        <v>3</v>
      </c>
    </row>
    <row r="170" spans="1:50" x14ac:dyDescent="0.25">
      <c r="A170" s="34">
        <v>44645</v>
      </c>
      <c r="B170" s="35">
        <v>102.652</v>
      </c>
      <c r="C170" s="36">
        <f>'Canola Oil'!B170</f>
        <v>102.652</v>
      </c>
      <c r="D170" s="35">
        <f>'Canola Oil'!C170*'Feedstock Conversions'!B$13</f>
        <v>764.75740000000008</v>
      </c>
      <c r="E170" s="35"/>
      <c r="F170" s="35">
        <f>'Fuel Values'!B170-G170-H170-I170</f>
        <v>348.95924135075006</v>
      </c>
      <c r="G170" s="36">
        <f>('LCFS Values'!$E$5-$R$4)/1000000*'LCFS Values'!B170*'LCFS Values'!$G$2*100</f>
        <v>58.865758649249997</v>
      </c>
      <c r="H170" s="35">
        <f>'RIN Values'!C170</f>
        <v>224.17499999999998</v>
      </c>
      <c r="I170" s="35">
        <f>'Fixed Credits Value'!B170</f>
        <v>100</v>
      </c>
      <c r="J170" s="35">
        <f t="shared" si="14"/>
        <v>732</v>
      </c>
      <c r="K170" s="35">
        <f>J170/'Feedstock Conversions'!B$13</f>
        <v>98.255033557046971</v>
      </c>
      <c r="L170" s="35"/>
      <c r="M170" s="35">
        <f t="shared" si="15"/>
        <v>-32.757400000000075</v>
      </c>
      <c r="N170" s="35">
        <f t="shared" si="20"/>
        <v>67.850718721999897</v>
      </c>
      <c r="O170" s="35"/>
      <c r="V170" s="4">
        <f>$B170-'Rail Costs'!Q170</f>
        <v>98.664747601327534</v>
      </c>
      <c r="W170" s="4">
        <f>$B170-'Rail Costs'!R170</f>
        <v>99.103669504066673</v>
      </c>
      <c r="X170" s="4">
        <f>$B170-'Rail Costs'!S170</f>
        <v>99.285635170524785</v>
      </c>
      <c r="Y170" s="4">
        <f>$B170-'Rail Costs'!T170</f>
        <v>98.854616763169076</v>
      </c>
      <c r="Z170" s="4">
        <f>$B170-'Rail Costs'!U170</f>
        <v>99.01268667083761</v>
      </c>
      <c r="AA170" s="4">
        <f>$B170-'Rail Costs'!V170</f>
        <v>98.095140115802892</v>
      </c>
      <c r="AD170" s="4">
        <f>$J170-(V170*'Feedstock Conversions'!$B$13)-'Rail Costs'!Q170</f>
        <v>-7.0396220285625821</v>
      </c>
      <c r="AE170" s="4">
        <f>$J170-(W170*'Feedstock Conversions'!$B$13)-'Rail Costs'!R170</f>
        <v>-9.8706683012300189</v>
      </c>
      <c r="AF170" s="4">
        <f>$J170-(X170*'Feedstock Conversions'!$B$13)-'Rail Costs'!S170</f>
        <v>-11.044346849884887</v>
      </c>
      <c r="AG170" s="4">
        <f>$J170-(Y170*'Feedstock Conversions'!$B$13)-'Rail Costs'!T170</f>
        <v>-8.2642781224406168</v>
      </c>
      <c r="AH170" s="4">
        <f>$J170-(Z170*'Feedstock Conversions'!$B$13)-'Rail Costs'!U170</f>
        <v>-9.283829026902584</v>
      </c>
      <c r="AI170" s="4">
        <f>$J170-(AA170*'Feedstock Conversions'!$B$13)-'Rail Costs'!V170</f>
        <v>-3.3656537469287029</v>
      </c>
      <c r="AL170" s="4">
        <f>C170*'Feedstock Conversions'!$B$6</f>
        <v>775.02260000000001</v>
      </c>
      <c r="AM170" s="4">
        <f>'Fuel Values'!C170*100</f>
        <v>401.96</v>
      </c>
      <c r="AN170" s="4">
        <f>('LCFS Values'!$E$5-'Canola Oil'!$S$4)/1000000*'LCFS Values'!B170*'LCFS Values'!$G$2*100</f>
        <v>60.583118722000009</v>
      </c>
      <c r="AO170" s="4">
        <f>'RIN Values'!D170</f>
        <v>254.06499999999997</v>
      </c>
      <c r="AP170" s="4">
        <f>'Fixed Credits Value'!B170</f>
        <v>100</v>
      </c>
      <c r="AQ170" s="4">
        <f>'Fixed Credits Value'!C170</f>
        <v>16</v>
      </c>
      <c r="AR170" s="4">
        <f t="shared" si="21"/>
        <v>832.60811872199997</v>
      </c>
      <c r="AS170" s="4">
        <f>AR170/'Feedstock Conversions'!$B$6</f>
        <v>110.27922102278146</v>
      </c>
      <c r="AU170">
        <f t="shared" si="19"/>
        <v>1</v>
      </c>
      <c r="AV170">
        <f t="shared" si="16"/>
        <v>13</v>
      </c>
      <c r="AW170">
        <f t="shared" si="17"/>
        <v>2022</v>
      </c>
      <c r="AX170">
        <f t="shared" si="18"/>
        <v>3</v>
      </c>
    </row>
    <row r="171" spans="1:50" x14ac:dyDescent="0.25">
      <c r="A171" s="34">
        <v>44652</v>
      </c>
      <c r="B171" s="35">
        <v>99.494</v>
      </c>
      <c r="C171" s="36">
        <f>'Canola Oil'!B171</f>
        <v>99.494</v>
      </c>
      <c r="D171" s="35">
        <f>'Canola Oil'!C171*'Feedstock Conversions'!B$13</f>
        <v>741.23030000000006</v>
      </c>
      <c r="E171" s="35"/>
      <c r="F171" s="35">
        <f>'Fuel Values'!B171-G171-H171-I171</f>
        <v>373.34359260775</v>
      </c>
      <c r="G171" s="36">
        <f>('LCFS Values'!$E$5-$R$4)/1000000*'LCFS Values'!B171*'LCFS Values'!$G$2*100</f>
        <v>61.081407392249986</v>
      </c>
      <c r="H171" s="35">
        <f>'RIN Values'!C171</f>
        <v>217.57500000000002</v>
      </c>
      <c r="I171" s="35">
        <f>'Fixed Credits Value'!B171</f>
        <v>100</v>
      </c>
      <c r="J171" s="35">
        <f t="shared" si="14"/>
        <v>752</v>
      </c>
      <c r="K171" s="35">
        <f>J171/'Feedstock Conversions'!B$13</f>
        <v>100.93959731543625</v>
      </c>
      <c r="L171" s="35"/>
      <c r="M171" s="35">
        <f t="shared" si="15"/>
        <v>10.769699999999943</v>
      </c>
      <c r="N171" s="35">
        <f t="shared" si="20"/>
        <v>53.678107193999949</v>
      </c>
      <c r="O171" s="35"/>
      <c r="V171" s="4">
        <f>$B171-'Rail Costs'!Q171</f>
        <v>95.423679843021844</v>
      </c>
      <c r="W171" s="4">
        <f>$B171-'Rail Costs'!R171</f>
        <v>95.871745952068053</v>
      </c>
      <c r="X171" s="4">
        <f>$B171-'Rail Costs'!S171</f>
        <v>96.057502569910724</v>
      </c>
      <c r="Y171" s="4">
        <f>$B171-'Rail Costs'!T171</f>
        <v>95.61750461240176</v>
      </c>
      <c r="Z171" s="4">
        <f>$B171-'Rail Costs'!U171</f>
        <v>95.778867643146725</v>
      </c>
      <c r="AA171" s="4">
        <f>$B171-'Rail Costs'!V171</f>
        <v>94.842205534882112</v>
      </c>
      <c r="AD171" s="4">
        <f>$J171-(V171*'Feedstock Conversions'!$B$13)-'Rail Costs'!Q171</f>
        <v>37.023265012509107</v>
      </c>
      <c r="AE171" s="4">
        <f>$J171-(W171*'Feedstock Conversions'!$B$13)-'Rail Costs'!R171</f>
        <v>34.13323860916104</v>
      </c>
      <c r="AF171" s="4">
        <f>$J171-(X171*'Feedstock Conversions'!$B$13)-'Rail Costs'!S171</f>
        <v>32.935108424075786</v>
      </c>
      <c r="AG171" s="4">
        <f>$J171-(Y171*'Feedstock Conversions'!$B$13)-'Rail Costs'!T171</f>
        <v>35.773095250008581</v>
      </c>
      <c r="AH171" s="4">
        <f>$J171-(Z171*'Feedstock Conversions'!$B$13)-'Rail Costs'!U171</f>
        <v>34.732303701703557</v>
      </c>
      <c r="AI171" s="4">
        <f>$J171-(AA171*'Feedstock Conversions'!$B$13)-'Rail Costs'!V171</f>
        <v>40.773774300010331</v>
      </c>
      <c r="AL171" s="4">
        <f>C171*'Feedstock Conversions'!$B$6</f>
        <v>751.17970000000003</v>
      </c>
      <c r="AM171" s="4">
        <f>'Fuel Values'!C171*100</f>
        <v>369.46</v>
      </c>
      <c r="AN171" s="4">
        <f>('LCFS Values'!$E$5-'Canola Oil'!$S$4)/1000000*'LCFS Values'!B171*'LCFS Values'!$G$2*100</f>
        <v>62.863407193999997</v>
      </c>
      <c r="AO171" s="4">
        <f>'RIN Values'!D171</f>
        <v>246.58500000000001</v>
      </c>
      <c r="AP171" s="4">
        <f>'Fixed Credits Value'!B171</f>
        <v>100</v>
      </c>
      <c r="AQ171" s="4">
        <f>'Fixed Credits Value'!C171</f>
        <v>16</v>
      </c>
      <c r="AR171" s="4">
        <f t="shared" si="21"/>
        <v>794.90840719400001</v>
      </c>
      <c r="AS171" s="4">
        <f>AR171/'Feedstock Conversions'!$B$6</f>
        <v>105.28588174754967</v>
      </c>
      <c r="AU171">
        <f t="shared" si="19"/>
        <v>0</v>
      </c>
      <c r="AV171">
        <f t="shared" si="16"/>
        <v>14</v>
      </c>
      <c r="AW171">
        <f t="shared" si="17"/>
        <v>2022</v>
      </c>
      <c r="AX171">
        <f t="shared" si="18"/>
        <v>4</v>
      </c>
    </row>
    <row r="172" spans="1:50" x14ac:dyDescent="0.25">
      <c r="A172" s="34">
        <v>44659</v>
      </c>
      <c r="B172" s="35">
        <v>100.944</v>
      </c>
      <c r="C172" s="36">
        <f>'Canola Oil'!B172</f>
        <v>100.944</v>
      </c>
      <c r="D172" s="35">
        <f>'Canola Oil'!C172*'Feedstock Conversions'!B$13</f>
        <v>752.03280000000007</v>
      </c>
      <c r="E172" s="35"/>
      <c r="F172" s="35">
        <f>'Fuel Values'!B172-G172-H172-I172</f>
        <v>383.32504650250007</v>
      </c>
      <c r="G172" s="36">
        <f>('LCFS Values'!$E$5-$R$4)/1000000*'LCFS Values'!B172*'LCFS Values'!$G$2*100</f>
        <v>61.937453497499995</v>
      </c>
      <c r="H172" s="35">
        <f>'RIN Values'!C172</f>
        <v>224.73749999999998</v>
      </c>
      <c r="I172" s="35">
        <f>'Fixed Credits Value'!B172</f>
        <v>100</v>
      </c>
      <c r="J172" s="35">
        <f t="shared" si="14"/>
        <v>770</v>
      </c>
      <c r="K172" s="35">
        <f>J172/'Feedstock Conversions'!B$13</f>
        <v>103.35570469798658</v>
      </c>
      <c r="L172" s="35"/>
      <c r="M172" s="35">
        <f t="shared" si="15"/>
        <v>17.967199999999934</v>
      </c>
      <c r="N172" s="35">
        <f t="shared" si="20"/>
        <v>22.31412773999989</v>
      </c>
      <c r="O172" s="35"/>
      <c r="V172" s="4">
        <f>$B172-'Rail Costs'!Q172</f>
        <v>96.873679843021847</v>
      </c>
      <c r="W172" s="4">
        <f>$B172-'Rail Costs'!R172</f>
        <v>97.321745952068056</v>
      </c>
      <c r="X172" s="4">
        <f>$B172-'Rail Costs'!S172</f>
        <v>97.507502569910713</v>
      </c>
      <c r="Y172" s="4">
        <f>$B172-'Rail Costs'!T172</f>
        <v>97.067504612401763</v>
      </c>
      <c r="Z172" s="4">
        <f>$B172-'Rail Costs'!U172</f>
        <v>97.228867643146728</v>
      </c>
      <c r="AA172" s="4">
        <f>$B172-'Rail Costs'!V172</f>
        <v>96.292205534882115</v>
      </c>
      <c r="AD172" s="4">
        <f>$J172-(V172*'Feedstock Conversions'!$B$13)-'Rail Costs'!Q172</f>
        <v>44.220765012509098</v>
      </c>
      <c r="AE172" s="4">
        <f>$J172-(W172*'Feedstock Conversions'!$B$13)-'Rail Costs'!R172</f>
        <v>41.330738609161031</v>
      </c>
      <c r="AF172" s="4">
        <f>$J172-(X172*'Feedstock Conversions'!$B$13)-'Rail Costs'!S172</f>
        <v>40.13260842407589</v>
      </c>
      <c r="AG172" s="4">
        <f>$J172-(Y172*'Feedstock Conversions'!$B$13)-'Rail Costs'!T172</f>
        <v>42.970595250008571</v>
      </c>
      <c r="AH172" s="4">
        <f>$J172-(Z172*'Feedstock Conversions'!$B$13)-'Rail Costs'!U172</f>
        <v>41.929803701703548</v>
      </c>
      <c r="AI172" s="4">
        <f>$J172-(AA172*'Feedstock Conversions'!$B$13)-'Rail Costs'!V172</f>
        <v>47.971274300010322</v>
      </c>
      <c r="AL172" s="4">
        <f>C172*'Feedstock Conversions'!$B$6</f>
        <v>762.12720000000002</v>
      </c>
      <c r="AM172" s="4">
        <f>'Fuel Values'!C172*100</f>
        <v>339.9</v>
      </c>
      <c r="AN172" s="4">
        <f>('LCFS Values'!$E$5-'Canola Oil'!$S$4)/1000000*'LCFS Values'!B172*'LCFS Values'!$G$2*100</f>
        <v>63.744427740000006</v>
      </c>
      <c r="AO172" s="4">
        <f>'RIN Values'!D172</f>
        <v>254.70249999999999</v>
      </c>
      <c r="AP172" s="4">
        <f>'Fixed Credits Value'!B172</f>
        <v>100</v>
      </c>
      <c r="AQ172" s="4">
        <f>'Fixed Credits Value'!C172</f>
        <v>16</v>
      </c>
      <c r="AR172" s="4">
        <f t="shared" si="21"/>
        <v>774.34692773999996</v>
      </c>
      <c r="AS172" s="4">
        <f>AR172/'Feedstock Conversions'!$B$6</f>
        <v>102.56250698543046</v>
      </c>
      <c r="AU172">
        <f t="shared" si="19"/>
        <v>0</v>
      </c>
      <c r="AV172">
        <f t="shared" si="16"/>
        <v>15</v>
      </c>
      <c r="AW172">
        <f t="shared" si="17"/>
        <v>2022</v>
      </c>
      <c r="AX172">
        <f t="shared" si="18"/>
        <v>4</v>
      </c>
    </row>
    <row r="173" spans="1:50" x14ac:dyDescent="0.25">
      <c r="A173" s="34">
        <v>44666</v>
      </c>
      <c r="B173" s="35">
        <v>106.9375</v>
      </c>
      <c r="C173" s="36">
        <f>'Canola Oil'!B173</f>
        <v>106.9375</v>
      </c>
      <c r="D173" s="35">
        <f>'Canola Oil'!C173*'Feedstock Conversions'!B$13</f>
        <v>796.68437500000005</v>
      </c>
      <c r="E173" s="35"/>
      <c r="F173" s="35">
        <f>'Fuel Values'!B173-G173-H173-I173</f>
        <v>373.46599876250002</v>
      </c>
      <c r="G173" s="36">
        <f>('LCFS Values'!$E$5-$R$4)/1000000*'LCFS Values'!B173*'LCFS Values'!$G$2*100</f>
        <v>57.909001237499993</v>
      </c>
      <c r="H173" s="35">
        <f>'RIN Values'!C173</f>
        <v>241.125</v>
      </c>
      <c r="I173" s="35">
        <f>'Fixed Credits Value'!B173</f>
        <v>100</v>
      </c>
      <c r="J173" s="35">
        <f t="shared" si="14"/>
        <v>772.5</v>
      </c>
      <c r="K173" s="35">
        <f>J173/'Feedstock Conversions'!B$13</f>
        <v>103.69127516778524</v>
      </c>
      <c r="L173" s="35"/>
      <c r="M173" s="35">
        <f t="shared" si="15"/>
        <v>-24.184375000000045</v>
      </c>
      <c r="N173" s="35">
        <f t="shared" si="20"/>
        <v>10.81907369999999</v>
      </c>
      <c r="O173" s="35"/>
      <c r="V173" s="4">
        <f>$B173-'Rail Costs'!Q173</f>
        <v>102.86717984302184</v>
      </c>
      <c r="W173" s="4">
        <f>$B173-'Rail Costs'!R173</f>
        <v>103.31524595206805</v>
      </c>
      <c r="X173" s="4">
        <f>$B173-'Rail Costs'!S173</f>
        <v>103.50100256991072</v>
      </c>
      <c r="Y173" s="4">
        <f>$B173-'Rail Costs'!T173</f>
        <v>103.06100461240176</v>
      </c>
      <c r="Z173" s="4">
        <f>$B173-'Rail Costs'!U173</f>
        <v>103.22236764314673</v>
      </c>
      <c r="AA173" s="4">
        <f>$B173-'Rail Costs'!V173</f>
        <v>102.28570553488211</v>
      </c>
      <c r="AD173" s="4">
        <f>$J173-(V173*'Feedstock Conversions'!$B$13)-'Rail Costs'!Q173</f>
        <v>2.0691900125091163</v>
      </c>
      <c r="AE173" s="4">
        <f>$J173-(W173*'Feedstock Conversions'!$B$13)-'Rail Costs'!R173</f>
        <v>-0.82083639083894866</v>
      </c>
      <c r="AF173" s="4">
        <f>$J173-(X173*'Feedstock Conversions'!$B$13)-'Rail Costs'!S173</f>
        <v>-2.0189665759242033</v>
      </c>
      <c r="AG173" s="4">
        <f>$J173-(Y173*'Feedstock Conversions'!$B$13)-'Rail Costs'!T173</f>
        <v>0.81902025000859391</v>
      </c>
      <c r="AH173" s="4">
        <f>$J173-(Z173*'Feedstock Conversions'!$B$13)-'Rail Costs'!U173</f>
        <v>-0.22177129829643505</v>
      </c>
      <c r="AI173" s="4">
        <f>$J173-(AA173*'Feedstock Conversions'!$B$13)-'Rail Costs'!V173</f>
        <v>5.8196993000103445</v>
      </c>
      <c r="AL173" s="4">
        <f>C173*'Feedstock Conversions'!$B$6</f>
        <v>807.37812499999995</v>
      </c>
      <c r="AM173" s="4">
        <f>'Fuel Values'!C173*100</f>
        <v>358.63</v>
      </c>
      <c r="AN173" s="4">
        <f>('LCFS Values'!$E$5-'Canola Oil'!$S$4)/1000000*'LCFS Values'!B173*'LCFS Values'!$G$2*100</f>
        <v>59.598448700000006</v>
      </c>
      <c r="AO173" s="4">
        <f>'RIN Values'!D173</f>
        <v>273.27499999999998</v>
      </c>
      <c r="AP173" s="4">
        <f>'Fixed Credits Value'!B173</f>
        <v>100</v>
      </c>
      <c r="AQ173" s="4">
        <f>'Fixed Credits Value'!C173</f>
        <v>16</v>
      </c>
      <c r="AR173" s="4">
        <f t="shared" si="21"/>
        <v>807.50344870000004</v>
      </c>
      <c r="AS173" s="4">
        <f>AR173/'Feedstock Conversions'!$B$6</f>
        <v>106.95409916556292</v>
      </c>
      <c r="AU173">
        <f t="shared" si="19"/>
        <v>0</v>
      </c>
      <c r="AV173">
        <f t="shared" si="16"/>
        <v>16</v>
      </c>
      <c r="AW173">
        <f t="shared" si="17"/>
        <v>2022</v>
      </c>
      <c r="AX173">
        <f t="shared" si="18"/>
        <v>4</v>
      </c>
    </row>
    <row r="174" spans="1:50" x14ac:dyDescent="0.25">
      <c r="A174" s="34">
        <v>44673</v>
      </c>
      <c r="B174" s="35">
        <v>112.154</v>
      </c>
      <c r="C174" s="36">
        <f>'Canola Oil'!B174</f>
        <v>112.154</v>
      </c>
      <c r="D174" s="35">
        <f>'Canola Oil'!C174*'Feedstock Conversions'!B$13</f>
        <v>835.54729999999995</v>
      </c>
      <c r="E174" s="35"/>
      <c r="F174" s="35">
        <f>'Fuel Values'!B174-G174-H174-I174</f>
        <v>384.58744222999997</v>
      </c>
      <c r="G174" s="36">
        <f>('LCFS Values'!$E$5-$R$4)/1000000*'LCFS Values'!B174*'LCFS Values'!$G$2*100</f>
        <v>58.412557769999992</v>
      </c>
      <c r="H174" s="35">
        <f>'RIN Values'!C174</f>
        <v>252</v>
      </c>
      <c r="I174" s="35">
        <f>'Fixed Credits Value'!B174</f>
        <v>100</v>
      </c>
      <c r="J174" s="35">
        <f t="shared" si="14"/>
        <v>795</v>
      </c>
      <c r="K174" s="35">
        <f>J174/'Feedstock Conversions'!B$13</f>
        <v>106.71140939597315</v>
      </c>
      <c r="L174" s="35"/>
      <c r="M174" s="35">
        <f t="shared" si="15"/>
        <v>-40.54729999999995</v>
      </c>
      <c r="N174" s="35">
        <f t="shared" si="20"/>
        <v>18.469396080000024</v>
      </c>
      <c r="O174" s="35"/>
      <c r="V174" s="4">
        <f>$B174-'Rail Costs'!Q174</f>
        <v>108.08367984302184</v>
      </c>
      <c r="W174" s="4">
        <f>$B174-'Rail Costs'!R174</f>
        <v>108.53174595206805</v>
      </c>
      <c r="X174" s="4">
        <f>$B174-'Rail Costs'!S174</f>
        <v>108.71750256991072</v>
      </c>
      <c r="Y174" s="4">
        <f>$B174-'Rail Costs'!T174</f>
        <v>108.27750461240176</v>
      </c>
      <c r="Z174" s="4">
        <f>$B174-'Rail Costs'!U174</f>
        <v>108.43886764314672</v>
      </c>
      <c r="AA174" s="4">
        <f>$B174-'Rail Costs'!V174</f>
        <v>107.50220553488211</v>
      </c>
      <c r="AD174" s="4">
        <f>$J174-(V174*'Feedstock Conversions'!$B$13)-'Rail Costs'!Q174</f>
        <v>-14.293734987490902</v>
      </c>
      <c r="AE174" s="4">
        <f>$J174-(W174*'Feedstock Conversions'!$B$13)-'Rail Costs'!R174</f>
        <v>-17.183761390838967</v>
      </c>
      <c r="AF174" s="4">
        <f>$J174-(X174*'Feedstock Conversions'!$B$13)-'Rail Costs'!S174</f>
        <v>-18.381891575924222</v>
      </c>
      <c r="AG174" s="4">
        <f>$J174-(Y174*'Feedstock Conversions'!$B$13)-'Rail Costs'!T174</f>
        <v>-15.543904749991311</v>
      </c>
      <c r="AH174" s="4">
        <f>$J174-(Z174*'Feedstock Conversions'!$B$13)-'Rail Costs'!U174</f>
        <v>-16.58469629829634</v>
      </c>
      <c r="AI174" s="4">
        <f>$J174-(AA174*'Feedstock Conversions'!$B$13)-'Rail Costs'!V174</f>
        <v>-10.543225699989559</v>
      </c>
      <c r="AL174" s="4">
        <f>C174*'Feedstock Conversions'!$B$6</f>
        <v>846.7627</v>
      </c>
      <c r="AM174" s="4">
        <f>'Fuel Values'!C174*100</f>
        <v>392.3</v>
      </c>
      <c r="AN174" s="4">
        <f>('LCFS Values'!$E$5-'Canola Oil'!$S$4)/1000000*'LCFS Values'!B174*'LCFS Values'!$G$2*100</f>
        <v>60.116696079999997</v>
      </c>
      <c r="AO174" s="4">
        <f>'RIN Values'!D174</f>
        <v>285.59999999999997</v>
      </c>
      <c r="AP174" s="4">
        <f>'Fixed Credits Value'!B174</f>
        <v>100</v>
      </c>
      <c r="AQ174" s="4">
        <f>'Fixed Credits Value'!C174</f>
        <v>16</v>
      </c>
      <c r="AR174" s="4">
        <f t="shared" si="21"/>
        <v>854.01669607999997</v>
      </c>
      <c r="AS174" s="4">
        <f>AR174/'Feedstock Conversions'!$B$6</f>
        <v>113.11479418278145</v>
      </c>
      <c r="AU174">
        <f t="shared" si="19"/>
        <v>1</v>
      </c>
      <c r="AV174">
        <f t="shared" si="16"/>
        <v>17</v>
      </c>
      <c r="AW174">
        <f t="shared" si="17"/>
        <v>2022</v>
      </c>
      <c r="AX174">
        <f t="shared" si="18"/>
        <v>4</v>
      </c>
    </row>
    <row r="175" spans="1:50" x14ac:dyDescent="0.25">
      <c r="A175" s="34">
        <v>44680</v>
      </c>
      <c r="B175" s="35">
        <v>118.12</v>
      </c>
      <c r="C175" s="36">
        <f>'Canola Oil'!B175</f>
        <v>118.12</v>
      </c>
      <c r="D175" s="35">
        <f>'Canola Oil'!C175*'Feedstock Conversions'!B$13</f>
        <v>879.99400000000003</v>
      </c>
      <c r="E175" s="35"/>
      <c r="F175" s="35">
        <f>'Fuel Values'!B175-G175-H175-I175</f>
        <v>378.61457614950007</v>
      </c>
      <c r="G175" s="36">
        <f>('LCFS Values'!$E$5-$R$4)/1000000*'LCFS Values'!B175*'LCFS Values'!$G$2*100</f>
        <v>58.110423850500005</v>
      </c>
      <c r="H175" s="35">
        <f>'RIN Values'!C175</f>
        <v>277.27499999999998</v>
      </c>
      <c r="I175" s="35">
        <f>'Fixed Credits Value'!B175</f>
        <v>100</v>
      </c>
      <c r="J175" s="35">
        <f t="shared" si="14"/>
        <v>814</v>
      </c>
      <c r="K175" s="35">
        <f>J175/'Feedstock Conversions'!B$13</f>
        <v>109.26174496644295</v>
      </c>
      <c r="L175" s="35"/>
      <c r="M175" s="35">
        <f t="shared" si="15"/>
        <v>-65.994000000000028</v>
      </c>
      <c r="N175" s="35">
        <f t="shared" si="20"/>
        <v>74.056747651999899</v>
      </c>
      <c r="O175" s="35"/>
      <c r="V175" s="4">
        <f>$B175-'Rail Costs'!Q175</f>
        <v>114.04967984302185</v>
      </c>
      <c r="W175" s="4">
        <f>$B175-'Rail Costs'!R175</f>
        <v>114.49774595206806</v>
      </c>
      <c r="X175" s="4">
        <f>$B175-'Rail Costs'!S175</f>
        <v>114.68350256991073</v>
      </c>
      <c r="Y175" s="4">
        <f>$B175-'Rail Costs'!T175</f>
        <v>114.24350461240176</v>
      </c>
      <c r="Z175" s="4">
        <f>$B175-'Rail Costs'!U175</f>
        <v>114.40486764314673</v>
      </c>
      <c r="AA175" s="4">
        <f>$B175-'Rail Costs'!V175</f>
        <v>113.46820553488212</v>
      </c>
      <c r="AD175" s="4">
        <f>$J175-(V175*'Feedstock Conversions'!$B$13)-'Rail Costs'!Q175</f>
        <v>-39.740434987490978</v>
      </c>
      <c r="AE175" s="4">
        <f>$J175-(W175*'Feedstock Conversions'!$B$13)-'Rail Costs'!R175</f>
        <v>-42.630461390839045</v>
      </c>
      <c r="AF175" s="4">
        <f>$J175-(X175*'Feedstock Conversions'!$B$13)-'Rail Costs'!S175</f>
        <v>-43.828591575924186</v>
      </c>
      <c r="AG175" s="4">
        <f>$J175-(Y175*'Feedstock Conversions'!$B$13)-'Rail Costs'!T175</f>
        <v>-40.990604749991391</v>
      </c>
      <c r="AH175" s="4">
        <f>$J175-(Z175*'Feedstock Conversions'!$B$13)-'Rail Costs'!U175</f>
        <v>-42.031396298296414</v>
      </c>
      <c r="AI175" s="4">
        <f>$J175-(AA175*'Feedstock Conversions'!$B$13)-'Rail Costs'!V175</f>
        <v>-35.989925699989641</v>
      </c>
      <c r="AL175" s="4">
        <f>C175*'Feedstock Conversions'!$B$6</f>
        <v>891.80600000000004</v>
      </c>
      <c r="AM175" s="4">
        <f>'Fuel Values'!C175*100</f>
        <v>463.99999999999994</v>
      </c>
      <c r="AN175" s="4">
        <f>('LCFS Values'!$E$5-'Canola Oil'!$S$4)/1000000*'LCFS Values'!B175*'LCFS Values'!$G$2*100</f>
        <v>59.805747652000008</v>
      </c>
      <c r="AO175" s="4">
        <f>'RIN Values'!D175</f>
        <v>314.245</v>
      </c>
      <c r="AP175" s="4">
        <f>'Fixed Credits Value'!B175</f>
        <v>100</v>
      </c>
      <c r="AQ175" s="4">
        <f>'Fixed Credits Value'!C175</f>
        <v>16</v>
      </c>
      <c r="AR175" s="4">
        <f t="shared" si="21"/>
        <v>954.05074765199993</v>
      </c>
      <c r="AS175" s="4">
        <f>AR175/'Feedstock Conversions'!$B$6</f>
        <v>126.36433743735098</v>
      </c>
      <c r="AU175">
        <f t="shared" si="19"/>
        <v>1</v>
      </c>
      <c r="AV175">
        <f t="shared" si="16"/>
        <v>18</v>
      </c>
      <c r="AW175">
        <f t="shared" si="17"/>
        <v>2022</v>
      </c>
      <c r="AX175">
        <f t="shared" si="18"/>
        <v>4</v>
      </c>
    </row>
    <row r="176" spans="1:50" x14ac:dyDescent="0.25">
      <c r="A176" s="34">
        <v>44687</v>
      </c>
      <c r="B176" s="35">
        <v>112.11</v>
      </c>
      <c r="C176" s="36">
        <f>'Canola Oil'!B176</f>
        <v>112.11</v>
      </c>
      <c r="D176" s="35">
        <f>'Canola Oil'!C176*'Feedstock Conversions'!B$13</f>
        <v>835.21950000000004</v>
      </c>
      <c r="E176" s="35"/>
      <c r="F176" s="35">
        <f>'Fuel Values'!B176-G176-H176-I176</f>
        <v>385.219377468375</v>
      </c>
      <c r="G176" s="36">
        <f>('LCFS Values'!$E$5-$R$4)/1000000*'LCFS Values'!B176*'LCFS Values'!$G$2*100</f>
        <v>57.430622531624998</v>
      </c>
      <c r="H176" s="35">
        <f>'RIN Values'!C176</f>
        <v>265.35000000000002</v>
      </c>
      <c r="I176" s="35">
        <f>'Fixed Credits Value'!B176</f>
        <v>100</v>
      </c>
      <c r="J176" s="35">
        <f t="shared" si="14"/>
        <v>808</v>
      </c>
      <c r="K176" s="35">
        <f>J176/'Feedstock Conversions'!B$13</f>
        <v>108.45637583892618</v>
      </c>
      <c r="L176" s="35"/>
      <c r="M176" s="35">
        <f t="shared" si="15"/>
        <v>-27.219500000000039</v>
      </c>
      <c r="N176" s="35">
        <f t="shared" si="20"/>
        <v>51.216613688999928</v>
      </c>
      <c r="O176" s="35"/>
      <c r="V176" s="4">
        <f>$B176-'Rail Costs'!Q176</f>
        <v>108.03967984302184</v>
      </c>
      <c r="W176" s="4">
        <f>$B176-'Rail Costs'!R176</f>
        <v>108.48774595206805</v>
      </c>
      <c r="X176" s="4">
        <f>$B176-'Rail Costs'!S176</f>
        <v>108.67350256991071</v>
      </c>
      <c r="Y176" s="4">
        <f>$B176-'Rail Costs'!T176</f>
        <v>108.23350461240176</v>
      </c>
      <c r="Z176" s="4">
        <f>$B176-'Rail Costs'!U176</f>
        <v>108.39486764314672</v>
      </c>
      <c r="AA176" s="4">
        <f>$B176-'Rail Costs'!V176</f>
        <v>107.45820553488211</v>
      </c>
      <c r="AD176" s="4">
        <f>$J176-(V176*'Feedstock Conversions'!$B$13)-'Rail Costs'!Q176</f>
        <v>-0.96593498749087736</v>
      </c>
      <c r="AE176" s="4">
        <f>$J176-(W176*'Feedstock Conversions'!$B$13)-'Rail Costs'!R176</f>
        <v>-3.8559613908389423</v>
      </c>
      <c r="AF176" s="4">
        <f>$J176-(X176*'Feedstock Conversions'!$B$13)-'Rail Costs'!S176</f>
        <v>-5.0540915759240832</v>
      </c>
      <c r="AG176" s="4">
        <f>$J176-(Y176*'Feedstock Conversions'!$B$13)-'Rail Costs'!T176</f>
        <v>-2.2161047499913997</v>
      </c>
      <c r="AH176" s="4">
        <f>$J176-(Z176*'Feedstock Conversions'!$B$13)-'Rail Costs'!U176</f>
        <v>-3.2568962982964287</v>
      </c>
      <c r="AI176" s="4">
        <f>$J176-(AA176*'Feedstock Conversions'!$B$13)-'Rail Costs'!V176</f>
        <v>2.7845743000103509</v>
      </c>
      <c r="AL176" s="4">
        <f>C176*'Feedstock Conversions'!$B$6</f>
        <v>846.43049999999994</v>
      </c>
      <c r="AM176" s="4">
        <f>'Fuel Values'!C176*100</f>
        <v>410.59999999999997</v>
      </c>
      <c r="AN176" s="4">
        <f>('LCFS Values'!$E$5-'Canola Oil'!$S$4)/1000000*'LCFS Values'!B176*'LCFS Values'!$G$2*100</f>
        <v>59.106113688999997</v>
      </c>
      <c r="AO176" s="4">
        <f>'RIN Values'!D176</f>
        <v>300.73</v>
      </c>
      <c r="AP176" s="4">
        <f>'Fixed Credits Value'!B176</f>
        <v>100</v>
      </c>
      <c r="AQ176" s="4">
        <f>'Fixed Credits Value'!C176</f>
        <v>16</v>
      </c>
      <c r="AR176" s="4">
        <f t="shared" si="21"/>
        <v>886.43611368899997</v>
      </c>
      <c r="AS176" s="4">
        <f>AR176/'Feedstock Conversions'!$B$6</f>
        <v>117.40875678</v>
      </c>
      <c r="AU176">
        <f t="shared" si="19"/>
        <v>1</v>
      </c>
      <c r="AV176">
        <f t="shared" si="16"/>
        <v>19</v>
      </c>
      <c r="AW176">
        <f t="shared" si="17"/>
        <v>2022</v>
      </c>
      <c r="AX176">
        <f t="shared" si="18"/>
        <v>5</v>
      </c>
    </row>
    <row r="177" spans="1:50" x14ac:dyDescent="0.25">
      <c r="A177" s="34">
        <v>44694</v>
      </c>
      <c r="B177" s="35">
        <v>116.30800000000001</v>
      </c>
      <c r="C177" s="36">
        <f>'Canola Oil'!B177</f>
        <v>116.30800000000001</v>
      </c>
      <c r="D177" s="35">
        <f>'Canola Oil'!C177*'Feedstock Conversions'!B$13</f>
        <v>866.4946000000001</v>
      </c>
      <c r="E177" s="35"/>
      <c r="F177" s="35">
        <f>'Fuel Values'!B177-G177-H177-I177</f>
        <v>361.33353004424998</v>
      </c>
      <c r="G177" s="36">
        <f>('LCFS Values'!$E$5-$R$4)/1000000*'LCFS Values'!B177*'LCFS Values'!$G$2*100</f>
        <v>58.966469955749986</v>
      </c>
      <c r="H177" s="35">
        <f>'RIN Values'!C177</f>
        <v>277.20000000000005</v>
      </c>
      <c r="I177" s="35">
        <f>'Fixed Credits Value'!B177</f>
        <v>100</v>
      </c>
      <c r="J177" s="35">
        <f t="shared" si="14"/>
        <v>797.5</v>
      </c>
      <c r="K177" s="35">
        <f>J177/'Feedstock Conversions'!B$13</f>
        <v>107.0469798657718</v>
      </c>
      <c r="L177" s="35"/>
      <c r="M177" s="35">
        <f t="shared" si="15"/>
        <v>-68.994600000000105</v>
      </c>
      <c r="N177" s="35">
        <f t="shared" si="20"/>
        <v>16.462168197999858</v>
      </c>
      <c r="O177" s="35"/>
      <c r="V177" s="4">
        <f>$B177-'Rail Costs'!Q177</f>
        <v>112.23767984302185</v>
      </c>
      <c r="W177" s="4">
        <f>$B177-'Rail Costs'!R177</f>
        <v>112.68574595206806</v>
      </c>
      <c r="X177" s="4">
        <f>$B177-'Rail Costs'!S177</f>
        <v>112.87150256991072</v>
      </c>
      <c r="Y177" s="4">
        <f>$B177-'Rail Costs'!T177</f>
        <v>112.43150461240177</v>
      </c>
      <c r="Z177" s="4">
        <f>$B177-'Rail Costs'!U177</f>
        <v>112.59286764314673</v>
      </c>
      <c r="AA177" s="4">
        <f>$B177-'Rail Costs'!V177</f>
        <v>111.65620553488212</v>
      </c>
      <c r="AD177" s="4">
        <f>$J177-(V177*'Feedstock Conversions'!$B$13)-'Rail Costs'!Q177</f>
        <v>-42.741034987490941</v>
      </c>
      <c r="AE177" s="4">
        <f>$J177-(W177*'Feedstock Conversions'!$B$13)-'Rail Costs'!R177</f>
        <v>-45.631061390839008</v>
      </c>
      <c r="AF177" s="4">
        <f>$J177-(X177*'Feedstock Conversions'!$B$13)-'Rail Costs'!S177</f>
        <v>-46.829191575924149</v>
      </c>
      <c r="AG177" s="4">
        <f>$J177-(Y177*'Feedstock Conversions'!$B$13)-'Rail Costs'!T177</f>
        <v>-43.991204749991468</v>
      </c>
      <c r="AH177" s="4">
        <f>$J177-(Z177*'Feedstock Conversions'!$B$13)-'Rail Costs'!U177</f>
        <v>-45.031996298296491</v>
      </c>
      <c r="AI177" s="4">
        <f>$J177-(AA177*'Feedstock Conversions'!$B$13)-'Rail Costs'!V177</f>
        <v>-38.990525699989718</v>
      </c>
      <c r="AL177" s="4">
        <f>C177*'Feedstock Conversions'!$B$6</f>
        <v>878.12540000000001</v>
      </c>
      <c r="AM177" s="4">
        <f>'Fuel Values'!C177*100</f>
        <v>392.11</v>
      </c>
      <c r="AN177" s="4">
        <f>('LCFS Values'!$E$5-'Canola Oil'!$S$4)/1000000*'LCFS Values'!B177*'LCFS Values'!$G$2*100</f>
        <v>60.686768197999996</v>
      </c>
      <c r="AO177" s="4">
        <f>'RIN Values'!D177</f>
        <v>314.16000000000003</v>
      </c>
      <c r="AP177" s="4">
        <f>'Fixed Credits Value'!B177</f>
        <v>100</v>
      </c>
      <c r="AQ177" s="4">
        <f>'Fixed Credits Value'!C177</f>
        <v>16</v>
      </c>
      <c r="AR177" s="4">
        <f t="shared" si="21"/>
        <v>882.95676819799996</v>
      </c>
      <c r="AS177" s="4">
        <f>AR177/'Feedstock Conversions'!$B$6</f>
        <v>116.94791631761589</v>
      </c>
      <c r="AU177">
        <f t="shared" si="19"/>
        <v>1</v>
      </c>
      <c r="AV177">
        <f t="shared" si="16"/>
        <v>20</v>
      </c>
      <c r="AW177">
        <f t="shared" si="17"/>
        <v>2022</v>
      </c>
      <c r="AX177">
        <f t="shared" si="18"/>
        <v>5</v>
      </c>
    </row>
    <row r="178" spans="1:50" x14ac:dyDescent="0.25">
      <c r="A178" s="34">
        <v>44701</v>
      </c>
      <c r="B178" s="35">
        <v>116.498</v>
      </c>
      <c r="C178" s="36">
        <f>'Canola Oil'!B178</f>
        <v>116.498</v>
      </c>
      <c r="D178" s="35">
        <f>'Canola Oil'!C178*'Feedstock Conversions'!B$13</f>
        <v>867.91010000000006</v>
      </c>
      <c r="E178" s="35"/>
      <c r="F178" s="35">
        <f>'Fuel Values'!B178-G178-H178-I178</f>
        <v>370.92051798224998</v>
      </c>
      <c r="G178" s="36">
        <f>('LCFS Values'!$E$5-$R$4)/1000000*'LCFS Values'!B178*'LCFS Values'!$G$2*100</f>
        <v>53.729482017749994</v>
      </c>
      <c r="H178" s="35">
        <f>'RIN Values'!C178</f>
        <v>272.85000000000002</v>
      </c>
      <c r="I178" s="35">
        <f>'Fixed Credits Value'!B178</f>
        <v>100</v>
      </c>
      <c r="J178" s="35">
        <f t="shared" si="14"/>
        <v>797.5</v>
      </c>
      <c r="K178" s="35">
        <f>J178/'Feedstock Conversions'!B$13</f>
        <v>107.0469798657718</v>
      </c>
      <c r="L178" s="35"/>
      <c r="M178" s="35">
        <f t="shared" si="15"/>
        <v>-70.410100000000057</v>
      </c>
      <c r="N178" s="35">
        <f t="shared" si="20"/>
        <v>-15.463104554000097</v>
      </c>
      <c r="O178" s="35"/>
      <c r="V178" s="4">
        <f>$B178-'Rail Costs'!Q178</f>
        <v>112.42767984302185</v>
      </c>
      <c r="W178" s="4">
        <f>$B178-'Rail Costs'!R178</f>
        <v>112.87574595206806</v>
      </c>
      <c r="X178" s="4">
        <f>$B178-'Rail Costs'!S178</f>
        <v>113.06150256991072</v>
      </c>
      <c r="Y178" s="4">
        <f>$B178-'Rail Costs'!T178</f>
        <v>112.62150461240176</v>
      </c>
      <c r="Z178" s="4">
        <f>$B178-'Rail Costs'!U178</f>
        <v>112.78286764314673</v>
      </c>
      <c r="AA178" s="4">
        <f>$B178-'Rail Costs'!V178</f>
        <v>111.84620553488212</v>
      </c>
      <c r="AD178" s="4">
        <f>$J178-(V178*'Feedstock Conversions'!$B$13)-'Rail Costs'!Q178</f>
        <v>-44.156534987490893</v>
      </c>
      <c r="AE178" s="4">
        <f>$J178-(W178*'Feedstock Conversions'!$B$13)-'Rail Costs'!R178</f>
        <v>-47.04656139083896</v>
      </c>
      <c r="AF178" s="4">
        <f>$J178-(X178*'Feedstock Conversions'!$B$13)-'Rail Costs'!S178</f>
        <v>-48.244691575924101</v>
      </c>
      <c r="AG178" s="4">
        <f>$J178-(Y178*'Feedstock Conversions'!$B$13)-'Rail Costs'!T178</f>
        <v>-45.40670474999142</v>
      </c>
      <c r="AH178" s="4">
        <f>$J178-(Z178*'Feedstock Conversions'!$B$13)-'Rail Costs'!U178</f>
        <v>-46.447496298296443</v>
      </c>
      <c r="AI178" s="4">
        <f>$J178-(AA178*'Feedstock Conversions'!$B$13)-'Rail Costs'!V178</f>
        <v>-40.406025699989669</v>
      </c>
      <c r="AL178" s="4">
        <f>C178*'Feedstock Conversions'!$B$6</f>
        <v>879.55989999999997</v>
      </c>
      <c r="AM178" s="4">
        <f>'Fuel Values'!C178*100</f>
        <v>371.91999999999996</v>
      </c>
      <c r="AN178" s="4">
        <f>('LCFS Values'!$E$5-'Canola Oil'!$S$4)/1000000*'LCFS Values'!B178*'LCFS Values'!$G$2*100</f>
        <v>55.296995445999997</v>
      </c>
      <c r="AO178" s="4">
        <f>'RIN Values'!D178</f>
        <v>309.23</v>
      </c>
      <c r="AP178" s="4">
        <f>'Fixed Credits Value'!B178</f>
        <v>100</v>
      </c>
      <c r="AQ178" s="4">
        <f>'Fixed Credits Value'!C178</f>
        <v>16</v>
      </c>
      <c r="AR178" s="4">
        <f t="shared" si="21"/>
        <v>852.44699544599996</v>
      </c>
      <c r="AS178" s="4">
        <f>AR178/'Feedstock Conversions'!$B$6</f>
        <v>112.90688681403974</v>
      </c>
      <c r="AU178">
        <f t="shared" si="19"/>
        <v>1</v>
      </c>
      <c r="AV178">
        <f t="shared" si="16"/>
        <v>21</v>
      </c>
      <c r="AW178">
        <f t="shared" si="17"/>
        <v>2022</v>
      </c>
      <c r="AX178">
        <f t="shared" si="18"/>
        <v>5</v>
      </c>
    </row>
    <row r="179" spans="1:50" x14ac:dyDescent="0.25">
      <c r="A179" s="34">
        <v>44708</v>
      </c>
      <c r="B179" s="35">
        <v>114.92</v>
      </c>
      <c r="C179" s="36">
        <f>'Canola Oil'!B179</f>
        <v>114.92</v>
      </c>
      <c r="D179" s="35">
        <f>'Canola Oil'!C179*'Feedstock Conversions'!B$13</f>
        <v>856.154</v>
      </c>
      <c r="E179" s="35"/>
      <c r="F179" s="35">
        <f>'Fuel Values'!B179-G179-H179-I179</f>
        <v>381.32236980262496</v>
      </c>
      <c r="G179" s="36">
        <f>('LCFS Values'!$E$5-$R$4)/1000000*'LCFS Values'!B179*'LCFS Values'!$G$2*100</f>
        <v>49.927630197375002</v>
      </c>
      <c r="H179" s="35">
        <f>'RIN Values'!C179</f>
        <v>260.25</v>
      </c>
      <c r="I179" s="35">
        <f>'Fixed Credits Value'!B179</f>
        <v>100</v>
      </c>
      <c r="J179" s="35">
        <f t="shared" si="14"/>
        <v>791.5</v>
      </c>
      <c r="K179" s="35">
        <f>J179/'Feedstock Conversions'!B$13</f>
        <v>106.24161073825503</v>
      </c>
      <c r="L179" s="35"/>
      <c r="M179" s="35">
        <f t="shared" si="15"/>
        <v>-64.653999999999996</v>
      </c>
      <c r="N179" s="35">
        <f t="shared" si="20"/>
        <v>-5.0597722730000214</v>
      </c>
      <c r="O179" s="35"/>
      <c r="V179" s="4">
        <f>$B179-'Rail Costs'!Q179</f>
        <v>110.84967984302185</v>
      </c>
      <c r="W179" s="4">
        <f>$B179-'Rail Costs'!R179</f>
        <v>111.29774595206806</v>
      </c>
      <c r="X179" s="4">
        <f>$B179-'Rail Costs'!S179</f>
        <v>111.48350256991071</v>
      </c>
      <c r="Y179" s="4">
        <f>$B179-'Rail Costs'!T179</f>
        <v>111.04350461240176</v>
      </c>
      <c r="Z179" s="4">
        <f>$B179-'Rail Costs'!U179</f>
        <v>111.20486764314673</v>
      </c>
      <c r="AA179" s="4">
        <f>$B179-'Rail Costs'!V179</f>
        <v>110.26820553488211</v>
      </c>
      <c r="AD179" s="4">
        <f>$J179-(V179*'Feedstock Conversions'!$B$13)-'Rail Costs'!Q179</f>
        <v>-38.400434987490947</v>
      </c>
      <c r="AE179" s="4">
        <f>$J179-(W179*'Feedstock Conversions'!$B$13)-'Rail Costs'!R179</f>
        <v>-41.290461390839013</v>
      </c>
      <c r="AF179" s="4">
        <f>$J179-(X179*'Feedstock Conversions'!$B$13)-'Rail Costs'!S179</f>
        <v>-42.488591575924154</v>
      </c>
      <c r="AG179" s="4">
        <f>$J179-(Y179*'Feedstock Conversions'!$B$13)-'Rail Costs'!T179</f>
        <v>-39.650604749991359</v>
      </c>
      <c r="AH179" s="4">
        <f>$J179-(Z179*'Feedstock Conversions'!$B$13)-'Rail Costs'!U179</f>
        <v>-40.691396298296382</v>
      </c>
      <c r="AI179" s="4">
        <f>$J179-(AA179*'Feedstock Conversions'!$B$13)-'Rail Costs'!V179</f>
        <v>-34.649925699989609</v>
      </c>
      <c r="AL179" s="4">
        <f>C179*'Feedstock Conversions'!$B$6</f>
        <v>867.64599999999996</v>
      </c>
      <c r="AM179" s="4">
        <f>'Fuel Values'!C179*100</f>
        <v>388.76</v>
      </c>
      <c r="AN179" s="4">
        <f>('LCFS Values'!$E$5-'Canola Oil'!$S$4)/1000000*'LCFS Values'!B179*'LCFS Values'!$G$2*100</f>
        <v>51.38422772700001</v>
      </c>
      <c r="AO179" s="4">
        <f>'RIN Values'!D179</f>
        <v>294.95</v>
      </c>
      <c r="AP179" s="4">
        <f>'Fixed Credits Value'!B179</f>
        <v>100</v>
      </c>
      <c r="AQ179" s="4">
        <f>'Fixed Credits Value'!C179</f>
        <v>16</v>
      </c>
      <c r="AR179" s="4">
        <f t="shared" si="21"/>
        <v>851.09422772699997</v>
      </c>
      <c r="AS179" s="4">
        <f>AR179/'Feedstock Conversions'!$B$6</f>
        <v>112.72771228172185</v>
      </c>
      <c r="AU179">
        <f t="shared" si="19"/>
        <v>1</v>
      </c>
      <c r="AV179">
        <f t="shared" si="16"/>
        <v>22</v>
      </c>
      <c r="AW179">
        <f t="shared" si="17"/>
        <v>2022</v>
      </c>
      <c r="AX179">
        <f t="shared" si="18"/>
        <v>5</v>
      </c>
    </row>
    <row r="180" spans="1:50" x14ac:dyDescent="0.25">
      <c r="A180" s="34">
        <v>44715</v>
      </c>
      <c r="B180" s="35">
        <v>114.83</v>
      </c>
      <c r="C180" s="36">
        <f>'Canola Oil'!B180</f>
        <v>114.83</v>
      </c>
      <c r="D180" s="35">
        <f>'Canola Oil'!C180*'Feedstock Conversions'!B$13</f>
        <v>855.48350000000005</v>
      </c>
      <c r="E180" s="35"/>
      <c r="F180" s="35">
        <f>'Fuel Values'!B180-G180-H180-I180</f>
        <v>388.77032782578124</v>
      </c>
      <c r="G180" s="36">
        <f>('LCFS Values'!$E$5-$R$4)/1000000*'LCFS Values'!B180*'LCFS Values'!$G$2*100</f>
        <v>45.792172174218749</v>
      </c>
      <c r="H180" s="35">
        <f>'RIN Values'!C180</f>
        <v>252.9375</v>
      </c>
      <c r="I180" s="35">
        <f>'Fixed Credits Value'!B180</f>
        <v>100</v>
      </c>
      <c r="J180" s="35">
        <f t="shared" si="14"/>
        <v>787.5</v>
      </c>
      <c r="K180" s="35">
        <f>J180/'Feedstock Conversions'!B$13</f>
        <v>105.70469798657717</v>
      </c>
      <c r="L180" s="35"/>
      <c r="M180" s="35">
        <f t="shared" si="15"/>
        <v>-67.983500000000049</v>
      </c>
      <c r="N180" s="35">
        <f t="shared" si="20"/>
        <v>13.377121118749869</v>
      </c>
      <c r="O180" s="35"/>
      <c r="V180" s="4">
        <f>$B180-'Rail Costs'!Q180</f>
        <v>110.75967984302184</v>
      </c>
      <c r="W180" s="4">
        <f>$B180-'Rail Costs'!R180</f>
        <v>111.20774595206805</v>
      </c>
      <c r="X180" s="4">
        <f>$B180-'Rail Costs'!S180</f>
        <v>111.39350256991071</v>
      </c>
      <c r="Y180" s="4">
        <f>$B180-'Rail Costs'!T180</f>
        <v>110.95350461240176</v>
      </c>
      <c r="Z180" s="4">
        <f>$B180-'Rail Costs'!U180</f>
        <v>111.11486764314672</v>
      </c>
      <c r="AA180" s="4">
        <f>$B180-'Rail Costs'!V180</f>
        <v>110.17820553488211</v>
      </c>
      <c r="AD180" s="4">
        <f>$J180-(V180*'Feedstock Conversions'!$B$13)-'Rail Costs'!Q180</f>
        <v>-41.729934987490886</v>
      </c>
      <c r="AE180" s="4">
        <f>$J180-(W180*'Feedstock Conversions'!$B$13)-'Rail Costs'!R180</f>
        <v>-44.619961390838952</v>
      </c>
      <c r="AF180" s="4">
        <f>$J180-(X180*'Feedstock Conversions'!$B$13)-'Rail Costs'!S180</f>
        <v>-45.818091575924093</v>
      </c>
      <c r="AG180" s="4">
        <f>$J180-(Y180*'Feedstock Conversions'!$B$13)-'Rail Costs'!T180</f>
        <v>-42.980104749991412</v>
      </c>
      <c r="AH180" s="4">
        <f>$J180-(Z180*'Feedstock Conversions'!$B$13)-'Rail Costs'!U180</f>
        <v>-44.020896298296435</v>
      </c>
      <c r="AI180" s="4">
        <f>$J180-(AA180*'Feedstock Conversions'!$B$13)-'Rail Costs'!V180</f>
        <v>-37.979425699989662</v>
      </c>
      <c r="AL180" s="4">
        <f>C180*'Feedstock Conversions'!$B$6</f>
        <v>866.9665</v>
      </c>
      <c r="AM180" s="4">
        <f>'Fuel Values'!C180*100</f>
        <v>419.06999999999994</v>
      </c>
      <c r="AN180" s="4">
        <f>('LCFS Values'!$E$5-'Canola Oil'!$S$4)/1000000*'LCFS Values'!B180*'LCFS Values'!$G$2*100</f>
        <v>47.128121118750002</v>
      </c>
      <c r="AO180" s="4">
        <f>'RIN Values'!D180</f>
        <v>286.66249999999997</v>
      </c>
      <c r="AP180" s="4">
        <f>'Fixed Credits Value'!B180</f>
        <v>100</v>
      </c>
      <c r="AQ180" s="4">
        <f>'Fixed Credits Value'!C180</f>
        <v>16</v>
      </c>
      <c r="AR180" s="4">
        <f t="shared" si="21"/>
        <v>868.86062111874992</v>
      </c>
      <c r="AS180" s="4">
        <f>AR180/'Feedstock Conversions'!$B$6</f>
        <v>115.08087696937085</v>
      </c>
      <c r="AU180">
        <f t="shared" si="19"/>
        <v>1</v>
      </c>
      <c r="AV180">
        <f t="shared" si="16"/>
        <v>23</v>
      </c>
      <c r="AW180">
        <f t="shared" si="17"/>
        <v>2022</v>
      </c>
      <c r="AX180">
        <f t="shared" si="18"/>
        <v>6</v>
      </c>
    </row>
    <row r="181" spans="1:50" x14ac:dyDescent="0.25">
      <c r="A181" s="34">
        <v>44722</v>
      </c>
      <c r="B181" s="35">
        <v>116.80200000000001</v>
      </c>
      <c r="C181" s="36">
        <f>'Canola Oil'!B181</f>
        <v>116.80200000000001</v>
      </c>
      <c r="D181" s="35">
        <f>'Canola Oil'!C181*'Feedstock Conversions'!B$13</f>
        <v>870.17490000000009</v>
      </c>
      <c r="E181" s="35"/>
      <c r="F181" s="35">
        <f>'Fuel Values'!B181-G181-H181-I181</f>
        <v>386.20960912137502</v>
      </c>
      <c r="G181" s="36">
        <f>('LCFS Values'!$E$5-$R$4)/1000000*'LCFS Values'!B181*'LCFS Values'!$G$2*100</f>
        <v>41.115390878625</v>
      </c>
      <c r="H181" s="35">
        <f>'RIN Values'!C181</f>
        <v>260.17499999999995</v>
      </c>
      <c r="I181" s="35">
        <f>'Fixed Credits Value'!B181</f>
        <v>100</v>
      </c>
      <c r="J181" s="35">
        <f t="shared" si="14"/>
        <v>787.5</v>
      </c>
      <c r="K181" s="35">
        <f>J181/'Feedstock Conversions'!B$13</f>
        <v>105.70469798657717</v>
      </c>
      <c r="L181" s="35"/>
      <c r="M181" s="35">
        <f t="shared" si="15"/>
        <v>-82.674900000000093</v>
      </c>
      <c r="N181" s="35">
        <f t="shared" si="20"/>
        <v>19.314998576999869</v>
      </c>
      <c r="O181" s="35"/>
      <c r="V181" s="4">
        <f>$B181-'Rail Costs'!Q181</f>
        <v>112.73167984302185</v>
      </c>
      <c r="W181" s="4">
        <f>$B181-'Rail Costs'!R181</f>
        <v>113.17974595206806</v>
      </c>
      <c r="X181" s="4">
        <f>$B181-'Rail Costs'!S181</f>
        <v>113.36550256991072</v>
      </c>
      <c r="Y181" s="4">
        <f>$B181-'Rail Costs'!T181</f>
        <v>112.92550461240177</v>
      </c>
      <c r="Z181" s="4">
        <f>$B181-'Rail Costs'!U181</f>
        <v>113.08686764314673</v>
      </c>
      <c r="AA181" s="4">
        <f>$B181-'Rail Costs'!V181</f>
        <v>112.15020553488212</v>
      </c>
      <c r="AD181" s="4">
        <f>$J181-(V181*'Feedstock Conversions'!$B$13)-'Rail Costs'!Q181</f>
        <v>-56.42133498749093</v>
      </c>
      <c r="AE181" s="4">
        <f>$J181-(W181*'Feedstock Conversions'!$B$13)-'Rail Costs'!R181</f>
        <v>-59.311361390838996</v>
      </c>
      <c r="AF181" s="4">
        <f>$J181-(X181*'Feedstock Conversions'!$B$13)-'Rail Costs'!S181</f>
        <v>-60.509491575924137</v>
      </c>
      <c r="AG181" s="4">
        <f>$J181-(Y181*'Feedstock Conversions'!$B$13)-'Rail Costs'!T181</f>
        <v>-57.671504749991456</v>
      </c>
      <c r="AH181" s="4">
        <f>$J181-(Z181*'Feedstock Conversions'!$B$13)-'Rail Costs'!U181</f>
        <v>-58.712296298296479</v>
      </c>
      <c r="AI181" s="4">
        <f>$J181-(AA181*'Feedstock Conversions'!$B$13)-'Rail Costs'!V181</f>
        <v>-52.670825699989706</v>
      </c>
      <c r="AL181" s="4">
        <f>C181*'Feedstock Conversions'!$B$6</f>
        <v>881.85509999999999</v>
      </c>
      <c r="AM181" s="4">
        <f>'Fuel Values'!C181*100</f>
        <v>436.31</v>
      </c>
      <c r="AN181" s="4">
        <f>('LCFS Values'!$E$5-'Canola Oil'!$S$4)/1000000*'LCFS Values'!B181*'LCFS Values'!$G$2*100</f>
        <v>42.314898577000001</v>
      </c>
      <c r="AO181" s="4">
        <f>'RIN Values'!D181</f>
        <v>294.86499999999995</v>
      </c>
      <c r="AP181" s="4">
        <f>'Fixed Credits Value'!B181</f>
        <v>100</v>
      </c>
      <c r="AQ181" s="4">
        <f>'Fixed Credits Value'!C181</f>
        <v>16</v>
      </c>
      <c r="AR181" s="4">
        <f t="shared" si="21"/>
        <v>889.48989857699996</v>
      </c>
      <c r="AS181" s="4">
        <f>AR181/'Feedstock Conversions'!$B$6</f>
        <v>117.81323159960264</v>
      </c>
      <c r="AU181">
        <f t="shared" si="19"/>
        <v>1</v>
      </c>
      <c r="AV181">
        <f t="shared" si="16"/>
        <v>24</v>
      </c>
      <c r="AW181">
        <f t="shared" si="17"/>
        <v>2022</v>
      </c>
      <c r="AX181">
        <f t="shared" si="18"/>
        <v>6</v>
      </c>
    </row>
    <row r="182" spans="1:50" x14ac:dyDescent="0.25">
      <c r="A182" s="34">
        <v>44729</v>
      </c>
      <c r="B182" s="35">
        <v>112.11799999999999</v>
      </c>
      <c r="C182" s="36">
        <f>'Canola Oil'!B182</f>
        <v>112.11799999999999</v>
      </c>
      <c r="D182" s="35">
        <f>'Canola Oil'!C182*'Feedstock Conversions'!B$13</f>
        <v>835.27909999999997</v>
      </c>
      <c r="E182" s="35"/>
      <c r="F182" s="35">
        <f>'Fuel Values'!B182-G182-H182-I182</f>
        <v>407.59858387062502</v>
      </c>
      <c r="G182" s="36">
        <f>('LCFS Values'!$E$5-$R$4)/1000000*'LCFS Values'!B182*'LCFS Values'!$G$2*100</f>
        <v>42.676416129374992</v>
      </c>
      <c r="H182" s="35">
        <f>'RIN Values'!C182</f>
        <v>243.22500000000002</v>
      </c>
      <c r="I182" s="35">
        <f>'Fixed Credits Value'!B182</f>
        <v>100</v>
      </c>
      <c r="J182" s="35">
        <f t="shared" si="14"/>
        <v>793.5</v>
      </c>
      <c r="K182" s="35">
        <f>J182/'Feedstock Conversions'!B$13</f>
        <v>106.51006711409396</v>
      </c>
      <c r="L182" s="35"/>
      <c r="M182" s="35">
        <f t="shared" si="15"/>
        <v>-41.779099999999971</v>
      </c>
      <c r="N182" s="35">
        <f t="shared" si="20"/>
        <v>39.04736545500009</v>
      </c>
      <c r="O182" s="35"/>
      <c r="V182" s="4">
        <f>$B182-'Rail Costs'!Q182</f>
        <v>108.04767984302184</v>
      </c>
      <c r="W182" s="4">
        <f>$B182-'Rail Costs'!R182</f>
        <v>108.49574595206805</v>
      </c>
      <c r="X182" s="4">
        <f>$B182-'Rail Costs'!S182</f>
        <v>108.68150256991072</v>
      </c>
      <c r="Y182" s="4">
        <f>$B182-'Rail Costs'!T182</f>
        <v>108.24150461240176</v>
      </c>
      <c r="Z182" s="4">
        <f>$B182-'Rail Costs'!U182</f>
        <v>108.40286764314672</v>
      </c>
      <c r="AA182" s="4">
        <f>$B182-'Rail Costs'!V182</f>
        <v>107.46620553488211</v>
      </c>
      <c r="AD182" s="4">
        <f>$J182-(V182*'Feedstock Conversions'!$B$13)-'Rail Costs'!Q182</f>
        <v>-15.525534987490923</v>
      </c>
      <c r="AE182" s="4">
        <f>$J182-(W182*'Feedstock Conversions'!$B$13)-'Rail Costs'!R182</f>
        <v>-18.415561390838874</v>
      </c>
      <c r="AF182" s="4">
        <f>$J182-(X182*'Feedstock Conversions'!$B$13)-'Rail Costs'!S182</f>
        <v>-19.613691575924129</v>
      </c>
      <c r="AG182" s="4">
        <f>$J182-(Y182*'Feedstock Conversions'!$B$13)-'Rail Costs'!T182</f>
        <v>-16.775704749991331</v>
      </c>
      <c r="AH182" s="4">
        <f>$J182-(Z182*'Feedstock Conversions'!$B$13)-'Rail Costs'!U182</f>
        <v>-17.816496298296361</v>
      </c>
      <c r="AI182" s="4">
        <f>$J182-(AA182*'Feedstock Conversions'!$B$13)-'Rail Costs'!V182</f>
        <v>-11.77502569998958</v>
      </c>
      <c r="AL182" s="4">
        <f>C182*'Feedstock Conversions'!$B$6</f>
        <v>846.4908999999999</v>
      </c>
      <c r="AM182" s="4">
        <f>'Fuel Values'!C182*100</f>
        <v>438.75</v>
      </c>
      <c r="AN182" s="4">
        <f>('LCFS Values'!$E$5-'Canola Oil'!$S$4)/1000000*'LCFS Values'!B182*'LCFS Values'!$G$2*100</f>
        <v>43.921465454999996</v>
      </c>
      <c r="AO182" s="4">
        <f>'RIN Values'!D182</f>
        <v>275.65500000000003</v>
      </c>
      <c r="AP182" s="4">
        <f>'Fixed Credits Value'!B182</f>
        <v>100</v>
      </c>
      <c r="AQ182" s="4">
        <f>'Fixed Credits Value'!C182</f>
        <v>16</v>
      </c>
      <c r="AR182" s="4">
        <f t="shared" si="21"/>
        <v>874.32646545500006</v>
      </c>
      <c r="AS182" s="4">
        <f>AR182/'Feedstock Conversions'!$B$6</f>
        <v>115.80482986158941</v>
      </c>
      <c r="AU182">
        <f t="shared" si="19"/>
        <v>1</v>
      </c>
      <c r="AV182">
        <f t="shared" si="16"/>
        <v>25</v>
      </c>
      <c r="AW182">
        <f t="shared" si="17"/>
        <v>2022</v>
      </c>
      <c r="AX182">
        <f t="shared" si="18"/>
        <v>6</v>
      </c>
    </row>
    <row r="183" spans="1:50" x14ac:dyDescent="0.25">
      <c r="A183" s="34">
        <v>44736</v>
      </c>
      <c r="B183" s="35">
        <v>105.3725</v>
      </c>
      <c r="C183" s="36">
        <f>'Canola Oil'!B183</f>
        <v>105.3725</v>
      </c>
      <c r="D183" s="35">
        <f>'Canola Oil'!C183*'Feedstock Conversions'!B$13</f>
        <v>785.025125</v>
      </c>
      <c r="E183" s="35"/>
      <c r="F183" s="35">
        <f>'Fuel Values'!B183-G183-H183-I183</f>
        <v>422.73485444343748</v>
      </c>
      <c r="G183" s="36">
        <f>('LCFS Values'!$E$5-$R$4)/1000000*'LCFS Values'!B183*'LCFS Values'!$G$2*100</f>
        <v>46.390145556562501</v>
      </c>
      <c r="H183" s="35">
        <f>'RIN Values'!C183</f>
        <v>226.5</v>
      </c>
      <c r="I183" s="35">
        <f>'Fixed Credits Value'!B183</f>
        <v>100</v>
      </c>
      <c r="J183" s="35">
        <f t="shared" si="14"/>
        <v>795.625</v>
      </c>
      <c r="K183" s="35">
        <f>J183/'Feedstock Conversions'!B$13</f>
        <v>106.79530201342281</v>
      </c>
      <c r="L183" s="35"/>
      <c r="M183" s="35">
        <f t="shared" si="15"/>
        <v>10.599874999999997</v>
      </c>
      <c r="N183" s="35">
        <f t="shared" si="20"/>
        <v>73.018414882499997</v>
      </c>
      <c r="O183" s="35"/>
      <c r="V183" s="4">
        <f>$B183-'Rail Costs'!Q183</f>
        <v>101.30217984302185</v>
      </c>
      <c r="W183" s="4">
        <f>$B183-'Rail Costs'!R183</f>
        <v>101.75024595206806</v>
      </c>
      <c r="X183" s="4">
        <f>$B183-'Rail Costs'!S183</f>
        <v>101.93600256991073</v>
      </c>
      <c r="Y183" s="4">
        <f>$B183-'Rail Costs'!T183</f>
        <v>101.49600461240176</v>
      </c>
      <c r="Z183" s="4">
        <f>$B183-'Rail Costs'!U183</f>
        <v>101.65736764314673</v>
      </c>
      <c r="AA183" s="4">
        <f>$B183-'Rail Costs'!V183</f>
        <v>100.72070553488211</v>
      </c>
      <c r="AD183" s="4">
        <f>$J183-(V183*'Feedstock Conversions'!$B$13)-'Rail Costs'!Q183</f>
        <v>36.853440012509047</v>
      </c>
      <c r="AE183" s="4">
        <f>$J183-(W183*'Feedstock Conversions'!$B$13)-'Rail Costs'!R183</f>
        <v>33.96341360916098</v>
      </c>
      <c r="AF183" s="4">
        <f>$J183-(X183*'Feedstock Conversions'!$B$13)-'Rail Costs'!S183</f>
        <v>32.765283424075839</v>
      </c>
      <c r="AG183" s="4">
        <f>$J183-(Y183*'Feedstock Conversions'!$B$13)-'Rail Costs'!T183</f>
        <v>35.603270250008634</v>
      </c>
      <c r="AH183" s="4">
        <f>$J183-(Z183*'Feedstock Conversions'!$B$13)-'Rail Costs'!U183</f>
        <v>34.562478701703611</v>
      </c>
      <c r="AI183" s="4">
        <f>$J183-(AA183*'Feedstock Conversions'!$B$13)-'Rail Costs'!V183</f>
        <v>40.603949300010385</v>
      </c>
      <c r="AL183" s="4">
        <f>C183*'Feedstock Conversions'!$B$6</f>
        <v>795.56237499999997</v>
      </c>
      <c r="AM183" s="4">
        <f>'Fuel Values'!C183*100</f>
        <v>437.6</v>
      </c>
      <c r="AN183" s="4">
        <f>('LCFS Values'!$E$5-'Canola Oil'!$S$4)/1000000*'LCFS Values'!B183*'LCFS Values'!$G$2*100</f>
        <v>47.743539882499995</v>
      </c>
      <c r="AO183" s="4">
        <f>'RIN Values'!D183</f>
        <v>256.7</v>
      </c>
      <c r="AP183" s="4">
        <f>'Fixed Credits Value'!B183</f>
        <v>100</v>
      </c>
      <c r="AQ183" s="4">
        <f>'Fixed Credits Value'!C183</f>
        <v>16</v>
      </c>
      <c r="AR183" s="4">
        <f t="shared" si="21"/>
        <v>858.0435398825</v>
      </c>
      <c r="AS183" s="4">
        <f>AR183/'Feedstock Conversions'!$B$6</f>
        <v>113.64815097781457</v>
      </c>
      <c r="AU183">
        <f t="shared" si="19"/>
        <v>1</v>
      </c>
      <c r="AV183">
        <f t="shared" si="16"/>
        <v>26</v>
      </c>
      <c r="AW183">
        <f t="shared" si="17"/>
        <v>2022</v>
      </c>
      <c r="AX183">
        <f t="shared" si="18"/>
        <v>6</v>
      </c>
    </row>
    <row r="184" spans="1:50" x14ac:dyDescent="0.25">
      <c r="A184" s="34">
        <v>44743</v>
      </c>
      <c r="B184" s="35">
        <v>104.974</v>
      </c>
      <c r="C184" s="36">
        <f>'Canola Oil'!B184</f>
        <v>104.974</v>
      </c>
      <c r="D184" s="35">
        <f>'Canola Oil'!C184*'Feedstock Conversions'!B$13</f>
        <v>782.05630000000008</v>
      </c>
      <c r="E184" s="35"/>
      <c r="F184" s="35">
        <f>'Fuel Values'!B184-G184-H184-I184</f>
        <v>408.33108330724997</v>
      </c>
      <c r="G184" s="36">
        <f>('LCFS Values'!$E$5-$R$4)/1000000*'LCFS Values'!B184*'LCFS Values'!$G$2*100</f>
        <v>48.693916692750001</v>
      </c>
      <c r="H184" s="35">
        <f>'RIN Values'!C184</f>
        <v>237.97500000000002</v>
      </c>
      <c r="I184" s="35">
        <f>'Fixed Credits Value'!B184</f>
        <v>100</v>
      </c>
      <c r="J184" s="35">
        <f t="shared" si="14"/>
        <v>795</v>
      </c>
      <c r="K184" s="35">
        <f>J184/'Feedstock Conversions'!B$13</f>
        <v>106.71140939597315</v>
      </c>
      <c r="L184" s="35"/>
      <c r="M184" s="35">
        <f t="shared" si="15"/>
        <v>12.943699999999922</v>
      </c>
      <c r="N184" s="35">
        <f t="shared" si="20"/>
        <v>60.823221645999979</v>
      </c>
      <c r="O184" s="35"/>
      <c r="V184" s="4">
        <f>$B184-'Rail Costs'!Q184</f>
        <v>100.81645869680089</v>
      </c>
      <c r="W184" s="4">
        <f>$B184-'Rail Costs'!R184</f>
        <v>101.27412622246952</v>
      </c>
      <c r="X184" s="4">
        <f>$B184-'Rail Costs'!S184</f>
        <v>101.46386333926596</v>
      </c>
      <c r="Y184" s="4">
        <f>$B184-'Rail Costs'!T184</f>
        <v>101.01443685409609</v>
      </c>
      <c r="Z184" s="4">
        <f>$B184-'Rail Costs'!U184</f>
        <v>101.1792576640713</v>
      </c>
      <c r="AA184" s="4">
        <f>$B184-'Rail Costs'!V184</f>
        <v>100.2225242249153</v>
      </c>
      <c r="AD184" s="4">
        <f>$J184-(V184*'Feedstock Conversions'!$B$13)-'Rail Costs'!Q184</f>
        <v>39.759841405634205</v>
      </c>
      <c r="AE184" s="4">
        <f>$J184-(W184*'Feedstock Conversions'!$B$13)-'Rail Costs'!R184</f>
        <v>36.807885865071597</v>
      </c>
      <c r="AF184" s="4">
        <f>$J184-(X184*'Feedstock Conversions'!$B$13)-'Rail Costs'!S184</f>
        <v>35.584081461734591</v>
      </c>
      <c r="AG184" s="4">
        <f>$J184-(Y184*'Feedstock Conversions'!$B$13)-'Rail Costs'!T184</f>
        <v>38.48288229108023</v>
      </c>
      <c r="AH184" s="4">
        <f>$J184-(Z184*'Feedstock Conversions'!$B$13)-'Rail Costs'!U184</f>
        <v>37.41978806674004</v>
      </c>
      <c r="AI184" s="4">
        <f>$J184-(AA184*'Feedstock Conversions'!$B$13)-'Rail Costs'!V184</f>
        <v>43.590718749296244</v>
      </c>
      <c r="AL184" s="4">
        <f>C184*'Feedstock Conversions'!$B$6</f>
        <v>792.55370000000005</v>
      </c>
      <c r="AM184" s="4">
        <f>'Fuel Values'!C184*100</f>
        <v>407.06</v>
      </c>
      <c r="AN184" s="4">
        <f>('LCFS Values'!$E$5-'Canola Oil'!$S$4)/1000000*'LCFS Values'!B184*'LCFS Values'!$G$2*100</f>
        <v>50.114521646</v>
      </c>
      <c r="AO184" s="4">
        <f>'RIN Values'!D184</f>
        <v>269.70499999999998</v>
      </c>
      <c r="AP184" s="4">
        <f>'Fixed Credits Value'!B184</f>
        <v>100</v>
      </c>
      <c r="AQ184" s="4">
        <f>'Fixed Credits Value'!C184</f>
        <v>16</v>
      </c>
      <c r="AR184" s="4">
        <f t="shared" si="21"/>
        <v>842.87952164600006</v>
      </c>
      <c r="AS184" s="4">
        <f>AR184/'Feedstock Conversions'!$B$6</f>
        <v>111.63967174119206</v>
      </c>
      <c r="AU184">
        <f t="shared" si="19"/>
        <v>0</v>
      </c>
      <c r="AV184">
        <f t="shared" si="16"/>
        <v>27</v>
      </c>
      <c r="AW184">
        <f t="shared" si="17"/>
        <v>2022</v>
      </c>
      <c r="AX184">
        <f t="shared" si="18"/>
        <v>7</v>
      </c>
    </row>
    <row r="185" spans="1:50" x14ac:dyDescent="0.25">
      <c r="A185" s="34">
        <v>44750</v>
      </c>
      <c r="B185" s="35">
        <v>95.597499999999997</v>
      </c>
      <c r="C185" s="36">
        <f>'Canola Oil'!B185</f>
        <v>95.597499999999997</v>
      </c>
      <c r="D185" s="35">
        <f>'Canola Oil'!C185*'Feedstock Conversions'!B$13</f>
        <v>712.20137499999998</v>
      </c>
      <c r="E185" s="35"/>
      <c r="F185" s="35">
        <f>'Fuel Values'!B185-G185-H185-I185</f>
        <v>387.35940987687502</v>
      </c>
      <c r="G185" s="36">
        <f>('LCFS Values'!$E$5-$R$4)/1000000*'LCFS Values'!B185*'LCFS Values'!$G$2*100</f>
        <v>46.453090123124994</v>
      </c>
      <c r="H185" s="35">
        <f>'RIN Values'!C185</f>
        <v>234.9375</v>
      </c>
      <c r="I185" s="35">
        <f>'Fixed Credits Value'!B185</f>
        <v>100</v>
      </c>
      <c r="J185" s="35">
        <f t="shared" si="14"/>
        <v>768.75</v>
      </c>
      <c r="K185" s="35">
        <f>J185/'Feedstock Conversions'!B$13</f>
        <v>103.18791946308724</v>
      </c>
      <c r="L185" s="35"/>
      <c r="M185" s="35">
        <f t="shared" si="15"/>
        <v>56.548625000000015</v>
      </c>
      <c r="N185" s="35">
        <f t="shared" si="20"/>
        <v>77.849445805000073</v>
      </c>
      <c r="O185" s="35"/>
      <c r="V185" s="4">
        <f>$B185-'Rail Costs'!Q185</f>
        <v>91.439958696800886</v>
      </c>
      <c r="W185" s="4">
        <f>$B185-'Rail Costs'!R185</f>
        <v>91.897626222469512</v>
      </c>
      <c r="X185" s="4">
        <f>$B185-'Rail Costs'!S185</f>
        <v>92.087363339265949</v>
      </c>
      <c r="Y185" s="4">
        <f>$B185-'Rail Costs'!T185</f>
        <v>91.637936854096083</v>
      </c>
      <c r="Z185" s="4">
        <f>$B185-'Rail Costs'!U185</f>
        <v>91.802757664071294</v>
      </c>
      <c r="AA185" s="4">
        <f>$B185-'Rail Costs'!V185</f>
        <v>90.846024224915297</v>
      </c>
      <c r="AD185" s="4">
        <f>$J185-(V185*'Feedstock Conversions'!$B$13)-'Rail Costs'!Q185</f>
        <v>83.364766405634299</v>
      </c>
      <c r="AE185" s="4">
        <f>$J185-(W185*'Feedstock Conversions'!$B$13)-'Rail Costs'!R185</f>
        <v>80.412810865071691</v>
      </c>
      <c r="AF185" s="4">
        <f>$J185-(X185*'Feedstock Conversions'!$B$13)-'Rail Costs'!S185</f>
        <v>79.189006461734579</v>
      </c>
      <c r="AG185" s="4">
        <f>$J185-(Y185*'Feedstock Conversions'!$B$13)-'Rail Costs'!T185</f>
        <v>82.08780729108021</v>
      </c>
      <c r="AH185" s="4">
        <f>$J185-(Z185*'Feedstock Conversions'!$B$13)-'Rail Costs'!U185</f>
        <v>81.024713066740134</v>
      </c>
      <c r="AI185" s="4">
        <f>$J185-(AA185*'Feedstock Conversions'!$B$13)-'Rail Costs'!V185</f>
        <v>87.195643749296337</v>
      </c>
      <c r="AL185" s="4">
        <f>C185*'Feedstock Conversions'!$B$6</f>
        <v>721.76112499999999</v>
      </c>
      <c r="AM185" s="4">
        <f>'Fuel Values'!C185*100</f>
        <v>359.98</v>
      </c>
      <c r="AN185" s="4">
        <f>('LCFS Values'!$E$5-'Canola Oil'!$S$4)/1000000*'LCFS Values'!B185*'LCFS Values'!$G$2*100</f>
        <v>47.808320805000001</v>
      </c>
      <c r="AO185" s="4">
        <f>'RIN Values'!D185</f>
        <v>266.26249999999999</v>
      </c>
      <c r="AP185" s="4">
        <f>'Fixed Credits Value'!B185</f>
        <v>100</v>
      </c>
      <c r="AQ185" s="4">
        <f>'Fixed Credits Value'!C185</f>
        <v>16</v>
      </c>
      <c r="AR185" s="4">
        <f t="shared" si="21"/>
        <v>790.05082080500006</v>
      </c>
      <c r="AS185" s="4">
        <f>AR185/'Feedstock Conversions'!$B$6</f>
        <v>104.64249282185432</v>
      </c>
      <c r="AU185">
        <f t="shared" si="19"/>
        <v>0</v>
      </c>
      <c r="AV185">
        <f t="shared" si="16"/>
        <v>28</v>
      </c>
      <c r="AW185">
        <f t="shared" si="17"/>
        <v>2022</v>
      </c>
      <c r="AX185">
        <f t="shared" si="18"/>
        <v>7</v>
      </c>
    </row>
    <row r="186" spans="1:50" x14ac:dyDescent="0.25">
      <c r="A186" s="34">
        <v>44757</v>
      </c>
      <c r="B186" s="35">
        <v>95.21</v>
      </c>
      <c r="C186" s="36">
        <f>'Canola Oil'!B186</f>
        <v>95.21</v>
      </c>
      <c r="D186" s="35">
        <f>'Canola Oil'!C186*'Feedstock Conversions'!B$13</f>
        <v>709.31449999999995</v>
      </c>
      <c r="E186" s="35"/>
      <c r="F186" s="35">
        <f>'Fuel Values'!B186-G186-H186-I186</f>
        <v>377.58944115862505</v>
      </c>
      <c r="G186" s="36">
        <f>('LCFS Values'!$E$5-$R$4)/1000000*'LCFS Values'!B186*'LCFS Values'!$G$2*100</f>
        <v>47.510558841374994</v>
      </c>
      <c r="H186" s="35">
        <f>'RIN Values'!C186</f>
        <v>240.89999999999998</v>
      </c>
      <c r="I186" s="35">
        <f>'Fixed Credits Value'!B186</f>
        <v>100</v>
      </c>
      <c r="J186" s="35">
        <f t="shared" si="14"/>
        <v>766</v>
      </c>
      <c r="K186" s="35">
        <f>J186/'Feedstock Conversions'!B$13</f>
        <v>102.81879194630872</v>
      </c>
      <c r="L186" s="35"/>
      <c r="M186" s="35">
        <f t="shared" si="15"/>
        <v>56.685500000000047</v>
      </c>
      <c r="N186" s="35">
        <f t="shared" si="20"/>
        <v>98.502140303000033</v>
      </c>
      <c r="O186" s="35"/>
      <c r="V186" s="4">
        <f>$B186-'Rail Costs'!Q186</f>
        <v>91.052458696800883</v>
      </c>
      <c r="W186" s="4">
        <f>$B186-'Rail Costs'!R186</f>
        <v>91.510126222469509</v>
      </c>
      <c r="X186" s="4">
        <f>$B186-'Rail Costs'!S186</f>
        <v>91.699863339265946</v>
      </c>
      <c r="Y186" s="4">
        <f>$B186-'Rail Costs'!T186</f>
        <v>91.25043685409608</v>
      </c>
      <c r="Z186" s="4">
        <f>$B186-'Rail Costs'!U186</f>
        <v>91.415257664071291</v>
      </c>
      <c r="AA186" s="4">
        <f>$B186-'Rail Costs'!V186</f>
        <v>90.458524224915294</v>
      </c>
      <c r="AD186" s="4">
        <f>$J186-(V186*'Feedstock Conversions'!$B$13)-'Rail Costs'!Q186</f>
        <v>83.501641405634331</v>
      </c>
      <c r="AE186" s="4">
        <f>$J186-(W186*'Feedstock Conversions'!$B$13)-'Rail Costs'!R186</f>
        <v>80.549685865071609</v>
      </c>
      <c r="AF186" s="4">
        <f>$J186-(X186*'Feedstock Conversions'!$B$13)-'Rail Costs'!S186</f>
        <v>79.32588146173461</v>
      </c>
      <c r="AG186" s="4">
        <f>$J186-(Y186*'Feedstock Conversions'!$B$13)-'Rail Costs'!T186</f>
        <v>82.224682291080242</v>
      </c>
      <c r="AH186" s="4">
        <f>$J186-(Z186*'Feedstock Conversions'!$B$13)-'Rail Costs'!U186</f>
        <v>81.161588066740165</v>
      </c>
      <c r="AI186" s="4">
        <f>$J186-(AA186*'Feedstock Conversions'!$B$13)-'Rail Costs'!V186</f>
        <v>87.332518749296369</v>
      </c>
      <c r="AL186" s="4">
        <f>C186*'Feedstock Conversions'!$B$6</f>
        <v>718.83549999999991</v>
      </c>
      <c r="AM186" s="4">
        <f>'Fuel Values'!C186*100</f>
        <v>369.9</v>
      </c>
      <c r="AN186" s="4">
        <f>('LCFS Values'!$E$5-'Canola Oil'!$S$4)/1000000*'LCFS Values'!B186*'LCFS Values'!$G$2*100</f>
        <v>48.896640302999998</v>
      </c>
      <c r="AO186" s="4">
        <f>'RIN Values'!D186</f>
        <v>273.02</v>
      </c>
      <c r="AP186" s="4">
        <f>'Fixed Credits Value'!B186</f>
        <v>100</v>
      </c>
      <c r="AQ186" s="4">
        <f>'Fixed Credits Value'!C186</f>
        <v>16</v>
      </c>
      <c r="AR186" s="4">
        <f t="shared" si="21"/>
        <v>807.81664030299999</v>
      </c>
      <c r="AS186" s="4">
        <f>AR186/'Feedstock Conversions'!$B$6</f>
        <v>106.99558149708609</v>
      </c>
      <c r="AU186">
        <f t="shared" si="19"/>
        <v>0</v>
      </c>
      <c r="AV186">
        <f t="shared" si="16"/>
        <v>29</v>
      </c>
      <c r="AW186">
        <f t="shared" si="17"/>
        <v>2022</v>
      </c>
      <c r="AX186">
        <f t="shared" si="18"/>
        <v>7</v>
      </c>
    </row>
    <row r="187" spans="1:50" x14ac:dyDescent="0.25">
      <c r="A187" s="34">
        <v>44764</v>
      </c>
      <c r="B187" s="35">
        <v>95.808000000000007</v>
      </c>
      <c r="C187" s="36">
        <f>'Canola Oil'!B187</f>
        <v>95.808000000000007</v>
      </c>
      <c r="D187" s="35">
        <f>'Canola Oil'!C187*'Feedstock Conversions'!B$13</f>
        <v>713.76960000000008</v>
      </c>
      <c r="E187" s="35"/>
      <c r="F187" s="35">
        <f>'Fuel Values'!B187-G187-H187-I187</f>
        <v>359.89086377162505</v>
      </c>
      <c r="G187" s="36">
        <f>('LCFS Values'!$E$5-$R$4)/1000000*'LCFS Values'!B187*'LCFS Values'!$G$2*100</f>
        <v>47.309136228374996</v>
      </c>
      <c r="H187" s="35">
        <f>'RIN Values'!C187</f>
        <v>244.79999999999998</v>
      </c>
      <c r="I187" s="35">
        <f>'Fixed Credits Value'!B187</f>
        <v>100</v>
      </c>
      <c r="J187" s="35">
        <f t="shared" si="14"/>
        <v>752</v>
      </c>
      <c r="K187" s="35">
        <f>J187/'Feedstock Conversions'!B$13</f>
        <v>100.93959731543625</v>
      </c>
      <c r="L187" s="35"/>
      <c r="M187" s="35">
        <f t="shared" si="15"/>
        <v>38.230399999999918</v>
      </c>
      <c r="N187" s="35">
        <f t="shared" si="20"/>
        <v>88.009741350999889</v>
      </c>
      <c r="O187" s="35"/>
      <c r="V187" s="4">
        <f>$B187-'Rail Costs'!Q187</f>
        <v>91.650458696800897</v>
      </c>
      <c r="W187" s="4">
        <f>$B187-'Rail Costs'!R187</f>
        <v>92.108126222469522</v>
      </c>
      <c r="X187" s="4">
        <f>$B187-'Rail Costs'!S187</f>
        <v>92.297863339265959</v>
      </c>
      <c r="Y187" s="4">
        <f>$B187-'Rail Costs'!T187</f>
        <v>91.848436854096093</v>
      </c>
      <c r="Z187" s="4">
        <f>$B187-'Rail Costs'!U187</f>
        <v>92.013257664071304</v>
      </c>
      <c r="AA187" s="4">
        <f>$B187-'Rail Costs'!V187</f>
        <v>91.056524224915307</v>
      </c>
      <c r="AD187" s="4">
        <f>$J187-(V187*'Feedstock Conversions'!$B$13)-'Rail Costs'!Q187</f>
        <v>65.046541405634201</v>
      </c>
      <c r="AE187" s="4">
        <f>$J187-(W187*'Feedstock Conversions'!$B$13)-'Rail Costs'!R187</f>
        <v>62.094585865071593</v>
      </c>
      <c r="AF187" s="4">
        <f>$J187-(X187*'Feedstock Conversions'!$B$13)-'Rail Costs'!S187</f>
        <v>60.870781461734587</v>
      </c>
      <c r="AG187" s="4">
        <f>$J187-(Y187*'Feedstock Conversions'!$B$13)-'Rail Costs'!T187</f>
        <v>63.769582291080226</v>
      </c>
      <c r="AH187" s="4">
        <f>$J187-(Z187*'Feedstock Conversions'!$B$13)-'Rail Costs'!U187</f>
        <v>62.706488066740036</v>
      </c>
      <c r="AI187" s="4">
        <f>$J187-(AA187*'Feedstock Conversions'!$B$13)-'Rail Costs'!V187</f>
        <v>68.87741874929624</v>
      </c>
      <c r="AL187" s="4">
        <f>C187*'Feedstock Conversions'!$B$6</f>
        <v>723.35040000000004</v>
      </c>
      <c r="AM187" s="4">
        <f>'Fuel Values'!C187*100</f>
        <v>359.65</v>
      </c>
      <c r="AN187" s="4">
        <f>('LCFS Values'!$E$5-'Canola Oil'!$S$4)/1000000*'LCFS Values'!B187*'LCFS Values'!$G$2*100</f>
        <v>48.689341350999996</v>
      </c>
      <c r="AO187" s="4">
        <f>'RIN Values'!D187</f>
        <v>277.44</v>
      </c>
      <c r="AP187" s="4">
        <f>'Fixed Credits Value'!B187</f>
        <v>100</v>
      </c>
      <c r="AQ187" s="4">
        <f>'Fixed Credits Value'!C187</f>
        <v>16</v>
      </c>
      <c r="AR187" s="4">
        <f t="shared" si="21"/>
        <v>801.77934135099997</v>
      </c>
      <c r="AS187" s="4">
        <f>AR187/'Feedstock Conversions'!$B$6</f>
        <v>106.19593925178808</v>
      </c>
      <c r="AU187">
        <f t="shared" si="19"/>
        <v>0</v>
      </c>
      <c r="AV187">
        <f t="shared" si="16"/>
        <v>30</v>
      </c>
      <c r="AW187">
        <f t="shared" si="17"/>
        <v>2022</v>
      </c>
      <c r="AX187">
        <f t="shared" si="18"/>
        <v>7</v>
      </c>
    </row>
    <row r="188" spans="1:50" x14ac:dyDescent="0.25">
      <c r="A188" s="34">
        <v>44771</v>
      </c>
      <c r="B188" s="35">
        <v>98.21</v>
      </c>
      <c r="C188" s="36">
        <f>'Canola Oil'!B188</f>
        <v>98.21</v>
      </c>
      <c r="D188" s="35">
        <f>'Canola Oil'!C188*'Feedstock Conversions'!B$13</f>
        <v>731.66449999999998</v>
      </c>
      <c r="E188" s="35"/>
      <c r="F188" s="35">
        <f>'Fuel Values'!B188-G188-H188-I188</f>
        <v>345.70082206262498</v>
      </c>
      <c r="G188" s="36">
        <f>('LCFS Values'!$E$5-$R$4)/1000000*'LCFS Values'!B188*'LCFS Values'!$G$2*100</f>
        <v>45.899177937374994</v>
      </c>
      <c r="H188" s="35">
        <f>'RIN Values'!C188</f>
        <v>246.60000000000002</v>
      </c>
      <c r="I188" s="35">
        <f>'Fixed Credits Value'!B188</f>
        <v>100</v>
      </c>
      <c r="J188" s="35">
        <f t="shared" si="14"/>
        <v>738.2</v>
      </c>
      <c r="K188" s="35">
        <f>J188/'Feedstock Conversions'!B$13</f>
        <v>99.087248322147659</v>
      </c>
      <c r="L188" s="35"/>
      <c r="M188" s="35">
        <f t="shared" si="15"/>
        <v>6.53550000000007</v>
      </c>
      <c r="N188" s="35">
        <f t="shared" si="20"/>
        <v>74.633748687000093</v>
      </c>
      <c r="O188" s="35"/>
      <c r="V188" s="4">
        <f>$B188-'Rail Costs'!Q188</f>
        <v>94.052458696800883</v>
      </c>
      <c r="W188" s="4">
        <f>$B188-'Rail Costs'!R188</f>
        <v>94.510126222469509</v>
      </c>
      <c r="X188" s="4">
        <f>$B188-'Rail Costs'!S188</f>
        <v>94.699863339265946</v>
      </c>
      <c r="Y188" s="4">
        <f>$B188-'Rail Costs'!T188</f>
        <v>94.25043685409608</v>
      </c>
      <c r="Z188" s="4">
        <f>$B188-'Rail Costs'!U188</f>
        <v>94.415257664071291</v>
      </c>
      <c r="AA188" s="4">
        <f>$B188-'Rail Costs'!V188</f>
        <v>93.458524224915294</v>
      </c>
      <c r="AD188" s="4">
        <f>$J188-(V188*'Feedstock Conversions'!$B$13)-'Rail Costs'!Q188</f>
        <v>33.351641405634354</v>
      </c>
      <c r="AE188" s="4">
        <f>$J188-(W188*'Feedstock Conversions'!$B$13)-'Rail Costs'!R188</f>
        <v>30.399685865071742</v>
      </c>
      <c r="AF188" s="4">
        <f>$J188-(X188*'Feedstock Conversions'!$B$13)-'Rail Costs'!S188</f>
        <v>29.17588146173463</v>
      </c>
      <c r="AG188" s="4">
        <f>$J188-(Y188*'Feedstock Conversions'!$B$13)-'Rail Costs'!T188</f>
        <v>32.074682291080265</v>
      </c>
      <c r="AH188" s="4">
        <f>$J188-(Z188*'Feedstock Conversions'!$B$13)-'Rail Costs'!U188</f>
        <v>31.011588066740185</v>
      </c>
      <c r="AI188" s="4">
        <f>$J188-(AA188*'Feedstock Conversions'!$B$13)-'Rail Costs'!V188</f>
        <v>37.182518749296392</v>
      </c>
      <c r="AL188" s="4">
        <f>C188*'Feedstock Conversions'!$B$6</f>
        <v>741.48549999999989</v>
      </c>
      <c r="AM188" s="4">
        <f>'Fuel Values'!C188*100</f>
        <v>363.58000000000004</v>
      </c>
      <c r="AN188" s="4">
        <f>('LCFS Values'!$E$5-'Canola Oil'!$S$4)/1000000*'LCFS Values'!B188*'LCFS Values'!$G$2*100</f>
        <v>47.238248687000009</v>
      </c>
      <c r="AO188" s="4">
        <f>'RIN Values'!D188</f>
        <v>279.48</v>
      </c>
      <c r="AP188" s="4">
        <f>'Fixed Credits Value'!B188</f>
        <v>100</v>
      </c>
      <c r="AQ188" s="4">
        <f>'Fixed Credits Value'!C188</f>
        <v>16</v>
      </c>
      <c r="AR188" s="4">
        <f t="shared" si="21"/>
        <v>806.29824868700007</v>
      </c>
      <c r="AS188" s="4">
        <f>AR188/'Feedstock Conversions'!$B$6</f>
        <v>106.79447002476823</v>
      </c>
      <c r="AU188">
        <f t="shared" si="19"/>
        <v>1</v>
      </c>
      <c r="AV188">
        <f t="shared" si="16"/>
        <v>31</v>
      </c>
      <c r="AW188">
        <f t="shared" si="17"/>
        <v>2022</v>
      </c>
      <c r="AX188">
        <f t="shared" si="18"/>
        <v>7</v>
      </c>
    </row>
    <row r="189" spans="1:50" x14ac:dyDescent="0.25">
      <c r="A189" s="34">
        <v>44778</v>
      </c>
      <c r="B189" s="35">
        <v>98.138000000000005</v>
      </c>
      <c r="C189" s="36">
        <f>'Canola Oil'!B189</f>
        <v>98.138000000000005</v>
      </c>
      <c r="D189" s="35">
        <f>'Canola Oil'!C189*'Feedstock Conversions'!B$13</f>
        <v>731.12810000000002</v>
      </c>
      <c r="E189" s="35"/>
      <c r="F189" s="35">
        <f>'Fuel Values'!B189-G189-H189-I189</f>
        <v>336.45053996349998</v>
      </c>
      <c r="G189" s="36">
        <f>('LCFS Values'!$E$5-$R$4)/1000000*'LCFS Values'!B189*'LCFS Values'!$G$2*100</f>
        <v>42.399460036499995</v>
      </c>
      <c r="H189" s="35">
        <f>'RIN Values'!C189</f>
        <v>258.14999999999998</v>
      </c>
      <c r="I189" s="35">
        <f>'Fixed Credits Value'!B189</f>
        <v>100</v>
      </c>
      <c r="J189" s="35">
        <f t="shared" si="14"/>
        <v>737</v>
      </c>
      <c r="K189" s="35">
        <f>J189/'Feedstock Conversions'!B$13</f>
        <v>98.926174496644293</v>
      </c>
      <c r="L189" s="35"/>
      <c r="M189" s="35">
        <f t="shared" si="15"/>
        <v>5.8718999999999824</v>
      </c>
      <c r="N189" s="35">
        <f t="shared" si="20"/>
        <v>59.378329395999913</v>
      </c>
      <c r="O189" s="35"/>
      <c r="V189" s="4">
        <f>$B189-'Rail Costs'!Q189</f>
        <v>93.980458696800895</v>
      </c>
      <c r="W189" s="4">
        <f>$B189-'Rail Costs'!R189</f>
        <v>94.438126222469521</v>
      </c>
      <c r="X189" s="4">
        <f>$B189-'Rail Costs'!S189</f>
        <v>94.627863339265957</v>
      </c>
      <c r="Y189" s="4">
        <f>$B189-'Rail Costs'!T189</f>
        <v>94.178436854096091</v>
      </c>
      <c r="Z189" s="4">
        <f>$B189-'Rail Costs'!U189</f>
        <v>94.343257664071302</v>
      </c>
      <c r="AA189" s="4">
        <f>$B189-'Rail Costs'!V189</f>
        <v>93.386524224915306</v>
      </c>
      <c r="AD189" s="4">
        <f>$J189-(V189*'Feedstock Conversions'!$B$13)-'Rail Costs'!Q189</f>
        <v>32.688041405634152</v>
      </c>
      <c r="AE189" s="4">
        <f>$J189-(W189*'Feedstock Conversions'!$B$13)-'Rail Costs'!R189</f>
        <v>29.736085865071541</v>
      </c>
      <c r="AF189" s="4">
        <f>$J189-(X189*'Feedstock Conversions'!$B$13)-'Rail Costs'!S189</f>
        <v>28.512281461734542</v>
      </c>
      <c r="AG189" s="4">
        <f>$J189-(Y189*'Feedstock Conversions'!$B$13)-'Rail Costs'!T189</f>
        <v>31.411082291080177</v>
      </c>
      <c r="AH189" s="4">
        <f>$J189-(Z189*'Feedstock Conversions'!$B$13)-'Rail Costs'!U189</f>
        <v>30.347988066740097</v>
      </c>
      <c r="AI189" s="4">
        <f>$J189-(AA189*'Feedstock Conversions'!$B$13)-'Rail Costs'!V189</f>
        <v>36.518918749296304</v>
      </c>
      <c r="AL189" s="4">
        <f>C189*'Feedstock Conversions'!$B$6</f>
        <v>740.94190000000003</v>
      </c>
      <c r="AM189" s="4">
        <f>'Fuel Values'!C189*100</f>
        <v>338.3</v>
      </c>
      <c r="AN189" s="4">
        <f>('LCFS Values'!$E$5-'Canola Oil'!$S$4)/1000000*'LCFS Values'!B189*'LCFS Values'!$G$2*100</f>
        <v>43.636429396000004</v>
      </c>
      <c r="AO189" s="4">
        <f>'RIN Values'!D189</f>
        <v>292.57</v>
      </c>
      <c r="AP189" s="4">
        <f>'Fixed Credits Value'!B189</f>
        <v>100</v>
      </c>
      <c r="AQ189" s="4">
        <f>'Fixed Credits Value'!C189</f>
        <v>16</v>
      </c>
      <c r="AR189" s="4">
        <f t="shared" si="21"/>
        <v>790.50642939599993</v>
      </c>
      <c r="AS189" s="4">
        <f>AR189/'Feedstock Conversions'!$B$6</f>
        <v>104.70283833059602</v>
      </c>
      <c r="AU189">
        <f t="shared" si="19"/>
        <v>1</v>
      </c>
      <c r="AV189">
        <f t="shared" si="16"/>
        <v>32</v>
      </c>
      <c r="AW189">
        <f t="shared" si="17"/>
        <v>2022</v>
      </c>
      <c r="AX189">
        <f t="shared" si="18"/>
        <v>8</v>
      </c>
    </row>
    <row r="190" spans="1:50" x14ac:dyDescent="0.25">
      <c r="A190" s="34">
        <v>44785</v>
      </c>
      <c r="B190" s="35">
        <v>102.464</v>
      </c>
      <c r="C190" s="36">
        <f>'Canola Oil'!B190</f>
        <v>102.464</v>
      </c>
      <c r="D190" s="35">
        <f>'Canola Oil'!C190*'Feedstock Conversions'!B$13</f>
        <v>763.35680000000002</v>
      </c>
      <c r="E190" s="35"/>
      <c r="F190" s="35">
        <f>'Fuel Values'!B190-G190-H190-I190</f>
        <v>322.75082206262493</v>
      </c>
      <c r="G190" s="36">
        <f>('LCFS Values'!$E$5-$R$4)/1000000*'LCFS Values'!B190*'LCFS Values'!$G$2*100</f>
        <v>45.899177937374994</v>
      </c>
      <c r="H190" s="35">
        <f>'RIN Values'!C190</f>
        <v>268.35000000000002</v>
      </c>
      <c r="I190" s="35">
        <f>'Fixed Credits Value'!B190</f>
        <v>100</v>
      </c>
      <c r="J190" s="35">
        <f t="shared" si="14"/>
        <v>737</v>
      </c>
      <c r="K190" s="35">
        <f>J190/'Feedstock Conversions'!B$13</f>
        <v>98.926174496644293</v>
      </c>
      <c r="L190" s="35"/>
      <c r="M190" s="35">
        <f t="shared" si="15"/>
        <v>-26.356800000000021</v>
      </c>
      <c r="N190" s="35">
        <f t="shared" si="20"/>
        <v>43.501448686999993</v>
      </c>
      <c r="O190" s="35"/>
      <c r="V190" s="4">
        <f>$B190-'Rail Costs'!Q190</f>
        <v>98.306458696800888</v>
      </c>
      <c r="W190" s="4">
        <f>$B190-'Rail Costs'!R190</f>
        <v>98.764126222469514</v>
      </c>
      <c r="X190" s="4">
        <f>$B190-'Rail Costs'!S190</f>
        <v>98.953863339265951</v>
      </c>
      <c r="Y190" s="4">
        <f>$B190-'Rail Costs'!T190</f>
        <v>98.504436854096085</v>
      </c>
      <c r="Z190" s="4">
        <f>$B190-'Rail Costs'!U190</f>
        <v>98.669257664071296</v>
      </c>
      <c r="AA190" s="4">
        <f>$B190-'Rail Costs'!V190</f>
        <v>97.712524224915299</v>
      </c>
      <c r="AD190" s="4">
        <f>$J190-(V190*'Feedstock Conversions'!$B$13)-'Rail Costs'!Q190</f>
        <v>0.45934140563426329</v>
      </c>
      <c r="AE190" s="4">
        <f>$J190-(W190*'Feedstock Conversions'!$B$13)-'Rail Costs'!R190</f>
        <v>-2.4926141349283482</v>
      </c>
      <c r="AF190" s="4">
        <f>$J190-(X190*'Feedstock Conversions'!$B$13)-'Rail Costs'!S190</f>
        <v>-3.7164185382653487</v>
      </c>
      <c r="AG190" s="4">
        <f>$J190-(Y190*'Feedstock Conversions'!$B$13)-'Rail Costs'!T190</f>
        <v>-0.81761770891971253</v>
      </c>
      <c r="AH190" s="4">
        <f>$J190-(Z190*'Feedstock Conversions'!$B$13)-'Rail Costs'!U190</f>
        <v>-1.8807119332599052</v>
      </c>
      <c r="AI190" s="4">
        <f>$J190-(AA190*'Feedstock Conversions'!$B$13)-'Rail Costs'!V190</f>
        <v>4.2902187492963035</v>
      </c>
      <c r="AL190" s="4">
        <f>C190*'Feedstock Conversions'!$B$6</f>
        <v>773.60320000000002</v>
      </c>
      <c r="AM190" s="4">
        <f>'Fuel Values'!C190*100</f>
        <v>339.49</v>
      </c>
      <c r="AN190" s="4">
        <f>('LCFS Values'!$E$5-'Canola Oil'!$S$4)/1000000*'LCFS Values'!B190*'LCFS Values'!$G$2*100</f>
        <v>47.238248687000009</v>
      </c>
      <c r="AO190" s="4">
        <f>'RIN Values'!D190</f>
        <v>304.13</v>
      </c>
      <c r="AP190" s="4">
        <f>'Fixed Credits Value'!B190</f>
        <v>100</v>
      </c>
      <c r="AQ190" s="4">
        <f>'Fixed Credits Value'!C190</f>
        <v>16</v>
      </c>
      <c r="AR190" s="4">
        <f t="shared" si="21"/>
        <v>806.85824868700001</v>
      </c>
      <c r="AS190" s="4">
        <f>AR190/'Feedstock Conversions'!$B$6</f>
        <v>106.86864221019869</v>
      </c>
      <c r="AU190">
        <f t="shared" si="19"/>
        <v>1</v>
      </c>
      <c r="AV190">
        <f t="shared" si="16"/>
        <v>33</v>
      </c>
      <c r="AW190">
        <f t="shared" si="17"/>
        <v>2022</v>
      </c>
      <c r="AX190">
        <f t="shared" si="18"/>
        <v>8</v>
      </c>
    </row>
    <row r="191" spans="1:50" x14ac:dyDescent="0.25">
      <c r="A191" s="34">
        <v>44792</v>
      </c>
      <c r="B191" s="35">
        <v>94.9</v>
      </c>
      <c r="C191" s="36">
        <f>'Canola Oil'!B191</f>
        <v>94.9</v>
      </c>
      <c r="D191" s="35">
        <f>'Canola Oil'!C191*'Feedstock Conversions'!B$13</f>
        <v>707.00500000000011</v>
      </c>
      <c r="E191" s="35"/>
      <c r="F191" s="35">
        <f>'Fuel Values'!B191-G191-H191-I191</f>
        <v>335.98240164775007</v>
      </c>
      <c r="G191" s="36">
        <f>('LCFS Values'!$E$5-$R$4)/1000000*'LCFS Values'!B191*'LCFS Values'!$G$2*100</f>
        <v>44.96759835225</v>
      </c>
      <c r="H191" s="35">
        <f>'RIN Values'!C191</f>
        <v>268.04999999999995</v>
      </c>
      <c r="I191" s="35">
        <f>'Fixed Credits Value'!B191</f>
        <v>100</v>
      </c>
      <c r="J191" s="35">
        <f t="shared" si="14"/>
        <v>749</v>
      </c>
      <c r="K191" s="35">
        <f>J191/'Feedstock Conversions'!B$13</f>
        <v>100.53691275167785</v>
      </c>
      <c r="L191" s="35"/>
      <c r="M191" s="35">
        <f t="shared" si="15"/>
        <v>41.994999999999891</v>
      </c>
      <c r="N191" s="35">
        <f t="shared" si="20"/>
        <v>117.82449103399983</v>
      </c>
      <c r="O191" s="35"/>
      <c r="V191" s="4">
        <f>$B191-'Rail Costs'!Q191</f>
        <v>90.742458696800895</v>
      </c>
      <c r="W191" s="4">
        <f>$B191-'Rail Costs'!R191</f>
        <v>91.200126222469521</v>
      </c>
      <c r="X191" s="4">
        <f>$B191-'Rail Costs'!S191</f>
        <v>91.389863339265958</v>
      </c>
      <c r="Y191" s="4">
        <f>$B191-'Rail Costs'!T191</f>
        <v>90.940436854096092</v>
      </c>
      <c r="Z191" s="4">
        <f>$B191-'Rail Costs'!U191</f>
        <v>91.105257664071303</v>
      </c>
      <c r="AA191" s="4">
        <f>$B191-'Rail Costs'!V191</f>
        <v>90.148524224915306</v>
      </c>
      <c r="AD191" s="4">
        <f>$J191-(V191*'Feedstock Conversions'!$B$13)-'Rail Costs'!Q191</f>
        <v>68.811141405634174</v>
      </c>
      <c r="AE191" s="4">
        <f>$J191-(W191*'Feedstock Conversions'!$B$13)-'Rail Costs'!R191</f>
        <v>65.859185865071566</v>
      </c>
      <c r="AF191" s="4">
        <f>$J191-(X191*'Feedstock Conversions'!$B$13)-'Rail Costs'!S191</f>
        <v>64.635381461734568</v>
      </c>
      <c r="AG191" s="4">
        <f>$J191-(Y191*'Feedstock Conversions'!$B$13)-'Rail Costs'!T191</f>
        <v>67.534182291080199</v>
      </c>
      <c r="AH191" s="4">
        <f>$J191-(Z191*'Feedstock Conversions'!$B$13)-'Rail Costs'!U191</f>
        <v>66.471088066740123</v>
      </c>
      <c r="AI191" s="4">
        <f>$J191-(AA191*'Feedstock Conversions'!$B$13)-'Rail Costs'!V191</f>
        <v>72.642018749296213</v>
      </c>
      <c r="AL191" s="4">
        <f>C191*'Feedstock Conversions'!$B$6</f>
        <v>716.495</v>
      </c>
      <c r="AM191" s="4">
        <f>'Fuel Values'!C191*100</f>
        <v>358.76</v>
      </c>
      <c r="AN191" s="4">
        <f>('LCFS Values'!$E$5-'Canola Oil'!$S$4)/1000000*'LCFS Values'!B191*'LCFS Values'!$G$2*100</f>
        <v>46.279491034000003</v>
      </c>
      <c r="AO191" s="4">
        <f>'RIN Values'!D191</f>
        <v>303.78999999999996</v>
      </c>
      <c r="AP191" s="4">
        <f>'Fixed Credits Value'!B191</f>
        <v>100</v>
      </c>
      <c r="AQ191" s="4">
        <f>'Fixed Credits Value'!C191</f>
        <v>16</v>
      </c>
      <c r="AR191" s="4">
        <f t="shared" si="21"/>
        <v>824.82949103399994</v>
      </c>
      <c r="AS191" s="4">
        <f>AR191/'Feedstock Conversions'!$B$6</f>
        <v>109.24893920980132</v>
      </c>
      <c r="AU191">
        <f t="shared" si="19"/>
        <v>1</v>
      </c>
      <c r="AV191">
        <f t="shared" si="16"/>
        <v>34</v>
      </c>
      <c r="AW191">
        <f t="shared" si="17"/>
        <v>2022</v>
      </c>
      <c r="AX191">
        <f t="shared" si="18"/>
        <v>8</v>
      </c>
    </row>
    <row r="192" spans="1:50" x14ac:dyDescent="0.25">
      <c r="A192" s="34">
        <v>44799</v>
      </c>
      <c r="B192" s="35">
        <v>94.408000000000001</v>
      </c>
      <c r="C192" s="36">
        <f>'Canola Oil'!B192</f>
        <v>94.408000000000001</v>
      </c>
      <c r="D192" s="35">
        <f>'Canola Oil'!C192*'Feedstock Conversions'!B$13</f>
        <v>703.33960000000002</v>
      </c>
      <c r="E192" s="35"/>
      <c r="F192" s="35">
        <f>'Fuel Values'!B192-G192-H192-I192</f>
        <v>354.93720296662491</v>
      </c>
      <c r="G192" s="36">
        <f>('LCFS Values'!$E$5-$R$4)/1000000*'LCFS Values'!B192*'LCFS Values'!$G$2*100</f>
        <v>44.287797033375</v>
      </c>
      <c r="H192" s="35">
        <f>'RIN Values'!C192</f>
        <v>265.57500000000005</v>
      </c>
      <c r="I192" s="35">
        <f>'Fixed Credits Value'!B192</f>
        <v>100</v>
      </c>
      <c r="J192" s="35">
        <f t="shared" si="14"/>
        <v>764.8</v>
      </c>
      <c r="K192" s="35">
        <f>J192/'Feedstock Conversions'!B$13</f>
        <v>102.65771812080536</v>
      </c>
      <c r="L192" s="35"/>
      <c r="M192" s="35">
        <f t="shared" si="15"/>
        <v>61.460399999999936</v>
      </c>
      <c r="N192" s="35">
        <f t="shared" si="20"/>
        <v>151.98525707099998</v>
      </c>
      <c r="O192" s="35"/>
      <c r="V192" s="4">
        <f>$B192-'Rail Costs'!Q192</f>
        <v>90.250458696800891</v>
      </c>
      <c r="W192" s="4">
        <f>$B192-'Rail Costs'!R192</f>
        <v>90.708126222469517</v>
      </c>
      <c r="X192" s="4">
        <f>$B192-'Rail Costs'!S192</f>
        <v>90.897863339265953</v>
      </c>
      <c r="Y192" s="4">
        <f>$B192-'Rail Costs'!T192</f>
        <v>90.448436854096087</v>
      </c>
      <c r="Z192" s="4">
        <f>$B192-'Rail Costs'!U192</f>
        <v>90.613257664071298</v>
      </c>
      <c r="AA192" s="4">
        <f>$B192-'Rail Costs'!V192</f>
        <v>89.656524224915302</v>
      </c>
      <c r="AD192" s="4">
        <f>$J192-(V192*'Feedstock Conversions'!$B$13)-'Rail Costs'!Q192</f>
        <v>88.276541405634219</v>
      </c>
      <c r="AE192" s="4">
        <f>$J192-(W192*'Feedstock Conversions'!$B$13)-'Rail Costs'!R192</f>
        <v>85.324585865071612</v>
      </c>
      <c r="AF192" s="4">
        <f>$J192-(X192*'Feedstock Conversions'!$B$13)-'Rail Costs'!S192</f>
        <v>84.100781461734499</v>
      </c>
      <c r="AG192" s="4">
        <f>$J192-(Y192*'Feedstock Conversions'!$B$13)-'Rail Costs'!T192</f>
        <v>86.999582291080131</v>
      </c>
      <c r="AH192" s="4">
        <f>$J192-(Z192*'Feedstock Conversions'!$B$13)-'Rail Costs'!U192</f>
        <v>85.936488066740054</v>
      </c>
      <c r="AI192" s="4">
        <f>$J192-(AA192*'Feedstock Conversions'!$B$13)-'Rail Costs'!V192</f>
        <v>92.107418749296258</v>
      </c>
      <c r="AL192" s="4">
        <f>C192*'Feedstock Conversions'!$B$6</f>
        <v>712.78039999999999</v>
      </c>
      <c r="AM192" s="4">
        <f>'Fuel Values'!C192*100</f>
        <v>392.76</v>
      </c>
      <c r="AN192" s="4">
        <f>('LCFS Values'!$E$5-'Canola Oil'!$S$4)/1000000*'LCFS Values'!B192*'LCFS Values'!$G$2*100</f>
        <v>45.579857070999999</v>
      </c>
      <c r="AO192" s="4">
        <f>'RIN Values'!D192</f>
        <v>300.98500000000001</v>
      </c>
      <c r="AP192" s="4">
        <f>'Fixed Credits Value'!B192</f>
        <v>100</v>
      </c>
      <c r="AQ192" s="4">
        <f>'Fixed Credits Value'!C192</f>
        <v>16</v>
      </c>
      <c r="AR192" s="4">
        <f t="shared" si="21"/>
        <v>855.324857071</v>
      </c>
      <c r="AS192" s="4">
        <f>AR192/'Feedstock Conversions'!$B$6</f>
        <v>113.2880605392053</v>
      </c>
      <c r="AU192">
        <f t="shared" si="19"/>
        <v>1</v>
      </c>
      <c r="AV192">
        <f t="shared" si="16"/>
        <v>35</v>
      </c>
      <c r="AW192">
        <f t="shared" si="17"/>
        <v>2022</v>
      </c>
      <c r="AX192">
        <f t="shared" si="18"/>
        <v>8</v>
      </c>
    </row>
    <row r="193" spans="1:50" x14ac:dyDescent="0.25">
      <c r="A193" s="34">
        <v>44806</v>
      </c>
      <c r="B193" s="35">
        <v>94.543999999999997</v>
      </c>
      <c r="C193" s="36">
        <f>'Canola Oil'!B193</f>
        <v>94.543999999999997</v>
      </c>
      <c r="D193" s="35">
        <f>'Canola Oil'!C193*'Feedstock Conversions'!B$13</f>
        <v>704.3528</v>
      </c>
      <c r="E193" s="35"/>
      <c r="F193" s="35">
        <f>'Fuel Values'!B193-G193-H193-I193</f>
        <v>363.21967168487504</v>
      </c>
      <c r="G193" s="36">
        <f>('LCFS Values'!$E$5-$R$4)/1000000*'LCFS Values'!B193*'LCFS Values'!$G$2*100</f>
        <v>43.230328315124993</v>
      </c>
      <c r="H193" s="35">
        <f>'RIN Values'!C193</f>
        <v>263.54999999999995</v>
      </c>
      <c r="I193" s="35">
        <f>'Fixed Credits Value'!B193</f>
        <v>100</v>
      </c>
      <c r="J193" s="35">
        <f t="shared" si="14"/>
        <v>770</v>
      </c>
      <c r="K193" s="35">
        <f>J193/'Feedstock Conversions'!B$13</f>
        <v>103.35570469798658</v>
      </c>
      <c r="L193" s="35"/>
      <c r="M193" s="35">
        <f t="shared" si="15"/>
        <v>65.647199999999998</v>
      </c>
      <c r="N193" s="35">
        <f t="shared" si="20"/>
        <v>127.45873757300001</v>
      </c>
      <c r="O193" s="35"/>
      <c r="V193" s="4">
        <f>$B193-'Rail Costs'!Q193</f>
        <v>90.386458696800887</v>
      </c>
      <c r="W193" s="4">
        <f>$B193-'Rail Costs'!R193</f>
        <v>90.844126222469512</v>
      </c>
      <c r="X193" s="4">
        <f>$B193-'Rail Costs'!S193</f>
        <v>91.033863339265949</v>
      </c>
      <c r="Y193" s="4">
        <f>$B193-'Rail Costs'!T193</f>
        <v>90.584436854096083</v>
      </c>
      <c r="Z193" s="4">
        <f>$B193-'Rail Costs'!U193</f>
        <v>90.749257664071294</v>
      </c>
      <c r="AA193" s="4">
        <f>$B193-'Rail Costs'!V193</f>
        <v>89.792524224915297</v>
      </c>
      <c r="AD193" s="4">
        <f>$J193-(V193*'Feedstock Conversions'!$B$13)-'Rail Costs'!Q193</f>
        <v>92.463341405634282</v>
      </c>
      <c r="AE193" s="4">
        <f>$J193-(W193*'Feedstock Conversions'!$B$13)-'Rail Costs'!R193</f>
        <v>89.511385865071674</v>
      </c>
      <c r="AF193" s="4">
        <f>$J193-(X193*'Feedstock Conversions'!$B$13)-'Rail Costs'!S193</f>
        <v>88.287581461734561</v>
      </c>
      <c r="AG193" s="4">
        <f>$J193-(Y193*'Feedstock Conversions'!$B$13)-'Rail Costs'!T193</f>
        <v>91.186382291080307</v>
      </c>
      <c r="AH193" s="4">
        <f>$J193-(Z193*'Feedstock Conversions'!$B$13)-'Rail Costs'!U193</f>
        <v>90.123288066740116</v>
      </c>
      <c r="AI193" s="4">
        <f>$J193-(AA193*'Feedstock Conversions'!$B$13)-'Rail Costs'!V193</f>
        <v>96.29421874929632</v>
      </c>
      <c r="AL193" s="4">
        <f>C193*'Feedstock Conversions'!$B$6</f>
        <v>713.80719999999997</v>
      </c>
      <c r="AM193" s="4">
        <f>'Fuel Values'!C193*100</f>
        <v>372.63</v>
      </c>
      <c r="AN193" s="4">
        <f>('LCFS Values'!$E$5-'Canola Oil'!$S$4)/1000000*'LCFS Values'!B193*'LCFS Values'!$G$2*100</f>
        <v>44.491537572999995</v>
      </c>
      <c r="AO193" s="4">
        <f>'RIN Values'!D193</f>
        <v>298.69</v>
      </c>
      <c r="AP193" s="4">
        <f>'Fixed Credits Value'!B193</f>
        <v>100</v>
      </c>
      <c r="AQ193" s="4">
        <f>'Fixed Credits Value'!C193</f>
        <v>16</v>
      </c>
      <c r="AR193" s="4">
        <f t="shared" si="21"/>
        <v>831.81153757300001</v>
      </c>
      <c r="AS193" s="4">
        <f>AR193/'Feedstock Conversions'!$B$6</f>
        <v>110.17371358582781</v>
      </c>
      <c r="AU193">
        <f t="shared" si="19"/>
        <v>1</v>
      </c>
      <c r="AV193">
        <f t="shared" si="16"/>
        <v>36</v>
      </c>
      <c r="AW193">
        <f t="shared" si="17"/>
        <v>2022</v>
      </c>
      <c r="AX193">
        <f t="shared" si="18"/>
        <v>9</v>
      </c>
    </row>
    <row r="194" spans="1:50" x14ac:dyDescent="0.25">
      <c r="A194" s="34">
        <v>44813</v>
      </c>
      <c r="B194" s="35">
        <v>90.075000000000003</v>
      </c>
      <c r="C194" s="36">
        <f>'Canola Oil'!B194</f>
        <v>90.075000000000003</v>
      </c>
      <c r="D194" s="35">
        <f>'Canola Oil'!C194*'Feedstock Conversions'!B$13</f>
        <v>671.05875000000003</v>
      </c>
      <c r="E194" s="35"/>
      <c r="F194" s="35">
        <f>'Fuel Values'!B194-G194-H194-I194</f>
        <v>366.51775236906246</v>
      </c>
      <c r="G194" s="36">
        <f>('LCFS Values'!$E$5-$R$4)/1000000*'LCFS Values'!B194*'LCFS Values'!$G$2*100</f>
        <v>41.732247630937493</v>
      </c>
      <c r="H194" s="35">
        <f>'RIN Values'!C194</f>
        <v>261.75</v>
      </c>
      <c r="I194" s="35">
        <f>'Fixed Credits Value'!B194</f>
        <v>100</v>
      </c>
      <c r="J194" s="35">
        <f t="shared" si="14"/>
        <v>770</v>
      </c>
      <c r="K194" s="35">
        <f>J194/'Feedstock Conversions'!B$13</f>
        <v>103.35570469798658</v>
      </c>
      <c r="L194" s="35"/>
      <c r="M194" s="35">
        <f t="shared" si="15"/>
        <v>98.941249999999968</v>
      </c>
      <c r="N194" s="35">
        <f t="shared" si="20"/>
        <v>142.51100161749991</v>
      </c>
      <c r="O194" s="35"/>
      <c r="V194" s="4">
        <f>$B194-'Rail Costs'!Q194</f>
        <v>85.917458696800892</v>
      </c>
      <c r="W194" s="4">
        <f>$B194-'Rail Costs'!R194</f>
        <v>86.375126222469518</v>
      </c>
      <c r="X194" s="4">
        <f>$B194-'Rail Costs'!S194</f>
        <v>86.564863339265955</v>
      </c>
      <c r="Y194" s="4">
        <f>$B194-'Rail Costs'!T194</f>
        <v>86.115436854096089</v>
      </c>
      <c r="Z194" s="4">
        <f>$B194-'Rail Costs'!U194</f>
        <v>86.2802576640713</v>
      </c>
      <c r="AA194" s="4">
        <f>$B194-'Rail Costs'!V194</f>
        <v>85.323524224915303</v>
      </c>
      <c r="AD194" s="4">
        <f>$J194-(V194*'Feedstock Conversions'!$B$13)-'Rail Costs'!Q194</f>
        <v>125.75739140563425</v>
      </c>
      <c r="AE194" s="4">
        <f>$J194-(W194*'Feedstock Conversions'!$B$13)-'Rail Costs'!R194</f>
        <v>122.80543586507164</v>
      </c>
      <c r="AF194" s="4">
        <f>$J194-(X194*'Feedstock Conversions'!$B$13)-'Rail Costs'!S194</f>
        <v>121.58163146173453</v>
      </c>
      <c r="AG194" s="4">
        <f>$J194-(Y194*'Feedstock Conversions'!$B$13)-'Rail Costs'!T194</f>
        <v>124.48043229108016</v>
      </c>
      <c r="AH194" s="4">
        <f>$J194-(Z194*'Feedstock Conversions'!$B$13)-'Rail Costs'!U194</f>
        <v>123.41733806674009</v>
      </c>
      <c r="AI194" s="4">
        <f>$J194-(AA194*'Feedstock Conversions'!$B$13)-'Rail Costs'!V194</f>
        <v>129.5882687492963</v>
      </c>
      <c r="AL194" s="4">
        <f>C194*'Feedstock Conversions'!$B$6</f>
        <v>680.06624999999997</v>
      </c>
      <c r="AM194" s="4">
        <f>'Fuel Values'!C194*100</f>
        <v>357.96999999999997</v>
      </c>
      <c r="AN194" s="4">
        <f>('LCFS Values'!$E$5-'Canola Oil'!$S$4)/1000000*'LCFS Values'!B194*'LCFS Values'!$G$2*100</f>
        <v>42.949751617500006</v>
      </c>
      <c r="AO194" s="4">
        <f>'RIN Values'!D194</f>
        <v>296.64999999999998</v>
      </c>
      <c r="AP194" s="4">
        <f>'Fixed Credits Value'!B194</f>
        <v>100</v>
      </c>
      <c r="AQ194" s="4">
        <f>'Fixed Credits Value'!C194</f>
        <v>16</v>
      </c>
      <c r="AR194" s="4">
        <f t="shared" si="21"/>
        <v>813.56975161749995</v>
      </c>
      <c r="AS194" s="4">
        <f>AR194/'Feedstock Conversions'!$B$6</f>
        <v>107.75758299569536</v>
      </c>
      <c r="AU194">
        <f t="shared" si="19"/>
        <v>0</v>
      </c>
      <c r="AV194">
        <f t="shared" si="16"/>
        <v>37</v>
      </c>
      <c r="AW194">
        <f t="shared" si="17"/>
        <v>2022</v>
      </c>
      <c r="AX194">
        <f t="shared" si="18"/>
        <v>9</v>
      </c>
    </row>
    <row r="195" spans="1:50" x14ac:dyDescent="0.25">
      <c r="A195" s="34">
        <v>44820</v>
      </c>
      <c r="B195" s="35">
        <v>92.971999999999994</v>
      </c>
      <c r="C195" s="36">
        <f>'Canola Oil'!B195</f>
        <v>92.971999999999994</v>
      </c>
      <c r="D195" s="35">
        <f>'Canola Oil'!C195*'Feedstock Conversions'!B$13</f>
        <v>692.64139999999998</v>
      </c>
      <c r="E195" s="35"/>
      <c r="F195" s="35">
        <f>'Fuel Values'!B195-G195-H195-I195</f>
        <v>364.273887387625</v>
      </c>
      <c r="G195" s="36">
        <f>('LCFS Values'!$E$5-$R$4)/1000000*'LCFS Values'!B195*'LCFS Values'!$G$2*100</f>
        <v>40.863612612375</v>
      </c>
      <c r="H195" s="35">
        <f>'RIN Values'!C195</f>
        <v>264.86249999999995</v>
      </c>
      <c r="I195" s="35">
        <f>'Fixed Credits Value'!B195</f>
        <v>100</v>
      </c>
      <c r="J195" s="35">
        <f t="shared" ref="J195:J258" si="22">I195+H195+G195+F195</f>
        <v>770</v>
      </c>
      <c r="K195" s="35">
        <f>J195/'Feedstock Conversions'!B$13</f>
        <v>103.35570469798658</v>
      </c>
      <c r="L195" s="35"/>
      <c r="M195" s="35">
        <f t="shared" ref="M195:M258" si="23">J195-D195</f>
        <v>77.358600000000024</v>
      </c>
      <c r="N195" s="35">
        <f t="shared" si="20"/>
        <v>104.61187488699989</v>
      </c>
      <c r="O195" s="35"/>
      <c r="V195" s="4">
        <f>$B195-'Rail Costs'!Q195</f>
        <v>88.814458696800884</v>
      </c>
      <c r="W195" s="4">
        <f>$B195-'Rail Costs'!R195</f>
        <v>89.27212622246951</v>
      </c>
      <c r="X195" s="4">
        <f>$B195-'Rail Costs'!S195</f>
        <v>89.461863339265946</v>
      </c>
      <c r="Y195" s="4">
        <f>$B195-'Rail Costs'!T195</f>
        <v>89.01243685409608</v>
      </c>
      <c r="Z195" s="4">
        <f>$B195-'Rail Costs'!U195</f>
        <v>89.177257664071291</v>
      </c>
      <c r="AA195" s="4">
        <f>$B195-'Rail Costs'!V195</f>
        <v>88.220524224915295</v>
      </c>
      <c r="AD195" s="4">
        <f>$J195-(V195*'Feedstock Conversions'!$B$13)-'Rail Costs'!Q195</f>
        <v>104.17474140563431</v>
      </c>
      <c r="AE195" s="4">
        <f>$J195-(W195*'Feedstock Conversions'!$B$13)-'Rail Costs'!R195</f>
        <v>101.2227858650717</v>
      </c>
      <c r="AF195" s="4">
        <f>$J195-(X195*'Feedstock Conversions'!$B$13)-'Rail Costs'!S195</f>
        <v>99.998981461734587</v>
      </c>
      <c r="AG195" s="4">
        <f>$J195-(Y195*'Feedstock Conversions'!$B$13)-'Rail Costs'!T195</f>
        <v>102.89778229108022</v>
      </c>
      <c r="AH195" s="4">
        <f>$J195-(Z195*'Feedstock Conversions'!$B$13)-'Rail Costs'!U195</f>
        <v>101.83468806674014</v>
      </c>
      <c r="AI195" s="4">
        <f>$J195-(AA195*'Feedstock Conversions'!$B$13)-'Rail Costs'!V195</f>
        <v>108.00561874929635</v>
      </c>
      <c r="AL195" s="4">
        <f>C195*'Feedstock Conversions'!$B$6</f>
        <v>701.93859999999995</v>
      </c>
      <c r="AM195" s="4">
        <f>'Fuel Values'!C195*100</f>
        <v>339.02</v>
      </c>
      <c r="AN195" s="4">
        <f>('LCFS Values'!$E$5-'Canola Oil'!$S$4)/1000000*'LCFS Values'!B195*'LCFS Values'!$G$2*100</f>
        <v>42.055774887000005</v>
      </c>
      <c r="AO195" s="4">
        <f>'RIN Values'!D195</f>
        <v>300.17749999999995</v>
      </c>
      <c r="AP195" s="4">
        <f>'Fixed Credits Value'!B195</f>
        <v>100</v>
      </c>
      <c r="AQ195" s="4">
        <f>'Fixed Credits Value'!C195</f>
        <v>16</v>
      </c>
      <c r="AR195" s="4">
        <f t="shared" si="21"/>
        <v>797.25327488699986</v>
      </c>
      <c r="AS195" s="4">
        <f>AR195/'Feedstock Conversions'!$B$6</f>
        <v>105.59646024993376</v>
      </c>
      <c r="AU195">
        <f t="shared" si="19"/>
        <v>0</v>
      </c>
      <c r="AV195">
        <f t="shared" ref="AV195:AV258" si="24">WEEKNUM(A195)</f>
        <v>38</v>
      </c>
      <c r="AW195">
        <f t="shared" ref="AW195:AW258" si="25">YEAR(A195)</f>
        <v>2022</v>
      </c>
      <c r="AX195">
        <f t="shared" ref="AX195:AX258" si="26">MONTH(A195)</f>
        <v>9</v>
      </c>
    </row>
    <row r="196" spans="1:50" x14ac:dyDescent="0.25">
      <c r="A196" s="34">
        <v>44827</v>
      </c>
      <c r="B196" s="35">
        <v>91.97</v>
      </c>
      <c r="C196" s="36">
        <f>'Canola Oil'!B196</f>
        <v>91.97</v>
      </c>
      <c r="D196" s="35">
        <f>'Canola Oil'!C196*'Feedstock Conversions'!B$13</f>
        <v>685.17650000000003</v>
      </c>
      <c r="E196" s="35"/>
      <c r="F196" s="35">
        <f>'Fuel Values'!B196-G196-H196-I196</f>
        <v>369.40434787675008</v>
      </c>
      <c r="G196" s="36">
        <f>('LCFS Values'!$E$5-$R$4)/1000000*'LCFS Values'!B196*'LCFS Values'!$G$2*100</f>
        <v>38.320652123249992</v>
      </c>
      <c r="H196" s="35">
        <f>'RIN Values'!C196</f>
        <v>262.27499999999998</v>
      </c>
      <c r="I196" s="35">
        <f>'Fixed Credits Value'!B196</f>
        <v>100</v>
      </c>
      <c r="J196" s="35">
        <f t="shared" si="22"/>
        <v>770</v>
      </c>
      <c r="K196" s="35">
        <f>J196/'Feedstock Conversions'!B$13</f>
        <v>103.35570469798658</v>
      </c>
      <c r="L196" s="35"/>
      <c r="M196" s="35">
        <f t="shared" si="23"/>
        <v>84.823499999999967</v>
      </c>
      <c r="N196" s="35">
        <f t="shared" si="20"/>
        <v>102.58712561799996</v>
      </c>
      <c r="O196" s="35"/>
      <c r="V196" s="4">
        <f>$B196-'Rail Costs'!Q196</f>
        <v>87.812458696800888</v>
      </c>
      <c r="W196" s="4">
        <f>$B196-'Rail Costs'!R196</f>
        <v>88.270126222469514</v>
      </c>
      <c r="X196" s="4">
        <f>$B196-'Rail Costs'!S196</f>
        <v>88.459863339265951</v>
      </c>
      <c r="Y196" s="4">
        <f>$B196-'Rail Costs'!T196</f>
        <v>88.010436854096085</v>
      </c>
      <c r="Z196" s="4">
        <f>$B196-'Rail Costs'!U196</f>
        <v>88.175257664071296</v>
      </c>
      <c r="AA196" s="4">
        <f>$B196-'Rail Costs'!V196</f>
        <v>87.218524224915299</v>
      </c>
      <c r="AD196" s="4">
        <f>$J196-(V196*'Feedstock Conversions'!$B$13)-'Rail Costs'!Q196</f>
        <v>111.63964140563425</v>
      </c>
      <c r="AE196" s="4">
        <f>$J196-(W196*'Feedstock Conversions'!$B$13)-'Rail Costs'!R196</f>
        <v>108.68768586507164</v>
      </c>
      <c r="AF196" s="4">
        <f>$J196-(X196*'Feedstock Conversions'!$B$13)-'Rail Costs'!S196</f>
        <v>107.46388146173464</v>
      </c>
      <c r="AG196" s="4">
        <f>$J196-(Y196*'Feedstock Conversions'!$B$13)-'Rail Costs'!T196</f>
        <v>110.36268229108028</v>
      </c>
      <c r="AH196" s="4">
        <f>$J196-(Z196*'Feedstock Conversions'!$B$13)-'Rail Costs'!U196</f>
        <v>109.29958806674009</v>
      </c>
      <c r="AI196" s="4">
        <f>$J196-(AA196*'Feedstock Conversions'!$B$13)-'Rail Costs'!V196</f>
        <v>115.47051874929629</v>
      </c>
      <c r="AL196" s="4">
        <f>C196*'Feedstock Conversions'!$B$6</f>
        <v>694.37349999999992</v>
      </c>
      <c r="AM196" s="4">
        <f>'Fuel Values'!C196*100</f>
        <v>335.08</v>
      </c>
      <c r="AN196" s="4">
        <f>('LCFS Values'!$E$5-'Canola Oil'!$S$4)/1000000*'LCFS Values'!B196*'LCFS Values'!$G$2*100</f>
        <v>39.438625617999996</v>
      </c>
      <c r="AO196" s="4">
        <f>'RIN Values'!D196</f>
        <v>297.245</v>
      </c>
      <c r="AP196" s="4">
        <f>'Fixed Credits Value'!B196</f>
        <v>100</v>
      </c>
      <c r="AQ196" s="4">
        <f>'Fixed Credits Value'!C196</f>
        <v>16</v>
      </c>
      <c r="AR196" s="4">
        <f t="shared" si="21"/>
        <v>787.76362561799999</v>
      </c>
      <c r="AS196" s="4">
        <f>AR196/'Feedstock Conversions'!$B$6</f>
        <v>104.33955306198676</v>
      </c>
      <c r="AU196">
        <f t="shared" si="19"/>
        <v>0</v>
      </c>
      <c r="AV196">
        <f t="shared" si="24"/>
        <v>39</v>
      </c>
      <c r="AW196">
        <f t="shared" si="25"/>
        <v>2022</v>
      </c>
      <c r="AX196">
        <f t="shared" si="26"/>
        <v>9</v>
      </c>
    </row>
    <row r="197" spans="1:50" x14ac:dyDescent="0.25">
      <c r="A197" s="34">
        <v>44834</v>
      </c>
      <c r="B197" s="35">
        <v>86.823999999999998</v>
      </c>
      <c r="C197" s="36">
        <f>'Canola Oil'!B197</f>
        <v>86.823999999999998</v>
      </c>
      <c r="D197" s="35">
        <f>'Canola Oil'!C197*'Feedstock Conversions'!B$13</f>
        <v>646.83879999999999</v>
      </c>
      <c r="E197" s="35"/>
      <c r="F197" s="35">
        <f>'Fuel Values'!B197-G197-H197-I197</f>
        <v>376.53564536274996</v>
      </c>
      <c r="G197" s="36">
        <f>('LCFS Values'!$E$5-$R$4)/1000000*'LCFS Values'!B197*'LCFS Values'!$G$2*100</f>
        <v>33.889354637249994</v>
      </c>
      <c r="H197" s="35">
        <f>'RIN Values'!C197</f>
        <v>259.57500000000005</v>
      </c>
      <c r="I197" s="35">
        <f>'Fixed Credits Value'!B197</f>
        <v>100</v>
      </c>
      <c r="J197" s="35">
        <f t="shared" si="22"/>
        <v>770</v>
      </c>
      <c r="K197" s="35">
        <f>J197/'Feedstock Conversions'!B$13</f>
        <v>103.35570469798658</v>
      </c>
      <c r="L197" s="35"/>
      <c r="M197" s="35">
        <f t="shared" si="23"/>
        <v>123.16120000000001</v>
      </c>
      <c r="N197" s="35">
        <f t="shared" si="20"/>
        <v>131.66424867399996</v>
      </c>
      <c r="O197" s="35"/>
      <c r="V197" s="4">
        <f>$B197-'Rail Costs'!Q197</f>
        <v>82.666458696800888</v>
      </c>
      <c r="W197" s="4">
        <f>$B197-'Rail Costs'!R197</f>
        <v>83.124126222469513</v>
      </c>
      <c r="X197" s="4">
        <f>$B197-'Rail Costs'!S197</f>
        <v>83.31386333926595</v>
      </c>
      <c r="Y197" s="4">
        <f>$B197-'Rail Costs'!T197</f>
        <v>82.864436854096084</v>
      </c>
      <c r="Z197" s="4">
        <f>$B197-'Rail Costs'!U197</f>
        <v>83.029257664071295</v>
      </c>
      <c r="AA197" s="4">
        <f>$B197-'Rail Costs'!V197</f>
        <v>82.072524224915298</v>
      </c>
      <c r="AD197" s="4">
        <f>$J197-(V197*'Feedstock Conversions'!$B$13)-'Rail Costs'!Q197</f>
        <v>149.97734140563429</v>
      </c>
      <c r="AE197" s="4">
        <f>$J197-(W197*'Feedstock Conversions'!$B$13)-'Rail Costs'!R197</f>
        <v>147.02538586507157</v>
      </c>
      <c r="AF197" s="4">
        <f>$J197-(X197*'Feedstock Conversions'!$B$13)-'Rail Costs'!S197</f>
        <v>145.80158146173457</v>
      </c>
      <c r="AG197" s="4">
        <f>$J197-(Y197*'Feedstock Conversions'!$B$13)-'Rail Costs'!T197</f>
        <v>148.70038229108019</v>
      </c>
      <c r="AH197" s="4">
        <f>$J197-(Z197*'Feedstock Conversions'!$B$13)-'Rail Costs'!U197</f>
        <v>147.63728806674013</v>
      </c>
      <c r="AI197" s="4">
        <f>$J197-(AA197*'Feedstock Conversions'!$B$13)-'Rail Costs'!V197</f>
        <v>153.80821874929634</v>
      </c>
      <c r="AL197" s="4">
        <f>C197*'Feedstock Conversions'!$B$6</f>
        <v>655.52120000000002</v>
      </c>
      <c r="AM197" s="4">
        <f>'Fuel Values'!C197*100</f>
        <v>333.44</v>
      </c>
      <c r="AN197" s="4">
        <f>('LCFS Values'!$E$5-'Canola Oil'!$S$4)/1000000*'LCFS Values'!B197*'LCFS Values'!$G$2*100</f>
        <v>34.878048673999999</v>
      </c>
      <c r="AO197" s="4">
        <f>'RIN Values'!D197</f>
        <v>294.185</v>
      </c>
      <c r="AP197" s="4">
        <f>'Fixed Credits Value'!B197</f>
        <v>100</v>
      </c>
      <c r="AQ197" s="4">
        <f>'Fixed Credits Value'!C197</f>
        <v>16</v>
      </c>
      <c r="AR197" s="4">
        <f t="shared" si="21"/>
        <v>778.50304867399996</v>
      </c>
      <c r="AS197" s="4">
        <f>AR197/'Feedstock Conversions'!$B$6</f>
        <v>103.11298657933774</v>
      </c>
      <c r="AU197">
        <f t="shared" si="19"/>
        <v>0</v>
      </c>
      <c r="AV197">
        <f t="shared" si="24"/>
        <v>40</v>
      </c>
      <c r="AW197">
        <f t="shared" si="25"/>
        <v>2022</v>
      </c>
      <c r="AX197">
        <f t="shared" si="26"/>
        <v>9</v>
      </c>
    </row>
    <row r="198" spans="1:50" x14ac:dyDescent="0.25">
      <c r="A198" s="34">
        <v>44841</v>
      </c>
      <c r="B198" s="35">
        <v>85.304000000000002</v>
      </c>
      <c r="C198" s="36">
        <f>'Canola Oil'!B198</f>
        <v>85.304000000000002</v>
      </c>
      <c r="D198" s="35">
        <f>'Canola Oil'!C198*'Feedstock Conversions'!B$13</f>
        <v>635.51480000000004</v>
      </c>
      <c r="E198" s="35"/>
      <c r="F198" s="35">
        <f>'Fuel Values'!B198-G198-H198-I198</f>
        <v>372.54880453300007</v>
      </c>
      <c r="G198" s="36">
        <f>('LCFS Values'!$E$5-$R$4)/1000000*'LCFS Values'!B198*'LCFS Values'!$G$2*100</f>
        <v>32.026195466999994</v>
      </c>
      <c r="H198" s="35">
        <f>'RIN Values'!C198</f>
        <v>265.42499999999995</v>
      </c>
      <c r="I198" s="35">
        <f>'Fixed Credits Value'!B198</f>
        <v>100</v>
      </c>
      <c r="J198" s="35">
        <f t="shared" si="22"/>
        <v>770</v>
      </c>
      <c r="K198" s="35">
        <f>J198/'Feedstock Conversions'!B$13</f>
        <v>103.35570469798658</v>
      </c>
      <c r="L198" s="35"/>
      <c r="M198" s="35">
        <f t="shared" si="23"/>
        <v>134.48519999999996</v>
      </c>
      <c r="N198" s="35">
        <f t="shared" si="20"/>
        <v>184.77073336799992</v>
      </c>
      <c r="O198" s="35"/>
      <c r="V198" s="4">
        <f>$B198-'Rail Costs'!Q198</f>
        <v>81.150612084716172</v>
      </c>
      <c r="W198" s="4">
        <f>$B198-'Rail Costs'!R198</f>
        <v>81.607822400069452</v>
      </c>
      <c r="X198" s="4">
        <f>$B198-'Rail Costs'!S198</f>
        <v>81.797369969296653</v>
      </c>
      <c r="Y198" s="4">
        <f>$B198-'Rail Costs'!T198</f>
        <v>81.348392461634461</v>
      </c>
      <c r="Z198" s="4">
        <f>$B198-'Rail Costs'!U198</f>
        <v>81.513048615455844</v>
      </c>
      <c r="AA198" s="4">
        <f>$B198-'Rail Costs'!V198</f>
        <v>80.55727095396135</v>
      </c>
      <c r="AD198" s="4">
        <f>$J198-(V198*'Feedstock Conversions'!$B$13)-'Rail Costs'!Q198</f>
        <v>161.27455205358069</v>
      </c>
      <c r="AE198" s="4">
        <f>$J198-(W198*'Feedstock Conversions'!$B$13)-'Rail Costs'!R198</f>
        <v>158.32554551955198</v>
      </c>
      <c r="AF198" s="4">
        <f>$J198-(X198*'Feedstock Conversions'!$B$13)-'Rail Costs'!S198</f>
        <v>157.10296369803658</v>
      </c>
      <c r="AG198" s="4">
        <f>$J198-(Y198*'Feedstock Conversions'!$B$13)-'Rail Costs'!T198</f>
        <v>159.99886862245768</v>
      </c>
      <c r="AH198" s="4">
        <f>$J198-(Z198*'Feedstock Conversions'!$B$13)-'Rail Costs'!U198</f>
        <v>158.9368364303098</v>
      </c>
      <c r="AI198" s="4">
        <f>$J198-(AA198*'Feedstock Conversions'!$B$13)-'Rail Costs'!V198</f>
        <v>165.10160234694925</v>
      </c>
      <c r="AL198" s="4">
        <f>C198*'Feedstock Conversions'!$B$6</f>
        <v>644.04520000000002</v>
      </c>
      <c r="AM198" s="4">
        <f>'Fuel Values'!C198*100</f>
        <v>370.51</v>
      </c>
      <c r="AN198" s="4">
        <f>('LCFS Values'!$E$5-'Canola Oil'!$S$4)/1000000*'LCFS Values'!B198*'LCFS Values'!$G$2*100</f>
        <v>32.960533368</v>
      </c>
      <c r="AO198" s="4">
        <f>'RIN Values'!D198</f>
        <v>300.815</v>
      </c>
      <c r="AP198" s="4">
        <f>'Fixed Credits Value'!B198</f>
        <v>100</v>
      </c>
      <c r="AQ198" s="4">
        <f>'Fixed Credits Value'!C198</f>
        <v>16</v>
      </c>
      <c r="AR198" s="4">
        <f t="shared" si="21"/>
        <v>820.28553336799996</v>
      </c>
      <c r="AS198" s="4">
        <f>AR198/'Feedstock Conversions'!$B$6</f>
        <v>108.64709051231787</v>
      </c>
      <c r="AU198">
        <f t="shared" si="19"/>
        <v>0</v>
      </c>
      <c r="AV198">
        <f t="shared" si="24"/>
        <v>41</v>
      </c>
      <c r="AW198">
        <f t="shared" si="25"/>
        <v>2022</v>
      </c>
      <c r="AX198">
        <f t="shared" si="26"/>
        <v>10</v>
      </c>
    </row>
    <row r="199" spans="1:50" x14ac:dyDescent="0.25">
      <c r="A199" s="34">
        <v>44848</v>
      </c>
      <c r="B199" s="35">
        <v>85.77</v>
      </c>
      <c r="C199" s="36">
        <f>'Canola Oil'!B199</f>
        <v>85.77</v>
      </c>
      <c r="D199" s="35">
        <f>'Canola Oil'!C199*'Feedstock Conversions'!B$13</f>
        <v>638.98649999999998</v>
      </c>
      <c r="E199" s="35"/>
      <c r="F199" s="35">
        <f>'Fuel Values'!B199-G199-H199-I199</f>
        <v>385.11135666924997</v>
      </c>
      <c r="G199" s="36">
        <f>('LCFS Values'!$E$5-$R$4)/1000000*'LCFS Values'!B199*'LCFS Values'!$G$2*100</f>
        <v>33.788643330749998</v>
      </c>
      <c r="H199" s="35">
        <f>'RIN Values'!C199</f>
        <v>269.10000000000002</v>
      </c>
      <c r="I199" s="35">
        <f>'Fixed Credits Value'!B199</f>
        <v>100</v>
      </c>
      <c r="J199" s="35">
        <f t="shared" si="22"/>
        <v>788</v>
      </c>
      <c r="K199" s="35">
        <f>J199/'Feedstock Conversions'!B$13</f>
        <v>105.7718120805369</v>
      </c>
      <c r="L199" s="35"/>
      <c r="M199" s="35">
        <f t="shared" si="23"/>
        <v>149.01350000000002</v>
      </c>
      <c r="N199" s="35">
        <f t="shared" si="20"/>
        <v>214.83789919800006</v>
      </c>
      <c r="O199" s="35"/>
      <c r="V199" s="4">
        <f>$B199-'Rail Costs'!Q199</f>
        <v>81.616612084716166</v>
      </c>
      <c r="W199" s="4">
        <f>$B199-'Rail Costs'!R199</f>
        <v>82.073822400069446</v>
      </c>
      <c r="X199" s="4">
        <f>$B199-'Rail Costs'!S199</f>
        <v>82.263369969296647</v>
      </c>
      <c r="Y199" s="4">
        <f>$B199-'Rail Costs'!T199</f>
        <v>81.814392461634441</v>
      </c>
      <c r="Z199" s="4">
        <f>$B199-'Rail Costs'!U199</f>
        <v>81.979048615455838</v>
      </c>
      <c r="AA199" s="4">
        <f>$B199-'Rail Costs'!V199</f>
        <v>81.023270953961344</v>
      </c>
      <c r="AD199" s="4">
        <f>$J199-(V199*'Feedstock Conversions'!$B$13)-'Rail Costs'!Q199</f>
        <v>175.80285205358075</v>
      </c>
      <c r="AE199" s="4">
        <f>$J199-(W199*'Feedstock Conversions'!$B$13)-'Rail Costs'!R199</f>
        <v>172.85384551955204</v>
      </c>
      <c r="AF199" s="4">
        <f>$J199-(X199*'Feedstock Conversions'!$B$13)-'Rail Costs'!S199</f>
        <v>171.63126369803663</v>
      </c>
      <c r="AG199" s="4">
        <f>$J199-(Y199*'Feedstock Conversions'!$B$13)-'Rail Costs'!T199</f>
        <v>174.52716862245785</v>
      </c>
      <c r="AH199" s="4">
        <f>$J199-(Z199*'Feedstock Conversions'!$B$13)-'Rail Costs'!U199</f>
        <v>173.46513643030985</v>
      </c>
      <c r="AI199" s="4">
        <f>$J199-(AA199*'Feedstock Conversions'!$B$13)-'Rail Costs'!V199</f>
        <v>179.62990234694931</v>
      </c>
      <c r="AL199" s="4">
        <f>C199*'Feedstock Conversions'!$B$6</f>
        <v>647.56349999999998</v>
      </c>
      <c r="AM199" s="4">
        <f>'Fuel Values'!C199*100</f>
        <v>398.07</v>
      </c>
      <c r="AN199" s="4">
        <f>('LCFS Values'!$E$5-'Canola Oil'!$S$4)/1000000*'LCFS Values'!B199*'LCFS Values'!$G$2*100</f>
        <v>34.774399197999998</v>
      </c>
      <c r="AO199" s="4">
        <f>'RIN Values'!D199</f>
        <v>304.98</v>
      </c>
      <c r="AP199" s="4">
        <f>'Fixed Credits Value'!B199</f>
        <v>100</v>
      </c>
      <c r="AQ199" s="4">
        <f>'Fixed Credits Value'!C199</f>
        <v>16</v>
      </c>
      <c r="AR199" s="4">
        <f t="shared" si="21"/>
        <v>853.82439919800004</v>
      </c>
      <c r="AS199" s="4">
        <f>AR199/'Feedstock Conversions'!$B$6</f>
        <v>113.0893243970861</v>
      </c>
      <c r="AU199">
        <f t="shared" si="19"/>
        <v>1</v>
      </c>
      <c r="AV199">
        <f t="shared" si="24"/>
        <v>42</v>
      </c>
      <c r="AW199">
        <f t="shared" si="25"/>
        <v>2022</v>
      </c>
      <c r="AX199">
        <f t="shared" si="26"/>
        <v>10</v>
      </c>
    </row>
    <row r="200" spans="1:50" x14ac:dyDescent="0.25">
      <c r="A200" s="34">
        <v>44855</v>
      </c>
      <c r="B200" s="35">
        <v>89.628</v>
      </c>
      <c r="C200" s="36">
        <f>'Canola Oil'!B200</f>
        <v>89.628</v>
      </c>
      <c r="D200" s="35">
        <f>'Canola Oil'!C200*'Feedstock Conversions'!B$13</f>
        <v>667.72860000000003</v>
      </c>
      <c r="E200" s="35"/>
      <c r="F200" s="35">
        <f>'Fuel Values'!B200-G200-H200-I200</f>
        <v>400.32782099125006</v>
      </c>
      <c r="G200" s="36">
        <f>('LCFS Values'!$E$5-$R$4)/1000000*'LCFS Values'!B200*'LCFS Values'!$G$2*100</f>
        <v>34.997179008749995</v>
      </c>
      <c r="H200" s="35">
        <f>'RIN Values'!C200</f>
        <v>275.17499999999995</v>
      </c>
      <c r="I200" s="35">
        <f>'Fixed Credits Value'!B200</f>
        <v>100</v>
      </c>
      <c r="J200" s="35">
        <f t="shared" si="22"/>
        <v>810.5</v>
      </c>
      <c r="K200" s="35">
        <f>J200/'Feedstock Conversions'!B$13</f>
        <v>108.79194630872483</v>
      </c>
      <c r="L200" s="35"/>
      <c r="M200" s="35">
        <f t="shared" si="23"/>
        <v>142.77139999999997</v>
      </c>
      <c r="N200" s="35">
        <f t="shared" si="20"/>
        <v>188.60459290999995</v>
      </c>
      <c r="O200" s="35"/>
      <c r="V200" s="4">
        <f>$B200-'Rail Costs'!Q200</f>
        <v>85.474612084716171</v>
      </c>
      <c r="W200" s="4">
        <f>$B200-'Rail Costs'!R200</f>
        <v>85.93182240006945</v>
      </c>
      <c r="X200" s="4">
        <f>$B200-'Rail Costs'!S200</f>
        <v>86.121369969296651</v>
      </c>
      <c r="Y200" s="4">
        <f>$B200-'Rail Costs'!T200</f>
        <v>85.672392461634445</v>
      </c>
      <c r="Z200" s="4">
        <f>$B200-'Rail Costs'!U200</f>
        <v>85.837048615455842</v>
      </c>
      <c r="AA200" s="4">
        <f>$B200-'Rail Costs'!V200</f>
        <v>84.881270953961348</v>
      </c>
      <c r="AD200" s="4">
        <f>$J200-(V200*'Feedstock Conversions'!$B$13)-'Rail Costs'!Q200</f>
        <v>169.5607520535807</v>
      </c>
      <c r="AE200" s="4">
        <f>$J200-(W200*'Feedstock Conversions'!$B$13)-'Rail Costs'!R200</f>
        <v>166.61174551955199</v>
      </c>
      <c r="AF200" s="4">
        <f>$J200-(X200*'Feedstock Conversions'!$B$13)-'Rail Costs'!S200</f>
        <v>165.38916369803658</v>
      </c>
      <c r="AG200" s="4">
        <f>$J200-(Y200*'Feedstock Conversions'!$B$13)-'Rail Costs'!T200</f>
        <v>168.2850686224578</v>
      </c>
      <c r="AH200" s="4">
        <f>$J200-(Z200*'Feedstock Conversions'!$B$13)-'Rail Costs'!U200</f>
        <v>167.2230364303098</v>
      </c>
      <c r="AI200" s="4">
        <f>$J200-(AA200*'Feedstock Conversions'!$B$13)-'Rail Costs'!V200</f>
        <v>173.38780234694926</v>
      </c>
      <c r="AL200" s="4">
        <f>C200*'Feedstock Conversions'!$B$6</f>
        <v>676.69139999999993</v>
      </c>
      <c r="AM200" s="4">
        <f>'Fuel Values'!C200*100</f>
        <v>392.45</v>
      </c>
      <c r="AN200" s="4">
        <f>('LCFS Values'!$E$5-'Canola Oil'!$S$4)/1000000*'LCFS Values'!B200*'LCFS Values'!$G$2*100</f>
        <v>36.018192910000003</v>
      </c>
      <c r="AO200" s="4">
        <f>'RIN Values'!D200</f>
        <v>311.86499999999995</v>
      </c>
      <c r="AP200" s="4">
        <f>'Fixed Credits Value'!B200</f>
        <v>100</v>
      </c>
      <c r="AQ200" s="4">
        <f>'Fixed Credits Value'!C200</f>
        <v>16</v>
      </c>
      <c r="AR200" s="4">
        <f t="shared" si="21"/>
        <v>856.33319290999998</v>
      </c>
      <c r="AS200" s="4">
        <f>AR200/'Feedstock Conversions'!$B$6</f>
        <v>113.42161495496688</v>
      </c>
      <c r="AU200">
        <f t="shared" si="19"/>
        <v>0</v>
      </c>
      <c r="AV200">
        <f t="shared" si="24"/>
        <v>43</v>
      </c>
      <c r="AW200">
        <f t="shared" si="25"/>
        <v>2022</v>
      </c>
      <c r="AX200">
        <f t="shared" si="26"/>
        <v>10</v>
      </c>
    </row>
    <row r="201" spans="1:50" x14ac:dyDescent="0.25">
      <c r="A201" s="34">
        <v>44862</v>
      </c>
      <c r="B201" s="35">
        <v>91.233999999999995</v>
      </c>
      <c r="C201" s="36">
        <f>'Canola Oil'!B201</f>
        <v>91.233999999999995</v>
      </c>
      <c r="D201" s="35">
        <f>'Canola Oil'!C201*'Feedstock Conversions'!B$13</f>
        <v>679.69330000000002</v>
      </c>
      <c r="E201" s="35"/>
      <c r="F201" s="35">
        <f>'Fuel Values'!B201-G201-H201-I201</f>
        <v>405.31989234724995</v>
      </c>
      <c r="G201" s="36">
        <f>('LCFS Values'!$E$5-$R$4)/1000000*'LCFS Values'!B201*'LCFS Values'!$G$2*100</f>
        <v>32.580107652749994</v>
      </c>
      <c r="H201" s="35">
        <f>'RIN Values'!C201</f>
        <v>276.60000000000002</v>
      </c>
      <c r="I201" s="35">
        <f>'Fixed Credits Value'!B201</f>
        <v>100</v>
      </c>
      <c r="J201" s="35">
        <f t="shared" si="22"/>
        <v>814.5</v>
      </c>
      <c r="K201" s="35">
        <f>J201/'Feedstock Conversions'!B$13</f>
        <v>109.32885906040268</v>
      </c>
      <c r="L201" s="35"/>
      <c r="M201" s="35">
        <f t="shared" si="23"/>
        <v>134.80669999999998</v>
      </c>
      <c r="N201" s="35">
        <f t="shared" si="20"/>
        <v>202.13730548599995</v>
      </c>
      <c r="O201" s="35"/>
      <c r="V201" s="4">
        <f>$B201-'Rail Costs'!Q201</f>
        <v>87.080612084716165</v>
      </c>
      <c r="W201" s="4">
        <f>$B201-'Rail Costs'!R201</f>
        <v>87.537822400069444</v>
      </c>
      <c r="X201" s="4">
        <f>$B201-'Rail Costs'!S201</f>
        <v>87.727369969296646</v>
      </c>
      <c r="Y201" s="4">
        <f>$B201-'Rail Costs'!T201</f>
        <v>87.278392461634439</v>
      </c>
      <c r="Z201" s="4">
        <f>$B201-'Rail Costs'!U201</f>
        <v>87.443048615455837</v>
      </c>
      <c r="AA201" s="4">
        <f>$B201-'Rail Costs'!V201</f>
        <v>86.487270953961342</v>
      </c>
      <c r="AD201" s="4">
        <f>$J201-(V201*'Feedstock Conversions'!$B$13)-'Rail Costs'!Q201</f>
        <v>161.59605205358071</v>
      </c>
      <c r="AE201" s="4">
        <f>$J201-(W201*'Feedstock Conversions'!$B$13)-'Rail Costs'!R201</f>
        <v>158.64704551955211</v>
      </c>
      <c r="AF201" s="4">
        <f>$J201-(X201*'Feedstock Conversions'!$B$13)-'Rail Costs'!S201</f>
        <v>157.42446369803659</v>
      </c>
      <c r="AG201" s="4">
        <f>$J201-(Y201*'Feedstock Conversions'!$B$13)-'Rail Costs'!T201</f>
        <v>160.32036862245792</v>
      </c>
      <c r="AH201" s="4">
        <f>$J201-(Z201*'Feedstock Conversions'!$B$13)-'Rail Costs'!U201</f>
        <v>159.25833643030981</v>
      </c>
      <c r="AI201" s="4">
        <f>$J201-(AA201*'Feedstock Conversions'!$B$13)-'Rail Costs'!V201</f>
        <v>165.42310234694926</v>
      </c>
      <c r="AL201" s="4">
        <f>C201*'Feedstock Conversions'!$B$6</f>
        <v>688.81669999999997</v>
      </c>
      <c r="AM201" s="4">
        <f>'Fuel Values'!C201*100</f>
        <v>418.82</v>
      </c>
      <c r="AN201" s="4">
        <f>('LCFS Values'!$E$5-'Canola Oil'!$S$4)/1000000*'LCFS Values'!B201*'LCFS Values'!$G$2*100</f>
        <v>33.530605485999999</v>
      </c>
      <c r="AO201" s="4">
        <f>'RIN Values'!D201</f>
        <v>313.48</v>
      </c>
      <c r="AP201" s="4">
        <f>'Fixed Credits Value'!B201</f>
        <v>100</v>
      </c>
      <c r="AQ201" s="4">
        <f>'Fixed Credits Value'!C201</f>
        <v>16</v>
      </c>
      <c r="AR201" s="4">
        <f t="shared" si="21"/>
        <v>881.83060548599997</v>
      </c>
      <c r="AS201" s="4">
        <f>AR201/'Feedstock Conversions'!$B$6</f>
        <v>116.79875569350993</v>
      </c>
      <c r="AU201">
        <f t="shared" si="19"/>
        <v>1</v>
      </c>
      <c r="AV201">
        <f t="shared" si="24"/>
        <v>44</v>
      </c>
      <c r="AW201">
        <f t="shared" si="25"/>
        <v>2022</v>
      </c>
      <c r="AX201">
        <f t="shared" si="26"/>
        <v>10</v>
      </c>
    </row>
    <row r="202" spans="1:50" x14ac:dyDescent="0.25">
      <c r="A202" s="34">
        <v>44869</v>
      </c>
      <c r="B202" s="35">
        <v>92.73</v>
      </c>
      <c r="C202" s="36">
        <f>'Canola Oil'!B202</f>
        <v>92.73</v>
      </c>
      <c r="D202" s="35">
        <f>'Canola Oil'!C202*'Feedstock Conversions'!B$13</f>
        <v>690.83850000000007</v>
      </c>
      <c r="E202" s="35"/>
      <c r="F202" s="35">
        <f>'Fuel Values'!B202-G202-H202-I202</f>
        <v>393.94862670637497</v>
      </c>
      <c r="G202" s="36">
        <f>('LCFS Values'!$E$5-$R$4)/1000000*'LCFS Values'!B202*'LCFS Values'!$G$2*100</f>
        <v>32.051373293624998</v>
      </c>
      <c r="H202" s="35">
        <f>'RIN Values'!C202</f>
        <v>283.5</v>
      </c>
      <c r="I202" s="35">
        <f>'Fixed Credits Value'!B202</f>
        <v>100</v>
      </c>
      <c r="J202" s="35">
        <f t="shared" si="22"/>
        <v>809.5</v>
      </c>
      <c r="K202" s="35">
        <f>J202/'Feedstock Conversions'!B$13</f>
        <v>108.65771812080537</v>
      </c>
      <c r="L202" s="35"/>
      <c r="M202" s="35">
        <f t="shared" si="23"/>
        <v>118.66149999999993</v>
      </c>
      <c r="N202" s="35">
        <f t="shared" si="20"/>
        <v>165.83794573699993</v>
      </c>
      <c r="O202" s="35"/>
      <c r="V202" s="4">
        <f>$B202-'Rail Costs'!Q202</f>
        <v>88.576612084716174</v>
      </c>
      <c r="W202" s="4">
        <f>$B202-'Rail Costs'!R202</f>
        <v>89.033822400069454</v>
      </c>
      <c r="X202" s="4">
        <f>$B202-'Rail Costs'!S202</f>
        <v>89.223369969296655</v>
      </c>
      <c r="Y202" s="4">
        <f>$B202-'Rail Costs'!T202</f>
        <v>88.774392461634449</v>
      </c>
      <c r="Z202" s="4">
        <f>$B202-'Rail Costs'!U202</f>
        <v>88.939048615455846</v>
      </c>
      <c r="AA202" s="4">
        <f>$B202-'Rail Costs'!V202</f>
        <v>87.983270953961352</v>
      </c>
      <c r="AD202" s="4">
        <f>$J202-(V202*'Feedstock Conversions'!$B$13)-'Rail Costs'!Q202</f>
        <v>145.45085205358066</v>
      </c>
      <c r="AE202" s="4">
        <f>$J202-(W202*'Feedstock Conversions'!$B$13)-'Rail Costs'!R202</f>
        <v>142.50184551955195</v>
      </c>
      <c r="AF202" s="4">
        <f>$J202-(X202*'Feedstock Conversions'!$B$13)-'Rail Costs'!S202</f>
        <v>141.27926369803654</v>
      </c>
      <c r="AG202" s="4">
        <f>$J202-(Y202*'Feedstock Conversions'!$B$13)-'Rail Costs'!T202</f>
        <v>144.17516862245776</v>
      </c>
      <c r="AH202" s="4">
        <f>$J202-(Z202*'Feedstock Conversions'!$B$13)-'Rail Costs'!U202</f>
        <v>143.11313643030977</v>
      </c>
      <c r="AI202" s="4">
        <f>$J202-(AA202*'Feedstock Conversions'!$B$13)-'Rail Costs'!V202</f>
        <v>149.27790234694922</v>
      </c>
      <c r="AL202" s="4">
        <f>C202*'Feedstock Conversions'!$B$6</f>
        <v>700.11149999999998</v>
      </c>
      <c r="AM202" s="4">
        <f>'Fuel Values'!C202*100</f>
        <v>386.39</v>
      </c>
      <c r="AN202" s="4">
        <f>('LCFS Values'!$E$5-'Canola Oil'!$S$4)/1000000*'LCFS Values'!B202*'LCFS Values'!$G$2*100</f>
        <v>32.986445736999997</v>
      </c>
      <c r="AO202" s="4">
        <f>'RIN Values'!D202</f>
        <v>321.3</v>
      </c>
      <c r="AP202" s="4">
        <f>'Fixed Credits Value'!B202</f>
        <v>100</v>
      </c>
      <c r="AQ202" s="4">
        <f>'Fixed Credits Value'!C202</f>
        <v>16</v>
      </c>
      <c r="AR202" s="4">
        <f t="shared" si="21"/>
        <v>856.67644573699999</v>
      </c>
      <c r="AS202" s="4">
        <f>AR202/'Feedstock Conversions'!$B$6</f>
        <v>113.46707890556291</v>
      </c>
      <c r="AU202">
        <f t="shared" si="19"/>
        <v>0</v>
      </c>
      <c r="AV202">
        <f t="shared" si="24"/>
        <v>45</v>
      </c>
      <c r="AW202">
        <f t="shared" si="25"/>
        <v>2022</v>
      </c>
      <c r="AX202">
        <f t="shared" si="26"/>
        <v>11</v>
      </c>
    </row>
    <row r="203" spans="1:50" x14ac:dyDescent="0.25">
      <c r="A203" s="34">
        <v>44876</v>
      </c>
      <c r="B203" s="35">
        <v>93.992000000000004</v>
      </c>
      <c r="C203" s="36">
        <f>'Canola Oil'!B203</f>
        <v>93.992000000000004</v>
      </c>
      <c r="D203" s="35">
        <f>'Canola Oil'!C203*'Feedstock Conversions'!B$13</f>
        <v>700.24040000000002</v>
      </c>
      <c r="E203" s="35"/>
      <c r="F203" s="35">
        <f>'Fuel Values'!B203-G203-H203-I203</f>
        <v>388.54418104075</v>
      </c>
      <c r="G203" s="36">
        <f>('LCFS Values'!$E$5-$R$4)/1000000*'LCFS Values'!B203*'LCFS Values'!$G$2*100</f>
        <v>32.680818959249997</v>
      </c>
      <c r="H203" s="35">
        <f>'RIN Values'!C203</f>
        <v>286.27499999999998</v>
      </c>
      <c r="I203" s="35">
        <f>'Fixed Credits Value'!B203</f>
        <v>100</v>
      </c>
      <c r="J203" s="35">
        <f t="shared" si="22"/>
        <v>807.5</v>
      </c>
      <c r="K203" s="35">
        <f>J203/'Feedstock Conversions'!B$13</f>
        <v>108.38926174496645</v>
      </c>
      <c r="L203" s="35"/>
      <c r="M203" s="35">
        <f t="shared" si="23"/>
        <v>107.25959999999998</v>
      </c>
      <c r="N203" s="35">
        <f t="shared" si="20"/>
        <v>141.498854962</v>
      </c>
      <c r="O203" s="35"/>
      <c r="V203" s="4">
        <f>$B203-'Rail Costs'!Q203</f>
        <v>89.838612084716175</v>
      </c>
      <c r="W203" s="4">
        <f>$B203-'Rail Costs'!R203</f>
        <v>90.295822400069454</v>
      </c>
      <c r="X203" s="4">
        <f>$B203-'Rail Costs'!S203</f>
        <v>90.485369969296656</v>
      </c>
      <c r="Y203" s="4">
        <f>$B203-'Rail Costs'!T203</f>
        <v>90.036392461634449</v>
      </c>
      <c r="Z203" s="4">
        <f>$B203-'Rail Costs'!U203</f>
        <v>90.201048615455846</v>
      </c>
      <c r="AA203" s="4">
        <f>$B203-'Rail Costs'!V203</f>
        <v>89.245270953961352</v>
      </c>
      <c r="AD203" s="4">
        <f>$J203-(V203*'Feedstock Conversions'!$B$13)-'Rail Costs'!Q203</f>
        <v>134.04895205358071</v>
      </c>
      <c r="AE203" s="4">
        <f>$J203-(W203*'Feedstock Conversions'!$B$13)-'Rail Costs'!R203</f>
        <v>131.09994551955199</v>
      </c>
      <c r="AF203" s="4">
        <f>$J203-(X203*'Feedstock Conversions'!$B$13)-'Rail Costs'!S203</f>
        <v>129.87736369803659</v>
      </c>
      <c r="AG203" s="4">
        <f>$J203-(Y203*'Feedstock Conversions'!$B$13)-'Rail Costs'!T203</f>
        <v>132.77326862245781</v>
      </c>
      <c r="AH203" s="4">
        <f>$J203-(Z203*'Feedstock Conversions'!$B$13)-'Rail Costs'!U203</f>
        <v>131.71123643030981</v>
      </c>
      <c r="AI203" s="4">
        <f>$J203-(AA203*'Feedstock Conversions'!$B$13)-'Rail Costs'!V203</f>
        <v>137.87600234694926</v>
      </c>
      <c r="AL203" s="4">
        <f>C203*'Feedstock Conversions'!$B$6</f>
        <v>709.63959999999997</v>
      </c>
      <c r="AM203" s="4">
        <f>'Fuel Values'!C203*100</f>
        <v>367.66</v>
      </c>
      <c r="AN203" s="4">
        <f>('LCFS Values'!$E$5-'Canola Oil'!$S$4)/1000000*'LCFS Values'!B203*'LCFS Values'!$G$2*100</f>
        <v>33.634254962000007</v>
      </c>
      <c r="AO203" s="4">
        <f>'RIN Values'!D203</f>
        <v>324.44499999999999</v>
      </c>
      <c r="AP203" s="4">
        <f>'Fixed Credits Value'!B203</f>
        <v>100</v>
      </c>
      <c r="AQ203" s="4">
        <f>'Fixed Credits Value'!C203</f>
        <v>16</v>
      </c>
      <c r="AR203" s="4">
        <f t="shared" si="21"/>
        <v>841.73925496200002</v>
      </c>
      <c r="AS203" s="4">
        <f>AR203/'Feedstock Conversions'!$B$6</f>
        <v>111.48864304132451</v>
      </c>
      <c r="AU203">
        <f t="shared" si="19"/>
        <v>0</v>
      </c>
      <c r="AV203">
        <f t="shared" si="24"/>
        <v>46</v>
      </c>
      <c r="AW203">
        <f t="shared" si="25"/>
        <v>2022</v>
      </c>
      <c r="AX203">
        <f t="shared" si="26"/>
        <v>11</v>
      </c>
    </row>
    <row r="204" spans="1:50" x14ac:dyDescent="0.25">
      <c r="A204" s="34">
        <v>44883</v>
      </c>
      <c r="B204" s="35">
        <v>92.441999999999993</v>
      </c>
      <c r="C204" s="36">
        <f>'Canola Oil'!B204</f>
        <v>92.441999999999993</v>
      </c>
      <c r="D204" s="35">
        <f>'Canola Oil'!C204*'Feedstock Conversions'!B$13</f>
        <v>688.69290000000001</v>
      </c>
      <c r="E204" s="35"/>
      <c r="F204" s="35">
        <f>'Fuel Values'!B204-G204-H204-I204</f>
        <v>389.68198455774996</v>
      </c>
      <c r="G204" s="36">
        <f>('LCFS Values'!$E$5-$R$4)/1000000*'LCFS Values'!B204*'LCFS Values'!$G$2*100</f>
        <v>30.868015442249998</v>
      </c>
      <c r="H204" s="35">
        <f>'RIN Values'!C204</f>
        <v>286.35000000000002</v>
      </c>
      <c r="I204" s="35">
        <f>'Fixed Credits Value'!B204</f>
        <v>100</v>
      </c>
      <c r="J204" s="35">
        <f t="shared" si="22"/>
        <v>806.9</v>
      </c>
      <c r="K204" s="35">
        <f>J204/'Feedstock Conversions'!B$13</f>
        <v>108.30872483221476</v>
      </c>
      <c r="L204" s="35"/>
      <c r="M204" s="35">
        <f t="shared" si="23"/>
        <v>118.20709999999997</v>
      </c>
      <c r="N204" s="35">
        <f t="shared" si="20"/>
        <v>141.445664394</v>
      </c>
      <c r="O204" s="35"/>
      <c r="V204" s="4">
        <f>$B204-'Rail Costs'!Q204</f>
        <v>88.288612084716164</v>
      </c>
      <c r="W204" s="4">
        <f>$B204-'Rail Costs'!R204</f>
        <v>88.745822400069443</v>
      </c>
      <c r="X204" s="4">
        <f>$B204-'Rail Costs'!S204</f>
        <v>88.935369969296644</v>
      </c>
      <c r="Y204" s="4">
        <f>$B204-'Rail Costs'!T204</f>
        <v>88.486392461634438</v>
      </c>
      <c r="Z204" s="4">
        <f>$B204-'Rail Costs'!U204</f>
        <v>88.651048615455835</v>
      </c>
      <c r="AA204" s="4">
        <f>$B204-'Rail Costs'!V204</f>
        <v>87.695270953961341</v>
      </c>
      <c r="AD204" s="4">
        <f>$J204-(V204*'Feedstock Conversions'!$B$13)-'Rail Costs'!Q204</f>
        <v>144.9964520535807</v>
      </c>
      <c r="AE204" s="4">
        <f>$J204-(W204*'Feedstock Conversions'!$B$13)-'Rail Costs'!R204</f>
        <v>142.0474455195521</v>
      </c>
      <c r="AF204" s="4">
        <f>$J204-(X204*'Feedstock Conversions'!$B$13)-'Rail Costs'!S204</f>
        <v>140.82486369803658</v>
      </c>
      <c r="AG204" s="4">
        <f>$J204-(Y204*'Feedstock Conversions'!$B$13)-'Rail Costs'!T204</f>
        <v>143.72076862245791</v>
      </c>
      <c r="AH204" s="4">
        <f>$J204-(Z204*'Feedstock Conversions'!$B$13)-'Rail Costs'!U204</f>
        <v>142.6587364303098</v>
      </c>
      <c r="AI204" s="4">
        <f>$J204-(AA204*'Feedstock Conversions'!$B$13)-'Rail Costs'!V204</f>
        <v>148.82350234694925</v>
      </c>
      <c r="AL204" s="4">
        <f>C204*'Feedstock Conversions'!$B$6</f>
        <v>697.93709999999999</v>
      </c>
      <c r="AM204" s="4">
        <f>'Fuel Values'!C204*100</f>
        <v>357.84</v>
      </c>
      <c r="AN204" s="4">
        <f>('LCFS Values'!$E$5-'Canola Oil'!$S$4)/1000000*'LCFS Values'!B204*'LCFS Values'!$G$2*100</f>
        <v>31.768564393999998</v>
      </c>
      <c r="AO204" s="4">
        <f>'RIN Values'!D204</f>
        <v>324.53000000000003</v>
      </c>
      <c r="AP204" s="4">
        <f>'Fixed Credits Value'!B204</f>
        <v>100</v>
      </c>
      <c r="AQ204" s="4">
        <f>'Fixed Credits Value'!C204</f>
        <v>16</v>
      </c>
      <c r="AR204" s="4">
        <f t="shared" si="21"/>
        <v>830.13856439400001</v>
      </c>
      <c r="AS204" s="4">
        <f>AR204/'Feedstock Conversions'!$B$6</f>
        <v>109.95212773430464</v>
      </c>
      <c r="AU204">
        <f t="shared" si="19"/>
        <v>0</v>
      </c>
      <c r="AV204">
        <f t="shared" si="24"/>
        <v>47</v>
      </c>
      <c r="AW204">
        <f t="shared" si="25"/>
        <v>2022</v>
      </c>
      <c r="AX204">
        <f t="shared" si="26"/>
        <v>11</v>
      </c>
    </row>
    <row r="205" spans="1:50" x14ac:dyDescent="0.25">
      <c r="A205" s="34">
        <v>44890</v>
      </c>
      <c r="B205" s="35">
        <v>92.067499999999995</v>
      </c>
      <c r="C205" s="36">
        <f>'Canola Oil'!B205</f>
        <v>92.067499999999995</v>
      </c>
      <c r="D205" s="35">
        <f>'Canola Oil'!C205*'Feedstock Conversions'!B$13</f>
        <v>685.90287499999999</v>
      </c>
      <c r="E205" s="35"/>
      <c r="F205" s="35">
        <f>'Fuel Values'!B205-G205-H205-I205</f>
        <v>378.86101671874997</v>
      </c>
      <c r="G205" s="36">
        <f>('LCFS Values'!$E$5-$R$4)/1000000*'LCFS Values'!B205*'LCFS Values'!$G$2*100</f>
        <v>31.472283281249997</v>
      </c>
      <c r="H205" s="35">
        <f>'RIN Values'!C205</f>
        <v>289.5</v>
      </c>
      <c r="I205" s="35">
        <f>'Fixed Credits Value'!B205</f>
        <v>100</v>
      </c>
      <c r="J205" s="35">
        <f t="shared" si="22"/>
        <v>799.83330000000001</v>
      </c>
      <c r="K205" s="35">
        <f>J205/'Feedstock Conversions'!B$13</f>
        <v>107.36017449664429</v>
      </c>
      <c r="L205" s="35"/>
      <c r="M205" s="35">
        <f t="shared" si="23"/>
        <v>113.93042500000001</v>
      </c>
      <c r="N205" s="35">
        <f t="shared" si="20"/>
        <v>132.11758624999993</v>
      </c>
      <c r="O205" s="35"/>
      <c r="V205" s="4">
        <f>$B205-'Rail Costs'!Q205</f>
        <v>87.914112084716166</v>
      </c>
      <c r="W205" s="4">
        <f>$B205-'Rail Costs'!R205</f>
        <v>88.371322400069445</v>
      </c>
      <c r="X205" s="4">
        <f>$B205-'Rail Costs'!S205</f>
        <v>88.560869969296647</v>
      </c>
      <c r="Y205" s="4">
        <f>$B205-'Rail Costs'!T205</f>
        <v>88.111892461634454</v>
      </c>
      <c r="Z205" s="4">
        <f>$B205-'Rail Costs'!U205</f>
        <v>88.276548615455837</v>
      </c>
      <c r="AA205" s="4">
        <f>$B205-'Rail Costs'!V205</f>
        <v>87.320770953961343</v>
      </c>
      <c r="AD205" s="4">
        <f>$J205-(V205*'Feedstock Conversions'!$B$13)-'Rail Costs'!Q205</f>
        <v>140.71977705358074</v>
      </c>
      <c r="AE205" s="4">
        <f>$J205-(W205*'Feedstock Conversions'!$B$13)-'Rail Costs'!R205</f>
        <v>137.77077051955203</v>
      </c>
      <c r="AF205" s="4">
        <f>$J205-(X205*'Feedstock Conversions'!$B$13)-'Rail Costs'!S205</f>
        <v>136.54818869803663</v>
      </c>
      <c r="AG205" s="4">
        <f>$J205-(Y205*'Feedstock Conversions'!$B$13)-'Rail Costs'!T205</f>
        <v>139.44409362245773</v>
      </c>
      <c r="AH205" s="4">
        <f>$J205-(Z205*'Feedstock Conversions'!$B$13)-'Rail Costs'!U205</f>
        <v>138.38206143030985</v>
      </c>
      <c r="AI205" s="4">
        <f>$J205-(AA205*'Feedstock Conversions'!$B$13)-'Rail Costs'!V205</f>
        <v>144.5468273469493</v>
      </c>
      <c r="AL205" s="4">
        <f>C205*'Feedstock Conversions'!$B$6</f>
        <v>695.10962499999994</v>
      </c>
      <c r="AM205" s="4">
        <f>'Fuel Values'!C205*100</f>
        <v>341.53</v>
      </c>
      <c r="AN205" s="4">
        <f>('LCFS Values'!$E$5-'Canola Oil'!$S$4)/1000000*'LCFS Values'!B205*'LCFS Values'!$G$2*100</f>
        <v>32.390461249999994</v>
      </c>
      <c r="AO205" s="4">
        <f>'RIN Values'!D205</f>
        <v>328.09999999999997</v>
      </c>
      <c r="AP205" s="4">
        <f>'Fixed Credits Value'!B205</f>
        <v>100</v>
      </c>
      <c r="AQ205" s="4">
        <f>'Fixed Credits Value'!C205</f>
        <v>16</v>
      </c>
      <c r="AR205" s="4">
        <f t="shared" si="21"/>
        <v>818.02046124999993</v>
      </c>
      <c r="AS205" s="4">
        <f>AR205/'Feedstock Conversions'!$B$6</f>
        <v>108.34708096026489</v>
      </c>
      <c r="AU205">
        <f t="shared" si="19"/>
        <v>0</v>
      </c>
      <c r="AV205">
        <f t="shared" si="24"/>
        <v>48</v>
      </c>
      <c r="AW205">
        <f t="shared" si="25"/>
        <v>2022</v>
      </c>
      <c r="AX205">
        <f t="shared" si="26"/>
        <v>11</v>
      </c>
    </row>
    <row r="206" spans="1:50" x14ac:dyDescent="0.25">
      <c r="A206" s="34">
        <v>44897</v>
      </c>
      <c r="B206" s="35">
        <v>90.087999999999994</v>
      </c>
      <c r="C206" s="36">
        <f>'Canola Oil'!B206</f>
        <v>90.087999999999994</v>
      </c>
      <c r="D206" s="35">
        <f>'Canola Oil'!C206*'Feedstock Conversions'!B$13</f>
        <v>671.15559999999994</v>
      </c>
      <c r="E206" s="35"/>
      <c r="F206" s="35">
        <f>'Fuel Values'!B206-G206-H206-I206</f>
        <v>381.34667061350001</v>
      </c>
      <c r="G206" s="36">
        <f>('LCFS Values'!$E$5-$R$4)/1000000*'LCFS Values'!B206*'LCFS Values'!$G$2*100</f>
        <v>32.328329386500002</v>
      </c>
      <c r="H206" s="35">
        <f>'RIN Values'!C206</f>
        <v>280.42499999999995</v>
      </c>
      <c r="I206" s="35">
        <f>'Fixed Credits Value'!B206</f>
        <v>100</v>
      </c>
      <c r="J206" s="35">
        <f t="shared" si="22"/>
        <v>794.09999999999991</v>
      </c>
      <c r="K206" s="35">
        <f>J206/'Feedstock Conversions'!B$13</f>
        <v>106.59060402684563</v>
      </c>
      <c r="L206" s="35"/>
      <c r="M206" s="35">
        <f t="shared" si="23"/>
        <v>122.94439999999997</v>
      </c>
      <c r="N206" s="35">
        <f t="shared" si="20"/>
        <v>122.92088179600012</v>
      </c>
      <c r="O206" s="35"/>
      <c r="V206" s="4">
        <f>$B206-'Rail Costs'!Q206</f>
        <v>85.934612084716164</v>
      </c>
      <c r="W206" s="4">
        <f>$B206-'Rail Costs'!R206</f>
        <v>86.391822400069444</v>
      </c>
      <c r="X206" s="4">
        <f>$B206-'Rail Costs'!S206</f>
        <v>86.581369969296645</v>
      </c>
      <c r="Y206" s="4">
        <f>$B206-'Rail Costs'!T206</f>
        <v>86.132392461634453</v>
      </c>
      <c r="Z206" s="4">
        <f>$B206-'Rail Costs'!U206</f>
        <v>86.297048615455836</v>
      </c>
      <c r="AA206" s="4">
        <f>$B206-'Rail Costs'!V206</f>
        <v>85.341270953961342</v>
      </c>
      <c r="AD206" s="4">
        <f>$J206-(V206*'Feedstock Conversions'!$B$13)-'Rail Costs'!Q206</f>
        <v>149.7337520535807</v>
      </c>
      <c r="AE206" s="4">
        <f>$J206-(W206*'Feedstock Conversions'!$B$13)-'Rail Costs'!R206</f>
        <v>146.78474551955199</v>
      </c>
      <c r="AF206" s="4">
        <f>$J206-(X206*'Feedstock Conversions'!$B$13)-'Rail Costs'!S206</f>
        <v>145.56216369803658</v>
      </c>
      <c r="AG206" s="4">
        <f>$J206-(Y206*'Feedstock Conversions'!$B$13)-'Rail Costs'!T206</f>
        <v>148.45806862245769</v>
      </c>
      <c r="AH206" s="4">
        <f>$J206-(Z206*'Feedstock Conversions'!$B$13)-'Rail Costs'!U206</f>
        <v>147.39603643030969</v>
      </c>
      <c r="AI206" s="4">
        <f>$J206-(AA206*'Feedstock Conversions'!$B$13)-'Rail Costs'!V206</f>
        <v>153.56080234694926</v>
      </c>
      <c r="AL206" s="4">
        <f>C206*'Feedstock Conversions'!$B$6</f>
        <v>680.16439999999989</v>
      </c>
      <c r="AM206" s="4">
        <f>'Fuel Values'!C206*100</f>
        <v>326.99</v>
      </c>
      <c r="AN206" s="4">
        <f>('LCFS Values'!$E$5-'Canola Oil'!$S$4)/1000000*'LCFS Values'!B206*'LCFS Values'!$G$2*100</f>
        <v>33.271481795999996</v>
      </c>
      <c r="AO206" s="4">
        <f>'RIN Values'!D206</f>
        <v>317.815</v>
      </c>
      <c r="AP206" s="4">
        <f>'Fixed Credits Value'!B206</f>
        <v>100</v>
      </c>
      <c r="AQ206" s="4">
        <f>'Fixed Credits Value'!C206</f>
        <v>16</v>
      </c>
      <c r="AR206" s="4">
        <f t="shared" si="21"/>
        <v>794.07648179600005</v>
      </c>
      <c r="AS206" s="4">
        <f>AR206/'Feedstock Conversions'!$B$6</f>
        <v>105.17569295311259</v>
      </c>
      <c r="AU206">
        <f t="shared" si="19"/>
        <v>0</v>
      </c>
      <c r="AV206">
        <f t="shared" si="24"/>
        <v>49</v>
      </c>
      <c r="AW206">
        <f t="shared" si="25"/>
        <v>2022</v>
      </c>
      <c r="AX206">
        <f t="shared" si="26"/>
        <v>12</v>
      </c>
    </row>
    <row r="207" spans="1:50" x14ac:dyDescent="0.25">
      <c r="A207" s="34">
        <v>44904</v>
      </c>
      <c r="B207" s="35">
        <v>79.293999999999997</v>
      </c>
      <c r="C207" s="36">
        <f>'Canola Oil'!B207</f>
        <v>79.293999999999997</v>
      </c>
      <c r="D207" s="35">
        <f>'Canola Oil'!C207*'Feedstock Conversions'!B$13</f>
        <v>590.74030000000005</v>
      </c>
      <c r="E207" s="35"/>
      <c r="F207" s="35">
        <f>'Fuel Values'!B207-G207-H207-I207</f>
        <v>396.26811408100002</v>
      </c>
      <c r="G207" s="36">
        <f>('LCFS Values'!$E$5-$R$4)/1000000*'LCFS Values'!B207*'LCFS Values'!$G$2*100</f>
        <v>32.831885919000001</v>
      </c>
      <c r="H207" s="35">
        <f>'RIN Values'!C207</f>
        <v>252.89999999999998</v>
      </c>
      <c r="I207" s="35">
        <f>'Fixed Credits Value'!B207</f>
        <v>100</v>
      </c>
      <c r="J207" s="35">
        <f t="shared" si="22"/>
        <v>782</v>
      </c>
      <c r="K207" s="35">
        <f>J207/'Feedstock Conversions'!B$13</f>
        <v>104.96644295302013</v>
      </c>
      <c r="L207" s="35"/>
      <c r="M207" s="35">
        <f t="shared" si="23"/>
        <v>191.25969999999995</v>
      </c>
      <c r="N207" s="35">
        <f t="shared" si="20"/>
        <v>134.05942917599998</v>
      </c>
      <c r="O207" s="35"/>
      <c r="V207" s="4">
        <f>$B207-'Rail Costs'!Q207</f>
        <v>75.140612084716167</v>
      </c>
      <c r="W207" s="4">
        <f>$B207-'Rail Costs'!R207</f>
        <v>75.597822400069447</v>
      </c>
      <c r="X207" s="4">
        <f>$B207-'Rail Costs'!S207</f>
        <v>75.787369969296648</v>
      </c>
      <c r="Y207" s="4">
        <f>$B207-'Rail Costs'!T207</f>
        <v>75.338392461634442</v>
      </c>
      <c r="Z207" s="4">
        <f>$B207-'Rail Costs'!U207</f>
        <v>75.503048615455839</v>
      </c>
      <c r="AA207" s="4">
        <f>$B207-'Rail Costs'!V207</f>
        <v>74.547270953961345</v>
      </c>
      <c r="AD207" s="4">
        <f>$J207-(V207*'Feedstock Conversions'!$B$13)-'Rail Costs'!Q207</f>
        <v>218.04905205358068</v>
      </c>
      <c r="AE207" s="4">
        <f>$J207-(W207*'Feedstock Conversions'!$B$13)-'Rail Costs'!R207</f>
        <v>215.10004551955208</v>
      </c>
      <c r="AF207" s="4">
        <f>$J207-(X207*'Feedstock Conversions'!$B$13)-'Rail Costs'!S207</f>
        <v>213.87746369803656</v>
      </c>
      <c r="AG207" s="4">
        <f>$J207-(Y207*'Feedstock Conversions'!$B$13)-'Rail Costs'!T207</f>
        <v>216.77336862245789</v>
      </c>
      <c r="AH207" s="4">
        <f>$J207-(Z207*'Feedstock Conversions'!$B$13)-'Rail Costs'!U207</f>
        <v>215.71133643030979</v>
      </c>
      <c r="AI207" s="4">
        <f>$J207-(AA207*'Feedstock Conversions'!$B$13)-'Rail Costs'!V207</f>
        <v>221.87610234694935</v>
      </c>
      <c r="AL207" s="4">
        <f>C207*'Feedstock Conversions'!$B$6</f>
        <v>598.66969999999992</v>
      </c>
      <c r="AM207" s="4">
        <f>'Fuel Values'!C207*100</f>
        <v>288.39</v>
      </c>
      <c r="AN207" s="4">
        <f>('LCFS Values'!$E$5-'Canola Oil'!$S$4)/1000000*'LCFS Values'!B207*'LCFS Values'!$G$2*100</f>
        <v>33.789729176000002</v>
      </c>
      <c r="AO207" s="4">
        <f>'RIN Values'!D207</f>
        <v>286.62</v>
      </c>
      <c r="AP207" s="4">
        <f>'Fixed Credits Value'!B207</f>
        <v>100</v>
      </c>
      <c r="AQ207" s="4">
        <f>'Fixed Credits Value'!C207</f>
        <v>16</v>
      </c>
      <c r="AR207" s="4">
        <f t="shared" si="21"/>
        <v>724.79972917600003</v>
      </c>
      <c r="AS207" s="4">
        <f>AR207/'Feedstock Conversions'!$B$6</f>
        <v>95.999964129271532</v>
      </c>
      <c r="AU207">
        <f t="shared" si="19"/>
        <v>0</v>
      </c>
      <c r="AV207">
        <f t="shared" si="24"/>
        <v>50</v>
      </c>
      <c r="AW207">
        <f t="shared" si="25"/>
        <v>2022</v>
      </c>
      <c r="AX207">
        <f t="shared" si="26"/>
        <v>12</v>
      </c>
    </row>
    <row r="208" spans="1:50" x14ac:dyDescent="0.25">
      <c r="A208" s="34">
        <v>44911</v>
      </c>
      <c r="B208" s="35">
        <v>81.41</v>
      </c>
      <c r="C208" s="36">
        <f>'Canola Oil'!B208</f>
        <v>81.41</v>
      </c>
      <c r="D208" s="35">
        <f>'Canola Oil'!C208*'Feedstock Conversions'!B$13</f>
        <v>606.50450000000001</v>
      </c>
      <c r="E208" s="35"/>
      <c r="F208" s="35">
        <f>'Fuel Values'!B208-G208-H208-I208</f>
        <v>381.58920189525008</v>
      </c>
      <c r="G208" s="36">
        <f>('LCFS Values'!$E$5-$R$4)/1000000*'LCFS Values'!B208*'LCFS Values'!$G$2*100</f>
        <v>33.385798104749995</v>
      </c>
      <c r="H208" s="35">
        <f>'RIN Values'!C208</f>
        <v>260.02499999999998</v>
      </c>
      <c r="I208" s="35">
        <f>'Fixed Credits Value'!B208</f>
        <v>100</v>
      </c>
      <c r="J208" s="35">
        <f t="shared" si="22"/>
        <v>775</v>
      </c>
      <c r="K208" s="35">
        <f>J208/'Feedstock Conversions'!B$13</f>
        <v>104.02684563758389</v>
      </c>
      <c r="L208" s="35"/>
      <c r="M208" s="35">
        <f t="shared" si="23"/>
        <v>168.49549999999999</v>
      </c>
      <c r="N208" s="35">
        <f t="shared" si="20"/>
        <v>140.370301294</v>
      </c>
      <c r="O208" s="35"/>
      <c r="V208" s="4">
        <f>$B208-'Rail Costs'!Q208</f>
        <v>77.256612084716167</v>
      </c>
      <c r="W208" s="4">
        <f>$B208-'Rail Costs'!R208</f>
        <v>77.713822400069446</v>
      </c>
      <c r="X208" s="4">
        <f>$B208-'Rail Costs'!S208</f>
        <v>77.903369969296648</v>
      </c>
      <c r="Y208" s="4">
        <f>$B208-'Rail Costs'!T208</f>
        <v>77.454392461634455</v>
      </c>
      <c r="Z208" s="4">
        <f>$B208-'Rail Costs'!U208</f>
        <v>77.619048615455839</v>
      </c>
      <c r="AA208" s="4">
        <f>$B208-'Rail Costs'!V208</f>
        <v>76.663270953961344</v>
      </c>
      <c r="AD208" s="4">
        <f>$J208-(V208*'Feedstock Conversions'!$B$13)-'Rail Costs'!Q208</f>
        <v>195.28485205358072</v>
      </c>
      <c r="AE208" s="4">
        <f>$J208-(W208*'Feedstock Conversions'!$B$13)-'Rail Costs'!R208</f>
        <v>192.33584551955201</v>
      </c>
      <c r="AF208" s="4">
        <f>$J208-(X208*'Feedstock Conversions'!$B$13)-'Rail Costs'!S208</f>
        <v>191.1132636980366</v>
      </c>
      <c r="AG208" s="4">
        <f>$J208-(Y208*'Feedstock Conversions'!$B$13)-'Rail Costs'!T208</f>
        <v>194.00916862245771</v>
      </c>
      <c r="AH208" s="4">
        <f>$J208-(Z208*'Feedstock Conversions'!$B$13)-'Rail Costs'!U208</f>
        <v>192.94713643030983</v>
      </c>
      <c r="AI208" s="4">
        <f>$J208-(AA208*'Feedstock Conversions'!$B$13)-'Rail Costs'!V208</f>
        <v>199.11190234694928</v>
      </c>
      <c r="AL208" s="4">
        <f>C208*'Feedstock Conversions'!$B$6</f>
        <v>614.64549999999997</v>
      </c>
      <c r="AM208" s="4">
        <f>'Fuel Values'!C208*100</f>
        <v>301.82000000000005</v>
      </c>
      <c r="AN208" s="4">
        <f>('LCFS Values'!$E$5-'Canola Oil'!$S$4)/1000000*'LCFS Values'!B208*'LCFS Values'!$G$2*100</f>
        <v>34.359801294</v>
      </c>
      <c r="AO208" s="4">
        <f>'RIN Values'!D208</f>
        <v>294.69499999999999</v>
      </c>
      <c r="AP208" s="4">
        <f>'Fixed Credits Value'!B208</f>
        <v>100</v>
      </c>
      <c r="AQ208" s="4">
        <f>'Fixed Credits Value'!C208</f>
        <v>16</v>
      </c>
      <c r="AR208" s="4">
        <f t="shared" si="21"/>
        <v>746.87480129400001</v>
      </c>
      <c r="AS208" s="4">
        <f>AR208/'Feedstock Conversions'!$B$6</f>
        <v>98.923814740927156</v>
      </c>
      <c r="AU208">
        <f t="shared" si="19"/>
        <v>0</v>
      </c>
      <c r="AV208">
        <f t="shared" si="24"/>
        <v>51</v>
      </c>
      <c r="AW208">
        <f t="shared" si="25"/>
        <v>2022</v>
      </c>
      <c r="AX208">
        <f t="shared" si="26"/>
        <v>12</v>
      </c>
    </row>
    <row r="209" spans="1:50" x14ac:dyDescent="0.25">
      <c r="A209" s="34">
        <v>44918</v>
      </c>
      <c r="B209" s="35">
        <v>83.7</v>
      </c>
      <c r="C209" s="36">
        <f>'Canola Oil'!B209</f>
        <v>83.7</v>
      </c>
      <c r="D209" s="35">
        <f>'Canola Oil'!C209*'Feedstock Conversions'!B$13</f>
        <v>623.56500000000005</v>
      </c>
      <c r="E209" s="35"/>
      <c r="F209" s="35">
        <f>'Fuel Values'!B209-G209-H209-I209</f>
        <v>363.30531056400002</v>
      </c>
      <c r="G209" s="36">
        <f>('LCFS Values'!$E$5-$R$4)/1000000*'LCFS Values'!B209*'LCFS Values'!$G$2*100</f>
        <v>34.644689436</v>
      </c>
      <c r="H209" s="35">
        <f>'RIN Values'!C209</f>
        <v>262.04999999999995</v>
      </c>
      <c r="I209" s="35">
        <f>'Fixed Credits Value'!B209</f>
        <v>100</v>
      </c>
      <c r="J209" s="35">
        <f t="shared" si="22"/>
        <v>760</v>
      </c>
      <c r="K209" s="35">
        <f>J209/'Feedstock Conversions'!B$13</f>
        <v>102.01342281879194</v>
      </c>
      <c r="L209" s="35"/>
      <c r="M209" s="35">
        <f t="shared" si="23"/>
        <v>136.43499999999995</v>
      </c>
      <c r="N209" s="35">
        <f t="shared" si="20"/>
        <v>103.77041974399981</v>
      </c>
      <c r="O209" s="35"/>
      <c r="V209" s="4">
        <f>$B209-'Rail Costs'!Q209</f>
        <v>79.546612084716173</v>
      </c>
      <c r="W209" s="4">
        <f>$B209-'Rail Costs'!R209</f>
        <v>80.003822400069453</v>
      </c>
      <c r="X209" s="4">
        <f>$B209-'Rail Costs'!S209</f>
        <v>80.193369969296654</v>
      </c>
      <c r="Y209" s="4">
        <f>$B209-'Rail Costs'!T209</f>
        <v>79.744392461634447</v>
      </c>
      <c r="Z209" s="4">
        <f>$B209-'Rail Costs'!U209</f>
        <v>79.909048615455845</v>
      </c>
      <c r="AA209" s="4">
        <f>$B209-'Rail Costs'!V209</f>
        <v>78.953270953961351</v>
      </c>
      <c r="AD209" s="4">
        <f>$J209-(V209*'Feedstock Conversions'!$B$13)-'Rail Costs'!Q209</f>
        <v>163.22435205358067</v>
      </c>
      <c r="AE209" s="4">
        <f>$J209-(W209*'Feedstock Conversions'!$B$13)-'Rail Costs'!R209</f>
        <v>160.27534551955196</v>
      </c>
      <c r="AF209" s="4">
        <f>$J209-(X209*'Feedstock Conversions'!$B$13)-'Rail Costs'!S209</f>
        <v>159.05276369803656</v>
      </c>
      <c r="AG209" s="4">
        <f>$J209-(Y209*'Feedstock Conversions'!$B$13)-'Rail Costs'!T209</f>
        <v>161.94866862245777</v>
      </c>
      <c r="AH209" s="4">
        <f>$J209-(Z209*'Feedstock Conversions'!$B$13)-'Rail Costs'!U209</f>
        <v>160.88663643030978</v>
      </c>
      <c r="AI209" s="4">
        <f>$J209-(AA209*'Feedstock Conversions'!$B$13)-'Rail Costs'!V209</f>
        <v>167.05140234694923</v>
      </c>
      <c r="AL209" s="4">
        <f>C209*'Feedstock Conversions'!$B$6</f>
        <v>631.93500000000006</v>
      </c>
      <c r="AM209" s="4">
        <f>'Fuel Values'!C209*100</f>
        <v>278.69</v>
      </c>
      <c r="AN209" s="4">
        <f>('LCFS Values'!$E$5-'Canola Oil'!$S$4)/1000000*'LCFS Values'!B209*'LCFS Values'!$G$2*100</f>
        <v>35.655419743999992</v>
      </c>
      <c r="AO209" s="4">
        <f>'RIN Values'!D209</f>
        <v>296.98999999999995</v>
      </c>
      <c r="AP209" s="4">
        <f>'Fixed Credits Value'!B209</f>
        <v>100</v>
      </c>
      <c r="AQ209" s="4">
        <f>'Fixed Credits Value'!C209</f>
        <v>16</v>
      </c>
      <c r="AR209" s="4">
        <f t="shared" si="21"/>
        <v>727.33541974399986</v>
      </c>
      <c r="AS209" s="4">
        <f>AR209/'Feedstock Conversions'!$B$6</f>
        <v>96.335817184635744</v>
      </c>
      <c r="AU209">
        <f t="shared" si="19"/>
        <v>0</v>
      </c>
      <c r="AV209">
        <f t="shared" si="24"/>
        <v>52</v>
      </c>
      <c r="AW209">
        <f t="shared" si="25"/>
        <v>2022</v>
      </c>
      <c r="AX209">
        <f t="shared" si="26"/>
        <v>12</v>
      </c>
    </row>
    <row r="210" spans="1:50" x14ac:dyDescent="0.25">
      <c r="A210" s="34">
        <v>44925</v>
      </c>
      <c r="B210" s="35">
        <v>83.915000000000006</v>
      </c>
      <c r="C210" s="36">
        <f>'Canola Oil'!B210</f>
        <v>83.915000000000006</v>
      </c>
      <c r="D210" s="35">
        <f>'Canola Oil'!C210*'Feedstock Conversions'!B$13</f>
        <v>625.16675000000009</v>
      </c>
      <c r="E210" s="35"/>
      <c r="F210" s="35">
        <f>'Fuel Values'!B210-G210-H210-I210</f>
        <v>353.28629382406245</v>
      </c>
      <c r="G210" s="36">
        <f>('LCFS Values'!$E$5-$R$4)/1000000*'LCFS Values'!B210*'LCFS Values'!$G$2*100</f>
        <v>34.682456175937496</v>
      </c>
      <c r="H210" s="35">
        <f>'RIN Values'!C210</f>
        <v>262.03125</v>
      </c>
      <c r="I210" s="35">
        <f>'Fixed Credits Value'!B210</f>
        <v>100</v>
      </c>
      <c r="J210" s="35">
        <f t="shared" si="22"/>
        <v>750</v>
      </c>
      <c r="K210" s="35">
        <f>J210/'Feedstock Conversions'!B$13</f>
        <v>100.67114093959731</v>
      </c>
      <c r="L210" s="35"/>
      <c r="M210" s="35">
        <f t="shared" si="23"/>
        <v>124.83324999999991</v>
      </c>
      <c r="N210" s="35">
        <f t="shared" si="20"/>
        <v>124.58628829749989</v>
      </c>
      <c r="O210" s="35"/>
      <c r="V210" s="4">
        <f>$B210-'Rail Costs'!Q210</f>
        <v>79.761612084716177</v>
      </c>
      <c r="W210" s="4">
        <f>$B210-'Rail Costs'!R210</f>
        <v>80.218822400069456</v>
      </c>
      <c r="X210" s="4">
        <f>$B210-'Rail Costs'!S210</f>
        <v>80.408369969296658</v>
      </c>
      <c r="Y210" s="4">
        <f>$B210-'Rail Costs'!T210</f>
        <v>79.959392461634451</v>
      </c>
      <c r="Z210" s="4">
        <f>$B210-'Rail Costs'!U210</f>
        <v>80.124048615455848</v>
      </c>
      <c r="AA210" s="4">
        <f>$B210-'Rail Costs'!V210</f>
        <v>79.168270953961354</v>
      </c>
      <c r="AD210" s="4">
        <f>$J210-(V210*'Feedstock Conversions'!$B$13)-'Rail Costs'!Q210</f>
        <v>151.62260205358064</v>
      </c>
      <c r="AE210" s="4">
        <f>$J210-(W210*'Feedstock Conversions'!$B$13)-'Rail Costs'!R210</f>
        <v>148.67359551955192</v>
      </c>
      <c r="AF210" s="4">
        <f>$J210-(X210*'Feedstock Conversions'!$B$13)-'Rail Costs'!S210</f>
        <v>147.45101369803652</v>
      </c>
      <c r="AG210" s="4">
        <f>$J210-(Y210*'Feedstock Conversions'!$B$13)-'Rail Costs'!T210</f>
        <v>150.34691862245774</v>
      </c>
      <c r="AH210" s="4">
        <f>$J210-(Z210*'Feedstock Conversions'!$B$13)-'Rail Costs'!U210</f>
        <v>149.28488643030974</v>
      </c>
      <c r="AI210" s="4">
        <f>$J210-(AA210*'Feedstock Conversions'!$B$13)-'Rail Costs'!V210</f>
        <v>155.44965234694919</v>
      </c>
      <c r="AL210" s="4">
        <f>C210*'Feedstock Conversions'!$B$6</f>
        <v>633.55825000000004</v>
      </c>
      <c r="AM210" s="4">
        <f>'Fuel Values'!C210*100</f>
        <v>301.08999999999997</v>
      </c>
      <c r="AN210" s="4">
        <f>('LCFS Values'!$E$5-'Canola Oil'!$S$4)/1000000*'LCFS Values'!B210*'LCFS Values'!$G$2*100</f>
        <v>35.694288297500002</v>
      </c>
      <c r="AO210" s="4">
        <f>'RIN Values'!D210</f>
        <v>296.96875</v>
      </c>
      <c r="AP210" s="4">
        <f>'Fixed Credits Value'!B210</f>
        <v>100</v>
      </c>
      <c r="AQ210" s="4">
        <f>'Fixed Credits Value'!C210</f>
        <v>16</v>
      </c>
      <c r="AR210" s="4">
        <f t="shared" si="21"/>
        <v>749.75303829749998</v>
      </c>
      <c r="AS210" s="4">
        <f>AR210/'Feedstock Conversions'!$B$6</f>
        <v>99.305038185099335</v>
      </c>
      <c r="AU210">
        <f t="shared" si="19"/>
        <v>0</v>
      </c>
      <c r="AV210">
        <f t="shared" si="24"/>
        <v>53</v>
      </c>
      <c r="AW210">
        <f t="shared" si="25"/>
        <v>2022</v>
      </c>
      <c r="AX210">
        <f t="shared" si="26"/>
        <v>12</v>
      </c>
    </row>
    <row r="211" spans="1:50" x14ac:dyDescent="0.25">
      <c r="A211" s="34">
        <v>44932</v>
      </c>
      <c r="B211" s="35">
        <v>80.91</v>
      </c>
      <c r="C211" s="36">
        <f>'Canola Oil'!B211</f>
        <v>80.91</v>
      </c>
      <c r="D211" s="35">
        <f>'Canola Oil'!C211*'Feedstock Conversions'!B$13</f>
        <v>602.77949999999998</v>
      </c>
      <c r="E211" s="35"/>
      <c r="F211" s="35">
        <f>'Fuel Values'!B211-G211-H211-I211</f>
        <v>354.00545344074214</v>
      </c>
      <c r="G211" s="36">
        <f>('LCFS Values'!$E$6-$R$4)/1000000*'LCFS Values'!B211*'LCFS Values'!$G$2*100</f>
        <v>33.119546559257813</v>
      </c>
      <c r="H211" s="35">
        <f>'RIN Values'!C211</f>
        <v>259.125</v>
      </c>
      <c r="I211" s="35">
        <f>'Fixed Credits Value'!B211</f>
        <v>100</v>
      </c>
      <c r="J211" s="35">
        <f t="shared" si="22"/>
        <v>746.25</v>
      </c>
      <c r="K211" s="35">
        <f>J211/'Feedstock Conversions'!B$13</f>
        <v>100.16778523489933</v>
      </c>
      <c r="L211" s="35"/>
      <c r="M211" s="35">
        <f t="shared" si="23"/>
        <v>143.47050000000002</v>
      </c>
      <c r="N211" s="35">
        <f t="shared" si="20"/>
        <v>107.89494236722658</v>
      </c>
      <c r="O211" s="35"/>
      <c r="V211" s="4">
        <f>$B211-'Rail Costs'!Q211</f>
        <v>76.507408809799145</v>
      </c>
      <c r="W211" s="4">
        <f>$B211-'Rail Costs'!R211</f>
        <v>76.992051744073606</v>
      </c>
      <c r="X211" s="4">
        <f>$B211-'Rail Costs'!S211</f>
        <v>77.192972167454442</v>
      </c>
      <c r="Y211" s="4">
        <f>$B211-'Rail Costs'!T211</f>
        <v>76.717056009332509</v>
      </c>
      <c r="Z211" s="4">
        <f>$B211-'Rail Costs'!U211</f>
        <v>76.891591532383188</v>
      </c>
      <c r="AA211" s="4">
        <f>$B211-'Rail Costs'!V211</f>
        <v>75.878467211199023</v>
      </c>
      <c r="AD211" s="4">
        <f>$J211-(V211*'Feedstock Conversions'!$B$13)-'Rail Costs'!Q211</f>
        <v>171.8672131767955</v>
      </c>
      <c r="AE211" s="4">
        <f>$J211-(W211*'Feedstock Conversions'!$B$13)-'Rail Costs'!R211</f>
        <v>168.74126625072529</v>
      </c>
      <c r="AF211" s="4">
        <f>$J211-(X211*'Feedstock Conversions'!$B$13)-'Rail Costs'!S211</f>
        <v>167.44532951991883</v>
      </c>
      <c r="AG211" s="4">
        <f>$J211-(Y211*'Feedstock Conversions'!$B$13)-'Rail Costs'!T211</f>
        <v>170.51498873980526</v>
      </c>
      <c r="AH211" s="4">
        <f>$J211-(Z211*'Feedstock Conversions'!$B$13)-'Rail Costs'!U211</f>
        <v>169.38923461612845</v>
      </c>
      <c r="AI211" s="4">
        <f>$J211-(AA211*'Feedstock Conversions'!$B$13)-'Rail Costs'!V211</f>
        <v>175.92388648776625</v>
      </c>
      <c r="AL211" s="4">
        <f>C211*'Feedstock Conversions'!$B$6</f>
        <v>610.87049999999999</v>
      </c>
      <c r="AM211" s="4">
        <f>'Fuel Values'!C211*100</f>
        <v>266.88</v>
      </c>
      <c r="AN211" s="4">
        <f>('LCFS Values'!$E$6-'Canola Oil'!$S$4)/1000000*'LCFS Values'!B211*'LCFS Values'!$G$2*100</f>
        <v>34.119442367226554</v>
      </c>
      <c r="AO211" s="4">
        <f>'RIN Values'!D211</f>
        <v>293.67500000000001</v>
      </c>
      <c r="AP211" s="4">
        <f>'Fixed Credits Value'!B211</f>
        <v>100</v>
      </c>
      <c r="AQ211" s="4">
        <f>'Fixed Credits Value'!C211</f>
        <v>16</v>
      </c>
      <c r="AR211" s="4">
        <f t="shared" si="21"/>
        <v>710.67444236722656</v>
      </c>
      <c r="AS211" s="4">
        <f>AR211/'Feedstock Conversions'!$B$6</f>
        <v>94.1290652142022</v>
      </c>
      <c r="AU211">
        <f t="shared" si="19"/>
        <v>0</v>
      </c>
      <c r="AV211">
        <f t="shared" si="24"/>
        <v>1</v>
      </c>
      <c r="AW211">
        <f t="shared" si="25"/>
        <v>2023</v>
      </c>
      <c r="AX211">
        <f t="shared" si="26"/>
        <v>1</v>
      </c>
    </row>
    <row r="212" spans="1:50" x14ac:dyDescent="0.25">
      <c r="A212" s="34">
        <v>44939</v>
      </c>
      <c r="B212" s="35">
        <v>80.867999999999995</v>
      </c>
      <c r="C212" s="36">
        <f>'Canola Oil'!B212</f>
        <v>80.867999999999995</v>
      </c>
      <c r="D212" s="35">
        <f>'Canola Oil'!C212*'Feedstock Conversions'!B$13</f>
        <v>602.46659999999997</v>
      </c>
      <c r="E212" s="35"/>
      <c r="F212" s="35">
        <f>'Fuel Values'!B212-G212-H212-I212</f>
        <v>354.75438778159378</v>
      </c>
      <c r="G212" s="36">
        <f>('LCFS Values'!$E$6-$R$4)/1000000*'LCFS Values'!B212*'LCFS Values'!$G$2*100</f>
        <v>31.94561221840625</v>
      </c>
      <c r="H212" s="35">
        <f>'RIN Values'!C212</f>
        <v>258.29999999999995</v>
      </c>
      <c r="I212" s="35">
        <f>'Fixed Credits Value'!B212</f>
        <v>100</v>
      </c>
      <c r="J212" s="35">
        <f t="shared" si="22"/>
        <v>745</v>
      </c>
      <c r="K212" s="35">
        <f>J212/'Feedstock Conversions'!B$13</f>
        <v>100</v>
      </c>
      <c r="L212" s="35"/>
      <c r="M212" s="35">
        <f t="shared" si="23"/>
        <v>142.53340000000003</v>
      </c>
      <c r="N212" s="35">
        <f t="shared" si="20"/>
        <v>130.47346635678127</v>
      </c>
      <c r="O212" s="35"/>
      <c r="V212" s="4">
        <f>$B212-'Rail Costs'!Q212</f>
        <v>76.465408809799143</v>
      </c>
      <c r="W212" s="4">
        <f>$B212-'Rail Costs'!R212</f>
        <v>76.950051744073605</v>
      </c>
      <c r="X212" s="4">
        <f>$B212-'Rail Costs'!S212</f>
        <v>77.150972167454441</v>
      </c>
      <c r="Y212" s="4">
        <f>$B212-'Rail Costs'!T212</f>
        <v>76.675056009332508</v>
      </c>
      <c r="Z212" s="4">
        <f>$B212-'Rail Costs'!U212</f>
        <v>76.849591532383187</v>
      </c>
      <c r="AA212" s="4">
        <f>$B212-'Rail Costs'!V212</f>
        <v>75.836467211199022</v>
      </c>
      <c r="AD212" s="4">
        <f>$J212-(V212*'Feedstock Conversions'!$B$13)-'Rail Costs'!Q212</f>
        <v>170.93011317679552</v>
      </c>
      <c r="AE212" s="4">
        <f>$J212-(W212*'Feedstock Conversions'!$B$13)-'Rail Costs'!R212</f>
        <v>167.8041662507253</v>
      </c>
      <c r="AF212" s="4">
        <f>$J212-(X212*'Feedstock Conversions'!$B$13)-'Rail Costs'!S212</f>
        <v>166.50822951991884</v>
      </c>
      <c r="AG212" s="4">
        <f>$J212-(Y212*'Feedstock Conversions'!$B$13)-'Rail Costs'!T212</f>
        <v>169.57788873980527</v>
      </c>
      <c r="AH212" s="4">
        <f>$J212-(Z212*'Feedstock Conversions'!$B$13)-'Rail Costs'!U212</f>
        <v>168.45213461612846</v>
      </c>
      <c r="AI212" s="4">
        <f>$J212-(AA212*'Feedstock Conversions'!$B$13)-'Rail Costs'!V212</f>
        <v>174.98678648776627</v>
      </c>
      <c r="AL212" s="4">
        <f>C212*'Feedstock Conversions'!$B$6</f>
        <v>610.5533999999999</v>
      </c>
      <c r="AM212" s="4">
        <f>'Fuel Values'!C212*100</f>
        <v>291.29000000000002</v>
      </c>
      <c r="AN212" s="4">
        <f>('LCFS Values'!$E$6-'Canola Oil'!$S$4)/1000000*'LCFS Values'!B212*'LCFS Values'!$G$2*100</f>
        <v>32.91006635678125</v>
      </c>
      <c r="AO212" s="4">
        <f>'RIN Values'!D212</f>
        <v>292.73999999999995</v>
      </c>
      <c r="AP212" s="4">
        <f>'Fixed Credits Value'!B212</f>
        <v>100</v>
      </c>
      <c r="AQ212" s="4">
        <f>'Fixed Credits Value'!C212</f>
        <v>16</v>
      </c>
      <c r="AR212" s="4">
        <f t="shared" si="21"/>
        <v>732.94006635678124</v>
      </c>
      <c r="AS212" s="4">
        <f>AR212/'Feedstock Conversions'!$B$6</f>
        <v>97.078154484341894</v>
      </c>
      <c r="AU212">
        <f t="shared" si="19"/>
        <v>0</v>
      </c>
      <c r="AV212">
        <f t="shared" si="24"/>
        <v>2</v>
      </c>
      <c r="AW212">
        <f t="shared" si="25"/>
        <v>2023</v>
      </c>
      <c r="AX212">
        <f t="shared" si="26"/>
        <v>1</v>
      </c>
    </row>
    <row r="213" spans="1:50" x14ac:dyDescent="0.25">
      <c r="A213" s="34">
        <v>44946</v>
      </c>
      <c r="B213" s="35">
        <v>81.27</v>
      </c>
      <c r="C213" s="36">
        <f>'Canola Oil'!B213</f>
        <v>81.27</v>
      </c>
      <c r="D213" s="35">
        <f>'Canola Oil'!C213*'Feedstock Conversions'!B$13</f>
        <v>605.4615</v>
      </c>
      <c r="E213" s="35"/>
      <c r="F213" s="35">
        <f>'Fuel Values'!B213-G213-H213-I213</f>
        <v>364.5305535948828</v>
      </c>
      <c r="G213" s="36">
        <f>('LCFS Values'!$E$6-$R$4)/1000000*'LCFS Values'!B213*'LCFS Values'!$G$2*100</f>
        <v>30.625696405117186</v>
      </c>
      <c r="H213" s="35">
        <f>'RIN Values'!C213</f>
        <v>249.84375</v>
      </c>
      <c r="I213" s="35">
        <f>'Fixed Credits Value'!B213</f>
        <v>100</v>
      </c>
      <c r="J213" s="35">
        <f t="shared" si="22"/>
        <v>745</v>
      </c>
      <c r="K213" s="35">
        <f>J213/'Feedstock Conversions'!B$13</f>
        <v>100</v>
      </c>
      <c r="L213" s="35"/>
      <c r="M213" s="35">
        <f t="shared" si="23"/>
        <v>139.5385</v>
      </c>
      <c r="N213" s="35">
        <f t="shared" si="20"/>
        <v>133.28505161964847</v>
      </c>
      <c r="O213" s="35"/>
      <c r="V213" s="4">
        <f>$B213-'Rail Costs'!Q213</f>
        <v>76.867408809799144</v>
      </c>
      <c r="W213" s="4">
        <f>$B213-'Rail Costs'!R213</f>
        <v>77.352051744073606</v>
      </c>
      <c r="X213" s="4">
        <f>$B213-'Rail Costs'!S213</f>
        <v>77.552972167454442</v>
      </c>
      <c r="Y213" s="4">
        <f>$B213-'Rail Costs'!T213</f>
        <v>77.077056009332509</v>
      </c>
      <c r="Z213" s="4">
        <f>$B213-'Rail Costs'!U213</f>
        <v>77.251591532383188</v>
      </c>
      <c r="AA213" s="4">
        <f>$B213-'Rail Costs'!V213</f>
        <v>76.238467211199023</v>
      </c>
      <c r="AD213" s="4">
        <f>$J213-(V213*'Feedstock Conversions'!$B$13)-'Rail Costs'!Q213</f>
        <v>167.93521317679549</v>
      </c>
      <c r="AE213" s="4">
        <f>$J213-(W213*'Feedstock Conversions'!$B$13)-'Rail Costs'!R213</f>
        <v>164.80926625072527</v>
      </c>
      <c r="AF213" s="4">
        <f>$J213-(X213*'Feedstock Conversions'!$B$13)-'Rail Costs'!S213</f>
        <v>163.51332951991881</v>
      </c>
      <c r="AG213" s="4">
        <f>$J213-(Y213*'Feedstock Conversions'!$B$13)-'Rail Costs'!T213</f>
        <v>166.58298873980536</v>
      </c>
      <c r="AH213" s="4">
        <f>$J213-(Z213*'Feedstock Conversions'!$B$13)-'Rail Costs'!U213</f>
        <v>165.45723461612843</v>
      </c>
      <c r="AI213" s="4">
        <f>$J213-(AA213*'Feedstock Conversions'!$B$13)-'Rail Costs'!V213</f>
        <v>171.99188648776624</v>
      </c>
      <c r="AL213" s="4">
        <f>C213*'Feedstock Conversions'!$B$6</f>
        <v>613.58849999999995</v>
      </c>
      <c r="AM213" s="4">
        <f>'Fuel Values'!C213*100</f>
        <v>308.04000000000002</v>
      </c>
      <c r="AN213" s="4">
        <f>('LCFS Values'!$E$6-'Canola Oil'!$S$4)/1000000*'LCFS Values'!B213*'LCFS Values'!$G$2*100</f>
        <v>31.55030161964843</v>
      </c>
      <c r="AO213" s="4">
        <f>'RIN Values'!D213</f>
        <v>283.15625</v>
      </c>
      <c r="AP213" s="4">
        <f>'Fixed Credits Value'!B213</f>
        <v>100</v>
      </c>
      <c r="AQ213" s="4">
        <f>'Fixed Credits Value'!C213</f>
        <v>16</v>
      </c>
      <c r="AR213" s="4">
        <f t="shared" si="21"/>
        <v>738.74655161964847</v>
      </c>
      <c r="AS213" s="4">
        <f>AR213/'Feedstock Conversions'!$B$6</f>
        <v>97.847225380085888</v>
      </c>
      <c r="AU213">
        <f t="shared" si="19"/>
        <v>0</v>
      </c>
      <c r="AV213">
        <f t="shared" si="24"/>
        <v>3</v>
      </c>
      <c r="AW213">
        <f t="shared" si="25"/>
        <v>2023</v>
      </c>
      <c r="AX213">
        <f t="shared" si="26"/>
        <v>1</v>
      </c>
    </row>
    <row r="214" spans="1:50" x14ac:dyDescent="0.25">
      <c r="A214" s="34">
        <v>44953</v>
      </c>
      <c r="B214" s="35">
        <v>78.994</v>
      </c>
      <c r="C214" s="36">
        <f>'Canola Oil'!B214</f>
        <v>78.994</v>
      </c>
      <c r="D214" s="35">
        <f>'Canola Oil'!C214*'Feedstock Conversions'!B$13</f>
        <v>588.50530000000003</v>
      </c>
      <c r="E214" s="35"/>
      <c r="F214" s="35">
        <f>'Fuel Values'!B214-G214-H214-I214</f>
        <v>363.76889078812496</v>
      </c>
      <c r="G214" s="36">
        <f>('LCFS Values'!$E$6-$R$4)/1000000*'LCFS Values'!B214*'LCFS Values'!$G$2*100</f>
        <v>30.656109211874995</v>
      </c>
      <c r="H214" s="35">
        <f>'RIN Values'!C214</f>
        <v>250.57500000000002</v>
      </c>
      <c r="I214" s="35">
        <f>'Fixed Credits Value'!B214</f>
        <v>100</v>
      </c>
      <c r="J214" s="35">
        <f t="shared" si="22"/>
        <v>745</v>
      </c>
      <c r="K214" s="35">
        <f>J214/'Feedstock Conversions'!B$13</f>
        <v>100</v>
      </c>
      <c r="L214" s="35"/>
      <c r="M214" s="35">
        <f t="shared" si="23"/>
        <v>156.49469999999997</v>
      </c>
      <c r="N214" s="35">
        <f t="shared" si="20"/>
        <v>157.09133260437488</v>
      </c>
      <c r="O214" s="35"/>
      <c r="V214" s="4">
        <f>$B214-'Rail Costs'!Q214</f>
        <v>74.591408809799148</v>
      </c>
      <c r="W214" s="4">
        <f>$B214-'Rail Costs'!R214</f>
        <v>75.076051744073609</v>
      </c>
      <c r="X214" s="4">
        <f>$B214-'Rail Costs'!S214</f>
        <v>75.276972167454446</v>
      </c>
      <c r="Y214" s="4">
        <f>$B214-'Rail Costs'!T214</f>
        <v>74.801056009332513</v>
      </c>
      <c r="Z214" s="4">
        <f>$B214-'Rail Costs'!U214</f>
        <v>74.975591532383191</v>
      </c>
      <c r="AA214" s="4">
        <f>$B214-'Rail Costs'!V214</f>
        <v>73.962467211199026</v>
      </c>
      <c r="AD214" s="4">
        <f>$J214-(V214*'Feedstock Conversions'!$B$13)-'Rail Costs'!Q214</f>
        <v>184.89141317679545</v>
      </c>
      <c r="AE214" s="4">
        <f>$J214-(W214*'Feedstock Conversions'!$B$13)-'Rail Costs'!R214</f>
        <v>181.76546625072524</v>
      </c>
      <c r="AF214" s="4">
        <f>$J214-(X214*'Feedstock Conversions'!$B$13)-'Rail Costs'!S214</f>
        <v>180.46952951991878</v>
      </c>
      <c r="AG214" s="4">
        <f>$J214-(Y214*'Feedstock Conversions'!$B$13)-'Rail Costs'!T214</f>
        <v>183.53918873980533</v>
      </c>
      <c r="AH214" s="4">
        <f>$J214-(Z214*'Feedstock Conversions'!$B$13)-'Rail Costs'!U214</f>
        <v>182.4134346161284</v>
      </c>
      <c r="AI214" s="4">
        <f>$J214-(AA214*'Feedstock Conversions'!$B$13)-'Rail Costs'!V214</f>
        <v>188.94808648776632</v>
      </c>
      <c r="AL214" s="4">
        <f>C214*'Feedstock Conversions'!$B$6</f>
        <v>596.40469999999993</v>
      </c>
      <c r="AM214" s="4">
        <f>'Fuel Values'!C214*100</f>
        <v>314.02999999999997</v>
      </c>
      <c r="AN214" s="4">
        <f>('LCFS Values'!$E$6-'Canola Oil'!$S$4)/1000000*'LCFS Values'!B214*'LCFS Values'!$G$2*100</f>
        <v>31.581632604374992</v>
      </c>
      <c r="AO214" s="4">
        <f>'RIN Values'!D214</f>
        <v>283.98500000000001</v>
      </c>
      <c r="AP214" s="4">
        <f>'Fixed Credits Value'!B214</f>
        <v>100</v>
      </c>
      <c r="AQ214" s="4">
        <f>'Fixed Credits Value'!C214</f>
        <v>16</v>
      </c>
      <c r="AR214" s="4">
        <f t="shared" si="21"/>
        <v>745.59663260437492</v>
      </c>
      <c r="AS214" s="4">
        <f>AR214/'Feedstock Conversions'!$B$6</f>
        <v>98.754520874751648</v>
      </c>
      <c r="AU214">
        <f t="shared" ref="AU214:AU277" si="27">IF(AM214&lt;F214,0,1)</f>
        <v>0</v>
      </c>
      <c r="AV214">
        <f t="shared" si="24"/>
        <v>4</v>
      </c>
      <c r="AW214">
        <f t="shared" si="25"/>
        <v>2023</v>
      </c>
      <c r="AX214">
        <f t="shared" si="26"/>
        <v>1</v>
      </c>
    </row>
    <row r="215" spans="1:50" x14ac:dyDescent="0.25">
      <c r="A215" s="34">
        <v>44960</v>
      </c>
      <c r="B215" s="35">
        <v>78.888000000000005</v>
      </c>
      <c r="C215" s="36">
        <f>'Canola Oil'!B215</f>
        <v>78.888000000000005</v>
      </c>
      <c r="D215" s="35">
        <f>'Canola Oil'!C215*'Feedstock Conversions'!B$13</f>
        <v>587.71560000000011</v>
      </c>
      <c r="E215" s="35"/>
      <c r="F215" s="35">
        <f>'Fuel Values'!B215-G215-H215-I215</f>
        <v>356.04812839571878</v>
      </c>
      <c r="G215" s="36">
        <f>('LCFS Values'!$E$6-$R$4)/1000000*'LCFS Values'!B215*'LCFS Values'!$G$2*100</f>
        <v>29.901871604281251</v>
      </c>
      <c r="H215" s="35">
        <f>'RIN Values'!C215</f>
        <v>241.04999999999998</v>
      </c>
      <c r="I215" s="35">
        <f>'Fixed Credits Value'!B215</f>
        <v>100</v>
      </c>
      <c r="J215" s="35">
        <f t="shared" si="22"/>
        <v>727</v>
      </c>
      <c r="K215" s="35">
        <f>J215/'Feedstock Conversions'!B$13</f>
        <v>97.583892617449663</v>
      </c>
      <c r="L215" s="35"/>
      <c r="M215" s="35">
        <f t="shared" si="23"/>
        <v>139.28439999999989</v>
      </c>
      <c r="N215" s="35">
        <f t="shared" si="20"/>
        <v>115.79902418315612</v>
      </c>
      <c r="O215" s="35"/>
      <c r="V215" s="4">
        <f>$B215-'Rail Costs'!Q215</f>
        <v>74.485408809799154</v>
      </c>
      <c r="W215" s="4">
        <f>$B215-'Rail Costs'!R215</f>
        <v>74.970051744073615</v>
      </c>
      <c r="X215" s="4">
        <f>$B215-'Rail Costs'!S215</f>
        <v>75.170972167454451</v>
      </c>
      <c r="Y215" s="4">
        <f>$B215-'Rail Costs'!T215</f>
        <v>74.695056009332518</v>
      </c>
      <c r="Z215" s="4">
        <f>$B215-'Rail Costs'!U215</f>
        <v>74.869591532383197</v>
      </c>
      <c r="AA215" s="4">
        <f>$B215-'Rail Costs'!V215</f>
        <v>73.856467211199032</v>
      </c>
      <c r="AD215" s="4">
        <f>$J215-(V215*'Feedstock Conversions'!$B$13)-'Rail Costs'!Q215</f>
        <v>167.68111317679538</v>
      </c>
      <c r="AE215" s="4">
        <f>$J215-(W215*'Feedstock Conversions'!$B$13)-'Rail Costs'!R215</f>
        <v>164.55516625072516</v>
      </c>
      <c r="AF215" s="4">
        <f>$J215-(X215*'Feedstock Conversions'!$B$13)-'Rail Costs'!S215</f>
        <v>163.25922951991882</v>
      </c>
      <c r="AG215" s="4">
        <f>$J215-(Y215*'Feedstock Conversions'!$B$13)-'Rail Costs'!T215</f>
        <v>166.32888873980525</v>
      </c>
      <c r="AH215" s="4">
        <f>$J215-(Z215*'Feedstock Conversions'!$B$13)-'Rail Costs'!U215</f>
        <v>165.20313461612832</v>
      </c>
      <c r="AI215" s="4">
        <f>$J215-(AA215*'Feedstock Conversions'!$B$13)-'Rail Costs'!V215</f>
        <v>171.73778648776624</v>
      </c>
      <c r="AL215" s="4">
        <f>C215*'Feedstock Conversions'!$B$6</f>
        <v>595.60440000000006</v>
      </c>
      <c r="AM215" s="4">
        <f>'Fuel Values'!C215*100</f>
        <v>283.52</v>
      </c>
      <c r="AN215" s="4">
        <f>('LCFS Values'!$E$6-'Canola Oil'!$S$4)/1000000*'LCFS Values'!B215*'LCFS Values'!$G$2*100</f>
        <v>30.80462418315625</v>
      </c>
      <c r="AO215" s="4">
        <f>'RIN Values'!D215</f>
        <v>273.19</v>
      </c>
      <c r="AP215" s="4">
        <f>'Fixed Credits Value'!B215</f>
        <v>100</v>
      </c>
      <c r="AQ215" s="4">
        <f>'Fixed Credits Value'!C215</f>
        <v>16</v>
      </c>
      <c r="AR215" s="4">
        <f t="shared" si="21"/>
        <v>703.51462418315623</v>
      </c>
      <c r="AS215" s="4">
        <f>AR215/'Feedstock Conversions'!$B$6</f>
        <v>93.180744924921356</v>
      </c>
      <c r="AU215">
        <f t="shared" si="27"/>
        <v>0</v>
      </c>
      <c r="AV215">
        <f t="shared" si="24"/>
        <v>5</v>
      </c>
      <c r="AW215">
        <f t="shared" si="25"/>
        <v>2023</v>
      </c>
      <c r="AX215">
        <f t="shared" si="26"/>
        <v>2</v>
      </c>
    </row>
    <row r="216" spans="1:50" x14ac:dyDescent="0.25">
      <c r="A216" s="34">
        <v>44967</v>
      </c>
      <c r="B216" s="35">
        <v>75.272000000000006</v>
      </c>
      <c r="C216" s="36">
        <f>'Canola Oil'!B216</f>
        <v>75.272000000000006</v>
      </c>
      <c r="D216" s="35">
        <f>'Canola Oil'!C216*'Feedstock Conversions'!B$13</f>
        <v>560.77640000000008</v>
      </c>
      <c r="E216" s="35"/>
      <c r="F216" s="35">
        <f>'Fuel Values'!B216-G216-H216-I216</f>
        <v>340.91040305843751</v>
      </c>
      <c r="G216" s="36">
        <f>('LCFS Values'!$E$6-$R$4)/1000000*'LCFS Values'!B216*'LCFS Values'!$G$2*100</f>
        <v>29.439596941562495</v>
      </c>
      <c r="H216" s="35">
        <f>'RIN Values'!C216</f>
        <v>238.64999999999998</v>
      </c>
      <c r="I216" s="35">
        <f>'Fixed Credits Value'!B216</f>
        <v>100</v>
      </c>
      <c r="J216" s="35">
        <f t="shared" si="22"/>
        <v>709</v>
      </c>
      <c r="K216" s="35">
        <f>J216/'Feedstock Conversions'!B$13</f>
        <v>95.167785234899327</v>
      </c>
      <c r="L216" s="35"/>
      <c r="M216" s="35">
        <f t="shared" si="23"/>
        <v>148.22359999999992</v>
      </c>
      <c r="N216" s="35">
        <f t="shared" si="20"/>
        <v>142.50199321531238</v>
      </c>
      <c r="O216" s="35"/>
      <c r="V216" s="4">
        <f>$B216-'Rail Costs'!Q216</f>
        <v>70.869408809799154</v>
      </c>
      <c r="W216" s="4">
        <f>$B216-'Rail Costs'!R216</f>
        <v>71.354051744073615</v>
      </c>
      <c r="X216" s="4">
        <f>$B216-'Rail Costs'!S216</f>
        <v>71.554972167454451</v>
      </c>
      <c r="Y216" s="4">
        <f>$B216-'Rail Costs'!T216</f>
        <v>71.079056009332518</v>
      </c>
      <c r="Z216" s="4">
        <f>$B216-'Rail Costs'!U216</f>
        <v>71.253591532383197</v>
      </c>
      <c r="AA216" s="4">
        <f>$B216-'Rail Costs'!V216</f>
        <v>70.240467211199032</v>
      </c>
      <c r="AD216" s="4">
        <f>$J216-(V216*'Feedstock Conversions'!$B$13)-'Rail Costs'!Q216</f>
        <v>176.62031317679541</v>
      </c>
      <c r="AE216" s="4">
        <f>$J216-(W216*'Feedstock Conversions'!$B$13)-'Rail Costs'!R216</f>
        <v>173.49436625072519</v>
      </c>
      <c r="AF216" s="4">
        <f>$J216-(X216*'Feedstock Conversions'!$B$13)-'Rail Costs'!S216</f>
        <v>172.19842951991873</v>
      </c>
      <c r="AG216" s="4">
        <f>$J216-(Y216*'Feedstock Conversions'!$B$13)-'Rail Costs'!T216</f>
        <v>175.26808873980528</v>
      </c>
      <c r="AH216" s="4">
        <f>$J216-(Z216*'Feedstock Conversions'!$B$13)-'Rail Costs'!U216</f>
        <v>174.14233461612835</v>
      </c>
      <c r="AI216" s="4">
        <f>$J216-(AA216*'Feedstock Conversions'!$B$13)-'Rail Costs'!V216</f>
        <v>180.67698648776627</v>
      </c>
      <c r="AL216" s="4">
        <f>C216*'Feedstock Conversions'!$B$6</f>
        <v>568.30360000000007</v>
      </c>
      <c r="AM216" s="4">
        <f>'Fuel Values'!C216*100</f>
        <v>286.47999999999996</v>
      </c>
      <c r="AN216" s="4">
        <f>('LCFS Values'!$E$6-'Canola Oil'!$S$4)/1000000*'LCFS Values'!B216*'LCFS Values'!$G$2*100</f>
        <v>30.328393215312495</v>
      </c>
      <c r="AO216" s="4">
        <f>'RIN Values'!D216</f>
        <v>270.46999999999997</v>
      </c>
      <c r="AP216" s="4">
        <f>'Fixed Credits Value'!B216</f>
        <v>100</v>
      </c>
      <c r="AQ216" s="4">
        <f>'Fixed Credits Value'!C216</f>
        <v>16</v>
      </c>
      <c r="AR216" s="4">
        <f t="shared" si="21"/>
        <v>703.27839321531246</v>
      </c>
      <c r="AS216" s="4">
        <f>AR216/'Feedstock Conversions'!$B$6</f>
        <v>93.149456055008272</v>
      </c>
      <c r="AU216">
        <f t="shared" si="27"/>
        <v>0</v>
      </c>
      <c r="AV216">
        <f t="shared" si="24"/>
        <v>6</v>
      </c>
      <c r="AW216">
        <f t="shared" si="25"/>
        <v>2023</v>
      </c>
      <c r="AX216">
        <f t="shared" si="26"/>
        <v>2</v>
      </c>
    </row>
    <row r="217" spans="1:50" x14ac:dyDescent="0.25">
      <c r="A217" s="34">
        <v>44974</v>
      </c>
      <c r="B217" s="35">
        <v>76.037999999999997</v>
      </c>
      <c r="C217" s="36">
        <f>'Canola Oil'!B217</f>
        <v>76.037999999999997</v>
      </c>
      <c r="D217" s="35">
        <f>'Canola Oil'!C217*'Feedstock Conversions'!B$13</f>
        <v>566.48310000000004</v>
      </c>
      <c r="E217" s="35"/>
      <c r="F217" s="35">
        <f>'Fuel Values'!B217-G217-H217-I217</f>
        <v>327.72759759784378</v>
      </c>
      <c r="G217" s="36">
        <f>('LCFS Values'!$E$6-$R$4)/1000000*'LCFS Values'!B217*'LCFS Values'!$G$2*100</f>
        <v>30.972402402156245</v>
      </c>
      <c r="H217" s="35">
        <f>'RIN Values'!C217</f>
        <v>246.29999999999998</v>
      </c>
      <c r="I217" s="35">
        <f>'Fixed Credits Value'!B217</f>
        <v>100</v>
      </c>
      <c r="J217" s="35">
        <f t="shared" si="22"/>
        <v>705</v>
      </c>
      <c r="K217" s="35">
        <f>J217/'Feedstock Conversions'!B$13</f>
        <v>94.630872483221481</v>
      </c>
      <c r="L217" s="35"/>
      <c r="M217" s="35">
        <f t="shared" si="23"/>
        <v>138.51689999999996</v>
      </c>
      <c r="N217" s="35">
        <f t="shared" si="20"/>
        <v>146.32437484553122</v>
      </c>
      <c r="O217" s="35"/>
      <c r="V217" s="4">
        <f>$B217-'Rail Costs'!Q217</f>
        <v>71.635408809799145</v>
      </c>
      <c r="W217" s="4">
        <f>$B217-'Rail Costs'!R217</f>
        <v>72.120051744073606</v>
      </c>
      <c r="X217" s="4">
        <f>$B217-'Rail Costs'!S217</f>
        <v>72.320972167454443</v>
      </c>
      <c r="Y217" s="4">
        <f>$B217-'Rail Costs'!T217</f>
        <v>71.845056009332509</v>
      </c>
      <c r="Z217" s="4">
        <f>$B217-'Rail Costs'!U217</f>
        <v>72.019591532383188</v>
      </c>
      <c r="AA217" s="4">
        <f>$B217-'Rail Costs'!V217</f>
        <v>71.006467211199023</v>
      </c>
      <c r="AD217" s="4">
        <f>$J217-(V217*'Feedstock Conversions'!$B$13)-'Rail Costs'!Q217</f>
        <v>166.91361317679545</v>
      </c>
      <c r="AE217" s="4">
        <f>$J217-(W217*'Feedstock Conversions'!$B$13)-'Rail Costs'!R217</f>
        <v>163.78766625072524</v>
      </c>
      <c r="AF217" s="4">
        <f>$J217-(X217*'Feedstock Conversions'!$B$13)-'Rail Costs'!S217</f>
        <v>162.49172951991889</v>
      </c>
      <c r="AG217" s="4">
        <f>$J217-(Y217*'Feedstock Conversions'!$B$13)-'Rail Costs'!T217</f>
        <v>165.56138873980532</v>
      </c>
      <c r="AH217" s="4">
        <f>$J217-(Z217*'Feedstock Conversions'!$B$13)-'Rail Costs'!U217</f>
        <v>164.4356346161284</v>
      </c>
      <c r="AI217" s="4">
        <f>$J217-(AA217*'Feedstock Conversions'!$B$13)-'Rail Costs'!V217</f>
        <v>170.97028648776632</v>
      </c>
      <c r="AL217" s="4">
        <f>C217*'Feedstock Conversions'!$B$6</f>
        <v>574.08690000000001</v>
      </c>
      <c r="AM217" s="4">
        <f>'Fuel Values'!C217*100</f>
        <v>285.76</v>
      </c>
      <c r="AN217" s="4">
        <f>('LCFS Values'!$E$6-'Canola Oil'!$S$4)/1000000*'LCFS Values'!B217*'LCFS Values'!$G$2*100</f>
        <v>31.90747484553124</v>
      </c>
      <c r="AO217" s="4">
        <f>'RIN Values'!D217</f>
        <v>279.14</v>
      </c>
      <c r="AP217" s="4">
        <f>'Fixed Credits Value'!B217</f>
        <v>100</v>
      </c>
      <c r="AQ217" s="4">
        <f>'Fixed Credits Value'!C217</f>
        <v>16</v>
      </c>
      <c r="AR217" s="4">
        <f t="shared" si="21"/>
        <v>712.80747484553126</v>
      </c>
      <c r="AS217" s="4">
        <f>AR217/'Feedstock Conversions'!$B$6</f>
        <v>94.411586072255801</v>
      </c>
      <c r="AU217">
        <f t="shared" si="27"/>
        <v>0</v>
      </c>
      <c r="AV217">
        <f t="shared" si="24"/>
        <v>7</v>
      </c>
      <c r="AW217">
        <f t="shared" si="25"/>
        <v>2023</v>
      </c>
      <c r="AX217">
        <f t="shared" si="26"/>
        <v>2</v>
      </c>
    </row>
    <row r="218" spans="1:50" x14ac:dyDescent="0.25">
      <c r="A218" s="34">
        <v>44981</v>
      </c>
      <c r="B218" s="35">
        <v>77.6875</v>
      </c>
      <c r="C218" s="36">
        <f>'Canola Oil'!B218</f>
        <v>77.6875</v>
      </c>
      <c r="D218" s="35">
        <f>'Canola Oil'!C218*'Feedstock Conversions'!B$13</f>
        <v>578.77187500000002</v>
      </c>
      <c r="E218" s="35"/>
      <c r="F218" s="35">
        <f>'Fuel Values'!B218-G218-H218-I218</f>
        <v>322.61678449882811</v>
      </c>
      <c r="G218" s="36">
        <f>('LCFS Values'!$E$6-$R$4)/1000000*'LCFS Values'!B218*'LCFS Values'!$G$2*100</f>
        <v>33.758215501171875</v>
      </c>
      <c r="H218" s="35">
        <f>'RIN Values'!C218</f>
        <v>248.625</v>
      </c>
      <c r="I218" s="35">
        <f>'Fixed Credits Value'!B218</f>
        <v>100</v>
      </c>
      <c r="J218" s="35">
        <f t="shared" si="22"/>
        <v>705</v>
      </c>
      <c r="K218" s="35">
        <f>J218/'Feedstock Conversions'!B$13</f>
        <v>94.630872483221481</v>
      </c>
      <c r="L218" s="35"/>
      <c r="M218" s="35">
        <f t="shared" si="23"/>
        <v>126.22812499999998</v>
      </c>
      <c r="N218" s="35">
        <f t="shared" si="20"/>
        <v>130.56051804648428</v>
      </c>
      <c r="O218" s="35"/>
      <c r="V218" s="4">
        <f>$B218-'Rail Costs'!Q218</f>
        <v>73.284908809799148</v>
      </c>
      <c r="W218" s="4">
        <f>$B218-'Rail Costs'!R218</f>
        <v>73.76955174407361</v>
      </c>
      <c r="X218" s="4">
        <f>$B218-'Rail Costs'!S218</f>
        <v>73.970472167454446</v>
      </c>
      <c r="Y218" s="4">
        <f>$B218-'Rail Costs'!T218</f>
        <v>73.494556009332513</v>
      </c>
      <c r="Z218" s="4">
        <f>$B218-'Rail Costs'!U218</f>
        <v>73.669091532383192</v>
      </c>
      <c r="AA218" s="4">
        <f>$B218-'Rail Costs'!V218</f>
        <v>72.655967211199027</v>
      </c>
      <c r="AD218" s="4">
        <f>$J218-(V218*'Feedstock Conversions'!$B$13)-'Rail Costs'!Q218</f>
        <v>154.62483817679546</v>
      </c>
      <c r="AE218" s="4">
        <f>$J218-(W218*'Feedstock Conversions'!$B$13)-'Rail Costs'!R218</f>
        <v>151.49889125072525</v>
      </c>
      <c r="AF218" s="4">
        <f>$J218-(X218*'Feedstock Conversions'!$B$13)-'Rail Costs'!S218</f>
        <v>150.20295451991879</v>
      </c>
      <c r="AG218" s="4">
        <f>$J218-(Y218*'Feedstock Conversions'!$B$13)-'Rail Costs'!T218</f>
        <v>153.27261373980522</v>
      </c>
      <c r="AH218" s="4">
        <f>$J218-(Z218*'Feedstock Conversions'!$B$13)-'Rail Costs'!U218</f>
        <v>152.14685961612841</v>
      </c>
      <c r="AI218" s="4">
        <f>$J218-(AA218*'Feedstock Conversions'!$B$13)-'Rail Costs'!V218</f>
        <v>158.68151148776622</v>
      </c>
      <c r="AL218" s="4">
        <f>C218*'Feedstock Conversions'!$B$6</f>
        <v>586.54062499999998</v>
      </c>
      <c r="AM218" s="4">
        <f>'Fuel Values'!C218*100</f>
        <v>276.77999999999997</v>
      </c>
      <c r="AN218" s="4">
        <f>('LCFS Values'!$E$6-'Canola Oil'!$S$4)/1000000*'LCFS Values'!B218*'LCFS Values'!$G$2*100</f>
        <v>34.77739304648437</v>
      </c>
      <c r="AO218" s="4">
        <f>'RIN Values'!D218</f>
        <v>281.77499999999998</v>
      </c>
      <c r="AP218" s="4">
        <f>'Fixed Credits Value'!B218</f>
        <v>100</v>
      </c>
      <c r="AQ218" s="4">
        <f>'Fixed Credits Value'!C218</f>
        <v>16</v>
      </c>
      <c r="AR218" s="4">
        <f t="shared" si="21"/>
        <v>709.3323930464843</v>
      </c>
      <c r="AS218" s="4">
        <f>AR218/'Feedstock Conversions'!$B$6</f>
        <v>93.951310337282692</v>
      </c>
      <c r="AU218">
        <f t="shared" si="27"/>
        <v>0</v>
      </c>
      <c r="AV218">
        <f t="shared" si="24"/>
        <v>8</v>
      </c>
      <c r="AW218">
        <f t="shared" si="25"/>
        <v>2023</v>
      </c>
      <c r="AX218">
        <f t="shared" si="26"/>
        <v>2</v>
      </c>
    </row>
    <row r="219" spans="1:50" x14ac:dyDescent="0.25">
      <c r="A219" s="34">
        <v>44988</v>
      </c>
      <c r="B219" s="35">
        <v>76.242000000000004</v>
      </c>
      <c r="C219" s="36">
        <f>'Canola Oil'!B219</f>
        <v>76.242000000000004</v>
      </c>
      <c r="D219" s="35">
        <f>'Canola Oil'!C219*'Feedstock Conversions'!B$13</f>
        <v>568.00290000000007</v>
      </c>
      <c r="E219" s="35"/>
      <c r="F219" s="35">
        <f>'Fuel Values'!B219-G219-H219-I219</f>
        <v>308.30840630915623</v>
      </c>
      <c r="G219" s="36">
        <f>('LCFS Values'!$E$6-$R$4)/1000000*'LCFS Values'!B219*'LCFS Values'!$G$2*100</f>
        <v>32.091593690843752</v>
      </c>
      <c r="H219" s="35">
        <f>'RIN Values'!C219</f>
        <v>242.10000000000002</v>
      </c>
      <c r="I219" s="35">
        <f>'Fixed Credits Value'!B219</f>
        <v>100</v>
      </c>
      <c r="J219" s="35">
        <f t="shared" si="22"/>
        <v>682.5</v>
      </c>
      <c r="K219" s="35">
        <f>J219/'Feedstock Conversions'!B$13</f>
        <v>91.610738255033553</v>
      </c>
      <c r="L219" s="35"/>
      <c r="M219" s="35">
        <f t="shared" si="23"/>
        <v>114.49709999999993</v>
      </c>
      <c r="N219" s="35">
        <f t="shared" ref="N219:N282" si="28">AR219-D219</f>
        <v>137.44755508346873</v>
      </c>
      <c r="O219" s="35"/>
      <c r="V219" s="4">
        <f>$B219-'Rail Costs'!Q219</f>
        <v>71.839408809799153</v>
      </c>
      <c r="W219" s="4">
        <f>$B219-'Rail Costs'!R219</f>
        <v>72.324051744073614</v>
      </c>
      <c r="X219" s="4">
        <f>$B219-'Rail Costs'!S219</f>
        <v>72.52497216745445</v>
      </c>
      <c r="Y219" s="4">
        <f>$B219-'Rail Costs'!T219</f>
        <v>72.049056009332517</v>
      </c>
      <c r="Z219" s="4">
        <f>$B219-'Rail Costs'!U219</f>
        <v>72.223591532383196</v>
      </c>
      <c r="AA219" s="4">
        <f>$B219-'Rail Costs'!V219</f>
        <v>71.210467211199031</v>
      </c>
      <c r="AD219" s="4">
        <f>$J219-(V219*'Feedstock Conversions'!$B$13)-'Rail Costs'!Q219</f>
        <v>142.89381317679542</v>
      </c>
      <c r="AE219" s="4">
        <f>$J219-(W219*'Feedstock Conversions'!$B$13)-'Rail Costs'!R219</f>
        <v>139.76786625072521</v>
      </c>
      <c r="AF219" s="4">
        <f>$J219-(X219*'Feedstock Conversions'!$B$13)-'Rail Costs'!S219</f>
        <v>138.47192951991875</v>
      </c>
      <c r="AG219" s="4">
        <f>$J219-(Y219*'Feedstock Conversions'!$B$13)-'Rail Costs'!T219</f>
        <v>141.54158873980529</v>
      </c>
      <c r="AH219" s="4">
        <f>$J219-(Z219*'Feedstock Conversions'!$B$13)-'Rail Costs'!U219</f>
        <v>140.41583461612836</v>
      </c>
      <c r="AI219" s="4">
        <f>$J219-(AA219*'Feedstock Conversions'!$B$13)-'Rail Costs'!V219</f>
        <v>146.95048648776628</v>
      </c>
      <c r="AL219" s="4">
        <f>C219*'Feedstock Conversions'!$B$6</f>
        <v>575.62710000000004</v>
      </c>
      <c r="AM219" s="4">
        <f>'Fuel Values'!C219*100</f>
        <v>282.01</v>
      </c>
      <c r="AN219" s="4">
        <f>('LCFS Values'!$E$6-'Canola Oil'!$S$4)/1000000*'LCFS Values'!B219*'LCFS Values'!$G$2*100</f>
        <v>33.060455083468746</v>
      </c>
      <c r="AO219" s="4">
        <f>'RIN Values'!D219</f>
        <v>274.38</v>
      </c>
      <c r="AP219" s="4">
        <f>'Fixed Credits Value'!B219</f>
        <v>100</v>
      </c>
      <c r="AQ219" s="4">
        <f>'Fixed Credits Value'!C219</f>
        <v>16</v>
      </c>
      <c r="AR219" s="4">
        <f t="shared" si="21"/>
        <v>705.4504550834688</v>
      </c>
      <c r="AS219" s="4">
        <f>AR219/'Feedstock Conversions'!$B$6</f>
        <v>93.437146368671364</v>
      </c>
      <c r="AU219">
        <f t="shared" si="27"/>
        <v>0</v>
      </c>
      <c r="AV219">
        <f t="shared" si="24"/>
        <v>9</v>
      </c>
      <c r="AW219">
        <f t="shared" si="25"/>
        <v>2023</v>
      </c>
      <c r="AX219">
        <f t="shared" si="26"/>
        <v>3</v>
      </c>
    </row>
    <row r="220" spans="1:50" x14ac:dyDescent="0.25">
      <c r="A220" s="34">
        <v>44995</v>
      </c>
      <c r="B220" s="35">
        <v>73.872</v>
      </c>
      <c r="C220" s="36">
        <f>'Canola Oil'!B220</f>
        <v>73.872</v>
      </c>
      <c r="D220" s="35">
        <f>'Canola Oil'!C220*'Feedstock Conversions'!B$13</f>
        <v>550.34640000000002</v>
      </c>
      <c r="E220" s="35"/>
      <c r="F220" s="35">
        <f>'Fuel Values'!B220-G220-H220-I220</f>
        <v>281.48608532753121</v>
      </c>
      <c r="G220" s="36">
        <f>('LCFS Values'!$E$6-$R$4)/1000000*'LCFS Values'!B220*'LCFS Values'!$G$2*100</f>
        <v>32.188914672468748</v>
      </c>
      <c r="H220" s="35">
        <f>'RIN Values'!C220</f>
        <v>240.82500000000002</v>
      </c>
      <c r="I220" s="35">
        <f>'Fixed Credits Value'!B220</f>
        <v>100</v>
      </c>
      <c r="J220" s="35">
        <f t="shared" si="22"/>
        <v>654.5</v>
      </c>
      <c r="K220" s="35">
        <f>J220/'Feedstock Conversions'!B$13</f>
        <v>87.852348993288587</v>
      </c>
      <c r="L220" s="35"/>
      <c r="M220" s="35">
        <f t="shared" si="23"/>
        <v>104.15359999999998</v>
      </c>
      <c r="N220" s="35">
        <f t="shared" si="28"/>
        <v>136.70931423459376</v>
      </c>
      <c r="O220" s="35"/>
      <c r="V220" s="4">
        <f>$B220-'Rail Costs'!Q220</f>
        <v>69.469408809799148</v>
      </c>
      <c r="W220" s="4">
        <f>$B220-'Rail Costs'!R220</f>
        <v>69.95405174407361</v>
      </c>
      <c r="X220" s="4">
        <f>$B220-'Rail Costs'!S220</f>
        <v>70.154972167454446</v>
      </c>
      <c r="Y220" s="4">
        <f>$B220-'Rail Costs'!T220</f>
        <v>69.679056009332513</v>
      </c>
      <c r="Z220" s="4">
        <f>$B220-'Rail Costs'!U220</f>
        <v>69.853591532383192</v>
      </c>
      <c r="AA220" s="4">
        <f>$B220-'Rail Costs'!V220</f>
        <v>68.840467211199027</v>
      </c>
      <c r="AD220" s="4">
        <f>$J220-(V220*'Feedstock Conversions'!$B$13)-'Rail Costs'!Q220</f>
        <v>132.55031317679547</v>
      </c>
      <c r="AE220" s="4">
        <f>$J220-(W220*'Feedstock Conversions'!$B$13)-'Rail Costs'!R220</f>
        <v>129.42436625072526</v>
      </c>
      <c r="AF220" s="4">
        <f>$J220-(X220*'Feedstock Conversions'!$B$13)-'Rail Costs'!S220</f>
        <v>128.1284295199188</v>
      </c>
      <c r="AG220" s="4">
        <f>$J220-(Y220*'Feedstock Conversions'!$B$13)-'Rail Costs'!T220</f>
        <v>131.19808873980523</v>
      </c>
      <c r="AH220" s="4">
        <f>$J220-(Z220*'Feedstock Conversions'!$B$13)-'Rail Costs'!U220</f>
        <v>130.07233461612842</v>
      </c>
      <c r="AI220" s="4">
        <f>$J220-(AA220*'Feedstock Conversions'!$B$13)-'Rail Costs'!V220</f>
        <v>136.60698648776622</v>
      </c>
      <c r="AL220" s="4">
        <f>C220*'Feedstock Conversions'!$B$6</f>
        <v>557.73360000000002</v>
      </c>
      <c r="AM220" s="4">
        <f>'Fuel Values'!C220*100</f>
        <v>264.95999999999998</v>
      </c>
      <c r="AN220" s="4">
        <f>('LCFS Values'!$E$6-'Canola Oil'!$S$4)/1000000*'LCFS Values'!B220*'LCFS Values'!$G$2*100</f>
        <v>33.160714234593748</v>
      </c>
      <c r="AO220" s="4">
        <f>'RIN Values'!D220</f>
        <v>272.935</v>
      </c>
      <c r="AP220" s="4">
        <f>'Fixed Credits Value'!B220</f>
        <v>100</v>
      </c>
      <c r="AQ220" s="4">
        <f>'Fixed Credits Value'!C220</f>
        <v>16</v>
      </c>
      <c r="AR220" s="4">
        <f t="shared" ref="AR220:AR283" si="29">SUM(AM220:AQ220)</f>
        <v>687.05571423459378</v>
      </c>
      <c r="AS220" s="4">
        <f>AR220/'Feedstock Conversions'!$B$6</f>
        <v>91.000756852264075</v>
      </c>
      <c r="AU220">
        <f t="shared" si="27"/>
        <v>0</v>
      </c>
      <c r="AV220">
        <f t="shared" si="24"/>
        <v>10</v>
      </c>
      <c r="AW220">
        <f t="shared" si="25"/>
        <v>2023</v>
      </c>
      <c r="AX220">
        <f t="shared" si="26"/>
        <v>3</v>
      </c>
    </row>
    <row r="221" spans="1:50" x14ac:dyDescent="0.25">
      <c r="A221" s="34">
        <v>45002</v>
      </c>
      <c r="B221" s="35">
        <v>71.614000000000004</v>
      </c>
      <c r="C221" s="36">
        <f>'Canola Oil'!B221</f>
        <v>71.614000000000004</v>
      </c>
      <c r="D221" s="35">
        <f>'Canola Oil'!C221*'Feedstock Conversions'!B$13</f>
        <v>533.52430000000004</v>
      </c>
      <c r="E221" s="35"/>
      <c r="F221" s="35">
        <f>'Fuel Values'!B221-G221-H221-I221</f>
        <v>265.66868422259381</v>
      </c>
      <c r="G221" s="36">
        <f>('LCFS Values'!$E$6-$R$4)/1000000*'LCFS Values'!B221*'LCFS Values'!$G$2*100</f>
        <v>34.281315777406249</v>
      </c>
      <c r="H221" s="35">
        <f>'RIN Values'!C221</f>
        <v>235.04999999999998</v>
      </c>
      <c r="I221" s="35">
        <f>'Fixed Credits Value'!B221</f>
        <v>100</v>
      </c>
      <c r="J221" s="35">
        <f t="shared" si="22"/>
        <v>635</v>
      </c>
      <c r="K221" s="35">
        <f>J221/'Feedstock Conversions'!B$13</f>
        <v>85.234899328859058</v>
      </c>
      <c r="L221" s="35"/>
      <c r="M221" s="35">
        <f t="shared" si="23"/>
        <v>101.47569999999996</v>
      </c>
      <c r="N221" s="35">
        <f t="shared" si="28"/>
        <v>139.22198598378122</v>
      </c>
      <c r="O221" s="35"/>
      <c r="V221" s="4">
        <f>$B221-'Rail Costs'!Q221</f>
        <v>67.211408809799153</v>
      </c>
      <c r="W221" s="4">
        <f>$B221-'Rail Costs'!R221</f>
        <v>67.696051744073614</v>
      </c>
      <c r="X221" s="4">
        <f>$B221-'Rail Costs'!S221</f>
        <v>67.89697216745445</v>
      </c>
      <c r="Y221" s="4">
        <f>$B221-'Rail Costs'!T221</f>
        <v>67.421056009332517</v>
      </c>
      <c r="Z221" s="4">
        <f>$B221-'Rail Costs'!U221</f>
        <v>67.595591532383196</v>
      </c>
      <c r="AA221" s="4">
        <f>$B221-'Rail Costs'!V221</f>
        <v>66.582467211199031</v>
      </c>
      <c r="AD221" s="4">
        <f>$J221-(V221*'Feedstock Conversions'!$B$13)-'Rail Costs'!Q221</f>
        <v>129.87241317679545</v>
      </c>
      <c r="AE221" s="4">
        <f>$J221-(W221*'Feedstock Conversions'!$B$13)-'Rail Costs'!R221</f>
        <v>126.74646625072516</v>
      </c>
      <c r="AF221" s="4">
        <f>$J221-(X221*'Feedstock Conversions'!$B$13)-'Rail Costs'!S221</f>
        <v>125.45052951991876</v>
      </c>
      <c r="AG221" s="4">
        <f>$J221-(Y221*'Feedstock Conversions'!$B$13)-'Rail Costs'!T221</f>
        <v>128.52018873980526</v>
      </c>
      <c r="AH221" s="4">
        <f>$J221-(Z221*'Feedstock Conversions'!$B$13)-'Rail Costs'!U221</f>
        <v>127.39443461612839</v>
      </c>
      <c r="AI221" s="4">
        <f>$J221-(AA221*'Feedstock Conversions'!$B$13)-'Rail Costs'!V221</f>
        <v>133.92908648776626</v>
      </c>
      <c r="AL221" s="4">
        <f>C221*'Feedstock Conversions'!$B$6</f>
        <v>540.6857</v>
      </c>
      <c r="AM221" s="4">
        <f>'Fuel Values'!C221*100</f>
        <v>255.03999999999996</v>
      </c>
      <c r="AN221" s="4">
        <f>('LCFS Values'!$E$6-'Canola Oil'!$S$4)/1000000*'LCFS Values'!B221*'LCFS Values'!$G$2*100</f>
        <v>35.316285983781242</v>
      </c>
      <c r="AO221" s="4">
        <f>'RIN Values'!D221</f>
        <v>266.39</v>
      </c>
      <c r="AP221" s="4">
        <f>'Fixed Credits Value'!B221</f>
        <v>100</v>
      </c>
      <c r="AQ221" s="4">
        <f>'Fixed Credits Value'!C221</f>
        <v>16</v>
      </c>
      <c r="AR221" s="4">
        <f t="shared" si="29"/>
        <v>672.74628598378126</v>
      </c>
      <c r="AS221" s="4">
        <f>AR221/'Feedstock Conversions'!$B$6</f>
        <v>89.105468342222693</v>
      </c>
      <c r="AU221">
        <f t="shared" si="27"/>
        <v>0</v>
      </c>
      <c r="AV221">
        <f t="shared" si="24"/>
        <v>11</v>
      </c>
      <c r="AW221">
        <f t="shared" si="25"/>
        <v>2023</v>
      </c>
      <c r="AX221">
        <f t="shared" si="26"/>
        <v>3</v>
      </c>
    </row>
    <row r="222" spans="1:50" x14ac:dyDescent="0.25">
      <c r="A222" s="34">
        <v>45009</v>
      </c>
      <c r="B222" s="35">
        <v>69.361999999999995</v>
      </c>
      <c r="C222" s="36">
        <f>'Canola Oil'!B222</f>
        <v>69.361999999999995</v>
      </c>
      <c r="D222" s="35">
        <f>'Canola Oil'!C222*'Feedstock Conversions'!B$13</f>
        <v>516.74689999999998</v>
      </c>
      <c r="E222" s="35"/>
      <c r="F222" s="35">
        <f>'Fuel Values'!B222-G222-H222-I222</f>
        <v>256.35461937612502</v>
      </c>
      <c r="G222" s="36">
        <f>('LCFS Values'!$E$6-$R$4)/1000000*'LCFS Values'!B222*'LCFS Values'!$G$2*100</f>
        <v>33.770380623874999</v>
      </c>
      <c r="H222" s="35">
        <f>'RIN Values'!C222</f>
        <v>232.875</v>
      </c>
      <c r="I222" s="35">
        <f>'Fixed Credits Value'!B222</f>
        <v>100</v>
      </c>
      <c r="J222" s="35">
        <f t="shared" si="22"/>
        <v>623</v>
      </c>
      <c r="K222" s="35">
        <f>J222/'Feedstock Conversions'!B$13</f>
        <v>83.624161073825505</v>
      </c>
      <c r="L222" s="35"/>
      <c r="M222" s="35">
        <f t="shared" si="23"/>
        <v>106.25310000000002</v>
      </c>
      <c r="N222" s="35">
        <f t="shared" si="28"/>
        <v>154.918025440375</v>
      </c>
      <c r="O222" s="35"/>
      <c r="V222" s="4">
        <f>$B222-'Rail Costs'!Q222</f>
        <v>64.959408809799143</v>
      </c>
      <c r="W222" s="4">
        <f>$B222-'Rail Costs'!R222</f>
        <v>65.444051744073604</v>
      </c>
      <c r="X222" s="4">
        <f>$B222-'Rail Costs'!S222</f>
        <v>65.644972167454441</v>
      </c>
      <c r="Y222" s="4">
        <f>$B222-'Rail Costs'!T222</f>
        <v>65.169056009332508</v>
      </c>
      <c r="Z222" s="4">
        <f>$B222-'Rail Costs'!U222</f>
        <v>65.343591532383186</v>
      </c>
      <c r="AA222" s="4">
        <f>$B222-'Rail Costs'!V222</f>
        <v>64.330467211199021</v>
      </c>
      <c r="AD222" s="4">
        <f>$J222-(V222*'Feedstock Conversions'!$B$13)-'Rail Costs'!Q222</f>
        <v>134.6498131767955</v>
      </c>
      <c r="AE222" s="4">
        <f>$J222-(W222*'Feedstock Conversions'!$B$13)-'Rail Costs'!R222</f>
        <v>131.52386625072523</v>
      </c>
      <c r="AF222" s="4">
        <f>$J222-(X222*'Feedstock Conversions'!$B$13)-'Rail Costs'!S222</f>
        <v>130.22792951991889</v>
      </c>
      <c r="AG222" s="4">
        <f>$J222-(Y222*'Feedstock Conversions'!$B$13)-'Rail Costs'!T222</f>
        <v>133.29758873980532</v>
      </c>
      <c r="AH222" s="4">
        <f>$J222-(Z222*'Feedstock Conversions'!$B$13)-'Rail Costs'!U222</f>
        <v>132.17183461612845</v>
      </c>
      <c r="AI222" s="4">
        <f>$J222-(AA222*'Feedstock Conversions'!$B$13)-'Rail Costs'!V222</f>
        <v>138.70648648776631</v>
      </c>
      <c r="AL222" s="4">
        <f>C222*'Feedstock Conversions'!$B$6</f>
        <v>523.68309999999997</v>
      </c>
      <c r="AM222" s="4">
        <f>'Fuel Values'!C222*100</f>
        <v>256.95</v>
      </c>
      <c r="AN222" s="4">
        <f>('LCFS Values'!$E$6-'Canola Oil'!$S$4)/1000000*'LCFS Values'!B222*'LCFS Values'!$G$2*100</f>
        <v>34.789925440374994</v>
      </c>
      <c r="AO222" s="4">
        <f>'RIN Values'!D222</f>
        <v>263.92500000000001</v>
      </c>
      <c r="AP222" s="4">
        <f>'Fixed Credits Value'!B222</f>
        <v>100</v>
      </c>
      <c r="AQ222" s="4">
        <f>'Fixed Credits Value'!C222</f>
        <v>16</v>
      </c>
      <c r="AR222" s="4">
        <f t="shared" si="29"/>
        <v>671.66492544037499</v>
      </c>
      <c r="AS222" s="4">
        <f>AR222/'Feedstock Conversions'!$B$6</f>
        <v>88.962241780182126</v>
      </c>
      <c r="AU222">
        <f t="shared" si="27"/>
        <v>1</v>
      </c>
      <c r="AV222">
        <f t="shared" si="24"/>
        <v>12</v>
      </c>
      <c r="AW222">
        <f t="shared" si="25"/>
        <v>2023</v>
      </c>
      <c r="AX222">
        <f t="shared" si="26"/>
        <v>3</v>
      </c>
    </row>
    <row r="223" spans="1:50" x14ac:dyDescent="0.25">
      <c r="A223" s="34">
        <v>45016</v>
      </c>
      <c r="B223" s="35">
        <v>69.367999999999995</v>
      </c>
      <c r="C223" s="36">
        <f>'Canola Oil'!B223</f>
        <v>69.367999999999995</v>
      </c>
      <c r="D223" s="35">
        <f>'Canola Oil'!C223*'Feedstock Conversions'!B$13</f>
        <v>516.79160000000002</v>
      </c>
      <c r="E223" s="35"/>
      <c r="F223" s="35">
        <f>'Fuel Values'!B223-G223-H223-I223</f>
        <v>249.14926133937502</v>
      </c>
      <c r="G223" s="36">
        <f>('LCFS Values'!$E$6-$R$4)/1000000*'LCFS Values'!B223*'LCFS Values'!$G$2*100</f>
        <v>33.575738660624999</v>
      </c>
      <c r="H223" s="35">
        <f>'RIN Values'!C223</f>
        <v>232.27499999999998</v>
      </c>
      <c r="I223" s="35">
        <f>'Fixed Credits Value'!B223</f>
        <v>100</v>
      </c>
      <c r="J223" s="35">
        <f t="shared" si="22"/>
        <v>615</v>
      </c>
      <c r="K223" s="35">
        <f>J223/'Feedstock Conversions'!B$13</f>
        <v>82.550335570469798</v>
      </c>
      <c r="L223" s="35"/>
      <c r="M223" s="35">
        <f t="shared" si="23"/>
        <v>98.208399999999983</v>
      </c>
      <c r="N223" s="35">
        <f t="shared" si="28"/>
        <v>152.28280713812501</v>
      </c>
      <c r="O223" s="35"/>
      <c r="V223" s="4">
        <f>$B223-'Rail Costs'!Q223</f>
        <v>64.965408809799143</v>
      </c>
      <c r="W223" s="4">
        <f>$B223-'Rail Costs'!R223</f>
        <v>65.450051744073605</v>
      </c>
      <c r="X223" s="4">
        <f>$B223-'Rail Costs'!S223</f>
        <v>65.650972167454441</v>
      </c>
      <c r="Y223" s="4">
        <f>$B223-'Rail Costs'!T223</f>
        <v>65.175056009332508</v>
      </c>
      <c r="Z223" s="4">
        <f>$B223-'Rail Costs'!U223</f>
        <v>65.349591532383187</v>
      </c>
      <c r="AA223" s="4">
        <f>$B223-'Rail Costs'!V223</f>
        <v>64.336467211199022</v>
      </c>
      <c r="AD223" s="4">
        <f>$J223-(V223*'Feedstock Conversions'!$B$13)-'Rail Costs'!Q223</f>
        <v>126.60511317679554</v>
      </c>
      <c r="AE223" s="4">
        <f>$J223-(W223*'Feedstock Conversions'!$B$13)-'Rail Costs'!R223</f>
        <v>123.47916625072524</v>
      </c>
      <c r="AF223" s="4">
        <f>$J223-(X223*'Feedstock Conversions'!$B$13)-'Rail Costs'!S223</f>
        <v>122.18322951991884</v>
      </c>
      <c r="AG223" s="4">
        <f>$J223-(Y223*'Feedstock Conversions'!$B$13)-'Rail Costs'!T223</f>
        <v>125.25288873980534</v>
      </c>
      <c r="AH223" s="4">
        <f>$J223-(Z223*'Feedstock Conversions'!$B$13)-'Rail Costs'!U223</f>
        <v>124.12713461612842</v>
      </c>
      <c r="AI223" s="4">
        <f>$J223-(AA223*'Feedstock Conversions'!$B$13)-'Rail Costs'!V223</f>
        <v>130.66178648776628</v>
      </c>
      <c r="AL223" s="4">
        <f>C223*'Feedstock Conversions'!$B$6</f>
        <v>523.72839999999997</v>
      </c>
      <c r="AM223" s="4">
        <f>'Fuel Values'!C223*100</f>
        <v>255.24</v>
      </c>
      <c r="AN223" s="4">
        <f>('LCFS Values'!$E$6-'Canola Oil'!$S$4)/1000000*'LCFS Values'!B223*'LCFS Values'!$G$2*100</f>
        <v>34.589407138124997</v>
      </c>
      <c r="AO223" s="4">
        <f>'RIN Values'!D223</f>
        <v>263.245</v>
      </c>
      <c r="AP223" s="4">
        <f>'Fixed Credits Value'!B223</f>
        <v>100</v>
      </c>
      <c r="AQ223" s="4">
        <f>'Fixed Credits Value'!C223</f>
        <v>16</v>
      </c>
      <c r="AR223" s="4">
        <f t="shared" si="29"/>
        <v>669.07440713812503</v>
      </c>
      <c r="AS223" s="4">
        <f>AR223/'Feedstock Conversions'!$B$6</f>
        <v>88.619126773261598</v>
      </c>
      <c r="AU223">
        <f t="shared" si="27"/>
        <v>1</v>
      </c>
      <c r="AV223">
        <f t="shared" si="24"/>
        <v>13</v>
      </c>
      <c r="AW223">
        <f t="shared" si="25"/>
        <v>2023</v>
      </c>
      <c r="AX223">
        <f t="shared" si="26"/>
        <v>3</v>
      </c>
    </row>
    <row r="224" spans="1:50" x14ac:dyDescent="0.25">
      <c r="A224" s="34">
        <v>45023</v>
      </c>
      <c r="B224" s="35">
        <v>70.042500000000004</v>
      </c>
      <c r="C224" s="36">
        <f>'Canola Oil'!B224</f>
        <v>70.042500000000004</v>
      </c>
      <c r="D224" s="35">
        <f>'Canola Oil'!C224*'Feedstock Conversions'!B$13</f>
        <v>521.81662500000004</v>
      </c>
      <c r="E224" s="35"/>
      <c r="F224" s="35">
        <f>'Fuel Values'!B224-G224-H224-I224</f>
        <v>246.18654538796875</v>
      </c>
      <c r="G224" s="36">
        <f>('LCFS Values'!$E$6-$R$4)/1000000*'LCFS Values'!B224*'LCFS Values'!$G$2*100</f>
        <v>35.157204612031244</v>
      </c>
      <c r="H224" s="35">
        <f>'RIN Values'!C224</f>
        <v>232.40625</v>
      </c>
      <c r="I224" s="35">
        <f>'Fixed Credits Value'!B224</f>
        <v>100</v>
      </c>
      <c r="J224" s="35">
        <f t="shared" si="22"/>
        <v>613.75</v>
      </c>
      <c r="K224" s="35">
        <f>J224/'Feedstock Conversions'!B$13</f>
        <v>82.382550335570471</v>
      </c>
      <c r="L224" s="35"/>
      <c r="M224" s="35">
        <f t="shared" si="23"/>
        <v>91.933374999999955</v>
      </c>
      <c r="N224" s="35">
        <f t="shared" si="28"/>
        <v>147.46574334390618</v>
      </c>
      <c r="O224" s="35"/>
      <c r="V224" s="4">
        <f>$B224-'Rail Costs'!Q224</f>
        <v>65.490386844848928</v>
      </c>
      <c r="W224" s="4">
        <f>$B224-'Rail Costs'!R224</f>
        <v>65.991489350476115</v>
      </c>
      <c r="X224" s="4">
        <f>$B224-'Rail Costs'!S224</f>
        <v>66.199233486349129</v>
      </c>
      <c r="Y224" s="4">
        <f>$B224-'Rail Costs'!T224</f>
        <v>65.707154137951363</v>
      </c>
      <c r="Z224" s="4">
        <f>$B224-'Rail Costs'!U224</f>
        <v>65.887617282539608</v>
      </c>
      <c r="AA224" s="4">
        <f>$B224-'Rail Costs'!V224</f>
        <v>64.840084965541635</v>
      </c>
      <c r="AD224" s="4">
        <f>$J224-(V224*'Feedstock Conversions'!$B$13)-'Rail Costs'!Q224</f>
        <v>121.29450485072441</v>
      </c>
      <c r="AE224" s="4">
        <f>$J224-(W224*'Feedstock Conversions'!$B$13)-'Rail Costs'!R224</f>
        <v>118.06239368942904</v>
      </c>
      <c r="AF224" s="4">
        <f>$J224-(X224*'Feedstock Conversions'!$B$13)-'Rail Costs'!S224</f>
        <v>116.7224440130481</v>
      </c>
      <c r="AG224" s="4">
        <f>$J224-(Y224*'Feedstock Conversions'!$B$13)-'Rail Costs'!T224</f>
        <v>119.89635581021368</v>
      </c>
      <c r="AH224" s="4">
        <f>$J224-(Z224*'Feedstock Conversions'!$B$13)-'Rail Costs'!U224</f>
        <v>118.73236852761949</v>
      </c>
      <c r="AI224" s="4">
        <f>$J224-(AA224*'Feedstock Conversions'!$B$13)-'Rail Costs'!V224</f>
        <v>125.48895197225644</v>
      </c>
      <c r="AL224" s="4">
        <f>C224*'Feedstock Conversions'!$B$6</f>
        <v>528.820875</v>
      </c>
      <c r="AM224" s="4">
        <f>'Fuel Values'!C224*100</f>
        <v>253.67000000000002</v>
      </c>
      <c r="AN224" s="4">
        <f>('LCFS Values'!$E$6-'Canola Oil'!$S$4)/1000000*'LCFS Values'!B224*'LCFS Values'!$G$2*100</f>
        <v>36.218618343906236</v>
      </c>
      <c r="AO224" s="4">
        <f>'RIN Values'!D224</f>
        <v>263.39375000000001</v>
      </c>
      <c r="AP224" s="4">
        <f>'Fixed Credits Value'!B224</f>
        <v>100</v>
      </c>
      <c r="AQ224" s="4">
        <f>'Fixed Credits Value'!C224</f>
        <v>16</v>
      </c>
      <c r="AR224" s="4">
        <f t="shared" si="29"/>
        <v>669.28236834390623</v>
      </c>
      <c r="AS224" s="4">
        <f>AR224/'Feedstock Conversions'!$B$6</f>
        <v>88.64667130382864</v>
      </c>
      <c r="AU224">
        <f t="shared" si="27"/>
        <v>1</v>
      </c>
      <c r="AV224">
        <f t="shared" si="24"/>
        <v>14</v>
      </c>
      <c r="AW224">
        <f t="shared" si="25"/>
        <v>2023</v>
      </c>
      <c r="AX224">
        <f t="shared" si="26"/>
        <v>4</v>
      </c>
    </row>
    <row r="225" spans="1:50" x14ac:dyDescent="0.25">
      <c r="A225" s="34">
        <v>45030</v>
      </c>
      <c r="B225" s="35">
        <v>68.650000000000006</v>
      </c>
      <c r="C225" s="36">
        <f>'Canola Oil'!B225</f>
        <v>68.650000000000006</v>
      </c>
      <c r="D225" s="35">
        <f>'Canola Oil'!C225*'Feedstock Conversions'!B$13</f>
        <v>511.44250000000005</v>
      </c>
      <c r="E225" s="35"/>
      <c r="F225" s="35">
        <f>'Fuel Values'!B225-G225-H225-I225</f>
        <v>233.9220455100625</v>
      </c>
      <c r="G225" s="36">
        <f>('LCFS Values'!$E$6-$R$4)/1000000*'LCFS Values'!B225*'LCFS Values'!$G$2*100</f>
        <v>37.127954489937494</v>
      </c>
      <c r="H225" s="35">
        <f>'RIN Values'!C225</f>
        <v>235.95000000000002</v>
      </c>
      <c r="I225" s="35">
        <f>'Fixed Credits Value'!B225</f>
        <v>100</v>
      </c>
      <c r="J225" s="35">
        <f t="shared" si="22"/>
        <v>607</v>
      </c>
      <c r="K225" s="35">
        <f>J225/'Feedstock Conversions'!B$13</f>
        <v>81.476510067114091</v>
      </c>
      <c r="L225" s="35"/>
      <c r="M225" s="35">
        <f t="shared" si="23"/>
        <v>95.557499999999948</v>
      </c>
      <c r="N225" s="35">
        <f t="shared" si="28"/>
        <v>159.08636615418749</v>
      </c>
      <c r="O225" s="35"/>
      <c r="V225" s="4">
        <f>$B225-'Rail Costs'!Q225</f>
        <v>64.097886844848929</v>
      </c>
      <c r="W225" s="4">
        <f>$B225-'Rail Costs'!R225</f>
        <v>64.598989350476117</v>
      </c>
      <c r="X225" s="4">
        <f>$B225-'Rail Costs'!S225</f>
        <v>64.806733486349131</v>
      </c>
      <c r="Y225" s="4">
        <f>$B225-'Rail Costs'!T225</f>
        <v>64.314654137951365</v>
      </c>
      <c r="Z225" s="4">
        <f>$B225-'Rail Costs'!U225</f>
        <v>64.49511728253961</v>
      </c>
      <c r="AA225" s="4">
        <f>$B225-'Rail Costs'!V225</f>
        <v>63.447584965541637</v>
      </c>
      <c r="AD225" s="4">
        <f>$J225-(V225*'Feedstock Conversions'!$B$13)-'Rail Costs'!Q225</f>
        <v>124.9186298507244</v>
      </c>
      <c r="AE225" s="4">
        <f>$J225-(W225*'Feedstock Conversions'!$B$13)-'Rail Costs'!R225</f>
        <v>121.68651868942904</v>
      </c>
      <c r="AF225" s="4">
        <f>$J225-(X225*'Feedstock Conversions'!$B$13)-'Rail Costs'!S225</f>
        <v>120.3465690130481</v>
      </c>
      <c r="AG225" s="4">
        <f>$J225-(Y225*'Feedstock Conversions'!$B$13)-'Rail Costs'!T225</f>
        <v>123.52048081021367</v>
      </c>
      <c r="AH225" s="4">
        <f>$J225-(Z225*'Feedstock Conversions'!$B$13)-'Rail Costs'!U225</f>
        <v>122.35649352761948</v>
      </c>
      <c r="AI225" s="4">
        <f>$J225-(AA225*'Feedstock Conversions'!$B$13)-'Rail Costs'!V225</f>
        <v>129.11307697225644</v>
      </c>
      <c r="AL225" s="4">
        <f>C225*'Feedstock Conversions'!$B$6</f>
        <v>518.3075</v>
      </c>
      <c r="AM225" s="4">
        <f>'Fuel Values'!C225*100</f>
        <v>248.87</v>
      </c>
      <c r="AN225" s="4">
        <f>('LCFS Values'!$E$6-'Canola Oil'!$S$4)/1000000*'LCFS Values'!B225*'LCFS Values'!$G$2*100</f>
        <v>38.248866154187489</v>
      </c>
      <c r="AO225" s="4">
        <f>'RIN Values'!D225</f>
        <v>267.41000000000003</v>
      </c>
      <c r="AP225" s="4">
        <f>'Fixed Credits Value'!B225</f>
        <v>100</v>
      </c>
      <c r="AQ225" s="4">
        <f>'Fixed Credits Value'!C225</f>
        <v>16</v>
      </c>
      <c r="AR225" s="4">
        <f t="shared" si="29"/>
        <v>670.52886615418754</v>
      </c>
      <c r="AS225" s="4">
        <f>AR225/'Feedstock Conversions'!$B$6</f>
        <v>88.81177035154802</v>
      </c>
      <c r="AU225">
        <f t="shared" si="27"/>
        <v>1</v>
      </c>
      <c r="AV225">
        <f t="shared" si="24"/>
        <v>15</v>
      </c>
      <c r="AW225">
        <f t="shared" si="25"/>
        <v>2023</v>
      </c>
      <c r="AX225">
        <f t="shared" si="26"/>
        <v>4</v>
      </c>
    </row>
    <row r="226" spans="1:50" x14ac:dyDescent="0.25">
      <c r="A226" s="34">
        <v>45037</v>
      </c>
      <c r="B226" s="35">
        <v>70.055999999999997</v>
      </c>
      <c r="C226" s="36">
        <f>'Canola Oil'!B226</f>
        <v>70.055999999999997</v>
      </c>
      <c r="D226" s="35">
        <f>'Canola Oil'!C226*'Feedstock Conversions'!B$13</f>
        <v>521.91719999999998</v>
      </c>
      <c r="E226" s="35"/>
      <c r="F226" s="35">
        <f>'Fuel Values'!B226-G226-H226-I226</f>
        <v>226.76813213481245</v>
      </c>
      <c r="G226" s="36">
        <f>('LCFS Values'!$E$6-$R$4)/1000000*'LCFS Values'!B226*'LCFS Values'!$G$2*100</f>
        <v>40.436867865187494</v>
      </c>
      <c r="H226" s="35">
        <f>'RIN Values'!C226</f>
        <v>237.79500000000002</v>
      </c>
      <c r="I226" s="35">
        <f>'Fixed Credits Value'!B226</f>
        <v>100</v>
      </c>
      <c r="J226" s="35">
        <f t="shared" si="22"/>
        <v>605</v>
      </c>
      <c r="K226" s="35">
        <f>J226/'Feedstock Conversions'!B$13</f>
        <v>81.208053691275168</v>
      </c>
      <c r="L226" s="35"/>
      <c r="M226" s="35">
        <f t="shared" si="23"/>
        <v>83.08280000000002</v>
      </c>
      <c r="N226" s="35">
        <f t="shared" si="28"/>
        <v>142.06147729243742</v>
      </c>
      <c r="O226" s="35"/>
      <c r="V226" s="4">
        <f>$B226-'Rail Costs'!Q226</f>
        <v>65.503886844848921</v>
      </c>
      <c r="W226" s="4">
        <f>$B226-'Rail Costs'!R226</f>
        <v>66.004989350476109</v>
      </c>
      <c r="X226" s="4">
        <f>$B226-'Rail Costs'!S226</f>
        <v>66.212733486349123</v>
      </c>
      <c r="Y226" s="4">
        <f>$B226-'Rail Costs'!T226</f>
        <v>65.720654137951357</v>
      </c>
      <c r="Z226" s="4">
        <f>$B226-'Rail Costs'!U226</f>
        <v>65.901117282539602</v>
      </c>
      <c r="AA226" s="4">
        <f>$B226-'Rail Costs'!V226</f>
        <v>64.853584965541629</v>
      </c>
      <c r="AD226" s="4">
        <f>$J226-(V226*'Feedstock Conversions'!$B$13)-'Rail Costs'!Q226</f>
        <v>112.44392985072447</v>
      </c>
      <c r="AE226" s="4">
        <f>$J226-(W226*'Feedstock Conversions'!$B$13)-'Rail Costs'!R226</f>
        <v>109.21181868942911</v>
      </c>
      <c r="AF226" s="4">
        <f>$J226-(X226*'Feedstock Conversions'!$B$13)-'Rail Costs'!S226</f>
        <v>107.87186901304817</v>
      </c>
      <c r="AG226" s="4">
        <f>$J226-(Y226*'Feedstock Conversions'!$B$13)-'Rail Costs'!T226</f>
        <v>111.04578081021374</v>
      </c>
      <c r="AH226" s="4">
        <f>$J226-(Z226*'Feedstock Conversions'!$B$13)-'Rail Costs'!U226</f>
        <v>109.88179352761955</v>
      </c>
      <c r="AI226" s="4">
        <f>$J226-(AA226*'Feedstock Conversions'!$B$13)-'Rail Costs'!V226</f>
        <v>116.63837697225651</v>
      </c>
      <c r="AL226" s="4">
        <f>C226*'Feedstock Conversions'!$B$6</f>
        <v>528.92279999999994</v>
      </c>
      <c r="AM226" s="4">
        <f>'Fuel Values'!C226*100</f>
        <v>236.82</v>
      </c>
      <c r="AN226" s="4">
        <f>('LCFS Values'!$E$6-'Canola Oil'!$S$4)/1000000*'LCFS Values'!B226*'LCFS Values'!$G$2*100</f>
        <v>41.657677292437491</v>
      </c>
      <c r="AO226" s="4">
        <f>'RIN Values'!D226</f>
        <v>269.50099999999998</v>
      </c>
      <c r="AP226" s="4">
        <f>'Fixed Credits Value'!B226</f>
        <v>100</v>
      </c>
      <c r="AQ226" s="4">
        <f>'Fixed Credits Value'!C226</f>
        <v>16</v>
      </c>
      <c r="AR226" s="4">
        <f t="shared" si="29"/>
        <v>663.9786772924374</v>
      </c>
      <c r="AS226" s="4">
        <f>AR226/'Feedstock Conversions'!$B$6</f>
        <v>87.944195667872506</v>
      </c>
      <c r="AU226">
        <f t="shared" si="27"/>
        <v>1</v>
      </c>
      <c r="AV226">
        <f t="shared" si="24"/>
        <v>16</v>
      </c>
      <c r="AW226">
        <f t="shared" si="25"/>
        <v>2023</v>
      </c>
      <c r="AX226">
        <f t="shared" si="26"/>
        <v>4</v>
      </c>
    </row>
    <row r="227" spans="1:50" x14ac:dyDescent="0.25">
      <c r="A227" s="34">
        <v>45044</v>
      </c>
      <c r="B227" s="35">
        <v>67.248000000000005</v>
      </c>
      <c r="C227" s="36">
        <f>'Canola Oil'!B227</f>
        <v>67.248000000000005</v>
      </c>
      <c r="D227" s="35">
        <f>'Canola Oil'!C227*'Feedstock Conversions'!B$13</f>
        <v>500.99760000000003</v>
      </c>
      <c r="E227" s="35"/>
      <c r="F227" s="35">
        <f>'Fuel Values'!B227-G227-H227-I227</f>
        <v>223.88656103109383</v>
      </c>
      <c r="G227" s="36">
        <f>('LCFS Values'!$E$6-$R$4)/1000000*'LCFS Values'!B227*'LCFS Values'!$G$2*100</f>
        <v>38.563438968906247</v>
      </c>
      <c r="H227" s="35">
        <f>'RIN Values'!C227</f>
        <v>233.54999999999998</v>
      </c>
      <c r="I227" s="35">
        <f>'Fixed Credits Value'!B227</f>
        <v>100</v>
      </c>
      <c r="J227" s="35">
        <f t="shared" si="22"/>
        <v>596</v>
      </c>
      <c r="K227" s="35">
        <f>J227/'Feedstock Conversions'!B$13</f>
        <v>80</v>
      </c>
      <c r="L227" s="35"/>
      <c r="M227" s="35">
        <f t="shared" si="23"/>
        <v>95.002399999999966</v>
      </c>
      <c r="N227" s="35">
        <f t="shared" si="28"/>
        <v>142.76008863328127</v>
      </c>
      <c r="O227" s="35"/>
      <c r="V227" s="4">
        <f>$B227-'Rail Costs'!Q227</f>
        <v>62.695886844848928</v>
      </c>
      <c r="W227" s="4">
        <f>$B227-'Rail Costs'!R227</f>
        <v>63.196989350476116</v>
      </c>
      <c r="X227" s="4">
        <f>$B227-'Rail Costs'!S227</f>
        <v>63.404733486349137</v>
      </c>
      <c r="Y227" s="4">
        <f>$B227-'Rail Costs'!T227</f>
        <v>62.912654137951364</v>
      </c>
      <c r="Z227" s="4">
        <f>$B227-'Rail Costs'!U227</f>
        <v>63.093117282539602</v>
      </c>
      <c r="AA227" s="4">
        <f>$B227-'Rail Costs'!V227</f>
        <v>62.045584965541636</v>
      </c>
      <c r="AD227" s="4">
        <f>$J227-(V227*'Feedstock Conversions'!$B$13)-'Rail Costs'!Q227</f>
        <v>124.36352985072442</v>
      </c>
      <c r="AE227" s="4">
        <f>$J227-(W227*'Feedstock Conversions'!$B$13)-'Rail Costs'!R227</f>
        <v>121.13141868942905</v>
      </c>
      <c r="AF227" s="4">
        <f>$J227-(X227*'Feedstock Conversions'!$B$13)-'Rail Costs'!S227</f>
        <v>119.79146901304806</v>
      </c>
      <c r="AG227" s="4">
        <f>$J227-(Y227*'Feedstock Conversions'!$B$13)-'Rail Costs'!T227</f>
        <v>122.96538081021369</v>
      </c>
      <c r="AH227" s="4">
        <f>$J227-(Z227*'Feedstock Conversions'!$B$13)-'Rail Costs'!U227</f>
        <v>121.80139352761955</v>
      </c>
      <c r="AI227" s="4">
        <f>$J227-(AA227*'Feedstock Conversions'!$B$13)-'Rail Costs'!V227</f>
        <v>128.55797697225645</v>
      </c>
      <c r="AL227" s="4">
        <f>C227*'Feedstock Conversions'!$B$6</f>
        <v>507.72240000000005</v>
      </c>
      <c r="AM227" s="4">
        <f>'Fuel Values'!C227*100</f>
        <v>223.34</v>
      </c>
      <c r="AN227" s="4">
        <f>('LCFS Values'!$E$6-'Canola Oil'!$S$4)/1000000*'LCFS Values'!B227*'LCFS Values'!$G$2*100</f>
        <v>39.72768863328124</v>
      </c>
      <c r="AO227" s="4">
        <f>'RIN Values'!D227</f>
        <v>264.69</v>
      </c>
      <c r="AP227" s="4">
        <f>'Fixed Credits Value'!B227</f>
        <v>100</v>
      </c>
      <c r="AQ227" s="4">
        <f>'Fixed Credits Value'!C227</f>
        <v>16</v>
      </c>
      <c r="AR227" s="4">
        <f t="shared" si="29"/>
        <v>643.7576886332813</v>
      </c>
      <c r="AS227" s="4">
        <f>AR227/'Feedstock Conversions'!$B$6</f>
        <v>85.265919024275675</v>
      </c>
      <c r="AU227">
        <f t="shared" si="27"/>
        <v>0</v>
      </c>
      <c r="AV227">
        <f t="shared" si="24"/>
        <v>17</v>
      </c>
      <c r="AW227">
        <f t="shared" si="25"/>
        <v>2023</v>
      </c>
      <c r="AX227">
        <f t="shared" si="26"/>
        <v>4</v>
      </c>
    </row>
    <row r="228" spans="1:50" x14ac:dyDescent="0.25">
      <c r="A228" s="34">
        <v>45051</v>
      </c>
      <c r="B228" s="35">
        <v>68.11</v>
      </c>
      <c r="C228" s="36">
        <f>'Canola Oil'!B228</f>
        <v>68.11</v>
      </c>
      <c r="D228" s="35">
        <f>'Canola Oil'!C228*'Feedstock Conversions'!B$13</f>
        <v>507.41950000000003</v>
      </c>
      <c r="E228" s="35"/>
      <c r="F228" s="35">
        <f>'Fuel Values'!B228-G228-H228-I228</f>
        <v>212.80420624506257</v>
      </c>
      <c r="G228" s="36">
        <f>('LCFS Values'!$E$6-$R$4)/1000000*'LCFS Values'!B228*'LCFS Values'!$G$2*100</f>
        <v>41.020793754937493</v>
      </c>
      <c r="H228" s="35">
        <f>'RIN Values'!C228</f>
        <v>236.17499999999998</v>
      </c>
      <c r="I228" s="35">
        <f>'Fixed Credits Value'!B228</f>
        <v>100</v>
      </c>
      <c r="J228" s="35">
        <f t="shared" si="22"/>
        <v>590</v>
      </c>
      <c r="K228" s="35">
        <f>J228/'Feedstock Conversions'!B$13</f>
        <v>79.194630872483216</v>
      </c>
      <c r="L228" s="35"/>
      <c r="M228" s="35">
        <f t="shared" si="23"/>
        <v>82.580499999999972</v>
      </c>
      <c r="N228" s="35">
        <f t="shared" si="28"/>
        <v>130.3147321991874</v>
      </c>
      <c r="O228" s="35"/>
      <c r="V228" s="4">
        <f>$B228-'Rail Costs'!Q228</f>
        <v>63.557886844848923</v>
      </c>
      <c r="W228" s="4">
        <f>$B228-'Rail Costs'!R228</f>
        <v>64.058989350476111</v>
      </c>
      <c r="X228" s="4">
        <f>$B228-'Rail Costs'!S228</f>
        <v>64.266733486349125</v>
      </c>
      <c r="Y228" s="4">
        <f>$B228-'Rail Costs'!T228</f>
        <v>63.774654137951359</v>
      </c>
      <c r="Z228" s="4">
        <f>$B228-'Rail Costs'!U228</f>
        <v>63.955117282539597</v>
      </c>
      <c r="AA228" s="4">
        <f>$B228-'Rail Costs'!V228</f>
        <v>62.907584965541631</v>
      </c>
      <c r="AD228" s="4">
        <f>$J228-(V228*'Feedstock Conversions'!$B$13)-'Rail Costs'!Q228</f>
        <v>111.94162985072442</v>
      </c>
      <c r="AE228" s="4">
        <f>$J228-(W228*'Feedstock Conversions'!$B$13)-'Rail Costs'!R228</f>
        <v>108.70951868942906</v>
      </c>
      <c r="AF228" s="4">
        <f>$J228-(X228*'Feedstock Conversions'!$B$13)-'Rail Costs'!S228</f>
        <v>107.36956901304812</v>
      </c>
      <c r="AG228" s="4">
        <f>$J228-(Y228*'Feedstock Conversions'!$B$13)-'Rail Costs'!T228</f>
        <v>110.54348081021375</v>
      </c>
      <c r="AH228" s="4">
        <f>$J228-(Z228*'Feedstock Conversions'!$B$13)-'Rail Costs'!U228</f>
        <v>109.37949352761962</v>
      </c>
      <c r="AI228" s="4">
        <f>$J228-(AA228*'Feedstock Conversions'!$B$13)-'Rail Costs'!V228</f>
        <v>116.13607697225646</v>
      </c>
      <c r="AL228" s="4">
        <f>C228*'Feedstock Conversions'!$B$6</f>
        <v>514.23050000000001</v>
      </c>
      <c r="AM228" s="4">
        <f>'Fuel Values'!C228*100</f>
        <v>211.81</v>
      </c>
      <c r="AN228" s="4">
        <f>('LCFS Values'!$E$6-'Canola Oil'!$S$4)/1000000*'LCFS Values'!B228*'LCFS Values'!$G$2*100</f>
        <v>42.259232199187494</v>
      </c>
      <c r="AO228" s="4">
        <f>'RIN Values'!D228</f>
        <v>267.66499999999996</v>
      </c>
      <c r="AP228" s="4">
        <f>'Fixed Credits Value'!B228</f>
        <v>100</v>
      </c>
      <c r="AQ228" s="4">
        <f>'Fixed Credits Value'!C228</f>
        <v>16</v>
      </c>
      <c r="AR228" s="4">
        <f t="shared" si="29"/>
        <v>637.73423219918743</v>
      </c>
      <c r="AS228" s="4">
        <f>AR228/'Feedstock Conversions'!$B$6</f>
        <v>84.468110225057941</v>
      </c>
      <c r="AU228">
        <f t="shared" si="27"/>
        <v>0</v>
      </c>
      <c r="AV228">
        <f t="shared" si="24"/>
        <v>18</v>
      </c>
      <c r="AW228">
        <f t="shared" si="25"/>
        <v>2023</v>
      </c>
      <c r="AX228">
        <f t="shared" si="26"/>
        <v>5</v>
      </c>
    </row>
    <row r="229" spans="1:50" x14ac:dyDescent="0.25">
      <c r="A229" s="34">
        <v>45058</v>
      </c>
      <c r="B229" s="35">
        <v>67.382000000000005</v>
      </c>
      <c r="C229" s="36">
        <f>'Canola Oil'!B229</f>
        <v>67.382000000000005</v>
      </c>
      <c r="D229" s="35">
        <f>'Canola Oil'!C229*'Feedstock Conversions'!B$13</f>
        <v>501.99590000000006</v>
      </c>
      <c r="E229" s="35"/>
      <c r="F229" s="35">
        <f>'Fuel Values'!B229-G229-H229-I229</f>
        <v>218.00889452721879</v>
      </c>
      <c r="G229" s="36">
        <f>('LCFS Values'!$E$6-$R$4)/1000000*'LCFS Values'!B229*'LCFS Values'!$G$2*100</f>
        <v>41.191105472781246</v>
      </c>
      <c r="H229" s="35">
        <f>'RIN Values'!C229</f>
        <v>234</v>
      </c>
      <c r="I229" s="35">
        <f>'Fixed Credits Value'!B229</f>
        <v>100</v>
      </c>
      <c r="J229" s="35">
        <f t="shared" si="22"/>
        <v>593.20000000000005</v>
      </c>
      <c r="K229" s="35">
        <f>J229/'Feedstock Conversions'!B$13</f>
        <v>79.624161073825505</v>
      </c>
      <c r="L229" s="35"/>
      <c r="M229" s="35">
        <f t="shared" si="23"/>
        <v>91.204099999999983</v>
      </c>
      <c r="N229" s="35">
        <f t="shared" si="28"/>
        <v>139.54878571365617</v>
      </c>
      <c r="O229" s="35"/>
      <c r="V229" s="4">
        <f>$B229-'Rail Costs'!Q229</f>
        <v>62.829886844848929</v>
      </c>
      <c r="W229" s="4">
        <f>$B229-'Rail Costs'!R229</f>
        <v>63.330989350476116</v>
      </c>
      <c r="X229" s="4">
        <f>$B229-'Rail Costs'!S229</f>
        <v>63.538733486349138</v>
      </c>
      <c r="Y229" s="4">
        <f>$B229-'Rail Costs'!T229</f>
        <v>63.046654137951364</v>
      </c>
      <c r="Z229" s="4">
        <f>$B229-'Rail Costs'!U229</f>
        <v>63.227117282539602</v>
      </c>
      <c r="AA229" s="4">
        <f>$B229-'Rail Costs'!V229</f>
        <v>62.179584965541636</v>
      </c>
      <c r="AD229" s="4">
        <f>$J229-(V229*'Feedstock Conversions'!$B$13)-'Rail Costs'!Q229</f>
        <v>120.56522985072444</v>
      </c>
      <c r="AE229" s="4">
        <f>$J229-(W229*'Feedstock Conversions'!$B$13)-'Rail Costs'!R229</f>
        <v>117.33311868942907</v>
      </c>
      <c r="AF229" s="4">
        <f>$J229-(X229*'Feedstock Conversions'!$B$13)-'Rail Costs'!S229</f>
        <v>115.99316901304807</v>
      </c>
      <c r="AG229" s="4">
        <f>$J229-(Y229*'Feedstock Conversions'!$B$13)-'Rail Costs'!T229</f>
        <v>119.1670808102137</v>
      </c>
      <c r="AH229" s="4">
        <f>$J229-(Z229*'Feedstock Conversions'!$B$13)-'Rail Costs'!U229</f>
        <v>118.00309352761963</v>
      </c>
      <c r="AI229" s="4">
        <f>$J229-(AA229*'Feedstock Conversions'!$B$13)-'Rail Costs'!V229</f>
        <v>124.75967697225647</v>
      </c>
      <c r="AL229" s="4">
        <f>C229*'Feedstock Conversions'!$B$6</f>
        <v>508.73410000000001</v>
      </c>
      <c r="AM229" s="4">
        <f>'Fuel Values'!C229*100</f>
        <v>217.91</v>
      </c>
      <c r="AN229" s="4">
        <f>('LCFS Values'!$E$6-'Canola Oil'!$S$4)/1000000*'LCFS Values'!B229*'LCFS Values'!$G$2*100</f>
        <v>42.434685713656243</v>
      </c>
      <c r="AO229" s="4">
        <f>'RIN Values'!D229</f>
        <v>265.2</v>
      </c>
      <c r="AP229" s="4">
        <f>'Fixed Credits Value'!B229</f>
        <v>100</v>
      </c>
      <c r="AQ229" s="4">
        <f>'Fixed Credits Value'!C229</f>
        <v>16</v>
      </c>
      <c r="AR229" s="4">
        <f t="shared" si="29"/>
        <v>641.54468571365624</v>
      </c>
      <c r="AS229" s="4">
        <f>AR229/'Feedstock Conversions'!$B$6</f>
        <v>84.972806054788904</v>
      </c>
      <c r="AU229">
        <f t="shared" si="27"/>
        <v>0</v>
      </c>
      <c r="AV229">
        <f t="shared" si="24"/>
        <v>19</v>
      </c>
      <c r="AW229">
        <f t="shared" si="25"/>
        <v>2023</v>
      </c>
      <c r="AX229">
        <f t="shared" si="26"/>
        <v>5</v>
      </c>
    </row>
    <row r="230" spans="1:50" x14ac:dyDescent="0.25">
      <c r="A230" s="34">
        <v>45065</v>
      </c>
      <c r="B230" s="35">
        <v>63.921999999999997</v>
      </c>
      <c r="C230" s="36">
        <f>'Canola Oil'!B230</f>
        <v>63.921999999999997</v>
      </c>
      <c r="D230" s="35">
        <f>'Canola Oil'!C230*'Feedstock Conversions'!B$13</f>
        <v>476.21889999999996</v>
      </c>
      <c r="E230" s="35"/>
      <c r="F230" s="35">
        <f>'Fuel Values'!B230-G230-H230-I230</f>
        <v>230.51179262562493</v>
      </c>
      <c r="G230" s="36">
        <f>('LCFS Values'!$E$6-$R$4)/1000000*'LCFS Values'!B230*'LCFS Values'!$G$2*100</f>
        <v>40.388207374374993</v>
      </c>
      <c r="H230" s="35">
        <f>'RIN Values'!C230</f>
        <v>227.10000000000002</v>
      </c>
      <c r="I230" s="35">
        <f>'Fixed Credits Value'!B230</f>
        <v>100</v>
      </c>
      <c r="J230" s="35">
        <f t="shared" si="22"/>
        <v>598</v>
      </c>
      <c r="K230" s="35">
        <f>J230/'Feedstock Conversions'!B$13</f>
        <v>80.268456375838923</v>
      </c>
      <c r="L230" s="35"/>
      <c r="M230" s="35">
        <f t="shared" si="23"/>
        <v>121.78110000000004</v>
      </c>
      <c r="N230" s="35">
        <f t="shared" si="28"/>
        <v>159.68864771687504</v>
      </c>
      <c r="O230" s="35"/>
      <c r="V230" s="4">
        <f>$B230-'Rail Costs'!Q230</f>
        <v>59.369886844848921</v>
      </c>
      <c r="W230" s="4">
        <f>$B230-'Rail Costs'!R230</f>
        <v>59.870989350476108</v>
      </c>
      <c r="X230" s="4">
        <f>$B230-'Rail Costs'!S230</f>
        <v>60.07873348634913</v>
      </c>
      <c r="Y230" s="4">
        <f>$B230-'Rail Costs'!T230</f>
        <v>59.586654137951356</v>
      </c>
      <c r="Z230" s="4">
        <f>$B230-'Rail Costs'!U230</f>
        <v>59.767117282539594</v>
      </c>
      <c r="AA230" s="4">
        <f>$B230-'Rail Costs'!V230</f>
        <v>58.719584965541628</v>
      </c>
      <c r="AD230" s="4">
        <f>$J230-(V230*'Feedstock Conversions'!$B$13)-'Rail Costs'!Q230</f>
        <v>151.14222985072445</v>
      </c>
      <c r="AE230" s="4">
        <f>$J230-(W230*'Feedstock Conversions'!$B$13)-'Rail Costs'!R230</f>
        <v>147.91011868942905</v>
      </c>
      <c r="AF230" s="4">
        <f>$J230-(X230*'Feedstock Conversions'!$B$13)-'Rail Costs'!S230</f>
        <v>146.57016901304809</v>
      </c>
      <c r="AG230" s="4">
        <f>$J230-(Y230*'Feedstock Conversions'!$B$13)-'Rail Costs'!T230</f>
        <v>149.74408081021375</v>
      </c>
      <c r="AH230" s="4">
        <f>$J230-(Z230*'Feedstock Conversions'!$B$13)-'Rail Costs'!U230</f>
        <v>148.58009352761962</v>
      </c>
      <c r="AI230" s="4">
        <f>$J230-(AA230*'Feedstock Conversions'!$B$13)-'Rail Costs'!V230</f>
        <v>155.33667697225647</v>
      </c>
      <c r="AL230" s="4">
        <f>C230*'Feedstock Conversions'!$B$6</f>
        <v>482.61109999999996</v>
      </c>
      <c r="AM230" s="4">
        <f>'Fuel Values'!C230*100</f>
        <v>220.92000000000002</v>
      </c>
      <c r="AN230" s="4">
        <f>('LCFS Values'!$E$6-'Canola Oil'!$S$4)/1000000*'LCFS Values'!B230*'LCFS Values'!$G$2*100</f>
        <v>41.60754771687499</v>
      </c>
      <c r="AO230" s="4">
        <f>'RIN Values'!D230</f>
        <v>257.38</v>
      </c>
      <c r="AP230" s="4">
        <f>'Fixed Credits Value'!B230</f>
        <v>100</v>
      </c>
      <c r="AQ230" s="4">
        <f>'Fixed Credits Value'!C230</f>
        <v>16</v>
      </c>
      <c r="AR230" s="4">
        <f t="shared" si="29"/>
        <v>635.907547716875</v>
      </c>
      <c r="AS230" s="4">
        <f>AR230/'Feedstock Conversions'!$B$6</f>
        <v>84.226165260513241</v>
      </c>
      <c r="AU230">
        <f t="shared" si="27"/>
        <v>0</v>
      </c>
      <c r="AV230">
        <f t="shared" si="24"/>
        <v>20</v>
      </c>
      <c r="AW230">
        <f t="shared" si="25"/>
        <v>2023</v>
      </c>
      <c r="AX230">
        <f t="shared" si="26"/>
        <v>5</v>
      </c>
    </row>
    <row r="231" spans="1:50" x14ac:dyDescent="0.25">
      <c r="A231" s="34">
        <v>45072</v>
      </c>
      <c r="B231" s="35">
        <v>64.873999999999995</v>
      </c>
      <c r="C231" s="36">
        <f>'Canola Oil'!B231</f>
        <v>64.873999999999995</v>
      </c>
      <c r="D231" s="35">
        <f>'Canola Oil'!C231*'Feedstock Conversions'!B$13</f>
        <v>483.31129999999996</v>
      </c>
      <c r="E231" s="35"/>
      <c r="F231" s="35">
        <f>'Fuel Values'!B231-G231-H231-I231</f>
        <v>229.7452803553125</v>
      </c>
      <c r="G231" s="36">
        <f>('LCFS Values'!$E$6-$R$4)/1000000*'LCFS Values'!B231*'LCFS Values'!$G$2*100</f>
        <v>41.604719644687492</v>
      </c>
      <c r="H231" s="35">
        <f>'RIN Values'!C231</f>
        <v>226.64999999999998</v>
      </c>
      <c r="I231" s="35">
        <f>'Fixed Credits Value'!B231</f>
        <v>100</v>
      </c>
      <c r="J231" s="35">
        <f t="shared" si="22"/>
        <v>598</v>
      </c>
      <c r="K231" s="35">
        <f>J231/'Feedstock Conversions'!B$13</f>
        <v>80.268456375838923</v>
      </c>
      <c r="L231" s="35"/>
      <c r="M231" s="35">
        <f t="shared" si="23"/>
        <v>114.68870000000004</v>
      </c>
      <c r="N231" s="35">
        <f t="shared" si="28"/>
        <v>151.14948710593751</v>
      </c>
      <c r="O231" s="35"/>
      <c r="V231" s="4">
        <f>$B231-'Rail Costs'!Q231</f>
        <v>60.321886844848919</v>
      </c>
      <c r="W231" s="4">
        <f>$B231-'Rail Costs'!R231</f>
        <v>60.822989350476107</v>
      </c>
      <c r="X231" s="4">
        <f>$B231-'Rail Costs'!S231</f>
        <v>61.030733486349128</v>
      </c>
      <c r="Y231" s="4">
        <f>$B231-'Rail Costs'!T231</f>
        <v>60.538654137951355</v>
      </c>
      <c r="Z231" s="4">
        <f>$B231-'Rail Costs'!U231</f>
        <v>60.719117282539592</v>
      </c>
      <c r="AA231" s="4">
        <f>$B231-'Rail Costs'!V231</f>
        <v>59.671584965541626</v>
      </c>
      <c r="AD231" s="4">
        <f>$J231-(V231*'Feedstock Conversions'!$B$13)-'Rail Costs'!Q231</f>
        <v>144.04982985072451</v>
      </c>
      <c r="AE231" s="4">
        <f>$J231-(W231*'Feedstock Conversions'!$B$13)-'Rail Costs'!R231</f>
        <v>140.81771868942911</v>
      </c>
      <c r="AF231" s="4">
        <f>$J231-(X231*'Feedstock Conversions'!$B$13)-'Rail Costs'!S231</f>
        <v>139.47776901304815</v>
      </c>
      <c r="AG231" s="4">
        <f>$J231-(Y231*'Feedstock Conversions'!$B$13)-'Rail Costs'!T231</f>
        <v>142.65168081021375</v>
      </c>
      <c r="AH231" s="4">
        <f>$J231-(Z231*'Feedstock Conversions'!$B$13)-'Rail Costs'!U231</f>
        <v>141.48769352761963</v>
      </c>
      <c r="AI231" s="4">
        <f>$J231-(AA231*'Feedstock Conversions'!$B$13)-'Rail Costs'!V231</f>
        <v>148.24427697225653</v>
      </c>
      <c r="AL231" s="4">
        <f>C231*'Feedstock Conversions'!$B$6</f>
        <v>489.79869999999994</v>
      </c>
      <c r="AM231" s="4">
        <f>'Fuel Values'!C231*100</f>
        <v>218.73</v>
      </c>
      <c r="AN231" s="4">
        <f>('LCFS Values'!$E$6-'Canola Oil'!$S$4)/1000000*'LCFS Values'!B231*'LCFS Values'!$G$2*100</f>
        <v>42.86078710593749</v>
      </c>
      <c r="AO231" s="4">
        <f>'RIN Values'!D231</f>
        <v>256.87</v>
      </c>
      <c r="AP231" s="4">
        <f>'Fixed Credits Value'!B231</f>
        <v>100</v>
      </c>
      <c r="AQ231" s="4">
        <f>'Fixed Credits Value'!C231</f>
        <v>16</v>
      </c>
      <c r="AR231" s="4">
        <f t="shared" si="29"/>
        <v>634.46078710593747</v>
      </c>
      <c r="AS231" s="4">
        <f>AR231/'Feedstock Conversions'!$B$6</f>
        <v>84.034541338534765</v>
      </c>
      <c r="AU231">
        <f t="shared" si="27"/>
        <v>0</v>
      </c>
      <c r="AV231">
        <f t="shared" si="24"/>
        <v>21</v>
      </c>
      <c r="AW231">
        <f t="shared" si="25"/>
        <v>2023</v>
      </c>
      <c r="AX231">
        <f t="shared" si="26"/>
        <v>5</v>
      </c>
    </row>
    <row r="232" spans="1:50" x14ac:dyDescent="0.25">
      <c r="A232" s="34">
        <v>45079</v>
      </c>
      <c r="B232" s="35">
        <v>63.94</v>
      </c>
      <c r="C232" s="36">
        <f>'Canola Oil'!B232</f>
        <v>63.94</v>
      </c>
      <c r="D232" s="35">
        <f>'Canola Oil'!C232*'Feedstock Conversions'!B$13</f>
        <v>476.35300000000001</v>
      </c>
      <c r="E232" s="35"/>
      <c r="F232" s="35">
        <f>'Fuel Values'!B232-G232-H232-I232</f>
        <v>228.63858280937507</v>
      </c>
      <c r="G232" s="36">
        <f>('LCFS Values'!$E$6-$R$4)/1000000*'LCFS Values'!B232*'LCFS Values'!$G$2*100</f>
        <v>41.361417190624991</v>
      </c>
      <c r="H232" s="35">
        <f>'RIN Values'!C232</f>
        <v>218.25</v>
      </c>
      <c r="I232" s="35">
        <f>'Fixed Credits Value'!B232</f>
        <v>100</v>
      </c>
      <c r="J232" s="35">
        <f t="shared" si="22"/>
        <v>588.25</v>
      </c>
      <c r="K232" s="35">
        <f>J232/'Feedstock Conversions'!B$13</f>
        <v>78.959731543624159</v>
      </c>
      <c r="L232" s="35"/>
      <c r="M232" s="35">
        <f t="shared" si="23"/>
        <v>111.89699999999999</v>
      </c>
      <c r="N232" s="35">
        <f t="shared" si="28"/>
        <v>141.48713922812493</v>
      </c>
      <c r="O232" s="35"/>
      <c r="V232" s="4">
        <f>$B232-'Rail Costs'!Q232</f>
        <v>59.387886844848921</v>
      </c>
      <c r="W232" s="4">
        <f>$B232-'Rail Costs'!R232</f>
        <v>59.888989350476109</v>
      </c>
      <c r="X232" s="4">
        <f>$B232-'Rail Costs'!S232</f>
        <v>60.09673348634913</v>
      </c>
      <c r="Y232" s="4">
        <f>$B232-'Rail Costs'!T232</f>
        <v>59.604654137951357</v>
      </c>
      <c r="Z232" s="4">
        <f>$B232-'Rail Costs'!U232</f>
        <v>59.785117282539595</v>
      </c>
      <c r="AA232" s="4">
        <f>$B232-'Rail Costs'!V232</f>
        <v>58.737584965541629</v>
      </c>
      <c r="AD232" s="4">
        <f>$J232-(V232*'Feedstock Conversions'!$B$13)-'Rail Costs'!Q232</f>
        <v>141.25812985072446</v>
      </c>
      <c r="AE232" s="4">
        <f>$J232-(W232*'Feedstock Conversions'!$B$13)-'Rail Costs'!R232</f>
        <v>138.02601868942907</v>
      </c>
      <c r="AF232" s="4">
        <f>$J232-(X232*'Feedstock Conversions'!$B$13)-'Rail Costs'!S232</f>
        <v>136.6860690130481</v>
      </c>
      <c r="AG232" s="4">
        <f>$J232-(Y232*'Feedstock Conversions'!$B$13)-'Rail Costs'!T232</f>
        <v>139.8599808102137</v>
      </c>
      <c r="AH232" s="4">
        <f>$J232-(Z232*'Feedstock Conversions'!$B$13)-'Rail Costs'!U232</f>
        <v>138.69599352761963</v>
      </c>
      <c r="AI232" s="4">
        <f>$J232-(AA232*'Feedstock Conversions'!$B$13)-'Rail Costs'!V232</f>
        <v>145.45257697225648</v>
      </c>
      <c r="AL232" s="4">
        <f>C232*'Feedstock Conversions'!$B$6</f>
        <v>482.74699999999996</v>
      </c>
      <c r="AM232" s="4">
        <f>'Fuel Values'!C232*100</f>
        <v>211.87999999999997</v>
      </c>
      <c r="AN232" s="4">
        <f>('LCFS Values'!$E$6-'Canola Oil'!$S$4)/1000000*'LCFS Values'!B232*'LCFS Values'!$G$2*100</f>
        <v>42.610139228124986</v>
      </c>
      <c r="AO232" s="4">
        <f>'RIN Values'!D232</f>
        <v>247.35</v>
      </c>
      <c r="AP232" s="4">
        <f>'Fixed Credits Value'!B232</f>
        <v>100</v>
      </c>
      <c r="AQ232" s="4">
        <f>'Fixed Credits Value'!C232</f>
        <v>16</v>
      </c>
      <c r="AR232" s="4">
        <f t="shared" si="29"/>
        <v>617.84013922812494</v>
      </c>
      <c r="AS232" s="4">
        <f>AR232/'Feedstock Conversions'!$B$6</f>
        <v>81.833131023592713</v>
      </c>
      <c r="AU232">
        <f t="shared" si="27"/>
        <v>0</v>
      </c>
      <c r="AV232">
        <f t="shared" si="24"/>
        <v>22</v>
      </c>
      <c r="AW232">
        <f t="shared" si="25"/>
        <v>2023</v>
      </c>
      <c r="AX232">
        <f t="shared" si="26"/>
        <v>6</v>
      </c>
    </row>
    <row r="233" spans="1:50" x14ac:dyDescent="0.25">
      <c r="A233" s="34">
        <v>45086</v>
      </c>
      <c r="B233" s="35">
        <v>70.048000000000002</v>
      </c>
      <c r="C233" s="36">
        <f>'Canola Oil'!B233</f>
        <v>70.048000000000002</v>
      </c>
      <c r="D233" s="35">
        <f>'Canola Oil'!C233*'Feedstock Conversions'!B$13</f>
        <v>521.85760000000005</v>
      </c>
      <c r="E233" s="35"/>
      <c r="F233" s="35">
        <f>'Fuel Values'!B233-G233-H233-I233</f>
        <v>227.70040679753117</v>
      </c>
      <c r="G233" s="36">
        <f>('LCFS Values'!$E$6-$R$4)/1000000*'LCFS Values'!B233*'LCFS Values'!$G$2*100</f>
        <v>39.974593202468753</v>
      </c>
      <c r="H233" s="35">
        <f>'RIN Values'!C233</f>
        <v>215.32500000000002</v>
      </c>
      <c r="I233" s="35">
        <f>'Fixed Credits Value'!B233</f>
        <v>100</v>
      </c>
      <c r="J233" s="35">
        <f t="shared" si="22"/>
        <v>583</v>
      </c>
      <c r="K233" s="35">
        <f>J233/'Feedstock Conversions'!B$13</f>
        <v>78.255033557046971</v>
      </c>
      <c r="L233" s="35"/>
      <c r="M233" s="35">
        <f t="shared" si="23"/>
        <v>61.142399999999952</v>
      </c>
      <c r="N233" s="35">
        <f t="shared" si="28"/>
        <v>98.898846324593706</v>
      </c>
      <c r="O233" s="35"/>
      <c r="V233" s="4">
        <f>$B233-'Rail Costs'!Q233</f>
        <v>65.495886844848926</v>
      </c>
      <c r="W233" s="4">
        <f>$B233-'Rail Costs'!R233</f>
        <v>65.996989350476113</v>
      </c>
      <c r="X233" s="4">
        <f>$B233-'Rail Costs'!S233</f>
        <v>66.204733486349127</v>
      </c>
      <c r="Y233" s="4">
        <f>$B233-'Rail Costs'!T233</f>
        <v>65.712654137951361</v>
      </c>
      <c r="Z233" s="4">
        <f>$B233-'Rail Costs'!U233</f>
        <v>65.893117282539606</v>
      </c>
      <c r="AA233" s="4">
        <f>$B233-'Rail Costs'!V233</f>
        <v>64.845584965541633</v>
      </c>
      <c r="AD233" s="4">
        <f>$J233-(V233*'Feedstock Conversions'!$B$13)-'Rail Costs'!Q233</f>
        <v>90.503529850724405</v>
      </c>
      <c r="AE233" s="4">
        <f>$J233-(W233*'Feedstock Conversions'!$B$13)-'Rail Costs'!R233</f>
        <v>87.271418689429041</v>
      </c>
      <c r="AF233" s="4">
        <f>$J233-(X233*'Feedstock Conversions'!$B$13)-'Rail Costs'!S233</f>
        <v>85.931469013048101</v>
      </c>
      <c r="AG233" s="4">
        <f>$J233-(Y233*'Feedstock Conversions'!$B$13)-'Rail Costs'!T233</f>
        <v>89.105380810213731</v>
      </c>
      <c r="AH233" s="4">
        <f>$J233-(Z233*'Feedstock Conversions'!$B$13)-'Rail Costs'!U233</f>
        <v>87.941393527619539</v>
      </c>
      <c r="AI233" s="4">
        <f>$J233-(AA233*'Feedstock Conversions'!$B$13)-'Rail Costs'!V233</f>
        <v>94.697976972256441</v>
      </c>
      <c r="AL233" s="4">
        <f>C233*'Feedstock Conversions'!$B$6</f>
        <v>528.86239999999998</v>
      </c>
      <c r="AM233" s="4">
        <f>'Fuel Values'!C233*100</f>
        <v>219.54</v>
      </c>
      <c r="AN233" s="4">
        <f>('LCFS Values'!$E$6-'Canola Oil'!$S$4)/1000000*'LCFS Values'!B233*'LCFS Values'!$G$2*100</f>
        <v>41.181446324593743</v>
      </c>
      <c r="AO233" s="4">
        <f>'RIN Values'!D233</f>
        <v>244.03500000000003</v>
      </c>
      <c r="AP233" s="4">
        <f>'Fixed Credits Value'!B233</f>
        <v>100</v>
      </c>
      <c r="AQ233" s="4">
        <f>'Fixed Credits Value'!C233</f>
        <v>16</v>
      </c>
      <c r="AR233" s="4">
        <f t="shared" si="29"/>
        <v>620.75644632459375</v>
      </c>
      <c r="AS233" s="4">
        <f>AR233/'Feedstock Conversions'!$B$6</f>
        <v>82.219396864184603</v>
      </c>
      <c r="AU233">
        <f t="shared" si="27"/>
        <v>0</v>
      </c>
      <c r="AV233">
        <f t="shared" si="24"/>
        <v>23</v>
      </c>
      <c r="AW233">
        <f t="shared" si="25"/>
        <v>2023</v>
      </c>
      <c r="AX233">
        <f t="shared" si="26"/>
        <v>6</v>
      </c>
    </row>
    <row r="234" spans="1:50" x14ac:dyDescent="0.25">
      <c r="A234" s="34">
        <v>45093</v>
      </c>
      <c r="B234" s="35">
        <v>76.097999999999999</v>
      </c>
      <c r="C234" s="35">
        <f>'Canola Oil'!B234</f>
        <v>76.097999999999999</v>
      </c>
      <c r="D234" s="35">
        <f>'Canola Oil'!C234*'Feedstock Conversions'!B$13</f>
        <v>566.93010000000004</v>
      </c>
      <c r="E234" s="35"/>
      <c r="F234" s="35">
        <f>'Fuel Values'!B234-G234-H234-I234</f>
        <v>219.11179262562496</v>
      </c>
      <c r="G234" s="36">
        <f>('LCFS Values'!$E$6-$R$4)/1000000*'LCFS Values'!B234*'LCFS Values'!$G$2*100</f>
        <v>40.388207374374993</v>
      </c>
      <c r="H234" s="35">
        <f>'RIN Values'!C234</f>
        <v>220.5</v>
      </c>
      <c r="I234" s="35">
        <f>'Fixed Credits Value'!B234</f>
        <v>100</v>
      </c>
      <c r="J234" s="35">
        <f t="shared" si="22"/>
        <v>580</v>
      </c>
      <c r="K234" s="35">
        <f>J234/'Feedstock Conversions'!B$13</f>
        <v>77.852348993288587</v>
      </c>
      <c r="L234" s="35"/>
      <c r="M234" s="35">
        <f t="shared" si="23"/>
        <v>13.069899999999961</v>
      </c>
      <c r="N234" s="35">
        <f t="shared" si="28"/>
        <v>64.027447716874917</v>
      </c>
      <c r="O234" s="35"/>
      <c r="V234" s="4">
        <f>$B234-'Rail Costs'!Q234</f>
        <v>71.545886844848923</v>
      </c>
      <c r="W234" s="4">
        <f>$B234-'Rail Costs'!R234</f>
        <v>72.04698935047611</v>
      </c>
      <c r="X234" s="4">
        <f>$B234-'Rail Costs'!S234</f>
        <v>72.254733486349124</v>
      </c>
      <c r="Y234" s="4">
        <f>$B234-'Rail Costs'!T234</f>
        <v>71.762654137951358</v>
      </c>
      <c r="Z234" s="4">
        <f>$B234-'Rail Costs'!U234</f>
        <v>71.943117282539603</v>
      </c>
      <c r="AA234" s="4">
        <f>$B234-'Rail Costs'!V234</f>
        <v>70.89558496554163</v>
      </c>
      <c r="AD234" s="4">
        <f>$J234-(V234*'Feedstock Conversions'!$B$13)-'Rail Costs'!Q234</f>
        <v>42.431029850724414</v>
      </c>
      <c r="AE234" s="4">
        <f>$J234-(W234*'Feedstock Conversions'!$B$13)-'Rail Costs'!R234</f>
        <v>39.19891868942905</v>
      </c>
      <c r="AF234" s="4">
        <f>$J234-(X234*'Feedstock Conversions'!$B$13)-'Rail Costs'!S234</f>
        <v>37.858969013048174</v>
      </c>
      <c r="AG234" s="4">
        <f>$J234-(Y234*'Feedstock Conversions'!$B$13)-'Rail Costs'!T234</f>
        <v>41.03288081021374</v>
      </c>
      <c r="AH234" s="4">
        <f>$J234-(Z234*'Feedstock Conversions'!$B$13)-'Rail Costs'!U234</f>
        <v>39.868893527619541</v>
      </c>
      <c r="AI234" s="4">
        <f>$J234-(AA234*'Feedstock Conversions'!$B$13)-'Rail Costs'!V234</f>
        <v>46.62547697225645</v>
      </c>
      <c r="AL234" s="4">
        <f>C234*'Feedstock Conversions'!$B$6</f>
        <v>574.53989999999999</v>
      </c>
      <c r="AM234" s="4">
        <f>'Fuel Values'!C234*100</f>
        <v>223.45000000000002</v>
      </c>
      <c r="AN234" s="4">
        <f>('LCFS Values'!$E$6-'Canola Oil'!$S$4)/1000000*'LCFS Values'!B234*'LCFS Values'!$G$2*100</f>
        <v>41.60754771687499</v>
      </c>
      <c r="AO234" s="4">
        <f>'RIN Values'!D234</f>
        <v>249.9</v>
      </c>
      <c r="AP234" s="4">
        <f>'Fixed Credits Value'!B234</f>
        <v>100</v>
      </c>
      <c r="AQ234" s="4">
        <f>'Fixed Credits Value'!C234</f>
        <v>16</v>
      </c>
      <c r="AR234" s="4">
        <f t="shared" si="29"/>
        <v>630.95754771687496</v>
      </c>
      <c r="AS234" s="4">
        <f>AR234/'Feedstock Conversions'!$B$6</f>
        <v>83.570536121440398</v>
      </c>
      <c r="AU234">
        <f t="shared" si="27"/>
        <v>1</v>
      </c>
      <c r="AV234">
        <f t="shared" si="24"/>
        <v>24</v>
      </c>
      <c r="AW234">
        <f t="shared" si="25"/>
        <v>2023</v>
      </c>
      <c r="AX234">
        <f t="shared" si="26"/>
        <v>6</v>
      </c>
    </row>
    <row r="235" spans="1:50" x14ac:dyDescent="0.25">
      <c r="A235" s="34">
        <v>45100</v>
      </c>
      <c r="B235" s="35">
        <v>78.242500000000007</v>
      </c>
      <c r="C235" s="35">
        <f>'Canola Oil'!B235</f>
        <v>78.242500000000007</v>
      </c>
      <c r="D235" s="35">
        <f>'Canola Oil'!C235*'Feedstock Conversions'!B$13</f>
        <v>582.90662500000008</v>
      </c>
      <c r="E235" s="35"/>
      <c r="F235" s="35">
        <f>'Fuel Values'!B235-G235-H235-I235</f>
        <v>230.03560804058588</v>
      </c>
      <c r="G235" s="36">
        <f>('LCFS Values'!$E$6-$R$4)/1000000*'LCFS Values'!B235*'LCFS Values'!$G$2*100</f>
        <v>37.620641959414058</v>
      </c>
      <c r="H235" s="35">
        <f>'RIN Values'!C235</f>
        <v>212.34375</v>
      </c>
      <c r="I235" s="35">
        <f>'Fixed Credits Value'!B235</f>
        <v>100</v>
      </c>
      <c r="J235" s="35">
        <f t="shared" si="22"/>
        <v>580</v>
      </c>
      <c r="K235" s="35">
        <f>J235/'Feedstock Conversions'!B$13</f>
        <v>77.852348993288587</v>
      </c>
      <c r="L235" s="35"/>
      <c r="M235" s="35">
        <f t="shared" si="23"/>
        <v>-2.9066250000000764</v>
      </c>
      <c r="N235" s="35">
        <f t="shared" si="28"/>
        <v>38.89605310675779</v>
      </c>
      <c r="O235" s="35"/>
      <c r="V235" s="4">
        <f>$B235-'Rail Costs'!Q235</f>
        <v>73.690386844848931</v>
      </c>
      <c r="W235" s="4">
        <f>$B235-'Rail Costs'!R235</f>
        <v>74.191489350476118</v>
      </c>
      <c r="X235" s="4">
        <f>$B235-'Rail Costs'!S235</f>
        <v>74.399233486349132</v>
      </c>
      <c r="Y235" s="4">
        <f>$B235-'Rail Costs'!T235</f>
        <v>73.907154137951366</v>
      </c>
      <c r="Z235" s="4">
        <f>$B235-'Rail Costs'!U235</f>
        <v>74.087617282539611</v>
      </c>
      <c r="AA235" s="4">
        <f>$B235-'Rail Costs'!V235</f>
        <v>73.040084965541638</v>
      </c>
      <c r="AD235" s="4">
        <f>$J235-(V235*'Feedstock Conversions'!$B$13)-'Rail Costs'!Q235</f>
        <v>26.45450485072438</v>
      </c>
      <c r="AE235" s="4">
        <f>$J235-(W235*'Feedstock Conversions'!$B$13)-'Rail Costs'!R235</f>
        <v>23.222393689429012</v>
      </c>
      <c r="AF235" s="4">
        <f>$J235-(X235*'Feedstock Conversions'!$B$13)-'Rail Costs'!S235</f>
        <v>21.882444013048133</v>
      </c>
      <c r="AG235" s="4">
        <f>$J235-(Y235*'Feedstock Conversions'!$B$13)-'Rail Costs'!T235</f>
        <v>25.056355810213702</v>
      </c>
      <c r="AH235" s="4">
        <f>$J235-(Z235*'Feedstock Conversions'!$B$13)-'Rail Costs'!U235</f>
        <v>23.892368527619507</v>
      </c>
      <c r="AI235" s="4">
        <f>$J235-(AA235*'Feedstock Conversions'!$B$13)-'Rail Costs'!V235</f>
        <v>30.648951972256413</v>
      </c>
      <c r="AL235" s="4">
        <f>C235*'Feedstock Conversions'!$B$6</f>
        <v>590.73087500000008</v>
      </c>
      <c r="AM235" s="4">
        <f>'Fuel Values'!C235*100</f>
        <v>226.39000000000001</v>
      </c>
      <c r="AN235" s="4">
        <f>('LCFS Values'!$E$6-'Canola Oil'!$S$4)/1000000*'LCFS Values'!B235*'LCFS Values'!$G$2*100</f>
        <v>38.756428106757802</v>
      </c>
      <c r="AO235" s="4">
        <f>'RIN Values'!D235</f>
        <v>240.65625</v>
      </c>
      <c r="AP235" s="4">
        <f>'Fixed Credits Value'!B235</f>
        <v>100</v>
      </c>
      <c r="AQ235" s="4">
        <f>'Fixed Credits Value'!C235</f>
        <v>16</v>
      </c>
      <c r="AR235" s="4">
        <f t="shared" si="29"/>
        <v>621.80267810675787</v>
      </c>
      <c r="AS235" s="4">
        <f>AR235/'Feedstock Conversions'!$B$6</f>
        <v>82.357970610166603</v>
      </c>
      <c r="AU235">
        <f t="shared" si="27"/>
        <v>0</v>
      </c>
      <c r="AV235">
        <f t="shared" si="24"/>
        <v>25</v>
      </c>
      <c r="AW235">
        <f t="shared" si="25"/>
        <v>2023</v>
      </c>
      <c r="AX235">
        <f t="shared" si="26"/>
        <v>6</v>
      </c>
    </row>
    <row r="236" spans="1:50" x14ac:dyDescent="0.25">
      <c r="A236" s="34">
        <v>45107</v>
      </c>
      <c r="B236" s="35">
        <v>82.103999999999999</v>
      </c>
      <c r="C236" s="35">
        <f>'Canola Oil'!B236</f>
        <v>82.103999999999999</v>
      </c>
      <c r="D236" s="35">
        <f>'Canola Oil'!C236*'Feedstock Conversions'!B$13</f>
        <v>611.6748</v>
      </c>
      <c r="E236" s="35"/>
      <c r="F236" s="35">
        <f>'Fuel Values'!B236-G236-H236-I236</f>
        <v>220.16892207437502</v>
      </c>
      <c r="G236" s="36">
        <f>('LCFS Values'!$E$6-$R$4)/1000000*'LCFS Values'!B236*'LCFS Values'!$G$2*100</f>
        <v>37.468577925624999</v>
      </c>
      <c r="H236" s="35">
        <f>'RIN Values'!C236</f>
        <v>218.36249999999998</v>
      </c>
      <c r="I236" s="35">
        <f>'Fixed Credits Value'!B236</f>
        <v>100</v>
      </c>
      <c r="J236" s="35">
        <f t="shared" si="22"/>
        <v>576</v>
      </c>
      <c r="K236" s="35">
        <f>J236/'Feedstock Conversions'!B$13</f>
        <v>77.31543624161074</v>
      </c>
      <c r="L236" s="35"/>
      <c r="M236" s="35">
        <f t="shared" si="23"/>
        <v>-35.674800000000005</v>
      </c>
      <c r="N236" s="35">
        <f t="shared" si="28"/>
        <v>14.152473183124926</v>
      </c>
      <c r="O236" s="35"/>
      <c r="V236" s="4">
        <f>$B236-'Rail Costs'!Q236</f>
        <v>77.551886844848923</v>
      </c>
      <c r="W236" s="4">
        <f>$B236-'Rail Costs'!R236</f>
        <v>78.052989350476111</v>
      </c>
      <c r="X236" s="4">
        <f>$B236-'Rail Costs'!S236</f>
        <v>78.260733486349125</v>
      </c>
      <c r="Y236" s="4">
        <f>$B236-'Rail Costs'!T236</f>
        <v>77.768654137951359</v>
      </c>
      <c r="Z236" s="4">
        <f>$B236-'Rail Costs'!U236</f>
        <v>77.949117282539603</v>
      </c>
      <c r="AA236" s="4">
        <f>$B236-'Rail Costs'!V236</f>
        <v>76.90158496554163</v>
      </c>
      <c r="AD236" s="4">
        <f>$J236-(V236*'Feedstock Conversions'!$B$13)-'Rail Costs'!Q236</f>
        <v>-6.3136701492755485</v>
      </c>
      <c r="AE236" s="4">
        <f>$J236-(W236*'Feedstock Conversions'!$B$13)-'Rail Costs'!R236</f>
        <v>-9.5457813105709182</v>
      </c>
      <c r="AF236" s="4">
        <f>$J236-(X236*'Feedstock Conversions'!$B$13)-'Rail Costs'!S236</f>
        <v>-10.885730986951909</v>
      </c>
      <c r="AG236" s="4">
        <f>$J236-(Y236*'Feedstock Conversions'!$B$13)-'Rail Costs'!T236</f>
        <v>-7.711819189786226</v>
      </c>
      <c r="AH236" s="4">
        <f>$J236-(Z236*'Feedstock Conversions'!$B$13)-'Rail Costs'!U236</f>
        <v>-8.8758064723804218</v>
      </c>
      <c r="AI236" s="4">
        <f>$J236-(AA236*'Feedstock Conversions'!$B$13)-'Rail Costs'!V236</f>
        <v>-2.1192230277435158</v>
      </c>
      <c r="AL236" s="4">
        <f>C236*'Feedstock Conversions'!$B$6</f>
        <v>619.88519999999994</v>
      </c>
      <c r="AM236" s="4">
        <f>'Fuel Values'!C236*100</f>
        <v>223.74999999999997</v>
      </c>
      <c r="AN236" s="4">
        <f>('LCFS Values'!$E$6-'Canola Oil'!$S$4)/1000000*'LCFS Values'!B236*'LCFS Values'!$G$2*100</f>
        <v>38.599773183124995</v>
      </c>
      <c r="AO236" s="4">
        <f>'RIN Values'!D236</f>
        <v>247.47749999999996</v>
      </c>
      <c r="AP236" s="4">
        <f>'Fixed Credits Value'!B236</f>
        <v>100</v>
      </c>
      <c r="AQ236" s="4">
        <f>'Fixed Credits Value'!C236</f>
        <v>16</v>
      </c>
      <c r="AR236" s="4">
        <f t="shared" si="29"/>
        <v>625.82727318312493</v>
      </c>
      <c r="AS236" s="4">
        <f>AR236/'Feedstock Conversions'!$B$6</f>
        <v>82.891029560678803</v>
      </c>
      <c r="AU236">
        <f t="shared" si="27"/>
        <v>1</v>
      </c>
      <c r="AV236">
        <f t="shared" si="24"/>
        <v>26</v>
      </c>
      <c r="AW236">
        <f t="shared" si="25"/>
        <v>2023</v>
      </c>
      <c r="AX236">
        <f t="shared" si="26"/>
        <v>6</v>
      </c>
    </row>
    <row r="237" spans="1:50" x14ac:dyDescent="0.25">
      <c r="A237" s="34">
        <v>45114</v>
      </c>
      <c r="B237" s="35">
        <v>84.5625</v>
      </c>
      <c r="C237" s="35">
        <f>'Canola Oil'!B237</f>
        <v>84.5625</v>
      </c>
      <c r="D237" s="35">
        <f>'Canola Oil'!C237*'Feedstock Conversions'!B$13</f>
        <v>629.99062500000002</v>
      </c>
      <c r="E237" s="35"/>
      <c r="F237" s="35">
        <f>'Fuel Values'!B237-G237-H237-I237</f>
        <v>203.99793434468745</v>
      </c>
      <c r="G237" s="36">
        <f>('LCFS Values'!$E$6-$R$4)/1000000*'LCFS Values'!B237*'LCFS Values'!$G$2*100</f>
        <v>36.252065655312499</v>
      </c>
      <c r="H237" s="35">
        <f>'RIN Values'!C237</f>
        <v>233.25</v>
      </c>
      <c r="I237" s="35">
        <f>'Fixed Credits Value'!B237</f>
        <v>100</v>
      </c>
      <c r="J237" s="35">
        <f t="shared" si="22"/>
        <v>573.5</v>
      </c>
      <c r="K237" s="35">
        <f>J237/'Feedstock Conversions'!B$13</f>
        <v>76.979865771812072</v>
      </c>
      <c r="L237" s="35"/>
      <c r="M237" s="35">
        <f t="shared" si="23"/>
        <v>-56.490625000000023</v>
      </c>
      <c r="N237" s="35">
        <f t="shared" si="28"/>
        <v>17.015908794062511</v>
      </c>
      <c r="O237" s="35"/>
      <c r="V237" s="4">
        <f>$B237-'Rail Costs'!Q238</f>
        <v>80.010386844848924</v>
      </c>
      <c r="W237" s="4">
        <f>$B237-'Rail Costs'!R238</f>
        <v>80.511489350476111</v>
      </c>
      <c r="X237" s="4">
        <f>$B237-'Rail Costs'!S238</f>
        <v>80.719233486349125</v>
      </c>
      <c r="Y237" s="4">
        <f>$B237-'Rail Costs'!T238</f>
        <v>80.227154137951359</v>
      </c>
      <c r="Z237" s="4">
        <f>$B237-'Rail Costs'!U238</f>
        <v>80.407617282539604</v>
      </c>
      <c r="AA237" s="4">
        <f>$B237-'Rail Costs'!V238</f>
        <v>79.360084965541631</v>
      </c>
      <c r="AD237" s="4">
        <f>$J237-(V237*'Feedstock Conversions'!$B$13)-'Rail Costs'!Q238</f>
        <v>-27.129495149275566</v>
      </c>
      <c r="AE237" s="4">
        <f>$J237-(W237*'Feedstock Conversions'!$B$13)-'Rail Costs'!R238</f>
        <v>-30.361606310570934</v>
      </c>
      <c r="AF237" s="4">
        <f>$J237-(X237*'Feedstock Conversions'!$B$13)-'Rail Costs'!S238</f>
        <v>-31.701555986951814</v>
      </c>
      <c r="AG237" s="4">
        <f>$J237-(Y237*'Feedstock Conversions'!$B$13)-'Rail Costs'!T238</f>
        <v>-28.527644189786244</v>
      </c>
      <c r="AH237" s="4">
        <f>$J237-(Z237*'Feedstock Conversions'!$B$13)-'Rail Costs'!U238</f>
        <v>-29.69163147238044</v>
      </c>
      <c r="AI237" s="4">
        <f>$J237-(AA237*'Feedstock Conversions'!$B$13)-'Rail Costs'!V238</f>
        <v>-22.935048027743534</v>
      </c>
      <c r="AL237" s="4">
        <f>C237*'Feedstock Conversions'!$B$6</f>
        <v>638.44687499999998</v>
      </c>
      <c r="AM237" s="4">
        <f>'Fuel Values'!C237*100</f>
        <v>229.31</v>
      </c>
      <c r="AN237" s="4">
        <f>('LCFS Values'!$E$6-'Canola Oil'!$S$4)/1000000*'LCFS Values'!B237*'LCFS Values'!$G$2*100</f>
        <v>37.346533794062495</v>
      </c>
      <c r="AO237" s="4">
        <f>'RIN Values'!D237</f>
        <v>264.34999999999997</v>
      </c>
      <c r="AP237" s="4">
        <f>'Fixed Credits Value'!B237</f>
        <v>100</v>
      </c>
      <c r="AQ237" s="4">
        <f>'Fixed Credits Value'!C237</f>
        <v>16</v>
      </c>
      <c r="AR237" s="4">
        <f t="shared" si="29"/>
        <v>647.00653379406253</v>
      </c>
      <c r="AS237" s="4">
        <f>AR237/'Feedstock Conversions'!$B$6</f>
        <v>85.696229641597682</v>
      </c>
      <c r="AU237">
        <f t="shared" si="27"/>
        <v>1</v>
      </c>
      <c r="AV237">
        <f t="shared" si="24"/>
        <v>27</v>
      </c>
      <c r="AW237">
        <f t="shared" si="25"/>
        <v>2023</v>
      </c>
      <c r="AX237">
        <f t="shared" si="26"/>
        <v>7</v>
      </c>
    </row>
    <row r="238" spans="1:50" x14ac:dyDescent="0.25">
      <c r="A238" s="34">
        <v>45121</v>
      </c>
      <c r="B238" s="35">
        <v>86.007999999999996</v>
      </c>
      <c r="C238" s="35">
        <f>'Canola Oil'!B238</f>
        <v>86.007999999999996</v>
      </c>
      <c r="D238" s="35">
        <f>'Canola Oil'!C238*'Feedstock Conversions'!B$13</f>
        <v>640.75959999999998</v>
      </c>
      <c r="E238" s="35"/>
      <c r="F238" s="35">
        <f>'Fuel Values'!B238-G238-H238-I238</f>
        <v>206.86645587878127</v>
      </c>
      <c r="G238" s="36">
        <f>('LCFS Values'!$E$6-$R$4)/1000000*'LCFS Values'!B238*'LCFS Values'!$G$2*100</f>
        <v>35.108544121218749</v>
      </c>
      <c r="H238" s="35">
        <f>'RIN Values'!C238</f>
        <v>234.52499999999998</v>
      </c>
      <c r="I238" s="35">
        <f>'Fixed Credits Value'!B238</f>
        <v>100</v>
      </c>
      <c r="J238" s="35">
        <f t="shared" si="22"/>
        <v>576.5</v>
      </c>
      <c r="K238" s="35">
        <f>J238/'Feedstock Conversions'!B$13</f>
        <v>77.382550335570471</v>
      </c>
      <c r="L238" s="35"/>
      <c r="M238" s="35">
        <f t="shared" si="23"/>
        <v>-64.259599999999978</v>
      </c>
      <c r="N238" s="35">
        <f t="shared" si="28"/>
        <v>17.683888768343763</v>
      </c>
      <c r="O238" s="35"/>
      <c r="V238" s="4">
        <f>$B238-'Rail Costs'!Q239</f>
        <v>81.455886844848919</v>
      </c>
      <c r="W238" s="4">
        <f>$B238-'Rail Costs'!R239</f>
        <v>81.956989350476107</v>
      </c>
      <c r="X238" s="4">
        <f>$B238-'Rail Costs'!S239</f>
        <v>82.164733486349121</v>
      </c>
      <c r="Y238" s="4">
        <f>$B238-'Rail Costs'!T239</f>
        <v>81.672654137951355</v>
      </c>
      <c r="Z238" s="4">
        <f>$B238-'Rail Costs'!U239</f>
        <v>81.8531172825396</v>
      </c>
      <c r="AA238" s="4">
        <f>$B238-'Rail Costs'!V239</f>
        <v>80.805584965541627</v>
      </c>
      <c r="AD238" s="4">
        <f>$J238-(V238*'Feedstock Conversions'!$B$13)-'Rail Costs'!Q239</f>
        <v>-34.898470149275525</v>
      </c>
      <c r="AE238" s="4">
        <f>$J238-(W238*'Feedstock Conversions'!$B$13)-'Rail Costs'!R239</f>
        <v>-38.130581310570889</v>
      </c>
      <c r="AF238" s="4">
        <f>$J238-(X238*'Feedstock Conversions'!$B$13)-'Rail Costs'!S239</f>
        <v>-39.470530986951879</v>
      </c>
      <c r="AG238" s="4">
        <f>$J238-(Y238*'Feedstock Conversions'!$B$13)-'Rail Costs'!T239</f>
        <v>-36.296619189786199</v>
      </c>
      <c r="AH238" s="4">
        <f>$J238-(Z238*'Feedstock Conversions'!$B$13)-'Rail Costs'!U239</f>
        <v>-37.460606472380398</v>
      </c>
      <c r="AI238" s="4">
        <f>$J238-(AA238*'Feedstock Conversions'!$B$13)-'Rail Costs'!V239</f>
        <v>-30.704023027743489</v>
      </c>
      <c r="AL238" s="4">
        <f>C238*'Feedstock Conversions'!$B$6</f>
        <v>649.36039999999991</v>
      </c>
      <c r="AM238" s="4">
        <f>'Fuel Values'!C238*100</f>
        <v>240.48</v>
      </c>
      <c r="AN238" s="4">
        <f>('LCFS Values'!$E$6-'Canola Oil'!$S$4)/1000000*'LCFS Values'!B238*'LCFS Values'!$G$2*100</f>
        <v>36.168488768343742</v>
      </c>
      <c r="AO238" s="4">
        <f>'RIN Values'!D238</f>
        <v>265.79499999999996</v>
      </c>
      <c r="AP238" s="4">
        <f>'Fixed Credits Value'!B238</f>
        <v>100</v>
      </c>
      <c r="AQ238" s="4">
        <f>'Fixed Credits Value'!C238</f>
        <v>16</v>
      </c>
      <c r="AR238" s="4">
        <f t="shared" si="29"/>
        <v>658.44348876834374</v>
      </c>
      <c r="AS238" s="4">
        <f>AR238/'Feedstock Conversions'!$B$6</f>
        <v>87.21105811501242</v>
      </c>
      <c r="AU238">
        <f t="shared" si="27"/>
        <v>1</v>
      </c>
      <c r="AV238">
        <f t="shared" si="24"/>
        <v>28</v>
      </c>
      <c r="AW238">
        <f t="shared" si="25"/>
        <v>2023</v>
      </c>
      <c r="AX238">
        <f t="shared" si="26"/>
        <v>7</v>
      </c>
    </row>
    <row r="239" spans="1:50" x14ac:dyDescent="0.25">
      <c r="A239" s="34">
        <v>45128</v>
      </c>
      <c r="B239" s="35">
        <v>87.38</v>
      </c>
      <c r="C239" s="35">
        <f>'Canola Oil'!B239</f>
        <v>87.38</v>
      </c>
      <c r="D239" s="35">
        <f>'Canola Oil'!C239*'Feedstock Conversions'!B$13</f>
        <v>650.98099999999999</v>
      </c>
      <c r="E239" s="35"/>
      <c r="F239" s="35">
        <f>'Fuel Values'!B239-G239-H239-I239</f>
        <v>209.30150219768746</v>
      </c>
      <c r="G239" s="36">
        <f>('LCFS Values'!$E$6-$R$4)/1000000*'LCFS Values'!B239*'LCFS Values'!$G$2*100</f>
        <v>35.473497802312501</v>
      </c>
      <c r="H239" s="35">
        <f>'RIN Values'!C239</f>
        <v>232.72500000000002</v>
      </c>
      <c r="I239" s="35">
        <f>'Fixed Credits Value'!B239</f>
        <v>100</v>
      </c>
      <c r="J239" s="35">
        <f t="shared" si="22"/>
        <v>577.5</v>
      </c>
      <c r="K239" s="35">
        <f>J239/'Feedstock Conversions'!B$13</f>
        <v>77.516778523489933</v>
      </c>
      <c r="L239" s="35"/>
      <c r="M239" s="35">
        <f t="shared" si="23"/>
        <v>-73.480999999999995</v>
      </c>
      <c r="N239" s="35">
        <f t="shared" si="28"/>
        <v>11.208460585062539</v>
      </c>
      <c r="O239" s="35"/>
      <c r="V239" s="4">
        <f>$B239-'Rail Costs'!Q240</f>
        <v>82.827886844848919</v>
      </c>
      <c r="W239" s="4">
        <f>$B239-'Rail Costs'!R240</f>
        <v>83.328989350476107</v>
      </c>
      <c r="X239" s="4">
        <f>$B239-'Rail Costs'!S240</f>
        <v>83.536733486349121</v>
      </c>
      <c r="Y239" s="4">
        <f>$B239-'Rail Costs'!T240</f>
        <v>83.044654137951355</v>
      </c>
      <c r="Z239" s="4">
        <f>$B239-'Rail Costs'!U240</f>
        <v>83.2251172825396</v>
      </c>
      <c r="AA239" s="4">
        <f>$B239-'Rail Costs'!V240</f>
        <v>82.177584965541627</v>
      </c>
      <c r="AD239" s="4">
        <f>$J239-(V239*'Feedstock Conversions'!$B$13)-'Rail Costs'!Q240</f>
        <v>-44.119870149275542</v>
      </c>
      <c r="AE239" s="4">
        <f>$J239-(W239*'Feedstock Conversions'!$B$13)-'Rail Costs'!R240</f>
        <v>-47.351981310570906</v>
      </c>
      <c r="AF239" s="4">
        <f>$J239-(X239*'Feedstock Conversions'!$B$13)-'Rail Costs'!S240</f>
        <v>-48.691930986951782</v>
      </c>
      <c r="AG239" s="4">
        <f>$J239-(Y239*'Feedstock Conversions'!$B$13)-'Rail Costs'!T240</f>
        <v>-45.518019189786216</v>
      </c>
      <c r="AH239" s="4">
        <f>$J239-(Z239*'Feedstock Conversions'!$B$13)-'Rail Costs'!U240</f>
        <v>-46.682006472380415</v>
      </c>
      <c r="AI239" s="4">
        <f>$J239-(AA239*'Feedstock Conversions'!$B$13)-'Rail Costs'!V240</f>
        <v>-39.925423027743506</v>
      </c>
      <c r="AL239" s="4">
        <f>C239*'Feedstock Conversions'!$B$6</f>
        <v>659.71899999999994</v>
      </c>
      <c r="AM239" s="4">
        <f>'Fuel Values'!C239*100</f>
        <v>245.89</v>
      </c>
      <c r="AN239" s="4">
        <f>('LCFS Values'!$E$6-'Canola Oil'!$S$4)/1000000*'LCFS Values'!B239*'LCFS Values'!$G$2*100</f>
        <v>36.544460585062502</v>
      </c>
      <c r="AO239" s="4">
        <f>'RIN Values'!D239</f>
        <v>263.755</v>
      </c>
      <c r="AP239" s="4">
        <f>'Fixed Credits Value'!B239</f>
        <v>100</v>
      </c>
      <c r="AQ239" s="4">
        <f>'Fixed Credits Value'!C239</f>
        <v>16</v>
      </c>
      <c r="AR239" s="4">
        <f t="shared" si="29"/>
        <v>662.18946058506253</v>
      </c>
      <c r="AS239" s="4">
        <f>AR239/'Feedstock Conversions'!$B$6</f>
        <v>87.707213322524836</v>
      </c>
      <c r="AU239">
        <f t="shared" si="27"/>
        <v>1</v>
      </c>
      <c r="AV239">
        <f t="shared" si="24"/>
        <v>29</v>
      </c>
      <c r="AW239">
        <f t="shared" si="25"/>
        <v>2023</v>
      </c>
      <c r="AX239">
        <f t="shared" si="26"/>
        <v>7</v>
      </c>
    </row>
    <row r="240" spans="1:50" x14ac:dyDescent="0.25">
      <c r="A240" s="34">
        <v>45135</v>
      </c>
      <c r="B240" s="35">
        <v>91.206000000000003</v>
      </c>
      <c r="C240" s="35">
        <f>'Canola Oil'!B240</f>
        <v>91.206000000000003</v>
      </c>
      <c r="D240" s="35">
        <f>'Canola Oil'!C240*'Feedstock Conversions'!B$13</f>
        <v>679.48470000000009</v>
      </c>
      <c r="E240" s="35"/>
      <c r="F240" s="35">
        <f>'Fuel Values'!B240-G240-H240-I240</f>
        <v>262.40953925281246</v>
      </c>
      <c r="G240" s="36">
        <f>('LCFS Values'!$E$6-$R$4)/1000000*'LCFS Values'!B240*'LCFS Values'!$G$2*100</f>
        <v>35.765460747187497</v>
      </c>
      <c r="H240" s="35">
        <f>'RIN Values'!C240</f>
        <v>234.82500000000002</v>
      </c>
      <c r="I240" s="35">
        <f>'Fixed Credits Value'!B240</f>
        <v>100</v>
      </c>
      <c r="J240" s="35">
        <f t="shared" si="22"/>
        <v>633</v>
      </c>
      <c r="K240" s="35">
        <f>J240/'Feedstock Conversions'!B$13</f>
        <v>84.966442953020135</v>
      </c>
      <c r="L240" s="35"/>
      <c r="M240" s="35">
        <f t="shared" si="23"/>
        <v>-46.484700000000089</v>
      </c>
      <c r="N240" s="35">
        <f t="shared" si="28"/>
        <v>15.655538038437385</v>
      </c>
      <c r="O240" s="35"/>
      <c r="V240" s="4">
        <f>$B240-'Rail Costs'!Q241</f>
        <v>86.653886844848927</v>
      </c>
      <c r="W240" s="4">
        <f>$B240-'Rail Costs'!R241</f>
        <v>87.154989350476114</v>
      </c>
      <c r="X240" s="4">
        <f>$B240-'Rail Costs'!S241</f>
        <v>87.362733486349128</v>
      </c>
      <c r="Y240" s="4">
        <f>$B240-'Rail Costs'!T241</f>
        <v>86.870654137951362</v>
      </c>
      <c r="Z240" s="4">
        <f>$B240-'Rail Costs'!U241</f>
        <v>87.051117282539607</v>
      </c>
      <c r="AA240" s="4">
        <f>$B240-'Rail Costs'!V241</f>
        <v>86.003584965541634</v>
      </c>
      <c r="AD240" s="4">
        <f>$J240-(V240*'Feedstock Conversions'!$B$13)-'Rail Costs'!Q241</f>
        <v>-17.123570149275633</v>
      </c>
      <c r="AE240" s="4">
        <f>$J240-(W240*'Feedstock Conversions'!$B$13)-'Rail Costs'!R241</f>
        <v>-20.355681310571001</v>
      </c>
      <c r="AF240" s="4">
        <f>$J240-(X240*'Feedstock Conversions'!$B$13)-'Rail Costs'!S241</f>
        <v>-21.69563098695188</v>
      </c>
      <c r="AG240" s="4">
        <f>$J240-(Y240*'Feedstock Conversions'!$B$13)-'Rail Costs'!T241</f>
        <v>-18.52171918978631</v>
      </c>
      <c r="AH240" s="4">
        <f>$J240-(Z240*'Feedstock Conversions'!$B$13)-'Rail Costs'!U241</f>
        <v>-19.685706472380506</v>
      </c>
      <c r="AI240" s="4">
        <f>$J240-(AA240*'Feedstock Conversions'!$B$13)-'Rail Costs'!V241</f>
        <v>-12.9291230277436</v>
      </c>
      <c r="AL240" s="4">
        <f>C240*'Feedstock Conversions'!$B$6</f>
        <v>688.60530000000006</v>
      </c>
      <c r="AM240" s="4">
        <f>'Fuel Values'!C240*100</f>
        <v>276.16000000000003</v>
      </c>
      <c r="AN240" s="4">
        <f>('LCFS Values'!$E$6-'Canola Oil'!$S$4)/1000000*'LCFS Values'!B240*'LCFS Values'!$G$2*100</f>
        <v>36.845238038437486</v>
      </c>
      <c r="AO240" s="4">
        <f>'RIN Values'!D240</f>
        <v>266.13499999999999</v>
      </c>
      <c r="AP240" s="4">
        <f>'Fixed Credits Value'!B240</f>
        <v>100</v>
      </c>
      <c r="AQ240" s="4">
        <f>'Fixed Credits Value'!C240</f>
        <v>16</v>
      </c>
      <c r="AR240" s="4">
        <f t="shared" si="29"/>
        <v>695.14023803843747</v>
      </c>
      <c r="AS240" s="4">
        <f>AR240/'Feedstock Conversions'!$B$6</f>
        <v>92.071554707077809</v>
      </c>
      <c r="AU240">
        <f t="shared" si="27"/>
        <v>1</v>
      </c>
      <c r="AV240">
        <f t="shared" si="24"/>
        <v>30</v>
      </c>
      <c r="AW240">
        <f t="shared" si="25"/>
        <v>2023</v>
      </c>
      <c r="AX240">
        <f t="shared" si="26"/>
        <v>7</v>
      </c>
    </row>
    <row r="241" spans="1:50" x14ac:dyDescent="0.25">
      <c r="A241" s="34">
        <v>45142</v>
      </c>
      <c r="B241" s="35">
        <v>85.811999999999998</v>
      </c>
      <c r="C241" s="35">
        <f>'Canola Oil'!B241</f>
        <v>85.811999999999998</v>
      </c>
      <c r="D241" s="35">
        <f>'Canola Oil'!C241*'Feedstock Conversions'!B$13</f>
        <v>639.29939999999999</v>
      </c>
      <c r="E241" s="35"/>
      <c r="F241" s="35">
        <f>'Fuel Values'!B241-G241-H241-I241</f>
        <v>306.50998992737505</v>
      </c>
      <c r="G241" s="36">
        <f>('LCFS Values'!$E$6-$R$4)/1000000*'LCFS Values'!B241*'LCFS Values'!$G$2*100</f>
        <v>36.690010072624993</v>
      </c>
      <c r="H241" s="35">
        <f>'RIN Values'!C241</f>
        <v>226.79999999999998</v>
      </c>
      <c r="I241" s="35">
        <f>'Fixed Credits Value'!B241</f>
        <v>100</v>
      </c>
      <c r="J241" s="35">
        <f t="shared" si="22"/>
        <v>670</v>
      </c>
      <c r="K241" s="35">
        <f>J241/'Feedstock Conversions'!B$13</f>
        <v>89.932885906040269</v>
      </c>
      <c r="L241" s="35"/>
      <c r="M241" s="35">
        <f t="shared" si="23"/>
        <v>30.700600000000009</v>
      </c>
      <c r="N241" s="35">
        <f t="shared" si="28"/>
        <v>57.118299974124966</v>
      </c>
      <c r="O241" s="35"/>
      <c r="V241" s="4">
        <f>$B241-'Rail Costs'!Q242</f>
        <v>81.259886844848921</v>
      </c>
      <c r="W241" s="4">
        <f>$B241-'Rail Costs'!R242</f>
        <v>81.760989350476109</v>
      </c>
      <c r="X241" s="4">
        <f>$B241-'Rail Costs'!S242</f>
        <v>81.968733486349123</v>
      </c>
      <c r="Y241" s="4">
        <f>$B241-'Rail Costs'!T242</f>
        <v>81.476654137951357</v>
      </c>
      <c r="Z241" s="4">
        <f>$B241-'Rail Costs'!U242</f>
        <v>81.657117282539602</v>
      </c>
      <c r="AA241" s="4">
        <f>$B241-'Rail Costs'!V242</f>
        <v>80.609584965541629</v>
      </c>
      <c r="AD241" s="4">
        <f>$J241-(V241*'Feedstock Conversions'!$B$13)-'Rail Costs'!Q242</f>
        <v>60.061729850724461</v>
      </c>
      <c r="AE241" s="4">
        <f>$J241-(W241*'Feedstock Conversions'!$B$13)-'Rail Costs'!R242</f>
        <v>56.829618689429097</v>
      </c>
      <c r="AF241" s="4">
        <f>$J241-(X241*'Feedstock Conversions'!$B$13)-'Rail Costs'!S242</f>
        <v>55.489669013048108</v>
      </c>
      <c r="AG241" s="4">
        <f>$J241-(Y241*'Feedstock Conversions'!$B$13)-'Rail Costs'!T242</f>
        <v>58.663580810213787</v>
      </c>
      <c r="AH241" s="4">
        <f>$J241-(Z241*'Feedstock Conversions'!$B$13)-'Rail Costs'!U242</f>
        <v>57.499593527619588</v>
      </c>
      <c r="AI241" s="4">
        <f>$J241-(AA241*'Feedstock Conversions'!$B$13)-'Rail Costs'!V242</f>
        <v>64.256176972256497</v>
      </c>
      <c r="AL241" s="4">
        <f>C241*'Feedstock Conversions'!$B$6</f>
        <v>647.88059999999996</v>
      </c>
      <c r="AM241" s="4">
        <f>'Fuel Values'!C241*100</f>
        <v>285.58</v>
      </c>
      <c r="AN241" s="4">
        <f>('LCFS Values'!$E$6-'Canola Oil'!$S$4)/1000000*'LCFS Values'!B241*'LCFS Values'!$G$2*100</f>
        <v>37.797699974124995</v>
      </c>
      <c r="AO241" s="4">
        <f>'RIN Values'!D241</f>
        <v>257.03999999999996</v>
      </c>
      <c r="AP241" s="4">
        <f>'Fixed Credits Value'!B241</f>
        <v>100</v>
      </c>
      <c r="AQ241" s="4">
        <f>'Fixed Credits Value'!C241</f>
        <v>16</v>
      </c>
      <c r="AR241" s="4">
        <f t="shared" si="29"/>
        <v>696.41769997412496</v>
      </c>
      <c r="AS241" s="4">
        <f>AR241/'Feedstock Conversions'!$B$6</f>
        <v>92.240754963460262</v>
      </c>
      <c r="AU241">
        <f t="shared" si="27"/>
        <v>0</v>
      </c>
      <c r="AV241">
        <f t="shared" si="24"/>
        <v>31</v>
      </c>
      <c r="AW241">
        <f t="shared" si="25"/>
        <v>2023</v>
      </c>
      <c r="AX241">
        <f t="shared" si="26"/>
        <v>8</v>
      </c>
    </row>
    <row r="242" spans="1:50" x14ac:dyDescent="0.25">
      <c r="A242" s="34">
        <v>45149</v>
      </c>
      <c r="B242" s="35">
        <v>83.116</v>
      </c>
      <c r="C242" s="35">
        <f>'Canola Oil'!B242</f>
        <v>83.116</v>
      </c>
      <c r="D242" s="35">
        <f>'Canola Oil'!C242*'Feedstock Conversions'!B$13</f>
        <v>619.21420000000001</v>
      </c>
      <c r="E242" s="35"/>
      <c r="F242" s="35">
        <f>'Fuel Values'!B242-G242-H242-I242</f>
        <v>313.90821225812499</v>
      </c>
      <c r="G242" s="36">
        <f>('LCFS Values'!$E$6-$R$4)/1000000*'LCFS Values'!B242*'LCFS Values'!$G$2*100</f>
        <v>38.441787741874997</v>
      </c>
      <c r="H242" s="35">
        <f>'RIN Values'!C242</f>
        <v>220.64999999999998</v>
      </c>
      <c r="I242" s="35">
        <f>'Fixed Credits Value'!B242</f>
        <v>100</v>
      </c>
      <c r="J242" s="35">
        <f t="shared" si="22"/>
        <v>673</v>
      </c>
      <c r="K242" s="35">
        <f>J242/'Feedstock Conversions'!B$13</f>
        <v>90.335570469798654</v>
      </c>
      <c r="L242" s="35"/>
      <c r="M242" s="35">
        <f t="shared" si="23"/>
        <v>53.785799999999995</v>
      </c>
      <c r="N242" s="35">
        <f t="shared" si="28"/>
        <v>96.198164694375009</v>
      </c>
      <c r="O242" s="35"/>
      <c r="V242" s="4">
        <f>$B242-'Rail Costs'!Q243</f>
        <v>78.563886844848923</v>
      </c>
      <c r="W242" s="4">
        <f>$B242-'Rail Costs'!R243</f>
        <v>79.064989350476111</v>
      </c>
      <c r="X242" s="4">
        <f>$B242-'Rail Costs'!S243</f>
        <v>79.272733486349125</v>
      </c>
      <c r="Y242" s="4">
        <f>$B242-'Rail Costs'!T243</f>
        <v>78.780654137951359</v>
      </c>
      <c r="Z242" s="4">
        <f>$B242-'Rail Costs'!U243</f>
        <v>78.961117282539604</v>
      </c>
      <c r="AA242" s="4">
        <f>$B242-'Rail Costs'!V243</f>
        <v>77.913584965541631</v>
      </c>
      <c r="AD242" s="4">
        <f>$J242-(V242*'Feedstock Conversions'!$B$13)-'Rail Costs'!Q243</f>
        <v>83.146929850724447</v>
      </c>
      <c r="AE242" s="4">
        <f>$J242-(W242*'Feedstock Conversions'!$B$13)-'Rail Costs'!R243</f>
        <v>79.914818689429083</v>
      </c>
      <c r="AF242" s="4">
        <f>$J242-(X242*'Feedstock Conversions'!$B$13)-'Rail Costs'!S243</f>
        <v>78.574869013048087</v>
      </c>
      <c r="AG242" s="4">
        <f>$J242-(Y242*'Feedstock Conversions'!$B$13)-'Rail Costs'!T243</f>
        <v>81.748780810213773</v>
      </c>
      <c r="AH242" s="4">
        <f>$J242-(Z242*'Feedstock Conversions'!$B$13)-'Rail Costs'!U243</f>
        <v>80.584793527619581</v>
      </c>
      <c r="AI242" s="4">
        <f>$J242-(AA242*'Feedstock Conversions'!$B$13)-'Rail Costs'!V243</f>
        <v>87.341376972256484</v>
      </c>
      <c r="AL242" s="4">
        <f>C242*'Feedstock Conversions'!$B$6</f>
        <v>627.5258</v>
      </c>
      <c r="AM242" s="4">
        <f>'Fuel Values'!C242*100</f>
        <v>309.74</v>
      </c>
      <c r="AN242" s="4">
        <f>('LCFS Values'!$E$6-'Canola Oil'!$S$4)/1000000*'LCFS Values'!B242*'LCFS Values'!$G$2*100</f>
        <v>39.602364694374991</v>
      </c>
      <c r="AO242" s="4">
        <f>'RIN Values'!D242</f>
        <v>250.07</v>
      </c>
      <c r="AP242" s="4">
        <f>'Fixed Credits Value'!B242</f>
        <v>100</v>
      </c>
      <c r="AQ242" s="4">
        <f>'Fixed Credits Value'!C242</f>
        <v>16</v>
      </c>
      <c r="AR242" s="4">
        <f t="shared" si="29"/>
        <v>715.41236469437501</v>
      </c>
      <c r="AS242" s="4">
        <f>AR242/'Feedstock Conversions'!$B$6</f>
        <v>94.756604595281459</v>
      </c>
      <c r="AU242">
        <f t="shared" si="27"/>
        <v>0</v>
      </c>
      <c r="AV242">
        <f t="shared" si="24"/>
        <v>32</v>
      </c>
      <c r="AW242">
        <f t="shared" si="25"/>
        <v>2023</v>
      </c>
      <c r="AX242">
        <f t="shared" si="26"/>
        <v>8</v>
      </c>
    </row>
    <row r="243" spans="1:50" x14ac:dyDescent="0.25">
      <c r="A243" s="34">
        <v>45156</v>
      </c>
      <c r="B243" s="35">
        <v>85.754000000000005</v>
      </c>
      <c r="C243" s="35">
        <f>'Canola Oil'!B243</f>
        <v>85.754000000000005</v>
      </c>
      <c r="D243" s="35">
        <f>'Canola Oil'!C243*'Feedstock Conversions'!B$13</f>
        <v>638.8673</v>
      </c>
      <c r="E243" s="35"/>
      <c r="F243" s="35">
        <f>'Fuel Values'!B243-G243-H243-I243</f>
        <v>301.5405795586563</v>
      </c>
      <c r="G243" s="36">
        <f>('LCFS Values'!$E$6-$R$4)/1000000*'LCFS Values'!B243*'LCFS Values'!$G$2*100</f>
        <v>38.709420441343738</v>
      </c>
      <c r="H243" s="35">
        <f>'RIN Values'!C243</f>
        <v>216.75</v>
      </c>
      <c r="I243" s="35">
        <f>'Fixed Credits Value'!B243</f>
        <v>100</v>
      </c>
      <c r="J243" s="35">
        <f t="shared" si="22"/>
        <v>657</v>
      </c>
      <c r="K243" s="35">
        <f>J243/'Feedstock Conversions'!B$13</f>
        <v>88.187919463087241</v>
      </c>
      <c r="L243" s="35"/>
      <c r="M243" s="35">
        <f t="shared" si="23"/>
        <v>18.1327</v>
      </c>
      <c r="N243" s="35">
        <f t="shared" si="28"/>
        <v>83.510777359968756</v>
      </c>
      <c r="O243" s="35"/>
      <c r="V243" s="4">
        <f>$B243-'Rail Costs'!Q244</f>
        <v>81.201886844848929</v>
      </c>
      <c r="W243" s="4">
        <f>$B243-'Rail Costs'!R244</f>
        <v>81.702989350476116</v>
      </c>
      <c r="X243" s="4">
        <f>$B243-'Rail Costs'!S244</f>
        <v>81.91073348634913</v>
      </c>
      <c r="Y243" s="4">
        <f>$B243-'Rail Costs'!T244</f>
        <v>81.418654137951364</v>
      </c>
      <c r="Z243" s="4">
        <f>$B243-'Rail Costs'!U244</f>
        <v>81.599117282539609</v>
      </c>
      <c r="AA243" s="4">
        <f>$B243-'Rail Costs'!V244</f>
        <v>80.551584965541636</v>
      </c>
      <c r="AD243" s="4">
        <f>$J243-(V243*'Feedstock Conversions'!$B$13)-'Rail Costs'!Q244</f>
        <v>47.493829850724339</v>
      </c>
      <c r="AE243" s="4">
        <f>$J243-(W243*'Feedstock Conversions'!$B$13)-'Rail Costs'!R244</f>
        <v>44.261718689428974</v>
      </c>
      <c r="AF243" s="4">
        <f>$J243-(X243*'Feedstock Conversions'!$B$13)-'Rail Costs'!S244</f>
        <v>42.921769013048099</v>
      </c>
      <c r="AG243" s="4">
        <f>$J243-(Y243*'Feedstock Conversions'!$B$13)-'Rail Costs'!T244</f>
        <v>46.095680810213665</v>
      </c>
      <c r="AH243" s="4">
        <f>$J243-(Z243*'Feedstock Conversions'!$B$13)-'Rail Costs'!U244</f>
        <v>44.931693527619466</v>
      </c>
      <c r="AI243" s="4">
        <f>$J243-(AA243*'Feedstock Conversions'!$B$13)-'Rail Costs'!V244</f>
        <v>51.688276972256375</v>
      </c>
      <c r="AL243" s="4">
        <f>C243*'Feedstock Conversions'!$B$6</f>
        <v>647.44270000000006</v>
      </c>
      <c r="AM243" s="4">
        <f>'Fuel Values'!C243*100</f>
        <v>320.84999999999997</v>
      </c>
      <c r="AN243" s="4">
        <f>('LCFS Values'!$E$6-'Canola Oil'!$S$4)/1000000*'LCFS Values'!B243*'LCFS Values'!$G$2*100</f>
        <v>39.878077359968742</v>
      </c>
      <c r="AO243" s="4">
        <f>'RIN Values'!D243</f>
        <v>245.65</v>
      </c>
      <c r="AP243" s="4">
        <f>'Fixed Credits Value'!B243</f>
        <v>100</v>
      </c>
      <c r="AQ243" s="4">
        <f>'Fixed Credits Value'!C243</f>
        <v>16</v>
      </c>
      <c r="AR243" s="4">
        <f t="shared" si="29"/>
        <v>722.37807735996876</v>
      </c>
      <c r="AS243" s="4">
        <f>AR243/'Feedstock Conversions'!$B$6</f>
        <v>95.679215544366727</v>
      </c>
      <c r="AU243">
        <f t="shared" si="27"/>
        <v>1</v>
      </c>
      <c r="AV243">
        <f t="shared" si="24"/>
        <v>33</v>
      </c>
      <c r="AW243">
        <f t="shared" si="25"/>
        <v>2023</v>
      </c>
      <c r="AX243">
        <f t="shared" si="26"/>
        <v>8</v>
      </c>
    </row>
    <row r="244" spans="1:50" x14ac:dyDescent="0.25">
      <c r="A244" s="34">
        <v>45163</v>
      </c>
      <c r="B244" s="35">
        <v>84.724000000000004</v>
      </c>
      <c r="C244" s="35">
        <f>'Canola Oil'!B244</f>
        <v>84.724000000000004</v>
      </c>
      <c r="D244" s="35">
        <f>'Canola Oil'!C244*'Feedstock Conversions'!B$13</f>
        <v>631.19380000000001</v>
      </c>
      <c r="E244" s="35"/>
      <c r="F244" s="35">
        <f>'Fuel Values'!B244-G244-H244-I244</f>
        <v>295.24481716625007</v>
      </c>
      <c r="G244" s="36">
        <f>('LCFS Values'!$E$6-$R$4)/1000000*'LCFS Values'!B244*'LCFS Values'!$G$2*100</f>
        <v>37.955182833749994</v>
      </c>
      <c r="H244" s="35">
        <f>'RIN Values'!C244</f>
        <v>211.79999999999998</v>
      </c>
      <c r="I244" s="35">
        <f>'Fixed Credits Value'!B244</f>
        <v>100</v>
      </c>
      <c r="J244" s="35">
        <f t="shared" si="22"/>
        <v>645</v>
      </c>
      <c r="K244" s="35">
        <f>J244/'Feedstock Conversions'!B$13</f>
        <v>86.577181208053688</v>
      </c>
      <c r="L244" s="35"/>
      <c r="M244" s="35">
        <f t="shared" si="23"/>
        <v>13.80619999999999</v>
      </c>
      <c r="N244" s="35">
        <f t="shared" si="28"/>
        <v>83.737268938749935</v>
      </c>
      <c r="O244" s="35"/>
      <c r="V244" s="4">
        <f>$B244-'Rail Costs'!Q245</f>
        <v>80.171886844848927</v>
      </c>
      <c r="W244" s="4">
        <f>$B244-'Rail Costs'!R245</f>
        <v>80.672989350476115</v>
      </c>
      <c r="X244" s="4">
        <f>$B244-'Rail Costs'!S245</f>
        <v>80.880733486349129</v>
      </c>
      <c r="Y244" s="4">
        <f>$B244-'Rail Costs'!T245</f>
        <v>80.388654137951363</v>
      </c>
      <c r="Z244" s="4">
        <f>$B244-'Rail Costs'!U245</f>
        <v>80.569117282539608</v>
      </c>
      <c r="AA244" s="4">
        <f>$B244-'Rail Costs'!V245</f>
        <v>79.521584965541635</v>
      </c>
      <c r="AD244" s="4">
        <f>$J244-(V244*'Feedstock Conversions'!$B$13)-'Rail Costs'!Q245</f>
        <v>43.167329850724443</v>
      </c>
      <c r="AE244" s="4">
        <f>$J244-(W244*'Feedstock Conversions'!$B$13)-'Rail Costs'!R245</f>
        <v>39.935218689429078</v>
      </c>
      <c r="AF244" s="4">
        <f>$J244-(X244*'Feedstock Conversions'!$B$13)-'Rail Costs'!S245</f>
        <v>38.595269013048089</v>
      </c>
      <c r="AG244" s="4">
        <f>$J244-(Y244*'Feedstock Conversions'!$B$13)-'Rail Costs'!T245</f>
        <v>41.769180810213655</v>
      </c>
      <c r="AH244" s="4">
        <f>$J244-(Z244*'Feedstock Conversions'!$B$13)-'Rail Costs'!U245</f>
        <v>40.605193527619456</v>
      </c>
      <c r="AI244" s="4">
        <f>$J244-(AA244*'Feedstock Conversions'!$B$13)-'Rail Costs'!V245</f>
        <v>47.361776972256479</v>
      </c>
      <c r="AL244" s="4">
        <f>C244*'Feedstock Conversions'!$B$6</f>
        <v>639.6662</v>
      </c>
      <c r="AM244" s="4">
        <f>'Fuel Values'!C244*100</f>
        <v>319.79000000000002</v>
      </c>
      <c r="AN244" s="4">
        <f>('LCFS Values'!$E$6-'Canola Oil'!$S$4)/1000000*'LCFS Values'!B244*'LCFS Values'!$G$2*100</f>
        <v>39.101068938749989</v>
      </c>
      <c r="AO244" s="4">
        <f>'RIN Values'!D244</f>
        <v>240.03999999999996</v>
      </c>
      <c r="AP244" s="4">
        <f>'Fixed Credits Value'!B244</f>
        <v>100</v>
      </c>
      <c r="AQ244" s="4">
        <f>'Fixed Credits Value'!C244</f>
        <v>16</v>
      </c>
      <c r="AR244" s="4">
        <f t="shared" si="29"/>
        <v>714.93106893874995</v>
      </c>
      <c r="AS244" s="4">
        <f>AR244/'Feedstock Conversions'!$B$6</f>
        <v>94.692856813079459</v>
      </c>
      <c r="AU244">
        <f t="shared" si="27"/>
        <v>1</v>
      </c>
      <c r="AV244">
        <f t="shared" si="24"/>
        <v>34</v>
      </c>
      <c r="AW244">
        <f t="shared" si="25"/>
        <v>2023</v>
      </c>
      <c r="AX244">
        <f t="shared" si="26"/>
        <v>8</v>
      </c>
    </row>
    <row r="245" spans="1:50" x14ac:dyDescent="0.25">
      <c r="A245" s="34">
        <v>45170</v>
      </c>
      <c r="B245" s="35">
        <v>83.853999999999999</v>
      </c>
      <c r="C245" s="35">
        <f>'Canola Oil'!B245</f>
        <v>83.853999999999999</v>
      </c>
      <c r="D245" s="35">
        <f>'Canola Oil'!C245*'Feedstock Conversions'!B$13</f>
        <v>624.71230000000003</v>
      </c>
      <c r="E245" s="35"/>
      <c r="F245" s="35">
        <f>'Fuel Values'!B245-G245-H245-I245</f>
        <v>295.19213814787497</v>
      </c>
      <c r="G245" s="36">
        <f>('LCFS Values'!$E$6-$R$4)/1000000*'LCFS Values'!B245*'LCFS Values'!$G$2*100</f>
        <v>37.857861852124998</v>
      </c>
      <c r="H245" s="35">
        <f>'RIN Values'!C245</f>
        <v>211.95000000000002</v>
      </c>
      <c r="I245" s="35">
        <f>'Fixed Credits Value'!B245</f>
        <v>100</v>
      </c>
      <c r="J245" s="35">
        <f t="shared" si="22"/>
        <v>645</v>
      </c>
      <c r="K245" s="35">
        <f>J245/'Feedstock Conversions'!B$13</f>
        <v>86.577181208053688</v>
      </c>
      <c r="L245" s="35"/>
      <c r="M245" s="35">
        <f t="shared" si="23"/>
        <v>20.287699999999973</v>
      </c>
      <c r="N245" s="35">
        <f t="shared" si="28"/>
        <v>101.0285097876249</v>
      </c>
      <c r="O245" s="35"/>
      <c r="R245">
        <v>825.95</v>
      </c>
      <c r="V245" s="4">
        <f>$B245-'Rail Costs'!Q246</f>
        <v>79.301886844848923</v>
      </c>
      <c r="W245" s="4">
        <f>$B245-'Rail Costs'!R246</f>
        <v>79.802989350476111</v>
      </c>
      <c r="X245" s="4">
        <f>$B245-'Rail Costs'!S246</f>
        <v>80.010733486349125</v>
      </c>
      <c r="Y245" s="4">
        <f>$B245-'Rail Costs'!T246</f>
        <v>79.518654137951359</v>
      </c>
      <c r="Z245" s="4">
        <f>$B245-'Rail Costs'!U246</f>
        <v>79.699117282539603</v>
      </c>
      <c r="AA245" s="4">
        <f>$B245-'Rail Costs'!V246</f>
        <v>78.65158496554163</v>
      </c>
      <c r="AD245" s="4">
        <f>$J245-(V245*'Feedstock Conversions'!$B$13)-'Rail Costs'!Q246</f>
        <v>49.648829850724425</v>
      </c>
      <c r="AE245" s="4">
        <f>$J245-(W245*'Feedstock Conversions'!$B$13)-'Rail Costs'!R246</f>
        <v>46.416718689429061</v>
      </c>
      <c r="AF245" s="4">
        <f>$J245-(X245*'Feedstock Conversions'!$B$13)-'Rail Costs'!S246</f>
        <v>45.076769013048185</v>
      </c>
      <c r="AG245" s="4">
        <f>$J245-(Y245*'Feedstock Conversions'!$B$13)-'Rail Costs'!T246</f>
        <v>48.250680810213751</v>
      </c>
      <c r="AH245" s="4">
        <f>$J245-(Z245*'Feedstock Conversions'!$B$13)-'Rail Costs'!U246</f>
        <v>47.086693527619552</v>
      </c>
      <c r="AI245" s="4">
        <f>$J245-(AA245*'Feedstock Conversions'!$B$13)-'Rail Costs'!V246</f>
        <v>53.843276972256461</v>
      </c>
      <c r="AL245" s="4">
        <f>C245*'Feedstock Conversions'!$B$6</f>
        <v>633.09770000000003</v>
      </c>
      <c r="AM245" s="4">
        <f>'Fuel Values'!C245*100</f>
        <v>330.53</v>
      </c>
      <c r="AN245" s="4">
        <f>('LCFS Values'!$E$6-'Canola Oil'!$S$4)/1000000*'LCFS Values'!B245*'LCFS Values'!$G$2*100</f>
        <v>39.000809787624988</v>
      </c>
      <c r="AO245" s="4">
        <f>'RIN Values'!D245</f>
        <v>240.21</v>
      </c>
      <c r="AP245" s="4">
        <f>'Fixed Credits Value'!B245</f>
        <v>100</v>
      </c>
      <c r="AQ245" s="4">
        <f>'Fixed Credits Value'!C245</f>
        <v>16</v>
      </c>
      <c r="AR245" s="4">
        <f t="shared" si="29"/>
        <v>725.74080978762493</v>
      </c>
      <c r="AS245" s="4">
        <f>AR245/'Feedstock Conversions'!$B$6</f>
        <v>96.124610567897349</v>
      </c>
      <c r="AU245">
        <f t="shared" si="27"/>
        <v>1</v>
      </c>
      <c r="AV245">
        <f t="shared" si="24"/>
        <v>35</v>
      </c>
      <c r="AW245">
        <f t="shared" si="25"/>
        <v>2023</v>
      </c>
      <c r="AX245">
        <f t="shared" si="26"/>
        <v>9</v>
      </c>
    </row>
    <row r="246" spans="1:50" x14ac:dyDescent="0.25">
      <c r="A246" s="34">
        <v>45177</v>
      </c>
      <c r="B246" s="35">
        <v>80.647499999999994</v>
      </c>
      <c r="C246" s="35">
        <f>'Canola Oil'!B246</f>
        <v>80.647499999999994</v>
      </c>
      <c r="D246" s="35">
        <f>'Canola Oil'!C246*'Feedstock Conversions'!B$13</f>
        <v>600.82387499999993</v>
      </c>
      <c r="E246" s="35"/>
      <c r="F246" s="35">
        <f>'Fuel Values'!B246-G246-H246-I246</f>
        <v>306.43264891492186</v>
      </c>
      <c r="G246" s="36">
        <f>('LCFS Values'!$E$6-$R$4)/1000000*'LCFS Values'!B246*'LCFS Values'!$G$2*100</f>
        <v>37.286101085078116</v>
      </c>
      <c r="H246" s="35">
        <f>'RIN Values'!C246</f>
        <v>201.28125</v>
      </c>
      <c r="I246" s="35">
        <f>'Fixed Credits Value'!B246</f>
        <v>100</v>
      </c>
      <c r="J246" s="35">
        <f t="shared" si="22"/>
        <v>645</v>
      </c>
      <c r="K246" s="35">
        <f>J246/'Feedstock Conversions'!B$13</f>
        <v>86.577181208053688</v>
      </c>
      <c r="L246" s="35"/>
      <c r="M246" s="35">
        <f t="shared" si="23"/>
        <v>44.17612500000007</v>
      </c>
      <c r="N246" s="35">
        <f t="shared" si="28"/>
        <v>122.31666227476569</v>
      </c>
      <c r="O246" s="35"/>
      <c r="R246">
        <v>716.1</v>
      </c>
      <c r="V246" s="4">
        <f>$B246-'Rail Costs'!Q247</f>
        <v>76.095386844848917</v>
      </c>
      <c r="W246" s="4">
        <f>$B246-'Rail Costs'!R247</f>
        <v>76.596489350476105</v>
      </c>
      <c r="X246" s="4">
        <f>$B246-'Rail Costs'!S247</f>
        <v>76.804233486349119</v>
      </c>
      <c r="Y246" s="4">
        <f>$B246-'Rail Costs'!T247</f>
        <v>76.312154137951353</v>
      </c>
      <c r="Z246" s="4">
        <f>$B246-'Rail Costs'!U247</f>
        <v>76.492617282539598</v>
      </c>
      <c r="AA246" s="4">
        <f>$B246-'Rail Costs'!V247</f>
        <v>75.445084965541625</v>
      </c>
      <c r="AD246" s="4">
        <f>$J246-(V246*'Feedstock Conversions'!$B$13)-'Rail Costs'!Q247</f>
        <v>73.537254850724523</v>
      </c>
      <c r="AE246" s="4">
        <f>$J246-(W246*'Feedstock Conversions'!$B$13)-'Rail Costs'!R247</f>
        <v>70.305143689429158</v>
      </c>
      <c r="AF246" s="4">
        <f>$J246-(X246*'Feedstock Conversions'!$B$13)-'Rail Costs'!S247</f>
        <v>68.965194013048162</v>
      </c>
      <c r="AG246" s="4">
        <f>$J246-(Y246*'Feedstock Conversions'!$B$13)-'Rail Costs'!T247</f>
        <v>72.139105810213735</v>
      </c>
      <c r="AH246" s="4">
        <f>$J246-(Z246*'Feedstock Conversions'!$B$13)-'Rail Costs'!U247</f>
        <v>70.975118527619543</v>
      </c>
      <c r="AI246" s="4">
        <f>$J246-(AA246*'Feedstock Conversions'!$B$13)-'Rail Costs'!V247</f>
        <v>77.731701972256559</v>
      </c>
      <c r="AL246" s="4">
        <f>C246*'Feedstock Conversions'!$B$6</f>
        <v>608.88862499999993</v>
      </c>
      <c r="AM246" s="4">
        <f>'Fuel Values'!C246*100</f>
        <v>340.61</v>
      </c>
      <c r="AN246" s="4">
        <f>('LCFS Values'!$E$6-'Canola Oil'!$S$4)/1000000*'LCFS Values'!B246*'LCFS Values'!$G$2*100</f>
        <v>38.411787274765615</v>
      </c>
      <c r="AO246" s="4">
        <f>'RIN Values'!D246</f>
        <v>228.11875000000001</v>
      </c>
      <c r="AP246" s="4">
        <f>'Fixed Credits Value'!B246</f>
        <v>100</v>
      </c>
      <c r="AQ246" s="4">
        <f>'Fixed Credits Value'!C246</f>
        <v>16</v>
      </c>
      <c r="AR246" s="4">
        <f t="shared" si="29"/>
        <v>723.14053727476562</v>
      </c>
      <c r="AS246" s="4">
        <f>AR246/'Feedstock Conversions'!$B$6</f>
        <v>95.780203612551745</v>
      </c>
      <c r="AU246">
        <f t="shared" si="27"/>
        <v>1</v>
      </c>
      <c r="AV246">
        <f t="shared" si="24"/>
        <v>36</v>
      </c>
      <c r="AW246">
        <f t="shared" si="25"/>
        <v>2023</v>
      </c>
      <c r="AX246">
        <f t="shared" si="26"/>
        <v>9</v>
      </c>
    </row>
    <row r="247" spans="1:50" x14ac:dyDescent="0.25">
      <c r="A247" s="34">
        <v>45184</v>
      </c>
      <c r="B247" s="35">
        <v>79.293999999999997</v>
      </c>
      <c r="C247" s="35">
        <f>'Canola Oil'!B247</f>
        <v>79.293999999999997</v>
      </c>
      <c r="D247" s="35">
        <f>'Canola Oil'!C247*'Feedstock Conversions'!B$13</f>
        <v>590.74030000000005</v>
      </c>
      <c r="E247" s="35"/>
      <c r="F247" s="35">
        <f>'Fuel Values'!B247-G247-H247-I247</f>
        <v>315.220706000875</v>
      </c>
      <c r="G247" s="36">
        <f>('LCFS Values'!$E$6-$R$4)/1000000*'LCFS Values'!B247*'LCFS Values'!$G$2*100</f>
        <v>37.079293999124999</v>
      </c>
      <c r="H247" s="35">
        <f>'RIN Values'!C247</f>
        <v>194.70000000000002</v>
      </c>
      <c r="I247" s="35">
        <f>'Fixed Credits Value'!B247</f>
        <v>100</v>
      </c>
      <c r="J247" s="35">
        <f t="shared" si="22"/>
        <v>647</v>
      </c>
      <c r="K247" s="35">
        <f>J247/'Feedstock Conversions'!B$13</f>
        <v>86.845637583892611</v>
      </c>
      <c r="L247" s="35"/>
      <c r="M247" s="35">
        <f t="shared" si="23"/>
        <v>56.259699999999953</v>
      </c>
      <c r="N247" s="35">
        <f t="shared" si="28"/>
        <v>175.58843657862496</v>
      </c>
      <c r="O247" s="35"/>
      <c r="R247">
        <f>(R246/R245)-1</f>
        <v>-0.13299836551849387</v>
      </c>
      <c r="V247" s="4">
        <f>$B247-'Rail Costs'!Q248</f>
        <v>74.741886844848921</v>
      </c>
      <c r="W247" s="4">
        <f>$B247-'Rail Costs'!R248</f>
        <v>75.242989350476108</v>
      </c>
      <c r="X247" s="4">
        <f>$B247-'Rail Costs'!S248</f>
        <v>75.450733486349122</v>
      </c>
      <c r="Y247" s="4">
        <f>$B247-'Rail Costs'!T248</f>
        <v>74.958654137951356</v>
      </c>
      <c r="Z247" s="4">
        <f>$B247-'Rail Costs'!U248</f>
        <v>75.139117282539601</v>
      </c>
      <c r="AA247" s="4">
        <f>$B247-'Rail Costs'!V248</f>
        <v>74.091584965541628</v>
      </c>
      <c r="AD247" s="4">
        <f>$J247-(V247*'Feedstock Conversions'!$B$13)-'Rail Costs'!Q248</f>
        <v>85.620829850724405</v>
      </c>
      <c r="AE247" s="4">
        <f>$J247-(W247*'Feedstock Conversions'!$B$13)-'Rail Costs'!R248</f>
        <v>82.388718689429041</v>
      </c>
      <c r="AF247" s="4">
        <f>$J247-(X247*'Feedstock Conversions'!$B$13)-'Rail Costs'!S248</f>
        <v>81.048769013048158</v>
      </c>
      <c r="AG247" s="4">
        <f>$J247-(Y247*'Feedstock Conversions'!$B$13)-'Rail Costs'!T248</f>
        <v>84.222680810213731</v>
      </c>
      <c r="AH247" s="4">
        <f>$J247-(Z247*'Feedstock Conversions'!$B$13)-'Rail Costs'!U248</f>
        <v>83.058693527619539</v>
      </c>
      <c r="AI247" s="4">
        <f>$J247-(AA247*'Feedstock Conversions'!$B$13)-'Rail Costs'!V248</f>
        <v>89.815276972256441</v>
      </c>
      <c r="AL247" s="4">
        <f>C247*'Feedstock Conversions'!$B$6</f>
        <v>598.66969999999992</v>
      </c>
      <c r="AM247" s="4">
        <f>'Fuel Values'!C247*100</f>
        <v>391.46999999999997</v>
      </c>
      <c r="AN247" s="4">
        <f>('LCFS Values'!$E$6-'Canola Oil'!$S$4)/1000000*'LCFS Values'!B247*'LCFS Values'!$G$2*100</f>
        <v>38.198736578624995</v>
      </c>
      <c r="AO247" s="4">
        <f>'RIN Values'!D247</f>
        <v>220.66000000000003</v>
      </c>
      <c r="AP247" s="4">
        <f>'Fixed Credits Value'!B247</f>
        <v>100</v>
      </c>
      <c r="AQ247" s="4">
        <f>'Fixed Credits Value'!C247</f>
        <v>16</v>
      </c>
      <c r="AR247" s="4">
        <f t="shared" si="29"/>
        <v>766.32873657862501</v>
      </c>
      <c r="AS247" s="4">
        <f>AR247/'Feedstock Conversions'!$B$6</f>
        <v>101.50049491107616</v>
      </c>
      <c r="AU247">
        <f t="shared" si="27"/>
        <v>1</v>
      </c>
      <c r="AV247">
        <f t="shared" si="24"/>
        <v>37</v>
      </c>
      <c r="AW247">
        <f t="shared" si="25"/>
        <v>2023</v>
      </c>
      <c r="AX247">
        <f t="shared" si="26"/>
        <v>9</v>
      </c>
    </row>
    <row r="248" spans="1:50" x14ac:dyDescent="0.25">
      <c r="A248" s="34">
        <v>45191</v>
      </c>
      <c r="B248" s="35">
        <v>77.825999999999993</v>
      </c>
      <c r="C248" s="35">
        <f>'Canola Oil'!B248</f>
        <v>77.825999999999993</v>
      </c>
      <c r="D248" s="35">
        <f>'Canola Oil'!C248*'Feedstock Conversions'!B$13</f>
        <v>579.80369999999994</v>
      </c>
      <c r="E248" s="35"/>
      <c r="F248" s="35">
        <f>'Fuel Values'!B248-G248-H248-I248</f>
        <v>343.02871802700002</v>
      </c>
      <c r="G248" s="36">
        <f>('LCFS Values'!$E$6-$R$4)/1000000*'LCFS Values'!B248*'LCFS Values'!$G$2*100</f>
        <v>31.921281972999992</v>
      </c>
      <c r="H248" s="35">
        <f>'RIN Values'!C248</f>
        <v>169.05</v>
      </c>
      <c r="I248" s="35">
        <f>'Fixed Credits Value'!B248</f>
        <v>100</v>
      </c>
      <c r="J248" s="35">
        <f t="shared" si="22"/>
        <v>644</v>
      </c>
      <c r="K248" s="35">
        <f>J248/'Feedstock Conversions'!B$13</f>
        <v>86.442953020134226</v>
      </c>
      <c r="L248" s="35"/>
      <c r="M248" s="35">
        <f t="shared" si="23"/>
        <v>64.196300000000065</v>
      </c>
      <c r="N248" s="35">
        <f t="shared" si="28"/>
        <v>150.03130156900011</v>
      </c>
      <c r="O248" s="35"/>
      <c r="V248" s="4">
        <f>$B248-'Rail Costs'!Q249</f>
        <v>73.273886844848917</v>
      </c>
      <c r="W248" s="4">
        <f>$B248-'Rail Costs'!R249</f>
        <v>73.774989350476105</v>
      </c>
      <c r="X248" s="4">
        <f>$B248-'Rail Costs'!S249</f>
        <v>73.982733486349119</v>
      </c>
      <c r="Y248" s="4">
        <f>$B248-'Rail Costs'!T249</f>
        <v>73.490654137951353</v>
      </c>
      <c r="Z248" s="4">
        <f>$B248-'Rail Costs'!U249</f>
        <v>73.671117282539598</v>
      </c>
      <c r="AA248" s="4">
        <f>$B248-'Rail Costs'!V249</f>
        <v>72.623584965541625</v>
      </c>
      <c r="AD248" s="4">
        <f>$J248-(V248*'Feedstock Conversions'!$B$13)-'Rail Costs'!Q249</f>
        <v>93.557429850724517</v>
      </c>
      <c r="AE248" s="4">
        <f>$J248-(W248*'Feedstock Conversions'!$B$13)-'Rail Costs'!R249</f>
        <v>90.325318689429153</v>
      </c>
      <c r="AF248" s="4">
        <f>$J248-(X248*'Feedstock Conversions'!$B$13)-'Rail Costs'!S249</f>
        <v>88.985369013048157</v>
      </c>
      <c r="AG248" s="4">
        <f>$J248-(Y248*'Feedstock Conversions'!$B$13)-'Rail Costs'!T249</f>
        <v>92.15928081021373</v>
      </c>
      <c r="AH248" s="4">
        <f>$J248-(Z248*'Feedstock Conversions'!$B$13)-'Rail Costs'!U249</f>
        <v>90.995293527619538</v>
      </c>
      <c r="AI248" s="4">
        <f>$J248-(AA248*'Feedstock Conversions'!$B$13)-'Rail Costs'!V249</f>
        <v>97.751876972256554</v>
      </c>
      <c r="AL248" s="4">
        <f>C248*'Feedstock Conversions'!$B$6</f>
        <v>587.58629999999994</v>
      </c>
      <c r="AM248" s="4">
        <f>'Fuel Values'!C248*100</f>
        <v>389.36</v>
      </c>
      <c r="AN248" s="4">
        <f>('LCFS Values'!$E$6-'Canola Oil'!$S$4)/1000000*'LCFS Values'!B248*'LCFS Values'!$G$2*100</f>
        <v>32.885001568999996</v>
      </c>
      <c r="AO248" s="4">
        <f>'RIN Values'!D248</f>
        <v>191.59</v>
      </c>
      <c r="AP248" s="4">
        <f>'Fixed Credits Value'!B248</f>
        <v>100</v>
      </c>
      <c r="AQ248" s="4">
        <f>'Fixed Credits Value'!C248</f>
        <v>16</v>
      </c>
      <c r="AR248" s="4">
        <f t="shared" si="29"/>
        <v>729.83500156900004</v>
      </c>
      <c r="AS248" s="4">
        <f>AR248/'Feedstock Conversions'!$B$6</f>
        <v>96.666887625033127</v>
      </c>
      <c r="AU248">
        <f t="shared" si="27"/>
        <v>1</v>
      </c>
      <c r="AV248">
        <f t="shared" si="24"/>
        <v>38</v>
      </c>
      <c r="AW248">
        <f t="shared" si="25"/>
        <v>2023</v>
      </c>
      <c r="AX248">
        <f t="shared" si="26"/>
        <v>9</v>
      </c>
    </row>
    <row r="249" spans="1:50" x14ac:dyDescent="0.25">
      <c r="A249" s="34">
        <v>45198</v>
      </c>
      <c r="B249" s="35">
        <v>75.638000000000005</v>
      </c>
      <c r="C249" s="35">
        <f>'Canola Oil'!B249</f>
        <v>75.638000000000005</v>
      </c>
      <c r="D249" s="35">
        <f>'Canola Oil'!C249*'Feedstock Conversions'!B$13</f>
        <v>563.50310000000002</v>
      </c>
      <c r="E249" s="35"/>
      <c r="F249" s="35">
        <f>'Fuel Values'!B249-G249-H249-I249</f>
        <v>344.43631692206253</v>
      </c>
      <c r="G249" s="36">
        <f>('LCFS Values'!$E$6-$R$4)/1000000*'LCFS Values'!B249*'LCFS Values'!$G$2*100</f>
        <v>34.013683077937493</v>
      </c>
      <c r="H249" s="35">
        <f>'RIN Values'!C249</f>
        <v>149.55000000000001</v>
      </c>
      <c r="I249" s="35">
        <f>'Fixed Credits Value'!B249</f>
        <v>100</v>
      </c>
      <c r="J249" s="35">
        <f t="shared" si="22"/>
        <v>628</v>
      </c>
      <c r="K249" s="35">
        <f>J249/'Feedstock Conversions'!B$13</f>
        <v>84.295302013422813</v>
      </c>
      <c r="L249" s="35"/>
      <c r="M249" s="35">
        <f t="shared" si="23"/>
        <v>64.496899999999982</v>
      </c>
      <c r="N249" s="35">
        <f t="shared" si="28"/>
        <v>131.88747331818752</v>
      </c>
      <c r="O249" s="35"/>
      <c r="V249" s="4">
        <f>$B249-'Rail Costs'!Q250</f>
        <v>71.085886844848929</v>
      </c>
      <c r="W249" s="4">
        <f>$B249-'Rail Costs'!R250</f>
        <v>71.586989350476117</v>
      </c>
      <c r="X249" s="4">
        <f>$B249-'Rail Costs'!S250</f>
        <v>71.794733486349131</v>
      </c>
      <c r="Y249" s="4">
        <f>$B249-'Rail Costs'!T250</f>
        <v>71.302654137951365</v>
      </c>
      <c r="Z249" s="4">
        <f>$B249-'Rail Costs'!U250</f>
        <v>71.48311728253961</v>
      </c>
      <c r="AA249" s="4">
        <f>$B249-'Rail Costs'!V250</f>
        <v>70.435584965541636</v>
      </c>
      <c r="AD249" s="4">
        <f>$J249-(V249*'Feedstock Conversions'!$B$13)-'Rail Costs'!Q250</f>
        <v>93.858029850724435</v>
      </c>
      <c r="AE249" s="4">
        <f>$J249-(W249*'Feedstock Conversions'!$B$13)-'Rail Costs'!R250</f>
        <v>90.625918689429071</v>
      </c>
      <c r="AF249" s="4">
        <f>$J249-(X249*'Feedstock Conversions'!$B$13)-'Rail Costs'!S250</f>
        <v>89.285969013048074</v>
      </c>
      <c r="AG249" s="4">
        <f>$J249-(Y249*'Feedstock Conversions'!$B$13)-'Rail Costs'!T250</f>
        <v>92.459880810213647</v>
      </c>
      <c r="AH249" s="4">
        <f>$J249-(Z249*'Feedstock Conversions'!$B$13)-'Rail Costs'!U250</f>
        <v>91.295893527619455</v>
      </c>
      <c r="AI249" s="4">
        <f>$J249-(AA249*'Feedstock Conversions'!$B$13)-'Rail Costs'!V250</f>
        <v>98.052476972256471</v>
      </c>
      <c r="AL249" s="4">
        <f>C249*'Feedstock Conversions'!$B$6</f>
        <v>571.06690000000003</v>
      </c>
      <c r="AM249" s="4">
        <f>'Fuel Values'!C249*100</f>
        <v>374.86</v>
      </c>
      <c r="AN249" s="4">
        <f>('LCFS Values'!$E$6-'Canola Oil'!$S$4)/1000000*'LCFS Values'!B249*'LCFS Values'!$G$2*100</f>
        <v>35.040573318187498</v>
      </c>
      <c r="AO249" s="4">
        <f>'RIN Values'!D249</f>
        <v>169.49</v>
      </c>
      <c r="AP249" s="4">
        <f>'Fixed Credits Value'!B249</f>
        <v>100</v>
      </c>
      <c r="AQ249" s="4">
        <f>'Fixed Credits Value'!C249</f>
        <v>16</v>
      </c>
      <c r="AR249" s="4">
        <f t="shared" si="29"/>
        <v>695.39057331818753</v>
      </c>
      <c r="AS249" s="4">
        <f>AR249/'Feedstock Conversions'!$B$6</f>
        <v>92.104711697773183</v>
      </c>
      <c r="AU249">
        <f t="shared" si="27"/>
        <v>1</v>
      </c>
      <c r="AV249">
        <f t="shared" si="24"/>
        <v>39</v>
      </c>
      <c r="AW249">
        <f t="shared" si="25"/>
        <v>2023</v>
      </c>
      <c r="AX249">
        <f t="shared" si="26"/>
        <v>9</v>
      </c>
    </row>
    <row r="250" spans="1:50" x14ac:dyDescent="0.25">
      <c r="A250" s="34">
        <v>45205</v>
      </c>
      <c r="B250" s="35">
        <v>73.236000000000004</v>
      </c>
      <c r="C250" s="35">
        <f>'Canola Oil'!B250</f>
        <v>73.236000000000004</v>
      </c>
      <c r="D250" s="35">
        <f>'Canola Oil'!C250*'Feedstock Conversions'!B$13</f>
        <v>545.60820000000001</v>
      </c>
      <c r="E250" s="35"/>
      <c r="F250" s="35">
        <f>'Fuel Values'!B250-G250-H250-I250</f>
        <v>334.64793434468743</v>
      </c>
      <c r="G250" s="36">
        <f>('LCFS Values'!$E$6-$R$4)/1000000*'LCFS Values'!B250*'LCFS Values'!$G$2*100</f>
        <v>36.252065655312499</v>
      </c>
      <c r="H250" s="35">
        <f>'RIN Values'!C250</f>
        <v>143.10000000000002</v>
      </c>
      <c r="I250" s="35">
        <f>'Fixed Credits Value'!B250</f>
        <v>100</v>
      </c>
      <c r="J250" s="35">
        <f t="shared" si="22"/>
        <v>614</v>
      </c>
      <c r="K250" s="35">
        <f>J250/'Feedstock Conversions'!B$13</f>
        <v>82.416107382550337</v>
      </c>
      <c r="L250" s="35"/>
      <c r="M250" s="35">
        <f t="shared" si="23"/>
        <v>68.391799999999989</v>
      </c>
      <c r="N250" s="35">
        <f t="shared" si="28"/>
        <v>111.7983337940625</v>
      </c>
      <c r="O250" s="35"/>
      <c r="V250" s="4">
        <f>$B250-'Rail Costs'!Q251</f>
        <v>68.683886844848928</v>
      </c>
      <c r="W250" s="4">
        <f>$B250-'Rail Costs'!R251</f>
        <v>69.184989350476116</v>
      </c>
      <c r="X250" s="4">
        <f>$B250-'Rail Costs'!S251</f>
        <v>69.39273348634913</v>
      </c>
      <c r="Y250" s="4">
        <f>$B250-'Rail Costs'!T251</f>
        <v>68.900654137951364</v>
      </c>
      <c r="Z250" s="4">
        <f>$B250-'Rail Costs'!U251</f>
        <v>69.081117282539608</v>
      </c>
      <c r="AA250" s="4">
        <f>$B250-'Rail Costs'!V251</f>
        <v>68.033584965541635</v>
      </c>
      <c r="AD250" s="4">
        <f>$J250-(V250*'Feedstock Conversions'!$B$13)-'Rail Costs'!Q251</f>
        <v>97.752929850724385</v>
      </c>
      <c r="AE250" s="4">
        <f>$J250-(W250*'Feedstock Conversions'!$B$13)-'Rail Costs'!R251</f>
        <v>94.520818689429078</v>
      </c>
      <c r="AF250" s="4">
        <f>$J250-(X250*'Feedstock Conversions'!$B$13)-'Rail Costs'!S251</f>
        <v>93.180869013048081</v>
      </c>
      <c r="AG250" s="4">
        <f>$J250-(Y250*'Feedstock Conversions'!$B$13)-'Rail Costs'!T251</f>
        <v>96.354780810213654</v>
      </c>
      <c r="AH250" s="4">
        <f>$J250-(Z250*'Feedstock Conversions'!$B$13)-'Rail Costs'!U251</f>
        <v>95.190793527619462</v>
      </c>
      <c r="AI250" s="4">
        <f>$J250-(AA250*'Feedstock Conversions'!$B$13)-'Rail Costs'!V251</f>
        <v>101.94737697225642</v>
      </c>
      <c r="AL250" s="4">
        <f>C250*'Feedstock Conversions'!$B$6</f>
        <v>552.93180000000007</v>
      </c>
      <c r="AM250" s="4">
        <f>'Fuel Values'!C250*100</f>
        <v>341.88</v>
      </c>
      <c r="AN250" s="4">
        <f>('LCFS Values'!$E$6-'Canola Oil'!$S$4)/1000000*'LCFS Values'!B250*'LCFS Values'!$G$2*100</f>
        <v>37.346533794062495</v>
      </c>
      <c r="AO250" s="4">
        <f>'RIN Values'!D250</f>
        <v>162.18</v>
      </c>
      <c r="AP250" s="4">
        <f>'Fixed Credits Value'!B250</f>
        <v>100</v>
      </c>
      <c r="AQ250" s="4">
        <f>'Fixed Credits Value'!C250</f>
        <v>16</v>
      </c>
      <c r="AR250" s="4">
        <f t="shared" si="29"/>
        <v>657.40653379406251</v>
      </c>
      <c r="AS250" s="4">
        <f>AR250/'Feedstock Conversions'!$B$6</f>
        <v>87.073713085306295</v>
      </c>
      <c r="AU250">
        <f t="shared" si="27"/>
        <v>1</v>
      </c>
      <c r="AV250">
        <f t="shared" si="24"/>
        <v>40</v>
      </c>
      <c r="AW250">
        <f t="shared" si="25"/>
        <v>2023</v>
      </c>
      <c r="AX250">
        <f t="shared" si="26"/>
        <v>10</v>
      </c>
    </row>
    <row r="251" spans="1:50" x14ac:dyDescent="0.25">
      <c r="A251" s="34">
        <v>45212</v>
      </c>
      <c r="B251" s="35">
        <v>70.396000000000001</v>
      </c>
      <c r="C251" s="35">
        <f>'Canola Oil'!B251</f>
        <v>70.396000000000001</v>
      </c>
      <c r="D251" s="35">
        <f>'Canola Oil'!C251*'Feedstock Conversions'!B$13</f>
        <v>524.4502</v>
      </c>
      <c r="E251" s="35"/>
      <c r="F251" s="35">
        <f>'Fuel Values'!B251-G251-H251-I251</f>
        <v>336.02203299556248</v>
      </c>
      <c r="G251" s="36">
        <f>('LCFS Values'!$E$6-$R$4)/1000000*'LCFS Values'!B251*'LCFS Values'!$G$2*100</f>
        <v>34.402967004437492</v>
      </c>
      <c r="H251" s="35">
        <f>'RIN Values'!C251</f>
        <v>124.57499999999999</v>
      </c>
      <c r="I251" s="35">
        <f>'Fixed Credits Value'!B251</f>
        <v>100</v>
      </c>
      <c r="J251" s="35">
        <f t="shared" si="22"/>
        <v>595</v>
      </c>
      <c r="K251" s="35">
        <f>J251/'Feedstock Conversions'!B$13</f>
        <v>79.865771812080538</v>
      </c>
      <c r="L251" s="35"/>
      <c r="M251" s="35">
        <f t="shared" si="23"/>
        <v>70.549800000000005</v>
      </c>
      <c r="N251" s="35">
        <f t="shared" si="28"/>
        <v>93.71640992268749</v>
      </c>
      <c r="O251" s="39"/>
      <c r="P251" s="5"/>
      <c r="V251" s="4">
        <f>$B251-'Rail Costs'!Q252</f>
        <v>65.843886844848925</v>
      </c>
      <c r="W251" s="4">
        <f>$B251-'Rail Costs'!R252</f>
        <v>66.344989350476112</v>
      </c>
      <c r="X251" s="4">
        <f>$B251-'Rail Costs'!S252</f>
        <v>66.552733486349126</v>
      </c>
      <c r="Y251" s="4">
        <f>$B251-'Rail Costs'!T252</f>
        <v>66.06065413795136</v>
      </c>
      <c r="Z251" s="4">
        <f>$B251-'Rail Costs'!U252</f>
        <v>66.241117282539605</v>
      </c>
      <c r="AA251" s="4">
        <f>$B251-'Rail Costs'!V252</f>
        <v>65.193584965541632</v>
      </c>
      <c r="AD251" s="4">
        <f>$J251-(V251*'Feedstock Conversions'!$B$13)-'Rail Costs'!Q252</f>
        <v>99.910929850724401</v>
      </c>
      <c r="AE251" s="4">
        <f>$J251-(W251*'Feedstock Conversions'!$B$13)-'Rail Costs'!R252</f>
        <v>96.678818689429036</v>
      </c>
      <c r="AF251" s="4">
        <f>$J251-(X251*'Feedstock Conversions'!$B$13)-'Rail Costs'!S252</f>
        <v>95.338869013048097</v>
      </c>
      <c r="AG251" s="4">
        <f>$J251-(Y251*'Feedstock Conversions'!$B$13)-'Rail Costs'!T252</f>
        <v>98.512780810213727</v>
      </c>
      <c r="AH251" s="4">
        <f>$J251-(Z251*'Feedstock Conversions'!$B$13)-'Rail Costs'!U252</f>
        <v>97.348793527619534</v>
      </c>
      <c r="AI251" s="4">
        <f>$J251-(AA251*'Feedstock Conversions'!$B$13)-'Rail Costs'!V252</f>
        <v>104.10537697225644</v>
      </c>
      <c r="AL251" s="4">
        <f>C251*'Feedstock Conversions'!$B$6</f>
        <v>531.48979999999995</v>
      </c>
      <c r="AM251" s="4">
        <f>'Fuel Values'!C251*100</f>
        <v>325.53999999999996</v>
      </c>
      <c r="AN251" s="4">
        <f>('LCFS Values'!$E$6-'Canola Oil'!$S$4)/1000000*'LCFS Values'!B251*'LCFS Values'!$G$2*100</f>
        <v>35.441609922687498</v>
      </c>
      <c r="AO251" s="4">
        <f>'RIN Values'!D251</f>
        <v>141.185</v>
      </c>
      <c r="AP251" s="4">
        <f>'Fixed Credits Value'!B251</f>
        <v>100</v>
      </c>
      <c r="AQ251" s="4">
        <f>'Fixed Credits Value'!C251</f>
        <v>16</v>
      </c>
      <c r="AR251" s="4">
        <f t="shared" si="29"/>
        <v>618.16660992268748</v>
      </c>
      <c r="AS251" s="4">
        <f>AR251/'Feedstock Conversions'!$B$6</f>
        <v>81.876372175190397</v>
      </c>
      <c r="AU251">
        <f t="shared" si="27"/>
        <v>0</v>
      </c>
      <c r="AV251">
        <f t="shared" si="24"/>
        <v>41</v>
      </c>
      <c r="AW251">
        <f t="shared" si="25"/>
        <v>2023</v>
      </c>
      <c r="AX251">
        <f t="shared" si="26"/>
        <v>10</v>
      </c>
    </row>
    <row r="252" spans="1:50" x14ac:dyDescent="0.25">
      <c r="A252" s="34">
        <v>45219</v>
      </c>
      <c r="B252" s="35">
        <v>71.522000000000006</v>
      </c>
      <c r="C252" s="35">
        <f>'Canola Oil'!B252</f>
        <v>71.522000000000006</v>
      </c>
      <c r="D252" s="35">
        <f>'Canola Oil'!C252*'Feedstock Conversions'!B$13</f>
        <v>532.83890000000008</v>
      </c>
      <c r="E252" s="35"/>
      <c r="F252" s="35">
        <f>'Fuel Values'!B252-G252-H252-I252</f>
        <v>316.13050821075001</v>
      </c>
      <c r="G252" s="36">
        <f>('LCFS Values'!$E$6-$R$4)/1000000*'LCFS Values'!B252*'LCFS Values'!$G$2*100</f>
        <v>32.894491789249997</v>
      </c>
      <c r="H252" s="35">
        <f>'RIN Values'!C252</f>
        <v>135.97500000000002</v>
      </c>
      <c r="I252" s="35">
        <f>'Fixed Credits Value'!B252</f>
        <v>100</v>
      </c>
      <c r="J252" s="35">
        <f t="shared" si="22"/>
        <v>585</v>
      </c>
      <c r="K252" s="35">
        <f>J252/'Feedstock Conversions'!B$13</f>
        <v>78.523489932885909</v>
      </c>
      <c r="L252" s="35"/>
      <c r="M252" s="35">
        <f t="shared" si="23"/>
        <v>52.161099999999919</v>
      </c>
      <c r="N252" s="35">
        <f t="shared" si="28"/>
        <v>93.973693080249973</v>
      </c>
      <c r="O252" s="39"/>
      <c r="P252" s="5"/>
      <c r="V252" s="4">
        <f>$B252-'Rail Costs'!Q253</f>
        <v>66.969886844848929</v>
      </c>
      <c r="W252" s="4">
        <f>$B252-'Rail Costs'!R253</f>
        <v>67.470989350476117</v>
      </c>
      <c r="X252" s="4">
        <f>$B252-'Rail Costs'!S253</f>
        <v>67.678733486349131</v>
      </c>
      <c r="Y252" s="4">
        <f>$B252-'Rail Costs'!T253</f>
        <v>67.186654137951365</v>
      </c>
      <c r="Z252" s="4">
        <f>$B252-'Rail Costs'!U253</f>
        <v>67.36711728253961</v>
      </c>
      <c r="AA252" s="4">
        <f>$B252-'Rail Costs'!V253</f>
        <v>66.319584965541637</v>
      </c>
      <c r="AD252" s="4">
        <f>$J252-(V252*'Feedstock Conversions'!$B$13)-'Rail Costs'!Q253</f>
        <v>81.522229850724372</v>
      </c>
      <c r="AE252" s="4">
        <f>$J252-(W252*'Feedstock Conversions'!$B$13)-'Rail Costs'!R253</f>
        <v>78.290118689429008</v>
      </c>
      <c r="AF252" s="4">
        <f>$J252-(X252*'Feedstock Conversions'!$B$13)-'Rail Costs'!S253</f>
        <v>76.950169013048068</v>
      </c>
      <c r="AG252" s="4">
        <f>$J252-(Y252*'Feedstock Conversions'!$B$13)-'Rail Costs'!T253</f>
        <v>80.124080810213698</v>
      </c>
      <c r="AH252" s="4">
        <f>$J252-(Z252*'Feedstock Conversions'!$B$13)-'Rail Costs'!U253</f>
        <v>78.960093527619506</v>
      </c>
      <c r="AI252" s="4">
        <f>$J252-(AA252*'Feedstock Conversions'!$B$13)-'Rail Costs'!V253</f>
        <v>85.716676972256408</v>
      </c>
      <c r="AL252" s="4">
        <f>C252*'Feedstock Conversions'!$B$6</f>
        <v>539.99110000000007</v>
      </c>
      <c r="AM252" s="4">
        <f>'Fuel Values'!C252*100</f>
        <v>322.82</v>
      </c>
      <c r="AN252" s="4">
        <f>('LCFS Values'!$E$6-'Canola Oil'!$S$4)/1000000*'LCFS Values'!B252*'LCFS Values'!$G$2*100</f>
        <v>33.887593080249992</v>
      </c>
      <c r="AO252" s="4">
        <f>'RIN Values'!D252</f>
        <v>154.10500000000002</v>
      </c>
      <c r="AP252" s="4">
        <f>'Fixed Credits Value'!B252</f>
        <v>100</v>
      </c>
      <c r="AQ252" s="4">
        <f>'Fixed Credits Value'!C252</f>
        <v>16</v>
      </c>
      <c r="AR252" s="4">
        <f t="shared" si="29"/>
        <v>626.81259308025005</v>
      </c>
      <c r="AS252" s="4">
        <f>AR252/'Feedstock Conversions'!$B$6</f>
        <v>83.021535507317893</v>
      </c>
      <c r="AU252">
        <f t="shared" si="27"/>
        <v>1</v>
      </c>
      <c r="AV252">
        <f t="shared" si="24"/>
        <v>42</v>
      </c>
      <c r="AW252">
        <f t="shared" si="25"/>
        <v>2023</v>
      </c>
      <c r="AX252">
        <f t="shared" si="26"/>
        <v>10</v>
      </c>
    </row>
    <row r="253" spans="1:50" x14ac:dyDescent="0.25">
      <c r="A253" s="34">
        <v>45226</v>
      </c>
      <c r="B253" s="35">
        <v>68.774000000000001</v>
      </c>
      <c r="C253" s="35">
        <f>'Canola Oil'!B253</f>
        <v>68.774000000000001</v>
      </c>
      <c r="D253" s="35">
        <f>'Canola Oil'!C253*'Feedstock Conversions'!B$13</f>
        <v>512.36630000000002</v>
      </c>
      <c r="E253" s="35"/>
      <c r="F253" s="35">
        <f>'Fuel Values'!B253-G253-H253-I253</f>
        <v>317.99122428424994</v>
      </c>
      <c r="G253" s="36">
        <f>('LCFS Values'!$E$6-$R$4)/1000000*'LCFS Values'!B253*'LCFS Values'!$G$2*100</f>
        <v>33.283775715750004</v>
      </c>
      <c r="H253" s="35">
        <f>'RIN Values'!C253</f>
        <v>130.72500000000002</v>
      </c>
      <c r="I253" s="35">
        <f>'Fixed Credits Value'!B253</f>
        <v>100</v>
      </c>
      <c r="J253" s="35">
        <f t="shared" si="22"/>
        <v>582</v>
      </c>
      <c r="K253" s="35">
        <f>J253/'Feedstock Conversions'!B$13</f>
        <v>78.12080536912751</v>
      </c>
      <c r="L253" s="35"/>
      <c r="M253" s="35">
        <f t="shared" si="23"/>
        <v>69.633699999999976</v>
      </c>
      <c r="N253" s="35">
        <f t="shared" si="28"/>
        <v>92.887329684749943</v>
      </c>
      <c r="O253" s="39"/>
      <c r="P253" s="40"/>
      <c r="V253" s="4">
        <f>$B253-'Rail Costs'!Q254</f>
        <v>64.221886844848925</v>
      </c>
      <c r="W253" s="4">
        <f>$B253-'Rail Costs'!R254</f>
        <v>64.722989350476112</v>
      </c>
      <c r="X253" s="4">
        <f>$B253-'Rail Costs'!S254</f>
        <v>64.930733486349126</v>
      </c>
      <c r="Y253" s="4">
        <f>$B253-'Rail Costs'!T254</f>
        <v>64.43865413795136</v>
      </c>
      <c r="Z253" s="4">
        <f>$B253-'Rail Costs'!U254</f>
        <v>64.619117282539605</v>
      </c>
      <c r="AA253" s="4">
        <f>$B253-'Rail Costs'!V254</f>
        <v>63.571584965541632</v>
      </c>
      <c r="AD253" s="4">
        <f>$J253-(V253*'Feedstock Conversions'!$B$13)-'Rail Costs'!Q254</f>
        <v>98.994829850724429</v>
      </c>
      <c r="AE253" s="4">
        <f>$J253-(W253*'Feedstock Conversions'!$B$13)-'Rail Costs'!R254</f>
        <v>95.762718689429065</v>
      </c>
      <c r="AF253" s="4">
        <f>$J253-(X253*'Feedstock Conversions'!$B$13)-'Rail Costs'!S254</f>
        <v>94.422769013048125</v>
      </c>
      <c r="AG253" s="4">
        <f>$J253-(Y253*'Feedstock Conversions'!$B$13)-'Rail Costs'!T254</f>
        <v>97.596680810213698</v>
      </c>
      <c r="AH253" s="4">
        <f>$J253-(Z253*'Feedstock Conversions'!$B$13)-'Rail Costs'!U254</f>
        <v>96.432693527619506</v>
      </c>
      <c r="AI253" s="4">
        <f>$J253-(AA253*'Feedstock Conversions'!$B$13)-'Rail Costs'!V254</f>
        <v>103.18927697225647</v>
      </c>
      <c r="AL253" s="4">
        <f>C253*'Feedstock Conversions'!$B$6</f>
        <v>519.24369999999999</v>
      </c>
      <c r="AM253" s="4">
        <f>'Fuel Values'!C253*100</f>
        <v>306.81</v>
      </c>
      <c r="AN253" s="4">
        <f>('LCFS Values'!$E$6-'Canola Oil'!$S$4)/1000000*'LCFS Values'!B253*'LCFS Values'!$G$2*100</f>
        <v>34.288629684749999</v>
      </c>
      <c r="AO253" s="4">
        <f>'RIN Values'!D253</f>
        <v>148.155</v>
      </c>
      <c r="AP253" s="4">
        <f>'Fixed Credits Value'!B253</f>
        <v>100</v>
      </c>
      <c r="AQ253" s="4">
        <f>'Fixed Credits Value'!C253</f>
        <v>16</v>
      </c>
      <c r="AR253" s="4">
        <f t="shared" si="29"/>
        <v>605.25362968474997</v>
      </c>
      <c r="AS253" s="4">
        <f>AR253/'Feedstock Conversions'!$B$6</f>
        <v>80.166043666854307</v>
      </c>
      <c r="AU253">
        <f t="shared" si="27"/>
        <v>0</v>
      </c>
      <c r="AV253">
        <f t="shared" si="24"/>
        <v>43</v>
      </c>
      <c r="AW253">
        <f t="shared" si="25"/>
        <v>2023</v>
      </c>
      <c r="AX253">
        <f t="shared" si="26"/>
        <v>10</v>
      </c>
    </row>
    <row r="254" spans="1:50" x14ac:dyDescent="0.25">
      <c r="A254" s="34">
        <v>45233</v>
      </c>
      <c r="B254" s="35">
        <v>66.177999999999997</v>
      </c>
      <c r="C254" s="35">
        <f>'Canola Oil'!B254</f>
        <v>66.177999999999997</v>
      </c>
      <c r="D254" s="35">
        <f>'Canola Oil'!C254*'Feedstock Conversions'!B$13</f>
        <v>493.02609999999999</v>
      </c>
      <c r="E254" s="35"/>
      <c r="F254" s="35">
        <f>'Fuel Values'!B254-G254-H254-I254</f>
        <v>315.70194035775</v>
      </c>
      <c r="G254" s="36">
        <f>('LCFS Values'!$E$6-$R$4)/1000000*'LCFS Values'!B254*'LCFS Values'!$G$2*100</f>
        <v>33.673059642249996</v>
      </c>
      <c r="H254" s="35">
        <f>'RIN Values'!C254</f>
        <v>122.625</v>
      </c>
      <c r="I254" s="35">
        <f>'Fixed Credits Value'!B254</f>
        <v>100</v>
      </c>
      <c r="J254" s="35">
        <f t="shared" si="22"/>
        <v>572</v>
      </c>
      <c r="K254" s="35">
        <f>J254/'Feedstock Conversions'!B$13</f>
        <v>76.77852348993288</v>
      </c>
      <c r="L254" s="35"/>
      <c r="M254" s="35">
        <f t="shared" si="23"/>
        <v>78.973900000000015</v>
      </c>
      <c r="N254" s="35">
        <f t="shared" si="28"/>
        <v>92.088566289249968</v>
      </c>
      <c r="O254" s="39"/>
      <c r="P254" s="40"/>
      <c r="V254" s="4">
        <f>$B254-'Rail Costs'!Q255</f>
        <v>61.625886844848921</v>
      </c>
      <c r="W254" s="4">
        <f>$B254-'Rail Costs'!R255</f>
        <v>62.126989350476109</v>
      </c>
      <c r="X254" s="4">
        <f>$B254-'Rail Costs'!S255</f>
        <v>62.33473348634913</v>
      </c>
      <c r="Y254" s="4">
        <f>$B254-'Rail Costs'!T255</f>
        <v>61.842654137951357</v>
      </c>
      <c r="Z254" s="4">
        <f>$B254-'Rail Costs'!U255</f>
        <v>62.023117282539594</v>
      </c>
      <c r="AA254" s="4">
        <f>$B254-'Rail Costs'!V255</f>
        <v>60.975584965541628</v>
      </c>
      <c r="AD254" s="4">
        <f>$J254-(V254*'Feedstock Conversions'!$B$13)-'Rail Costs'!Q255</f>
        <v>108.33502985072447</v>
      </c>
      <c r="AE254" s="4">
        <f>$J254-(W254*'Feedstock Conversions'!$B$13)-'Rail Costs'!R255</f>
        <v>105.1029186894291</v>
      </c>
      <c r="AF254" s="4">
        <f>$J254-(X254*'Feedstock Conversions'!$B$13)-'Rail Costs'!S255</f>
        <v>103.76296901304811</v>
      </c>
      <c r="AG254" s="4">
        <f>$J254-(Y254*'Feedstock Conversions'!$B$13)-'Rail Costs'!T255</f>
        <v>106.93688081021374</v>
      </c>
      <c r="AH254" s="4">
        <f>$J254-(Z254*'Feedstock Conversions'!$B$13)-'Rail Costs'!U255</f>
        <v>105.7728935276196</v>
      </c>
      <c r="AI254" s="4">
        <f>$J254-(AA254*'Feedstock Conversions'!$B$13)-'Rail Costs'!V255</f>
        <v>112.5294769722565</v>
      </c>
      <c r="AL254" s="4">
        <f>C254*'Feedstock Conversions'!$B$6</f>
        <v>499.64389999999997</v>
      </c>
      <c r="AM254" s="4">
        <f>'Fuel Values'!C254*100</f>
        <v>295.45</v>
      </c>
      <c r="AN254" s="4">
        <f>('LCFS Values'!$E$6-'Canola Oil'!$S$4)/1000000*'LCFS Values'!B254*'LCFS Values'!$G$2*100</f>
        <v>34.689666289249992</v>
      </c>
      <c r="AO254" s="4">
        <f>'RIN Values'!D254</f>
        <v>138.97499999999999</v>
      </c>
      <c r="AP254" s="4">
        <f>'Fixed Credits Value'!B254</f>
        <v>100</v>
      </c>
      <c r="AQ254" s="4">
        <f>'Fixed Credits Value'!C254</f>
        <v>16</v>
      </c>
      <c r="AR254" s="4">
        <f t="shared" si="29"/>
        <v>585.11466628924995</v>
      </c>
      <c r="AS254" s="4">
        <f>AR254/'Feedstock Conversions'!$B$6</f>
        <v>77.498631296589394</v>
      </c>
      <c r="AU254">
        <f t="shared" si="27"/>
        <v>0</v>
      </c>
      <c r="AV254">
        <f t="shared" si="24"/>
        <v>44</v>
      </c>
      <c r="AW254">
        <f t="shared" si="25"/>
        <v>2023</v>
      </c>
      <c r="AX254">
        <f t="shared" si="26"/>
        <v>11</v>
      </c>
    </row>
    <row r="255" spans="1:50" x14ac:dyDescent="0.25">
      <c r="A255" s="34">
        <v>45240</v>
      </c>
      <c r="B255" s="35">
        <v>65.878</v>
      </c>
      <c r="C255" s="35">
        <f>'Canola Oil'!B255</f>
        <v>65.878</v>
      </c>
      <c r="D255" s="35">
        <f>'Canola Oil'!C255*'Feedstock Conversions'!B$13</f>
        <v>490.79110000000003</v>
      </c>
      <c r="E255" s="35"/>
      <c r="F255" s="35">
        <f>'Fuel Values'!B255-G255-H255-I255</f>
        <v>307.94345262806246</v>
      </c>
      <c r="G255" s="36">
        <f>('LCFS Values'!$E$6-$R$4)/1000000*'LCFS Values'!B255*'LCFS Values'!$G$2*100</f>
        <v>32.456547371937496</v>
      </c>
      <c r="H255" s="35">
        <f>'RIN Values'!C255</f>
        <v>123.60000000000001</v>
      </c>
      <c r="I255" s="35">
        <f>'Fixed Credits Value'!B255</f>
        <v>100</v>
      </c>
      <c r="J255" s="35">
        <f t="shared" si="22"/>
        <v>564</v>
      </c>
      <c r="K255" s="35">
        <f>J255/'Feedstock Conversions'!B$13</f>
        <v>75.704697986577173</v>
      </c>
      <c r="L255" s="35"/>
      <c r="M255" s="35">
        <f t="shared" si="23"/>
        <v>73.208899999999971</v>
      </c>
      <c r="N255" s="35">
        <f t="shared" si="28"/>
        <v>82.18532690018742</v>
      </c>
      <c r="O255" s="35"/>
      <c r="V255" s="4">
        <f>$B255-'Rail Costs'!Q256</f>
        <v>61.325886844848924</v>
      </c>
      <c r="W255" s="4">
        <f>$B255-'Rail Costs'!R256</f>
        <v>61.826989350476111</v>
      </c>
      <c r="X255" s="4">
        <f>$B255-'Rail Costs'!S256</f>
        <v>62.034733486349133</v>
      </c>
      <c r="Y255" s="4">
        <f>$B255-'Rail Costs'!T256</f>
        <v>61.542654137951359</v>
      </c>
      <c r="Z255" s="4">
        <f>$B255-'Rail Costs'!U256</f>
        <v>61.723117282539597</v>
      </c>
      <c r="AA255" s="4">
        <f>$B255-'Rail Costs'!V256</f>
        <v>60.675584965541631</v>
      </c>
      <c r="AD255" s="4">
        <f>$J255-(V255*'Feedstock Conversions'!$B$13)-'Rail Costs'!Q256</f>
        <v>102.57002985072442</v>
      </c>
      <c r="AE255" s="4">
        <f>$J255-(W255*'Feedstock Conversions'!$B$13)-'Rail Costs'!R256</f>
        <v>99.33791868942906</v>
      </c>
      <c r="AF255" s="4">
        <f>$J255-(X255*'Feedstock Conversions'!$B$13)-'Rail Costs'!S256</f>
        <v>97.997969013048063</v>
      </c>
      <c r="AG255" s="4">
        <f>$J255-(Y255*'Feedstock Conversions'!$B$13)-'Rail Costs'!T256</f>
        <v>101.17188081021369</v>
      </c>
      <c r="AH255" s="4">
        <f>$J255-(Z255*'Feedstock Conversions'!$B$13)-'Rail Costs'!U256</f>
        <v>100.00789352761961</v>
      </c>
      <c r="AI255" s="4">
        <f>$J255-(AA255*'Feedstock Conversions'!$B$13)-'Rail Costs'!V256</f>
        <v>106.76447697225646</v>
      </c>
      <c r="AL255" s="4">
        <f>C255*'Feedstock Conversions'!$B$6</f>
        <v>497.37889999999999</v>
      </c>
      <c r="AM255" s="4">
        <f>'Fuel Values'!C255*100</f>
        <v>283.45999999999998</v>
      </c>
      <c r="AN255" s="4">
        <f>('LCFS Values'!$E$6-'Canola Oil'!$S$4)/1000000*'LCFS Values'!B255*'LCFS Values'!$G$2*100</f>
        <v>33.436426900187492</v>
      </c>
      <c r="AO255" s="4">
        <f>'RIN Values'!D255</f>
        <v>140.08000000000001</v>
      </c>
      <c r="AP255" s="4">
        <f>'Fixed Credits Value'!B255</f>
        <v>100</v>
      </c>
      <c r="AQ255" s="4">
        <f>'Fixed Credits Value'!C255</f>
        <v>16</v>
      </c>
      <c r="AR255" s="4">
        <f t="shared" si="29"/>
        <v>572.97642690018745</v>
      </c>
      <c r="AS255" s="4">
        <f>AR255/'Feedstock Conversions'!$B$6</f>
        <v>75.890917470223499</v>
      </c>
      <c r="AU255">
        <f t="shared" si="27"/>
        <v>0</v>
      </c>
      <c r="AV255">
        <f t="shared" si="24"/>
        <v>45</v>
      </c>
      <c r="AW255">
        <f t="shared" si="25"/>
        <v>2023</v>
      </c>
      <c r="AX255">
        <f t="shared" si="26"/>
        <v>11</v>
      </c>
    </row>
    <row r="256" spans="1:50" x14ac:dyDescent="0.25">
      <c r="A256" s="34">
        <v>45247</v>
      </c>
      <c r="B256" s="35">
        <v>67.695999999999998</v>
      </c>
      <c r="C256" s="35">
        <f>'Canola Oil'!B256</f>
        <v>67.695999999999998</v>
      </c>
      <c r="D256" s="35">
        <f>'Canola Oil'!C256*'Feedstock Conversions'!B$13</f>
        <v>504.33519999999999</v>
      </c>
      <c r="E256" s="35">
        <f>(F262/F250)</f>
        <v>0.85361110153092001</v>
      </c>
      <c r="F256" s="35">
        <f>'Fuel Values'!B256-G256-H256-I256</f>
        <v>302.07046189184382</v>
      </c>
      <c r="G256" s="36">
        <f>('LCFS Values'!$E$6-$R$4)/1000000*'LCFS Values'!B256*'LCFS Values'!$G$2*100</f>
        <v>32.529538108156245</v>
      </c>
      <c r="H256" s="35">
        <f>'RIN Values'!C256</f>
        <v>125.39999999999999</v>
      </c>
      <c r="I256" s="35">
        <f>'Fixed Credits Value'!B256</f>
        <v>100</v>
      </c>
      <c r="J256" s="35">
        <f t="shared" si="22"/>
        <v>560</v>
      </c>
      <c r="K256" s="35">
        <f>J256/'Feedstock Conversions'!B$13</f>
        <v>75.167785234899327</v>
      </c>
      <c r="L256" s="35">
        <v>9.6300000000000008</v>
      </c>
      <c r="M256" s="35">
        <f t="shared" si="23"/>
        <v>55.664800000000014</v>
      </c>
      <c r="N256" s="35">
        <f t="shared" si="28"/>
        <v>83.326421263531302</v>
      </c>
      <c r="O256" s="35">
        <v>81.77</v>
      </c>
      <c r="V256" s="4">
        <f>$B256-'Rail Costs'!Q257</f>
        <v>63.143886844848922</v>
      </c>
      <c r="W256" s="4">
        <f>$B256-'Rail Costs'!R257</f>
        <v>63.644989350476109</v>
      </c>
      <c r="X256" s="4">
        <f>$B256-'Rail Costs'!S257</f>
        <v>63.85273348634913</v>
      </c>
      <c r="Y256" s="4">
        <f>$B256-'Rail Costs'!T257</f>
        <v>63.360654137951357</v>
      </c>
      <c r="Z256" s="4">
        <f>$B256-'Rail Costs'!U257</f>
        <v>63.541117282539595</v>
      </c>
      <c r="AA256" s="4">
        <f>$B256-'Rail Costs'!V257</f>
        <v>62.493584965541629</v>
      </c>
      <c r="AD256" s="4">
        <f>$J256-(V256*'Feedstock Conversions'!$B$13)-'Rail Costs'!Q257</f>
        <v>85.025929850724467</v>
      </c>
      <c r="AE256" s="4">
        <f>$J256-(W256*'Feedstock Conversions'!$B$13)-'Rail Costs'!R257</f>
        <v>81.793818689429102</v>
      </c>
      <c r="AF256" s="4">
        <f>$J256-(X256*'Feedstock Conversions'!$B$13)-'Rail Costs'!S257</f>
        <v>80.453869013048106</v>
      </c>
      <c r="AG256" s="4">
        <f>$J256-(Y256*'Feedstock Conversions'!$B$13)-'Rail Costs'!T257</f>
        <v>83.627780810213736</v>
      </c>
      <c r="AH256" s="4">
        <f>$J256-(Z256*'Feedstock Conversions'!$B$13)-'Rail Costs'!U257</f>
        <v>82.4637935276196</v>
      </c>
      <c r="AI256" s="4">
        <f>$J256-(AA256*'Feedstock Conversions'!$B$13)-'Rail Costs'!V257</f>
        <v>89.220376972256503</v>
      </c>
      <c r="AL256" s="4">
        <f>C256*'Feedstock Conversions'!$B$6</f>
        <v>511.10479999999995</v>
      </c>
      <c r="AM256" s="4">
        <f>'Fuel Values'!C256*100</f>
        <v>296.03000000000003</v>
      </c>
      <c r="AN256" s="4">
        <f>('LCFS Values'!$E$6-'Canola Oil'!$S$4)/1000000*'LCFS Values'!B256*'LCFS Values'!$G$2*100</f>
        <v>33.511621263531239</v>
      </c>
      <c r="AO256" s="4">
        <f>'RIN Values'!D256</f>
        <v>142.11999999999998</v>
      </c>
      <c r="AP256" s="4">
        <f>'Fixed Credits Value'!B256</f>
        <v>100</v>
      </c>
      <c r="AQ256" s="4">
        <f>'Fixed Credits Value'!C256</f>
        <v>16</v>
      </c>
      <c r="AR256" s="4">
        <f t="shared" si="29"/>
        <v>587.66162126353129</v>
      </c>
      <c r="AS256" s="4">
        <f>AR256/'Feedstock Conversions'!$B$6</f>
        <v>77.835976326295537</v>
      </c>
      <c r="AU256">
        <f t="shared" si="27"/>
        <v>0</v>
      </c>
      <c r="AV256">
        <f t="shared" si="24"/>
        <v>46</v>
      </c>
      <c r="AW256">
        <f t="shared" si="25"/>
        <v>2023</v>
      </c>
      <c r="AX256">
        <f t="shared" si="26"/>
        <v>11</v>
      </c>
    </row>
    <row r="257" spans="1:74" x14ac:dyDescent="0.25">
      <c r="A257" s="34">
        <v>45254</v>
      </c>
      <c r="B257" s="35">
        <v>68.607500000000002</v>
      </c>
      <c r="C257" s="35">
        <f>'Canola Oil'!B257</f>
        <v>68.607500000000002</v>
      </c>
      <c r="D257" s="35">
        <f>'Canola Oil'!C257*'Feedstock Conversions'!B$13</f>
        <v>511.12587500000001</v>
      </c>
      <c r="E257" s="35"/>
      <c r="F257" s="35">
        <f>'Fuel Values'!B257-G257-H257-I257</f>
        <v>300.26917238265628</v>
      </c>
      <c r="G257" s="36">
        <f>('LCFS Values'!$E$6-$R$4)/1000000*'LCFS Values'!B257*'LCFS Values'!$G$2*100</f>
        <v>32.480877617343744</v>
      </c>
      <c r="H257" s="35">
        <f>'RIN Values'!C257</f>
        <v>127.24994999999998</v>
      </c>
      <c r="I257" s="35">
        <f>'Fixed Credits Value'!B257</f>
        <v>100</v>
      </c>
      <c r="J257" s="35">
        <f t="shared" si="22"/>
        <v>560</v>
      </c>
      <c r="K257" s="35">
        <f>J257/'Feedstock Conversions'!B$13</f>
        <v>75.167785234899327</v>
      </c>
      <c r="L257" s="35">
        <v>62.56</v>
      </c>
      <c r="M257" s="35">
        <f t="shared" si="23"/>
        <v>48.874124999999992</v>
      </c>
      <c r="N257" s="35">
        <f t="shared" si="28"/>
        <v>87.802226687968698</v>
      </c>
      <c r="O257" s="35">
        <v>83.2</v>
      </c>
      <c r="V257" s="4">
        <f>$B257-'Rail Costs'!Q258</f>
        <v>64.055386844848925</v>
      </c>
      <c r="W257" s="4">
        <f>$B257-'Rail Costs'!R258</f>
        <v>64.556489350476113</v>
      </c>
      <c r="X257" s="4">
        <f>$B257-'Rail Costs'!S258</f>
        <v>64.764233486349127</v>
      </c>
      <c r="Y257" s="4">
        <f>$B257-'Rail Costs'!T258</f>
        <v>64.272154137951361</v>
      </c>
      <c r="Z257" s="4">
        <f>$B257-'Rail Costs'!U258</f>
        <v>64.452617282539606</v>
      </c>
      <c r="AA257" s="4">
        <f>$B257-'Rail Costs'!V258</f>
        <v>63.405084965541633</v>
      </c>
      <c r="AD257" s="4">
        <f>$J257-(V257*'Feedstock Conversions'!$B$13)-'Rail Costs'!Q258</f>
        <v>78.235254850724445</v>
      </c>
      <c r="AE257" s="4">
        <f>$J257-(W257*'Feedstock Conversions'!$B$13)-'Rail Costs'!R258</f>
        <v>75.003143689429081</v>
      </c>
      <c r="AF257" s="4">
        <f>$J257-(X257*'Feedstock Conversions'!$B$13)-'Rail Costs'!S258</f>
        <v>73.663194013048141</v>
      </c>
      <c r="AG257" s="4">
        <f>$J257-(Y257*'Feedstock Conversions'!$B$13)-'Rail Costs'!T258</f>
        <v>76.837105810213714</v>
      </c>
      <c r="AH257" s="4">
        <f>$J257-(Z257*'Feedstock Conversions'!$B$13)-'Rail Costs'!U258</f>
        <v>75.673118527619522</v>
      </c>
      <c r="AI257" s="4">
        <f>$J257-(AA257*'Feedstock Conversions'!$B$13)-'Rail Costs'!V258</f>
        <v>82.429701972256481</v>
      </c>
      <c r="AL257" s="4">
        <f>C257*'Feedstock Conversions'!$B$6</f>
        <v>517.986625</v>
      </c>
      <c r="AM257" s="4">
        <f>'Fuel Values'!C257*100</f>
        <v>305.25</v>
      </c>
      <c r="AN257" s="4">
        <f>('LCFS Values'!$E$6-'Canola Oil'!$S$4)/1000000*'LCFS Values'!B257*'LCFS Values'!$G$2*100</f>
        <v>33.461491687968739</v>
      </c>
      <c r="AO257" s="4">
        <f>'RIN Values'!D257</f>
        <v>144.21660999999997</v>
      </c>
      <c r="AP257" s="4">
        <f>'Fixed Credits Value'!B257</f>
        <v>100</v>
      </c>
      <c r="AQ257" s="4">
        <f>'Fixed Credits Value'!C257</f>
        <v>16</v>
      </c>
      <c r="AR257" s="4">
        <f t="shared" si="29"/>
        <v>598.92810168796871</v>
      </c>
      <c r="AS257" s="4">
        <f>AR257/'Feedstock Conversions'!$B$6</f>
        <v>79.328225389134928</v>
      </c>
      <c r="AU257">
        <f t="shared" si="27"/>
        <v>1</v>
      </c>
      <c r="AV257">
        <f t="shared" si="24"/>
        <v>47</v>
      </c>
      <c r="AW257">
        <f t="shared" si="25"/>
        <v>2023</v>
      </c>
      <c r="AX257">
        <f t="shared" si="26"/>
        <v>11</v>
      </c>
    </row>
    <row r="258" spans="1:74" x14ac:dyDescent="0.25">
      <c r="A258" s="34">
        <v>45261</v>
      </c>
      <c r="B258" s="35">
        <v>67.534000000000006</v>
      </c>
      <c r="C258" s="35">
        <f>'Canola Oil'!B258</f>
        <v>67.534000000000006</v>
      </c>
      <c r="D258" s="35">
        <f>'Canola Oil'!C258*'Feedstock Conversions'!B$13</f>
        <v>503.12830000000008</v>
      </c>
      <c r="E258" s="35"/>
      <c r="F258" s="35">
        <f>'Fuel Values'!B258-G258-H258-I258</f>
        <v>292.25662863990624</v>
      </c>
      <c r="G258" s="36">
        <f>('LCFS Values'!$E$6-$R$4)/1000000*'LCFS Values'!B258*'LCFS Values'!$G$2*100</f>
        <v>33.843371360093748</v>
      </c>
      <c r="H258" s="35">
        <f>'RIN Values'!C258</f>
        <v>125.39999999999999</v>
      </c>
      <c r="I258" s="35">
        <f>'Fixed Credits Value'!B258</f>
        <v>100</v>
      </c>
      <c r="J258" s="35">
        <f t="shared" si="22"/>
        <v>551.5</v>
      </c>
      <c r="K258" s="35">
        <f>J258/'Feedstock Conversions'!B$13</f>
        <v>74.026845637583889</v>
      </c>
      <c r="L258" s="35">
        <f>(L257/L256)-1</f>
        <v>5.4963655244029077</v>
      </c>
      <c r="M258" s="35">
        <f t="shared" si="23"/>
        <v>48.371699999999919</v>
      </c>
      <c r="N258" s="35">
        <f t="shared" si="28"/>
        <v>81.65681980371869</v>
      </c>
      <c r="O258" s="35">
        <f>(O257/O256)-1</f>
        <v>1.7488076311605871E-2</v>
      </c>
      <c r="Q258" s="4"/>
      <c r="V258" s="4">
        <f>$B258-'Rail Costs'!Q259</f>
        <v>62.98188684484893</v>
      </c>
      <c r="W258" s="4">
        <f>$B258-'Rail Costs'!R259</f>
        <v>63.482989350476117</v>
      </c>
      <c r="X258" s="4">
        <f>$B258-'Rail Costs'!S259</f>
        <v>63.690733486349139</v>
      </c>
      <c r="Y258" s="4">
        <f>$B258-'Rail Costs'!T259</f>
        <v>63.198654137951365</v>
      </c>
      <c r="Z258" s="4">
        <f>$B258-'Rail Costs'!U259</f>
        <v>63.379117282539603</v>
      </c>
      <c r="AA258" s="4">
        <f>$B258-'Rail Costs'!V259</f>
        <v>62.331584965541637</v>
      </c>
      <c r="AD258" s="4">
        <f>$J258-(V258*'Feedstock Conversions'!$B$13)-'Rail Costs'!Q259</f>
        <v>77.732829850724372</v>
      </c>
      <c r="AE258" s="4">
        <f>$J258-(W258*'Feedstock Conversions'!$B$13)-'Rail Costs'!R259</f>
        <v>74.500718689429007</v>
      </c>
      <c r="AF258" s="4">
        <f>$J258-(X258*'Feedstock Conversions'!$B$13)-'Rail Costs'!S259</f>
        <v>73.160769013048011</v>
      </c>
      <c r="AG258" s="4">
        <f>$J258-(Y258*'Feedstock Conversions'!$B$13)-'Rail Costs'!T259</f>
        <v>76.334680810213698</v>
      </c>
      <c r="AH258" s="4">
        <f>$J258-(Z258*'Feedstock Conversions'!$B$13)-'Rail Costs'!U259</f>
        <v>75.170693527619562</v>
      </c>
      <c r="AI258" s="4">
        <f>$J258-(AA258*'Feedstock Conversions'!$B$13)-'Rail Costs'!V259</f>
        <v>81.927276972256408</v>
      </c>
      <c r="AL258" s="4">
        <f>C258*'Feedstock Conversions'!$B$6</f>
        <v>509.88170000000002</v>
      </c>
      <c r="AM258" s="4">
        <f>'Fuel Values'!C258*100</f>
        <v>291.8</v>
      </c>
      <c r="AN258" s="4">
        <f>('LCFS Values'!$E$6-'Canola Oil'!$S$4)/1000000*'LCFS Values'!B258*'LCFS Values'!$G$2*100</f>
        <v>34.865119803718741</v>
      </c>
      <c r="AO258" s="4">
        <f>'RIN Values'!D258</f>
        <v>142.11999999999998</v>
      </c>
      <c r="AP258" s="4">
        <f>'Fixed Credits Value'!B258</f>
        <v>100</v>
      </c>
      <c r="AQ258" s="4">
        <f>'Fixed Credits Value'!C258</f>
        <v>16</v>
      </c>
      <c r="AR258" s="4">
        <f t="shared" si="29"/>
        <v>584.78511980371877</v>
      </c>
      <c r="AS258" s="4">
        <f>AR258/'Feedstock Conversions'!$B$6</f>
        <v>77.45498275545944</v>
      </c>
      <c r="AU258">
        <f t="shared" si="27"/>
        <v>0</v>
      </c>
      <c r="AV258">
        <f t="shared" si="24"/>
        <v>48</v>
      </c>
      <c r="AW258">
        <f t="shared" si="25"/>
        <v>2023</v>
      </c>
      <c r="AX258">
        <f t="shared" si="26"/>
        <v>12</v>
      </c>
    </row>
    <row r="259" spans="1:74" x14ac:dyDescent="0.25">
      <c r="A259" s="34">
        <v>45268</v>
      </c>
      <c r="B259" s="36">
        <v>65.933999999999997</v>
      </c>
      <c r="C259" s="35">
        <f>'Canola Oil'!B259</f>
        <v>65.933999999999997</v>
      </c>
      <c r="D259" s="35">
        <f>'Canola Oil'!C259*'Feedstock Conversions'!B$13</f>
        <v>491.20830000000001</v>
      </c>
      <c r="E259" s="39"/>
      <c r="F259" s="35">
        <f>'Fuel Values'!B259-G259-H259-I259</f>
        <v>291.62560710581255</v>
      </c>
      <c r="G259" s="36">
        <f>('LCFS Values'!$E$6-$R$4)/1000000*'LCFS Values'!B259*'LCFS Values'!$G$2*100</f>
        <v>34.986892894187498</v>
      </c>
      <c r="H259" s="35">
        <f>'RIN Values'!C259</f>
        <v>124.38749999999999</v>
      </c>
      <c r="I259" s="35">
        <f>'Fixed Credits Value'!B259</f>
        <v>100</v>
      </c>
      <c r="J259" s="35">
        <f>I259+H259+G259+F259</f>
        <v>551</v>
      </c>
      <c r="K259" s="35">
        <f>J259/'Feedstock Conversions'!B$13</f>
        <v>73.959731543624159</v>
      </c>
      <c r="L259" s="35"/>
      <c r="M259" s="35">
        <f>J259-D259</f>
        <v>59.791699999999992</v>
      </c>
      <c r="N259" s="35">
        <f t="shared" si="28"/>
        <v>59.307364829437461</v>
      </c>
      <c r="O259" s="39"/>
      <c r="Q259" s="5"/>
      <c r="V259" s="4">
        <f>$B259-'Rail Costs'!Q260</f>
        <v>61.381886844848921</v>
      </c>
      <c r="W259" s="4">
        <f>$B259-'Rail Costs'!R260</f>
        <v>61.882989350476109</v>
      </c>
      <c r="X259" s="4">
        <f>$B259-'Rail Costs'!S260</f>
        <v>62.09073348634913</v>
      </c>
      <c r="Y259" s="4">
        <f>$B259-'Rail Costs'!T260</f>
        <v>61.598654137951357</v>
      </c>
      <c r="Z259" s="4">
        <f>$B259-'Rail Costs'!U260</f>
        <v>61.779117282539595</v>
      </c>
      <c r="AA259" s="4">
        <f>$B259-'Rail Costs'!V260</f>
        <v>60.731584965541629</v>
      </c>
      <c r="AD259" s="4">
        <f>$J259-(V259*'Feedstock Conversions'!$B$13)-'Rail Costs'!Q260</f>
        <v>89.152829850724444</v>
      </c>
      <c r="AE259" s="4">
        <f>$J259-(W259*'Feedstock Conversions'!$B$13)-'Rail Costs'!R260</f>
        <v>85.92071868942908</v>
      </c>
      <c r="AF259" s="4">
        <f>$J259-(X259*'Feedstock Conversions'!$B$13)-'Rail Costs'!S260</f>
        <v>84.580769013048084</v>
      </c>
      <c r="AG259" s="4">
        <f>$J259-(Y259*'Feedstock Conversions'!$B$13)-'Rail Costs'!T260</f>
        <v>87.754680810213713</v>
      </c>
      <c r="AH259" s="4">
        <f>$J259-(Z259*'Feedstock Conversions'!$B$13)-'Rail Costs'!U260</f>
        <v>86.590693527619635</v>
      </c>
      <c r="AI259" s="4">
        <f>$J259-(AA259*'Feedstock Conversions'!$B$13)-'Rail Costs'!V260</f>
        <v>93.347276972256481</v>
      </c>
      <c r="AL259" s="4">
        <f>C259*'Feedstock Conversions'!$B$6</f>
        <v>497.80169999999998</v>
      </c>
      <c r="AM259" s="4">
        <f>'Fuel Values'!C259*100</f>
        <v>257.5</v>
      </c>
      <c r="AN259" s="4">
        <f>('LCFS Values'!$E$6-'Canola Oil'!$S$4)/1000000*'LCFS Values'!B259*'LCFS Values'!$G$2*100</f>
        <v>36.043164829437494</v>
      </c>
      <c r="AO259" s="4">
        <f>'RIN Values'!D259</f>
        <v>140.9725</v>
      </c>
      <c r="AP259" s="4">
        <f>'Fixed Credits Value'!B259</f>
        <v>100</v>
      </c>
      <c r="AQ259" s="4">
        <f>'Fixed Credits Value'!C259</f>
        <v>16</v>
      </c>
      <c r="AR259" s="4">
        <f t="shared" si="29"/>
        <v>550.51566482943747</v>
      </c>
      <c r="AS259" s="4">
        <f>AR259/'Feedstock Conversions'!$B$6</f>
        <v>72.915982096614229</v>
      </c>
      <c r="AU259">
        <f t="shared" si="27"/>
        <v>0</v>
      </c>
      <c r="AV259">
        <f t="shared" ref="AV259:AV322" si="30">WEEKNUM(A259)</f>
        <v>49</v>
      </c>
      <c r="AW259">
        <f t="shared" ref="AW259:AW322" si="31">YEAR(A259)</f>
        <v>2023</v>
      </c>
      <c r="AX259">
        <f t="shared" ref="AX259:AX322" si="32">MONTH(A259)</f>
        <v>12</v>
      </c>
    </row>
    <row r="260" spans="1:74" x14ac:dyDescent="0.25">
      <c r="A260" s="34">
        <v>45275</v>
      </c>
      <c r="B260" s="36">
        <v>65.171999999999997</v>
      </c>
      <c r="C260" s="35">
        <f>'Canola Oil'!B260</f>
        <v>65.171999999999997</v>
      </c>
      <c r="D260" s="35">
        <f>'Canola Oil'!C260*'Feedstock Conversions'!B$13</f>
        <v>485.53139999999996</v>
      </c>
      <c r="E260" s="39"/>
      <c r="F260" s="35">
        <f>'Fuel Values'!B260-G260-H260-I260</f>
        <v>294.01980465174995</v>
      </c>
      <c r="G260" s="36">
        <f>('LCFS Values'!$E$6-$R$4)/1000000*'LCFS Values'!B260*'LCFS Values'!$G$2*100</f>
        <v>35.23019534825</v>
      </c>
      <c r="H260" s="35">
        <f>'RIN Values'!C260</f>
        <v>120.75</v>
      </c>
      <c r="I260" s="35">
        <f>'Fixed Credits Value'!B260</f>
        <v>100</v>
      </c>
      <c r="J260" s="35">
        <f>I260+H260+G260+F260</f>
        <v>550</v>
      </c>
      <c r="K260" s="35">
        <f>J260/'Feedstock Conversions'!B$13</f>
        <v>73.825503355704697</v>
      </c>
      <c r="L260" s="35"/>
      <c r="M260" s="35">
        <f>J260-D260</f>
        <v>64.468600000000038</v>
      </c>
      <c r="N260" s="35">
        <f t="shared" si="28"/>
        <v>49.922412707250032</v>
      </c>
      <c r="O260" s="39"/>
      <c r="Q260" s="5"/>
      <c r="V260" s="4">
        <f>$B260-'Rail Costs'!Q261</f>
        <v>60.619886844848921</v>
      </c>
      <c r="W260" s="4">
        <f>$B260-'Rail Costs'!R261</f>
        <v>61.120989350476108</v>
      </c>
      <c r="X260" s="4">
        <f>$B260-'Rail Costs'!S261</f>
        <v>61.32873348634913</v>
      </c>
      <c r="Y260" s="4">
        <f>$B260-'Rail Costs'!T261</f>
        <v>60.836654137951356</v>
      </c>
      <c r="Z260" s="4">
        <f>$B260-'Rail Costs'!U261</f>
        <v>61.017117282539594</v>
      </c>
      <c r="AA260" s="4">
        <f>$B260-'Rail Costs'!V261</f>
        <v>59.969584965541628</v>
      </c>
      <c r="AD260" s="4">
        <f>$J260-(V260*'Feedstock Conversions'!$B$13)-'Rail Costs'!Q261</f>
        <v>93.829729850724434</v>
      </c>
      <c r="AE260" s="4">
        <f>$J260-(W260*'Feedstock Conversions'!$B$13)-'Rail Costs'!R261</f>
        <v>90.597618689429069</v>
      </c>
      <c r="AF260" s="4">
        <f>$J260-(X260*'Feedstock Conversions'!$B$13)-'Rail Costs'!S261</f>
        <v>89.257669013048073</v>
      </c>
      <c r="AG260" s="4">
        <f>$J260-(Y260*'Feedstock Conversions'!$B$13)-'Rail Costs'!T261</f>
        <v>92.431580810213759</v>
      </c>
      <c r="AH260" s="4">
        <f>$J260-(Z260*'Feedstock Conversions'!$B$13)-'Rail Costs'!U261</f>
        <v>91.267593527619624</v>
      </c>
      <c r="AI260" s="4">
        <f>$J260-(AA260*'Feedstock Conversions'!$B$13)-'Rail Costs'!V261</f>
        <v>98.02417697225647</v>
      </c>
      <c r="AL260" s="4">
        <f>C260*'Feedstock Conversions'!$B$6</f>
        <v>492.04859999999996</v>
      </c>
      <c r="AM260" s="4">
        <f>'Fuel Values'!C260*100</f>
        <v>246.30999999999997</v>
      </c>
      <c r="AN260" s="4">
        <f>('LCFS Values'!$E$6-'Canola Oil'!$S$4)/1000000*'LCFS Values'!B260*'LCFS Values'!$G$2*100</f>
        <v>36.293812707249998</v>
      </c>
      <c r="AO260" s="4">
        <f>'RIN Values'!D260</f>
        <v>136.85</v>
      </c>
      <c r="AP260" s="4">
        <f>'Fixed Credits Value'!B260</f>
        <v>100</v>
      </c>
      <c r="AQ260" s="4">
        <f>'Fixed Credits Value'!C260</f>
        <v>16</v>
      </c>
      <c r="AR260" s="4">
        <f t="shared" si="29"/>
        <v>535.45381270724999</v>
      </c>
      <c r="AS260" s="4">
        <f>AR260/'Feedstock Conversions'!$B$6</f>
        <v>70.921034795662251</v>
      </c>
      <c r="AU260">
        <f t="shared" si="27"/>
        <v>0</v>
      </c>
      <c r="AV260">
        <f t="shared" si="30"/>
        <v>50</v>
      </c>
      <c r="AW260">
        <f t="shared" si="31"/>
        <v>2023</v>
      </c>
      <c r="AX260">
        <f t="shared" si="32"/>
        <v>12</v>
      </c>
      <c r="AY260" s="4"/>
      <c r="AZ260" s="4"/>
      <c r="BA260" s="4"/>
      <c r="BM260" s="4"/>
      <c r="BN260" s="4"/>
      <c r="BO260" s="4"/>
      <c r="BP260" s="4"/>
      <c r="BQ260" s="4"/>
      <c r="BR260" s="4"/>
      <c r="BS260" s="4"/>
      <c r="BT260" s="4"/>
      <c r="BV260" s="4"/>
    </row>
    <row r="261" spans="1:74" x14ac:dyDescent="0.25">
      <c r="A261" s="34">
        <v>45282</v>
      </c>
      <c r="B261" s="36">
        <v>64.900000000000006</v>
      </c>
      <c r="C261" s="35">
        <f>'Canola Oil'!B261</f>
        <v>64.900000000000006</v>
      </c>
      <c r="D261" s="35">
        <f>'Canola Oil'!C261*'Feedstock Conversions'!B$13</f>
        <v>483.50500000000005</v>
      </c>
      <c r="E261" s="39"/>
      <c r="F261" s="35">
        <f>'Fuel Values'!B261-G261-H261-I261</f>
        <v>286.751051523125</v>
      </c>
      <c r="G261" s="36">
        <f>('LCFS Values'!$E$6-$R$4)/1000000*'LCFS Values'!B261*'LCFS Values'!$G$2*100</f>
        <v>34.54894847687499</v>
      </c>
      <c r="H261" s="35">
        <f>'RIN Values'!C261</f>
        <v>122.69999999999999</v>
      </c>
      <c r="I261" s="35">
        <f>'Fixed Credits Value'!B261</f>
        <v>100</v>
      </c>
      <c r="J261" s="35">
        <f>I261+H261+G261+F261</f>
        <v>544</v>
      </c>
      <c r="K261" s="35">
        <f>J261/'Feedstock Conversions'!B$13</f>
        <v>73.020134228187914</v>
      </c>
      <c r="L261" s="35"/>
      <c r="M261" s="35">
        <f>J261-D261</f>
        <v>60.494999999999948</v>
      </c>
      <c r="N261" s="35">
        <f t="shared" si="28"/>
        <v>74.266998649375012</v>
      </c>
      <c r="O261" s="39"/>
      <c r="Q261" s="5"/>
      <c r="V261" s="4">
        <f>$B261-'Rail Costs'!Q262</f>
        <v>60.347886844848929</v>
      </c>
      <c r="W261" s="4">
        <f>$B261-'Rail Costs'!R262</f>
        <v>60.848989350476117</v>
      </c>
      <c r="X261" s="4">
        <f>$B261-'Rail Costs'!S262</f>
        <v>61.056733486349138</v>
      </c>
      <c r="Y261" s="4">
        <f>$B261-'Rail Costs'!T262</f>
        <v>60.564654137951365</v>
      </c>
      <c r="Z261" s="4">
        <f>$B261-'Rail Costs'!U262</f>
        <v>60.745117282539603</v>
      </c>
      <c r="AA261" s="4">
        <f>$B261-'Rail Costs'!V262</f>
        <v>59.697584965541637</v>
      </c>
      <c r="AD261" s="4">
        <f>$J261-(V261*'Feedstock Conversions'!$B$13)-'Rail Costs'!Q262</f>
        <v>89.8561298507244</v>
      </c>
      <c r="AE261" s="4">
        <f>$J261-(W261*'Feedstock Conversions'!$B$13)-'Rail Costs'!R262</f>
        <v>86.624018689429036</v>
      </c>
      <c r="AF261" s="4">
        <f>$J261-(X261*'Feedstock Conversions'!$B$13)-'Rail Costs'!S262</f>
        <v>85.28406901304804</v>
      </c>
      <c r="AG261" s="4">
        <f>$J261-(Y261*'Feedstock Conversions'!$B$13)-'Rail Costs'!T262</f>
        <v>88.45798081021367</v>
      </c>
      <c r="AH261" s="4">
        <f>$J261-(Z261*'Feedstock Conversions'!$B$13)-'Rail Costs'!U262</f>
        <v>87.293993527619534</v>
      </c>
      <c r="AI261" s="4">
        <f>$J261-(AA261*'Feedstock Conversions'!$B$13)-'Rail Costs'!V262</f>
        <v>94.050576972256437</v>
      </c>
      <c r="AL261" s="4">
        <f>C261*'Feedstock Conversions'!$B$6</f>
        <v>489.995</v>
      </c>
      <c r="AM261" s="4">
        <f>'Fuel Values'!C261*100</f>
        <v>267.12</v>
      </c>
      <c r="AN261" s="4">
        <f>('LCFS Values'!$E$6-'Canola Oil'!$S$4)/1000000*'LCFS Values'!B261*'LCFS Values'!$G$2*100</f>
        <v>35.591998649374986</v>
      </c>
      <c r="AO261" s="4">
        <f>'RIN Values'!D261</f>
        <v>139.06</v>
      </c>
      <c r="AP261" s="4">
        <f>'Fixed Credits Value'!B261</f>
        <v>100</v>
      </c>
      <c r="AQ261" s="4">
        <f>'Fixed Credits Value'!C261</f>
        <v>16</v>
      </c>
      <c r="AR261" s="4">
        <f t="shared" si="29"/>
        <v>557.77199864937506</v>
      </c>
      <c r="AS261" s="4">
        <f>AR261/'Feedstock Conversions'!$B$6</f>
        <v>73.877085913824516</v>
      </c>
      <c r="AU261">
        <f t="shared" si="27"/>
        <v>0</v>
      </c>
      <c r="AV261">
        <f t="shared" si="30"/>
        <v>51</v>
      </c>
      <c r="AW261">
        <f t="shared" si="31"/>
        <v>2023</v>
      </c>
      <c r="AX261">
        <f t="shared" si="32"/>
        <v>12</v>
      </c>
      <c r="AY261" s="4"/>
      <c r="AZ261" s="4"/>
      <c r="BA261" s="4"/>
      <c r="BM261" s="4"/>
      <c r="BN261" s="4"/>
      <c r="BO261" s="4"/>
      <c r="BP261" s="4"/>
      <c r="BQ261" s="4"/>
      <c r="BR261" s="4"/>
      <c r="BS261" s="4"/>
      <c r="BT261" s="4"/>
      <c r="BV261" s="4"/>
    </row>
    <row r="262" spans="1:74" x14ac:dyDescent="0.25">
      <c r="A262" s="34">
        <v>45289</v>
      </c>
      <c r="B262" s="36">
        <v>62.787500000000001</v>
      </c>
      <c r="C262" s="35">
        <f>'Canola Oil'!B262</f>
        <v>62.787500000000001</v>
      </c>
      <c r="D262" s="35">
        <f>'Canola Oil'!C262*'Feedstock Conversions'!B$13</f>
        <v>467.76687500000003</v>
      </c>
      <c r="E262" s="39"/>
      <c r="F262" s="35">
        <f>'Fuel Values'!B262-G262-H262-I262</f>
        <v>285.65919186101564</v>
      </c>
      <c r="G262" s="36">
        <f>('LCFS Values'!$E$6-$R$4)/1000000*'LCFS Values'!B262*'LCFS Values'!$G$2*100</f>
        <v>33.028308138984372</v>
      </c>
      <c r="H262" s="35">
        <f>'RIN Values'!C262</f>
        <v>117.5625</v>
      </c>
      <c r="I262" s="35">
        <f>'Fixed Credits Value'!B262</f>
        <v>100</v>
      </c>
      <c r="J262" s="35">
        <f>I262+H262+G262+F262</f>
        <v>536.25</v>
      </c>
      <c r="K262" s="35">
        <f>J262/'Feedstock Conversions'!B$13</f>
        <v>71.979865771812072</v>
      </c>
      <c r="L262" s="35"/>
      <c r="M262" s="35">
        <f>J262-D262</f>
        <v>68.483124999999973</v>
      </c>
      <c r="N262" s="35">
        <f t="shared" si="28"/>
        <v>78.676074413046877</v>
      </c>
      <c r="O262" s="35"/>
      <c r="P262" s="5"/>
      <c r="Q262" s="4"/>
      <c r="R262" s="5"/>
      <c r="V262" s="4">
        <f>$B262-'Rail Costs'!Q263</f>
        <v>58.235386844848932</v>
      </c>
      <c r="W262" s="4">
        <f>$B262-'Rail Costs'!R263</f>
        <v>58.736489350476113</v>
      </c>
      <c r="X262" s="4">
        <f>$B262-'Rail Costs'!S263</f>
        <v>58.944233486349134</v>
      </c>
      <c r="Y262" s="4">
        <f>$B262-'Rail Costs'!T263</f>
        <v>58.452154137951361</v>
      </c>
      <c r="Z262" s="4">
        <f>$B262-'Rail Costs'!U263</f>
        <v>58.632617282539599</v>
      </c>
      <c r="AA262" s="4">
        <f>$B262-'Rail Costs'!V263</f>
        <v>57.585084965541633</v>
      </c>
      <c r="AD262" s="4">
        <f>$J262-(V262*'Feedstock Conversions'!$B$13)-'Rail Costs'!Q263</f>
        <v>97.844254850724369</v>
      </c>
      <c r="AE262" s="4">
        <f>$J262-(W262*'Feedstock Conversions'!$B$13)-'Rail Costs'!R263</f>
        <v>94.612143689429061</v>
      </c>
      <c r="AF262" s="4">
        <f>$J262-(X262*'Feedstock Conversions'!$B$13)-'Rail Costs'!S263</f>
        <v>93.272194013048065</v>
      </c>
      <c r="AG262" s="4">
        <f>$J262-(Y262*'Feedstock Conversions'!$B$13)-'Rail Costs'!T263</f>
        <v>96.446105810213695</v>
      </c>
      <c r="AH262" s="4">
        <f>$J262-(Z262*'Feedstock Conversions'!$B$13)-'Rail Costs'!U263</f>
        <v>95.282118527619559</v>
      </c>
      <c r="AI262" s="4">
        <f>$J262-(AA262*'Feedstock Conversions'!$B$13)-'Rail Costs'!V263</f>
        <v>102.03870197225646</v>
      </c>
      <c r="AL262" s="4">
        <f>C262*'Feedstock Conversions'!$B$6</f>
        <v>474.04562499999997</v>
      </c>
      <c r="AM262" s="4">
        <f>'Fuel Values'!C262*100</f>
        <v>263.18</v>
      </c>
      <c r="AN262" s="4">
        <f>('LCFS Values'!$E$6-'Canola Oil'!$S$4)/1000000*'LCFS Values'!B262*'LCFS Values'!$G$2*100</f>
        <v>34.025449413046864</v>
      </c>
      <c r="AO262" s="4">
        <f>'RIN Values'!D262</f>
        <v>133.23749999999998</v>
      </c>
      <c r="AP262" s="4">
        <f>'Fixed Credits Value'!B262</f>
        <v>100</v>
      </c>
      <c r="AQ262" s="4">
        <f>'Fixed Credits Value'!C262</f>
        <v>16</v>
      </c>
      <c r="AR262" s="4">
        <f t="shared" si="29"/>
        <v>546.4429494130469</v>
      </c>
      <c r="AS262" s="4">
        <f>AR262/'Feedstock Conversions'!$B$6</f>
        <v>72.376549591132047</v>
      </c>
      <c r="AU262">
        <f t="shared" si="27"/>
        <v>0</v>
      </c>
      <c r="AV262">
        <f t="shared" si="30"/>
        <v>52</v>
      </c>
      <c r="AW262">
        <f t="shared" si="31"/>
        <v>2023</v>
      </c>
      <c r="AX262">
        <f t="shared" si="32"/>
        <v>12</v>
      </c>
      <c r="AY262" s="4"/>
      <c r="AZ262" s="4"/>
      <c r="BA262" s="4"/>
      <c r="BM262" s="4"/>
      <c r="BN262" s="4"/>
      <c r="BO262" s="4"/>
      <c r="BP262" s="4"/>
      <c r="BQ262" s="4"/>
      <c r="BR262" s="4"/>
      <c r="BS262" s="4"/>
      <c r="BT262" s="4"/>
      <c r="BV262" s="4"/>
    </row>
    <row r="263" spans="1:74" x14ac:dyDescent="0.25">
      <c r="A263" s="34">
        <v>45296</v>
      </c>
      <c r="B263" s="36">
        <v>61.795000000000002</v>
      </c>
      <c r="C263" s="35">
        <f>'Canola Oil'!B263</f>
        <v>61.795000000000002</v>
      </c>
      <c r="D263" s="35">
        <f>'Canola Oil'!C263*'Feedstock Conversions'!B$13</f>
        <v>460.37275</v>
      </c>
      <c r="E263" s="39"/>
      <c r="F263" s="35">
        <f>'Fuel Values'!B263-G263-H263-I263</f>
        <v>284.52079676914065</v>
      </c>
      <c r="G263" s="36">
        <f>('LCFS Values'!$E$6-$R$4)/1000000*'LCFS Values'!B263*'LCFS Values'!$G$2*100</f>
        <v>32.541703230859369</v>
      </c>
      <c r="H263" s="35">
        <f>'RIN Values'!C263</f>
        <v>117.9375</v>
      </c>
      <c r="I263" s="35">
        <f>'Fixed Credits Value'!B263</f>
        <v>100</v>
      </c>
      <c r="J263" s="35">
        <f t="shared" ref="J263:J326" si="33">I263+H263+G263+F263</f>
        <v>535</v>
      </c>
      <c r="K263" s="35">
        <f>J263/'Feedstock Conversions'!B$13</f>
        <v>71.812080536912745</v>
      </c>
      <c r="L263" s="35"/>
      <c r="M263" s="35">
        <f t="shared" ref="M263:M326" si="34">J263-D263</f>
        <v>74.627250000000004</v>
      </c>
      <c r="N263" s="35">
        <f t="shared" si="28"/>
        <v>92.993903657421924</v>
      </c>
      <c r="O263" s="36"/>
      <c r="P263" s="18"/>
      <c r="Q263" s="4"/>
      <c r="R263" s="4"/>
      <c r="S263" s="4"/>
      <c r="T263" s="4"/>
      <c r="U263" s="4"/>
      <c r="V263" s="4">
        <f>$B263-'Rail Costs'!Q264</f>
        <v>57.242886844848925</v>
      </c>
      <c r="W263" s="4">
        <f>$B263-'Rail Costs'!R264</f>
        <v>57.743989350476113</v>
      </c>
      <c r="X263" s="4">
        <f>$B263-'Rail Costs'!S264</f>
        <v>57.951733486349134</v>
      </c>
      <c r="Y263" s="4">
        <f>$B263-'Rail Costs'!T264</f>
        <v>57.459654137951361</v>
      </c>
      <c r="Z263" s="4">
        <f>$B263-'Rail Costs'!U264</f>
        <v>57.640117282539599</v>
      </c>
      <c r="AA263" s="4">
        <f>$B263-'Rail Costs'!V264</f>
        <v>56.592584965541633</v>
      </c>
      <c r="AD263" s="4">
        <f>$J263-(V263*'Feedstock Conversions'!$B$13)-'Rail Costs'!Q264</f>
        <v>103.9883798507244</v>
      </c>
      <c r="AE263" s="4">
        <f>$J263-(W263*'Feedstock Conversions'!$B$13)-'Rail Costs'!R264</f>
        <v>100.75626868942904</v>
      </c>
      <c r="AF263" s="4">
        <f>$J263-(X263*'Feedstock Conversions'!$B$13)-'Rail Costs'!S264</f>
        <v>99.416319013048039</v>
      </c>
      <c r="AG263" s="4">
        <f>$J263-(Y263*'Feedstock Conversions'!$B$13)-'Rail Costs'!T264</f>
        <v>102.59023081021373</v>
      </c>
      <c r="AH263" s="4">
        <f>$J263-(Z263*'Feedstock Conversions'!$B$13)-'Rail Costs'!U264</f>
        <v>101.42624352761959</v>
      </c>
      <c r="AI263" s="4">
        <f>$J263-(AA263*'Feedstock Conversions'!$B$13)-'Rail Costs'!V264</f>
        <v>108.18282697225644</v>
      </c>
      <c r="AL263" s="4">
        <f>C263*'Feedstock Conversions'!$B$6</f>
        <v>466.55225000000002</v>
      </c>
      <c r="AM263" s="4">
        <f>'Fuel Values'!C263*100</f>
        <v>270.18</v>
      </c>
      <c r="AN263" s="4">
        <f>('LCFS Values'!$E$6-'Canola Oil'!$S$4)/1000000*'LCFS Values'!B263*'LCFS Values'!$G$2*100</f>
        <v>33.524153657421863</v>
      </c>
      <c r="AO263" s="4">
        <f>'RIN Values'!D263</f>
        <v>133.66249999999999</v>
      </c>
      <c r="AP263" s="4">
        <f>'Fixed Credits Value'!B263</f>
        <v>100</v>
      </c>
      <c r="AQ263" s="4">
        <f>'Fixed Credits Value'!C263</f>
        <v>16</v>
      </c>
      <c r="AR263" s="4">
        <f t="shared" si="29"/>
        <v>553.36665365742192</v>
      </c>
      <c r="AS263" s="4">
        <f>AR263/'Feedstock Conversions'!$B$6</f>
        <v>73.293596510916814</v>
      </c>
      <c r="AU263">
        <f t="shared" si="27"/>
        <v>0</v>
      </c>
      <c r="AV263">
        <f t="shared" si="30"/>
        <v>1</v>
      </c>
      <c r="AW263">
        <f t="shared" si="31"/>
        <v>2024</v>
      </c>
      <c r="AX263">
        <f t="shared" si="32"/>
        <v>1</v>
      </c>
      <c r="AY263" s="4"/>
      <c r="AZ263" s="4"/>
      <c r="BA263" s="4"/>
      <c r="BM263" s="4"/>
      <c r="BN263" s="4"/>
      <c r="BO263" s="4"/>
      <c r="BP263" s="4"/>
      <c r="BQ263" s="4"/>
      <c r="BR263" s="4"/>
      <c r="BS263" s="4"/>
      <c r="BT263" s="4"/>
      <c r="BV263" s="4"/>
    </row>
    <row r="264" spans="1:74" x14ac:dyDescent="0.25">
      <c r="A264" s="34">
        <v>45303</v>
      </c>
      <c r="B264" s="36">
        <v>61.295999999999999</v>
      </c>
      <c r="C264" s="35">
        <f>'Canola Oil'!B264</f>
        <v>61.295999999999999</v>
      </c>
      <c r="D264" s="35">
        <f>'Canola Oil'!C264*'Feedstock Conversions'!B$13</f>
        <v>456.65519999999998</v>
      </c>
      <c r="E264" s="39"/>
      <c r="F264" s="35">
        <f>'Fuel Values'!B264-G264-H264-I264</f>
        <v>271.98452673831247</v>
      </c>
      <c r="G264" s="36">
        <f>('LCFS Values'!$E$6-$R$4)/1000000*'LCFS Values'!B264*'LCFS Values'!$G$2*100</f>
        <v>33.040473261687502</v>
      </c>
      <c r="H264" s="35">
        <f>'RIN Values'!C264</f>
        <v>120.97500000000001</v>
      </c>
      <c r="I264" s="35">
        <f>'Fixed Credits Value'!B264</f>
        <v>100</v>
      </c>
      <c r="J264" s="35">
        <f t="shared" si="33"/>
        <v>526</v>
      </c>
      <c r="K264" s="35">
        <f>J264/'Feedstock Conversions'!B$13</f>
        <v>70.604026845637577</v>
      </c>
      <c r="L264" s="35"/>
      <c r="M264" s="35">
        <f t="shared" si="34"/>
        <v>69.344800000000021</v>
      </c>
      <c r="N264" s="35">
        <f t="shared" si="28"/>
        <v>75.707781806937589</v>
      </c>
      <c r="O264" s="36"/>
      <c r="P264" s="18"/>
      <c r="Q264" s="4"/>
      <c r="R264" s="4"/>
      <c r="S264" s="4"/>
      <c r="T264" s="4"/>
      <c r="U264" s="4"/>
      <c r="V264" s="4">
        <f>$B264-'Rail Costs'!Q265</f>
        <v>56.74388684484893</v>
      </c>
      <c r="W264" s="4">
        <f>$B264-'Rail Costs'!R265</f>
        <v>57.244989350476111</v>
      </c>
      <c r="X264" s="4">
        <f>$B264-'Rail Costs'!S265</f>
        <v>57.452733486349132</v>
      </c>
      <c r="Y264" s="4">
        <f>$B264-'Rail Costs'!T265</f>
        <v>56.960654137951359</v>
      </c>
      <c r="Z264" s="4">
        <f>$B264-'Rail Costs'!U265</f>
        <v>57.141117282539597</v>
      </c>
      <c r="AA264" s="4">
        <f>$B264-'Rail Costs'!V265</f>
        <v>56.093584965541631</v>
      </c>
      <c r="AD264" s="4">
        <f>$J264-(V264*'Feedstock Conversions'!$B$13)-'Rail Costs'!Q265</f>
        <v>98.70592985072436</v>
      </c>
      <c r="AE264" s="4">
        <f>$J264-(W264*'Feedstock Conversions'!$B$13)-'Rail Costs'!R265</f>
        <v>95.473818689429052</v>
      </c>
      <c r="AF264" s="4">
        <f>$J264-(X264*'Feedstock Conversions'!$B$13)-'Rail Costs'!S265</f>
        <v>94.133869013048056</v>
      </c>
      <c r="AG264" s="4">
        <f>$J264-(Y264*'Feedstock Conversions'!$B$13)-'Rail Costs'!T265</f>
        <v>97.307780810213742</v>
      </c>
      <c r="AH264" s="4">
        <f>$J264-(Z264*'Feedstock Conversions'!$B$13)-'Rail Costs'!U265</f>
        <v>96.143793527619607</v>
      </c>
      <c r="AI264" s="4">
        <f>$J264-(AA264*'Feedstock Conversions'!$B$13)-'Rail Costs'!V265</f>
        <v>102.90037697225645</v>
      </c>
      <c r="AL264" s="4">
        <f>C264*'Feedstock Conversions'!$B$6</f>
        <v>462.78479999999996</v>
      </c>
      <c r="AM264" s="4">
        <f>'Fuel Values'!C264*100</f>
        <v>245.22</v>
      </c>
      <c r="AN264" s="4">
        <f>('LCFS Values'!$E$6-'Canola Oil'!$S$4)/1000000*'LCFS Values'!B264*'LCFS Values'!$G$2*100</f>
        <v>34.037981806937495</v>
      </c>
      <c r="AO264" s="4">
        <f>'RIN Values'!D264</f>
        <v>137.10500000000002</v>
      </c>
      <c r="AP264" s="4">
        <f>'Fixed Credits Value'!B264</f>
        <v>100</v>
      </c>
      <c r="AQ264" s="4">
        <f>'Fixed Credits Value'!C264</f>
        <v>16</v>
      </c>
      <c r="AR264" s="4">
        <f t="shared" si="29"/>
        <v>532.36298180693757</v>
      </c>
      <c r="AS264" s="4">
        <f>AR264/'Feedstock Conversions'!$B$6</f>
        <v>70.511653219461934</v>
      </c>
      <c r="AU264">
        <f t="shared" si="27"/>
        <v>0</v>
      </c>
      <c r="AV264">
        <f t="shared" si="30"/>
        <v>2</v>
      </c>
      <c r="AW264">
        <f t="shared" si="31"/>
        <v>2024</v>
      </c>
      <c r="AX264">
        <f t="shared" si="32"/>
        <v>1</v>
      </c>
      <c r="AY264" s="4"/>
      <c r="AZ264" s="4"/>
      <c r="BA264" s="4"/>
      <c r="BM264" s="4"/>
      <c r="BN264" s="4"/>
      <c r="BO264" s="4"/>
      <c r="BP264" s="4"/>
      <c r="BQ264" s="4"/>
      <c r="BR264" s="4"/>
      <c r="BS264" s="4"/>
      <c r="BT264" s="4"/>
      <c r="BV264" s="4"/>
    </row>
    <row r="265" spans="1:74" x14ac:dyDescent="0.25">
      <c r="A265" s="34">
        <v>45310</v>
      </c>
      <c r="B265" s="36">
        <v>60.3675</v>
      </c>
      <c r="C265" s="35">
        <f>'Canola Oil'!B265</f>
        <v>60.3675</v>
      </c>
      <c r="D265" s="35">
        <f>'Canola Oil'!C265*'Feedstock Conversions'!B$13</f>
        <v>449.73787500000003</v>
      </c>
      <c r="E265" s="39"/>
      <c r="F265" s="35">
        <f>'Fuel Values'!B265-G265-H265-I265</f>
        <v>272.43524180317257</v>
      </c>
      <c r="G265" s="36">
        <f>('LCFS Values'!$E$6-$R$4)/1000000*'LCFS Values'!B265*'LCFS Values'!$G$2*100</f>
        <v>30.002258196827437</v>
      </c>
      <c r="H265" s="35">
        <f>'RIN Values'!C265</f>
        <v>117.5625</v>
      </c>
      <c r="I265" s="35">
        <f>'Fixed Credits Value'!B265</f>
        <v>100</v>
      </c>
      <c r="J265" s="35">
        <f t="shared" si="33"/>
        <v>520</v>
      </c>
      <c r="K265" s="35">
        <f>J265/'Feedstock Conversions'!B$13</f>
        <v>69.798657718120808</v>
      </c>
      <c r="L265" s="35"/>
      <c r="M265" s="35">
        <f t="shared" si="34"/>
        <v>70.262124999999969</v>
      </c>
      <c r="N265" s="35">
        <f t="shared" si="28"/>
        <v>72.407666497541641</v>
      </c>
      <c r="O265" s="36"/>
      <c r="P265" s="18"/>
      <c r="Q265" s="4"/>
      <c r="R265" s="4"/>
      <c r="S265" s="4"/>
      <c r="T265" s="4"/>
      <c r="U265" s="4"/>
      <c r="V265" s="4">
        <f>$B265-'Rail Costs'!Q266</f>
        <v>55.815386844848931</v>
      </c>
      <c r="W265" s="4">
        <f>$B265-'Rail Costs'!R266</f>
        <v>56.316489350476111</v>
      </c>
      <c r="X265" s="4">
        <f>$B265-'Rail Costs'!S266</f>
        <v>56.524233486349132</v>
      </c>
      <c r="Y265" s="4">
        <f>$B265-'Rail Costs'!T266</f>
        <v>56.032154137951359</v>
      </c>
      <c r="Z265" s="4">
        <f>$B265-'Rail Costs'!U266</f>
        <v>56.212617282539597</v>
      </c>
      <c r="AA265" s="4">
        <f>$B265-'Rail Costs'!V266</f>
        <v>55.165084965541631</v>
      </c>
      <c r="AD265" s="4">
        <f>$J265-(V265*'Feedstock Conversions'!$B$13)-'Rail Costs'!Q266</f>
        <v>99.623254850724365</v>
      </c>
      <c r="AE265" s="4">
        <f>$J265-(W265*'Feedstock Conversions'!$B$13)-'Rail Costs'!R266</f>
        <v>96.391143689429057</v>
      </c>
      <c r="AF265" s="4">
        <f>$J265-(X265*'Feedstock Conversions'!$B$13)-'Rail Costs'!S266</f>
        <v>95.051194013048061</v>
      </c>
      <c r="AG265" s="4">
        <f>$J265-(Y265*'Feedstock Conversions'!$B$13)-'Rail Costs'!T266</f>
        <v>98.225105810213748</v>
      </c>
      <c r="AH265" s="4">
        <f>$J265-(Z265*'Feedstock Conversions'!$B$13)-'Rail Costs'!U266</f>
        <v>97.061118527619612</v>
      </c>
      <c r="AI265" s="4">
        <f>$J265-(AA265*'Feedstock Conversions'!$B$13)-'Rail Costs'!V266</f>
        <v>103.81770197225646</v>
      </c>
      <c r="AL265" s="4">
        <f>C265*'Feedstock Conversions'!$B$6</f>
        <v>455.77462500000001</v>
      </c>
      <c r="AM265" s="4">
        <f>'Fuel Values'!C265*100</f>
        <v>242</v>
      </c>
      <c r="AN265" s="4">
        <f>('LCFS Values'!$E$6-'Canola Oil'!$S$4)/1000000*'LCFS Values'!B265*'LCFS Values'!$G$2*100</f>
        <v>30.908041497541682</v>
      </c>
      <c r="AO265" s="4">
        <f>'RIN Values'!D265</f>
        <v>133.23749999999998</v>
      </c>
      <c r="AP265" s="4">
        <f>'Fixed Credits Value'!B265</f>
        <v>100</v>
      </c>
      <c r="AQ265" s="4">
        <f>'Fixed Credits Value'!C265</f>
        <v>16</v>
      </c>
      <c r="AR265" s="4">
        <f t="shared" si="29"/>
        <v>522.14554149754167</v>
      </c>
      <c r="AS265" s="4">
        <f>AR265/'Feedstock Conversions'!$B$6</f>
        <v>69.158349867224061</v>
      </c>
      <c r="AU265">
        <f t="shared" si="27"/>
        <v>0</v>
      </c>
      <c r="AV265">
        <f t="shared" si="30"/>
        <v>3</v>
      </c>
      <c r="AW265">
        <f t="shared" si="31"/>
        <v>2024</v>
      </c>
      <c r="AX265">
        <f t="shared" si="32"/>
        <v>1</v>
      </c>
      <c r="AY265" s="4"/>
      <c r="AZ265" s="4"/>
      <c r="BA265" s="4"/>
      <c r="BM265" s="4"/>
      <c r="BN265" s="4"/>
      <c r="BO265" s="4"/>
      <c r="BP265" s="4"/>
      <c r="BQ265" s="4"/>
      <c r="BR265" s="4"/>
      <c r="BS265" s="4"/>
      <c r="BT265" s="4"/>
      <c r="BV265" s="4"/>
    </row>
    <row r="266" spans="1:74" x14ac:dyDescent="0.25">
      <c r="A266" s="34">
        <v>45317</v>
      </c>
      <c r="B266" s="36">
        <v>60.43</v>
      </c>
      <c r="C266" s="35">
        <f>'Canola Oil'!B266</f>
        <v>60.43</v>
      </c>
      <c r="D266" s="35">
        <f>'Canola Oil'!C266*'Feedstock Conversions'!B$13</f>
        <v>450.20350000000002</v>
      </c>
      <c r="E266" s="39"/>
      <c r="F266" s="35">
        <f>'Fuel Values'!B266-G266-H266-I266</f>
        <v>287.02423631037499</v>
      </c>
      <c r="G266" s="36">
        <f>('LCFS Values'!$E$6-$R$4)/1000000*'LCFS Values'!B266*'LCFS Values'!$G$2*100</f>
        <v>28.125763689624993</v>
      </c>
      <c r="H266" s="35">
        <f>'RIN Values'!C266</f>
        <v>98.850000000000009</v>
      </c>
      <c r="I266" s="35">
        <f>'Fixed Credits Value'!B266</f>
        <v>100</v>
      </c>
      <c r="J266" s="35">
        <f t="shared" si="33"/>
        <v>514</v>
      </c>
      <c r="K266" s="35">
        <f>J266/'Feedstock Conversions'!B$13</f>
        <v>68.993288590604024</v>
      </c>
      <c r="L266" s="35"/>
      <c r="M266" s="35">
        <f t="shared" si="34"/>
        <v>63.79649999999998</v>
      </c>
      <c r="N266" s="35">
        <f t="shared" si="28"/>
        <v>52.511394675125018</v>
      </c>
      <c r="O266" s="36"/>
      <c r="P266" s="18"/>
      <c r="Q266" s="4"/>
      <c r="R266" s="4"/>
      <c r="S266" s="4"/>
      <c r="T266" s="4"/>
      <c r="U266" s="4"/>
      <c r="V266" s="4">
        <f>$B266-'Rail Costs'!Q267</f>
        <v>55.877886844848931</v>
      </c>
      <c r="W266" s="4">
        <f>$B266-'Rail Costs'!R267</f>
        <v>56.378989350476111</v>
      </c>
      <c r="X266" s="4">
        <f>$B266-'Rail Costs'!S267</f>
        <v>56.586733486349132</v>
      </c>
      <c r="Y266" s="4">
        <f>$B266-'Rail Costs'!T267</f>
        <v>56.094654137951359</v>
      </c>
      <c r="Z266" s="4">
        <f>$B266-'Rail Costs'!U267</f>
        <v>56.275117282539597</v>
      </c>
      <c r="AA266" s="4">
        <f>$B266-'Rail Costs'!V267</f>
        <v>55.227584965541631</v>
      </c>
      <c r="AD266" s="4">
        <f>$J266-(V266*'Feedstock Conversions'!$B$13)-'Rail Costs'!Q267</f>
        <v>93.157629850724376</v>
      </c>
      <c r="AE266" s="4">
        <f>$J266-(W266*'Feedstock Conversions'!$B$13)-'Rail Costs'!R267</f>
        <v>89.925518689429069</v>
      </c>
      <c r="AF266" s="4">
        <f>$J266-(X266*'Feedstock Conversions'!$B$13)-'Rail Costs'!S267</f>
        <v>88.585569013048072</v>
      </c>
      <c r="AG266" s="4">
        <f>$J266-(Y266*'Feedstock Conversions'!$B$13)-'Rail Costs'!T267</f>
        <v>91.759480810213702</v>
      </c>
      <c r="AH266" s="4">
        <f>$J266-(Z266*'Feedstock Conversions'!$B$13)-'Rail Costs'!U267</f>
        <v>90.595493527619624</v>
      </c>
      <c r="AI266" s="4">
        <f>$J266-(AA266*'Feedstock Conversions'!$B$13)-'Rail Costs'!V267</f>
        <v>97.352076972256469</v>
      </c>
      <c r="AL266" s="4">
        <f>C266*'Feedstock Conversions'!$B$6</f>
        <v>456.24649999999997</v>
      </c>
      <c r="AM266" s="4">
        <f>'Fuel Values'!C266*100</f>
        <v>245.71</v>
      </c>
      <c r="AN266" s="4">
        <f>('LCFS Values'!$E$6-'Canola Oil'!$S$4)/1000000*'LCFS Values'!B266*'LCFS Values'!$G$2*100</f>
        <v>28.97489467512499</v>
      </c>
      <c r="AO266" s="4">
        <f>'RIN Values'!D266</f>
        <v>112.03</v>
      </c>
      <c r="AP266" s="4">
        <f>'Fixed Credits Value'!B266</f>
        <v>100</v>
      </c>
      <c r="AQ266" s="4">
        <f>'Fixed Credits Value'!C266</f>
        <v>16</v>
      </c>
      <c r="AR266" s="4">
        <f t="shared" si="29"/>
        <v>502.71489467512504</v>
      </c>
      <c r="AS266" s="4">
        <f>AR266/'Feedstock Conversions'!$B$6</f>
        <v>66.584754261605966</v>
      </c>
      <c r="AU266">
        <f t="shared" si="27"/>
        <v>0</v>
      </c>
      <c r="AV266">
        <f t="shared" si="30"/>
        <v>4</v>
      </c>
      <c r="AW266">
        <f t="shared" si="31"/>
        <v>2024</v>
      </c>
      <c r="AX266">
        <f t="shared" si="32"/>
        <v>1</v>
      </c>
      <c r="AY266" s="4"/>
      <c r="AZ266" s="4"/>
      <c r="BA266" s="4"/>
      <c r="BM266" s="4"/>
      <c r="BN266" s="4"/>
      <c r="BO266" s="4"/>
      <c r="BP266" s="4"/>
      <c r="BQ266" s="4"/>
      <c r="BR266" s="4"/>
      <c r="BS266" s="4"/>
      <c r="BT266" s="4"/>
      <c r="BV266" s="4"/>
    </row>
    <row r="267" spans="1:74" x14ac:dyDescent="0.25">
      <c r="A267" s="34">
        <v>45324</v>
      </c>
      <c r="B267" s="35">
        <v>57.78</v>
      </c>
      <c r="C267" s="35">
        <f>'Canola Oil'!B267</f>
        <v>57.78</v>
      </c>
      <c r="D267" s="35">
        <f>'Canola Oil'!C267*'Feedstock Conversions'!B$13</f>
        <v>430.46100000000001</v>
      </c>
      <c r="E267" s="39"/>
      <c r="F267" s="35">
        <f>'Fuel Values'!B267-G267-H267-I267</f>
        <v>299.82825483793749</v>
      </c>
      <c r="G267" s="36">
        <f>('LCFS Values'!$E$6-$R$4)/1000000*'LCFS Values'!B267*'LCFS Values'!$G$2*100</f>
        <v>28.271745162062494</v>
      </c>
      <c r="H267" s="35">
        <f>'RIN Values'!C267</f>
        <v>81.900000000000006</v>
      </c>
      <c r="I267" s="35">
        <f>'Fixed Credits Value'!B267</f>
        <v>100</v>
      </c>
      <c r="J267" s="35">
        <f t="shared" si="33"/>
        <v>510</v>
      </c>
      <c r="K267" s="35">
        <f>J267/'Feedstock Conversions'!B$13</f>
        <v>68.456375838926178</v>
      </c>
      <c r="L267" s="35"/>
      <c r="M267" s="35">
        <f t="shared" si="34"/>
        <v>79.538999999999987</v>
      </c>
      <c r="N267" s="35">
        <f t="shared" si="28"/>
        <v>51.924283401812488</v>
      </c>
      <c r="O267" s="36"/>
      <c r="P267" s="18"/>
      <c r="Q267" s="4"/>
      <c r="R267" s="4"/>
      <c r="S267" s="4"/>
      <c r="T267" s="4"/>
      <c r="U267" s="4"/>
      <c r="V267" s="4">
        <f>$B267-'Rail Costs'!Q268</f>
        <v>53.227886844848925</v>
      </c>
      <c r="W267" s="4">
        <f>$B267-'Rail Costs'!R268</f>
        <v>53.728989350476112</v>
      </c>
      <c r="X267" s="4">
        <f>$B267-'Rail Costs'!S268</f>
        <v>53.936733486349134</v>
      </c>
      <c r="Y267" s="4">
        <f>$B267-'Rail Costs'!T268</f>
        <v>53.44465413795136</v>
      </c>
      <c r="Z267" s="4">
        <f>$B267-'Rail Costs'!U268</f>
        <v>53.625117282539598</v>
      </c>
      <c r="AA267" s="4">
        <f>$B267-'Rail Costs'!V268</f>
        <v>52.577584965541632</v>
      </c>
      <c r="AD267" s="4">
        <f>$J267-(V267*'Feedstock Conversions'!$B$13)-'Rail Costs'!Q268</f>
        <v>108.90012985072444</v>
      </c>
      <c r="AE267" s="4">
        <f>$J267-(W267*'Feedstock Conversions'!$B$13)-'Rail Costs'!R268</f>
        <v>105.66801868942908</v>
      </c>
      <c r="AF267" s="4">
        <f>$J267-(X267*'Feedstock Conversions'!$B$13)-'Rail Costs'!S268</f>
        <v>104.32806901304808</v>
      </c>
      <c r="AG267" s="4">
        <f>$J267-(Y267*'Feedstock Conversions'!$B$13)-'Rail Costs'!T268</f>
        <v>107.50198081021371</v>
      </c>
      <c r="AH267" s="4">
        <f>$J267-(Z267*'Feedstock Conversions'!$B$13)-'Rail Costs'!U268</f>
        <v>106.33799352761957</v>
      </c>
      <c r="AI267" s="4">
        <f>$J267-(AA267*'Feedstock Conversions'!$B$13)-'Rail Costs'!V268</f>
        <v>113.09457697225648</v>
      </c>
      <c r="AL267" s="4">
        <f>C267*'Feedstock Conversions'!$B$6</f>
        <v>436.23899999999998</v>
      </c>
      <c r="AM267" s="4">
        <f>'Fuel Values'!C267*100</f>
        <v>244.44</v>
      </c>
      <c r="AN267" s="4">
        <f>('LCFS Values'!$E$6-'Canola Oil'!$S$4)/1000000*'LCFS Values'!B267*'LCFS Values'!$G$2*100</f>
        <v>29.125283401812492</v>
      </c>
      <c r="AO267" s="4">
        <f>'RIN Values'!D267</f>
        <v>92.82</v>
      </c>
      <c r="AP267" s="4">
        <f>'Fixed Credits Value'!B267</f>
        <v>100</v>
      </c>
      <c r="AQ267" s="4">
        <f>'Fixed Credits Value'!C267</f>
        <v>16</v>
      </c>
      <c r="AR267" s="4">
        <f t="shared" si="29"/>
        <v>482.3852834018125</v>
      </c>
      <c r="AS267" s="4">
        <f>AR267/'Feedstock Conversions'!$B$6</f>
        <v>63.892090516796358</v>
      </c>
      <c r="AU267">
        <f t="shared" si="27"/>
        <v>0</v>
      </c>
      <c r="AV267">
        <f t="shared" si="30"/>
        <v>5</v>
      </c>
      <c r="AW267">
        <f t="shared" si="31"/>
        <v>2024</v>
      </c>
      <c r="AX267">
        <f t="shared" si="32"/>
        <v>2</v>
      </c>
      <c r="AY267" s="4"/>
      <c r="AZ267" s="4"/>
      <c r="BA267" s="4"/>
      <c r="BM267" s="4"/>
      <c r="BN267" s="4"/>
      <c r="BO267" s="4"/>
      <c r="BP267" s="4"/>
      <c r="BQ267" s="4"/>
      <c r="BR267" s="4"/>
      <c r="BS267" s="4"/>
      <c r="BT267" s="4"/>
      <c r="BV267" s="4"/>
    </row>
    <row r="268" spans="1:74" x14ac:dyDescent="0.25">
      <c r="A268" s="34">
        <v>45331</v>
      </c>
      <c r="B268" s="36">
        <v>58.646000000000001</v>
      </c>
      <c r="C268" s="35">
        <f>'Canola Oil'!B268</f>
        <v>58.646000000000001</v>
      </c>
      <c r="D268" s="35">
        <f>'Canola Oil'!C268*'Feedstock Conversions'!B$13</f>
        <v>436.91270000000003</v>
      </c>
      <c r="E268" s="39"/>
      <c r="F268" s="35">
        <f>'Fuel Values'!B268-G268-H268-I268</f>
        <v>298.48004502168749</v>
      </c>
      <c r="G268" s="36">
        <f>('LCFS Values'!$E$6-$R$4)/1000000*'LCFS Values'!B268*'LCFS Values'!$G$2*100</f>
        <v>29.244954978312499</v>
      </c>
      <c r="H268" s="35">
        <f>'RIN Values'!C268</f>
        <v>79.275000000000006</v>
      </c>
      <c r="I268" s="35">
        <f>'Fixed Credits Value'!B268</f>
        <v>100</v>
      </c>
      <c r="J268" s="35">
        <f t="shared" si="33"/>
        <v>507</v>
      </c>
      <c r="K268" s="35">
        <f>J268/'Feedstock Conversions'!B$13</f>
        <v>68.053691275167779</v>
      </c>
      <c r="L268" s="35"/>
      <c r="M268" s="35">
        <f t="shared" si="34"/>
        <v>70.087299999999971</v>
      </c>
      <c r="N268" s="35">
        <f t="shared" si="28"/>
        <v>79.81017491306244</v>
      </c>
      <c r="O268" s="36"/>
      <c r="P268" s="18"/>
      <c r="Q268" s="4"/>
      <c r="R268" s="4"/>
      <c r="S268" s="4"/>
      <c r="T268" s="4"/>
      <c r="U268" s="4"/>
      <c r="V268" s="4">
        <f>$B268-'Rail Costs'!Q269</f>
        <v>54.093886844848925</v>
      </c>
      <c r="W268" s="4">
        <f>$B268-'Rail Costs'!R269</f>
        <v>54.594989350476112</v>
      </c>
      <c r="X268" s="4">
        <f>$B268-'Rail Costs'!S269</f>
        <v>54.802733486349133</v>
      </c>
      <c r="Y268" s="4">
        <f>$B268-'Rail Costs'!T269</f>
        <v>54.31065413795136</v>
      </c>
      <c r="Z268" s="4">
        <f>$B268-'Rail Costs'!U269</f>
        <v>54.491117282539598</v>
      </c>
      <c r="AA268" s="4">
        <f>$B268-'Rail Costs'!V269</f>
        <v>53.443584965541632</v>
      </c>
      <c r="AD268" s="4">
        <f>$J268-(V268*'Feedstock Conversions'!$B$13)-'Rail Costs'!Q269</f>
        <v>99.448429850724423</v>
      </c>
      <c r="AE268" s="4">
        <f>$J268-(W268*'Feedstock Conversions'!$B$13)-'Rail Costs'!R269</f>
        <v>96.216318689429059</v>
      </c>
      <c r="AF268" s="4">
        <f>$J268-(X268*'Feedstock Conversions'!$B$13)-'Rail Costs'!S269</f>
        <v>94.876369013048063</v>
      </c>
      <c r="AG268" s="4">
        <f>$J268-(Y268*'Feedstock Conversions'!$B$13)-'Rail Costs'!T269</f>
        <v>98.050280810213692</v>
      </c>
      <c r="AH268" s="4">
        <f>$J268-(Z268*'Feedstock Conversions'!$B$13)-'Rail Costs'!U269</f>
        <v>96.886293527619614</v>
      </c>
      <c r="AI268" s="4">
        <f>$J268-(AA268*'Feedstock Conversions'!$B$13)-'Rail Costs'!V269</f>
        <v>103.64287697225646</v>
      </c>
      <c r="AL268" s="4">
        <f>C268*'Feedstock Conversions'!$B$6</f>
        <v>442.77729999999997</v>
      </c>
      <c r="AM268" s="4">
        <f>'Fuel Values'!C268*100</f>
        <v>280.75</v>
      </c>
      <c r="AN268" s="4">
        <f>('LCFS Values'!$E$6-'Canola Oil'!$S$4)/1000000*'LCFS Values'!B268*'LCFS Values'!$G$2*100</f>
        <v>30.127874913062495</v>
      </c>
      <c r="AO268" s="4">
        <f>'RIN Values'!D268</f>
        <v>89.844999999999999</v>
      </c>
      <c r="AP268" s="4">
        <f>'Fixed Credits Value'!B268</f>
        <v>100</v>
      </c>
      <c r="AQ268" s="4">
        <f>'Fixed Credits Value'!C268</f>
        <v>16</v>
      </c>
      <c r="AR268" s="4">
        <f t="shared" si="29"/>
        <v>516.72287491306247</v>
      </c>
      <c r="AS268" s="4">
        <f>AR268/'Feedstock Conversions'!$B$6</f>
        <v>68.440115882524836</v>
      </c>
      <c r="AU268">
        <f t="shared" si="27"/>
        <v>0</v>
      </c>
      <c r="AV268">
        <f t="shared" si="30"/>
        <v>6</v>
      </c>
      <c r="AW268">
        <f t="shared" si="31"/>
        <v>2024</v>
      </c>
      <c r="AX268">
        <f t="shared" si="32"/>
        <v>2</v>
      </c>
      <c r="AY268" s="4"/>
      <c r="AZ268" s="4"/>
      <c r="BA268" s="4"/>
      <c r="BM268" s="4"/>
      <c r="BN268" s="4"/>
      <c r="BO268" s="4"/>
      <c r="BP268" s="4"/>
      <c r="BQ268" s="4"/>
      <c r="BR268" s="4"/>
      <c r="BS268" s="4"/>
      <c r="BT268" s="4"/>
      <c r="BV268" s="4"/>
    </row>
    <row r="269" spans="1:74" x14ac:dyDescent="0.25">
      <c r="A269" s="34">
        <v>45338</v>
      </c>
      <c r="B269" s="36">
        <v>58.128</v>
      </c>
      <c r="C269" s="35">
        <f>'Canola Oil'!B269</f>
        <v>58.128</v>
      </c>
      <c r="D269" s="35">
        <f>'Canola Oil'!C269*'Feedstock Conversions'!B$13</f>
        <v>433.05360000000002</v>
      </c>
      <c r="E269" s="39"/>
      <c r="F269" s="35">
        <f>'Fuel Values'!B269-G269-H269-I269</f>
        <v>295.95862538918755</v>
      </c>
      <c r="G269" s="36">
        <f>('LCFS Values'!$E$6-$R$4)/1000000*'LCFS Values'!B269*'LCFS Values'!$G$2*100</f>
        <v>31.191374610812495</v>
      </c>
      <c r="H269" s="35">
        <f>'RIN Values'!C269</f>
        <v>74.849999999999994</v>
      </c>
      <c r="I269" s="35">
        <f>'Fixed Credits Value'!B269</f>
        <v>100</v>
      </c>
      <c r="J269" s="35">
        <f t="shared" si="33"/>
        <v>502</v>
      </c>
      <c r="K269" s="35">
        <f>J269/'Feedstock Conversions'!B$13</f>
        <v>67.382550335570471</v>
      </c>
      <c r="L269" s="35"/>
      <c r="M269" s="35">
        <f t="shared" si="34"/>
        <v>68.946399999999983</v>
      </c>
      <c r="N269" s="35">
        <f t="shared" si="28"/>
        <v>53.029457935562448</v>
      </c>
      <c r="O269" s="36"/>
      <c r="P269" s="18"/>
      <c r="Q269" s="4"/>
      <c r="R269" s="4"/>
      <c r="S269" s="4"/>
      <c r="T269" s="4"/>
      <c r="U269" s="4"/>
      <c r="V269" s="4">
        <f>$B269-'Rail Costs'!Q270</f>
        <v>53.575886844848924</v>
      </c>
      <c r="W269" s="4">
        <f>$B269-'Rail Costs'!R270</f>
        <v>54.076989350476111</v>
      </c>
      <c r="X269" s="4">
        <f>$B269-'Rail Costs'!S270</f>
        <v>54.284733486349133</v>
      </c>
      <c r="Y269" s="4">
        <f>$B269-'Rail Costs'!T270</f>
        <v>53.792654137951359</v>
      </c>
      <c r="Z269" s="4">
        <f>$B269-'Rail Costs'!U270</f>
        <v>53.973117282539597</v>
      </c>
      <c r="AA269" s="4">
        <f>$B269-'Rail Costs'!V270</f>
        <v>52.925584965541631</v>
      </c>
      <c r="AD269" s="4">
        <f>$J269-(V269*'Feedstock Conversions'!$B$13)-'Rail Costs'!Q270</f>
        <v>98.307529850724436</v>
      </c>
      <c r="AE269" s="4">
        <f>$J269-(W269*'Feedstock Conversions'!$B$13)-'Rail Costs'!R270</f>
        <v>95.075418689429071</v>
      </c>
      <c r="AF269" s="4">
        <f>$J269-(X269*'Feedstock Conversions'!$B$13)-'Rail Costs'!S270</f>
        <v>93.735469013048075</v>
      </c>
      <c r="AG269" s="4">
        <f>$J269-(Y269*'Feedstock Conversions'!$B$13)-'Rail Costs'!T270</f>
        <v>96.909380810213705</v>
      </c>
      <c r="AH269" s="4">
        <f>$J269-(Z269*'Feedstock Conversions'!$B$13)-'Rail Costs'!U270</f>
        <v>95.745393527619569</v>
      </c>
      <c r="AI269" s="4">
        <f>$J269-(AA269*'Feedstock Conversions'!$B$13)-'Rail Costs'!V270</f>
        <v>102.50197697225647</v>
      </c>
      <c r="AL269" s="4">
        <f>C269*'Feedstock Conversions'!$B$6</f>
        <v>438.8664</v>
      </c>
      <c r="AM269" s="4">
        <f>'Fuel Values'!C269*100</f>
        <v>253.12</v>
      </c>
      <c r="AN269" s="4">
        <f>('LCFS Values'!$E$6-'Canola Oil'!$S$4)/1000000*'LCFS Values'!B269*'LCFS Values'!$G$2*100</f>
        <v>32.133057935562491</v>
      </c>
      <c r="AO269" s="4">
        <f>'RIN Values'!D269</f>
        <v>84.83</v>
      </c>
      <c r="AP269" s="4">
        <f>'Fixed Credits Value'!B269</f>
        <v>100</v>
      </c>
      <c r="AQ269" s="4">
        <f>'Fixed Credits Value'!C269</f>
        <v>16</v>
      </c>
      <c r="AR269" s="4">
        <f t="shared" si="29"/>
        <v>486.08305793556246</v>
      </c>
      <c r="AS269" s="4">
        <f>AR269/'Feedstock Conversions'!$B$6</f>
        <v>64.381861978220201</v>
      </c>
      <c r="AU269">
        <f t="shared" si="27"/>
        <v>0</v>
      </c>
      <c r="AV269">
        <f t="shared" si="30"/>
        <v>7</v>
      </c>
      <c r="AW269">
        <f t="shared" si="31"/>
        <v>2024</v>
      </c>
      <c r="AX269">
        <f t="shared" si="32"/>
        <v>2</v>
      </c>
      <c r="AY269" s="4"/>
      <c r="AZ269" s="4"/>
      <c r="BA269" s="4"/>
      <c r="BM269" s="4"/>
      <c r="BN269" s="4"/>
      <c r="BO269" s="4"/>
      <c r="BP269" s="4"/>
      <c r="BQ269" s="4"/>
      <c r="BR269" s="4"/>
      <c r="BS269" s="4"/>
      <c r="BT269" s="4"/>
      <c r="BV269" s="4"/>
    </row>
    <row r="270" spans="1:74" x14ac:dyDescent="0.25">
      <c r="A270" s="34">
        <v>45345</v>
      </c>
      <c r="B270" s="36">
        <v>56.1175</v>
      </c>
      <c r="C270" s="35">
        <f>'Canola Oil'!B270</f>
        <v>56.1175</v>
      </c>
      <c r="D270" s="35">
        <f>'Canola Oil'!C270*'Feedstock Conversions'!B$13</f>
        <v>418.07537500000001</v>
      </c>
      <c r="E270" s="39"/>
      <c r="F270" s="35">
        <f>'Fuel Values'!B270-G270-H270-I270</f>
        <v>286.84891394757813</v>
      </c>
      <c r="G270" s="36">
        <f>('LCFS Values'!$E$6-$R$4)/1000000*'LCFS Values'!B270*'LCFS Values'!$G$2*100</f>
        <v>30.838586052421867</v>
      </c>
      <c r="H270" s="35">
        <f>'RIN Values'!C270</f>
        <v>61.6875</v>
      </c>
      <c r="I270" s="35">
        <f>'Fixed Credits Value'!B270</f>
        <v>100</v>
      </c>
      <c r="J270" s="35">
        <f t="shared" si="33"/>
        <v>479.375</v>
      </c>
      <c r="K270" s="35">
        <f>J270/'Feedstock Conversions'!B$13</f>
        <v>64.345637583892611</v>
      </c>
      <c r="L270" s="35"/>
      <c r="M270" s="35">
        <f t="shared" si="34"/>
        <v>61.299624999999992</v>
      </c>
      <c r="N270" s="35">
        <f t="shared" si="28"/>
        <v>51.56674351273432</v>
      </c>
      <c r="O270" s="36"/>
      <c r="P270" s="18"/>
      <c r="Q270" s="4"/>
      <c r="R270" s="4"/>
      <c r="S270" s="4"/>
      <c r="T270" s="4"/>
      <c r="U270" s="4"/>
      <c r="V270" s="4">
        <f>$B270-'Rail Costs'!Q271</f>
        <v>51.565386844848931</v>
      </c>
      <c r="W270" s="4">
        <f>$B270-'Rail Costs'!R271</f>
        <v>52.066489350476111</v>
      </c>
      <c r="X270" s="4">
        <f>$B270-'Rail Costs'!S271</f>
        <v>52.274233486349132</v>
      </c>
      <c r="Y270" s="4">
        <f>$B270-'Rail Costs'!T271</f>
        <v>51.782154137951359</v>
      </c>
      <c r="Z270" s="4">
        <f>$B270-'Rail Costs'!U271</f>
        <v>51.962617282539597</v>
      </c>
      <c r="AA270" s="4">
        <f>$B270-'Rail Costs'!V271</f>
        <v>50.915084965541631</v>
      </c>
      <c r="AD270" s="4">
        <f>$J270-(V270*'Feedstock Conversions'!$B$13)-'Rail Costs'!Q271</f>
        <v>90.660754850724388</v>
      </c>
      <c r="AE270" s="4">
        <f>$J270-(W270*'Feedstock Conversions'!$B$13)-'Rail Costs'!R271</f>
        <v>87.42864368942908</v>
      </c>
      <c r="AF270" s="4">
        <f>$J270-(X270*'Feedstock Conversions'!$B$13)-'Rail Costs'!S271</f>
        <v>86.088694013048084</v>
      </c>
      <c r="AG270" s="4">
        <f>$J270-(Y270*'Feedstock Conversions'!$B$13)-'Rail Costs'!T271</f>
        <v>89.262605810213714</v>
      </c>
      <c r="AH270" s="4">
        <f>$J270-(Z270*'Feedstock Conversions'!$B$13)-'Rail Costs'!U271</f>
        <v>88.098618527619578</v>
      </c>
      <c r="AI270" s="4">
        <f>$J270-(AA270*'Feedstock Conversions'!$B$13)-'Rail Costs'!V271</f>
        <v>94.855201972256481</v>
      </c>
      <c r="AL270" s="4">
        <f>C270*'Feedstock Conversions'!$B$6</f>
        <v>423.68712499999998</v>
      </c>
      <c r="AM270" s="4">
        <f>'Fuel Values'!C270*100</f>
        <v>251.96</v>
      </c>
      <c r="AN270" s="4">
        <f>('LCFS Values'!$E$6-'Canola Oil'!$S$4)/1000000*'LCFS Values'!B270*'LCFS Values'!$G$2*100</f>
        <v>31.769618512734365</v>
      </c>
      <c r="AO270" s="4">
        <f>'RIN Values'!D270</f>
        <v>69.912499999999994</v>
      </c>
      <c r="AP270" s="4">
        <f>'Fixed Credits Value'!B270</f>
        <v>100</v>
      </c>
      <c r="AQ270" s="4">
        <f>'Fixed Credits Value'!C270</f>
        <v>16</v>
      </c>
      <c r="AR270" s="4">
        <f t="shared" si="29"/>
        <v>469.64211851273433</v>
      </c>
      <c r="AS270" s="4">
        <f>AR270/'Feedstock Conversions'!$B$6</f>
        <v>62.204254107646932</v>
      </c>
      <c r="AU270">
        <f t="shared" si="27"/>
        <v>0</v>
      </c>
      <c r="AV270">
        <f t="shared" si="30"/>
        <v>8</v>
      </c>
      <c r="AW270">
        <f t="shared" si="31"/>
        <v>2024</v>
      </c>
      <c r="AX270">
        <f t="shared" si="32"/>
        <v>2</v>
      </c>
      <c r="AY270" s="4"/>
      <c r="AZ270" s="4"/>
      <c r="BA270" s="4"/>
      <c r="BM270" s="4"/>
      <c r="BN270" s="4"/>
      <c r="BO270" s="4"/>
      <c r="BP270" s="4"/>
      <c r="BQ270" s="4"/>
      <c r="BR270" s="4"/>
      <c r="BS270" s="4"/>
      <c r="BT270" s="4"/>
      <c r="BV270" s="4"/>
    </row>
    <row r="271" spans="1:74" x14ac:dyDescent="0.25">
      <c r="A271" s="34">
        <v>45352</v>
      </c>
      <c r="B271" s="36">
        <v>56.258000000000003</v>
      </c>
      <c r="C271" s="35">
        <f>'Canola Oil'!B271</f>
        <v>56.258000000000003</v>
      </c>
      <c r="D271" s="35">
        <f>'Canola Oil'!C271*'Feedstock Conversions'!B$13</f>
        <v>419.12210000000005</v>
      </c>
      <c r="E271" s="36"/>
      <c r="F271" s="35">
        <f t="shared" ref="F271:H286" si="35">AVERAGE(F264:F270)</f>
        <v>287.50854914975014</v>
      </c>
      <c r="G271" s="36">
        <f>('LCFS Values'!$E$6-$R$4)/1000000*'LCFS Values'!B271*'LCFS Values'!$G$2*100</f>
        <v>32.164584427062493</v>
      </c>
      <c r="H271" s="35">
        <f t="shared" si="35"/>
        <v>90.728571428571428</v>
      </c>
      <c r="I271" s="35">
        <f>'Fixed Credits Value'!B271</f>
        <v>100</v>
      </c>
      <c r="J271" s="35">
        <f t="shared" si="33"/>
        <v>510.40170500538409</v>
      </c>
      <c r="K271" s="35">
        <f>J271/'Feedstock Conversions'!B$13</f>
        <v>68.510295973877064</v>
      </c>
      <c r="L271" s="35"/>
      <c r="M271" s="35">
        <f t="shared" si="34"/>
        <v>91.279605005384042</v>
      </c>
      <c r="N271" s="35">
        <f t="shared" si="28"/>
        <v>63.748549446812376</v>
      </c>
      <c r="O271" s="36"/>
      <c r="P271" s="18"/>
      <c r="Q271" s="4"/>
      <c r="R271" s="4"/>
      <c r="S271" s="4"/>
      <c r="T271" s="4"/>
      <c r="U271" s="4"/>
      <c r="V271" s="4">
        <f>$B271-'Rail Costs'!Q273</f>
        <v>51.705886844848933</v>
      </c>
      <c r="W271" s="4">
        <f>$B271-'Rail Costs'!R273</f>
        <v>52.206989350476114</v>
      </c>
      <c r="X271" s="4">
        <f>$B271-'Rail Costs'!S273</f>
        <v>52.414733486349135</v>
      </c>
      <c r="Y271" s="4">
        <f>$B271-'Rail Costs'!T273</f>
        <v>51.922654137951362</v>
      </c>
      <c r="Z271" s="4">
        <f>$B271-'Rail Costs'!U273</f>
        <v>52.1031172825396</v>
      </c>
      <c r="AA271" s="4">
        <f>$B271-'Rail Costs'!V273</f>
        <v>51.055584965541634</v>
      </c>
      <c r="AD271" s="4">
        <f>$J271-(V271*'Feedstock Conversions'!$B$13)-'Rail Costs'!Q273</f>
        <v>120.64073485610844</v>
      </c>
      <c r="AE271" s="4">
        <f>$J271-(W271*'Feedstock Conversions'!$B$13)-'Rail Costs'!R273</f>
        <v>117.40862369481313</v>
      </c>
      <c r="AF271" s="4">
        <f>$J271-(X271*'Feedstock Conversions'!$B$13)-'Rail Costs'!S273</f>
        <v>116.06867401843213</v>
      </c>
      <c r="AG271" s="4">
        <f>$J271-(Y271*'Feedstock Conversions'!$B$13)-'Rail Costs'!T273</f>
        <v>119.24258581559776</v>
      </c>
      <c r="AH271" s="4">
        <f>$J271-(Z271*'Feedstock Conversions'!$B$13)-'Rail Costs'!U273</f>
        <v>118.07859853300369</v>
      </c>
      <c r="AI271" s="4">
        <f>$J271-(AA271*'Feedstock Conversions'!$B$13)-'Rail Costs'!V273</f>
        <v>124.83518197764053</v>
      </c>
      <c r="AL271" s="4">
        <f>C271*'Feedstock Conversions'!$B$6</f>
        <v>424.74790000000002</v>
      </c>
      <c r="AM271" s="4">
        <f>'Fuel Values'!C271*100</f>
        <v>259.7</v>
      </c>
      <c r="AN271" s="4">
        <f>('LCFS Values'!$E$6-'Canola Oil'!$S$4)/1000000*'LCFS Values'!B271*'LCFS Values'!$G$2*100</f>
        <v>33.135649446812494</v>
      </c>
      <c r="AO271" s="4">
        <f>'RIN Values'!D271</f>
        <v>74.034999999999997</v>
      </c>
      <c r="AP271" s="4">
        <f>'Fixed Credits Value'!B271</f>
        <v>100</v>
      </c>
      <c r="AQ271" s="4">
        <f>'Fixed Credits Value'!C271</f>
        <v>16</v>
      </c>
      <c r="AR271" s="4">
        <f t="shared" si="29"/>
        <v>482.87064944681242</v>
      </c>
      <c r="AS271" s="4">
        <f>AR271/'Feedstock Conversions'!$B$6</f>
        <v>63.956377410173829</v>
      </c>
      <c r="AU271">
        <f t="shared" si="27"/>
        <v>0</v>
      </c>
      <c r="AV271">
        <f t="shared" si="30"/>
        <v>9</v>
      </c>
      <c r="AW271">
        <f t="shared" si="31"/>
        <v>2024</v>
      </c>
      <c r="AX271">
        <f t="shared" si="32"/>
        <v>3</v>
      </c>
      <c r="AY271" s="4"/>
      <c r="AZ271" s="4"/>
      <c r="BA271" s="4"/>
      <c r="BM271" s="4"/>
      <c r="BN271" s="4"/>
      <c r="BO271" s="4"/>
      <c r="BP271" s="4"/>
      <c r="BQ271" s="4"/>
      <c r="BR271" s="4"/>
      <c r="BS271" s="4"/>
      <c r="BT271" s="4"/>
      <c r="BV271" s="4"/>
    </row>
    <row r="272" spans="1:74" x14ac:dyDescent="0.25">
      <c r="A272" s="34">
        <v>45359</v>
      </c>
      <c r="B272" s="18">
        <v>56.61</v>
      </c>
      <c r="C272" s="35">
        <f>'Canola Oil'!B272</f>
        <v>56.61</v>
      </c>
      <c r="D272" s="35">
        <f>'Canola Oil'!C272*'Feedstock Conversions'!B$13</f>
        <v>421.74450000000002</v>
      </c>
      <c r="E272" s="36"/>
      <c r="F272" s="35">
        <f t="shared" si="35"/>
        <v>289.72626663709838</v>
      </c>
      <c r="G272" s="36">
        <f>('LCFS Values'!$E$6-$R$4)/1000000*'LCFS Values'!B272*'LCFS Values'!$G$2*100</f>
        <v>32.918822034656245</v>
      </c>
      <c r="H272" s="35">
        <f t="shared" si="35"/>
        <v>86.40765306122448</v>
      </c>
      <c r="I272" s="35">
        <f>'Fixed Credits Value'!B272</f>
        <v>100</v>
      </c>
      <c r="J272" s="35">
        <f t="shared" si="33"/>
        <v>509.05274173297914</v>
      </c>
      <c r="K272" s="35">
        <f>J272/'Feedstock Conversions'!B$13</f>
        <v>68.329227078252231</v>
      </c>
      <c r="L272" s="35"/>
      <c r="M272" s="35">
        <f t="shared" si="34"/>
        <v>87.308241732979127</v>
      </c>
      <c r="N272" s="35">
        <f t="shared" si="28"/>
        <v>67.913157868031249</v>
      </c>
      <c r="O272" s="36"/>
      <c r="P272" s="18"/>
      <c r="Q272" s="4"/>
      <c r="R272" s="4"/>
      <c r="S272" s="4"/>
      <c r="T272" s="4"/>
      <c r="U272" s="4"/>
      <c r="V272" s="4">
        <f>$B272-'Rail Costs'!Q274</f>
        <v>52.057886844848923</v>
      </c>
      <c r="W272" s="4">
        <f>$B272-'Rail Costs'!R274</f>
        <v>52.558989350476111</v>
      </c>
      <c r="X272" s="4">
        <f>$B272-'Rail Costs'!S274</f>
        <v>52.766733486349132</v>
      </c>
      <c r="Y272" s="4">
        <f>$B272-'Rail Costs'!T274</f>
        <v>52.274654137951359</v>
      </c>
      <c r="Z272" s="4">
        <f>$B272-'Rail Costs'!U274</f>
        <v>52.455117282539597</v>
      </c>
      <c r="AA272" s="4">
        <f>$B272-'Rail Costs'!V274</f>
        <v>51.407584965541631</v>
      </c>
      <c r="AD272" s="4">
        <f>$J272-(V272*'Feedstock Conversions'!$B$13)-'Rail Costs'!Q274</f>
        <v>116.66937158370358</v>
      </c>
      <c r="AE272" s="4">
        <f>$J272-(W272*'Feedstock Conversions'!$B$13)-'Rail Costs'!R274</f>
        <v>113.43726042240822</v>
      </c>
      <c r="AF272" s="4">
        <f>$J272-(X272*'Feedstock Conversions'!$B$13)-'Rail Costs'!S274</f>
        <v>112.09731074602722</v>
      </c>
      <c r="AG272" s="4">
        <f>$J272-(Y272*'Feedstock Conversions'!$B$13)-'Rail Costs'!T274</f>
        <v>115.27122254319285</v>
      </c>
      <c r="AH272" s="4">
        <f>$J272-(Z272*'Feedstock Conversions'!$B$13)-'Rail Costs'!U274</f>
        <v>114.10723526059877</v>
      </c>
      <c r="AI272" s="4">
        <f>$J272-(AA272*'Feedstock Conversions'!$B$13)-'Rail Costs'!V274</f>
        <v>120.86381870523562</v>
      </c>
      <c r="AL272" s="4">
        <f>C272*'Feedstock Conversions'!$B$6</f>
        <v>427.40549999999996</v>
      </c>
      <c r="AM272" s="4">
        <f>'Fuel Values'!C272*100</f>
        <v>260.95</v>
      </c>
      <c r="AN272" s="4">
        <f>('LCFS Values'!$E$6-'Canola Oil'!$S$4)/1000000*'LCFS Values'!B272*'LCFS Values'!$G$2*100</f>
        <v>33.912657868031246</v>
      </c>
      <c r="AO272" s="4">
        <f>'RIN Values'!D272</f>
        <v>78.795000000000002</v>
      </c>
      <c r="AP272" s="4">
        <f>'Fixed Credits Value'!B272</f>
        <v>100</v>
      </c>
      <c r="AQ272" s="4">
        <f>'Fixed Credits Value'!C272</f>
        <v>16</v>
      </c>
      <c r="AR272" s="4">
        <f t="shared" si="29"/>
        <v>489.65765786803127</v>
      </c>
      <c r="AS272" s="4">
        <f>AR272/'Feedstock Conversions'!$B$6</f>
        <v>64.855318922918045</v>
      </c>
      <c r="AU272">
        <f t="shared" si="27"/>
        <v>0</v>
      </c>
      <c r="AV272">
        <f t="shared" si="30"/>
        <v>10</v>
      </c>
      <c r="AW272">
        <f t="shared" si="31"/>
        <v>2024</v>
      </c>
      <c r="AX272">
        <f t="shared" si="32"/>
        <v>3</v>
      </c>
      <c r="AY272" s="4"/>
      <c r="AZ272" s="4"/>
      <c r="BA272" s="4"/>
      <c r="BM272" s="4"/>
      <c r="BN272" s="4"/>
      <c r="BO272" s="4"/>
      <c r="BP272" s="4"/>
      <c r="BQ272" s="4"/>
      <c r="BR272" s="4"/>
      <c r="BS272" s="4"/>
      <c r="BT272" s="4"/>
      <c r="BV272" s="4"/>
    </row>
    <row r="273" spans="1:74" x14ac:dyDescent="0.25">
      <c r="A273" s="34">
        <v>45366</v>
      </c>
      <c r="B273" s="18">
        <v>59.167999999999999</v>
      </c>
      <c r="C273" s="35">
        <f>'Canola Oil'!B273</f>
        <v>59.167999999999999</v>
      </c>
      <c r="D273" s="35">
        <f>'Canola Oil'!C273*'Feedstock Conversions'!B$13</f>
        <v>440.80160000000001</v>
      </c>
      <c r="E273" s="36"/>
      <c r="F273" s="35">
        <f t="shared" si="35"/>
        <v>292.19641304194494</v>
      </c>
      <c r="G273" s="36">
        <f>('LCFS Values'!$E$6-$R$4)/1000000*'LCFS Values'!B273*'LCFS Values'!$G$2*100</f>
        <v>33.429757188187494</v>
      </c>
      <c r="H273" s="35">
        <f t="shared" si="35"/>
        <v>81.956960641399405</v>
      </c>
      <c r="I273" s="35">
        <f>'Fixed Credits Value'!B273</f>
        <v>100</v>
      </c>
      <c r="J273" s="35">
        <f t="shared" si="33"/>
        <v>507.58313087153181</v>
      </c>
      <c r="K273" s="35">
        <f>J273/'Feedstock Conversions'!B$13</f>
        <v>68.131963875373401</v>
      </c>
      <c r="L273" s="35"/>
      <c r="M273" s="35">
        <f t="shared" si="34"/>
        <v>66.7815308715318</v>
      </c>
      <c r="N273" s="35">
        <f t="shared" si="28"/>
        <v>66.982418411437493</v>
      </c>
      <c r="O273" s="36"/>
      <c r="P273" s="18"/>
      <c r="Q273" s="4"/>
      <c r="R273" s="4"/>
      <c r="S273" s="4"/>
      <c r="T273" s="4"/>
      <c r="U273" s="4"/>
      <c r="V273" s="4">
        <f>$B273-'Rail Costs'!Q275</f>
        <v>54.61588684484893</v>
      </c>
      <c r="W273" s="4">
        <f>$B273-'Rail Costs'!R275</f>
        <v>55.116989350476111</v>
      </c>
      <c r="X273" s="4">
        <f>$B273-'Rail Costs'!S275</f>
        <v>55.324733486349132</v>
      </c>
      <c r="Y273" s="4">
        <f>$B273-'Rail Costs'!T275</f>
        <v>54.832654137951359</v>
      </c>
      <c r="Z273" s="4">
        <f>$B273-'Rail Costs'!U275</f>
        <v>55.013117282539596</v>
      </c>
      <c r="AA273" s="4">
        <f>$B273-'Rail Costs'!V275</f>
        <v>53.96558496554163</v>
      </c>
      <c r="AD273" s="4">
        <f>$J273-(V273*'Feedstock Conversions'!$B$13)-'Rail Costs'!Q275</f>
        <v>96.142660722256196</v>
      </c>
      <c r="AE273" s="4">
        <f>$J273-(W273*'Feedstock Conversions'!$B$13)-'Rail Costs'!R275</f>
        <v>92.910549560960888</v>
      </c>
      <c r="AF273" s="4">
        <f>$J273-(X273*'Feedstock Conversions'!$B$13)-'Rail Costs'!S275</f>
        <v>91.570599884579892</v>
      </c>
      <c r="AG273" s="4">
        <f>$J273-(Y273*'Feedstock Conversions'!$B$13)-'Rail Costs'!T275</f>
        <v>94.744511681745522</v>
      </c>
      <c r="AH273" s="4">
        <f>$J273-(Z273*'Feedstock Conversions'!$B$13)-'Rail Costs'!U275</f>
        <v>93.580524399151386</v>
      </c>
      <c r="AI273" s="4">
        <f>$J273-(AA273*'Feedstock Conversions'!$B$13)-'Rail Costs'!V275</f>
        <v>100.33710784378829</v>
      </c>
      <c r="AL273" s="4">
        <f>C273*'Feedstock Conversions'!$B$6</f>
        <v>446.71839999999997</v>
      </c>
      <c r="AM273" s="4">
        <f>'Fuel Values'!C273*100</f>
        <v>268.18</v>
      </c>
      <c r="AN273" s="4">
        <f>('LCFS Values'!$E$6-'Canola Oil'!$S$4)/1000000*'LCFS Values'!B273*'LCFS Values'!$G$2*100</f>
        <v>34.439018411437495</v>
      </c>
      <c r="AO273" s="4">
        <f>'RIN Values'!D273</f>
        <v>89.165000000000006</v>
      </c>
      <c r="AP273" s="4">
        <f>'Fixed Credits Value'!B273</f>
        <v>100</v>
      </c>
      <c r="AQ273" s="4">
        <f>'Fixed Credits Value'!C273</f>
        <v>16</v>
      </c>
      <c r="AR273" s="4">
        <f t="shared" si="29"/>
        <v>507.7840184114375</v>
      </c>
      <c r="AS273" s="4">
        <f>AR273/'Feedstock Conversions'!$B$6</f>
        <v>67.256161378998343</v>
      </c>
      <c r="AU273">
        <f t="shared" si="27"/>
        <v>0</v>
      </c>
      <c r="AV273">
        <f t="shared" si="30"/>
        <v>11</v>
      </c>
      <c r="AW273">
        <f t="shared" si="31"/>
        <v>2024</v>
      </c>
      <c r="AX273">
        <f t="shared" si="32"/>
        <v>3</v>
      </c>
      <c r="AY273" s="4"/>
      <c r="AZ273" s="4"/>
      <c r="BA273" s="4"/>
      <c r="BM273" s="4"/>
      <c r="BN273" s="4"/>
      <c r="BO273" s="4"/>
      <c r="BP273" s="4"/>
      <c r="BQ273" s="4"/>
      <c r="BR273" s="4"/>
      <c r="BS273" s="4"/>
      <c r="BT273" s="4"/>
      <c r="BV273" s="4"/>
    </row>
    <row r="274" spans="1:74" x14ac:dyDescent="0.25">
      <c r="A274" s="34">
        <v>45373</v>
      </c>
      <c r="B274" s="18">
        <v>59.454000000000001</v>
      </c>
      <c r="C274" s="35">
        <f>'Canola Oil'!B274</f>
        <v>59.454000000000001</v>
      </c>
      <c r="D274" s="35">
        <f>'Canola Oil'!C274*'Feedstock Conversions'!B$13</f>
        <v>442.9323</v>
      </c>
      <c r="E274" s="36"/>
      <c r="F274" s="35">
        <f t="shared" si="35"/>
        <v>292.9352954321692</v>
      </c>
      <c r="G274" s="36">
        <f>('LCFS Values'!$E$6-$R$4)/1000000*'LCFS Values'!B274*'LCFS Values'!$G$2*100</f>
        <v>31.921281972999992</v>
      </c>
      <c r="H274" s="35">
        <f t="shared" si="35"/>
        <v>79.543669304456472</v>
      </c>
      <c r="I274" s="35">
        <f>'Fixed Credits Value'!B274</f>
        <v>100</v>
      </c>
      <c r="J274" s="35">
        <f t="shared" si="33"/>
        <v>504.40024670962566</v>
      </c>
      <c r="K274" s="35">
        <f>J274/'Feedstock Conversions'!B$13</f>
        <v>67.704731101963176</v>
      </c>
      <c r="L274" s="35"/>
      <c r="M274" s="35">
        <f t="shared" si="34"/>
        <v>61.467946709625664</v>
      </c>
      <c r="N274" s="35">
        <f t="shared" si="28"/>
        <v>74.577701568999998</v>
      </c>
      <c r="O274" s="36"/>
      <c r="P274" s="18"/>
      <c r="Q274" s="4"/>
      <c r="R274" s="4"/>
      <c r="S274" s="4"/>
      <c r="T274" s="4"/>
      <c r="U274" s="4"/>
      <c r="V274" s="4">
        <f>$B274-'Rail Costs'!Q276</f>
        <v>54.901886844848931</v>
      </c>
      <c r="W274" s="4">
        <f>$B274-'Rail Costs'!R276</f>
        <v>55.402989350476112</v>
      </c>
      <c r="X274" s="4">
        <f>$B274-'Rail Costs'!S276</f>
        <v>55.610733486349133</v>
      </c>
      <c r="Y274" s="4">
        <f>$B274-'Rail Costs'!T276</f>
        <v>55.11865413795136</v>
      </c>
      <c r="Z274" s="4">
        <f>$B274-'Rail Costs'!U276</f>
        <v>55.299117282539598</v>
      </c>
      <c r="AA274" s="4">
        <f>$B274-'Rail Costs'!V276</f>
        <v>54.251584965541632</v>
      </c>
      <c r="AD274" s="4">
        <f>$J274-(V274*'Feedstock Conversions'!$B$13)-'Rail Costs'!Q276</f>
        <v>90.82907656035006</v>
      </c>
      <c r="AE274" s="4">
        <f>$J274-(W274*'Feedstock Conversions'!$B$13)-'Rail Costs'!R276</f>
        <v>87.596965399054753</v>
      </c>
      <c r="AF274" s="4">
        <f>$J274-(X274*'Feedstock Conversions'!$B$13)-'Rail Costs'!S276</f>
        <v>86.257015722673756</v>
      </c>
      <c r="AG274" s="4">
        <f>$J274-(Y274*'Feedstock Conversions'!$B$13)-'Rail Costs'!T276</f>
        <v>89.430927519839386</v>
      </c>
      <c r="AH274" s="4">
        <f>$J274-(Z274*'Feedstock Conversions'!$B$13)-'Rail Costs'!U276</f>
        <v>88.266940237245251</v>
      </c>
      <c r="AI274" s="4">
        <f>$J274-(AA274*'Feedstock Conversions'!$B$13)-'Rail Costs'!V276</f>
        <v>95.023523681882153</v>
      </c>
      <c r="AL274" s="4">
        <f>C274*'Feedstock Conversions'!$B$6</f>
        <v>448.8777</v>
      </c>
      <c r="AM274" s="4">
        <f>'Fuel Values'!C274*100</f>
        <v>273.34000000000003</v>
      </c>
      <c r="AN274" s="4">
        <f>('LCFS Values'!$E$6-'Canola Oil'!$S$4)/1000000*'LCFS Values'!B274*'LCFS Values'!$G$2*100</f>
        <v>32.885001568999996</v>
      </c>
      <c r="AO274" s="4">
        <f>'RIN Values'!D274</f>
        <v>95.284999999999997</v>
      </c>
      <c r="AP274" s="4">
        <f>'Fixed Credits Value'!B274</f>
        <v>100</v>
      </c>
      <c r="AQ274" s="4">
        <f>'Fixed Credits Value'!C274</f>
        <v>16</v>
      </c>
      <c r="AR274" s="4">
        <f t="shared" si="29"/>
        <v>517.510001569</v>
      </c>
      <c r="AS274" s="4">
        <f>AR274/'Feedstock Conversions'!$B$6</f>
        <v>68.544371068741725</v>
      </c>
      <c r="AU274">
        <f t="shared" si="27"/>
        <v>0</v>
      </c>
      <c r="AV274">
        <f t="shared" si="30"/>
        <v>12</v>
      </c>
      <c r="AW274">
        <f t="shared" si="31"/>
        <v>2024</v>
      </c>
      <c r="AX274">
        <f t="shared" si="32"/>
        <v>3</v>
      </c>
      <c r="AY274" s="4"/>
      <c r="AZ274" s="4"/>
      <c r="BA274" s="4"/>
      <c r="BM274" s="4"/>
      <c r="BN274" s="4"/>
      <c r="BO274" s="4"/>
      <c r="BP274" s="4"/>
      <c r="BQ274" s="4"/>
      <c r="BR274" s="4"/>
      <c r="BS274" s="4"/>
      <c r="BT274" s="4"/>
      <c r="BV274" s="4"/>
    </row>
    <row r="275" spans="1:74" x14ac:dyDescent="0.25">
      <c r="A275" s="34">
        <v>45380</v>
      </c>
      <c r="B275" s="18">
        <v>59.265000000000001</v>
      </c>
      <c r="C275" s="35">
        <f>'Canola Oil'!B275</f>
        <v>59.265000000000001</v>
      </c>
      <c r="D275" s="35">
        <f>'Canola Oil'!C275*'Feedstock Conversions'!B$13</f>
        <v>441.52424999999999</v>
      </c>
      <c r="E275" s="36"/>
      <c r="F275" s="35">
        <f t="shared" si="35"/>
        <v>291.95058694563079</v>
      </c>
      <c r="G275" s="36">
        <f>('LCFS Values'!$E$6-$R$4)/1000000*'LCFS Values'!B275*'LCFS Values'!$G$2*100</f>
        <v>32.115923936249999</v>
      </c>
      <c r="H275" s="35">
        <f t="shared" si="35"/>
        <v>79.207050633664537</v>
      </c>
      <c r="I275" s="35">
        <f>'Fixed Credits Value'!B275</f>
        <v>100</v>
      </c>
      <c r="J275" s="35">
        <f t="shared" si="33"/>
        <v>503.27356151554534</v>
      </c>
      <c r="K275" s="35">
        <f>J275/'Feedstock Conversions'!B$13</f>
        <v>67.553498190006081</v>
      </c>
      <c r="L275" s="35"/>
      <c r="M275" s="35">
        <f t="shared" si="34"/>
        <v>61.749311515545344</v>
      </c>
      <c r="N275" s="35">
        <f t="shared" si="28"/>
        <v>69.968769871250004</v>
      </c>
      <c r="O275" s="36"/>
      <c r="P275" s="18"/>
      <c r="Q275" s="4"/>
      <c r="R275" s="4"/>
      <c r="S275" s="4"/>
      <c r="T275" s="4"/>
      <c r="U275" s="4"/>
      <c r="V275" s="4">
        <f>$B275-'Rail Costs'!Q277</f>
        <v>54.712886844848924</v>
      </c>
      <c r="W275" s="4">
        <f>$B275-'Rail Costs'!R277</f>
        <v>55.213989350476112</v>
      </c>
      <c r="X275" s="4">
        <f>$B275-'Rail Costs'!S277</f>
        <v>55.421733486349133</v>
      </c>
      <c r="Y275" s="4">
        <f>$B275-'Rail Costs'!T277</f>
        <v>54.92965413795136</v>
      </c>
      <c r="Z275" s="4">
        <f>$B275-'Rail Costs'!U277</f>
        <v>55.110117282539598</v>
      </c>
      <c r="AA275" s="4">
        <f>$B275-'Rail Costs'!V277</f>
        <v>54.062584965541632</v>
      </c>
      <c r="AD275" s="4">
        <f>$J275-(V275*'Feedstock Conversions'!$B$13)-'Rail Costs'!Q277</f>
        <v>91.11044136626974</v>
      </c>
      <c r="AE275" s="4">
        <f>$J275-(W275*'Feedstock Conversions'!$B$13)-'Rail Costs'!R277</f>
        <v>87.878330204974432</v>
      </c>
      <c r="AF275" s="4">
        <f>$J275-(X275*'Feedstock Conversions'!$B$13)-'Rail Costs'!S277</f>
        <v>86.538380528593436</v>
      </c>
      <c r="AG275" s="4">
        <f>$J275-(Y275*'Feedstock Conversions'!$B$13)-'Rail Costs'!T277</f>
        <v>89.712292325759066</v>
      </c>
      <c r="AH275" s="4">
        <f>$J275-(Z275*'Feedstock Conversions'!$B$13)-'Rail Costs'!U277</f>
        <v>88.54830504316493</v>
      </c>
      <c r="AI275" s="4">
        <f>$J275-(AA275*'Feedstock Conversions'!$B$13)-'Rail Costs'!V277</f>
        <v>95.304888487801776</v>
      </c>
      <c r="AL275" s="4">
        <f>C275*'Feedstock Conversions'!$B$6</f>
        <v>447.45074999999997</v>
      </c>
      <c r="AM275" s="4">
        <f>'Fuel Values'!C275*100</f>
        <v>264.87</v>
      </c>
      <c r="AN275" s="4">
        <f>('LCFS Values'!$E$6-'Canola Oil'!$S$4)/1000000*'LCFS Values'!B275*'LCFS Values'!$G$2*100</f>
        <v>33.085519871249993</v>
      </c>
      <c r="AO275" s="4">
        <f>'RIN Values'!D275</f>
        <v>97.537499999999994</v>
      </c>
      <c r="AP275" s="4">
        <f>'Fixed Credits Value'!B275</f>
        <v>100</v>
      </c>
      <c r="AQ275" s="4">
        <f>'Fixed Credits Value'!C275</f>
        <v>16</v>
      </c>
      <c r="AR275" s="4">
        <f t="shared" si="29"/>
        <v>511.49301987125</v>
      </c>
      <c r="AS275" s="4">
        <f>AR275/'Feedstock Conversions'!$B$6</f>
        <v>67.747419850496684</v>
      </c>
      <c r="AU275">
        <f t="shared" si="27"/>
        <v>0</v>
      </c>
      <c r="AV275">
        <f t="shared" si="30"/>
        <v>13</v>
      </c>
      <c r="AW275">
        <f t="shared" si="31"/>
        <v>2024</v>
      </c>
      <c r="AX275">
        <f t="shared" si="32"/>
        <v>3</v>
      </c>
      <c r="AY275" s="4"/>
      <c r="AZ275" s="4"/>
      <c r="BA275" s="4"/>
      <c r="BM275" s="4"/>
      <c r="BN275" s="4"/>
      <c r="BO275" s="4"/>
      <c r="BP275" s="4"/>
      <c r="BQ275" s="4"/>
      <c r="BR275" s="4"/>
      <c r="BS275" s="4"/>
      <c r="BT275" s="4"/>
      <c r="BV275" s="4"/>
    </row>
    <row r="276" spans="1:74" x14ac:dyDescent="0.25">
      <c r="A276" s="34">
        <v>45387</v>
      </c>
      <c r="B276" s="18">
        <v>59.545999999999999</v>
      </c>
      <c r="C276" s="35">
        <f>'Canola Oil'!B276</f>
        <v>59.545999999999999</v>
      </c>
      <c r="D276" s="35">
        <f>'Canola Oil'!C276*'Feedstock Conversions'!B$13</f>
        <v>443.61770000000001</v>
      </c>
      <c r="E276" s="36"/>
      <c r="F276" s="35">
        <f t="shared" si="35"/>
        <v>291.01780722047988</v>
      </c>
      <c r="G276" s="36">
        <f>('LCFS Values'!$E$6-$R$4)/1000000*'LCFS Values'!B276*'LCFS Values'!$G$2*100</f>
        <v>31.872621482187498</v>
      </c>
      <c r="H276" s="35">
        <f t="shared" si="35"/>
        <v>79.197343581330898</v>
      </c>
      <c r="I276" s="35">
        <f>'Fixed Credits Value'!B276</f>
        <v>100</v>
      </c>
      <c r="J276" s="35">
        <f t="shared" si="33"/>
        <v>502.08777228399828</v>
      </c>
      <c r="K276" s="35">
        <f>J276/'Feedstock Conversions'!B$13</f>
        <v>67.394331850201112</v>
      </c>
      <c r="L276" s="35"/>
      <c r="M276" s="35">
        <f t="shared" si="34"/>
        <v>58.470072283998263</v>
      </c>
      <c r="N276" s="35">
        <f t="shared" si="28"/>
        <v>71.152171993437491</v>
      </c>
      <c r="O276" s="36"/>
      <c r="P276" s="18"/>
      <c r="Q276" s="4"/>
      <c r="R276" s="4"/>
      <c r="S276" s="4"/>
      <c r="T276" s="4"/>
      <c r="U276" s="4"/>
      <c r="V276" s="4">
        <f>$B276-'Rail Costs'!Q278</f>
        <v>54.99388684484893</v>
      </c>
      <c r="W276" s="4">
        <f>$B276-'Rail Costs'!R278</f>
        <v>55.494989350476111</v>
      </c>
      <c r="X276" s="4">
        <f>$B276-'Rail Costs'!S278</f>
        <v>55.702733486349132</v>
      </c>
      <c r="Y276" s="4">
        <f>$B276-'Rail Costs'!T278</f>
        <v>55.210654137951359</v>
      </c>
      <c r="Z276" s="4">
        <f>$B276-'Rail Costs'!U278</f>
        <v>55.391117282539597</v>
      </c>
      <c r="AA276" s="4">
        <f>$B276-'Rail Costs'!V278</f>
        <v>54.343584965541631</v>
      </c>
      <c r="AD276" s="4">
        <f>$J276-(V276*'Feedstock Conversions'!$B$13)-'Rail Costs'!Q278</f>
        <v>87.831202134722659</v>
      </c>
      <c r="AE276" s="4">
        <f>$J276-(W276*'Feedstock Conversions'!$B$13)-'Rail Costs'!R278</f>
        <v>84.599090973427352</v>
      </c>
      <c r="AF276" s="4">
        <f>$J276-(X276*'Feedstock Conversions'!$B$13)-'Rail Costs'!S278</f>
        <v>83.259141297046355</v>
      </c>
      <c r="AG276" s="4">
        <f>$J276-(Y276*'Feedstock Conversions'!$B$13)-'Rail Costs'!T278</f>
        <v>86.433053094211985</v>
      </c>
      <c r="AH276" s="4">
        <f>$J276-(Z276*'Feedstock Conversions'!$B$13)-'Rail Costs'!U278</f>
        <v>85.26906581161785</v>
      </c>
      <c r="AI276" s="4">
        <f>$J276-(AA276*'Feedstock Conversions'!$B$13)-'Rail Costs'!V278</f>
        <v>92.025649256254752</v>
      </c>
      <c r="AL276" s="4">
        <f>C276*'Feedstock Conversions'!$B$6</f>
        <v>449.57229999999998</v>
      </c>
      <c r="AM276" s="4">
        <f>'Fuel Values'!C276*100</f>
        <v>273.70999999999998</v>
      </c>
      <c r="AN276" s="4">
        <f>('LCFS Values'!$E$6-'Canola Oil'!$S$4)/1000000*'LCFS Values'!B276*'LCFS Values'!$G$2*100</f>
        <v>32.834871993437496</v>
      </c>
      <c r="AO276" s="4">
        <f>'RIN Values'!D276</f>
        <v>92.224999999999994</v>
      </c>
      <c r="AP276" s="4">
        <f>'Fixed Credits Value'!B276</f>
        <v>100</v>
      </c>
      <c r="AQ276" s="4">
        <f>'Fixed Credits Value'!C276</f>
        <v>16</v>
      </c>
      <c r="AR276" s="4">
        <f t="shared" si="29"/>
        <v>514.7698719934375</v>
      </c>
      <c r="AS276" s="4">
        <f>AR276/'Feedstock Conversions'!$B$6</f>
        <v>68.181439999130802</v>
      </c>
      <c r="AU276">
        <f t="shared" si="27"/>
        <v>0</v>
      </c>
      <c r="AV276">
        <f t="shared" si="30"/>
        <v>14</v>
      </c>
      <c r="AW276">
        <f t="shared" si="31"/>
        <v>2024</v>
      </c>
      <c r="AX276">
        <f t="shared" si="32"/>
        <v>4</v>
      </c>
      <c r="AY276" s="4"/>
      <c r="AZ276" s="4"/>
      <c r="BA276" s="4"/>
      <c r="BM276" s="4"/>
      <c r="BN276" s="4"/>
      <c r="BO276" s="4"/>
      <c r="BP276" s="4"/>
      <c r="BQ276" s="4"/>
      <c r="BR276" s="4"/>
      <c r="BS276" s="4"/>
      <c r="BT276" s="4"/>
      <c r="BV276" s="4"/>
    </row>
    <row r="277" spans="1:74" x14ac:dyDescent="0.25">
      <c r="A277" s="11">
        <v>45394</v>
      </c>
      <c r="B277">
        <v>57.985999999999997</v>
      </c>
      <c r="C277" s="35">
        <f>'Canola Oil'!B277</f>
        <v>57.985999999999997</v>
      </c>
      <c r="D277" s="35">
        <f>'Canola Oil'!C277*'Feedstock Conversions'!B$13</f>
        <v>431.9957</v>
      </c>
      <c r="E277" s="36"/>
      <c r="F277" s="35">
        <f t="shared" si="35"/>
        <v>290.31197605352162</v>
      </c>
      <c r="G277" s="36">
        <f>('LCFS Values'!$E$6-$R$4)/1000000*'LCFS Values'!B277*'LCFS Values'!$G$2*100</f>
        <v>30.899411665937492</v>
      </c>
      <c r="H277" s="35">
        <f t="shared" si="35"/>
        <v>79.81839266437818</v>
      </c>
      <c r="I277" s="35">
        <f>'Fixed Credits Value'!B277</f>
        <v>100</v>
      </c>
      <c r="J277" s="35">
        <f t="shared" si="33"/>
        <v>501.02978038383731</v>
      </c>
      <c r="K277" s="35">
        <f>J277/'Feedstock Conversions'!B$13</f>
        <v>67.252319514609027</v>
      </c>
      <c r="L277" s="35"/>
      <c r="M277" s="35">
        <f t="shared" si="34"/>
        <v>69.034080383837306</v>
      </c>
      <c r="N277" s="35">
        <f t="shared" si="28"/>
        <v>74.046580482187494</v>
      </c>
      <c r="O277" s="36"/>
      <c r="P277" s="18"/>
      <c r="Q277" s="4"/>
      <c r="R277" s="4"/>
      <c r="S277" s="4"/>
      <c r="T277" s="4"/>
      <c r="U277" s="4"/>
      <c r="V277" s="4">
        <f>$B277-'Rail Costs'!Q279</f>
        <v>53.433886844848928</v>
      </c>
      <c r="W277" s="4">
        <f>$B277-'Rail Costs'!R279</f>
        <v>53.934989350476108</v>
      </c>
      <c r="X277" s="4">
        <f>$B277-'Rail Costs'!S279</f>
        <v>54.14273348634913</v>
      </c>
      <c r="Y277" s="4">
        <f>$B277-'Rail Costs'!T279</f>
        <v>53.650654137951356</v>
      </c>
      <c r="Z277" s="4">
        <f>$B277-'Rail Costs'!U279</f>
        <v>53.831117282539594</v>
      </c>
      <c r="AA277" s="4">
        <f>$B277-'Rail Costs'!V279</f>
        <v>52.783584965541628</v>
      </c>
      <c r="AD277" s="4">
        <f>$J277-(V277*'Feedstock Conversions'!$B$13)-'Rail Costs'!Q279</f>
        <v>98.395210234561702</v>
      </c>
      <c r="AE277" s="4">
        <f>$J277-(W277*'Feedstock Conversions'!$B$13)-'Rail Costs'!R279</f>
        <v>95.163099073266395</v>
      </c>
      <c r="AF277" s="4">
        <f>$J277-(X277*'Feedstock Conversions'!$B$13)-'Rail Costs'!S279</f>
        <v>93.823149396885398</v>
      </c>
      <c r="AG277" s="4">
        <f>$J277-(Y277*'Feedstock Conversions'!$B$13)-'Rail Costs'!T279</f>
        <v>96.997061194051028</v>
      </c>
      <c r="AH277" s="4">
        <f>$J277-(Z277*'Feedstock Conversions'!$B$13)-'Rail Costs'!U279</f>
        <v>95.83307391145695</v>
      </c>
      <c r="AI277" s="4">
        <f>$J277-(AA277*'Feedstock Conversions'!$B$13)-'Rail Costs'!V279</f>
        <v>102.5896573560938</v>
      </c>
      <c r="AL277" s="4">
        <f>C277*'Feedstock Conversions'!$B$6</f>
        <v>437.79429999999996</v>
      </c>
      <c r="AM277" s="4">
        <f>'Fuel Values'!C277*100</f>
        <v>272.35999999999996</v>
      </c>
      <c r="AN277" s="4">
        <f>('LCFS Values'!$E$6-'Canola Oil'!$S$4)/1000000*'LCFS Values'!B277*'LCFS Values'!$G$2*100</f>
        <v>31.832280482187493</v>
      </c>
      <c r="AO277" s="4">
        <f>'RIN Values'!D277</f>
        <v>85.85</v>
      </c>
      <c r="AP277" s="4">
        <f>'Fixed Credits Value'!B277</f>
        <v>100</v>
      </c>
      <c r="AQ277" s="4">
        <f>'Fixed Credits Value'!C277</f>
        <v>16</v>
      </c>
      <c r="AR277" s="4">
        <f t="shared" si="29"/>
        <v>506.04228048218749</v>
      </c>
      <c r="AS277" s="4">
        <f>AR277/'Feedstock Conversions'!$B$6</f>
        <v>67.025467613534772</v>
      </c>
      <c r="AU277">
        <f t="shared" si="27"/>
        <v>0</v>
      </c>
      <c r="AV277">
        <f t="shared" si="30"/>
        <v>15</v>
      </c>
      <c r="AW277">
        <f t="shared" si="31"/>
        <v>2024</v>
      </c>
      <c r="AX277">
        <f t="shared" si="32"/>
        <v>4</v>
      </c>
      <c r="AY277" s="4"/>
      <c r="AZ277" s="4"/>
      <c r="BA277" s="4"/>
      <c r="BM277" s="4"/>
      <c r="BN277" s="4"/>
      <c r="BO277" s="4"/>
      <c r="BP277" s="4"/>
      <c r="BQ277" s="4"/>
      <c r="BR277" s="4"/>
      <c r="BS277" s="4"/>
      <c r="BT277" s="4"/>
      <c r="BV277" s="4"/>
    </row>
    <row r="278" spans="1:74" x14ac:dyDescent="0.25">
      <c r="A278" s="11">
        <v>45401</v>
      </c>
      <c r="B278">
        <v>55.776000000000003</v>
      </c>
      <c r="C278" s="35">
        <f>'Canola Oil'!B278</f>
        <v>55.776000000000003</v>
      </c>
      <c r="D278" s="35">
        <f>'Canola Oil'!C278*'Feedstock Conversions'!B$13</f>
        <v>415.53120000000001</v>
      </c>
      <c r="E278" s="36"/>
      <c r="F278" s="35">
        <f t="shared" si="35"/>
        <v>290.80669921151355</v>
      </c>
      <c r="G278" s="36">
        <f>('LCFS Values'!$E$6-$R$4)/1000000*'LCFS Values'!B278*'LCFS Values'!$G$2*100</f>
        <v>29.244954978312499</v>
      </c>
      <c r="H278" s="35">
        <f t="shared" si="35"/>
        <v>82.408520187860773</v>
      </c>
      <c r="I278" s="35">
        <f>'Fixed Credits Value'!B278</f>
        <v>100</v>
      </c>
      <c r="J278" s="35">
        <f t="shared" si="33"/>
        <v>502.46017437768683</v>
      </c>
      <c r="K278" s="35">
        <f>J278/'Feedstock Conversions'!B$13</f>
        <v>67.444318708414343</v>
      </c>
      <c r="L278" s="35"/>
      <c r="M278" s="35">
        <f t="shared" si="34"/>
        <v>86.928974377686814</v>
      </c>
      <c r="N278" s="35">
        <f t="shared" si="28"/>
        <v>70.376674913062516</v>
      </c>
      <c r="O278" s="36"/>
      <c r="P278" s="18"/>
      <c r="Q278" s="4"/>
      <c r="R278" s="4"/>
      <c r="S278" s="4"/>
      <c r="T278" s="4"/>
      <c r="U278" s="4"/>
      <c r="V278" s="4">
        <f>$B278-'Rail Costs'!Q280</f>
        <v>51.223886844848934</v>
      </c>
      <c r="W278" s="4">
        <f>$B278-'Rail Costs'!R280</f>
        <v>51.724989350476115</v>
      </c>
      <c r="X278" s="4">
        <f>$B278-'Rail Costs'!S280</f>
        <v>51.932733486349136</v>
      </c>
      <c r="Y278" s="4">
        <f>$B278-'Rail Costs'!T280</f>
        <v>51.440654137951363</v>
      </c>
      <c r="Z278" s="4">
        <f>$B278-'Rail Costs'!U280</f>
        <v>51.621117282539601</v>
      </c>
      <c r="AA278" s="4">
        <f>$B278-'Rail Costs'!V280</f>
        <v>50.573584965541635</v>
      </c>
      <c r="AD278" s="4">
        <f>$J278-(V278*'Feedstock Conversions'!$B$13)-'Rail Costs'!Q280</f>
        <v>116.29010422841121</v>
      </c>
      <c r="AE278" s="4">
        <f>$J278-(W278*'Feedstock Conversions'!$B$13)-'Rail Costs'!R280</f>
        <v>113.0579930671159</v>
      </c>
      <c r="AF278" s="4">
        <f>$J278-(X278*'Feedstock Conversions'!$B$13)-'Rail Costs'!S280</f>
        <v>111.71804339073491</v>
      </c>
      <c r="AG278" s="4">
        <f>$J278-(Y278*'Feedstock Conversions'!$B$13)-'Rail Costs'!T280</f>
        <v>114.89195518790054</v>
      </c>
      <c r="AH278" s="4">
        <f>$J278-(Z278*'Feedstock Conversions'!$B$13)-'Rail Costs'!U280</f>
        <v>113.7279679053064</v>
      </c>
      <c r="AI278" s="4">
        <f>$J278-(AA278*'Feedstock Conversions'!$B$13)-'Rail Costs'!V280</f>
        <v>120.48455134994325</v>
      </c>
      <c r="AL278" s="4">
        <f>C278*'Feedstock Conversions'!$B$6</f>
        <v>421.10880000000003</v>
      </c>
      <c r="AM278" s="4">
        <f>'Fuel Values'!C278*100</f>
        <v>263.11</v>
      </c>
      <c r="AN278" s="4">
        <f>('LCFS Values'!$E$6-'Canola Oil'!$S$4)/1000000*'LCFS Values'!B278*'LCFS Values'!$G$2*100</f>
        <v>30.127874913062495</v>
      </c>
      <c r="AO278" s="4">
        <f>'RIN Values'!D278</f>
        <v>76.67</v>
      </c>
      <c r="AP278" s="4">
        <f>'Fixed Credits Value'!B278</f>
        <v>100</v>
      </c>
      <c r="AQ278" s="4">
        <f>'Fixed Credits Value'!C278</f>
        <v>16</v>
      </c>
      <c r="AR278" s="4">
        <f t="shared" si="29"/>
        <v>485.90787491306253</v>
      </c>
      <c r="AS278" s="4">
        <f>AR278/'Feedstock Conversions'!$B$6</f>
        <v>64.358658928882463</v>
      </c>
      <c r="AU278">
        <f t="shared" ref="AU278:AU330" si="36">IF(AM278&lt;F278,0,1)</f>
        <v>0</v>
      </c>
      <c r="AV278">
        <f t="shared" si="30"/>
        <v>16</v>
      </c>
      <c r="AW278">
        <f t="shared" si="31"/>
        <v>2024</v>
      </c>
      <c r="AX278">
        <f t="shared" si="32"/>
        <v>4</v>
      </c>
      <c r="AY278" s="4"/>
      <c r="AZ278" s="4"/>
      <c r="BA278" s="4"/>
      <c r="BM278" s="4"/>
      <c r="BN278" s="4"/>
      <c r="BO278" s="4"/>
      <c r="BP278" s="4"/>
      <c r="BQ278" s="4"/>
      <c r="BR278" s="4"/>
      <c r="BS278" s="4"/>
      <c r="BT278" s="4"/>
      <c r="BV278" s="4"/>
    </row>
    <row r="279" spans="1:74" x14ac:dyDescent="0.25">
      <c r="A279" s="11">
        <v>45408</v>
      </c>
      <c r="B279">
        <v>55.951999999999998</v>
      </c>
      <c r="C279" s="35">
        <f>'Canola Oil'!B279</f>
        <v>55.951999999999998</v>
      </c>
      <c r="D279" s="35">
        <f>'Canola Oil'!C279*'Feedstock Conversions'!B$13</f>
        <v>416.8424</v>
      </c>
      <c r="E279" s="36"/>
      <c r="F279" s="35">
        <f t="shared" si="35"/>
        <v>291.27786350605118</v>
      </c>
      <c r="G279" s="36">
        <f>('LCFS Values'!$E$6-$R$4)/1000000*'LCFS Values'!B279*'LCFS Values'!$G$2*100</f>
        <v>29.098973505874998</v>
      </c>
      <c r="H279" s="35">
        <f t="shared" si="35"/>
        <v>81.219941439187807</v>
      </c>
      <c r="I279" s="35">
        <f>'Fixed Credits Value'!B279</f>
        <v>100</v>
      </c>
      <c r="J279" s="35">
        <f t="shared" si="33"/>
        <v>501.59677845111401</v>
      </c>
      <c r="K279" s="35">
        <f>J279/'Feedstock Conversions'!B$13</f>
        <v>67.328426637733415</v>
      </c>
      <c r="L279" s="35"/>
      <c r="M279" s="35">
        <f t="shared" si="34"/>
        <v>84.754378451114007</v>
      </c>
      <c r="N279" s="35">
        <f t="shared" si="28"/>
        <v>58.095086186374999</v>
      </c>
      <c r="O279" s="36"/>
      <c r="P279" s="18"/>
      <c r="Q279" s="4"/>
      <c r="R279" s="4"/>
      <c r="S279" s="4"/>
      <c r="T279" s="4"/>
      <c r="U279" s="4"/>
      <c r="V279" s="4">
        <f>$B279-'Rail Costs'!Q281</f>
        <v>51.399886844848922</v>
      </c>
      <c r="W279" s="4">
        <f>$B279-'Rail Costs'!R281</f>
        <v>51.90098935047611</v>
      </c>
      <c r="X279" s="4">
        <f>$B279-'Rail Costs'!S281</f>
        <v>52.108733486349131</v>
      </c>
      <c r="Y279" s="4">
        <f>$B279-'Rail Costs'!T281</f>
        <v>51.616654137951357</v>
      </c>
      <c r="Z279" s="4">
        <f>$B279-'Rail Costs'!U281</f>
        <v>51.797117282539595</v>
      </c>
      <c r="AA279" s="4">
        <f>$B279-'Rail Costs'!V281</f>
        <v>50.749584965541629</v>
      </c>
      <c r="AD279" s="4">
        <f>$J279-(V279*'Feedstock Conversions'!$B$13)-'Rail Costs'!Q281</f>
        <v>114.11550830183846</v>
      </c>
      <c r="AE279" s="4">
        <f>$J279-(W279*'Feedstock Conversions'!$B$13)-'Rail Costs'!R281</f>
        <v>110.8833971405431</v>
      </c>
      <c r="AF279" s="4">
        <f>$J279-(X279*'Feedstock Conversions'!$B$13)-'Rail Costs'!S281</f>
        <v>109.5434474641621</v>
      </c>
      <c r="AG279" s="4">
        <f>$J279-(Y279*'Feedstock Conversions'!$B$13)-'Rail Costs'!T281</f>
        <v>112.71735926132773</v>
      </c>
      <c r="AH279" s="4">
        <f>$J279-(Z279*'Feedstock Conversions'!$B$13)-'Rail Costs'!U281</f>
        <v>111.55337197873359</v>
      </c>
      <c r="AI279" s="4">
        <f>$J279-(AA279*'Feedstock Conversions'!$B$13)-'Rail Costs'!V281</f>
        <v>118.3099554233705</v>
      </c>
      <c r="AL279" s="4">
        <f>C279*'Feedstock Conversions'!$B$6</f>
        <v>422.43759999999997</v>
      </c>
      <c r="AM279" s="4">
        <f>'Fuel Values'!C279*100</f>
        <v>250.76</v>
      </c>
      <c r="AN279" s="4">
        <f>('LCFS Values'!$E$6-'Canola Oil'!$S$4)/1000000*'LCFS Values'!B279*'LCFS Values'!$G$2*100</f>
        <v>29.977486186374996</v>
      </c>
      <c r="AO279" s="4">
        <f>'RIN Values'!D279</f>
        <v>78.2</v>
      </c>
      <c r="AP279" s="4">
        <f>'Fixed Credits Value'!B279</f>
        <v>100</v>
      </c>
      <c r="AQ279" s="4">
        <f>'Fixed Credits Value'!C279</f>
        <v>16</v>
      </c>
      <c r="AR279" s="4">
        <f t="shared" si="29"/>
        <v>474.937486186375</v>
      </c>
      <c r="AS279" s="4">
        <f>AR279/'Feedstock Conversions'!$B$6</f>
        <v>62.905627309453642</v>
      </c>
      <c r="AU279">
        <f t="shared" si="36"/>
        <v>0</v>
      </c>
      <c r="AV279">
        <f t="shared" si="30"/>
        <v>17</v>
      </c>
      <c r="AW279">
        <f t="shared" si="31"/>
        <v>2024</v>
      </c>
      <c r="AX279">
        <f t="shared" si="32"/>
        <v>4</v>
      </c>
      <c r="AY279" s="4"/>
      <c r="AZ279" s="4"/>
      <c r="BA279" s="4"/>
      <c r="BM279" s="4"/>
      <c r="BN279" s="4"/>
      <c r="BO279" s="4"/>
      <c r="BP279" s="4"/>
      <c r="BQ279" s="4"/>
      <c r="BR279" s="4"/>
      <c r="BS279" s="4"/>
      <c r="BT279" s="4"/>
      <c r="BV279" s="4"/>
    </row>
    <row r="280" spans="1:74" x14ac:dyDescent="0.25">
      <c r="A280" s="11">
        <v>45415</v>
      </c>
      <c r="B280">
        <v>53.311999999999998</v>
      </c>
      <c r="C280" s="35">
        <f>'Canola Oil'!B280</f>
        <v>53.311999999999998</v>
      </c>
      <c r="D280" s="35">
        <f>'Canola Oil'!C280*'Feedstock Conversions'!B$13</f>
        <v>397.17439999999999</v>
      </c>
      <c r="E280" s="36"/>
      <c r="F280" s="35">
        <f t="shared" si="35"/>
        <v>291.49952020161589</v>
      </c>
      <c r="G280" s="36">
        <f>('LCFS Values'!$E$6-$R$4)/1000000*'LCFS Values'!B280*'LCFS Values'!$G$2*100</f>
        <v>28.125763689624993</v>
      </c>
      <c r="H280" s="35">
        <f t="shared" si="35"/>
        <v>80.478839778896855</v>
      </c>
      <c r="I280" s="35">
        <f>'Fixed Credits Value'!B280</f>
        <v>100</v>
      </c>
      <c r="J280" s="35">
        <f t="shared" si="33"/>
        <v>500.10412367013771</v>
      </c>
      <c r="K280" s="35">
        <f>J280/'Feedstock Conversions'!B$13</f>
        <v>67.128070291293653</v>
      </c>
      <c r="L280" s="35"/>
      <c r="M280" s="35">
        <f t="shared" si="34"/>
        <v>102.92972367013772</v>
      </c>
      <c r="N280" s="35">
        <f t="shared" si="28"/>
        <v>66.920494675125042</v>
      </c>
      <c r="O280" s="36"/>
      <c r="P280" s="18"/>
      <c r="Q280" s="4"/>
      <c r="R280" s="4"/>
      <c r="S280" s="4"/>
      <c r="T280" s="4"/>
      <c r="U280" s="4"/>
      <c r="V280" s="4">
        <f>$B280-'Rail Costs'!Q282</f>
        <v>48.759886844848921</v>
      </c>
      <c r="W280" s="4">
        <f>$B280-'Rail Costs'!R282</f>
        <v>49.260989350476109</v>
      </c>
      <c r="X280" s="4">
        <f>$B280-'Rail Costs'!S282</f>
        <v>49.46873348634913</v>
      </c>
      <c r="Y280" s="4">
        <f>$B280-'Rail Costs'!T282</f>
        <v>48.976654137951357</v>
      </c>
      <c r="Z280" s="4">
        <f>$B280-'Rail Costs'!U282</f>
        <v>49.157117282539595</v>
      </c>
      <c r="AA280" s="4">
        <f>$B280-'Rail Costs'!V282</f>
        <v>48.109584965541629</v>
      </c>
      <c r="AD280" s="4">
        <f>$J280-(V280*'Feedstock Conversions'!$B$13)-'Rail Costs'!Q282</f>
        <v>132.29085352086219</v>
      </c>
      <c r="AE280" s="4">
        <f>$J280-(W280*'Feedstock Conversions'!$B$13)-'Rail Costs'!R282</f>
        <v>129.05874235956679</v>
      </c>
      <c r="AF280" s="4">
        <f>$J280-(X280*'Feedstock Conversions'!$B$13)-'Rail Costs'!S282</f>
        <v>127.71879268318581</v>
      </c>
      <c r="AG280" s="4">
        <f>$J280-(Y280*'Feedstock Conversions'!$B$13)-'Rail Costs'!T282</f>
        <v>130.89270448035143</v>
      </c>
      <c r="AH280" s="4">
        <f>$J280-(Z280*'Feedstock Conversions'!$B$13)-'Rail Costs'!U282</f>
        <v>129.72871719775731</v>
      </c>
      <c r="AI280" s="4">
        <f>$J280-(AA280*'Feedstock Conversions'!$B$13)-'Rail Costs'!V282</f>
        <v>136.48530064239421</v>
      </c>
      <c r="AL280" s="4">
        <f>C280*'Feedstock Conversions'!$B$6</f>
        <v>402.50559999999996</v>
      </c>
      <c r="AM280" s="4">
        <f>'Fuel Values'!C280*100</f>
        <v>245.00000000000003</v>
      </c>
      <c r="AN280" s="4">
        <f>('LCFS Values'!$E$6-'Canola Oil'!$S$4)/1000000*'LCFS Values'!B280*'LCFS Values'!$G$2*100</f>
        <v>28.97489467512499</v>
      </c>
      <c r="AO280" s="4">
        <f>'RIN Values'!D280</f>
        <v>74.12</v>
      </c>
      <c r="AP280" s="4">
        <f>'Fixed Credits Value'!B280</f>
        <v>100</v>
      </c>
      <c r="AQ280" s="4">
        <f>'Fixed Credits Value'!C280</f>
        <v>16</v>
      </c>
      <c r="AR280" s="4">
        <f t="shared" si="29"/>
        <v>464.09489467512503</v>
      </c>
      <c r="AS280" s="4">
        <f>AR280/'Feedstock Conversions'!$B$6</f>
        <v>61.469522473526496</v>
      </c>
      <c r="AU280">
        <f t="shared" si="36"/>
        <v>0</v>
      </c>
      <c r="AV280">
        <f t="shared" si="30"/>
        <v>18</v>
      </c>
      <c r="AW280">
        <f t="shared" si="31"/>
        <v>2024</v>
      </c>
      <c r="AX280">
        <f t="shared" si="32"/>
        <v>5</v>
      </c>
      <c r="AY280" s="4"/>
      <c r="AZ280" s="4"/>
      <c r="BA280" s="4"/>
      <c r="BM280" s="4"/>
      <c r="BN280" s="4"/>
      <c r="BO280" s="4"/>
      <c r="BP280" s="4"/>
      <c r="BQ280" s="4"/>
      <c r="BR280" s="4"/>
      <c r="BS280" s="4"/>
      <c r="BT280" s="4"/>
      <c r="BV280" s="4"/>
    </row>
    <row r="281" spans="1:74" x14ac:dyDescent="0.25">
      <c r="A281" s="34">
        <v>45422</v>
      </c>
      <c r="B281" s="18">
        <v>53.841999999999999</v>
      </c>
      <c r="C281" s="35">
        <f>'Canola Oil'!B281</f>
        <v>53.841999999999999</v>
      </c>
      <c r="D281" s="35">
        <f>'Canola Oil'!C281*'Feedstock Conversions'!B$13</f>
        <v>401.12290000000002</v>
      </c>
      <c r="E281" s="36"/>
      <c r="F281" s="35">
        <f t="shared" si="35"/>
        <v>291.3999640815689</v>
      </c>
      <c r="G281" s="36">
        <f>('LCFS Values'!$E$6-$R$4)/1000000*'LCFS Values'!B281*'LCFS Values'!$G$2*100</f>
        <v>25.108813259249995</v>
      </c>
      <c r="H281" s="35">
        <f t="shared" si="35"/>
        <v>80.267679655682201</v>
      </c>
      <c r="I281" s="35">
        <f>'Fixed Credits Value'!B281</f>
        <v>100</v>
      </c>
      <c r="J281" s="35">
        <f t="shared" si="33"/>
        <v>496.77645699650111</v>
      </c>
      <c r="K281" s="35">
        <f>J281/'Feedstock Conversions'!B$13</f>
        <v>66.681403623691423</v>
      </c>
      <c r="L281" s="35"/>
      <c r="M281" s="35">
        <f t="shared" si="34"/>
        <v>95.653556996501095</v>
      </c>
      <c r="N281" s="35">
        <f t="shared" si="28"/>
        <v>62.288960990249961</v>
      </c>
      <c r="O281" s="36"/>
      <c r="P281" s="18"/>
      <c r="Q281" s="4"/>
      <c r="R281" s="4"/>
      <c r="S281" s="4"/>
      <c r="T281" s="4"/>
      <c r="U281" s="4"/>
      <c r="V281" s="4">
        <f>$B281-'Rail Costs'!Q283</f>
        <v>49.289886844848922</v>
      </c>
      <c r="W281" s="4">
        <f>$B281-'Rail Costs'!R283</f>
        <v>49.79098935047611</v>
      </c>
      <c r="X281" s="4">
        <f>$B281-'Rail Costs'!S283</f>
        <v>49.998733486349131</v>
      </c>
      <c r="Y281" s="4">
        <f>$B281-'Rail Costs'!T283</f>
        <v>49.506654137951358</v>
      </c>
      <c r="Z281" s="4">
        <f>$B281-'Rail Costs'!U283</f>
        <v>49.687117282539596</v>
      </c>
      <c r="AA281" s="4">
        <f>$B281-'Rail Costs'!V283</f>
        <v>48.63958496554163</v>
      </c>
      <c r="AD281" s="4">
        <f>$J281-(V281*'Feedstock Conversions'!$B$13)-'Rail Costs'!Q283</f>
        <v>125.01468684722555</v>
      </c>
      <c r="AE281" s="4">
        <f>$J281-(W281*'Feedstock Conversions'!$B$13)-'Rail Costs'!R283</f>
        <v>121.78257568593018</v>
      </c>
      <c r="AF281" s="4">
        <f>$J281-(X281*'Feedstock Conversions'!$B$13)-'Rail Costs'!S283</f>
        <v>120.44262600954919</v>
      </c>
      <c r="AG281" s="4">
        <f>$J281-(Y281*'Feedstock Conversions'!$B$13)-'Rail Costs'!T283</f>
        <v>123.61653780671482</v>
      </c>
      <c r="AH281" s="4">
        <f>$J281-(Z281*'Feedstock Conversions'!$B$13)-'Rail Costs'!U283</f>
        <v>122.45255052412074</v>
      </c>
      <c r="AI281" s="4">
        <f>$J281-(AA281*'Feedstock Conversions'!$B$13)-'Rail Costs'!V283</f>
        <v>129.20913396875758</v>
      </c>
      <c r="AL281" s="4">
        <f>C281*'Feedstock Conversions'!$B$6</f>
        <v>406.50709999999998</v>
      </c>
      <c r="AM281" s="4">
        <f>'Fuel Values'!C281*100</f>
        <v>245.29999999999998</v>
      </c>
      <c r="AN281" s="4">
        <f>('LCFS Values'!$E$6-'Canola Oil'!$S$4)/1000000*'LCFS Values'!B281*'LCFS Values'!$G$2*100</f>
        <v>25.866860990249997</v>
      </c>
      <c r="AO281" s="4">
        <f>'RIN Values'!D281</f>
        <v>76.245000000000005</v>
      </c>
      <c r="AP281" s="4">
        <f>'Fixed Credits Value'!B281</f>
        <v>100</v>
      </c>
      <c r="AQ281" s="4">
        <f>'Fixed Credits Value'!C281</f>
        <v>16</v>
      </c>
      <c r="AR281" s="4">
        <f t="shared" si="29"/>
        <v>463.41186099024998</v>
      </c>
      <c r="AS281" s="4">
        <f>AR281/'Feedstock Conversions'!$B$6</f>
        <v>61.3790544357947</v>
      </c>
      <c r="AU281">
        <f t="shared" si="36"/>
        <v>0</v>
      </c>
      <c r="AV281">
        <f t="shared" si="30"/>
        <v>19</v>
      </c>
      <c r="AW281">
        <f t="shared" si="31"/>
        <v>2024</v>
      </c>
      <c r="AX281">
        <f t="shared" si="32"/>
        <v>5</v>
      </c>
      <c r="AY281" s="4"/>
      <c r="AZ281" s="4"/>
      <c r="BA281" s="4"/>
      <c r="BM281" s="4"/>
      <c r="BN281" s="4"/>
      <c r="BO281" s="4"/>
      <c r="BP281" s="4"/>
      <c r="BQ281" s="4"/>
      <c r="BR281" s="4"/>
      <c r="BS281" s="4"/>
      <c r="BT281" s="4"/>
      <c r="BV281" s="4"/>
    </row>
    <row r="282" spans="1:74" x14ac:dyDescent="0.25">
      <c r="A282" s="34">
        <v>45429</v>
      </c>
      <c r="B282" s="18">
        <v>54.378</v>
      </c>
      <c r="C282" s="35">
        <f>'Canola Oil'!B282</f>
        <v>54.378</v>
      </c>
      <c r="D282" s="35">
        <f>'Canola Oil'!C282*'Feedstock Conversions'!B$13</f>
        <v>405.11610000000002</v>
      </c>
      <c r="E282" s="36"/>
      <c r="F282" s="35">
        <f t="shared" si="35"/>
        <v>291.18063103148313</v>
      </c>
      <c r="G282" s="36">
        <f>('LCFS Values'!$E$6-$R$4)/1000000*'LCFS Values'!B282*'LCFS Values'!$G$2*100</f>
        <v>21.264634485062498</v>
      </c>
      <c r="H282" s="35">
        <f t="shared" si="35"/>
        <v>80.371109705857307</v>
      </c>
      <c r="I282" s="35">
        <f>'Fixed Credits Value'!B282</f>
        <v>100</v>
      </c>
      <c r="J282" s="35">
        <f t="shared" si="33"/>
        <v>492.81637522240294</v>
      </c>
      <c r="K282" s="35">
        <f>J282/'Feedstock Conversions'!B$13</f>
        <v>66.149849023141329</v>
      </c>
      <c r="L282" s="35"/>
      <c r="M282" s="35">
        <f t="shared" si="34"/>
        <v>87.700275222402922</v>
      </c>
      <c r="N282" s="35">
        <f t="shared" si="28"/>
        <v>51.975524520812485</v>
      </c>
      <c r="O282" s="36"/>
      <c r="P282" s="18"/>
      <c r="Q282" s="4"/>
      <c r="R282" s="4"/>
      <c r="S282" s="4"/>
      <c r="T282" s="4"/>
      <c r="U282" s="4"/>
      <c r="V282" s="4">
        <f>$B282-'Rail Costs'!Q284</f>
        <v>49.825886844848924</v>
      </c>
      <c r="W282" s="4">
        <f>$B282-'Rail Costs'!R284</f>
        <v>50.326989350476111</v>
      </c>
      <c r="X282" s="4">
        <f>$B282-'Rail Costs'!S284</f>
        <v>50.534733486349133</v>
      </c>
      <c r="Y282" s="4">
        <f>$B282-'Rail Costs'!T284</f>
        <v>50.042654137951359</v>
      </c>
      <c r="Z282" s="4">
        <f>$B282-'Rail Costs'!U284</f>
        <v>50.223117282539597</v>
      </c>
      <c r="AA282" s="4">
        <f>$B282-'Rail Costs'!V284</f>
        <v>49.175584965541631</v>
      </c>
      <c r="AD282" s="4">
        <f>$J282-(V282*'Feedstock Conversions'!$B$13)-'Rail Costs'!Q284</f>
        <v>117.06140507312737</v>
      </c>
      <c r="AE282" s="4">
        <f>$J282-(W282*'Feedstock Conversions'!$B$13)-'Rail Costs'!R284</f>
        <v>113.82929391183201</v>
      </c>
      <c r="AF282" s="4">
        <f>$J282-(X282*'Feedstock Conversions'!$B$13)-'Rail Costs'!S284</f>
        <v>112.48934423545101</v>
      </c>
      <c r="AG282" s="4">
        <f>$J282-(Y282*'Feedstock Conversions'!$B$13)-'Rail Costs'!T284</f>
        <v>115.66325603261664</v>
      </c>
      <c r="AH282" s="4">
        <f>$J282-(Z282*'Feedstock Conversions'!$B$13)-'Rail Costs'!U284</f>
        <v>114.49926875002251</v>
      </c>
      <c r="AI282" s="4">
        <f>$J282-(AA282*'Feedstock Conversions'!$B$13)-'Rail Costs'!V284</f>
        <v>121.25585219465941</v>
      </c>
      <c r="AL282" s="4">
        <f>C282*'Feedstock Conversions'!$B$6</f>
        <v>410.5539</v>
      </c>
      <c r="AM282" s="4">
        <f>'Fuel Values'!C282*100</f>
        <v>238.68999999999997</v>
      </c>
      <c r="AN282" s="4">
        <f>('LCFS Values'!$E$6-'Canola Oil'!$S$4)/1000000*'LCFS Values'!B282*'LCFS Values'!$G$2*100</f>
        <v>21.9066245208125</v>
      </c>
      <c r="AO282" s="4">
        <f>'RIN Values'!D282</f>
        <v>80.495000000000005</v>
      </c>
      <c r="AP282" s="4">
        <f>'Fixed Credits Value'!B282</f>
        <v>100</v>
      </c>
      <c r="AQ282" s="4">
        <f>'Fixed Credits Value'!C282</f>
        <v>16</v>
      </c>
      <c r="AR282" s="4">
        <f t="shared" si="29"/>
        <v>457.0916245208125</v>
      </c>
      <c r="AS282" s="4">
        <f>AR282/'Feedstock Conversions'!$B$6</f>
        <v>60.541937022624175</v>
      </c>
      <c r="AU282">
        <f t="shared" si="36"/>
        <v>0</v>
      </c>
      <c r="AV282">
        <f t="shared" si="30"/>
        <v>20</v>
      </c>
      <c r="AW282">
        <f t="shared" si="31"/>
        <v>2024</v>
      </c>
      <c r="AX282">
        <f t="shared" si="32"/>
        <v>5</v>
      </c>
      <c r="AY282" s="4"/>
      <c r="AZ282" s="4"/>
      <c r="BA282" s="4"/>
      <c r="BM282" s="4"/>
      <c r="BN282" s="4"/>
      <c r="BO282" s="4"/>
      <c r="BP282" s="4"/>
      <c r="BQ282" s="4"/>
      <c r="BR282" s="4"/>
      <c r="BS282" s="4"/>
      <c r="BT282" s="4"/>
      <c r="BV282" s="4"/>
    </row>
    <row r="283" spans="1:74" x14ac:dyDescent="0.25">
      <c r="A283" s="34">
        <v>45436</v>
      </c>
      <c r="B283">
        <v>56.13</v>
      </c>
      <c r="C283" s="35">
        <f>'Canola Oil'!B283</f>
        <v>56.13</v>
      </c>
      <c r="D283" s="35">
        <f>'Canola Oil'!C283*'Feedstock Conversions'!B$13</f>
        <v>418.16850000000005</v>
      </c>
      <c r="E283" s="18"/>
      <c r="F283" s="35">
        <f t="shared" si="35"/>
        <v>291.07063732946204</v>
      </c>
      <c r="G283" s="36">
        <f>('LCFS Values'!$E$6-$R$4)/1000000*'LCFS Values'!B283*'LCFS Values'!$G$2*100</f>
        <v>22.578467736999993</v>
      </c>
      <c r="H283" s="35">
        <f t="shared" si="35"/>
        <v>80.537403859027705</v>
      </c>
      <c r="I283" s="35">
        <f>'Fixed Credits Value'!B283</f>
        <v>100</v>
      </c>
      <c r="J283" s="35">
        <f t="shared" si="33"/>
        <v>494.18650892548976</v>
      </c>
      <c r="K283" s="35">
        <f>J283/'Feedstock Conversions'!B$13</f>
        <v>66.333759587314063</v>
      </c>
      <c r="L283" s="35"/>
      <c r="M283" s="35">
        <f t="shared" si="34"/>
        <v>76.01800892548971</v>
      </c>
      <c r="N283" s="35">
        <f t="shared" ref="N283:N330" si="37">AR283-D283</f>
        <v>58.486623060999875</v>
      </c>
      <c r="O283" s="18"/>
      <c r="P283" s="18"/>
      <c r="Q283" s="4"/>
      <c r="R283" s="4"/>
      <c r="S283" s="4"/>
      <c r="T283" s="4"/>
      <c r="U283" s="4"/>
      <c r="V283" s="4">
        <f>$B283-'Rail Costs'!Q285</f>
        <v>51.577886844848933</v>
      </c>
      <c r="W283" s="4">
        <f>$B283-'Rail Costs'!R285</f>
        <v>52.078989350476114</v>
      </c>
      <c r="X283" s="4">
        <f>$B283-'Rail Costs'!S285</f>
        <v>52.286733486349135</v>
      </c>
      <c r="Y283" s="4">
        <f>$B283-'Rail Costs'!T285</f>
        <v>51.794654137951362</v>
      </c>
      <c r="Z283" s="4">
        <f>$B283-'Rail Costs'!U285</f>
        <v>51.9751172825396</v>
      </c>
      <c r="AA283" s="4">
        <f>$B283-'Rail Costs'!V285</f>
        <v>50.927584965541634</v>
      </c>
      <c r="AD283" s="4">
        <f>$J283-(V283*'Feedstock Conversions'!$B$13)-'Rail Costs'!Q285</f>
        <v>105.37913877621411</v>
      </c>
      <c r="AE283" s="4">
        <f>$J283-(W283*'Feedstock Conversions'!$B$13)-'Rail Costs'!R285</f>
        <v>102.1470276149188</v>
      </c>
      <c r="AF283" s="4">
        <f>$J283-(X283*'Feedstock Conversions'!$B$13)-'Rail Costs'!S285</f>
        <v>100.8070779385378</v>
      </c>
      <c r="AG283" s="4">
        <f>$J283-(Y283*'Feedstock Conversions'!$B$13)-'Rail Costs'!T285</f>
        <v>103.98098973570349</v>
      </c>
      <c r="AH283" s="4">
        <f>$J283-(Z283*'Feedstock Conversions'!$B$13)-'Rail Costs'!U285</f>
        <v>102.81700245310935</v>
      </c>
      <c r="AI283" s="4">
        <f>$J283-(AA283*'Feedstock Conversions'!$B$13)-'Rail Costs'!V285</f>
        <v>109.5735858977462</v>
      </c>
      <c r="AJ283" s="4"/>
      <c r="AK283" s="4"/>
      <c r="AL283" s="4">
        <f>C283*'Feedstock Conversions'!$B$6</f>
        <v>423.78149999999999</v>
      </c>
      <c r="AM283" s="4">
        <f>'Fuel Values'!C283*100</f>
        <v>243.12999999999997</v>
      </c>
      <c r="AN283" s="4">
        <f>('LCFS Values'!$E$6-'Canola Oil'!$S$4)/1000000*'LCFS Values'!B283*'LCFS Values'!$G$2*100</f>
        <v>23.260123060999994</v>
      </c>
      <c r="AO283" s="4">
        <f>'RIN Values'!D283</f>
        <v>94.265000000000001</v>
      </c>
      <c r="AP283" s="4">
        <f>'Fixed Credits Value'!B283</f>
        <v>100</v>
      </c>
      <c r="AQ283" s="4">
        <f>'Fixed Credits Value'!C283</f>
        <v>16</v>
      </c>
      <c r="AR283" s="4">
        <f t="shared" si="29"/>
        <v>476.65512306099993</v>
      </c>
      <c r="AS283" s="4">
        <f>AR283/'Feedstock Conversions'!$B$6</f>
        <v>63.133128882251647</v>
      </c>
      <c r="AU283">
        <f t="shared" si="36"/>
        <v>0</v>
      </c>
      <c r="AV283">
        <f t="shared" si="30"/>
        <v>21</v>
      </c>
      <c r="AW283">
        <f t="shared" si="31"/>
        <v>2024</v>
      </c>
      <c r="AX283">
        <f t="shared" si="32"/>
        <v>5</v>
      </c>
      <c r="AY283" s="4"/>
      <c r="AZ283" s="4"/>
      <c r="BA283" s="4"/>
      <c r="BM283" s="4"/>
      <c r="BN283" s="4"/>
      <c r="BO283" s="4"/>
      <c r="BP283" s="4"/>
      <c r="BQ283" s="4"/>
      <c r="BR283" s="4"/>
      <c r="BS283" s="4"/>
      <c r="BT283" s="4"/>
      <c r="BV283" s="4"/>
    </row>
    <row r="284" spans="1:74" x14ac:dyDescent="0.25">
      <c r="A284" s="34">
        <v>45443</v>
      </c>
      <c r="B284">
        <v>56.16</v>
      </c>
      <c r="C284" s="35">
        <f>'Canola Oil'!B284</f>
        <v>56.16</v>
      </c>
      <c r="D284" s="35">
        <f>'Canola Oil'!C284*'Feedstock Conversions'!B$13</f>
        <v>418.392</v>
      </c>
      <c r="E284" s="18"/>
      <c r="F284" s="35">
        <f t="shared" si="35"/>
        <v>291.078184487888</v>
      </c>
      <c r="G284" s="36">
        <f>('LCFS Values'!$E$6-$R$4)/1000000*'LCFS Values'!B284*'LCFS Values'!$G$2*100</f>
        <v>22.687953841328124</v>
      </c>
      <c r="H284" s="35">
        <f t="shared" si="35"/>
        <v>80.728841041555825</v>
      </c>
      <c r="I284" s="35">
        <f>'Fixed Credits Value'!B284</f>
        <v>100</v>
      </c>
      <c r="J284" s="35">
        <f t="shared" si="33"/>
        <v>494.49497937077194</v>
      </c>
      <c r="K284" s="35">
        <f>J284/'Feedstock Conversions'!B$13</f>
        <v>66.375165016211</v>
      </c>
      <c r="L284" s="35"/>
      <c r="M284" s="35">
        <f t="shared" si="34"/>
        <v>76.102979370771948</v>
      </c>
      <c r="N284" s="35">
        <f t="shared" si="37"/>
        <v>60.592164606015615</v>
      </c>
      <c r="O284" s="18"/>
      <c r="P284" s="18"/>
      <c r="Q284" s="4"/>
      <c r="R284" s="4"/>
      <c r="S284" s="4"/>
      <c r="T284" s="4"/>
      <c r="U284" s="4"/>
      <c r="V284" s="4">
        <f>$B284-'Rail Costs'!Q286</f>
        <v>51.60788684484892</v>
      </c>
      <c r="W284" s="4">
        <f>$B284-'Rail Costs'!R286</f>
        <v>52.108989350476108</v>
      </c>
      <c r="X284" s="4">
        <f>$B284-'Rail Costs'!S286</f>
        <v>52.316733486349129</v>
      </c>
      <c r="Y284" s="4">
        <f>$B284-'Rail Costs'!T286</f>
        <v>51.824654137951356</v>
      </c>
      <c r="Z284" s="4">
        <f>$B284-'Rail Costs'!U286</f>
        <v>52.005117282539594</v>
      </c>
      <c r="AA284" s="4">
        <f>$B284-'Rail Costs'!V286</f>
        <v>50.957584965541628</v>
      </c>
      <c r="AD284" s="4">
        <f>$J284-(V284*'Feedstock Conversions'!$B$13)-'Rail Costs'!Q286</f>
        <v>105.4641092214964</v>
      </c>
      <c r="AE284" s="4">
        <f>$J284-(W284*'Feedstock Conversions'!$B$13)-'Rail Costs'!R286</f>
        <v>102.23199806020104</v>
      </c>
      <c r="AF284" s="4">
        <f>$J284-(X284*'Feedstock Conversions'!$B$13)-'Rail Costs'!S286</f>
        <v>100.89204838382004</v>
      </c>
      <c r="AG284" s="4">
        <f>$J284-(Y284*'Feedstock Conversions'!$B$13)-'Rail Costs'!T286</f>
        <v>104.06596018098567</v>
      </c>
      <c r="AH284" s="4">
        <f>$J284-(Z284*'Feedstock Conversions'!$B$13)-'Rail Costs'!U286</f>
        <v>102.90197289839159</v>
      </c>
      <c r="AI284" s="4">
        <f>$J284-(AA284*'Feedstock Conversions'!$B$13)-'Rail Costs'!V286</f>
        <v>109.65855634302844</v>
      </c>
      <c r="AJ284" s="4"/>
      <c r="AK284" s="4"/>
      <c r="AL284" s="4">
        <f>C284*'Feedstock Conversions'!$B$6</f>
        <v>424.00799999999998</v>
      </c>
      <c r="AM284" s="4">
        <f>'Fuel Values'!C284*100</f>
        <v>243.88</v>
      </c>
      <c r="AN284" s="4">
        <f>('LCFS Values'!$E$6-'Canola Oil'!$S$4)/1000000*'LCFS Values'!B284*'LCFS Values'!$G$2*100</f>
        <v>23.37291460601562</v>
      </c>
      <c r="AO284" s="4">
        <f>'RIN Values'!D284</f>
        <v>95.731250000000003</v>
      </c>
      <c r="AP284" s="4">
        <f>'Fixed Credits Value'!B284</f>
        <v>100</v>
      </c>
      <c r="AQ284" s="4">
        <f>'Fixed Credits Value'!C284</f>
        <v>16</v>
      </c>
      <c r="AR284" s="4">
        <f t="shared" ref="AR284:AR330" si="38">SUM(AM284:AQ284)</f>
        <v>478.98416460601561</v>
      </c>
      <c r="AS284" s="4">
        <f>AR284/'Feedstock Conversions'!$B$6</f>
        <v>63.441611206094784</v>
      </c>
      <c r="AU284">
        <f t="shared" si="36"/>
        <v>0</v>
      </c>
      <c r="AV284">
        <f t="shared" si="30"/>
        <v>22</v>
      </c>
      <c r="AW284">
        <f t="shared" si="31"/>
        <v>2024</v>
      </c>
      <c r="AX284">
        <f t="shared" si="32"/>
        <v>5</v>
      </c>
      <c r="AY284" s="4"/>
      <c r="AZ284" s="4"/>
      <c r="BA284" s="4"/>
      <c r="BM284" s="4"/>
      <c r="BN284" s="4"/>
      <c r="BO284" s="4"/>
      <c r="BP284" s="4"/>
      <c r="BQ284" s="4"/>
      <c r="BR284" s="4"/>
      <c r="BS284" s="4"/>
      <c r="BT284" s="4"/>
      <c r="BV284" s="4"/>
    </row>
    <row r="285" spans="1:74" s="40" customFormat="1" x14ac:dyDescent="0.25">
      <c r="A285" s="34">
        <f>A284+7</f>
        <v>45450</v>
      </c>
      <c r="B285">
        <v>54.274000000000001</v>
      </c>
      <c r="C285" s="35">
        <f>'Canola Oil'!B285</f>
        <v>54.274000000000001</v>
      </c>
      <c r="D285" s="35">
        <f>'Canola Oil'!C285*'Feedstock Conversions'!B$13</f>
        <v>404.34129999999999</v>
      </c>
      <c r="E285" s="41"/>
      <c r="F285" s="35">
        <f t="shared" si="35"/>
        <v>291.18764283565463</v>
      </c>
      <c r="G285" s="36">
        <f>('LCFS Values'!$E$6-$R$4)/1000000*'LCFS Values'!B285*'LCFS Values'!$G$2*100</f>
        <v>21.897220865624998</v>
      </c>
      <c r="H285" s="35">
        <f t="shared" si="35"/>
        <v>80.858905095438345</v>
      </c>
      <c r="I285" s="35">
        <f>'Fixed Credits Value'!B285</f>
        <v>100</v>
      </c>
      <c r="J285" s="35">
        <f t="shared" si="33"/>
        <v>493.94376879671796</v>
      </c>
      <c r="K285" s="35">
        <f>J285/'Feedstock Conversions'!B$13</f>
        <v>66.301177019693682</v>
      </c>
      <c r="L285" s="35"/>
      <c r="M285" s="35">
        <f t="shared" si="34"/>
        <v>89.602468796717972</v>
      </c>
      <c r="N285" s="35">
        <f t="shared" si="37"/>
        <v>59.487009003125024</v>
      </c>
      <c r="O285" s="41">
        <f>M287/M285-1</f>
        <v>-2.4634974645572627E-2</v>
      </c>
      <c r="P285" s="41">
        <f>N287/N285-1</f>
        <v>0.31618563566908642</v>
      </c>
      <c r="V285" s="4">
        <f>$B285-'Rail Costs'!Q287</f>
        <v>49.721886844848925</v>
      </c>
      <c r="W285" s="4">
        <f>$B285-'Rail Costs'!R287</f>
        <v>50.222989350476112</v>
      </c>
      <c r="X285" s="4">
        <f>$B285-'Rail Costs'!S287</f>
        <v>50.430733486349133</v>
      </c>
      <c r="Y285" s="4">
        <f>$B285-'Rail Costs'!T287</f>
        <v>49.93865413795136</v>
      </c>
      <c r="Z285" s="4">
        <f>$B285-'Rail Costs'!U287</f>
        <v>50.119117282539598</v>
      </c>
      <c r="AA285" s="4">
        <f>$B285-'Rail Costs'!V287</f>
        <v>49.071584965541632</v>
      </c>
      <c r="AB285"/>
      <c r="AC285"/>
      <c r="AD285" s="4">
        <f>$J285-(V285*'Feedstock Conversions'!$B$13)-'Rail Costs'!Q287</f>
        <v>118.96359864744237</v>
      </c>
      <c r="AE285" s="4">
        <f>$J285-(W285*'Feedstock Conversions'!$B$13)-'Rail Costs'!R287</f>
        <v>115.731487486147</v>
      </c>
      <c r="AF285" s="4">
        <f>$J285-(X285*'Feedstock Conversions'!$B$13)-'Rail Costs'!S287</f>
        <v>114.39153780976601</v>
      </c>
      <c r="AG285" s="4">
        <f>$J285-(Y285*'Feedstock Conversions'!$B$13)-'Rail Costs'!T287</f>
        <v>117.56544960693169</v>
      </c>
      <c r="AH285" s="4">
        <f>$J285-(Z285*'Feedstock Conversions'!$B$13)-'Rail Costs'!U287</f>
        <v>116.40146232433756</v>
      </c>
      <c r="AI285" s="4">
        <f>$J285-(AA285*'Feedstock Conversions'!$B$13)-'Rail Costs'!V287</f>
        <v>123.1580457689744</v>
      </c>
      <c r="AJ285" s="4"/>
      <c r="AK285" s="4"/>
      <c r="AL285" s="4">
        <f>C285*'Feedstock Conversions'!$B$6</f>
        <v>409.76870000000002</v>
      </c>
      <c r="AM285" s="4">
        <f>'Fuel Values'!C285*100</f>
        <v>232.45</v>
      </c>
      <c r="AN285" s="4">
        <f>('LCFS Values'!$E$6-'Canola Oil'!$S$4)/1000000*'LCFS Values'!B285*'LCFS Values'!$G$2*100</f>
        <v>22.558309003124997</v>
      </c>
      <c r="AO285" s="4">
        <f>'RIN Values'!D285</f>
        <v>92.82</v>
      </c>
      <c r="AP285" s="4">
        <f>'Fixed Credits Value'!B285</f>
        <v>100</v>
      </c>
      <c r="AQ285" s="4">
        <f>'Fixed Credits Value'!C285</f>
        <v>16</v>
      </c>
      <c r="AR285" s="4">
        <f t="shared" si="38"/>
        <v>463.82830900312501</v>
      </c>
      <c r="AS285" s="4">
        <f>AR285/'Feedstock Conversions'!$B$6</f>
        <v>61.434213112996694</v>
      </c>
      <c r="AT285"/>
      <c r="AU285">
        <f t="shared" si="36"/>
        <v>0</v>
      </c>
      <c r="AV285">
        <f t="shared" si="30"/>
        <v>23</v>
      </c>
      <c r="AW285">
        <f t="shared" si="31"/>
        <v>2024</v>
      </c>
      <c r="AX285">
        <f t="shared" si="32"/>
        <v>6</v>
      </c>
      <c r="AY285" s="4"/>
    </row>
    <row r="286" spans="1:74" x14ac:dyDescent="0.25">
      <c r="A286" s="34">
        <f>A285+7</f>
        <v>45457</v>
      </c>
      <c r="B286">
        <v>54.231999999999999</v>
      </c>
      <c r="C286" s="35">
        <f>'Canola Oil'!B286</f>
        <v>54.231999999999999</v>
      </c>
      <c r="D286" s="35">
        <f>'Canola Oil'!C286*'Feedstock Conversions'!B$13</f>
        <v>404.02839999999998</v>
      </c>
      <c r="E286" s="18"/>
      <c r="F286" s="35">
        <f t="shared" si="35"/>
        <v>291.24206335338903</v>
      </c>
      <c r="G286" s="36">
        <f>('LCFS Values'!$E$6-$R$4)/1000000*'LCFS Values'!B286*'LCFS Values'!$G$2*100</f>
        <v>21.62958816615625</v>
      </c>
      <c r="H286" s="35">
        <f t="shared" si="35"/>
        <v>80.637531510806568</v>
      </c>
      <c r="I286" s="35">
        <f>'Fixed Credits Value'!B286</f>
        <v>100</v>
      </c>
      <c r="J286" s="35">
        <f t="shared" si="33"/>
        <v>493.50918303035189</v>
      </c>
      <c r="K286" s="35">
        <f>J286/'Feedstock Conversions'!B$13</f>
        <v>66.242843359778774</v>
      </c>
      <c r="L286" s="35"/>
      <c r="M286" s="35">
        <f t="shared" si="34"/>
        <v>89.480783030351915</v>
      </c>
      <c r="N286" s="35">
        <f t="shared" si="37"/>
        <v>72.754196337531255</v>
      </c>
      <c r="O286" s="18"/>
      <c r="P286" s="18"/>
      <c r="Q286" s="4"/>
      <c r="R286" s="4"/>
      <c r="S286" s="4"/>
      <c r="T286" s="4"/>
      <c r="U286" s="4"/>
      <c r="V286" s="4">
        <f>$B286-'Rail Costs'!Q288</f>
        <v>49.679886844848923</v>
      </c>
      <c r="W286" s="4">
        <f>$B286-'Rail Costs'!R288</f>
        <v>50.180989350476111</v>
      </c>
      <c r="X286" s="4">
        <f>$B286-'Rail Costs'!S288</f>
        <v>50.388733486349132</v>
      </c>
      <c r="Y286" s="4">
        <f>$B286-'Rail Costs'!T288</f>
        <v>49.896654137951359</v>
      </c>
      <c r="Z286" s="4">
        <f>$B286-'Rail Costs'!U288</f>
        <v>50.077117282539596</v>
      </c>
      <c r="AA286" s="4">
        <f>$B286-'Rail Costs'!V288</f>
        <v>49.02958496554163</v>
      </c>
      <c r="AD286" s="4">
        <f>$J286-(V286*'Feedstock Conversions'!$B$13)-'Rail Costs'!Q288</f>
        <v>118.84191288107631</v>
      </c>
      <c r="AE286" s="4">
        <f>$J286-(W286*'Feedstock Conversions'!$B$13)-'Rail Costs'!R288</f>
        <v>115.60980171978095</v>
      </c>
      <c r="AF286" s="4">
        <f>$J286-(X286*'Feedstock Conversions'!$B$13)-'Rail Costs'!S288</f>
        <v>114.26985204339995</v>
      </c>
      <c r="AG286" s="4">
        <f>$J286-(Y286*'Feedstock Conversions'!$B$13)-'Rail Costs'!T288</f>
        <v>117.44376384056564</v>
      </c>
      <c r="AH286" s="4">
        <f>$J286-(Z286*'Feedstock Conversions'!$B$13)-'Rail Costs'!U288</f>
        <v>116.2797765579715</v>
      </c>
      <c r="AI286" s="4">
        <f>$J286-(AA286*'Feedstock Conversions'!$B$13)-'Rail Costs'!V288</f>
        <v>123.03636000260835</v>
      </c>
      <c r="AJ286" s="4"/>
      <c r="AK286" s="4"/>
      <c r="AL286" s="4">
        <f>C286*'Feedstock Conversions'!$B$6</f>
        <v>409.45159999999998</v>
      </c>
      <c r="AM286" s="4">
        <f>'Fuel Values'!C286*100</f>
        <v>245.67999999999998</v>
      </c>
      <c r="AN286" s="4">
        <f>('LCFS Values'!$E$6-'Canola Oil'!$S$4)/1000000*'LCFS Values'!B286*'LCFS Values'!$G$2*100</f>
        <v>22.282596337531245</v>
      </c>
      <c r="AO286" s="4">
        <f>'RIN Values'!D286</f>
        <v>92.82</v>
      </c>
      <c r="AP286" s="4">
        <f>'Fixed Credits Value'!B286</f>
        <v>100</v>
      </c>
      <c r="AQ286" s="4">
        <f>'Fixed Credits Value'!C286</f>
        <v>16</v>
      </c>
      <c r="AR286" s="4">
        <f t="shared" si="38"/>
        <v>476.78259633753123</v>
      </c>
      <c r="AS286" s="4">
        <f>AR286/'Feedstock Conversions'!$B$6</f>
        <v>63.150012759937916</v>
      </c>
      <c r="AU286">
        <f t="shared" si="36"/>
        <v>0</v>
      </c>
      <c r="AV286">
        <f t="shared" si="30"/>
        <v>24</v>
      </c>
      <c r="AW286">
        <f t="shared" si="31"/>
        <v>2024</v>
      </c>
      <c r="AX286">
        <f t="shared" si="32"/>
        <v>6</v>
      </c>
      <c r="AY286" s="4"/>
      <c r="AZ286" s="4"/>
      <c r="BA286" s="4"/>
      <c r="BM286" s="4"/>
      <c r="BN286" s="4"/>
      <c r="BO286" s="4"/>
      <c r="BP286" s="4"/>
      <c r="BQ286" s="4"/>
      <c r="BR286" s="4"/>
      <c r="BS286" s="4"/>
      <c r="BT286" s="4"/>
      <c r="BV286" s="4"/>
    </row>
    <row r="287" spans="1:74" x14ac:dyDescent="0.25">
      <c r="A287" s="11">
        <v>45464</v>
      </c>
      <c r="B287">
        <v>54.484999999999999</v>
      </c>
      <c r="C287" s="35">
        <f>'Canola Oil'!B287</f>
        <v>54.484999999999999</v>
      </c>
      <c r="D287" s="35">
        <f>'Canola Oil'!C287*'Feedstock Conversions'!B$13</f>
        <v>405.91325000000001</v>
      </c>
      <c r="E287" s="18"/>
      <c r="F287" s="35">
        <f t="shared" ref="F287:F330" si="39">AVERAGE(F280:F286)</f>
        <v>291.23694904586597</v>
      </c>
      <c r="G287" s="36">
        <f>('LCFS Values'!$E$6-$R$4)/1000000*'LCFS Values'!B287*'LCFS Values'!$G$2*100</f>
        <v>21.517085111397748</v>
      </c>
      <c r="H287" s="35">
        <f t="shared" ref="H287:H330" si="40">AVERAGE(H280:H286)</f>
        <v>80.554330092466401</v>
      </c>
      <c r="I287" s="35">
        <f>'Fixed Credits Value'!B287</f>
        <v>100</v>
      </c>
      <c r="J287" s="35">
        <f t="shared" si="33"/>
        <v>493.30836424973012</v>
      </c>
      <c r="K287" s="35">
        <f>J287/'Feedstock Conversions'!B$13</f>
        <v>66.215887818755718</v>
      </c>
      <c r="L287" s="35"/>
      <c r="M287" s="35">
        <f t="shared" si="34"/>
        <v>87.395114249730113</v>
      </c>
      <c r="N287" s="35">
        <f t="shared" si="37"/>
        <v>78.29594675883078</v>
      </c>
      <c r="O287" s="18"/>
      <c r="P287" s="18"/>
      <c r="Q287" s="4"/>
      <c r="R287" s="4"/>
      <c r="S287" s="4"/>
      <c r="T287" s="4"/>
      <c r="U287" s="4"/>
      <c r="V287" s="4">
        <f>$B287-'Rail Costs'!Q289</f>
        <v>49.932886844848923</v>
      </c>
      <c r="W287" s="4">
        <f>$B287-'Rail Costs'!R289</f>
        <v>50.433989350476111</v>
      </c>
      <c r="X287" s="4">
        <f>$B287-'Rail Costs'!S289</f>
        <v>50.641733486349132</v>
      </c>
      <c r="Y287" s="4">
        <f>$B287-'Rail Costs'!T289</f>
        <v>50.149654137951359</v>
      </c>
      <c r="Z287" s="4">
        <f>$B287-'Rail Costs'!U289</f>
        <v>50.330117282539597</v>
      </c>
      <c r="AA287" s="4">
        <f>$B287-'Rail Costs'!V289</f>
        <v>49.282584965541631</v>
      </c>
      <c r="AD287" s="4">
        <f>$J287-(V287*'Feedstock Conversions'!$B$13)-'Rail Costs'!Q289</f>
        <v>116.75624410045457</v>
      </c>
      <c r="AE287" s="4">
        <f>$J287-(W287*'Feedstock Conversions'!$B$13)-'Rail Costs'!R289</f>
        <v>113.5241329391592</v>
      </c>
      <c r="AF287" s="4">
        <f>$J287-(X287*'Feedstock Conversions'!$B$13)-'Rail Costs'!S289</f>
        <v>112.18418326277821</v>
      </c>
      <c r="AG287" s="4">
        <f>$J287-(Y287*'Feedstock Conversions'!$B$13)-'Rail Costs'!T289</f>
        <v>115.35809505994384</v>
      </c>
      <c r="AH287" s="4">
        <f>$J287-(Z287*'Feedstock Conversions'!$B$13)-'Rail Costs'!U289</f>
        <v>114.1941077773497</v>
      </c>
      <c r="AI287" s="4">
        <f>$J287-(AA287*'Feedstock Conversions'!$B$13)-'Rail Costs'!V289</f>
        <v>120.9506912219866</v>
      </c>
      <c r="AJ287" s="4"/>
      <c r="AK287" s="4"/>
      <c r="AL287" s="4">
        <f>C287*'Feedstock Conversions'!$B$6</f>
        <v>411.36174999999997</v>
      </c>
      <c r="AM287" s="4">
        <f>'Fuel Values'!C287*100</f>
        <v>251.48000000000002</v>
      </c>
      <c r="AN287" s="4">
        <f>('LCFS Values'!$E$6-'Canola Oil'!$S$4)/1000000*'LCFS Values'!B287*'LCFS Values'!$G$2*100</f>
        <v>22.166696758830749</v>
      </c>
      <c r="AO287" s="4">
        <f>'RIN Values'!D287</f>
        <v>94.5625</v>
      </c>
      <c r="AP287" s="4">
        <f>'Fixed Credits Value'!B287</f>
        <v>100</v>
      </c>
      <c r="AQ287" s="4">
        <f>'Fixed Credits Value'!C287</f>
        <v>16</v>
      </c>
      <c r="AR287" s="4">
        <f t="shared" si="38"/>
        <v>484.20919675883079</v>
      </c>
      <c r="AS287" s="4">
        <f>AR287/'Feedstock Conversions'!$B$6</f>
        <v>64.133668444878253</v>
      </c>
      <c r="AU287">
        <f t="shared" si="36"/>
        <v>0</v>
      </c>
      <c r="AV287">
        <f t="shared" si="30"/>
        <v>25</v>
      </c>
      <c r="AW287">
        <f t="shared" si="31"/>
        <v>2024</v>
      </c>
      <c r="AX287">
        <f t="shared" si="32"/>
        <v>6</v>
      </c>
      <c r="AY287" s="4"/>
      <c r="AZ287" s="4"/>
      <c r="BA287" s="4"/>
      <c r="BM287" s="4"/>
      <c r="BN287" s="4"/>
      <c r="BO287" s="4"/>
      <c r="BP287" s="4"/>
      <c r="BQ287" s="4"/>
      <c r="BR287" s="4"/>
      <c r="BS287" s="4"/>
      <c r="BT287" s="4"/>
      <c r="BV287" s="4"/>
    </row>
    <row r="288" spans="1:74" x14ac:dyDescent="0.25">
      <c r="A288" s="11">
        <v>45471</v>
      </c>
      <c r="B288">
        <v>53.892000000000003</v>
      </c>
      <c r="C288" s="35">
        <f>'Canola Oil'!B288</f>
        <v>53.892000000000003</v>
      </c>
      <c r="D288" s="35">
        <f>'Canola Oil'!C288*'Feedstock Conversions'!B$13</f>
        <v>401.49540000000002</v>
      </c>
      <c r="E288" s="18"/>
      <c r="F288" s="35">
        <f t="shared" si="39"/>
        <v>291.19943888075881</v>
      </c>
      <c r="G288" s="36">
        <f>('LCFS Values'!$E$6-$R$4)/1000000*'LCFS Values'!B288*'LCFS Values'!$G$2*100</f>
        <v>21.921551111031246</v>
      </c>
      <c r="H288" s="35">
        <f t="shared" si="40"/>
        <v>80.565114422976336</v>
      </c>
      <c r="I288" s="35">
        <f>'Fixed Credits Value'!B288</f>
        <v>100</v>
      </c>
      <c r="J288" s="35">
        <f t="shared" si="33"/>
        <v>493.68610441476642</v>
      </c>
      <c r="K288" s="35">
        <f>J288/'Feedstock Conversions'!B$13</f>
        <v>66.266591196612936</v>
      </c>
      <c r="L288" s="35"/>
      <c r="M288" s="35">
        <f t="shared" si="34"/>
        <v>92.190704414766401</v>
      </c>
      <c r="N288" s="35">
        <f t="shared" si="37"/>
        <v>77.377973790906253</v>
      </c>
      <c r="O288" s="18"/>
      <c r="P288" s="18"/>
      <c r="Q288" s="4"/>
      <c r="R288" s="4"/>
      <c r="S288" s="4"/>
      <c r="T288" s="4"/>
      <c r="U288" s="4"/>
      <c r="V288" s="4">
        <f>$B288-'Rail Costs'!Q290</f>
        <v>49.339886844848934</v>
      </c>
      <c r="W288" s="4">
        <f>$B288-'Rail Costs'!R290</f>
        <v>49.840989350476114</v>
      </c>
      <c r="X288" s="4">
        <f>$B288-'Rail Costs'!S290</f>
        <v>50.048733486349136</v>
      </c>
      <c r="Y288" s="4">
        <f>$B288-'Rail Costs'!T290</f>
        <v>49.556654137951362</v>
      </c>
      <c r="Z288" s="4">
        <f>$B288-'Rail Costs'!U290</f>
        <v>49.7371172825396</v>
      </c>
      <c r="AA288" s="4">
        <f>$B288-'Rail Costs'!V290</f>
        <v>48.689584965541634</v>
      </c>
      <c r="AD288" s="4">
        <f>$J288-(V288*'Feedstock Conversions'!$B$13)-'Rail Costs'!Q290</f>
        <v>121.5518342654908</v>
      </c>
      <c r="AE288" s="4">
        <f>$J288-(W288*'Feedstock Conversions'!$B$13)-'Rail Costs'!R290</f>
        <v>118.31972310419549</v>
      </c>
      <c r="AF288" s="4">
        <f>$J288-(X288*'Feedstock Conversions'!$B$13)-'Rail Costs'!S290</f>
        <v>116.97977342781449</v>
      </c>
      <c r="AG288" s="4">
        <f>$J288-(Y288*'Feedstock Conversions'!$B$13)-'Rail Costs'!T290</f>
        <v>120.15368522498012</v>
      </c>
      <c r="AH288" s="4">
        <f>$J288-(Z288*'Feedstock Conversions'!$B$13)-'Rail Costs'!U290</f>
        <v>118.98969794238599</v>
      </c>
      <c r="AI288" s="4">
        <f>$J288-(AA288*'Feedstock Conversions'!$B$13)-'Rail Costs'!V290</f>
        <v>125.74628138702289</v>
      </c>
      <c r="AJ288" s="4"/>
      <c r="AK288" s="4"/>
      <c r="AL288" s="4">
        <f>C288*'Feedstock Conversions'!$B$6</f>
        <v>406.88460000000003</v>
      </c>
      <c r="AM288" s="4">
        <f>'Fuel Values'!C288*100</f>
        <v>245.26</v>
      </c>
      <c r="AN288" s="4">
        <f>('LCFS Values'!$E$6-'Canola Oil'!$S$4)/1000000*'LCFS Values'!B288*'LCFS Values'!$G$2*100</f>
        <v>22.583373790906244</v>
      </c>
      <c r="AO288" s="4">
        <f>'RIN Values'!D288</f>
        <v>95.03</v>
      </c>
      <c r="AP288" s="4">
        <f>'Fixed Credits Value'!B288</f>
        <v>100</v>
      </c>
      <c r="AQ288" s="4">
        <f>'Fixed Credits Value'!C288</f>
        <v>16</v>
      </c>
      <c r="AR288" s="4">
        <f t="shared" si="38"/>
        <v>478.87337379090627</v>
      </c>
      <c r="AS288" s="4">
        <f>AR288/'Feedstock Conversions'!$B$6</f>
        <v>63.426936925947849</v>
      </c>
      <c r="AU288">
        <f t="shared" si="36"/>
        <v>0</v>
      </c>
      <c r="AV288">
        <f t="shared" si="30"/>
        <v>26</v>
      </c>
      <c r="AW288">
        <f t="shared" si="31"/>
        <v>2024</v>
      </c>
      <c r="AX288">
        <f t="shared" si="32"/>
        <v>6</v>
      </c>
      <c r="AY288" s="4"/>
      <c r="AZ288" s="4"/>
      <c r="BA288" s="4"/>
      <c r="BM288" s="4"/>
      <c r="BN288" s="4"/>
      <c r="BO288" s="4"/>
      <c r="BP288" s="4"/>
      <c r="BQ288" s="4"/>
      <c r="BR288" s="4"/>
      <c r="BS288" s="4"/>
      <c r="BT288" s="4"/>
      <c r="BV288" s="4"/>
    </row>
    <row r="289" spans="1:74" x14ac:dyDescent="0.25">
      <c r="A289" s="11">
        <v>45478</v>
      </c>
      <c r="B289">
        <v>59.44</v>
      </c>
      <c r="C289" s="35">
        <f>'Canola Oil'!B289</f>
        <v>59.44</v>
      </c>
      <c r="D289" s="35">
        <f>'Canola Oil'!C289*'Feedstock Conversions'!B$13</f>
        <v>442.82799999999997</v>
      </c>
      <c r="E289" s="18"/>
      <c r="F289" s="35">
        <f t="shared" si="39"/>
        <v>291.17079242350025</v>
      </c>
      <c r="G289" s="36">
        <f>('LCFS Values'!$E$6-$R$4)/1000000*'LCFS Values'!B289*'LCFS Values'!$G$2*100</f>
        <v>21.532267184531246</v>
      </c>
      <c r="H289" s="35">
        <f t="shared" si="40"/>
        <v>80.607605104018361</v>
      </c>
      <c r="I289" s="35">
        <f>'Fixed Credits Value'!B289</f>
        <v>100</v>
      </c>
      <c r="J289" s="35">
        <f t="shared" si="33"/>
        <v>493.31066471204986</v>
      </c>
      <c r="K289" s="35">
        <f>J289/'Feedstock Conversions'!B$13</f>
        <v>66.216196605644271</v>
      </c>
      <c r="L289" s="35"/>
      <c r="M289" s="35">
        <f t="shared" si="34"/>
        <v>50.482664712049882</v>
      </c>
      <c r="N289" s="35">
        <f t="shared" si="37"/>
        <v>51.590587186406253</v>
      </c>
      <c r="O289" s="18"/>
      <c r="P289" s="18"/>
      <c r="Q289" s="4"/>
      <c r="R289" s="4"/>
      <c r="S289" s="4"/>
      <c r="T289" s="4"/>
      <c r="U289" s="4"/>
      <c r="V289" s="4">
        <f>$B289-'Rail Costs'!Q291</f>
        <v>54.887886844848921</v>
      </c>
      <c r="W289" s="4">
        <f>$B289-'Rail Costs'!R291</f>
        <v>55.388989350476109</v>
      </c>
      <c r="X289" s="4">
        <f>$B289-'Rail Costs'!S291</f>
        <v>55.59673348634913</v>
      </c>
      <c r="Y289" s="4">
        <f>$B289-'Rail Costs'!T291</f>
        <v>55.104654137951357</v>
      </c>
      <c r="Z289" s="4">
        <f>$B289-'Rail Costs'!U291</f>
        <v>55.285117282539595</v>
      </c>
      <c r="AA289" s="4">
        <f>$B289-'Rail Costs'!V291</f>
        <v>54.237584965541629</v>
      </c>
      <c r="AD289" s="4">
        <f>$J289-(V289*'Feedstock Conversions'!$B$13)-'Rail Costs'!Q291</f>
        <v>79.843794562774278</v>
      </c>
      <c r="AE289" s="4">
        <f>$J289-(W289*'Feedstock Conversions'!$B$13)-'Rail Costs'!R291</f>
        <v>76.61168340147897</v>
      </c>
      <c r="AF289" s="4">
        <f>$J289-(X289*'Feedstock Conversions'!$B$13)-'Rail Costs'!S291</f>
        <v>75.271733725097974</v>
      </c>
      <c r="AG289" s="4">
        <f>$J289-(Y289*'Feedstock Conversions'!$B$13)-'Rail Costs'!T291</f>
        <v>78.445645522263604</v>
      </c>
      <c r="AH289" s="4">
        <f>$J289-(Z289*'Feedstock Conversions'!$B$13)-'Rail Costs'!U291</f>
        <v>77.281658239669468</v>
      </c>
      <c r="AI289" s="4">
        <f>$J289-(AA289*'Feedstock Conversions'!$B$13)-'Rail Costs'!V291</f>
        <v>84.038241684306371</v>
      </c>
      <c r="AJ289" s="4"/>
      <c r="AK289" s="4"/>
      <c r="AL289" s="4">
        <f>C289*'Feedstock Conversions'!$B$6</f>
        <v>448.77199999999999</v>
      </c>
      <c r="AM289" s="4">
        <f>'Fuel Values'!C289*100</f>
        <v>249.03</v>
      </c>
      <c r="AN289" s="4">
        <f>('LCFS Values'!$E$6-'Canola Oil'!$S$4)/1000000*'LCFS Values'!B289*'LCFS Values'!$G$2*100</f>
        <v>22.182337186406244</v>
      </c>
      <c r="AO289" s="4">
        <f>'RIN Values'!D289</f>
        <v>107.20625</v>
      </c>
      <c r="AP289" s="4">
        <f>'Fixed Credits Value'!B289</f>
        <v>100</v>
      </c>
      <c r="AQ289" s="4">
        <f>'Fixed Credits Value'!C289</f>
        <v>16</v>
      </c>
      <c r="AR289" s="4">
        <f t="shared" si="38"/>
        <v>494.41858718640623</v>
      </c>
      <c r="AS289" s="4">
        <f>AR289/'Feedstock Conversions'!$B$6</f>
        <v>65.485905587603469</v>
      </c>
      <c r="AU289">
        <f t="shared" si="36"/>
        <v>0</v>
      </c>
      <c r="AV289">
        <f t="shared" si="30"/>
        <v>27</v>
      </c>
      <c r="AW289">
        <f t="shared" si="31"/>
        <v>2024</v>
      </c>
      <c r="AX289">
        <f t="shared" si="32"/>
        <v>7</v>
      </c>
      <c r="AY289" s="4"/>
      <c r="AZ289" s="4"/>
      <c r="BA289" s="4"/>
      <c r="BM289" s="4"/>
      <c r="BN289" s="4"/>
      <c r="BO289" s="4"/>
      <c r="BP289" s="4"/>
      <c r="BQ289" s="4"/>
      <c r="BR289" s="4"/>
      <c r="BS289" s="4"/>
      <c r="BT289" s="4"/>
      <c r="BV289" s="4"/>
    </row>
    <row r="290" spans="1:74" x14ac:dyDescent="0.25">
      <c r="A290" s="11">
        <v>45485</v>
      </c>
      <c r="B290">
        <v>59.23</v>
      </c>
      <c r="C290" s="35">
        <f>'Canola Oil'!B290</f>
        <v>59.23</v>
      </c>
      <c r="D290" s="35">
        <f>'Canola Oil'!C290*'Feedstock Conversions'!B$13</f>
        <v>441.26349999999996</v>
      </c>
      <c r="E290" s="18"/>
      <c r="F290" s="35">
        <f t="shared" si="39"/>
        <v>291.1693869080741</v>
      </c>
      <c r="G290" s="36">
        <f>('LCFS Values'!$E$6-$R$4)/1000000*'LCFS Values'!B290*'LCFS Values'!$G$2*100</f>
        <v>21.702578902374999</v>
      </c>
      <c r="H290" s="35">
        <f t="shared" si="40"/>
        <v>80.64139016089851</v>
      </c>
      <c r="I290" s="35">
        <f>'Fixed Credits Value'!B290</f>
        <v>100</v>
      </c>
      <c r="J290" s="35">
        <f t="shared" si="33"/>
        <v>493.51335597134761</v>
      </c>
      <c r="K290" s="35">
        <f>J290/'Feedstock Conversions'!B$13</f>
        <v>66.243403486086919</v>
      </c>
      <c r="L290" s="35"/>
      <c r="M290" s="35">
        <f t="shared" si="34"/>
        <v>52.249855971347642</v>
      </c>
      <c r="N290" s="35">
        <f t="shared" si="37"/>
        <v>42.869290700875013</v>
      </c>
      <c r="O290" s="18">
        <f t="shared" ref="O290:P305" si="41">AVERAGE(M285:M288)</f>
        <v>89.6672676228916</v>
      </c>
      <c r="P290" s="18">
        <f t="shared" si="41"/>
        <v>71.978781472598328</v>
      </c>
      <c r="Q290" s="4"/>
      <c r="R290" s="4"/>
      <c r="S290" s="4"/>
      <c r="T290" s="4"/>
      <c r="U290" s="4"/>
      <c r="V290" s="4">
        <f>$B290-'Rail Costs'!Q292</f>
        <v>54.677886844848928</v>
      </c>
      <c r="W290" s="4">
        <f>$B290-'Rail Costs'!R292</f>
        <v>55.178989350476108</v>
      </c>
      <c r="X290" s="4">
        <f>$B290-'Rail Costs'!S292</f>
        <v>55.386733486349129</v>
      </c>
      <c r="Y290" s="4">
        <f>$B290-'Rail Costs'!T292</f>
        <v>54.894654137951356</v>
      </c>
      <c r="Z290" s="4">
        <f>$B290-'Rail Costs'!U292</f>
        <v>55.075117282539594</v>
      </c>
      <c r="AA290" s="4">
        <f>$B290-'Rail Costs'!V292</f>
        <v>54.027584965541628</v>
      </c>
      <c r="AD290" s="4">
        <f>$J290-(V290*'Feedstock Conversions'!$B$13)-'Rail Costs'!Q292</f>
        <v>81.610985822072038</v>
      </c>
      <c r="AE290" s="4">
        <f>$J290-(W290*'Feedstock Conversions'!$B$13)-'Rail Costs'!R292</f>
        <v>78.378874660776731</v>
      </c>
      <c r="AF290" s="4">
        <f>$J290-(X290*'Feedstock Conversions'!$B$13)-'Rail Costs'!S292</f>
        <v>77.038924984395734</v>
      </c>
      <c r="AG290" s="4">
        <f>$J290-(Y290*'Feedstock Conversions'!$B$13)-'Rail Costs'!T292</f>
        <v>80.212836781561364</v>
      </c>
      <c r="AH290" s="4">
        <f>$J290-(Z290*'Feedstock Conversions'!$B$13)-'Rail Costs'!U292</f>
        <v>79.048849498967229</v>
      </c>
      <c r="AI290" s="4">
        <f>$J290-(AA290*'Feedstock Conversions'!$B$13)-'Rail Costs'!V292</f>
        <v>85.805432943604075</v>
      </c>
      <c r="AJ290" s="4"/>
      <c r="AK290" s="4"/>
      <c r="AL290" s="4">
        <f>C290*'Feedstock Conversions'!$B$6</f>
        <v>447.18649999999997</v>
      </c>
      <c r="AM290" s="4">
        <f>'Fuel Values'!C290*100</f>
        <v>236.38</v>
      </c>
      <c r="AN290" s="4">
        <f>('LCFS Values'!$E$6-'Canola Oil'!$S$4)/1000000*'LCFS Values'!B290*'LCFS Values'!$G$2*100</f>
        <v>22.357790700874997</v>
      </c>
      <c r="AO290" s="4">
        <f>'RIN Values'!D290</f>
        <v>109.39499999999998</v>
      </c>
      <c r="AP290" s="4">
        <f>'Fixed Credits Value'!B290</f>
        <v>100</v>
      </c>
      <c r="AQ290" s="4">
        <f>'Fixed Credits Value'!C290</f>
        <v>16</v>
      </c>
      <c r="AR290" s="4">
        <f t="shared" si="38"/>
        <v>484.13279070087498</v>
      </c>
      <c r="AS290" s="4">
        <f>AR290/'Feedstock Conversions'!$B$6</f>
        <v>64.12354843720199</v>
      </c>
      <c r="AU290">
        <f t="shared" si="36"/>
        <v>0</v>
      </c>
      <c r="AV290">
        <f t="shared" si="30"/>
        <v>28</v>
      </c>
      <c r="AW290">
        <f t="shared" si="31"/>
        <v>2024</v>
      </c>
      <c r="AX290">
        <f t="shared" si="32"/>
        <v>7</v>
      </c>
      <c r="AY290" s="4"/>
      <c r="AZ290" s="4"/>
      <c r="BA290" s="4"/>
      <c r="BM290" s="4"/>
      <c r="BN290" s="4"/>
      <c r="BO290" s="4"/>
      <c r="BP290" s="4"/>
      <c r="BQ290" s="4"/>
      <c r="BR290" s="4"/>
      <c r="BS290" s="4"/>
      <c r="BT290" s="4"/>
      <c r="BV290" s="4"/>
    </row>
    <row r="291" spans="1:74" x14ac:dyDescent="0.25">
      <c r="A291" s="34">
        <f>A290+7</f>
        <v>45492</v>
      </c>
      <c r="B291" s="42">
        <v>58.468000000000004</v>
      </c>
      <c r="C291" s="35">
        <f>'Canola Oil'!B291</f>
        <v>58.468000000000004</v>
      </c>
      <c r="D291" s="35">
        <f>'Canola Oil'!C291*'Feedstock Conversions'!B$13</f>
        <v>435.58660000000003</v>
      </c>
      <c r="E291" s="18"/>
      <c r="F291" s="35">
        <f t="shared" si="39"/>
        <v>291.18349399073298</v>
      </c>
      <c r="G291" s="36">
        <f>('LCFS Values'!$E$6-$R$4)/1000000*'LCFS Values'!B291*'LCFS Values'!$G$2*100</f>
        <v>23.162393626749996</v>
      </c>
      <c r="H291" s="35">
        <f t="shared" si="40"/>
        <v>80.656245346880041</v>
      </c>
      <c r="I291" s="35">
        <f>'Fixed Credits Value'!B291</f>
        <v>100</v>
      </c>
      <c r="J291" s="35">
        <f t="shared" si="33"/>
        <v>495.002132964363</v>
      </c>
      <c r="K291" s="35">
        <f>J291/'Feedstock Conversions'!B$13</f>
        <v>66.443239324075563</v>
      </c>
      <c r="L291" s="35"/>
      <c r="M291" s="35">
        <f t="shared" si="34"/>
        <v>59.415532964362967</v>
      </c>
      <c r="N291" s="35">
        <f t="shared" si="37"/>
        <v>40.747577967749919</v>
      </c>
      <c r="O291" s="18">
        <f t="shared" si="41"/>
        <v>79.887316601724578</v>
      </c>
      <c r="P291" s="18">
        <f t="shared" si="41"/>
        <v>70.004676018418635</v>
      </c>
      <c r="Q291" s="4"/>
      <c r="R291" s="4"/>
      <c r="S291" s="4"/>
      <c r="T291" s="4"/>
      <c r="U291" s="4"/>
      <c r="V291" s="4">
        <f>$B291-'Rail Costs'!Q293</f>
        <v>53.915886844848927</v>
      </c>
      <c r="W291" s="4">
        <f>$B291-'Rail Costs'!R293</f>
        <v>54.416989350476115</v>
      </c>
      <c r="X291" s="4">
        <f>$B291-'Rail Costs'!S293</f>
        <v>54.624733486349136</v>
      </c>
      <c r="Y291" s="4">
        <f>$B291-'Rail Costs'!T293</f>
        <v>54.132654137951363</v>
      </c>
      <c r="Z291" s="4">
        <f>$B291-'Rail Costs'!U293</f>
        <v>54.313117282539601</v>
      </c>
      <c r="AA291" s="4">
        <f>$B291-'Rail Costs'!V293</f>
        <v>53.265584965541635</v>
      </c>
      <c r="AD291" s="4">
        <f>$J291-(V291*'Feedstock Conversions'!$B$13)-'Rail Costs'!Q293</f>
        <v>88.77666281508742</v>
      </c>
      <c r="AE291" s="4">
        <f>$J291-(W291*'Feedstock Conversions'!$B$13)-'Rail Costs'!R293</f>
        <v>85.544551653792055</v>
      </c>
      <c r="AF291" s="4">
        <f>$J291-(X291*'Feedstock Conversions'!$B$13)-'Rail Costs'!S293</f>
        <v>84.204601977411059</v>
      </c>
      <c r="AG291" s="4">
        <f>$J291-(Y291*'Feedstock Conversions'!$B$13)-'Rail Costs'!T293</f>
        <v>87.378513774576689</v>
      </c>
      <c r="AH291" s="4">
        <f>$J291-(Z291*'Feedstock Conversions'!$B$13)-'Rail Costs'!U293</f>
        <v>86.214526491982554</v>
      </c>
      <c r="AI291" s="4">
        <f>$J291-(AA291*'Feedstock Conversions'!$B$13)-'Rail Costs'!V293</f>
        <v>92.971109936619456</v>
      </c>
      <c r="AJ291" s="4"/>
      <c r="AK291" s="4"/>
      <c r="AL291" s="4">
        <f>C291*'Feedstock Conversions'!$B$6</f>
        <v>441.43340000000001</v>
      </c>
      <c r="AM291" s="4">
        <f>'Fuel Values'!C291*100</f>
        <v>227.11999999999998</v>
      </c>
      <c r="AN291" s="4">
        <f>('LCFS Values'!$E$6-'Canola Oil'!$S$4)/1000000*'LCFS Values'!B291*'LCFS Values'!$G$2*100</f>
        <v>23.861677967749994</v>
      </c>
      <c r="AO291" s="4">
        <f>'RIN Values'!D291</f>
        <v>109.35250000000001</v>
      </c>
      <c r="AP291" s="4">
        <f>'Fixed Credits Value'!B291</f>
        <v>100</v>
      </c>
      <c r="AQ291" s="4">
        <f>'Fixed Credits Value'!C291</f>
        <v>16</v>
      </c>
      <c r="AR291" s="4">
        <f t="shared" si="38"/>
        <v>476.33417796774995</v>
      </c>
      <c r="AS291" s="4">
        <f>AR291/'Feedstock Conversions'!$B$6</f>
        <v>63.090619598377479</v>
      </c>
      <c r="AU291">
        <f t="shared" si="36"/>
        <v>0</v>
      </c>
      <c r="AV291">
        <f t="shared" si="30"/>
        <v>29</v>
      </c>
      <c r="AW291">
        <f t="shared" si="31"/>
        <v>2024</v>
      </c>
      <c r="AX291">
        <f t="shared" si="32"/>
        <v>7</v>
      </c>
      <c r="AY291" s="4"/>
      <c r="AZ291" s="4"/>
      <c r="BA291" s="4"/>
      <c r="BM291" s="4"/>
      <c r="BN291" s="4"/>
      <c r="BO291" s="4"/>
      <c r="BP291" s="4"/>
      <c r="BQ291" s="4"/>
      <c r="BR291" s="4"/>
      <c r="BS291" s="4"/>
      <c r="BT291" s="4"/>
      <c r="BV291" s="4"/>
    </row>
    <row r="292" spans="1:74" x14ac:dyDescent="0.25">
      <c r="A292" s="34">
        <f>A291+7</f>
        <v>45499</v>
      </c>
      <c r="B292" s="42">
        <v>57.83</v>
      </c>
      <c r="C292" s="35">
        <f>'Canola Oil'!B292</f>
        <v>57.83</v>
      </c>
      <c r="D292" s="35">
        <f>'Canola Oil'!C292*'Feedstock Conversions'!B$13</f>
        <v>430.83350000000002</v>
      </c>
      <c r="E292" s="18"/>
      <c r="F292" s="35">
        <f t="shared" si="39"/>
        <v>291.19853820542511</v>
      </c>
      <c r="G292" s="36">
        <f>('LCFS Values'!$E$6-$R$4)/1000000*'LCFS Values'!B292*'LCFS Values'!$G$2*100</f>
        <v>24.232924424624997</v>
      </c>
      <c r="H292" s="35">
        <f t="shared" si="40"/>
        <v>80.645874533354927</v>
      </c>
      <c r="I292" s="35">
        <f>'Fixed Credits Value'!B292</f>
        <v>100</v>
      </c>
      <c r="J292" s="35">
        <f t="shared" si="33"/>
        <v>496.07733716340499</v>
      </c>
      <c r="K292" s="35">
        <f>J292/'Feedstock Conversions'!B$13</f>
        <v>66.58756203535637</v>
      </c>
      <c r="L292" s="35"/>
      <c r="M292" s="35">
        <f t="shared" si="34"/>
        <v>65.243837163404976</v>
      </c>
      <c r="N292" s="35">
        <f t="shared" si="37"/>
        <v>48.941028630124947</v>
      </c>
      <c r="O292" s="18">
        <f t="shared" si="41"/>
        <v>70.57958483697351</v>
      </c>
      <c r="P292" s="18">
        <f t="shared" si="41"/>
        <v>62.533449609254575</v>
      </c>
      <c r="Q292" s="4"/>
      <c r="R292" s="4"/>
      <c r="S292" s="4"/>
      <c r="T292" s="4"/>
      <c r="U292" s="4"/>
      <c r="V292" s="4">
        <f>$B292-'Rail Costs'!Q294</f>
        <v>53.277886844848922</v>
      </c>
      <c r="W292" s="4">
        <f>$B292-'Rail Costs'!R294</f>
        <v>53.77898935047611</v>
      </c>
      <c r="X292" s="4">
        <f>$B292-'Rail Costs'!S294</f>
        <v>53.986733486349131</v>
      </c>
      <c r="Y292" s="4">
        <f>$B292-'Rail Costs'!T294</f>
        <v>53.494654137951358</v>
      </c>
      <c r="Z292" s="4">
        <f>$B292-'Rail Costs'!U294</f>
        <v>53.675117282539595</v>
      </c>
      <c r="AA292" s="4">
        <f>$B292-'Rail Costs'!V294</f>
        <v>52.627584965541629</v>
      </c>
      <c r="AD292" s="4">
        <f>$J292-(V292*'Feedstock Conversions'!$B$13)-'Rail Costs'!Q294</f>
        <v>94.604967014129429</v>
      </c>
      <c r="AE292" s="4">
        <f>$J292-(W292*'Feedstock Conversions'!$B$13)-'Rail Costs'!R294</f>
        <v>91.372855852834064</v>
      </c>
      <c r="AF292" s="4">
        <f>$J292-(X292*'Feedstock Conversions'!$B$13)-'Rail Costs'!S294</f>
        <v>90.032906176453068</v>
      </c>
      <c r="AG292" s="4">
        <f>$J292-(Y292*'Feedstock Conversions'!$B$13)-'Rail Costs'!T294</f>
        <v>93.206817973618755</v>
      </c>
      <c r="AH292" s="4">
        <f>$J292-(Z292*'Feedstock Conversions'!$B$13)-'Rail Costs'!U294</f>
        <v>92.042830691024619</v>
      </c>
      <c r="AI292" s="4">
        <f>$J292-(AA292*'Feedstock Conversions'!$B$13)-'Rail Costs'!V294</f>
        <v>98.799414135661465</v>
      </c>
      <c r="AJ292" s="4"/>
      <c r="AK292" s="4"/>
      <c r="AL292" s="4">
        <f>C292*'Feedstock Conversions'!$B$6</f>
        <v>436.61649999999997</v>
      </c>
      <c r="AM292" s="4">
        <f>'Fuel Values'!C292*100</f>
        <v>227.11999999999998</v>
      </c>
      <c r="AN292" s="4">
        <f>('LCFS Values'!$E$6-'Canola Oil'!$S$4)/1000000*'LCFS Values'!B292*'LCFS Values'!$G$2*100</f>
        <v>24.964528630124995</v>
      </c>
      <c r="AO292" s="4">
        <f>'RIN Values'!D292</f>
        <v>111.69</v>
      </c>
      <c r="AP292" s="4">
        <f>'Fixed Credits Value'!B292</f>
        <v>100</v>
      </c>
      <c r="AQ292" s="4">
        <f>'Fixed Credits Value'!C292</f>
        <v>16</v>
      </c>
      <c r="AR292" s="4">
        <f t="shared" si="38"/>
        <v>479.77452863012496</v>
      </c>
      <c r="AS292" s="4">
        <f>AR292/'Feedstock Conversions'!$B$6</f>
        <v>63.546295182798012</v>
      </c>
      <c r="AU292">
        <f t="shared" si="36"/>
        <v>0</v>
      </c>
      <c r="AV292">
        <f t="shared" si="30"/>
        <v>30</v>
      </c>
      <c r="AW292">
        <f t="shared" si="31"/>
        <v>2024</v>
      </c>
      <c r="AX292">
        <f t="shared" si="32"/>
        <v>7</v>
      </c>
      <c r="AY292" s="4"/>
      <c r="AZ292" s="4"/>
      <c r="BA292" s="4"/>
      <c r="BM292" s="4"/>
      <c r="BN292" s="4"/>
      <c r="BO292" s="4"/>
      <c r="BP292" s="4"/>
      <c r="BQ292" s="4"/>
      <c r="BR292" s="4"/>
      <c r="BS292" s="4"/>
      <c r="BT292" s="4"/>
      <c r="BV292" s="4"/>
    </row>
    <row r="293" spans="1:74" x14ac:dyDescent="0.25">
      <c r="A293" s="34">
        <f t="shared" ref="A293:A308" si="42">A292+7</f>
        <v>45506</v>
      </c>
      <c r="B293" s="42">
        <v>54.607999999999997</v>
      </c>
      <c r="C293" s="35">
        <f>'Canola Oil'!B293</f>
        <v>54.607999999999997</v>
      </c>
      <c r="D293" s="35">
        <f>'Canola Oil'!C293*'Feedstock Conversions'!B$13</f>
        <v>406.82959999999997</v>
      </c>
      <c r="E293" s="18"/>
      <c r="F293" s="35">
        <f t="shared" si="39"/>
        <v>291.20009468682093</v>
      </c>
      <c r="G293" s="36">
        <f>('LCFS Values'!$E$6-$R$4)/1000000*'LCFS Values'!B293*'LCFS Values'!$G$2*100</f>
        <v>24.378905897062499</v>
      </c>
      <c r="H293" s="35">
        <f t="shared" si="40"/>
        <v>80.615441595914447</v>
      </c>
      <c r="I293" s="35">
        <f>'Fixed Credits Value'!B293</f>
        <v>100</v>
      </c>
      <c r="J293" s="35">
        <f t="shared" si="33"/>
        <v>496.19444217979787</v>
      </c>
      <c r="K293" s="35">
        <f>J293/'Feedstock Conversions'!B$13</f>
        <v>66.603280829503063</v>
      </c>
      <c r="L293" s="35"/>
      <c r="M293" s="35">
        <f t="shared" si="34"/>
        <v>89.364842179797904</v>
      </c>
      <c r="N293" s="35">
        <f t="shared" si="37"/>
        <v>51.902817356812534</v>
      </c>
      <c r="O293" s="18">
        <f t="shared" si="41"/>
        <v>63.584689515631723</v>
      </c>
      <c r="P293" s="18">
        <f t="shared" si="41"/>
        <v>53.14635741148436</v>
      </c>
      <c r="Q293" s="4"/>
      <c r="R293" s="4"/>
      <c r="S293" s="4"/>
      <c r="T293" s="4"/>
      <c r="U293" s="4"/>
      <c r="V293" s="4">
        <f>$B293-'Rail Costs'!Q295</f>
        <v>50.055886844848928</v>
      </c>
      <c r="W293" s="4">
        <f>$B293-'Rail Costs'!R295</f>
        <v>50.556989350476108</v>
      </c>
      <c r="X293" s="4">
        <f>$B293-'Rail Costs'!S295</f>
        <v>50.76473348634913</v>
      </c>
      <c r="Y293" s="4">
        <f>$B293-'Rail Costs'!T295</f>
        <v>50.272654137951356</v>
      </c>
      <c r="Z293" s="4">
        <f>$B293-'Rail Costs'!U295</f>
        <v>50.453117282539594</v>
      </c>
      <c r="AA293" s="4">
        <f>$B293-'Rail Costs'!V295</f>
        <v>49.405584965541628</v>
      </c>
      <c r="AD293" s="4">
        <f>$J293-(V293*'Feedstock Conversions'!$B$13)-'Rail Costs'!Q295</f>
        <v>118.7259720305223</v>
      </c>
      <c r="AE293" s="4">
        <f>$J293-(W293*'Feedstock Conversions'!$B$13)-'Rail Costs'!R295</f>
        <v>115.49386086922699</v>
      </c>
      <c r="AF293" s="4">
        <f>$J293-(X293*'Feedstock Conversions'!$B$13)-'Rail Costs'!S295</f>
        <v>114.153911192846</v>
      </c>
      <c r="AG293" s="4">
        <f>$J293-(Y293*'Feedstock Conversions'!$B$13)-'Rail Costs'!T295</f>
        <v>117.32782299001163</v>
      </c>
      <c r="AH293" s="4">
        <f>$J293-(Z293*'Feedstock Conversions'!$B$13)-'Rail Costs'!U295</f>
        <v>116.16383570741749</v>
      </c>
      <c r="AI293" s="4">
        <f>$J293-(AA293*'Feedstock Conversions'!$B$13)-'Rail Costs'!V295</f>
        <v>122.92041915205439</v>
      </c>
      <c r="AJ293" s="4"/>
      <c r="AK293" s="4"/>
      <c r="AL293" s="4">
        <f>C293*'Feedstock Conversions'!$B$6</f>
        <v>412.29039999999998</v>
      </c>
      <c r="AM293" s="4">
        <f>'Fuel Values'!C293*100</f>
        <v>215.15</v>
      </c>
      <c r="AN293" s="4">
        <f>('LCFS Values'!$E$6-'Canola Oil'!$S$4)/1000000*'LCFS Values'!B293*'LCFS Values'!$G$2*100</f>
        <v>25.114917356812494</v>
      </c>
      <c r="AO293" s="4">
        <f>'RIN Values'!D293</f>
        <v>102.4675</v>
      </c>
      <c r="AP293" s="4">
        <f>'Fixed Credits Value'!B293</f>
        <v>100</v>
      </c>
      <c r="AQ293" s="4">
        <f>'Fixed Credits Value'!C293</f>
        <v>16</v>
      </c>
      <c r="AR293" s="4">
        <f t="shared" si="38"/>
        <v>458.7324173568125</v>
      </c>
      <c r="AS293" s="4">
        <f>AR293/'Feedstock Conversions'!$B$6</f>
        <v>60.759260577061262</v>
      </c>
      <c r="AU293">
        <f t="shared" si="36"/>
        <v>0</v>
      </c>
      <c r="AV293">
        <f t="shared" si="30"/>
        <v>31</v>
      </c>
      <c r="AW293">
        <f t="shared" si="31"/>
        <v>2024</v>
      </c>
      <c r="AX293">
        <f t="shared" si="32"/>
        <v>8</v>
      </c>
      <c r="AY293" s="4"/>
      <c r="AZ293" s="4"/>
      <c r="BA293" s="4"/>
      <c r="BM293" s="4"/>
      <c r="BN293" s="4"/>
      <c r="BO293" s="4"/>
      <c r="BP293" s="4"/>
      <c r="BQ293" s="4"/>
      <c r="BR293" s="4"/>
      <c r="BS293" s="4"/>
      <c r="BT293" s="4"/>
      <c r="BV293" s="4"/>
    </row>
    <row r="294" spans="1:74" x14ac:dyDescent="0.25">
      <c r="A294" s="34">
        <f t="shared" si="42"/>
        <v>45513</v>
      </c>
      <c r="B294" s="42">
        <v>53.72</v>
      </c>
      <c r="C294" s="35">
        <f>'Canola Oil'!B294</f>
        <v>53.72</v>
      </c>
      <c r="D294" s="35">
        <f>'Canola Oil'!C294*'Feedstock Conversions'!B$13</f>
        <v>400.214</v>
      </c>
      <c r="E294" s="18"/>
      <c r="F294" s="35">
        <f t="shared" si="39"/>
        <v>291.19409916302544</v>
      </c>
      <c r="G294" s="36">
        <f>('LCFS Values'!$E$6-$R$4)/1000000*'LCFS Values'!B294*'LCFS Values'!$G$2*100</f>
        <v>23.843640498124998</v>
      </c>
      <c r="H294" s="35">
        <f t="shared" si="40"/>
        <v>80.612285893787003</v>
      </c>
      <c r="I294" s="35">
        <f>'Fixed Credits Value'!B294</f>
        <v>100</v>
      </c>
      <c r="J294" s="35">
        <f t="shared" si="33"/>
        <v>495.65002555493743</v>
      </c>
      <c r="K294" s="35">
        <f>J294/'Feedstock Conversions'!B$13</f>
        <v>66.530204772474818</v>
      </c>
      <c r="L294" s="35"/>
      <c r="M294" s="35">
        <f t="shared" si="34"/>
        <v>95.43602555493743</v>
      </c>
      <c r="N294" s="35">
        <f t="shared" si="37"/>
        <v>56.046992025625002</v>
      </c>
      <c r="O294" s="18">
        <f t="shared" si="41"/>
        <v>56.847972702791367</v>
      </c>
      <c r="P294" s="18">
        <f t="shared" si="41"/>
        <v>46.037121121289033</v>
      </c>
      <c r="Q294" s="4"/>
      <c r="R294" s="4"/>
      <c r="S294" s="4"/>
      <c r="T294" s="4"/>
      <c r="U294" s="4"/>
      <c r="V294" s="4">
        <f>$B294-'Rail Costs'!Q296</f>
        <v>49.167886844848923</v>
      </c>
      <c r="W294" s="4">
        <f>$B294-'Rail Costs'!R296</f>
        <v>49.66898935047611</v>
      </c>
      <c r="X294" s="4">
        <f>$B294-'Rail Costs'!S296</f>
        <v>49.876733486349131</v>
      </c>
      <c r="Y294" s="4">
        <f>$B294-'Rail Costs'!T296</f>
        <v>49.384654137951358</v>
      </c>
      <c r="Z294" s="4">
        <f>$B294-'Rail Costs'!U296</f>
        <v>49.565117282539596</v>
      </c>
      <c r="AA294" s="4">
        <f>$B294-'Rail Costs'!V296</f>
        <v>48.51758496554163</v>
      </c>
      <c r="AD294" s="4">
        <f>$J294-(V294*'Feedstock Conversions'!$B$13)-'Rail Costs'!Q296</f>
        <v>124.79715540566188</v>
      </c>
      <c r="AE294" s="4">
        <f>$J294-(W294*'Feedstock Conversions'!$B$13)-'Rail Costs'!R296</f>
        <v>121.56504424436652</v>
      </c>
      <c r="AF294" s="4">
        <f>$J294-(X294*'Feedstock Conversions'!$B$13)-'Rail Costs'!S296</f>
        <v>120.22509456798552</v>
      </c>
      <c r="AG294" s="4">
        <f>$J294-(Y294*'Feedstock Conversions'!$B$13)-'Rail Costs'!T296</f>
        <v>123.39900636515115</v>
      </c>
      <c r="AH294" s="4">
        <f>$J294-(Z294*'Feedstock Conversions'!$B$13)-'Rail Costs'!U296</f>
        <v>122.23501908255702</v>
      </c>
      <c r="AI294" s="4">
        <f>$J294-(AA294*'Feedstock Conversions'!$B$13)-'Rail Costs'!V296</f>
        <v>128.99160252719392</v>
      </c>
      <c r="AJ294" s="4"/>
      <c r="AK294" s="4"/>
      <c r="AL294" s="4">
        <f>C294*'Feedstock Conversions'!$B$6</f>
        <v>405.58599999999996</v>
      </c>
      <c r="AM294" s="4">
        <f>'Fuel Values'!C294*100</f>
        <v>215.95</v>
      </c>
      <c r="AN294" s="4">
        <f>('LCFS Values'!$E$6-'Canola Oil'!$S$4)/1000000*'LCFS Values'!B294*'LCFS Values'!$G$2*100</f>
        <v>24.563492025624996</v>
      </c>
      <c r="AO294" s="4">
        <f>'RIN Values'!D294</f>
        <v>99.747499999999988</v>
      </c>
      <c r="AP294" s="4">
        <f>'Fixed Credits Value'!B294</f>
        <v>100</v>
      </c>
      <c r="AQ294" s="4">
        <f>'Fixed Credits Value'!C294</f>
        <v>16</v>
      </c>
      <c r="AR294" s="4">
        <f t="shared" si="38"/>
        <v>456.260992025625</v>
      </c>
      <c r="AS294" s="4">
        <f>AR294/'Feedstock Conversions'!$B$6</f>
        <v>60.431919473592714</v>
      </c>
      <c r="AU294">
        <f t="shared" si="36"/>
        <v>0</v>
      </c>
      <c r="AV294">
        <f t="shared" si="30"/>
        <v>32</v>
      </c>
      <c r="AW294">
        <f t="shared" si="31"/>
        <v>2024</v>
      </c>
      <c r="AX294">
        <f t="shared" si="32"/>
        <v>8</v>
      </c>
      <c r="AY294" s="4"/>
      <c r="AZ294" s="4"/>
      <c r="BA294" s="4"/>
      <c r="BM294" s="4"/>
      <c r="BN294" s="4"/>
      <c r="BO294" s="4"/>
      <c r="BP294" s="4"/>
      <c r="BQ294" s="4"/>
      <c r="BR294" s="4"/>
      <c r="BS294" s="4"/>
      <c r="BT294" s="4"/>
      <c r="BV294" s="4"/>
    </row>
    <row r="295" spans="1:74" x14ac:dyDescent="0.25">
      <c r="A295" s="34">
        <f t="shared" si="42"/>
        <v>45520</v>
      </c>
      <c r="B295" s="42">
        <v>52.74</v>
      </c>
      <c r="C295" s="35">
        <f>'Canola Oil'!B295</f>
        <v>52.74</v>
      </c>
      <c r="D295" s="35">
        <f>'Canola Oil'!C295*'Feedstock Conversions'!B$13</f>
        <v>392.91300000000001</v>
      </c>
      <c r="E295" s="18"/>
      <c r="F295" s="35">
        <f t="shared" si="39"/>
        <v>291.18797775119111</v>
      </c>
      <c r="G295" s="36">
        <f>('LCFS Values'!$E$6-$R$4)/1000000*'LCFS Values'!B295*'LCFS Values'!$G$2*100</f>
        <v>26.592958229031243</v>
      </c>
      <c r="H295" s="35">
        <f t="shared" si="40"/>
        <v>80.620565293975659</v>
      </c>
      <c r="I295" s="35">
        <f>'Fixed Credits Value'!B295</f>
        <v>100</v>
      </c>
      <c r="J295" s="35">
        <f t="shared" si="33"/>
        <v>498.40150127419804</v>
      </c>
      <c r="K295" s="35">
        <f>J295/'Feedstock Conversions'!B$13</f>
        <v>66.89953037237558</v>
      </c>
      <c r="L295" s="35"/>
      <c r="M295" s="35">
        <f t="shared" si="34"/>
        <v>105.48850127419803</v>
      </c>
      <c r="N295" s="35">
        <f t="shared" si="37"/>
        <v>60.31281304490625</v>
      </c>
      <c r="O295" s="18">
        <f t="shared" si="41"/>
        <v>66.568517069728372</v>
      </c>
      <c r="P295" s="18">
        <f t="shared" si="41"/>
        <v>46.115178663890603</v>
      </c>
      <c r="Q295" s="4"/>
      <c r="R295" s="4"/>
      <c r="S295" s="4"/>
      <c r="T295" s="4"/>
      <c r="U295" s="4"/>
      <c r="V295" s="4">
        <f>$B295-'Rail Costs'!Q297</f>
        <v>48.187886844848933</v>
      </c>
      <c r="W295" s="4">
        <f>$B295-'Rail Costs'!R297</f>
        <v>48.688989350476113</v>
      </c>
      <c r="X295" s="4">
        <f>$B295-'Rail Costs'!S297</f>
        <v>48.896733486349135</v>
      </c>
      <c r="Y295" s="4">
        <f>$B295-'Rail Costs'!T297</f>
        <v>48.404654137951361</v>
      </c>
      <c r="Z295" s="4">
        <f>$B295-'Rail Costs'!U297</f>
        <v>48.585117282539599</v>
      </c>
      <c r="AA295" s="4">
        <f>$B295-'Rail Costs'!V297</f>
        <v>47.537584965541633</v>
      </c>
      <c r="AD295" s="4">
        <f>$J295-(V295*'Feedstock Conversions'!$B$13)-'Rail Costs'!Q297</f>
        <v>134.84963112492244</v>
      </c>
      <c r="AE295" s="4">
        <f>$J295-(W295*'Feedstock Conversions'!$B$13)-'Rail Costs'!R297</f>
        <v>131.6175199636271</v>
      </c>
      <c r="AF295" s="4">
        <f>$J295-(X295*'Feedstock Conversions'!$B$13)-'Rail Costs'!S297</f>
        <v>130.27757028724614</v>
      </c>
      <c r="AG295" s="4">
        <f>$J295-(Y295*'Feedstock Conversions'!$B$13)-'Rail Costs'!T297</f>
        <v>133.45148208441174</v>
      </c>
      <c r="AH295" s="4">
        <f>$J295-(Z295*'Feedstock Conversions'!$B$13)-'Rail Costs'!U297</f>
        <v>132.28749480181762</v>
      </c>
      <c r="AI295" s="4">
        <f>$J295-(AA295*'Feedstock Conversions'!$B$13)-'Rail Costs'!V297</f>
        <v>139.04407824645452</v>
      </c>
      <c r="AJ295" s="4"/>
      <c r="AK295" s="4"/>
      <c r="AL295" s="4">
        <f>C295*'Feedstock Conversions'!$B$6</f>
        <v>398.18700000000001</v>
      </c>
      <c r="AM295" s="4">
        <f>'Fuel Values'!C295*100</f>
        <v>216.33</v>
      </c>
      <c r="AN295" s="4">
        <f>('LCFS Values'!$E$6-'Canola Oil'!$S$4)/1000000*'LCFS Values'!B295*'LCFS Values'!$G$2*100</f>
        <v>27.395813044906241</v>
      </c>
      <c r="AO295" s="4">
        <f>'RIN Values'!D295</f>
        <v>93.5</v>
      </c>
      <c r="AP295" s="4">
        <f>'Fixed Credits Value'!B295</f>
        <v>100</v>
      </c>
      <c r="AQ295" s="4">
        <f>'Fixed Credits Value'!C295</f>
        <v>16</v>
      </c>
      <c r="AR295" s="4">
        <f t="shared" si="38"/>
        <v>453.22581304490626</v>
      </c>
      <c r="AS295" s="4">
        <f>AR295/'Feedstock Conversions'!$B$6</f>
        <v>60.029909012570364</v>
      </c>
      <c r="AU295">
        <f t="shared" si="36"/>
        <v>0</v>
      </c>
      <c r="AV295">
        <f t="shared" si="30"/>
        <v>33</v>
      </c>
      <c r="AW295">
        <f t="shared" si="31"/>
        <v>2024</v>
      </c>
      <c r="AX295">
        <f t="shared" si="32"/>
        <v>8</v>
      </c>
      <c r="AY295" s="4"/>
      <c r="AZ295" s="4"/>
      <c r="BA295" s="4"/>
      <c r="BM295" s="4"/>
      <c r="BN295" s="4"/>
      <c r="BO295" s="4"/>
      <c r="BP295" s="4"/>
      <c r="BQ295" s="4"/>
      <c r="BR295" s="4"/>
      <c r="BS295" s="4"/>
      <c r="BT295" s="4"/>
      <c r="BV295" s="4"/>
    </row>
    <row r="296" spans="1:74" x14ac:dyDescent="0.25">
      <c r="A296" s="34">
        <f t="shared" si="42"/>
        <v>45527</v>
      </c>
      <c r="B296" s="42">
        <v>53.817999999999998</v>
      </c>
      <c r="C296" s="35">
        <f>'Canola Oil'!B296</f>
        <v>53.817999999999998</v>
      </c>
      <c r="D296" s="35">
        <f>'Canola Oil'!C296*'Feedstock Conversions'!B$13</f>
        <v>400.94409999999999</v>
      </c>
      <c r="E296" s="18"/>
      <c r="F296" s="35">
        <f t="shared" si="39"/>
        <v>291.18634044696711</v>
      </c>
      <c r="G296" s="36">
        <f>('LCFS Values'!$E$6-$R$4)/1000000*'LCFS Values'!B296*'LCFS Values'!$G$2*100</f>
        <v>25.741399639812496</v>
      </c>
      <c r="H296" s="35">
        <f t="shared" si="40"/>
        <v>80.628486846975562</v>
      </c>
      <c r="I296" s="35">
        <f>'Fixed Credits Value'!B296</f>
        <v>100</v>
      </c>
      <c r="J296" s="35">
        <f t="shared" si="33"/>
        <v>497.55622693375517</v>
      </c>
      <c r="K296" s="35">
        <f>J296/'Feedstock Conversions'!B$13</f>
        <v>66.786070729363104</v>
      </c>
      <c r="L296" s="35"/>
      <c r="M296" s="35">
        <f t="shared" si="34"/>
        <v>96.612126933755178</v>
      </c>
      <c r="N296" s="35">
        <f t="shared" si="37"/>
        <v>37.561945472562513</v>
      </c>
      <c r="O296" s="18">
        <f t="shared" si="41"/>
        <v>77.365059465625819</v>
      </c>
      <c r="P296" s="18">
        <f t="shared" si="41"/>
        <v>49.409603995078101</v>
      </c>
      <c r="Q296" s="4"/>
      <c r="R296" s="4"/>
      <c r="S296" s="4"/>
      <c r="T296" s="4"/>
      <c r="U296" s="4"/>
      <c r="V296" s="4">
        <f>$B296-'Rail Costs'!Q298</f>
        <v>49.265886844848922</v>
      </c>
      <c r="W296" s="4">
        <f>$B296-'Rail Costs'!R298</f>
        <v>49.766989350476109</v>
      </c>
      <c r="X296" s="4">
        <f>$B296-'Rail Costs'!S298</f>
        <v>49.97473348634913</v>
      </c>
      <c r="Y296" s="4">
        <f>$B296-'Rail Costs'!T298</f>
        <v>49.482654137951357</v>
      </c>
      <c r="Z296" s="4">
        <f>$B296-'Rail Costs'!U298</f>
        <v>49.663117282539595</v>
      </c>
      <c r="AA296" s="4">
        <f>$B296-'Rail Costs'!V298</f>
        <v>48.615584965541629</v>
      </c>
      <c r="AD296" s="4">
        <f>$J296-(V296*'Feedstock Conversions'!$B$13)-'Rail Costs'!Q298</f>
        <v>125.97325678447963</v>
      </c>
      <c r="AE296" s="4">
        <f>$J296-(W296*'Feedstock Conversions'!$B$13)-'Rail Costs'!R298</f>
        <v>122.74114562318427</v>
      </c>
      <c r="AF296" s="4">
        <f>$J296-(X296*'Feedstock Conversions'!$B$13)-'Rail Costs'!S298</f>
        <v>121.40119594680327</v>
      </c>
      <c r="AG296" s="4">
        <f>$J296-(Y296*'Feedstock Conversions'!$B$13)-'Rail Costs'!T298</f>
        <v>124.5751077439689</v>
      </c>
      <c r="AH296" s="4">
        <f>$J296-(Z296*'Feedstock Conversions'!$B$13)-'Rail Costs'!U298</f>
        <v>123.41112046137476</v>
      </c>
      <c r="AI296" s="4">
        <f>$J296-(AA296*'Feedstock Conversions'!$B$13)-'Rail Costs'!V298</f>
        <v>130.16770390601167</v>
      </c>
      <c r="AJ296" s="4"/>
      <c r="AK296" s="4"/>
      <c r="AL296" s="4">
        <f>C296*'Feedstock Conversions'!$B$6</f>
        <v>406.32589999999999</v>
      </c>
      <c r="AM296" s="4">
        <f>'Fuel Values'!C296*100</f>
        <v>202.87</v>
      </c>
      <c r="AN296" s="4">
        <f>('LCFS Values'!$E$6-'Canola Oil'!$S$4)/1000000*'LCFS Values'!B296*'LCFS Values'!$G$2*100</f>
        <v>26.518545472562494</v>
      </c>
      <c r="AO296" s="4">
        <f>'RIN Values'!D296</f>
        <v>93.117499999999993</v>
      </c>
      <c r="AP296" s="4">
        <f>'Fixed Credits Value'!B296</f>
        <v>100</v>
      </c>
      <c r="AQ296" s="4">
        <f>'Fixed Credits Value'!C296</f>
        <v>16</v>
      </c>
      <c r="AR296" s="4">
        <f t="shared" si="38"/>
        <v>438.5060454725625</v>
      </c>
      <c r="AS296" s="4">
        <f>AR296/'Feedstock Conversions'!$B$6</f>
        <v>58.080270923518214</v>
      </c>
      <c r="AU296">
        <f t="shared" si="36"/>
        <v>0</v>
      </c>
      <c r="AV296">
        <f t="shared" si="30"/>
        <v>34</v>
      </c>
      <c r="AW296">
        <f t="shared" si="31"/>
        <v>2024</v>
      </c>
      <c r="AX296">
        <f t="shared" si="32"/>
        <v>8</v>
      </c>
      <c r="AY296" s="4"/>
      <c r="AZ296" s="4"/>
      <c r="BA296" s="4"/>
      <c r="BM296" s="4"/>
      <c r="BN296" s="4"/>
      <c r="BO296" s="4"/>
      <c r="BP296" s="4"/>
      <c r="BQ296" s="4"/>
      <c r="BR296" s="4"/>
      <c r="BS296" s="4"/>
      <c r="BT296" s="4"/>
      <c r="BV296" s="4"/>
    </row>
    <row r="297" spans="1:74" x14ac:dyDescent="0.25">
      <c r="A297" s="34">
        <f t="shared" si="42"/>
        <v>45534</v>
      </c>
      <c r="B297" s="42">
        <v>55.192</v>
      </c>
      <c r="C297" s="35">
        <f>'Canola Oil'!B297</f>
        <v>55.192</v>
      </c>
      <c r="D297" s="35">
        <f>'Canola Oil'!C297*'Feedstock Conversions'!B$13</f>
        <v>411.18040000000002</v>
      </c>
      <c r="E297" s="18"/>
      <c r="F297" s="35">
        <f t="shared" si="39"/>
        <v>291.18856159317664</v>
      </c>
      <c r="G297" s="36">
        <f>('LCFS Values'!$E$6-$R$4)/1000000*'LCFS Values'!B297*'LCFS Values'!$G$2*100</f>
        <v>26.884921173906246</v>
      </c>
      <c r="H297" s="35">
        <f t="shared" si="40"/>
        <v>80.631469953112301</v>
      </c>
      <c r="I297" s="35">
        <f>'Fixed Credits Value'!B297</f>
        <v>100</v>
      </c>
      <c r="J297" s="35">
        <f t="shared" si="33"/>
        <v>498.70495272019514</v>
      </c>
      <c r="K297" s="35">
        <f>J297/'Feedstock Conversions'!B$13</f>
        <v>66.9402621100933</v>
      </c>
      <c r="L297" s="35"/>
      <c r="M297" s="35">
        <f t="shared" si="34"/>
        <v>87.524552720195118</v>
      </c>
      <c r="N297" s="35">
        <f t="shared" si="37"/>
        <v>39.821190498281226</v>
      </c>
      <c r="O297" s="18">
        <f t="shared" si="41"/>
        <v>88.883301543084585</v>
      </c>
      <c r="P297" s="18">
        <f t="shared" si="41"/>
        <v>54.300912764367183</v>
      </c>
      <c r="Q297" s="4"/>
      <c r="R297" s="4"/>
      <c r="S297" s="4"/>
      <c r="T297" s="4"/>
      <c r="U297" s="4"/>
      <c r="V297" s="4">
        <f>$B297-'Rail Costs'!Q299</f>
        <v>50.639886844848931</v>
      </c>
      <c r="W297" s="4">
        <f>$B297-'Rail Costs'!R299</f>
        <v>51.140989350476111</v>
      </c>
      <c r="X297" s="4">
        <f>$B297-'Rail Costs'!S299</f>
        <v>51.348733486349133</v>
      </c>
      <c r="Y297" s="4">
        <f>$B297-'Rail Costs'!T299</f>
        <v>50.856654137951359</v>
      </c>
      <c r="Z297" s="4">
        <f>$B297-'Rail Costs'!U299</f>
        <v>51.037117282539597</v>
      </c>
      <c r="AA297" s="4">
        <f>$B297-'Rail Costs'!V299</f>
        <v>49.989584965541631</v>
      </c>
      <c r="AD297" s="4">
        <f>$J297-(V297*'Feedstock Conversions'!$B$13)-'Rail Costs'!Q299</f>
        <v>116.88568257091951</v>
      </c>
      <c r="AE297" s="4">
        <f>$J297-(W297*'Feedstock Conversions'!$B$13)-'Rail Costs'!R299</f>
        <v>113.65357140962421</v>
      </c>
      <c r="AF297" s="4">
        <f>$J297-(X297*'Feedstock Conversions'!$B$13)-'Rail Costs'!S299</f>
        <v>112.31362173324321</v>
      </c>
      <c r="AG297" s="4">
        <f>$J297-(Y297*'Feedstock Conversions'!$B$13)-'Rail Costs'!T299</f>
        <v>115.48753353040884</v>
      </c>
      <c r="AH297" s="4">
        <f>$J297-(Z297*'Feedstock Conversions'!$B$13)-'Rail Costs'!U299</f>
        <v>114.32354624781476</v>
      </c>
      <c r="AI297" s="4">
        <f>$J297-(AA297*'Feedstock Conversions'!$B$13)-'Rail Costs'!V299</f>
        <v>121.08012969245161</v>
      </c>
      <c r="AJ297" s="4"/>
      <c r="AK297" s="4"/>
      <c r="AL297" s="4">
        <f>C297*'Feedstock Conversions'!$B$6</f>
        <v>416.69959999999998</v>
      </c>
      <c r="AM297" s="4">
        <f>'Fuel Values'!C297*100</f>
        <v>209.98000000000002</v>
      </c>
      <c r="AN297" s="4">
        <f>('LCFS Values'!$E$6-'Canola Oil'!$S$4)/1000000*'LCFS Values'!B297*'LCFS Values'!$G$2*100</f>
        <v>27.696590498281243</v>
      </c>
      <c r="AO297" s="4">
        <f>'RIN Values'!D297</f>
        <v>97.325000000000003</v>
      </c>
      <c r="AP297" s="4">
        <f>'Fixed Credits Value'!B297</f>
        <v>100</v>
      </c>
      <c r="AQ297" s="4">
        <f>'Fixed Credits Value'!C297</f>
        <v>16</v>
      </c>
      <c r="AR297" s="4">
        <f t="shared" si="38"/>
        <v>451.00159049828125</v>
      </c>
      <c r="AS297" s="4">
        <f>AR297/'Feedstock Conversions'!$B$6</f>
        <v>59.735309999772355</v>
      </c>
      <c r="AU297">
        <f t="shared" si="36"/>
        <v>0</v>
      </c>
      <c r="AV297">
        <f t="shared" si="30"/>
        <v>35</v>
      </c>
      <c r="AW297">
        <f t="shared" si="31"/>
        <v>2024</v>
      </c>
      <c r="AX297">
        <f t="shared" si="32"/>
        <v>8</v>
      </c>
      <c r="AY297" s="4"/>
      <c r="AZ297" s="4"/>
      <c r="BA297" s="4"/>
      <c r="BM297" s="4"/>
      <c r="BN297" s="4"/>
      <c r="BO297" s="4"/>
      <c r="BP297" s="4"/>
      <c r="BQ297" s="4"/>
      <c r="BR297" s="4"/>
      <c r="BS297" s="4"/>
      <c r="BT297" s="4"/>
      <c r="BV297" s="4"/>
    </row>
    <row r="298" spans="1:74" x14ac:dyDescent="0.25">
      <c r="A298" s="34">
        <f t="shared" si="42"/>
        <v>45541</v>
      </c>
      <c r="B298" s="42">
        <v>54.024999999999999</v>
      </c>
      <c r="C298" s="35">
        <f>'Canola Oil'!B298</f>
        <v>54.024999999999999</v>
      </c>
      <c r="D298" s="35">
        <f>'Canola Oil'!C298*'Feedstock Conversions'!B$13</f>
        <v>402.48624999999998</v>
      </c>
      <c r="E298" s="18"/>
      <c r="F298" s="35">
        <f t="shared" si="39"/>
        <v>291.19130083390559</v>
      </c>
      <c r="G298" s="36">
        <f>('LCFS Values'!$E$6-$R$4)/1000000*'LCFS Values'!B298*'LCFS Values'!$G$2*100</f>
        <v>26.884921173906246</v>
      </c>
      <c r="H298" s="35">
        <f t="shared" si="40"/>
        <v>80.630052780571418</v>
      </c>
      <c r="I298" s="35">
        <f>'Fixed Credits Value'!B298</f>
        <v>100</v>
      </c>
      <c r="J298" s="35">
        <f t="shared" si="33"/>
        <v>498.70627478838321</v>
      </c>
      <c r="K298" s="35">
        <f>J298/'Feedstock Conversions'!B$13</f>
        <v>66.940439568910492</v>
      </c>
      <c r="L298" s="35"/>
      <c r="M298" s="35">
        <f t="shared" si="34"/>
        <v>96.220024788383228</v>
      </c>
      <c r="N298" s="35">
        <f t="shared" si="37"/>
        <v>37.035340498281244</v>
      </c>
      <c r="O298" s="18">
        <f t="shared" si="41"/>
        <v>96.725373985672135</v>
      </c>
      <c r="P298" s="18">
        <f t="shared" si="41"/>
        <v>51.456141974976575</v>
      </c>
      <c r="Q298" s="4"/>
      <c r="R298" s="4"/>
      <c r="S298" s="4"/>
      <c r="T298" s="4"/>
      <c r="U298" s="4"/>
      <c r="V298" s="4">
        <f>$B298-'Rail Costs'!Q300</f>
        <v>49.472886844848929</v>
      </c>
      <c r="W298" s="4">
        <f>$B298-'Rail Costs'!R300</f>
        <v>49.97398935047611</v>
      </c>
      <c r="X298" s="4">
        <f>$B298-'Rail Costs'!S300</f>
        <v>50.181733486349131</v>
      </c>
      <c r="Y298" s="4">
        <f>$B298-'Rail Costs'!T300</f>
        <v>49.689654137951358</v>
      </c>
      <c r="Z298" s="4">
        <f>$B298-'Rail Costs'!U300</f>
        <v>49.870117282539596</v>
      </c>
      <c r="AA298" s="4">
        <f>$B298-'Rail Costs'!V300</f>
        <v>48.82258496554163</v>
      </c>
      <c r="AD298" s="4">
        <f>$J298-(V298*'Feedstock Conversions'!$B$13)-'Rail Costs'!Q300</f>
        <v>125.58115463910762</v>
      </c>
      <c r="AE298" s="4">
        <f>$J298-(W298*'Feedstock Conversions'!$B$13)-'Rail Costs'!R300</f>
        <v>122.34904347781232</v>
      </c>
      <c r="AF298" s="4">
        <f>$J298-(X298*'Feedstock Conversions'!$B$13)-'Rail Costs'!S300</f>
        <v>121.00909380143132</v>
      </c>
      <c r="AG298" s="4">
        <f>$J298-(Y298*'Feedstock Conversions'!$B$13)-'Rail Costs'!T300</f>
        <v>124.18300559859695</v>
      </c>
      <c r="AH298" s="4">
        <f>$J298-(Z298*'Feedstock Conversions'!$B$13)-'Rail Costs'!U300</f>
        <v>123.01901831600281</v>
      </c>
      <c r="AI298" s="4">
        <f>$J298-(AA298*'Feedstock Conversions'!$B$13)-'Rail Costs'!V300</f>
        <v>129.77560176063972</v>
      </c>
      <c r="AJ298" s="4"/>
      <c r="AK298" s="4"/>
      <c r="AL298" s="4">
        <f>C298*'Feedstock Conversions'!$B$6</f>
        <v>407.88874999999996</v>
      </c>
      <c r="AM298" s="4">
        <f>'Fuel Values'!C298*100</f>
        <v>198.5</v>
      </c>
      <c r="AN298" s="4">
        <f>('LCFS Values'!$E$6-'Canola Oil'!$S$4)/1000000*'LCFS Values'!B298*'LCFS Values'!$G$2*100</f>
        <v>27.696590498281243</v>
      </c>
      <c r="AO298" s="4">
        <f>'RIN Values'!D298</f>
        <v>97.325000000000003</v>
      </c>
      <c r="AP298" s="4">
        <f>'Fixed Credits Value'!B298</f>
        <v>100</v>
      </c>
      <c r="AQ298" s="4">
        <f>'Fixed Credits Value'!C298</f>
        <v>16</v>
      </c>
      <c r="AR298" s="4">
        <f t="shared" si="38"/>
        <v>439.52159049828123</v>
      </c>
      <c r="AS298" s="4">
        <f>AR298/'Feedstock Conversions'!$B$6</f>
        <v>58.214780198447848</v>
      </c>
      <c r="AU298">
        <f t="shared" si="36"/>
        <v>0</v>
      </c>
      <c r="AV298">
        <f t="shared" si="30"/>
        <v>36</v>
      </c>
      <c r="AW298">
        <f t="shared" si="31"/>
        <v>2024</v>
      </c>
      <c r="AX298">
        <f t="shared" si="32"/>
        <v>9</v>
      </c>
      <c r="AY298" s="4"/>
      <c r="AZ298" s="4"/>
      <c r="BA298" s="4"/>
      <c r="BM298" s="4"/>
      <c r="BN298" s="4"/>
      <c r="BO298" s="4"/>
      <c r="BP298" s="4"/>
      <c r="BQ298" s="4"/>
      <c r="BR298" s="4"/>
      <c r="BS298" s="4"/>
      <c r="BT298" s="4"/>
      <c r="BV298" s="4"/>
    </row>
    <row r="299" spans="1:74" x14ac:dyDescent="0.25">
      <c r="A299" s="34">
        <f t="shared" si="42"/>
        <v>45548</v>
      </c>
      <c r="B299" s="42">
        <v>53.2</v>
      </c>
      <c r="C299" s="35">
        <f>'Canola Oil'!B299</f>
        <v>53.2</v>
      </c>
      <c r="D299" s="35">
        <f>'Canola Oil'!C299*'Feedstock Conversions'!B$13</f>
        <v>396.34000000000003</v>
      </c>
      <c r="E299" s="18"/>
      <c r="F299" s="35">
        <f t="shared" si="39"/>
        <v>291.19241609721598</v>
      </c>
      <c r="G299" s="36">
        <f>('LCFS Values'!$E$6-$R$4)/1000000*'LCFS Values'!B299*'LCFS Values'!$G$2*100</f>
        <v>27.870296112859368</v>
      </c>
      <c r="H299" s="35">
        <f t="shared" si="40"/>
        <v>80.626310985384478</v>
      </c>
      <c r="I299" s="35">
        <f>'Fixed Credits Value'!B299</f>
        <v>100</v>
      </c>
      <c r="J299" s="35">
        <f t="shared" si="33"/>
        <v>499.68902319545981</v>
      </c>
      <c r="K299" s="35">
        <f>J299/'Feedstock Conversions'!B$13</f>
        <v>67.072352106773124</v>
      </c>
      <c r="L299" s="35"/>
      <c r="M299" s="35">
        <f t="shared" si="34"/>
        <v>103.34902319545978</v>
      </c>
      <c r="N299" s="35">
        <f t="shared" si="37"/>
        <v>41.156714403421802</v>
      </c>
      <c r="O299" s="18">
        <f t="shared" si="41"/>
        <v>96.265301620771439</v>
      </c>
      <c r="P299" s="18">
        <f t="shared" si="41"/>
        <v>48.435735260343748</v>
      </c>
      <c r="Q299" s="4"/>
      <c r="R299" s="4"/>
      <c r="S299" s="4"/>
      <c r="T299" s="4"/>
      <c r="U299" s="4"/>
      <c r="V299" s="4">
        <f>$B299-'Rail Costs'!Q301</f>
        <v>48.647886844848927</v>
      </c>
      <c r="W299" s="4">
        <f>$B299-'Rail Costs'!R301</f>
        <v>49.148989350476114</v>
      </c>
      <c r="X299" s="4">
        <f>$B299-'Rail Costs'!S301</f>
        <v>49.356733486349135</v>
      </c>
      <c r="Y299" s="4">
        <f>$B299-'Rail Costs'!T301</f>
        <v>48.864654137951362</v>
      </c>
      <c r="Z299" s="4">
        <f>$B299-'Rail Costs'!U301</f>
        <v>49.0451172825396</v>
      </c>
      <c r="AA299" s="4">
        <f>$B299-'Rail Costs'!V301</f>
        <v>47.997584965541634</v>
      </c>
      <c r="AD299" s="4">
        <f>$J299-(V299*'Feedstock Conversions'!$B$13)-'Rail Costs'!Q301</f>
        <v>132.71015304618425</v>
      </c>
      <c r="AE299" s="4">
        <f>$J299-(W299*'Feedstock Conversions'!$B$13)-'Rail Costs'!R301</f>
        <v>129.47804188488885</v>
      </c>
      <c r="AF299" s="4">
        <f>$J299-(X299*'Feedstock Conversions'!$B$13)-'Rail Costs'!S301</f>
        <v>128.13809220850789</v>
      </c>
      <c r="AG299" s="4">
        <f>$J299-(Y299*'Feedstock Conversions'!$B$13)-'Rail Costs'!T301</f>
        <v>131.31200400567349</v>
      </c>
      <c r="AH299" s="4">
        <f>$J299-(Z299*'Feedstock Conversions'!$B$13)-'Rail Costs'!U301</f>
        <v>130.14801672307937</v>
      </c>
      <c r="AI299" s="4">
        <f>$J299-(AA299*'Feedstock Conversions'!$B$13)-'Rail Costs'!V301</f>
        <v>136.90460016771627</v>
      </c>
      <c r="AJ299" s="4"/>
      <c r="AK299" s="4"/>
      <c r="AL299" s="4">
        <f>C299*'Feedstock Conversions'!$B$6</f>
        <v>401.66</v>
      </c>
      <c r="AM299" s="4">
        <f>'Fuel Values'!C299*100</f>
        <v>195.79999999999998</v>
      </c>
      <c r="AN299" s="4">
        <f>('LCFS Values'!$E$6-'Canola Oil'!$S$4)/1000000*'LCFS Values'!B299*'LCFS Values'!$G$2*100</f>
        <v>28.711714403421869</v>
      </c>
      <c r="AO299" s="4">
        <f>'RIN Values'!D299</f>
        <v>96.984999999999999</v>
      </c>
      <c r="AP299" s="4">
        <f>'Fixed Credits Value'!B299</f>
        <v>100</v>
      </c>
      <c r="AQ299" s="4">
        <f>'Fixed Credits Value'!C299</f>
        <v>16</v>
      </c>
      <c r="AR299" s="4">
        <f t="shared" si="38"/>
        <v>437.49671440342183</v>
      </c>
      <c r="AS299" s="4">
        <f>AR299/'Feedstock Conversions'!$B$6</f>
        <v>57.94658468919495</v>
      </c>
      <c r="AU299">
        <f t="shared" si="36"/>
        <v>0</v>
      </c>
      <c r="AV299">
        <f t="shared" si="30"/>
        <v>37</v>
      </c>
      <c r="AW299">
        <f t="shared" si="31"/>
        <v>2024</v>
      </c>
      <c r="AX299">
        <f t="shared" si="32"/>
        <v>9</v>
      </c>
      <c r="AY299" s="4"/>
      <c r="AZ299" s="4"/>
      <c r="BA299" s="4"/>
      <c r="BM299" s="4"/>
      <c r="BN299" s="4"/>
      <c r="BO299" s="4"/>
      <c r="BP299" s="4"/>
      <c r="BQ299" s="4"/>
      <c r="BR299" s="4"/>
      <c r="BS299" s="4"/>
      <c r="BT299" s="4"/>
      <c r="BV299" s="4"/>
    </row>
    <row r="300" spans="1:74" x14ac:dyDescent="0.25">
      <c r="A300" s="34">
        <f t="shared" si="42"/>
        <v>45555</v>
      </c>
      <c r="B300" s="42">
        <v>52.34</v>
      </c>
      <c r="C300" s="35">
        <f>'Canola Oil'!B300</f>
        <v>52.34</v>
      </c>
      <c r="D300" s="35">
        <f>'Canola Oil'!C300*'Feedstock Conversions'!B$13</f>
        <v>389.93300000000005</v>
      </c>
      <c r="E300" s="18"/>
      <c r="F300" s="35">
        <f t="shared" si="39"/>
        <v>291.19154151032899</v>
      </c>
      <c r="G300" s="36">
        <f>('LCFS Values'!$E$6-$R$4)/1000000*'LCFS Values'!B300*'LCFS Values'!$G$2*100</f>
        <v>29.609908659406248</v>
      </c>
      <c r="H300" s="35">
        <f t="shared" si="40"/>
        <v>80.623516192817277</v>
      </c>
      <c r="I300" s="35">
        <f>'Fixed Credits Value'!B300</f>
        <v>100</v>
      </c>
      <c r="J300" s="35">
        <f t="shared" si="33"/>
        <v>501.42496636255248</v>
      </c>
      <c r="K300" s="35">
        <f>J300/'Feedstock Conversions'!B$13</f>
        <v>67.305364612423148</v>
      </c>
      <c r="L300" s="35"/>
      <c r="M300" s="35">
        <f t="shared" si="34"/>
        <v>111.49196636255243</v>
      </c>
      <c r="N300" s="35">
        <f t="shared" si="37"/>
        <v>61.425846729781199</v>
      </c>
      <c r="O300" s="18">
        <f t="shared" si="41"/>
        <v>96.461301429132888</v>
      </c>
      <c r="P300" s="18">
        <f t="shared" si="41"/>
        <v>43.682822378507808</v>
      </c>
      <c r="Q300" s="4"/>
      <c r="R300" s="4"/>
      <c r="S300" s="4"/>
      <c r="T300" s="4"/>
      <c r="U300" s="4"/>
      <c r="V300" s="4">
        <f>$B300-'Rail Costs'!Q302</f>
        <v>47.787886844848927</v>
      </c>
      <c r="W300" s="4">
        <f>$B300-'Rail Costs'!R302</f>
        <v>48.288989350476115</v>
      </c>
      <c r="X300" s="4">
        <f>$B300-'Rail Costs'!S302</f>
        <v>48.496733486349136</v>
      </c>
      <c r="Y300" s="4">
        <f>$B300-'Rail Costs'!T302</f>
        <v>48.004654137951363</v>
      </c>
      <c r="Z300" s="4">
        <f>$B300-'Rail Costs'!U302</f>
        <v>48.185117282539601</v>
      </c>
      <c r="AA300" s="4">
        <f>$B300-'Rail Costs'!V302</f>
        <v>47.137584965541635</v>
      </c>
      <c r="AD300" s="4">
        <f>$J300-(V300*'Feedstock Conversions'!$B$13)-'Rail Costs'!Q302</f>
        <v>140.8530962132769</v>
      </c>
      <c r="AE300" s="4">
        <f>$J300-(W300*'Feedstock Conversions'!$B$13)-'Rail Costs'!R302</f>
        <v>137.62098505198151</v>
      </c>
      <c r="AF300" s="4">
        <f>$J300-(X300*'Feedstock Conversions'!$B$13)-'Rail Costs'!S302</f>
        <v>136.28103537560054</v>
      </c>
      <c r="AG300" s="4">
        <f>$J300-(Y300*'Feedstock Conversions'!$B$13)-'Rail Costs'!T302</f>
        <v>139.45494717276614</v>
      </c>
      <c r="AH300" s="4">
        <f>$J300-(Z300*'Feedstock Conversions'!$B$13)-'Rail Costs'!U302</f>
        <v>138.29095989017208</v>
      </c>
      <c r="AI300" s="4">
        <f>$J300-(AA300*'Feedstock Conversions'!$B$13)-'Rail Costs'!V302</f>
        <v>145.04754333480892</v>
      </c>
      <c r="AJ300" s="4"/>
      <c r="AK300" s="4"/>
      <c r="AL300" s="4">
        <f>C300*'Feedstock Conversions'!$B$6</f>
        <v>395.16700000000003</v>
      </c>
      <c r="AM300" s="4">
        <f>'Fuel Values'!C300*100</f>
        <v>206</v>
      </c>
      <c r="AN300" s="4">
        <f>('LCFS Values'!$E$6-'Canola Oil'!$S$4)/1000000*'LCFS Values'!B300*'LCFS Values'!$G$2*100</f>
        <v>30.503846729781241</v>
      </c>
      <c r="AO300" s="4">
        <f>'RIN Values'!D300</f>
        <v>98.85499999999999</v>
      </c>
      <c r="AP300" s="4">
        <f>'Fixed Credits Value'!B300</f>
        <v>100</v>
      </c>
      <c r="AQ300" s="4">
        <f>'Fixed Credits Value'!C300</f>
        <v>16</v>
      </c>
      <c r="AR300" s="4">
        <f t="shared" si="38"/>
        <v>451.35884672978125</v>
      </c>
      <c r="AS300" s="4">
        <f>AR300/'Feedstock Conversions'!$B$6</f>
        <v>59.782628705931295</v>
      </c>
      <c r="AU300">
        <f t="shared" si="36"/>
        <v>0</v>
      </c>
      <c r="AV300">
        <f t="shared" si="30"/>
        <v>38</v>
      </c>
      <c r="AW300">
        <f t="shared" si="31"/>
        <v>2024</v>
      </c>
      <c r="AX300">
        <f t="shared" si="32"/>
        <v>9</v>
      </c>
      <c r="AY300" s="4"/>
      <c r="AZ300" s="4"/>
      <c r="BA300" s="4"/>
      <c r="BM300" s="4"/>
      <c r="BN300" s="4"/>
      <c r="BO300" s="4"/>
      <c r="BP300" s="4"/>
      <c r="BQ300" s="4"/>
      <c r="BR300" s="4"/>
      <c r="BS300" s="4"/>
      <c r="BT300" s="4"/>
      <c r="BV300" s="4"/>
    </row>
    <row r="301" spans="1:74" x14ac:dyDescent="0.25">
      <c r="A301" s="34">
        <f t="shared" si="42"/>
        <v>45562</v>
      </c>
      <c r="B301" s="42">
        <v>54.21</v>
      </c>
      <c r="C301" s="35">
        <f>'Canola Oil'!B301</f>
        <v>54.21</v>
      </c>
      <c r="D301" s="35">
        <f>'Canola Oil'!C301*'Feedstock Conversions'!B$13</f>
        <v>403.86450000000002</v>
      </c>
      <c r="E301" s="18"/>
      <c r="F301" s="35">
        <f t="shared" si="39"/>
        <v>291.190319627973</v>
      </c>
      <c r="G301" s="36">
        <f>('LCFS Values'!$E$6-$R$4)/1000000*'LCFS Values'!B301*'LCFS Values'!$G$2*100</f>
        <v>32.042933200031243</v>
      </c>
      <c r="H301" s="35">
        <f t="shared" si="40"/>
        <v>80.624669706660526</v>
      </c>
      <c r="I301" s="35">
        <f>'Fixed Credits Value'!B301</f>
        <v>100</v>
      </c>
      <c r="J301" s="35">
        <f t="shared" si="33"/>
        <v>503.85792253466479</v>
      </c>
      <c r="K301" s="35">
        <f>J301/'Feedstock Conversions'!B$13</f>
        <v>67.631935910693258</v>
      </c>
      <c r="L301" s="35"/>
      <c r="M301" s="35">
        <f t="shared" si="34"/>
        <v>99.993422534664774</v>
      </c>
      <c r="N301" s="35">
        <f t="shared" si="37"/>
        <v>65.335825507906236</v>
      </c>
      <c r="O301" s="18">
        <f t="shared" si="41"/>
        <v>95.926431909448326</v>
      </c>
      <c r="P301" s="18">
        <f t="shared" si="41"/>
        <v>38.893797718136696</v>
      </c>
      <c r="Q301" s="4"/>
      <c r="R301" s="4"/>
      <c r="S301" s="4"/>
      <c r="T301" s="4"/>
      <c r="U301" s="4"/>
      <c r="V301" s="4">
        <f>$B301-'Rail Costs'!Q303</f>
        <v>49.657886844848932</v>
      </c>
      <c r="W301" s="4">
        <f>$B301-'Rail Costs'!R303</f>
        <v>50.158989350476112</v>
      </c>
      <c r="X301" s="4">
        <f>$B301-'Rail Costs'!S303</f>
        <v>50.366733486349133</v>
      </c>
      <c r="Y301" s="4">
        <f>$B301-'Rail Costs'!T303</f>
        <v>49.87465413795136</v>
      </c>
      <c r="Z301" s="4">
        <f>$B301-'Rail Costs'!U303</f>
        <v>50.055117282539598</v>
      </c>
      <c r="AA301" s="4">
        <f>$B301-'Rail Costs'!V303</f>
        <v>49.007584965541632</v>
      </c>
      <c r="AD301" s="4">
        <f>$J301-(V301*'Feedstock Conversions'!$B$13)-'Rail Costs'!Q303</f>
        <v>129.35455238538918</v>
      </c>
      <c r="AE301" s="4">
        <f>$J301-(W301*'Feedstock Conversions'!$B$13)-'Rail Costs'!R303</f>
        <v>126.12244122409386</v>
      </c>
      <c r="AF301" s="4">
        <f>$J301-(X301*'Feedstock Conversions'!$B$13)-'Rail Costs'!S303</f>
        <v>124.78249154771287</v>
      </c>
      <c r="AG301" s="4">
        <f>$J301-(Y301*'Feedstock Conversions'!$B$13)-'Rail Costs'!T303</f>
        <v>127.9564033448785</v>
      </c>
      <c r="AH301" s="4">
        <f>$J301-(Z301*'Feedstock Conversions'!$B$13)-'Rail Costs'!U303</f>
        <v>126.79241606228436</v>
      </c>
      <c r="AI301" s="4">
        <f>$J301-(AA301*'Feedstock Conversions'!$B$13)-'Rail Costs'!V303</f>
        <v>133.54899950692126</v>
      </c>
      <c r="AJ301" s="4"/>
      <c r="AK301" s="4"/>
      <c r="AL301" s="4">
        <f>C301*'Feedstock Conversions'!$B$6</f>
        <v>409.28550000000001</v>
      </c>
      <c r="AM301" s="4">
        <f>'Fuel Values'!C301*100</f>
        <v>206.8</v>
      </c>
      <c r="AN301" s="4">
        <f>('LCFS Values'!$E$6-'Canola Oil'!$S$4)/1000000*'LCFS Values'!B301*'LCFS Values'!$G$2*100</f>
        <v>33.010325507906238</v>
      </c>
      <c r="AO301" s="4">
        <f>'RIN Values'!D301</f>
        <v>113.39</v>
      </c>
      <c r="AP301" s="4">
        <f>'Fixed Credits Value'!B301</f>
        <v>100</v>
      </c>
      <c r="AQ301" s="4">
        <f>'Fixed Credits Value'!C301</f>
        <v>16</v>
      </c>
      <c r="AR301" s="4">
        <f t="shared" si="38"/>
        <v>469.20032550790626</v>
      </c>
      <c r="AS301" s="4">
        <f>AR301/'Feedstock Conversions'!$B$6</f>
        <v>62.145738477868377</v>
      </c>
      <c r="AU301">
        <f t="shared" si="36"/>
        <v>0</v>
      </c>
      <c r="AV301">
        <f t="shared" si="30"/>
        <v>39</v>
      </c>
      <c r="AW301">
        <f t="shared" si="31"/>
        <v>2024</v>
      </c>
      <c r="AX301">
        <f t="shared" si="32"/>
        <v>9</v>
      </c>
      <c r="AY301" s="4"/>
      <c r="AZ301" s="4"/>
      <c r="BA301" s="4"/>
      <c r="BM301" s="4"/>
      <c r="BN301" s="4"/>
      <c r="BO301" s="4"/>
      <c r="BP301" s="4"/>
      <c r="BQ301" s="4"/>
      <c r="BR301" s="4"/>
      <c r="BS301" s="4"/>
      <c r="BT301" s="4"/>
      <c r="BV301" s="4"/>
    </row>
    <row r="302" spans="1:74" x14ac:dyDescent="0.25">
      <c r="A302" s="34">
        <f t="shared" si="42"/>
        <v>45569</v>
      </c>
      <c r="B302" s="42">
        <v>54.71</v>
      </c>
      <c r="C302" s="35">
        <f>'Canola Oil'!B302</f>
        <v>54.71</v>
      </c>
      <c r="D302" s="35">
        <f>'Canola Oil'!C302*'Feedstock Conversions'!B$13</f>
        <v>407.58950000000004</v>
      </c>
      <c r="E302" s="18"/>
      <c r="F302" s="35">
        <f t="shared" si="39"/>
        <v>291.18977969439408</v>
      </c>
      <c r="G302" s="36">
        <f>('LCFS Values'!$E$6-$R$4)/1000000*'LCFS Values'!B302*'LCFS Values'!$G$2*100</f>
        <v>32.529538108156245</v>
      </c>
      <c r="H302" s="35">
        <f t="shared" si="40"/>
        <v>80.626438822785303</v>
      </c>
      <c r="I302" s="35">
        <f>'Fixed Credits Value'!B302</f>
        <v>100</v>
      </c>
      <c r="J302" s="35">
        <f t="shared" si="33"/>
        <v>504.34575662533564</v>
      </c>
      <c r="K302" s="35">
        <f>J302/'Feedstock Conversions'!B$13</f>
        <v>67.697416996689341</v>
      </c>
      <c r="L302" s="35"/>
      <c r="M302" s="35">
        <f t="shared" si="34"/>
        <v>96.756256625335595</v>
      </c>
      <c r="N302" s="35">
        <f t="shared" si="37"/>
        <v>73.188121263531229</v>
      </c>
      <c r="O302" s="18">
        <f t="shared" si="41"/>
        <v>99.646391766647639</v>
      </c>
      <c r="P302" s="18">
        <f t="shared" si="41"/>
        <v>44.859773032441367</v>
      </c>
      <c r="Q302" s="4"/>
      <c r="R302" s="4"/>
      <c r="S302" s="4"/>
      <c r="T302" s="4"/>
      <c r="U302" s="4"/>
      <c r="V302" s="4">
        <f>$B302-'Rail Costs'!Q304</f>
        <v>50.157886844848932</v>
      </c>
      <c r="W302" s="4">
        <f>$B302-'Rail Costs'!R304</f>
        <v>50.658989350476112</v>
      </c>
      <c r="X302" s="4">
        <f>$B302-'Rail Costs'!S304</f>
        <v>50.866733486349133</v>
      </c>
      <c r="Y302" s="4">
        <f>$B302-'Rail Costs'!T304</f>
        <v>50.37465413795136</v>
      </c>
      <c r="Z302" s="4">
        <f>$B302-'Rail Costs'!U304</f>
        <v>50.555117282539598</v>
      </c>
      <c r="AA302" s="4">
        <f>$B302-'Rail Costs'!V304</f>
        <v>49.507584965541632</v>
      </c>
      <c r="AD302" s="4">
        <f>$J302-(V302*'Feedstock Conversions'!$B$13)-'Rail Costs'!Q304</f>
        <v>126.11738647605999</v>
      </c>
      <c r="AE302" s="4">
        <f>$J302-(W302*'Feedstock Conversions'!$B$13)-'Rail Costs'!R304</f>
        <v>122.88527531476468</v>
      </c>
      <c r="AF302" s="4">
        <f>$J302-(X302*'Feedstock Conversions'!$B$13)-'Rail Costs'!S304</f>
        <v>121.54532563838369</v>
      </c>
      <c r="AG302" s="4">
        <f>$J302-(Y302*'Feedstock Conversions'!$B$13)-'Rail Costs'!T304</f>
        <v>124.71923743554937</v>
      </c>
      <c r="AH302" s="4">
        <f>$J302-(Z302*'Feedstock Conversions'!$B$13)-'Rail Costs'!U304</f>
        <v>123.55525015295524</v>
      </c>
      <c r="AI302" s="4">
        <f>$J302-(AA302*'Feedstock Conversions'!$B$13)-'Rail Costs'!V304</f>
        <v>130.31183359759208</v>
      </c>
      <c r="AJ302" s="4"/>
      <c r="AK302" s="4"/>
      <c r="AL302" s="4">
        <f>C302*'Feedstock Conversions'!$B$6</f>
        <v>413.06049999999999</v>
      </c>
      <c r="AM302" s="4">
        <f>'Fuel Values'!C302*100</f>
        <v>214</v>
      </c>
      <c r="AN302" s="4">
        <f>('LCFS Values'!$E$6-'Canola Oil'!$S$4)/1000000*'LCFS Values'!B302*'LCFS Values'!$G$2*100</f>
        <v>33.511621263531239</v>
      </c>
      <c r="AO302" s="4">
        <f>'RIN Values'!D302</f>
        <v>117.26600000000001</v>
      </c>
      <c r="AP302" s="4">
        <f>'Fixed Credits Value'!B302</f>
        <v>100</v>
      </c>
      <c r="AQ302" s="4">
        <f>'Fixed Credits Value'!C302</f>
        <v>16</v>
      </c>
      <c r="AR302" s="4">
        <f t="shared" si="38"/>
        <v>480.77762126353127</v>
      </c>
      <c r="AS302" s="4">
        <f>AR302/'Feedstock Conversions'!$B$6</f>
        <v>63.679155134242556</v>
      </c>
      <c r="AU302">
        <f t="shared" si="36"/>
        <v>0</v>
      </c>
      <c r="AV302">
        <f t="shared" si="30"/>
        <v>40</v>
      </c>
      <c r="AW302">
        <f t="shared" si="31"/>
        <v>2024</v>
      </c>
      <c r="AX302">
        <f t="shared" si="32"/>
        <v>10</v>
      </c>
      <c r="AY302" s="4"/>
      <c r="AZ302" s="4"/>
      <c r="BA302" s="4"/>
      <c r="BM302" s="4"/>
      <c r="BN302" s="4"/>
      <c r="BO302" s="4"/>
      <c r="BP302" s="4"/>
      <c r="BQ302" s="4"/>
      <c r="BR302" s="4"/>
      <c r="BS302" s="4"/>
      <c r="BT302" s="4"/>
      <c r="BV302" s="4"/>
    </row>
    <row r="303" spans="1:74" x14ac:dyDescent="0.25">
      <c r="A303" s="34">
        <f t="shared" si="42"/>
        <v>45576</v>
      </c>
      <c r="B303" s="42">
        <v>54.56</v>
      </c>
      <c r="C303" s="35">
        <f>'Canola Oil'!B303</f>
        <v>54.56</v>
      </c>
      <c r="D303" s="35">
        <f>'Canola Oil'!C303*'Feedstock Conversions'!B$13</f>
        <v>406.47200000000004</v>
      </c>
      <c r="E303" s="18"/>
      <c r="F303" s="35">
        <f t="shared" si="39"/>
        <v>291.19003711485163</v>
      </c>
      <c r="G303" s="36">
        <f>('LCFS Values'!$E$6-$R$4)/1000000*'LCFS Values'!B303*'LCFS Values'!$G$2*100</f>
        <v>33.332436206562491</v>
      </c>
      <c r="H303" s="35">
        <f t="shared" si="40"/>
        <v>80.627277898329567</v>
      </c>
      <c r="I303" s="35">
        <f>'Fixed Credits Value'!B303</f>
        <v>100</v>
      </c>
      <c r="J303" s="35">
        <f t="shared" si="33"/>
        <v>505.14975121974368</v>
      </c>
      <c r="K303" s="35">
        <f>J303/'Feedstock Conversions'!B$13</f>
        <v>67.805335734193775</v>
      </c>
      <c r="L303" s="35"/>
      <c r="M303" s="35">
        <f t="shared" si="34"/>
        <v>98.677751219743641</v>
      </c>
      <c r="N303" s="35">
        <f t="shared" si="37"/>
        <v>89.022759260312455</v>
      </c>
      <c r="O303" s="18">
        <f t="shared" si="41"/>
        <v>102.76360922026505</v>
      </c>
      <c r="P303" s="18">
        <f t="shared" si="41"/>
        <v>51.23843178484762</v>
      </c>
      <c r="Q303" s="4"/>
      <c r="R303" s="4"/>
      <c r="S303" s="4"/>
      <c r="T303" s="4"/>
      <c r="U303" s="4"/>
      <c r="V303" s="4">
        <f>$B303-'Rail Costs'!Q305</f>
        <v>50.007886844848926</v>
      </c>
      <c r="W303" s="4">
        <f>$B303-'Rail Costs'!R305</f>
        <v>50.508989350476114</v>
      </c>
      <c r="X303" s="4">
        <f>$B303-'Rail Costs'!S305</f>
        <v>50.716733486349135</v>
      </c>
      <c r="Y303" s="4">
        <f>$B303-'Rail Costs'!T305</f>
        <v>50.224654137951362</v>
      </c>
      <c r="Z303" s="4">
        <f>$B303-'Rail Costs'!U305</f>
        <v>50.405117282539599</v>
      </c>
      <c r="AA303" s="4">
        <f>$B303-'Rail Costs'!V305</f>
        <v>49.357584965541633</v>
      </c>
      <c r="AD303" s="4">
        <f>$J303-(V303*'Feedstock Conversions'!$B$13)-'Rail Costs'!Q305</f>
        <v>128.03888107046811</v>
      </c>
      <c r="AE303" s="4">
        <f>$J303-(W303*'Feedstock Conversions'!$B$13)-'Rail Costs'!R305</f>
        <v>124.80676990917273</v>
      </c>
      <c r="AF303" s="4">
        <f>$J303-(X303*'Feedstock Conversions'!$B$13)-'Rail Costs'!S305</f>
        <v>123.46682023279173</v>
      </c>
      <c r="AG303" s="4">
        <f>$J303-(Y303*'Feedstock Conversions'!$B$13)-'Rail Costs'!T305</f>
        <v>126.64073202995736</v>
      </c>
      <c r="AH303" s="4">
        <f>$J303-(Z303*'Feedstock Conversions'!$B$13)-'Rail Costs'!U305</f>
        <v>125.47674474736328</v>
      </c>
      <c r="AI303" s="4">
        <f>$J303-(AA303*'Feedstock Conversions'!$B$13)-'Rail Costs'!V305</f>
        <v>132.23332819200013</v>
      </c>
      <c r="AJ303" s="4"/>
      <c r="AK303" s="4"/>
      <c r="AL303" s="4">
        <f>C303*'Feedstock Conversions'!$B$6</f>
        <v>411.928</v>
      </c>
      <c r="AM303" s="4">
        <f>'Fuel Values'!C303*100</f>
        <v>225</v>
      </c>
      <c r="AN303" s="4">
        <f>('LCFS Values'!$E$6-'Canola Oil'!$S$4)/1000000*'LCFS Values'!B303*'LCFS Values'!$G$2*100</f>
        <v>34.338759260312493</v>
      </c>
      <c r="AO303" s="4">
        <f>'RIN Values'!D303</f>
        <v>120.15600000000001</v>
      </c>
      <c r="AP303" s="4">
        <f>'Fixed Credits Value'!B303</f>
        <v>100</v>
      </c>
      <c r="AQ303" s="4">
        <f>'Fixed Credits Value'!C303</f>
        <v>16</v>
      </c>
      <c r="AR303" s="4">
        <f t="shared" si="38"/>
        <v>495.49475926031249</v>
      </c>
      <c r="AS303" s="4">
        <f>AR303/'Feedstock Conversions'!$B$6</f>
        <v>65.628444935140735</v>
      </c>
      <c r="AU303">
        <f t="shared" si="36"/>
        <v>0</v>
      </c>
      <c r="AV303">
        <f t="shared" si="30"/>
        <v>41</v>
      </c>
      <c r="AW303">
        <f t="shared" si="31"/>
        <v>2024</v>
      </c>
      <c r="AX303">
        <f t="shared" si="32"/>
        <v>10</v>
      </c>
      <c r="AY303" s="4"/>
      <c r="AZ303" s="4"/>
      <c r="BA303" s="4"/>
      <c r="BM303" s="4"/>
      <c r="BN303" s="4"/>
      <c r="BO303" s="4"/>
      <c r="BP303" s="4"/>
      <c r="BQ303" s="4"/>
      <c r="BR303" s="4"/>
      <c r="BS303" s="4"/>
      <c r="BT303" s="4"/>
      <c r="BV303" s="4"/>
    </row>
    <row r="304" spans="1:74" x14ac:dyDescent="0.25">
      <c r="A304" s="34">
        <f t="shared" si="42"/>
        <v>45583</v>
      </c>
      <c r="B304" s="42">
        <v>53.09</v>
      </c>
      <c r="C304" s="35">
        <f>'Canola Oil'!B304</f>
        <v>53.09</v>
      </c>
      <c r="D304" s="35">
        <f>'Canola Oil'!C304*'Feedstock Conversions'!B$13</f>
        <v>395.52050000000003</v>
      </c>
      <c r="E304" s="18"/>
      <c r="F304" s="35">
        <f t="shared" si="39"/>
        <v>291.19056521026369</v>
      </c>
      <c r="G304" s="36">
        <f>('LCFS Values'!$E$6-$R$4)/1000000*'LCFS Values'!B304*'LCFS Values'!$G$2*100</f>
        <v>33.69738988765625</v>
      </c>
      <c r="H304" s="35">
        <f t="shared" si="40"/>
        <v>80.627105191380124</v>
      </c>
      <c r="I304" s="35">
        <f>'Fixed Credits Value'!B304</f>
        <v>100</v>
      </c>
      <c r="J304" s="35">
        <f t="shared" si="33"/>
        <v>505.51506028930004</v>
      </c>
      <c r="K304" s="35">
        <f>J304/'Feedstock Conversions'!B$13</f>
        <v>67.854370508630879</v>
      </c>
      <c r="L304" s="35"/>
      <c r="M304" s="35">
        <f t="shared" si="34"/>
        <v>109.99456028930001</v>
      </c>
      <c r="N304" s="35">
        <f t="shared" si="37"/>
        <v>86.265231077031217</v>
      </c>
      <c r="O304" s="18">
        <f t="shared" si="41"/>
        <v>102.89766717950315</v>
      </c>
      <c r="P304" s="18">
        <f t="shared" si="41"/>
        <v>60.276626976160117</v>
      </c>
      <c r="Q304" s="4"/>
      <c r="R304" s="4"/>
      <c r="S304" s="4"/>
      <c r="T304" s="4"/>
      <c r="U304" s="4"/>
      <c r="V304" s="4">
        <f>$B304-'Rail Costs'!Q306</f>
        <v>48.537886844848927</v>
      </c>
      <c r="W304" s="4">
        <f>$B304-'Rail Costs'!R306</f>
        <v>49.038989350476115</v>
      </c>
      <c r="X304" s="4">
        <f>$B304-'Rail Costs'!S306</f>
        <v>49.246733486349136</v>
      </c>
      <c r="Y304" s="4">
        <f>$B304-'Rail Costs'!T306</f>
        <v>48.754654137951363</v>
      </c>
      <c r="Z304" s="4">
        <f>$B304-'Rail Costs'!U306</f>
        <v>48.935117282539601</v>
      </c>
      <c r="AA304" s="4">
        <f>$B304-'Rail Costs'!V306</f>
        <v>47.887584965541635</v>
      </c>
      <c r="AD304" s="4">
        <f>$J304-(V304*'Feedstock Conversions'!$B$13)-'Rail Costs'!Q306</f>
        <v>139.35569014002448</v>
      </c>
      <c r="AE304" s="4">
        <f>$J304-(W304*'Feedstock Conversions'!$B$13)-'Rail Costs'!R306</f>
        <v>136.12357897872909</v>
      </c>
      <c r="AF304" s="4">
        <f>$J304-(X304*'Feedstock Conversions'!$B$13)-'Rail Costs'!S306</f>
        <v>134.78362930234812</v>
      </c>
      <c r="AG304" s="4">
        <f>$J304-(Y304*'Feedstock Conversions'!$B$13)-'Rail Costs'!T306</f>
        <v>137.95754109951372</v>
      </c>
      <c r="AH304" s="4">
        <f>$J304-(Z304*'Feedstock Conversions'!$B$13)-'Rail Costs'!U306</f>
        <v>136.7935538169196</v>
      </c>
      <c r="AI304" s="4">
        <f>$J304-(AA304*'Feedstock Conversions'!$B$13)-'Rail Costs'!V306</f>
        <v>143.5501372615565</v>
      </c>
      <c r="AJ304" s="4"/>
      <c r="AK304" s="4"/>
      <c r="AL304" s="4">
        <f>C304*'Feedstock Conversions'!$B$6</f>
        <v>400.8295</v>
      </c>
      <c r="AM304" s="4">
        <f>'Fuel Values'!C304*100</f>
        <v>211</v>
      </c>
      <c r="AN304" s="4">
        <f>('LCFS Values'!$E$6-'Canola Oil'!$S$4)/1000000*'LCFS Values'!B304*'LCFS Values'!$G$2*100</f>
        <v>34.714731077031239</v>
      </c>
      <c r="AO304" s="4">
        <f>'RIN Values'!D304</f>
        <v>120.07099999999998</v>
      </c>
      <c r="AP304" s="4">
        <f>'Fixed Credits Value'!B304</f>
        <v>100</v>
      </c>
      <c r="AQ304" s="4">
        <f>'Fixed Credits Value'!C304</f>
        <v>16</v>
      </c>
      <c r="AR304" s="4">
        <f t="shared" si="38"/>
        <v>481.78573107703124</v>
      </c>
      <c r="AS304" s="4">
        <f>AR304/'Feedstock Conversions'!$B$6</f>
        <v>63.812679612851824</v>
      </c>
      <c r="AU304">
        <f t="shared" si="36"/>
        <v>0</v>
      </c>
      <c r="AV304">
        <f t="shared" si="30"/>
        <v>42</v>
      </c>
      <c r="AW304">
        <f t="shared" si="31"/>
        <v>2024</v>
      </c>
      <c r="AX304">
        <f t="shared" si="32"/>
        <v>10</v>
      </c>
      <c r="AY304" s="4"/>
      <c r="AZ304" s="4"/>
      <c r="BA304" s="4"/>
      <c r="BM304" s="4"/>
      <c r="BN304" s="4"/>
      <c r="BO304" s="4"/>
      <c r="BP304" s="4"/>
      <c r="BQ304" s="4"/>
      <c r="BR304" s="4"/>
      <c r="BS304" s="4"/>
      <c r="BT304" s="4"/>
      <c r="BV304" s="4"/>
    </row>
    <row r="305" spans="1:74" x14ac:dyDescent="0.25">
      <c r="A305" s="34">
        <f t="shared" si="42"/>
        <v>45590</v>
      </c>
      <c r="B305" s="42">
        <v>54.49</v>
      </c>
      <c r="C305" s="35">
        <f>'Canola Oil'!B305</f>
        <v>54.49</v>
      </c>
      <c r="D305" s="35">
        <f>'Canola Oil'!C305*'Feedstock Conversions'!B$13</f>
        <v>405.95050000000003</v>
      </c>
      <c r="E305" s="18"/>
      <c r="F305" s="35">
        <f t="shared" si="39"/>
        <v>291.19085144127615</v>
      </c>
      <c r="G305" s="36">
        <f>('LCFS Values'!$E$6-$R$4)/1000000*'LCFS Values'!B305*'LCFS Values'!$G$2*100</f>
        <v>31.43467706487499</v>
      </c>
      <c r="H305" s="35">
        <f t="shared" si="40"/>
        <v>80.626481653989813</v>
      </c>
      <c r="I305" s="35">
        <f>'Fixed Credits Value'!B305</f>
        <v>100</v>
      </c>
      <c r="J305" s="35">
        <f t="shared" si="33"/>
        <v>503.25201016014091</v>
      </c>
      <c r="K305" s="35">
        <f>J305/'Feedstock Conversions'!B$13</f>
        <v>67.550605390622934</v>
      </c>
      <c r="L305" s="35"/>
      <c r="M305" s="35">
        <f t="shared" si="34"/>
        <v>97.301510160140879</v>
      </c>
      <c r="N305" s="35">
        <f t="shared" si="37"/>
        <v>78.139205813374929</v>
      </c>
      <c r="O305" s="18">
        <f t="shared" si="41"/>
        <v>101.72984918557411</v>
      </c>
      <c r="P305" s="18">
        <f t="shared" si="41"/>
        <v>72.24313819038278</v>
      </c>
      <c r="Q305" s="4"/>
      <c r="R305" s="4"/>
      <c r="S305" s="4"/>
      <c r="T305" s="4"/>
      <c r="U305" s="4"/>
      <c r="V305" s="4">
        <f>$B305-'Rail Costs'!Q307</f>
        <v>49.937886844848933</v>
      </c>
      <c r="W305" s="4">
        <f>$B305-'Rail Costs'!R307</f>
        <v>50.438989350476113</v>
      </c>
      <c r="X305" s="4">
        <f>$B305-'Rail Costs'!S307</f>
        <v>50.646733486349135</v>
      </c>
      <c r="Y305" s="4">
        <f>$B305-'Rail Costs'!T307</f>
        <v>50.154654137951361</v>
      </c>
      <c r="Z305" s="4">
        <f>$B305-'Rail Costs'!U307</f>
        <v>50.335117282539599</v>
      </c>
      <c r="AA305" s="4">
        <f>$B305-'Rail Costs'!V307</f>
        <v>49.287584965541633</v>
      </c>
      <c r="AD305" s="4">
        <f>$J305-(V305*'Feedstock Conversions'!$B$13)-'Rail Costs'!Q307</f>
        <v>126.66264001086527</v>
      </c>
      <c r="AE305" s="4">
        <f>$J305-(W305*'Feedstock Conversions'!$B$13)-'Rail Costs'!R307</f>
        <v>123.43052884956997</v>
      </c>
      <c r="AF305" s="4">
        <f>$J305-(X305*'Feedstock Conversions'!$B$13)-'Rail Costs'!S307</f>
        <v>122.09057917318897</v>
      </c>
      <c r="AG305" s="4">
        <f>$J305-(Y305*'Feedstock Conversions'!$B$13)-'Rail Costs'!T307</f>
        <v>125.2644909703546</v>
      </c>
      <c r="AH305" s="4">
        <f>$J305-(Z305*'Feedstock Conversions'!$B$13)-'Rail Costs'!U307</f>
        <v>124.10050368776052</v>
      </c>
      <c r="AI305" s="4">
        <f>$J305-(AA305*'Feedstock Conversions'!$B$13)-'Rail Costs'!V307</f>
        <v>130.85708713239737</v>
      </c>
      <c r="AJ305" s="4"/>
      <c r="AK305" s="4"/>
      <c r="AL305" s="4">
        <f>C305*'Feedstock Conversions'!$B$6</f>
        <v>411.39949999999999</v>
      </c>
      <c r="AM305" s="4">
        <f>'Fuel Values'!C305*100</f>
        <v>216.4</v>
      </c>
      <c r="AN305" s="4">
        <f>('LCFS Values'!$E$6-'Canola Oil'!$S$4)/1000000*'LCFS Values'!B305*'LCFS Values'!$G$2*100</f>
        <v>32.383705813374988</v>
      </c>
      <c r="AO305" s="4">
        <f>'RIN Values'!D305</f>
        <v>119.30600000000001</v>
      </c>
      <c r="AP305" s="4">
        <f>'Fixed Credits Value'!B305</f>
        <v>100</v>
      </c>
      <c r="AQ305" s="4">
        <f>'Fixed Credits Value'!C305</f>
        <v>16</v>
      </c>
      <c r="AR305" s="4">
        <f t="shared" si="38"/>
        <v>484.08970581337496</v>
      </c>
      <c r="AS305" s="4">
        <f>AR305/'Feedstock Conversions'!$B$6</f>
        <v>64.117841829586084</v>
      </c>
      <c r="AU305">
        <f t="shared" si="36"/>
        <v>0</v>
      </c>
      <c r="AV305">
        <f t="shared" si="30"/>
        <v>43</v>
      </c>
      <c r="AW305">
        <f t="shared" si="31"/>
        <v>2024</v>
      </c>
      <c r="AX305">
        <f t="shared" si="32"/>
        <v>10</v>
      </c>
      <c r="AY305" s="4"/>
      <c r="AZ305" s="4"/>
      <c r="BA305" s="4"/>
      <c r="BM305" s="4"/>
      <c r="BN305" s="4"/>
      <c r="BO305" s="4"/>
      <c r="BP305" s="4"/>
      <c r="BQ305" s="4"/>
      <c r="BR305" s="4"/>
      <c r="BS305" s="4"/>
      <c r="BT305" s="4"/>
      <c r="BV305" s="4"/>
    </row>
    <row r="306" spans="1:74" x14ac:dyDescent="0.25">
      <c r="A306" s="34">
        <f t="shared" si="42"/>
        <v>45597</v>
      </c>
      <c r="B306" s="42">
        <v>54.65</v>
      </c>
      <c r="C306" s="35">
        <f>'Canola Oil'!B306</f>
        <v>54.65</v>
      </c>
      <c r="D306" s="35">
        <f>'Canola Oil'!C306*'Feedstock Conversions'!B$13</f>
        <v>407.14249999999998</v>
      </c>
      <c r="E306" s="18"/>
      <c r="F306" s="35">
        <f t="shared" si="39"/>
        <v>291.19078724232907</v>
      </c>
      <c r="G306" s="36">
        <f>('LCFS Values'!$E$6-$R$4)/1000000*'LCFS Values'!B306*'LCFS Values'!$G$2*100</f>
        <v>30.607448721062497</v>
      </c>
      <c r="H306" s="35">
        <f t="shared" si="40"/>
        <v>80.62597149304959</v>
      </c>
      <c r="I306" s="35">
        <f>'Fixed Credits Value'!B306</f>
        <v>100</v>
      </c>
      <c r="J306" s="35">
        <f t="shared" si="33"/>
        <v>502.42420745644114</v>
      </c>
      <c r="K306" s="35">
        <f>J306/'Feedstock Conversions'!B$13</f>
        <v>67.439490933750491</v>
      </c>
      <c r="L306" s="35"/>
      <c r="M306" s="35">
        <f t="shared" si="34"/>
        <v>95.281707456441154</v>
      </c>
      <c r="N306" s="35">
        <f t="shared" si="37"/>
        <v>74.890003028812544</v>
      </c>
      <c r="O306" s="18">
        <f t="shared" ref="O306:P321" si="43">AVERAGE(M301:M304)</f>
        <v>101.35549766726101</v>
      </c>
      <c r="P306" s="18">
        <f t="shared" si="43"/>
        <v>78.452984277195284</v>
      </c>
      <c r="Q306" s="4"/>
      <c r="R306" s="4"/>
      <c r="S306" s="4"/>
      <c r="T306" s="4"/>
      <c r="U306" s="4"/>
      <c r="V306" s="4">
        <f>$B306-'Rail Costs'!Q308</f>
        <v>50.097886844848929</v>
      </c>
      <c r="W306" s="4">
        <f>$B306-'Rail Costs'!R308</f>
        <v>50.59898935047611</v>
      </c>
      <c r="X306" s="4">
        <f>$B306-'Rail Costs'!S308</f>
        <v>50.806733486349131</v>
      </c>
      <c r="Y306" s="4">
        <f>$B306-'Rail Costs'!T308</f>
        <v>50.314654137951358</v>
      </c>
      <c r="Z306" s="4">
        <f>$B306-'Rail Costs'!U308</f>
        <v>50.495117282539596</v>
      </c>
      <c r="AA306" s="4">
        <f>$B306-'Rail Costs'!V308</f>
        <v>49.44758496554163</v>
      </c>
      <c r="AD306" s="4">
        <f>$J306-(V306*'Feedstock Conversions'!$B$13)-'Rail Costs'!Q308</f>
        <v>124.64283730716555</v>
      </c>
      <c r="AE306" s="4">
        <f>$J306-(W306*'Feedstock Conversions'!$B$13)-'Rail Costs'!R308</f>
        <v>121.41072614587024</v>
      </c>
      <c r="AF306" s="4">
        <f>$J306-(X306*'Feedstock Conversions'!$B$13)-'Rail Costs'!S308</f>
        <v>120.07077646948925</v>
      </c>
      <c r="AG306" s="4">
        <f>$J306-(Y306*'Feedstock Conversions'!$B$13)-'Rail Costs'!T308</f>
        <v>123.24468826665488</v>
      </c>
      <c r="AH306" s="4">
        <f>$J306-(Z306*'Feedstock Conversions'!$B$13)-'Rail Costs'!U308</f>
        <v>122.08070098406074</v>
      </c>
      <c r="AI306" s="4">
        <f>$J306-(AA306*'Feedstock Conversions'!$B$13)-'Rail Costs'!V308</f>
        <v>128.83728442869764</v>
      </c>
      <c r="AJ306" s="4"/>
      <c r="AK306" s="4"/>
      <c r="AL306" s="4">
        <f>C306*'Feedstock Conversions'!$B$6</f>
        <v>412.60749999999996</v>
      </c>
      <c r="AM306" s="4">
        <f>'Fuel Values'!C306*100</f>
        <v>218.00000000000003</v>
      </c>
      <c r="AN306" s="4">
        <f>('LCFS Values'!$E$6-'Canola Oil'!$S$4)/1000000*'LCFS Values'!B306*'LCFS Values'!$G$2*100</f>
        <v>31.531503028812498</v>
      </c>
      <c r="AO306" s="4">
        <f>'RIN Values'!D306</f>
        <v>116.501</v>
      </c>
      <c r="AP306" s="4">
        <f>'Fixed Credits Value'!B306</f>
        <v>100</v>
      </c>
      <c r="AQ306" s="4">
        <f>'Fixed Credits Value'!C306</f>
        <v>16</v>
      </c>
      <c r="AR306" s="4">
        <f t="shared" si="38"/>
        <v>482.03250302881253</v>
      </c>
      <c r="AS306" s="4">
        <f>AR306/'Feedstock Conversions'!$B$6</f>
        <v>63.845364639577816</v>
      </c>
      <c r="AU306">
        <f t="shared" si="36"/>
        <v>0</v>
      </c>
      <c r="AV306">
        <f t="shared" si="30"/>
        <v>44</v>
      </c>
      <c r="AW306">
        <f t="shared" si="31"/>
        <v>2024</v>
      </c>
      <c r="AX306">
        <f t="shared" si="32"/>
        <v>11</v>
      </c>
      <c r="AY306" s="4"/>
      <c r="AZ306" s="4"/>
      <c r="BA306" s="4"/>
      <c r="BM306" s="4"/>
      <c r="BN306" s="4"/>
      <c r="BO306" s="4"/>
      <c r="BP306" s="4"/>
      <c r="BQ306" s="4"/>
      <c r="BR306" s="4"/>
      <c r="BS306" s="4"/>
      <c r="BT306" s="4"/>
      <c r="BV306" s="4"/>
    </row>
    <row r="307" spans="1:74" x14ac:dyDescent="0.25">
      <c r="A307" s="34">
        <f t="shared" si="42"/>
        <v>45604</v>
      </c>
      <c r="B307" s="42">
        <v>57.2</v>
      </c>
      <c r="C307" s="35">
        <f>'Canola Oil'!B307</f>
        <v>57.2</v>
      </c>
      <c r="D307" s="35">
        <f>'Canola Oil'!C307*'Feedstock Conversions'!B$13</f>
        <v>426.14000000000004</v>
      </c>
      <c r="E307" s="18"/>
      <c r="F307" s="35">
        <f t="shared" si="39"/>
        <v>291.19055454877378</v>
      </c>
      <c r="G307" s="36">
        <f>('LCFS Values'!$E$6-$R$4)/1000000*'LCFS Values'!B307*'LCFS Values'!$G$2*100</f>
        <v>33.916362096312497</v>
      </c>
      <c r="H307" s="35">
        <f t="shared" si="40"/>
        <v>80.625922994144602</v>
      </c>
      <c r="I307" s="35">
        <f>'Fixed Credits Value'!B307</f>
        <v>100</v>
      </c>
      <c r="J307" s="35">
        <f t="shared" si="33"/>
        <v>505.73283963923086</v>
      </c>
      <c r="K307" s="35">
        <f>J307/'Feedstock Conversions'!B$13</f>
        <v>67.883602636138363</v>
      </c>
      <c r="L307" s="35"/>
      <c r="M307" s="35">
        <f t="shared" si="34"/>
        <v>79.592839639230817</v>
      </c>
      <c r="N307" s="35">
        <f t="shared" si="37"/>
        <v>76.441314167062444</v>
      </c>
      <c r="O307" s="18">
        <f t="shared" si="43"/>
        <v>100.68251957363003</v>
      </c>
      <c r="P307" s="18">
        <f t="shared" si="43"/>
        <v>81.653829353562458</v>
      </c>
      <c r="Q307" s="4"/>
      <c r="R307" s="4"/>
      <c r="S307" s="4"/>
      <c r="T307" s="4"/>
      <c r="U307" s="4"/>
      <c r="V307" s="4">
        <f>$B307-'Rail Costs'!Q309</f>
        <v>52.647886844848927</v>
      </c>
      <c r="W307" s="4">
        <f>$B307-'Rail Costs'!R309</f>
        <v>53.148989350476114</v>
      </c>
      <c r="X307" s="4">
        <f>$B307-'Rail Costs'!S309</f>
        <v>53.356733486349135</v>
      </c>
      <c r="Y307" s="4">
        <f>$B307-'Rail Costs'!T309</f>
        <v>52.864654137951362</v>
      </c>
      <c r="Z307" s="4">
        <f>$B307-'Rail Costs'!U309</f>
        <v>53.0451172825396</v>
      </c>
      <c r="AA307" s="4">
        <f>$B307-'Rail Costs'!V309</f>
        <v>51.997584965541634</v>
      </c>
      <c r="AD307" s="4">
        <f>$J307-(V307*'Feedstock Conversions'!$B$13)-'Rail Costs'!Q309</f>
        <v>108.95396948995527</v>
      </c>
      <c r="AE307" s="4">
        <f>$J307-(W307*'Feedstock Conversions'!$B$13)-'Rail Costs'!R309</f>
        <v>105.72185832865991</v>
      </c>
      <c r="AF307" s="4">
        <f>$J307-(X307*'Feedstock Conversions'!$B$13)-'Rail Costs'!S309</f>
        <v>104.38190865227891</v>
      </c>
      <c r="AG307" s="4">
        <f>$J307-(Y307*'Feedstock Conversions'!$B$13)-'Rail Costs'!T309</f>
        <v>107.55582044944454</v>
      </c>
      <c r="AH307" s="4">
        <f>$J307-(Z307*'Feedstock Conversions'!$B$13)-'Rail Costs'!U309</f>
        <v>106.39183316685046</v>
      </c>
      <c r="AI307" s="4">
        <f>$J307-(AA307*'Feedstock Conversions'!$B$13)-'Rail Costs'!V309</f>
        <v>113.14841661148731</v>
      </c>
      <c r="AJ307" s="4"/>
      <c r="AK307" s="4"/>
      <c r="AL307" s="4">
        <f>C307*'Feedstock Conversions'!$B$6</f>
        <v>431.86</v>
      </c>
      <c r="AM307" s="4">
        <f>'Fuel Values'!C307*100</f>
        <v>227.99999999999997</v>
      </c>
      <c r="AN307" s="4">
        <f>('LCFS Values'!$E$6-'Canola Oil'!$S$4)/1000000*'LCFS Values'!B307*'LCFS Values'!$G$2*100</f>
        <v>34.940314167062489</v>
      </c>
      <c r="AO307" s="4">
        <f>'RIN Values'!D307</f>
        <v>123.64100000000001</v>
      </c>
      <c r="AP307" s="4">
        <f>'Fixed Credits Value'!B307</f>
        <v>100</v>
      </c>
      <c r="AQ307" s="4">
        <f>'Fixed Credits Value'!C307</f>
        <v>16</v>
      </c>
      <c r="AR307" s="4">
        <f t="shared" si="38"/>
        <v>502.58131416706249</v>
      </c>
      <c r="AS307" s="4">
        <f>AR307/'Feedstock Conversions'!$B$6</f>
        <v>66.567061479081133</v>
      </c>
      <c r="AU307">
        <f t="shared" si="36"/>
        <v>0</v>
      </c>
      <c r="AV307">
        <f t="shared" si="30"/>
        <v>45</v>
      </c>
      <c r="AW307">
        <f t="shared" si="31"/>
        <v>2024</v>
      </c>
      <c r="AX307">
        <f t="shared" si="32"/>
        <v>11</v>
      </c>
      <c r="AY307" s="4"/>
      <c r="AZ307" s="4"/>
      <c r="BA307" s="4"/>
      <c r="BM307" s="4"/>
      <c r="BN307" s="4"/>
      <c r="BO307" s="4"/>
      <c r="BP307" s="4"/>
      <c r="BQ307" s="4"/>
      <c r="BR307" s="4"/>
      <c r="BS307" s="4"/>
      <c r="BT307" s="4"/>
      <c r="BV307" s="4"/>
    </row>
    <row r="308" spans="1:74" x14ac:dyDescent="0.25">
      <c r="A308" s="34">
        <f t="shared" si="42"/>
        <v>45611</v>
      </c>
      <c r="B308" s="42">
        <v>55.87</v>
      </c>
      <c r="C308" s="35">
        <f>'Canola Oil'!B308</f>
        <v>55.87</v>
      </c>
      <c r="D308" s="35">
        <f>'Canola Oil'!C308*'Feedstock Conversions'!B$13</f>
        <v>416.23149999999998</v>
      </c>
      <c r="E308" s="18"/>
      <c r="F308" s="35">
        <f t="shared" si="39"/>
        <v>291.19041355426594</v>
      </c>
      <c r="G308" s="36">
        <f>('LCFS Values'!$E$6-$R$4)/1000000*'LCFS Values'!B308*'LCFS Values'!$G$2*100</f>
        <v>37.030633508312491</v>
      </c>
      <c r="H308" s="35">
        <f t="shared" si="40"/>
        <v>80.626266822905649</v>
      </c>
      <c r="I308" s="35">
        <f>'Fixed Credits Value'!B308</f>
        <v>100</v>
      </c>
      <c r="J308" s="35">
        <f t="shared" si="33"/>
        <v>508.84731388548408</v>
      </c>
      <c r="K308" s="35">
        <f>J308/'Feedstock Conversions'!B$13</f>
        <v>68.301652870534781</v>
      </c>
      <c r="L308" s="35"/>
      <c r="M308" s="35">
        <f t="shared" si="34"/>
        <v>92.615813885484101</v>
      </c>
      <c r="N308" s="35">
        <f t="shared" si="37"/>
        <v>89.93210700306247</v>
      </c>
      <c r="O308" s="18">
        <f t="shared" si="43"/>
        <v>100.31388228140642</v>
      </c>
      <c r="P308" s="18">
        <f t="shared" si="43"/>
        <v>82.079299794882786</v>
      </c>
      <c r="Q308" s="4"/>
      <c r="R308" s="4"/>
      <c r="S308" s="4"/>
      <c r="T308" s="4"/>
      <c r="U308" s="4"/>
      <c r="V308" s="4">
        <f>$B308-'Rail Costs'!Q310</f>
        <v>51.317886844848928</v>
      </c>
      <c r="W308" s="4">
        <f>$B308-'Rail Costs'!R310</f>
        <v>51.818989350476109</v>
      </c>
      <c r="X308" s="4">
        <f>$B308-'Rail Costs'!S310</f>
        <v>52.02673348634913</v>
      </c>
      <c r="Y308" s="4">
        <f>$B308-'Rail Costs'!T310</f>
        <v>51.534654137951357</v>
      </c>
      <c r="Z308" s="4">
        <f>$B308-'Rail Costs'!U310</f>
        <v>51.715117282539595</v>
      </c>
      <c r="AA308" s="4">
        <f>$B308-'Rail Costs'!V310</f>
        <v>50.667584965541629</v>
      </c>
      <c r="AD308" s="4">
        <f>$J308-(V308*'Feedstock Conversions'!$B$13)-'Rail Costs'!Q310</f>
        <v>121.9769437362085</v>
      </c>
      <c r="AE308" s="4">
        <f>$J308-(W308*'Feedstock Conversions'!$B$13)-'Rail Costs'!R310</f>
        <v>118.74483257491319</v>
      </c>
      <c r="AF308" s="4">
        <f>$J308-(X308*'Feedstock Conversions'!$B$13)-'Rail Costs'!S310</f>
        <v>117.40488289853219</v>
      </c>
      <c r="AG308" s="4">
        <f>$J308-(Y308*'Feedstock Conversions'!$B$13)-'Rail Costs'!T310</f>
        <v>120.57879469569782</v>
      </c>
      <c r="AH308" s="4">
        <f>$J308-(Z308*'Feedstock Conversions'!$B$13)-'Rail Costs'!U310</f>
        <v>119.41480741310369</v>
      </c>
      <c r="AI308" s="4">
        <f>$J308-(AA308*'Feedstock Conversions'!$B$13)-'Rail Costs'!V310</f>
        <v>126.17139085774059</v>
      </c>
      <c r="AJ308" s="4"/>
      <c r="AK308" s="4"/>
      <c r="AL308" s="4">
        <f>C308*'Feedstock Conversions'!$B$6</f>
        <v>421.81849999999997</v>
      </c>
      <c r="AM308" s="4">
        <f>'Fuel Values'!C308*100</f>
        <v>227.99999999999997</v>
      </c>
      <c r="AN308" s="4">
        <f>('LCFS Values'!$E$6-'Canola Oil'!$S$4)/1000000*'LCFS Values'!B308*'LCFS Values'!$G$2*100</f>
        <v>38.148607003062487</v>
      </c>
      <c r="AO308" s="4">
        <f>'RIN Values'!D308</f>
        <v>124.015</v>
      </c>
      <c r="AP308" s="4">
        <f>'Fixed Credits Value'!B308</f>
        <v>100</v>
      </c>
      <c r="AQ308" s="4">
        <f>'Fixed Credits Value'!C308</f>
        <v>16</v>
      </c>
      <c r="AR308" s="4">
        <f t="shared" si="38"/>
        <v>506.16360700306245</v>
      </c>
      <c r="AS308" s="4">
        <f>AR308/'Feedstock Conversions'!$B$6</f>
        <v>67.041537351399</v>
      </c>
      <c r="AU308">
        <f t="shared" si="36"/>
        <v>0</v>
      </c>
      <c r="AV308">
        <f t="shared" si="30"/>
        <v>46</v>
      </c>
      <c r="AW308">
        <f t="shared" si="31"/>
        <v>2024</v>
      </c>
      <c r="AX308">
        <f t="shared" si="32"/>
        <v>11</v>
      </c>
      <c r="AY308" s="4"/>
      <c r="AZ308" s="4"/>
      <c r="BA308" s="4"/>
      <c r="BM308" s="4"/>
      <c r="BN308" s="4"/>
      <c r="BO308" s="4"/>
      <c r="BP308" s="4"/>
      <c r="BQ308" s="4"/>
      <c r="BR308" s="4"/>
      <c r="BS308" s="4"/>
      <c r="BT308" s="4"/>
      <c r="BV308" s="4"/>
    </row>
    <row r="309" spans="1:74" x14ac:dyDescent="0.25">
      <c r="A309" s="34">
        <v>45618</v>
      </c>
      <c r="B309" s="42">
        <v>53.518000000000001</v>
      </c>
      <c r="C309" s="35">
        <f>'Canola Oil'!B309</f>
        <v>53.518000000000001</v>
      </c>
      <c r="D309" s="35">
        <f>'Canola Oil'!C309*'Feedstock Conversions'!B$13</f>
        <v>398.70910000000003</v>
      </c>
      <c r="E309" s="18"/>
      <c r="F309" s="35">
        <f t="shared" si="39"/>
        <v>291.19042697230776</v>
      </c>
      <c r="G309" s="36">
        <f>('LCFS Values'!$E$6-$R$4)/1000000*'LCFS Values'!B309*'LCFS Values'!$G$2*100</f>
        <v>37.030633508312491</v>
      </c>
      <c r="H309" s="35">
        <f t="shared" si="40"/>
        <v>80.626494982369223</v>
      </c>
      <c r="I309" s="35">
        <f>'Fixed Credits Value'!B309</f>
        <v>100</v>
      </c>
      <c r="J309" s="35">
        <f t="shared" si="33"/>
        <v>508.84755546298948</v>
      </c>
      <c r="K309" s="35">
        <f>J309/'Feedstock Conversions'!B$13</f>
        <v>68.301685297045566</v>
      </c>
      <c r="L309" s="35"/>
      <c r="M309" s="35">
        <f t="shared" si="34"/>
        <v>110.13845546298944</v>
      </c>
      <c r="N309" s="35">
        <f t="shared" si="37"/>
        <v>89.494507003062438</v>
      </c>
      <c r="O309" s="18">
        <f t="shared" si="43"/>
        <v>95.542654386278215</v>
      </c>
      <c r="P309" s="18">
        <f t="shared" si="43"/>
        <v>78.933938521570283</v>
      </c>
      <c r="Q309" s="4"/>
      <c r="R309" s="4"/>
      <c r="S309" s="4"/>
      <c r="T309" s="4"/>
      <c r="U309" s="4"/>
      <c r="V309" s="4">
        <f>$B309-'Rail Costs'!Q311</f>
        <v>48.965886844848924</v>
      </c>
      <c r="W309" s="4">
        <f>$B309-'Rail Costs'!R311</f>
        <v>49.466989350476112</v>
      </c>
      <c r="X309" s="4">
        <f>$B309-'Rail Costs'!S311</f>
        <v>49.674733486349133</v>
      </c>
      <c r="Y309" s="4">
        <f>$B309-'Rail Costs'!T311</f>
        <v>49.18265413795136</v>
      </c>
      <c r="Z309" s="4">
        <f>$B309-'Rail Costs'!U311</f>
        <v>49.363117282539598</v>
      </c>
      <c r="AA309" s="4">
        <f>$B309-'Rail Costs'!V311</f>
        <v>48.315584965541632</v>
      </c>
      <c r="AD309" s="4">
        <f>$J309-(V309*'Feedstock Conversions'!$B$13)-'Rail Costs'!Q311</f>
        <v>139.49958531371391</v>
      </c>
      <c r="AE309" s="4">
        <f>$J309-(W309*'Feedstock Conversions'!$B$13)-'Rail Costs'!R311</f>
        <v>136.26747415241852</v>
      </c>
      <c r="AF309" s="4">
        <f>$J309-(X309*'Feedstock Conversions'!$B$13)-'Rail Costs'!S311</f>
        <v>134.92752447603755</v>
      </c>
      <c r="AG309" s="4">
        <f>$J309-(Y309*'Feedstock Conversions'!$B$13)-'Rail Costs'!T311</f>
        <v>138.10143627320321</v>
      </c>
      <c r="AH309" s="4">
        <f>$J309-(Z309*'Feedstock Conversions'!$B$13)-'Rail Costs'!U311</f>
        <v>136.93744899060908</v>
      </c>
      <c r="AI309" s="4">
        <f>$J309-(AA309*'Feedstock Conversions'!$B$13)-'Rail Costs'!V311</f>
        <v>143.69403243524593</v>
      </c>
      <c r="AJ309" s="4"/>
      <c r="AK309" s="4"/>
      <c r="AL309" s="4">
        <f>C309*'Feedstock Conversions'!$B$6</f>
        <v>404.0609</v>
      </c>
      <c r="AM309" s="4">
        <f>'Fuel Values'!C309*100</f>
        <v>225</v>
      </c>
      <c r="AN309" s="4">
        <f>('LCFS Values'!$E$6-'Canola Oil'!$S$4)/1000000*'LCFS Values'!B309*'LCFS Values'!$G$2*100</f>
        <v>38.148607003062487</v>
      </c>
      <c r="AO309" s="4">
        <f>'RIN Values'!D309</f>
        <v>109.05500000000001</v>
      </c>
      <c r="AP309" s="4">
        <f>'Fixed Credits Value'!B309</f>
        <v>100</v>
      </c>
      <c r="AQ309" s="4">
        <f>'Fixed Credits Value'!C309</f>
        <v>16</v>
      </c>
      <c r="AR309" s="4">
        <f t="shared" si="38"/>
        <v>488.20360700306247</v>
      </c>
      <c r="AS309" s="4">
        <f>AR309/'Feedstock Conversions'!$B$6</f>
        <v>64.662729404379135</v>
      </c>
      <c r="AU309">
        <f t="shared" si="36"/>
        <v>0</v>
      </c>
      <c r="AV309">
        <f t="shared" si="30"/>
        <v>47</v>
      </c>
      <c r="AW309">
        <f t="shared" si="31"/>
        <v>2024</v>
      </c>
      <c r="AX309">
        <f t="shared" si="32"/>
        <v>11</v>
      </c>
      <c r="AY309" s="4"/>
      <c r="AZ309" s="4"/>
      <c r="BA309" s="4"/>
      <c r="BM309" s="4"/>
      <c r="BN309" s="4"/>
      <c r="BO309" s="4"/>
      <c r="BP309" s="4"/>
      <c r="BQ309" s="4"/>
      <c r="BR309" s="4"/>
      <c r="BS309" s="4"/>
      <c r="BT309" s="4"/>
      <c r="BV309" s="4"/>
    </row>
    <row r="310" spans="1:74" x14ac:dyDescent="0.25">
      <c r="A310" s="34">
        <v>45625</v>
      </c>
      <c r="B310" s="42">
        <v>51.54</v>
      </c>
      <c r="C310" s="35">
        <f>'Canola Oil'!B310</f>
        <v>51.54</v>
      </c>
      <c r="D310" s="35">
        <f>'Canola Oil'!C310*'Feedstock Conversions'!B$13</f>
        <v>383.97300000000001</v>
      </c>
      <c r="E310" s="18"/>
      <c r="F310" s="35">
        <f t="shared" si="39"/>
        <v>291.19051944058117</v>
      </c>
      <c r="G310" s="36">
        <f>('LCFS Values'!$E$6-$R$4)/1000000*'LCFS Values'!B310*'LCFS Values'!$G$2*100</f>
        <v>37.164449858046865</v>
      </c>
      <c r="H310" s="35">
        <f t="shared" si="40"/>
        <v>80.626503005166924</v>
      </c>
      <c r="I310" s="35">
        <f>'Fixed Credits Value'!B310</f>
        <v>100</v>
      </c>
      <c r="J310" s="35">
        <f t="shared" si="33"/>
        <v>508.98147230379493</v>
      </c>
      <c r="K310" s="35">
        <f>J310/'Feedstock Conversions'!B$13</f>
        <v>68.319660711918786</v>
      </c>
      <c r="L310" s="35"/>
      <c r="M310" s="35">
        <f t="shared" si="34"/>
        <v>125.00847230379492</v>
      </c>
      <c r="N310" s="35">
        <f t="shared" si="37"/>
        <v>126.28846333585938</v>
      </c>
      <c r="O310" s="18">
        <f t="shared" si="43"/>
        <v>91.197967785324238</v>
      </c>
      <c r="P310" s="18">
        <f t="shared" si="43"/>
        <v>79.850657503078097</v>
      </c>
      <c r="Q310" s="4"/>
      <c r="R310" s="4"/>
      <c r="S310" s="4"/>
      <c r="T310" s="4"/>
      <c r="U310" s="4"/>
      <c r="V310" s="4">
        <f>$B310-'Rail Costs'!Q312</f>
        <v>46.98788684484893</v>
      </c>
      <c r="W310" s="4">
        <f>$B310-'Rail Costs'!R312</f>
        <v>47.48898935047611</v>
      </c>
      <c r="X310" s="4">
        <f>$B310-'Rail Costs'!S312</f>
        <v>47.696733486349132</v>
      </c>
      <c r="Y310" s="4">
        <f>$B310-'Rail Costs'!T312</f>
        <v>47.204654137951358</v>
      </c>
      <c r="Z310" s="4">
        <f>$B310-'Rail Costs'!U312</f>
        <v>47.385117282539596</v>
      </c>
      <c r="AA310" s="4">
        <f>$B310-'Rail Costs'!V312</f>
        <v>46.33758496554163</v>
      </c>
      <c r="AD310" s="4">
        <f>$J310-(V310*'Feedstock Conversions'!$B$13)-'Rail Costs'!Q312</f>
        <v>154.36960215451933</v>
      </c>
      <c r="AE310" s="4">
        <f>$J310-(W310*'Feedstock Conversions'!$B$13)-'Rail Costs'!R312</f>
        <v>151.13749099322399</v>
      </c>
      <c r="AF310" s="4">
        <f>$J310-(X310*'Feedstock Conversions'!$B$13)-'Rail Costs'!S312</f>
        <v>149.79754131684302</v>
      </c>
      <c r="AG310" s="4">
        <f>$J310-(Y310*'Feedstock Conversions'!$B$13)-'Rail Costs'!T312</f>
        <v>152.97145311400863</v>
      </c>
      <c r="AH310" s="4">
        <f>$J310-(Z310*'Feedstock Conversions'!$B$13)-'Rail Costs'!U312</f>
        <v>151.80746583141456</v>
      </c>
      <c r="AI310" s="4">
        <f>$J310-(AA310*'Feedstock Conversions'!$B$13)-'Rail Costs'!V312</f>
        <v>158.56404927605141</v>
      </c>
      <c r="AJ310" s="4"/>
      <c r="AK310" s="4"/>
      <c r="AL310" s="4">
        <f>C310*'Feedstock Conversions'!$B$6</f>
        <v>389.12700000000001</v>
      </c>
      <c r="AM310" s="4">
        <f>'Fuel Values'!C310*100</f>
        <v>250.99999999999997</v>
      </c>
      <c r="AN310" s="4">
        <f>('LCFS Values'!$E$6-'Canola Oil'!$S$4)/1000000*'LCFS Values'!B310*'LCFS Values'!$G$2*100</f>
        <v>38.286463335859366</v>
      </c>
      <c r="AO310" s="4">
        <f>'RIN Values'!D310</f>
        <v>104.97499999999999</v>
      </c>
      <c r="AP310" s="4">
        <f>'Fixed Credits Value'!B310</f>
        <v>100</v>
      </c>
      <c r="AQ310" s="4">
        <f>'Fixed Credits Value'!C310</f>
        <v>16</v>
      </c>
      <c r="AR310" s="4">
        <f t="shared" si="38"/>
        <v>510.26146333585939</v>
      </c>
      <c r="AS310" s="4">
        <f>AR310/'Feedstock Conversions'!$B$6</f>
        <v>67.584299779584029</v>
      </c>
      <c r="AU310">
        <f t="shared" si="36"/>
        <v>0</v>
      </c>
      <c r="AV310">
        <f t="shared" si="30"/>
        <v>48</v>
      </c>
      <c r="AW310">
        <f t="shared" si="31"/>
        <v>2024</v>
      </c>
      <c r="AX310">
        <f t="shared" si="32"/>
        <v>11</v>
      </c>
      <c r="AY310" s="4"/>
      <c r="AZ310" s="4"/>
      <c r="BA310" s="4"/>
      <c r="BM310" s="4"/>
      <c r="BN310" s="4"/>
      <c r="BO310" s="4"/>
      <c r="BP310" s="4"/>
      <c r="BQ310" s="4"/>
      <c r="BR310" s="4"/>
      <c r="BS310" s="4"/>
      <c r="BT310" s="4"/>
      <c r="BV310" s="4"/>
    </row>
    <row r="311" spans="1:74" x14ac:dyDescent="0.25">
      <c r="A311" s="34">
        <v>45632</v>
      </c>
      <c r="B311" s="42">
        <v>52.05</v>
      </c>
      <c r="C311" s="35">
        <v>52.18</v>
      </c>
      <c r="D311" s="35">
        <f>'Canola Oil'!C311*'Feedstock Conversions'!B$13</f>
        <v>388.74099999999999</v>
      </c>
      <c r="E311" s="18"/>
      <c r="F311" s="35">
        <f t="shared" si="39"/>
        <v>291.19058834425681</v>
      </c>
      <c r="G311" s="36">
        <f>('LCFS Values'!$E$6-$R$4)/1000000*'LCFS Values'!B311*'LCFS Values'!$G$2*100</f>
        <v>37.833531606718743</v>
      </c>
      <c r="H311" s="35">
        <f t="shared" si="40"/>
        <v>80.6263923061437</v>
      </c>
      <c r="I311" s="35">
        <f>'Fixed Credits Value'!B311</f>
        <v>100</v>
      </c>
      <c r="J311" s="35">
        <f t="shared" si="33"/>
        <v>509.65051225711926</v>
      </c>
      <c r="K311" s="35">
        <f>J311/'Feedstock Conversions'!B$13</f>
        <v>68.409464732499231</v>
      </c>
      <c r="L311" s="35"/>
      <c r="M311" s="35">
        <f t="shared" si="34"/>
        <v>120.90951225711927</v>
      </c>
      <c r="N311" s="35">
        <f t="shared" si="37"/>
        <v>117.20974499984379</v>
      </c>
      <c r="O311" s="18">
        <f t="shared" si="43"/>
        <v>94.407204111036378</v>
      </c>
      <c r="P311" s="18">
        <f t="shared" si="43"/>
        <v>82.689482800499974</v>
      </c>
      <c r="Q311" s="4"/>
      <c r="R311" s="4"/>
      <c r="S311" s="4"/>
      <c r="T311" s="4"/>
      <c r="U311" s="4"/>
      <c r="V311" s="4">
        <f>$B311-'Rail Costs'!Q313</f>
        <v>47.497886844848921</v>
      </c>
      <c r="W311" s="4">
        <f>$B311-'Rail Costs'!R313</f>
        <v>47.998989350476108</v>
      </c>
      <c r="X311" s="4">
        <f>$B311-'Rail Costs'!S313</f>
        <v>48.20673348634913</v>
      </c>
      <c r="Y311" s="4">
        <f>$B311-'Rail Costs'!T313</f>
        <v>47.714654137951356</v>
      </c>
      <c r="Z311" s="4">
        <f>$B311-'Rail Costs'!U313</f>
        <v>47.895117282539594</v>
      </c>
      <c r="AA311" s="4">
        <f>$B311-'Rail Costs'!V313</f>
        <v>46.847584965541628</v>
      </c>
      <c r="AD311" s="4">
        <f>$J311-(V311*'Feedstock Conversions'!$B$13)-'Rail Costs'!Q313</f>
        <v>151.23914210784375</v>
      </c>
      <c r="AE311" s="4">
        <f>$J311-(W311*'Feedstock Conversions'!$B$13)-'Rail Costs'!R313</f>
        <v>148.00703094654835</v>
      </c>
      <c r="AF311" s="4">
        <f>$J311-(X311*'Feedstock Conversions'!$B$13)-'Rail Costs'!S313</f>
        <v>146.66708127016739</v>
      </c>
      <c r="AG311" s="4">
        <f>$J311-(Y311*'Feedstock Conversions'!$B$13)-'Rail Costs'!T313</f>
        <v>149.84099306733299</v>
      </c>
      <c r="AH311" s="4">
        <f>$J311-(Z311*'Feedstock Conversions'!$B$13)-'Rail Costs'!U313</f>
        <v>148.67700578473887</v>
      </c>
      <c r="AI311" s="4">
        <f>$J311-(AA311*'Feedstock Conversions'!$B$13)-'Rail Costs'!V313</f>
        <v>155.43358922937577</v>
      </c>
      <c r="AJ311" s="4"/>
      <c r="AK311" s="4"/>
      <c r="AL311" s="4">
        <f>C311*'Feedstock Conversions'!$B$6</f>
        <v>393.959</v>
      </c>
      <c r="AM311" s="4">
        <f>'Fuel Values'!C311*100</f>
        <v>246</v>
      </c>
      <c r="AN311" s="4">
        <f>('LCFS Values'!$E$6-'Canola Oil'!$S$4)/1000000*'LCFS Values'!B311*'LCFS Values'!$G$2*100</f>
        <v>38.975744999843741</v>
      </c>
      <c r="AO311" s="4">
        <f>'RIN Values'!D311</f>
        <v>104.97499999999999</v>
      </c>
      <c r="AP311" s="4">
        <f>'Fixed Credits Value'!B311</f>
        <v>100</v>
      </c>
      <c r="AQ311" s="4">
        <f>'Fixed Credits Value'!C311</f>
        <v>16</v>
      </c>
      <c r="AR311" s="4">
        <f t="shared" si="38"/>
        <v>505.95074499984378</v>
      </c>
      <c r="AS311" s="4">
        <f>AR311/'Feedstock Conversions'!$B$6</f>
        <v>67.013343708588579</v>
      </c>
      <c r="AU311">
        <f t="shared" si="36"/>
        <v>0</v>
      </c>
      <c r="AV311">
        <f t="shared" si="30"/>
        <v>49</v>
      </c>
      <c r="AW311">
        <f t="shared" si="31"/>
        <v>2024</v>
      </c>
      <c r="AX311">
        <f t="shared" si="32"/>
        <v>12</v>
      </c>
      <c r="AY311" s="4"/>
      <c r="AZ311" s="4"/>
      <c r="BA311" s="4"/>
      <c r="BM311" s="4"/>
      <c r="BN311" s="4"/>
      <c r="BO311" s="4"/>
      <c r="BP311" s="4"/>
      <c r="BQ311" s="4"/>
      <c r="BR311" s="4"/>
      <c r="BS311" s="4"/>
      <c r="BT311" s="4"/>
      <c r="BV311" s="4"/>
    </row>
    <row r="312" spans="1:74" x14ac:dyDescent="0.25">
      <c r="A312" s="34">
        <v>45639</v>
      </c>
      <c r="B312" s="42">
        <v>52.65</v>
      </c>
      <c r="C312" s="35">
        <v>52.18</v>
      </c>
      <c r="D312" s="35">
        <f>'Canola Oil'!C312*'Feedstock Conversions'!B$13</f>
        <v>388.74099999999999</v>
      </c>
      <c r="E312" s="18"/>
      <c r="F312" s="35">
        <f t="shared" si="39"/>
        <v>291.19059164911295</v>
      </c>
      <c r="G312" s="36">
        <f>('LCFS Values'!$E$6-$R$4)/1000000*'LCFS Values'!B312*'LCFS Values'!$G$2*100</f>
        <v>37.176614980750003</v>
      </c>
      <c r="H312" s="35">
        <f t="shared" si="40"/>
        <v>80.626290465395627</v>
      </c>
      <c r="I312" s="35">
        <f>'Fixed Credits Value'!B312</f>
        <v>100</v>
      </c>
      <c r="J312" s="35">
        <f t="shared" si="33"/>
        <v>508.99349709525859</v>
      </c>
      <c r="K312" s="35">
        <f>J312/'Feedstock Conversions'!B$13</f>
        <v>68.321274777887055</v>
      </c>
      <c r="L312" s="35"/>
      <c r="M312" s="35">
        <f t="shared" si="34"/>
        <v>120.2524970952586</v>
      </c>
      <c r="N312" s="35">
        <f t="shared" si="37"/>
        <v>125.78299572974993</v>
      </c>
      <c r="O312" s="18">
        <f t="shared" si="43"/>
        <v>101.83889532287482</v>
      </c>
      <c r="P312" s="18">
        <f t="shared" si="43"/>
        <v>95.539097877261682</v>
      </c>
      <c r="Q312" s="4"/>
      <c r="R312" s="4"/>
      <c r="S312" s="4"/>
      <c r="T312" s="4"/>
      <c r="U312" s="4"/>
      <c r="V312" s="4">
        <f>$B312-'Rail Costs'!Q314</f>
        <v>48.097886844848929</v>
      </c>
      <c r="W312" s="4">
        <f>$B312-'Rail Costs'!R314</f>
        <v>48.59898935047611</v>
      </c>
      <c r="X312" s="4">
        <f>$B312-'Rail Costs'!S314</f>
        <v>48.806733486349131</v>
      </c>
      <c r="Y312" s="4">
        <f>$B312-'Rail Costs'!T314</f>
        <v>48.314654137951358</v>
      </c>
      <c r="Z312" s="4">
        <f>$B312-'Rail Costs'!U314</f>
        <v>48.495117282539596</v>
      </c>
      <c r="AA312" s="4">
        <f>$B312-'Rail Costs'!V314</f>
        <v>47.44758496554163</v>
      </c>
      <c r="AD312" s="4">
        <f>$J312-(V312*'Feedstock Conversions'!$B$13)-'Rail Costs'!Q314</f>
        <v>146.11212694598299</v>
      </c>
      <c r="AE312" s="4">
        <f>$J312-(W312*'Feedstock Conversions'!$B$13)-'Rail Costs'!R314</f>
        <v>142.88001578468766</v>
      </c>
      <c r="AF312" s="4">
        <f>$J312-(X312*'Feedstock Conversions'!$B$13)-'Rail Costs'!S314</f>
        <v>141.54006610830669</v>
      </c>
      <c r="AG312" s="4">
        <f>$J312-(Y312*'Feedstock Conversions'!$B$13)-'Rail Costs'!T314</f>
        <v>144.71397790547229</v>
      </c>
      <c r="AH312" s="4">
        <f>$J312-(Z312*'Feedstock Conversions'!$B$13)-'Rail Costs'!U314</f>
        <v>143.54999062287817</v>
      </c>
      <c r="AI312" s="4">
        <f>$J312-(AA312*'Feedstock Conversions'!$B$13)-'Rail Costs'!V314</f>
        <v>150.30657406751507</v>
      </c>
      <c r="AJ312" s="4"/>
      <c r="AK312" s="4"/>
      <c r="AL312" s="4">
        <f>C312*'Feedstock Conversions'!$B$6</f>
        <v>393.959</v>
      </c>
      <c r="AM312" s="4">
        <f>'Fuel Values'!C312*100</f>
        <v>250.99999999999997</v>
      </c>
      <c r="AN312" s="4">
        <f>('LCFS Values'!$E$6-'Canola Oil'!$S$4)/1000000*'LCFS Values'!B312*'LCFS Values'!$G$2*100</f>
        <v>38.298995729749997</v>
      </c>
      <c r="AO312" s="4">
        <f>'RIN Values'!D312</f>
        <v>109.22499999999999</v>
      </c>
      <c r="AP312" s="4">
        <f>'Fixed Credits Value'!B312</f>
        <v>100</v>
      </c>
      <c r="AQ312" s="4">
        <f>'Fixed Credits Value'!C312</f>
        <v>16</v>
      </c>
      <c r="AR312" s="4">
        <f t="shared" si="38"/>
        <v>514.52399572974991</v>
      </c>
      <c r="AS312" s="4">
        <f>AR312/'Feedstock Conversions'!$B$6</f>
        <v>68.14887360658939</v>
      </c>
      <c r="AU312">
        <f t="shared" si="36"/>
        <v>0</v>
      </c>
      <c r="AV312">
        <f t="shared" si="30"/>
        <v>50</v>
      </c>
      <c r="AW312">
        <f t="shared" si="31"/>
        <v>2024</v>
      </c>
      <c r="AX312">
        <f t="shared" si="32"/>
        <v>12</v>
      </c>
      <c r="AY312" s="4"/>
      <c r="AZ312" s="4"/>
      <c r="BA312" s="4"/>
      <c r="BM312" s="4"/>
      <c r="BN312" s="4"/>
      <c r="BO312" s="4"/>
      <c r="BP312" s="4"/>
      <c r="BQ312" s="4"/>
      <c r="BR312" s="4"/>
      <c r="BS312" s="4"/>
      <c r="BT312" s="4"/>
      <c r="BV312" s="4"/>
    </row>
    <row r="313" spans="1:74" x14ac:dyDescent="0.25">
      <c r="A313" s="34">
        <f>A312+7</f>
        <v>45646</v>
      </c>
      <c r="B313" s="42">
        <v>50.28</v>
      </c>
      <c r="C313" s="35">
        <v>52.18</v>
      </c>
      <c r="D313" s="35">
        <f>'Canola Oil'!C313*'Feedstock Conversions'!B$13</f>
        <v>388.74099999999999</v>
      </c>
      <c r="E313" s="18"/>
      <c r="F313" s="35">
        <f t="shared" si="39"/>
        <v>291.19055453594677</v>
      </c>
      <c r="G313" s="36">
        <f>('LCFS Values'!$E$6-$R$4)/1000000*'LCFS Values'!B313*'LCFS Values'!$G$2*100</f>
        <v>36.981973017499989</v>
      </c>
      <c r="H313" s="35">
        <f t="shared" si="40"/>
        <v>80.626263152739327</v>
      </c>
      <c r="I313" s="35">
        <f>'Fixed Credits Value'!B313</f>
        <v>100</v>
      </c>
      <c r="J313" s="35">
        <f t="shared" si="33"/>
        <v>508.79879070618608</v>
      </c>
      <c r="K313" s="35">
        <f>J313/'Feedstock Conversions'!B$13</f>
        <v>68.295139692105508</v>
      </c>
      <c r="L313" s="35"/>
      <c r="M313" s="35">
        <f t="shared" si="34"/>
        <v>120.0577907061861</v>
      </c>
      <c r="N313" s="35">
        <f t="shared" si="37"/>
        <v>116.58347742749999</v>
      </c>
      <c r="O313" s="18">
        <f t="shared" si="43"/>
        <v>112.16806347734693</v>
      </c>
      <c r="P313" s="18">
        <f t="shared" si="43"/>
        <v>105.73120558545702</v>
      </c>
      <c r="Q313" s="4"/>
      <c r="R313" s="4"/>
      <c r="S313" s="4"/>
      <c r="T313" s="4"/>
      <c r="U313" s="4"/>
      <c r="V313" s="4">
        <f>$B313-'Rail Costs'!Q315</f>
        <v>45.727886844848925</v>
      </c>
      <c r="W313" s="4">
        <f>$B313-'Rail Costs'!R315</f>
        <v>46.228989350476112</v>
      </c>
      <c r="X313" s="4">
        <f>$B313-'Rail Costs'!S315</f>
        <v>46.436733486349134</v>
      </c>
      <c r="Y313" s="4">
        <f>$B313-'Rail Costs'!T315</f>
        <v>45.94465413795136</v>
      </c>
      <c r="Z313" s="4">
        <f>$B313-'Rail Costs'!U315</f>
        <v>46.125117282539598</v>
      </c>
      <c r="AA313" s="4">
        <f>$B313-'Rail Costs'!V315</f>
        <v>45.077584965541632</v>
      </c>
      <c r="AD313" s="4">
        <f>$J313-(V313*'Feedstock Conversions'!$B$13)-'Rail Costs'!Q315</f>
        <v>163.57392055691054</v>
      </c>
      <c r="AE313" s="4">
        <f>$J313-(W313*'Feedstock Conversions'!$B$13)-'Rail Costs'!R315</f>
        <v>160.34180939561514</v>
      </c>
      <c r="AF313" s="4">
        <f>$J313-(X313*'Feedstock Conversions'!$B$13)-'Rail Costs'!S315</f>
        <v>159.00185971923418</v>
      </c>
      <c r="AG313" s="4">
        <f>$J313-(Y313*'Feedstock Conversions'!$B$13)-'Rail Costs'!T315</f>
        <v>162.17577151639978</v>
      </c>
      <c r="AH313" s="4">
        <f>$J313-(Z313*'Feedstock Conversions'!$B$13)-'Rail Costs'!U315</f>
        <v>161.01178423380566</v>
      </c>
      <c r="AI313" s="4">
        <f>$J313-(AA313*'Feedstock Conversions'!$B$13)-'Rail Costs'!V315</f>
        <v>167.76836767844256</v>
      </c>
      <c r="AJ313" s="4"/>
      <c r="AK313" s="4"/>
      <c r="AL313" s="4">
        <f>C313*'Feedstock Conversions'!$B$6</f>
        <v>393.959</v>
      </c>
      <c r="AM313" s="4">
        <f>'Fuel Values'!C313*100</f>
        <v>252.99999999999997</v>
      </c>
      <c r="AN313" s="4">
        <f>('LCFS Values'!$E$6-'Canola Oil'!$S$4)/1000000*'LCFS Values'!B313*'LCFS Values'!$G$2*100</f>
        <v>38.098477427499994</v>
      </c>
      <c r="AO313" s="4">
        <f>'RIN Values'!D313</f>
        <v>98.225999999999999</v>
      </c>
      <c r="AP313" s="4">
        <f>'Fixed Credits Value'!B313</f>
        <v>100</v>
      </c>
      <c r="AQ313" s="4">
        <f>'Fixed Credits Value'!C313</f>
        <v>16</v>
      </c>
      <c r="AR313" s="4">
        <f t="shared" si="38"/>
        <v>505.32447742749997</v>
      </c>
      <c r="AS313" s="4">
        <f>AR313/'Feedstock Conversions'!$B$6</f>
        <v>66.93039436125828</v>
      </c>
      <c r="AU313">
        <f t="shared" si="36"/>
        <v>0</v>
      </c>
      <c r="AV313">
        <f t="shared" si="30"/>
        <v>51</v>
      </c>
      <c r="AW313">
        <f t="shared" si="31"/>
        <v>2024</v>
      </c>
      <c r="AX313">
        <f t="shared" si="32"/>
        <v>12</v>
      </c>
      <c r="AY313" s="4"/>
      <c r="AZ313" s="4"/>
      <c r="BA313" s="4"/>
      <c r="BM313" s="4"/>
      <c r="BN313" s="4"/>
      <c r="BO313" s="4"/>
      <c r="BP313" s="4"/>
      <c r="BQ313" s="4"/>
      <c r="BR313" s="4"/>
      <c r="BS313" s="4"/>
      <c r="BT313" s="4"/>
      <c r="BV313" s="4"/>
    </row>
    <row r="314" spans="1:74" x14ac:dyDescent="0.25">
      <c r="A314" s="34">
        <f t="shared" ref="A314:A330" si="44">A313+7</f>
        <v>45653</v>
      </c>
      <c r="B314" s="42">
        <v>49.27</v>
      </c>
      <c r="C314" s="35">
        <v>52.18</v>
      </c>
      <c r="D314" s="35">
        <f>'Canola Oil'!C314*'Feedstock Conversions'!B$13</f>
        <v>388.74099999999999</v>
      </c>
      <c r="E314" s="18"/>
      <c r="F314" s="35">
        <f t="shared" si="39"/>
        <v>291.19052129217795</v>
      </c>
      <c r="G314" s="36">
        <f>('LCFS Values'!$E$6-$R$4)/1000000*'LCFS Values'!B314*'LCFS Values'!$G$2*100</f>
        <v>36.981973017499989</v>
      </c>
      <c r="H314" s="35">
        <f t="shared" si="40"/>
        <v>80.626304818409295</v>
      </c>
      <c r="I314" s="35">
        <f>'Fixed Credits Value'!B314</f>
        <v>100</v>
      </c>
      <c r="J314" s="35">
        <f t="shared" si="33"/>
        <v>508.79879912808724</v>
      </c>
      <c r="K314" s="35">
        <f>J314/'Feedstock Conversions'!B$13</f>
        <v>68.295140822562047</v>
      </c>
      <c r="L314" s="35"/>
      <c r="M314" s="35">
        <f t="shared" si="34"/>
        <v>120.05779912808725</v>
      </c>
      <c r="N314" s="35">
        <f t="shared" si="37"/>
        <v>113.05347742749996</v>
      </c>
      <c r="O314" s="18">
        <f t="shared" si="43"/>
        <v>119.07723427979056</v>
      </c>
      <c r="P314" s="18">
        <f t="shared" si="43"/>
        <v>114.69392776712888</v>
      </c>
      <c r="Q314" s="4"/>
      <c r="R314" s="4"/>
      <c r="S314" s="4"/>
      <c r="T314" s="4"/>
      <c r="U314" s="4"/>
      <c r="V314" s="4">
        <f>$B314-'Rail Costs'!Q316</f>
        <v>44.717886844848934</v>
      </c>
      <c r="W314" s="4">
        <f>$B314-'Rail Costs'!R316</f>
        <v>45.218989350476114</v>
      </c>
      <c r="X314" s="4">
        <f>$B314-'Rail Costs'!S316</f>
        <v>45.426733486349136</v>
      </c>
      <c r="Y314" s="4">
        <f>$B314-'Rail Costs'!T316</f>
        <v>44.934654137951362</v>
      </c>
      <c r="Z314" s="4">
        <f>$B314-'Rail Costs'!U316</f>
        <v>45.1151172825396</v>
      </c>
      <c r="AA314" s="4">
        <f>$B314-'Rail Costs'!V316</f>
        <v>44.067584965541634</v>
      </c>
      <c r="AD314" s="4">
        <f>$J314-(V314*'Feedstock Conversions'!$B$13)-'Rail Costs'!Q316</f>
        <v>171.09842897881163</v>
      </c>
      <c r="AE314" s="4">
        <f>$J314-(W314*'Feedstock Conversions'!$B$13)-'Rail Costs'!R316</f>
        <v>167.86631781751629</v>
      </c>
      <c r="AF314" s="4">
        <f>$J314-(X314*'Feedstock Conversions'!$B$13)-'Rail Costs'!S316</f>
        <v>166.52636814113532</v>
      </c>
      <c r="AG314" s="4">
        <f>$J314-(Y314*'Feedstock Conversions'!$B$13)-'Rail Costs'!T316</f>
        <v>169.70027993830092</v>
      </c>
      <c r="AH314" s="4">
        <f>$J314-(Z314*'Feedstock Conversions'!$B$13)-'Rail Costs'!U316</f>
        <v>168.5362926557068</v>
      </c>
      <c r="AI314" s="4">
        <f>$J314-(AA314*'Feedstock Conversions'!$B$13)-'Rail Costs'!V316</f>
        <v>175.2928761003437</v>
      </c>
      <c r="AJ314" s="4"/>
      <c r="AK314" s="4"/>
      <c r="AL314" s="4">
        <f>C314*'Feedstock Conversions'!$B$6</f>
        <v>393.959</v>
      </c>
      <c r="AM314" s="4">
        <f>'Fuel Values'!C314*100</f>
        <v>250.99999999999997</v>
      </c>
      <c r="AN314" s="4">
        <f>('LCFS Values'!$E$6-'Canola Oil'!$S$4)/1000000*'LCFS Values'!B314*'LCFS Values'!$G$2*100</f>
        <v>38.098477427499994</v>
      </c>
      <c r="AO314" s="4">
        <f>'RIN Values'!D314</f>
        <v>96.695999999999998</v>
      </c>
      <c r="AP314" s="4">
        <f>'Fixed Credits Value'!B314</f>
        <v>100</v>
      </c>
      <c r="AQ314" s="4">
        <f>'Fixed Credits Value'!C314</f>
        <v>16</v>
      </c>
      <c r="AR314" s="4">
        <f t="shared" si="38"/>
        <v>501.79447742749994</v>
      </c>
      <c r="AS314" s="4">
        <f>AR314/'Feedstock Conversions'!$B$6</f>
        <v>66.462844692384095</v>
      </c>
      <c r="AU314">
        <f t="shared" si="36"/>
        <v>0</v>
      </c>
      <c r="AV314">
        <f t="shared" si="30"/>
        <v>52</v>
      </c>
      <c r="AW314">
        <f t="shared" si="31"/>
        <v>2024</v>
      </c>
      <c r="AX314">
        <f t="shared" si="32"/>
        <v>12</v>
      </c>
      <c r="AY314" s="4"/>
      <c r="AZ314" s="4"/>
      <c r="BA314" s="4"/>
      <c r="BM314" s="4"/>
      <c r="BN314" s="4"/>
      <c r="BO314" s="4"/>
      <c r="BP314" s="4"/>
      <c r="BQ314" s="4"/>
      <c r="BR314" s="4"/>
      <c r="BS314" s="4"/>
      <c r="BT314" s="4"/>
      <c r="BV314" s="4"/>
    </row>
    <row r="315" spans="1:74" x14ac:dyDescent="0.25">
      <c r="A315" s="34">
        <f t="shared" si="44"/>
        <v>45660</v>
      </c>
      <c r="B315" s="42">
        <v>48.93</v>
      </c>
      <c r="C315" s="35">
        <v>52.18</v>
      </c>
      <c r="D315" s="35">
        <f>'Canola Oil'!C315*'Feedstock Conversions'!B$13</f>
        <v>388.74099999999999</v>
      </c>
      <c r="E315" s="18"/>
      <c r="F315" s="35">
        <f t="shared" si="39"/>
        <v>291.19051654123564</v>
      </c>
      <c r="G315" s="36">
        <f>('LCFS Values'!$E$6-$R$4)/1000000*'LCFS Values'!B315*'LCFS Values'!$G$2*100</f>
        <v>37.468577925624999</v>
      </c>
      <c r="H315" s="35">
        <f t="shared" si="40"/>
        <v>80.626359364732821</v>
      </c>
      <c r="I315" s="43">
        <f>'Fixed Credits Value'!E315</f>
        <v>0</v>
      </c>
      <c r="J315" s="35">
        <f t="shared" si="33"/>
        <v>409.28545383159349</v>
      </c>
      <c r="K315" s="35">
        <f>J315/'Feedstock Conversions'!B$13</f>
        <v>54.937644809609864</v>
      </c>
      <c r="L315" s="35"/>
      <c r="M315" s="35">
        <f t="shared" si="34"/>
        <v>20.544453831593501</v>
      </c>
      <c r="N315" s="35">
        <f t="shared" si="37"/>
        <v>36.533773183124993</v>
      </c>
      <c r="O315" s="18">
        <f t="shared" si="43"/>
        <v>121.55706809058972</v>
      </c>
      <c r="P315" s="18">
        <f t="shared" si="43"/>
        <v>121.46617037323827</v>
      </c>
      <c r="Q315" s="4"/>
      <c r="R315" s="4"/>
      <c r="S315" s="4"/>
      <c r="T315" s="4"/>
      <c r="U315" s="4"/>
      <c r="V315" s="4">
        <f>$B315-'Rail Costs'!Q317</f>
        <v>44.377886844848931</v>
      </c>
      <c r="W315" s="4">
        <f>$B315-'Rail Costs'!R317</f>
        <v>44.878989350476111</v>
      </c>
      <c r="X315" s="4">
        <f>$B315-'Rail Costs'!S317</f>
        <v>45.086733486349132</v>
      </c>
      <c r="Y315" s="4">
        <f>$B315-'Rail Costs'!T317</f>
        <v>44.594654137951359</v>
      </c>
      <c r="Z315" s="4">
        <f>$B315-'Rail Costs'!U317</f>
        <v>44.775117282539597</v>
      </c>
      <c r="AA315" s="4">
        <f>$B315-'Rail Costs'!V317</f>
        <v>43.727584965541631</v>
      </c>
      <c r="AD315" s="4">
        <f>$J315-(V315*'Feedstock Conversions'!$B$13)-'Rail Costs'!Q317</f>
        <v>74.118083682317874</v>
      </c>
      <c r="AE315" s="4">
        <f>$J315-(W315*'Feedstock Conversions'!$B$13)-'Rail Costs'!R317</f>
        <v>70.885972521022566</v>
      </c>
      <c r="AF315" s="4">
        <f>$J315-(X315*'Feedstock Conversions'!$B$13)-'Rail Costs'!S317</f>
        <v>69.54602284464157</v>
      </c>
      <c r="AG315" s="4">
        <f>$J315-(Y315*'Feedstock Conversions'!$B$13)-'Rail Costs'!T317</f>
        <v>72.7199346418072</v>
      </c>
      <c r="AH315" s="4">
        <f>$J315-(Z315*'Feedstock Conversions'!$B$13)-'Rail Costs'!U317</f>
        <v>71.555947359213064</v>
      </c>
      <c r="AI315" s="4">
        <f>$J315-(AA315*'Feedstock Conversions'!$B$13)-'Rail Costs'!V317</f>
        <v>78.312530803849967</v>
      </c>
      <c r="AJ315" s="4"/>
      <c r="AK315" s="4"/>
      <c r="AL315" s="4">
        <f>C315*'Feedstock Conversions'!$B$6</f>
        <v>393.959</v>
      </c>
      <c r="AM315" s="4">
        <f>'Fuel Values'!C315*100</f>
        <v>264</v>
      </c>
      <c r="AN315" s="4">
        <f>('LCFS Values'!$E$6-'Canola Oil'!$S$4)/1000000*'LCFS Values'!B315*'LCFS Values'!$G$2*100</f>
        <v>38.599773183124995</v>
      </c>
      <c r="AO315" s="4">
        <f>'RIN Values'!D315</f>
        <v>106.675</v>
      </c>
      <c r="AP315" s="25">
        <f>'Fixed Credits Value'!M315</f>
        <v>0</v>
      </c>
      <c r="AQ315" s="4">
        <f>'Fixed Credits Value'!C315</f>
        <v>16</v>
      </c>
      <c r="AR315" s="4">
        <f t="shared" si="38"/>
        <v>425.27477318312498</v>
      </c>
      <c r="AS315" s="4">
        <f>AR315/'Feedstock Conversions'!$B$6</f>
        <v>56.327784527566223</v>
      </c>
      <c r="AU315">
        <f t="shared" si="36"/>
        <v>0</v>
      </c>
      <c r="AV315">
        <f t="shared" si="30"/>
        <v>1</v>
      </c>
      <c r="AW315">
        <f t="shared" si="31"/>
        <v>2025</v>
      </c>
      <c r="AX315">
        <f t="shared" si="32"/>
        <v>1</v>
      </c>
      <c r="AY315" s="4"/>
      <c r="AZ315" s="4"/>
      <c r="BA315" s="4"/>
      <c r="BM315" s="4"/>
      <c r="BN315" s="4"/>
      <c r="BO315" s="4"/>
      <c r="BP315" s="4"/>
      <c r="BQ315" s="4"/>
      <c r="BR315" s="4"/>
      <c r="BS315" s="4"/>
      <c r="BT315" s="4"/>
      <c r="BV315" s="4"/>
    </row>
    <row r="316" spans="1:74" x14ac:dyDescent="0.25">
      <c r="A316" s="34">
        <f t="shared" si="44"/>
        <v>45667</v>
      </c>
      <c r="B316" s="42">
        <v>51.302</v>
      </c>
      <c r="C316" s="35">
        <v>52.18</v>
      </c>
      <c r="D316" s="35">
        <f>'Canola Oil'!C316*'Feedstock Conversions'!B$13</f>
        <v>388.74099999999999</v>
      </c>
      <c r="E316" s="18"/>
      <c r="F316" s="35">
        <f t="shared" si="39"/>
        <v>291.19053125365991</v>
      </c>
      <c r="G316" s="36">
        <f>('LCFS Values'!$E$6-$R$4)/1000000*'LCFS Values'!B316*'LCFS Values'!$G$2*100</f>
        <v>36.179074919093743</v>
      </c>
      <c r="H316" s="35">
        <f t="shared" si="40"/>
        <v>80.62637258499386</v>
      </c>
      <c r="I316" s="43">
        <f>'Fixed Credits Value'!E316</f>
        <v>0</v>
      </c>
      <c r="J316" s="35">
        <f t="shared" si="33"/>
        <v>407.99597875774748</v>
      </c>
      <c r="K316" s="35">
        <f>J316/'Feedstock Conversions'!B$13</f>
        <v>54.764560907080195</v>
      </c>
      <c r="L316" s="35"/>
      <c r="M316" s="35">
        <f t="shared" si="34"/>
        <v>19.254978757747494</v>
      </c>
      <c r="N316" s="35">
        <f t="shared" si="37"/>
        <v>44.445339430718775</v>
      </c>
      <c r="O316" s="18">
        <f t="shared" si="43"/>
        <v>120.31939979666281</v>
      </c>
      <c r="P316" s="18">
        <f t="shared" si="43"/>
        <v>118.15742389614842</v>
      </c>
      <c r="Q316" s="4"/>
      <c r="R316" s="4"/>
      <c r="S316" s="4"/>
      <c r="T316" s="4"/>
      <c r="U316" s="4"/>
      <c r="V316" s="4">
        <f>$B316-'Rail Costs'!Q318</f>
        <v>46.74988684484893</v>
      </c>
      <c r="W316" s="4">
        <f>$B316-'Rail Costs'!R318</f>
        <v>47.250989350476111</v>
      </c>
      <c r="X316" s="4">
        <f>$B316-'Rail Costs'!S318</f>
        <v>47.458733486349132</v>
      </c>
      <c r="Y316" s="4">
        <f>$B316-'Rail Costs'!T318</f>
        <v>46.966654137951359</v>
      </c>
      <c r="Z316" s="4">
        <f>$B316-'Rail Costs'!U318</f>
        <v>47.147117282539597</v>
      </c>
      <c r="AA316" s="4">
        <f>$B316-'Rail Costs'!V318</f>
        <v>46.099584965541631</v>
      </c>
      <c r="AD316" s="4">
        <f>$J316-(V316*'Feedstock Conversions'!$B$13)-'Rail Costs'!Q318</f>
        <v>55.157208608471862</v>
      </c>
      <c r="AE316" s="4">
        <f>$J316-(W316*'Feedstock Conversions'!$B$13)-'Rail Costs'!R318</f>
        <v>51.925097447176555</v>
      </c>
      <c r="AF316" s="4">
        <f>$J316-(X316*'Feedstock Conversions'!$B$13)-'Rail Costs'!S318</f>
        <v>50.585147770795565</v>
      </c>
      <c r="AG316" s="4">
        <f>$J316-(Y316*'Feedstock Conversions'!$B$13)-'Rail Costs'!T318</f>
        <v>53.759059567961188</v>
      </c>
      <c r="AH316" s="4">
        <f>$J316-(Z316*'Feedstock Conversions'!$B$13)-'Rail Costs'!U318</f>
        <v>52.595072285367046</v>
      </c>
      <c r="AI316" s="4">
        <f>$J316-(AA316*'Feedstock Conversions'!$B$13)-'Rail Costs'!V318</f>
        <v>59.351655730003955</v>
      </c>
      <c r="AJ316" s="4"/>
      <c r="AK316" s="4"/>
      <c r="AL316" s="4">
        <f>C316*'Feedstock Conversions'!$B$6</f>
        <v>393.959</v>
      </c>
      <c r="AM316" s="4">
        <f>'Fuel Values'!C316*100</f>
        <v>267.8</v>
      </c>
      <c r="AN316" s="4">
        <f>('LCFS Values'!$E$6-'Canola Oil'!$S$4)/1000000*'LCFS Values'!B316*'LCFS Values'!$G$2*100</f>
        <v>37.27133943071874</v>
      </c>
      <c r="AO316" s="4">
        <f>'RIN Values'!D316</f>
        <v>112.11499999999999</v>
      </c>
      <c r="AP316" s="25">
        <f>'Fixed Credits Value'!M316</f>
        <v>0</v>
      </c>
      <c r="AQ316" s="4">
        <f>'Fixed Credits Value'!C316</f>
        <v>16</v>
      </c>
      <c r="AR316" s="4">
        <f t="shared" si="38"/>
        <v>433.18633943071876</v>
      </c>
      <c r="AS316" s="4">
        <f>AR316/'Feedstock Conversions'!$B$6</f>
        <v>57.375674096783946</v>
      </c>
      <c r="AU316">
        <f t="shared" si="36"/>
        <v>0</v>
      </c>
      <c r="AV316">
        <f t="shared" si="30"/>
        <v>2</v>
      </c>
      <c r="AW316">
        <f t="shared" si="31"/>
        <v>2025</v>
      </c>
      <c r="AX316">
        <f t="shared" si="32"/>
        <v>1</v>
      </c>
      <c r="AY316" s="4"/>
      <c r="AZ316" s="4"/>
      <c r="BA316" s="4"/>
      <c r="BM316" s="4"/>
      <c r="BN316" s="4"/>
      <c r="BO316" s="4"/>
      <c r="BP316" s="4"/>
      <c r="BQ316" s="4"/>
      <c r="BR316" s="4"/>
      <c r="BS316" s="4"/>
      <c r="BT316" s="4"/>
      <c r="BV316" s="4"/>
    </row>
    <row r="317" spans="1:74" x14ac:dyDescent="0.25">
      <c r="A317" s="34">
        <f t="shared" si="44"/>
        <v>45674</v>
      </c>
      <c r="B317" s="42">
        <v>54.340000000000011</v>
      </c>
      <c r="C317" s="35">
        <v>52.18</v>
      </c>
      <c r="D317" s="35">
        <f>'Canola Oil'!C317*'Feedstock Conversions'!B$13</f>
        <v>388.74099999999999</v>
      </c>
      <c r="E317" s="18"/>
      <c r="F317" s="35">
        <f t="shared" si="39"/>
        <v>291.19054615099589</v>
      </c>
      <c r="G317" s="36">
        <f>('LCFS Values'!$E$6-$R$4)/1000000*'LCFS Values'!B317*'LCFS Values'!$G$2*100</f>
        <v>36.081753937468747</v>
      </c>
      <c r="H317" s="35">
        <f t="shared" si="40"/>
        <v>80.626355099654504</v>
      </c>
      <c r="I317" s="43">
        <f>'Fixed Credits Value'!E317</f>
        <v>0</v>
      </c>
      <c r="J317" s="35">
        <f t="shared" si="33"/>
        <v>407.89865518811916</v>
      </c>
      <c r="K317" s="35">
        <f>J317/'Feedstock Conversions'!B$13</f>
        <v>54.751497340687138</v>
      </c>
      <c r="L317" s="35"/>
      <c r="M317" s="35">
        <f t="shared" si="34"/>
        <v>19.157655188119179</v>
      </c>
      <c r="N317" s="35">
        <f t="shared" si="37"/>
        <v>76.21008027959374</v>
      </c>
      <c r="O317" s="18">
        <f t="shared" si="43"/>
        <v>95.228135190281364</v>
      </c>
      <c r="P317" s="18">
        <f t="shared" si="43"/>
        <v>97.988430941968716</v>
      </c>
      <c r="Q317" s="4"/>
      <c r="R317" s="4"/>
      <c r="S317" s="4"/>
      <c r="T317" s="4"/>
      <c r="U317" s="4"/>
      <c r="V317" s="4">
        <f>$B317-'Rail Costs'!Q319</f>
        <v>49.787886844848941</v>
      </c>
      <c r="W317" s="4">
        <f>$B317-'Rail Costs'!R319</f>
        <v>50.288989350476122</v>
      </c>
      <c r="X317" s="4">
        <f>$B317-'Rail Costs'!S319</f>
        <v>50.496733486349143</v>
      </c>
      <c r="Y317" s="4">
        <f>$B317-'Rail Costs'!T319</f>
        <v>50.00465413795137</v>
      </c>
      <c r="Z317" s="4">
        <f>$B317-'Rail Costs'!U319</f>
        <v>50.185117282539608</v>
      </c>
      <c r="AA317" s="4">
        <f>$B317-'Rail Costs'!V319</f>
        <v>49.137584965541642</v>
      </c>
      <c r="AD317" s="4">
        <f>$J317-(V317*'Feedstock Conversions'!$B$13)-'Rail Costs'!Q319</f>
        <v>32.426785038843477</v>
      </c>
      <c r="AE317" s="4">
        <f>$J317-(W317*'Feedstock Conversions'!$B$13)-'Rail Costs'!R319</f>
        <v>29.194673877548169</v>
      </c>
      <c r="AF317" s="4">
        <f>$J317-(X317*'Feedstock Conversions'!$B$13)-'Rail Costs'!S319</f>
        <v>27.854724201167176</v>
      </c>
      <c r="AG317" s="4">
        <f>$J317-(Y317*'Feedstock Conversions'!$B$13)-'Rail Costs'!T319</f>
        <v>31.028635998332803</v>
      </c>
      <c r="AH317" s="4">
        <f>$J317-(Z317*'Feedstock Conversions'!$B$13)-'Rail Costs'!U319</f>
        <v>29.864648715738664</v>
      </c>
      <c r="AI317" s="4">
        <f>$J317-(AA317*'Feedstock Conversions'!$B$13)-'Rail Costs'!V319</f>
        <v>36.62123216037557</v>
      </c>
      <c r="AJ317" s="4"/>
      <c r="AK317" s="4"/>
      <c r="AL317" s="4">
        <f>C317*'Feedstock Conversions'!$B$6</f>
        <v>393.959</v>
      </c>
      <c r="AM317" s="4">
        <f>'Fuel Values'!C317*100</f>
        <v>287</v>
      </c>
      <c r="AN317" s="4">
        <f>('LCFS Values'!$E$6-'Canola Oil'!$S$4)/1000000*'LCFS Values'!B317*'LCFS Values'!$G$2*100</f>
        <v>37.171080279593752</v>
      </c>
      <c r="AO317" s="4">
        <f>'RIN Values'!D317</f>
        <v>124.78</v>
      </c>
      <c r="AP317" s="25">
        <f>'Fixed Credits Value'!M317</f>
        <v>0</v>
      </c>
      <c r="AQ317" s="4">
        <f>'Fixed Credits Value'!C317</f>
        <v>16</v>
      </c>
      <c r="AR317" s="4">
        <f t="shared" si="38"/>
        <v>464.95108027959373</v>
      </c>
      <c r="AS317" s="4">
        <f>AR317/'Feedstock Conversions'!$B$6</f>
        <v>61.582924540343541</v>
      </c>
      <c r="AU317">
        <f t="shared" si="36"/>
        <v>0</v>
      </c>
      <c r="AV317">
        <f t="shared" si="30"/>
        <v>3</v>
      </c>
      <c r="AW317">
        <f t="shared" si="31"/>
        <v>2025</v>
      </c>
      <c r="AX317">
        <f t="shared" si="32"/>
        <v>1</v>
      </c>
      <c r="AY317" s="4"/>
      <c r="AZ317" s="4"/>
      <c r="BA317" s="4"/>
      <c r="BM317" s="4"/>
      <c r="BN317" s="4"/>
      <c r="BO317" s="4"/>
      <c r="BP317" s="4"/>
      <c r="BQ317" s="4"/>
      <c r="BR317" s="4"/>
      <c r="BS317" s="4"/>
      <c r="BT317" s="4"/>
      <c r="BV317" s="4"/>
    </row>
    <row r="318" spans="1:74" x14ac:dyDescent="0.25">
      <c r="A318" s="34">
        <f t="shared" si="44"/>
        <v>45681</v>
      </c>
      <c r="B318" s="42">
        <v>53.612499999999997</v>
      </c>
      <c r="C318" s="35">
        <v>52.18</v>
      </c>
      <c r="D318" s="35">
        <f>'Canola Oil'!C318*'Feedstock Conversions'!B$13</f>
        <v>388.74099999999999</v>
      </c>
      <c r="E318" s="18"/>
      <c r="F318" s="35">
        <f t="shared" si="39"/>
        <v>291.19054996676942</v>
      </c>
      <c r="G318" s="36">
        <f>('LCFS Values'!$E$6-$R$4)/1000000*'LCFS Values'!B318*'LCFS Values'!$G$2*100</f>
        <v>33.971105148476553</v>
      </c>
      <c r="H318" s="35">
        <f t="shared" si="40"/>
        <v>80.62633397029559</v>
      </c>
      <c r="I318" s="43">
        <f>'Fixed Credits Value'!E318</f>
        <v>0</v>
      </c>
      <c r="J318" s="35">
        <f t="shared" si="33"/>
        <v>405.78798908554154</v>
      </c>
      <c r="K318" s="35">
        <f>J318/'Feedstock Conversions'!B$13</f>
        <v>54.468186454435106</v>
      </c>
      <c r="L318" s="35"/>
      <c r="M318" s="35">
        <f t="shared" si="34"/>
        <v>17.046989085541554</v>
      </c>
      <c r="N318" s="35">
        <f t="shared" si="37"/>
        <v>69.680709939570306</v>
      </c>
      <c r="O318" s="18">
        <f t="shared" si="43"/>
        <v>69.978755605903586</v>
      </c>
      <c r="P318" s="18">
        <f t="shared" si="43"/>
        <v>77.654016867210927</v>
      </c>
      <c r="Q318" s="4"/>
      <c r="R318" s="4"/>
      <c r="S318" s="4"/>
      <c r="T318" s="4"/>
      <c r="U318" s="4"/>
      <c r="V318" s="4">
        <f>$B318-'Rail Costs'!Q320</f>
        <v>49.060386844848921</v>
      </c>
      <c r="W318" s="4">
        <f>$B318-'Rail Costs'!R320</f>
        <v>49.561489350476108</v>
      </c>
      <c r="X318" s="4">
        <f>$B318-'Rail Costs'!S320</f>
        <v>49.76923348634913</v>
      </c>
      <c r="Y318" s="4">
        <f>$B318-'Rail Costs'!T320</f>
        <v>49.277154137951356</v>
      </c>
      <c r="Z318" s="4">
        <f>$B318-'Rail Costs'!U320</f>
        <v>49.457617282539594</v>
      </c>
      <c r="AA318" s="4">
        <f>$B318-'Rail Costs'!V320</f>
        <v>48.410084965541628</v>
      </c>
      <c r="AD318" s="4">
        <f>$J318-(V318*'Feedstock Conversions'!$B$13)-'Rail Costs'!Q320</f>
        <v>35.735993936266013</v>
      </c>
      <c r="AE318" s="4">
        <f>$J318-(W318*'Feedstock Conversions'!$B$13)-'Rail Costs'!R320</f>
        <v>32.503882774970648</v>
      </c>
      <c r="AF318" s="4">
        <f>$J318-(X318*'Feedstock Conversions'!$B$13)-'Rail Costs'!S320</f>
        <v>31.163933098589656</v>
      </c>
      <c r="AG318" s="4">
        <f>$J318-(Y318*'Feedstock Conversions'!$B$13)-'Rail Costs'!T320</f>
        <v>34.337844895755282</v>
      </c>
      <c r="AH318" s="4">
        <f>$J318-(Z318*'Feedstock Conversions'!$B$13)-'Rail Costs'!U320</f>
        <v>33.17385761316114</v>
      </c>
      <c r="AI318" s="4">
        <f>$J318-(AA318*'Feedstock Conversions'!$B$13)-'Rail Costs'!V320</f>
        <v>39.930441057798049</v>
      </c>
      <c r="AJ318" s="4"/>
      <c r="AK318" s="4"/>
      <c r="AL318" s="4">
        <f>C318*'Feedstock Conversions'!$B$6</f>
        <v>393.959</v>
      </c>
      <c r="AM318" s="4">
        <f>'Fuel Values'!C318*100</f>
        <v>279.5</v>
      </c>
      <c r="AN318" s="4">
        <f>('LCFS Values'!$E$6-'Canola Oil'!$S$4)/1000000*'LCFS Values'!B318*'LCFS Values'!$G$2*100</f>
        <v>34.996709939570302</v>
      </c>
      <c r="AO318" s="4">
        <f>'RIN Values'!D318</f>
        <v>127.925</v>
      </c>
      <c r="AP318" s="25">
        <f>'Fixed Credits Value'!M318</f>
        <v>0</v>
      </c>
      <c r="AQ318" s="4">
        <f>'Fixed Credits Value'!C318</f>
        <v>16</v>
      </c>
      <c r="AR318" s="4">
        <f t="shared" si="38"/>
        <v>458.42170993957029</v>
      </c>
      <c r="AS318" s="4">
        <f>AR318/'Feedstock Conversions'!$B$6</f>
        <v>60.718107276764279</v>
      </c>
      <c r="AU318">
        <f t="shared" si="36"/>
        <v>0</v>
      </c>
      <c r="AV318">
        <f t="shared" si="30"/>
        <v>4</v>
      </c>
      <c r="AW318">
        <f t="shared" si="31"/>
        <v>2025</v>
      </c>
      <c r="AX318">
        <f t="shared" si="32"/>
        <v>1</v>
      </c>
      <c r="AY318" s="4"/>
      <c r="AZ318" s="4"/>
      <c r="BA318" s="4"/>
      <c r="BM318" s="4"/>
      <c r="BN318" s="4"/>
      <c r="BO318" s="4"/>
      <c r="BP318" s="4"/>
      <c r="BQ318" s="4"/>
      <c r="BR318" s="4"/>
      <c r="BS318" s="4"/>
      <c r="BT318" s="4"/>
      <c r="BV318" s="4"/>
    </row>
    <row r="319" spans="1:74" x14ac:dyDescent="0.25">
      <c r="A319" s="34">
        <f t="shared" si="44"/>
        <v>45688</v>
      </c>
      <c r="B319" s="42">
        <v>53.738</v>
      </c>
      <c r="C319" s="35">
        <v>52.18</v>
      </c>
      <c r="D319" s="35">
        <f>'Canola Oil'!C319*'Feedstock Conversions'!B$13</f>
        <v>388.74099999999999</v>
      </c>
      <c r="E319" s="18"/>
      <c r="F319" s="35">
        <f t="shared" si="39"/>
        <v>291.19054448427124</v>
      </c>
      <c r="G319" s="36">
        <f>('LCFS Values'!$E$6-$R$4)/1000000*'LCFS Values'!B319*'LCFS Values'!$G$2*100</f>
        <v>34.792250930937499</v>
      </c>
      <c r="H319" s="35">
        <f t="shared" si="40"/>
        <v>80.626325636603013</v>
      </c>
      <c r="I319" s="43">
        <f>'Fixed Credits Value'!E319</f>
        <v>0</v>
      </c>
      <c r="J319" s="35">
        <f t="shared" si="33"/>
        <v>406.60912105181177</v>
      </c>
      <c r="K319" s="35">
        <f>J319/'Feedstock Conversions'!B$13</f>
        <v>54.578405510310304</v>
      </c>
      <c r="L319" s="35"/>
      <c r="M319" s="35">
        <f t="shared" si="34"/>
        <v>17.868121051811784</v>
      </c>
      <c r="N319" s="35">
        <f t="shared" si="37"/>
        <v>69.141646527187504</v>
      </c>
      <c r="O319" s="18">
        <f t="shared" si="43"/>
        <v>44.753721726386857</v>
      </c>
      <c r="P319" s="18">
        <f t="shared" si="43"/>
        <v>67.560667580234366</v>
      </c>
      <c r="Q319" s="4"/>
      <c r="R319" s="4"/>
      <c r="S319" s="4"/>
      <c r="T319" s="4"/>
      <c r="U319" s="4"/>
      <c r="V319" s="4">
        <f>$B319-'Rail Costs'!Q321</f>
        <v>49.185886844848923</v>
      </c>
      <c r="W319" s="4">
        <f>$B319-'Rail Costs'!R321</f>
        <v>49.686989350476111</v>
      </c>
      <c r="X319" s="4">
        <f>$B319-'Rail Costs'!S321</f>
        <v>49.894733486349132</v>
      </c>
      <c r="Y319" s="4">
        <f>$B319-'Rail Costs'!T321</f>
        <v>49.402654137951359</v>
      </c>
      <c r="Z319" s="4">
        <f>$B319-'Rail Costs'!U321</f>
        <v>49.583117282539597</v>
      </c>
      <c r="AA319" s="4">
        <f>$B319-'Rail Costs'!V321</f>
        <v>48.535584965541631</v>
      </c>
      <c r="AD319" s="4">
        <f>$J319-(V319*'Feedstock Conversions'!$B$13)-'Rail Costs'!Q321</f>
        <v>35.622150902536234</v>
      </c>
      <c r="AE319" s="4">
        <f>$J319-(W319*'Feedstock Conversions'!$B$13)-'Rail Costs'!R321</f>
        <v>32.390039741240869</v>
      </c>
      <c r="AF319" s="4">
        <f>$J319-(X319*'Feedstock Conversions'!$B$13)-'Rail Costs'!S321</f>
        <v>31.050090064859877</v>
      </c>
      <c r="AG319" s="4">
        <f>$J319-(Y319*'Feedstock Conversions'!$B$13)-'Rail Costs'!T321</f>
        <v>34.224001862025503</v>
      </c>
      <c r="AH319" s="4">
        <f>$J319-(Z319*'Feedstock Conversions'!$B$13)-'Rail Costs'!U321</f>
        <v>33.06001457943136</v>
      </c>
      <c r="AI319" s="4">
        <f>$J319-(AA319*'Feedstock Conversions'!$B$13)-'Rail Costs'!V321</f>
        <v>39.81659802406827</v>
      </c>
      <c r="AJ319" s="4"/>
      <c r="AK319" s="4"/>
      <c r="AL319" s="4">
        <f>C319*'Feedstock Conversions'!$B$6</f>
        <v>393.959</v>
      </c>
      <c r="AM319" s="4">
        <f>'Fuel Values'!C319*100</f>
        <v>274.8</v>
      </c>
      <c r="AN319" s="4">
        <f>('LCFS Values'!$E$6-'Canola Oil'!$S$4)/1000000*'LCFS Values'!B319*'LCFS Values'!$G$2*100</f>
        <v>35.842646527187497</v>
      </c>
      <c r="AO319" s="4">
        <f>'RIN Values'!D319</f>
        <v>131.24</v>
      </c>
      <c r="AP319" s="25">
        <f>'Fixed Credits Value'!M319</f>
        <v>0</v>
      </c>
      <c r="AQ319" s="4">
        <f>'Fixed Credits Value'!C319</f>
        <v>16</v>
      </c>
      <c r="AR319" s="4">
        <f t="shared" si="38"/>
        <v>457.88264652718749</v>
      </c>
      <c r="AS319" s="4">
        <f>AR319/'Feedstock Conversions'!$B$6</f>
        <v>60.646708149296359</v>
      </c>
      <c r="AU319">
        <f t="shared" si="36"/>
        <v>0</v>
      </c>
      <c r="AV319">
        <f t="shared" si="30"/>
        <v>5</v>
      </c>
      <c r="AW319">
        <f t="shared" si="31"/>
        <v>2025</v>
      </c>
      <c r="AX319">
        <f t="shared" si="32"/>
        <v>1</v>
      </c>
      <c r="AY319" s="4"/>
      <c r="AZ319" s="4"/>
      <c r="BA319" s="4"/>
      <c r="BM319" s="4"/>
      <c r="BN319" s="4"/>
      <c r="BO319" s="4"/>
      <c r="BP319" s="4"/>
      <c r="BQ319" s="4"/>
      <c r="BR319" s="4"/>
      <c r="BS319" s="4"/>
      <c r="BT319" s="4"/>
      <c r="BV319" s="4"/>
    </row>
    <row r="320" spans="1:74" x14ac:dyDescent="0.25">
      <c r="A320" s="34">
        <f t="shared" si="44"/>
        <v>45695</v>
      </c>
      <c r="B320" s="42">
        <v>54.248000000000005</v>
      </c>
      <c r="C320" s="35">
        <v>52.18</v>
      </c>
      <c r="D320" s="35">
        <f>'Canola Oil'!C320*'Feedstock Conversions'!B$13</f>
        <v>388.74099999999999</v>
      </c>
      <c r="E320" s="18"/>
      <c r="F320" s="35">
        <f t="shared" si="39"/>
        <v>291.19053774643669</v>
      </c>
      <c r="G320" s="36">
        <f>('LCFS Values'!$E$6-$R$4)/1000000*'LCFS Values'!B320*'LCFS Values'!$G$2*100</f>
        <v>35.765460747187497</v>
      </c>
      <c r="H320" s="35">
        <f t="shared" si="40"/>
        <v>80.626330661061203</v>
      </c>
      <c r="I320" s="43">
        <f>'Fixed Credits Value'!E320</f>
        <v>0</v>
      </c>
      <c r="J320" s="35">
        <f t="shared" si="33"/>
        <v>407.5823291546854</v>
      </c>
      <c r="K320" s="35">
        <f>J320/'Feedstock Conversions'!B$13</f>
        <v>54.709037470427567</v>
      </c>
      <c r="L320" s="35"/>
      <c r="M320" s="35">
        <f t="shared" si="34"/>
        <v>18.841329154685411</v>
      </c>
      <c r="N320" s="35">
        <f t="shared" si="37"/>
        <v>72.414238038437475</v>
      </c>
      <c r="O320" s="18">
        <f t="shared" si="43"/>
        <v>19.001019215750432</v>
      </c>
      <c r="P320" s="18">
        <f t="shared" si="43"/>
        <v>56.717475708251953</v>
      </c>
      <c r="Q320" s="4"/>
      <c r="R320" s="4"/>
      <c r="S320" s="4"/>
      <c r="T320" s="4"/>
      <c r="U320" s="4"/>
      <c r="V320" s="4">
        <f>$B320-'Rail Costs'!Q322</f>
        <v>49.695886844848928</v>
      </c>
      <c r="W320" s="4">
        <f>$B320-'Rail Costs'!R322</f>
        <v>50.196989350476116</v>
      </c>
      <c r="X320" s="4">
        <f>$B320-'Rail Costs'!S322</f>
        <v>50.404733486349137</v>
      </c>
      <c r="Y320" s="4">
        <f>$B320-'Rail Costs'!T322</f>
        <v>49.912654137951364</v>
      </c>
      <c r="Z320" s="4">
        <f>$B320-'Rail Costs'!U322</f>
        <v>50.093117282539602</v>
      </c>
      <c r="AA320" s="4">
        <f>$B320-'Rail Costs'!V322</f>
        <v>49.045584965541636</v>
      </c>
      <c r="AD320" s="4">
        <f>$J320-(V320*'Feedstock Conversions'!$B$13)-'Rail Costs'!Q322</f>
        <v>32.795859005409781</v>
      </c>
      <c r="AE320" s="4">
        <f>$J320-(W320*'Feedstock Conversions'!$B$13)-'Rail Costs'!R322</f>
        <v>29.563747844114417</v>
      </c>
      <c r="AF320" s="4">
        <f>$J320-(X320*'Feedstock Conversions'!$B$13)-'Rail Costs'!S322</f>
        <v>28.223798167733424</v>
      </c>
      <c r="AG320" s="4">
        <f>$J320-(Y320*'Feedstock Conversions'!$B$13)-'Rail Costs'!T322</f>
        <v>31.397709964899107</v>
      </c>
      <c r="AH320" s="4">
        <f>$J320-(Z320*'Feedstock Conversions'!$B$13)-'Rail Costs'!U322</f>
        <v>30.233722682304968</v>
      </c>
      <c r="AI320" s="4">
        <f>$J320-(AA320*'Feedstock Conversions'!$B$13)-'Rail Costs'!V322</f>
        <v>36.990306126941817</v>
      </c>
      <c r="AJ320" s="4"/>
      <c r="AK320" s="4"/>
      <c r="AL320" s="4">
        <f>C320*'Feedstock Conversions'!$B$6</f>
        <v>393.959</v>
      </c>
      <c r="AM320" s="4">
        <f>'Fuel Values'!C320*100</f>
        <v>268.40000000000003</v>
      </c>
      <c r="AN320" s="4">
        <f>('LCFS Values'!$E$6-'Canola Oil'!$S$4)/1000000*'LCFS Values'!B320*'LCFS Values'!$G$2*100</f>
        <v>36.845238038437486</v>
      </c>
      <c r="AO320" s="4">
        <f>'RIN Values'!D320</f>
        <v>139.91</v>
      </c>
      <c r="AP320" s="25">
        <f>'Fixed Credits Value'!M320</f>
        <v>0</v>
      </c>
      <c r="AQ320" s="4">
        <f>'Fixed Credits Value'!C320</f>
        <v>16</v>
      </c>
      <c r="AR320" s="4">
        <f t="shared" si="38"/>
        <v>461.15523803843746</v>
      </c>
      <c r="AS320" s="4">
        <f>AR320/'Feedstock Conversions'!$B$6</f>
        <v>61.080163978600993</v>
      </c>
      <c r="AU320">
        <f t="shared" si="36"/>
        <v>0</v>
      </c>
      <c r="AV320">
        <f t="shared" si="30"/>
        <v>6</v>
      </c>
      <c r="AW320">
        <f t="shared" si="31"/>
        <v>2025</v>
      </c>
      <c r="AX320">
        <f t="shared" si="32"/>
        <v>2</v>
      </c>
      <c r="AY320" s="4"/>
      <c r="AZ320" s="4"/>
      <c r="BA320" s="4"/>
      <c r="BM320" s="4"/>
      <c r="BN320" s="4"/>
      <c r="BO320" s="4"/>
      <c r="BP320" s="4"/>
      <c r="BQ320" s="4"/>
      <c r="BR320" s="4"/>
      <c r="BS320" s="4"/>
      <c r="BT320" s="4"/>
      <c r="BV320" s="4"/>
    </row>
    <row r="321" spans="1:74" x14ac:dyDescent="0.25">
      <c r="A321" s="34">
        <f t="shared" si="44"/>
        <v>45702</v>
      </c>
      <c r="B321" s="42">
        <v>54.467999999999996</v>
      </c>
      <c r="C321" s="35">
        <v>52.18</v>
      </c>
      <c r="D321" s="35">
        <f>'Canola Oil'!C321*'Feedstock Conversions'!B$13</f>
        <v>388.74099999999999</v>
      </c>
      <c r="E321" s="18"/>
      <c r="F321" s="35">
        <f t="shared" si="39"/>
        <v>291.19053534793522</v>
      </c>
      <c r="G321" s="36">
        <f>('LCFS Values'!$E$6-$R$4)/1000000*'LCFS Values'!B321*'LCFS Values'!$G$2*100</f>
        <v>35.449167556906247</v>
      </c>
      <c r="H321" s="35">
        <f t="shared" si="40"/>
        <v>80.626340305107178</v>
      </c>
      <c r="I321" s="43">
        <f>'Fixed Credits Value'!E321</f>
        <v>0</v>
      </c>
      <c r="J321" s="35">
        <f t="shared" si="33"/>
        <v>407.26604320994863</v>
      </c>
      <c r="K321" s="35">
        <f>J321/'Feedstock Conversions'!B$13</f>
        <v>54.666582981201159</v>
      </c>
      <c r="L321" s="35"/>
      <c r="M321" s="35">
        <f t="shared" si="34"/>
        <v>18.525043209948649</v>
      </c>
      <c r="N321" s="35">
        <f t="shared" si="37"/>
        <v>83.548395797281273</v>
      </c>
      <c r="O321" s="18">
        <f t="shared" si="43"/>
        <v>18.331936020805003</v>
      </c>
      <c r="P321" s="18">
        <f t="shared" si="43"/>
        <v>64.869444044267581</v>
      </c>
      <c r="Q321" s="4"/>
      <c r="R321" s="4"/>
      <c r="S321" s="4"/>
      <c r="T321" s="4"/>
      <c r="U321" s="4"/>
      <c r="V321" s="4">
        <f>$B321-'Rail Costs'!Q323</f>
        <v>49.915886844848927</v>
      </c>
      <c r="W321" s="4">
        <f>$B321-'Rail Costs'!R323</f>
        <v>50.416989350476108</v>
      </c>
      <c r="X321" s="4">
        <f>$B321-'Rail Costs'!S323</f>
        <v>50.624733486349129</v>
      </c>
      <c r="Y321" s="4">
        <f>$B321-'Rail Costs'!T323</f>
        <v>50.132654137951356</v>
      </c>
      <c r="Z321" s="4">
        <f>$B321-'Rail Costs'!U323</f>
        <v>50.313117282539594</v>
      </c>
      <c r="AA321" s="4">
        <f>$B321-'Rail Costs'!V323</f>
        <v>49.265584965541628</v>
      </c>
      <c r="AD321" s="4">
        <f>$J321-(V321*'Feedstock Conversions'!$B$13)-'Rail Costs'!Q323</f>
        <v>30.840573060673069</v>
      </c>
      <c r="AE321" s="4">
        <f>$J321-(W321*'Feedstock Conversions'!$B$13)-'Rail Costs'!R323</f>
        <v>27.608461899377758</v>
      </c>
      <c r="AF321" s="4">
        <f>$J321-(X321*'Feedstock Conversions'!$B$13)-'Rail Costs'!S323</f>
        <v>26.268512222996765</v>
      </c>
      <c r="AG321" s="4">
        <f>$J321-(Y321*'Feedstock Conversions'!$B$13)-'Rail Costs'!T323</f>
        <v>29.442424020162392</v>
      </c>
      <c r="AH321" s="4">
        <f>$J321-(Z321*'Feedstock Conversions'!$B$13)-'Rail Costs'!U323</f>
        <v>28.278436737568253</v>
      </c>
      <c r="AI321" s="4">
        <f>$J321-(AA321*'Feedstock Conversions'!$B$13)-'Rail Costs'!V323</f>
        <v>35.035020182205159</v>
      </c>
      <c r="AJ321" s="4"/>
      <c r="AK321" s="4"/>
      <c r="AL321" s="4">
        <f>C321*'Feedstock Conversions'!$B$6</f>
        <v>393.959</v>
      </c>
      <c r="AM321" s="4">
        <f>'Fuel Values'!C321*100</f>
        <v>273.40000000000003</v>
      </c>
      <c r="AN321" s="4">
        <f>('LCFS Values'!$E$6-'Canola Oil'!$S$4)/1000000*'LCFS Values'!B321*'LCFS Values'!$G$2*100</f>
        <v>36.519395797281241</v>
      </c>
      <c r="AO321" s="4">
        <f>'RIN Values'!D321</f>
        <v>146.36999999999998</v>
      </c>
      <c r="AP321" s="25">
        <f>'Fixed Credits Value'!M321</f>
        <v>0</v>
      </c>
      <c r="AQ321" s="4">
        <f>'Fixed Credits Value'!C321</f>
        <v>16</v>
      </c>
      <c r="AR321" s="4">
        <f t="shared" si="38"/>
        <v>472.28939579728126</v>
      </c>
      <c r="AS321" s="4">
        <f>AR321/'Feedstock Conversions'!$B$6</f>
        <v>62.554886860567052</v>
      </c>
      <c r="AU321">
        <f t="shared" si="36"/>
        <v>0</v>
      </c>
      <c r="AV321">
        <f t="shared" si="30"/>
        <v>7</v>
      </c>
      <c r="AW321">
        <f t="shared" si="31"/>
        <v>2025</v>
      </c>
      <c r="AX321">
        <f t="shared" si="32"/>
        <v>2</v>
      </c>
      <c r="AY321" s="4"/>
      <c r="AZ321" s="4"/>
      <c r="BA321" s="4"/>
      <c r="BM321" s="4"/>
      <c r="BN321" s="4"/>
      <c r="BO321" s="4"/>
      <c r="BP321" s="4"/>
      <c r="BQ321" s="4"/>
      <c r="BR321" s="4"/>
      <c r="BS321" s="4"/>
      <c r="BT321" s="4"/>
      <c r="BV321" s="4"/>
    </row>
    <row r="322" spans="1:74" x14ac:dyDescent="0.25">
      <c r="A322" s="34">
        <f t="shared" si="44"/>
        <v>45709</v>
      </c>
      <c r="B322" s="42">
        <v>55.417499999999997</v>
      </c>
      <c r="C322" s="35">
        <v>52.18</v>
      </c>
      <c r="D322" s="35">
        <f>'Canola Oil'!C322*'Feedstock Conversions'!B$13</f>
        <v>388.74099999999999</v>
      </c>
      <c r="E322" s="18"/>
      <c r="F322" s="35">
        <f t="shared" si="39"/>
        <v>291.19053735590057</v>
      </c>
      <c r="G322" s="36">
        <f>('LCFS Values'!$E$6-$R$4)/1000000*'LCFS Values'!B322*'LCFS Values'!$G$2*100</f>
        <v>33.21078497953124</v>
      </c>
      <c r="H322" s="35">
        <f t="shared" si="40"/>
        <v>80.626345374635449</v>
      </c>
      <c r="I322" s="43">
        <f>'Fixed Credits Value'!E322</f>
        <v>0</v>
      </c>
      <c r="J322" s="35">
        <f t="shared" si="33"/>
        <v>405.02766771006725</v>
      </c>
      <c r="K322" s="35">
        <f>J322/'Feedstock Conversions'!B$13</f>
        <v>54.366129893968754</v>
      </c>
      <c r="L322" s="35"/>
      <c r="M322" s="35">
        <f t="shared" si="34"/>
        <v>16.286667710067263</v>
      </c>
      <c r="N322" s="35">
        <f t="shared" si="37"/>
        <v>88.07243532140626</v>
      </c>
      <c r="O322" s="18">
        <f t="shared" ref="O322:P330" si="45">AVERAGE(M317:M320)</f>
        <v>18.228523620039482</v>
      </c>
      <c r="P322" s="18">
        <f t="shared" si="45"/>
        <v>71.861668696197256</v>
      </c>
      <c r="Q322" s="4"/>
      <c r="R322" s="4"/>
      <c r="S322" s="4"/>
      <c r="T322" s="4"/>
      <c r="U322" s="4"/>
      <c r="V322" s="4">
        <f>$B322-'Rail Costs'!Q324</f>
        <v>50.865386844848928</v>
      </c>
      <c r="W322" s="4">
        <f>$B322-'Rail Costs'!R324</f>
        <v>51.366489350476108</v>
      </c>
      <c r="X322" s="4">
        <f>$B322-'Rail Costs'!S324</f>
        <v>51.574233486349129</v>
      </c>
      <c r="Y322" s="4">
        <f>$B322-'Rail Costs'!T324</f>
        <v>51.082154137951356</v>
      </c>
      <c r="Z322" s="4">
        <f>$B322-'Rail Costs'!U324</f>
        <v>51.262617282539594</v>
      </c>
      <c r="AA322" s="4">
        <f>$B322-'Rail Costs'!V324</f>
        <v>50.215084965541628</v>
      </c>
      <c r="AD322" s="4">
        <f>$J322-(V322*'Feedstock Conversions'!$B$13)-'Rail Costs'!Q324</f>
        <v>21.528422560791672</v>
      </c>
      <c r="AE322" s="4">
        <f>$J322-(W322*'Feedstock Conversions'!$B$13)-'Rail Costs'!R324</f>
        <v>18.296311399496361</v>
      </c>
      <c r="AF322" s="4">
        <f>$J322-(X322*'Feedstock Conversions'!$B$13)-'Rail Costs'!S324</f>
        <v>16.956361723115368</v>
      </c>
      <c r="AG322" s="4">
        <f>$J322-(Y322*'Feedstock Conversions'!$B$13)-'Rail Costs'!T324</f>
        <v>20.130273520280994</v>
      </c>
      <c r="AH322" s="4">
        <f>$J322-(Z322*'Feedstock Conversions'!$B$13)-'Rail Costs'!U324</f>
        <v>18.966286237686855</v>
      </c>
      <c r="AI322" s="4">
        <f>$J322-(AA322*'Feedstock Conversions'!$B$13)-'Rail Costs'!V324</f>
        <v>25.722869682323761</v>
      </c>
      <c r="AJ322" s="4"/>
      <c r="AK322" s="4"/>
      <c r="AL322" s="4">
        <f>C322*'Feedstock Conversions'!$B$6</f>
        <v>393.959</v>
      </c>
      <c r="AM322" s="4">
        <f>'Fuel Values'!C322*100</f>
        <v>272.75</v>
      </c>
      <c r="AN322" s="4">
        <f>('LCFS Values'!$E$6-'Canola Oil'!$S$4)/1000000*'LCFS Values'!B322*'LCFS Values'!$G$2*100</f>
        <v>34.213435321406237</v>
      </c>
      <c r="AO322" s="4">
        <f>'RIN Values'!D322</f>
        <v>153.85</v>
      </c>
      <c r="AP322" s="25">
        <f>'Fixed Credits Value'!M322</f>
        <v>0</v>
      </c>
      <c r="AQ322" s="4">
        <f>'Fixed Credits Value'!C322</f>
        <v>16</v>
      </c>
      <c r="AR322" s="4">
        <f t="shared" si="38"/>
        <v>476.81343532140625</v>
      </c>
      <c r="AS322" s="4">
        <f>AR322/'Feedstock Conversions'!$B$6</f>
        <v>63.154097393563745</v>
      </c>
      <c r="AU322">
        <f t="shared" si="36"/>
        <v>0</v>
      </c>
      <c r="AV322">
        <f t="shared" si="30"/>
        <v>8</v>
      </c>
      <c r="AW322">
        <f t="shared" si="31"/>
        <v>2025</v>
      </c>
      <c r="AX322">
        <f t="shared" si="32"/>
        <v>2</v>
      </c>
      <c r="AY322" s="4"/>
      <c r="AZ322" s="4"/>
      <c r="BA322" s="4"/>
      <c r="BM322" s="4"/>
      <c r="BN322" s="4"/>
      <c r="BO322" s="4"/>
      <c r="BP322" s="4"/>
      <c r="BQ322" s="4"/>
      <c r="BR322" s="4"/>
      <c r="BS322" s="4"/>
      <c r="BT322" s="4"/>
      <c r="BV322" s="4"/>
    </row>
    <row r="323" spans="1:74" x14ac:dyDescent="0.25">
      <c r="A323" s="34">
        <f t="shared" si="44"/>
        <v>45716</v>
      </c>
      <c r="B323" s="42">
        <v>53.378</v>
      </c>
      <c r="C323" s="35">
        <v>52.18</v>
      </c>
      <c r="D323" s="35">
        <f>'Canola Oil'!C323*'Feedstock Conversions'!B$13</f>
        <v>388.74099999999999</v>
      </c>
      <c r="E323" s="18"/>
      <c r="F323" s="35">
        <f t="shared" si="39"/>
        <v>291.1905403294241</v>
      </c>
      <c r="G323" s="36">
        <f>('LCFS Values'!$E$6-$R$4)/1000000*'LCFS Values'!B323*'LCFS Values'!$G$2*100</f>
        <v>29.78022037725</v>
      </c>
      <c r="H323" s="35">
        <f t="shared" si="40"/>
        <v>80.62634337605013</v>
      </c>
      <c r="I323" s="43">
        <f>'Fixed Credits Value'!E323</f>
        <v>0</v>
      </c>
      <c r="J323" s="35">
        <f t="shared" si="33"/>
        <v>401.59710408272423</v>
      </c>
      <c r="K323" s="35">
        <f>J323/'Feedstock Conversions'!B$13</f>
        <v>53.905651554728081</v>
      </c>
      <c r="L323" s="35"/>
      <c r="M323" s="35">
        <f t="shared" si="34"/>
        <v>12.856104082724244</v>
      </c>
      <c r="N323" s="35">
        <f t="shared" si="37"/>
        <v>62.738300244250013</v>
      </c>
      <c r="O323" s="18">
        <f t="shared" si="45"/>
        <v>18.070370625496849</v>
      </c>
      <c r="P323" s="18">
        <f t="shared" si="45"/>
        <v>73.69624757561914</v>
      </c>
      <c r="Q323" s="4"/>
      <c r="R323" s="4"/>
      <c r="S323" s="4"/>
      <c r="T323" s="4"/>
      <c r="U323" s="4"/>
      <c r="V323" s="4">
        <f>$B323-'Rail Costs'!Q325</f>
        <v>48.825886844848924</v>
      </c>
      <c r="W323" s="4">
        <f>$B323-'Rail Costs'!R325</f>
        <v>49.326989350476111</v>
      </c>
      <c r="X323" s="4">
        <f>$B323-'Rail Costs'!S325</f>
        <v>49.534733486349133</v>
      </c>
      <c r="Y323" s="4">
        <f>$B323-'Rail Costs'!T325</f>
        <v>49.042654137951359</v>
      </c>
      <c r="Z323" s="4">
        <f>$B323-'Rail Costs'!U325</f>
        <v>49.223117282539597</v>
      </c>
      <c r="AA323" s="4">
        <f>$B323-'Rail Costs'!V325</f>
        <v>48.175584965541631</v>
      </c>
      <c r="AD323" s="4">
        <f>$J323-(V323*'Feedstock Conversions'!$B$13)-'Rail Costs'!Q325</f>
        <v>33.292133933448653</v>
      </c>
      <c r="AE323" s="4">
        <f>$J323-(W323*'Feedstock Conversions'!$B$13)-'Rail Costs'!R325</f>
        <v>30.060022772153289</v>
      </c>
      <c r="AF323" s="4">
        <f>$J323-(X323*'Feedstock Conversions'!$B$13)-'Rail Costs'!S325</f>
        <v>28.720073095772296</v>
      </c>
      <c r="AG323" s="4">
        <f>$J323-(Y323*'Feedstock Conversions'!$B$13)-'Rail Costs'!T325</f>
        <v>31.893984892937979</v>
      </c>
      <c r="AH323" s="4">
        <f>$J323-(Z323*'Feedstock Conversions'!$B$13)-'Rail Costs'!U325</f>
        <v>30.72999761034384</v>
      </c>
      <c r="AI323" s="4">
        <f>$J323-(AA323*'Feedstock Conversions'!$B$13)-'Rail Costs'!V325</f>
        <v>37.486581054980689</v>
      </c>
      <c r="AJ323" s="4"/>
      <c r="AK323" s="4"/>
      <c r="AL323" s="4">
        <f>C323*'Feedstock Conversions'!$B$6</f>
        <v>393.959</v>
      </c>
      <c r="AM323" s="4">
        <f>'Fuel Values'!C323*100</f>
        <v>265.39999999999998</v>
      </c>
      <c r="AN323" s="4">
        <f>('LCFS Values'!$E$6-'Canola Oil'!$S$4)/1000000*'LCFS Values'!B323*'LCFS Values'!$G$2*100</f>
        <v>30.679300244249998</v>
      </c>
      <c r="AO323" s="4">
        <f>'RIN Values'!D323</f>
        <v>139.4</v>
      </c>
      <c r="AP323" s="25">
        <f>'Fixed Credits Value'!M323</f>
        <v>0</v>
      </c>
      <c r="AQ323" s="4">
        <f>'Fixed Credits Value'!C323</f>
        <v>16</v>
      </c>
      <c r="AR323" s="4">
        <f t="shared" si="38"/>
        <v>451.47930024425</v>
      </c>
      <c r="AS323" s="4">
        <f>AR323/'Feedstock Conversions'!$B$6</f>
        <v>59.798582813807947</v>
      </c>
      <c r="AU323">
        <f t="shared" si="36"/>
        <v>0</v>
      </c>
      <c r="AV323">
        <f t="shared" ref="AV323:AV330" si="46">WEEKNUM(A323)</f>
        <v>9</v>
      </c>
      <c r="AW323">
        <f t="shared" ref="AW323:AW330" si="47">YEAR(A323)</f>
        <v>2025</v>
      </c>
      <c r="AX323">
        <f t="shared" ref="AX323:AX330" si="48">MONTH(A323)</f>
        <v>2</v>
      </c>
      <c r="AY323" s="4"/>
      <c r="AZ323" s="4"/>
      <c r="BA323" s="4"/>
      <c r="BM323" s="4"/>
      <c r="BN323" s="4"/>
      <c r="BO323" s="4"/>
      <c r="BP323" s="4"/>
      <c r="BQ323" s="4"/>
      <c r="BR323" s="4"/>
      <c r="BS323" s="4"/>
      <c r="BT323" s="4"/>
      <c r="BV323" s="4"/>
    </row>
    <row r="324" spans="1:74" x14ac:dyDescent="0.25">
      <c r="A324" s="34">
        <f t="shared" si="44"/>
        <v>45723</v>
      </c>
      <c r="B324" s="42">
        <v>51.182000000000002</v>
      </c>
      <c r="C324" s="35">
        <v>52.18</v>
      </c>
      <c r="D324" s="35">
        <f>'Canola Oil'!C324*'Feedstock Conversions'!B$13</f>
        <v>388.74099999999999</v>
      </c>
      <c r="E324" s="18"/>
      <c r="F324" s="35">
        <f t="shared" si="39"/>
        <v>291.19054162596188</v>
      </c>
      <c r="G324" s="36">
        <f>('LCFS Values'!$E$6-$R$4)/1000000*'LCFS Values'!B324*'LCFS Values'!$G$2*100</f>
        <v>27.298535345812496</v>
      </c>
      <c r="H324" s="35">
        <f t="shared" si="40"/>
        <v>80.626339203343861</v>
      </c>
      <c r="I324" s="43">
        <f>'Fixed Credits Value'!E324</f>
        <v>0</v>
      </c>
      <c r="J324" s="35">
        <f t="shared" si="33"/>
        <v>399.11541617511824</v>
      </c>
      <c r="K324" s="35">
        <f>J324/'Feedstock Conversions'!B$13</f>
        <v>53.572539083908488</v>
      </c>
      <c r="L324" s="35"/>
      <c r="M324" s="35">
        <f t="shared" si="34"/>
        <v>10.374416175118256</v>
      </c>
      <c r="N324" s="35">
        <f t="shared" si="37"/>
        <v>24.75169189056254</v>
      </c>
      <c r="O324" s="18">
        <f t="shared" si="45"/>
        <v>17.880290281628277</v>
      </c>
      <c r="P324" s="18">
        <f t="shared" si="45"/>
        <v>78.294178921078128</v>
      </c>
      <c r="Q324" s="4"/>
      <c r="R324" s="4"/>
      <c r="S324" s="4"/>
      <c r="T324" s="4"/>
      <c r="U324" s="4"/>
      <c r="V324" s="4">
        <f>$B324-'Rail Costs'!Q326</f>
        <v>46.629886844848926</v>
      </c>
      <c r="W324" s="4">
        <f>$B324-'Rail Costs'!R326</f>
        <v>47.130989350476113</v>
      </c>
      <c r="X324" s="4">
        <f>$B324-'Rail Costs'!S326</f>
        <v>47.338733486349135</v>
      </c>
      <c r="Y324" s="4">
        <f>$B324-'Rail Costs'!T326</f>
        <v>46.846654137951361</v>
      </c>
      <c r="Z324" s="4">
        <f>$B324-'Rail Costs'!U326</f>
        <v>47.027117282539599</v>
      </c>
      <c r="AA324" s="4">
        <f>$B324-'Rail Costs'!V326</f>
        <v>45.979584965541633</v>
      </c>
      <c r="AD324" s="4">
        <f>$J324-(V324*'Feedstock Conversions'!$B$13)-'Rail Costs'!Q326</f>
        <v>47.170646025842686</v>
      </c>
      <c r="AE324" s="4">
        <f>$J324-(W324*'Feedstock Conversions'!$B$13)-'Rail Costs'!R326</f>
        <v>43.938534864547321</v>
      </c>
      <c r="AF324" s="4">
        <f>$J324-(X324*'Feedstock Conversions'!$B$13)-'Rail Costs'!S326</f>
        <v>42.598585188166332</v>
      </c>
      <c r="AG324" s="4">
        <f>$J324-(Y324*'Feedstock Conversions'!$B$13)-'Rail Costs'!T326</f>
        <v>45.772496985331955</v>
      </c>
      <c r="AH324" s="4">
        <f>$J324-(Z324*'Feedstock Conversions'!$B$13)-'Rail Costs'!U326</f>
        <v>44.608509702737813</v>
      </c>
      <c r="AI324" s="4">
        <f>$J324-(AA324*'Feedstock Conversions'!$B$13)-'Rail Costs'!V326</f>
        <v>51.365093147374722</v>
      </c>
      <c r="AJ324" s="4"/>
      <c r="AK324" s="4"/>
      <c r="AL324" s="4">
        <f>C324*'Feedstock Conversions'!$B$6</f>
        <v>393.959</v>
      </c>
      <c r="AM324" s="4">
        <f>'Fuel Values'!C324*100</f>
        <v>236.60000000000002</v>
      </c>
      <c r="AN324" s="4">
        <f>('LCFS Values'!$E$6-'Canola Oil'!$S$4)/1000000*'LCFS Values'!B324*'LCFS Values'!$G$2*100</f>
        <v>28.122691890562496</v>
      </c>
      <c r="AO324" s="4">
        <f>'RIN Values'!D324</f>
        <v>132.76999999999998</v>
      </c>
      <c r="AP324" s="25">
        <f>'Fixed Credits Value'!M324</f>
        <v>0</v>
      </c>
      <c r="AQ324" s="4">
        <f>'Fixed Credits Value'!C324</f>
        <v>16</v>
      </c>
      <c r="AR324" s="4">
        <f t="shared" si="38"/>
        <v>413.49269189056253</v>
      </c>
      <c r="AS324" s="4">
        <f>AR324/'Feedstock Conversions'!$B$6</f>
        <v>54.767243959014905</v>
      </c>
      <c r="AU324">
        <f t="shared" si="36"/>
        <v>0</v>
      </c>
      <c r="AV324">
        <f t="shared" si="46"/>
        <v>10</v>
      </c>
      <c r="AW324">
        <f t="shared" si="47"/>
        <v>2025</v>
      </c>
      <c r="AX324">
        <f t="shared" si="48"/>
        <v>3</v>
      </c>
      <c r="AY324" s="4"/>
      <c r="AZ324" s="4"/>
      <c r="BA324" s="4"/>
      <c r="BM324" s="4"/>
      <c r="BN324" s="4"/>
      <c r="BO324" s="4"/>
      <c r="BP324" s="4"/>
      <c r="BQ324" s="4"/>
      <c r="BR324" s="4"/>
      <c r="BS324" s="4"/>
      <c r="BT324" s="4"/>
      <c r="BV324" s="4"/>
    </row>
    <row r="325" spans="1:74" x14ac:dyDescent="0.25">
      <c r="A325" s="34">
        <f t="shared" si="44"/>
        <v>45730</v>
      </c>
      <c r="B325" s="42">
        <v>49.748000000000005</v>
      </c>
      <c r="C325" s="35">
        <v>52.18</v>
      </c>
      <c r="D325" s="35">
        <f>'Canola Oil'!C325*'Feedstock Conversions'!B$13</f>
        <v>388.74099999999999</v>
      </c>
      <c r="E325" s="18"/>
      <c r="F325" s="35">
        <f t="shared" si="39"/>
        <v>291.19054097952846</v>
      </c>
      <c r="G325" s="36">
        <f>('LCFS Values'!$E$6-$R$4)/1000000*'LCFS Values'!B325*'LCFS Values'!$G$2*100</f>
        <v>27.493177309062499</v>
      </c>
      <c r="H325" s="35">
        <f t="shared" si="40"/>
        <v>80.626336932442342</v>
      </c>
      <c r="I325" s="43">
        <f>'Fixed Credits Value'!E325</f>
        <v>0</v>
      </c>
      <c r="J325" s="35">
        <f t="shared" si="33"/>
        <v>399.31005522103328</v>
      </c>
      <c r="K325" s="35">
        <f>J325/'Feedstock Conversions'!B$13</f>
        <v>53.598665130340038</v>
      </c>
      <c r="L325" s="35"/>
      <c r="M325" s="35">
        <f t="shared" si="34"/>
        <v>10.569055221033295</v>
      </c>
      <c r="N325" s="35">
        <f t="shared" si="37"/>
        <v>-3.2077898071875097</v>
      </c>
      <c r="O325" s="18">
        <f t="shared" si="45"/>
        <v>16.627286039356392</v>
      </c>
      <c r="P325" s="18">
        <f t="shared" si="45"/>
        <v>76.693342350343755</v>
      </c>
      <c r="Q325" s="4"/>
      <c r="R325" s="4"/>
      <c r="S325" s="4"/>
      <c r="T325" s="4"/>
      <c r="U325" s="4"/>
      <c r="V325" s="4">
        <f>$B325-'Rail Costs'!Q327</f>
        <v>45.195886844848928</v>
      </c>
      <c r="W325" s="4">
        <f>$B325-'Rail Costs'!R327</f>
        <v>45.696989350476116</v>
      </c>
      <c r="X325" s="4">
        <f>$B325-'Rail Costs'!S327</f>
        <v>45.904733486349137</v>
      </c>
      <c r="Y325" s="4">
        <f>$B325-'Rail Costs'!T327</f>
        <v>45.412654137951364</v>
      </c>
      <c r="Z325" s="4">
        <f>$B325-'Rail Costs'!U327</f>
        <v>45.593117282539602</v>
      </c>
      <c r="AA325" s="4">
        <f>$B325-'Rail Costs'!V327</f>
        <v>44.545584965541636</v>
      </c>
      <c r="AD325" s="4">
        <f>$J325-(V325*'Feedstock Conversions'!$B$13)-'Rail Costs'!Q327</f>
        <v>58.048585071757699</v>
      </c>
      <c r="AE325" s="4">
        <f>$J325-(W325*'Feedstock Conversions'!$B$13)-'Rail Costs'!R327</f>
        <v>54.816473910462335</v>
      </c>
      <c r="AF325" s="4">
        <f>$J325-(X325*'Feedstock Conversions'!$B$13)-'Rail Costs'!S327</f>
        <v>53.476524234081346</v>
      </c>
      <c r="AG325" s="4">
        <f>$J325-(Y325*'Feedstock Conversions'!$B$13)-'Rail Costs'!T327</f>
        <v>56.650436031246969</v>
      </c>
      <c r="AH325" s="4">
        <f>$J325-(Z325*'Feedstock Conversions'!$B$13)-'Rail Costs'!U327</f>
        <v>55.486448748652826</v>
      </c>
      <c r="AI325" s="4">
        <f>$J325-(AA325*'Feedstock Conversions'!$B$13)-'Rail Costs'!V327</f>
        <v>62.243032193289736</v>
      </c>
      <c r="AJ325" s="4"/>
      <c r="AK325" s="4"/>
      <c r="AL325" s="4">
        <f>C325*'Feedstock Conversions'!$B$6</f>
        <v>393.959</v>
      </c>
      <c r="AM325" s="4">
        <f>'Fuel Values'!C325*100</f>
        <v>213.20000000000002</v>
      </c>
      <c r="AN325" s="4">
        <f>('LCFS Values'!$E$6-'Canola Oil'!$S$4)/1000000*'LCFS Values'!B325*'LCFS Values'!$G$2*100</f>
        <v>28.323210192812493</v>
      </c>
      <c r="AO325" s="4">
        <f>'RIN Values'!D325</f>
        <v>128.01</v>
      </c>
      <c r="AP325" s="25">
        <f>'Fixed Credits Value'!M325</f>
        <v>0</v>
      </c>
      <c r="AQ325" s="4">
        <f>'Fixed Credits Value'!C325</f>
        <v>16</v>
      </c>
      <c r="AR325" s="4">
        <f t="shared" si="38"/>
        <v>385.53321019281248</v>
      </c>
      <c r="AS325" s="4">
        <f>AR325/'Feedstock Conversions'!$B$6</f>
        <v>51.064001350041387</v>
      </c>
      <c r="AU325">
        <f t="shared" si="36"/>
        <v>0</v>
      </c>
      <c r="AV325">
        <f t="shared" si="46"/>
        <v>11</v>
      </c>
      <c r="AW325">
        <f t="shared" si="47"/>
        <v>2025</v>
      </c>
      <c r="AX325">
        <f t="shared" si="48"/>
        <v>3</v>
      </c>
      <c r="AY325" s="4"/>
      <c r="AZ325" s="4"/>
      <c r="BA325" s="4"/>
      <c r="BM325" s="4"/>
      <c r="BN325" s="4"/>
      <c r="BO325" s="4"/>
      <c r="BP325" s="4"/>
      <c r="BQ325" s="4"/>
      <c r="BR325" s="4"/>
      <c r="BS325" s="4"/>
      <c r="BT325" s="4"/>
      <c r="BV325" s="4"/>
    </row>
    <row r="326" spans="1:74" x14ac:dyDescent="0.25">
      <c r="A326" s="34">
        <f t="shared" si="44"/>
        <v>45737</v>
      </c>
      <c r="B326" s="42">
        <v>50.344000000000001</v>
      </c>
      <c r="C326" s="35">
        <v>52.18</v>
      </c>
      <c r="D326" s="35">
        <f>'Canola Oil'!C326*'Feedstock Conversions'!B$13</f>
        <v>388.74099999999999</v>
      </c>
      <c r="E326" s="18"/>
      <c r="F326" s="35">
        <f t="shared" si="39"/>
        <v>291.19053969563686</v>
      </c>
      <c r="G326" s="36">
        <f>('LCFS Values'!$E$6-$R$4)/1000000*'LCFS Values'!B326*'LCFS Values'!$G$2*100</f>
        <v>29.050313015062496</v>
      </c>
      <c r="H326" s="35">
        <f t="shared" si="40"/>
        <v>80.626337355606168</v>
      </c>
      <c r="I326" s="43">
        <f>'Fixed Credits Value'!E326</f>
        <v>0</v>
      </c>
      <c r="J326" s="35">
        <f t="shared" si="33"/>
        <v>400.86719006630551</v>
      </c>
      <c r="K326" s="35">
        <f>J326/'Feedstock Conversions'!B$13</f>
        <v>53.807676518967185</v>
      </c>
      <c r="L326" s="35"/>
      <c r="M326" s="35">
        <f t="shared" si="34"/>
        <v>12.126190066305526</v>
      </c>
      <c r="N326" s="35">
        <f t="shared" si="37"/>
        <v>12.436356610812481</v>
      </c>
      <c r="O326" s="18">
        <f t="shared" si="45"/>
        <v>14.510557794464603</v>
      </c>
      <c r="P326" s="18">
        <f t="shared" si="45"/>
        <v>64.777705813375022</v>
      </c>
      <c r="Q326" s="4"/>
      <c r="R326" s="4"/>
      <c r="S326" s="4"/>
      <c r="T326" s="4"/>
      <c r="U326" s="4"/>
      <c r="V326" s="4">
        <f>$B326-'Rail Costs'!Q328</f>
        <v>45.791886844848932</v>
      </c>
      <c r="W326" s="4">
        <f>$B326-'Rail Costs'!R328</f>
        <v>46.292989350476113</v>
      </c>
      <c r="X326" s="4">
        <f>$B326-'Rail Costs'!S328</f>
        <v>46.500733486349134</v>
      </c>
      <c r="Y326" s="4">
        <f>$B326-'Rail Costs'!T328</f>
        <v>46.00865413795136</v>
      </c>
      <c r="Z326" s="4">
        <f>$B326-'Rail Costs'!U328</f>
        <v>46.189117282539598</v>
      </c>
      <c r="AA326" s="4">
        <f>$B326-'Rail Costs'!V328</f>
        <v>45.141584965541632</v>
      </c>
      <c r="AD326" s="4">
        <f>$J326-(V326*'Feedstock Conversions'!$B$13)-'Rail Costs'!Q328</f>
        <v>55.165519917029869</v>
      </c>
      <c r="AE326" s="4">
        <f>$J326-(W326*'Feedstock Conversions'!$B$13)-'Rail Costs'!R328</f>
        <v>51.933408755734561</v>
      </c>
      <c r="AF326" s="4">
        <f>$J326-(X326*'Feedstock Conversions'!$B$13)-'Rail Costs'!S328</f>
        <v>50.593459079353572</v>
      </c>
      <c r="AG326" s="4">
        <f>$J326-(Y326*'Feedstock Conversions'!$B$13)-'Rail Costs'!T328</f>
        <v>53.767370876519252</v>
      </c>
      <c r="AH326" s="4">
        <f>$J326-(Z326*'Feedstock Conversions'!$B$13)-'Rail Costs'!U328</f>
        <v>52.603383593925109</v>
      </c>
      <c r="AI326" s="4">
        <f>$J326-(AA326*'Feedstock Conversions'!$B$13)-'Rail Costs'!V328</f>
        <v>59.359967038561962</v>
      </c>
      <c r="AJ326" s="4"/>
      <c r="AK326" s="4"/>
      <c r="AL326" s="4">
        <f>C326*'Feedstock Conversions'!$B$6</f>
        <v>393.959</v>
      </c>
      <c r="AM326" s="4">
        <f>'Fuel Values'!C326*100</f>
        <v>221.8</v>
      </c>
      <c r="AN326" s="4">
        <f>('LCFS Values'!$E$6-'Canola Oil'!$S$4)/1000000*'LCFS Values'!B326*'LCFS Values'!$G$2*100</f>
        <v>29.927356610812499</v>
      </c>
      <c r="AO326" s="4">
        <f>'RIN Values'!D326</f>
        <v>133.44999999999999</v>
      </c>
      <c r="AP326" s="25">
        <f>'Fixed Credits Value'!M326</f>
        <v>0</v>
      </c>
      <c r="AQ326" s="4">
        <f>'Fixed Credits Value'!C326</f>
        <v>16</v>
      </c>
      <c r="AR326" s="4">
        <f t="shared" si="38"/>
        <v>401.17735661081247</v>
      </c>
      <c r="AS326" s="4">
        <f>AR326/'Feedstock Conversions'!$B$6</f>
        <v>53.136073723286422</v>
      </c>
      <c r="AU326">
        <f t="shared" si="36"/>
        <v>0</v>
      </c>
      <c r="AV326">
        <f t="shared" si="46"/>
        <v>12</v>
      </c>
      <c r="AW326">
        <f t="shared" si="47"/>
        <v>2025</v>
      </c>
      <c r="AX326">
        <f t="shared" si="48"/>
        <v>3</v>
      </c>
      <c r="AY326" s="4"/>
      <c r="AZ326" s="4"/>
      <c r="BA326" s="4"/>
      <c r="BM326" s="4"/>
      <c r="BN326" s="4"/>
      <c r="BO326" s="4"/>
      <c r="BP326" s="4"/>
      <c r="BQ326" s="4"/>
      <c r="BR326" s="4"/>
      <c r="BS326" s="4"/>
      <c r="BT326" s="4"/>
      <c r="BV326" s="4"/>
    </row>
    <row r="327" spans="1:74" x14ac:dyDescent="0.25">
      <c r="A327" s="34">
        <f t="shared" si="44"/>
        <v>45744</v>
      </c>
      <c r="B327" s="42">
        <v>51.303999999999995</v>
      </c>
      <c r="C327" s="35">
        <v>52.18</v>
      </c>
      <c r="D327" s="35">
        <f>'Canola Oil'!C327*'Feedstock Conversions'!B$13</f>
        <v>388.74099999999999</v>
      </c>
      <c r="E327" s="18"/>
      <c r="F327" s="35">
        <f t="shared" si="39"/>
        <v>291.19053901154626</v>
      </c>
      <c r="G327" s="36">
        <f>('LCFS Values'!$E$6-$R$4)/1000000*'LCFS Values'!B327*'LCFS Values'!$G$2*100</f>
        <v>28.855671051812497</v>
      </c>
      <c r="H327" s="35">
        <f t="shared" si="40"/>
        <v>80.626339029749474</v>
      </c>
      <c r="I327" s="43">
        <f>'Fixed Credits Value'!E327</f>
        <v>0</v>
      </c>
      <c r="J327" s="35">
        <f t="shared" ref="J327:J330" si="49">I327+H327+G327+F327</f>
        <v>400.67254909310822</v>
      </c>
      <c r="K327" s="35">
        <f>J327/'Feedstock Conversions'!B$13</f>
        <v>53.781550213840028</v>
      </c>
      <c r="L327" s="35"/>
      <c r="M327" s="35">
        <f t="shared" ref="M327:M330" si="50">J327-D327</f>
        <v>11.931549093108231</v>
      </c>
      <c r="N327" s="35">
        <f t="shared" si="37"/>
        <v>34.840838308562468</v>
      </c>
      <c r="O327" s="18">
        <f t="shared" si="45"/>
        <v>12.521560797235765</v>
      </c>
      <c r="P327" s="18">
        <f t="shared" si="45"/>
        <v>43.088659412257826</v>
      </c>
      <c r="Q327" s="4"/>
      <c r="R327" s="4"/>
      <c r="S327" s="4"/>
      <c r="T327" s="4"/>
      <c r="U327" s="4"/>
      <c r="V327" s="4">
        <f>$B327-'Rail Costs'!Q329</f>
        <v>46.751886844848926</v>
      </c>
      <c r="W327" s="4">
        <f>$B327-'Rail Costs'!R329</f>
        <v>47.252989350476106</v>
      </c>
      <c r="X327" s="4">
        <f>$B327-'Rail Costs'!S329</f>
        <v>47.460733486349127</v>
      </c>
      <c r="Y327" s="4">
        <f>$B327-'Rail Costs'!T329</f>
        <v>46.968654137951354</v>
      </c>
      <c r="Z327" s="4">
        <f>$B327-'Rail Costs'!U329</f>
        <v>47.149117282539592</v>
      </c>
      <c r="AA327" s="4">
        <f>$B327-'Rail Costs'!V329</f>
        <v>46.101584965541626</v>
      </c>
      <c r="AD327" s="4">
        <f>$J327-(V327*'Feedstock Conversions'!$B$13)-'Rail Costs'!Q329</f>
        <v>47.818878943832644</v>
      </c>
      <c r="AE327" s="4">
        <f>$J327-(W327*'Feedstock Conversions'!$B$13)-'Rail Costs'!R329</f>
        <v>44.586767782537336</v>
      </c>
      <c r="AF327" s="4">
        <f>$J327-(X327*'Feedstock Conversions'!$B$13)-'Rail Costs'!S329</f>
        <v>43.246818106156347</v>
      </c>
      <c r="AG327" s="4">
        <f>$J327-(Y327*'Feedstock Conversions'!$B$13)-'Rail Costs'!T329</f>
        <v>46.42072990332197</v>
      </c>
      <c r="AH327" s="4">
        <f>$J327-(Z327*'Feedstock Conversions'!$B$13)-'Rail Costs'!U329</f>
        <v>45.256742620727827</v>
      </c>
      <c r="AI327" s="4">
        <f>$J327-(AA327*'Feedstock Conversions'!$B$13)-'Rail Costs'!V329</f>
        <v>52.013326065364737</v>
      </c>
      <c r="AJ327" s="4"/>
      <c r="AK327" s="4"/>
      <c r="AL327" s="4">
        <f>C327*'Feedstock Conversions'!$B$6</f>
        <v>393.959</v>
      </c>
      <c r="AM327" s="4">
        <f>'Fuel Values'!C327*100</f>
        <v>234.79999999999998</v>
      </c>
      <c r="AN327" s="4">
        <f>('LCFS Values'!$E$6-'Canola Oil'!$S$4)/1000000*'LCFS Values'!B327*'LCFS Values'!$G$2*100</f>
        <v>29.726838308562492</v>
      </c>
      <c r="AO327" s="4">
        <f>'RIN Values'!D327</f>
        <v>143.05500000000001</v>
      </c>
      <c r="AP327" s="25">
        <f>'Fixed Credits Value'!M327</f>
        <v>0</v>
      </c>
      <c r="AQ327" s="4">
        <f>'Fixed Credits Value'!C327</f>
        <v>16</v>
      </c>
      <c r="AR327" s="4">
        <f t="shared" si="38"/>
        <v>423.58183830856245</v>
      </c>
      <c r="AS327" s="4">
        <f>AR327/'Feedstock Conversions'!$B$6</f>
        <v>56.103554742855955</v>
      </c>
      <c r="AU327">
        <f t="shared" si="36"/>
        <v>0</v>
      </c>
      <c r="AV327">
        <f t="shared" si="46"/>
        <v>13</v>
      </c>
      <c r="AW327">
        <f t="shared" si="47"/>
        <v>2025</v>
      </c>
      <c r="AX327">
        <f t="shared" si="48"/>
        <v>3</v>
      </c>
      <c r="AY327" s="4"/>
      <c r="AZ327" s="4"/>
      <c r="BA327" s="4"/>
      <c r="BM327" s="4"/>
      <c r="BN327" s="4"/>
      <c r="BO327" s="4"/>
      <c r="BP327" s="4"/>
      <c r="BQ327" s="4"/>
      <c r="BR327" s="4"/>
      <c r="BS327" s="4"/>
      <c r="BT327" s="4"/>
      <c r="BV327" s="4"/>
    </row>
    <row r="328" spans="1:74" x14ac:dyDescent="0.25">
      <c r="A328" s="34">
        <f t="shared" si="44"/>
        <v>45751</v>
      </c>
      <c r="B328" s="42">
        <v>54.746000000000002</v>
      </c>
      <c r="C328" s="35">
        <v>52.18</v>
      </c>
      <c r="D328" s="35">
        <f>'Canola Oil'!C328*'Feedstock Conversions'!B$13</f>
        <v>388.74099999999999</v>
      </c>
      <c r="E328" s="18"/>
      <c r="F328" s="35">
        <f t="shared" si="39"/>
        <v>291.19053919227616</v>
      </c>
      <c r="G328" s="36">
        <f>('LCFS Values'!$E$6-$R$4)/1000000*'LCFS Values'!B328*'LCFS Values'!$G$2*100</f>
        <v>27.566168045281241</v>
      </c>
      <c r="H328" s="35">
        <f t="shared" si="40"/>
        <v>80.626340225276365</v>
      </c>
      <c r="I328" s="43">
        <f>'Fixed Credits Value'!E328</f>
        <v>0</v>
      </c>
      <c r="J328" s="35">
        <f t="shared" si="49"/>
        <v>399.38304746283376</v>
      </c>
      <c r="K328" s="35">
        <f>J328/'Feedstock Conversions'!B$13</f>
        <v>53.608462746689092</v>
      </c>
      <c r="L328" s="35"/>
      <c r="M328" s="35">
        <f t="shared" si="50"/>
        <v>10.642047462833773</v>
      </c>
      <c r="N328" s="35">
        <f t="shared" si="37"/>
        <v>59.827404556156239</v>
      </c>
      <c r="O328" s="18">
        <f t="shared" si="45"/>
        <v>11.48144138629533</v>
      </c>
      <c r="P328" s="18">
        <f t="shared" si="45"/>
        <v>24.179639734609381</v>
      </c>
      <c r="Q328" s="4"/>
      <c r="R328" s="4"/>
      <c r="S328" s="4"/>
      <c r="T328" s="4"/>
      <c r="U328" s="4"/>
      <c r="V328" s="4">
        <f>$B328-'Rail Costs'!Q330</f>
        <v>50.193886844848933</v>
      </c>
      <c r="W328" s="4">
        <f>$B328-'Rail Costs'!R330</f>
        <v>50.694989350476114</v>
      </c>
      <c r="X328" s="4">
        <f>$B328-'Rail Costs'!S330</f>
        <v>50.902733486349135</v>
      </c>
      <c r="Y328" s="4">
        <f>$B328-'Rail Costs'!T330</f>
        <v>50.410654137951362</v>
      </c>
      <c r="Z328" s="4">
        <f>$B328-'Rail Costs'!U330</f>
        <v>50.591117282539599</v>
      </c>
      <c r="AA328" s="4">
        <f>$B328-'Rail Costs'!V330</f>
        <v>49.543584965541633</v>
      </c>
      <c r="AD328" s="4">
        <f>$J328-(V328*'Feedstock Conversions'!$B$13)-'Rail Costs'!Q330</f>
        <v>20.886477313558135</v>
      </c>
      <c r="AE328" s="4">
        <f>$J328-(W328*'Feedstock Conversions'!$B$13)-'Rail Costs'!R330</f>
        <v>17.654366152262824</v>
      </c>
      <c r="AF328" s="4">
        <f>$J328-(X328*'Feedstock Conversions'!$B$13)-'Rail Costs'!S330</f>
        <v>16.314416475881831</v>
      </c>
      <c r="AG328" s="4">
        <f>$J328-(Y328*'Feedstock Conversions'!$B$13)-'Rail Costs'!T330</f>
        <v>19.488328273047458</v>
      </c>
      <c r="AH328" s="4">
        <f>$J328-(Z328*'Feedstock Conversions'!$B$13)-'Rail Costs'!U330</f>
        <v>18.324340990453319</v>
      </c>
      <c r="AI328" s="4">
        <f>$J328-(AA328*'Feedstock Conversions'!$B$13)-'Rail Costs'!V330</f>
        <v>25.080924435090225</v>
      </c>
      <c r="AJ328" s="4"/>
      <c r="AK328" s="4"/>
      <c r="AL328" s="4">
        <f>C328*'Feedstock Conversions'!$B$6</f>
        <v>393.959</v>
      </c>
      <c r="AM328" s="4">
        <f>'Fuel Values'!C328*100</f>
        <v>234</v>
      </c>
      <c r="AN328" s="4">
        <f>('LCFS Values'!$E$6-'Canola Oil'!$S$4)/1000000*'LCFS Values'!B328*'LCFS Values'!$G$2*100</f>
        <v>28.398404556156244</v>
      </c>
      <c r="AO328" s="4">
        <f>'RIN Values'!D328</f>
        <v>170.17</v>
      </c>
      <c r="AP328" s="25">
        <f>'Fixed Credits Value'!M328</f>
        <v>0</v>
      </c>
      <c r="AQ328" s="4">
        <f>'Fixed Credits Value'!C328</f>
        <v>16</v>
      </c>
      <c r="AR328" s="4">
        <f t="shared" si="38"/>
        <v>448.56840455615622</v>
      </c>
      <c r="AS328" s="4">
        <f>AR328/'Feedstock Conversions'!$B$6</f>
        <v>59.413033716047181</v>
      </c>
      <c r="AU328">
        <f t="shared" si="36"/>
        <v>0</v>
      </c>
      <c r="AV328">
        <f t="shared" si="46"/>
        <v>14</v>
      </c>
      <c r="AW328">
        <f t="shared" si="47"/>
        <v>2025</v>
      </c>
      <c r="AX328">
        <f t="shared" si="48"/>
        <v>4</v>
      </c>
      <c r="AY328" s="4"/>
      <c r="AZ328" s="4"/>
      <c r="BA328" s="4"/>
      <c r="BM328" s="4"/>
      <c r="BN328" s="4"/>
      <c r="BO328" s="4"/>
      <c r="BP328" s="4"/>
      <c r="BQ328" s="4"/>
      <c r="BR328" s="4"/>
      <c r="BS328" s="4"/>
      <c r="BT328" s="4"/>
      <c r="BV328" s="4"/>
    </row>
    <row r="329" spans="1:74" x14ac:dyDescent="0.25">
      <c r="A329" s="34">
        <f t="shared" si="44"/>
        <v>45758</v>
      </c>
      <c r="B329" s="42">
        <v>53.989999999999995</v>
      </c>
      <c r="C329" s="35">
        <v>52.18</v>
      </c>
      <c r="D329" s="35">
        <f>'Canola Oil'!C329*'Feedstock Conversions'!B$13</f>
        <v>388.74099999999999</v>
      </c>
      <c r="E329" s="18"/>
      <c r="F329" s="35">
        <f t="shared" si="39"/>
        <v>291.19053974146777</v>
      </c>
      <c r="G329" s="36">
        <f>('LCFS Values'!$E$6-$R$4)/1000000*'LCFS Values'!B329*'LCFS Values'!$G$2*100</f>
        <v>28.782680315593744</v>
      </c>
      <c r="H329" s="35">
        <f t="shared" si="40"/>
        <v>80.626340213871984</v>
      </c>
      <c r="I329" s="43">
        <f>'Fixed Credits Value'!E329</f>
        <v>0</v>
      </c>
      <c r="J329" s="35">
        <f t="shared" si="49"/>
        <v>400.59956027093347</v>
      </c>
      <c r="K329" s="35">
        <f>J329/'Feedstock Conversions'!B$13</f>
        <v>53.771753056501133</v>
      </c>
      <c r="L329" s="35"/>
      <c r="M329" s="35">
        <f t="shared" si="50"/>
        <v>11.858560270933481</v>
      </c>
      <c r="N329" s="35">
        <f t="shared" si="37"/>
        <v>52.575643945218758</v>
      </c>
      <c r="O329" s="18">
        <f t="shared" si="45"/>
        <v>11.250302638891327</v>
      </c>
      <c r="P329" s="18">
        <f t="shared" si="45"/>
        <v>17.205274250687495</v>
      </c>
      <c r="Q329" s="4"/>
      <c r="R329" s="4"/>
      <c r="S329" s="4"/>
      <c r="T329" s="4"/>
      <c r="U329" s="4"/>
      <c r="V329" s="4">
        <f>$B329-'Rail Costs'!Q331</f>
        <v>49.437886844848919</v>
      </c>
      <c r="W329" s="4">
        <f>$B329-'Rail Costs'!R331</f>
        <v>49.938989350476106</v>
      </c>
      <c r="X329" s="4">
        <f>$B329-'Rail Costs'!S331</f>
        <v>50.146733486349127</v>
      </c>
      <c r="Y329" s="4">
        <f>$B329-'Rail Costs'!T331</f>
        <v>49.654654137951354</v>
      </c>
      <c r="Z329" s="4">
        <f>$B329-'Rail Costs'!U331</f>
        <v>49.835117282539592</v>
      </c>
      <c r="AA329" s="4">
        <f>$B329-'Rail Costs'!V331</f>
        <v>48.787584965541626</v>
      </c>
      <c r="AD329" s="4">
        <f>$J329-(V329*'Feedstock Conversions'!$B$13)-'Rail Costs'!Q331</f>
        <v>27.735190121657968</v>
      </c>
      <c r="AE329" s="4">
        <f>$J329-(W329*'Feedstock Conversions'!$B$13)-'Rail Costs'!R331</f>
        <v>24.5030789603626</v>
      </c>
      <c r="AF329" s="4">
        <f>$J329-(X329*'Feedstock Conversions'!$B$13)-'Rail Costs'!S331</f>
        <v>23.163129283981608</v>
      </c>
      <c r="AG329" s="4">
        <f>$J329-(Y329*'Feedstock Conversions'!$B$13)-'Rail Costs'!T331</f>
        <v>26.337041081147234</v>
      </c>
      <c r="AH329" s="4">
        <f>$J329-(Z329*'Feedstock Conversions'!$B$13)-'Rail Costs'!U331</f>
        <v>25.173053798553095</v>
      </c>
      <c r="AI329" s="4">
        <f>$J329-(AA329*'Feedstock Conversions'!$B$13)-'Rail Costs'!V331</f>
        <v>31.929637243190001</v>
      </c>
      <c r="AJ329" s="4"/>
      <c r="AK329" s="4"/>
      <c r="AL329" s="4">
        <f>C329*'Feedstock Conversions'!$B$6</f>
        <v>393.959</v>
      </c>
      <c r="AM329" s="4">
        <f>'Fuel Values'!C329*100</f>
        <v>219.79999999999995</v>
      </c>
      <c r="AN329" s="4">
        <f>('LCFS Values'!$E$6-'Canola Oil'!$S$4)/1000000*'LCFS Values'!B329*'LCFS Values'!$G$2*100</f>
        <v>29.651643945218741</v>
      </c>
      <c r="AO329" s="4">
        <f>'RIN Values'!D329</f>
        <v>175.86500000000001</v>
      </c>
      <c r="AP329" s="25">
        <f>'Fixed Credits Value'!M329</f>
        <v>0</v>
      </c>
      <c r="AQ329" s="4">
        <f>'Fixed Credits Value'!C329</f>
        <v>16</v>
      </c>
      <c r="AR329" s="4">
        <f t="shared" si="38"/>
        <v>441.31664394521874</v>
      </c>
      <c r="AS329" s="4">
        <f>AR329/'Feedstock Conversions'!$B$6</f>
        <v>58.452535621883278</v>
      </c>
      <c r="AU329">
        <f t="shared" si="36"/>
        <v>0</v>
      </c>
      <c r="AV329">
        <f t="shared" si="46"/>
        <v>15</v>
      </c>
      <c r="AW329">
        <f t="shared" si="47"/>
        <v>2025</v>
      </c>
      <c r="AX329">
        <f t="shared" si="48"/>
        <v>4</v>
      </c>
      <c r="AY329" s="4"/>
      <c r="AZ329" s="4"/>
      <c r="BA329" s="4"/>
      <c r="BM329" s="4"/>
      <c r="BN329" s="4"/>
      <c r="BO329" s="4"/>
      <c r="BP329" s="4"/>
      <c r="BQ329" s="4"/>
      <c r="BR329" s="4"/>
      <c r="BS329" s="4"/>
      <c r="BT329" s="4"/>
      <c r="BV329" s="4"/>
    </row>
    <row r="330" spans="1:74" x14ac:dyDescent="0.25">
      <c r="A330" s="34">
        <f t="shared" si="44"/>
        <v>45765</v>
      </c>
      <c r="B330" s="42">
        <v>55.043333333333329</v>
      </c>
      <c r="C330" s="35">
        <v>52.18</v>
      </c>
      <c r="D330" s="35">
        <f>'Canola Oil'!C330*'Feedstock Conversions'!B$13</f>
        <v>388.74099999999999</v>
      </c>
      <c r="E330" s="18"/>
      <c r="F330" s="35">
        <f t="shared" si="39"/>
        <v>291.19054008226306</v>
      </c>
      <c r="G330" s="36">
        <f>('LCFS Values'!$E$6-$R$4)/1000000*'LCFS Values'!B330*'LCFS Values'!$G$2*100</f>
        <v>28.141983853229171</v>
      </c>
      <c r="H330" s="35">
        <f t="shared" si="40"/>
        <v>80.626339476620046</v>
      </c>
      <c r="I330" s="43">
        <f>'Fixed Credits Value'!E330</f>
        <v>0</v>
      </c>
      <c r="J330" s="35">
        <f t="shared" si="49"/>
        <v>399.95886341211224</v>
      </c>
      <c r="K330" s="35">
        <f>J330/'Feedstock Conversions'!B$13</f>
        <v>53.685753478135872</v>
      </c>
      <c r="L330" s="35"/>
      <c r="M330" s="35">
        <f t="shared" si="50"/>
        <v>11.217863412112251</v>
      </c>
      <c r="N330" s="35">
        <f t="shared" si="37"/>
        <v>54.30893786697925</v>
      </c>
      <c r="O330" s="18">
        <f t="shared" si="45"/>
        <v>11.317210460820206</v>
      </c>
      <c r="P330" s="18">
        <f t="shared" si="45"/>
        <v>25.97420241708592</v>
      </c>
      <c r="Q330" s="4"/>
      <c r="R330" s="4"/>
      <c r="S330" s="4"/>
      <c r="T330" s="4"/>
      <c r="U330" s="4"/>
      <c r="V330" s="4">
        <f>$B330-'Rail Costs'!Q332</f>
        <v>55.043333333333329</v>
      </c>
      <c r="W330" s="4">
        <f>$B330-'Rail Costs'!R332</f>
        <v>55.043333333333329</v>
      </c>
      <c r="X330" s="4">
        <f>$B330-'Rail Costs'!S332</f>
        <v>55.043333333333329</v>
      </c>
      <c r="Y330" s="4">
        <f>$B330-'Rail Costs'!T332</f>
        <v>55.043333333333329</v>
      </c>
      <c r="Z330" s="4">
        <f>$B330-'Rail Costs'!U332</f>
        <v>55.043333333333329</v>
      </c>
      <c r="AA330" s="4">
        <f>$B330-'Rail Costs'!V332</f>
        <v>55.043333333333329</v>
      </c>
      <c r="AD330" s="4">
        <f>$J330-(V330*'Feedstock Conversions'!$B$13)-'Rail Costs'!Q332</f>
        <v>-10.113969921221099</v>
      </c>
      <c r="AE330" s="4">
        <f>$J330-(W330*'Feedstock Conversions'!$B$13)-'Rail Costs'!R332</f>
        <v>-10.113969921221099</v>
      </c>
      <c r="AF330" s="4">
        <f>$J330-(X330*'Feedstock Conversions'!$B$13)-'Rail Costs'!S332</f>
        <v>-10.113969921221099</v>
      </c>
      <c r="AG330" s="4">
        <f>$J330-(Y330*'Feedstock Conversions'!$B$13)-'Rail Costs'!T332</f>
        <v>-10.113969921221099</v>
      </c>
      <c r="AH330" s="4">
        <f>$J330-(Z330*'Feedstock Conversions'!$B$13)-'Rail Costs'!U332</f>
        <v>-10.113969921221099</v>
      </c>
      <c r="AI330" s="4">
        <f>$J330-(AA330*'Feedstock Conversions'!$B$13)-'Rail Costs'!V332</f>
        <v>-10.113969921221099</v>
      </c>
      <c r="AJ330" s="4"/>
      <c r="AK330" s="4"/>
      <c r="AL330" s="4">
        <f>C330*'Feedstock Conversions'!$B$6</f>
        <v>393.959</v>
      </c>
      <c r="AM330" s="4">
        <f>'Fuel Values'!C330*100</f>
        <v>218.00000000000003</v>
      </c>
      <c r="AN330" s="4">
        <f>('LCFS Values'!$E$6-'Canola Oil'!$S$4)/1000000*'LCFS Values'!B330*'LCFS Values'!$G$2*100</f>
        <v>28.99160453364583</v>
      </c>
      <c r="AO330" s="4">
        <f>'RIN Values'!D330</f>
        <v>180.05833333333334</v>
      </c>
      <c r="AP330" s="25">
        <f>'Fixed Credits Value'!M330</f>
        <v>0</v>
      </c>
      <c r="AQ330" s="4">
        <f>'Fixed Credits Value'!C330</f>
        <v>16</v>
      </c>
      <c r="AR330" s="4">
        <f t="shared" si="38"/>
        <v>443.04993786697923</v>
      </c>
      <c r="AS330" s="4">
        <f>AR330/'Feedstock Conversions'!$B$6</f>
        <v>58.682110975758839</v>
      </c>
      <c r="AU330">
        <f t="shared" si="36"/>
        <v>0</v>
      </c>
      <c r="AV330">
        <f t="shared" si="46"/>
        <v>16</v>
      </c>
      <c r="AW330">
        <f t="shared" si="47"/>
        <v>2025</v>
      </c>
      <c r="AX330">
        <f t="shared" si="48"/>
        <v>4</v>
      </c>
      <c r="AY330" s="4"/>
      <c r="AZ330" s="4"/>
      <c r="BA330" s="4"/>
      <c r="BM330" s="4"/>
      <c r="BN330" s="4"/>
      <c r="BO330" s="4"/>
      <c r="BP330" s="4"/>
      <c r="BQ330" s="4"/>
      <c r="BR330" s="4"/>
      <c r="BS330" s="4"/>
      <c r="BT330" s="4"/>
      <c r="BV330" s="4"/>
    </row>
    <row r="331" spans="1:74" x14ac:dyDescent="0.25">
      <c r="B331" s="18"/>
      <c r="D331" s="18"/>
      <c r="E331" s="18"/>
      <c r="F331" s="18"/>
      <c r="H331" s="18"/>
      <c r="I331" s="18"/>
      <c r="N331" s="4"/>
      <c r="O331" s="18"/>
      <c r="P331" s="18"/>
      <c r="Q331" s="4"/>
      <c r="R331" s="4"/>
      <c r="S331" s="4"/>
      <c r="T331" s="4"/>
      <c r="U331" s="4"/>
      <c r="V331" s="4"/>
      <c r="W331" s="18"/>
      <c r="X331" s="18"/>
      <c r="AD331" s="11"/>
      <c r="AE331" s="4"/>
      <c r="AF331" s="4"/>
      <c r="AG331" s="4"/>
      <c r="AH331" s="4"/>
      <c r="AI331" s="4"/>
      <c r="AJ331" s="4"/>
      <c r="AK331" s="4"/>
      <c r="AM331" s="4"/>
      <c r="AN331" s="4"/>
      <c r="AO331" s="4"/>
      <c r="AP331" s="4"/>
      <c r="AQ331" s="4"/>
      <c r="AR331" s="4"/>
      <c r="AS331" s="4"/>
      <c r="AU331" s="4"/>
      <c r="AV331" s="4"/>
      <c r="AW331" s="4"/>
      <c r="AX331" s="4"/>
      <c r="AY331" s="4"/>
      <c r="AZ331" s="4"/>
      <c r="BA331" s="4"/>
      <c r="BM331" s="4"/>
      <c r="BN331" s="4"/>
      <c r="BO331" s="4"/>
      <c r="BP331" s="4"/>
      <c r="BQ331" s="4"/>
      <c r="BR331" s="4"/>
      <c r="BS331" s="4"/>
      <c r="BT331" s="4"/>
      <c r="BV331" s="4"/>
    </row>
    <row r="332" spans="1:74" s="28" customFormat="1" x14ac:dyDescent="0.25">
      <c r="A332" s="44"/>
      <c r="B332" s="25"/>
      <c r="C332" s="27"/>
      <c r="D332" s="25"/>
      <c r="E332" s="25"/>
      <c r="F332" s="25"/>
      <c r="G332" s="27"/>
      <c r="H332" s="25"/>
      <c r="I332" s="25"/>
      <c r="J332" s="25"/>
      <c r="K332" s="25"/>
      <c r="L332" s="25"/>
      <c r="M332" s="25"/>
    </row>
    <row r="333" spans="1:74" ht="12.75" x14ac:dyDescent="0.2">
      <c r="A333" s="11"/>
      <c r="D333" s="18"/>
      <c r="G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AG333" s="4"/>
      <c r="AH333" s="11"/>
      <c r="AL333" s="4"/>
      <c r="AM333" s="4"/>
      <c r="AN333" s="4"/>
      <c r="AO333" s="4"/>
      <c r="AP333" s="4"/>
      <c r="AQ333" s="4"/>
    </row>
    <row r="334" spans="1:74" ht="12.75" x14ac:dyDescent="0.2">
      <c r="A334" s="11"/>
      <c r="D334" s="18"/>
      <c r="G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AG334" s="4"/>
      <c r="AH334" s="11"/>
      <c r="AL334" s="4"/>
      <c r="AM334" s="4"/>
      <c r="AN334" s="4"/>
      <c r="AO334" s="4"/>
      <c r="AP334" s="4"/>
      <c r="AQ334" s="4"/>
    </row>
    <row r="335" spans="1:74" ht="12.75" x14ac:dyDescent="0.2">
      <c r="A335" s="11"/>
      <c r="D335" s="18"/>
      <c r="G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AG335" s="4"/>
      <c r="AH335" s="11"/>
      <c r="AL335" s="4"/>
      <c r="AM335" s="4"/>
      <c r="AN335" s="4"/>
      <c r="AO335" s="4"/>
      <c r="AP335" s="4"/>
      <c r="AQ335" s="4"/>
    </row>
    <row r="336" spans="1:74" ht="12.75" x14ac:dyDescent="0.2">
      <c r="A336" s="11"/>
      <c r="D336" s="18"/>
      <c r="E336" s="18"/>
      <c r="F336" s="18"/>
      <c r="I336" s="18"/>
      <c r="N336" s="4"/>
      <c r="O336" s="4"/>
      <c r="P336" s="18"/>
      <c r="Q336" s="4"/>
      <c r="R336" s="4"/>
      <c r="S336" s="4"/>
      <c r="T336" s="4"/>
      <c r="U336" s="4"/>
      <c r="V336" s="4"/>
      <c r="W336" s="4"/>
      <c r="X336" s="4"/>
      <c r="AG336" s="4"/>
      <c r="AH336" s="11"/>
    </row>
    <row r="337" spans="1:34" ht="12.75" x14ac:dyDescent="0.2">
      <c r="A337" s="11"/>
      <c r="B337" s="18"/>
      <c r="D337" s="18"/>
      <c r="E337" s="18"/>
      <c r="F337" s="18"/>
      <c r="I337" s="18"/>
      <c r="N337" s="4"/>
      <c r="O337" s="4"/>
      <c r="P337" s="18"/>
      <c r="Q337" s="4"/>
      <c r="R337" s="4"/>
      <c r="S337" s="4"/>
      <c r="T337" s="4"/>
      <c r="U337" s="4"/>
      <c r="V337" s="4"/>
      <c r="W337" s="4"/>
      <c r="X337" s="4"/>
      <c r="AG337" s="4"/>
      <c r="AH337" s="11"/>
    </row>
    <row r="338" spans="1:34" ht="12.75" x14ac:dyDescent="0.2">
      <c r="A338" s="11"/>
      <c r="B338" s="18"/>
      <c r="D338" s="18"/>
      <c r="E338" s="18"/>
      <c r="F338" s="18"/>
      <c r="I338" s="18"/>
      <c r="N338" s="4"/>
      <c r="O338" s="4"/>
      <c r="P338" s="18"/>
      <c r="Q338" s="4"/>
      <c r="R338" s="4"/>
      <c r="S338" s="4"/>
      <c r="T338" s="4"/>
      <c r="U338" s="4"/>
      <c r="V338" s="4"/>
      <c r="W338" s="4"/>
      <c r="X338" s="4"/>
      <c r="AG338" s="4"/>
      <c r="AH338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B981-2ACC-4D30-8703-D2E57243E0A6}">
  <dimension ref="A1:BJ332"/>
  <sheetViews>
    <sheetView zoomScaleNormal="100" workbookViewId="0">
      <pane xSplit="1" ySplit="1" topLeftCell="W26" activePane="bottomRight" state="frozen"/>
      <selection activeCell="A330" sqref="A330:XFD330"/>
      <selection pane="topRight" activeCell="A330" sqref="A330:XFD330"/>
      <selection pane="bottomLeft" activeCell="A330" sqref="A330:XFD330"/>
      <selection pane="bottomRight" activeCell="A330" sqref="A330:XFD330"/>
    </sheetView>
  </sheetViews>
  <sheetFormatPr defaultColWidth="9" defaultRowHeight="12.75" x14ac:dyDescent="0.2"/>
  <cols>
    <col min="1" max="1" width="10.1640625" style="11" bestFit="1" customWidth="1"/>
    <col min="2" max="2" width="13" style="4" customWidth="1"/>
    <col min="3" max="3" width="9" style="18"/>
    <col min="4" max="8" width="9" style="4"/>
    <col min="9" max="9" width="9" style="18"/>
    <col min="10" max="15" width="9" style="4"/>
    <col min="16" max="16" width="9" style="18"/>
    <col min="17" max="24" width="9" style="4"/>
    <col min="32" max="32" width="21.33203125" customWidth="1"/>
    <col min="33" max="38" width="11.6640625" customWidth="1"/>
    <col min="41" max="46" width="11.6640625" customWidth="1"/>
    <col min="48" max="53" width="11.6640625" customWidth="1"/>
  </cols>
  <sheetData>
    <row r="1" spans="1:62" ht="63.75" x14ac:dyDescent="0.2">
      <c r="A1"/>
      <c r="B1" s="2" t="s">
        <v>88</v>
      </c>
      <c r="C1" s="2" t="s">
        <v>89</v>
      </c>
      <c r="D1" s="12"/>
      <c r="E1" s="2" t="s">
        <v>90</v>
      </c>
      <c r="F1" s="2" t="s">
        <v>91</v>
      </c>
      <c r="G1" s="12"/>
      <c r="H1" s="2" t="s">
        <v>19</v>
      </c>
      <c r="I1" s="2" t="s">
        <v>20</v>
      </c>
      <c r="J1" s="2" t="s">
        <v>21</v>
      </c>
      <c r="K1" s="2" t="s">
        <v>28</v>
      </c>
      <c r="L1" s="2" t="s">
        <v>23</v>
      </c>
      <c r="M1" s="2" t="s">
        <v>24</v>
      </c>
      <c r="N1" s="12"/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23</v>
      </c>
      <c r="U1" s="2" t="s">
        <v>24</v>
      </c>
      <c r="V1" s="12"/>
      <c r="W1" s="2" t="s">
        <v>92</v>
      </c>
      <c r="X1" s="2" t="s">
        <v>93</v>
      </c>
      <c r="Y1" s="45"/>
      <c r="Z1" s="46"/>
      <c r="AA1" s="16" t="s">
        <v>32</v>
      </c>
      <c r="AB1" s="16" t="s">
        <v>33</v>
      </c>
      <c r="AF1" s="47" t="s">
        <v>94</v>
      </c>
      <c r="AG1" s="14" t="s">
        <v>95</v>
      </c>
      <c r="AH1" s="48" t="s">
        <v>96</v>
      </c>
      <c r="AI1" s="15" t="s">
        <v>97</v>
      </c>
      <c r="AJ1" s="15" t="s">
        <v>98</v>
      </c>
      <c r="AK1" s="15" t="s">
        <v>99</v>
      </c>
      <c r="AL1" s="15" t="s">
        <v>100</v>
      </c>
      <c r="AM1" s="15"/>
      <c r="AN1" s="13"/>
      <c r="AO1" s="15" t="s">
        <v>41</v>
      </c>
      <c r="AP1" s="48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H1" s="15" t="s">
        <v>55</v>
      </c>
      <c r="BI1" s="15" t="s">
        <v>56</v>
      </c>
      <c r="BJ1" s="15" t="s">
        <v>57</v>
      </c>
    </row>
    <row r="2" spans="1:62" x14ac:dyDescent="0.2">
      <c r="A2" s="11">
        <v>43469</v>
      </c>
      <c r="B2" s="4">
        <v>26</v>
      </c>
      <c r="C2" s="18">
        <f>BFT!B2+'Rail Costs'!B2</f>
        <v>30.38</v>
      </c>
      <c r="E2" s="4">
        <f>BFT!C2*'Feedstock Conversions'!B$20</f>
        <v>235.44499999999999</v>
      </c>
      <c r="F2" s="4">
        <f>BFT!C2*'Feedstock Conversions'!B$7</f>
        <v>284.96440000000001</v>
      </c>
      <c r="H2" s="4">
        <f>'Fuel Values'!B2-BFT!I2-BFT!J2-BFT!K2</f>
        <v>-20.755039561414492</v>
      </c>
      <c r="I2" s="18">
        <f>('LCFS Values'!$E$2-$AA$4)/1000000*'LCFS Values'!B2*'LCFS Values'!$G$2*100</f>
        <v>158.63003956141449</v>
      </c>
      <c r="J2" s="4">
        <f>'RIN Values'!C2</f>
        <v>85.875</v>
      </c>
      <c r="K2" s="4">
        <f>'Fixed Credits Value'!B2</f>
        <v>100</v>
      </c>
      <c r="L2" s="4">
        <f>K2+J2+I2+H2</f>
        <v>323.75</v>
      </c>
      <c r="M2" s="4">
        <f>L2/'Feedstock Conversions'!B$20</f>
        <v>41.774193548387096</v>
      </c>
      <c r="P2" s="4"/>
      <c r="W2" s="4">
        <f>L2-E2</f>
        <v>88.305000000000007</v>
      </c>
      <c r="Z2" s="37" t="s">
        <v>64</v>
      </c>
      <c r="AA2" s="38">
        <f>MIN(AA10:AA105)</f>
        <v>24.5</v>
      </c>
      <c r="AB2" s="38">
        <f>MIN(AB10:AB105)</f>
        <v>15.64</v>
      </c>
      <c r="AG2" s="4">
        <f>$B2+'Rail Costs'!K2</f>
        <v>27.094999999999999</v>
      </c>
      <c r="AH2" s="4">
        <v>23.5</v>
      </c>
      <c r="AI2" s="4">
        <f>$B2+'Rail Costs'!M2</f>
        <v>29.285</v>
      </c>
      <c r="AJ2" s="4">
        <f>B2</f>
        <v>26</v>
      </c>
      <c r="AK2" s="4">
        <f>$B2+('Rail Costs'!O2*0.75)</f>
        <v>26.492750000000001</v>
      </c>
      <c r="AL2" s="4">
        <f>$B2+'Rail Costs'!P2</f>
        <v>27.314</v>
      </c>
      <c r="AO2" s="4">
        <f>$L2-('Feedstock Conversions'!$B$20*AG2)-'Rail Costs'!Q2</f>
        <v>110.05477459165155</v>
      </c>
      <c r="AP2" s="4">
        <f>$L2-('Feedstock Conversions'!$B$20*AH2)-'Rail Costs'!R2</f>
        <v>138.32431340326201</v>
      </c>
      <c r="AQ2" s="4">
        <f>$L2-('Feedstock Conversions'!$B$20*AI2)-'Rail Costs'!S2</f>
        <v>93.659829382581904</v>
      </c>
      <c r="AR2" s="4">
        <f>$L2-('Feedstock Conversions'!$B$20*AJ2)-'Rail Costs'!T2</f>
        <v>118.71764246823956</v>
      </c>
      <c r="AS2" s="4">
        <f>$L2-('Feedstock Conversions'!$B$20*AK2)-'Rail Costs'!U2</f>
        <v>115.04586791360205</v>
      </c>
      <c r="AT2" s="4">
        <f>$L2-('Feedstock Conversions'!$B$20*AL2)-'Rail Costs'!V2</f>
        <v>107.82767096188746</v>
      </c>
      <c r="BH2">
        <f t="shared" ref="BH2:BH65" si="0">WEEKNUM(A2)</f>
        <v>1</v>
      </c>
      <c r="BI2">
        <f t="shared" ref="BI2:BI65" si="1">YEAR(A2)</f>
        <v>2019</v>
      </c>
      <c r="BJ2">
        <f>MONTH(A2)</f>
        <v>1</v>
      </c>
    </row>
    <row r="3" spans="1:62" x14ac:dyDescent="0.2">
      <c r="A3" s="11">
        <v>43476</v>
      </c>
      <c r="B3" s="4">
        <v>26</v>
      </c>
      <c r="C3" s="18">
        <f>BFT!B3+'Rail Costs'!B3</f>
        <v>30.38</v>
      </c>
      <c r="E3" s="4">
        <f>BFT!C3*'Feedstock Conversions'!B$20</f>
        <v>235.44499999999999</v>
      </c>
      <c r="F3" s="4">
        <f>BFT!C3*'Feedstock Conversions'!B$7</f>
        <v>284.96440000000001</v>
      </c>
      <c r="H3" s="4">
        <f>'Fuel Values'!B3-BFT!I3-BFT!J3-BFT!K3</f>
        <v>-11.711774435710538</v>
      </c>
      <c r="I3" s="18">
        <f>('LCFS Values'!$E$2-$AA$4)/1000000*'LCFS Values'!B3*'LCFS Values'!$G$2*100</f>
        <v>155.08677443571054</v>
      </c>
      <c r="J3" s="4">
        <f>'RIN Values'!C3</f>
        <v>79.125</v>
      </c>
      <c r="K3" s="4">
        <f>'Fixed Credits Value'!B3</f>
        <v>100</v>
      </c>
      <c r="L3" s="4">
        <f t="shared" ref="L3:L66" si="2">K3+J3+I3+H3</f>
        <v>322.5</v>
      </c>
      <c r="M3" s="4">
        <f>L3/'Feedstock Conversions'!B$20</f>
        <v>41.612903225806448</v>
      </c>
      <c r="P3" s="4"/>
      <c r="W3" s="4">
        <f t="shared" ref="W3:W25" si="3">L3-E3</f>
        <v>87.055000000000007</v>
      </c>
      <c r="Z3" s="37" t="s">
        <v>65</v>
      </c>
      <c r="AA3" s="38">
        <f>MAX(AA10:AA105)</f>
        <v>43.33</v>
      </c>
      <c r="AB3" s="38">
        <f>MAX(AB10:AB105)</f>
        <v>51.9</v>
      </c>
      <c r="AG3" s="4">
        <f>$B3+'Rail Costs'!K3</f>
        <v>27.094999999999999</v>
      </c>
      <c r="AH3" s="4">
        <v>23.5</v>
      </c>
      <c r="AI3" s="4">
        <f>$B3+'Rail Costs'!M3</f>
        <v>29.285</v>
      </c>
      <c r="AJ3" s="4">
        <f t="shared" ref="AJ3:AJ66" si="4">B3</f>
        <v>26</v>
      </c>
      <c r="AK3" s="4">
        <f>$B3+('Rail Costs'!O3*0.75)</f>
        <v>26.492750000000001</v>
      </c>
      <c r="AL3" s="4">
        <f>$B3+'Rail Costs'!P3</f>
        <v>27.314</v>
      </c>
      <c r="AO3" s="4">
        <f>$L3-('Feedstock Conversions'!$B$20*AG3)-'Rail Costs'!Q3</f>
        <v>108.80477459165155</v>
      </c>
      <c r="AP3" s="4">
        <f>$L3-('Feedstock Conversions'!$B$20*AH3)-'Rail Costs'!R3</f>
        <v>137.07431340326201</v>
      </c>
      <c r="AQ3" s="4">
        <f>$L3-('Feedstock Conversions'!$B$20*AI3)-'Rail Costs'!S3</f>
        <v>92.409829382581904</v>
      </c>
      <c r="AR3" s="4">
        <f>$L3-('Feedstock Conversions'!$B$20*AJ3)-'Rail Costs'!T3</f>
        <v>117.46764246823956</v>
      </c>
      <c r="AS3" s="4">
        <f>$L3-('Feedstock Conversions'!$B$20*AK3)-'Rail Costs'!U3</f>
        <v>113.79586791360205</v>
      </c>
      <c r="AT3" s="4">
        <f>$L3-('Feedstock Conversions'!$B$20*AL3)-'Rail Costs'!V3</f>
        <v>106.57767096188746</v>
      </c>
      <c r="BH3">
        <f t="shared" si="0"/>
        <v>2</v>
      </c>
      <c r="BI3">
        <f t="shared" si="1"/>
        <v>2019</v>
      </c>
      <c r="BJ3">
        <f t="shared" ref="BJ3:BJ66" si="5">MONTH(A3)</f>
        <v>1</v>
      </c>
    </row>
    <row r="4" spans="1:62" x14ac:dyDescent="0.2">
      <c r="A4" s="11">
        <v>43483</v>
      </c>
      <c r="B4" s="4">
        <v>26</v>
      </c>
      <c r="C4" s="18">
        <f>BFT!B4+'Rail Costs'!B4</f>
        <v>30.38</v>
      </c>
      <c r="E4" s="4">
        <f>BFT!C4*'Feedstock Conversions'!B$20</f>
        <v>235.44499999999999</v>
      </c>
      <c r="F4" s="4">
        <f>BFT!C4*'Feedstock Conversions'!B$7</f>
        <v>284.96440000000001</v>
      </c>
      <c r="H4" s="4">
        <f>'Fuel Values'!B4-BFT!I4-BFT!J4-BFT!K4</f>
        <v>-7.6952199833421275</v>
      </c>
      <c r="I4" s="18">
        <f>('LCFS Values'!$E$2-$AA$4)/1000000*'LCFS Values'!B4*'LCFS Values'!$G$2*100</f>
        <v>155.49521998334214</v>
      </c>
      <c r="J4" s="4">
        <f>'RIN Values'!C4</f>
        <v>74.699999999999989</v>
      </c>
      <c r="K4" s="4">
        <f>'Fixed Credits Value'!B4</f>
        <v>100</v>
      </c>
      <c r="L4" s="4">
        <f t="shared" si="2"/>
        <v>322.5</v>
      </c>
      <c r="M4" s="4">
        <f>L4/'Feedstock Conversions'!B$20</f>
        <v>41.612903225806448</v>
      </c>
      <c r="P4" s="4"/>
      <c r="W4" s="4">
        <f t="shared" si="3"/>
        <v>87.055000000000007</v>
      </c>
      <c r="Z4" s="37" t="s">
        <v>66</v>
      </c>
      <c r="AA4" s="38">
        <f>AVERAGE(AA10:AA105)</f>
        <v>33.421052631578938</v>
      </c>
      <c r="AB4" s="38">
        <f>AVERAGE(AB10:AB105)</f>
        <v>36.087796610169491</v>
      </c>
      <c r="AG4" s="4">
        <f>$B4+'Rail Costs'!K4</f>
        <v>27.094999999999999</v>
      </c>
      <c r="AH4" s="4">
        <v>23.5</v>
      </c>
      <c r="AI4" s="4">
        <f>$B4+'Rail Costs'!M4</f>
        <v>29.285</v>
      </c>
      <c r="AJ4" s="4">
        <f t="shared" si="4"/>
        <v>26</v>
      </c>
      <c r="AK4" s="4">
        <f>$B4+('Rail Costs'!O4*0.75)</f>
        <v>26.492750000000001</v>
      </c>
      <c r="AL4" s="4">
        <f>$B4+'Rail Costs'!P4</f>
        <v>27.314</v>
      </c>
      <c r="AO4" s="4">
        <f>$L4-('Feedstock Conversions'!$B$20*AG4)-'Rail Costs'!Q4</f>
        <v>108.80477459165155</v>
      </c>
      <c r="AP4" s="4">
        <f>$L4-('Feedstock Conversions'!$B$20*AH4)-'Rail Costs'!R4</f>
        <v>137.07431340326201</v>
      </c>
      <c r="AQ4" s="4">
        <f>$L4-('Feedstock Conversions'!$B$20*AI4)-'Rail Costs'!S4</f>
        <v>92.409829382581904</v>
      </c>
      <c r="AR4" s="4">
        <f>$L4-('Feedstock Conversions'!$B$20*AJ4)-'Rail Costs'!T4</f>
        <v>117.46764246823956</v>
      </c>
      <c r="AS4" s="4">
        <f>$L4-('Feedstock Conversions'!$B$20*AK4)-'Rail Costs'!U4</f>
        <v>113.79586791360205</v>
      </c>
      <c r="AT4" s="4">
        <f>$L4-('Feedstock Conversions'!$B$20*AL4)-'Rail Costs'!V4</f>
        <v>106.57767096188746</v>
      </c>
      <c r="BH4">
        <f t="shared" si="0"/>
        <v>3</v>
      </c>
      <c r="BI4">
        <f t="shared" si="1"/>
        <v>2019</v>
      </c>
      <c r="BJ4">
        <f t="shared" si="5"/>
        <v>1</v>
      </c>
    </row>
    <row r="5" spans="1:62" x14ac:dyDescent="0.2">
      <c r="A5" s="11">
        <v>43490</v>
      </c>
      <c r="B5" s="4">
        <v>26</v>
      </c>
      <c r="C5" s="18">
        <f>BFT!B5+'Rail Costs'!B5</f>
        <v>30.38</v>
      </c>
      <c r="E5" s="4">
        <f>BFT!C5*'Feedstock Conversions'!B$20</f>
        <v>235.44499999999999</v>
      </c>
      <c r="F5" s="4">
        <f>BFT!C5*'Feedstock Conversions'!B$7</f>
        <v>284.96440000000001</v>
      </c>
      <c r="H5" s="4">
        <f>'Fuel Values'!B5-BFT!I5-BFT!J5-BFT!K5</f>
        <v>-14.419094742894771</v>
      </c>
      <c r="I5" s="18">
        <f>('LCFS Values'!$E$2-$AA$4)/1000000*'LCFS Values'!B5*'LCFS Values'!$G$2*100</f>
        <v>156.43464474289476</v>
      </c>
      <c r="J5" s="4">
        <f>'RIN Values'!C5</f>
        <v>80.48445000000001</v>
      </c>
      <c r="K5" s="4">
        <f>'Fixed Credits Value'!B5</f>
        <v>100</v>
      </c>
      <c r="L5" s="4">
        <f t="shared" si="2"/>
        <v>322.5</v>
      </c>
      <c r="M5" s="4">
        <f>L5/'Feedstock Conversions'!B$20</f>
        <v>41.612903225806448</v>
      </c>
      <c r="P5" s="4"/>
      <c r="W5" s="4">
        <f t="shared" si="3"/>
        <v>87.055000000000007</v>
      </c>
      <c r="AG5" s="4">
        <f>$B5+'Rail Costs'!K5</f>
        <v>27.094999999999999</v>
      </c>
      <c r="AH5" s="4">
        <v>23.5</v>
      </c>
      <c r="AI5" s="4">
        <f>$B5+'Rail Costs'!M5</f>
        <v>29.285</v>
      </c>
      <c r="AJ5" s="4">
        <f t="shared" si="4"/>
        <v>26</v>
      </c>
      <c r="AK5" s="4">
        <f>$B5+('Rail Costs'!O5*0.75)</f>
        <v>26.492750000000001</v>
      </c>
      <c r="AL5" s="4">
        <f>$B5+'Rail Costs'!P5</f>
        <v>27.314</v>
      </c>
      <c r="AO5" s="4">
        <f>$L5-('Feedstock Conversions'!$B$20*AG5)-'Rail Costs'!Q5</f>
        <v>108.80477459165155</v>
      </c>
      <c r="AP5" s="4">
        <f>$L5-('Feedstock Conversions'!$B$20*AH5)-'Rail Costs'!R5</f>
        <v>137.07431340326201</v>
      </c>
      <c r="AQ5" s="4">
        <f>$L5-('Feedstock Conversions'!$B$20*AI5)-'Rail Costs'!S5</f>
        <v>92.409829382581904</v>
      </c>
      <c r="AR5" s="4">
        <f>$L5-('Feedstock Conversions'!$B$20*AJ5)-'Rail Costs'!T5</f>
        <v>117.46764246823956</v>
      </c>
      <c r="AS5" s="4">
        <f>$L5-('Feedstock Conversions'!$B$20*AK5)-'Rail Costs'!U5</f>
        <v>113.79586791360205</v>
      </c>
      <c r="AT5" s="4">
        <f>$L5-('Feedstock Conversions'!$B$20*AL5)-'Rail Costs'!V5</f>
        <v>106.57767096188746</v>
      </c>
      <c r="BH5">
        <f t="shared" si="0"/>
        <v>4</v>
      </c>
      <c r="BI5">
        <f t="shared" si="1"/>
        <v>2019</v>
      </c>
      <c r="BJ5">
        <f t="shared" si="5"/>
        <v>1</v>
      </c>
    </row>
    <row r="6" spans="1:62" x14ac:dyDescent="0.2">
      <c r="A6" s="11">
        <v>43497</v>
      </c>
      <c r="B6" s="4">
        <v>26</v>
      </c>
      <c r="C6" s="18">
        <f>BFT!B6+'Rail Costs'!B6</f>
        <v>30.38</v>
      </c>
      <c r="E6" s="4">
        <f>BFT!C6*'Feedstock Conversions'!B$20</f>
        <v>235.44499999999999</v>
      </c>
      <c r="F6" s="4">
        <f>BFT!C6*'Feedstock Conversions'!B$7</f>
        <v>284.96440000000001</v>
      </c>
      <c r="H6" s="4">
        <f>'Fuel Values'!B6-BFT!I6-BFT!J6-BFT!K6</f>
        <v>-18.8261808893553</v>
      </c>
      <c r="I6" s="18">
        <f>('LCFS Values'!$E$2-$AA$4)/1000000*'LCFS Values'!B6*'LCFS Values'!$G$2*100</f>
        <v>157.47618088935531</v>
      </c>
      <c r="J6" s="4">
        <f>'RIN Values'!C6</f>
        <v>83.85</v>
      </c>
      <c r="K6" s="4">
        <f>'Fixed Credits Value'!B6</f>
        <v>100</v>
      </c>
      <c r="L6" s="4">
        <f t="shared" si="2"/>
        <v>322.5</v>
      </c>
      <c r="M6" s="4">
        <f>L6/'Feedstock Conversions'!B$20</f>
        <v>41.612903225806448</v>
      </c>
      <c r="P6" s="4"/>
      <c r="W6" s="4">
        <f t="shared" si="3"/>
        <v>87.055000000000007</v>
      </c>
      <c r="AG6" s="4">
        <f>$B6+'Rail Costs'!K6</f>
        <v>27.094999999999999</v>
      </c>
      <c r="AH6" s="4">
        <v>23.5</v>
      </c>
      <c r="AI6" s="4">
        <f>$B6+'Rail Costs'!M6</f>
        <v>29.285</v>
      </c>
      <c r="AJ6" s="4">
        <f t="shared" si="4"/>
        <v>26</v>
      </c>
      <c r="AK6" s="4">
        <f>$B6+('Rail Costs'!O6*0.75)</f>
        <v>26.492750000000001</v>
      </c>
      <c r="AL6" s="4">
        <f>$B6+'Rail Costs'!P6</f>
        <v>27.314</v>
      </c>
      <c r="AO6" s="4">
        <f>$L6-('Feedstock Conversions'!$B$20*AG6)-'Rail Costs'!Q6</f>
        <v>108.80477459165155</v>
      </c>
      <c r="AP6" s="4">
        <f>$L6-('Feedstock Conversions'!$B$20*AH6)-'Rail Costs'!R6</f>
        <v>137.07431340326201</v>
      </c>
      <c r="AQ6" s="4">
        <f>$L6-('Feedstock Conversions'!$B$20*AI6)-'Rail Costs'!S6</f>
        <v>92.409829382581904</v>
      </c>
      <c r="AR6" s="4">
        <f>$L6-('Feedstock Conversions'!$B$20*AJ6)-'Rail Costs'!T6</f>
        <v>117.46764246823956</v>
      </c>
      <c r="AS6" s="4">
        <f>$L6-('Feedstock Conversions'!$B$20*AK6)-'Rail Costs'!U6</f>
        <v>113.79586791360205</v>
      </c>
      <c r="AT6" s="4">
        <f>$L6-('Feedstock Conversions'!$B$20*AL6)-'Rail Costs'!V6</f>
        <v>106.57767096188746</v>
      </c>
      <c r="BH6">
        <f t="shared" si="0"/>
        <v>5</v>
      </c>
      <c r="BI6">
        <f t="shared" si="1"/>
        <v>2019</v>
      </c>
      <c r="BJ6">
        <f t="shared" si="5"/>
        <v>2</v>
      </c>
    </row>
    <row r="7" spans="1:62" x14ac:dyDescent="0.2">
      <c r="A7" s="11">
        <v>43504</v>
      </c>
      <c r="B7" s="4">
        <v>26</v>
      </c>
      <c r="C7" s="18">
        <f>BFT!B7+'Rail Costs'!B7</f>
        <v>30.38</v>
      </c>
      <c r="E7" s="4">
        <f>BFT!C7*'Feedstock Conversions'!B$20</f>
        <v>235.44499999999999</v>
      </c>
      <c r="F7" s="4">
        <f>BFT!C7*'Feedstock Conversions'!B$7</f>
        <v>284.96440000000001</v>
      </c>
      <c r="H7" s="4">
        <f>'Fuel Values'!B7-BFT!I7-BFT!J7-BFT!K7</f>
        <v>-20.653628919157967</v>
      </c>
      <c r="I7" s="18">
        <f>('LCFS Values'!$E$2-$AA$4)/1000000*'LCFS Values'!B7*'LCFS Values'!$G$2*100</f>
        <v>158.80362891915794</v>
      </c>
      <c r="J7" s="4">
        <f>'RIN Values'!C7</f>
        <v>85.050000000000011</v>
      </c>
      <c r="K7" s="4">
        <f>'Fixed Credits Value'!B7</f>
        <v>100</v>
      </c>
      <c r="L7" s="4">
        <f t="shared" si="2"/>
        <v>323.19999999999993</v>
      </c>
      <c r="M7" s="4">
        <f>L7/'Feedstock Conversions'!B$20</f>
        <v>41.703225806451606</v>
      </c>
      <c r="P7" s="4"/>
      <c r="W7" s="4">
        <f t="shared" si="3"/>
        <v>87.754999999999939</v>
      </c>
      <c r="AG7" s="4">
        <f>$B7+'Rail Costs'!K7</f>
        <v>27.094999999999999</v>
      </c>
      <c r="AH7" s="4">
        <v>23.5</v>
      </c>
      <c r="AI7" s="4">
        <f>$B7+'Rail Costs'!M7</f>
        <v>29.285</v>
      </c>
      <c r="AJ7" s="4">
        <f t="shared" si="4"/>
        <v>26</v>
      </c>
      <c r="AK7" s="4">
        <f>$B7+('Rail Costs'!O7*0.75)</f>
        <v>26.492750000000001</v>
      </c>
      <c r="AL7" s="4">
        <f>$B7+'Rail Costs'!P7</f>
        <v>27.314</v>
      </c>
      <c r="AO7" s="4">
        <f>$L7-('Feedstock Conversions'!$B$20*AG7)-'Rail Costs'!Q7</f>
        <v>109.50477459165148</v>
      </c>
      <c r="AP7" s="4">
        <f>$L7-('Feedstock Conversions'!$B$20*AH7)-'Rail Costs'!R7</f>
        <v>137.77431340326194</v>
      </c>
      <c r="AQ7" s="4">
        <f>$L7-('Feedstock Conversions'!$B$20*AI7)-'Rail Costs'!S7</f>
        <v>93.109829382581836</v>
      </c>
      <c r="AR7" s="4">
        <f>$L7-('Feedstock Conversions'!$B$20*AJ7)-'Rail Costs'!T7</f>
        <v>118.16764246823949</v>
      </c>
      <c r="AS7" s="4">
        <f>$L7-('Feedstock Conversions'!$B$20*AK7)-'Rail Costs'!U7</f>
        <v>114.49586791360198</v>
      </c>
      <c r="AT7" s="4">
        <f>$L7-('Feedstock Conversions'!$B$20*AL7)-'Rail Costs'!V7</f>
        <v>107.2776709618874</v>
      </c>
      <c r="BH7">
        <f t="shared" si="0"/>
        <v>6</v>
      </c>
      <c r="BI7">
        <f t="shared" si="1"/>
        <v>2019</v>
      </c>
      <c r="BJ7">
        <f t="shared" si="5"/>
        <v>2</v>
      </c>
    </row>
    <row r="8" spans="1:62" x14ac:dyDescent="0.2">
      <c r="A8" s="11">
        <v>43511</v>
      </c>
      <c r="B8" s="4">
        <v>26</v>
      </c>
      <c r="C8" s="18">
        <f>BFT!B8+'Rail Costs'!B8</f>
        <v>30.38</v>
      </c>
      <c r="E8" s="4">
        <f>BFT!C8*'Feedstock Conversions'!B$20</f>
        <v>235.44499999999999</v>
      </c>
      <c r="F8" s="4">
        <f>BFT!C8*'Feedstock Conversions'!B$7</f>
        <v>284.96440000000001</v>
      </c>
      <c r="H8" s="4">
        <f>'Fuel Values'!B8-BFT!I8-BFT!J8-BFT!K8</f>
        <v>-15.955722000157976</v>
      </c>
      <c r="I8" s="18">
        <f>('LCFS Values'!$E$2-$AA$4)/1000000*'LCFS Values'!B8*'LCFS Values'!$G$2*100</f>
        <v>160.35572200015795</v>
      </c>
      <c r="J8" s="4">
        <f>'RIN Values'!C8</f>
        <v>82.800000000000011</v>
      </c>
      <c r="K8" s="4">
        <f>'Fixed Credits Value'!B8</f>
        <v>100</v>
      </c>
      <c r="L8" s="4">
        <f t="shared" si="2"/>
        <v>327.20000000000005</v>
      </c>
      <c r="M8" s="4">
        <f>L8/'Feedstock Conversions'!B$20</f>
        <v>42.219354838709684</v>
      </c>
      <c r="P8" s="4"/>
      <c r="W8" s="4">
        <f t="shared" si="3"/>
        <v>91.755000000000052</v>
      </c>
      <c r="AA8" s="21" t="s">
        <v>67</v>
      </c>
      <c r="AB8" s="21"/>
      <c r="AG8" s="4">
        <f>$B8+'Rail Costs'!K8</f>
        <v>27.094999999999999</v>
      </c>
      <c r="AH8" s="4">
        <v>23.5</v>
      </c>
      <c r="AI8" s="4">
        <f>$B8+'Rail Costs'!M8</f>
        <v>29.285</v>
      </c>
      <c r="AJ8" s="4">
        <f t="shared" si="4"/>
        <v>26</v>
      </c>
      <c r="AK8" s="4">
        <f>$B8+('Rail Costs'!O8*0.75)</f>
        <v>26.492750000000001</v>
      </c>
      <c r="AL8" s="4">
        <f>$B8+'Rail Costs'!P8</f>
        <v>27.314</v>
      </c>
      <c r="AO8" s="4">
        <f>$L8-('Feedstock Conversions'!$B$20*AG8)-'Rail Costs'!Q8</f>
        <v>113.5047745916516</v>
      </c>
      <c r="AP8" s="4">
        <f>$L8-('Feedstock Conversions'!$B$20*AH8)-'Rail Costs'!R8</f>
        <v>141.77431340326206</v>
      </c>
      <c r="AQ8" s="4">
        <f>$L8-('Feedstock Conversions'!$B$20*AI8)-'Rail Costs'!S8</f>
        <v>97.10982938258195</v>
      </c>
      <c r="AR8" s="4">
        <f>$L8-('Feedstock Conversions'!$B$20*AJ8)-'Rail Costs'!T8</f>
        <v>122.16764246823961</v>
      </c>
      <c r="AS8" s="4">
        <f>$L8-('Feedstock Conversions'!$B$20*AK8)-'Rail Costs'!U8</f>
        <v>118.4958679136021</v>
      </c>
      <c r="AT8" s="4">
        <f>$L8-('Feedstock Conversions'!$B$20*AL8)-'Rail Costs'!V8</f>
        <v>111.27767096188751</v>
      </c>
      <c r="BH8">
        <f t="shared" si="0"/>
        <v>7</v>
      </c>
      <c r="BI8">
        <f t="shared" si="1"/>
        <v>2019</v>
      </c>
      <c r="BJ8">
        <f t="shared" si="5"/>
        <v>2</v>
      </c>
    </row>
    <row r="9" spans="1:62" x14ac:dyDescent="0.2">
      <c r="A9" s="11">
        <v>43518</v>
      </c>
      <c r="B9" s="4">
        <v>26</v>
      </c>
      <c r="C9" s="18">
        <f>BFT!B9+'Rail Costs'!B9</f>
        <v>30.38</v>
      </c>
      <c r="E9" s="4">
        <f>BFT!C9*'Feedstock Conversions'!B$20</f>
        <v>235.44499999999999</v>
      </c>
      <c r="F9" s="4">
        <f>BFT!C9*'Feedstock Conversions'!B$7</f>
        <v>284.96440000000001</v>
      </c>
      <c r="H9" s="4">
        <f>'Fuel Values'!B9-BFT!I9-BFT!J9-BFT!K9</f>
        <v>-14.828381897763194</v>
      </c>
      <c r="I9" s="18">
        <f>('LCFS Values'!$E$2-$AA$4)/1000000*'LCFS Values'!B9*'LCFS Values'!$G$2*100</f>
        <v>159.90643189776318</v>
      </c>
      <c r="J9" s="4">
        <f>'RIN Values'!C9</f>
        <v>82.92195000000001</v>
      </c>
      <c r="K9" s="4">
        <f>'Fixed Credits Value'!B9</f>
        <v>100</v>
      </c>
      <c r="L9" s="4">
        <f t="shared" si="2"/>
        <v>328</v>
      </c>
      <c r="M9" s="4">
        <f>L9/'Feedstock Conversions'!B$20</f>
        <v>42.322580645161288</v>
      </c>
      <c r="P9" s="4"/>
      <c r="W9" s="4">
        <f t="shared" si="3"/>
        <v>92.555000000000007</v>
      </c>
      <c r="AA9" s="22" t="s">
        <v>68</v>
      </c>
      <c r="AB9" s="22" t="s">
        <v>69</v>
      </c>
      <c r="AG9" s="4">
        <f>$B9+'Rail Costs'!K9</f>
        <v>27.094999999999999</v>
      </c>
      <c r="AH9" s="4">
        <v>23.5</v>
      </c>
      <c r="AI9" s="4">
        <f>$B9+'Rail Costs'!M9</f>
        <v>29.285</v>
      </c>
      <c r="AJ9" s="4">
        <f t="shared" si="4"/>
        <v>26</v>
      </c>
      <c r="AK9" s="4">
        <f>$B9+('Rail Costs'!O9*0.75)</f>
        <v>26.492750000000001</v>
      </c>
      <c r="AL9" s="4">
        <f>$B9+'Rail Costs'!P9</f>
        <v>27.314</v>
      </c>
      <c r="AO9" s="4">
        <f>$L9-('Feedstock Conversions'!$B$20*AG9)-'Rail Costs'!Q9</f>
        <v>114.30477459165155</v>
      </c>
      <c r="AP9" s="4">
        <f>$L9-('Feedstock Conversions'!$B$20*AH9)-'Rail Costs'!R9</f>
        <v>142.57431340326201</v>
      </c>
      <c r="AQ9" s="4">
        <f>$L9-('Feedstock Conversions'!$B$20*AI9)-'Rail Costs'!S9</f>
        <v>97.909829382581904</v>
      </c>
      <c r="AR9" s="4">
        <f>$L9-('Feedstock Conversions'!$B$20*AJ9)-'Rail Costs'!T9</f>
        <v>122.96764246823956</v>
      </c>
      <c r="AS9" s="4">
        <f>$L9-('Feedstock Conversions'!$B$20*AK9)-'Rail Costs'!U9</f>
        <v>119.29586791360205</v>
      </c>
      <c r="AT9" s="4">
        <f>$L9-('Feedstock Conversions'!$B$20*AL9)-'Rail Costs'!V9</f>
        <v>112.07767096188746</v>
      </c>
      <c r="BH9">
        <f t="shared" si="0"/>
        <v>8</v>
      </c>
      <c r="BI9">
        <f t="shared" si="1"/>
        <v>2019</v>
      </c>
      <c r="BJ9">
        <f t="shared" si="5"/>
        <v>2</v>
      </c>
    </row>
    <row r="10" spans="1:62" x14ac:dyDescent="0.2">
      <c r="A10" s="11">
        <v>43525</v>
      </c>
      <c r="B10" s="4">
        <v>26</v>
      </c>
      <c r="C10" s="18">
        <f>BFT!B10+'Rail Costs'!B10</f>
        <v>30.38</v>
      </c>
      <c r="E10" s="4">
        <f>BFT!C10*'Feedstock Conversions'!B$20</f>
        <v>235.44499999999999</v>
      </c>
      <c r="F10" s="4">
        <f>BFT!C10*'Feedstock Conversions'!B$7</f>
        <v>284.96440000000001</v>
      </c>
      <c r="H10" s="4">
        <f>'Fuel Values'!B10-BFT!I10-BFT!J10-BFT!K10</f>
        <v>-11.924032890631594</v>
      </c>
      <c r="I10" s="18">
        <f>('LCFS Values'!$E$2-$AA$4)/1000000*'LCFS Values'!B10*'LCFS Values'!$G$2*100</f>
        <v>160.27403289063159</v>
      </c>
      <c r="J10" s="4">
        <f>'RIN Values'!C10</f>
        <v>79.650000000000006</v>
      </c>
      <c r="K10" s="4">
        <f>'Fixed Credits Value'!B10</f>
        <v>100</v>
      </c>
      <c r="L10" s="4">
        <f t="shared" si="2"/>
        <v>328</v>
      </c>
      <c r="M10" s="4">
        <f>L10/'Feedstock Conversions'!B$20</f>
        <v>42.322580645161288</v>
      </c>
      <c r="P10" s="4"/>
      <c r="W10" s="4">
        <f t="shared" si="3"/>
        <v>92.555000000000007</v>
      </c>
      <c r="AA10" s="23">
        <v>34.97</v>
      </c>
      <c r="AB10" s="23">
        <v>36.83</v>
      </c>
      <c r="AG10" s="4">
        <f>$B10+'Rail Costs'!K10</f>
        <v>27.094999999999999</v>
      </c>
      <c r="AH10" s="4">
        <v>23.5</v>
      </c>
      <c r="AI10" s="4">
        <f>$B10+'Rail Costs'!M10</f>
        <v>29.285</v>
      </c>
      <c r="AJ10" s="4">
        <f t="shared" si="4"/>
        <v>26</v>
      </c>
      <c r="AK10" s="4">
        <f>$B10+('Rail Costs'!O10*0.75)</f>
        <v>26.492750000000001</v>
      </c>
      <c r="AL10" s="4">
        <f>$B10+'Rail Costs'!P10</f>
        <v>27.314</v>
      </c>
      <c r="AO10" s="4">
        <f>$L10-('Feedstock Conversions'!$B$20*AG10)-'Rail Costs'!Q10</f>
        <v>114.30477459165155</v>
      </c>
      <c r="AP10" s="4">
        <f>$L10-('Feedstock Conversions'!$B$20*AH10)-'Rail Costs'!R10</f>
        <v>142.57431340326201</v>
      </c>
      <c r="AQ10" s="4">
        <f>$L10-('Feedstock Conversions'!$B$20*AI10)-'Rail Costs'!S10</f>
        <v>97.909829382581904</v>
      </c>
      <c r="AR10" s="4">
        <f>$L10-('Feedstock Conversions'!$B$20*AJ10)-'Rail Costs'!T10</f>
        <v>122.96764246823956</v>
      </c>
      <c r="AS10" s="4">
        <f>$L10-('Feedstock Conversions'!$B$20*AK10)-'Rail Costs'!U10</f>
        <v>119.29586791360205</v>
      </c>
      <c r="AT10" s="4">
        <f>$L10-('Feedstock Conversions'!$B$20*AL10)-'Rail Costs'!V10</f>
        <v>112.07767096188746</v>
      </c>
      <c r="BH10">
        <f t="shared" si="0"/>
        <v>9</v>
      </c>
      <c r="BI10">
        <f t="shared" si="1"/>
        <v>2019</v>
      </c>
      <c r="BJ10">
        <f t="shared" si="5"/>
        <v>3</v>
      </c>
    </row>
    <row r="11" spans="1:62" x14ac:dyDescent="0.2">
      <c r="A11" s="11">
        <v>43532</v>
      </c>
      <c r="B11" s="4">
        <v>26</v>
      </c>
      <c r="C11" s="18">
        <f>BFT!B11+'Rail Costs'!B11</f>
        <v>30.38</v>
      </c>
      <c r="E11" s="4">
        <f>BFT!C11*'Feedstock Conversions'!B$20</f>
        <v>235.44499999999999</v>
      </c>
      <c r="F11" s="4">
        <f>BFT!C11*'Feedstock Conversions'!B$7</f>
        <v>284.96440000000001</v>
      </c>
      <c r="H11" s="4">
        <f>'Fuel Values'!B11-BFT!I11-BFT!J11-BFT!K11</f>
        <v>-4.7796754596579092</v>
      </c>
      <c r="I11" s="18">
        <f>('LCFS Values'!$E$2-$AA$4)/1000000*'LCFS Values'!B11*'LCFS Values'!$G$2*100</f>
        <v>159.57967545965792</v>
      </c>
      <c r="J11" s="4">
        <f>'RIN Values'!C11</f>
        <v>73.199999999999989</v>
      </c>
      <c r="K11" s="4">
        <f>'Fixed Credits Value'!B11</f>
        <v>100</v>
      </c>
      <c r="L11" s="4">
        <f t="shared" si="2"/>
        <v>328</v>
      </c>
      <c r="M11" s="4">
        <f>L11/'Feedstock Conversions'!B$20</f>
        <v>42.322580645161288</v>
      </c>
      <c r="P11" s="4"/>
      <c r="W11" s="4">
        <f t="shared" si="3"/>
        <v>92.555000000000007</v>
      </c>
      <c r="AA11" s="23">
        <v>37.97</v>
      </c>
      <c r="AB11" s="23">
        <v>34.19</v>
      </c>
      <c r="AG11" s="4">
        <f>$B11+'Rail Costs'!K11</f>
        <v>27.094999999999999</v>
      </c>
      <c r="AH11" s="4">
        <v>23.5</v>
      </c>
      <c r="AI11" s="4">
        <f>$B11+'Rail Costs'!M11</f>
        <v>29.285</v>
      </c>
      <c r="AJ11" s="4">
        <f t="shared" si="4"/>
        <v>26</v>
      </c>
      <c r="AK11" s="4">
        <f>$B11+('Rail Costs'!O11*0.75)</f>
        <v>26.492750000000001</v>
      </c>
      <c r="AL11" s="4">
        <f>$B11+'Rail Costs'!P11</f>
        <v>27.314</v>
      </c>
      <c r="AO11" s="4">
        <f>$L11-('Feedstock Conversions'!$B$20*AG11)-'Rail Costs'!Q11</f>
        <v>114.30477459165155</v>
      </c>
      <c r="AP11" s="4">
        <f>$L11-('Feedstock Conversions'!$B$20*AH11)-'Rail Costs'!R11</f>
        <v>142.57431340326201</v>
      </c>
      <c r="AQ11" s="4">
        <f>$L11-('Feedstock Conversions'!$B$20*AI11)-'Rail Costs'!S11</f>
        <v>97.909829382581904</v>
      </c>
      <c r="AR11" s="4">
        <f>$L11-('Feedstock Conversions'!$B$20*AJ11)-'Rail Costs'!T11</f>
        <v>122.96764246823956</v>
      </c>
      <c r="AS11" s="4">
        <f>$L11-('Feedstock Conversions'!$B$20*AK11)-'Rail Costs'!U11</f>
        <v>119.29586791360205</v>
      </c>
      <c r="AT11" s="4">
        <f>$L11-('Feedstock Conversions'!$B$20*AL11)-'Rail Costs'!V11</f>
        <v>112.07767096188746</v>
      </c>
      <c r="BH11">
        <f t="shared" si="0"/>
        <v>10</v>
      </c>
      <c r="BI11">
        <f t="shared" si="1"/>
        <v>2019</v>
      </c>
      <c r="BJ11">
        <f t="shared" si="5"/>
        <v>3</v>
      </c>
    </row>
    <row r="12" spans="1:62" x14ac:dyDescent="0.2">
      <c r="A12" s="11">
        <v>43539</v>
      </c>
      <c r="B12" s="4">
        <v>26</v>
      </c>
      <c r="C12" s="18">
        <f>BFT!B12+'Rail Costs'!B12</f>
        <v>30.38</v>
      </c>
      <c r="E12" s="4">
        <f>BFT!C12*'Feedstock Conversions'!B$20</f>
        <v>235.44499999999999</v>
      </c>
      <c r="F12" s="4">
        <f>BFT!C12*'Feedstock Conversions'!B$7</f>
        <v>284.96440000000001</v>
      </c>
      <c r="H12" s="4">
        <f>'Fuel Values'!B12-BFT!I12-BFT!J12-BFT!K12</f>
        <v>2.5569463212894448</v>
      </c>
      <c r="I12" s="18">
        <f>('LCFS Values'!$E$2-$AA$4)/1000000*'LCFS Values'!B12*'LCFS Values'!$G$2*100</f>
        <v>159.74305367871057</v>
      </c>
      <c r="J12" s="4">
        <f>'RIN Values'!C12</f>
        <v>65.699999999999989</v>
      </c>
      <c r="K12" s="4">
        <f>'Fixed Credits Value'!B12</f>
        <v>100</v>
      </c>
      <c r="L12" s="4">
        <f t="shared" si="2"/>
        <v>328</v>
      </c>
      <c r="M12" s="4">
        <f>L12/'Feedstock Conversions'!B$20</f>
        <v>42.322580645161288</v>
      </c>
      <c r="P12" s="4"/>
      <c r="W12" s="4">
        <f t="shared" si="3"/>
        <v>92.555000000000007</v>
      </c>
      <c r="AA12" s="23">
        <v>32.340000000000003</v>
      </c>
      <c r="AB12" s="23">
        <v>34.81</v>
      </c>
      <c r="AG12" s="4">
        <f>$B12+'Rail Costs'!K12</f>
        <v>27.094999999999999</v>
      </c>
      <c r="AH12" s="4">
        <v>23.5</v>
      </c>
      <c r="AI12" s="4">
        <f>$B12+'Rail Costs'!M12</f>
        <v>29.285</v>
      </c>
      <c r="AJ12" s="4">
        <f t="shared" si="4"/>
        <v>26</v>
      </c>
      <c r="AK12" s="4">
        <f>$B12+('Rail Costs'!O12*0.75)</f>
        <v>26.492750000000001</v>
      </c>
      <c r="AL12" s="4">
        <f>$B12+'Rail Costs'!P12</f>
        <v>27.314</v>
      </c>
      <c r="AO12" s="4">
        <f>$L12-('Feedstock Conversions'!$B$20*AG12)-'Rail Costs'!Q12</f>
        <v>114.30477459165155</v>
      </c>
      <c r="AP12" s="4">
        <f>$L12-('Feedstock Conversions'!$B$20*AH12)-'Rail Costs'!R12</f>
        <v>142.57431340326201</v>
      </c>
      <c r="AQ12" s="4">
        <f>$L12-('Feedstock Conversions'!$B$20*AI12)-'Rail Costs'!S12</f>
        <v>97.909829382581904</v>
      </c>
      <c r="AR12" s="4">
        <f>$L12-('Feedstock Conversions'!$B$20*AJ12)-'Rail Costs'!T12</f>
        <v>122.96764246823956</v>
      </c>
      <c r="AS12" s="4">
        <f>$L12-('Feedstock Conversions'!$B$20*AK12)-'Rail Costs'!U12</f>
        <v>119.29586791360205</v>
      </c>
      <c r="AT12" s="4">
        <f>$L12-('Feedstock Conversions'!$B$20*AL12)-'Rail Costs'!V12</f>
        <v>112.07767096188746</v>
      </c>
      <c r="BH12">
        <f t="shared" si="0"/>
        <v>11</v>
      </c>
      <c r="BI12">
        <f t="shared" si="1"/>
        <v>2019</v>
      </c>
      <c r="BJ12">
        <f t="shared" si="5"/>
        <v>3</v>
      </c>
    </row>
    <row r="13" spans="1:62" x14ac:dyDescent="0.2">
      <c r="A13" s="11">
        <v>43546</v>
      </c>
      <c r="B13" s="4">
        <v>26</v>
      </c>
      <c r="C13" s="18">
        <f>BFT!B13+'Rail Costs'!B13</f>
        <v>30.38</v>
      </c>
      <c r="E13" s="4">
        <f>BFT!C13*'Feedstock Conversions'!B$20</f>
        <v>235.44499999999999</v>
      </c>
      <c r="F13" s="4">
        <f>BFT!C13*'Feedstock Conversions'!B$7</f>
        <v>284.96440000000001</v>
      </c>
      <c r="H13" s="4">
        <f>'Fuel Values'!B13-BFT!I13-BFT!J13-BFT!K13</f>
        <v>11.788635430815759</v>
      </c>
      <c r="I13" s="18">
        <f>('LCFS Values'!$E$2-$AA$4)/1000000*'LCFS Values'!B13*'LCFS Values'!$G$2*100</f>
        <v>159.66136456918423</v>
      </c>
      <c r="J13" s="4">
        <f>'RIN Values'!C13</f>
        <v>56.550000000000004</v>
      </c>
      <c r="K13" s="4">
        <f>'Fixed Credits Value'!B13</f>
        <v>100</v>
      </c>
      <c r="L13" s="4">
        <f t="shared" si="2"/>
        <v>328</v>
      </c>
      <c r="M13" s="4">
        <f>L13/'Feedstock Conversions'!B$20</f>
        <v>42.322580645161288</v>
      </c>
      <c r="P13" s="4"/>
      <c r="W13" s="4">
        <f t="shared" si="3"/>
        <v>92.555000000000007</v>
      </c>
      <c r="AA13" s="23">
        <v>40.69</v>
      </c>
      <c r="AB13" s="23">
        <v>35.71</v>
      </c>
      <c r="AG13" s="4">
        <f>$B13+'Rail Costs'!K13</f>
        <v>27.094999999999999</v>
      </c>
      <c r="AH13" s="4">
        <v>23.5</v>
      </c>
      <c r="AI13" s="4">
        <f>$B13+'Rail Costs'!M13</f>
        <v>29.285</v>
      </c>
      <c r="AJ13" s="4">
        <f t="shared" si="4"/>
        <v>26</v>
      </c>
      <c r="AK13" s="4">
        <f>$B13+('Rail Costs'!O13*0.75)</f>
        <v>26.492750000000001</v>
      </c>
      <c r="AL13" s="4">
        <f>$B13+'Rail Costs'!P13</f>
        <v>27.314</v>
      </c>
      <c r="AO13" s="4">
        <f>$L13-('Feedstock Conversions'!$B$20*AG13)-'Rail Costs'!Q13</f>
        <v>114.30477459165155</v>
      </c>
      <c r="AP13" s="4">
        <f>$L13-('Feedstock Conversions'!$B$20*AH13)-'Rail Costs'!R13</f>
        <v>142.57431340326201</v>
      </c>
      <c r="AQ13" s="4">
        <f>$L13-('Feedstock Conversions'!$B$20*AI13)-'Rail Costs'!S13</f>
        <v>97.909829382581904</v>
      </c>
      <c r="AR13" s="4">
        <f>$L13-('Feedstock Conversions'!$B$20*AJ13)-'Rail Costs'!T13</f>
        <v>122.96764246823956</v>
      </c>
      <c r="AS13" s="4">
        <f>$L13-('Feedstock Conversions'!$B$20*AK13)-'Rail Costs'!U13</f>
        <v>119.29586791360205</v>
      </c>
      <c r="AT13" s="4">
        <f>$L13-('Feedstock Conversions'!$B$20*AL13)-'Rail Costs'!V13</f>
        <v>112.07767096188746</v>
      </c>
      <c r="BH13">
        <f t="shared" si="0"/>
        <v>12</v>
      </c>
      <c r="BI13">
        <f t="shared" si="1"/>
        <v>2019</v>
      </c>
      <c r="BJ13">
        <f t="shared" si="5"/>
        <v>3</v>
      </c>
    </row>
    <row r="14" spans="1:62" x14ac:dyDescent="0.2">
      <c r="A14" s="11">
        <v>43553</v>
      </c>
      <c r="B14" s="4">
        <v>26.2</v>
      </c>
      <c r="C14" s="18">
        <f>BFT!B14+'Rail Costs'!B14</f>
        <v>30.58</v>
      </c>
      <c r="E14" s="4">
        <f>BFT!C14*'Feedstock Conversions'!B$20</f>
        <v>236.99499999999998</v>
      </c>
      <c r="F14" s="4">
        <f>BFT!C14*'Feedstock Conversions'!B$7</f>
        <v>286.84039999999999</v>
      </c>
      <c r="H14" s="4">
        <f>'Fuel Values'!B14-BFT!I14-BFT!J14-BFT!K14</f>
        <v>13.879106730868358</v>
      </c>
      <c r="I14" s="18">
        <f>('LCFS Values'!$E$2-$AA$4)/1000000*'LCFS Values'!B14*'LCFS Values'!$G$2*100</f>
        <v>157.94589326913163</v>
      </c>
      <c r="J14" s="4">
        <f>'RIN Values'!C14</f>
        <v>56.175000000000004</v>
      </c>
      <c r="K14" s="4">
        <f>'Fixed Credits Value'!B14</f>
        <v>100</v>
      </c>
      <c r="L14" s="4">
        <f t="shared" si="2"/>
        <v>328</v>
      </c>
      <c r="M14" s="4">
        <f>L14/'Feedstock Conversions'!B$20</f>
        <v>42.322580645161288</v>
      </c>
      <c r="P14" s="4"/>
      <c r="W14" s="4">
        <f t="shared" si="3"/>
        <v>91.005000000000024</v>
      </c>
      <c r="AA14" s="23">
        <v>32.96</v>
      </c>
      <c r="AB14" s="23">
        <v>39.06</v>
      </c>
      <c r="AG14" s="4">
        <f>$B14+'Rail Costs'!K14</f>
        <v>27.294999999999998</v>
      </c>
      <c r="AH14" s="4">
        <v>23.7</v>
      </c>
      <c r="AI14" s="4">
        <f>$B14+'Rail Costs'!M14</f>
        <v>29.484999999999999</v>
      </c>
      <c r="AJ14" s="4">
        <f t="shared" si="4"/>
        <v>26.2</v>
      </c>
      <c r="AK14" s="4">
        <f>$B14+('Rail Costs'!O14*0.75)</f>
        <v>26.69275</v>
      </c>
      <c r="AL14" s="4">
        <f>$B14+'Rail Costs'!P14</f>
        <v>27.513999999999999</v>
      </c>
      <c r="AO14" s="4">
        <f>$L14-('Feedstock Conversions'!$B$20*AG14)-'Rail Costs'!Q14</f>
        <v>112.75477459165154</v>
      </c>
      <c r="AP14" s="4">
        <f>$L14-('Feedstock Conversions'!$B$20*AH14)-'Rail Costs'!R14</f>
        <v>141.02431340326203</v>
      </c>
      <c r="AQ14" s="4">
        <f>$L14-('Feedstock Conversions'!$B$20*AI14)-'Rail Costs'!S14</f>
        <v>96.359829382581921</v>
      </c>
      <c r="AR14" s="4">
        <f>$L14-('Feedstock Conversions'!$B$20*AJ14)-'Rail Costs'!T14</f>
        <v>121.41764246823958</v>
      </c>
      <c r="AS14" s="4">
        <f>$L14-('Feedstock Conversions'!$B$20*AK14)-'Rail Costs'!U14</f>
        <v>117.74586791360207</v>
      </c>
      <c r="AT14" s="4">
        <f>$L14-('Feedstock Conversions'!$B$20*AL14)-'Rail Costs'!V14</f>
        <v>110.52767096188748</v>
      </c>
      <c r="BH14">
        <f t="shared" si="0"/>
        <v>13</v>
      </c>
      <c r="BI14">
        <f t="shared" si="1"/>
        <v>2019</v>
      </c>
      <c r="BJ14">
        <f t="shared" si="5"/>
        <v>3</v>
      </c>
    </row>
    <row r="15" spans="1:62" x14ac:dyDescent="0.2">
      <c r="A15" s="11">
        <v>43560</v>
      </c>
      <c r="B15" s="4">
        <v>27</v>
      </c>
      <c r="C15" s="18">
        <f>BFT!B15+'Rail Costs'!B15</f>
        <v>31.389809630459126</v>
      </c>
      <c r="E15" s="4">
        <f>BFT!C15*'Feedstock Conversions'!B$20</f>
        <v>243.27102463605823</v>
      </c>
      <c r="F15" s="4">
        <f>BFT!C15*'Feedstock Conversions'!B$7</f>
        <v>294.43641433370664</v>
      </c>
      <c r="H15" s="4">
        <f>'Fuel Values'!B15-BFT!I15-BFT!J15-BFT!K15</f>
        <v>12.258292892868383</v>
      </c>
      <c r="I15" s="18">
        <f>('LCFS Values'!$E$2-$AA$4)/1000000*'LCFS Values'!B15*'LCFS Values'!$G$2*100</f>
        <v>154.84170710713161</v>
      </c>
      <c r="J15" s="4">
        <f>'RIN Values'!C15</f>
        <v>57.900000000000006</v>
      </c>
      <c r="K15" s="4">
        <f>'Fixed Credits Value'!B15</f>
        <v>100</v>
      </c>
      <c r="L15" s="4">
        <f t="shared" si="2"/>
        <v>325</v>
      </c>
      <c r="M15" s="4">
        <f>L15/'Feedstock Conversions'!B$20</f>
        <v>41.935483870967744</v>
      </c>
      <c r="P15" s="4"/>
      <c r="W15" s="4">
        <f t="shared" si="3"/>
        <v>81.728975363941771</v>
      </c>
      <c r="AA15" s="23">
        <v>36.15</v>
      </c>
      <c r="AB15" s="23">
        <v>45.08</v>
      </c>
      <c r="AG15" s="4">
        <f>$B15+'Rail Costs'!K15</f>
        <v>28.097452407614782</v>
      </c>
      <c r="AH15" s="4">
        <v>24.5</v>
      </c>
      <c r="AI15" s="4">
        <f>$B15+'Rail Costs'!M15</f>
        <v>30.292357222844345</v>
      </c>
      <c r="AJ15" s="4">
        <f t="shared" si="4"/>
        <v>27</v>
      </c>
      <c r="AK15" s="4">
        <f>$B15+('Rail Costs'!O15*0.75)</f>
        <v>27.493853583426652</v>
      </c>
      <c r="AL15" s="4">
        <f>$B15+'Rail Costs'!P15</f>
        <v>28.316942889137739</v>
      </c>
      <c r="AO15" s="4">
        <f>$L15-('Feedstock Conversions'!$B$20*AG15)-'Rail Costs'!Q15</f>
        <v>103.52746165680642</v>
      </c>
      <c r="AP15" s="4">
        <f>$L15-('Feedstock Conversions'!$B$20*AH15)-'Rail Costs'!R15</f>
        <v>131.81692104806214</v>
      </c>
      <c r="AQ15" s="4">
        <f>$L15-('Feedstock Conversions'!$B$20*AI15)-'Rail Costs'!S15</f>
        <v>87.095797645476821</v>
      </c>
      <c r="AR15" s="4">
        <f>$L15-('Feedstock Conversions'!$B$20*AJ15)-'Rail Costs'!T15</f>
        <v>112.20973125316283</v>
      </c>
      <c r="AS15" s="4">
        <f>$L15-('Feedstock Conversions'!$B$20*AK15)-'Rail Costs'!U15</f>
        <v>108.52973323927642</v>
      </c>
      <c r="AT15" s="4">
        <f>$L15-('Feedstock Conversions'!$B$20*AL15)-'Rail Costs'!V15</f>
        <v>101.29537011297793</v>
      </c>
      <c r="BH15">
        <f t="shared" si="0"/>
        <v>14</v>
      </c>
      <c r="BI15">
        <f t="shared" si="1"/>
        <v>2019</v>
      </c>
      <c r="BJ15">
        <f t="shared" si="5"/>
        <v>4</v>
      </c>
    </row>
    <row r="16" spans="1:62" x14ac:dyDescent="0.2">
      <c r="A16" s="11">
        <v>43567</v>
      </c>
      <c r="B16" s="4">
        <v>27.6</v>
      </c>
      <c r="C16" s="18">
        <f>BFT!B16+'Rail Costs'!B16</f>
        <v>31.989809630459128</v>
      </c>
      <c r="E16" s="4">
        <f>BFT!C16*'Feedstock Conversions'!B$20</f>
        <v>247.92102463605823</v>
      </c>
      <c r="F16" s="4">
        <f>BFT!C16*'Feedstock Conversions'!B$7</f>
        <v>300.06441433370662</v>
      </c>
      <c r="H16" s="4">
        <f>'Fuel Values'!B16-BFT!I16-BFT!J16-BFT!K16</f>
        <v>17.158592923947339</v>
      </c>
      <c r="I16" s="18">
        <f>('LCFS Values'!$E$2-$AA$4)/1000000*'LCFS Values'!B16*'LCFS Values'!$G$2*100</f>
        <v>150.71640707605266</v>
      </c>
      <c r="J16" s="4">
        <f>'RIN Values'!C16</f>
        <v>55.125</v>
      </c>
      <c r="K16" s="4">
        <f>'Fixed Credits Value'!B16</f>
        <v>100</v>
      </c>
      <c r="L16" s="4">
        <f t="shared" si="2"/>
        <v>323</v>
      </c>
      <c r="M16" s="4">
        <f>L16/'Feedstock Conversions'!B$20</f>
        <v>41.677419354838712</v>
      </c>
      <c r="P16" s="4"/>
      <c r="W16" s="4">
        <f t="shared" si="3"/>
        <v>75.078975363941765</v>
      </c>
      <c r="AA16" s="23">
        <v>28.9</v>
      </c>
      <c r="AB16" s="23">
        <v>51.9</v>
      </c>
      <c r="AG16" s="4">
        <f>$B16+'Rail Costs'!K16</f>
        <v>28.697452407614783</v>
      </c>
      <c r="AH16" s="4">
        <v>25.1</v>
      </c>
      <c r="AI16" s="4">
        <f>$B16+'Rail Costs'!M16</f>
        <v>30.892357222844346</v>
      </c>
      <c r="AJ16" s="4">
        <f t="shared" si="4"/>
        <v>27.6</v>
      </c>
      <c r="AK16" s="4">
        <f>$B16+('Rail Costs'!O16*0.75)</f>
        <v>28.093853583426654</v>
      </c>
      <c r="AL16" s="4">
        <f>$B16+'Rail Costs'!P16</f>
        <v>28.91694288913774</v>
      </c>
      <c r="AO16" s="4">
        <f>$L16-('Feedstock Conversions'!$B$20*AG16)-'Rail Costs'!Q16</f>
        <v>96.877461656806418</v>
      </c>
      <c r="AP16" s="4">
        <f>$L16-('Feedstock Conversions'!$B$20*AH16)-'Rail Costs'!R16</f>
        <v>125.16692104806215</v>
      </c>
      <c r="AQ16" s="4">
        <f>$L16-('Feedstock Conversions'!$B$20*AI16)-'Rail Costs'!S16</f>
        <v>80.445797645476816</v>
      </c>
      <c r="AR16" s="4">
        <f>$L16-('Feedstock Conversions'!$B$20*AJ16)-'Rail Costs'!T16</f>
        <v>105.55973125316282</v>
      </c>
      <c r="AS16" s="4">
        <f>$L16-('Feedstock Conversions'!$B$20*AK16)-'Rail Costs'!U16</f>
        <v>101.87973323927639</v>
      </c>
      <c r="AT16" s="4">
        <f>$L16-('Feedstock Conversions'!$B$20*AL16)-'Rail Costs'!V16</f>
        <v>94.645370112977929</v>
      </c>
      <c r="BH16">
        <f t="shared" si="0"/>
        <v>15</v>
      </c>
      <c r="BI16">
        <f t="shared" si="1"/>
        <v>2019</v>
      </c>
      <c r="BJ16">
        <f t="shared" si="5"/>
        <v>4</v>
      </c>
    </row>
    <row r="17" spans="1:62" x14ac:dyDescent="0.2">
      <c r="A17" s="11">
        <v>43574</v>
      </c>
      <c r="B17" s="4">
        <v>28</v>
      </c>
      <c r="C17" s="18">
        <f>BFT!B17+'Rail Costs'!B17</f>
        <v>32.389809630459126</v>
      </c>
      <c r="E17" s="4">
        <f>BFT!C17*'Feedstock Conversions'!B$20</f>
        <v>251.02102463605823</v>
      </c>
      <c r="F17" s="4">
        <f>BFT!C17*'Feedstock Conversions'!B$7</f>
        <v>303.81641433370663</v>
      </c>
      <c r="H17" s="4">
        <f>'Fuel Values'!B17-BFT!I17-BFT!J17-BFT!K17</f>
        <v>20.497018691907869</v>
      </c>
      <c r="I17" s="18">
        <f>('LCFS Values'!$E$2-$AA$4)/1000000*'LCFS Values'!B17*'LCFS Values'!$G$2*100</f>
        <v>147.34673130809213</v>
      </c>
      <c r="J17" s="4">
        <f>'RIN Values'!C17</f>
        <v>54.65625</v>
      </c>
      <c r="K17" s="4">
        <f>'Fixed Credits Value'!B17</f>
        <v>100</v>
      </c>
      <c r="L17" s="4">
        <f t="shared" si="2"/>
        <v>322.5</v>
      </c>
      <c r="M17" s="4">
        <f>L17/'Feedstock Conversions'!B$20</f>
        <v>41.612903225806448</v>
      </c>
      <c r="P17" s="4"/>
      <c r="W17" s="4">
        <f t="shared" si="3"/>
        <v>71.478975363941771</v>
      </c>
      <c r="AA17" s="23">
        <v>31.19</v>
      </c>
      <c r="AB17" s="23">
        <v>31.86</v>
      </c>
      <c r="AG17" s="4">
        <f>$B17+'Rail Costs'!K17</f>
        <v>29.097452407614782</v>
      </c>
      <c r="AH17" s="4">
        <v>25.5</v>
      </c>
      <c r="AI17" s="4">
        <f>$B17+'Rail Costs'!M17</f>
        <v>31.292357222844345</v>
      </c>
      <c r="AJ17" s="4">
        <f t="shared" si="4"/>
        <v>28</v>
      </c>
      <c r="AK17" s="4">
        <f>$B17+('Rail Costs'!O17*0.75)</f>
        <v>28.493853583426652</v>
      </c>
      <c r="AL17" s="4">
        <f>$B17+'Rail Costs'!P17</f>
        <v>29.316942889137739</v>
      </c>
      <c r="AO17" s="4">
        <f>$L17-('Feedstock Conversions'!$B$20*AG17)-'Rail Costs'!Q17</f>
        <v>93.277461656806423</v>
      </c>
      <c r="AP17" s="4">
        <f>$L17-('Feedstock Conversions'!$B$20*AH17)-'Rail Costs'!R17</f>
        <v>121.56692104806216</v>
      </c>
      <c r="AQ17" s="4">
        <f>$L17-('Feedstock Conversions'!$B$20*AI17)-'Rail Costs'!S17</f>
        <v>76.845797645476821</v>
      </c>
      <c r="AR17" s="4">
        <f>$L17-('Feedstock Conversions'!$B$20*AJ17)-'Rail Costs'!T17</f>
        <v>101.95973125316283</v>
      </c>
      <c r="AS17" s="4">
        <f>$L17-('Feedstock Conversions'!$B$20*AK17)-'Rail Costs'!U17</f>
        <v>98.279733239276425</v>
      </c>
      <c r="AT17" s="4">
        <f>$L17-('Feedstock Conversions'!$B$20*AL17)-'Rail Costs'!V17</f>
        <v>91.045370112977935</v>
      </c>
      <c r="BH17">
        <f t="shared" si="0"/>
        <v>16</v>
      </c>
      <c r="BI17">
        <f t="shared" si="1"/>
        <v>2019</v>
      </c>
      <c r="BJ17">
        <f t="shared" si="5"/>
        <v>4</v>
      </c>
    </row>
    <row r="18" spans="1:62" x14ac:dyDescent="0.2">
      <c r="A18" s="11">
        <v>43581</v>
      </c>
      <c r="B18" s="4">
        <v>28</v>
      </c>
      <c r="C18" s="18">
        <f>BFT!B18+'Rail Costs'!B18</f>
        <v>32.389809630459126</v>
      </c>
      <c r="E18" s="4">
        <f>BFT!C18*'Feedstock Conversions'!B$20</f>
        <v>251.02102463605823</v>
      </c>
      <c r="F18" s="4">
        <f>BFT!C18*'Feedstock Conversions'!B$7</f>
        <v>303.81641433370663</v>
      </c>
      <c r="H18" s="4">
        <f>'Fuel Values'!B18-BFT!I18-BFT!J18-BFT!K18</f>
        <v>21.479743404842083</v>
      </c>
      <c r="I18" s="18">
        <f>('LCFS Values'!$E$2-$AA$4)/1000000*'LCFS Values'!B18*'LCFS Values'!$G$2*100</f>
        <v>152.59525659515793</v>
      </c>
      <c r="J18" s="4">
        <f>'RIN Values'!C18</f>
        <v>51.224999999999994</v>
      </c>
      <c r="K18" s="4">
        <f>'Fixed Credits Value'!B18</f>
        <v>100</v>
      </c>
      <c r="L18" s="4">
        <f t="shared" si="2"/>
        <v>325.30000000000007</v>
      </c>
      <c r="M18" s="4">
        <f>L18/'Feedstock Conversions'!B$20</f>
        <v>41.974193548387106</v>
      </c>
      <c r="P18" s="4"/>
      <c r="W18" s="4">
        <f t="shared" si="3"/>
        <v>74.278975363941839</v>
      </c>
      <c r="AA18" s="23">
        <v>38.270000000000003</v>
      </c>
      <c r="AB18" s="23">
        <v>25.08</v>
      </c>
      <c r="AG18" s="4">
        <f>$B18+'Rail Costs'!K18</f>
        <v>29.097452407614782</v>
      </c>
      <c r="AH18" s="4">
        <v>25.5</v>
      </c>
      <c r="AI18" s="4">
        <f>$B18+'Rail Costs'!M18</f>
        <v>31.292357222844345</v>
      </c>
      <c r="AJ18" s="4">
        <f t="shared" si="4"/>
        <v>28</v>
      </c>
      <c r="AK18" s="4">
        <f>$B18+('Rail Costs'!O18*0.75)</f>
        <v>28.493853583426652</v>
      </c>
      <c r="AL18" s="4">
        <f>$B18+'Rail Costs'!P18</f>
        <v>29.316942889137739</v>
      </c>
      <c r="AO18" s="4">
        <f>$L18-('Feedstock Conversions'!$B$20*AG18)-'Rail Costs'!Q18</f>
        <v>96.077461656806491</v>
      </c>
      <c r="AP18" s="4">
        <f>$L18-('Feedstock Conversions'!$B$20*AH18)-'Rail Costs'!R18</f>
        <v>124.36692104806222</v>
      </c>
      <c r="AQ18" s="4">
        <f>$L18-('Feedstock Conversions'!$B$20*AI18)-'Rail Costs'!S18</f>
        <v>79.64579764547689</v>
      </c>
      <c r="AR18" s="4">
        <f>$L18-('Feedstock Conversions'!$B$20*AJ18)-'Rail Costs'!T18</f>
        <v>104.7597312531629</v>
      </c>
      <c r="AS18" s="4">
        <f>$L18-('Feedstock Conversions'!$B$20*AK18)-'Rail Costs'!U18</f>
        <v>101.07973323927649</v>
      </c>
      <c r="AT18" s="4">
        <f>$L18-('Feedstock Conversions'!$B$20*AL18)-'Rail Costs'!V18</f>
        <v>93.845370112978003</v>
      </c>
      <c r="BH18">
        <f t="shared" si="0"/>
        <v>17</v>
      </c>
      <c r="BI18">
        <f t="shared" si="1"/>
        <v>2019</v>
      </c>
      <c r="BJ18">
        <f t="shared" si="5"/>
        <v>4</v>
      </c>
    </row>
    <row r="19" spans="1:62" x14ac:dyDescent="0.2">
      <c r="A19" s="11">
        <v>43588</v>
      </c>
      <c r="B19" s="4">
        <v>28</v>
      </c>
      <c r="C19" s="18">
        <f>BFT!B19+'Rail Costs'!B19</f>
        <v>32.389809630459126</v>
      </c>
      <c r="E19" s="4">
        <f>BFT!C19*'Feedstock Conversions'!B$20</f>
        <v>251.02102463605823</v>
      </c>
      <c r="F19" s="4">
        <f>BFT!C19*'Feedstock Conversions'!B$7</f>
        <v>303.81641433370663</v>
      </c>
      <c r="H19" s="4">
        <f>'Fuel Values'!B19-BFT!I19-BFT!J19-BFT!K19</f>
        <v>22.789067171526284</v>
      </c>
      <c r="I19" s="18">
        <f>('LCFS Values'!$E$2-$AA$4)/1000000*'LCFS Values'!B19*'LCFS Values'!$G$2*100</f>
        <v>152.02343282847372</v>
      </c>
      <c r="J19" s="4">
        <f>'RIN Values'!C19</f>
        <v>52.6875</v>
      </c>
      <c r="K19" s="4">
        <f>'Fixed Credits Value'!B19</f>
        <v>100</v>
      </c>
      <c r="L19" s="4">
        <f t="shared" si="2"/>
        <v>327.5</v>
      </c>
      <c r="M19" s="4">
        <f>L19/'Feedstock Conversions'!B$20</f>
        <v>42.258064516129032</v>
      </c>
      <c r="P19" s="4"/>
      <c r="W19" s="4">
        <f t="shared" si="3"/>
        <v>76.478975363941771</v>
      </c>
      <c r="AA19" s="23">
        <v>35.94</v>
      </c>
      <c r="AB19" s="23">
        <v>37.130000000000003</v>
      </c>
      <c r="AG19" s="4">
        <f>$B19+'Rail Costs'!K19</f>
        <v>29.097452407614782</v>
      </c>
      <c r="AH19" s="4">
        <v>25.5</v>
      </c>
      <c r="AI19" s="4">
        <f>$B19+'Rail Costs'!M19</f>
        <v>31.292357222844345</v>
      </c>
      <c r="AJ19" s="4">
        <f t="shared" si="4"/>
        <v>28</v>
      </c>
      <c r="AK19" s="4">
        <f>$B19+('Rail Costs'!O19*0.75)</f>
        <v>28.493853583426652</v>
      </c>
      <c r="AL19" s="4">
        <f>$B19+'Rail Costs'!P19</f>
        <v>29.316942889137739</v>
      </c>
      <c r="AO19" s="4">
        <f>$L19-('Feedstock Conversions'!$B$20*AG19)-'Rail Costs'!Q19</f>
        <v>98.277461656806423</v>
      </c>
      <c r="AP19" s="4">
        <f>$L19-('Feedstock Conversions'!$B$20*AH19)-'Rail Costs'!R19</f>
        <v>126.56692104806216</v>
      </c>
      <c r="AQ19" s="4">
        <f>$L19-('Feedstock Conversions'!$B$20*AI19)-'Rail Costs'!S19</f>
        <v>81.845797645476821</v>
      </c>
      <c r="AR19" s="4">
        <f>$L19-('Feedstock Conversions'!$B$20*AJ19)-'Rail Costs'!T19</f>
        <v>106.95973125316283</v>
      </c>
      <c r="AS19" s="4">
        <f>$L19-('Feedstock Conversions'!$B$20*AK19)-'Rail Costs'!U19</f>
        <v>103.27973323927642</v>
      </c>
      <c r="AT19" s="4">
        <f>$L19-('Feedstock Conversions'!$B$20*AL19)-'Rail Costs'!V19</f>
        <v>96.045370112977935</v>
      </c>
      <c r="BH19">
        <f t="shared" si="0"/>
        <v>18</v>
      </c>
      <c r="BI19">
        <f t="shared" si="1"/>
        <v>2019</v>
      </c>
      <c r="BJ19">
        <f t="shared" si="5"/>
        <v>5</v>
      </c>
    </row>
    <row r="20" spans="1:62" x14ac:dyDescent="0.2">
      <c r="A20" s="11">
        <v>43595</v>
      </c>
      <c r="B20" s="4">
        <v>28</v>
      </c>
      <c r="C20" s="18">
        <f>BFT!B20+'Rail Costs'!B20</f>
        <v>32.389809630459126</v>
      </c>
      <c r="E20" s="4">
        <f>BFT!C20*'Feedstock Conversions'!B$20</f>
        <v>251.02102463605823</v>
      </c>
      <c r="F20" s="4">
        <f>BFT!C20*'Feedstock Conversions'!B$7</f>
        <v>303.81641433370663</v>
      </c>
      <c r="H20" s="4">
        <f>'Fuel Values'!B20-BFT!I20-BFT!J20-BFT!K20</f>
        <v>25.874810733420986</v>
      </c>
      <c r="I20" s="18">
        <f>('LCFS Values'!$E$2-$AA$4)/1000000*'LCFS Values'!B20*'LCFS Values'!$G$2*100</f>
        <v>152.35018926657901</v>
      </c>
      <c r="J20" s="4">
        <f>'RIN Values'!C20</f>
        <v>49.275000000000006</v>
      </c>
      <c r="K20" s="4">
        <f>'Fixed Credits Value'!B20</f>
        <v>100</v>
      </c>
      <c r="L20" s="4">
        <f t="shared" si="2"/>
        <v>327.5</v>
      </c>
      <c r="M20" s="4">
        <f>L20/'Feedstock Conversions'!B$20</f>
        <v>42.258064516129032</v>
      </c>
      <c r="P20" s="4"/>
      <c r="W20" s="4">
        <f t="shared" si="3"/>
        <v>76.478975363941771</v>
      </c>
      <c r="AA20" s="23">
        <v>34.270000000000003</v>
      </c>
      <c r="AB20" s="23">
        <v>42.91</v>
      </c>
      <c r="AG20" s="4">
        <f>$B20+'Rail Costs'!K20</f>
        <v>29.097452407614782</v>
      </c>
      <c r="AH20" s="4">
        <v>25.5</v>
      </c>
      <c r="AI20" s="4">
        <f>$B20+'Rail Costs'!M20</f>
        <v>31.292357222844345</v>
      </c>
      <c r="AJ20" s="4">
        <f t="shared" si="4"/>
        <v>28</v>
      </c>
      <c r="AK20" s="4">
        <f>$B20+('Rail Costs'!O20*0.75)</f>
        <v>28.493853583426652</v>
      </c>
      <c r="AL20" s="4">
        <f>$B20+'Rail Costs'!P20</f>
        <v>29.316942889137739</v>
      </c>
      <c r="AO20" s="4">
        <f>$L20-('Feedstock Conversions'!$B$20*AG20)-'Rail Costs'!Q20</f>
        <v>98.277461656806423</v>
      </c>
      <c r="AP20" s="4">
        <f>$L20-('Feedstock Conversions'!$B$20*AH20)-'Rail Costs'!R20</f>
        <v>126.56692104806216</v>
      </c>
      <c r="AQ20" s="4">
        <f>$L20-('Feedstock Conversions'!$B$20*AI20)-'Rail Costs'!S20</f>
        <v>81.845797645476821</v>
      </c>
      <c r="AR20" s="4">
        <f>$L20-('Feedstock Conversions'!$B$20*AJ20)-'Rail Costs'!T20</f>
        <v>106.95973125316283</v>
      </c>
      <c r="AS20" s="4">
        <f>$L20-('Feedstock Conversions'!$B$20*AK20)-'Rail Costs'!U20</f>
        <v>103.27973323927642</v>
      </c>
      <c r="AT20" s="4">
        <f>$L20-('Feedstock Conversions'!$B$20*AL20)-'Rail Costs'!V20</f>
        <v>96.045370112977935</v>
      </c>
      <c r="BH20">
        <f t="shared" si="0"/>
        <v>19</v>
      </c>
      <c r="BI20">
        <f t="shared" si="1"/>
        <v>2019</v>
      </c>
      <c r="BJ20">
        <f t="shared" si="5"/>
        <v>5</v>
      </c>
    </row>
    <row r="21" spans="1:62" x14ac:dyDescent="0.2">
      <c r="A21" s="11">
        <v>43602</v>
      </c>
      <c r="B21" s="4">
        <v>28</v>
      </c>
      <c r="C21" s="18">
        <f>BFT!B21+'Rail Costs'!B21</f>
        <v>32.389809630459126</v>
      </c>
      <c r="E21" s="4">
        <f>BFT!C21*'Feedstock Conversions'!B$20</f>
        <v>251.02102463605823</v>
      </c>
      <c r="F21" s="4">
        <f>BFT!C21*'Feedstock Conversions'!B$7</f>
        <v>303.81641433370663</v>
      </c>
      <c r="H21" s="4">
        <f>'Fuel Values'!B21-BFT!I21-BFT!J21-BFT!K21</f>
        <v>25.527986966736819</v>
      </c>
      <c r="I21" s="18">
        <f>('LCFS Values'!$E$2-$AA$4)/1000000*'LCFS Values'!B21*'LCFS Values'!$G$2*100</f>
        <v>152.92201303326317</v>
      </c>
      <c r="J21" s="4">
        <f>'RIN Values'!C21</f>
        <v>49.050000000000004</v>
      </c>
      <c r="K21" s="4">
        <f>'Fixed Credits Value'!B21</f>
        <v>100</v>
      </c>
      <c r="L21" s="4">
        <f t="shared" si="2"/>
        <v>327.5</v>
      </c>
      <c r="M21" s="4">
        <f>L21/'Feedstock Conversions'!B$20</f>
        <v>42.258064516129032</v>
      </c>
      <c r="P21" s="4"/>
      <c r="W21" s="4">
        <f t="shared" si="3"/>
        <v>76.478975363941771</v>
      </c>
      <c r="AA21" s="23">
        <v>35.79</v>
      </c>
      <c r="AB21" s="23">
        <v>30.79</v>
      </c>
      <c r="AG21" s="4">
        <f>$B21+'Rail Costs'!K21</f>
        <v>29.097452407614782</v>
      </c>
      <c r="AH21" s="4">
        <v>25.5</v>
      </c>
      <c r="AI21" s="4">
        <f>$B21+'Rail Costs'!M21</f>
        <v>31.292357222844345</v>
      </c>
      <c r="AJ21" s="4">
        <f t="shared" si="4"/>
        <v>28</v>
      </c>
      <c r="AK21" s="4">
        <f>$B21+('Rail Costs'!O21*0.75)</f>
        <v>28.493853583426652</v>
      </c>
      <c r="AL21" s="4">
        <f>$B21+'Rail Costs'!P21</f>
        <v>29.316942889137739</v>
      </c>
      <c r="AO21" s="4">
        <f>$L21-('Feedstock Conversions'!$B$20*AG21)-'Rail Costs'!Q21</f>
        <v>98.277461656806423</v>
      </c>
      <c r="AP21" s="4">
        <f>$L21-('Feedstock Conversions'!$B$20*AH21)-'Rail Costs'!R21</f>
        <v>126.56692104806216</v>
      </c>
      <c r="AQ21" s="4">
        <f>$L21-('Feedstock Conversions'!$B$20*AI21)-'Rail Costs'!S21</f>
        <v>81.845797645476821</v>
      </c>
      <c r="AR21" s="4">
        <f>$L21-('Feedstock Conversions'!$B$20*AJ21)-'Rail Costs'!T21</f>
        <v>106.95973125316283</v>
      </c>
      <c r="AS21" s="4">
        <f>$L21-('Feedstock Conversions'!$B$20*AK21)-'Rail Costs'!U21</f>
        <v>103.27973323927642</v>
      </c>
      <c r="AT21" s="4">
        <f>$L21-('Feedstock Conversions'!$B$20*AL21)-'Rail Costs'!V21</f>
        <v>96.045370112977935</v>
      </c>
      <c r="BH21">
        <f t="shared" si="0"/>
        <v>20</v>
      </c>
      <c r="BI21">
        <f t="shared" si="1"/>
        <v>2019</v>
      </c>
      <c r="BJ21">
        <f t="shared" si="5"/>
        <v>5</v>
      </c>
    </row>
    <row r="22" spans="1:62" x14ac:dyDescent="0.2">
      <c r="A22" s="11">
        <v>43609</v>
      </c>
      <c r="B22" s="4">
        <v>28.25</v>
      </c>
      <c r="C22" s="18">
        <f>BFT!B22+'Rail Costs'!B22</f>
        <v>32.639809630459126</v>
      </c>
      <c r="E22" s="4">
        <f>BFT!C22*'Feedstock Conversions'!B$20</f>
        <v>252.95852463605823</v>
      </c>
      <c r="F22" s="4">
        <f>BFT!C22*'Feedstock Conversions'!B$7</f>
        <v>306.1614143337066</v>
      </c>
      <c r="H22" s="4">
        <f>'Fuel Values'!B22-BFT!I22-BFT!J22-BFT!K22</f>
        <v>24.466028542894691</v>
      </c>
      <c r="I22" s="18">
        <f>('LCFS Values'!$E$2-$AA$4)/1000000*'LCFS Values'!B22*'LCFS Values'!$G$2*100</f>
        <v>153.9839714571053</v>
      </c>
      <c r="J22" s="4">
        <f>'RIN Values'!C22</f>
        <v>49.050000000000004</v>
      </c>
      <c r="K22" s="4">
        <f>'Fixed Credits Value'!B22</f>
        <v>100</v>
      </c>
      <c r="L22" s="4">
        <f t="shared" si="2"/>
        <v>327.5</v>
      </c>
      <c r="M22" s="4">
        <f>L22/'Feedstock Conversions'!B$20</f>
        <v>42.258064516129032</v>
      </c>
      <c r="P22" s="4"/>
      <c r="W22" s="4">
        <f t="shared" si="3"/>
        <v>74.541475363941771</v>
      </c>
      <c r="AA22" s="23">
        <v>36.799999999999997</v>
      </c>
      <c r="AB22" s="23">
        <v>38.75</v>
      </c>
      <c r="AG22" s="4">
        <f>$B22+'Rail Costs'!K22</f>
        <v>29.347452407614782</v>
      </c>
      <c r="AH22" s="4">
        <v>25.75</v>
      </c>
      <c r="AI22" s="4">
        <f>$B22+'Rail Costs'!M22</f>
        <v>31.542357222844345</v>
      </c>
      <c r="AJ22" s="4">
        <f t="shared" si="4"/>
        <v>28.25</v>
      </c>
      <c r="AK22" s="4">
        <f>$B22+('Rail Costs'!O22*0.75)</f>
        <v>28.743853583426652</v>
      </c>
      <c r="AL22" s="4">
        <f>$B22+'Rail Costs'!P22</f>
        <v>29.566942889137739</v>
      </c>
      <c r="AO22" s="4">
        <f>$L22-('Feedstock Conversions'!$B$20*AG22)-'Rail Costs'!Q22</f>
        <v>96.339961656806423</v>
      </c>
      <c r="AP22" s="4">
        <f>$L22-('Feedstock Conversions'!$B$20*AH22)-'Rail Costs'!R22</f>
        <v>124.62942104806216</v>
      </c>
      <c r="AQ22" s="4">
        <f>$L22-('Feedstock Conversions'!$B$20*AI22)-'Rail Costs'!S22</f>
        <v>79.908297645476821</v>
      </c>
      <c r="AR22" s="4">
        <f>$L22-('Feedstock Conversions'!$B$20*AJ22)-'Rail Costs'!T22</f>
        <v>105.02223125316283</v>
      </c>
      <c r="AS22" s="4">
        <f>$L22-('Feedstock Conversions'!$B$20*AK22)-'Rail Costs'!U22</f>
        <v>101.34223323927642</v>
      </c>
      <c r="AT22" s="4">
        <f>$L22-('Feedstock Conversions'!$B$20*AL22)-'Rail Costs'!V22</f>
        <v>94.107870112977935</v>
      </c>
      <c r="BH22">
        <f t="shared" si="0"/>
        <v>21</v>
      </c>
      <c r="BI22">
        <f t="shared" si="1"/>
        <v>2019</v>
      </c>
      <c r="BJ22">
        <f t="shared" si="5"/>
        <v>5</v>
      </c>
    </row>
    <row r="23" spans="1:62" x14ac:dyDescent="0.2">
      <c r="A23" s="11">
        <v>43616</v>
      </c>
      <c r="B23" s="4">
        <v>29.25</v>
      </c>
      <c r="C23" s="18">
        <f>BFT!B23+'Rail Costs'!B23</f>
        <v>33.639809630459126</v>
      </c>
      <c r="E23" s="4">
        <f>BFT!C23*'Feedstock Conversions'!B$20</f>
        <v>260.7085246360582</v>
      </c>
      <c r="F23" s="4">
        <f>BFT!C23*'Feedstock Conversions'!B$7</f>
        <v>315.54141433370665</v>
      </c>
      <c r="H23" s="4">
        <f>'Fuel Values'!B23-BFT!I23-BFT!J23-BFT!K23</f>
        <v>19.730387447631529</v>
      </c>
      <c r="I23" s="18">
        <f>('LCFS Values'!$E$2-$AA$4)/1000000*'LCFS Values'!B23*'LCFS Values'!$G$2*100</f>
        <v>154.80086255236847</v>
      </c>
      <c r="J23" s="4">
        <f>'RIN Values'!C23</f>
        <v>52.96875</v>
      </c>
      <c r="K23" s="4">
        <f>'Fixed Credits Value'!B23</f>
        <v>100</v>
      </c>
      <c r="L23" s="4">
        <f t="shared" si="2"/>
        <v>327.5</v>
      </c>
      <c r="M23" s="4">
        <f>L23/'Feedstock Conversions'!B$20</f>
        <v>42.258064516129032</v>
      </c>
      <c r="P23" s="4"/>
      <c r="W23" s="4">
        <f t="shared" si="3"/>
        <v>66.7914753639418</v>
      </c>
      <c r="AA23" s="23">
        <v>38.36</v>
      </c>
      <c r="AB23" s="23">
        <v>26.92</v>
      </c>
      <c r="AG23" s="4">
        <f>$B23+'Rail Costs'!K23</f>
        <v>30.347452407614782</v>
      </c>
      <c r="AH23" s="4">
        <v>26.75</v>
      </c>
      <c r="AI23" s="4">
        <f>$B23+'Rail Costs'!M23</f>
        <v>32.542357222844345</v>
      </c>
      <c r="AJ23" s="4">
        <f t="shared" si="4"/>
        <v>29.25</v>
      </c>
      <c r="AK23" s="4">
        <f>$B23+('Rail Costs'!O23*0.75)</f>
        <v>29.743853583426652</v>
      </c>
      <c r="AL23" s="4">
        <f>$B23+'Rail Costs'!P23</f>
        <v>30.566942889137739</v>
      </c>
      <c r="AO23" s="4">
        <f>$L23-('Feedstock Conversions'!$B$20*AG23)-'Rail Costs'!Q23</f>
        <v>88.589961656806423</v>
      </c>
      <c r="AP23" s="4">
        <f>$L23-('Feedstock Conversions'!$B$20*AH23)-'Rail Costs'!R23</f>
        <v>116.87942104806216</v>
      </c>
      <c r="AQ23" s="4">
        <f>$L23-('Feedstock Conversions'!$B$20*AI23)-'Rail Costs'!S23</f>
        <v>72.158297645476821</v>
      </c>
      <c r="AR23" s="4">
        <f>$L23-('Feedstock Conversions'!$B$20*AJ23)-'Rail Costs'!T23</f>
        <v>97.272231253162829</v>
      </c>
      <c r="AS23" s="4">
        <f>$L23-('Feedstock Conversions'!$B$20*AK23)-'Rail Costs'!U23</f>
        <v>93.592233239276425</v>
      </c>
      <c r="AT23" s="4">
        <f>$L23-('Feedstock Conversions'!$B$20*AL23)-'Rail Costs'!V23</f>
        <v>86.357870112977935</v>
      </c>
      <c r="BH23">
        <f t="shared" si="0"/>
        <v>22</v>
      </c>
      <c r="BI23">
        <f t="shared" si="1"/>
        <v>2019</v>
      </c>
      <c r="BJ23">
        <f t="shared" si="5"/>
        <v>5</v>
      </c>
    </row>
    <row r="24" spans="1:62" x14ac:dyDescent="0.2">
      <c r="A24" s="11">
        <v>43623</v>
      </c>
      <c r="B24" s="4">
        <v>29.25</v>
      </c>
      <c r="C24" s="18">
        <f>BFT!B24+'Rail Costs'!B24</f>
        <v>33.639809630459126</v>
      </c>
      <c r="E24" s="4">
        <f>BFT!C24*'Feedstock Conversions'!B$20</f>
        <v>260.7085246360582</v>
      </c>
      <c r="F24" s="4">
        <f>BFT!C24*'Feedstock Conversions'!B$7</f>
        <v>315.54141433370665</v>
      </c>
      <c r="H24" s="4">
        <f>'Fuel Values'!B24-BFT!I24-BFT!J24-BFT!K24</f>
        <v>10.133124571421035</v>
      </c>
      <c r="I24" s="18">
        <f>('LCFS Values'!$E$2-$AA$4)/1000000*'LCFS Values'!B24*'LCFS Values'!$G$2*100</f>
        <v>155.45437542857897</v>
      </c>
      <c r="J24" s="4">
        <f>'RIN Values'!C24</f>
        <v>58.912499999999994</v>
      </c>
      <c r="K24" s="4">
        <f>'Fixed Credits Value'!B24</f>
        <v>100</v>
      </c>
      <c r="L24" s="4">
        <f t="shared" si="2"/>
        <v>324.5</v>
      </c>
      <c r="M24" s="4">
        <f>L24/'Feedstock Conversions'!B$20</f>
        <v>41.87096774193548</v>
      </c>
      <c r="P24" s="4"/>
      <c r="W24" s="4">
        <f t="shared" si="3"/>
        <v>63.7914753639418</v>
      </c>
      <c r="AA24" s="23">
        <v>28.89</v>
      </c>
      <c r="AB24" s="23">
        <v>39.909999999999997</v>
      </c>
      <c r="AG24" s="4">
        <f>$B24+'Rail Costs'!K24</f>
        <v>30.347452407614782</v>
      </c>
      <c r="AH24" s="4">
        <v>26.75</v>
      </c>
      <c r="AI24" s="4">
        <f>$B24+'Rail Costs'!M24</f>
        <v>32.542357222844345</v>
      </c>
      <c r="AJ24" s="4">
        <f t="shared" si="4"/>
        <v>29.25</v>
      </c>
      <c r="AK24" s="4">
        <f>$B24+('Rail Costs'!O24*0.75)</f>
        <v>29.743853583426652</v>
      </c>
      <c r="AL24" s="4">
        <f>$B24+'Rail Costs'!P24</f>
        <v>30.566942889137739</v>
      </c>
      <c r="AO24" s="4">
        <f>$L24-('Feedstock Conversions'!$B$20*AG24)-'Rail Costs'!Q24</f>
        <v>85.589961656806423</v>
      </c>
      <c r="AP24" s="4">
        <f>$L24-('Feedstock Conversions'!$B$20*AH24)-'Rail Costs'!R24</f>
        <v>113.87942104806216</v>
      </c>
      <c r="AQ24" s="4">
        <f>$L24-('Feedstock Conversions'!$B$20*AI24)-'Rail Costs'!S24</f>
        <v>69.158297645476821</v>
      </c>
      <c r="AR24" s="4">
        <f>$L24-('Feedstock Conversions'!$B$20*AJ24)-'Rail Costs'!T24</f>
        <v>94.272231253162829</v>
      </c>
      <c r="AS24" s="4">
        <f>$L24-('Feedstock Conversions'!$B$20*AK24)-'Rail Costs'!U24</f>
        <v>90.592233239276425</v>
      </c>
      <c r="AT24" s="4">
        <f>$L24-('Feedstock Conversions'!$B$20*AL24)-'Rail Costs'!V24</f>
        <v>83.357870112977935</v>
      </c>
      <c r="BH24">
        <f t="shared" si="0"/>
        <v>23</v>
      </c>
      <c r="BI24">
        <f t="shared" si="1"/>
        <v>2019</v>
      </c>
      <c r="BJ24">
        <f t="shared" si="5"/>
        <v>6</v>
      </c>
    </row>
    <row r="25" spans="1:62" x14ac:dyDescent="0.2">
      <c r="A25" s="11">
        <v>43630</v>
      </c>
      <c r="B25" s="4">
        <v>29.25</v>
      </c>
      <c r="C25" s="18">
        <f>BFT!B25+'Rail Costs'!B25</f>
        <v>33.639809630459126</v>
      </c>
      <c r="E25" s="4">
        <f>BFT!C25*'Feedstock Conversions'!B$20</f>
        <v>260.7085246360582</v>
      </c>
      <c r="F25" s="4">
        <f>BFT!C25*'Feedstock Conversions'!B$7</f>
        <v>315.54141433370665</v>
      </c>
      <c r="H25" s="4">
        <f>'Fuel Values'!B25-BFT!I25-BFT!J25-BFT!K25</f>
        <v>3.8854225856841822</v>
      </c>
      <c r="I25" s="18">
        <f>('LCFS Values'!$E$2-$AA$4)/1000000*'LCFS Values'!B25*'LCFS Values'!$G$2*100</f>
        <v>156.18957741431581</v>
      </c>
      <c r="J25" s="4">
        <f>'RIN Values'!C25</f>
        <v>64.425000000000011</v>
      </c>
      <c r="K25" s="4">
        <f>'Fixed Credits Value'!B25</f>
        <v>100</v>
      </c>
      <c r="L25" s="4">
        <f t="shared" si="2"/>
        <v>324.5</v>
      </c>
      <c r="M25" s="4">
        <f>L25/'Feedstock Conversions'!B$20</f>
        <v>41.87096774193548</v>
      </c>
      <c r="P25" s="4"/>
      <c r="W25" s="4">
        <f t="shared" si="3"/>
        <v>63.7914753639418</v>
      </c>
      <c r="AA25" s="23">
        <v>34.21</v>
      </c>
      <c r="AB25" s="23">
        <v>23.93</v>
      </c>
      <c r="AG25" s="4">
        <f>$B25+'Rail Costs'!K25</f>
        <v>30.347452407614782</v>
      </c>
      <c r="AH25" s="4">
        <v>26.75</v>
      </c>
      <c r="AI25" s="4">
        <f>$B25+'Rail Costs'!M25</f>
        <v>32.542357222844345</v>
      </c>
      <c r="AJ25" s="4">
        <f t="shared" si="4"/>
        <v>29.25</v>
      </c>
      <c r="AK25" s="4">
        <f>$B25+('Rail Costs'!O25*0.75)</f>
        <v>29.743853583426652</v>
      </c>
      <c r="AL25" s="4">
        <f>$B25+'Rail Costs'!P25</f>
        <v>30.566942889137739</v>
      </c>
      <c r="AO25" s="4">
        <f>$L25-('Feedstock Conversions'!$B$20*AG25)-'Rail Costs'!Q25</f>
        <v>85.589961656806423</v>
      </c>
      <c r="AP25" s="4">
        <f>$L25-('Feedstock Conversions'!$B$20*AH25)-'Rail Costs'!R25</f>
        <v>113.87942104806216</v>
      </c>
      <c r="AQ25" s="4">
        <f>$L25-('Feedstock Conversions'!$B$20*AI25)-'Rail Costs'!S25</f>
        <v>69.158297645476821</v>
      </c>
      <c r="AR25" s="4">
        <f>$L25-('Feedstock Conversions'!$B$20*AJ25)-'Rail Costs'!T25</f>
        <v>94.272231253162829</v>
      </c>
      <c r="AS25" s="4">
        <f>$L25-('Feedstock Conversions'!$B$20*AK25)-'Rail Costs'!U25</f>
        <v>90.592233239276425</v>
      </c>
      <c r="AT25" s="4">
        <f>$L25-('Feedstock Conversions'!$B$20*AL25)-'Rail Costs'!V25</f>
        <v>83.357870112977935</v>
      </c>
      <c r="BH25">
        <f t="shared" si="0"/>
        <v>24</v>
      </c>
      <c r="BI25">
        <f t="shared" si="1"/>
        <v>2019</v>
      </c>
      <c r="BJ25">
        <f t="shared" si="5"/>
        <v>6</v>
      </c>
    </row>
    <row r="26" spans="1:62" x14ac:dyDescent="0.2">
      <c r="A26" s="11">
        <v>43637</v>
      </c>
      <c r="B26" s="4">
        <v>29.25</v>
      </c>
      <c r="C26" s="18">
        <f>BFT!B26+'Rail Costs'!B26</f>
        <v>33.639809630459126</v>
      </c>
      <c r="E26" s="4">
        <f>BFT!C26*'Feedstock Conversions'!B$20</f>
        <v>260.7085246360582</v>
      </c>
      <c r="F26" s="4">
        <f>BFT!C26*'Feedstock Conversions'!B$7</f>
        <v>315.54141433370665</v>
      </c>
      <c r="H26" s="4">
        <f>'Fuel Values'!B26-BFT!I26-BFT!J26-BFT!K26</f>
        <v>2.0935314904210713</v>
      </c>
      <c r="I26" s="18">
        <f>('LCFS Values'!$E$2-$AA$4)/1000000*'LCFS Values'!B26*'LCFS Values'!$G$2*100</f>
        <v>157.00646850957895</v>
      </c>
      <c r="J26" s="4">
        <f>'RIN Values'!C26</f>
        <v>70.199999999999989</v>
      </c>
      <c r="K26" s="4">
        <f>'Fixed Credits Value'!B26</f>
        <v>100</v>
      </c>
      <c r="L26" s="4">
        <f t="shared" si="2"/>
        <v>329.3</v>
      </c>
      <c r="M26" s="4">
        <f>L26/'Feedstock Conversions'!B$20</f>
        <v>42.490322580645163</v>
      </c>
      <c r="O26" s="4">
        <f>'Fuel Values'!C26*100</f>
        <v>191.01</v>
      </c>
      <c r="P26" s="18">
        <f>('LCFS Values'!$E$2-AB$4)/1000000*'LCFS Values'!B26*'LCFS Values'!$G$2*100</f>
        <v>150.11423296254239</v>
      </c>
      <c r="Q26" s="4">
        <f>'RIN Values'!D26</f>
        <v>79.559999999999988</v>
      </c>
      <c r="R26" s="4">
        <f>'Fixed Credits Value'!B26</f>
        <v>100</v>
      </c>
      <c r="S26" s="4">
        <f>'Fixed Credits Value'!C26</f>
        <v>16</v>
      </c>
      <c r="T26" s="4">
        <f>S26+R26+Q26+P26+O26</f>
        <v>536.68423296254241</v>
      </c>
      <c r="U26" s="4">
        <f>T26/'Feedstock Conversions'!B$7</f>
        <v>57.215803087691086</v>
      </c>
      <c r="W26" s="4">
        <f>L26-E26</f>
        <v>68.591475363941811</v>
      </c>
      <c r="X26" s="4">
        <f>T26-F26</f>
        <v>221.14281862883576</v>
      </c>
      <c r="AA26" s="23">
        <v>32.5</v>
      </c>
      <c r="AB26" s="23">
        <v>30.48</v>
      </c>
      <c r="AG26" s="4">
        <f>$B26+'Rail Costs'!K26</f>
        <v>30.347452407614782</v>
      </c>
      <c r="AH26" s="4">
        <v>26.75</v>
      </c>
      <c r="AI26" s="4">
        <f>$B26+'Rail Costs'!M26</f>
        <v>32.542357222844345</v>
      </c>
      <c r="AJ26" s="4">
        <f t="shared" si="4"/>
        <v>29.25</v>
      </c>
      <c r="AK26" s="4">
        <f>$B26+('Rail Costs'!O26*0.75)</f>
        <v>29.743853583426652</v>
      </c>
      <c r="AL26" s="4">
        <f>$B26+'Rail Costs'!P26</f>
        <v>30.566942889137739</v>
      </c>
      <c r="AO26" s="4">
        <f>$L26-('Feedstock Conversions'!$B$20*AG26)-'Rail Costs'!Q26</f>
        <v>90.389961656806435</v>
      </c>
      <c r="AP26" s="4">
        <f>$L26-('Feedstock Conversions'!$B$20*AH26)-'Rail Costs'!R26</f>
        <v>118.67942104806217</v>
      </c>
      <c r="AQ26" s="4">
        <f>$L26-('Feedstock Conversions'!$B$20*AI26)-'Rail Costs'!S26</f>
        <v>73.958297645476833</v>
      </c>
      <c r="AR26" s="4">
        <f>$L26-('Feedstock Conversions'!$B$20*AJ26)-'Rail Costs'!T26</f>
        <v>99.07223125316284</v>
      </c>
      <c r="AS26" s="4">
        <f>$L26-('Feedstock Conversions'!$B$20*AK26)-'Rail Costs'!U26</f>
        <v>95.392233239276436</v>
      </c>
      <c r="AT26" s="4">
        <f>$L26-('Feedstock Conversions'!$B$20*AL26)-'Rail Costs'!V26</f>
        <v>88.157870112977946</v>
      </c>
      <c r="AV26" s="4">
        <f>$T26-(AG26*'Feedstock Conversions'!$B$7)-'Rail Costs'!Q26</f>
        <v>248.30784719493673</v>
      </c>
      <c r="AW26" s="4">
        <f>$T26-(AH26*'Feedstock Conversions'!$B$7)-'Rail Costs'!R26</f>
        <v>282.46115401060456</v>
      </c>
      <c r="AX26" s="4">
        <f>$T26-(AI26*'Feedstock Conversions'!$B$7)-'Rail Costs'!S26</f>
        <v>228.29848833478297</v>
      </c>
      <c r="AY26" s="4">
        <f>$T26-(AJ26*'Feedstock Conversions'!$B$7)-'Rail Costs'!T26</f>
        <v>258.77896421570523</v>
      </c>
      <c r="AZ26" s="4">
        <f>$T26-(AK26*'Feedstock Conversions'!$B$7)-'Rail Costs'!U26</f>
        <v>254.29398486083338</v>
      </c>
      <c r="BA26" s="4">
        <f>$T26-(AL26*'Feedstock Conversions'!$B$7)-'Rail Costs'!V26</f>
        <v>245.71798616622578</v>
      </c>
      <c r="BH26">
        <f t="shared" si="0"/>
        <v>25</v>
      </c>
      <c r="BI26">
        <f t="shared" si="1"/>
        <v>2019</v>
      </c>
      <c r="BJ26">
        <f t="shared" si="5"/>
        <v>6</v>
      </c>
    </row>
    <row r="27" spans="1:62" x14ac:dyDescent="0.2">
      <c r="A27" s="11">
        <v>43644</v>
      </c>
      <c r="B27" s="4">
        <v>29.25</v>
      </c>
      <c r="C27" s="18">
        <f>BFT!B27+'Rail Costs'!B27</f>
        <v>33.639809630459126</v>
      </c>
      <c r="E27" s="4">
        <f>BFT!C27*'Feedstock Conversions'!B$20</f>
        <v>260.7085246360582</v>
      </c>
      <c r="F27" s="4">
        <f>BFT!C27*'Feedstock Conversions'!B$7</f>
        <v>315.54141433370665</v>
      </c>
      <c r="H27" s="4">
        <f>'Fuel Values'!B27-BFT!I27-BFT!J27-BFT!K27</f>
        <v>7.6583295046842181</v>
      </c>
      <c r="I27" s="18">
        <f>('LCFS Values'!$E$2-$AA$4)/1000000*'LCFS Values'!B27*'LCFS Values'!$G$2*100</f>
        <v>157.74167049531579</v>
      </c>
      <c r="J27" s="4">
        <f>'RIN Values'!C27</f>
        <v>65.099999999999994</v>
      </c>
      <c r="K27" s="4">
        <f>'Fixed Credits Value'!B27</f>
        <v>100</v>
      </c>
      <c r="L27" s="4">
        <f t="shared" si="2"/>
        <v>330.5</v>
      </c>
      <c r="M27" s="4">
        <f>L27/'Feedstock Conversions'!B$20</f>
        <v>42.645161290322584</v>
      </c>
      <c r="O27" s="4">
        <f>'Fuel Values'!C27*100</f>
        <v>195.01</v>
      </c>
      <c r="P27" s="18">
        <f>('LCFS Values'!$E$2-AB$4)/1000000*'LCFS Values'!B27*'LCFS Values'!$G$2*100</f>
        <v>150.81716121262713</v>
      </c>
      <c r="Q27" s="4">
        <f>'RIN Values'!D27</f>
        <v>73.78</v>
      </c>
      <c r="R27" s="4">
        <f>'Fixed Credits Value'!B27</f>
        <v>100</v>
      </c>
      <c r="S27" s="4">
        <f>'Fixed Credits Value'!C27</f>
        <v>16</v>
      </c>
      <c r="T27" s="4">
        <f t="shared" ref="T27:T90" si="6">S27+R27+Q27+P27+O27</f>
        <v>535.60716121262715</v>
      </c>
      <c r="U27" s="4">
        <f>T27/'Feedstock Conversions'!B$7</f>
        <v>57.100976675120158</v>
      </c>
      <c r="W27" s="4">
        <f t="shared" ref="W27:W90" si="7">L27-E27</f>
        <v>69.7914753639418</v>
      </c>
      <c r="X27" s="4">
        <f t="shared" ref="X27:X90" si="8">T27-F27</f>
        <v>220.06574687892049</v>
      </c>
      <c r="AA27" s="23">
        <v>32.07</v>
      </c>
      <c r="AB27" s="23">
        <v>41.85</v>
      </c>
      <c r="AG27" s="4">
        <f>$B27+'Rail Costs'!K27</f>
        <v>30.347452407614782</v>
      </c>
      <c r="AH27" s="4">
        <v>26.75</v>
      </c>
      <c r="AI27" s="4">
        <f>$B27+'Rail Costs'!M27</f>
        <v>32.542357222844345</v>
      </c>
      <c r="AJ27" s="4">
        <f t="shared" si="4"/>
        <v>29.25</v>
      </c>
      <c r="AK27" s="4">
        <f>$B27+('Rail Costs'!O27*0.75)</f>
        <v>29.743853583426652</v>
      </c>
      <c r="AL27" s="4">
        <f>$B27+'Rail Costs'!P27</f>
        <v>30.566942889137739</v>
      </c>
      <c r="AO27" s="4">
        <f>$L27-('Feedstock Conversions'!$B$20*AG27)-'Rail Costs'!Q27</f>
        <v>91.589961656806423</v>
      </c>
      <c r="AP27" s="4">
        <f>$L27-('Feedstock Conversions'!$B$20*AH27)-'Rail Costs'!R27</f>
        <v>119.87942104806216</v>
      </c>
      <c r="AQ27" s="4">
        <f>$L27-('Feedstock Conversions'!$B$20*AI27)-'Rail Costs'!S27</f>
        <v>75.158297645476821</v>
      </c>
      <c r="AR27" s="4">
        <f>$L27-('Feedstock Conversions'!$B$20*AJ27)-'Rail Costs'!T27</f>
        <v>100.27223125316283</v>
      </c>
      <c r="AS27" s="4">
        <f>$L27-('Feedstock Conversions'!$B$20*AK27)-'Rail Costs'!U27</f>
        <v>96.592233239276425</v>
      </c>
      <c r="AT27" s="4">
        <f>$L27-('Feedstock Conversions'!$B$20*AL27)-'Rail Costs'!V27</f>
        <v>89.357870112977935</v>
      </c>
      <c r="AV27" s="4">
        <f>$T27-(AG27*'Feedstock Conversions'!$B$7)-'Rail Costs'!Q27</f>
        <v>247.23077544502146</v>
      </c>
      <c r="AW27" s="4">
        <f>$T27-(AH27*'Feedstock Conversions'!$B$7)-'Rail Costs'!R27</f>
        <v>281.3840822606893</v>
      </c>
      <c r="AX27" s="4">
        <f>$T27-(AI27*'Feedstock Conversions'!$B$7)-'Rail Costs'!S27</f>
        <v>227.22141658486771</v>
      </c>
      <c r="AY27" s="4">
        <f>$T27-(AJ27*'Feedstock Conversions'!$B$7)-'Rail Costs'!T27</f>
        <v>257.70189246578997</v>
      </c>
      <c r="AZ27" s="4">
        <f>$T27-(AK27*'Feedstock Conversions'!$B$7)-'Rail Costs'!U27</f>
        <v>253.21691311091811</v>
      </c>
      <c r="BA27" s="4">
        <f>$T27-(AL27*'Feedstock Conversions'!$B$7)-'Rail Costs'!V27</f>
        <v>244.64091441631052</v>
      </c>
      <c r="BH27">
        <f t="shared" si="0"/>
        <v>26</v>
      </c>
      <c r="BI27">
        <f t="shared" si="1"/>
        <v>2019</v>
      </c>
      <c r="BJ27">
        <f t="shared" si="5"/>
        <v>6</v>
      </c>
    </row>
    <row r="28" spans="1:62" x14ac:dyDescent="0.2">
      <c r="A28" s="11">
        <v>43651</v>
      </c>
      <c r="B28" s="4">
        <v>29.25</v>
      </c>
      <c r="C28" s="18">
        <f>BFT!B28+'Rail Costs'!B28</f>
        <v>33.595666293393059</v>
      </c>
      <c r="E28" s="4">
        <f>BFT!C28*'Feedstock Conversions'!B$20</f>
        <v>260.36641377379618</v>
      </c>
      <c r="F28" s="4">
        <f>BFT!C28*'Feedstock Conversions'!B$7</f>
        <v>315.12734983202694</v>
      </c>
      <c r="H28" s="4">
        <f>'Fuel Values'!B28-BFT!I28-BFT!J28-BFT!K28</f>
        <v>8.2062364236841745</v>
      </c>
      <c r="I28" s="18">
        <f>('LCFS Values'!$E$2-$AA$4)/1000000*'LCFS Values'!B28*'LCFS Values'!$G$2*100</f>
        <v>159.29376357631583</v>
      </c>
      <c r="J28" s="4">
        <f>'RIN Values'!C28</f>
        <v>63</v>
      </c>
      <c r="K28" s="4">
        <f>'Fixed Credits Value'!B28</f>
        <v>100</v>
      </c>
      <c r="L28" s="4">
        <f t="shared" si="2"/>
        <v>330.5</v>
      </c>
      <c r="M28" s="4">
        <f>L28/'Feedstock Conversions'!B$20</f>
        <v>42.645161290322584</v>
      </c>
      <c r="O28" s="4">
        <f>'Fuel Values'!C28*100</f>
        <v>192.1</v>
      </c>
      <c r="P28" s="18">
        <f>('LCFS Values'!$E$2-AB$4)/1000000*'LCFS Values'!B28*'LCFS Values'!$G$2*100</f>
        <v>152.30112085169492</v>
      </c>
      <c r="Q28" s="4">
        <f>'RIN Values'!D28</f>
        <v>71.399999999999991</v>
      </c>
      <c r="R28" s="4">
        <f>'Fixed Credits Value'!B28</f>
        <v>100</v>
      </c>
      <c r="S28" s="4">
        <f>'Fixed Credits Value'!C28</f>
        <v>16</v>
      </c>
      <c r="T28" s="4">
        <f t="shared" si="6"/>
        <v>531.80112085169492</v>
      </c>
      <c r="U28" s="4">
        <f>T28/'Feedstock Conversions'!B$7</f>
        <v>56.695215442611392</v>
      </c>
      <c r="W28" s="4">
        <f t="shared" si="7"/>
        <v>70.133586226203818</v>
      </c>
      <c r="X28" s="4">
        <f t="shared" si="8"/>
        <v>216.67377101966798</v>
      </c>
      <c r="AA28" s="23">
        <v>35.57</v>
      </c>
      <c r="AB28" s="23">
        <v>19.510000000000002</v>
      </c>
      <c r="AG28" s="4">
        <f>$B28+'Rail Costs'!K28</f>
        <v>30.336416573348263</v>
      </c>
      <c r="AH28" s="4">
        <v>26.75</v>
      </c>
      <c r="AI28" s="4">
        <f>$B28+'Rail Costs'!M28</f>
        <v>32.509249720044792</v>
      </c>
      <c r="AJ28" s="4">
        <f t="shared" si="4"/>
        <v>29.25</v>
      </c>
      <c r="AK28" s="4">
        <f>$B28+('Rail Costs'!O28*0.75)</f>
        <v>29.738887458006719</v>
      </c>
      <c r="AL28" s="4">
        <f>$B28+'Rail Costs'!P28</f>
        <v>30.553699888017917</v>
      </c>
      <c r="AO28" s="4">
        <f>$L28-('Feedstock Conversions'!$B$20*AG28)-'Rail Costs'!Q28</f>
        <v>91.712869863609498</v>
      </c>
      <c r="AP28" s="4">
        <f>$L28-('Feedstock Conversions'!$B$20*AH28)-'Rail Costs'!R28</f>
        <v>119.91268664646152</v>
      </c>
      <c r="AQ28" s="4">
        <f>$L28-('Feedstock Conversions'!$B$20*AI28)-'Rail Costs'!S28</f>
        <v>75.446440462449686</v>
      </c>
      <c r="AR28" s="4">
        <f>$L28-('Feedstock Conversions'!$B$20*AJ28)-'Rail Costs'!T28</f>
        <v>100.30783172100813</v>
      </c>
      <c r="AS28" s="4">
        <f>$L28-('Feedstock Conversions'!$B$20*AK28)-'Rail Costs'!U28</f>
        <v>96.664839273741805</v>
      </c>
      <c r="AT28" s="4">
        <f>$L28-('Feedstock Conversions'!$B$20*AL28)-'Rail Costs'!V28</f>
        <v>89.503223933070899</v>
      </c>
      <c r="AV28" s="4">
        <f>$T28-(AG28*'Feedstock Conversions'!$B$7)-'Rail Costs'!Q28</f>
        <v>243.56563170074668</v>
      </c>
      <c r="AW28" s="4">
        <f>$T28-(AH28*'Feedstock Conversions'!$B$7)-'Rail Costs'!R28</f>
        <v>277.61130749815641</v>
      </c>
      <c r="AX28" s="4">
        <f>$T28-(AI28*'Feedstock Conversions'!$B$7)-'Rail Costs'!S28</f>
        <v>223.75748427047156</v>
      </c>
      <c r="AY28" s="4">
        <f>$T28-(AJ28*'Feedstock Conversions'!$B$7)-'Rail Costs'!T28</f>
        <v>253.93145257270302</v>
      </c>
      <c r="AZ28" s="4">
        <f>$T28-(AK28*'Feedstock Conversions'!$B$7)-'Rail Costs'!U28</f>
        <v>249.49157356888574</v>
      </c>
      <c r="BA28" s="4">
        <f>$T28-(AL28*'Feedstock Conversions'!$B$7)-'Rail Costs'!V28</f>
        <v>241.00181396729658</v>
      </c>
      <c r="BH28">
        <f t="shared" si="0"/>
        <v>27</v>
      </c>
      <c r="BI28">
        <f t="shared" si="1"/>
        <v>2019</v>
      </c>
      <c r="BJ28">
        <f t="shared" si="5"/>
        <v>7</v>
      </c>
    </row>
    <row r="29" spans="1:62" x14ac:dyDescent="0.2">
      <c r="A29" s="11">
        <v>43658</v>
      </c>
      <c r="B29" s="4">
        <v>29.8</v>
      </c>
      <c r="C29" s="18">
        <f>BFT!B29+'Rail Costs'!B29</f>
        <v>34.145666293393056</v>
      </c>
      <c r="E29" s="4">
        <f>BFT!C29*'Feedstock Conversions'!B$20</f>
        <v>264.62891377379617</v>
      </c>
      <c r="F29" s="4">
        <f>BFT!C29*'Feedstock Conversions'!B$7</f>
        <v>320.28634983202687</v>
      </c>
      <c r="H29" s="4">
        <f>'Fuel Values'!B29-BFT!I29-BFT!J29-BFT!K29</f>
        <v>10.254143342684188</v>
      </c>
      <c r="I29" s="18">
        <f>('LCFS Values'!$E$2-$AA$4)/1000000*'LCFS Values'!B29*'LCFS Values'!$G$2*100</f>
        <v>160.84585665731584</v>
      </c>
      <c r="J29" s="4">
        <f>'RIN Values'!C29</f>
        <v>60</v>
      </c>
      <c r="K29" s="4">
        <f>'Fixed Credits Value'!B29</f>
        <v>100</v>
      </c>
      <c r="L29" s="4">
        <f t="shared" si="2"/>
        <v>331.1</v>
      </c>
      <c r="M29" s="4">
        <f>L29/'Feedstock Conversions'!B$20</f>
        <v>42.722580645161294</v>
      </c>
      <c r="O29" s="4">
        <f>'Fuel Values'!C29*100</f>
        <v>196.08</v>
      </c>
      <c r="P29" s="18">
        <f>('LCFS Values'!$E$2-AB$4)/1000000*'LCFS Values'!B29*'LCFS Values'!$G$2*100</f>
        <v>153.78508049076271</v>
      </c>
      <c r="Q29" s="4">
        <f>'RIN Values'!D29</f>
        <v>68</v>
      </c>
      <c r="R29" s="4">
        <f>'Fixed Credits Value'!B29</f>
        <v>100</v>
      </c>
      <c r="S29" s="4">
        <f>'Fixed Credits Value'!C29</f>
        <v>16</v>
      </c>
      <c r="T29" s="4">
        <f t="shared" si="6"/>
        <v>533.86508049076269</v>
      </c>
      <c r="U29" s="4">
        <f>T29/'Feedstock Conversions'!B$7</f>
        <v>56.915253783663395</v>
      </c>
      <c r="W29" s="4">
        <f t="shared" si="7"/>
        <v>66.471086226203852</v>
      </c>
      <c r="X29" s="4">
        <f t="shared" si="8"/>
        <v>213.57873065873582</v>
      </c>
      <c r="AA29" s="23">
        <v>31.39</v>
      </c>
      <c r="AB29" s="23">
        <v>26.5</v>
      </c>
      <c r="AG29" s="4">
        <f>$B29+'Rail Costs'!K29</f>
        <v>30.886416573348264</v>
      </c>
      <c r="AH29" s="4">
        <v>27.3</v>
      </c>
      <c r="AI29" s="4">
        <f>$B29+'Rail Costs'!M29</f>
        <v>33.059249720044797</v>
      </c>
      <c r="AJ29" s="4">
        <f t="shared" si="4"/>
        <v>29.8</v>
      </c>
      <c r="AK29" s="4">
        <f>$B29+('Rail Costs'!O29*0.75)</f>
        <v>30.28888745800672</v>
      </c>
      <c r="AL29" s="4">
        <f>$B29+'Rail Costs'!P29</f>
        <v>31.103699888017918</v>
      </c>
      <c r="AO29" s="4">
        <f>$L29-('Feedstock Conversions'!$B$20*AG29)-'Rail Costs'!Q29</f>
        <v>88.050369863609504</v>
      </c>
      <c r="AP29" s="4">
        <f>$L29-('Feedstock Conversions'!$B$20*AH29)-'Rail Costs'!R29</f>
        <v>116.25018664646153</v>
      </c>
      <c r="AQ29" s="4">
        <f>$L29-('Feedstock Conversions'!$B$20*AI29)-'Rail Costs'!S29</f>
        <v>71.783940462449692</v>
      </c>
      <c r="AR29" s="4">
        <f>$L29-('Feedstock Conversions'!$B$20*AJ29)-'Rail Costs'!T29</f>
        <v>96.645331721008134</v>
      </c>
      <c r="AS29" s="4">
        <f>$L29-('Feedstock Conversions'!$B$20*AK29)-'Rail Costs'!U29</f>
        <v>93.002339273741811</v>
      </c>
      <c r="AT29" s="4">
        <f>$L29-('Feedstock Conversions'!$B$20*AL29)-'Rail Costs'!V29</f>
        <v>85.840723933070905</v>
      </c>
      <c r="AV29" s="4">
        <f>$T29-(AG29*'Feedstock Conversions'!$B$7)-'Rail Costs'!Q29</f>
        <v>240.47059133981446</v>
      </c>
      <c r="AW29" s="4">
        <f>$T29-(AH29*'Feedstock Conversions'!$B$7)-'Rail Costs'!R29</f>
        <v>274.51626713722419</v>
      </c>
      <c r="AX29" s="4">
        <f>$T29-(AI29*'Feedstock Conversions'!$B$7)-'Rail Costs'!S29</f>
        <v>220.66244390953929</v>
      </c>
      <c r="AY29" s="4">
        <f>$T29-(AJ29*'Feedstock Conversions'!$B$7)-'Rail Costs'!T29</f>
        <v>250.83641221177075</v>
      </c>
      <c r="AZ29" s="4">
        <f>$T29-(AK29*'Feedstock Conversions'!$B$7)-'Rail Costs'!U29</f>
        <v>246.39653320795352</v>
      </c>
      <c r="BA29" s="4">
        <f>$T29-(AL29*'Feedstock Conversions'!$B$7)-'Rail Costs'!V29</f>
        <v>237.90677360636437</v>
      </c>
      <c r="BH29">
        <f t="shared" si="0"/>
        <v>28</v>
      </c>
      <c r="BI29">
        <f t="shared" si="1"/>
        <v>2019</v>
      </c>
      <c r="BJ29">
        <f t="shared" si="5"/>
        <v>7</v>
      </c>
    </row>
    <row r="30" spans="1:62" x14ac:dyDescent="0.2">
      <c r="A30" s="11">
        <v>43665</v>
      </c>
      <c r="B30" s="4">
        <v>30.7</v>
      </c>
      <c r="C30" s="18">
        <f>BFT!B30+'Rail Costs'!B30</f>
        <v>35.045666293393055</v>
      </c>
      <c r="E30" s="4">
        <f>BFT!C30*'Feedstock Conversions'!B$20</f>
        <v>271.60391377379619</v>
      </c>
      <c r="F30" s="4">
        <f>BFT!C30*'Feedstock Conversions'!B$7</f>
        <v>328.72834983202688</v>
      </c>
      <c r="H30" s="4">
        <f>'Fuel Values'!B30-BFT!I30-BFT!J30-BFT!K30</f>
        <v>9.1854958093157677</v>
      </c>
      <c r="I30" s="18">
        <f>('LCFS Values'!$E$2-$AA$4)/1000000*'LCFS Values'!B30*'LCFS Values'!$G$2*100</f>
        <v>161.98950419068424</v>
      </c>
      <c r="J30" s="4">
        <f>'RIN Values'!C30</f>
        <v>61.125</v>
      </c>
      <c r="K30" s="4">
        <f>'Fixed Credits Value'!B30</f>
        <v>100</v>
      </c>
      <c r="L30" s="4">
        <f t="shared" si="2"/>
        <v>332.29999999999995</v>
      </c>
      <c r="M30" s="4">
        <f>L30/'Feedstock Conversions'!B$20</f>
        <v>42.8774193548387</v>
      </c>
      <c r="O30" s="4">
        <f>'Fuel Values'!C30*100</f>
        <v>191.01999999999998</v>
      </c>
      <c r="P30" s="18">
        <f>('LCFS Values'!$E$2-AB$4)/1000000*'LCFS Values'!B30*'LCFS Values'!$G$2*100</f>
        <v>154.87852443533899</v>
      </c>
      <c r="Q30" s="4">
        <f>'RIN Values'!D30</f>
        <v>69.274999999999991</v>
      </c>
      <c r="R30" s="4">
        <f>'Fixed Credits Value'!B30</f>
        <v>100</v>
      </c>
      <c r="S30" s="4">
        <f>'Fixed Credits Value'!C30</f>
        <v>16</v>
      </c>
      <c r="T30" s="4">
        <f t="shared" si="6"/>
        <v>531.173524435339</v>
      </c>
      <c r="U30" s="4">
        <f>T30/'Feedstock Conversions'!B$7</f>
        <v>56.628307509097972</v>
      </c>
      <c r="W30" s="4">
        <f t="shared" si="7"/>
        <v>60.696086226203761</v>
      </c>
      <c r="X30" s="4">
        <f t="shared" si="8"/>
        <v>202.44517460331213</v>
      </c>
      <c r="AA30" s="23">
        <v>28.92</v>
      </c>
      <c r="AB30" s="23">
        <v>28</v>
      </c>
      <c r="AG30" s="4">
        <f>$B30+'Rail Costs'!K30</f>
        <v>31.786416573348262</v>
      </c>
      <c r="AH30" s="4">
        <v>28.2</v>
      </c>
      <c r="AI30" s="4">
        <f>$B30+'Rail Costs'!M30</f>
        <v>33.959249720044795</v>
      </c>
      <c r="AJ30" s="4">
        <f t="shared" si="4"/>
        <v>30.7</v>
      </c>
      <c r="AK30" s="4">
        <f>$B30+('Rail Costs'!O30*0.75)</f>
        <v>31.188887458006718</v>
      </c>
      <c r="AL30" s="4">
        <f>$B30+'Rail Costs'!P30</f>
        <v>32.00369988801792</v>
      </c>
      <c r="AO30" s="4">
        <f>$L30-('Feedstock Conversions'!$B$20*AG30)-'Rail Costs'!Q30</f>
        <v>82.275369863609441</v>
      </c>
      <c r="AP30" s="4">
        <f>$L30-('Feedstock Conversions'!$B$20*AH30)-'Rail Costs'!R30</f>
        <v>110.47518664646149</v>
      </c>
      <c r="AQ30" s="4">
        <f>$L30-('Feedstock Conversions'!$B$20*AI30)-'Rail Costs'!S30</f>
        <v>66.008940462449601</v>
      </c>
      <c r="AR30" s="4">
        <f>$L30-('Feedstock Conversions'!$B$20*AJ30)-'Rail Costs'!T30</f>
        <v>90.8703317210081</v>
      </c>
      <c r="AS30" s="4">
        <f>$L30-('Feedstock Conversions'!$B$20*AK30)-'Rail Costs'!U30</f>
        <v>87.227339273741777</v>
      </c>
      <c r="AT30" s="4">
        <f>$L30-('Feedstock Conversions'!$B$20*AL30)-'Rail Costs'!V30</f>
        <v>80.065723933070814</v>
      </c>
      <c r="AV30" s="4">
        <f>$T30-(AG30*'Feedstock Conversions'!$B$7)-'Rail Costs'!Q30</f>
        <v>229.33703528439082</v>
      </c>
      <c r="AW30" s="4">
        <f>$T30-(AH30*'Feedstock Conversions'!$B$7)-'Rail Costs'!R30</f>
        <v>263.38271108180049</v>
      </c>
      <c r="AX30" s="4">
        <f>$T30-(AI30*'Feedstock Conversions'!$B$7)-'Rail Costs'!S30</f>
        <v>209.52888785411565</v>
      </c>
      <c r="AY30" s="4">
        <f>$T30-(AJ30*'Feedstock Conversions'!$B$7)-'Rail Costs'!T30</f>
        <v>239.70285615634711</v>
      </c>
      <c r="AZ30" s="4">
        <f>$T30-(AK30*'Feedstock Conversions'!$B$7)-'Rail Costs'!U30</f>
        <v>235.26297715252983</v>
      </c>
      <c r="BA30" s="4">
        <f>$T30-(AL30*'Feedstock Conversions'!$B$7)-'Rail Costs'!V30</f>
        <v>226.77321755094061</v>
      </c>
      <c r="BH30">
        <f t="shared" si="0"/>
        <v>29</v>
      </c>
      <c r="BI30">
        <f t="shared" si="1"/>
        <v>2019</v>
      </c>
      <c r="BJ30">
        <f t="shared" si="5"/>
        <v>7</v>
      </c>
    </row>
    <row r="31" spans="1:62" x14ac:dyDescent="0.2">
      <c r="A31" s="11">
        <v>43672</v>
      </c>
      <c r="B31" s="4">
        <v>31</v>
      </c>
      <c r="C31" s="18">
        <f>BFT!B31+'Rail Costs'!B31</f>
        <v>35.345666293393059</v>
      </c>
      <c r="E31" s="4">
        <f>BFT!C31*'Feedstock Conversions'!B$20</f>
        <v>273.92891377379618</v>
      </c>
      <c r="F31" s="4">
        <f>BFT!C31*'Feedstock Conversions'!B$7</f>
        <v>331.5423498320269</v>
      </c>
      <c r="H31" s="4">
        <f>'Fuel Values'!B31-BFT!I31-BFT!J31-BFT!K31</f>
        <v>7.5967443355525859</v>
      </c>
      <c r="I31" s="18">
        <f>('LCFS Values'!$E$2-$AA$4)/1000000*'LCFS Values'!B31*'LCFS Values'!$G$2*100</f>
        <v>160.4782556644474</v>
      </c>
      <c r="J31" s="4">
        <f>'RIN Values'!C31</f>
        <v>67.425000000000011</v>
      </c>
      <c r="K31" s="4">
        <f>'Fixed Credits Value'!B31</f>
        <v>100</v>
      </c>
      <c r="L31" s="4">
        <f t="shared" si="2"/>
        <v>335.5</v>
      </c>
      <c r="M31" s="4">
        <f>L31/'Feedstock Conversions'!B$20</f>
        <v>43.29032258064516</v>
      </c>
      <c r="O31" s="4">
        <f>'Fuel Values'!C31*100</f>
        <v>191.97</v>
      </c>
      <c r="P31" s="18">
        <f>('LCFS Values'!$E$2-AB$4)/1000000*'LCFS Values'!B31*'LCFS Values'!$G$2*100</f>
        <v>153.43361636572033</v>
      </c>
      <c r="Q31" s="4">
        <f>'RIN Values'!D31</f>
        <v>76.415000000000006</v>
      </c>
      <c r="R31" s="4">
        <f>'Fixed Credits Value'!B31</f>
        <v>100</v>
      </c>
      <c r="S31" s="4">
        <f>'Fixed Credits Value'!C31</f>
        <v>16</v>
      </c>
      <c r="T31" s="4">
        <f t="shared" si="6"/>
        <v>537.81861636572035</v>
      </c>
      <c r="U31" s="4">
        <f>T31/'Feedstock Conversions'!B$7</f>
        <v>57.33673948461837</v>
      </c>
      <c r="W31" s="4">
        <f t="shared" si="7"/>
        <v>61.571086226203818</v>
      </c>
      <c r="X31" s="4">
        <f t="shared" si="8"/>
        <v>206.27626653369344</v>
      </c>
      <c r="AA31" s="23">
        <v>36.979999999999997</v>
      </c>
      <c r="AB31" s="23">
        <v>33.42</v>
      </c>
      <c r="AG31" s="4">
        <f>$B31+'Rail Costs'!K31</f>
        <v>32.086416573348266</v>
      </c>
      <c r="AH31" s="4">
        <v>28.5</v>
      </c>
      <c r="AI31" s="4">
        <f>$B31+'Rail Costs'!M31</f>
        <v>34.259249720044792</v>
      </c>
      <c r="AJ31" s="4">
        <f t="shared" si="4"/>
        <v>31</v>
      </c>
      <c r="AK31" s="4">
        <f>$B31+('Rail Costs'!O31*0.75)</f>
        <v>31.488887458006719</v>
      </c>
      <c r="AL31" s="4">
        <f>$B31+'Rail Costs'!P31</f>
        <v>32.303699888017917</v>
      </c>
      <c r="AO31" s="4">
        <f>$L31-('Feedstock Conversions'!$B$20*AG31)-'Rail Costs'!Q31</f>
        <v>83.15036986360947</v>
      </c>
      <c r="AP31" s="4">
        <f>$L31-('Feedstock Conversions'!$B$20*AH31)-'Rail Costs'!R31</f>
        <v>111.35018664646152</v>
      </c>
      <c r="AQ31" s="4">
        <f>$L31-('Feedstock Conversions'!$B$20*AI31)-'Rail Costs'!S31</f>
        <v>66.883940462449715</v>
      </c>
      <c r="AR31" s="4">
        <f>$L31-('Feedstock Conversions'!$B$20*AJ31)-'Rail Costs'!T31</f>
        <v>91.745331721008128</v>
      </c>
      <c r="AS31" s="4">
        <f>$L31-('Feedstock Conversions'!$B$20*AK31)-'Rail Costs'!U31</f>
        <v>88.102339273741805</v>
      </c>
      <c r="AT31" s="4">
        <f>$L31-('Feedstock Conversions'!$B$20*AL31)-'Rail Costs'!V31</f>
        <v>80.940723933070899</v>
      </c>
      <c r="AV31" s="4">
        <f>$T31-(AG31*'Feedstock Conversions'!$B$7)-'Rail Costs'!Q31</f>
        <v>233.16812721477208</v>
      </c>
      <c r="AW31" s="4">
        <f>$T31-(AH31*'Feedstock Conversions'!$B$7)-'Rail Costs'!R31</f>
        <v>267.21380301218181</v>
      </c>
      <c r="AX31" s="4">
        <f>$T31-(AI31*'Feedstock Conversions'!$B$7)-'Rail Costs'!S31</f>
        <v>213.35997978449703</v>
      </c>
      <c r="AY31" s="4">
        <f>$T31-(AJ31*'Feedstock Conversions'!$B$7)-'Rail Costs'!T31</f>
        <v>243.53394808672843</v>
      </c>
      <c r="AZ31" s="4">
        <f>$T31-(AK31*'Feedstock Conversions'!$B$7)-'Rail Costs'!U31</f>
        <v>239.09406908291115</v>
      </c>
      <c r="BA31" s="4">
        <f>$T31-(AL31*'Feedstock Conversions'!$B$7)-'Rail Costs'!V31</f>
        <v>230.60430948132199</v>
      </c>
      <c r="BH31">
        <f t="shared" si="0"/>
        <v>30</v>
      </c>
      <c r="BI31">
        <f t="shared" si="1"/>
        <v>2019</v>
      </c>
      <c r="BJ31">
        <f t="shared" si="5"/>
        <v>7</v>
      </c>
    </row>
    <row r="32" spans="1:62" x14ac:dyDescent="0.2">
      <c r="A32" s="11">
        <v>43679</v>
      </c>
      <c r="B32" s="4">
        <v>31</v>
      </c>
      <c r="C32" s="18">
        <f>BFT!B32+'Rail Costs'!B32</f>
        <v>35.345666293393059</v>
      </c>
      <c r="E32" s="4">
        <f>BFT!C32*'Feedstock Conversions'!B$20</f>
        <v>273.92891377379618</v>
      </c>
      <c r="F32" s="4">
        <f>BFT!C32*'Feedstock Conversions'!B$7</f>
        <v>331.5423498320269</v>
      </c>
      <c r="H32" s="4">
        <f>'Fuel Values'!B32-BFT!I32-BFT!J32-BFT!K32</f>
        <v>6.832656218894698</v>
      </c>
      <c r="I32" s="18">
        <f>('LCFS Values'!$E$2-$AA$4)/1000000*'LCFS Values'!B32*'LCFS Values'!$G$2*100</f>
        <v>160.19234378110531</v>
      </c>
      <c r="J32" s="4">
        <f>'RIN Values'!C32</f>
        <v>68.474999999999994</v>
      </c>
      <c r="K32" s="4">
        <f>'Fixed Credits Value'!B32</f>
        <v>100</v>
      </c>
      <c r="L32" s="4">
        <f t="shared" si="2"/>
        <v>335.5</v>
      </c>
      <c r="M32" s="4">
        <f>L32/'Feedstock Conversions'!B$20</f>
        <v>43.29032258064516</v>
      </c>
      <c r="O32" s="4">
        <f>'Fuel Values'!C32*100</f>
        <v>191.39</v>
      </c>
      <c r="P32" s="18">
        <f>('LCFS Values'!$E$2-AB$4)/1000000*'LCFS Values'!B32*'LCFS Values'!$G$2*100</f>
        <v>153.16025537957628</v>
      </c>
      <c r="Q32" s="4">
        <f>'RIN Values'!D32</f>
        <v>77.60499999999999</v>
      </c>
      <c r="R32" s="4">
        <f>'Fixed Credits Value'!B32</f>
        <v>100</v>
      </c>
      <c r="S32" s="4">
        <f>'Fixed Credits Value'!C32</f>
        <v>16</v>
      </c>
      <c r="T32" s="4">
        <f t="shared" si="6"/>
        <v>538.15525537957626</v>
      </c>
      <c r="U32" s="4">
        <f>T32/'Feedstock Conversions'!B$7</f>
        <v>57.372628505285313</v>
      </c>
      <c r="W32" s="4">
        <f t="shared" si="7"/>
        <v>61.571086226203818</v>
      </c>
      <c r="X32" s="4">
        <f t="shared" si="8"/>
        <v>206.61290554754936</v>
      </c>
      <c r="AA32" s="23">
        <v>41.88</v>
      </c>
      <c r="AB32" s="23">
        <v>33.340000000000003</v>
      </c>
      <c r="AG32" s="4">
        <f>$B32+'Rail Costs'!K32</f>
        <v>32.086416573348266</v>
      </c>
      <c r="AH32" s="4">
        <v>28.5</v>
      </c>
      <c r="AI32" s="4">
        <f>$B32+'Rail Costs'!M32</f>
        <v>34.259249720044792</v>
      </c>
      <c r="AJ32" s="4">
        <f t="shared" si="4"/>
        <v>31</v>
      </c>
      <c r="AK32" s="4">
        <f>$B32+('Rail Costs'!O32*0.75)</f>
        <v>31.488887458006719</v>
      </c>
      <c r="AL32" s="4">
        <f>$B32+'Rail Costs'!P32</f>
        <v>32.303699888017917</v>
      </c>
      <c r="AO32" s="4">
        <f>$L32-('Feedstock Conversions'!$B$20*AG32)-'Rail Costs'!Q32</f>
        <v>83.15036986360947</v>
      </c>
      <c r="AP32" s="4">
        <f>$L32-('Feedstock Conversions'!$B$20*AH32)-'Rail Costs'!R32</f>
        <v>111.35018664646152</v>
      </c>
      <c r="AQ32" s="4">
        <f>$L32-('Feedstock Conversions'!$B$20*AI32)-'Rail Costs'!S32</f>
        <v>66.883940462449715</v>
      </c>
      <c r="AR32" s="4">
        <f>$L32-('Feedstock Conversions'!$B$20*AJ32)-'Rail Costs'!T32</f>
        <v>91.745331721008128</v>
      </c>
      <c r="AS32" s="4">
        <f>$L32-('Feedstock Conversions'!$B$20*AK32)-'Rail Costs'!U32</f>
        <v>88.102339273741805</v>
      </c>
      <c r="AT32" s="4">
        <f>$L32-('Feedstock Conversions'!$B$20*AL32)-'Rail Costs'!V32</f>
        <v>80.940723933070899</v>
      </c>
      <c r="AV32" s="4">
        <f>$T32-(AG32*'Feedstock Conversions'!$B$7)-'Rail Costs'!Q32</f>
        <v>233.504766228628</v>
      </c>
      <c r="AW32" s="4">
        <f>$T32-(AH32*'Feedstock Conversions'!$B$7)-'Rail Costs'!R32</f>
        <v>267.55044202603773</v>
      </c>
      <c r="AX32" s="4">
        <f>$T32-(AI32*'Feedstock Conversions'!$B$7)-'Rail Costs'!S32</f>
        <v>213.69661879835294</v>
      </c>
      <c r="AY32" s="4">
        <f>$T32-(AJ32*'Feedstock Conversions'!$B$7)-'Rail Costs'!T32</f>
        <v>243.87058710058434</v>
      </c>
      <c r="AZ32" s="4">
        <f>$T32-(AK32*'Feedstock Conversions'!$B$7)-'Rail Costs'!U32</f>
        <v>239.43070809676706</v>
      </c>
      <c r="BA32" s="4">
        <f>$T32-(AL32*'Feedstock Conversions'!$B$7)-'Rail Costs'!V32</f>
        <v>230.94094849517791</v>
      </c>
      <c r="BH32">
        <f t="shared" si="0"/>
        <v>31</v>
      </c>
      <c r="BI32">
        <f t="shared" si="1"/>
        <v>2019</v>
      </c>
      <c r="BJ32">
        <f t="shared" si="5"/>
        <v>8</v>
      </c>
    </row>
    <row r="33" spans="1:62" x14ac:dyDescent="0.2">
      <c r="A33" s="11">
        <v>43686</v>
      </c>
      <c r="B33" s="4">
        <v>31</v>
      </c>
      <c r="C33" s="18">
        <f>BFT!B33+'Rail Costs'!B33</f>
        <v>35.345666293393059</v>
      </c>
      <c r="E33" s="4">
        <f>BFT!C33*'Feedstock Conversions'!B$20</f>
        <v>273.92891377379618</v>
      </c>
      <c r="F33" s="4">
        <f>BFT!C33*'Feedstock Conversions'!B$7</f>
        <v>331.5423498320269</v>
      </c>
      <c r="H33" s="4">
        <f>'Fuel Values'!B33-BFT!I33-BFT!J33-BFT!K33</f>
        <v>5.3801898831841868</v>
      </c>
      <c r="I33" s="18">
        <f>('LCFS Values'!$E$2-$AA$4)/1000000*'LCFS Values'!B33*'LCFS Values'!$G$2*100</f>
        <v>160.0698101168158</v>
      </c>
      <c r="J33" s="4">
        <f>'RIN Values'!C33</f>
        <v>70.050000000000011</v>
      </c>
      <c r="K33" s="4">
        <f>'Fixed Credits Value'!B33</f>
        <v>100</v>
      </c>
      <c r="L33" s="4">
        <f t="shared" si="2"/>
        <v>335.5</v>
      </c>
      <c r="M33" s="4">
        <f>L33/'Feedstock Conversions'!B$20</f>
        <v>43.29032258064516</v>
      </c>
      <c r="O33" s="4">
        <f>'Fuel Values'!C33*100</f>
        <v>182.36</v>
      </c>
      <c r="P33" s="18">
        <f>('LCFS Values'!$E$2-AB$4)/1000000*'LCFS Values'!B33*'LCFS Values'!$G$2*100</f>
        <v>153.04310067122881</v>
      </c>
      <c r="Q33" s="4">
        <f>'RIN Values'!D33</f>
        <v>79.39</v>
      </c>
      <c r="R33" s="4">
        <f>'Fixed Credits Value'!B33</f>
        <v>100</v>
      </c>
      <c r="S33" s="4">
        <f>'Fixed Credits Value'!C33</f>
        <v>16</v>
      </c>
      <c r="T33" s="4">
        <f t="shared" si="6"/>
        <v>530.79310067122879</v>
      </c>
      <c r="U33" s="4">
        <f>T33/'Feedstock Conversions'!B$7</f>
        <v>56.587750604608608</v>
      </c>
      <c r="W33" s="4">
        <f t="shared" si="7"/>
        <v>61.571086226203818</v>
      </c>
      <c r="X33" s="4">
        <f t="shared" si="8"/>
        <v>199.25075083920188</v>
      </c>
      <c r="AA33" s="23">
        <v>27.02</v>
      </c>
      <c r="AB33" s="23">
        <v>32.14</v>
      </c>
      <c r="AG33" s="4">
        <f>$B33+'Rail Costs'!K33</f>
        <v>32.086416573348266</v>
      </c>
      <c r="AH33" s="4">
        <v>28.5</v>
      </c>
      <c r="AI33" s="4">
        <f>$B33+'Rail Costs'!M33</f>
        <v>34.259249720044792</v>
      </c>
      <c r="AJ33" s="4">
        <f t="shared" si="4"/>
        <v>31</v>
      </c>
      <c r="AK33" s="4">
        <f>$B33+('Rail Costs'!O33*0.75)</f>
        <v>31.488887458006719</v>
      </c>
      <c r="AL33" s="4">
        <f>$B33+'Rail Costs'!P33</f>
        <v>32.303699888017917</v>
      </c>
      <c r="AO33" s="4">
        <f>$L33-('Feedstock Conversions'!$B$20*AG33)-'Rail Costs'!Q33</f>
        <v>83.15036986360947</v>
      </c>
      <c r="AP33" s="4">
        <f>$L33-('Feedstock Conversions'!$B$20*AH33)-'Rail Costs'!R33</f>
        <v>111.35018664646152</v>
      </c>
      <c r="AQ33" s="4">
        <f>$L33-('Feedstock Conversions'!$B$20*AI33)-'Rail Costs'!S33</f>
        <v>66.883940462449715</v>
      </c>
      <c r="AR33" s="4">
        <f>$L33-('Feedstock Conversions'!$B$20*AJ33)-'Rail Costs'!T33</f>
        <v>91.745331721008128</v>
      </c>
      <c r="AS33" s="4">
        <f>$L33-('Feedstock Conversions'!$B$20*AK33)-'Rail Costs'!U33</f>
        <v>88.102339273741805</v>
      </c>
      <c r="AT33" s="4">
        <f>$L33-('Feedstock Conversions'!$B$20*AL33)-'Rail Costs'!V33</f>
        <v>80.940723933070899</v>
      </c>
      <c r="AV33" s="4">
        <f>$T33-(AG33*'Feedstock Conversions'!$B$7)-'Rail Costs'!Q33</f>
        <v>226.14261152028052</v>
      </c>
      <c r="AW33" s="4">
        <f>$T33-(AH33*'Feedstock Conversions'!$B$7)-'Rail Costs'!R33</f>
        <v>260.18828731769025</v>
      </c>
      <c r="AX33" s="4">
        <f>$T33-(AI33*'Feedstock Conversions'!$B$7)-'Rail Costs'!S33</f>
        <v>206.33446409000547</v>
      </c>
      <c r="AY33" s="4">
        <f>$T33-(AJ33*'Feedstock Conversions'!$B$7)-'Rail Costs'!T33</f>
        <v>236.50843239223687</v>
      </c>
      <c r="AZ33" s="4">
        <f>$T33-(AK33*'Feedstock Conversions'!$B$7)-'Rail Costs'!U33</f>
        <v>232.06855338841959</v>
      </c>
      <c r="BA33" s="4">
        <f>$T33-(AL33*'Feedstock Conversions'!$B$7)-'Rail Costs'!V33</f>
        <v>223.57879378683043</v>
      </c>
      <c r="BH33">
        <f t="shared" si="0"/>
        <v>32</v>
      </c>
      <c r="BI33">
        <f t="shared" si="1"/>
        <v>2019</v>
      </c>
      <c r="BJ33">
        <f t="shared" si="5"/>
        <v>8</v>
      </c>
    </row>
    <row r="34" spans="1:62" x14ac:dyDescent="0.2">
      <c r="A34" s="11">
        <v>43693</v>
      </c>
      <c r="B34" s="4">
        <v>31</v>
      </c>
      <c r="C34" s="18">
        <f>BFT!B34+'Rail Costs'!B34</f>
        <v>35.345666293393059</v>
      </c>
      <c r="E34" s="4">
        <f>BFT!C34*'Feedstock Conversions'!B$20</f>
        <v>273.92891377379618</v>
      </c>
      <c r="F34" s="4">
        <f>BFT!C34*'Feedstock Conversions'!B$7</f>
        <v>331.5423498320269</v>
      </c>
      <c r="H34" s="4">
        <f>'Fuel Values'!B34-BFT!I34-BFT!J34-BFT!K34</f>
        <v>15.388635430815782</v>
      </c>
      <c r="I34" s="18">
        <f>('LCFS Values'!$E$2-$AA$4)/1000000*'LCFS Values'!B34*'LCFS Values'!$G$2*100</f>
        <v>159.66136456918423</v>
      </c>
      <c r="J34" s="4">
        <f>'RIN Values'!C34</f>
        <v>63.449999999999996</v>
      </c>
      <c r="K34" s="4">
        <f>'Fixed Credits Value'!B34</f>
        <v>100</v>
      </c>
      <c r="L34" s="4">
        <f t="shared" si="2"/>
        <v>338.5</v>
      </c>
      <c r="M34" s="4">
        <f>L34/'Feedstock Conversions'!B$20</f>
        <v>43.677419354838712</v>
      </c>
      <c r="O34" s="4">
        <f>'Fuel Values'!C34*100</f>
        <v>184</v>
      </c>
      <c r="P34" s="18">
        <f>('LCFS Values'!$E$2-AB$4)/1000000*'LCFS Values'!B34*'LCFS Values'!$G$2*100</f>
        <v>152.65258497673727</v>
      </c>
      <c r="Q34" s="4">
        <f>'RIN Values'!D34</f>
        <v>71.91</v>
      </c>
      <c r="R34" s="4">
        <f>'Fixed Credits Value'!B34</f>
        <v>100</v>
      </c>
      <c r="S34" s="4">
        <f>'Fixed Credits Value'!C34</f>
        <v>16</v>
      </c>
      <c r="T34" s="4">
        <f t="shared" si="6"/>
        <v>524.5625849767373</v>
      </c>
      <c r="U34" s="4">
        <f>T34/'Feedstock Conversions'!B$7</f>
        <v>55.923516522040217</v>
      </c>
      <c r="W34" s="4">
        <f t="shared" si="7"/>
        <v>64.571086226203818</v>
      </c>
      <c r="X34" s="4">
        <f t="shared" si="8"/>
        <v>193.0202351447104</v>
      </c>
      <c r="AA34" s="23">
        <v>31.28</v>
      </c>
      <c r="AB34" s="23">
        <v>42.48</v>
      </c>
      <c r="AG34" s="4">
        <f>$B34+'Rail Costs'!K34</f>
        <v>32.086416573348266</v>
      </c>
      <c r="AH34" s="4">
        <v>28.5</v>
      </c>
      <c r="AI34" s="4">
        <f>$B34+'Rail Costs'!M34</f>
        <v>34.259249720044792</v>
      </c>
      <c r="AJ34" s="4">
        <f t="shared" si="4"/>
        <v>31</v>
      </c>
      <c r="AK34" s="4">
        <f>$B34+('Rail Costs'!O34*0.75)</f>
        <v>31.488887458006719</v>
      </c>
      <c r="AL34" s="4">
        <f>$B34+'Rail Costs'!P34</f>
        <v>32.303699888017917</v>
      </c>
      <c r="AO34" s="4">
        <f>$L34-('Feedstock Conversions'!$B$20*AG34)-'Rail Costs'!Q34</f>
        <v>86.15036986360947</v>
      </c>
      <c r="AP34" s="4">
        <f>$L34-('Feedstock Conversions'!$B$20*AH34)-'Rail Costs'!R34</f>
        <v>114.35018664646152</v>
      </c>
      <c r="AQ34" s="4">
        <f>$L34-('Feedstock Conversions'!$B$20*AI34)-'Rail Costs'!S34</f>
        <v>69.883940462449715</v>
      </c>
      <c r="AR34" s="4">
        <f>$L34-('Feedstock Conversions'!$B$20*AJ34)-'Rail Costs'!T34</f>
        <v>94.745331721008128</v>
      </c>
      <c r="AS34" s="4">
        <f>$L34-('Feedstock Conversions'!$B$20*AK34)-'Rail Costs'!U34</f>
        <v>91.102339273741805</v>
      </c>
      <c r="AT34" s="4">
        <f>$L34-('Feedstock Conversions'!$B$20*AL34)-'Rail Costs'!V34</f>
        <v>83.940723933070899</v>
      </c>
      <c r="AV34" s="4">
        <f>$T34-(AG34*'Feedstock Conversions'!$B$7)-'Rail Costs'!Q34</f>
        <v>219.91209582578904</v>
      </c>
      <c r="AW34" s="4">
        <f>$T34-(AH34*'Feedstock Conversions'!$B$7)-'Rail Costs'!R34</f>
        <v>253.95777162319879</v>
      </c>
      <c r="AX34" s="4">
        <f>$T34-(AI34*'Feedstock Conversions'!$B$7)-'Rail Costs'!S34</f>
        <v>200.10394839551398</v>
      </c>
      <c r="AY34" s="4">
        <f>$T34-(AJ34*'Feedstock Conversions'!$B$7)-'Rail Costs'!T34</f>
        <v>230.27791669774538</v>
      </c>
      <c r="AZ34" s="4">
        <f>$T34-(AK34*'Feedstock Conversions'!$B$7)-'Rail Costs'!U34</f>
        <v>225.8380376939281</v>
      </c>
      <c r="BA34" s="4">
        <f>$T34-(AL34*'Feedstock Conversions'!$B$7)-'Rail Costs'!V34</f>
        <v>217.34827809233894</v>
      </c>
      <c r="BH34">
        <f t="shared" si="0"/>
        <v>33</v>
      </c>
      <c r="BI34">
        <f t="shared" si="1"/>
        <v>2019</v>
      </c>
      <c r="BJ34">
        <f t="shared" si="5"/>
        <v>8</v>
      </c>
    </row>
    <row r="35" spans="1:62" x14ac:dyDescent="0.2">
      <c r="A35" s="11">
        <v>43700</v>
      </c>
      <c r="B35" s="4">
        <v>31</v>
      </c>
      <c r="C35" s="18">
        <f>BFT!B35+'Rail Costs'!B35</f>
        <v>35.345666293393059</v>
      </c>
      <c r="E35" s="4">
        <f>BFT!C35*'Feedstock Conversions'!B$20</f>
        <v>273.92891377379618</v>
      </c>
      <c r="F35" s="4">
        <f>BFT!C35*'Feedstock Conversions'!B$7</f>
        <v>331.5423498320269</v>
      </c>
      <c r="H35" s="4">
        <f>'Fuel Values'!B35-BFT!I35-BFT!J35-BFT!K35</f>
        <v>10.532319575999963</v>
      </c>
      <c r="I35" s="18">
        <f>('LCFS Values'!$E$2-$AA$4)/1000000*'LCFS Values'!B35*'LCFS Values'!$G$2*100</f>
        <v>161.41768042400003</v>
      </c>
      <c r="J35" s="4">
        <f>'RIN Values'!C35</f>
        <v>68.550000000000011</v>
      </c>
      <c r="K35" s="4">
        <f>'Fixed Credits Value'!B35</f>
        <v>100</v>
      </c>
      <c r="L35" s="4">
        <f t="shared" si="2"/>
        <v>340.5</v>
      </c>
      <c r="M35" s="4">
        <f>L35/'Feedstock Conversions'!B$20</f>
        <v>43.935483870967744</v>
      </c>
      <c r="O35" s="4">
        <f>'Fuel Values'!C35*100</f>
        <v>185.03</v>
      </c>
      <c r="P35" s="18">
        <f>('LCFS Values'!$E$2-AB$4)/1000000*'LCFS Values'!B35*'LCFS Values'!$G$2*100</f>
        <v>154.33180246305082</v>
      </c>
      <c r="Q35" s="4">
        <f>'RIN Values'!D35</f>
        <v>77.69</v>
      </c>
      <c r="R35" s="4">
        <f>'Fixed Credits Value'!B35</f>
        <v>100</v>
      </c>
      <c r="S35" s="4">
        <f>'Fixed Credits Value'!C35</f>
        <v>16</v>
      </c>
      <c r="T35" s="4">
        <f t="shared" si="6"/>
        <v>533.05180246305076</v>
      </c>
      <c r="U35" s="4">
        <f>T35/'Feedstock Conversions'!B$7</f>
        <v>56.82855036919517</v>
      </c>
      <c r="W35" s="4">
        <f t="shared" si="7"/>
        <v>66.571086226203818</v>
      </c>
      <c r="X35" s="4">
        <f t="shared" si="8"/>
        <v>201.50945263102386</v>
      </c>
      <c r="AA35" s="23">
        <v>32.450000000000003</v>
      </c>
      <c r="AB35" s="23">
        <v>18.87</v>
      </c>
      <c r="AG35" s="4">
        <f>$B35+'Rail Costs'!K35</f>
        <v>32.086416573348266</v>
      </c>
      <c r="AH35" s="4">
        <v>28.5</v>
      </c>
      <c r="AI35" s="4">
        <f>$B35+'Rail Costs'!M35</f>
        <v>34.259249720044792</v>
      </c>
      <c r="AJ35" s="4">
        <f t="shared" si="4"/>
        <v>31</v>
      </c>
      <c r="AK35" s="4">
        <f>$B35+('Rail Costs'!O35*0.75)</f>
        <v>31.488887458006719</v>
      </c>
      <c r="AL35" s="4">
        <f>$B35+'Rail Costs'!P35</f>
        <v>32.303699888017917</v>
      </c>
      <c r="AO35" s="4">
        <f>$L35-('Feedstock Conversions'!$B$20*AG35)-'Rail Costs'!Q35</f>
        <v>88.15036986360947</v>
      </c>
      <c r="AP35" s="4">
        <f>$L35-('Feedstock Conversions'!$B$20*AH35)-'Rail Costs'!R35</f>
        <v>116.35018664646152</v>
      </c>
      <c r="AQ35" s="4">
        <f>$L35-('Feedstock Conversions'!$B$20*AI35)-'Rail Costs'!S35</f>
        <v>71.883940462449715</v>
      </c>
      <c r="AR35" s="4">
        <f>$L35-('Feedstock Conversions'!$B$20*AJ35)-'Rail Costs'!T35</f>
        <v>96.745331721008128</v>
      </c>
      <c r="AS35" s="4">
        <f>$L35-('Feedstock Conversions'!$B$20*AK35)-'Rail Costs'!U35</f>
        <v>93.102339273741805</v>
      </c>
      <c r="AT35" s="4">
        <f>$L35-('Feedstock Conversions'!$B$20*AL35)-'Rail Costs'!V35</f>
        <v>85.940723933070899</v>
      </c>
      <c r="AV35" s="4">
        <f>$T35-(AG35*'Feedstock Conversions'!$B$7)-'Rail Costs'!Q35</f>
        <v>228.4013133121025</v>
      </c>
      <c r="AW35" s="4">
        <f>$T35-(AH35*'Feedstock Conversions'!$B$7)-'Rail Costs'!R35</f>
        <v>262.44698910951223</v>
      </c>
      <c r="AX35" s="4">
        <f>$T35-(AI35*'Feedstock Conversions'!$B$7)-'Rail Costs'!S35</f>
        <v>208.59316588182745</v>
      </c>
      <c r="AY35" s="4">
        <f>$T35-(AJ35*'Feedstock Conversions'!$B$7)-'Rail Costs'!T35</f>
        <v>238.76713418405885</v>
      </c>
      <c r="AZ35" s="4">
        <f>$T35-(AK35*'Feedstock Conversions'!$B$7)-'Rail Costs'!U35</f>
        <v>234.32725518024156</v>
      </c>
      <c r="BA35" s="4">
        <f>$T35-(AL35*'Feedstock Conversions'!$B$7)-'Rail Costs'!V35</f>
        <v>225.83749557865241</v>
      </c>
      <c r="BH35">
        <f t="shared" si="0"/>
        <v>34</v>
      </c>
      <c r="BI35">
        <f t="shared" si="1"/>
        <v>2019</v>
      </c>
      <c r="BJ35">
        <f t="shared" si="5"/>
        <v>8</v>
      </c>
    </row>
    <row r="36" spans="1:62" x14ac:dyDescent="0.2">
      <c r="A36" s="11">
        <v>43707</v>
      </c>
      <c r="B36" s="4">
        <v>30.1</v>
      </c>
      <c r="C36" s="18">
        <f>BFT!B36+'Rail Costs'!B36</f>
        <v>34.44566629339306</v>
      </c>
      <c r="E36" s="4">
        <f>BFT!C36*'Feedstock Conversions'!B$20</f>
        <v>266.95391377379622</v>
      </c>
      <c r="F36" s="4">
        <f>BFT!C36*'Feedstock Conversions'!B$7</f>
        <v>323.10034983202695</v>
      </c>
      <c r="H36" s="4">
        <f>'Fuel Values'!B36-BFT!I36-BFT!J36-BFT!K36</f>
        <v>6.7252938235789088</v>
      </c>
      <c r="I36" s="18">
        <f>('LCFS Values'!$E$2-$AA$4)/1000000*'LCFS Values'!B36*'LCFS Values'!$G$2*100</f>
        <v>162.72470617642108</v>
      </c>
      <c r="J36" s="4">
        <f>'RIN Values'!C36</f>
        <v>71.25</v>
      </c>
      <c r="K36" s="4">
        <f>'Fixed Credits Value'!B36</f>
        <v>100</v>
      </c>
      <c r="L36" s="4">
        <f t="shared" si="2"/>
        <v>340.7</v>
      </c>
      <c r="M36" s="4">
        <f>L36/'Feedstock Conversions'!B$20</f>
        <v>43.961290322580645</v>
      </c>
      <c r="O36" s="4">
        <f>'Fuel Values'!C36*100</f>
        <v>184.03</v>
      </c>
      <c r="P36" s="18">
        <f>('LCFS Values'!$E$2-AB$4)/1000000*'LCFS Values'!B36*'LCFS Values'!$G$2*100</f>
        <v>155.58145268542373</v>
      </c>
      <c r="Q36" s="4">
        <f>'RIN Values'!D36</f>
        <v>80.75</v>
      </c>
      <c r="R36" s="4">
        <f>'Fixed Credits Value'!B36</f>
        <v>100</v>
      </c>
      <c r="S36" s="4">
        <f>'Fixed Credits Value'!C36</f>
        <v>16</v>
      </c>
      <c r="T36" s="4">
        <f t="shared" si="6"/>
        <v>536.36145268542373</v>
      </c>
      <c r="U36" s="4">
        <f>T36/'Feedstock Conversions'!B$7</f>
        <v>57.181391544288239</v>
      </c>
      <c r="W36" s="4">
        <f t="shared" si="7"/>
        <v>73.746086226203772</v>
      </c>
      <c r="X36" s="4">
        <f t="shared" si="8"/>
        <v>213.26110285339678</v>
      </c>
      <c r="AA36" s="23">
        <v>24.5</v>
      </c>
      <c r="AB36" s="23">
        <v>29.26</v>
      </c>
      <c r="AG36" s="4">
        <f>$B36+'Rail Costs'!K36</f>
        <v>31.186416573348264</v>
      </c>
      <c r="AH36" s="4">
        <v>27.6</v>
      </c>
      <c r="AI36" s="4">
        <f>$B36+'Rail Costs'!M36</f>
        <v>33.359249720044794</v>
      </c>
      <c r="AJ36" s="4">
        <f t="shared" si="4"/>
        <v>30.1</v>
      </c>
      <c r="AK36" s="4">
        <f>$B36+('Rail Costs'!O36*0.75)</f>
        <v>30.58888745800672</v>
      </c>
      <c r="AL36" s="4">
        <f>$B36+'Rail Costs'!P36</f>
        <v>31.403699888017918</v>
      </c>
      <c r="AO36" s="4">
        <f>$L36-('Feedstock Conversions'!$B$20*AG36)-'Rail Costs'!Q36</f>
        <v>95.325369863609481</v>
      </c>
      <c r="AP36" s="4">
        <f>$L36-('Feedstock Conversions'!$B$20*AH36)-'Rail Costs'!R36</f>
        <v>123.52518664646151</v>
      </c>
      <c r="AQ36" s="4">
        <f>$L36-('Feedstock Conversions'!$B$20*AI36)-'Rail Costs'!S36</f>
        <v>79.058940462449669</v>
      </c>
      <c r="AR36" s="4">
        <f>$L36-('Feedstock Conversions'!$B$20*AJ36)-'Rail Costs'!T36</f>
        <v>103.92033172100811</v>
      </c>
      <c r="AS36" s="4">
        <f>$L36-('Feedstock Conversions'!$B$20*AK36)-'Rail Costs'!U36</f>
        <v>100.27733927374179</v>
      </c>
      <c r="AT36" s="4">
        <f>$L36-('Feedstock Conversions'!$B$20*AL36)-'Rail Costs'!V36</f>
        <v>93.115723933070882</v>
      </c>
      <c r="AV36" s="4">
        <f>$T36-(AG36*'Feedstock Conversions'!$B$7)-'Rail Costs'!Q36</f>
        <v>240.15296353447548</v>
      </c>
      <c r="AW36" s="4">
        <f>$T36-(AH36*'Feedstock Conversions'!$B$7)-'Rail Costs'!R36</f>
        <v>274.1986393318852</v>
      </c>
      <c r="AX36" s="4">
        <f>$T36-(AI36*'Feedstock Conversions'!$B$7)-'Rail Costs'!S36</f>
        <v>220.34481610420036</v>
      </c>
      <c r="AY36" s="4">
        <f>$T36-(AJ36*'Feedstock Conversions'!$B$7)-'Rail Costs'!T36</f>
        <v>250.51878440643182</v>
      </c>
      <c r="AZ36" s="4">
        <f>$T36-(AK36*'Feedstock Conversions'!$B$7)-'Rail Costs'!U36</f>
        <v>246.07890540261454</v>
      </c>
      <c r="BA36" s="4">
        <f>$T36-(AL36*'Feedstock Conversions'!$B$7)-'Rail Costs'!V36</f>
        <v>237.58914580102538</v>
      </c>
      <c r="BH36">
        <f t="shared" si="0"/>
        <v>35</v>
      </c>
      <c r="BI36">
        <f t="shared" si="1"/>
        <v>2019</v>
      </c>
      <c r="BJ36">
        <f t="shared" si="5"/>
        <v>8</v>
      </c>
    </row>
    <row r="37" spans="1:62" x14ac:dyDescent="0.2">
      <c r="A37" s="11">
        <v>43714</v>
      </c>
      <c r="B37" s="4">
        <v>28.5</v>
      </c>
      <c r="C37" s="18">
        <f>BFT!B37+'Rail Costs'!B37</f>
        <v>32.845666293393059</v>
      </c>
      <c r="E37" s="4">
        <f>BFT!C37*'Feedstock Conversions'!B$20</f>
        <v>254.55391377379621</v>
      </c>
      <c r="F37" s="4">
        <f>BFT!C37*'Feedstock Conversions'!B$7</f>
        <v>308.09234983202691</v>
      </c>
      <c r="H37" s="4">
        <f>'Fuel Values'!B37-BFT!I37-BFT!J37-BFT!K37</f>
        <v>7.767894816447324</v>
      </c>
      <c r="I37" s="18">
        <f>('LCFS Values'!$E$2-$AA$4)/1000000*'LCFS Values'!B37*'LCFS Values'!$G$2*100</f>
        <v>162.35710518355268</v>
      </c>
      <c r="J37" s="4">
        <f>'RIN Values'!C37</f>
        <v>70.875</v>
      </c>
      <c r="K37" s="4">
        <f>'Fixed Credits Value'!B37</f>
        <v>100</v>
      </c>
      <c r="L37" s="4">
        <f t="shared" si="2"/>
        <v>341</v>
      </c>
      <c r="M37" s="4">
        <f>L37/'Feedstock Conversions'!B$20</f>
        <v>44</v>
      </c>
      <c r="O37" s="4">
        <f>'Fuel Values'!C37*100</f>
        <v>187.51</v>
      </c>
      <c r="P37" s="18">
        <f>('LCFS Values'!$E$2-AB$4)/1000000*'LCFS Values'!B37*'LCFS Values'!$G$2*100</f>
        <v>155.22998856038134</v>
      </c>
      <c r="Q37" s="4">
        <f>'RIN Values'!D37</f>
        <v>80.325000000000003</v>
      </c>
      <c r="R37" s="4">
        <f>'Fixed Credits Value'!B37</f>
        <v>100</v>
      </c>
      <c r="S37" s="4">
        <f>'Fixed Credits Value'!C37</f>
        <v>16</v>
      </c>
      <c r="T37" s="4">
        <f t="shared" si="6"/>
        <v>539.06498856038138</v>
      </c>
      <c r="U37" s="4">
        <f>T37/'Feedstock Conversions'!B$7</f>
        <v>57.469614985115278</v>
      </c>
      <c r="W37" s="4">
        <f t="shared" si="7"/>
        <v>86.446086226203789</v>
      </c>
      <c r="X37" s="4">
        <f t="shared" si="8"/>
        <v>230.97263872835447</v>
      </c>
      <c r="AA37" s="23">
        <v>30.94</v>
      </c>
      <c r="AB37" s="23">
        <v>37</v>
      </c>
      <c r="AG37" s="4">
        <f>$B37+'Rail Costs'!K37</f>
        <v>29.586416573348263</v>
      </c>
      <c r="AH37" s="4">
        <v>26</v>
      </c>
      <c r="AI37" s="4">
        <f>$B37+'Rail Costs'!M37</f>
        <v>31.759249720044792</v>
      </c>
      <c r="AJ37" s="4">
        <f t="shared" si="4"/>
        <v>28.5</v>
      </c>
      <c r="AK37" s="4">
        <f>$B37+('Rail Costs'!O37*0.75)</f>
        <v>28.988887458006719</v>
      </c>
      <c r="AL37" s="4">
        <f>$B37+'Rail Costs'!P37</f>
        <v>29.803699888017917</v>
      </c>
      <c r="AO37" s="4">
        <f>$L37-('Feedstock Conversions'!$B$20*AG37)-'Rail Costs'!Q37</f>
        <v>108.0253698636095</v>
      </c>
      <c r="AP37" s="4">
        <f>$L37-('Feedstock Conversions'!$B$20*AH37)-'Rail Costs'!R37</f>
        <v>136.22518664646154</v>
      </c>
      <c r="AQ37" s="4">
        <f>$L37-('Feedstock Conversions'!$B$20*AI37)-'Rail Costs'!S37</f>
        <v>91.758940462449686</v>
      </c>
      <c r="AR37" s="4">
        <f>$L37-('Feedstock Conversions'!$B$20*AJ37)-'Rail Costs'!T37</f>
        <v>116.62033172100813</v>
      </c>
      <c r="AS37" s="4">
        <f>$L37-('Feedstock Conversions'!$B$20*AK37)-'Rail Costs'!U37</f>
        <v>112.9773392737418</v>
      </c>
      <c r="AT37" s="4">
        <f>$L37-('Feedstock Conversions'!$B$20*AL37)-'Rail Costs'!V37</f>
        <v>105.8157239330709</v>
      </c>
      <c r="AV37" s="4">
        <f>$T37-(AG37*'Feedstock Conversions'!$B$7)-'Rail Costs'!Q37</f>
        <v>257.86449940943317</v>
      </c>
      <c r="AW37" s="4">
        <f>$T37-(AH37*'Feedstock Conversions'!$B$7)-'Rail Costs'!R37</f>
        <v>291.91017520684289</v>
      </c>
      <c r="AX37" s="4">
        <f>$T37-(AI37*'Feedstock Conversions'!$B$7)-'Rail Costs'!S37</f>
        <v>238.05635197915805</v>
      </c>
      <c r="AY37" s="4">
        <f>$T37-(AJ37*'Feedstock Conversions'!$B$7)-'Rail Costs'!T37</f>
        <v>268.23032028138948</v>
      </c>
      <c r="AZ37" s="4">
        <f>$T37-(AK37*'Feedstock Conversions'!$B$7)-'Rail Costs'!U37</f>
        <v>263.7904412775722</v>
      </c>
      <c r="BA37" s="4">
        <f>$T37-(AL37*'Feedstock Conversions'!$B$7)-'Rail Costs'!V37</f>
        <v>255.30068167598307</v>
      </c>
      <c r="BH37">
        <f t="shared" si="0"/>
        <v>36</v>
      </c>
      <c r="BI37">
        <f t="shared" si="1"/>
        <v>2019</v>
      </c>
      <c r="BJ37">
        <f t="shared" si="5"/>
        <v>9</v>
      </c>
    </row>
    <row r="38" spans="1:62" x14ac:dyDescent="0.2">
      <c r="A38" s="11">
        <v>43721</v>
      </c>
      <c r="B38" s="4">
        <v>28.1</v>
      </c>
      <c r="C38" s="18">
        <f>BFT!B38+'Rail Costs'!B38</f>
        <v>32.44566629339306</v>
      </c>
      <c r="E38" s="4">
        <f>BFT!C38*'Feedstock Conversions'!B$20</f>
        <v>251.45391377379622</v>
      </c>
      <c r="F38" s="4">
        <f>BFT!C38*'Feedstock Conversions'!B$7</f>
        <v>304.3403498320269</v>
      </c>
      <c r="H38" s="4">
        <f>'Fuel Values'!B38-BFT!I38-BFT!J38-BFT!K38</f>
        <v>8.430936392605247</v>
      </c>
      <c r="I38" s="18">
        <f>('LCFS Values'!$E$2-$AA$4)/1000000*'LCFS Values'!B38*'LCFS Values'!$G$2*100</f>
        <v>163.41906360739478</v>
      </c>
      <c r="J38" s="4">
        <f>'RIN Values'!C38</f>
        <v>70.949999999999989</v>
      </c>
      <c r="K38" s="4">
        <f>'Fixed Credits Value'!B38</f>
        <v>100</v>
      </c>
      <c r="L38" s="4">
        <f t="shared" si="2"/>
        <v>342.8</v>
      </c>
      <c r="M38" s="4">
        <f>L38/'Feedstock Conversions'!B$20</f>
        <v>44.232258064516131</v>
      </c>
      <c r="O38" s="4">
        <f>'Fuel Values'!C38*100</f>
        <v>190.95</v>
      </c>
      <c r="P38" s="18">
        <f>('LCFS Values'!$E$2-AB$4)/1000000*'LCFS Values'!B38*'LCFS Values'!$G$2*100</f>
        <v>156.24532936605934</v>
      </c>
      <c r="Q38" s="4">
        <f>'RIN Values'!D38</f>
        <v>80.41</v>
      </c>
      <c r="R38" s="4">
        <f>'Fixed Credits Value'!B38</f>
        <v>100</v>
      </c>
      <c r="S38" s="4">
        <f>'Fixed Credits Value'!C38</f>
        <v>16</v>
      </c>
      <c r="T38" s="4">
        <f t="shared" si="6"/>
        <v>543.60532936605932</v>
      </c>
      <c r="U38" s="4">
        <f>T38/'Feedstock Conversions'!B$7</f>
        <v>57.953659847127852</v>
      </c>
      <c r="W38" s="4">
        <f t="shared" si="7"/>
        <v>91.346086226203795</v>
      </c>
      <c r="X38" s="4">
        <f t="shared" si="8"/>
        <v>239.26497953403242</v>
      </c>
      <c r="AA38" s="23">
        <v>36.6</v>
      </c>
      <c r="AB38" s="23">
        <v>38</v>
      </c>
      <c r="AG38" s="4">
        <f>$B38+'Rail Costs'!K38</f>
        <v>29.186416573348264</v>
      </c>
      <c r="AH38" s="4">
        <v>25.6</v>
      </c>
      <c r="AI38" s="4">
        <f>$B38+'Rail Costs'!M38</f>
        <v>31.359249720044794</v>
      </c>
      <c r="AJ38" s="4">
        <f t="shared" si="4"/>
        <v>28.1</v>
      </c>
      <c r="AK38" s="4">
        <f>$B38+('Rail Costs'!O38*0.75)</f>
        <v>28.58888745800672</v>
      </c>
      <c r="AL38" s="4">
        <f>$B38+'Rail Costs'!P38</f>
        <v>29.403699888017918</v>
      </c>
      <c r="AO38" s="4">
        <f>$L38-('Feedstock Conversions'!$B$20*AG38)-'Rail Costs'!Q38</f>
        <v>112.9253698636095</v>
      </c>
      <c r="AP38" s="4">
        <f>$L38-('Feedstock Conversions'!$B$20*AH38)-'Rail Costs'!R38</f>
        <v>141.12518664646154</v>
      </c>
      <c r="AQ38" s="4">
        <f>$L38-('Feedstock Conversions'!$B$20*AI38)-'Rail Costs'!S38</f>
        <v>96.658940462449692</v>
      </c>
      <c r="AR38" s="4">
        <f>$L38-('Feedstock Conversions'!$B$20*AJ38)-'Rail Costs'!T38</f>
        <v>121.52033172100813</v>
      </c>
      <c r="AS38" s="4">
        <f>$L38-('Feedstock Conversions'!$B$20*AK38)-'Rail Costs'!U38</f>
        <v>117.87733927374181</v>
      </c>
      <c r="AT38" s="4">
        <f>$L38-('Feedstock Conversions'!$B$20*AL38)-'Rail Costs'!V38</f>
        <v>110.7157239330709</v>
      </c>
      <c r="AV38" s="4">
        <f>$T38-(AG38*'Feedstock Conversions'!$B$7)-'Rail Costs'!Q38</f>
        <v>266.15684021511112</v>
      </c>
      <c r="AW38" s="4">
        <f>$T38-(AH38*'Feedstock Conversions'!$B$7)-'Rail Costs'!R38</f>
        <v>300.20251601252079</v>
      </c>
      <c r="AX38" s="4">
        <f>$T38-(AI38*'Feedstock Conversions'!$B$7)-'Rail Costs'!S38</f>
        <v>246.34869278483595</v>
      </c>
      <c r="AY38" s="4">
        <f>$T38-(AJ38*'Feedstock Conversions'!$B$7)-'Rail Costs'!T38</f>
        <v>276.52266108706743</v>
      </c>
      <c r="AZ38" s="4">
        <f>$T38-(AK38*'Feedstock Conversions'!$B$7)-'Rail Costs'!U38</f>
        <v>272.08278208325015</v>
      </c>
      <c r="BA38" s="4">
        <f>$T38-(AL38*'Feedstock Conversions'!$B$7)-'Rail Costs'!V38</f>
        <v>263.59302248166097</v>
      </c>
      <c r="BH38">
        <f t="shared" si="0"/>
        <v>37</v>
      </c>
      <c r="BI38">
        <f t="shared" si="1"/>
        <v>2019</v>
      </c>
      <c r="BJ38">
        <f t="shared" si="5"/>
        <v>9</v>
      </c>
    </row>
    <row r="39" spans="1:62" x14ac:dyDescent="0.2">
      <c r="A39" s="11">
        <v>43728</v>
      </c>
      <c r="B39" s="4">
        <v>27.5</v>
      </c>
      <c r="C39" s="18">
        <f>BFT!B39+'Rail Costs'!B39</f>
        <v>31.845666293393059</v>
      </c>
      <c r="E39" s="4">
        <f>BFT!C39*'Feedstock Conversions'!B$20</f>
        <v>246.80391377379621</v>
      </c>
      <c r="F39" s="4">
        <f>BFT!C39*'Feedstock Conversions'!B$7</f>
        <v>298.71234983202692</v>
      </c>
      <c r="H39" s="4">
        <f>'Fuel Values'!B39-BFT!I39-BFT!J39-BFT!K39</f>
        <v>3.1900918378420897</v>
      </c>
      <c r="I39" s="18">
        <f>('LCFS Values'!$E$2-$AA$4)/1000000*'LCFS Values'!B39*'LCFS Values'!$G$2*100</f>
        <v>163.45990816215792</v>
      </c>
      <c r="J39" s="4">
        <f>'RIN Values'!C39</f>
        <v>77.849999999999994</v>
      </c>
      <c r="K39" s="4">
        <f>'Fixed Credits Value'!B39</f>
        <v>100</v>
      </c>
      <c r="L39" s="4">
        <f t="shared" si="2"/>
        <v>344.5</v>
      </c>
      <c r="M39" s="4">
        <f>L39/'Feedstock Conversions'!B$20</f>
        <v>44.451612903225808</v>
      </c>
      <c r="O39" s="4">
        <f>'Fuel Values'!C39*100</f>
        <v>201.76</v>
      </c>
      <c r="P39" s="18">
        <f>('LCFS Values'!$E$2-AB$4)/1000000*'LCFS Values'!B39*'LCFS Values'!$G$2*100</f>
        <v>156.28438093550847</v>
      </c>
      <c r="Q39" s="4">
        <f>'RIN Values'!D39</f>
        <v>88.22999999999999</v>
      </c>
      <c r="R39" s="4">
        <f>'Fixed Credits Value'!B39</f>
        <v>100</v>
      </c>
      <c r="S39" s="4">
        <f>'Fixed Credits Value'!C39</f>
        <v>16</v>
      </c>
      <c r="T39" s="4">
        <f t="shared" si="6"/>
        <v>562.27438093550847</v>
      </c>
      <c r="U39" s="4">
        <f>T39/'Feedstock Conversions'!B$7</f>
        <v>59.943963852399619</v>
      </c>
      <c r="W39" s="4">
        <f t="shared" si="7"/>
        <v>97.696086226203789</v>
      </c>
      <c r="X39" s="4">
        <f t="shared" si="8"/>
        <v>263.56203110348156</v>
      </c>
      <c r="AA39" s="23">
        <v>30.8</v>
      </c>
      <c r="AB39" s="23">
        <v>43</v>
      </c>
      <c r="AG39" s="4">
        <f>$B39+'Rail Costs'!K39</f>
        <v>28.586416573348263</v>
      </c>
      <c r="AH39" s="4">
        <v>25</v>
      </c>
      <c r="AI39" s="4">
        <f>$B39+'Rail Costs'!M39</f>
        <v>30.759249720044792</v>
      </c>
      <c r="AJ39" s="4">
        <f t="shared" si="4"/>
        <v>27.5</v>
      </c>
      <c r="AK39" s="4">
        <f>$B39+('Rail Costs'!O39*0.75)</f>
        <v>27.988887458006719</v>
      </c>
      <c r="AL39" s="4">
        <f>$B39+'Rail Costs'!P39</f>
        <v>28.803699888017917</v>
      </c>
      <c r="AO39" s="4">
        <f>$L39-('Feedstock Conversions'!$B$20*AG39)-'Rail Costs'!Q39</f>
        <v>119.2753698636095</v>
      </c>
      <c r="AP39" s="4">
        <f>$L39-('Feedstock Conversions'!$B$20*AH39)-'Rail Costs'!R39</f>
        <v>147.47518664646154</v>
      </c>
      <c r="AQ39" s="4">
        <f>$L39-('Feedstock Conversions'!$B$20*AI39)-'Rail Costs'!S39</f>
        <v>103.00894046244969</v>
      </c>
      <c r="AR39" s="4">
        <f>$L39-('Feedstock Conversions'!$B$20*AJ39)-'Rail Costs'!T39</f>
        <v>127.87033172100813</v>
      </c>
      <c r="AS39" s="4">
        <f>$L39-('Feedstock Conversions'!$B$20*AK39)-'Rail Costs'!U39</f>
        <v>124.2273392737418</v>
      </c>
      <c r="AT39" s="4">
        <f>$L39-('Feedstock Conversions'!$B$20*AL39)-'Rail Costs'!V39</f>
        <v>117.0657239330709</v>
      </c>
      <c r="AV39" s="4">
        <f>$T39-(AG39*'Feedstock Conversions'!$B$7)-'Rail Costs'!Q39</f>
        <v>290.45389178456026</v>
      </c>
      <c r="AW39" s="4">
        <f>$T39-(AH39*'Feedstock Conversions'!$B$7)-'Rail Costs'!R39</f>
        <v>324.49956758196998</v>
      </c>
      <c r="AX39" s="4">
        <f>$T39-(AI39*'Feedstock Conversions'!$B$7)-'Rail Costs'!S39</f>
        <v>270.64574435428511</v>
      </c>
      <c r="AY39" s="4">
        <f>$T39-(AJ39*'Feedstock Conversions'!$B$7)-'Rail Costs'!T39</f>
        <v>300.81971265651657</v>
      </c>
      <c r="AZ39" s="4">
        <f>$T39-(AK39*'Feedstock Conversions'!$B$7)-'Rail Costs'!U39</f>
        <v>296.37983365269929</v>
      </c>
      <c r="BA39" s="4">
        <f>$T39-(AL39*'Feedstock Conversions'!$B$7)-'Rail Costs'!V39</f>
        <v>287.89007405111016</v>
      </c>
      <c r="BH39">
        <f t="shared" si="0"/>
        <v>38</v>
      </c>
      <c r="BI39">
        <f t="shared" si="1"/>
        <v>2019</v>
      </c>
      <c r="BJ39">
        <f t="shared" si="5"/>
        <v>9</v>
      </c>
    </row>
    <row r="40" spans="1:62" x14ac:dyDescent="0.2">
      <c r="A40" s="11">
        <v>43735</v>
      </c>
      <c r="B40" s="4">
        <v>27.5</v>
      </c>
      <c r="C40" s="18">
        <f>BFT!B40+'Rail Costs'!B40</f>
        <v>31.845666293393059</v>
      </c>
      <c r="E40" s="4">
        <f>BFT!C40*'Feedstock Conversions'!B$20</f>
        <v>246.80391377379621</v>
      </c>
      <c r="F40" s="4">
        <f>BFT!C40*'Feedstock Conversions'!B$7</f>
        <v>298.71234983202692</v>
      </c>
      <c r="H40" s="4">
        <f>'Fuel Values'!B40-BFT!I40-BFT!J40-BFT!K40</f>
        <v>10.013148772381555</v>
      </c>
      <c r="I40" s="18">
        <f>('LCFS Values'!$E$2-$AA$4)/1000000*'LCFS Values'!B40*'LCFS Values'!$G$2*100</f>
        <v>162.94935122761845</v>
      </c>
      <c r="J40" s="4">
        <f>'RIN Values'!C40</f>
        <v>73.537499999999994</v>
      </c>
      <c r="K40" s="4">
        <f>'Fixed Credits Value'!B40</f>
        <v>100</v>
      </c>
      <c r="L40" s="4">
        <f t="shared" si="2"/>
        <v>346.5</v>
      </c>
      <c r="M40" s="4">
        <f>L40/'Feedstock Conversions'!B$20</f>
        <v>44.70967741935484</v>
      </c>
      <c r="O40" s="4">
        <f>'Fuel Values'!C40*100</f>
        <v>196.76</v>
      </c>
      <c r="P40" s="18">
        <f>('LCFS Values'!$E$2-AB$4)/1000000*'LCFS Values'!B40*'LCFS Values'!$G$2*100</f>
        <v>155.79623631739406</v>
      </c>
      <c r="Q40" s="4">
        <f>'RIN Values'!D40</f>
        <v>83.342500000000001</v>
      </c>
      <c r="R40" s="4">
        <f>'Fixed Credits Value'!B40</f>
        <v>100</v>
      </c>
      <c r="S40" s="4">
        <f>'Fixed Credits Value'!C40</f>
        <v>16</v>
      </c>
      <c r="T40" s="4">
        <f t="shared" si="6"/>
        <v>551.89873631739408</v>
      </c>
      <c r="U40" s="4">
        <f>T40/'Feedstock Conversions'!B$7</f>
        <v>58.837818370724314</v>
      </c>
      <c r="W40" s="4">
        <f t="shared" si="7"/>
        <v>99.696086226203789</v>
      </c>
      <c r="X40" s="4">
        <f t="shared" si="8"/>
        <v>253.18638648536717</v>
      </c>
      <c r="AA40" s="23">
        <v>29.23</v>
      </c>
      <c r="AB40" s="23">
        <v>40.1</v>
      </c>
      <c r="AG40" s="4">
        <f>$B40+'Rail Costs'!K40</f>
        <v>28.586416573348263</v>
      </c>
      <c r="AH40" s="4">
        <v>25</v>
      </c>
      <c r="AI40" s="4">
        <f>$B40+'Rail Costs'!M40</f>
        <v>30.759249720044792</v>
      </c>
      <c r="AJ40" s="4">
        <f t="shared" si="4"/>
        <v>27.5</v>
      </c>
      <c r="AK40" s="4">
        <f>$B40+('Rail Costs'!O40*0.75)</f>
        <v>27.988887458006719</v>
      </c>
      <c r="AL40" s="4">
        <f>$B40+'Rail Costs'!P40</f>
        <v>28.803699888017917</v>
      </c>
      <c r="AO40" s="4">
        <f>$L40-('Feedstock Conversions'!$B$20*AG40)-'Rail Costs'!Q40</f>
        <v>121.2753698636095</v>
      </c>
      <c r="AP40" s="4">
        <f>$L40-('Feedstock Conversions'!$B$20*AH40)-'Rail Costs'!R40</f>
        <v>149.47518664646154</v>
      </c>
      <c r="AQ40" s="4">
        <f>$L40-('Feedstock Conversions'!$B$20*AI40)-'Rail Costs'!S40</f>
        <v>105.00894046244969</v>
      </c>
      <c r="AR40" s="4">
        <f>$L40-('Feedstock Conversions'!$B$20*AJ40)-'Rail Costs'!T40</f>
        <v>129.87033172100811</v>
      </c>
      <c r="AS40" s="4">
        <f>$L40-('Feedstock Conversions'!$B$20*AK40)-'Rail Costs'!U40</f>
        <v>126.2273392737418</v>
      </c>
      <c r="AT40" s="4">
        <f>$L40-('Feedstock Conversions'!$B$20*AL40)-'Rail Costs'!V40</f>
        <v>119.0657239330709</v>
      </c>
      <c r="AV40" s="4">
        <f>$T40-(AG40*'Feedstock Conversions'!$B$7)-'Rail Costs'!Q40</f>
        <v>280.07824716644586</v>
      </c>
      <c r="AW40" s="4">
        <f>$T40-(AH40*'Feedstock Conversions'!$B$7)-'Rail Costs'!R40</f>
        <v>314.12392296385559</v>
      </c>
      <c r="AX40" s="4">
        <f>$T40-(AI40*'Feedstock Conversions'!$B$7)-'Rail Costs'!S40</f>
        <v>260.27009973617072</v>
      </c>
      <c r="AY40" s="4">
        <f>$T40-(AJ40*'Feedstock Conversions'!$B$7)-'Rail Costs'!T40</f>
        <v>290.44406803840218</v>
      </c>
      <c r="AZ40" s="4">
        <f>$T40-(AK40*'Feedstock Conversions'!$B$7)-'Rail Costs'!U40</f>
        <v>286.0041890345849</v>
      </c>
      <c r="BA40" s="4">
        <f>$T40-(AL40*'Feedstock Conversions'!$B$7)-'Rail Costs'!V40</f>
        <v>277.51442943299577</v>
      </c>
      <c r="BH40">
        <f t="shared" si="0"/>
        <v>39</v>
      </c>
      <c r="BI40">
        <f t="shared" si="1"/>
        <v>2019</v>
      </c>
      <c r="BJ40">
        <f t="shared" si="5"/>
        <v>9</v>
      </c>
    </row>
    <row r="41" spans="1:62" x14ac:dyDescent="0.2">
      <c r="A41" s="11">
        <v>43742</v>
      </c>
      <c r="B41" s="4">
        <v>27.35</v>
      </c>
      <c r="C41" s="18">
        <f>BFT!B41+'Rail Costs'!B41</f>
        <v>31.739809630459128</v>
      </c>
      <c r="E41" s="4">
        <f>BFT!C41*'Feedstock Conversions'!B$20</f>
        <v>245.98352463605823</v>
      </c>
      <c r="F41" s="4">
        <f>BFT!C41*'Feedstock Conversions'!B$7</f>
        <v>297.71941433370665</v>
      </c>
      <c r="H41" s="4">
        <f>'Fuel Values'!B41-BFT!I41-BFT!J41-BFT!K41</f>
        <v>-3.4630843954737145</v>
      </c>
      <c r="I41" s="18">
        <f>('LCFS Values'!$E$2-$AA$4)/1000000*'LCFS Values'!B41*'LCFS Values'!$G$2*100</f>
        <v>162.88808439547373</v>
      </c>
      <c r="J41" s="4">
        <f>'RIN Values'!C41</f>
        <v>81.675000000000011</v>
      </c>
      <c r="K41" s="4">
        <f>'Fixed Credits Value'!B41</f>
        <v>100</v>
      </c>
      <c r="L41" s="4">
        <f t="shared" si="2"/>
        <v>341.1</v>
      </c>
      <c r="M41" s="4">
        <f>L41/'Feedstock Conversions'!B$20</f>
        <v>44.012903225806454</v>
      </c>
      <c r="O41" s="4">
        <f>'Fuel Values'!C41*100</f>
        <v>189.95</v>
      </c>
      <c r="P41" s="18">
        <f>('LCFS Values'!$E$2-AB$4)/1000000*'LCFS Values'!B41*'LCFS Values'!$G$2*100</f>
        <v>155.73765896322035</v>
      </c>
      <c r="Q41" s="4">
        <f>'RIN Values'!D41</f>
        <v>92.564999999999998</v>
      </c>
      <c r="R41" s="4">
        <f>'Fixed Credits Value'!B41</f>
        <v>100</v>
      </c>
      <c r="S41" s="4">
        <f>'Fixed Credits Value'!C41</f>
        <v>16</v>
      </c>
      <c r="T41" s="4">
        <f t="shared" si="6"/>
        <v>554.25265896322026</v>
      </c>
      <c r="U41" s="4">
        <f>T41/'Feedstock Conversions'!B$7</f>
        <v>59.088769612283606</v>
      </c>
      <c r="W41" s="4">
        <f t="shared" si="7"/>
        <v>95.116475363941788</v>
      </c>
      <c r="X41" s="4">
        <f t="shared" si="8"/>
        <v>256.5332446295136</v>
      </c>
      <c r="AA41" s="23">
        <v>32.53</v>
      </c>
      <c r="AB41" s="23">
        <v>38.26</v>
      </c>
      <c r="AG41" s="4">
        <f>$B41+'Rail Costs'!K41</f>
        <v>28.447452407614783</v>
      </c>
      <c r="AH41" s="4">
        <v>24.85</v>
      </c>
      <c r="AI41" s="4">
        <f>$B41+'Rail Costs'!M41</f>
        <v>30.642357222844346</v>
      </c>
      <c r="AJ41" s="4">
        <f t="shared" si="4"/>
        <v>27.35</v>
      </c>
      <c r="AK41" s="4">
        <f>$B41+('Rail Costs'!O41*0.75)</f>
        <v>27.843853583426654</v>
      </c>
      <c r="AL41" s="4">
        <f>$B41+'Rail Costs'!P41</f>
        <v>28.66694288913774</v>
      </c>
      <c r="AO41" s="4">
        <f>$L41-('Feedstock Conversions'!$B$20*AG41)-'Rail Costs'!Q41</f>
        <v>116.91496165680644</v>
      </c>
      <c r="AP41" s="4">
        <f>$L41-('Feedstock Conversions'!$B$20*AH41)-'Rail Costs'!R41</f>
        <v>145.20442104806216</v>
      </c>
      <c r="AQ41" s="4">
        <f>$L41-('Feedstock Conversions'!$B$20*AI41)-'Rail Costs'!S41</f>
        <v>100.48329764547684</v>
      </c>
      <c r="AR41" s="4">
        <f>$L41-('Feedstock Conversions'!$B$20*AJ41)-'Rail Costs'!T41</f>
        <v>125.59723125316285</v>
      </c>
      <c r="AS41" s="4">
        <f>$L41-('Feedstock Conversions'!$B$20*AK41)-'Rail Costs'!U41</f>
        <v>121.91723323927641</v>
      </c>
      <c r="AT41" s="4">
        <f>$L41-('Feedstock Conversions'!$B$20*AL41)-'Rail Costs'!V41</f>
        <v>114.68287011297795</v>
      </c>
      <c r="AV41" s="4">
        <f>$T41-(AG41*'Feedstock Conversions'!$B$7)-'Rail Costs'!Q41</f>
        <v>283.69827319561455</v>
      </c>
      <c r="AW41" s="4">
        <f>$T41-(AH41*'Feedstock Conversions'!$B$7)-'Rail Costs'!R41</f>
        <v>317.85158001128235</v>
      </c>
      <c r="AX41" s="4">
        <f>$T41-(AI41*'Feedstock Conversions'!$B$7)-'Rail Costs'!S41</f>
        <v>263.68891433546077</v>
      </c>
      <c r="AY41" s="4">
        <f>$T41-(AJ41*'Feedstock Conversions'!$B$7)-'Rail Costs'!T41</f>
        <v>294.16939021638308</v>
      </c>
      <c r="AZ41" s="4">
        <f>$T41-(AK41*'Feedstock Conversions'!$B$7)-'Rail Costs'!U41</f>
        <v>289.6844108615112</v>
      </c>
      <c r="BA41" s="4">
        <f>$T41-(AL41*'Feedstock Conversions'!$B$7)-'Rail Costs'!V41</f>
        <v>281.10841216690363</v>
      </c>
      <c r="BH41">
        <f t="shared" si="0"/>
        <v>40</v>
      </c>
      <c r="BI41">
        <f t="shared" si="1"/>
        <v>2019</v>
      </c>
      <c r="BJ41">
        <f t="shared" si="5"/>
        <v>10</v>
      </c>
    </row>
    <row r="42" spans="1:62" x14ac:dyDescent="0.2">
      <c r="A42" s="11">
        <v>43749</v>
      </c>
      <c r="B42" s="4">
        <v>26.5</v>
      </c>
      <c r="C42" s="18">
        <f>BFT!B42+'Rail Costs'!B42</f>
        <v>30.889809630459126</v>
      </c>
      <c r="E42" s="4">
        <f>BFT!C42*'Feedstock Conversions'!B$20</f>
        <v>239.39602463605823</v>
      </c>
      <c r="F42" s="4">
        <f>BFT!C42*'Feedstock Conversions'!B$7</f>
        <v>289.74641433370664</v>
      </c>
      <c r="H42" s="4">
        <f>'Fuel Values'!B42-BFT!I42-BFT!J42-BFT!K42</f>
        <v>-8.8134210383684319</v>
      </c>
      <c r="I42" s="18">
        <f>('LCFS Values'!$E$2-$AA$4)/1000000*'LCFS Values'!B42*'LCFS Values'!$G$2*100</f>
        <v>164.11342103836844</v>
      </c>
      <c r="J42" s="4">
        <f>'RIN Values'!C42</f>
        <v>82.199999999999989</v>
      </c>
      <c r="K42" s="4">
        <f>'Fixed Credits Value'!B42</f>
        <v>100</v>
      </c>
      <c r="L42" s="4">
        <f t="shared" si="2"/>
        <v>337.5</v>
      </c>
      <c r="M42" s="4">
        <f>L42/'Feedstock Conversions'!B$20</f>
        <v>43.548387096774192</v>
      </c>
      <c r="O42" s="4">
        <f>'Fuel Values'!C42*100</f>
        <v>193.22</v>
      </c>
      <c r="P42" s="18">
        <f>('LCFS Values'!$E$2-AB$4)/1000000*'LCFS Values'!B42*'LCFS Values'!$G$2*100</f>
        <v>156.90920604669492</v>
      </c>
      <c r="Q42" s="4">
        <f>'RIN Values'!D42</f>
        <v>93.16</v>
      </c>
      <c r="R42" s="4">
        <f>'Fixed Credits Value'!B42</f>
        <v>100</v>
      </c>
      <c r="S42" s="4">
        <f>'Fixed Credits Value'!C42</f>
        <v>16</v>
      </c>
      <c r="T42" s="4">
        <f t="shared" si="6"/>
        <v>559.28920604669497</v>
      </c>
      <c r="U42" s="4">
        <f>T42/'Feedstock Conversions'!B$7</f>
        <v>59.625714930351272</v>
      </c>
      <c r="W42" s="4">
        <f t="shared" si="7"/>
        <v>98.103975363941771</v>
      </c>
      <c r="X42" s="4">
        <f t="shared" si="8"/>
        <v>269.54279171298833</v>
      </c>
      <c r="AA42" s="23">
        <v>30.23</v>
      </c>
      <c r="AB42" s="23">
        <v>42.77</v>
      </c>
      <c r="AG42" s="4">
        <f>$B42+'Rail Costs'!K42</f>
        <v>27.597452407614782</v>
      </c>
      <c r="AH42" s="4">
        <v>24</v>
      </c>
      <c r="AI42" s="4">
        <f>$B42+'Rail Costs'!M42</f>
        <v>29.792357222844345</v>
      </c>
      <c r="AJ42" s="4">
        <f t="shared" si="4"/>
        <v>26.5</v>
      </c>
      <c r="AK42" s="4">
        <f>$B42+('Rail Costs'!O42*0.75)</f>
        <v>26.993853583426652</v>
      </c>
      <c r="AL42" s="4">
        <f>$B42+'Rail Costs'!P42</f>
        <v>27.816942889137739</v>
      </c>
      <c r="AO42" s="4">
        <f>$L42-('Feedstock Conversions'!$B$20*AG42)-'Rail Costs'!Q42</f>
        <v>119.90246165680642</v>
      </c>
      <c r="AP42" s="4">
        <f>$L42-('Feedstock Conversions'!$B$20*AH42)-'Rail Costs'!R42</f>
        <v>148.19192104806214</v>
      </c>
      <c r="AQ42" s="4">
        <f>$L42-('Feedstock Conversions'!$B$20*AI42)-'Rail Costs'!S42</f>
        <v>103.47079764547682</v>
      </c>
      <c r="AR42" s="4">
        <f>$L42-('Feedstock Conversions'!$B$20*AJ42)-'Rail Costs'!T42</f>
        <v>128.58473125316283</v>
      </c>
      <c r="AS42" s="4">
        <f>$L42-('Feedstock Conversions'!$B$20*AK42)-'Rail Costs'!U42</f>
        <v>124.90473323927642</v>
      </c>
      <c r="AT42" s="4">
        <f>$L42-('Feedstock Conversions'!$B$20*AL42)-'Rail Costs'!V42</f>
        <v>117.67037011297793</v>
      </c>
      <c r="AV42" s="4">
        <f>$T42-(AG42*'Feedstock Conversions'!$B$7)-'Rail Costs'!Q42</f>
        <v>296.70782027908928</v>
      </c>
      <c r="AW42" s="4">
        <f>$T42-(AH42*'Feedstock Conversions'!$B$7)-'Rail Costs'!R42</f>
        <v>330.86112709475714</v>
      </c>
      <c r="AX42" s="4">
        <f>$T42-(AI42*'Feedstock Conversions'!$B$7)-'Rail Costs'!S42</f>
        <v>276.69846141893549</v>
      </c>
      <c r="AY42" s="4">
        <f>$T42-(AJ42*'Feedstock Conversions'!$B$7)-'Rail Costs'!T42</f>
        <v>307.17893729985775</v>
      </c>
      <c r="AZ42" s="4">
        <f>$T42-(AK42*'Feedstock Conversions'!$B$7)-'Rail Costs'!U42</f>
        <v>302.69395794498598</v>
      </c>
      <c r="BA42" s="4">
        <f>$T42-(AL42*'Feedstock Conversions'!$B$7)-'Rail Costs'!V42</f>
        <v>294.11795925037836</v>
      </c>
      <c r="BH42">
        <f t="shared" si="0"/>
        <v>41</v>
      </c>
      <c r="BI42">
        <f t="shared" si="1"/>
        <v>2019</v>
      </c>
      <c r="BJ42">
        <f t="shared" si="5"/>
        <v>10</v>
      </c>
    </row>
    <row r="43" spans="1:62" x14ac:dyDescent="0.2">
      <c r="A43" s="11">
        <v>43756</v>
      </c>
      <c r="B43" s="4">
        <v>26.3</v>
      </c>
      <c r="C43" s="18">
        <f>BFT!B43+'Rail Costs'!B43</f>
        <v>30.689809630459127</v>
      </c>
      <c r="E43" s="4">
        <f>BFT!C43*'Feedstock Conversions'!B$20</f>
        <v>237.84602463605825</v>
      </c>
      <c r="F43" s="4">
        <f>BFT!C43*'Feedstock Conversions'!B$7</f>
        <v>287.87041433370666</v>
      </c>
      <c r="H43" s="4">
        <f>'Fuel Values'!B43-BFT!I43-BFT!J43-BFT!K43</f>
        <v>-12.574669564605273</v>
      </c>
      <c r="I43" s="18">
        <f>('LCFS Values'!$E$2-$AA$4)/1000000*'LCFS Values'!B43*'LCFS Values'!$G$2*100</f>
        <v>165.62466956460528</v>
      </c>
      <c r="J43" s="4">
        <f>'RIN Values'!C43</f>
        <v>84.449999999999989</v>
      </c>
      <c r="K43" s="4">
        <f>'Fixed Credits Value'!B43</f>
        <v>100</v>
      </c>
      <c r="L43" s="4">
        <f t="shared" si="2"/>
        <v>337.5</v>
      </c>
      <c r="M43" s="4">
        <f>L43/'Feedstock Conversions'!B$20</f>
        <v>43.548387096774192</v>
      </c>
      <c r="O43" s="4">
        <f>'Fuel Values'!C43*100</f>
        <v>194.26000000000002</v>
      </c>
      <c r="P43" s="18">
        <f>('LCFS Values'!$E$2-AB$4)/1000000*'LCFS Values'!B43*'LCFS Values'!$G$2*100</f>
        <v>158.35411411631358</v>
      </c>
      <c r="Q43" s="4">
        <f>'RIN Values'!D43</f>
        <v>95.71</v>
      </c>
      <c r="R43" s="4">
        <f>'Fixed Credits Value'!B43</f>
        <v>100</v>
      </c>
      <c r="S43" s="4">
        <f>'Fixed Credits Value'!C43</f>
        <v>16</v>
      </c>
      <c r="T43" s="4">
        <f t="shared" si="6"/>
        <v>564.32411411631358</v>
      </c>
      <c r="U43" s="4">
        <f>T43/'Feedstock Conversions'!B$7</f>
        <v>60.162485513466258</v>
      </c>
      <c r="W43" s="4">
        <f t="shared" si="7"/>
        <v>99.653975363941754</v>
      </c>
      <c r="X43" s="4">
        <f t="shared" si="8"/>
        <v>276.45369978260692</v>
      </c>
      <c r="AA43" s="23">
        <v>34.92</v>
      </c>
      <c r="AB43" s="23">
        <v>19.54</v>
      </c>
      <c r="AG43" s="4">
        <f>$B43+'Rail Costs'!K43</f>
        <v>27.397452407614782</v>
      </c>
      <c r="AH43" s="4">
        <v>23.8</v>
      </c>
      <c r="AI43" s="4">
        <f>$B43+'Rail Costs'!M43</f>
        <v>29.592357222844345</v>
      </c>
      <c r="AJ43" s="4">
        <f t="shared" si="4"/>
        <v>26.3</v>
      </c>
      <c r="AK43" s="4">
        <f>$B43+('Rail Costs'!O43*0.75)</f>
        <v>26.793853583426653</v>
      </c>
      <c r="AL43" s="4">
        <f>$B43+'Rail Costs'!P43</f>
        <v>27.616942889137739</v>
      </c>
      <c r="AO43" s="4">
        <f>$L43-('Feedstock Conversions'!$B$20*AG43)-'Rail Costs'!Q43</f>
        <v>121.45246165680641</v>
      </c>
      <c r="AP43" s="4">
        <f>$L43-('Feedstock Conversions'!$B$20*AH43)-'Rail Costs'!R43</f>
        <v>149.74192104806212</v>
      </c>
      <c r="AQ43" s="4">
        <f>$L43-('Feedstock Conversions'!$B$20*AI43)-'Rail Costs'!S43</f>
        <v>105.02079764547683</v>
      </c>
      <c r="AR43" s="4">
        <f>$L43-('Feedstock Conversions'!$B$20*AJ43)-'Rail Costs'!T43</f>
        <v>130.13473125316281</v>
      </c>
      <c r="AS43" s="4">
        <f>$L43-('Feedstock Conversions'!$B$20*AK43)-'Rail Costs'!U43</f>
        <v>126.45473323927641</v>
      </c>
      <c r="AT43" s="4">
        <f>$L43-('Feedstock Conversions'!$B$20*AL43)-'Rail Costs'!V43</f>
        <v>119.22037011297792</v>
      </c>
      <c r="AV43" s="4">
        <f>$T43-(AG43*'Feedstock Conversions'!$B$7)-'Rail Costs'!Q43</f>
        <v>303.61872834870792</v>
      </c>
      <c r="AW43" s="4">
        <f>$T43-(AH43*'Feedstock Conversions'!$B$7)-'Rail Costs'!R43</f>
        <v>337.77203516437572</v>
      </c>
      <c r="AX43" s="4">
        <f>$T43-(AI43*'Feedstock Conversions'!$B$7)-'Rail Costs'!S43</f>
        <v>283.60936948855414</v>
      </c>
      <c r="AY43" s="4">
        <f>$T43-(AJ43*'Feedstock Conversions'!$B$7)-'Rail Costs'!T43</f>
        <v>314.08984536947639</v>
      </c>
      <c r="AZ43" s="4">
        <f>$T43-(AK43*'Feedstock Conversions'!$B$7)-'Rail Costs'!U43</f>
        <v>309.60486601460457</v>
      </c>
      <c r="BA43" s="4">
        <f>$T43-(AL43*'Feedstock Conversions'!$B$7)-'Rail Costs'!V43</f>
        <v>301.02886731999695</v>
      </c>
      <c r="BH43">
        <f t="shared" si="0"/>
        <v>42</v>
      </c>
      <c r="BI43">
        <f t="shared" si="1"/>
        <v>2019</v>
      </c>
      <c r="BJ43">
        <f t="shared" si="5"/>
        <v>10</v>
      </c>
    </row>
    <row r="44" spans="1:62" x14ac:dyDescent="0.2">
      <c r="A44" s="11">
        <v>43763</v>
      </c>
      <c r="B44" s="4">
        <v>24.5</v>
      </c>
      <c r="C44" s="18">
        <f>BFT!B44+'Rail Costs'!B44</f>
        <v>28.889809630459126</v>
      </c>
      <c r="E44" s="4">
        <f>BFT!C44*'Feedstock Conversions'!B$20</f>
        <v>223.89602463605823</v>
      </c>
      <c r="F44" s="4">
        <f>BFT!C44*'Feedstock Conversions'!B$7</f>
        <v>270.98641433370665</v>
      </c>
      <c r="H44" s="4">
        <f>'Fuel Values'!B44-BFT!I44-BFT!J44-BFT!K44</f>
        <v>-15.827472543210575</v>
      </c>
      <c r="I44" s="18">
        <f>('LCFS Values'!$E$2-$AA$4)/1000000*'LCFS Values'!B44*'LCFS Values'!$G$2*100</f>
        <v>166.72747254321055</v>
      </c>
      <c r="J44" s="4">
        <f>'RIN Values'!C44</f>
        <v>87</v>
      </c>
      <c r="K44" s="4">
        <f>'Fixed Credits Value'!B44</f>
        <v>100</v>
      </c>
      <c r="L44" s="4">
        <f t="shared" si="2"/>
        <v>337.9</v>
      </c>
      <c r="M44" s="4">
        <f>L44/'Feedstock Conversions'!B$20</f>
        <v>43.599999999999994</v>
      </c>
      <c r="O44" s="4">
        <f>'Fuel Values'!C44*100</f>
        <v>197.29000000000002</v>
      </c>
      <c r="P44" s="18">
        <f>('LCFS Values'!$E$2-AB$4)/1000000*'LCFS Values'!B44*'LCFS Values'!$G$2*100</f>
        <v>159.40850649144068</v>
      </c>
      <c r="Q44" s="4">
        <f>'RIN Values'!D44</f>
        <v>98.6</v>
      </c>
      <c r="R44" s="4">
        <f>'Fixed Credits Value'!B44</f>
        <v>100</v>
      </c>
      <c r="S44" s="4">
        <f>'Fixed Credits Value'!C44</f>
        <v>16</v>
      </c>
      <c r="T44" s="4">
        <f t="shared" si="6"/>
        <v>571.29850649144078</v>
      </c>
      <c r="U44" s="4">
        <f>T44/'Feedstock Conversions'!B$7</f>
        <v>60.906024146209035</v>
      </c>
      <c r="W44" s="4">
        <f t="shared" si="7"/>
        <v>114.00397536394175</v>
      </c>
      <c r="X44" s="4">
        <f t="shared" si="8"/>
        <v>300.31209215773413</v>
      </c>
      <c r="AA44" s="23">
        <v>27.09</v>
      </c>
      <c r="AB44" s="23">
        <v>15.64</v>
      </c>
      <c r="AG44" s="4">
        <f>$B44+'Rail Costs'!K44</f>
        <v>25.597452407614782</v>
      </c>
      <c r="AH44" s="4">
        <v>22</v>
      </c>
      <c r="AI44" s="4">
        <f>$B44+'Rail Costs'!M44</f>
        <v>27.792357222844345</v>
      </c>
      <c r="AJ44" s="4">
        <f t="shared" si="4"/>
        <v>24.5</v>
      </c>
      <c r="AK44" s="4">
        <f>$B44+('Rail Costs'!O44*0.75)</f>
        <v>24.993853583426652</v>
      </c>
      <c r="AL44" s="4">
        <f>$B44+'Rail Costs'!P44</f>
        <v>25.816942889137739</v>
      </c>
      <c r="AO44" s="4">
        <f>$L44-('Feedstock Conversions'!$B$20*AG44)-'Rail Costs'!Q44</f>
        <v>135.8024616568064</v>
      </c>
      <c r="AP44" s="4">
        <f>$L44-('Feedstock Conversions'!$B$20*AH44)-'Rail Costs'!R44</f>
        <v>164.09192104806212</v>
      </c>
      <c r="AQ44" s="4">
        <f>$L44-('Feedstock Conversions'!$B$20*AI44)-'Rail Costs'!S44</f>
        <v>119.3707976454768</v>
      </c>
      <c r="AR44" s="4">
        <f>$L44-('Feedstock Conversions'!$B$20*AJ44)-'Rail Costs'!T44</f>
        <v>144.48473125316281</v>
      </c>
      <c r="AS44" s="4">
        <f>$L44-('Feedstock Conversions'!$B$20*AK44)-'Rail Costs'!U44</f>
        <v>140.8047332392764</v>
      </c>
      <c r="AT44" s="4">
        <f>$L44-('Feedstock Conversions'!$B$20*AL44)-'Rail Costs'!V44</f>
        <v>133.57037011297791</v>
      </c>
      <c r="AV44" s="4">
        <f>$T44-(AG44*'Feedstock Conversions'!$B$7)-'Rail Costs'!Q44</f>
        <v>327.47712072383513</v>
      </c>
      <c r="AW44" s="4">
        <f>$T44-(AH44*'Feedstock Conversions'!$B$7)-'Rail Costs'!R44</f>
        <v>361.63042753950293</v>
      </c>
      <c r="AX44" s="4">
        <f>$T44-(AI44*'Feedstock Conversions'!$B$7)-'Rail Costs'!S44</f>
        <v>307.46776186368129</v>
      </c>
      <c r="AY44" s="4">
        <f>$T44-(AJ44*'Feedstock Conversions'!$B$7)-'Rail Costs'!T44</f>
        <v>337.94823774460355</v>
      </c>
      <c r="AZ44" s="4">
        <f>$T44-(AK44*'Feedstock Conversions'!$B$7)-'Rail Costs'!U44</f>
        <v>333.46325838973178</v>
      </c>
      <c r="BA44" s="4">
        <f>$T44-(AL44*'Feedstock Conversions'!$B$7)-'Rail Costs'!V44</f>
        <v>324.88725969512421</v>
      </c>
      <c r="BH44">
        <f t="shared" si="0"/>
        <v>43</v>
      </c>
      <c r="BI44">
        <f t="shared" si="1"/>
        <v>2019</v>
      </c>
      <c r="BJ44">
        <f t="shared" si="5"/>
        <v>10</v>
      </c>
    </row>
    <row r="45" spans="1:62" x14ac:dyDescent="0.2">
      <c r="A45" s="11">
        <v>43770</v>
      </c>
      <c r="B45" s="4">
        <v>24</v>
      </c>
      <c r="C45" s="18">
        <f>BFT!B45+'Rail Costs'!B45</f>
        <v>28.389809630459126</v>
      </c>
      <c r="E45" s="4">
        <f>BFT!C45*'Feedstock Conversions'!B$20</f>
        <v>220.02102463605823</v>
      </c>
      <c r="F45" s="4">
        <f>BFT!C45*'Feedstock Conversions'!B$7</f>
        <v>266.29641433370665</v>
      </c>
      <c r="H45" s="4">
        <f>'Fuel Values'!B45-BFT!I45-BFT!J45-BFT!K45</f>
        <v>-20.011591376631628</v>
      </c>
      <c r="I45" s="18">
        <f>('LCFS Values'!$E$2-$AA$4)/1000000*'LCFS Values'!B45*'LCFS Values'!$G$2*100</f>
        <v>169.58659137663162</v>
      </c>
      <c r="J45" s="4">
        <f>'RIN Values'!C45</f>
        <v>89.925000000000011</v>
      </c>
      <c r="K45" s="4">
        <f>'Fixed Credits Value'!B45</f>
        <v>100</v>
      </c>
      <c r="L45" s="4">
        <f t="shared" si="2"/>
        <v>339.5</v>
      </c>
      <c r="M45" s="4">
        <f>L45/'Feedstock Conversions'!B$20</f>
        <v>43.806451612903224</v>
      </c>
      <c r="O45" s="4">
        <f>'Fuel Values'!C45*100</f>
        <v>193.97</v>
      </c>
      <c r="P45" s="18">
        <f>('LCFS Values'!$E$2-AB$4)/1000000*'LCFS Values'!B45*'LCFS Values'!$G$2*100</f>
        <v>162.14211635288137</v>
      </c>
      <c r="Q45" s="4">
        <f>'RIN Values'!D45</f>
        <v>101.91500000000001</v>
      </c>
      <c r="R45" s="4">
        <f>'Fixed Credits Value'!B45</f>
        <v>100</v>
      </c>
      <c r="S45" s="4">
        <f>'Fixed Credits Value'!C45</f>
        <v>16</v>
      </c>
      <c r="T45" s="4">
        <f t="shared" si="6"/>
        <v>574.02711635288142</v>
      </c>
      <c r="U45" s="4">
        <f>T45/'Feedstock Conversions'!B$7</f>
        <v>61.196920719923391</v>
      </c>
      <c r="W45" s="4">
        <f t="shared" si="7"/>
        <v>119.47897536394177</v>
      </c>
      <c r="X45" s="4">
        <f t="shared" si="8"/>
        <v>307.73070201917477</v>
      </c>
      <c r="AA45" s="23">
        <v>28.29</v>
      </c>
      <c r="AB45" s="23">
        <v>32.93</v>
      </c>
      <c r="AG45" s="4">
        <f>$B45+'Rail Costs'!K45</f>
        <v>25.097452407614782</v>
      </c>
      <c r="AH45" s="4">
        <v>21.5</v>
      </c>
      <c r="AI45" s="4">
        <f>$B45+'Rail Costs'!M45</f>
        <v>27.292357222844345</v>
      </c>
      <c r="AJ45" s="4">
        <f t="shared" si="4"/>
        <v>24</v>
      </c>
      <c r="AK45" s="4">
        <f>$B45+('Rail Costs'!O45*0.75)</f>
        <v>24.493853583426652</v>
      </c>
      <c r="AL45" s="4">
        <f>$B45+'Rail Costs'!P45</f>
        <v>25.316942889137739</v>
      </c>
      <c r="AO45" s="4">
        <f>$L45-('Feedstock Conversions'!$B$20*AG45)-'Rail Costs'!Q45</f>
        <v>141.27746165680642</v>
      </c>
      <c r="AP45" s="4">
        <f>$L45-('Feedstock Conversions'!$B$20*AH45)-'Rail Costs'!R45</f>
        <v>169.56692104806214</v>
      </c>
      <c r="AQ45" s="4">
        <f>$L45-('Feedstock Conversions'!$B$20*AI45)-'Rail Costs'!S45</f>
        <v>124.84579764547682</v>
      </c>
      <c r="AR45" s="4">
        <f>$L45-('Feedstock Conversions'!$B$20*AJ45)-'Rail Costs'!T45</f>
        <v>149.95973125316283</v>
      </c>
      <c r="AS45" s="4">
        <f>$L45-('Feedstock Conversions'!$B$20*AK45)-'Rail Costs'!U45</f>
        <v>146.27973323927642</v>
      </c>
      <c r="AT45" s="4">
        <f>$L45-('Feedstock Conversions'!$B$20*AL45)-'Rail Costs'!V45</f>
        <v>139.04537011297793</v>
      </c>
      <c r="AV45" s="4">
        <f>$T45-(AG45*'Feedstock Conversions'!$B$7)-'Rail Costs'!Q45</f>
        <v>334.89573058527571</v>
      </c>
      <c r="AW45" s="4">
        <f>$T45-(AH45*'Feedstock Conversions'!$B$7)-'Rail Costs'!R45</f>
        <v>369.04903740094358</v>
      </c>
      <c r="AX45" s="4">
        <f>$T45-(AI45*'Feedstock Conversions'!$B$7)-'Rail Costs'!S45</f>
        <v>314.88637172512193</v>
      </c>
      <c r="AY45" s="4">
        <f>$T45-(AJ45*'Feedstock Conversions'!$B$7)-'Rail Costs'!T45</f>
        <v>345.36684760604425</v>
      </c>
      <c r="AZ45" s="4">
        <f>$T45-(AK45*'Feedstock Conversions'!$B$7)-'Rail Costs'!U45</f>
        <v>340.88186825117236</v>
      </c>
      <c r="BA45" s="4">
        <f>$T45-(AL45*'Feedstock Conversions'!$B$7)-'Rail Costs'!V45</f>
        <v>332.3058695565648</v>
      </c>
      <c r="BH45">
        <f t="shared" si="0"/>
        <v>44</v>
      </c>
      <c r="BI45">
        <f t="shared" si="1"/>
        <v>2019</v>
      </c>
      <c r="BJ45">
        <f t="shared" si="5"/>
        <v>11</v>
      </c>
    </row>
    <row r="46" spans="1:62" x14ac:dyDescent="0.2">
      <c r="A46" s="11">
        <v>43777</v>
      </c>
      <c r="B46" s="4">
        <v>23.6</v>
      </c>
      <c r="C46" s="18">
        <f>BFT!B46+'Rail Costs'!B46</f>
        <v>27.989809630459128</v>
      </c>
      <c r="E46" s="4">
        <f>BFT!C46*'Feedstock Conversions'!B$20</f>
        <v>216.92102463605823</v>
      </c>
      <c r="F46" s="4">
        <f>BFT!C46*'Feedstock Conversions'!B$7</f>
        <v>262.54441433370664</v>
      </c>
      <c r="H46" s="4">
        <f>'Fuel Values'!B46-BFT!I46-BFT!J46-BFT!K46</f>
        <v>-22.173213157578971</v>
      </c>
      <c r="I46" s="18">
        <f>('LCFS Values'!$E$2-$AA$4)/1000000*'LCFS Values'!B46*'LCFS Values'!$G$2*100</f>
        <v>169.42321315757897</v>
      </c>
      <c r="J46" s="4">
        <f>'RIN Values'!C46</f>
        <v>93.449999999999989</v>
      </c>
      <c r="K46" s="4">
        <f>'Fixed Credits Value'!B46</f>
        <v>100</v>
      </c>
      <c r="L46" s="4">
        <f t="shared" si="2"/>
        <v>340.7</v>
      </c>
      <c r="M46" s="4">
        <f>L46/'Feedstock Conversions'!B$20</f>
        <v>43.961290322580645</v>
      </c>
      <c r="O46" s="4">
        <f>'Fuel Values'!C46*100</f>
        <v>194.26000000000002</v>
      </c>
      <c r="P46" s="18">
        <f>('LCFS Values'!$E$2-AB$4)/1000000*'LCFS Values'!B46*'LCFS Values'!$G$2*100</f>
        <v>161.98591007508475</v>
      </c>
      <c r="Q46" s="4">
        <f>'RIN Values'!D46</f>
        <v>105.91</v>
      </c>
      <c r="R46" s="4">
        <f>'Fixed Credits Value'!B46</f>
        <v>100</v>
      </c>
      <c r="S46" s="4">
        <f>'Fixed Credits Value'!C46</f>
        <v>16</v>
      </c>
      <c r="T46" s="4">
        <f t="shared" si="6"/>
        <v>578.15591007508476</v>
      </c>
      <c r="U46" s="4">
        <f>T46/'Feedstock Conversions'!B$7</f>
        <v>61.637090626341653</v>
      </c>
      <c r="W46" s="4">
        <f t="shared" si="7"/>
        <v>123.77897536394175</v>
      </c>
      <c r="X46" s="4">
        <f t="shared" si="8"/>
        <v>315.61149574137812</v>
      </c>
      <c r="AA46" s="23">
        <v>33.86</v>
      </c>
      <c r="AB46" s="23">
        <v>38.43</v>
      </c>
      <c r="AG46" s="4">
        <f>$B46+'Rail Costs'!K46</f>
        <v>24.697452407614783</v>
      </c>
      <c r="AH46" s="4">
        <v>21.1</v>
      </c>
      <c r="AI46" s="4">
        <f>$B46+'Rail Costs'!M46</f>
        <v>26.892357222844346</v>
      </c>
      <c r="AJ46" s="4">
        <f t="shared" si="4"/>
        <v>23.6</v>
      </c>
      <c r="AK46" s="4">
        <f>$B46+('Rail Costs'!O46*0.75)</f>
        <v>24.093853583426654</v>
      </c>
      <c r="AL46" s="4">
        <f>$B46+'Rail Costs'!P46</f>
        <v>24.91694288913774</v>
      </c>
      <c r="AO46" s="4">
        <f>$L46-('Feedstock Conversions'!$B$20*AG46)-'Rail Costs'!Q46</f>
        <v>145.57746165680641</v>
      </c>
      <c r="AP46" s="4">
        <f>$L46-('Feedstock Conversions'!$B$20*AH46)-'Rail Costs'!R46</f>
        <v>173.86692104806212</v>
      </c>
      <c r="AQ46" s="4">
        <f>$L46-('Feedstock Conversions'!$B$20*AI46)-'Rail Costs'!S46</f>
        <v>129.14579764547682</v>
      </c>
      <c r="AR46" s="4">
        <f>$L46-('Feedstock Conversions'!$B$20*AJ46)-'Rail Costs'!T46</f>
        <v>154.25973125316281</v>
      </c>
      <c r="AS46" s="4">
        <f>$L46-('Feedstock Conversions'!$B$20*AK46)-'Rail Costs'!U46</f>
        <v>150.57973323927638</v>
      </c>
      <c r="AT46" s="4">
        <f>$L46-('Feedstock Conversions'!$B$20*AL46)-'Rail Costs'!V46</f>
        <v>143.34537011297792</v>
      </c>
      <c r="AV46" s="4">
        <f>$T46-(AG46*'Feedstock Conversions'!$B$7)-'Rail Costs'!Q46</f>
        <v>342.77652430747912</v>
      </c>
      <c r="AW46" s="4">
        <f>$T46-(AH46*'Feedstock Conversions'!$B$7)-'Rail Costs'!R46</f>
        <v>376.92983112314693</v>
      </c>
      <c r="AX46" s="4">
        <f>$T46-(AI46*'Feedstock Conversions'!$B$7)-'Rail Costs'!S46</f>
        <v>322.76716544732528</v>
      </c>
      <c r="AY46" s="4">
        <f>$T46-(AJ46*'Feedstock Conversions'!$B$7)-'Rail Costs'!T46</f>
        <v>353.24764132824754</v>
      </c>
      <c r="AZ46" s="4">
        <f>$T46-(AK46*'Feedstock Conversions'!$B$7)-'Rail Costs'!U46</f>
        <v>348.76266197337571</v>
      </c>
      <c r="BA46" s="4">
        <f>$T46-(AL46*'Feedstock Conversions'!$B$7)-'Rail Costs'!V46</f>
        <v>340.18666327876815</v>
      </c>
      <c r="BH46">
        <f t="shared" si="0"/>
        <v>45</v>
      </c>
      <c r="BI46">
        <f t="shared" si="1"/>
        <v>2019</v>
      </c>
      <c r="BJ46">
        <f t="shared" si="5"/>
        <v>11</v>
      </c>
    </row>
    <row r="47" spans="1:62" x14ac:dyDescent="0.2">
      <c r="A47" s="11">
        <v>43784</v>
      </c>
      <c r="B47" s="4">
        <v>23</v>
      </c>
      <c r="C47" s="18">
        <f>BFT!B47+'Rail Costs'!B47</f>
        <v>27.389809630459126</v>
      </c>
      <c r="E47" s="4">
        <f>BFT!C47*'Feedstock Conversions'!B$20</f>
        <v>212.27102463605823</v>
      </c>
      <c r="F47" s="4">
        <f>BFT!C47*'Feedstock Conversions'!B$7</f>
        <v>256.9164143337066</v>
      </c>
      <c r="H47" s="4">
        <f>'Fuel Values'!B47-BFT!I47-BFT!J47-BFT!K47</f>
        <v>-22.307705245710537</v>
      </c>
      <c r="I47" s="18">
        <f>('LCFS Values'!$E$2-$AA$4)/1000000*'LCFS Values'!B47*'LCFS Values'!$G$2*100</f>
        <v>170.60770524571055</v>
      </c>
      <c r="J47" s="4">
        <f>'RIN Values'!C47</f>
        <v>94.199999999999989</v>
      </c>
      <c r="K47" s="4">
        <f>'Fixed Credits Value'!B47</f>
        <v>100</v>
      </c>
      <c r="L47" s="4">
        <f t="shared" si="2"/>
        <v>342.5</v>
      </c>
      <c r="M47" s="4">
        <f>L47/'Feedstock Conversions'!B$20</f>
        <v>44.193548387096776</v>
      </c>
      <c r="O47" s="4">
        <f>'Fuel Values'!C47*100</f>
        <v>192.79999999999998</v>
      </c>
      <c r="P47" s="18">
        <f>('LCFS Values'!$E$2-AB$4)/1000000*'LCFS Values'!B47*'LCFS Values'!$G$2*100</f>
        <v>163.11840558911018</v>
      </c>
      <c r="Q47" s="4">
        <f>'RIN Values'!D47</f>
        <v>106.75999999999999</v>
      </c>
      <c r="R47" s="4">
        <f>'Fixed Credits Value'!B47</f>
        <v>100</v>
      </c>
      <c r="S47" s="4">
        <f>'Fixed Credits Value'!C47</f>
        <v>16</v>
      </c>
      <c r="T47" s="4">
        <f t="shared" si="6"/>
        <v>578.67840558911018</v>
      </c>
      <c r="U47" s="4">
        <f>T47/'Feedstock Conversions'!B$7</f>
        <v>61.692793772826242</v>
      </c>
      <c r="W47" s="4">
        <f t="shared" si="7"/>
        <v>130.22897536394177</v>
      </c>
      <c r="X47" s="4">
        <f t="shared" si="8"/>
        <v>321.76199125540359</v>
      </c>
      <c r="AA47" s="23">
        <v>33.5</v>
      </c>
      <c r="AB47" s="23">
        <v>35.020000000000003</v>
      </c>
      <c r="AG47" s="4">
        <f>$B47+'Rail Costs'!K47</f>
        <v>24.097452407614782</v>
      </c>
      <c r="AH47" s="4">
        <v>20.5</v>
      </c>
      <c r="AI47" s="4">
        <f>$B47+'Rail Costs'!M47</f>
        <v>26.292357222844345</v>
      </c>
      <c r="AJ47" s="4">
        <f t="shared" si="4"/>
        <v>23</v>
      </c>
      <c r="AK47" s="4">
        <f>$B47+('Rail Costs'!O47*0.75)</f>
        <v>23.493853583426652</v>
      </c>
      <c r="AL47" s="4">
        <f>$B47+'Rail Costs'!P47</f>
        <v>24.316942889137739</v>
      </c>
      <c r="AO47" s="4">
        <f>$L47-('Feedstock Conversions'!$B$20*AG47)-'Rail Costs'!Q47</f>
        <v>152.02746165680642</v>
      </c>
      <c r="AP47" s="4">
        <f>$L47-('Feedstock Conversions'!$B$20*AH47)-'Rail Costs'!R47</f>
        <v>180.31692104806214</v>
      </c>
      <c r="AQ47" s="4">
        <f>$L47-('Feedstock Conversions'!$B$20*AI47)-'Rail Costs'!S47</f>
        <v>135.59579764547684</v>
      </c>
      <c r="AR47" s="4">
        <f>$L47-('Feedstock Conversions'!$B$20*AJ47)-'Rail Costs'!T47</f>
        <v>160.70973125316283</v>
      </c>
      <c r="AS47" s="4">
        <f>$L47-('Feedstock Conversions'!$B$20*AK47)-'Rail Costs'!U47</f>
        <v>157.02973323927642</v>
      </c>
      <c r="AT47" s="4">
        <f>$L47-('Feedstock Conversions'!$B$20*AL47)-'Rail Costs'!V47</f>
        <v>149.79537011297793</v>
      </c>
      <c r="AV47" s="4">
        <f>$T47-(AG47*'Feedstock Conversions'!$B$7)-'Rail Costs'!Q47</f>
        <v>348.92701982150453</v>
      </c>
      <c r="AW47" s="4">
        <f>$T47-(AH47*'Feedstock Conversions'!$B$7)-'Rail Costs'!R47</f>
        <v>383.08032663717233</v>
      </c>
      <c r="AX47" s="4">
        <f>$T47-(AI47*'Feedstock Conversions'!$B$7)-'Rail Costs'!S47</f>
        <v>328.91766096135069</v>
      </c>
      <c r="AY47" s="4">
        <f>$T47-(AJ47*'Feedstock Conversions'!$B$7)-'Rail Costs'!T47</f>
        <v>359.398136842273</v>
      </c>
      <c r="AZ47" s="4">
        <f>$T47-(AK47*'Feedstock Conversions'!$B$7)-'Rail Costs'!U47</f>
        <v>354.91315748740112</v>
      </c>
      <c r="BA47" s="4">
        <f>$T47-(AL47*'Feedstock Conversions'!$B$7)-'Rail Costs'!V47</f>
        <v>346.33715879279356</v>
      </c>
      <c r="BH47">
        <f t="shared" si="0"/>
        <v>46</v>
      </c>
      <c r="BI47">
        <f t="shared" si="1"/>
        <v>2019</v>
      </c>
      <c r="BJ47">
        <f t="shared" si="5"/>
        <v>11</v>
      </c>
    </row>
    <row r="48" spans="1:62" x14ac:dyDescent="0.2">
      <c r="A48" s="11">
        <v>43791</v>
      </c>
      <c r="B48" s="4">
        <v>23</v>
      </c>
      <c r="C48" s="18">
        <f>BFT!B48+'Rail Costs'!B48</f>
        <v>27.389809630459126</v>
      </c>
      <c r="E48" s="4">
        <f>BFT!C48*'Feedstock Conversions'!B$20</f>
        <v>212.27102463605823</v>
      </c>
      <c r="F48" s="4">
        <f>BFT!C48*'Feedstock Conversions'!B$7</f>
        <v>256.9164143337066</v>
      </c>
      <c r="H48" s="4">
        <f>'Fuel Values'!B48-BFT!I48-BFT!J48-BFT!K48</f>
        <v>-21.988347814736869</v>
      </c>
      <c r="I48" s="18">
        <f>('LCFS Values'!$E$2-$AA$4)/1000000*'LCFS Values'!B48*'LCFS Values'!$G$2*100</f>
        <v>169.91334781473688</v>
      </c>
      <c r="J48" s="4">
        <f>'RIN Values'!C48</f>
        <v>94.574999999999989</v>
      </c>
      <c r="K48" s="4">
        <f>'Fixed Credits Value'!B48</f>
        <v>100</v>
      </c>
      <c r="L48" s="4">
        <f t="shared" si="2"/>
        <v>342.5</v>
      </c>
      <c r="M48" s="4">
        <f>L48/'Feedstock Conversions'!B$20</f>
        <v>44.193548387096776</v>
      </c>
      <c r="O48" s="4">
        <f>'Fuel Values'!C48*100</f>
        <v>191.57</v>
      </c>
      <c r="P48" s="18">
        <f>('LCFS Values'!$E$2-AB$4)/1000000*'LCFS Values'!B48*'LCFS Values'!$G$2*100</f>
        <v>162.45452890847457</v>
      </c>
      <c r="Q48" s="4">
        <f>'RIN Values'!D48</f>
        <v>107.18499999999999</v>
      </c>
      <c r="R48" s="4">
        <f>'Fixed Credits Value'!B48</f>
        <v>100</v>
      </c>
      <c r="S48" s="4">
        <f>'Fixed Credits Value'!C48</f>
        <v>16</v>
      </c>
      <c r="T48" s="4">
        <f t="shared" si="6"/>
        <v>577.20952890847457</v>
      </c>
      <c r="U48" s="4">
        <f>T48/'Feedstock Conversions'!B$7</f>
        <v>61.536197111777668</v>
      </c>
      <c r="W48" s="4">
        <f t="shared" si="7"/>
        <v>130.22897536394177</v>
      </c>
      <c r="X48" s="4">
        <f t="shared" si="8"/>
        <v>320.29311457476797</v>
      </c>
      <c r="AA48" s="23">
        <v>33.5</v>
      </c>
      <c r="AB48" s="23">
        <v>34.32</v>
      </c>
      <c r="AG48" s="4">
        <f>$B48+'Rail Costs'!K48</f>
        <v>24.097452407614782</v>
      </c>
      <c r="AH48" s="4">
        <v>20.5</v>
      </c>
      <c r="AI48" s="4">
        <f>$B48+'Rail Costs'!M48</f>
        <v>26.292357222844345</v>
      </c>
      <c r="AJ48" s="4">
        <f t="shared" si="4"/>
        <v>23</v>
      </c>
      <c r="AK48" s="4">
        <f>$B48+('Rail Costs'!O48*0.75)</f>
        <v>23.493853583426652</v>
      </c>
      <c r="AL48" s="4">
        <f>$B48+'Rail Costs'!P48</f>
        <v>24.316942889137739</v>
      </c>
      <c r="AO48" s="4">
        <f>$L48-('Feedstock Conversions'!$B$20*AG48)-'Rail Costs'!Q48</f>
        <v>152.02746165680642</v>
      </c>
      <c r="AP48" s="4">
        <f>$L48-('Feedstock Conversions'!$B$20*AH48)-'Rail Costs'!R48</f>
        <v>180.31692104806214</v>
      </c>
      <c r="AQ48" s="4">
        <f>$L48-('Feedstock Conversions'!$B$20*AI48)-'Rail Costs'!S48</f>
        <v>135.59579764547684</v>
      </c>
      <c r="AR48" s="4">
        <f>$L48-('Feedstock Conversions'!$B$20*AJ48)-'Rail Costs'!T48</f>
        <v>160.70973125316283</v>
      </c>
      <c r="AS48" s="4">
        <f>$L48-('Feedstock Conversions'!$B$20*AK48)-'Rail Costs'!U48</f>
        <v>157.02973323927642</v>
      </c>
      <c r="AT48" s="4">
        <f>$L48-('Feedstock Conversions'!$B$20*AL48)-'Rail Costs'!V48</f>
        <v>149.79537011297793</v>
      </c>
      <c r="AV48" s="4">
        <f>$T48-(AG48*'Feedstock Conversions'!$B$7)-'Rail Costs'!Q48</f>
        <v>347.45814314086891</v>
      </c>
      <c r="AW48" s="4">
        <f>$T48-(AH48*'Feedstock Conversions'!$B$7)-'Rail Costs'!R48</f>
        <v>381.61144995653672</v>
      </c>
      <c r="AX48" s="4">
        <f>$T48-(AI48*'Feedstock Conversions'!$B$7)-'Rail Costs'!S48</f>
        <v>327.44878428071507</v>
      </c>
      <c r="AY48" s="4">
        <f>$T48-(AJ48*'Feedstock Conversions'!$B$7)-'Rail Costs'!T48</f>
        <v>357.92926016163739</v>
      </c>
      <c r="AZ48" s="4">
        <f>$T48-(AK48*'Feedstock Conversions'!$B$7)-'Rail Costs'!U48</f>
        <v>353.44428080676551</v>
      </c>
      <c r="BA48" s="4">
        <f>$T48-(AL48*'Feedstock Conversions'!$B$7)-'Rail Costs'!V48</f>
        <v>344.86828211215794</v>
      </c>
      <c r="BH48">
        <f t="shared" si="0"/>
        <v>47</v>
      </c>
      <c r="BI48">
        <f t="shared" si="1"/>
        <v>2019</v>
      </c>
      <c r="BJ48">
        <f t="shared" si="5"/>
        <v>11</v>
      </c>
    </row>
    <row r="49" spans="1:62" x14ac:dyDescent="0.2">
      <c r="A49" s="11">
        <v>43798</v>
      </c>
      <c r="B49" s="4">
        <v>23.333300000000001</v>
      </c>
      <c r="C49" s="18">
        <f>BFT!B49+'Rail Costs'!B49</f>
        <v>27.723109630459128</v>
      </c>
      <c r="E49" s="4">
        <f>BFT!C49*'Feedstock Conversions'!B$20</f>
        <v>214.85409963605824</v>
      </c>
      <c r="F49" s="4">
        <f>BFT!C49*'Feedstock Conversions'!B$7</f>
        <v>260.04276833370665</v>
      </c>
      <c r="H49" s="4">
        <f>'Fuel Values'!B49-BFT!I49-BFT!J49-BFT!K49</f>
        <v>-13.763206719473729</v>
      </c>
      <c r="I49" s="18">
        <f>('LCFS Values'!$E$2-$AA$4)/1000000*'LCFS Values'!B49*'LCFS Values'!$G$2*100</f>
        <v>169.09645671947374</v>
      </c>
      <c r="J49" s="4">
        <f>'RIN Values'!C49</f>
        <v>88.000050000000002</v>
      </c>
      <c r="K49" s="4">
        <f>'Fixed Credits Value'!B49</f>
        <v>100</v>
      </c>
      <c r="L49" s="4">
        <f t="shared" si="2"/>
        <v>343.33330000000001</v>
      </c>
      <c r="M49" s="4">
        <f>L49/'Feedstock Conversions'!B$20</f>
        <v>44.301070967741936</v>
      </c>
      <c r="O49" s="4">
        <f>'Fuel Values'!C49*100</f>
        <v>196.04999999999998</v>
      </c>
      <c r="P49" s="18">
        <f>('LCFS Values'!$E$2-AB$4)/1000000*'LCFS Values'!B49*'LCFS Values'!$G$2*100</f>
        <v>161.67349751949155</v>
      </c>
      <c r="Q49" s="4">
        <f>'RIN Values'!D49</f>
        <v>99.73339</v>
      </c>
      <c r="R49" s="4">
        <f>'Fixed Credits Value'!B49</f>
        <v>100</v>
      </c>
      <c r="S49" s="4">
        <f>'Fixed Credits Value'!C49</f>
        <v>16</v>
      </c>
      <c r="T49" s="4">
        <f t="shared" si="6"/>
        <v>573.45688751949149</v>
      </c>
      <c r="U49" s="4">
        <f>T49/'Feedstock Conversions'!B$7</f>
        <v>61.136128733421259</v>
      </c>
      <c r="W49" s="4">
        <f t="shared" si="7"/>
        <v>128.47920036394177</v>
      </c>
      <c r="X49" s="4">
        <f t="shared" si="8"/>
        <v>313.41411918578484</v>
      </c>
      <c r="AA49" s="23">
        <v>32.75</v>
      </c>
      <c r="AB49" s="23">
        <v>43.24</v>
      </c>
      <c r="AG49" s="4">
        <f>$B49+'Rail Costs'!K49</f>
        <v>24.430752407614783</v>
      </c>
      <c r="AH49" s="4">
        <v>20.833300000000001</v>
      </c>
      <c r="AI49" s="4">
        <f>$B49+'Rail Costs'!M49</f>
        <v>26.625657222844346</v>
      </c>
      <c r="AJ49" s="4">
        <f t="shared" si="4"/>
        <v>23.333300000000001</v>
      </c>
      <c r="AK49" s="4">
        <f>$B49+('Rail Costs'!O49*0.75)</f>
        <v>23.827153583426654</v>
      </c>
      <c r="AL49" s="4">
        <f>$B49+'Rail Costs'!P49</f>
        <v>24.65024288913774</v>
      </c>
      <c r="AO49" s="4">
        <f>$L49-('Feedstock Conversions'!$B$20*AG49)-'Rail Costs'!Q49</f>
        <v>150.27768665680642</v>
      </c>
      <c r="AP49" s="4">
        <f>$L49-('Feedstock Conversions'!$B$20*AH49)-'Rail Costs'!R49</f>
        <v>178.56714604806214</v>
      </c>
      <c r="AQ49" s="4">
        <f>$L49-('Feedstock Conversions'!$B$20*AI49)-'Rail Costs'!S49</f>
        <v>133.84602264547684</v>
      </c>
      <c r="AR49" s="4">
        <f>$L49-('Feedstock Conversions'!$B$20*AJ49)-'Rail Costs'!T49</f>
        <v>158.95995625316283</v>
      </c>
      <c r="AS49" s="4">
        <f>$L49-('Feedstock Conversions'!$B$20*AK49)-'Rail Costs'!U49</f>
        <v>155.27995823927643</v>
      </c>
      <c r="AT49" s="4">
        <f>$L49-('Feedstock Conversions'!$B$20*AL49)-'Rail Costs'!V49</f>
        <v>148.04559511297794</v>
      </c>
      <c r="AV49" s="4">
        <f>$T49-(AG49*'Feedstock Conversions'!$B$7)-'Rail Costs'!Q49</f>
        <v>340.57914775188578</v>
      </c>
      <c r="AW49" s="4">
        <f>$T49-(AH49*'Feedstock Conversions'!$B$7)-'Rail Costs'!R49</f>
        <v>374.73245456755359</v>
      </c>
      <c r="AX49" s="4">
        <f>$T49-(AI49*'Feedstock Conversions'!$B$7)-'Rail Costs'!S49</f>
        <v>320.569788891732</v>
      </c>
      <c r="AY49" s="4">
        <f>$T49-(AJ49*'Feedstock Conversions'!$B$7)-'Rail Costs'!T49</f>
        <v>351.05026477265432</v>
      </c>
      <c r="AZ49" s="4">
        <f>$T49-(AK49*'Feedstock Conversions'!$B$7)-'Rail Costs'!U49</f>
        <v>346.56528541778243</v>
      </c>
      <c r="BA49" s="4">
        <f>$T49-(AL49*'Feedstock Conversions'!$B$7)-'Rail Costs'!V49</f>
        <v>337.98928672317487</v>
      </c>
      <c r="BH49">
        <f t="shared" si="0"/>
        <v>48</v>
      </c>
      <c r="BI49">
        <f t="shared" si="1"/>
        <v>2019</v>
      </c>
      <c r="BJ49">
        <f t="shared" si="5"/>
        <v>11</v>
      </c>
    </row>
    <row r="50" spans="1:62" x14ac:dyDescent="0.2">
      <c r="A50" s="11">
        <v>43805</v>
      </c>
      <c r="B50" s="4">
        <v>23.5</v>
      </c>
      <c r="C50" s="18">
        <f>BFT!B50+'Rail Costs'!B50</f>
        <v>27.889809630459126</v>
      </c>
      <c r="E50" s="4">
        <f>BFT!C50*'Feedstock Conversions'!B$20</f>
        <v>216.14602463605823</v>
      </c>
      <c r="F50" s="4">
        <f>BFT!C50*'Feedstock Conversions'!B$7</f>
        <v>261.60641433370665</v>
      </c>
      <c r="H50" s="4">
        <f>'Fuel Values'!B50-BFT!I50-BFT!J50-BFT!K50</f>
        <v>-11.69645671947373</v>
      </c>
      <c r="I50" s="18">
        <f>('LCFS Values'!$E$2-$AA$4)/1000000*'LCFS Values'!B50*'LCFS Values'!$G$2*100</f>
        <v>169.09645671947374</v>
      </c>
      <c r="J50" s="4">
        <f>'RIN Values'!C50</f>
        <v>87.6</v>
      </c>
      <c r="K50" s="4">
        <f>'Fixed Credits Value'!B50</f>
        <v>100</v>
      </c>
      <c r="L50" s="4">
        <f t="shared" si="2"/>
        <v>345</v>
      </c>
      <c r="M50" s="4">
        <f>L50/'Feedstock Conversions'!B$20</f>
        <v>44.516129032258064</v>
      </c>
      <c r="O50" s="4">
        <f>'Fuel Values'!C50*100</f>
        <v>192.48000000000002</v>
      </c>
      <c r="P50" s="18">
        <f>('LCFS Values'!$E$2-AB$4)/1000000*'LCFS Values'!B50*'LCFS Values'!$G$2*100</f>
        <v>161.67349751949155</v>
      </c>
      <c r="Q50" s="4">
        <f>'RIN Values'!D50</f>
        <v>99.28</v>
      </c>
      <c r="R50" s="4">
        <f>'Fixed Credits Value'!B50</f>
        <v>100</v>
      </c>
      <c r="S50" s="4">
        <f>'Fixed Credits Value'!C50</f>
        <v>16</v>
      </c>
      <c r="T50" s="4">
        <f t="shared" si="6"/>
        <v>569.43349751949154</v>
      </c>
      <c r="U50" s="4">
        <f>T50/'Feedstock Conversions'!B$7</f>
        <v>60.707195897600371</v>
      </c>
      <c r="W50" s="4">
        <f t="shared" si="7"/>
        <v>128.85397536394177</v>
      </c>
      <c r="X50" s="4">
        <f t="shared" si="8"/>
        <v>307.82708318578489</v>
      </c>
      <c r="AA50" s="23">
        <v>31.11</v>
      </c>
      <c r="AB50" s="23">
        <v>47.48</v>
      </c>
      <c r="AG50" s="4">
        <f>$B50+'Rail Costs'!K50</f>
        <v>24.597452407614782</v>
      </c>
      <c r="AH50" s="4">
        <v>21</v>
      </c>
      <c r="AI50" s="4">
        <f>$B50+'Rail Costs'!M50</f>
        <v>26.792357222844345</v>
      </c>
      <c r="AJ50" s="4">
        <f t="shared" si="4"/>
        <v>23.5</v>
      </c>
      <c r="AK50" s="4">
        <f>$B50+('Rail Costs'!O50*0.75)</f>
        <v>23.993853583426652</v>
      </c>
      <c r="AL50" s="4">
        <f>$B50+'Rail Costs'!P50</f>
        <v>24.816942889137739</v>
      </c>
      <c r="AO50" s="4">
        <f>$L50-('Feedstock Conversions'!$B$20*AG50)-'Rail Costs'!Q50</f>
        <v>150.65246165680642</v>
      </c>
      <c r="AP50" s="4">
        <f>$L50-('Feedstock Conversions'!$B$20*AH50)-'Rail Costs'!R50</f>
        <v>178.94192104806214</v>
      </c>
      <c r="AQ50" s="4">
        <f>$L50-('Feedstock Conversions'!$B$20*AI50)-'Rail Costs'!S50</f>
        <v>134.22079764547684</v>
      </c>
      <c r="AR50" s="4">
        <f>$L50-('Feedstock Conversions'!$B$20*AJ50)-'Rail Costs'!T50</f>
        <v>159.33473125316283</v>
      </c>
      <c r="AS50" s="4">
        <f>$L50-('Feedstock Conversions'!$B$20*AK50)-'Rail Costs'!U50</f>
        <v>155.65473323927642</v>
      </c>
      <c r="AT50" s="4">
        <f>$L50-('Feedstock Conversions'!$B$20*AL50)-'Rail Costs'!V50</f>
        <v>148.42037011297793</v>
      </c>
      <c r="AV50" s="4">
        <f>$T50-(AG50*'Feedstock Conversions'!$B$7)-'Rail Costs'!Q50</f>
        <v>334.99211175188589</v>
      </c>
      <c r="AW50" s="4">
        <f>$T50-(AH50*'Feedstock Conversions'!$B$7)-'Rail Costs'!R50</f>
        <v>369.14541856755369</v>
      </c>
      <c r="AX50" s="4">
        <f>$T50-(AI50*'Feedstock Conversions'!$B$7)-'Rail Costs'!S50</f>
        <v>314.9827528917321</v>
      </c>
      <c r="AY50" s="4">
        <f>$T50-(AJ50*'Feedstock Conversions'!$B$7)-'Rail Costs'!T50</f>
        <v>345.46322877265436</v>
      </c>
      <c r="AZ50" s="4">
        <f>$T50-(AK50*'Feedstock Conversions'!$B$7)-'Rail Costs'!U50</f>
        <v>340.97824941778254</v>
      </c>
      <c r="BA50" s="4">
        <f>$T50-(AL50*'Feedstock Conversions'!$B$7)-'Rail Costs'!V50</f>
        <v>332.40225072317497</v>
      </c>
      <c r="BH50">
        <f t="shared" si="0"/>
        <v>49</v>
      </c>
      <c r="BI50">
        <f t="shared" si="1"/>
        <v>2019</v>
      </c>
      <c r="BJ50">
        <f t="shared" si="5"/>
        <v>12</v>
      </c>
    </row>
    <row r="51" spans="1:62" x14ac:dyDescent="0.2">
      <c r="A51" s="11">
        <v>43812</v>
      </c>
      <c r="B51" s="4">
        <v>25.1</v>
      </c>
      <c r="C51" s="18">
        <f>BFT!B51+'Rail Costs'!B51</f>
        <v>29.489809630459128</v>
      </c>
      <c r="E51" s="4">
        <f>BFT!C51*'Feedstock Conversions'!B$20</f>
        <v>228.54602463605823</v>
      </c>
      <c r="F51" s="4">
        <f>BFT!C51*'Feedstock Conversions'!B$7</f>
        <v>276.61441433370663</v>
      </c>
      <c r="H51" s="4">
        <f>'Fuel Values'!B51-BFT!I51-BFT!J51-BFT!K51</f>
        <v>-10.932368602815785</v>
      </c>
      <c r="I51" s="18">
        <f>('LCFS Values'!$E$2-$AA$4)/1000000*'LCFS Values'!B51*'LCFS Values'!$G$2*100</f>
        <v>169.3823686028158</v>
      </c>
      <c r="J51" s="4">
        <f>'RIN Values'!C51</f>
        <v>85.65</v>
      </c>
      <c r="K51" s="4">
        <f>'Fixed Credits Value'!B51</f>
        <v>100</v>
      </c>
      <c r="L51" s="4">
        <f t="shared" si="2"/>
        <v>344.1</v>
      </c>
      <c r="M51" s="4">
        <f>L51/'Feedstock Conversions'!B$20</f>
        <v>44.400000000000006</v>
      </c>
      <c r="O51" s="4">
        <f>'Fuel Values'!C51*100</f>
        <v>196.51000000000002</v>
      </c>
      <c r="P51" s="18">
        <f>('LCFS Values'!$E$2-AB$4)/1000000*'LCFS Values'!B51*'LCFS Values'!$G$2*100</f>
        <v>161.94685850563556</v>
      </c>
      <c r="Q51" s="4">
        <f>'RIN Values'!D51</f>
        <v>97.07</v>
      </c>
      <c r="R51" s="4">
        <f>'Fixed Credits Value'!B51</f>
        <v>100</v>
      </c>
      <c r="S51" s="4">
        <f>'Fixed Credits Value'!C51</f>
        <v>16</v>
      </c>
      <c r="T51" s="4">
        <f t="shared" si="6"/>
        <v>571.52685850563557</v>
      </c>
      <c r="U51" s="4">
        <f>T51/'Feedstock Conversions'!B$7</f>
        <v>60.930368710622126</v>
      </c>
      <c r="W51" s="4">
        <f t="shared" si="7"/>
        <v>115.55397536394179</v>
      </c>
      <c r="X51" s="4">
        <f t="shared" si="8"/>
        <v>294.91244417192894</v>
      </c>
      <c r="AA51" s="23">
        <v>28.97</v>
      </c>
      <c r="AB51" s="23">
        <v>18.93</v>
      </c>
      <c r="AG51" s="4">
        <f>$B51+'Rail Costs'!K51</f>
        <v>26.197452407614783</v>
      </c>
      <c r="AH51" s="4">
        <v>22.6</v>
      </c>
      <c r="AI51" s="4">
        <f>$B51+'Rail Costs'!M51</f>
        <v>28.392357222844346</v>
      </c>
      <c r="AJ51" s="4">
        <f t="shared" si="4"/>
        <v>25.1</v>
      </c>
      <c r="AK51" s="4">
        <f>$B51+('Rail Costs'!O51*0.75)</f>
        <v>25.593853583426654</v>
      </c>
      <c r="AL51" s="4">
        <f>$B51+'Rail Costs'!P51</f>
        <v>26.41694288913774</v>
      </c>
      <c r="AO51" s="4">
        <f>$L51-('Feedstock Conversions'!$B$20*AG51)-'Rail Costs'!Q51</f>
        <v>137.35246165680644</v>
      </c>
      <c r="AP51" s="4">
        <f>$L51-('Feedstock Conversions'!$B$20*AH51)-'Rail Costs'!R51</f>
        <v>165.64192104806216</v>
      </c>
      <c r="AQ51" s="4">
        <f>$L51-('Feedstock Conversions'!$B$20*AI51)-'Rail Costs'!S51</f>
        <v>120.92079764547684</v>
      </c>
      <c r="AR51" s="4">
        <f>$L51-('Feedstock Conversions'!$B$20*AJ51)-'Rail Costs'!T51</f>
        <v>146.03473125316285</v>
      </c>
      <c r="AS51" s="4">
        <f>$L51-('Feedstock Conversions'!$B$20*AK51)-'Rail Costs'!U51</f>
        <v>142.35473323927641</v>
      </c>
      <c r="AT51" s="4">
        <f>$L51-('Feedstock Conversions'!$B$20*AL51)-'Rail Costs'!V51</f>
        <v>135.12037011297795</v>
      </c>
      <c r="AV51" s="4">
        <f>$T51-(AG51*'Feedstock Conversions'!$B$7)-'Rail Costs'!Q51</f>
        <v>322.07747273802988</v>
      </c>
      <c r="AW51" s="4">
        <f>$T51-(AH51*'Feedstock Conversions'!$B$7)-'Rail Costs'!R51</f>
        <v>356.23077955369769</v>
      </c>
      <c r="AX51" s="4">
        <f>$T51-(AI51*'Feedstock Conversions'!$B$7)-'Rail Costs'!S51</f>
        <v>302.0681138778761</v>
      </c>
      <c r="AY51" s="4">
        <f>$T51-(AJ51*'Feedstock Conversions'!$B$7)-'Rail Costs'!T51</f>
        <v>332.54858975879836</v>
      </c>
      <c r="AZ51" s="4">
        <f>$T51-(AK51*'Feedstock Conversions'!$B$7)-'Rail Costs'!U51</f>
        <v>328.06361040392653</v>
      </c>
      <c r="BA51" s="4">
        <f>$T51-(AL51*'Feedstock Conversions'!$B$7)-'Rail Costs'!V51</f>
        <v>319.48761170931897</v>
      </c>
      <c r="BH51">
        <f t="shared" si="0"/>
        <v>50</v>
      </c>
      <c r="BI51">
        <f t="shared" si="1"/>
        <v>2019</v>
      </c>
      <c r="BJ51">
        <f t="shared" si="5"/>
        <v>12</v>
      </c>
    </row>
    <row r="52" spans="1:62" x14ac:dyDescent="0.2">
      <c r="A52" s="11">
        <v>43819</v>
      </c>
      <c r="B52" s="4">
        <v>26</v>
      </c>
      <c r="C52" s="18">
        <f>BFT!B52+'Rail Costs'!B52</f>
        <v>30.389809630459126</v>
      </c>
      <c r="E52" s="4">
        <f>BFT!C52*'Feedstock Conversions'!B$20</f>
        <v>235.52102463605823</v>
      </c>
      <c r="F52" s="4">
        <f>BFT!C52*'Feedstock Conversions'!B$7</f>
        <v>285.05641433370664</v>
      </c>
      <c r="H52" s="4">
        <f>'Fuel Values'!B52-BFT!I52-BFT!J52-BFT!K52</f>
        <v>7.2221908138947128</v>
      </c>
      <c r="I52" s="18">
        <f>('LCFS Values'!$E$2-$AA$4)/1000000*'LCFS Values'!B52*'LCFS Values'!$G$2*100</f>
        <v>167.9528091861053</v>
      </c>
      <c r="J52" s="4">
        <f>'RIN Values'!C52</f>
        <v>68.324999999999989</v>
      </c>
      <c r="K52" s="4">
        <f>'Fixed Credits Value'!B52</f>
        <v>100</v>
      </c>
      <c r="L52" s="4">
        <f t="shared" si="2"/>
        <v>343.5</v>
      </c>
      <c r="M52" s="4">
        <f>L52/'Feedstock Conversions'!B$20</f>
        <v>44.322580645161288</v>
      </c>
      <c r="O52" s="4">
        <f>'Fuel Values'!C52*100</f>
        <v>203.18999999999997</v>
      </c>
      <c r="P52" s="18">
        <f>('LCFS Values'!$E$2-AB$4)/1000000*'LCFS Values'!B52*'LCFS Values'!$G$2*100</f>
        <v>160.58005357491524</v>
      </c>
      <c r="Q52" s="4">
        <f>'RIN Values'!D52</f>
        <v>77.434999999999988</v>
      </c>
      <c r="R52" s="4">
        <f>'Fixed Credits Value'!B52</f>
        <v>100</v>
      </c>
      <c r="S52" s="4">
        <f>'Fixed Credits Value'!C52</f>
        <v>16</v>
      </c>
      <c r="T52" s="4">
        <f t="shared" si="6"/>
        <v>557.20505357491515</v>
      </c>
      <c r="U52" s="4">
        <f>T52/'Feedstock Conversions'!B$7</f>
        <v>59.403523835278797</v>
      </c>
      <c r="W52" s="4">
        <f t="shared" si="7"/>
        <v>107.97897536394177</v>
      </c>
      <c r="X52" s="4">
        <f t="shared" si="8"/>
        <v>272.14863924120851</v>
      </c>
      <c r="AA52" s="23">
        <v>43.33</v>
      </c>
      <c r="AB52" s="23">
        <v>29.78</v>
      </c>
      <c r="AG52" s="4">
        <f>$B52+'Rail Costs'!K52</f>
        <v>27.097452407614782</v>
      </c>
      <c r="AH52" s="4">
        <v>23.5</v>
      </c>
      <c r="AI52" s="4">
        <f>$B52+'Rail Costs'!M52</f>
        <v>29.292357222844345</v>
      </c>
      <c r="AJ52" s="4">
        <f t="shared" si="4"/>
        <v>26</v>
      </c>
      <c r="AK52" s="4">
        <f>$B52+('Rail Costs'!O52*0.75)</f>
        <v>26.493853583426652</v>
      </c>
      <c r="AL52" s="4">
        <f>$B52+'Rail Costs'!P52</f>
        <v>27.316942889137739</v>
      </c>
      <c r="AO52" s="4">
        <f>$L52-('Feedstock Conversions'!$B$20*AG52)-'Rail Costs'!Q52</f>
        <v>129.77746165680642</v>
      </c>
      <c r="AP52" s="4">
        <f>$L52-('Feedstock Conversions'!$B$20*AH52)-'Rail Costs'!R52</f>
        <v>158.06692104806214</v>
      </c>
      <c r="AQ52" s="4">
        <f>$L52-('Feedstock Conversions'!$B$20*AI52)-'Rail Costs'!S52</f>
        <v>113.34579764547682</v>
      </c>
      <c r="AR52" s="4">
        <f>$L52-('Feedstock Conversions'!$B$20*AJ52)-'Rail Costs'!T52</f>
        <v>138.45973125316283</v>
      </c>
      <c r="AS52" s="4">
        <f>$L52-('Feedstock Conversions'!$B$20*AK52)-'Rail Costs'!U52</f>
        <v>134.77973323927642</v>
      </c>
      <c r="AT52" s="4">
        <f>$L52-('Feedstock Conversions'!$B$20*AL52)-'Rail Costs'!V52</f>
        <v>127.54537011297793</v>
      </c>
      <c r="AV52" s="4">
        <f>$T52-(AG52*'Feedstock Conversions'!$B$7)-'Rail Costs'!Q52</f>
        <v>299.31366780730946</v>
      </c>
      <c r="AW52" s="4">
        <f>$T52-(AH52*'Feedstock Conversions'!$B$7)-'Rail Costs'!R52</f>
        <v>333.46697462297732</v>
      </c>
      <c r="AX52" s="4">
        <f>$T52-(AI52*'Feedstock Conversions'!$B$7)-'Rail Costs'!S52</f>
        <v>279.30430894715568</v>
      </c>
      <c r="AY52" s="4">
        <f>$T52-(AJ52*'Feedstock Conversions'!$B$7)-'Rail Costs'!T52</f>
        <v>309.78478482807799</v>
      </c>
      <c r="AZ52" s="4">
        <f>$T52-(AK52*'Feedstock Conversions'!$B$7)-'Rail Costs'!U52</f>
        <v>305.29980547320611</v>
      </c>
      <c r="BA52" s="4">
        <f>$T52-(AL52*'Feedstock Conversions'!$B$7)-'Rail Costs'!V52</f>
        <v>296.72380677859854</v>
      </c>
      <c r="BH52">
        <f t="shared" si="0"/>
        <v>51</v>
      </c>
      <c r="BI52">
        <f t="shared" si="1"/>
        <v>2019</v>
      </c>
      <c r="BJ52">
        <f t="shared" si="5"/>
        <v>12</v>
      </c>
    </row>
    <row r="53" spans="1:62" x14ac:dyDescent="0.2">
      <c r="A53" s="11">
        <v>43826</v>
      </c>
      <c r="B53" s="4">
        <v>26</v>
      </c>
      <c r="C53" s="18">
        <f>BFT!B53+'Rail Costs'!B53</f>
        <v>30.389809630459126</v>
      </c>
      <c r="E53" s="4">
        <f>BFT!C53*'Feedstock Conversions'!B$20</f>
        <v>235.52102463605823</v>
      </c>
      <c r="F53" s="4">
        <f>BFT!C53*'Feedstock Conversions'!B$7</f>
        <v>285.05641433370664</v>
      </c>
      <c r="H53" s="4">
        <f>'Fuel Values'!B53-BFT!I53-BFT!J53-BFT!K53</f>
        <v>10.345434375789438</v>
      </c>
      <c r="I53" s="18">
        <f>('LCFS Values'!$E$2-$AA$4)/1000000*'LCFS Values'!B53*'LCFS Values'!$G$2*100</f>
        <v>168.27956562421056</v>
      </c>
      <c r="J53" s="4">
        <f>'RIN Values'!C53</f>
        <v>64.875</v>
      </c>
      <c r="K53" s="4">
        <f>'Fixed Credits Value'!B53</f>
        <v>100</v>
      </c>
      <c r="L53" s="4">
        <f t="shared" si="2"/>
        <v>343.5</v>
      </c>
      <c r="M53" s="4">
        <f>L53/'Feedstock Conversions'!B$20</f>
        <v>44.322580645161288</v>
      </c>
      <c r="O53" s="4">
        <f>'Fuel Values'!C53*100</f>
        <v>205.01</v>
      </c>
      <c r="P53" s="18">
        <f>('LCFS Values'!$E$2-AB$4)/1000000*'LCFS Values'!B53*'LCFS Values'!$G$2*100</f>
        <v>160.89246613050847</v>
      </c>
      <c r="Q53" s="4">
        <f>'RIN Values'!D53</f>
        <v>73.524999999999991</v>
      </c>
      <c r="R53" s="4">
        <f>'Fixed Credits Value'!B53</f>
        <v>100</v>
      </c>
      <c r="S53" s="4">
        <f>'Fixed Credits Value'!C53</f>
        <v>16</v>
      </c>
      <c r="T53" s="4">
        <f t="shared" si="6"/>
        <v>555.42746613050849</v>
      </c>
      <c r="U53" s="4">
        <f>T53/'Feedstock Conversions'!B$7</f>
        <v>59.214015578945464</v>
      </c>
      <c r="W53" s="4">
        <f t="shared" si="7"/>
        <v>107.97897536394177</v>
      </c>
      <c r="X53" s="4">
        <f t="shared" si="8"/>
        <v>270.37105179680185</v>
      </c>
      <c r="AA53" s="23">
        <v>36.090000000000003</v>
      </c>
      <c r="AB53" s="23">
        <v>33.08</v>
      </c>
      <c r="AG53" s="4">
        <f>$B53+'Rail Costs'!K53</f>
        <v>27.097452407614782</v>
      </c>
      <c r="AH53" s="4">
        <v>23.5</v>
      </c>
      <c r="AI53" s="4">
        <f>$B53+'Rail Costs'!M53</f>
        <v>29.292357222844345</v>
      </c>
      <c r="AJ53" s="4">
        <f t="shared" si="4"/>
        <v>26</v>
      </c>
      <c r="AK53" s="4">
        <f>$B53+('Rail Costs'!O53*0.75)</f>
        <v>26.493853583426652</v>
      </c>
      <c r="AL53" s="4">
        <f>$B53+'Rail Costs'!P53</f>
        <v>27.316942889137739</v>
      </c>
      <c r="AO53" s="4">
        <f>$L53-('Feedstock Conversions'!$B$20*AG53)-'Rail Costs'!Q53</f>
        <v>129.77746165680642</v>
      </c>
      <c r="AP53" s="4">
        <f>$L53-('Feedstock Conversions'!$B$20*AH53)-'Rail Costs'!R53</f>
        <v>158.06692104806214</v>
      </c>
      <c r="AQ53" s="4">
        <f>$L53-('Feedstock Conversions'!$B$20*AI53)-'Rail Costs'!S53</f>
        <v>113.34579764547682</v>
      </c>
      <c r="AR53" s="4">
        <f>$L53-('Feedstock Conversions'!$B$20*AJ53)-'Rail Costs'!T53</f>
        <v>138.45973125316283</v>
      </c>
      <c r="AS53" s="4">
        <f>$L53-('Feedstock Conversions'!$B$20*AK53)-'Rail Costs'!U53</f>
        <v>134.77973323927642</v>
      </c>
      <c r="AT53" s="4">
        <f>$L53-('Feedstock Conversions'!$B$20*AL53)-'Rail Costs'!V53</f>
        <v>127.54537011297793</v>
      </c>
      <c r="AV53" s="4">
        <f>$T53-(AG53*'Feedstock Conversions'!$B$7)-'Rail Costs'!Q53</f>
        <v>297.53608036290279</v>
      </c>
      <c r="AW53" s="4">
        <f>$T53-(AH53*'Feedstock Conversions'!$B$7)-'Rail Costs'!R53</f>
        <v>331.68938717857066</v>
      </c>
      <c r="AX53" s="4">
        <f>$T53-(AI53*'Feedstock Conversions'!$B$7)-'Rail Costs'!S53</f>
        <v>277.52672150274901</v>
      </c>
      <c r="AY53" s="4">
        <f>$T53-(AJ53*'Feedstock Conversions'!$B$7)-'Rail Costs'!T53</f>
        <v>308.00719738367133</v>
      </c>
      <c r="AZ53" s="4">
        <f>$T53-(AK53*'Feedstock Conversions'!$B$7)-'Rail Costs'!U53</f>
        <v>303.52221802879944</v>
      </c>
      <c r="BA53" s="4">
        <f>$T53-(AL53*'Feedstock Conversions'!$B$7)-'Rail Costs'!V53</f>
        <v>294.94621933419188</v>
      </c>
      <c r="BH53">
        <f t="shared" si="0"/>
        <v>52</v>
      </c>
      <c r="BI53">
        <f t="shared" si="1"/>
        <v>2019</v>
      </c>
      <c r="BJ53">
        <f t="shared" si="5"/>
        <v>12</v>
      </c>
    </row>
    <row r="54" spans="1:62" x14ac:dyDescent="0.2">
      <c r="A54" s="11">
        <v>43833</v>
      </c>
      <c r="B54" s="4">
        <v>26</v>
      </c>
      <c r="C54" s="18">
        <f>BFT!B54+'Rail Costs'!B54</f>
        <v>30.448667413213887</v>
      </c>
      <c r="E54" s="4">
        <f>BFT!C54*'Feedstock Conversions'!B$20</f>
        <v>235.97717245240761</v>
      </c>
      <c r="F54" s="4">
        <f>BFT!C54*'Feedstock Conversions'!B$7</f>
        <v>285.6085003359463</v>
      </c>
      <c r="H54" s="4">
        <f>'Fuel Values'!B54-BFT!I54-BFT!J54-BFT!K54</f>
        <v>19.445557462105228</v>
      </c>
      <c r="I54" s="18">
        <f>('LCFS Values'!$E$3-$AA$4)/1000000*'LCFS Values'!B54*'LCFS Values'!$G$2*100</f>
        <v>164.61694253789477</v>
      </c>
      <c r="J54" s="4">
        <f>'RIN Values'!C54</f>
        <v>59.4375</v>
      </c>
      <c r="K54" s="4">
        <f>'Fixed Credits Value'!B54</f>
        <v>100</v>
      </c>
      <c r="L54" s="4">
        <f t="shared" si="2"/>
        <v>343.5</v>
      </c>
      <c r="M54" s="4">
        <f>L54/'Feedstock Conversions'!B$20</f>
        <v>44.322580645161288</v>
      </c>
      <c r="O54" s="4">
        <f>'Fuel Values'!C54*100</f>
        <v>202.94</v>
      </c>
      <c r="P54" s="18">
        <f>('LCFS Values'!$E$3-AB$4)/1000000*'LCFS Values'!B54*'LCFS Values'!$G$2*100</f>
        <v>157.23880797076274</v>
      </c>
      <c r="Q54" s="4">
        <f>'RIN Values'!D54</f>
        <v>67.362499999999997</v>
      </c>
      <c r="R54" s="4">
        <f>'Fixed Credits Value'!B54</f>
        <v>100</v>
      </c>
      <c r="S54" s="4">
        <f>'Fixed Credits Value'!C54</f>
        <v>16</v>
      </c>
      <c r="T54" s="4">
        <f t="shared" si="6"/>
        <v>543.54130797076277</v>
      </c>
      <c r="U54" s="4">
        <f>T54/'Feedstock Conversions'!B$7</f>
        <v>57.946834538460848</v>
      </c>
      <c r="W54" s="4">
        <f t="shared" si="7"/>
        <v>107.52282754759239</v>
      </c>
      <c r="X54" s="4">
        <f t="shared" si="8"/>
        <v>257.93280763481647</v>
      </c>
      <c r="AA54" s="23">
        <v>29</v>
      </c>
      <c r="AB54" s="23">
        <v>32.909999999999997</v>
      </c>
      <c r="AG54" s="4">
        <f>$B54+'Rail Costs'!K54</f>
        <v>27.112166853303471</v>
      </c>
      <c r="AH54" s="4">
        <v>23.5</v>
      </c>
      <c r="AI54" s="4">
        <f>$B54+'Rail Costs'!M54</f>
        <v>29.336500559910412</v>
      </c>
      <c r="AJ54" s="4">
        <f t="shared" si="4"/>
        <v>26</v>
      </c>
      <c r="AK54" s="4">
        <f>$B54+('Rail Costs'!O54*0.75)</f>
        <v>26.500475083986561</v>
      </c>
      <c r="AL54" s="4">
        <f>$B54+'Rail Costs'!P54</f>
        <v>27.334600223964166</v>
      </c>
      <c r="AO54" s="4">
        <f>$L54-('Feedstock Conversions'!$B$20*AG54)-'Rail Costs'!Q54</f>
        <v>129.61358404773569</v>
      </c>
      <c r="AP54" s="4">
        <f>$L54-('Feedstock Conversions'!$B$20*AH54)-'Rail Costs'!R54</f>
        <v>158.02256691686298</v>
      </c>
      <c r="AQ54" s="4">
        <f>$L54-('Feedstock Conversions'!$B$20*AI54)-'Rail Costs'!S54</f>
        <v>112.96160722284637</v>
      </c>
      <c r="AR54" s="4">
        <f>$L54-('Feedstock Conversions'!$B$20*AJ54)-'Rail Costs'!T54</f>
        <v>138.41226396270244</v>
      </c>
      <c r="AS54" s="4">
        <f>$L54-('Feedstock Conversions'!$B$20*AK54)-'Rail Costs'!U54</f>
        <v>134.68292519332257</v>
      </c>
      <c r="AT54" s="4">
        <f>$L54-('Feedstock Conversions'!$B$20*AL54)-'Rail Costs'!V54</f>
        <v>127.35156501952063</v>
      </c>
      <c r="AV54" s="4">
        <f>$T54-(AG54*'Feedstock Conversions'!$B$7)-'Rail Costs'!Q54</f>
        <v>285.46206004761376</v>
      </c>
      <c r="AW54" s="4">
        <f>$T54-(AH54*'Feedstock Conversions'!$B$7)-'Rail Costs'!R54</f>
        <v>319.75887488762572</v>
      </c>
      <c r="AX54" s="4">
        <f>$T54-(AI54*'Feedstock Conversions'!$B$7)-'Rail Costs'!S54</f>
        <v>265.18441928095513</v>
      </c>
      <c r="AY54" s="4">
        <f>$T54-(AJ54*'Feedstock Conversions'!$B$7)-'Rail Costs'!T54</f>
        <v>296.07357193346525</v>
      </c>
      <c r="AZ54" s="4">
        <f>$T54-(AK54*'Feedstock Conversions'!$B$7)-'Rail Costs'!U54</f>
        <v>291.52845877718727</v>
      </c>
      <c r="BA54" s="4">
        <f>$T54-(AL54*'Feedstock Conversions'!$B$7)-'Rail Costs'!V54</f>
        <v>282.83747462522183</v>
      </c>
      <c r="BH54">
        <f t="shared" si="0"/>
        <v>1</v>
      </c>
      <c r="BI54">
        <f t="shared" si="1"/>
        <v>2020</v>
      </c>
      <c r="BJ54">
        <f t="shared" si="5"/>
        <v>1</v>
      </c>
    </row>
    <row r="55" spans="1:62" x14ac:dyDescent="0.2">
      <c r="A55" s="11">
        <v>43840</v>
      </c>
      <c r="B55" s="4">
        <v>28</v>
      </c>
      <c r="C55" s="18">
        <f>BFT!B55+'Rail Costs'!B55</f>
        <v>32.448667413213883</v>
      </c>
      <c r="E55" s="4">
        <f>BFT!C55*'Feedstock Conversions'!B$20</f>
        <v>251.47717245240759</v>
      </c>
      <c r="F55" s="4">
        <f>BFT!C55*'Feedstock Conversions'!B$7</f>
        <v>304.36850033594624</v>
      </c>
      <c r="H55" s="4">
        <f>'Fuel Values'!B55-BFT!I55-BFT!J55-BFT!K55</f>
        <v>19.428028641263126</v>
      </c>
      <c r="I55" s="18">
        <f>('LCFS Values'!$E$3-$AA$4)/1000000*'LCFS Values'!B55*'LCFS Values'!$G$2*100</f>
        <v>164.89697135873686</v>
      </c>
      <c r="J55" s="4">
        <f>'RIN Values'!C55</f>
        <v>59.175000000000004</v>
      </c>
      <c r="K55" s="4">
        <f>'Fixed Credits Value'!B55</f>
        <v>100</v>
      </c>
      <c r="L55" s="4">
        <f t="shared" si="2"/>
        <v>343.5</v>
      </c>
      <c r="M55" s="4">
        <f>L55/'Feedstock Conversions'!B$20</f>
        <v>44.322580645161288</v>
      </c>
      <c r="O55" s="4">
        <f>'Fuel Values'!C55*100</f>
        <v>199.06</v>
      </c>
      <c r="P55" s="18">
        <f>('LCFS Values'!$E$3-AB$4)/1000000*'LCFS Values'!B55*'LCFS Values'!$G$2*100</f>
        <v>157.50628589440677</v>
      </c>
      <c r="Q55" s="4">
        <f>'RIN Values'!D55</f>
        <v>67.064999999999998</v>
      </c>
      <c r="R55" s="4">
        <f>'Fixed Credits Value'!B55</f>
        <v>100</v>
      </c>
      <c r="S55" s="4">
        <f>'Fixed Credits Value'!C55</f>
        <v>16</v>
      </c>
      <c r="T55" s="4">
        <f t="shared" si="6"/>
        <v>539.6312858944068</v>
      </c>
      <c r="U55" s="4">
        <f>T55/'Feedstock Conversions'!B$7</f>
        <v>57.529987835224603</v>
      </c>
      <c r="W55" s="4">
        <f t="shared" si="7"/>
        <v>92.022827547592414</v>
      </c>
      <c r="X55" s="4">
        <f t="shared" si="8"/>
        <v>235.26278555846056</v>
      </c>
      <c r="AA55" s="23">
        <v>34.76</v>
      </c>
      <c r="AB55" s="23">
        <v>37</v>
      </c>
      <c r="AG55" s="4">
        <f>$B55+'Rail Costs'!K55</f>
        <v>29.112166853303471</v>
      </c>
      <c r="AH55" s="4">
        <v>25.5</v>
      </c>
      <c r="AI55" s="4">
        <f>$B55+'Rail Costs'!M55</f>
        <v>31.336500559910412</v>
      </c>
      <c r="AJ55" s="4">
        <f t="shared" si="4"/>
        <v>28</v>
      </c>
      <c r="AK55" s="4">
        <f>$B55+('Rail Costs'!O55*0.75)</f>
        <v>28.500475083986561</v>
      </c>
      <c r="AL55" s="4">
        <f>$B55+'Rail Costs'!P55</f>
        <v>29.334600223964166</v>
      </c>
      <c r="AO55" s="4">
        <f>$L55-('Feedstock Conversions'!$B$20*AG55)-'Rail Costs'!Q55</f>
        <v>114.11358404773569</v>
      </c>
      <c r="AP55" s="4">
        <f>$L55-('Feedstock Conversions'!$B$20*AH55)-'Rail Costs'!R55</f>
        <v>142.52256691686298</v>
      </c>
      <c r="AQ55" s="4">
        <f>$L55-('Feedstock Conversions'!$B$20*AI55)-'Rail Costs'!S55</f>
        <v>97.461607222846368</v>
      </c>
      <c r="AR55" s="4">
        <f>$L55-('Feedstock Conversions'!$B$20*AJ55)-'Rail Costs'!T55</f>
        <v>122.91226396270244</v>
      </c>
      <c r="AS55" s="4">
        <f>$L55-('Feedstock Conversions'!$B$20*AK55)-'Rail Costs'!U55</f>
        <v>119.18292519332259</v>
      </c>
      <c r="AT55" s="4">
        <f>$L55-('Feedstock Conversions'!$B$20*AL55)-'Rail Costs'!V55</f>
        <v>111.85156501952063</v>
      </c>
      <c r="AV55" s="4">
        <f>$T55-(AG55*'Feedstock Conversions'!$B$7)-'Rail Costs'!Q55</f>
        <v>262.7920379712578</v>
      </c>
      <c r="AW55" s="4">
        <f>$T55-(AH55*'Feedstock Conversions'!$B$7)-'Rail Costs'!R55</f>
        <v>297.0888528112697</v>
      </c>
      <c r="AX55" s="4">
        <f>$T55-(AI55*'Feedstock Conversions'!$B$7)-'Rail Costs'!S55</f>
        <v>242.51439720459916</v>
      </c>
      <c r="AY55" s="4">
        <f>$T55-(AJ55*'Feedstock Conversions'!$B$7)-'Rail Costs'!T55</f>
        <v>273.40354985710923</v>
      </c>
      <c r="AZ55" s="4">
        <f>$T55-(AK55*'Feedstock Conversions'!$B$7)-'Rail Costs'!U55</f>
        <v>268.85843670083131</v>
      </c>
      <c r="BA55" s="4">
        <f>$T55-(AL55*'Feedstock Conversions'!$B$7)-'Rail Costs'!V55</f>
        <v>260.16745254886587</v>
      </c>
      <c r="BH55">
        <f t="shared" si="0"/>
        <v>2</v>
      </c>
      <c r="BI55">
        <f t="shared" si="1"/>
        <v>2020</v>
      </c>
      <c r="BJ55">
        <f t="shared" si="5"/>
        <v>1</v>
      </c>
    </row>
    <row r="56" spans="1:62" x14ac:dyDescent="0.2">
      <c r="A56" s="11">
        <v>43847</v>
      </c>
      <c r="B56" s="4">
        <v>31</v>
      </c>
      <c r="C56" s="18">
        <f>BFT!B56+'Rail Costs'!B56</f>
        <v>35.448667413213883</v>
      </c>
      <c r="E56" s="4">
        <f>BFT!C56*'Feedstock Conversions'!B$20</f>
        <v>274.72717245240761</v>
      </c>
      <c r="F56" s="4">
        <f>BFT!C56*'Feedstock Conversions'!B$7</f>
        <v>332.50850033594622</v>
      </c>
      <c r="H56" s="4">
        <f>'Fuel Values'!B56-BFT!I56-BFT!J56-BFT!K56</f>
        <v>19.237839247157865</v>
      </c>
      <c r="I56" s="18">
        <f>('LCFS Values'!$E$3-$AA$4)/1000000*'LCFS Values'!B56*'LCFS Values'!$G$2*100</f>
        <v>166.73716075284213</v>
      </c>
      <c r="J56" s="4">
        <f>'RIN Values'!C56</f>
        <v>57.525000000000006</v>
      </c>
      <c r="K56" s="4">
        <f>'Fixed Credits Value'!B56</f>
        <v>100</v>
      </c>
      <c r="L56" s="4">
        <f t="shared" si="2"/>
        <v>343.5</v>
      </c>
      <c r="M56" s="4">
        <f>L56/'Feedstock Conversions'!B$20</f>
        <v>44.322580645161288</v>
      </c>
      <c r="O56" s="4">
        <f>'Fuel Values'!C56*100</f>
        <v>189.11</v>
      </c>
      <c r="P56" s="18">
        <f>('LCFS Values'!$E$3-AB$4)/1000000*'LCFS Values'!B56*'LCFS Values'!$G$2*100</f>
        <v>159.26399796406784</v>
      </c>
      <c r="Q56" s="4">
        <f>'RIN Values'!D56</f>
        <v>65.195000000000007</v>
      </c>
      <c r="R56" s="4">
        <f>'Fixed Credits Value'!B56</f>
        <v>100</v>
      </c>
      <c r="S56" s="4">
        <f>'Fixed Credits Value'!C56</f>
        <v>16</v>
      </c>
      <c r="T56" s="4">
        <f t="shared" si="6"/>
        <v>529.56899796406788</v>
      </c>
      <c r="U56" s="4">
        <f>T56/'Feedstock Conversions'!B$7</f>
        <v>56.45724924990062</v>
      </c>
      <c r="W56" s="4">
        <f t="shared" si="7"/>
        <v>68.772827547592385</v>
      </c>
      <c r="X56" s="4">
        <f t="shared" si="8"/>
        <v>197.06049762812165</v>
      </c>
      <c r="AA56" s="23">
        <v>37.799999999999997</v>
      </c>
      <c r="AB56" s="23">
        <v>39.5</v>
      </c>
      <c r="AG56" s="4">
        <f>$B56+'Rail Costs'!K56</f>
        <v>32.112166853303471</v>
      </c>
      <c r="AH56" s="4">
        <v>28.5</v>
      </c>
      <c r="AI56" s="4">
        <f>$B56+'Rail Costs'!M56</f>
        <v>34.336500559910412</v>
      </c>
      <c r="AJ56" s="4">
        <f t="shared" si="4"/>
        <v>31</v>
      </c>
      <c r="AK56" s="4">
        <f>$B56+('Rail Costs'!O56*0.75)</f>
        <v>31.500475083986561</v>
      </c>
      <c r="AL56" s="4">
        <f>$B56+'Rail Costs'!P56</f>
        <v>32.334600223964166</v>
      </c>
      <c r="AO56" s="4">
        <f>$L56-('Feedstock Conversions'!$B$20*AG56)-'Rail Costs'!Q56</f>
        <v>90.863584047735685</v>
      </c>
      <c r="AP56" s="4">
        <f>$L56-('Feedstock Conversions'!$B$20*AH56)-'Rail Costs'!R56</f>
        <v>119.27256691686298</v>
      </c>
      <c r="AQ56" s="4">
        <f>$L56-('Feedstock Conversions'!$B$20*AI56)-'Rail Costs'!S56</f>
        <v>74.211607222846396</v>
      </c>
      <c r="AR56" s="4">
        <f>$L56-('Feedstock Conversions'!$B$20*AJ56)-'Rail Costs'!T56</f>
        <v>99.66226396270244</v>
      </c>
      <c r="AS56" s="4">
        <f>$L56-('Feedstock Conversions'!$B$20*AK56)-'Rail Costs'!U56</f>
        <v>95.932925193322589</v>
      </c>
      <c r="AT56" s="4">
        <f>$L56-('Feedstock Conversions'!$B$20*AL56)-'Rail Costs'!V56</f>
        <v>88.601565019520635</v>
      </c>
      <c r="AV56" s="4">
        <f>$T56-(AG56*'Feedstock Conversions'!$B$7)-'Rail Costs'!Q56</f>
        <v>224.58975004091889</v>
      </c>
      <c r="AW56" s="4">
        <f>$T56-(AH56*'Feedstock Conversions'!$B$7)-'Rail Costs'!R56</f>
        <v>258.88656488093079</v>
      </c>
      <c r="AX56" s="4">
        <f>$T56-(AI56*'Feedstock Conversions'!$B$7)-'Rail Costs'!S56</f>
        <v>204.31210927426025</v>
      </c>
      <c r="AY56" s="4">
        <f>$T56-(AJ56*'Feedstock Conversions'!$B$7)-'Rail Costs'!T56</f>
        <v>235.20126192677029</v>
      </c>
      <c r="AZ56" s="4">
        <f>$T56-(AK56*'Feedstock Conversions'!$B$7)-'Rail Costs'!U56</f>
        <v>230.65614877049231</v>
      </c>
      <c r="BA56" s="4">
        <f>$T56-(AL56*'Feedstock Conversions'!$B$7)-'Rail Costs'!V56</f>
        <v>221.96516461852687</v>
      </c>
      <c r="BC56" s="4"/>
      <c r="BH56">
        <f t="shared" si="0"/>
        <v>3</v>
      </c>
      <c r="BI56">
        <f t="shared" si="1"/>
        <v>2020</v>
      </c>
      <c r="BJ56">
        <f t="shared" si="5"/>
        <v>1</v>
      </c>
    </row>
    <row r="57" spans="1:62" x14ac:dyDescent="0.2">
      <c r="A57" s="11">
        <v>43854</v>
      </c>
      <c r="B57" s="4">
        <v>31.5</v>
      </c>
      <c r="C57" s="18">
        <f>BFT!B57+'Rail Costs'!B57</f>
        <v>35.948667413213883</v>
      </c>
      <c r="E57" s="4">
        <f>BFT!C57*'Feedstock Conversions'!B$20</f>
        <v>278.60217245240761</v>
      </c>
      <c r="F57" s="4">
        <f>BFT!C57*'Feedstock Conversions'!B$7</f>
        <v>337.19850033594628</v>
      </c>
      <c r="H57" s="4">
        <f>'Fuel Values'!B57-BFT!I57-BFT!J57-BFT!K57</f>
        <v>14.442662204842094</v>
      </c>
      <c r="I57" s="18">
        <f>('LCFS Values'!$E$3-$AA$4)/1000000*'LCFS Values'!B57*'LCFS Values'!$G$2*100</f>
        <v>168.45733779515791</v>
      </c>
      <c r="J57" s="4">
        <f>'RIN Values'!C57</f>
        <v>60.599999999999994</v>
      </c>
      <c r="K57" s="4">
        <f>'Fixed Credits Value'!B57</f>
        <v>100</v>
      </c>
      <c r="L57" s="4">
        <f t="shared" si="2"/>
        <v>343.5</v>
      </c>
      <c r="M57" s="4">
        <f>L57/'Feedstock Conversions'!B$20</f>
        <v>44.322580645161288</v>
      </c>
      <c r="O57" s="4">
        <f>'Fuel Values'!C57*100</f>
        <v>181.28</v>
      </c>
      <c r="P57" s="18">
        <f>('LCFS Values'!$E$3-AB$4)/1000000*'LCFS Values'!B57*'LCFS Values'!$G$2*100</f>
        <v>160.90707663788137</v>
      </c>
      <c r="Q57" s="4">
        <f>'RIN Values'!D57</f>
        <v>68.679999999999993</v>
      </c>
      <c r="R57" s="4">
        <f>'Fixed Credits Value'!B57</f>
        <v>100</v>
      </c>
      <c r="S57" s="4">
        <f>'Fixed Credits Value'!C57</f>
        <v>16</v>
      </c>
      <c r="T57" s="4">
        <f t="shared" si="6"/>
        <v>526.86707663788138</v>
      </c>
      <c r="U57" s="4">
        <f>T57/'Feedstock Conversions'!B$7</f>
        <v>56.169197935808242</v>
      </c>
      <c r="W57" s="4">
        <f t="shared" si="7"/>
        <v>64.897827547592385</v>
      </c>
      <c r="X57" s="4">
        <f t="shared" si="8"/>
        <v>189.6685763019351</v>
      </c>
      <c r="AA57" s="23">
        <v>38.49</v>
      </c>
      <c r="AB57" s="23">
        <v>48</v>
      </c>
      <c r="AG57" s="4">
        <f>$B57+'Rail Costs'!K57</f>
        <v>32.612166853303471</v>
      </c>
      <c r="AH57" s="4">
        <v>29</v>
      </c>
      <c r="AI57" s="4">
        <f>$B57+'Rail Costs'!M57</f>
        <v>34.836500559910412</v>
      </c>
      <c r="AJ57" s="4">
        <f t="shared" si="4"/>
        <v>31.5</v>
      </c>
      <c r="AK57" s="4">
        <f>$B57+('Rail Costs'!O57*0.75)</f>
        <v>32.000475083986565</v>
      </c>
      <c r="AL57" s="4">
        <f>$B57+'Rail Costs'!P57</f>
        <v>32.834600223964166</v>
      </c>
      <c r="AO57" s="4">
        <f>$L57-('Feedstock Conversions'!$B$20*AG57)-'Rail Costs'!Q57</f>
        <v>86.988584047735685</v>
      </c>
      <c r="AP57" s="4">
        <f>$L57-('Feedstock Conversions'!$B$20*AH57)-'Rail Costs'!R57</f>
        <v>115.39756691686298</v>
      </c>
      <c r="AQ57" s="4">
        <f>$L57-('Feedstock Conversions'!$B$20*AI57)-'Rail Costs'!S57</f>
        <v>70.336607222846396</v>
      </c>
      <c r="AR57" s="4">
        <f>$L57-('Feedstock Conversions'!$B$20*AJ57)-'Rail Costs'!T57</f>
        <v>95.78726396270244</v>
      </c>
      <c r="AS57" s="4">
        <f>$L57-('Feedstock Conversions'!$B$20*AK57)-'Rail Costs'!U57</f>
        <v>92.057925193322561</v>
      </c>
      <c r="AT57" s="4">
        <f>$L57-('Feedstock Conversions'!$B$20*AL57)-'Rail Costs'!V57</f>
        <v>84.726565019520635</v>
      </c>
      <c r="AV57" s="4">
        <f>$T57-(AG57*'Feedstock Conversions'!$B$7)-'Rail Costs'!Q57</f>
        <v>217.1978287147324</v>
      </c>
      <c r="AW57" s="4">
        <f>$T57-(AH57*'Feedstock Conversions'!$B$7)-'Rail Costs'!R57</f>
        <v>251.49464355474433</v>
      </c>
      <c r="AX57" s="4">
        <f>$T57-(AI57*'Feedstock Conversions'!$B$7)-'Rail Costs'!S57</f>
        <v>196.92018794807376</v>
      </c>
      <c r="AY57" s="4">
        <f>$T57-(AJ57*'Feedstock Conversions'!$B$7)-'Rail Costs'!T57</f>
        <v>227.80934060058379</v>
      </c>
      <c r="AZ57" s="4">
        <f>$T57-(AK57*'Feedstock Conversions'!$B$7)-'Rail Costs'!U57</f>
        <v>223.26422744430582</v>
      </c>
      <c r="BA57" s="4">
        <f>$T57-(AL57*'Feedstock Conversions'!$B$7)-'Rail Costs'!V57</f>
        <v>214.57324329234038</v>
      </c>
      <c r="BH57">
        <f t="shared" si="0"/>
        <v>4</v>
      </c>
      <c r="BI57">
        <f t="shared" si="1"/>
        <v>2020</v>
      </c>
      <c r="BJ57">
        <f t="shared" si="5"/>
        <v>1</v>
      </c>
    </row>
    <row r="58" spans="1:62" x14ac:dyDescent="0.2">
      <c r="A58" s="11">
        <v>43861</v>
      </c>
      <c r="B58" s="4">
        <v>33.200000000000003</v>
      </c>
      <c r="C58" s="18">
        <f>BFT!B58+'Rail Costs'!B58</f>
        <v>37.648667413213886</v>
      </c>
      <c r="E58" s="4">
        <f>BFT!C58*'Feedstock Conversions'!B$20</f>
        <v>291.77717245240763</v>
      </c>
      <c r="F58" s="4">
        <f>BFT!C58*'Feedstock Conversions'!B$7</f>
        <v>353.1445003359463</v>
      </c>
      <c r="H58" s="4">
        <f>'Fuel Values'!B58-BFT!I58-BFT!J58-BFT!K58</f>
        <v>7.0594658113894866</v>
      </c>
      <c r="I58" s="18">
        <f>('LCFS Values'!$E$3-$AA$4)/1000000*'LCFS Values'!B58*'LCFS Values'!$G$2*100</f>
        <v>170.36553418861052</v>
      </c>
      <c r="J58" s="4">
        <f>'RIN Values'!C58</f>
        <v>66.074999999999989</v>
      </c>
      <c r="K58" s="4">
        <f>'Fixed Credits Value'!B58</f>
        <v>100</v>
      </c>
      <c r="L58" s="4">
        <f t="shared" si="2"/>
        <v>343.5</v>
      </c>
      <c r="M58" s="4">
        <f>L58/'Feedstock Conversions'!B$20</f>
        <v>44.322580645161288</v>
      </c>
      <c r="O58" s="4">
        <f>'Fuel Values'!C58*100</f>
        <v>168.26000000000002</v>
      </c>
      <c r="P58" s="18">
        <f>('LCFS Values'!$E$3-AB$4)/1000000*'LCFS Values'!B58*'LCFS Values'!$G$2*100</f>
        <v>162.72974763185596</v>
      </c>
      <c r="Q58" s="4">
        <f>'RIN Values'!D58</f>
        <v>74.884999999999991</v>
      </c>
      <c r="R58" s="4">
        <f>'Fixed Credits Value'!B58</f>
        <v>100</v>
      </c>
      <c r="S58" s="4">
        <f>'Fixed Credits Value'!C58</f>
        <v>16</v>
      </c>
      <c r="T58" s="4">
        <f t="shared" si="6"/>
        <v>521.87474763185594</v>
      </c>
      <c r="U58" s="4">
        <f>T58/'Feedstock Conversions'!B$7</f>
        <v>55.636966698492103</v>
      </c>
      <c r="W58" s="4">
        <f t="shared" si="7"/>
        <v>51.722827547592374</v>
      </c>
      <c r="X58" s="4">
        <f t="shared" si="8"/>
        <v>168.73024729590963</v>
      </c>
      <c r="AA58" s="23">
        <v>39.35</v>
      </c>
      <c r="AB58" s="23">
        <v>24</v>
      </c>
      <c r="AG58" s="4">
        <f>$B58+'Rail Costs'!K58</f>
        <v>34.312166853303474</v>
      </c>
      <c r="AH58" s="4">
        <v>30.7</v>
      </c>
      <c r="AI58" s="4">
        <f>$B58+'Rail Costs'!M58</f>
        <v>36.536500559910415</v>
      </c>
      <c r="AJ58" s="4">
        <f t="shared" si="4"/>
        <v>33.200000000000003</v>
      </c>
      <c r="AK58" s="4">
        <f>$B58+('Rail Costs'!O58*0.75)</f>
        <v>33.700475083986568</v>
      </c>
      <c r="AL58" s="4">
        <f>$B58+'Rail Costs'!P58</f>
        <v>34.534600223964169</v>
      </c>
      <c r="AO58" s="4">
        <f>$L58-('Feedstock Conversions'!$B$20*AG58)-'Rail Costs'!Q58</f>
        <v>73.813584047735674</v>
      </c>
      <c r="AP58" s="4">
        <f>$L58-('Feedstock Conversions'!$B$20*AH58)-'Rail Costs'!R58</f>
        <v>102.222566916863</v>
      </c>
      <c r="AQ58" s="4">
        <f>$L58-('Feedstock Conversions'!$B$20*AI58)-'Rail Costs'!S58</f>
        <v>57.161607222846328</v>
      </c>
      <c r="AR58" s="4">
        <f>$L58-('Feedstock Conversions'!$B$20*AJ58)-'Rail Costs'!T58</f>
        <v>82.612263962702428</v>
      </c>
      <c r="AS58" s="4">
        <f>$L58-('Feedstock Conversions'!$B$20*AK58)-'Rail Costs'!U58</f>
        <v>78.882925193322521</v>
      </c>
      <c r="AT58" s="4">
        <f>$L58-('Feedstock Conversions'!$B$20*AL58)-'Rail Costs'!V58</f>
        <v>71.551565019520623</v>
      </c>
      <c r="AV58" s="4">
        <f>$T58-(AG58*'Feedstock Conversions'!$B$7)-'Rail Costs'!Q58</f>
        <v>196.25949970870693</v>
      </c>
      <c r="AW58" s="4">
        <f>$T58-(AH58*'Feedstock Conversions'!$B$7)-'Rail Costs'!R58</f>
        <v>230.55631454871892</v>
      </c>
      <c r="AX58" s="4">
        <f>$T58-(AI58*'Feedstock Conversions'!$B$7)-'Rail Costs'!S58</f>
        <v>175.98185894204829</v>
      </c>
      <c r="AY58" s="4">
        <f>$T58-(AJ58*'Feedstock Conversions'!$B$7)-'Rail Costs'!T58</f>
        <v>206.87101159455833</v>
      </c>
      <c r="AZ58" s="4">
        <f>$T58-(AK58*'Feedstock Conversions'!$B$7)-'Rail Costs'!U58</f>
        <v>202.32589843828035</v>
      </c>
      <c r="BA58" s="4">
        <f>$T58-(AL58*'Feedstock Conversions'!$B$7)-'Rail Costs'!V58</f>
        <v>193.63491428631491</v>
      </c>
      <c r="BH58">
        <f t="shared" si="0"/>
        <v>5</v>
      </c>
      <c r="BI58">
        <f t="shared" si="1"/>
        <v>2020</v>
      </c>
      <c r="BJ58">
        <f t="shared" si="5"/>
        <v>1</v>
      </c>
    </row>
    <row r="59" spans="1:62" x14ac:dyDescent="0.2">
      <c r="A59" s="11">
        <v>43868</v>
      </c>
      <c r="B59" s="4">
        <v>33.5</v>
      </c>
      <c r="C59" s="18">
        <f>BFT!B59+'Rail Costs'!B59</f>
        <v>37.948667413213883</v>
      </c>
      <c r="E59" s="4">
        <f>BFT!C59*'Feedstock Conversions'!B$20</f>
        <v>294.10217245240761</v>
      </c>
      <c r="F59" s="4">
        <f>BFT!C59*'Feedstock Conversions'!B$7</f>
        <v>355.95850033594627</v>
      </c>
      <c r="H59" s="4">
        <f>'Fuel Values'!B59-BFT!I59-BFT!J59-BFT!K59</f>
        <v>-1.102803045894774</v>
      </c>
      <c r="I59" s="18">
        <f>('LCFS Values'!$E$3-$AA$4)/1000000*'LCFS Values'!B59*'LCFS Values'!$G$2*100</f>
        <v>172.97780304589477</v>
      </c>
      <c r="J59" s="4">
        <f>'RIN Values'!C59</f>
        <v>71.625</v>
      </c>
      <c r="K59" s="4">
        <f>'Fixed Credits Value'!B59</f>
        <v>100</v>
      </c>
      <c r="L59" s="4">
        <f t="shared" si="2"/>
        <v>343.5</v>
      </c>
      <c r="M59" s="4">
        <f>L59/'Feedstock Conversions'!B$20</f>
        <v>44.322580645161288</v>
      </c>
      <c r="O59" s="4">
        <f>'Fuel Values'!C59*100</f>
        <v>163.32</v>
      </c>
      <c r="P59" s="18">
        <f>('LCFS Values'!$E$3-AB$4)/1000000*'LCFS Values'!B59*'LCFS Values'!$G$2*100</f>
        <v>165.22493454813559</v>
      </c>
      <c r="Q59" s="4">
        <f>'RIN Values'!D59</f>
        <v>81.174999999999997</v>
      </c>
      <c r="R59" s="4">
        <f>'Fixed Credits Value'!B59</f>
        <v>100</v>
      </c>
      <c r="S59" s="4">
        <f>'Fixed Credits Value'!C59</f>
        <v>16</v>
      </c>
      <c r="T59" s="4">
        <f t="shared" si="6"/>
        <v>525.7199345481356</v>
      </c>
      <c r="U59" s="4">
        <f>T59/'Feedstock Conversions'!B$7</f>
        <v>56.046901337754321</v>
      </c>
      <c r="W59" s="4">
        <f t="shared" si="7"/>
        <v>49.397827547592385</v>
      </c>
      <c r="X59" s="4">
        <f t="shared" si="8"/>
        <v>169.76143421218933</v>
      </c>
      <c r="AA59" s="23">
        <v>31.95</v>
      </c>
      <c r="AB59" s="23">
        <v>44.56</v>
      </c>
      <c r="AG59" s="4">
        <f>$B59+'Rail Costs'!K59</f>
        <v>34.612166853303471</v>
      </c>
      <c r="AH59" s="4">
        <v>31</v>
      </c>
      <c r="AI59" s="4">
        <f>$B59+'Rail Costs'!M59</f>
        <v>36.836500559910412</v>
      </c>
      <c r="AJ59" s="4">
        <f t="shared" si="4"/>
        <v>33.5</v>
      </c>
      <c r="AK59" s="4">
        <f>$B59+('Rail Costs'!O59*0.75)</f>
        <v>34.000475083986565</v>
      </c>
      <c r="AL59" s="4">
        <f>$B59+'Rail Costs'!P59</f>
        <v>34.834600223964166</v>
      </c>
      <c r="AO59" s="4">
        <f>$L59-('Feedstock Conversions'!$B$20*AG59)-'Rail Costs'!Q59</f>
        <v>71.488584047735685</v>
      </c>
      <c r="AP59" s="4">
        <f>$L59-('Feedstock Conversions'!$B$20*AH59)-'Rail Costs'!R59</f>
        <v>99.897566916862985</v>
      </c>
      <c r="AQ59" s="4">
        <f>$L59-('Feedstock Conversions'!$B$20*AI59)-'Rail Costs'!S59</f>
        <v>54.836607222846396</v>
      </c>
      <c r="AR59" s="4">
        <f>$L59-('Feedstock Conversions'!$B$20*AJ59)-'Rail Costs'!T59</f>
        <v>80.28726396270244</v>
      </c>
      <c r="AS59" s="4">
        <f>$L59-('Feedstock Conversions'!$B$20*AK59)-'Rail Costs'!U59</f>
        <v>76.557925193322589</v>
      </c>
      <c r="AT59" s="4">
        <f>$L59-('Feedstock Conversions'!$B$20*AL59)-'Rail Costs'!V59</f>
        <v>69.226565019520635</v>
      </c>
      <c r="AV59" s="4">
        <f>$T59-(AG59*'Feedstock Conversions'!$B$7)-'Rail Costs'!Q59</f>
        <v>197.29068662498656</v>
      </c>
      <c r="AW59" s="4">
        <f>$T59-(AH59*'Feedstock Conversions'!$B$7)-'Rail Costs'!R59</f>
        <v>231.58750146499855</v>
      </c>
      <c r="AX59" s="4">
        <f>$T59-(AI59*'Feedstock Conversions'!$B$7)-'Rail Costs'!S59</f>
        <v>177.01304585832798</v>
      </c>
      <c r="AY59" s="4">
        <f>$T59-(AJ59*'Feedstock Conversions'!$B$7)-'Rail Costs'!T59</f>
        <v>207.90219851083802</v>
      </c>
      <c r="AZ59" s="4">
        <f>$T59-(AK59*'Feedstock Conversions'!$B$7)-'Rail Costs'!U59</f>
        <v>203.35708535456004</v>
      </c>
      <c r="BA59" s="4">
        <f>$T59-(AL59*'Feedstock Conversions'!$B$7)-'Rail Costs'!V59</f>
        <v>194.6661012025946</v>
      </c>
      <c r="BH59">
        <f t="shared" si="0"/>
        <v>6</v>
      </c>
      <c r="BI59">
        <f t="shared" si="1"/>
        <v>2020</v>
      </c>
      <c r="BJ59">
        <f t="shared" si="5"/>
        <v>2</v>
      </c>
    </row>
    <row r="60" spans="1:62" x14ac:dyDescent="0.2">
      <c r="A60" s="11">
        <v>43875</v>
      </c>
      <c r="B60" s="4">
        <v>33.799999999999997</v>
      </c>
      <c r="C60" s="18">
        <f>BFT!B60+'Rail Costs'!B60</f>
        <v>38.24866741321388</v>
      </c>
      <c r="E60" s="4">
        <f>BFT!C60*'Feedstock Conversions'!B$20</f>
        <v>296.42717245240755</v>
      </c>
      <c r="F60" s="4">
        <f>BFT!C60*'Feedstock Conversions'!B$7</f>
        <v>358.77250033594623</v>
      </c>
      <c r="H60" s="4">
        <f>'Fuel Values'!B60-BFT!I60-BFT!J60-BFT!K60</f>
        <v>-8.5523913195789589</v>
      </c>
      <c r="I60" s="18">
        <f>('LCFS Values'!$E$3-$AA$4)/1000000*'LCFS Values'!B60*'LCFS Values'!$G$2*100</f>
        <v>168.97739131957897</v>
      </c>
      <c r="J60" s="4">
        <f>'RIN Values'!C60</f>
        <v>72.675000000000011</v>
      </c>
      <c r="K60" s="4">
        <f>'Fixed Credits Value'!B60</f>
        <v>100</v>
      </c>
      <c r="L60" s="4">
        <f t="shared" si="2"/>
        <v>333.1</v>
      </c>
      <c r="M60" s="4">
        <f>L60/'Feedstock Conversions'!B$20</f>
        <v>42.980645161290326</v>
      </c>
      <c r="O60" s="4">
        <f>'Fuel Values'!C60*100</f>
        <v>166.78</v>
      </c>
      <c r="P60" s="18">
        <f>('LCFS Values'!$E$3-AB$4)/1000000*'LCFS Values'!B60*'LCFS Values'!$G$2*100</f>
        <v>161.40382135322034</v>
      </c>
      <c r="Q60" s="4">
        <f>'RIN Values'!D60</f>
        <v>82.365000000000009</v>
      </c>
      <c r="R60" s="4">
        <f>'Fixed Credits Value'!B60</f>
        <v>100</v>
      </c>
      <c r="S60" s="4">
        <f>'Fixed Credits Value'!C60</f>
        <v>16</v>
      </c>
      <c r="T60" s="4">
        <f t="shared" si="6"/>
        <v>526.54882135322032</v>
      </c>
      <c r="U60" s="4">
        <f>T60/'Feedstock Conversions'!B$7</f>
        <v>56.135268800982971</v>
      </c>
      <c r="W60" s="4">
        <f t="shared" si="7"/>
        <v>36.672827547592476</v>
      </c>
      <c r="X60" s="4">
        <f t="shared" si="8"/>
        <v>167.77632101727409</v>
      </c>
      <c r="AA60" s="23">
        <v>29.39</v>
      </c>
      <c r="AB60" s="23">
        <v>47.95</v>
      </c>
      <c r="AG60" s="4">
        <f>$B60+'Rail Costs'!K60</f>
        <v>34.912166853303468</v>
      </c>
      <c r="AH60" s="4">
        <v>31.3</v>
      </c>
      <c r="AI60" s="4">
        <f>$B60+'Rail Costs'!M60</f>
        <v>37.136500559910409</v>
      </c>
      <c r="AJ60" s="4">
        <f t="shared" si="4"/>
        <v>33.799999999999997</v>
      </c>
      <c r="AK60" s="4">
        <f>$B60+('Rail Costs'!O60*0.75)</f>
        <v>34.300475083986562</v>
      </c>
      <c r="AL60" s="4">
        <f>$B60+'Rail Costs'!P60</f>
        <v>35.134600223964163</v>
      </c>
      <c r="AO60" s="4">
        <f>$L60-('Feedstock Conversions'!$B$20*AG60)-'Rail Costs'!Q60</f>
        <v>58.763584047735712</v>
      </c>
      <c r="AP60" s="4">
        <f>$L60-('Feedstock Conversions'!$B$20*AH60)-'Rail Costs'!R60</f>
        <v>87.172566916862991</v>
      </c>
      <c r="AQ60" s="4">
        <f>$L60-('Feedstock Conversions'!$B$20*AI60)-'Rail Costs'!S60</f>
        <v>42.11160722284643</v>
      </c>
      <c r="AR60" s="4">
        <f>$L60-('Feedstock Conversions'!$B$20*AJ60)-'Rail Costs'!T60</f>
        <v>67.562263962702474</v>
      </c>
      <c r="AS60" s="4">
        <f>$L60-('Feedstock Conversions'!$B$20*AK60)-'Rail Costs'!U60</f>
        <v>63.832925193322623</v>
      </c>
      <c r="AT60" s="4">
        <f>$L60-('Feedstock Conversions'!$B$20*AL60)-'Rail Costs'!V60</f>
        <v>56.501565019520669</v>
      </c>
      <c r="AV60" s="4">
        <f>$T60-(AG60*'Feedstock Conversions'!$B$7)-'Rail Costs'!Q60</f>
        <v>195.30557343007132</v>
      </c>
      <c r="AW60" s="4">
        <f>$T60-(AH60*'Feedstock Conversions'!$B$7)-'Rail Costs'!R60</f>
        <v>229.60238827008325</v>
      </c>
      <c r="AX60" s="4">
        <f>$T60-(AI60*'Feedstock Conversions'!$B$7)-'Rail Costs'!S60</f>
        <v>175.02793266341274</v>
      </c>
      <c r="AY60" s="4">
        <f>$T60-(AJ60*'Feedstock Conversions'!$B$7)-'Rail Costs'!T60</f>
        <v>205.91708531592278</v>
      </c>
      <c r="AZ60" s="4">
        <f>$T60-(AK60*'Feedstock Conversions'!$B$7)-'Rail Costs'!U60</f>
        <v>201.37197215964474</v>
      </c>
      <c r="BA60" s="4">
        <f>$T60-(AL60*'Feedstock Conversions'!$B$7)-'Rail Costs'!V60</f>
        <v>192.68098800767936</v>
      </c>
      <c r="BH60">
        <f t="shared" si="0"/>
        <v>7</v>
      </c>
      <c r="BI60">
        <f t="shared" si="1"/>
        <v>2020</v>
      </c>
      <c r="BJ60">
        <f t="shared" si="5"/>
        <v>2</v>
      </c>
    </row>
    <row r="61" spans="1:62" x14ac:dyDescent="0.2">
      <c r="A61" s="11">
        <v>43882</v>
      </c>
      <c r="B61" s="4">
        <v>35</v>
      </c>
      <c r="C61" s="18">
        <f>BFT!B61+'Rail Costs'!B61</f>
        <v>39.448667413213883</v>
      </c>
      <c r="E61" s="4">
        <f>BFT!C61*'Feedstock Conversions'!B$20</f>
        <v>305.72717245240761</v>
      </c>
      <c r="F61" s="4">
        <f>BFT!C61*'Feedstock Conversions'!B$7</f>
        <v>370.02850033594626</v>
      </c>
      <c r="H61" s="4">
        <f>'Fuel Values'!B61-BFT!I61-BFT!J61-BFT!K61</f>
        <v>-17.873357228421099</v>
      </c>
      <c r="I61" s="18">
        <f>('LCFS Values'!$E$3-$AA$4)/1000000*'LCFS Values'!B61*'LCFS Values'!$G$2*100</f>
        <v>166.2171072284211</v>
      </c>
      <c r="J61" s="4">
        <f>'RIN Values'!C61</f>
        <v>71.15625</v>
      </c>
      <c r="K61" s="4">
        <f>'Fixed Credits Value'!B61</f>
        <v>100</v>
      </c>
      <c r="L61" s="4">
        <f t="shared" si="2"/>
        <v>319.5</v>
      </c>
      <c r="M61" s="4">
        <f>L61/'Feedstock Conversions'!B$20</f>
        <v>41.225806451612904</v>
      </c>
      <c r="O61" s="4">
        <f>'Fuel Values'!C61*100</f>
        <v>170.09</v>
      </c>
      <c r="P61" s="18">
        <f>('LCFS Values'!$E$3-AB$4)/1000000*'LCFS Values'!B61*'LCFS Values'!$G$2*100</f>
        <v>158.76725324872879</v>
      </c>
      <c r="Q61" s="4">
        <f>'RIN Values'!D61</f>
        <v>80.643749999999997</v>
      </c>
      <c r="R61" s="4">
        <f>'Fixed Credits Value'!B61</f>
        <v>100</v>
      </c>
      <c r="S61" s="4">
        <f>'Fixed Credits Value'!C61</f>
        <v>16</v>
      </c>
      <c r="T61" s="4">
        <f t="shared" si="6"/>
        <v>525.50100324872881</v>
      </c>
      <c r="U61" s="4">
        <f>T61/'Feedstock Conversions'!B$7</f>
        <v>56.023561113936971</v>
      </c>
      <c r="W61" s="4">
        <f t="shared" si="7"/>
        <v>13.772827547592385</v>
      </c>
      <c r="X61" s="4">
        <f t="shared" si="8"/>
        <v>155.47250291278255</v>
      </c>
      <c r="AA61" s="23">
        <v>32.729999999999997</v>
      </c>
      <c r="AB61" s="23">
        <v>41.15</v>
      </c>
      <c r="AG61" s="4">
        <f>$B61+'Rail Costs'!K61</f>
        <v>36.112166853303471</v>
      </c>
      <c r="AH61" s="4">
        <v>31.8125</v>
      </c>
      <c r="AI61" s="4">
        <f>$B61+'Rail Costs'!M61</f>
        <v>38.336500559910412</v>
      </c>
      <c r="AJ61" s="4">
        <f t="shared" si="4"/>
        <v>35</v>
      </c>
      <c r="AK61" s="4">
        <f>$B61+('Rail Costs'!O61*0.75)</f>
        <v>35.500475083986565</v>
      </c>
      <c r="AL61" s="4">
        <f>$B61+'Rail Costs'!P61</f>
        <v>36.334600223964166</v>
      </c>
      <c r="AO61" s="4">
        <f>$L61-('Feedstock Conversions'!$B$20*AG61)-'Rail Costs'!Q61</f>
        <v>35.863584047735678</v>
      </c>
      <c r="AP61" s="4">
        <f>$L61-('Feedstock Conversions'!$B$20*AH61)-'Rail Costs'!R61</f>
        <v>69.600691916862985</v>
      </c>
      <c r="AQ61" s="4">
        <f>$L61-('Feedstock Conversions'!$B$20*AI61)-'Rail Costs'!S61</f>
        <v>19.211607222846393</v>
      </c>
      <c r="AR61" s="4">
        <f>$L61-('Feedstock Conversions'!$B$20*AJ61)-'Rail Costs'!T61</f>
        <v>44.662263962702447</v>
      </c>
      <c r="AS61" s="4">
        <f>$L61-('Feedstock Conversions'!$B$20*AK61)-'Rail Costs'!U61</f>
        <v>40.932925193322589</v>
      </c>
      <c r="AT61" s="4">
        <f>$L61-('Feedstock Conversions'!$B$20*AL61)-'Rail Costs'!V61</f>
        <v>33.601565019520635</v>
      </c>
      <c r="AV61" s="4">
        <f>$T61-(AG61*'Feedstock Conversions'!$B$7)-'Rail Costs'!Q61</f>
        <v>183.00175532557978</v>
      </c>
      <c r="AW61" s="4">
        <f>$T61-(AH61*'Feedstock Conversions'!$B$7)-'Rail Costs'!R61</f>
        <v>223.74732016559179</v>
      </c>
      <c r="AX61" s="4">
        <f>$T61-(AI61*'Feedstock Conversions'!$B$7)-'Rail Costs'!S61</f>
        <v>162.7241145589212</v>
      </c>
      <c r="AY61" s="4">
        <f>$T61-(AJ61*'Feedstock Conversions'!$B$7)-'Rail Costs'!T61</f>
        <v>193.61326721143124</v>
      </c>
      <c r="AZ61" s="4">
        <f>$T61-(AK61*'Feedstock Conversions'!$B$7)-'Rail Costs'!U61</f>
        <v>189.06815405515326</v>
      </c>
      <c r="BA61" s="4">
        <f>$T61-(AL61*'Feedstock Conversions'!$B$7)-'Rail Costs'!V61</f>
        <v>180.37716990318782</v>
      </c>
      <c r="BH61">
        <f t="shared" si="0"/>
        <v>8</v>
      </c>
      <c r="BI61">
        <f t="shared" si="1"/>
        <v>2020</v>
      </c>
      <c r="BJ61">
        <f t="shared" si="5"/>
        <v>2</v>
      </c>
    </row>
    <row r="62" spans="1:62" x14ac:dyDescent="0.2">
      <c r="A62" s="11">
        <v>43889</v>
      </c>
      <c r="B62" s="4">
        <v>35</v>
      </c>
      <c r="C62" s="18">
        <f>BFT!B62+'Rail Costs'!B62</f>
        <v>39.448667413213883</v>
      </c>
      <c r="E62" s="4">
        <f>BFT!C62*'Feedstock Conversions'!B$20</f>
        <v>305.72717245240761</v>
      </c>
      <c r="F62" s="4">
        <f>BFT!C62*'Feedstock Conversions'!B$7</f>
        <v>370.02850033594626</v>
      </c>
      <c r="H62" s="4">
        <f>'Fuel Values'!B62-BFT!I62-BFT!J62-BFT!K62</f>
        <v>-14.606946655157913</v>
      </c>
      <c r="I62" s="18">
        <f>('LCFS Values'!$E$3-$AA$4)/1000000*'LCFS Values'!B62*'LCFS Values'!$G$2*100</f>
        <v>164.65694665515792</v>
      </c>
      <c r="J62" s="4">
        <f>'RIN Values'!C62</f>
        <v>75.449999999999989</v>
      </c>
      <c r="K62" s="4">
        <f>'Fixed Credits Value'!B62</f>
        <v>100</v>
      </c>
      <c r="L62" s="4">
        <f t="shared" si="2"/>
        <v>325.5</v>
      </c>
      <c r="M62" s="4">
        <f>L62/'Feedstock Conversions'!B$20</f>
        <v>42</v>
      </c>
      <c r="O62" s="4">
        <f>'Fuel Values'!C62*100</f>
        <v>154.22</v>
      </c>
      <c r="P62" s="18">
        <f>('LCFS Values'!$E$3-AB$4)/1000000*'LCFS Values'!B62*'LCFS Values'!$G$2*100</f>
        <v>157.27701910271188</v>
      </c>
      <c r="Q62" s="4">
        <f>'RIN Values'!D62</f>
        <v>85.509999999999991</v>
      </c>
      <c r="R62" s="4">
        <f>'Fixed Credits Value'!B62</f>
        <v>100</v>
      </c>
      <c r="S62" s="4">
        <f>'Fixed Credits Value'!C62</f>
        <v>16</v>
      </c>
      <c r="T62" s="4">
        <f t="shared" si="6"/>
        <v>513.00701910271187</v>
      </c>
      <c r="U62" s="4">
        <f>T62/'Feedstock Conversions'!B$7</f>
        <v>54.691579861696354</v>
      </c>
      <c r="W62" s="4">
        <f t="shared" si="7"/>
        <v>19.772827547592385</v>
      </c>
      <c r="X62" s="4">
        <f t="shared" si="8"/>
        <v>142.9785187667656</v>
      </c>
      <c r="AA62" s="23">
        <v>42.58</v>
      </c>
      <c r="AB62" s="23">
        <v>43.66</v>
      </c>
      <c r="AG62" s="4">
        <f>$B62+'Rail Costs'!K62</f>
        <v>36.112166853303471</v>
      </c>
      <c r="AH62" s="4">
        <v>32.25</v>
      </c>
      <c r="AI62" s="4">
        <f>$B62+'Rail Costs'!M62</f>
        <v>38.336500559910412</v>
      </c>
      <c r="AJ62" s="4">
        <f t="shared" si="4"/>
        <v>35</v>
      </c>
      <c r="AK62" s="4">
        <f>$B62+('Rail Costs'!O62*0.75)</f>
        <v>35.500475083986565</v>
      </c>
      <c r="AL62" s="4">
        <f>$B62+'Rail Costs'!P62</f>
        <v>36.334600223964166</v>
      </c>
      <c r="AO62" s="4">
        <f>$L62-('Feedstock Conversions'!$B$20*AG62)-'Rail Costs'!Q62</f>
        <v>41.863584047735678</v>
      </c>
      <c r="AP62" s="4">
        <f>$L62-('Feedstock Conversions'!$B$20*AH62)-'Rail Costs'!R62</f>
        <v>72.210066916862985</v>
      </c>
      <c r="AQ62" s="4">
        <f>$L62-('Feedstock Conversions'!$B$20*AI62)-'Rail Costs'!S62</f>
        <v>25.211607222846393</v>
      </c>
      <c r="AR62" s="4">
        <f>$L62-('Feedstock Conversions'!$B$20*AJ62)-'Rail Costs'!T62</f>
        <v>50.662263962702447</v>
      </c>
      <c r="AS62" s="4">
        <f>$L62-('Feedstock Conversions'!$B$20*AK62)-'Rail Costs'!U62</f>
        <v>46.932925193322589</v>
      </c>
      <c r="AT62" s="4">
        <f>$L62-('Feedstock Conversions'!$B$20*AL62)-'Rail Costs'!V62</f>
        <v>39.601565019520635</v>
      </c>
      <c r="AV62" s="4">
        <f>$T62-(AG62*'Feedstock Conversions'!$B$7)-'Rail Costs'!Q62</f>
        <v>170.50777117956284</v>
      </c>
      <c r="AW62" s="4">
        <f>$T62-(AH62*'Feedstock Conversions'!$B$7)-'Rail Costs'!R62</f>
        <v>207.1495860195748</v>
      </c>
      <c r="AX62" s="4">
        <f>$T62-(AI62*'Feedstock Conversions'!$B$7)-'Rail Costs'!S62</f>
        <v>150.23013041290426</v>
      </c>
      <c r="AY62" s="4">
        <f>$T62-(AJ62*'Feedstock Conversions'!$B$7)-'Rail Costs'!T62</f>
        <v>181.11928306541429</v>
      </c>
      <c r="AZ62" s="4">
        <f>$T62-(AK62*'Feedstock Conversions'!$B$7)-'Rail Costs'!U62</f>
        <v>176.57416990913632</v>
      </c>
      <c r="BA62" s="4">
        <f>$T62-(AL62*'Feedstock Conversions'!$B$7)-'Rail Costs'!V62</f>
        <v>167.88318575717088</v>
      </c>
      <c r="BH62">
        <f t="shared" si="0"/>
        <v>9</v>
      </c>
      <c r="BI62">
        <f t="shared" si="1"/>
        <v>2020</v>
      </c>
      <c r="BJ62">
        <f t="shared" si="5"/>
        <v>2</v>
      </c>
    </row>
    <row r="63" spans="1:62" x14ac:dyDescent="0.2">
      <c r="A63" s="11">
        <v>43896</v>
      </c>
      <c r="B63" s="4">
        <v>35</v>
      </c>
      <c r="C63" s="18">
        <f>BFT!B63+'Rail Costs'!B63</f>
        <v>39.448667413213883</v>
      </c>
      <c r="E63" s="4">
        <f>BFT!C63*'Feedstock Conversions'!B$20</f>
        <v>305.72717245240761</v>
      </c>
      <c r="F63" s="4">
        <f>BFT!C63*'Feedstock Conversions'!B$7</f>
        <v>370.02850033594626</v>
      </c>
      <c r="H63" s="4">
        <f>'Fuel Values'!B63-BFT!I63-BFT!J63-BFT!K63</f>
        <v>-12.422424257684241</v>
      </c>
      <c r="I63" s="18">
        <f>('LCFS Values'!$E$3-$AA$4)/1000000*'LCFS Values'!B63*'LCFS Values'!$G$2*100</f>
        <v>169.29742425768424</v>
      </c>
      <c r="J63" s="4">
        <f>'RIN Values'!C63</f>
        <v>74.625</v>
      </c>
      <c r="K63" s="4">
        <f>'Fixed Credits Value'!B63</f>
        <v>100</v>
      </c>
      <c r="L63" s="4">
        <f t="shared" si="2"/>
        <v>331.5</v>
      </c>
      <c r="M63" s="4">
        <f>L63/'Feedstock Conversions'!B$20</f>
        <v>42.774193548387096</v>
      </c>
      <c r="O63" s="4">
        <f>'Fuel Values'!C63*100</f>
        <v>149.04999999999998</v>
      </c>
      <c r="P63" s="18">
        <f>('LCFS Values'!$E$3-AB$4)/1000000*'LCFS Values'!B63*'LCFS Values'!$G$2*100</f>
        <v>161.70951040881357</v>
      </c>
      <c r="Q63" s="4">
        <f>'RIN Values'!D63</f>
        <v>84.575000000000003</v>
      </c>
      <c r="R63" s="4">
        <f>'Fixed Credits Value'!B63</f>
        <v>100</v>
      </c>
      <c r="S63" s="4">
        <f>'Fixed Credits Value'!C63</f>
        <v>16</v>
      </c>
      <c r="T63" s="4">
        <f t="shared" si="6"/>
        <v>511.33451040881357</v>
      </c>
      <c r="U63" s="4">
        <f>T63/'Feedstock Conversions'!B$7</f>
        <v>54.513274030790356</v>
      </c>
      <c r="W63" s="4">
        <f t="shared" si="7"/>
        <v>25.772827547592385</v>
      </c>
      <c r="X63" s="4">
        <f t="shared" si="8"/>
        <v>141.30601007286731</v>
      </c>
      <c r="AA63" s="23">
        <v>34.619999999999997</v>
      </c>
      <c r="AB63" s="23">
        <v>41.36</v>
      </c>
      <c r="AG63" s="4">
        <f>$B63+'Rail Costs'!K63</f>
        <v>36.112166853303471</v>
      </c>
      <c r="AH63" s="4">
        <v>32.25</v>
      </c>
      <c r="AI63" s="4">
        <f>$B63+'Rail Costs'!M63</f>
        <v>38.336500559910412</v>
      </c>
      <c r="AJ63" s="4">
        <f t="shared" si="4"/>
        <v>35</v>
      </c>
      <c r="AK63" s="4">
        <f>$B63+('Rail Costs'!O63*0.75)</f>
        <v>35.500475083986565</v>
      </c>
      <c r="AL63" s="4">
        <f>$B63+'Rail Costs'!P63</f>
        <v>36.334600223964166</v>
      </c>
      <c r="AO63" s="4">
        <f>$L63-('Feedstock Conversions'!$B$20*AG63)-'Rail Costs'!Q63</f>
        <v>47.863584047735678</v>
      </c>
      <c r="AP63" s="4">
        <f>$L63-('Feedstock Conversions'!$B$20*AH63)-'Rail Costs'!R63</f>
        <v>78.210066916862985</v>
      </c>
      <c r="AQ63" s="4">
        <f>$L63-('Feedstock Conversions'!$B$20*AI63)-'Rail Costs'!S63</f>
        <v>31.211607222846393</v>
      </c>
      <c r="AR63" s="4">
        <f>$L63-('Feedstock Conversions'!$B$20*AJ63)-'Rail Costs'!T63</f>
        <v>56.662263962702447</v>
      </c>
      <c r="AS63" s="4">
        <f>$L63-('Feedstock Conversions'!$B$20*AK63)-'Rail Costs'!U63</f>
        <v>52.932925193322589</v>
      </c>
      <c r="AT63" s="4">
        <f>$L63-('Feedstock Conversions'!$B$20*AL63)-'Rail Costs'!V63</f>
        <v>45.601565019520635</v>
      </c>
      <c r="AV63" s="4">
        <f>$T63-(AG63*'Feedstock Conversions'!$B$7)-'Rail Costs'!Q63</f>
        <v>168.83526248566454</v>
      </c>
      <c r="AW63" s="4">
        <f>$T63-(AH63*'Feedstock Conversions'!$B$7)-'Rail Costs'!R63</f>
        <v>205.4770773256765</v>
      </c>
      <c r="AX63" s="4">
        <f>$T63-(AI63*'Feedstock Conversions'!$B$7)-'Rail Costs'!S63</f>
        <v>148.55762171900597</v>
      </c>
      <c r="AY63" s="4">
        <f>$T63-(AJ63*'Feedstock Conversions'!$B$7)-'Rail Costs'!T63</f>
        <v>179.446774371516</v>
      </c>
      <c r="AZ63" s="4">
        <f>$T63-(AK63*'Feedstock Conversions'!$B$7)-'Rail Costs'!U63</f>
        <v>174.90166121523802</v>
      </c>
      <c r="BA63" s="4">
        <f>$T63-(AL63*'Feedstock Conversions'!$B$7)-'Rail Costs'!V63</f>
        <v>166.21067706327258</v>
      </c>
      <c r="BH63">
        <f t="shared" si="0"/>
        <v>10</v>
      </c>
      <c r="BI63">
        <f t="shared" si="1"/>
        <v>2020</v>
      </c>
      <c r="BJ63">
        <f t="shared" si="5"/>
        <v>3</v>
      </c>
    </row>
    <row r="64" spans="1:62" x14ac:dyDescent="0.2">
      <c r="A64" s="11">
        <v>43903</v>
      </c>
      <c r="B64" s="4">
        <v>33.200000000000003</v>
      </c>
      <c r="C64" s="18">
        <f>BFT!B64+'Rail Costs'!B64</f>
        <v>37.648667413213886</v>
      </c>
      <c r="E64" s="4">
        <f>BFT!C64*'Feedstock Conversions'!B$20</f>
        <v>291.77717245240763</v>
      </c>
      <c r="F64" s="4">
        <f>BFT!C64*'Feedstock Conversions'!B$7</f>
        <v>353.1445003359463</v>
      </c>
      <c r="H64" s="4">
        <f>'Fuel Values'!B64-BFT!I64-BFT!J64-BFT!K64</f>
        <v>-8.012119580210566</v>
      </c>
      <c r="I64" s="18">
        <f>('LCFS Values'!$E$3-$AA$4)/1000000*'LCFS Values'!B64*'LCFS Values'!$G$2*100</f>
        <v>166.33711958021055</v>
      </c>
      <c r="J64" s="4">
        <f>'RIN Values'!C64</f>
        <v>75.375</v>
      </c>
      <c r="K64" s="4">
        <f>'Fixed Credits Value'!B64</f>
        <v>100</v>
      </c>
      <c r="L64" s="4">
        <f t="shared" si="2"/>
        <v>333.70000000000005</v>
      </c>
      <c r="M64" s="4">
        <f>L64/'Feedstock Conversions'!B$20</f>
        <v>43.058064516129036</v>
      </c>
      <c r="O64" s="4">
        <f>'Fuel Values'!C64*100</f>
        <v>119.96</v>
      </c>
      <c r="P64" s="18">
        <f>('LCFS Values'!$E$3-AB$4)/1000000*'LCFS Values'!B64*'LCFS Values'!$G$2*100</f>
        <v>158.88188664457627</v>
      </c>
      <c r="Q64" s="4">
        <f>'RIN Values'!D64</f>
        <v>85.424999999999997</v>
      </c>
      <c r="R64" s="4">
        <f>'Fixed Credits Value'!B64</f>
        <v>100</v>
      </c>
      <c r="S64" s="4">
        <f>'Fixed Credits Value'!C64</f>
        <v>16</v>
      </c>
      <c r="T64" s="4">
        <f t="shared" si="6"/>
        <v>480.26688664457623</v>
      </c>
      <c r="U64" s="4">
        <f>T64/'Feedstock Conversions'!B$7</f>
        <v>51.201160623089145</v>
      </c>
      <c r="W64" s="4">
        <f t="shared" si="7"/>
        <v>41.922827547592419</v>
      </c>
      <c r="X64" s="4">
        <f t="shared" si="8"/>
        <v>127.12238630862993</v>
      </c>
      <c r="AA64" s="23">
        <v>31.65</v>
      </c>
      <c r="AB64" s="23">
        <v>48.17</v>
      </c>
      <c r="AG64" s="4">
        <f>$B64+'Rail Costs'!K64</f>
        <v>34.312166853303474</v>
      </c>
      <c r="AH64" s="4">
        <v>30.65</v>
      </c>
      <c r="AI64" s="4">
        <f>$B64+'Rail Costs'!M64</f>
        <v>36.536500559910415</v>
      </c>
      <c r="AJ64" s="4">
        <f t="shared" si="4"/>
        <v>33.200000000000003</v>
      </c>
      <c r="AK64" s="4">
        <f>$B64+('Rail Costs'!O64*0.75)</f>
        <v>33.700475083986568</v>
      </c>
      <c r="AL64" s="4">
        <f>$B64+'Rail Costs'!P64</f>
        <v>34.534600223964169</v>
      </c>
      <c r="AO64" s="4">
        <f>$L64-('Feedstock Conversions'!$B$20*AG64)-'Rail Costs'!Q64</f>
        <v>64.013584047735719</v>
      </c>
      <c r="AP64" s="4">
        <f>$L64-('Feedstock Conversions'!$B$20*AH64)-'Rail Costs'!R64</f>
        <v>92.810066916863036</v>
      </c>
      <c r="AQ64" s="4">
        <f>$L64-('Feedstock Conversions'!$B$20*AI64)-'Rail Costs'!S64</f>
        <v>47.361607222846374</v>
      </c>
      <c r="AR64" s="4">
        <f>$L64-('Feedstock Conversions'!$B$20*AJ64)-'Rail Costs'!T64</f>
        <v>72.812263962702474</v>
      </c>
      <c r="AS64" s="4">
        <f>$L64-('Feedstock Conversions'!$B$20*AK64)-'Rail Costs'!U64</f>
        <v>69.082925193322566</v>
      </c>
      <c r="AT64" s="4">
        <f>$L64-('Feedstock Conversions'!$B$20*AL64)-'Rail Costs'!V64</f>
        <v>61.751565019520669</v>
      </c>
      <c r="AV64" s="4">
        <f>$T64-(AG64*'Feedstock Conversions'!$B$7)-'Rail Costs'!Q64</f>
        <v>154.65163872142722</v>
      </c>
      <c r="AW64" s="4">
        <f>$T64-(AH64*'Feedstock Conversions'!$B$7)-'Rail Costs'!R64</f>
        <v>189.4174535614392</v>
      </c>
      <c r="AX64" s="4">
        <f>$T64-(AI64*'Feedstock Conversions'!$B$7)-'Rail Costs'!S64</f>
        <v>134.37399795476858</v>
      </c>
      <c r="AY64" s="4">
        <f>$T64-(AJ64*'Feedstock Conversions'!$B$7)-'Rail Costs'!T64</f>
        <v>165.26315060727862</v>
      </c>
      <c r="AZ64" s="4">
        <f>$T64-(AK64*'Feedstock Conversions'!$B$7)-'Rail Costs'!U64</f>
        <v>160.71803745100064</v>
      </c>
      <c r="BA64" s="4">
        <f>$T64-(AL64*'Feedstock Conversions'!$B$7)-'Rail Costs'!V64</f>
        <v>152.0270532990352</v>
      </c>
      <c r="BH64">
        <f t="shared" si="0"/>
        <v>11</v>
      </c>
      <c r="BI64">
        <f t="shared" si="1"/>
        <v>2020</v>
      </c>
      <c r="BJ64">
        <f t="shared" si="5"/>
        <v>3</v>
      </c>
    </row>
    <row r="65" spans="1:62" x14ac:dyDescent="0.2">
      <c r="A65" s="11">
        <v>43910</v>
      </c>
      <c r="B65" s="4">
        <v>28.4</v>
      </c>
      <c r="C65" s="18">
        <f>BFT!B65+'Rail Costs'!B65</f>
        <v>32.848667413213882</v>
      </c>
      <c r="E65" s="4">
        <f>BFT!C65*'Feedstock Conversions'!B$20</f>
        <v>254.57717245240758</v>
      </c>
      <c r="F65" s="4">
        <f>BFT!C65*'Feedstock Conversions'!B$7</f>
        <v>308.12050033594625</v>
      </c>
      <c r="H65" s="4">
        <f>'Fuel Values'!B65-BFT!I65-BFT!J65-BFT!K65</f>
        <v>17.59937910357894</v>
      </c>
      <c r="I65" s="18">
        <f>('LCFS Values'!$E$3-$AA$4)/1000000*'LCFS Values'!B65*'LCFS Values'!$G$2*100</f>
        <v>151.77562089642106</v>
      </c>
      <c r="J65" s="4">
        <f>'RIN Values'!C65</f>
        <v>65.625</v>
      </c>
      <c r="K65" s="4">
        <f>'Fixed Credits Value'!B65</f>
        <v>100</v>
      </c>
      <c r="L65" s="4">
        <f t="shared" si="2"/>
        <v>335</v>
      </c>
      <c r="M65" s="4">
        <f>L65/'Feedstock Conversions'!B$20</f>
        <v>43.225806451612904</v>
      </c>
      <c r="O65" s="4">
        <f>'Fuel Values'!C65*100</f>
        <v>102.69</v>
      </c>
      <c r="P65" s="18">
        <f>('LCFS Values'!$E$3-AB$4)/1000000*'LCFS Values'!B65*'LCFS Values'!$G$2*100</f>
        <v>144.97303461508471</v>
      </c>
      <c r="Q65" s="4">
        <f>'RIN Values'!D65</f>
        <v>74.375</v>
      </c>
      <c r="R65" s="4">
        <f>'Fixed Credits Value'!B65</f>
        <v>100</v>
      </c>
      <c r="S65" s="4">
        <f>'Fixed Credits Value'!C65</f>
        <v>16</v>
      </c>
      <c r="T65" s="4">
        <f t="shared" si="6"/>
        <v>438.03803461508471</v>
      </c>
      <c r="U65" s="4">
        <f>T65/'Feedstock Conversions'!B$7</f>
        <v>46.699150811842713</v>
      </c>
      <c r="W65" s="4">
        <f t="shared" si="7"/>
        <v>80.422827547592419</v>
      </c>
      <c r="X65" s="4">
        <f t="shared" si="8"/>
        <v>129.91753427913847</v>
      </c>
      <c r="AA65" s="23">
        <v>32.08</v>
      </c>
      <c r="AB65" s="23">
        <v>43.87</v>
      </c>
      <c r="AG65" s="4">
        <f>$B65+'Rail Costs'!K65</f>
        <v>29.512166853303469</v>
      </c>
      <c r="AH65" s="4">
        <v>25.9</v>
      </c>
      <c r="AI65" s="4">
        <f>$B65+'Rail Costs'!M65</f>
        <v>31.736500559910411</v>
      </c>
      <c r="AJ65" s="4">
        <f t="shared" si="4"/>
        <v>28.4</v>
      </c>
      <c r="AK65" s="4">
        <f>$B65+('Rail Costs'!O65*0.75)</f>
        <v>28.90047508398656</v>
      </c>
      <c r="AL65" s="4">
        <f>$B65+'Rail Costs'!P65</f>
        <v>29.734600223964165</v>
      </c>
      <c r="AO65" s="4">
        <f>$L65-('Feedstock Conversions'!$B$20*AG65)-'Rail Costs'!Q65</f>
        <v>102.51358404773569</v>
      </c>
      <c r="AP65" s="4">
        <f>$L65-('Feedstock Conversions'!$B$20*AH65)-'Rail Costs'!R65</f>
        <v>130.92256691686299</v>
      </c>
      <c r="AQ65" s="4">
        <f>$L65-('Feedstock Conversions'!$B$20*AI65)-'Rail Costs'!S65</f>
        <v>85.861607222846374</v>
      </c>
      <c r="AR65" s="4">
        <f>$L65-('Feedstock Conversions'!$B$20*AJ65)-'Rail Costs'!T65</f>
        <v>111.31226396270245</v>
      </c>
      <c r="AS65" s="4">
        <f>$L65-('Feedstock Conversions'!$B$20*AK65)-'Rail Costs'!U65</f>
        <v>107.58292519332259</v>
      </c>
      <c r="AT65" s="4">
        <f>$L65-('Feedstock Conversions'!$B$20*AL65)-'Rail Costs'!V65</f>
        <v>100.25156501952067</v>
      </c>
      <c r="AV65" s="4">
        <f>$T65-(AG65*'Feedstock Conversions'!$B$7)-'Rail Costs'!Q65</f>
        <v>157.4467866919357</v>
      </c>
      <c r="AW65" s="4">
        <f>$T65-(AH65*'Feedstock Conversions'!$B$7)-'Rail Costs'!R65</f>
        <v>191.74360153194769</v>
      </c>
      <c r="AX65" s="4">
        <f>$T65-(AI65*'Feedstock Conversions'!$B$7)-'Rail Costs'!S65</f>
        <v>137.16914592527712</v>
      </c>
      <c r="AY65" s="4">
        <f>$T65-(AJ65*'Feedstock Conversions'!$B$7)-'Rail Costs'!T65</f>
        <v>168.05829857778716</v>
      </c>
      <c r="AZ65" s="4">
        <f>$T65-(AK65*'Feedstock Conversions'!$B$7)-'Rail Costs'!U65</f>
        <v>163.51318542150918</v>
      </c>
      <c r="BA65" s="4">
        <f>$T65-(AL65*'Feedstock Conversions'!$B$7)-'Rail Costs'!V65</f>
        <v>154.82220126954374</v>
      </c>
      <c r="BH65">
        <f t="shared" si="0"/>
        <v>12</v>
      </c>
      <c r="BI65">
        <f t="shared" si="1"/>
        <v>2020</v>
      </c>
      <c r="BJ65">
        <f t="shared" si="5"/>
        <v>3</v>
      </c>
    </row>
    <row r="66" spans="1:62" x14ac:dyDescent="0.2">
      <c r="A66" s="11">
        <v>43917</v>
      </c>
      <c r="B66" s="4">
        <v>28.4</v>
      </c>
      <c r="C66" s="18">
        <f>BFT!B66+'Rail Costs'!B66</f>
        <v>32.848667413213882</v>
      </c>
      <c r="E66" s="4">
        <f>BFT!C66*'Feedstock Conversions'!B$20</f>
        <v>254.57717245240758</v>
      </c>
      <c r="F66" s="4">
        <f>BFT!C66*'Feedstock Conversions'!B$7</f>
        <v>308.12050033594625</v>
      </c>
      <c r="H66" s="4">
        <f>'Fuel Values'!B66-BFT!I66-BFT!J66-BFT!K66</f>
        <v>10.384477917894685</v>
      </c>
      <c r="I66" s="18">
        <f>('LCFS Values'!$E$3-$AA$4)/1000000*'LCFS Values'!B66*'LCFS Values'!$G$2*100</f>
        <v>150.8155220821053</v>
      </c>
      <c r="J66" s="4">
        <f>'RIN Values'!C66</f>
        <v>73.800000000000011</v>
      </c>
      <c r="K66" s="4">
        <f>'Fixed Credits Value'!B66</f>
        <v>100</v>
      </c>
      <c r="L66" s="4">
        <f t="shared" si="2"/>
        <v>335</v>
      </c>
      <c r="M66" s="4">
        <f>L66/'Feedstock Conversions'!B$20</f>
        <v>43.225806451612904</v>
      </c>
      <c r="O66" s="4">
        <f>'Fuel Values'!C66*100</f>
        <v>107.26</v>
      </c>
      <c r="P66" s="18">
        <f>('LCFS Values'!$E$3-AB$4)/1000000*'LCFS Values'!B66*'LCFS Values'!$G$2*100</f>
        <v>144.0559674483051</v>
      </c>
      <c r="Q66" s="4">
        <f>'RIN Values'!D66</f>
        <v>83.64</v>
      </c>
      <c r="R66" s="4">
        <f>'Fixed Credits Value'!B66</f>
        <v>100</v>
      </c>
      <c r="S66" s="4">
        <f>'Fixed Credits Value'!C66</f>
        <v>16</v>
      </c>
      <c r="T66" s="4">
        <f t="shared" si="6"/>
        <v>450.95596744830505</v>
      </c>
      <c r="U66" s="4">
        <f>T66/'Feedstock Conversions'!B$7</f>
        <v>48.07632915227132</v>
      </c>
      <c r="W66" s="4">
        <f t="shared" si="7"/>
        <v>80.422827547592419</v>
      </c>
      <c r="X66" s="4">
        <f t="shared" si="8"/>
        <v>142.8354671123588</v>
      </c>
      <c r="AA66" s="23">
        <v>24.6</v>
      </c>
      <c r="AB66" s="23">
        <v>49.97</v>
      </c>
      <c r="AG66" s="4">
        <f>$B66+'Rail Costs'!K66</f>
        <v>29.512166853303469</v>
      </c>
      <c r="AH66" s="4">
        <v>25.9</v>
      </c>
      <c r="AI66" s="4">
        <f>$B66+'Rail Costs'!M66</f>
        <v>31.736500559910411</v>
      </c>
      <c r="AJ66" s="4">
        <f t="shared" si="4"/>
        <v>28.4</v>
      </c>
      <c r="AK66" s="4">
        <f>$B66+('Rail Costs'!O66*0.75)</f>
        <v>28.90047508398656</v>
      </c>
      <c r="AL66" s="4">
        <f>$B66+'Rail Costs'!P66</f>
        <v>29.734600223964165</v>
      </c>
      <c r="AO66" s="4">
        <f>$L66-('Feedstock Conversions'!$B$20*AG66)-'Rail Costs'!Q66</f>
        <v>102.51358404773569</v>
      </c>
      <c r="AP66" s="4">
        <f>$L66-('Feedstock Conversions'!$B$20*AH66)-'Rail Costs'!R66</f>
        <v>130.92256691686299</v>
      </c>
      <c r="AQ66" s="4">
        <f>$L66-('Feedstock Conversions'!$B$20*AI66)-'Rail Costs'!S66</f>
        <v>85.861607222846374</v>
      </c>
      <c r="AR66" s="4">
        <f>$L66-('Feedstock Conversions'!$B$20*AJ66)-'Rail Costs'!T66</f>
        <v>111.31226396270245</v>
      </c>
      <c r="AS66" s="4">
        <f>$L66-('Feedstock Conversions'!$B$20*AK66)-'Rail Costs'!U66</f>
        <v>107.58292519332259</v>
      </c>
      <c r="AT66" s="4">
        <f>$L66-('Feedstock Conversions'!$B$20*AL66)-'Rail Costs'!V66</f>
        <v>100.25156501952067</v>
      </c>
      <c r="AV66" s="4">
        <f>$T66-(AG66*'Feedstock Conversions'!$B$7)-'Rail Costs'!Q66</f>
        <v>170.36471952515603</v>
      </c>
      <c r="AW66" s="4">
        <f>$T66-(AH66*'Feedstock Conversions'!$B$7)-'Rail Costs'!R66</f>
        <v>204.66153436516802</v>
      </c>
      <c r="AX66" s="4">
        <f>$T66-(AI66*'Feedstock Conversions'!$B$7)-'Rail Costs'!S66</f>
        <v>150.08707875849746</v>
      </c>
      <c r="AY66" s="4">
        <f>$T66-(AJ66*'Feedstock Conversions'!$B$7)-'Rail Costs'!T66</f>
        <v>180.97623141100749</v>
      </c>
      <c r="AZ66" s="4">
        <f>$T66-(AK66*'Feedstock Conversions'!$B$7)-'Rail Costs'!U66</f>
        <v>176.43111825472951</v>
      </c>
      <c r="BA66" s="4">
        <f>$T66-(AL66*'Feedstock Conversions'!$B$7)-'Rail Costs'!V66</f>
        <v>167.74013410276407</v>
      </c>
      <c r="BH66">
        <f t="shared" ref="BH66:BH129" si="9">WEEKNUM(A66)</f>
        <v>13</v>
      </c>
      <c r="BI66">
        <f t="shared" ref="BI66:BI129" si="10">YEAR(A66)</f>
        <v>2020</v>
      </c>
      <c r="BJ66">
        <f t="shared" si="5"/>
        <v>3</v>
      </c>
    </row>
    <row r="67" spans="1:62" x14ac:dyDescent="0.2">
      <c r="A67" s="11">
        <v>43924</v>
      </c>
      <c r="B67" s="4">
        <v>27</v>
      </c>
      <c r="C67" s="18">
        <f>BFT!B67+'Rail Costs'!B67</f>
        <v>31.36528555431131</v>
      </c>
      <c r="E67" s="4">
        <f>BFT!C67*'Feedstock Conversions'!B$20</f>
        <v>243.08096304591265</v>
      </c>
      <c r="F67" s="4">
        <f>BFT!C67*'Feedstock Conversions'!B$7</f>
        <v>294.20637849944012</v>
      </c>
      <c r="H67" s="4">
        <f>'Fuel Values'!B67-BFT!I67-BFT!J67-BFT!K67</f>
        <v>3.9436915206315462</v>
      </c>
      <c r="I67" s="18">
        <f>('LCFS Values'!$E$3-$AA$4)/1000000*'LCFS Values'!B67*'LCFS Values'!$G$2*100</f>
        <v>158.45630847936846</v>
      </c>
      <c r="J67" s="4">
        <f>'RIN Values'!C67</f>
        <v>77.099999999999994</v>
      </c>
      <c r="K67" s="4">
        <f>'Fixed Credits Value'!B67</f>
        <v>100</v>
      </c>
      <c r="L67" s="4">
        <f t="shared" ref="L67:L130" si="11">K67+J67+I67+H67</f>
        <v>339.5</v>
      </c>
      <c r="M67" s="4">
        <f>L67/'Feedstock Conversions'!B$20</f>
        <v>43.806451612903224</v>
      </c>
      <c r="O67" s="4">
        <f>'Fuel Values'!C67*100</f>
        <v>101.59</v>
      </c>
      <c r="P67" s="18">
        <f>('LCFS Values'!$E$3-AB$4)/1000000*'LCFS Values'!B67*'LCFS Values'!$G$2*100</f>
        <v>151.35429365059323</v>
      </c>
      <c r="Q67" s="4">
        <f>'RIN Values'!D67</f>
        <v>87.38</v>
      </c>
      <c r="R67" s="4">
        <f>'Fixed Credits Value'!B67</f>
        <v>100</v>
      </c>
      <c r="S67" s="4">
        <f>'Fixed Credits Value'!C67</f>
        <v>16</v>
      </c>
      <c r="T67" s="4">
        <f t="shared" si="6"/>
        <v>456.32429365059329</v>
      </c>
      <c r="U67" s="4">
        <f>T67/'Feedstock Conversions'!B$7</f>
        <v>48.648645378528066</v>
      </c>
      <c r="W67" s="4">
        <f t="shared" si="7"/>
        <v>96.419036954087346</v>
      </c>
      <c r="X67" s="4">
        <f t="shared" si="8"/>
        <v>162.11791515115317</v>
      </c>
      <c r="AB67" s="23">
        <v>43.17</v>
      </c>
      <c r="AG67" s="4">
        <f>$B67+'Rail Costs'!K67</f>
        <v>28.091321388577828</v>
      </c>
      <c r="AH67" s="4">
        <v>24.5</v>
      </c>
      <c r="AI67" s="4">
        <f>$B67+'Rail Costs'!M67</f>
        <v>30.273964165733481</v>
      </c>
      <c r="AJ67" s="4">
        <f t="shared" ref="AJ67:AJ130" si="12">B67</f>
        <v>27</v>
      </c>
      <c r="AK67" s="4">
        <f>$B67+('Rail Costs'!O67*0.75)</f>
        <v>27.491094624860022</v>
      </c>
      <c r="AL67" s="4">
        <f>$B67+'Rail Costs'!P67</f>
        <v>28.309585666293394</v>
      </c>
      <c r="AO67" s="4">
        <f>$L67-('Feedstock Conversions'!$B$20*AG67)-'Rail Costs'!Q67</f>
        <v>118.09574399391923</v>
      </c>
      <c r="AP67" s="4">
        <f>$L67-('Feedstock Conversions'!$B$20*AH67)-'Rail Costs'!R67</f>
        <v>146.3354019360618</v>
      </c>
      <c r="AQ67" s="4">
        <f>$L67-('Feedstock Conversions'!$B$20*AI67)-'Rail Costs'!S67</f>
        <v>101.75587698823952</v>
      </c>
      <c r="AR67" s="4">
        <f>$L67-('Feedstock Conversions'!$B$20*AJ67)-'Rail Costs'!T67</f>
        <v>126.72950929085466</v>
      </c>
      <c r="AS67" s="4">
        <f>$L67-('Feedstock Conversions'!$B$20*AK67)-'Rail Costs'!U67</f>
        <v>123.07006992509052</v>
      </c>
      <c r="AT67" s="4">
        <f>$L67-('Feedstock Conversions'!$B$20*AL67)-'Rail Costs'!V67</f>
        <v>115.87612223525178</v>
      </c>
      <c r="AV67" s="4">
        <f>$T67-(AG67*'Feedstock Conversions'!$B$7)-'Rail Costs'!Q67</f>
        <v>189.13118378113063</v>
      </c>
      <c r="AW67" s="4">
        <f>$T67-(AH67*'Feedstock Conversions'!$B$7)-'Rail Costs'!R67</f>
        <v>223.22469558665506</v>
      </c>
      <c r="AX67" s="4">
        <f>$T67-(AI67*'Feedstock Conversions'!$B$7)-'Rail Costs'!S67</f>
        <v>169.23360904868724</v>
      </c>
      <c r="AY67" s="4">
        <f>$T67-(AJ67*'Feedstock Conversions'!$B$7)-'Rail Costs'!T67</f>
        <v>199.54380294144792</v>
      </c>
      <c r="AZ67" s="4">
        <f>$T67-(AK67*'Feedstock Conversions'!$B$7)-'Rail Costs'!U67</f>
        <v>195.08387933716199</v>
      </c>
      <c r="BA67" s="4">
        <f>$T67-(AL67*'Feedstock Conversions'!$B$7)-'Rail Costs'!V67</f>
        <v>186.55579124978684</v>
      </c>
      <c r="BH67">
        <f t="shared" si="9"/>
        <v>14</v>
      </c>
      <c r="BI67">
        <f t="shared" si="10"/>
        <v>2020</v>
      </c>
      <c r="BJ67">
        <f t="shared" ref="BJ67:BJ130" si="13">MONTH(A67)</f>
        <v>4</v>
      </c>
    </row>
    <row r="68" spans="1:62" x14ac:dyDescent="0.2">
      <c r="A68" s="11">
        <v>43931</v>
      </c>
      <c r="B68" s="4">
        <v>28</v>
      </c>
      <c r="C68" s="18">
        <f>BFT!B68+'Rail Costs'!B68</f>
        <v>32.365285554311313</v>
      </c>
      <c r="E68" s="4">
        <f>BFT!C68*'Feedstock Conversions'!B$20</f>
        <v>250.83096304591268</v>
      </c>
      <c r="F68" s="4">
        <f>BFT!C68*'Feedstock Conversions'!B$7</f>
        <v>303.58637849944017</v>
      </c>
      <c r="H68" s="4">
        <f>'Fuel Values'!B68-BFT!I68-BFT!J68-BFT!K68</f>
        <v>8.8844470384210297</v>
      </c>
      <c r="I68" s="18">
        <f>('LCFS Values'!$E$3-$AA$4)/1000000*'LCFS Values'!B68*'LCFS Values'!$G$2*100</f>
        <v>151.11555296157897</v>
      </c>
      <c r="J68" s="4">
        <f>'RIN Values'!C68</f>
        <v>79.5</v>
      </c>
      <c r="K68" s="4">
        <f>'Fixed Credits Value'!B68</f>
        <v>100</v>
      </c>
      <c r="L68" s="4">
        <f t="shared" si="11"/>
        <v>339.5</v>
      </c>
      <c r="M68" s="4">
        <f>L68/'Feedstock Conversions'!B$20</f>
        <v>43.806451612903224</v>
      </c>
      <c r="O68" s="4">
        <f>'Fuel Values'!C68*100</f>
        <v>102.41</v>
      </c>
      <c r="P68" s="18">
        <f>('LCFS Values'!$E$3-AB$4)/1000000*'LCFS Values'!B68*'LCFS Values'!$G$2*100</f>
        <v>144.34255093792373</v>
      </c>
      <c r="Q68" s="4">
        <f>'RIN Values'!D68</f>
        <v>90.1</v>
      </c>
      <c r="R68" s="4">
        <f>'Fixed Credits Value'!B68</f>
        <v>100</v>
      </c>
      <c r="S68" s="4">
        <f>'Fixed Credits Value'!C68</f>
        <v>16</v>
      </c>
      <c r="T68" s="4">
        <f t="shared" si="6"/>
        <v>452.85255093792375</v>
      </c>
      <c r="U68" s="4">
        <f>T68/'Feedstock Conversions'!B$7</f>
        <v>48.27852355414965</v>
      </c>
      <c r="W68" s="4">
        <f t="shared" si="7"/>
        <v>88.669036954087318</v>
      </c>
      <c r="X68" s="4">
        <f t="shared" si="8"/>
        <v>149.26617243848358</v>
      </c>
      <c r="AB68" s="23">
        <v>45.68</v>
      </c>
      <c r="AG68" s="4">
        <f>$B68+'Rail Costs'!K68</f>
        <v>29.091321388577828</v>
      </c>
      <c r="AH68" s="4">
        <v>25.5</v>
      </c>
      <c r="AI68" s="4">
        <f>$B68+'Rail Costs'!M68</f>
        <v>31.273964165733481</v>
      </c>
      <c r="AJ68" s="4">
        <f t="shared" si="12"/>
        <v>28</v>
      </c>
      <c r="AK68" s="4">
        <f>$B68+('Rail Costs'!O68*0.75)</f>
        <v>28.491094624860022</v>
      </c>
      <c r="AL68" s="4">
        <f>$B68+'Rail Costs'!P68</f>
        <v>29.309585666293394</v>
      </c>
      <c r="AO68" s="4">
        <f>$L68-('Feedstock Conversions'!$B$20*AG68)-'Rail Costs'!Q68</f>
        <v>110.34574399391923</v>
      </c>
      <c r="AP68" s="4">
        <f>$L68-('Feedstock Conversions'!$B$20*AH68)-'Rail Costs'!R68</f>
        <v>138.5854019360618</v>
      </c>
      <c r="AQ68" s="4">
        <f>$L68-('Feedstock Conversions'!$B$20*AI68)-'Rail Costs'!S68</f>
        <v>94.005876988239521</v>
      </c>
      <c r="AR68" s="4">
        <f>$L68-('Feedstock Conversions'!$B$20*AJ68)-'Rail Costs'!T68</f>
        <v>118.97950929085466</v>
      </c>
      <c r="AS68" s="4">
        <f>$L68-('Feedstock Conversions'!$B$20*AK68)-'Rail Costs'!U68</f>
        <v>115.32006992509052</v>
      </c>
      <c r="AT68" s="4">
        <f>$L68-('Feedstock Conversions'!$B$20*AL68)-'Rail Costs'!V68</f>
        <v>108.12612223525178</v>
      </c>
      <c r="AV68" s="4">
        <f>$T68-(AG68*'Feedstock Conversions'!$B$7)-'Rail Costs'!Q68</f>
        <v>176.2794410684611</v>
      </c>
      <c r="AW68" s="4">
        <f>$T68-(AH68*'Feedstock Conversions'!$B$7)-'Rail Costs'!R68</f>
        <v>210.37295287398553</v>
      </c>
      <c r="AX68" s="4">
        <f>$T68-(AI68*'Feedstock Conversions'!$B$7)-'Rail Costs'!S68</f>
        <v>156.38186633601771</v>
      </c>
      <c r="AY68" s="4">
        <f>$T68-(AJ68*'Feedstock Conversions'!$B$7)-'Rail Costs'!T68</f>
        <v>186.69206022877836</v>
      </c>
      <c r="AZ68" s="4">
        <f>$T68-(AK68*'Feedstock Conversions'!$B$7)-'Rail Costs'!U68</f>
        <v>182.23213662449245</v>
      </c>
      <c r="BA68" s="4">
        <f>$T68-(AL68*'Feedstock Conversions'!$B$7)-'Rail Costs'!V68</f>
        <v>173.7040485371173</v>
      </c>
      <c r="BH68">
        <f t="shared" si="9"/>
        <v>15</v>
      </c>
      <c r="BI68">
        <f t="shared" si="10"/>
        <v>2020</v>
      </c>
      <c r="BJ68">
        <f t="shared" si="13"/>
        <v>4</v>
      </c>
    </row>
    <row r="69" spans="1:62" x14ac:dyDescent="0.2">
      <c r="A69" s="11">
        <v>43938</v>
      </c>
      <c r="B69" s="4">
        <v>29</v>
      </c>
      <c r="C69" s="18">
        <f>BFT!B69+'Rail Costs'!B69</f>
        <v>33.365285554311313</v>
      </c>
      <c r="E69" s="4">
        <f>BFT!C69*'Feedstock Conversions'!B$20</f>
        <v>258.58096304591265</v>
      </c>
      <c r="F69" s="4">
        <f>BFT!C69*'Feedstock Conversions'!B$7</f>
        <v>312.96637849944017</v>
      </c>
      <c r="H69" s="4">
        <f>'Fuel Values'!B69-BFT!I69-BFT!J69-BFT!K69</f>
        <v>5.9640538397894431</v>
      </c>
      <c r="I69" s="18">
        <f>('LCFS Values'!$E$3-$AA$4)/1000000*'LCFS Values'!B69*'LCFS Values'!$G$2*100</f>
        <v>154.93594616021056</v>
      </c>
      <c r="J69" s="4">
        <f>'RIN Values'!C69</f>
        <v>78.599999999999994</v>
      </c>
      <c r="K69" s="4">
        <f>'Fixed Credits Value'!B69</f>
        <v>100</v>
      </c>
      <c r="L69" s="4">
        <f t="shared" si="11"/>
        <v>339.5</v>
      </c>
      <c r="M69" s="4">
        <f>L69/'Feedstock Conversions'!B$20</f>
        <v>43.806451612903224</v>
      </c>
      <c r="O69" s="4">
        <f>'Fuel Values'!C69*100</f>
        <v>96.1</v>
      </c>
      <c r="P69" s="18">
        <f>('LCFS Values'!$E$3-AB$4)/1000000*'LCFS Values'!B69*'LCFS Values'!$G$2*100</f>
        <v>147.9917140390678</v>
      </c>
      <c r="Q69" s="4">
        <f>'RIN Values'!D69</f>
        <v>89.08</v>
      </c>
      <c r="R69" s="4">
        <f>'Fixed Credits Value'!B69</f>
        <v>100</v>
      </c>
      <c r="S69" s="4">
        <f>'Fixed Credits Value'!C69</f>
        <v>16</v>
      </c>
      <c r="T69" s="4">
        <f t="shared" si="6"/>
        <v>449.17171403906775</v>
      </c>
      <c r="U69" s="4">
        <f>T69/'Feedstock Conversions'!B$7</f>
        <v>47.886110238706578</v>
      </c>
      <c r="W69" s="4">
        <f t="shared" si="7"/>
        <v>80.919036954087346</v>
      </c>
      <c r="X69" s="4">
        <f t="shared" si="8"/>
        <v>136.20533553962758</v>
      </c>
      <c r="AG69" s="4">
        <f>$B69+'Rail Costs'!K69</f>
        <v>30.091321388577828</v>
      </c>
      <c r="AH69" s="4">
        <v>26.5</v>
      </c>
      <c r="AI69" s="4">
        <f>$B69+'Rail Costs'!M69</f>
        <v>32.273964165733481</v>
      </c>
      <c r="AJ69" s="4">
        <f t="shared" si="12"/>
        <v>29</v>
      </c>
      <c r="AK69" s="4">
        <f>$B69+('Rail Costs'!O69*0.75)</f>
        <v>29.491094624860022</v>
      </c>
      <c r="AL69" s="4">
        <f>$B69+'Rail Costs'!P69</f>
        <v>30.309585666293394</v>
      </c>
      <c r="AO69" s="4">
        <f>$L69-('Feedstock Conversions'!$B$20*AG69)-'Rail Costs'!Q69</f>
        <v>102.59574399391923</v>
      </c>
      <c r="AP69" s="4">
        <f>$L69-('Feedstock Conversions'!$B$20*AH69)-'Rail Costs'!R69</f>
        <v>130.8354019360618</v>
      </c>
      <c r="AQ69" s="4">
        <f>$L69-('Feedstock Conversions'!$B$20*AI69)-'Rail Costs'!S69</f>
        <v>86.255876988239521</v>
      </c>
      <c r="AR69" s="4">
        <f>$L69-('Feedstock Conversions'!$B$20*AJ69)-'Rail Costs'!T69</f>
        <v>111.22950929085466</v>
      </c>
      <c r="AS69" s="4">
        <f>$L69-('Feedstock Conversions'!$B$20*AK69)-'Rail Costs'!U69</f>
        <v>107.57006992509052</v>
      </c>
      <c r="AT69" s="4">
        <f>$L69-('Feedstock Conversions'!$B$20*AL69)-'Rail Costs'!V69</f>
        <v>100.37612223525178</v>
      </c>
      <c r="AV69" s="4">
        <f>$T69-(AG69*'Feedstock Conversions'!$B$7)-'Rail Costs'!Q69</f>
        <v>163.2186041696051</v>
      </c>
      <c r="AW69" s="4">
        <f>$T69-(AH69*'Feedstock Conversions'!$B$7)-'Rail Costs'!R69</f>
        <v>197.31211597512953</v>
      </c>
      <c r="AX69" s="4">
        <f>$T69-(AI69*'Feedstock Conversions'!$B$7)-'Rail Costs'!S69</f>
        <v>143.32102943716166</v>
      </c>
      <c r="AY69" s="4">
        <f>$T69-(AJ69*'Feedstock Conversions'!$B$7)-'Rail Costs'!T69</f>
        <v>173.63122332992236</v>
      </c>
      <c r="AZ69" s="4">
        <f>$T69-(AK69*'Feedstock Conversions'!$B$7)-'Rail Costs'!U69</f>
        <v>169.17129972563646</v>
      </c>
      <c r="BA69" s="4">
        <f>$T69-(AL69*'Feedstock Conversions'!$B$7)-'Rail Costs'!V69</f>
        <v>160.64321163826131</v>
      </c>
      <c r="BH69">
        <f t="shared" si="9"/>
        <v>16</v>
      </c>
      <c r="BI69">
        <f t="shared" si="10"/>
        <v>2020</v>
      </c>
      <c r="BJ69">
        <f t="shared" si="13"/>
        <v>4</v>
      </c>
    </row>
    <row r="70" spans="1:62" x14ac:dyDescent="0.2">
      <c r="A70" s="11">
        <v>43945</v>
      </c>
      <c r="B70" s="4">
        <v>33.700000000000003</v>
      </c>
      <c r="C70" s="18">
        <f>BFT!B70+'Rail Costs'!B70</f>
        <v>38.065285554311316</v>
      </c>
      <c r="E70" s="4">
        <f>BFT!C70*'Feedstock Conversions'!B$20</f>
        <v>295.00596304591272</v>
      </c>
      <c r="F70" s="4">
        <f>BFT!C70*'Feedstock Conversions'!B$7</f>
        <v>357.05237849944018</v>
      </c>
      <c r="H70" s="4">
        <f>'Fuel Values'!B70-BFT!I70-BFT!J70-BFT!K70</f>
        <v>7.1290579570526234</v>
      </c>
      <c r="I70" s="18">
        <f>('LCFS Values'!$E$3-$AA$4)/1000000*'LCFS Values'!B70*'LCFS Values'!$G$2*100</f>
        <v>154.89594204294738</v>
      </c>
      <c r="J70" s="4">
        <f>'RIN Values'!C70</f>
        <v>77.474999999999994</v>
      </c>
      <c r="K70" s="4">
        <f>'Fixed Credits Value'!B70</f>
        <v>100</v>
      </c>
      <c r="L70" s="4">
        <f t="shared" si="11"/>
        <v>339.5</v>
      </c>
      <c r="M70" s="4">
        <f>L70/'Feedstock Conversions'!B$20</f>
        <v>43.806451612903224</v>
      </c>
      <c r="O70" s="4">
        <f>'Fuel Values'!C70*100</f>
        <v>75.539999999999992</v>
      </c>
      <c r="P70" s="18">
        <f>('LCFS Values'!$E$3-AB$4)/1000000*'LCFS Values'!B70*'LCFS Values'!$G$2*100</f>
        <v>147.95350290711866</v>
      </c>
      <c r="Q70" s="4">
        <f>'RIN Values'!D70</f>
        <v>87.804999999999993</v>
      </c>
      <c r="R70" s="4">
        <f>'Fixed Credits Value'!B70</f>
        <v>100</v>
      </c>
      <c r="S70" s="4">
        <f>'Fixed Credits Value'!C70</f>
        <v>16</v>
      </c>
      <c r="T70" s="4">
        <f t="shared" si="6"/>
        <v>427.29850290711863</v>
      </c>
      <c r="U70" s="4">
        <f>T70/'Feedstock Conversions'!B$7</f>
        <v>45.554211397347402</v>
      </c>
      <c r="W70" s="4">
        <f t="shared" si="7"/>
        <v>44.494036954087278</v>
      </c>
      <c r="X70" s="4">
        <f t="shared" si="8"/>
        <v>70.246124407678451</v>
      </c>
      <c r="AG70" s="4">
        <f>$B70+'Rail Costs'!K70</f>
        <v>34.791321388577828</v>
      </c>
      <c r="AH70" s="4">
        <v>31.2</v>
      </c>
      <c r="AI70" s="4">
        <f>$B70+'Rail Costs'!M70</f>
        <v>36.973964165733484</v>
      </c>
      <c r="AJ70" s="4">
        <f t="shared" si="12"/>
        <v>33.700000000000003</v>
      </c>
      <c r="AK70" s="4">
        <f>$B70+('Rail Costs'!O70*0.75)</f>
        <v>34.191094624860028</v>
      </c>
      <c r="AL70" s="4">
        <f>$B70+'Rail Costs'!P70</f>
        <v>35.009585666293397</v>
      </c>
      <c r="AO70" s="4">
        <f>$L70-('Feedstock Conversions'!$B$20*AG70)-'Rail Costs'!Q70</f>
        <v>66.170743993919245</v>
      </c>
      <c r="AP70" s="4">
        <f>$L70-('Feedstock Conversions'!$B$20*AH70)-'Rail Costs'!R70</f>
        <v>94.410401936061817</v>
      </c>
      <c r="AQ70" s="4">
        <f>$L70-('Feedstock Conversions'!$B$20*AI70)-'Rail Costs'!S70</f>
        <v>49.830876988239488</v>
      </c>
      <c r="AR70" s="4">
        <f>$L70-('Feedstock Conversions'!$B$20*AJ70)-'Rail Costs'!T70</f>
        <v>74.804509290854654</v>
      </c>
      <c r="AS70" s="4">
        <f>$L70-('Feedstock Conversions'!$B$20*AK70)-'Rail Costs'!U70</f>
        <v>71.145069925090453</v>
      </c>
      <c r="AT70" s="4">
        <f>$L70-('Feedstock Conversions'!$B$20*AL70)-'Rail Costs'!V70</f>
        <v>63.951122235251752</v>
      </c>
      <c r="AV70" s="4">
        <f>$T70-(AG70*'Feedstock Conversions'!$B$7)-'Rail Costs'!Q70</f>
        <v>97.259393037655968</v>
      </c>
      <c r="AW70" s="4">
        <f>$T70-(AH70*'Feedstock Conversions'!$B$7)-'Rail Costs'!R70</f>
        <v>131.35290484318043</v>
      </c>
      <c r="AX70" s="4">
        <f>$T70-(AI70*'Feedstock Conversions'!$B$7)-'Rail Costs'!S70</f>
        <v>77.361818305212523</v>
      </c>
      <c r="AY70" s="4">
        <f>$T70-(AJ70*'Feedstock Conversions'!$B$7)-'Rail Costs'!T70</f>
        <v>107.67201219797325</v>
      </c>
      <c r="AZ70" s="4">
        <f>$T70-(AK70*'Feedstock Conversions'!$B$7)-'Rail Costs'!U70</f>
        <v>103.21208859368726</v>
      </c>
      <c r="BA70" s="4">
        <f>$T70-(AL70*'Feedstock Conversions'!$B$7)-'Rail Costs'!V70</f>
        <v>94.684000506312117</v>
      </c>
      <c r="BH70">
        <f t="shared" si="9"/>
        <v>17</v>
      </c>
      <c r="BI70">
        <f t="shared" si="10"/>
        <v>2020</v>
      </c>
      <c r="BJ70">
        <f t="shared" si="13"/>
        <v>4</v>
      </c>
    </row>
    <row r="71" spans="1:62" x14ac:dyDescent="0.2">
      <c r="A71" s="11">
        <v>43952</v>
      </c>
      <c r="B71" s="4">
        <v>34.5</v>
      </c>
      <c r="C71" s="18">
        <f>BFT!B71+'Rail Costs'!B71</f>
        <v>38.865285554311313</v>
      </c>
      <c r="E71" s="4">
        <f>BFT!C71*'Feedstock Conversions'!B$20</f>
        <v>301.20596304591265</v>
      </c>
      <c r="F71" s="4">
        <f>BFT!C71*'Feedstock Conversions'!B$7</f>
        <v>364.55637849944014</v>
      </c>
      <c r="H71" s="4">
        <f>'Fuel Values'!B71-BFT!I71-BFT!J71-BFT!K71</f>
        <v>6.779099129684198</v>
      </c>
      <c r="I71" s="18">
        <f>('LCFS Values'!$E$3-$AA$4)/1000000*'LCFS Values'!B71*'LCFS Values'!$G$2*100</f>
        <v>154.49590087031581</v>
      </c>
      <c r="J71" s="4">
        <f>'RIN Values'!C71</f>
        <v>78.224999999999994</v>
      </c>
      <c r="K71" s="4">
        <f>'Fixed Credits Value'!B71</f>
        <v>100</v>
      </c>
      <c r="L71" s="4">
        <f t="shared" si="11"/>
        <v>339.5</v>
      </c>
      <c r="M71" s="4">
        <f>L71/'Feedstock Conversions'!B$20</f>
        <v>43.806451612903224</v>
      </c>
      <c r="O71" s="4">
        <f>'Fuel Values'!C71*100</f>
        <v>70.27</v>
      </c>
      <c r="P71" s="18">
        <f>('LCFS Values'!$E$3-AB$4)/1000000*'LCFS Values'!B71*'LCFS Values'!$G$2*100</f>
        <v>147.57139158762712</v>
      </c>
      <c r="Q71" s="4">
        <f>'RIN Values'!D71</f>
        <v>88.655000000000001</v>
      </c>
      <c r="R71" s="4">
        <f>'Fixed Credits Value'!B71</f>
        <v>100</v>
      </c>
      <c r="S71" s="4">
        <f>'Fixed Credits Value'!C71</f>
        <v>16</v>
      </c>
      <c r="T71" s="4">
        <f t="shared" si="6"/>
        <v>422.4963915876271</v>
      </c>
      <c r="U71" s="4">
        <f>T71/'Feedstock Conversions'!B$7</f>
        <v>45.042259231090306</v>
      </c>
      <c r="W71" s="4">
        <f t="shared" si="7"/>
        <v>38.294036954087346</v>
      </c>
      <c r="X71" s="4">
        <f t="shared" si="8"/>
        <v>57.940013088186959</v>
      </c>
      <c r="AG71" s="4">
        <f>$B71+'Rail Costs'!K71</f>
        <v>35.591321388577825</v>
      </c>
      <c r="AH71" s="4">
        <v>32</v>
      </c>
      <c r="AI71" s="4">
        <f>$B71+'Rail Costs'!M71</f>
        <v>37.773964165733481</v>
      </c>
      <c r="AJ71" s="4">
        <f t="shared" si="12"/>
        <v>34.5</v>
      </c>
      <c r="AK71" s="4">
        <f>$B71+('Rail Costs'!O71*0.75)</f>
        <v>34.991094624860025</v>
      </c>
      <c r="AL71" s="4">
        <f>$B71+'Rail Costs'!P71</f>
        <v>35.809585666293394</v>
      </c>
      <c r="AO71" s="4">
        <f>$L71-('Feedstock Conversions'!$B$20*AG71)-'Rail Costs'!Q71</f>
        <v>59.970743993919257</v>
      </c>
      <c r="AP71" s="4">
        <f>$L71-('Feedstock Conversions'!$B$20*AH71)-'Rail Costs'!R71</f>
        <v>88.2104019360618</v>
      </c>
      <c r="AQ71" s="4">
        <f>$L71-('Feedstock Conversions'!$B$20*AI71)-'Rail Costs'!S71</f>
        <v>43.630876988239557</v>
      </c>
      <c r="AR71" s="4">
        <f>$L71-('Feedstock Conversions'!$B$20*AJ71)-'Rail Costs'!T71</f>
        <v>68.604509290854665</v>
      </c>
      <c r="AS71" s="4">
        <f>$L71-('Feedstock Conversions'!$B$20*AK71)-'Rail Costs'!U71</f>
        <v>64.945069925090522</v>
      </c>
      <c r="AT71" s="4">
        <f>$L71-('Feedstock Conversions'!$B$20*AL71)-'Rail Costs'!V71</f>
        <v>57.751122235251763</v>
      </c>
      <c r="AV71" s="4">
        <f>$T71-(AG71*'Feedstock Conversions'!$B$7)-'Rail Costs'!Q71</f>
        <v>84.953281718164476</v>
      </c>
      <c r="AW71" s="4">
        <f>$T71-(AH71*'Feedstock Conversions'!$B$7)-'Rail Costs'!R71</f>
        <v>119.04679352368888</v>
      </c>
      <c r="AX71" s="4">
        <f>$T71-(AI71*'Feedstock Conversions'!$B$7)-'Rail Costs'!S71</f>
        <v>65.055706985721031</v>
      </c>
      <c r="AY71" s="4">
        <f>$T71-(AJ71*'Feedstock Conversions'!$B$7)-'Rail Costs'!T71</f>
        <v>95.365900878481753</v>
      </c>
      <c r="AZ71" s="4">
        <f>$T71-(AK71*'Feedstock Conversions'!$B$7)-'Rail Costs'!U71</f>
        <v>90.905977274195706</v>
      </c>
      <c r="BA71" s="4">
        <f>$T71-(AL71*'Feedstock Conversions'!$B$7)-'Rail Costs'!V71</f>
        <v>82.377889186820624</v>
      </c>
      <c r="BH71">
        <f t="shared" si="9"/>
        <v>18</v>
      </c>
      <c r="BI71">
        <f t="shared" si="10"/>
        <v>2020</v>
      </c>
      <c r="BJ71">
        <f t="shared" si="13"/>
        <v>5</v>
      </c>
    </row>
    <row r="72" spans="1:62" x14ac:dyDescent="0.2">
      <c r="A72" s="11">
        <v>43959</v>
      </c>
      <c r="B72" s="4">
        <v>34.5</v>
      </c>
      <c r="C72" s="18">
        <f>BFT!B72+'Rail Costs'!B72</f>
        <v>38.865285554311313</v>
      </c>
      <c r="E72" s="4">
        <f>BFT!C72*'Feedstock Conversions'!B$20</f>
        <v>301.20596304591265</v>
      </c>
      <c r="F72" s="4">
        <f>BFT!C72*'Feedstock Conversions'!B$7</f>
        <v>364.55637849944014</v>
      </c>
      <c r="H72" s="4">
        <f>'Fuel Values'!B72-BFT!I72-BFT!J72-BFT!K72</f>
        <v>6.3540167844210487</v>
      </c>
      <c r="I72" s="18">
        <f>('LCFS Values'!$E$3-$AA$4)/1000000*'LCFS Values'!B72*'LCFS Values'!$G$2*100</f>
        <v>155.29598321557896</v>
      </c>
      <c r="J72" s="4">
        <f>'RIN Values'!C72</f>
        <v>77.849999999999994</v>
      </c>
      <c r="K72" s="4">
        <f>'Fixed Credits Value'!B72</f>
        <v>100</v>
      </c>
      <c r="L72" s="4">
        <f t="shared" si="11"/>
        <v>339.5</v>
      </c>
      <c r="M72" s="4">
        <f>L72/'Feedstock Conversions'!B$20</f>
        <v>43.806451612903224</v>
      </c>
      <c r="O72" s="4">
        <f>'Fuel Values'!C72*100</f>
        <v>86.19</v>
      </c>
      <c r="P72" s="18">
        <f>('LCFS Values'!$E$3-AB$4)/1000000*'LCFS Values'!B72*'LCFS Values'!$G$2*100</f>
        <v>148.33561422661018</v>
      </c>
      <c r="Q72" s="4">
        <f>'RIN Values'!D72</f>
        <v>88.22999999999999</v>
      </c>
      <c r="R72" s="4">
        <f>'Fixed Credits Value'!B72</f>
        <v>100</v>
      </c>
      <c r="S72" s="4">
        <f>'Fixed Credits Value'!C72</f>
        <v>16</v>
      </c>
      <c r="T72" s="4">
        <f t="shared" si="6"/>
        <v>438.75561422661013</v>
      </c>
      <c r="U72" s="4">
        <f>T72/'Feedstock Conversions'!B$7</f>
        <v>46.775651836525597</v>
      </c>
      <c r="W72" s="4">
        <f t="shared" si="7"/>
        <v>38.294036954087346</v>
      </c>
      <c r="X72" s="4">
        <f t="shared" si="8"/>
        <v>74.199235727169992</v>
      </c>
      <c r="AG72" s="4">
        <f>$B72+'Rail Costs'!K72</f>
        <v>35.591321388577825</v>
      </c>
      <c r="AH72" s="4">
        <v>32</v>
      </c>
      <c r="AI72" s="4">
        <f>$B72+'Rail Costs'!M72</f>
        <v>37.773964165733481</v>
      </c>
      <c r="AJ72" s="4">
        <f t="shared" si="12"/>
        <v>34.5</v>
      </c>
      <c r="AK72" s="4">
        <f>$B72+('Rail Costs'!O72*0.75)</f>
        <v>34.991094624860025</v>
      </c>
      <c r="AL72" s="4">
        <f>$B72+'Rail Costs'!P72</f>
        <v>35.809585666293394</v>
      </c>
      <c r="AO72" s="4">
        <f>$L72-('Feedstock Conversions'!$B$20*AG72)-'Rail Costs'!Q72</f>
        <v>59.970743993919257</v>
      </c>
      <c r="AP72" s="4">
        <f>$L72-('Feedstock Conversions'!$B$20*AH72)-'Rail Costs'!R72</f>
        <v>88.2104019360618</v>
      </c>
      <c r="AQ72" s="4">
        <f>$L72-('Feedstock Conversions'!$B$20*AI72)-'Rail Costs'!S72</f>
        <v>43.630876988239557</v>
      </c>
      <c r="AR72" s="4">
        <f>$L72-('Feedstock Conversions'!$B$20*AJ72)-'Rail Costs'!T72</f>
        <v>68.604509290854665</v>
      </c>
      <c r="AS72" s="4">
        <f>$L72-('Feedstock Conversions'!$B$20*AK72)-'Rail Costs'!U72</f>
        <v>64.945069925090522</v>
      </c>
      <c r="AT72" s="4">
        <f>$L72-('Feedstock Conversions'!$B$20*AL72)-'Rail Costs'!V72</f>
        <v>57.751122235251763</v>
      </c>
      <c r="AV72" s="4">
        <f>$T72-(AG72*'Feedstock Conversions'!$B$7)-'Rail Costs'!Q72</f>
        <v>101.21250435714751</v>
      </c>
      <c r="AW72" s="4">
        <f>$T72-(AH72*'Feedstock Conversions'!$B$7)-'Rail Costs'!R72</f>
        <v>135.30601616267191</v>
      </c>
      <c r="AX72" s="4">
        <f>$T72-(AI72*'Feedstock Conversions'!$B$7)-'Rail Costs'!S72</f>
        <v>81.314929624704064</v>
      </c>
      <c r="AY72" s="4">
        <f>$T72-(AJ72*'Feedstock Conversions'!$B$7)-'Rail Costs'!T72</f>
        <v>111.62512351746479</v>
      </c>
      <c r="AZ72" s="4">
        <f>$T72-(AK72*'Feedstock Conversions'!$B$7)-'Rail Costs'!U72</f>
        <v>107.16519991317874</v>
      </c>
      <c r="BA72" s="4">
        <f>$T72-(AL72*'Feedstock Conversions'!$B$7)-'Rail Costs'!V72</f>
        <v>98.637111825803657</v>
      </c>
      <c r="BH72">
        <f t="shared" si="9"/>
        <v>19</v>
      </c>
      <c r="BI72">
        <f t="shared" si="10"/>
        <v>2020</v>
      </c>
      <c r="BJ72">
        <f t="shared" si="13"/>
        <v>5</v>
      </c>
    </row>
    <row r="73" spans="1:62" x14ac:dyDescent="0.2">
      <c r="A73" s="11">
        <v>43966</v>
      </c>
      <c r="B73" s="4">
        <v>34.5</v>
      </c>
      <c r="C73" s="18">
        <f>BFT!B73+'Rail Costs'!B73</f>
        <v>38.865285554311313</v>
      </c>
      <c r="E73" s="4">
        <f>BFT!C73*'Feedstock Conversions'!B$20</f>
        <v>301.20596304591265</v>
      </c>
      <c r="F73" s="4">
        <f>BFT!C73*'Feedstock Conversions'!B$7</f>
        <v>364.55637849944014</v>
      </c>
      <c r="H73" s="4">
        <f>'Fuel Values'!B73-BFT!I73-BFT!J73-BFT!K73</f>
        <v>-2.6467243229473922</v>
      </c>
      <c r="I73" s="18">
        <f>('LCFS Values'!$E$3-$AA$4)/1000000*'LCFS Values'!B73*'LCFS Values'!$G$2*100</f>
        <v>162.49672432294739</v>
      </c>
      <c r="J73" s="4">
        <f>'RIN Values'!C73</f>
        <v>79.650000000000006</v>
      </c>
      <c r="K73" s="4">
        <f>'Fixed Credits Value'!B73</f>
        <v>100</v>
      </c>
      <c r="L73" s="4">
        <f t="shared" si="11"/>
        <v>339.5</v>
      </c>
      <c r="M73" s="4">
        <f>L73/'Feedstock Conversions'!B$20</f>
        <v>43.806451612903224</v>
      </c>
      <c r="O73" s="4">
        <f>'Fuel Values'!C73*100</f>
        <v>88.070000000000007</v>
      </c>
      <c r="P73" s="18">
        <f>('LCFS Values'!$E$3-AB$4)/1000000*'LCFS Values'!B73*'LCFS Values'!$G$2*100</f>
        <v>155.21361797745763</v>
      </c>
      <c r="Q73" s="4">
        <f>'RIN Values'!D73</f>
        <v>90.27</v>
      </c>
      <c r="R73" s="4">
        <f>'Fixed Credits Value'!B73</f>
        <v>100</v>
      </c>
      <c r="S73" s="4">
        <f>'Fixed Credits Value'!C73</f>
        <v>16</v>
      </c>
      <c r="T73" s="4">
        <f t="shared" si="6"/>
        <v>449.55361797745758</v>
      </c>
      <c r="U73" s="4">
        <f>T73/'Feedstock Conversions'!B$7</f>
        <v>47.926824944291852</v>
      </c>
      <c r="W73" s="4">
        <f t="shared" si="7"/>
        <v>38.294036954087346</v>
      </c>
      <c r="X73" s="4">
        <f t="shared" si="8"/>
        <v>84.997239478017434</v>
      </c>
      <c r="AG73" s="4">
        <f>$B73+'Rail Costs'!K73</f>
        <v>35.591321388577825</v>
      </c>
      <c r="AH73" s="4">
        <v>32</v>
      </c>
      <c r="AI73" s="4">
        <f>$B73+'Rail Costs'!M73</f>
        <v>37.773964165733481</v>
      </c>
      <c r="AJ73" s="4">
        <f t="shared" si="12"/>
        <v>34.5</v>
      </c>
      <c r="AK73" s="4">
        <f>$B73+('Rail Costs'!O73*0.75)</f>
        <v>34.991094624860025</v>
      </c>
      <c r="AL73" s="4">
        <f>$B73+'Rail Costs'!P73</f>
        <v>35.809585666293394</v>
      </c>
      <c r="AO73" s="4">
        <f>$L73-('Feedstock Conversions'!$B$20*AG73)-'Rail Costs'!Q73</f>
        <v>59.970743993919257</v>
      </c>
      <c r="AP73" s="4">
        <f>$L73-('Feedstock Conversions'!$B$20*AH73)-'Rail Costs'!R73</f>
        <v>88.2104019360618</v>
      </c>
      <c r="AQ73" s="4">
        <f>$L73-('Feedstock Conversions'!$B$20*AI73)-'Rail Costs'!S73</f>
        <v>43.630876988239557</v>
      </c>
      <c r="AR73" s="4">
        <f>$L73-('Feedstock Conversions'!$B$20*AJ73)-'Rail Costs'!T73</f>
        <v>68.604509290854665</v>
      </c>
      <c r="AS73" s="4">
        <f>$L73-('Feedstock Conversions'!$B$20*AK73)-'Rail Costs'!U73</f>
        <v>64.945069925090522</v>
      </c>
      <c r="AT73" s="4">
        <f>$L73-('Feedstock Conversions'!$B$20*AL73)-'Rail Costs'!V73</f>
        <v>57.751122235251763</v>
      </c>
      <c r="AV73" s="4">
        <f>$T73-(AG73*'Feedstock Conversions'!$B$7)-'Rail Costs'!Q73</f>
        <v>112.01050810799495</v>
      </c>
      <c r="AW73" s="4">
        <f>$T73-(AH73*'Feedstock Conversions'!$B$7)-'Rail Costs'!R73</f>
        <v>146.10401991351935</v>
      </c>
      <c r="AX73" s="4">
        <f>$T73-(AI73*'Feedstock Conversions'!$B$7)-'Rail Costs'!S73</f>
        <v>92.112933375551506</v>
      </c>
      <c r="AY73" s="4">
        <f>$T73-(AJ73*'Feedstock Conversions'!$B$7)-'Rail Costs'!T73</f>
        <v>122.42312726831223</v>
      </c>
      <c r="AZ73" s="4">
        <f>$T73-(AK73*'Feedstock Conversions'!$B$7)-'Rail Costs'!U73</f>
        <v>117.96320366402618</v>
      </c>
      <c r="BA73" s="4">
        <f>$T73-(AL73*'Feedstock Conversions'!$B$7)-'Rail Costs'!V73</f>
        <v>109.4351155766511</v>
      </c>
      <c r="BH73">
        <f t="shared" si="9"/>
        <v>20</v>
      </c>
      <c r="BI73">
        <f t="shared" si="10"/>
        <v>2020</v>
      </c>
      <c r="BJ73">
        <f t="shared" si="13"/>
        <v>5</v>
      </c>
    </row>
    <row r="74" spans="1:62" x14ac:dyDescent="0.2">
      <c r="A74" s="11">
        <v>43973</v>
      </c>
      <c r="B74" s="4">
        <v>34.299999999999997</v>
      </c>
      <c r="C74" s="18">
        <f>BFT!B74+'Rail Costs'!B74</f>
        <v>38.665285554311311</v>
      </c>
      <c r="E74" s="4">
        <f>BFT!C74*'Feedstock Conversions'!B$20</f>
        <v>299.65596304591264</v>
      </c>
      <c r="F74" s="4">
        <f>BFT!C74*'Feedstock Conversions'!B$7</f>
        <v>362.68037849944011</v>
      </c>
      <c r="H74" s="4">
        <f>'Fuel Values'!B74-BFT!I74-BFT!J74-BFT!K74</f>
        <v>-7.2669631242105766</v>
      </c>
      <c r="I74" s="18">
        <f>('LCFS Values'!$E$3-$AA$4)/1000000*'LCFS Values'!B74*'LCFS Values'!$G$2*100</f>
        <v>164.81696312421056</v>
      </c>
      <c r="J74" s="4">
        <f>'RIN Values'!C74</f>
        <v>81.150000000000006</v>
      </c>
      <c r="K74" s="4">
        <f>'Fixed Credits Value'!B74</f>
        <v>100</v>
      </c>
      <c r="L74" s="4">
        <f t="shared" si="11"/>
        <v>338.7</v>
      </c>
      <c r="M74" s="4">
        <f>L74/'Feedstock Conversions'!B$20</f>
        <v>43.703225806451613</v>
      </c>
      <c r="O74" s="4">
        <f>'Fuel Values'!C74*100</f>
        <v>99.83</v>
      </c>
      <c r="P74" s="18">
        <f>('LCFS Values'!$E$3-AB$4)/1000000*'LCFS Values'!B74*'LCFS Values'!$G$2*100</f>
        <v>157.42986363050846</v>
      </c>
      <c r="Q74" s="4">
        <f>'RIN Values'!D74</f>
        <v>91.97</v>
      </c>
      <c r="R74" s="4">
        <f>'Fixed Credits Value'!B74</f>
        <v>100</v>
      </c>
      <c r="S74" s="4">
        <f>'Fixed Credits Value'!C74</f>
        <v>16</v>
      </c>
      <c r="T74" s="4">
        <f t="shared" si="6"/>
        <v>465.22986363050842</v>
      </c>
      <c r="U74" s="4">
        <f>T74/'Feedstock Conversions'!B$7</f>
        <v>49.598066485128825</v>
      </c>
      <c r="W74" s="4">
        <f t="shared" si="7"/>
        <v>39.044036954087346</v>
      </c>
      <c r="X74" s="4">
        <f t="shared" si="8"/>
        <v>102.54948513106831</v>
      </c>
      <c r="AG74" s="4">
        <f>$B74+'Rail Costs'!K74</f>
        <v>35.391321388577822</v>
      </c>
      <c r="AH74" s="4">
        <v>31.8</v>
      </c>
      <c r="AI74" s="4">
        <f>$B74+'Rail Costs'!M74</f>
        <v>37.573964165733479</v>
      </c>
      <c r="AJ74" s="4">
        <f t="shared" si="12"/>
        <v>34.299999999999997</v>
      </c>
      <c r="AK74" s="4">
        <f>$B74+('Rail Costs'!O74*0.75)</f>
        <v>34.791094624860023</v>
      </c>
      <c r="AL74" s="4">
        <f>$B74+'Rail Costs'!P74</f>
        <v>35.609585666293391</v>
      </c>
      <c r="AO74" s="4">
        <f>$L74-('Feedstock Conversions'!$B$20*AG74)-'Rail Costs'!Q74</f>
        <v>60.720743993919257</v>
      </c>
      <c r="AP74" s="4">
        <f>$L74-('Feedstock Conversions'!$B$20*AH74)-'Rail Costs'!R74</f>
        <v>88.960401936061771</v>
      </c>
      <c r="AQ74" s="4">
        <f>$L74-('Feedstock Conversions'!$B$20*AI74)-'Rail Costs'!S74</f>
        <v>44.380876988239557</v>
      </c>
      <c r="AR74" s="4">
        <f>$L74-('Feedstock Conversions'!$B$20*AJ74)-'Rail Costs'!T74</f>
        <v>69.354509290854665</v>
      </c>
      <c r="AS74" s="4">
        <f>$L74-('Feedstock Conversions'!$B$20*AK74)-'Rail Costs'!U74</f>
        <v>65.695069925090522</v>
      </c>
      <c r="AT74" s="4">
        <f>$L74-('Feedstock Conversions'!$B$20*AL74)-'Rail Costs'!V74</f>
        <v>58.50112223525182</v>
      </c>
      <c r="AV74" s="4">
        <f>$T74-(AG74*'Feedstock Conversions'!$B$7)-'Rail Costs'!Q74</f>
        <v>129.56275376104583</v>
      </c>
      <c r="AW74" s="4">
        <f>$T74-(AH74*'Feedstock Conversions'!$B$7)-'Rail Costs'!R74</f>
        <v>163.65626556657017</v>
      </c>
      <c r="AX74" s="4">
        <f>$T74-(AI74*'Feedstock Conversions'!$B$7)-'Rail Costs'!S74</f>
        <v>109.66517902860238</v>
      </c>
      <c r="AY74" s="4">
        <f>$T74-(AJ74*'Feedstock Conversions'!$B$7)-'Rail Costs'!T74</f>
        <v>139.97537292136309</v>
      </c>
      <c r="AZ74" s="4">
        <f>$T74-(AK74*'Feedstock Conversions'!$B$7)-'Rail Costs'!U74</f>
        <v>135.51544931707707</v>
      </c>
      <c r="BA74" s="4">
        <f>$T74-(AL74*'Feedstock Conversions'!$B$7)-'Rail Costs'!V74</f>
        <v>126.98736122970197</v>
      </c>
      <c r="BH74">
        <f t="shared" si="9"/>
        <v>21</v>
      </c>
      <c r="BI74">
        <f t="shared" si="10"/>
        <v>2020</v>
      </c>
      <c r="BJ74">
        <f t="shared" si="13"/>
        <v>5</v>
      </c>
    </row>
    <row r="75" spans="1:62" x14ac:dyDescent="0.2">
      <c r="A75" s="11">
        <v>43980</v>
      </c>
      <c r="B75" s="4">
        <v>30.5</v>
      </c>
      <c r="C75" s="18">
        <f>BFT!B75+'Rail Costs'!B75</f>
        <v>34.865285554311313</v>
      </c>
      <c r="E75" s="4">
        <f>BFT!C75*'Feedstock Conversions'!B$20</f>
        <v>270.20596304591265</v>
      </c>
      <c r="F75" s="4">
        <f>BFT!C75*'Feedstock Conversions'!B$7</f>
        <v>327.03637849944016</v>
      </c>
      <c r="H75" s="4">
        <f>'Fuel Values'!B75-BFT!I75-BFT!J75-BFT!K75</f>
        <v>-13.092158694210553</v>
      </c>
      <c r="I75" s="18">
        <f>('LCFS Values'!$E$3-$AA$4)/1000000*'LCFS Values'!B75*'LCFS Values'!$G$2*100</f>
        <v>166.71715869421055</v>
      </c>
      <c r="J75" s="4">
        <f>'RIN Values'!C75</f>
        <v>84.375</v>
      </c>
      <c r="K75" s="4">
        <f>'Fixed Credits Value'!B75</f>
        <v>100</v>
      </c>
      <c r="L75" s="4">
        <f t="shared" si="11"/>
        <v>338</v>
      </c>
      <c r="M75" s="4">
        <f>L75/'Feedstock Conversions'!B$20</f>
        <v>43.612903225806448</v>
      </c>
      <c r="O75" s="4">
        <f>'Fuel Values'!C75*100</f>
        <v>97.330000000000013</v>
      </c>
      <c r="P75" s="18">
        <f>('LCFS Values'!$E$3-AB$4)/1000000*'LCFS Values'!B75*'LCFS Values'!$G$2*100</f>
        <v>159.24489239809324</v>
      </c>
      <c r="Q75" s="4">
        <f>'RIN Values'!D75</f>
        <v>95.625</v>
      </c>
      <c r="R75" s="4">
        <f>'Fixed Credits Value'!B75</f>
        <v>100</v>
      </c>
      <c r="S75" s="4">
        <f>'Fixed Credits Value'!C75</f>
        <v>16</v>
      </c>
      <c r="T75" s="4">
        <f t="shared" si="6"/>
        <v>468.19989239809331</v>
      </c>
      <c r="U75" s="4">
        <f>T75/'Feedstock Conversions'!B$7</f>
        <v>49.914700682099493</v>
      </c>
      <c r="W75" s="4">
        <f t="shared" si="7"/>
        <v>67.794036954087346</v>
      </c>
      <c r="X75" s="4">
        <f t="shared" si="8"/>
        <v>141.16351389865315</v>
      </c>
      <c r="AG75" s="4">
        <f>$B75+'Rail Costs'!K75</f>
        <v>31.591321388577828</v>
      </c>
      <c r="AH75" s="4">
        <v>28</v>
      </c>
      <c r="AI75" s="4">
        <f>$B75+'Rail Costs'!M75</f>
        <v>33.773964165733481</v>
      </c>
      <c r="AJ75" s="4">
        <f t="shared" si="12"/>
        <v>30.5</v>
      </c>
      <c r="AK75" s="4">
        <f>$B75+('Rail Costs'!O75*0.75)</f>
        <v>30.991094624860022</v>
      </c>
      <c r="AL75" s="4">
        <f>$B75+'Rail Costs'!P75</f>
        <v>31.809585666293394</v>
      </c>
      <c r="AO75" s="4">
        <f>$L75-('Feedstock Conversions'!$B$20*AG75)-'Rail Costs'!Q75</f>
        <v>89.470743993919228</v>
      </c>
      <c r="AP75" s="4">
        <f>$L75-('Feedstock Conversions'!$B$20*AH75)-'Rail Costs'!R75</f>
        <v>117.7104019360618</v>
      </c>
      <c r="AQ75" s="4">
        <f>$L75-('Feedstock Conversions'!$B$20*AI75)-'Rail Costs'!S75</f>
        <v>73.13087698823955</v>
      </c>
      <c r="AR75" s="4">
        <f>$L75-('Feedstock Conversions'!$B$20*AJ75)-'Rail Costs'!T75</f>
        <v>98.104509290854665</v>
      </c>
      <c r="AS75" s="4">
        <f>$L75-('Feedstock Conversions'!$B$20*AK75)-'Rail Costs'!U75</f>
        <v>94.445069925090522</v>
      </c>
      <c r="AT75" s="4">
        <f>$L75-('Feedstock Conversions'!$B$20*AL75)-'Rail Costs'!V75</f>
        <v>87.251122235251785</v>
      </c>
      <c r="AV75" s="4">
        <f>$T75-(AG75*'Feedstock Conversions'!$B$7)-'Rail Costs'!Q75</f>
        <v>168.17678252863067</v>
      </c>
      <c r="AW75" s="4">
        <f>$T75-(AH75*'Feedstock Conversions'!$B$7)-'Rail Costs'!R75</f>
        <v>202.27029433415507</v>
      </c>
      <c r="AX75" s="4">
        <f>$T75-(AI75*'Feedstock Conversions'!$B$7)-'Rail Costs'!S75</f>
        <v>148.27920779618722</v>
      </c>
      <c r="AY75" s="4">
        <f>$T75-(AJ75*'Feedstock Conversions'!$B$7)-'Rail Costs'!T75</f>
        <v>178.58940168894793</v>
      </c>
      <c r="AZ75" s="4">
        <f>$T75-(AK75*'Feedstock Conversions'!$B$7)-'Rail Costs'!U75</f>
        <v>174.12947808466197</v>
      </c>
      <c r="BA75" s="4">
        <f>$T75-(AL75*'Feedstock Conversions'!$B$7)-'Rail Costs'!V75</f>
        <v>165.60138999728682</v>
      </c>
      <c r="BH75">
        <f t="shared" si="9"/>
        <v>22</v>
      </c>
      <c r="BI75">
        <f t="shared" si="10"/>
        <v>2020</v>
      </c>
      <c r="BJ75">
        <f t="shared" si="13"/>
        <v>5</v>
      </c>
    </row>
    <row r="76" spans="1:62" x14ac:dyDescent="0.2">
      <c r="A76" s="11">
        <v>43987</v>
      </c>
      <c r="B76" s="4">
        <v>28.4</v>
      </c>
      <c r="C76" s="18">
        <f>BFT!B76+'Rail Costs'!B76</f>
        <v>32.765285554311305</v>
      </c>
      <c r="E76" s="4">
        <f>BFT!C76*'Feedstock Conversions'!B$20</f>
        <v>253.93096304591262</v>
      </c>
      <c r="F76" s="4">
        <f>BFT!C76*'Feedstock Conversions'!B$7</f>
        <v>307.33837849944007</v>
      </c>
      <c r="H76" s="4">
        <f>'Fuel Values'!B76-BFT!I76-BFT!J76-BFT!K76</f>
        <v>-14.802494251157924</v>
      </c>
      <c r="I76" s="18">
        <f>('LCFS Values'!$E$3-$AA$4)/1000000*'LCFS Values'!B76*'LCFS Values'!$G$2*100</f>
        <v>169.97749425115791</v>
      </c>
      <c r="J76" s="4">
        <f>'RIN Values'!C76</f>
        <v>87.525000000000006</v>
      </c>
      <c r="K76" s="4">
        <f>'Fixed Credits Value'!B76</f>
        <v>100</v>
      </c>
      <c r="L76" s="4">
        <f t="shared" si="11"/>
        <v>342.70000000000005</v>
      </c>
      <c r="M76" s="4">
        <f>L76/'Feedstock Conversions'!B$20</f>
        <v>44.219354838709684</v>
      </c>
      <c r="O76" s="4">
        <f>'Fuel Values'!C76*100</f>
        <v>109.21000000000001</v>
      </c>
      <c r="P76" s="18">
        <f>('LCFS Values'!$E$3-AB$4)/1000000*'LCFS Values'!B76*'LCFS Values'!$G$2*100</f>
        <v>162.35909965194918</v>
      </c>
      <c r="Q76" s="4">
        <f>'RIN Values'!D76</f>
        <v>99.194999999999993</v>
      </c>
      <c r="R76" s="4">
        <f>'Fixed Credits Value'!B76</f>
        <v>100</v>
      </c>
      <c r="S76" s="4">
        <f>'Fixed Credits Value'!C76</f>
        <v>16</v>
      </c>
      <c r="T76" s="4">
        <f t="shared" si="6"/>
        <v>486.76409965194921</v>
      </c>
      <c r="U76" s="4">
        <f>T76/'Feedstock Conversions'!B$7</f>
        <v>51.893827255005242</v>
      </c>
      <c r="W76" s="4">
        <f t="shared" si="7"/>
        <v>88.769036954087426</v>
      </c>
      <c r="X76" s="4">
        <f t="shared" si="8"/>
        <v>179.42572115250914</v>
      </c>
      <c r="AG76" s="4">
        <f>$B76+'Rail Costs'!K76</f>
        <v>29.491321388577827</v>
      </c>
      <c r="AH76" s="4">
        <v>25.9</v>
      </c>
      <c r="AI76" s="4">
        <f>$B76+'Rail Costs'!M76</f>
        <v>31.67396416573348</v>
      </c>
      <c r="AJ76" s="4">
        <f t="shared" si="12"/>
        <v>28.4</v>
      </c>
      <c r="AK76" s="4">
        <f>$B76+('Rail Costs'!O76*0.75)</f>
        <v>28.89109462486002</v>
      </c>
      <c r="AL76" s="4">
        <f>$B76+'Rail Costs'!P76</f>
        <v>29.709585666293393</v>
      </c>
      <c r="AO76" s="4">
        <f>$L76-('Feedstock Conversions'!$B$20*AG76)-'Rail Costs'!Q76</f>
        <v>110.44574399391928</v>
      </c>
      <c r="AP76" s="4">
        <f>$L76-('Feedstock Conversions'!$B$20*AH76)-'Rail Costs'!R76</f>
        <v>138.68540193606185</v>
      </c>
      <c r="AQ76" s="4">
        <f>$L76-('Feedstock Conversions'!$B$20*AI76)-'Rail Costs'!S76</f>
        <v>94.105876988239572</v>
      </c>
      <c r="AR76" s="4">
        <f>$L76-('Feedstock Conversions'!$B$20*AJ76)-'Rail Costs'!T76</f>
        <v>119.07950929085472</v>
      </c>
      <c r="AS76" s="4">
        <f>$L76-('Feedstock Conversions'!$B$20*AK76)-'Rail Costs'!U76</f>
        <v>115.42006992509057</v>
      </c>
      <c r="AT76" s="4">
        <f>$L76-('Feedstock Conversions'!$B$20*AL76)-'Rail Costs'!V76</f>
        <v>108.22612223525184</v>
      </c>
      <c r="AV76" s="4">
        <f>$T76-(AG76*'Feedstock Conversions'!$B$7)-'Rail Costs'!Q76</f>
        <v>206.43898978248654</v>
      </c>
      <c r="AW76" s="4">
        <f>$T76-(AH76*'Feedstock Conversions'!$B$7)-'Rail Costs'!R76</f>
        <v>240.532501588011</v>
      </c>
      <c r="AX76" s="4">
        <f>$T76-(AI76*'Feedstock Conversions'!$B$7)-'Rail Costs'!S76</f>
        <v>186.54141505004316</v>
      </c>
      <c r="AY76" s="4">
        <f>$T76-(AJ76*'Feedstock Conversions'!$B$7)-'Rail Costs'!T76</f>
        <v>216.85160894280386</v>
      </c>
      <c r="AZ76" s="4">
        <f>$T76-(AK76*'Feedstock Conversions'!$B$7)-'Rail Costs'!U76</f>
        <v>212.3916853385179</v>
      </c>
      <c r="BA76" s="4">
        <f>$T76-(AL76*'Feedstock Conversions'!$B$7)-'Rail Costs'!V76</f>
        <v>203.86359725114275</v>
      </c>
      <c r="BH76">
        <f t="shared" si="9"/>
        <v>23</v>
      </c>
      <c r="BI76">
        <f t="shared" si="10"/>
        <v>2020</v>
      </c>
      <c r="BJ76">
        <f t="shared" si="13"/>
        <v>6</v>
      </c>
    </row>
    <row r="77" spans="1:62" x14ac:dyDescent="0.2">
      <c r="A77" s="11">
        <v>43994</v>
      </c>
      <c r="B77" s="4">
        <v>26.6</v>
      </c>
      <c r="C77" s="18">
        <f>BFT!B77+'Rail Costs'!B77</f>
        <v>30.965285554311311</v>
      </c>
      <c r="E77" s="4">
        <f>BFT!C77*'Feedstock Conversions'!B$20</f>
        <v>239.98096304591266</v>
      </c>
      <c r="F77" s="4">
        <f>BFT!C77*'Feedstock Conversions'!B$7</f>
        <v>290.45437849944011</v>
      </c>
      <c r="H77" s="4">
        <f>'Fuel Values'!B77-BFT!I77-BFT!J77-BFT!K77</f>
        <v>-4.7523089743157811</v>
      </c>
      <c r="I77" s="18">
        <f>('LCFS Values'!$E$3-$AA$4)/1000000*'LCFS Values'!B77*'LCFS Values'!$G$2*100</f>
        <v>168.17730897431579</v>
      </c>
      <c r="J77" s="4">
        <f>'RIN Values'!C77</f>
        <v>84.074999999999989</v>
      </c>
      <c r="K77" s="4">
        <f>'Fixed Credits Value'!B77</f>
        <v>100</v>
      </c>
      <c r="L77" s="4">
        <f t="shared" si="11"/>
        <v>347.5</v>
      </c>
      <c r="M77" s="4">
        <f>L77/'Feedstock Conversions'!B$20</f>
        <v>44.838709677419352</v>
      </c>
      <c r="O77" s="4">
        <f>'Fuel Values'!C77*100</f>
        <v>113.77</v>
      </c>
      <c r="P77" s="18">
        <f>('LCFS Values'!$E$3-AB$4)/1000000*'LCFS Values'!B77*'LCFS Values'!$G$2*100</f>
        <v>160.63959871423728</v>
      </c>
      <c r="Q77" s="4">
        <f>'RIN Values'!D77</f>
        <v>95.284999999999997</v>
      </c>
      <c r="R77" s="4">
        <f>'Fixed Credits Value'!B77</f>
        <v>100</v>
      </c>
      <c r="S77" s="4">
        <f>'Fixed Credits Value'!C77</f>
        <v>16</v>
      </c>
      <c r="T77" s="4">
        <f t="shared" si="6"/>
        <v>485.69459871423726</v>
      </c>
      <c r="U77" s="4">
        <f>T77/'Feedstock Conversions'!B$7</f>
        <v>51.779807965270493</v>
      </c>
      <c r="W77" s="4">
        <f t="shared" si="7"/>
        <v>107.51903695408734</v>
      </c>
      <c r="X77" s="4">
        <f t="shared" si="8"/>
        <v>195.24022021479715</v>
      </c>
      <c r="AG77" s="4">
        <f>$B77+'Rail Costs'!K77</f>
        <v>27.69132138857783</v>
      </c>
      <c r="AH77" s="4">
        <v>24.1</v>
      </c>
      <c r="AI77" s="4">
        <f>$B77+'Rail Costs'!M77</f>
        <v>29.873964165733483</v>
      </c>
      <c r="AJ77" s="4">
        <f t="shared" si="12"/>
        <v>26.6</v>
      </c>
      <c r="AK77" s="4">
        <f>$B77+('Rail Costs'!O77*0.75)</f>
        <v>27.091094624860023</v>
      </c>
      <c r="AL77" s="4">
        <f>$B77+'Rail Costs'!P77</f>
        <v>27.909585666293395</v>
      </c>
      <c r="AO77" s="4">
        <f>$L77-('Feedstock Conversions'!$B$20*AG77)-'Rail Costs'!Q77</f>
        <v>129.19574399391922</v>
      </c>
      <c r="AP77" s="4">
        <f>$L77-('Feedstock Conversions'!$B$20*AH77)-'Rail Costs'!R77</f>
        <v>157.43540193606179</v>
      </c>
      <c r="AQ77" s="4">
        <f>$L77-('Feedstock Conversions'!$B$20*AI77)-'Rail Costs'!S77</f>
        <v>112.85587698823952</v>
      </c>
      <c r="AR77" s="4">
        <f>$L77-('Feedstock Conversions'!$B$20*AJ77)-'Rail Costs'!T77</f>
        <v>137.82950929085465</v>
      </c>
      <c r="AS77" s="4">
        <f>$L77-('Feedstock Conversions'!$B$20*AK77)-'Rail Costs'!U77</f>
        <v>134.17006992509053</v>
      </c>
      <c r="AT77" s="4">
        <f>$L77-('Feedstock Conversions'!$B$20*AL77)-'Rail Costs'!V77</f>
        <v>126.97612223525178</v>
      </c>
      <c r="AV77" s="4">
        <f>$T77-(AG77*'Feedstock Conversions'!$B$7)-'Rail Costs'!Q77</f>
        <v>222.25348884477461</v>
      </c>
      <c r="AW77" s="4">
        <f>$T77-(AH77*'Feedstock Conversions'!$B$7)-'Rail Costs'!R77</f>
        <v>256.34700065029909</v>
      </c>
      <c r="AX77" s="4">
        <f>$T77-(AI77*'Feedstock Conversions'!$B$7)-'Rail Costs'!S77</f>
        <v>202.35591411233116</v>
      </c>
      <c r="AY77" s="4">
        <f>$T77-(AJ77*'Feedstock Conversions'!$B$7)-'Rail Costs'!T77</f>
        <v>232.66610800509187</v>
      </c>
      <c r="AZ77" s="4">
        <f>$T77-(AK77*'Feedstock Conversions'!$B$7)-'Rail Costs'!U77</f>
        <v>228.20618440080594</v>
      </c>
      <c r="BA77" s="4">
        <f>$T77-(AL77*'Feedstock Conversions'!$B$7)-'Rail Costs'!V77</f>
        <v>219.67809631343076</v>
      </c>
      <c r="BH77">
        <f t="shared" si="9"/>
        <v>24</v>
      </c>
      <c r="BI77">
        <f t="shared" si="10"/>
        <v>2020</v>
      </c>
      <c r="BJ77">
        <f t="shared" si="13"/>
        <v>6</v>
      </c>
    </row>
    <row r="78" spans="1:62" x14ac:dyDescent="0.2">
      <c r="A78" s="11">
        <v>44001</v>
      </c>
      <c r="B78" s="4">
        <v>24</v>
      </c>
      <c r="C78" s="18">
        <f>BFT!B78+'Rail Costs'!B78</f>
        <v>28.36528555431131</v>
      </c>
      <c r="E78" s="4">
        <f>BFT!C78*'Feedstock Conversions'!B$20</f>
        <v>219.83096304591265</v>
      </c>
      <c r="F78" s="4">
        <f>BFT!C78*'Feedstock Conversions'!B$7</f>
        <v>266.06637849944013</v>
      </c>
      <c r="H78" s="4">
        <f>'Fuel Values'!B78-BFT!I78-BFT!J78-BFT!K78</f>
        <v>2.442929826947335</v>
      </c>
      <c r="I78" s="18">
        <f>('LCFS Values'!$E$3-$AA$4)/1000000*'LCFS Values'!B78*'LCFS Values'!$G$2*100</f>
        <v>165.85707017305268</v>
      </c>
      <c r="J78" s="4">
        <f>'RIN Values'!C78</f>
        <v>85.199999999999989</v>
      </c>
      <c r="K78" s="4">
        <f>'Fixed Credits Value'!B78</f>
        <v>100</v>
      </c>
      <c r="L78" s="4">
        <f t="shared" si="11"/>
        <v>353.5</v>
      </c>
      <c r="M78" s="4">
        <f>L78/'Feedstock Conversions'!B$20</f>
        <v>45.612903225806448</v>
      </c>
      <c r="O78" s="4">
        <f>'Fuel Values'!C78*100</f>
        <v>119.22</v>
      </c>
      <c r="P78" s="18">
        <f>('LCFS Values'!$E$3-AB$4)/1000000*'LCFS Values'!B78*'LCFS Values'!$G$2*100</f>
        <v>158.42335306118648</v>
      </c>
      <c r="Q78" s="4">
        <f>'RIN Values'!D78</f>
        <v>96.559999999999988</v>
      </c>
      <c r="R78" s="4">
        <f>'Fixed Credits Value'!B78</f>
        <v>100</v>
      </c>
      <c r="S78" s="4">
        <f>'Fixed Credits Value'!C78</f>
        <v>16</v>
      </c>
      <c r="T78" s="4">
        <f t="shared" si="6"/>
        <v>490.20335306118648</v>
      </c>
      <c r="U78" s="4">
        <f>T78/'Feedstock Conversions'!B$7</f>
        <v>52.260485400979363</v>
      </c>
      <c r="W78" s="4">
        <f t="shared" si="7"/>
        <v>133.66903695408735</v>
      </c>
      <c r="X78" s="4">
        <f t="shared" si="8"/>
        <v>224.13697456174634</v>
      </c>
      <c r="AG78" s="4">
        <f>$B78+'Rail Costs'!K78</f>
        <v>25.091321388577828</v>
      </c>
      <c r="AH78" s="4">
        <v>21.5</v>
      </c>
      <c r="AI78" s="4">
        <f>$B78+'Rail Costs'!M78</f>
        <v>27.273964165733481</v>
      </c>
      <c r="AJ78" s="4">
        <f t="shared" si="12"/>
        <v>24</v>
      </c>
      <c r="AK78" s="4">
        <f>$B78+('Rail Costs'!O78*0.75)</f>
        <v>24.491094624860022</v>
      </c>
      <c r="AL78" s="4">
        <f>$B78+'Rail Costs'!P78</f>
        <v>25.309585666293394</v>
      </c>
      <c r="AO78" s="4">
        <f>$L78-('Feedstock Conversions'!$B$20*AG78)-'Rail Costs'!Q78</f>
        <v>155.34574399391923</v>
      </c>
      <c r="AP78" s="4">
        <f>$L78-('Feedstock Conversions'!$B$20*AH78)-'Rail Costs'!R78</f>
        <v>183.5854019360618</v>
      </c>
      <c r="AQ78" s="4">
        <f>$L78-('Feedstock Conversions'!$B$20*AI78)-'Rail Costs'!S78</f>
        <v>139.00587698823952</v>
      </c>
      <c r="AR78" s="4">
        <f>$L78-('Feedstock Conversions'!$B$20*AJ78)-'Rail Costs'!T78</f>
        <v>163.97950929085465</v>
      </c>
      <c r="AS78" s="4">
        <f>$L78-('Feedstock Conversions'!$B$20*AK78)-'Rail Costs'!U78</f>
        <v>160.32006992509054</v>
      </c>
      <c r="AT78" s="4">
        <f>$L78-('Feedstock Conversions'!$B$20*AL78)-'Rail Costs'!V78</f>
        <v>153.12612223525178</v>
      </c>
      <c r="AV78" s="4">
        <f>$T78-(AG78*'Feedstock Conversions'!$B$7)-'Rail Costs'!Q78</f>
        <v>251.15024319172383</v>
      </c>
      <c r="AW78" s="4">
        <f>$T78-(AH78*'Feedstock Conversions'!$B$7)-'Rail Costs'!R78</f>
        <v>285.24375499724829</v>
      </c>
      <c r="AX78" s="4">
        <f>$T78-(AI78*'Feedstock Conversions'!$B$7)-'Rail Costs'!S78</f>
        <v>231.25266845928041</v>
      </c>
      <c r="AY78" s="4">
        <f>$T78-(AJ78*'Feedstock Conversions'!$B$7)-'Rail Costs'!T78</f>
        <v>261.56286235204112</v>
      </c>
      <c r="AZ78" s="4">
        <f>$T78-(AK78*'Feedstock Conversions'!$B$7)-'Rail Costs'!U78</f>
        <v>257.10293874775516</v>
      </c>
      <c r="BA78" s="4">
        <f>$T78-(AL78*'Feedstock Conversions'!$B$7)-'Rail Costs'!V78</f>
        <v>248.57485066038001</v>
      </c>
      <c r="BH78">
        <f t="shared" si="9"/>
        <v>25</v>
      </c>
      <c r="BI78">
        <f t="shared" si="10"/>
        <v>2020</v>
      </c>
      <c r="BJ78">
        <f t="shared" si="13"/>
        <v>6</v>
      </c>
    </row>
    <row r="79" spans="1:62" x14ac:dyDescent="0.2">
      <c r="A79" s="11">
        <v>44008</v>
      </c>
      <c r="B79" s="4">
        <v>22</v>
      </c>
      <c r="C79" s="18">
        <f>BFT!B79+'Rail Costs'!B79</f>
        <v>26.36528555431131</v>
      </c>
      <c r="E79" s="4">
        <f>BFT!C79*'Feedstock Conversions'!B$20</f>
        <v>204.33096304591265</v>
      </c>
      <c r="F79" s="4">
        <f>BFT!C79*'Feedstock Conversions'!B$7</f>
        <v>247.30637849944011</v>
      </c>
      <c r="H79" s="4">
        <f>'Fuel Values'!B79-BFT!I79-BFT!J79-BFT!K79</f>
        <v>8.4779462959999705</v>
      </c>
      <c r="I79" s="18">
        <f>('LCFS Values'!$E$3-$AA$4)/1000000*'LCFS Values'!B79*'LCFS Values'!$G$2*100</f>
        <v>165.69705370400004</v>
      </c>
      <c r="J79" s="4">
        <f>'RIN Values'!C79</f>
        <v>82.125</v>
      </c>
      <c r="K79" s="4">
        <f>'Fixed Credits Value'!B79</f>
        <v>100</v>
      </c>
      <c r="L79" s="4">
        <f t="shared" si="11"/>
        <v>356.3</v>
      </c>
      <c r="M79" s="4">
        <f>L79/'Feedstock Conversions'!B$20</f>
        <v>45.974193548387099</v>
      </c>
      <c r="O79" s="4">
        <f>'Fuel Values'!C79*100</f>
        <v>118.29</v>
      </c>
      <c r="P79" s="18">
        <f>('LCFS Values'!$E$3-AB$4)/1000000*'LCFS Values'!B79*'LCFS Values'!$G$2*100</f>
        <v>158.27050853338983</v>
      </c>
      <c r="Q79" s="4">
        <f>'RIN Values'!D79</f>
        <v>93.075000000000003</v>
      </c>
      <c r="R79" s="4">
        <f>'Fixed Credits Value'!B79</f>
        <v>100</v>
      </c>
      <c r="S79" s="4">
        <f>'Fixed Credits Value'!C79</f>
        <v>16</v>
      </c>
      <c r="T79" s="4">
        <f t="shared" si="6"/>
        <v>485.63550853338984</v>
      </c>
      <c r="U79" s="4">
        <f>T79/'Feedstock Conversions'!B$7</f>
        <v>51.773508372429617</v>
      </c>
      <c r="W79" s="4">
        <f t="shared" si="7"/>
        <v>151.96903695408736</v>
      </c>
      <c r="X79" s="4">
        <f t="shared" si="8"/>
        <v>238.32913003394972</v>
      </c>
      <c r="AG79" s="4">
        <f>$B79+'Rail Costs'!K79</f>
        <v>23.091321388577828</v>
      </c>
      <c r="AH79" s="4">
        <v>19.5</v>
      </c>
      <c r="AI79" s="4">
        <f>$B79+'Rail Costs'!M79</f>
        <v>25.273964165733481</v>
      </c>
      <c r="AJ79" s="4">
        <f t="shared" si="12"/>
        <v>22</v>
      </c>
      <c r="AK79" s="4">
        <f>$B79+('Rail Costs'!O79*0.75)</f>
        <v>22.491094624860022</v>
      </c>
      <c r="AL79" s="4">
        <f>$B79+'Rail Costs'!P79</f>
        <v>23.309585666293394</v>
      </c>
      <c r="AO79" s="4">
        <f>$L79-('Feedstock Conversions'!$B$20*AG79)-'Rail Costs'!Q79</f>
        <v>173.64574399391924</v>
      </c>
      <c r="AP79" s="4">
        <f>$L79-('Feedstock Conversions'!$B$20*AH79)-'Rail Costs'!R79</f>
        <v>201.88540193606181</v>
      </c>
      <c r="AQ79" s="4">
        <f>$L79-('Feedstock Conversions'!$B$20*AI79)-'Rail Costs'!S79</f>
        <v>157.30587698823953</v>
      </c>
      <c r="AR79" s="4">
        <f>$L79-('Feedstock Conversions'!$B$20*AJ79)-'Rail Costs'!T79</f>
        <v>182.27950929085466</v>
      </c>
      <c r="AS79" s="4">
        <f>$L79-('Feedstock Conversions'!$B$20*AK79)-'Rail Costs'!U79</f>
        <v>178.62006992509055</v>
      </c>
      <c r="AT79" s="4">
        <f>$L79-('Feedstock Conversions'!$B$20*AL79)-'Rail Costs'!V79</f>
        <v>171.4261222352518</v>
      </c>
      <c r="AV79" s="4">
        <f>$T79-(AG79*'Feedstock Conversions'!$B$7)-'Rail Costs'!Q79</f>
        <v>265.34239866392721</v>
      </c>
      <c r="AW79" s="4">
        <f>$T79-(AH79*'Feedstock Conversions'!$B$7)-'Rail Costs'!R79</f>
        <v>299.43591046945164</v>
      </c>
      <c r="AX79" s="4">
        <f>$T79-(AI79*'Feedstock Conversions'!$B$7)-'Rail Costs'!S79</f>
        <v>245.44482393148377</v>
      </c>
      <c r="AY79" s="4">
        <f>$T79-(AJ79*'Feedstock Conversions'!$B$7)-'Rail Costs'!T79</f>
        <v>275.75501782424448</v>
      </c>
      <c r="AZ79" s="4">
        <f>$T79-(AK79*'Feedstock Conversions'!$B$7)-'Rail Costs'!U79</f>
        <v>271.29509421995851</v>
      </c>
      <c r="BA79" s="4">
        <f>$T79-(AL79*'Feedstock Conversions'!$B$7)-'Rail Costs'!V79</f>
        <v>262.76700613258339</v>
      </c>
      <c r="BH79">
        <f t="shared" si="9"/>
        <v>26</v>
      </c>
      <c r="BI79">
        <f t="shared" si="10"/>
        <v>2020</v>
      </c>
      <c r="BJ79">
        <f t="shared" si="13"/>
        <v>6</v>
      </c>
    </row>
    <row r="80" spans="1:62" x14ac:dyDescent="0.2">
      <c r="A80" s="11">
        <v>44015</v>
      </c>
      <c r="B80" s="4">
        <v>21.875</v>
      </c>
      <c r="C80" s="18">
        <f>BFT!B80+'Rail Costs'!B80</f>
        <v>26.264809630459126</v>
      </c>
      <c r="E80" s="4">
        <f>BFT!C80*'Feedstock Conversions'!B$20</f>
        <v>203.55227463605823</v>
      </c>
      <c r="F80" s="4">
        <f>BFT!C80*'Feedstock Conversions'!B$7</f>
        <v>246.36391433370662</v>
      </c>
      <c r="H80" s="4">
        <f>'Fuel Values'!B80-BFT!I80-BFT!J80-BFT!K80</f>
        <v>7.9207993513157646</v>
      </c>
      <c r="I80" s="18">
        <f>('LCFS Values'!$E$3-$AA$4)/1000000*'LCFS Values'!B80*'LCFS Values'!$G$2*100</f>
        <v>162.26670064868424</v>
      </c>
      <c r="J80" s="4">
        <f>'RIN Values'!C80</f>
        <v>85.3125</v>
      </c>
      <c r="K80" s="4">
        <f>'Fixed Credits Value'!B80</f>
        <v>100</v>
      </c>
      <c r="L80" s="4">
        <f t="shared" si="11"/>
        <v>355.5</v>
      </c>
      <c r="M80" s="4">
        <f>L80/'Feedstock Conversions'!B$20</f>
        <v>45.87096774193548</v>
      </c>
      <c r="O80" s="4">
        <f>'Fuel Values'!C80*100</f>
        <v>120.36</v>
      </c>
      <c r="P80" s="18">
        <f>('LCFS Values'!$E$3-AB$4)/1000000*'LCFS Values'!B80*'LCFS Values'!$G$2*100</f>
        <v>154.99390396875</v>
      </c>
      <c r="Q80" s="4">
        <f>'RIN Values'!D80</f>
        <v>96.6875</v>
      </c>
      <c r="R80" s="4">
        <f>'Fixed Credits Value'!B80</f>
        <v>100</v>
      </c>
      <c r="S80" s="4">
        <f>'Fixed Credits Value'!C80</f>
        <v>16</v>
      </c>
      <c r="T80" s="4">
        <f t="shared" si="6"/>
        <v>488.04140396875005</v>
      </c>
      <c r="U80" s="4">
        <f>T80/'Feedstock Conversions'!B$7</f>
        <v>52.03000042310768</v>
      </c>
      <c r="W80" s="4">
        <f t="shared" si="7"/>
        <v>151.94772536394177</v>
      </c>
      <c r="X80" s="4">
        <f t="shared" si="8"/>
        <v>241.67748963504343</v>
      </c>
      <c r="AG80" s="4">
        <f>$B80+'Rail Costs'!K80</f>
        <v>22.972452407614782</v>
      </c>
      <c r="AH80" s="4">
        <v>19.375</v>
      </c>
      <c r="AI80" s="4">
        <f>$B80+'Rail Costs'!M80</f>
        <v>25.167357222844345</v>
      </c>
      <c r="AJ80" s="4">
        <f t="shared" si="12"/>
        <v>21.875</v>
      </c>
      <c r="AK80" s="4">
        <f>$B80+('Rail Costs'!O80*0.75)</f>
        <v>22.368853583426652</v>
      </c>
      <c r="AL80" s="4">
        <f>$B80+'Rail Costs'!P80</f>
        <v>23.191942889137739</v>
      </c>
      <c r="AO80" s="4">
        <f>$L80-('Feedstock Conversions'!$B$20*AG80)-'Rail Costs'!Q80</f>
        <v>173.74621165680642</v>
      </c>
      <c r="AP80" s="4">
        <f>$L80-('Feedstock Conversions'!$B$20*AH80)-'Rail Costs'!R80</f>
        <v>202.03567104806214</v>
      </c>
      <c r="AQ80" s="4">
        <f>$L80-('Feedstock Conversions'!$B$20*AI80)-'Rail Costs'!S80</f>
        <v>157.31454764547684</v>
      </c>
      <c r="AR80" s="4">
        <f>$L80-('Feedstock Conversions'!$B$20*AJ80)-'Rail Costs'!T80</f>
        <v>182.42848125316283</v>
      </c>
      <c r="AS80" s="4">
        <f>$L80-('Feedstock Conversions'!$B$20*AK80)-'Rail Costs'!U80</f>
        <v>178.74848323927642</v>
      </c>
      <c r="AT80" s="4">
        <f>$L80-('Feedstock Conversions'!$B$20*AL80)-'Rail Costs'!V80</f>
        <v>171.51412011297793</v>
      </c>
      <c r="AV80" s="4">
        <f>$T80-(AG80*'Feedstock Conversions'!$B$7)-'Rail Costs'!Q80</f>
        <v>268.84251820114434</v>
      </c>
      <c r="AW80" s="4">
        <f>$T80-(AH80*'Feedstock Conversions'!$B$7)-'Rail Costs'!R80</f>
        <v>302.9958250168122</v>
      </c>
      <c r="AX80" s="4">
        <f>$T80-(AI80*'Feedstock Conversions'!$B$7)-'Rail Costs'!S80</f>
        <v>248.83315934099059</v>
      </c>
      <c r="AY80" s="4">
        <f>$T80-(AJ80*'Feedstock Conversions'!$B$7)-'Rail Costs'!T80</f>
        <v>279.31363522191288</v>
      </c>
      <c r="AZ80" s="4">
        <f>$T80-(AK80*'Feedstock Conversions'!$B$7)-'Rail Costs'!U80</f>
        <v>274.82865586704099</v>
      </c>
      <c r="BA80" s="4">
        <f>$T80-(AL80*'Feedstock Conversions'!$B$7)-'Rail Costs'!V80</f>
        <v>266.25265717243343</v>
      </c>
      <c r="BH80">
        <f t="shared" si="9"/>
        <v>27</v>
      </c>
      <c r="BI80">
        <f t="shared" si="10"/>
        <v>2020</v>
      </c>
      <c r="BJ80">
        <f t="shared" si="13"/>
        <v>7</v>
      </c>
    </row>
    <row r="81" spans="1:62" x14ac:dyDescent="0.2">
      <c r="A81" s="11">
        <v>44022</v>
      </c>
      <c r="B81" s="4">
        <v>22</v>
      </c>
      <c r="C81" s="18">
        <f>BFT!B81+'Rail Costs'!B81</f>
        <v>26.389809630459126</v>
      </c>
      <c r="E81" s="4">
        <f>BFT!C81*'Feedstock Conversions'!B$20</f>
        <v>204.52102463605823</v>
      </c>
      <c r="F81" s="4">
        <f>BFT!C81*'Feedstock Conversions'!B$7</f>
        <v>247.53641433370663</v>
      </c>
      <c r="H81" s="4">
        <f>'Fuel Values'!B81-BFT!I81-BFT!J81-BFT!K81</f>
        <v>7.5335721199999739</v>
      </c>
      <c r="I81" s="18">
        <f>('LCFS Values'!$E$3-$AA$4)/1000000*'LCFS Values'!B81*'LCFS Values'!$G$2*100</f>
        <v>159.61642788000003</v>
      </c>
      <c r="J81" s="4">
        <f>'RIN Values'!C81</f>
        <v>88.35</v>
      </c>
      <c r="K81" s="4">
        <f>'Fixed Credits Value'!B81</f>
        <v>100</v>
      </c>
      <c r="L81" s="4">
        <f t="shared" si="11"/>
        <v>355.5</v>
      </c>
      <c r="M81" s="4">
        <f>L81/'Feedstock Conversions'!B$20</f>
        <v>45.87096774193548</v>
      </c>
      <c r="O81" s="4">
        <f>'Fuel Values'!C81*100</f>
        <v>124.70000000000002</v>
      </c>
      <c r="P81" s="18">
        <f>('LCFS Values'!$E$3-AB$4)/1000000*'LCFS Values'!B81*'LCFS Values'!$G$2*100</f>
        <v>152.46241647711864</v>
      </c>
      <c r="Q81" s="4">
        <f>'RIN Values'!D81</f>
        <v>100.13</v>
      </c>
      <c r="R81" s="4">
        <f>'Fixed Credits Value'!B81</f>
        <v>100</v>
      </c>
      <c r="S81" s="4">
        <f>'Fixed Credits Value'!C81</f>
        <v>16</v>
      </c>
      <c r="T81" s="4">
        <f t="shared" si="6"/>
        <v>493.29241647711865</v>
      </c>
      <c r="U81" s="4">
        <f>T81/'Feedstock Conversions'!B$7</f>
        <v>52.589809858967868</v>
      </c>
      <c r="W81" s="4">
        <f t="shared" si="7"/>
        <v>150.97897536394177</v>
      </c>
      <c r="X81" s="4">
        <f t="shared" si="8"/>
        <v>245.75600214341202</v>
      </c>
      <c r="AG81" s="4">
        <f>$B81+'Rail Costs'!K81</f>
        <v>23.097452407614782</v>
      </c>
      <c r="AH81" s="4">
        <v>19.5</v>
      </c>
      <c r="AI81" s="4">
        <f>$B81+'Rail Costs'!M81</f>
        <v>25.292357222844345</v>
      </c>
      <c r="AJ81" s="4">
        <f t="shared" si="12"/>
        <v>22</v>
      </c>
      <c r="AK81" s="4">
        <f>$B81+('Rail Costs'!O81*0.75)</f>
        <v>22.493853583426652</v>
      </c>
      <c r="AL81" s="4">
        <f>$B81+'Rail Costs'!P81</f>
        <v>23.316942889137739</v>
      </c>
      <c r="AO81" s="4">
        <f>$L81-('Feedstock Conversions'!$B$20*AG81)-'Rail Costs'!Q81</f>
        <v>172.77746165680642</v>
      </c>
      <c r="AP81" s="4">
        <f>$L81-('Feedstock Conversions'!$B$20*AH81)-'Rail Costs'!R81</f>
        <v>201.06692104806214</v>
      </c>
      <c r="AQ81" s="4">
        <f>$L81-('Feedstock Conversions'!$B$20*AI81)-'Rail Costs'!S81</f>
        <v>156.34579764547684</v>
      </c>
      <c r="AR81" s="4">
        <f>$L81-('Feedstock Conversions'!$B$20*AJ81)-'Rail Costs'!T81</f>
        <v>181.45973125316283</v>
      </c>
      <c r="AS81" s="4">
        <f>$L81-('Feedstock Conversions'!$B$20*AK81)-'Rail Costs'!U81</f>
        <v>177.77973323927642</v>
      </c>
      <c r="AT81" s="4">
        <f>$L81-('Feedstock Conversions'!$B$20*AL81)-'Rail Costs'!V81</f>
        <v>170.54537011297793</v>
      </c>
      <c r="AV81" s="4">
        <f>$T81-(AG81*'Feedstock Conversions'!$B$7)-'Rail Costs'!Q81</f>
        <v>272.92103070951299</v>
      </c>
      <c r="AW81" s="4">
        <f>$T81-(AH81*'Feedstock Conversions'!$B$7)-'Rail Costs'!R81</f>
        <v>307.07433752518079</v>
      </c>
      <c r="AX81" s="4">
        <f>$T81-(AI81*'Feedstock Conversions'!$B$7)-'Rail Costs'!S81</f>
        <v>252.91167184935915</v>
      </c>
      <c r="AY81" s="4">
        <f>$T81-(AJ81*'Feedstock Conversions'!$B$7)-'Rail Costs'!T81</f>
        <v>283.39214773028147</v>
      </c>
      <c r="AZ81" s="4">
        <f>$T81-(AK81*'Feedstock Conversions'!$B$7)-'Rail Costs'!U81</f>
        <v>278.90716837540964</v>
      </c>
      <c r="BA81" s="4">
        <f>$T81-(AL81*'Feedstock Conversions'!$B$7)-'Rail Costs'!V81</f>
        <v>270.33116968080202</v>
      </c>
      <c r="BH81">
        <f t="shared" si="9"/>
        <v>28</v>
      </c>
      <c r="BI81">
        <f t="shared" si="10"/>
        <v>2020</v>
      </c>
      <c r="BJ81">
        <f t="shared" si="13"/>
        <v>7</v>
      </c>
    </row>
    <row r="82" spans="1:62" x14ac:dyDescent="0.2">
      <c r="A82" s="11">
        <v>44029</v>
      </c>
      <c r="B82" s="4">
        <v>22</v>
      </c>
      <c r="C82" s="18">
        <f>BFT!B82+'Rail Costs'!B82</f>
        <v>26.389809630459126</v>
      </c>
      <c r="E82" s="4">
        <f>BFT!C82*'Feedstock Conversions'!B$20</f>
        <v>204.52102463605823</v>
      </c>
      <c r="F82" s="4">
        <f>BFT!C82*'Feedstock Conversions'!B$7</f>
        <v>247.53641433370663</v>
      </c>
      <c r="H82" s="4">
        <f>'Fuel Values'!B82-BFT!I82-BFT!J82-BFT!K82</f>
        <v>12.573967377263159</v>
      </c>
      <c r="I82" s="18">
        <f>('LCFS Values'!$E$3-$AA$4)/1000000*'LCFS Values'!B82*'LCFS Values'!$G$2*100</f>
        <v>155.77603262273684</v>
      </c>
      <c r="J82" s="4">
        <f>'RIN Values'!C82</f>
        <v>88.35</v>
      </c>
      <c r="K82" s="4">
        <f>'Fixed Credits Value'!B82</f>
        <v>100</v>
      </c>
      <c r="L82" s="4">
        <f t="shared" si="11"/>
        <v>356.7</v>
      </c>
      <c r="M82" s="4">
        <f>L82/'Feedstock Conversions'!B$20</f>
        <v>46.025806451612901</v>
      </c>
      <c r="O82" s="4">
        <f>'Fuel Values'!C82*100</f>
        <v>123.72000000000001</v>
      </c>
      <c r="P82" s="18">
        <f>('LCFS Values'!$E$3-AB$4)/1000000*'LCFS Values'!B82*'LCFS Values'!$G$2*100</f>
        <v>148.79414781</v>
      </c>
      <c r="Q82" s="4">
        <f>'RIN Values'!D82</f>
        <v>100.13</v>
      </c>
      <c r="R82" s="4">
        <f>'Fixed Credits Value'!B82</f>
        <v>100</v>
      </c>
      <c r="S82" s="4">
        <f>'Fixed Credits Value'!C82</f>
        <v>16</v>
      </c>
      <c r="T82" s="4">
        <f t="shared" si="6"/>
        <v>488.64414781000005</v>
      </c>
      <c r="U82" s="4">
        <f>T82/'Feedstock Conversions'!B$7</f>
        <v>52.094258828358207</v>
      </c>
      <c r="W82" s="4">
        <f t="shared" si="7"/>
        <v>152.17897536394176</v>
      </c>
      <c r="X82" s="4">
        <f t="shared" si="8"/>
        <v>241.10773347629342</v>
      </c>
      <c r="AG82" s="4">
        <f>$B82+'Rail Costs'!K82</f>
        <v>23.097452407614782</v>
      </c>
      <c r="AH82" s="4">
        <v>19.5</v>
      </c>
      <c r="AI82" s="4">
        <f>$B82+'Rail Costs'!M82</f>
        <v>25.292357222844345</v>
      </c>
      <c r="AJ82" s="4">
        <f t="shared" si="12"/>
        <v>22</v>
      </c>
      <c r="AK82" s="4">
        <f>$B82+('Rail Costs'!O82*0.75)</f>
        <v>22.493853583426652</v>
      </c>
      <c r="AL82" s="4">
        <f>$B82+'Rail Costs'!P82</f>
        <v>23.316942889137739</v>
      </c>
      <c r="AO82" s="4">
        <f>$L82-('Feedstock Conversions'!$B$20*AG82)-'Rail Costs'!Q82</f>
        <v>173.97746165680641</v>
      </c>
      <c r="AP82" s="4">
        <f>$L82-('Feedstock Conversions'!$B$20*AH82)-'Rail Costs'!R82</f>
        <v>202.26692104806213</v>
      </c>
      <c r="AQ82" s="4">
        <f>$L82-('Feedstock Conversions'!$B$20*AI82)-'Rail Costs'!S82</f>
        <v>157.54579764547682</v>
      </c>
      <c r="AR82" s="4">
        <f>$L82-('Feedstock Conversions'!$B$20*AJ82)-'Rail Costs'!T82</f>
        <v>182.65973125316282</v>
      </c>
      <c r="AS82" s="4">
        <f>$L82-('Feedstock Conversions'!$B$20*AK82)-'Rail Costs'!U82</f>
        <v>178.97973323927641</v>
      </c>
      <c r="AT82" s="4">
        <f>$L82-('Feedstock Conversions'!$B$20*AL82)-'Rail Costs'!V82</f>
        <v>171.74537011297792</v>
      </c>
      <c r="AV82" s="4">
        <f>$T82-(AG82*'Feedstock Conversions'!$B$7)-'Rail Costs'!Q82</f>
        <v>268.27276204239439</v>
      </c>
      <c r="AW82" s="4">
        <f>$T82-(AH82*'Feedstock Conversions'!$B$7)-'Rail Costs'!R82</f>
        <v>302.42606885806219</v>
      </c>
      <c r="AX82" s="4">
        <f>$T82-(AI82*'Feedstock Conversions'!$B$7)-'Rail Costs'!S82</f>
        <v>248.26340318224058</v>
      </c>
      <c r="AY82" s="4">
        <f>$T82-(AJ82*'Feedstock Conversions'!$B$7)-'Rail Costs'!T82</f>
        <v>278.74387906316286</v>
      </c>
      <c r="AZ82" s="4">
        <f>$T82-(AK82*'Feedstock Conversions'!$B$7)-'Rail Costs'!U82</f>
        <v>274.25889970829104</v>
      </c>
      <c r="BA82" s="4">
        <f>$T82-(AL82*'Feedstock Conversions'!$B$7)-'Rail Costs'!V82</f>
        <v>265.68290101368342</v>
      </c>
      <c r="BH82">
        <f t="shared" si="9"/>
        <v>29</v>
      </c>
      <c r="BI82">
        <f t="shared" si="10"/>
        <v>2020</v>
      </c>
      <c r="BJ82">
        <f t="shared" si="13"/>
        <v>7</v>
      </c>
    </row>
    <row r="83" spans="1:62" x14ac:dyDescent="0.2">
      <c r="A83" s="11">
        <v>44036</v>
      </c>
      <c r="B83" s="4">
        <v>24.833300000000001</v>
      </c>
      <c r="C83" s="18">
        <f>BFT!B83+'Rail Costs'!B83</f>
        <v>29.223109630459128</v>
      </c>
      <c r="E83" s="4">
        <f>BFT!C83*'Feedstock Conversions'!B$20</f>
        <v>226.47909963605824</v>
      </c>
      <c r="F83" s="4">
        <f>BFT!C83*'Feedstock Conversions'!B$7</f>
        <v>274.11276833370664</v>
      </c>
      <c r="H83" s="4">
        <f>'Fuel Values'!B83-BFT!I83-BFT!J83-BFT!K83</f>
        <v>11.12396737726317</v>
      </c>
      <c r="I83" s="18">
        <f>('LCFS Values'!$E$3-$AA$4)/1000000*'LCFS Values'!B83*'LCFS Values'!$G$2*100</f>
        <v>155.77603262273684</v>
      </c>
      <c r="J83" s="4">
        <f>'RIN Values'!C83</f>
        <v>90.6</v>
      </c>
      <c r="K83" s="4">
        <f>'Fixed Credits Value'!B83</f>
        <v>100</v>
      </c>
      <c r="L83" s="4">
        <f t="shared" si="11"/>
        <v>357.5</v>
      </c>
      <c r="M83" s="4">
        <f>L83/'Feedstock Conversions'!B$20</f>
        <v>46.12903225806452</v>
      </c>
      <c r="O83" s="4">
        <f>'Fuel Values'!C83*100</f>
        <v>126.93</v>
      </c>
      <c r="P83" s="18">
        <f>('LCFS Values'!$E$3-AB$4)/1000000*'LCFS Values'!B83*'LCFS Values'!$G$2*100</f>
        <v>148.79414781</v>
      </c>
      <c r="Q83" s="4">
        <f>'RIN Values'!D83</f>
        <v>102.67999999999999</v>
      </c>
      <c r="R83" s="4">
        <f>'Fixed Credits Value'!B83</f>
        <v>100</v>
      </c>
      <c r="S83" s="4">
        <f>'Fixed Credits Value'!C83</f>
        <v>16</v>
      </c>
      <c r="T83" s="4">
        <f t="shared" si="6"/>
        <v>494.40414780999998</v>
      </c>
      <c r="U83" s="4">
        <f>T83/'Feedstock Conversions'!B$7</f>
        <v>52.708331323027714</v>
      </c>
      <c r="W83" s="4">
        <f t="shared" si="7"/>
        <v>131.02090036394176</v>
      </c>
      <c r="X83" s="4">
        <f t="shared" si="8"/>
        <v>220.29137947629334</v>
      </c>
      <c r="AG83" s="4">
        <f>$B83+'Rail Costs'!K83</f>
        <v>25.930752407614783</v>
      </c>
      <c r="AH83" s="4">
        <v>22.333300000000001</v>
      </c>
      <c r="AI83" s="4">
        <f>$B83+'Rail Costs'!M83</f>
        <v>28.125657222844346</v>
      </c>
      <c r="AJ83" s="4">
        <f t="shared" si="12"/>
        <v>24.833300000000001</v>
      </c>
      <c r="AK83" s="4">
        <f>$B83+('Rail Costs'!O83*0.75)</f>
        <v>25.327153583426654</v>
      </c>
      <c r="AL83" s="4">
        <f>$B83+'Rail Costs'!P83</f>
        <v>26.15024288913774</v>
      </c>
      <c r="AO83" s="4">
        <f>$L83-('Feedstock Conversions'!$B$20*AG83)-'Rail Costs'!Q83</f>
        <v>152.81938665680642</v>
      </c>
      <c r="AP83" s="4">
        <f>$L83-('Feedstock Conversions'!$B$20*AH83)-'Rail Costs'!R83</f>
        <v>181.10884604806213</v>
      </c>
      <c r="AQ83" s="4">
        <f>$L83-('Feedstock Conversions'!$B$20*AI83)-'Rail Costs'!S83</f>
        <v>136.38772264547683</v>
      </c>
      <c r="AR83" s="4">
        <f>$L83-('Feedstock Conversions'!$B$20*AJ83)-'Rail Costs'!T83</f>
        <v>161.50165625316282</v>
      </c>
      <c r="AS83" s="4">
        <f>$L83-('Feedstock Conversions'!$B$20*AK83)-'Rail Costs'!U83</f>
        <v>157.82165823927642</v>
      </c>
      <c r="AT83" s="4">
        <f>$L83-('Feedstock Conversions'!$B$20*AL83)-'Rail Costs'!V83</f>
        <v>150.58729511297793</v>
      </c>
      <c r="AV83" s="4">
        <f>$T83-(AG83*'Feedstock Conversions'!$B$7)-'Rail Costs'!Q83</f>
        <v>247.45640804239429</v>
      </c>
      <c r="AW83" s="4">
        <f>$T83-(AH83*'Feedstock Conversions'!$B$7)-'Rail Costs'!R83</f>
        <v>281.60971485806209</v>
      </c>
      <c r="AX83" s="4">
        <f>$T83-(AI83*'Feedstock Conversions'!$B$7)-'Rail Costs'!S83</f>
        <v>227.44704918224051</v>
      </c>
      <c r="AY83" s="4">
        <f>$T83-(AJ83*'Feedstock Conversions'!$B$7)-'Rail Costs'!T83</f>
        <v>257.92752506316282</v>
      </c>
      <c r="AZ83" s="4">
        <f>$T83-(AK83*'Feedstock Conversions'!$B$7)-'Rail Costs'!U83</f>
        <v>253.44254570829091</v>
      </c>
      <c r="BA83" s="4">
        <f>$T83-(AL83*'Feedstock Conversions'!$B$7)-'Rail Costs'!V83</f>
        <v>244.86654701368337</v>
      </c>
      <c r="BH83">
        <f t="shared" si="9"/>
        <v>30</v>
      </c>
      <c r="BI83">
        <f t="shared" si="10"/>
        <v>2020</v>
      </c>
      <c r="BJ83">
        <f t="shared" si="13"/>
        <v>7</v>
      </c>
    </row>
    <row r="84" spans="1:62" x14ac:dyDescent="0.2">
      <c r="A84" s="11">
        <v>44043</v>
      </c>
      <c r="B84" s="4">
        <v>26.25</v>
      </c>
      <c r="C84" s="18">
        <f>BFT!B84+'Rail Costs'!B84</f>
        <v>30.639809630459126</v>
      </c>
      <c r="E84" s="4">
        <f>BFT!C84*'Feedstock Conversions'!B$20</f>
        <v>237.45852463605823</v>
      </c>
      <c r="F84" s="4">
        <f>BFT!C84*'Feedstock Conversions'!B$7</f>
        <v>287.40141433370661</v>
      </c>
      <c r="H84" s="4">
        <f>'Fuel Values'!B84-BFT!I84-BFT!J84-BFT!K84</f>
        <v>3.8735144783157978</v>
      </c>
      <c r="I84" s="18">
        <f>('LCFS Values'!$E$3-$AA$4)/1000000*'LCFS Values'!B84*'LCFS Values'!$G$2*100</f>
        <v>160.17648552168421</v>
      </c>
      <c r="J84" s="4">
        <f>'RIN Values'!C84</f>
        <v>93.449999999999989</v>
      </c>
      <c r="K84" s="4">
        <f>'Fixed Credits Value'!B84</f>
        <v>100</v>
      </c>
      <c r="L84" s="4">
        <f t="shared" si="11"/>
        <v>357.5</v>
      </c>
      <c r="M84" s="4">
        <f>L84/'Feedstock Conversions'!B$20</f>
        <v>46.12903225806452</v>
      </c>
      <c r="O84" s="4">
        <f>'Fuel Values'!C84*100</f>
        <v>124.57000000000001</v>
      </c>
      <c r="P84" s="18">
        <f>('LCFS Values'!$E$3-AB$4)/1000000*'LCFS Values'!B84*'LCFS Values'!$G$2*100</f>
        <v>152.99737232440677</v>
      </c>
      <c r="Q84" s="4">
        <f>'RIN Values'!D84</f>
        <v>105.91</v>
      </c>
      <c r="R84" s="4">
        <f>'Fixed Credits Value'!B84</f>
        <v>100</v>
      </c>
      <c r="S84" s="4">
        <f>'Fixed Credits Value'!C84</f>
        <v>16</v>
      </c>
      <c r="T84" s="4">
        <f t="shared" si="6"/>
        <v>499.47737232440676</v>
      </c>
      <c r="U84" s="4">
        <f>T84/'Feedstock Conversions'!B$7</f>
        <v>53.249186814968731</v>
      </c>
      <c r="W84" s="4">
        <f t="shared" si="7"/>
        <v>120.04147536394177</v>
      </c>
      <c r="X84" s="4">
        <f t="shared" si="8"/>
        <v>212.07595799070015</v>
      </c>
      <c r="AG84" s="4">
        <f>$B84+'Rail Costs'!K84</f>
        <v>27.347452407614782</v>
      </c>
      <c r="AH84" s="4">
        <v>23.75</v>
      </c>
      <c r="AI84" s="4">
        <f>$B84+'Rail Costs'!M84</f>
        <v>29.542357222844345</v>
      </c>
      <c r="AJ84" s="4">
        <f t="shared" si="12"/>
        <v>26.25</v>
      </c>
      <c r="AK84" s="4">
        <f>$B84+('Rail Costs'!O84*0.75)</f>
        <v>26.743853583426652</v>
      </c>
      <c r="AL84" s="4">
        <f>$B84+'Rail Costs'!P84</f>
        <v>27.566942889137739</v>
      </c>
      <c r="AO84" s="4">
        <f>$L84-('Feedstock Conversions'!$B$20*AG84)-'Rail Costs'!Q84</f>
        <v>141.83996165680642</v>
      </c>
      <c r="AP84" s="4">
        <f>$L84-('Feedstock Conversions'!$B$20*AH84)-'Rail Costs'!R84</f>
        <v>170.12942104806214</v>
      </c>
      <c r="AQ84" s="4">
        <f>$L84-('Feedstock Conversions'!$B$20*AI84)-'Rail Costs'!S84</f>
        <v>125.40829764547682</v>
      </c>
      <c r="AR84" s="4">
        <f>$L84-('Feedstock Conversions'!$B$20*AJ84)-'Rail Costs'!T84</f>
        <v>150.52223125316283</v>
      </c>
      <c r="AS84" s="4">
        <f>$L84-('Feedstock Conversions'!$B$20*AK84)-'Rail Costs'!U84</f>
        <v>146.84223323927642</v>
      </c>
      <c r="AT84" s="4">
        <f>$L84-('Feedstock Conversions'!$B$20*AL84)-'Rail Costs'!V84</f>
        <v>139.60787011297793</v>
      </c>
      <c r="AV84" s="4">
        <f>$T84-(AG84*'Feedstock Conversions'!$B$7)-'Rail Costs'!Q84</f>
        <v>239.24098655680106</v>
      </c>
      <c r="AW84" s="4">
        <f>$T84-(AH84*'Feedstock Conversions'!$B$7)-'Rail Costs'!R84</f>
        <v>273.39429337246889</v>
      </c>
      <c r="AX84" s="4">
        <f>$T84-(AI84*'Feedstock Conversions'!$B$7)-'Rail Costs'!S84</f>
        <v>219.23162769664731</v>
      </c>
      <c r="AY84" s="4">
        <f>$T84-(AJ84*'Feedstock Conversions'!$B$7)-'Rail Costs'!T84</f>
        <v>249.71210357756956</v>
      </c>
      <c r="AZ84" s="4">
        <f>$T84-(AK84*'Feedstock Conversions'!$B$7)-'Rail Costs'!U84</f>
        <v>245.22712422269771</v>
      </c>
      <c r="BA84" s="4">
        <f>$T84-(AL84*'Feedstock Conversions'!$B$7)-'Rail Costs'!V84</f>
        <v>236.65112552809018</v>
      </c>
      <c r="BH84">
        <f t="shared" si="9"/>
        <v>31</v>
      </c>
      <c r="BI84">
        <f t="shared" si="10"/>
        <v>2020</v>
      </c>
      <c r="BJ84">
        <f t="shared" si="13"/>
        <v>7</v>
      </c>
    </row>
    <row r="85" spans="1:62" x14ac:dyDescent="0.2">
      <c r="A85" s="11">
        <v>44050</v>
      </c>
      <c r="B85" s="4">
        <v>27.2</v>
      </c>
      <c r="C85" s="18">
        <f>BFT!B85+'Rail Costs'!B85</f>
        <v>31.589809630459126</v>
      </c>
      <c r="E85" s="4">
        <f>BFT!C85*'Feedstock Conversions'!B$20</f>
        <v>244.82102463605821</v>
      </c>
      <c r="F85" s="4">
        <f>BFT!C85*'Feedstock Conversions'!B$7</f>
        <v>296.31241433370661</v>
      </c>
      <c r="H85" s="4">
        <f>'Fuel Values'!B85-BFT!I85-BFT!J85-BFT!K85</f>
        <v>6.5338603284210137</v>
      </c>
      <c r="I85" s="18">
        <f>('LCFS Values'!$E$3-$AA$4)/1000000*'LCFS Values'!B85*'LCFS Values'!$G$2*100</f>
        <v>156.81613967157898</v>
      </c>
      <c r="J85" s="4">
        <f>'RIN Values'!C85</f>
        <v>94.65</v>
      </c>
      <c r="K85" s="4">
        <f>'Fixed Credits Value'!B85</f>
        <v>100</v>
      </c>
      <c r="L85" s="4">
        <f t="shared" si="11"/>
        <v>358</v>
      </c>
      <c r="M85" s="4">
        <f>L85/'Feedstock Conversions'!B$20</f>
        <v>46.193548387096776</v>
      </c>
      <c r="O85" s="4">
        <f>'Fuel Values'!C85*100</f>
        <v>125.64</v>
      </c>
      <c r="P85" s="18">
        <f>('LCFS Values'!$E$3-AB$4)/1000000*'LCFS Values'!B85*'LCFS Values'!$G$2*100</f>
        <v>149.78763724067798</v>
      </c>
      <c r="Q85" s="4">
        <f>'RIN Values'!D85</f>
        <v>107.27</v>
      </c>
      <c r="R85" s="4">
        <f>'Fixed Credits Value'!B85</f>
        <v>100</v>
      </c>
      <c r="S85" s="4">
        <f>'Fixed Credits Value'!C85</f>
        <v>16</v>
      </c>
      <c r="T85" s="4">
        <f t="shared" si="6"/>
        <v>498.69763724067798</v>
      </c>
      <c r="U85" s="4">
        <f>T85/'Feedstock Conversions'!B$7</f>
        <v>53.16605940732174</v>
      </c>
      <c r="W85" s="4">
        <f t="shared" si="7"/>
        <v>113.17897536394179</v>
      </c>
      <c r="X85" s="4">
        <f t="shared" si="8"/>
        <v>202.38522290697136</v>
      </c>
      <c r="AG85" s="4">
        <f>$B85+'Rail Costs'!K85</f>
        <v>28.297452407614781</v>
      </c>
      <c r="AH85" s="4">
        <v>24.7</v>
      </c>
      <c r="AI85" s="4">
        <f>$B85+'Rail Costs'!M85</f>
        <v>30.492357222844344</v>
      </c>
      <c r="AJ85" s="4">
        <f t="shared" si="12"/>
        <v>27.2</v>
      </c>
      <c r="AK85" s="4">
        <f>$B85+('Rail Costs'!O85*0.75)</f>
        <v>27.693853583426652</v>
      </c>
      <c r="AL85" s="4">
        <f>$B85+'Rail Costs'!P85</f>
        <v>28.516942889137738</v>
      </c>
      <c r="AO85" s="4">
        <f>$L85-('Feedstock Conversions'!$B$20*AG85)-'Rail Costs'!Q85</f>
        <v>134.97746165680641</v>
      </c>
      <c r="AP85" s="4">
        <f>$L85-('Feedstock Conversions'!$B$20*AH85)-'Rail Costs'!R85</f>
        <v>163.26692104806216</v>
      </c>
      <c r="AQ85" s="4">
        <f>$L85-('Feedstock Conversions'!$B$20*AI85)-'Rail Costs'!S85</f>
        <v>118.54579764547684</v>
      </c>
      <c r="AR85" s="4">
        <f>$L85-('Feedstock Conversions'!$B$20*AJ85)-'Rail Costs'!T85</f>
        <v>143.65973125316285</v>
      </c>
      <c r="AS85" s="4">
        <f>$L85-('Feedstock Conversions'!$B$20*AK85)-'Rail Costs'!U85</f>
        <v>139.97973323927641</v>
      </c>
      <c r="AT85" s="4">
        <f>$L85-('Feedstock Conversions'!$B$20*AL85)-'Rail Costs'!V85</f>
        <v>132.74537011297792</v>
      </c>
      <c r="AV85" s="4">
        <f>$T85-(AG85*'Feedstock Conversions'!$B$7)-'Rail Costs'!Q85</f>
        <v>229.55025147307228</v>
      </c>
      <c r="AW85" s="4">
        <f>$T85-(AH85*'Feedstock Conversions'!$B$7)-'Rail Costs'!R85</f>
        <v>263.70355828874011</v>
      </c>
      <c r="AX85" s="4">
        <f>$T85-(AI85*'Feedstock Conversions'!$B$7)-'Rail Costs'!S85</f>
        <v>209.54089261291853</v>
      </c>
      <c r="AY85" s="4">
        <f>$T85-(AJ85*'Feedstock Conversions'!$B$7)-'Rail Costs'!T85</f>
        <v>240.02136849384078</v>
      </c>
      <c r="AZ85" s="4">
        <f>$T85-(AK85*'Feedstock Conversions'!$B$7)-'Rail Costs'!U85</f>
        <v>235.53638913896893</v>
      </c>
      <c r="BA85" s="4">
        <f>$T85-(AL85*'Feedstock Conversions'!$B$7)-'Rail Costs'!V85</f>
        <v>226.96039044436139</v>
      </c>
      <c r="BH85">
        <f t="shared" si="9"/>
        <v>32</v>
      </c>
      <c r="BI85">
        <f t="shared" si="10"/>
        <v>2020</v>
      </c>
      <c r="BJ85">
        <f t="shared" si="13"/>
        <v>8</v>
      </c>
    </row>
    <row r="86" spans="1:62" x14ac:dyDescent="0.2">
      <c r="A86" s="11">
        <v>44057</v>
      </c>
      <c r="B86" s="4">
        <v>31</v>
      </c>
      <c r="C86" s="18">
        <f>BFT!B86+'Rail Costs'!B86</f>
        <v>35.389809630459126</v>
      </c>
      <c r="E86" s="4">
        <f>BFT!C86*'Feedstock Conversions'!B$20</f>
        <v>274.2710246360582</v>
      </c>
      <c r="F86" s="4">
        <f>BFT!C86*'Feedstock Conversions'!B$7</f>
        <v>331.95641433370662</v>
      </c>
      <c r="H86" s="4">
        <f>'Fuel Values'!B86-BFT!I86-BFT!J86-BFT!K86</f>
        <v>13.024090895157883</v>
      </c>
      <c r="I86" s="18">
        <f>('LCFS Values'!$E$3-$AA$4)/1000000*'LCFS Values'!B86*'LCFS Values'!$G$2*100</f>
        <v>154.57590910484211</v>
      </c>
      <c r="J86" s="4">
        <f>'RIN Values'!C86</f>
        <v>92.4</v>
      </c>
      <c r="K86" s="4">
        <f>'Fixed Credits Value'!B86</f>
        <v>100</v>
      </c>
      <c r="L86" s="4">
        <f t="shared" si="11"/>
        <v>360</v>
      </c>
      <c r="M86" s="4">
        <f>L86/'Feedstock Conversions'!B$20</f>
        <v>46.451612903225808</v>
      </c>
      <c r="O86" s="4">
        <f>'Fuel Values'!C86*100</f>
        <v>124.81</v>
      </c>
      <c r="P86" s="18">
        <f>('LCFS Values'!$E$3-AB$4)/1000000*'LCFS Values'!B86*'LCFS Values'!$G$2*100</f>
        <v>147.6478138515254</v>
      </c>
      <c r="Q86" s="4">
        <f>'RIN Values'!D86</f>
        <v>104.72</v>
      </c>
      <c r="R86" s="4">
        <f>'Fixed Credits Value'!B86</f>
        <v>100</v>
      </c>
      <c r="S86" s="4">
        <f>'Fixed Credits Value'!C86</f>
        <v>16</v>
      </c>
      <c r="T86" s="4">
        <f t="shared" si="6"/>
        <v>493.1778138515254</v>
      </c>
      <c r="U86" s="4">
        <f>T86/'Feedstock Conversions'!B$7</f>
        <v>52.577592095045347</v>
      </c>
      <c r="W86" s="4">
        <f t="shared" si="7"/>
        <v>85.7289753639418</v>
      </c>
      <c r="X86" s="4">
        <f t="shared" si="8"/>
        <v>161.22139951781878</v>
      </c>
      <c r="AG86" s="4">
        <f>$B86+'Rail Costs'!K86</f>
        <v>32.097452407614782</v>
      </c>
      <c r="AH86" s="4">
        <v>28.5</v>
      </c>
      <c r="AI86" s="4">
        <f>$B86+'Rail Costs'!M86</f>
        <v>34.292357222844345</v>
      </c>
      <c r="AJ86" s="4">
        <f t="shared" si="12"/>
        <v>31</v>
      </c>
      <c r="AK86" s="4">
        <f>$B86+('Rail Costs'!O86*0.75)</f>
        <v>31.493853583426652</v>
      </c>
      <c r="AL86" s="4">
        <f>$B86+'Rail Costs'!P86</f>
        <v>32.316942889137735</v>
      </c>
      <c r="AO86" s="4">
        <f>$L86-('Feedstock Conversions'!$B$20*AG86)-'Rail Costs'!Q86</f>
        <v>107.52746165680642</v>
      </c>
      <c r="AP86" s="4">
        <f>$L86-('Feedstock Conversions'!$B$20*AH86)-'Rail Costs'!R86</f>
        <v>135.81692104806214</v>
      </c>
      <c r="AQ86" s="4">
        <f>$L86-('Feedstock Conversions'!$B$20*AI86)-'Rail Costs'!S86</f>
        <v>91.09579764547685</v>
      </c>
      <c r="AR86" s="4">
        <f>$L86-('Feedstock Conversions'!$B$20*AJ86)-'Rail Costs'!T86</f>
        <v>116.20973125316283</v>
      </c>
      <c r="AS86" s="4">
        <f>$L86-('Feedstock Conversions'!$B$20*AK86)-'Rail Costs'!U86</f>
        <v>112.52973323927642</v>
      </c>
      <c r="AT86" s="4">
        <f>$L86-('Feedstock Conversions'!$B$20*AL86)-'Rail Costs'!V86</f>
        <v>105.29537011297796</v>
      </c>
      <c r="AV86" s="4">
        <f>$T86-(AG86*'Feedstock Conversions'!$B$7)-'Rail Costs'!Q86</f>
        <v>188.3864280839197</v>
      </c>
      <c r="AW86" s="4">
        <f>$T86-(AH86*'Feedstock Conversions'!$B$7)-'Rail Costs'!R86</f>
        <v>222.5397348995875</v>
      </c>
      <c r="AX86" s="4">
        <f>$T86-(AI86*'Feedstock Conversions'!$B$7)-'Rail Costs'!S86</f>
        <v>168.37706922376594</v>
      </c>
      <c r="AY86" s="4">
        <f>$T86-(AJ86*'Feedstock Conversions'!$B$7)-'Rail Costs'!T86</f>
        <v>198.8575451046882</v>
      </c>
      <c r="AZ86" s="4">
        <f>$T86-(AK86*'Feedstock Conversions'!$B$7)-'Rail Costs'!U86</f>
        <v>194.37256574981635</v>
      </c>
      <c r="BA86" s="4">
        <f>$T86-(AL86*'Feedstock Conversions'!$B$7)-'Rail Costs'!V86</f>
        <v>185.79656705520881</v>
      </c>
      <c r="BH86">
        <f t="shared" si="9"/>
        <v>33</v>
      </c>
      <c r="BI86">
        <f t="shared" si="10"/>
        <v>2020</v>
      </c>
      <c r="BJ86">
        <f t="shared" si="13"/>
        <v>8</v>
      </c>
    </row>
    <row r="87" spans="1:62" x14ac:dyDescent="0.2">
      <c r="A87" s="11">
        <v>44064</v>
      </c>
      <c r="B87" s="4">
        <v>31</v>
      </c>
      <c r="C87" s="18">
        <f>BFT!B87+'Rail Costs'!B87</f>
        <v>35.389809630459126</v>
      </c>
      <c r="E87" s="4">
        <f>BFT!C87*'Feedstock Conversions'!B$20</f>
        <v>274.2710246360582</v>
      </c>
      <c r="F87" s="4">
        <f>BFT!C87*'Feedstock Conversions'!B$7</f>
        <v>331.95641433370662</v>
      </c>
      <c r="H87" s="4">
        <f>'Fuel Values'!B87-BFT!I87-BFT!J87-BFT!K87</f>
        <v>13.149296758315742</v>
      </c>
      <c r="I87" s="18">
        <f>('LCFS Values'!$E$3-$AA$4)/1000000*'LCFS Values'!B87*'LCFS Values'!$G$2*100</f>
        <v>152.57570324168424</v>
      </c>
      <c r="J87" s="4">
        <f>'RIN Values'!C87</f>
        <v>98.475000000000009</v>
      </c>
      <c r="K87" s="4">
        <f>'Fixed Credits Value'!B87</f>
        <v>100</v>
      </c>
      <c r="L87" s="4">
        <f t="shared" si="11"/>
        <v>364.2</v>
      </c>
      <c r="M87" s="4">
        <f>L87/'Feedstock Conversions'!B$20</f>
        <v>46.993548387096773</v>
      </c>
      <c r="O87" s="4">
        <f>'Fuel Values'!C87*100</f>
        <v>125.08999999999999</v>
      </c>
      <c r="P87" s="18">
        <f>('LCFS Values'!$E$3-AB$4)/1000000*'LCFS Values'!B87*'LCFS Values'!$G$2*100</f>
        <v>145.7372572540678</v>
      </c>
      <c r="Q87" s="4">
        <f>'RIN Values'!D87</f>
        <v>111.605</v>
      </c>
      <c r="R87" s="4">
        <f>'Fixed Credits Value'!B87</f>
        <v>100</v>
      </c>
      <c r="S87" s="4">
        <f>'Fixed Credits Value'!C87</f>
        <v>16</v>
      </c>
      <c r="T87" s="4">
        <f t="shared" si="6"/>
        <v>498.43225725406779</v>
      </c>
      <c r="U87" s="4">
        <f>T87/'Feedstock Conversions'!B$7</f>
        <v>53.13776729787503</v>
      </c>
      <c r="W87" s="4">
        <f t="shared" si="7"/>
        <v>89.928975363941788</v>
      </c>
      <c r="X87" s="4">
        <f t="shared" si="8"/>
        <v>166.47584292036117</v>
      </c>
      <c r="AG87" s="4">
        <f>$B87+'Rail Costs'!K87</f>
        <v>32.097452407614782</v>
      </c>
      <c r="AH87" s="4">
        <v>28.5</v>
      </c>
      <c r="AI87" s="4">
        <f>$B87+'Rail Costs'!M87</f>
        <v>34.292357222844345</v>
      </c>
      <c r="AJ87" s="4">
        <f t="shared" si="12"/>
        <v>31</v>
      </c>
      <c r="AK87" s="4">
        <f>$B87+('Rail Costs'!O87*0.75)</f>
        <v>31.493853583426652</v>
      </c>
      <c r="AL87" s="4">
        <f>$B87+'Rail Costs'!P87</f>
        <v>32.316942889137735</v>
      </c>
      <c r="AO87" s="4">
        <f>$L87-('Feedstock Conversions'!$B$20*AG87)-'Rail Costs'!Q87</f>
        <v>111.72746165680641</v>
      </c>
      <c r="AP87" s="4">
        <f>$L87-('Feedstock Conversions'!$B$20*AH87)-'Rail Costs'!R87</f>
        <v>140.01692104806213</v>
      </c>
      <c r="AQ87" s="4">
        <f>$L87-('Feedstock Conversions'!$B$20*AI87)-'Rail Costs'!S87</f>
        <v>95.295797645476839</v>
      </c>
      <c r="AR87" s="4">
        <f>$L87-('Feedstock Conversions'!$B$20*AJ87)-'Rail Costs'!T87</f>
        <v>120.40973125316282</v>
      </c>
      <c r="AS87" s="4">
        <f>$L87-('Feedstock Conversions'!$B$20*AK87)-'Rail Costs'!U87</f>
        <v>116.72973323927641</v>
      </c>
      <c r="AT87" s="4">
        <f>$L87-('Feedstock Conversions'!$B$20*AL87)-'Rail Costs'!V87</f>
        <v>109.49537011297795</v>
      </c>
      <c r="AV87" s="4">
        <f>$T87-(AG87*'Feedstock Conversions'!$B$7)-'Rail Costs'!Q87</f>
        <v>193.64087148646209</v>
      </c>
      <c r="AW87" s="4">
        <f>$T87-(AH87*'Feedstock Conversions'!$B$7)-'Rail Costs'!R87</f>
        <v>227.79417830212989</v>
      </c>
      <c r="AX87" s="4">
        <f>$T87-(AI87*'Feedstock Conversions'!$B$7)-'Rail Costs'!S87</f>
        <v>173.63151262630834</v>
      </c>
      <c r="AY87" s="4">
        <f>$T87-(AJ87*'Feedstock Conversions'!$B$7)-'Rail Costs'!T87</f>
        <v>204.11198850723059</v>
      </c>
      <c r="AZ87" s="4">
        <f>$T87-(AK87*'Feedstock Conversions'!$B$7)-'Rail Costs'!U87</f>
        <v>199.62700915235874</v>
      </c>
      <c r="BA87" s="4">
        <f>$T87-(AL87*'Feedstock Conversions'!$B$7)-'Rail Costs'!V87</f>
        <v>191.0510104577512</v>
      </c>
      <c r="BH87">
        <f t="shared" si="9"/>
        <v>34</v>
      </c>
      <c r="BI87">
        <f t="shared" si="10"/>
        <v>2020</v>
      </c>
      <c r="BJ87">
        <f t="shared" si="13"/>
        <v>8</v>
      </c>
    </row>
    <row r="88" spans="1:62" x14ac:dyDescent="0.2">
      <c r="A88" s="11">
        <v>44071</v>
      </c>
      <c r="B88" s="4">
        <v>31</v>
      </c>
      <c r="C88" s="18">
        <f>BFT!B88+'Rail Costs'!B88</f>
        <v>35.389809630459126</v>
      </c>
      <c r="E88" s="4">
        <f>BFT!C88*'Feedstock Conversions'!B$20</f>
        <v>274.2710246360582</v>
      </c>
      <c r="F88" s="4">
        <f>BFT!C88*'Feedstock Conversions'!B$7</f>
        <v>331.95641433370662</v>
      </c>
      <c r="H88" s="4">
        <f>'Fuel Values'!B88-BFT!I88-BFT!J88-BFT!K88</f>
        <v>12.694370869052591</v>
      </c>
      <c r="I88" s="18">
        <f>('LCFS Values'!$E$3-$AA$4)/1000000*'LCFS Values'!B88*'LCFS Values'!$G$2*100</f>
        <v>151.85562913094742</v>
      </c>
      <c r="J88" s="4">
        <f>'RIN Values'!C88</f>
        <v>102.44999999999999</v>
      </c>
      <c r="K88" s="4">
        <f>'Fixed Credits Value'!B88</f>
        <v>100</v>
      </c>
      <c r="L88" s="4">
        <f t="shared" si="11"/>
        <v>367</v>
      </c>
      <c r="M88" s="4">
        <f>L88/'Feedstock Conversions'!B$20</f>
        <v>47.354838709677416</v>
      </c>
      <c r="O88" s="4">
        <f>'Fuel Values'!C88*100</f>
        <v>124.59</v>
      </c>
      <c r="P88" s="18">
        <f>('LCFS Values'!$E$3-AB$4)/1000000*'LCFS Values'!B88*'LCFS Values'!$G$2*100</f>
        <v>145.04945687898305</v>
      </c>
      <c r="Q88" s="4">
        <f>'RIN Values'!D88</f>
        <v>116.10999999999999</v>
      </c>
      <c r="R88" s="4">
        <f>'Fixed Credits Value'!B88</f>
        <v>100</v>
      </c>
      <c r="S88" s="4">
        <f>'Fixed Credits Value'!C88</f>
        <v>16</v>
      </c>
      <c r="T88" s="4">
        <f t="shared" si="6"/>
        <v>501.7494568789831</v>
      </c>
      <c r="U88" s="4">
        <f>T88/'Feedstock Conversions'!B$7</f>
        <v>53.491413313324422</v>
      </c>
      <c r="W88" s="4">
        <f t="shared" si="7"/>
        <v>92.7289753639418</v>
      </c>
      <c r="X88" s="4">
        <f t="shared" si="8"/>
        <v>169.79304254527648</v>
      </c>
      <c r="AG88" s="4">
        <f>$B88+'Rail Costs'!K88</f>
        <v>32.097452407614782</v>
      </c>
      <c r="AH88" s="4">
        <v>28.5</v>
      </c>
      <c r="AI88" s="4">
        <f>$B88+'Rail Costs'!M88</f>
        <v>34.292357222844345</v>
      </c>
      <c r="AJ88" s="4">
        <f t="shared" si="12"/>
        <v>31</v>
      </c>
      <c r="AK88" s="4">
        <f>$B88+('Rail Costs'!O88*0.75)</f>
        <v>31.493853583426652</v>
      </c>
      <c r="AL88" s="4">
        <f>$B88+'Rail Costs'!P88</f>
        <v>32.316942889137735</v>
      </c>
      <c r="AO88" s="4">
        <f>$L88-('Feedstock Conversions'!$B$20*AG88)-'Rail Costs'!Q88</f>
        <v>114.52746165680642</v>
      </c>
      <c r="AP88" s="4">
        <f>$L88-('Feedstock Conversions'!$B$20*AH88)-'Rail Costs'!R88</f>
        <v>142.81692104806214</v>
      </c>
      <c r="AQ88" s="4">
        <f>$L88-('Feedstock Conversions'!$B$20*AI88)-'Rail Costs'!S88</f>
        <v>98.09579764547685</v>
      </c>
      <c r="AR88" s="4">
        <f>$L88-('Feedstock Conversions'!$B$20*AJ88)-'Rail Costs'!T88</f>
        <v>123.20973125316283</v>
      </c>
      <c r="AS88" s="4">
        <f>$L88-('Feedstock Conversions'!$B$20*AK88)-'Rail Costs'!U88</f>
        <v>119.52973323927642</v>
      </c>
      <c r="AT88" s="4">
        <f>$L88-('Feedstock Conversions'!$B$20*AL88)-'Rail Costs'!V88</f>
        <v>112.29537011297796</v>
      </c>
      <c r="AV88" s="4">
        <f>$T88-(AG88*'Feedstock Conversions'!$B$7)-'Rail Costs'!Q88</f>
        <v>196.95807111137739</v>
      </c>
      <c r="AW88" s="4">
        <f>$T88-(AH88*'Feedstock Conversions'!$B$7)-'Rail Costs'!R88</f>
        <v>231.1113779270452</v>
      </c>
      <c r="AX88" s="4">
        <f>$T88-(AI88*'Feedstock Conversions'!$B$7)-'Rail Costs'!S88</f>
        <v>176.94871225122364</v>
      </c>
      <c r="AY88" s="4">
        <f>$T88-(AJ88*'Feedstock Conversions'!$B$7)-'Rail Costs'!T88</f>
        <v>207.4291881321459</v>
      </c>
      <c r="AZ88" s="4">
        <f>$T88-(AK88*'Feedstock Conversions'!$B$7)-'Rail Costs'!U88</f>
        <v>202.94420877727404</v>
      </c>
      <c r="BA88" s="4">
        <f>$T88-(AL88*'Feedstock Conversions'!$B$7)-'Rail Costs'!V88</f>
        <v>194.36821008266651</v>
      </c>
      <c r="BH88">
        <f t="shared" si="9"/>
        <v>35</v>
      </c>
      <c r="BI88">
        <f t="shared" si="10"/>
        <v>2020</v>
      </c>
      <c r="BJ88">
        <f t="shared" si="13"/>
        <v>8</v>
      </c>
    </row>
    <row r="89" spans="1:62" x14ac:dyDescent="0.2">
      <c r="A89" s="11">
        <v>44078</v>
      </c>
      <c r="B89" s="4">
        <v>31</v>
      </c>
      <c r="C89" s="18">
        <f>BFT!B89+'Rail Costs'!B89</f>
        <v>35.389809630459126</v>
      </c>
      <c r="E89" s="4">
        <f>BFT!C89*'Feedstock Conversions'!B$20</f>
        <v>274.2710246360582</v>
      </c>
      <c r="F89" s="4">
        <f>BFT!C89*'Feedstock Conversions'!B$7</f>
        <v>331.95641433370662</v>
      </c>
      <c r="H89" s="4">
        <f>'Fuel Values'!B89-BFT!I89-BFT!J89-BFT!K89</f>
        <v>11.36891797010523</v>
      </c>
      <c r="I89" s="18">
        <f>('LCFS Values'!$E$3-$AA$4)/1000000*'LCFS Values'!B89*'LCFS Values'!$G$2*100</f>
        <v>156.25608202989477</v>
      </c>
      <c r="J89" s="4">
        <f>'RIN Values'!C89</f>
        <v>108.375</v>
      </c>
      <c r="K89" s="4">
        <f>'Fixed Credits Value'!B89</f>
        <v>100</v>
      </c>
      <c r="L89" s="4">
        <f t="shared" si="11"/>
        <v>376</v>
      </c>
      <c r="M89" s="4">
        <f>L89/'Feedstock Conversions'!B$20</f>
        <v>48.516129032258064</v>
      </c>
      <c r="O89" s="4">
        <f>'Fuel Values'!C89*100</f>
        <v>119.69000000000001</v>
      </c>
      <c r="P89" s="18">
        <f>('LCFS Values'!$E$3-AB$4)/1000000*'LCFS Values'!B89*'LCFS Values'!$G$2*100</f>
        <v>149.25268139338985</v>
      </c>
      <c r="Q89" s="4">
        <f>'RIN Values'!D89</f>
        <v>122.825</v>
      </c>
      <c r="R89" s="4">
        <f>'Fixed Credits Value'!B89</f>
        <v>100</v>
      </c>
      <c r="S89" s="4">
        <f>'Fixed Credits Value'!C89</f>
        <v>16</v>
      </c>
      <c r="T89" s="4">
        <f t="shared" si="6"/>
        <v>507.76768139338986</v>
      </c>
      <c r="U89" s="4">
        <f>T89/'Feedstock Conversions'!B$7</f>
        <v>54.133015073922159</v>
      </c>
      <c r="W89" s="4">
        <f t="shared" si="7"/>
        <v>101.7289753639418</v>
      </c>
      <c r="X89" s="4">
        <f t="shared" si="8"/>
        <v>175.81126705968325</v>
      </c>
      <c r="AG89" s="4">
        <f>$B89+'Rail Costs'!K89</f>
        <v>32.097452407614782</v>
      </c>
      <c r="AH89" s="4">
        <v>28.5</v>
      </c>
      <c r="AI89" s="4">
        <f>$B89+'Rail Costs'!M89</f>
        <v>34.292357222844345</v>
      </c>
      <c r="AJ89" s="4">
        <f t="shared" si="12"/>
        <v>31</v>
      </c>
      <c r="AK89" s="4">
        <f>$B89+('Rail Costs'!O89*0.75)</f>
        <v>31.493853583426652</v>
      </c>
      <c r="AL89" s="4">
        <f>$B89+'Rail Costs'!P89</f>
        <v>32.316942889137735</v>
      </c>
      <c r="AO89" s="4">
        <f>$L89-('Feedstock Conversions'!$B$20*AG89)-'Rail Costs'!Q89</f>
        <v>123.52746165680642</v>
      </c>
      <c r="AP89" s="4">
        <f>$L89-('Feedstock Conversions'!$B$20*AH89)-'Rail Costs'!R89</f>
        <v>151.81692104806214</v>
      </c>
      <c r="AQ89" s="4">
        <f>$L89-('Feedstock Conversions'!$B$20*AI89)-'Rail Costs'!S89</f>
        <v>107.09579764547685</v>
      </c>
      <c r="AR89" s="4">
        <f>$L89-('Feedstock Conversions'!$B$20*AJ89)-'Rail Costs'!T89</f>
        <v>132.20973125316283</v>
      </c>
      <c r="AS89" s="4">
        <f>$L89-('Feedstock Conversions'!$B$20*AK89)-'Rail Costs'!U89</f>
        <v>128.52973323927642</v>
      </c>
      <c r="AT89" s="4">
        <f>$L89-('Feedstock Conversions'!$B$20*AL89)-'Rail Costs'!V89</f>
        <v>121.29537011297796</v>
      </c>
      <c r="AV89" s="4">
        <f>$T89-(AG89*'Feedstock Conversions'!$B$7)-'Rail Costs'!Q89</f>
        <v>202.97629562578416</v>
      </c>
      <c r="AW89" s="4">
        <f>$T89-(AH89*'Feedstock Conversions'!$B$7)-'Rail Costs'!R89</f>
        <v>237.12960244145196</v>
      </c>
      <c r="AX89" s="4">
        <f>$T89-(AI89*'Feedstock Conversions'!$B$7)-'Rail Costs'!S89</f>
        <v>182.96693676563041</v>
      </c>
      <c r="AY89" s="4">
        <f>$T89-(AJ89*'Feedstock Conversions'!$B$7)-'Rail Costs'!T89</f>
        <v>213.44741264655266</v>
      </c>
      <c r="AZ89" s="4">
        <f>$T89-(AK89*'Feedstock Conversions'!$B$7)-'Rail Costs'!U89</f>
        <v>208.96243329168081</v>
      </c>
      <c r="BA89" s="4">
        <f>$T89-(AL89*'Feedstock Conversions'!$B$7)-'Rail Costs'!V89</f>
        <v>200.38643459707328</v>
      </c>
      <c r="BH89">
        <f t="shared" si="9"/>
        <v>36</v>
      </c>
      <c r="BI89">
        <f t="shared" si="10"/>
        <v>2020</v>
      </c>
      <c r="BJ89">
        <f t="shared" si="13"/>
        <v>9</v>
      </c>
    </row>
    <row r="90" spans="1:62" x14ac:dyDescent="0.2">
      <c r="A90" s="11">
        <v>44085</v>
      </c>
      <c r="B90" s="4">
        <v>31</v>
      </c>
      <c r="C90" s="18">
        <f>BFT!B90+'Rail Costs'!B90</f>
        <v>35.389809630459126</v>
      </c>
      <c r="E90" s="4">
        <f>BFT!C90*'Feedstock Conversions'!B$20</f>
        <v>274.2710246360582</v>
      </c>
      <c r="F90" s="4">
        <f>BFT!C90*'Feedstock Conversions'!B$7</f>
        <v>331.95641433370662</v>
      </c>
      <c r="H90" s="4">
        <f>'Fuel Values'!B90-BFT!I90-BFT!J90-BFT!K90</f>
        <v>7.25238902552627</v>
      </c>
      <c r="I90" s="18">
        <f>('LCFS Values'!$E$3-$AA$4)/1000000*'LCFS Values'!B90*'LCFS Values'!$G$2*100</f>
        <v>158.96636097447373</v>
      </c>
      <c r="J90" s="4">
        <f>'RIN Values'!C90</f>
        <v>113.53125</v>
      </c>
      <c r="K90" s="4">
        <f>'Fixed Credits Value'!B90</f>
        <v>100</v>
      </c>
      <c r="L90" s="4">
        <f t="shared" si="11"/>
        <v>379.75</v>
      </c>
      <c r="M90" s="4">
        <f>L90/'Feedstock Conversions'!B$20</f>
        <v>49</v>
      </c>
      <c r="O90" s="4">
        <f>'Fuel Values'!C90*100</f>
        <v>109.87</v>
      </c>
      <c r="P90" s="18">
        <f>('LCFS Values'!$E$3-AB$4)/1000000*'LCFS Values'!B90*'LCFS Values'!$G$2*100</f>
        <v>151.84148558294493</v>
      </c>
      <c r="Q90" s="4">
        <f>'RIN Values'!D90</f>
        <v>128.66874999999999</v>
      </c>
      <c r="R90" s="4">
        <f>'Fixed Credits Value'!B90</f>
        <v>100</v>
      </c>
      <c r="S90" s="4">
        <f>'Fixed Credits Value'!C90</f>
        <v>16</v>
      </c>
      <c r="T90" s="4">
        <f t="shared" si="6"/>
        <v>506.38023558294492</v>
      </c>
      <c r="U90" s="4">
        <f>T90/'Feedstock Conversions'!B$7</f>
        <v>53.985099742318219</v>
      </c>
      <c r="W90" s="4">
        <f t="shared" si="7"/>
        <v>105.4789753639418</v>
      </c>
      <c r="X90" s="4">
        <f t="shared" si="8"/>
        <v>174.4238212492383</v>
      </c>
      <c r="AG90" s="4">
        <f>$B90+'Rail Costs'!K90</f>
        <v>32.097452407614782</v>
      </c>
      <c r="AH90" s="4">
        <v>28.5</v>
      </c>
      <c r="AI90" s="4">
        <f>$B90+'Rail Costs'!M90</f>
        <v>34.292357222844345</v>
      </c>
      <c r="AJ90" s="4">
        <f t="shared" si="12"/>
        <v>31</v>
      </c>
      <c r="AK90" s="4">
        <f>$B90+('Rail Costs'!O90*0.75)</f>
        <v>31.493853583426652</v>
      </c>
      <c r="AL90" s="4">
        <f>$B90+'Rail Costs'!P90</f>
        <v>32.316942889137735</v>
      </c>
      <c r="AO90" s="4">
        <f>$L90-('Feedstock Conversions'!$B$20*AG90)-'Rail Costs'!Q90</f>
        <v>127.27746165680642</v>
      </c>
      <c r="AP90" s="4">
        <f>$L90-('Feedstock Conversions'!$B$20*AH90)-'Rail Costs'!R90</f>
        <v>155.56692104806214</v>
      </c>
      <c r="AQ90" s="4">
        <f>$L90-('Feedstock Conversions'!$B$20*AI90)-'Rail Costs'!S90</f>
        <v>110.84579764547685</v>
      </c>
      <c r="AR90" s="4">
        <f>$L90-('Feedstock Conversions'!$B$20*AJ90)-'Rail Costs'!T90</f>
        <v>135.95973125316283</v>
      </c>
      <c r="AS90" s="4">
        <f>$L90-('Feedstock Conversions'!$B$20*AK90)-'Rail Costs'!U90</f>
        <v>132.27973323927642</v>
      </c>
      <c r="AT90" s="4">
        <f>$L90-('Feedstock Conversions'!$B$20*AL90)-'Rail Costs'!V90</f>
        <v>125.04537011297796</v>
      </c>
      <c r="AV90" s="4">
        <f>$T90-(AG90*'Feedstock Conversions'!$B$7)-'Rail Costs'!Q90</f>
        <v>201.58884981533922</v>
      </c>
      <c r="AW90" s="4">
        <f>$T90-(AH90*'Feedstock Conversions'!$B$7)-'Rail Costs'!R90</f>
        <v>235.74215663100702</v>
      </c>
      <c r="AX90" s="4">
        <f>$T90-(AI90*'Feedstock Conversions'!$B$7)-'Rail Costs'!S90</f>
        <v>181.57949095518546</v>
      </c>
      <c r="AY90" s="4">
        <f>$T90-(AJ90*'Feedstock Conversions'!$B$7)-'Rail Costs'!T90</f>
        <v>212.05996683610772</v>
      </c>
      <c r="AZ90" s="4">
        <f>$T90-(AK90*'Feedstock Conversions'!$B$7)-'Rail Costs'!U90</f>
        <v>207.57498748123587</v>
      </c>
      <c r="BA90" s="4">
        <f>$T90-(AL90*'Feedstock Conversions'!$B$7)-'Rail Costs'!V90</f>
        <v>198.99898878662833</v>
      </c>
      <c r="BH90">
        <f t="shared" si="9"/>
        <v>37</v>
      </c>
      <c r="BI90">
        <f t="shared" si="10"/>
        <v>2020</v>
      </c>
      <c r="BJ90">
        <f t="shared" si="13"/>
        <v>9</v>
      </c>
    </row>
    <row r="91" spans="1:62" x14ac:dyDescent="0.2">
      <c r="A91" s="11">
        <v>44092</v>
      </c>
      <c r="B91" s="4">
        <v>31</v>
      </c>
      <c r="C91" s="18">
        <f>BFT!B91+'Rail Costs'!B91</f>
        <v>35.389809630459126</v>
      </c>
      <c r="E91" s="4">
        <f>BFT!C91*'Feedstock Conversions'!B$20</f>
        <v>274.2710246360582</v>
      </c>
      <c r="F91" s="4">
        <f>BFT!C91*'Feedstock Conversions'!B$7</f>
        <v>331.95641433370662</v>
      </c>
      <c r="H91" s="4">
        <f>'Fuel Values'!B91-BFT!I91-BFT!J91-BFT!K91</f>
        <v>13.963868562947312</v>
      </c>
      <c r="I91" s="18">
        <f>('LCFS Values'!$E$3-$AA$4)/1000000*'LCFS Values'!B91*'LCFS Values'!$G$2*100</f>
        <v>156.73613143705268</v>
      </c>
      <c r="J91" s="4">
        <f>'RIN Values'!C91</f>
        <v>120.30000000000001</v>
      </c>
      <c r="K91" s="4">
        <f>'Fixed Credits Value'!B91</f>
        <v>100</v>
      </c>
      <c r="L91" s="4">
        <f t="shared" si="11"/>
        <v>391</v>
      </c>
      <c r="M91" s="4">
        <f>L91/'Feedstock Conversions'!B$20</f>
        <v>50.451612903225808</v>
      </c>
      <c r="O91" s="4">
        <f>'Fuel Values'!C91*100</f>
        <v>113.55999999999999</v>
      </c>
      <c r="P91" s="18">
        <f>('LCFS Values'!$E$3-AB$4)/1000000*'LCFS Values'!B91*'LCFS Values'!$G$2*100</f>
        <v>149.71121497677967</v>
      </c>
      <c r="Q91" s="4">
        <f>'RIN Values'!D91</f>
        <v>136.34</v>
      </c>
      <c r="R91" s="4">
        <f>'Fixed Credits Value'!B91</f>
        <v>100</v>
      </c>
      <c r="S91" s="4">
        <f>'Fixed Credits Value'!C91</f>
        <v>16</v>
      </c>
      <c r="T91" s="4">
        <f t="shared" ref="T91:T154" si="14">S91+R91+Q91+P91+O91</f>
        <v>515.61121497677959</v>
      </c>
      <c r="U91" s="4">
        <f>T91/'Feedstock Conversions'!B$7</f>
        <v>54.969212684091637</v>
      </c>
      <c r="W91" s="4">
        <f t="shared" ref="W91:W154" si="15">L91-E91</f>
        <v>116.7289753639418</v>
      </c>
      <c r="X91" s="4">
        <f t="shared" ref="X91:X154" si="16">T91-F91</f>
        <v>183.65480064307297</v>
      </c>
      <c r="AG91" s="4">
        <f>$B91+'Rail Costs'!K91</f>
        <v>32.097452407614782</v>
      </c>
      <c r="AH91" s="4">
        <v>28.5</v>
      </c>
      <c r="AI91" s="4">
        <f>$B91+'Rail Costs'!M91</f>
        <v>34.292357222844345</v>
      </c>
      <c r="AJ91" s="4">
        <f t="shared" si="12"/>
        <v>31</v>
      </c>
      <c r="AK91" s="4">
        <f>$B91+('Rail Costs'!O91*0.75)</f>
        <v>31.493853583426652</v>
      </c>
      <c r="AL91" s="4">
        <f>$B91+'Rail Costs'!P91</f>
        <v>32.316942889137735</v>
      </c>
      <c r="AO91" s="4">
        <f>$L91-('Feedstock Conversions'!$B$20*AG91)-'Rail Costs'!Q91</f>
        <v>138.52746165680642</v>
      </c>
      <c r="AP91" s="4">
        <f>$L91-('Feedstock Conversions'!$B$20*AH91)-'Rail Costs'!R91</f>
        <v>166.81692104806214</v>
      </c>
      <c r="AQ91" s="4">
        <f>$L91-('Feedstock Conversions'!$B$20*AI91)-'Rail Costs'!S91</f>
        <v>122.09579764547685</v>
      </c>
      <c r="AR91" s="4">
        <f>$L91-('Feedstock Conversions'!$B$20*AJ91)-'Rail Costs'!T91</f>
        <v>147.20973125316283</v>
      </c>
      <c r="AS91" s="4">
        <f>$L91-('Feedstock Conversions'!$B$20*AK91)-'Rail Costs'!U91</f>
        <v>143.52973323927642</v>
      </c>
      <c r="AT91" s="4">
        <f>$L91-('Feedstock Conversions'!$B$20*AL91)-'Rail Costs'!V91</f>
        <v>136.29537011297796</v>
      </c>
      <c r="AV91" s="4">
        <f>$T91-(AG91*'Feedstock Conversions'!$B$7)-'Rail Costs'!Q91</f>
        <v>210.81982920917389</v>
      </c>
      <c r="AW91" s="4">
        <f>$T91-(AH91*'Feedstock Conversions'!$B$7)-'Rail Costs'!R91</f>
        <v>244.97313602484169</v>
      </c>
      <c r="AX91" s="4">
        <f>$T91-(AI91*'Feedstock Conversions'!$B$7)-'Rail Costs'!S91</f>
        <v>190.81047034902014</v>
      </c>
      <c r="AY91" s="4">
        <f>$T91-(AJ91*'Feedstock Conversions'!$B$7)-'Rail Costs'!T91</f>
        <v>221.29094622994239</v>
      </c>
      <c r="AZ91" s="4">
        <f>$T91-(AK91*'Feedstock Conversions'!$B$7)-'Rail Costs'!U91</f>
        <v>216.80596687507054</v>
      </c>
      <c r="BA91" s="4">
        <f>$T91-(AL91*'Feedstock Conversions'!$B$7)-'Rail Costs'!V91</f>
        <v>208.229968180463</v>
      </c>
      <c r="BH91">
        <f t="shared" si="9"/>
        <v>38</v>
      </c>
      <c r="BI91">
        <f t="shared" si="10"/>
        <v>2020</v>
      </c>
      <c r="BJ91">
        <f t="shared" si="13"/>
        <v>9</v>
      </c>
    </row>
    <row r="92" spans="1:62" x14ac:dyDescent="0.2">
      <c r="A92" s="11">
        <v>44099</v>
      </c>
      <c r="B92" s="4">
        <v>31.4</v>
      </c>
      <c r="C92" s="18">
        <f>BFT!B92+'Rail Costs'!B92</f>
        <v>35.789809630459125</v>
      </c>
      <c r="E92" s="4">
        <f>BFT!C92*'Feedstock Conversions'!B$20</f>
        <v>277.37102463605822</v>
      </c>
      <c r="F92" s="4">
        <f>BFT!C92*'Feedstock Conversions'!B$7</f>
        <v>335.70841433370663</v>
      </c>
      <c r="H92" s="4">
        <f>'Fuel Values'!B92-BFT!I92-BFT!J92-BFT!K92</f>
        <v>23.913703872421053</v>
      </c>
      <c r="I92" s="18">
        <f>('LCFS Values'!$E$3-$AA$4)/1000000*'LCFS Values'!B92*'LCFS Values'!$G$2*100</f>
        <v>158.33629612757895</v>
      </c>
      <c r="J92" s="4">
        <f>'RIN Values'!C92</f>
        <v>116.25</v>
      </c>
      <c r="K92" s="4">
        <f>'Fixed Credits Value'!B92</f>
        <v>100</v>
      </c>
      <c r="L92" s="4">
        <f t="shared" si="11"/>
        <v>398.5</v>
      </c>
      <c r="M92" s="4">
        <f>L92/'Feedstock Conversions'!B$20</f>
        <v>51.41935483870968</v>
      </c>
      <c r="O92" s="4">
        <f>'Fuel Values'!C92*100</f>
        <v>112.08</v>
      </c>
      <c r="P92" s="18">
        <f>('LCFS Values'!$E$3-AB$4)/1000000*'LCFS Values'!B92*'LCFS Values'!$G$2*100</f>
        <v>151.23966025474576</v>
      </c>
      <c r="Q92" s="4">
        <f>'RIN Values'!D92</f>
        <v>131.75</v>
      </c>
      <c r="R92" s="4">
        <f>'Fixed Credits Value'!B92</f>
        <v>100</v>
      </c>
      <c r="S92" s="4">
        <f>'Fixed Credits Value'!C92</f>
        <v>16</v>
      </c>
      <c r="T92" s="4">
        <f t="shared" si="14"/>
        <v>511.06966025474577</v>
      </c>
      <c r="U92" s="4">
        <f>T92/'Feedstock Conversions'!B$7</f>
        <v>54.485038406689313</v>
      </c>
      <c r="W92" s="4">
        <f t="shared" si="15"/>
        <v>121.12897536394178</v>
      </c>
      <c r="X92" s="4">
        <f t="shared" si="16"/>
        <v>175.36124592103914</v>
      </c>
      <c r="AG92" s="4">
        <f>$B92+'Rail Costs'!K92</f>
        <v>32.49745240761478</v>
      </c>
      <c r="AH92" s="4">
        <v>28.9</v>
      </c>
      <c r="AI92" s="4">
        <f>$B92+'Rail Costs'!M92</f>
        <v>34.692357222844343</v>
      </c>
      <c r="AJ92" s="4">
        <f t="shared" si="12"/>
        <v>31.4</v>
      </c>
      <c r="AK92" s="4">
        <f>$B92+('Rail Costs'!O92*0.75)</f>
        <v>31.893853583426651</v>
      </c>
      <c r="AL92" s="4">
        <f>$B92+'Rail Costs'!P92</f>
        <v>32.716942889137734</v>
      </c>
      <c r="AO92" s="4">
        <f>$L92-('Feedstock Conversions'!$B$20*AG92)-'Rail Costs'!Q92</f>
        <v>142.92746165680643</v>
      </c>
      <c r="AP92" s="4">
        <f>$L92-('Feedstock Conversions'!$B$20*AH92)-'Rail Costs'!R92</f>
        <v>171.21692104806215</v>
      </c>
      <c r="AQ92" s="4">
        <f>$L92-('Feedstock Conversions'!$B$20*AI92)-'Rail Costs'!S92</f>
        <v>126.49579764547683</v>
      </c>
      <c r="AR92" s="4">
        <f>$L92-('Feedstock Conversions'!$B$20*AJ92)-'Rail Costs'!T92</f>
        <v>151.60973125316283</v>
      </c>
      <c r="AS92" s="4">
        <f>$L92-('Feedstock Conversions'!$B$20*AK92)-'Rail Costs'!U92</f>
        <v>147.92973323927643</v>
      </c>
      <c r="AT92" s="4">
        <f>$L92-('Feedstock Conversions'!$B$20*AL92)-'Rail Costs'!V92</f>
        <v>140.69537011297797</v>
      </c>
      <c r="AV92" s="4">
        <f>$T92-(AG92*'Feedstock Conversions'!$B$7)-'Rail Costs'!Q92</f>
        <v>202.52627448714006</v>
      </c>
      <c r="AW92" s="4">
        <f>$T92-(AH92*'Feedstock Conversions'!$B$7)-'Rail Costs'!R92</f>
        <v>236.67958130280792</v>
      </c>
      <c r="AX92" s="4">
        <f>$T92-(AI92*'Feedstock Conversions'!$B$7)-'Rail Costs'!S92</f>
        <v>182.5169156269863</v>
      </c>
      <c r="AY92" s="4">
        <f>$T92-(AJ92*'Feedstock Conversions'!$B$7)-'Rail Costs'!T92</f>
        <v>212.99739150790856</v>
      </c>
      <c r="AZ92" s="4">
        <f>$T92-(AK92*'Feedstock Conversions'!$B$7)-'Rail Costs'!U92</f>
        <v>208.51241215303671</v>
      </c>
      <c r="BA92" s="4">
        <f>$T92-(AL92*'Feedstock Conversions'!$B$7)-'Rail Costs'!V92</f>
        <v>199.93641345842923</v>
      </c>
      <c r="BH92">
        <f t="shared" si="9"/>
        <v>39</v>
      </c>
      <c r="BI92">
        <f t="shared" si="10"/>
        <v>2020</v>
      </c>
      <c r="BJ92">
        <f t="shared" si="13"/>
        <v>9</v>
      </c>
    </row>
    <row r="93" spans="1:62" x14ac:dyDescent="0.2">
      <c r="A93" s="11">
        <v>44106</v>
      </c>
      <c r="B93" s="4">
        <v>31.5</v>
      </c>
      <c r="C93" s="18">
        <f>BFT!B93+'Rail Costs'!B93</f>
        <v>35.850571108622617</v>
      </c>
      <c r="E93" s="4">
        <f>BFT!C93*'Feedstock Conversions'!B$20</f>
        <v>277.84192609182526</v>
      </c>
      <c r="F93" s="4">
        <f>BFT!C93*'Feedstock Conversions'!B$7</f>
        <v>336.27835699888016</v>
      </c>
      <c r="H93" s="4">
        <f>'Fuel Values'!B93-BFT!I93-BFT!J93-BFT!K93</f>
        <v>24.293650347999957</v>
      </c>
      <c r="I93" s="18">
        <f>('LCFS Values'!$E$3-$AA$4)/1000000*'LCFS Values'!B93*'LCFS Values'!$G$2*100</f>
        <v>158.85634965200003</v>
      </c>
      <c r="J93" s="4">
        <f>'RIN Values'!C93</f>
        <v>112.35000000000001</v>
      </c>
      <c r="K93" s="4">
        <f>'Fixed Credits Value'!B93</f>
        <v>100</v>
      </c>
      <c r="L93" s="4">
        <f t="shared" si="11"/>
        <v>395.50000000000006</v>
      </c>
      <c r="M93" s="4">
        <f>L93/'Feedstock Conversions'!B$20</f>
        <v>51.032258064516135</v>
      </c>
      <c r="O93" s="4">
        <f>'Fuel Values'!C93*100</f>
        <v>112.35</v>
      </c>
      <c r="P93" s="18">
        <f>('LCFS Values'!$E$3-AB$4)/1000000*'LCFS Values'!B93*'LCFS Values'!$G$2*100</f>
        <v>151.73640497008475</v>
      </c>
      <c r="Q93" s="4">
        <f>'RIN Values'!D93</f>
        <v>127.33000000000001</v>
      </c>
      <c r="R93" s="4">
        <f>'Fixed Credits Value'!B93</f>
        <v>100</v>
      </c>
      <c r="S93" s="4">
        <f>'Fixed Credits Value'!C93</f>
        <v>16</v>
      </c>
      <c r="T93" s="4">
        <f t="shared" si="14"/>
        <v>507.41640497008473</v>
      </c>
      <c r="U93" s="4">
        <f>T93/'Feedstock Conversions'!B$7</f>
        <v>54.095565561842719</v>
      </c>
      <c r="W93" s="4">
        <f t="shared" si="15"/>
        <v>117.6580739081748</v>
      </c>
      <c r="X93" s="4">
        <f t="shared" si="16"/>
        <v>171.13804797120457</v>
      </c>
      <c r="AG93" s="4">
        <f>$B93+'Rail Costs'!K93</f>
        <v>32.587642777155658</v>
      </c>
      <c r="AH93" s="4">
        <v>29</v>
      </c>
      <c r="AI93" s="4">
        <f>$B93+'Rail Costs'!M93</f>
        <v>34.762928331466966</v>
      </c>
      <c r="AJ93" s="4">
        <f t="shared" si="12"/>
        <v>31.5</v>
      </c>
      <c r="AK93" s="4">
        <f>$B93+('Rail Costs'!O93*0.75)</f>
        <v>31.989439249720043</v>
      </c>
      <c r="AL93" s="4">
        <f>$B93+'Rail Costs'!P93</f>
        <v>32.805171332586788</v>
      </c>
      <c r="AO93" s="4">
        <f>$L93-('Feedstock Conversions'!$B$20*AG93)-'Rail Costs'!Q93</f>
        <v>139.26171339618696</v>
      </c>
      <c r="AP93" s="4">
        <f>$L93-('Feedstock Conversions'!$B$20*AH93)-'Rail Costs'!R93</f>
        <v>167.47149046886165</v>
      </c>
      <c r="AQ93" s="4">
        <f>$L93-('Feedstock Conversions'!$B$20*AI93)-'Rail Costs'!S93</f>
        <v>122.97692459389721</v>
      </c>
      <c r="AR93" s="4">
        <f>$L93-('Feedstock Conversions'!$B$20*AJ93)-'Rail Costs'!T93</f>
        <v>147.86637611346981</v>
      </c>
      <c r="AS93" s="4">
        <f>$L93-('Feedstock Conversions'!$B$20*AK93)-'Rail Costs'!U93</f>
        <v>144.21927193657905</v>
      </c>
      <c r="AT93" s="4">
        <f>$L93-('Feedstock Conversions'!$B$20*AL93)-'Rail Costs'!V93</f>
        <v>137.04957350861616</v>
      </c>
      <c r="AV93" s="4">
        <f>$T93-(AG93*'Feedstock Conversions'!$B$7)-'Rail Costs'!Q93</f>
        <v>198.06026063950787</v>
      </c>
      <c r="AW93" s="4">
        <f>$T93-(AH93*'Feedstock Conversions'!$B$7)-'Rail Costs'!R93</f>
        <v>232.11789543894628</v>
      </c>
      <c r="AX93" s="4">
        <f>$T93-(AI93*'Feedstock Conversions'!$B$7)-'Rail Costs'!S93</f>
        <v>178.22975638369067</v>
      </c>
      <c r="AY93" s="4">
        <f>$T93-(AJ93*'Feedstock Conversions'!$B$7)-'Rail Costs'!T93</f>
        <v>208.43778108355446</v>
      </c>
      <c r="AZ93" s="4">
        <f>$T93-(AK93*'Feedstock Conversions'!$B$7)-'Rail Costs'!U93</f>
        <v>203.99289092962002</v>
      </c>
      <c r="BA93" s="4">
        <f>$T93-(AL93*'Feedstock Conversions'!$B$7)-'Rail Costs'!V93</f>
        <v>195.49354920658433</v>
      </c>
      <c r="BH93">
        <f t="shared" si="9"/>
        <v>40</v>
      </c>
      <c r="BI93">
        <f t="shared" si="10"/>
        <v>2020</v>
      </c>
      <c r="BJ93">
        <f t="shared" si="13"/>
        <v>10</v>
      </c>
    </row>
    <row r="94" spans="1:62" x14ac:dyDescent="0.2">
      <c r="A94" s="11">
        <v>44113</v>
      </c>
      <c r="B94" s="4">
        <v>31.5</v>
      </c>
      <c r="C94" s="18">
        <f>BFT!B94+'Rail Costs'!B94</f>
        <v>35.850571108622617</v>
      </c>
      <c r="E94" s="4">
        <f>BFT!C94*'Feedstock Conversions'!B$20</f>
        <v>277.84192609182526</v>
      </c>
      <c r="F94" s="4">
        <f>BFT!C94*'Feedstock Conversions'!B$7</f>
        <v>336.27835699888016</v>
      </c>
      <c r="H94" s="4">
        <f>'Fuel Values'!B94-BFT!I94-BFT!J94-BFT!K94</f>
        <v>19.488827390315748</v>
      </c>
      <c r="I94" s="18">
        <f>('LCFS Values'!$E$3-$AA$4)/1000000*'LCFS Values'!B94*'LCFS Values'!$G$2*100</f>
        <v>157.13617260968425</v>
      </c>
      <c r="J94" s="4">
        <f>'RIN Values'!C94</f>
        <v>115.875</v>
      </c>
      <c r="K94" s="4">
        <f>'Fixed Credits Value'!B94</f>
        <v>100</v>
      </c>
      <c r="L94" s="4">
        <f t="shared" si="11"/>
        <v>392.5</v>
      </c>
      <c r="M94" s="4">
        <f>L94/'Feedstock Conversions'!B$20</f>
        <v>50.645161290322584</v>
      </c>
      <c r="O94" s="4">
        <f>'Fuel Values'!C94*100</f>
        <v>118.37</v>
      </c>
      <c r="P94" s="18">
        <f>('LCFS Values'!$E$3-AB$4)/1000000*'LCFS Values'!B94*'LCFS Values'!$G$2*100</f>
        <v>150.09332629627119</v>
      </c>
      <c r="Q94" s="4">
        <f>'RIN Values'!D94</f>
        <v>131.32499999999999</v>
      </c>
      <c r="R94" s="4">
        <f>'Fixed Credits Value'!B94</f>
        <v>100</v>
      </c>
      <c r="S94" s="4">
        <f>'Fixed Credits Value'!C94</f>
        <v>16</v>
      </c>
      <c r="T94" s="4">
        <f t="shared" si="14"/>
        <v>515.78832629627118</v>
      </c>
      <c r="U94" s="4">
        <f>T94/'Feedstock Conversions'!B$7</f>
        <v>54.988094487875387</v>
      </c>
      <c r="W94" s="4">
        <f t="shared" si="15"/>
        <v>114.65807390817474</v>
      </c>
      <c r="X94" s="4">
        <f t="shared" si="16"/>
        <v>179.50996929739102</v>
      </c>
      <c r="AG94" s="4">
        <f>$B94+'Rail Costs'!K94</f>
        <v>32.587642777155658</v>
      </c>
      <c r="AH94" s="4">
        <v>29</v>
      </c>
      <c r="AI94" s="4">
        <f>$B94+'Rail Costs'!M94</f>
        <v>34.762928331466966</v>
      </c>
      <c r="AJ94" s="4">
        <f t="shared" si="12"/>
        <v>31.5</v>
      </c>
      <c r="AK94" s="4">
        <f>$B94+('Rail Costs'!O94*0.75)</f>
        <v>31.989439249720043</v>
      </c>
      <c r="AL94" s="4">
        <f>$B94+'Rail Costs'!P94</f>
        <v>32.805171332586788</v>
      </c>
      <c r="AO94" s="4">
        <f>$L94-('Feedstock Conversions'!$B$20*AG94)-'Rail Costs'!Q94</f>
        <v>136.26171339618691</v>
      </c>
      <c r="AP94" s="4">
        <f>$L94-('Feedstock Conversions'!$B$20*AH94)-'Rail Costs'!R94</f>
        <v>164.47149046886159</v>
      </c>
      <c r="AQ94" s="4">
        <f>$L94-('Feedstock Conversions'!$B$20*AI94)-'Rail Costs'!S94</f>
        <v>119.97692459389715</v>
      </c>
      <c r="AR94" s="4">
        <f>$L94-('Feedstock Conversions'!$B$20*AJ94)-'Rail Costs'!T94</f>
        <v>144.86637611346976</v>
      </c>
      <c r="AS94" s="4">
        <f>$L94-('Feedstock Conversions'!$B$20*AK94)-'Rail Costs'!U94</f>
        <v>141.21927193657899</v>
      </c>
      <c r="AT94" s="4">
        <f>$L94-('Feedstock Conversions'!$B$20*AL94)-'Rail Costs'!V94</f>
        <v>134.04957350861611</v>
      </c>
      <c r="AV94" s="4">
        <f>$T94-(AG94*'Feedstock Conversions'!$B$7)-'Rail Costs'!Q94</f>
        <v>206.43218196569433</v>
      </c>
      <c r="AW94" s="4">
        <f>$T94-(AH94*'Feedstock Conversions'!$B$7)-'Rail Costs'!R94</f>
        <v>240.48981676513273</v>
      </c>
      <c r="AX94" s="4">
        <f>$T94-(AI94*'Feedstock Conversions'!$B$7)-'Rail Costs'!S94</f>
        <v>186.60167770987712</v>
      </c>
      <c r="AY94" s="4">
        <f>$T94-(AJ94*'Feedstock Conversions'!$B$7)-'Rail Costs'!T94</f>
        <v>216.80970240974091</v>
      </c>
      <c r="AZ94" s="4">
        <f>$T94-(AK94*'Feedstock Conversions'!$B$7)-'Rail Costs'!U94</f>
        <v>212.36481225580647</v>
      </c>
      <c r="BA94" s="4">
        <f>$T94-(AL94*'Feedstock Conversions'!$B$7)-'Rail Costs'!V94</f>
        <v>203.86547053277079</v>
      </c>
      <c r="BH94">
        <f t="shared" si="9"/>
        <v>41</v>
      </c>
      <c r="BI94">
        <f t="shared" si="10"/>
        <v>2020</v>
      </c>
      <c r="BJ94">
        <f t="shared" si="13"/>
        <v>10</v>
      </c>
    </row>
    <row r="95" spans="1:62" x14ac:dyDescent="0.2">
      <c r="A95" s="11">
        <v>44120</v>
      </c>
      <c r="B95" s="4">
        <v>31.5</v>
      </c>
      <c r="C95" s="18">
        <f>BFT!B95+'Rail Costs'!B95</f>
        <v>35.850571108622617</v>
      </c>
      <c r="E95" s="4">
        <f>BFT!C95*'Feedstock Conversions'!B$20</f>
        <v>277.84192609182526</v>
      </c>
      <c r="F95" s="4">
        <f>BFT!C95*'Feedstock Conversions'!B$7</f>
        <v>336.27835699888016</v>
      </c>
      <c r="H95" s="4">
        <f>'Fuel Values'!B95-BFT!I95-BFT!J95-BFT!K95</f>
        <v>17.468959142736793</v>
      </c>
      <c r="I95" s="18">
        <f>('LCFS Values'!$E$3-$AA$4)/1000000*'LCFS Values'!B95*'LCFS Values'!$G$2*100</f>
        <v>155.8560408572632</v>
      </c>
      <c r="J95" s="4">
        <f>'RIN Values'!C95</f>
        <v>119.17500000000001</v>
      </c>
      <c r="K95" s="4">
        <f>'Fixed Credits Value'!B95</f>
        <v>100</v>
      </c>
      <c r="L95" s="4">
        <f t="shared" si="11"/>
        <v>392.5</v>
      </c>
      <c r="M95" s="4">
        <f>L95/'Feedstock Conversions'!B$20</f>
        <v>50.645161290322584</v>
      </c>
      <c r="O95" s="4">
        <f>'Fuel Values'!C95*100</f>
        <v>118.73</v>
      </c>
      <c r="P95" s="18">
        <f>('LCFS Values'!$E$3-AB$4)/1000000*'LCFS Values'!B95*'LCFS Values'!$G$2*100</f>
        <v>148.87057007389834</v>
      </c>
      <c r="Q95" s="4">
        <f>'RIN Values'!D95</f>
        <v>135.065</v>
      </c>
      <c r="R95" s="4">
        <f>'Fixed Credits Value'!B95</f>
        <v>100</v>
      </c>
      <c r="S95" s="4">
        <f>'Fixed Credits Value'!C95</f>
        <v>16</v>
      </c>
      <c r="T95" s="4">
        <f t="shared" si="14"/>
        <v>518.66557007389838</v>
      </c>
      <c r="U95" s="4">
        <f>T95/'Feedstock Conversions'!B$7</f>
        <v>55.294836894871892</v>
      </c>
      <c r="W95" s="4">
        <f t="shared" si="15"/>
        <v>114.65807390817474</v>
      </c>
      <c r="X95" s="4">
        <f t="shared" si="16"/>
        <v>182.38721307501822</v>
      </c>
      <c r="AG95" s="4">
        <f>$B95+'Rail Costs'!K95</f>
        <v>32.587642777155658</v>
      </c>
      <c r="AH95" s="4">
        <v>29</v>
      </c>
      <c r="AI95" s="4">
        <f>$B95+'Rail Costs'!M95</f>
        <v>34.762928331466966</v>
      </c>
      <c r="AJ95" s="4">
        <f t="shared" si="12"/>
        <v>31.5</v>
      </c>
      <c r="AK95" s="4">
        <f>$B95+('Rail Costs'!O95*0.75)</f>
        <v>31.989439249720043</v>
      </c>
      <c r="AL95" s="4">
        <f>$B95+'Rail Costs'!P95</f>
        <v>32.805171332586788</v>
      </c>
      <c r="AO95" s="4">
        <f>$L95-('Feedstock Conversions'!$B$20*AG95)-'Rail Costs'!Q95</f>
        <v>136.26171339618691</v>
      </c>
      <c r="AP95" s="4">
        <f>$L95-('Feedstock Conversions'!$B$20*AH95)-'Rail Costs'!R95</f>
        <v>164.47149046886159</v>
      </c>
      <c r="AQ95" s="4">
        <f>$L95-('Feedstock Conversions'!$B$20*AI95)-'Rail Costs'!S95</f>
        <v>119.97692459389715</v>
      </c>
      <c r="AR95" s="4">
        <f>$L95-('Feedstock Conversions'!$B$20*AJ95)-'Rail Costs'!T95</f>
        <v>144.86637611346976</v>
      </c>
      <c r="AS95" s="4">
        <f>$L95-('Feedstock Conversions'!$B$20*AK95)-'Rail Costs'!U95</f>
        <v>141.21927193657899</v>
      </c>
      <c r="AT95" s="4">
        <f>$L95-('Feedstock Conversions'!$B$20*AL95)-'Rail Costs'!V95</f>
        <v>134.04957350861611</v>
      </c>
      <c r="AV95" s="4">
        <f>$T95-(AG95*'Feedstock Conversions'!$B$7)-'Rail Costs'!Q95</f>
        <v>209.30942574332153</v>
      </c>
      <c r="AW95" s="4">
        <f>$T95-(AH95*'Feedstock Conversions'!$B$7)-'Rail Costs'!R95</f>
        <v>243.36706054275993</v>
      </c>
      <c r="AX95" s="4">
        <f>$T95-(AI95*'Feedstock Conversions'!$B$7)-'Rail Costs'!S95</f>
        <v>189.47892148750432</v>
      </c>
      <c r="AY95" s="4">
        <f>$T95-(AJ95*'Feedstock Conversions'!$B$7)-'Rail Costs'!T95</f>
        <v>219.68694618736811</v>
      </c>
      <c r="AZ95" s="4">
        <f>$T95-(AK95*'Feedstock Conversions'!$B$7)-'Rail Costs'!U95</f>
        <v>215.24205603343367</v>
      </c>
      <c r="BA95" s="4">
        <f>$T95-(AL95*'Feedstock Conversions'!$B$7)-'Rail Costs'!V95</f>
        <v>206.74271431039799</v>
      </c>
      <c r="BH95">
        <f t="shared" si="9"/>
        <v>42</v>
      </c>
      <c r="BI95">
        <f t="shared" si="10"/>
        <v>2020</v>
      </c>
      <c r="BJ95">
        <f t="shared" si="13"/>
        <v>10</v>
      </c>
    </row>
    <row r="96" spans="1:62" x14ac:dyDescent="0.2">
      <c r="A96" s="11">
        <v>44127</v>
      </c>
      <c r="B96" s="4">
        <v>31.6</v>
      </c>
      <c r="C96" s="18">
        <f>BFT!B96+'Rail Costs'!B96</f>
        <v>35.950571108622619</v>
      </c>
      <c r="E96" s="4">
        <f>BFT!C96*'Feedstock Conversions'!B$20</f>
        <v>278.61692609182529</v>
      </c>
      <c r="F96" s="4">
        <f>BFT!C96*'Feedstock Conversions'!B$7</f>
        <v>337.2163569988802</v>
      </c>
      <c r="H96" s="4">
        <f>'Fuel Values'!B96-BFT!I96-BFT!J96-BFT!K96</f>
        <v>17.623905618315774</v>
      </c>
      <c r="I96" s="18">
        <f>('LCFS Values'!$E$3-$AA$4)/1000000*'LCFS Values'!B96*'LCFS Values'!$G$2*100</f>
        <v>156.37609438168423</v>
      </c>
      <c r="J96" s="4">
        <f>'RIN Values'!C96</f>
        <v>121.5</v>
      </c>
      <c r="K96" s="4">
        <f>'Fixed Credits Value'!B96</f>
        <v>100</v>
      </c>
      <c r="L96" s="4">
        <f t="shared" si="11"/>
        <v>395.5</v>
      </c>
      <c r="M96" s="4">
        <f>L96/'Feedstock Conversions'!B$20</f>
        <v>51.032258064516128</v>
      </c>
      <c r="O96" s="4">
        <f>'Fuel Values'!C96*100</f>
        <v>116.67</v>
      </c>
      <c r="P96" s="18">
        <f>('LCFS Values'!$E$3-AB$4)/1000000*'LCFS Values'!B96*'LCFS Values'!$G$2*100</f>
        <v>149.36731478923727</v>
      </c>
      <c r="Q96" s="4">
        <f>'RIN Values'!D96</f>
        <v>137.69999999999999</v>
      </c>
      <c r="R96" s="4">
        <f>'Fixed Credits Value'!B96</f>
        <v>100</v>
      </c>
      <c r="S96" s="4">
        <f>'Fixed Credits Value'!C96</f>
        <v>16</v>
      </c>
      <c r="T96" s="4">
        <f t="shared" si="14"/>
        <v>519.73731478923719</v>
      </c>
      <c r="U96" s="4">
        <f>T96/'Feedstock Conversions'!B$7</f>
        <v>55.409095393308867</v>
      </c>
      <c r="W96" s="4">
        <f t="shared" si="15"/>
        <v>116.88307390817471</v>
      </c>
      <c r="X96" s="4">
        <f t="shared" si="16"/>
        <v>182.52095779035699</v>
      </c>
      <c r="AG96" s="4">
        <f>$B96+'Rail Costs'!K96</f>
        <v>32.687642777155659</v>
      </c>
      <c r="AH96" s="4">
        <v>29.1</v>
      </c>
      <c r="AI96" s="4">
        <f>$B96+'Rail Costs'!M96</f>
        <v>34.862928331466968</v>
      </c>
      <c r="AJ96" s="4">
        <f t="shared" si="12"/>
        <v>31.6</v>
      </c>
      <c r="AK96" s="4">
        <f>$B96+('Rail Costs'!O96*0.75)</f>
        <v>32.089439249720044</v>
      </c>
      <c r="AL96" s="4">
        <f>$B96+'Rail Costs'!P96</f>
        <v>32.905171332586789</v>
      </c>
      <c r="AO96" s="4">
        <f>$L96-('Feedstock Conversions'!$B$20*AG96)-'Rail Costs'!Q96</f>
        <v>138.4867133961869</v>
      </c>
      <c r="AP96" s="4">
        <f>$L96-('Feedstock Conversions'!$B$20*AH96)-'Rail Costs'!R96</f>
        <v>166.69649046886158</v>
      </c>
      <c r="AQ96" s="4">
        <f>$L96-('Feedstock Conversions'!$B$20*AI96)-'Rail Costs'!S96</f>
        <v>122.20192459389712</v>
      </c>
      <c r="AR96" s="4">
        <f>$L96-('Feedstock Conversions'!$B$20*AJ96)-'Rail Costs'!T96</f>
        <v>147.09137611346975</v>
      </c>
      <c r="AS96" s="4">
        <f>$L96-('Feedstock Conversions'!$B$20*AK96)-'Rail Costs'!U96</f>
        <v>143.44427193657899</v>
      </c>
      <c r="AT96" s="4">
        <f>$L96-('Feedstock Conversions'!$B$20*AL96)-'Rail Costs'!V96</f>
        <v>136.27457350861607</v>
      </c>
      <c r="AV96" s="4">
        <f>$T96-(AG96*'Feedstock Conversions'!$B$7)-'Rail Costs'!Q96</f>
        <v>209.44317045866035</v>
      </c>
      <c r="AW96" s="4">
        <f>$T96-(AH96*'Feedstock Conversions'!$B$7)-'Rail Costs'!R96</f>
        <v>243.50080525809875</v>
      </c>
      <c r="AX96" s="4">
        <f>$T96-(AI96*'Feedstock Conversions'!$B$7)-'Rail Costs'!S96</f>
        <v>189.61266620284314</v>
      </c>
      <c r="AY96" s="4">
        <f>$T96-(AJ96*'Feedstock Conversions'!$B$7)-'Rail Costs'!T96</f>
        <v>219.82069090270693</v>
      </c>
      <c r="AZ96" s="4">
        <f>$T96-(AK96*'Feedstock Conversions'!$B$7)-'Rail Costs'!U96</f>
        <v>215.37580074877249</v>
      </c>
      <c r="BA96" s="4">
        <f>$T96-(AL96*'Feedstock Conversions'!$B$7)-'Rail Costs'!V96</f>
        <v>206.87645902573681</v>
      </c>
      <c r="BH96">
        <f t="shared" si="9"/>
        <v>43</v>
      </c>
      <c r="BI96">
        <f t="shared" si="10"/>
        <v>2020</v>
      </c>
      <c r="BJ96">
        <f t="shared" si="13"/>
        <v>10</v>
      </c>
    </row>
    <row r="97" spans="1:62" x14ac:dyDescent="0.2">
      <c r="A97" s="11">
        <v>44134</v>
      </c>
      <c r="B97" s="4">
        <v>32</v>
      </c>
      <c r="C97" s="18">
        <f>BFT!B97+'Rail Costs'!B97</f>
        <v>36.350571108622617</v>
      </c>
      <c r="E97" s="4">
        <f>BFT!C97*'Feedstock Conversions'!B$20</f>
        <v>281.71692609182526</v>
      </c>
      <c r="F97" s="4">
        <f>BFT!C97*'Feedstock Conversions'!B$7</f>
        <v>340.96835699888015</v>
      </c>
      <c r="H97" s="4">
        <f>'Fuel Values'!B97-BFT!I97-BFT!J97-BFT!K97</f>
        <v>20.038930321894753</v>
      </c>
      <c r="I97" s="18">
        <f>('LCFS Values'!$E$3-$AA$4)/1000000*'LCFS Values'!B97*'LCFS Values'!$G$2*100</f>
        <v>156.13606967810526</v>
      </c>
      <c r="J97" s="4">
        <f>'RIN Values'!C97</f>
        <v>123.82499999999999</v>
      </c>
      <c r="K97" s="4">
        <f>'Fixed Credits Value'!B97</f>
        <v>100</v>
      </c>
      <c r="L97" s="4">
        <f t="shared" si="11"/>
        <v>400</v>
      </c>
      <c r="M97" s="4">
        <f>L97/'Feedstock Conversions'!B$20</f>
        <v>51.612903225806448</v>
      </c>
      <c r="O97" s="4">
        <f>'Fuel Values'!C97*100</f>
        <v>112.27000000000001</v>
      </c>
      <c r="P97" s="18">
        <f>('LCFS Values'!$E$3-AB$4)/1000000*'LCFS Values'!B97*'LCFS Values'!$G$2*100</f>
        <v>149.13804799754237</v>
      </c>
      <c r="Q97" s="4">
        <f>'RIN Values'!D97</f>
        <v>140.33499999999998</v>
      </c>
      <c r="R97" s="4">
        <f>'Fixed Credits Value'!B97</f>
        <v>100</v>
      </c>
      <c r="S97" s="4">
        <f>'Fixed Credits Value'!C97</f>
        <v>16</v>
      </c>
      <c r="T97" s="4">
        <f t="shared" si="14"/>
        <v>517.74304799754236</v>
      </c>
      <c r="U97" s="4">
        <f>T97/'Feedstock Conversions'!B$7</f>
        <v>55.196486993341395</v>
      </c>
      <c r="W97" s="4">
        <f t="shared" si="15"/>
        <v>118.28307390817474</v>
      </c>
      <c r="X97" s="4">
        <f t="shared" si="16"/>
        <v>176.77469099866221</v>
      </c>
      <c r="AG97" s="4">
        <f>$B97+'Rail Costs'!K97</f>
        <v>33.087642777155658</v>
      </c>
      <c r="AH97" s="4">
        <v>29.5</v>
      </c>
      <c r="AI97" s="4">
        <f>$B97+'Rail Costs'!M97</f>
        <v>35.262928331466966</v>
      </c>
      <c r="AJ97" s="4">
        <f t="shared" si="12"/>
        <v>32</v>
      </c>
      <c r="AK97" s="4">
        <f>$B97+('Rail Costs'!O97*0.75)</f>
        <v>32.489439249720043</v>
      </c>
      <c r="AL97" s="4">
        <f>$B97+'Rail Costs'!P97</f>
        <v>33.305171332586788</v>
      </c>
      <c r="AO97" s="4">
        <f>$L97-('Feedstock Conversions'!$B$20*AG97)-'Rail Costs'!Q97</f>
        <v>139.88671339618691</v>
      </c>
      <c r="AP97" s="4">
        <f>$L97-('Feedstock Conversions'!$B$20*AH97)-'Rail Costs'!R97</f>
        <v>168.09649046886159</v>
      </c>
      <c r="AQ97" s="4">
        <f>$L97-('Feedstock Conversions'!$B$20*AI97)-'Rail Costs'!S97</f>
        <v>123.60192459389715</v>
      </c>
      <c r="AR97" s="4">
        <f>$L97-('Feedstock Conversions'!$B$20*AJ97)-'Rail Costs'!T97</f>
        <v>148.49137611346976</v>
      </c>
      <c r="AS97" s="4">
        <f>$L97-('Feedstock Conversions'!$B$20*AK97)-'Rail Costs'!U97</f>
        <v>144.84427193657899</v>
      </c>
      <c r="AT97" s="4">
        <f>$L97-('Feedstock Conversions'!$B$20*AL97)-'Rail Costs'!V97</f>
        <v>137.67457350861608</v>
      </c>
      <c r="AV97" s="4">
        <f>$T97-(AG97*'Feedstock Conversions'!$B$7)-'Rail Costs'!Q97</f>
        <v>203.69690366696551</v>
      </c>
      <c r="AW97" s="4">
        <f>$T97-(AH97*'Feedstock Conversions'!$B$7)-'Rail Costs'!R97</f>
        <v>237.75453846640391</v>
      </c>
      <c r="AX97" s="4">
        <f>$T97-(AI97*'Feedstock Conversions'!$B$7)-'Rail Costs'!S97</f>
        <v>183.86639941114831</v>
      </c>
      <c r="AY97" s="4">
        <f>$T97-(AJ97*'Feedstock Conversions'!$B$7)-'Rail Costs'!T97</f>
        <v>214.07442411101209</v>
      </c>
      <c r="AZ97" s="4">
        <f>$T97-(AK97*'Feedstock Conversions'!$B$7)-'Rail Costs'!U97</f>
        <v>209.62953395707765</v>
      </c>
      <c r="BA97" s="4">
        <f>$T97-(AL97*'Feedstock Conversions'!$B$7)-'Rail Costs'!V97</f>
        <v>201.13019223404197</v>
      </c>
      <c r="BH97">
        <f t="shared" si="9"/>
        <v>44</v>
      </c>
      <c r="BI97">
        <f t="shared" si="10"/>
        <v>2020</v>
      </c>
      <c r="BJ97">
        <f t="shared" si="13"/>
        <v>10</v>
      </c>
    </row>
    <row r="98" spans="1:62" x14ac:dyDescent="0.2">
      <c r="A98" s="11">
        <v>44141</v>
      </c>
      <c r="B98" s="4">
        <v>32</v>
      </c>
      <c r="C98" s="18">
        <f>BFT!B98+'Rail Costs'!B98</f>
        <v>36.350571108622617</v>
      </c>
      <c r="E98" s="4">
        <f>BFT!C98*'Feedstock Conversions'!B$20</f>
        <v>281.71692609182526</v>
      </c>
      <c r="F98" s="4">
        <f>BFT!C98*'Feedstock Conversions'!B$7</f>
        <v>340.96835699888015</v>
      </c>
      <c r="H98" s="4">
        <f>'Fuel Values'!B98-BFT!I98-BFT!J98-BFT!K98</f>
        <v>18.288889149263127</v>
      </c>
      <c r="I98" s="18">
        <f>('LCFS Values'!$E$3-$AA$4)/1000000*'LCFS Values'!B98*'LCFS Values'!$G$2*100</f>
        <v>156.53611085073686</v>
      </c>
      <c r="J98" s="4">
        <f>'RIN Values'!C98</f>
        <v>125.17500000000001</v>
      </c>
      <c r="K98" s="4">
        <f>'Fixed Credits Value'!B98</f>
        <v>100</v>
      </c>
      <c r="L98" s="4">
        <f t="shared" si="11"/>
        <v>400</v>
      </c>
      <c r="M98" s="4">
        <f>L98/'Feedstock Conversions'!B$20</f>
        <v>51.612903225806448</v>
      </c>
      <c r="O98" s="4">
        <f>'Fuel Values'!C98*100</f>
        <v>115.5</v>
      </c>
      <c r="P98" s="18">
        <f>('LCFS Values'!$E$3-AB$4)/1000000*'LCFS Values'!B98*'LCFS Values'!$G$2*100</f>
        <v>149.52015931703392</v>
      </c>
      <c r="Q98" s="4">
        <f>'RIN Values'!D98</f>
        <v>141.86500000000001</v>
      </c>
      <c r="R98" s="4">
        <f>'Fixed Credits Value'!B98</f>
        <v>100</v>
      </c>
      <c r="S98" s="4">
        <f>'Fixed Credits Value'!C98</f>
        <v>16</v>
      </c>
      <c r="T98" s="4">
        <f t="shared" si="14"/>
        <v>522.88515931703387</v>
      </c>
      <c r="U98" s="4">
        <f>T98/'Feedstock Conversions'!B$7</f>
        <v>55.744686494353289</v>
      </c>
      <c r="W98" s="4">
        <f t="shared" si="15"/>
        <v>118.28307390817474</v>
      </c>
      <c r="X98" s="4">
        <f t="shared" si="16"/>
        <v>181.91680231815371</v>
      </c>
      <c r="AG98" s="4">
        <f>$B98+'Rail Costs'!K98</f>
        <v>33.087642777155658</v>
      </c>
      <c r="AH98" s="4">
        <v>29.5</v>
      </c>
      <c r="AI98" s="4">
        <f>$B98+'Rail Costs'!M98</f>
        <v>35.262928331466966</v>
      </c>
      <c r="AJ98" s="4">
        <f t="shared" si="12"/>
        <v>32</v>
      </c>
      <c r="AK98" s="4">
        <f>$B98+('Rail Costs'!O98*0.75)</f>
        <v>32.489439249720043</v>
      </c>
      <c r="AL98" s="4">
        <f>$B98+'Rail Costs'!P98</f>
        <v>33.305171332586788</v>
      </c>
      <c r="AO98" s="4">
        <f>$L98-('Feedstock Conversions'!$B$20*AG98)-'Rail Costs'!Q98</f>
        <v>139.88671339618691</v>
      </c>
      <c r="AP98" s="4">
        <f>$L98-('Feedstock Conversions'!$B$20*AH98)-'Rail Costs'!R98</f>
        <v>168.09649046886159</v>
      </c>
      <c r="AQ98" s="4">
        <f>$L98-('Feedstock Conversions'!$B$20*AI98)-'Rail Costs'!S98</f>
        <v>123.60192459389715</v>
      </c>
      <c r="AR98" s="4">
        <f>$L98-('Feedstock Conversions'!$B$20*AJ98)-'Rail Costs'!T98</f>
        <v>148.49137611346976</v>
      </c>
      <c r="AS98" s="4">
        <f>$L98-('Feedstock Conversions'!$B$20*AK98)-'Rail Costs'!U98</f>
        <v>144.84427193657899</v>
      </c>
      <c r="AT98" s="4">
        <f>$L98-('Feedstock Conversions'!$B$20*AL98)-'Rail Costs'!V98</f>
        <v>137.67457350861608</v>
      </c>
      <c r="AV98" s="4">
        <f>$T98-(AG98*'Feedstock Conversions'!$B$7)-'Rail Costs'!Q98</f>
        <v>208.83901498645702</v>
      </c>
      <c r="AW98" s="4">
        <f>$T98-(AH98*'Feedstock Conversions'!$B$7)-'Rail Costs'!R98</f>
        <v>242.89664978589542</v>
      </c>
      <c r="AX98" s="4">
        <f>$T98-(AI98*'Feedstock Conversions'!$B$7)-'Rail Costs'!S98</f>
        <v>189.00851073063981</v>
      </c>
      <c r="AY98" s="4">
        <f>$T98-(AJ98*'Feedstock Conversions'!$B$7)-'Rail Costs'!T98</f>
        <v>219.2165354305036</v>
      </c>
      <c r="AZ98" s="4">
        <f>$T98-(AK98*'Feedstock Conversions'!$B$7)-'Rail Costs'!U98</f>
        <v>214.77164527656916</v>
      </c>
      <c r="BA98" s="4">
        <f>$T98-(AL98*'Feedstock Conversions'!$B$7)-'Rail Costs'!V98</f>
        <v>206.27230355353348</v>
      </c>
      <c r="BH98">
        <f t="shared" si="9"/>
        <v>45</v>
      </c>
      <c r="BI98">
        <f t="shared" si="10"/>
        <v>2020</v>
      </c>
      <c r="BJ98">
        <f t="shared" si="13"/>
        <v>11</v>
      </c>
    </row>
    <row r="99" spans="1:62" x14ac:dyDescent="0.2">
      <c r="A99" s="11">
        <v>44148</v>
      </c>
      <c r="B99" s="4">
        <v>32</v>
      </c>
      <c r="C99" s="18">
        <f>BFT!B99+'Rail Costs'!B99</f>
        <v>36.350571108622617</v>
      </c>
      <c r="E99" s="4">
        <f>BFT!C99*'Feedstock Conversions'!B$20</f>
        <v>281.71692609182526</v>
      </c>
      <c r="F99" s="4">
        <f>BFT!C99*'Feedstock Conversions'!B$7</f>
        <v>340.96835699888015</v>
      </c>
      <c r="H99" s="4">
        <f>'Fuel Values'!B99-BFT!I99-BFT!J99-BFT!K99</f>
        <v>10.363621527157875</v>
      </c>
      <c r="I99" s="18">
        <f>('LCFS Values'!$E$3-$AA$4)/1000000*'LCFS Values'!B99*'LCFS Values'!$G$2*100</f>
        <v>159.13637847284213</v>
      </c>
      <c r="J99" s="4">
        <f>'RIN Values'!C99</f>
        <v>130.5</v>
      </c>
      <c r="K99" s="4">
        <f>'Fixed Credits Value'!B99</f>
        <v>100</v>
      </c>
      <c r="L99" s="4">
        <f t="shared" si="11"/>
        <v>400</v>
      </c>
      <c r="M99" s="4">
        <f>L99/'Feedstock Conversions'!B$20</f>
        <v>51.612903225806448</v>
      </c>
      <c r="O99" s="4">
        <f>'Fuel Values'!C99*100</f>
        <v>124.05</v>
      </c>
      <c r="P99" s="18">
        <f>('LCFS Values'!$E$3-AB$4)/1000000*'LCFS Values'!B99*'LCFS Values'!$G$2*100</f>
        <v>152.00388289372881</v>
      </c>
      <c r="Q99" s="4">
        <f>'RIN Values'!D99</f>
        <v>147.9</v>
      </c>
      <c r="R99" s="4">
        <f>'Fixed Credits Value'!B99</f>
        <v>100</v>
      </c>
      <c r="S99" s="4">
        <f>'Fixed Credits Value'!C99</f>
        <v>16</v>
      </c>
      <c r="T99" s="4">
        <f t="shared" si="14"/>
        <v>539.95388289372875</v>
      </c>
      <c r="U99" s="4">
        <f>T99/'Feedstock Conversions'!B$7</f>
        <v>57.564379839416709</v>
      </c>
      <c r="W99" s="4">
        <f t="shared" si="15"/>
        <v>118.28307390817474</v>
      </c>
      <c r="X99" s="4">
        <f t="shared" si="16"/>
        <v>198.98552589484859</v>
      </c>
      <c r="AG99" s="4">
        <f>$B99+'Rail Costs'!K99</f>
        <v>33.087642777155658</v>
      </c>
      <c r="AH99" s="4">
        <v>29.5</v>
      </c>
      <c r="AI99" s="4">
        <f>$B99+'Rail Costs'!M99</f>
        <v>35.262928331466966</v>
      </c>
      <c r="AJ99" s="4">
        <f t="shared" si="12"/>
        <v>32</v>
      </c>
      <c r="AK99" s="4">
        <f>$B99+('Rail Costs'!O99*0.75)</f>
        <v>32.489439249720043</v>
      </c>
      <c r="AL99" s="4">
        <f>$B99+'Rail Costs'!P99</f>
        <v>33.305171332586788</v>
      </c>
      <c r="AO99" s="4">
        <f>$L99-('Feedstock Conversions'!$B$20*AG99)-'Rail Costs'!Q99</f>
        <v>139.88671339618691</v>
      </c>
      <c r="AP99" s="4">
        <f>$L99-('Feedstock Conversions'!$B$20*AH99)-'Rail Costs'!R99</f>
        <v>168.09649046886159</v>
      </c>
      <c r="AQ99" s="4">
        <f>$L99-('Feedstock Conversions'!$B$20*AI99)-'Rail Costs'!S99</f>
        <v>123.60192459389715</v>
      </c>
      <c r="AR99" s="4">
        <f>$L99-('Feedstock Conversions'!$B$20*AJ99)-'Rail Costs'!T99</f>
        <v>148.49137611346976</v>
      </c>
      <c r="AS99" s="4">
        <f>$L99-('Feedstock Conversions'!$B$20*AK99)-'Rail Costs'!U99</f>
        <v>144.84427193657899</v>
      </c>
      <c r="AT99" s="4">
        <f>$L99-('Feedstock Conversions'!$B$20*AL99)-'Rail Costs'!V99</f>
        <v>137.67457350861608</v>
      </c>
      <c r="AV99" s="4">
        <f>$T99-(AG99*'Feedstock Conversions'!$B$7)-'Rail Costs'!Q99</f>
        <v>225.9077385631519</v>
      </c>
      <c r="AW99" s="4">
        <f>$T99-(AH99*'Feedstock Conversions'!$B$7)-'Rail Costs'!R99</f>
        <v>259.9653733625903</v>
      </c>
      <c r="AX99" s="4">
        <f>$T99-(AI99*'Feedstock Conversions'!$B$7)-'Rail Costs'!S99</f>
        <v>206.07723430733469</v>
      </c>
      <c r="AY99" s="4">
        <f>$T99-(AJ99*'Feedstock Conversions'!$B$7)-'Rail Costs'!T99</f>
        <v>236.28525900719848</v>
      </c>
      <c r="AZ99" s="4">
        <f>$T99-(AK99*'Feedstock Conversions'!$B$7)-'Rail Costs'!U99</f>
        <v>231.84036885326404</v>
      </c>
      <c r="BA99" s="4">
        <f>$T99-(AL99*'Feedstock Conversions'!$B$7)-'Rail Costs'!V99</f>
        <v>223.34102713022835</v>
      </c>
      <c r="BH99">
        <f t="shared" si="9"/>
        <v>46</v>
      </c>
      <c r="BI99">
        <f t="shared" si="10"/>
        <v>2020</v>
      </c>
      <c r="BJ99">
        <f t="shared" si="13"/>
        <v>11</v>
      </c>
    </row>
    <row r="100" spans="1:62" x14ac:dyDescent="0.2">
      <c r="A100" s="11">
        <v>44155</v>
      </c>
      <c r="B100" s="4">
        <v>32</v>
      </c>
      <c r="C100" s="18">
        <f>BFT!B100+'Rail Costs'!B100</f>
        <v>36.350571108622617</v>
      </c>
      <c r="E100" s="4">
        <f>BFT!C100*'Feedstock Conversions'!B$20</f>
        <v>281.71692609182526</v>
      </c>
      <c r="F100" s="4">
        <f>BFT!C100*'Feedstock Conversions'!B$7</f>
        <v>340.96835699888015</v>
      </c>
      <c r="H100" s="4">
        <f>'Fuel Values'!B100-BFT!I100-BFT!J100-BFT!K100</f>
        <v>15.218485657473678</v>
      </c>
      <c r="I100" s="18">
        <f>('LCFS Values'!$E$3-$AA$4)/1000000*'LCFS Values'!B100*'LCFS Values'!$G$2*100</f>
        <v>160.45651434252633</v>
      </c>
      <c r="J100" s="4">
        <f>'RIN Values'!C100</f>
        <v>134.32499999999999</v>
      </c>
      <c r="K100" s="4">
        <f>'Fixed Credits Value'!B100</f>
        <v>100</v>
      </c>
      <c r="L100" s="4">
        <f t="shared" si="11"/>
        <v>410</v>
      </c>
      <c r="M100" s="4">
        <f>L100/'Feedstock Conversions'!B$20</f>
        <v>52.903225806451616</v>
      </c>
      <c r="O100" s="4">
        <f>'Fuel Values'!C100*100</f>
        <v>126.78</v>
      </c>
      <c r="P100" s="18">
        <f>('LCFS Values'!$E$3-AB$4)/1000000*'LCFS Values'!B100*'LCFS Values'!$G$2*100</f>
        <v>153.26485024805086</v>
      </c>
      <c r="Q100" s="4">
        <f>'RIN Values'!D100</f>
        <v>152.23499999999999</v>
      </c>
      <c r="R100" s="4">
        <f>'Fixed Credits Value'!B100</f>
        <v>100</v>
      </c>
      <c r="S100" s="4">
        <f>'Fixed Credits Value'!C100</f>
        <v>16</v>
      </c>
      <c r="T100" s="4">
        <f t="shared" si="14"/>
        <v>548.27985024805082</v>
      </c>
      <c r="U100" s="4">
        <f>T100/'Feedstock Conversions'!B$7</f>
        <v>58.452009621327377</v>
      </c>
      <c r="W100" s="4">
        <f t="shared" si="15"/>
        <v>128.28307390817474</v>
      </c>
      <c r="X100" s="4">
        <f t="shared" si="16"/>
        <v>207.31149324917067</v>
      </c>
      <c r="AG100" s="4">
        <f>$B100+'Rail Costs'!K100</f>
        <v>33.087642777155658</v>
      </c>
      <c r="AH100" s="4">
        <v>29.5</v>
      </c>
      <c r="AI100" s="4">
        <f>$B100+'Rail Costs'!M100</f>
        <v>35.262928331466966</v>
      </c>
      <c r="AJ100" s="4">
        <f t="shared" si="12"/>
        <v>32</v>
      </c>
      <c r="AK100" s="4">
        <f>$B100+('Rail Costs'!O100*0.75)</f>
        <v>32.489439249720043</v>
      </c>
      <c r="AL100" s="4">
        <f>$B100+'Rail Costs'!P100</f>
        <v>33.305171332586788</v>
      </c>
      <c r="AO100" s="4">
        <f>$L100-('Feedstock Conversions'!$B$20*AG100)-'Rail Costs'!Q100</f>
        <v>149.88671339618691</v>
      </c>
      <c r="AP100" s="4">
        <f>$L100-('Feedstock Conversions'!$B$20*AH100)-'Rail Costs'!R100</f>
        <v>178.09649046886159</v>
      </c>
      <c r="AQ100" s="4">
        <f>$L100-('Feedstock Conversions'!$B$20*AI100)-'Rail Costs'!S100</f>
        <v>133.60192459389717</v>
      </c>
      <c r="AR100" s="4">
        <f>$L100-('Feedstock Conversions'!$B$20*AJ100)-'Rail Costs'!T100</f>
        <v>158.49137611346976</v>
      </c>
      <c r="AS100" s="4">
        <f>$L100-('Feedstock Conversions'!$B$20*AK100)-'Rail Costs'!U100</f>
        <v>154.84427193657899</v>
      </c>
      <c r="AT100" s="4">
        <f>$L100-('Feedstock Conversions'!$B$20*AL100)-'Rail Costs'!V100</f>
        <v>147.67457350861608</v>
      </c>
      <c r="AV100" s="4">
        <f>$T100-(AG100*'Feedstock Conversions'!$B$7)-'Rail Costs'!Q100</f>
        <v>234.23370591747397</v>
      </c>
      <c r="AW100" s="4">
        <f>$T100-(AH100*'Feedstock Conversions'!$B$7)-'Rail Costs'!R100</f>
        <v>268.29134071691237</v>
      </c>
      <c r="AX100" s="4">
        <f>$T100-(AI100*'Feedstock Conversions'!$B$7)-'Rail Costs'!S100</f>
        <v>214.40320166165677</v>
      </c>
      <c r="AY100" s="4">
        <f>$T100-(AJ100*'Feedstock Conversions'!$B$7)-'Rail Costs'!T100</f>
        <v>244.61122636152055</v>
      </c>
      <c r="AZ100" s="4">
        <f>$T100-(AK100*'Feedstock Conversions'!$B$7)-'Rail Costs'!U100</f>
        <v>240.16633620758611</v>
      </c>
      <c r="BA100" s="4">
        <f>$T100-(AL100*'Feedstock Conversions'!$B$7)-'Rail Costs'!V100</f>
        <v>231.66699448455043</v>
      </c>
      <c r="BH100">
        <f t="shared" si="9"/>
        <v>47</v>
      </c>
      <c r="BI100">
        <f t="shared" si="10"/>
        <v>2020</v>
      </c>
      <c r="BJ100">
        <f t="shared" si="13"/>
        <v>11</v>
      </c>
    </row>
    <row r="101" spans="1:62" x14ac:dyDescent="0.2">
      <c r="A101" s="11">
        <v>44162</v>
      </c>
      <c r="B101" s="4">
        <v>32</v>
      </c>
      <c r="C101" s="18">
        <f>BFT!B101+'Rail Costs'!B101</f>
        <v>36.350571108622617</v>
      </c>
      <c r="E101" s="4">
        <f>BFT!C101*'Feedstock Conversions'!B$20</f>
        <v>281.71692609182526</v>
      </c>
      <c r="F101" s="4">
        <f>BFT!C101*'Feedstock Conversions'!B$7</f>
        <v>340.96835699888015</v>
      </c>
      <c r="H101" s="4">
        <f>'Fuel Values'!B101-BFT!I101-BFT!J101-BFT!K101</f>
        <v>31.291934088007991</v>
      </c>
      <c r="I101" s="18">
        <f>('LCFS Values'!$E$3-$AA$4)/1000000*'LCFS Values'!B101*'LCFS Values'!$G$2*100</f>
        <v>160.08311591199202</v>
      </c>
      <c r="J101" s="4">
        <f>'RIN Values'!C101</f>
        <v>133.62494999999998</v>
      </c>
      <c r="K101" s="4">
        <f>'Fixed Credits Value'!B101</f>
        <v>100</v>
      </c>
      <c r="L101" s="4">
        <f t="shared" si="11"/>
        <v>425</v>
      </c>
      <c r="M101" s="4">
        <f>L101/'Feedstock Conversions'!B$20</f>
        <v>54.838709677419352</v>
      </c>
      <c r="O101" s="4">
        <f>'Fuel Values'!C101*100</f>
        <v>136.22</v>
      </c>
      <c r="P101" s="18">
        <f>('LCFS Values'!$E$3-AB$4)/1000000*'LCFS Values'!B101*'LCFS Values'!$G$2*100</f>
        <v>152.90818754243747</v>
      </c>
      <c r="Q101" s="4">
        <f>'RIN Values'!D101</f>
        <v>151.44161</v>
      </c>
      <c r="R101" s="4">
        <f>'Fixed Credits Value'!B101</f>
        <v>100</v>
      </c>
      <c r="S101" s="4">
        <f>'Fixed Credits Value'!C101</f>
        <v>16</v>
      </c>
      <c r="T101" s="4">
        <f t="shared" si="14"/>
        <v>556.56979754243741</v>
      </c>
      <c r="U101" s="4">
        <f>T101/'Feedstock Conversions'!B$7</f>
        <v>59.335799311560486</v>
      </c>
      <c r="W101" s="4">
        <f t="shared" si="15"/>
        <v>143.28307390817474</v>
      </c>
      <c r="X101" s="4">
        <f t="shared" si="16"/>
        <v>215.60144054355726</v>
      </c>
      <c r="AG101" s="4">
        <f>$B101+'Rail Costs'!K101</f>
        <v>33.087642777155658</v>
      </c>
      <c r="AH101" s="4">
        <v>29.5</v>
      </c>
      <c r="AI101" s="4">
        <f>$B101+'Rail Costs'!M101</f>
        <v>35.262928331466966</v>
      </c>
      <c r="AJ101" s="4">
        <f t="shared" si="12"/>
        <v>32</v>
      </c>
      <c r="AK101" s="4">
        <f>$B101+('Rail Costs'!O101*0.75)</f>
        <v>32.489439249720043</v>
      </c>
      <c r="AL101" s="4">
        <f>$B101+'Rail Costs'!P101</f>
        <v>33.305171332586788</v>
      </c>
      <c r="AO101" s="4">
        <f>$L101-('Feedstock Conversions'!$B$20*AG101)-'Rail Costs'!Q101</f>
        <v>164.88671339618691</v>
      </c>
      <c r="AP101" s="4">
        <f>$L101-('Feedstock Conversions'!$B$20*AH101)-'Rail Costs'!R101</f>
        <v>193.09649046886159</v>
      </c>
      <c r="AQ101" s="4">
        <f>$L101-('Feedstock Conversions'!$B$20*AI101)-'Rail Costs'!S101</f>
        <v>148.60192459389717</v>
      </c>
      <c r="AR101" s="4">
        <f>$L101-('Feedstock Conversions'!$B$20*AJ101)-'Rail Costs'!T101</f>
        <v>173.49137611346976</v>
      </c>
      <c r="AS101" s="4">
        <f>$L101-('Feedstock Conversions'!$B$20*AK101)-'Rail Costs'!U101</f>
        <v>169.84427193657899</v>
      </c>
      <c r="AT101" s="4">
        <f>$L101-('Feedstock Conversions'!$B$20*AL101)-'Rail Costs'!V101</f>
        <v>162.67457350861608</v>
      </c>
      <c r="AV101" s="4">
        <f>$T101-(AG101*'Feedstock Conversions'!$B$7)-'Rail Costs'!Q101</f>
        <v>242.52365321186056</v>
      </c>
      <c r="AW101" s="4">
        <f>$T101-(AH101*'Feedstock Conversions'!$B$7)-'Rail Costs'!R101</f>
        <v>276.58128801129897</v>
      </c>
      <c r="AX101" s="4">
        <f>$T101-(AI101*'Feedstock Conversions'!$B$7)-'Rail Costs'!S101</f>
        <v>222.69314895604336</v>
      </c>
      <c r="AY101" s="4">
        <f>$T101-(AJ101*'Feedstock Conversions'!$B$7)-'Rail Costs'!T101</f>
        <v>252.90117365590714</v>
      </c>
      <c r="AZ101" s="4">
        <f>$T101-(AK101*'Feedstock Conversions'!$B$7)-'Rail Costs'!U101</f>
        <v>248.45628350197271</v>
      </c>
      <c r="BA101" s="4">
        <f>$T101-(AL101*'Feedstock Conversions'!$B$7)-'Rail Costs'!V101</f>
        <v>239.95694177893702</v>
      </c>
      <c r="BH101">
        <f t="shared" si="9"/>
        <v>48</v>
      </c>
      <c r="BI101">
        <f t="shared" si="10"/>
        <v>2020</v>
      </c>
      <c r="BJ101">
        <f t="shared" si="13"/>
        <v>11</v>
      </c>
    </row>
    <row r="102" spans="1:62" x14ac:dyDescent="0.2">
      <c r="A102" s="11">
        <v>44169</v>
      </c>
      <c r="B102" s="4">
        <v>32</v>
      </c>
      <c r="C102" s="18">
        <f>BFT!B102+'Rail Costs'!B102</f>
        <v>36.350571108622617</v>
      </c>
      <c r="E102" s="4">
        <f>BFT!C102*'Feedstock Conversions'!B$20</f>
        <v>281.71692609182526</v>
      </c>
      <c r="F102" s="4">
        <f>BFT!C102*'Feedstock Conversions'!B$7</f>
        <v>340.96835699888015</v>
      </c>
      <c r="H102" s="4">
        <f>'Fuel Values'!B102-BFT!I102-BFT!J102-BFT!K102</f>
        <v>29.298514478315838</v>
      </c>
      <c r="I102" s="18">
        <f>('LCFS Values'!$E$3-$AA$4)/1000000*'LCFS Values'!B102*'LCFS Values'!$G$2*100</f>
        <v>160.17648552168421</v>
      </c>
      <c r="J102" s="4">
        <f>'RIN Values'!C102</f>
        <v>138.52499999999998</v>
      </c>
      <c r="K102" s="4">
        <f>'Fixed Credits Value'!B102</f>
        <v>100</v>
      </c>
      <c r="L102" s="4">
        <f t="shared" si="11"/>
        <v>428</v>
      </c>
      <c r="M102" s="4">
        <f>L102/'Feedstock Conversions'!B$20</f>
        <v>55.225806451612904</v>
      </c>
      <c r="O102" s="4">
        <f>'Fuel Values'!C102*100</f>
        <v>138.31</v>
      </c>
      <c r="P102" s="18">
        <f>('LCFS Values'!$E$3-AB$4)/1000000*'LCFS Values'!B102*'LCFS Values'!$G$2*100</f>
        <v>152.99737232440677</v>
      </c>
      <c r="Q102" s="4">
        <f>'RIN Values'!D102</f>
        <v>156.99499999999998</v>
      </c>
      <c r="R102" s="4">
        <f>'Fixed Credits Value'!B102</f>
        <v>100</v>
      </c>
      <c r="S102" s="4">
        <f>'Fixed Credits Value'!C102</f>
        <v>16</v>
      </c>
      <c r="T102" s="4">
        <f t="shared" si="14"/>
        <v>564.30237232440686</v>
      </c>
      <c r="U102" s="4">
        <f>T102/'Feedstock Conversions'!B$7</f>
        <v>60.160167625203286</v>
      </c>
      <c r="W102" s="4">
        <f t="shared" si="15"/>
        <v>146.28307390817474</v>
      </c>
      <c r="X102" s="4">
        <f t="shared" si="16"/>
        <v>223.33401532552671</v>
      </c>
      <c r="AG102" s="4">
        <f>$B102+'Rail Costs'!K102</f>
        <v>33.087642777155658</v>
      </c>
      <c r="AH102" s="4">
        <v>29.5</v>
      </c>
      <c r="AI102" s="4">
        <f>$B102+'Rail Costs'!M102</f>
        <v>35.262928331466966</v>
      </c>
      <c r="AJ102" s="4">
        <f t="shared" si="12"/>
        <v>32</v>
      </c>
      <c r="AK102" s="4">
        <f>$B102+('Rail Costs'!O102*0.75)</f>
        <v>32.489439249720043</v>
      </c>
      <c r="AL102" s="4">
        <f>$B102+'Rail Costs'!P102</f>
        <v>33.305171332586788</v>
      </c>
      <c r="AO102" s="4">
        <f>$L102-('Feedstock Conversions'!$B$20*AG102)-'Rail Costs'!Q102</f>
        <v>167.88671339618691</v>
      </c>
      <c r="AP102" s="4">
        <f>$L102-('Feedstock Conversions'!$B$20*AH102)-'Rail Costs'!R102</f>
        <v>196.09649046886159</v>
      </c>
      <c r="AQ102" s="4">
        <f>$L102-('Feedstock Conversions'!$B$20*AI102)-'Rail Costs'!S102</f>
        <v>151.60192459389717</v>
      </c>
      <c r="AR102" s="4">
        <f>$L102-('Feedstock Conversions'!$B$20*AJ102)-'Rail Costs'!T102</f>
        <v>176.49137611346976</v>
      </c>
      <c r="AS102" s="4">
        <f>$L102-('Feedstock Conversions'!$B$20*AK102)-'Rail Costs'!U102</f>
        <v>172.84427193657899</v>
      </c>
      <c r="AT102" s="4">
        <f>$L102-('Feedstock Conversions'!$B$20*AL102)-'Rail Costs'!V102</f>
        <v>165.67457350861608</v>
      </c>
      <c r="AV102" s="4">
        <f>$T102-(AG102*'Feedstock Conversions'!$B$7)-'Rail Costs'!Q102</f>
        <v>250.25622799383001</v>
      </c>
      <c r="AW102" s="4">
        <f>$T102-(AH102*'Feedstock Conversions'!$B$7)-'Rail Costs'!R102</f>
        <v>284.31386279326841</v>
      </c>
      <c r="AX102" s="4">
        <f>$T102-(AI102*'Feedstock Conversions'!$B$7)-'Rail Costs'!S102</f>
        <v>230.42572373801281</v>
      </c>
      <c r="AY102" s="4">
        <f>$T102-(AJ102*'Feedstock Conversions'!$B$7)-'Rail Costs'!T102</f>
        <v>260.63374843787659</v>
      </c>
      <c r="AZ102" s="4">
        <f>$T102-(AK102*'Feedstock Conversions'!$B$7)-'Rail Costs'!U102</f>
        <v>256.18885828394218</v>
      </c>
      <c r="BA102" s="4">
        <f>$T102-(AL102*'Feedstock Conversions'!$B$7)-'Rail Costs'!V102</f>
        <v>247.68951656090647</v>
      </c>
      <c r="BH102">
        <f t="shared" si="9"/>
        <v>49</v>
      </c>
      <c r="BI102">
        <f t="shared" si="10"/>
        <v>2020</v>
      </c>
      <c r="BJ102">
        <f t="shared" si="13"/>
        <v>12</v>
      </c>
    </row>
    <row r="103" spans="1:62" x14ac:dyDescent="0.2">
      <c r="A103" s="11">
        <v>44176</v>
      </c>
      <c r="B103" s="4">
        <v>34.299999999999997</v>
      </c>
      <c r="C103" s="18">
        <f>BFT!B103+'Rail Costs'!B103</f>
        <v>38.650571108622614</v>
      </c>
      <c r="E103" s="4">
        <f>BFT!C103*'Feedstock Conversions'!B$20</f>
        <v>299.54192609182525</v>
      </c>
      <c r="F103" s="4">
        <f>BFT!C103*'Feedstock Conversions'!B$7</f>
        <v>362.54235699888017</v>
      </c>
      <c r="H103" s="4">
        <f>'Fuel Values'!B103-BFT!I103-BFT!J103-BFT!K103</f>
        <v>22.283633878947342</v>
      </c>
      <c r="I103" s="18">
        <f>('LCFS Values'!$E$3-$AA$4)/1000000*'LCFS Values'!B103*'LCFS Values'!$G$2*100</f>
        <v>159.01636612105264</v>
      </c>
      <c r="J103" s="4">
        <f>'RIN Values'!C103</f>
        <v>151.19999999999999</v>
      </c>
      <c r="K103" s="4">
        <f>'Fixed Credits Value'!B103</f>
        <v>100</v>
      </c>
      <c r="L103" s="4">
        <f t="shared" si="11"/>
        <v>432.49999999999994</v>
      </c>
      <c r="M103" s="4">
        <f>L103/'Feedstock Conversions'!B$20</f>
        <v>55.806451612903217</v>
      </c>
      <c r="O103" s="4">
        <f>'Fuel Values'!C103*100</f>
        <v>142.55000000000001</v>
      </c>
      <c r="P103" s="18">
        <f>('LCFS Values'!$E$3-AB$4)/1000000*'LCFS Values'!B103*'LCFS Values'!$G$2*100</f>
        <v>151.88924949788137</v>
      </c>
      <c r="Q103" s="4">
        <f>'RIN Values'!D103</f>
        <v>171.35999999999999</v>
      </c>
      <c r="R103" s="4">
        <f>'Fixed Credits Value'!B103</f>
        <v>100</v>
      </c>
      <c r="S103" s="4">
        <f>'Fixed Credits Value'!C103</f>
        <v>16</v>
      </c>
      <c r="T103" s="4">
        <f t="shared" si="14"/>
        <v>581.79924949788142</v>
      </c>
      <c r="U103" s="4">
        <f>T103/'Feedstock Conversions'!B$7</f>
        <v>62.025506343057714</v>
      </c>
      <c r="W103" s="4">
        <f t="shared" si="15"/>
        <v>132.9580739081747</v>
      </c>
      <c r="X103" s="4">
        <f t="shared" si="16"/>
        <v>219.25689249900125</v>
      </c>
      <c r="AG103" s="4">
        <f>$B103+'Rail Costs'!K103</f>
        <v>35.387642777155655</v>
      </c>
      <c r="AH103" s="4">
        <v>31.8</v>
      </c>
      <c r="AI103" s="4">
        <f>$B103+'Rail Costs'!M103</f>
        <v>37.562928331466964</v>
      </c>
      <c r="AJ103" s="4">
        <f t="shared" si="12"/>
        <v>34.299999999999997</v>
      </c>
      <c r="AK103" s="4">
        <f>$B103+('Rail Costs'!O103*0.75)</f>
        <v>34.78943924972004</v>
      </c>
      <c r="AL103" s="4">
        <f>$B103+'Rail Costs'!P103</f>
        <v>35.605171332586785</v>
      </c>
      <c r="AO103" s="4">
        <f>$L103-('Feedstock Conversions'!$B$20*AG103)-'Rail Costs'!Q103</f>
        <v>154.56171339618686</v>
      </c>
      <c r="AP103" s="4">
        <f>$L103-('Feedstock Conversions'!$B$20*AH103)-'Rail Costs'!R103</f>
        <v>182.77149046886151</v>
      </c>
      <c r="AQ103" s="4">
        <f>$L103-('Feedstock Conversions'!$B$20*AI103)-'Rail Costs'!S103</f>
        <v>138.27692459389712</v>
      </c>
      <c r="AR103" s="4">
        <f>$L103-('Feedstock Conversions'!$B$20*AJ103)-'Rail Costs'!T103</f>
        <v>163.16637611346971</v>
      </c>
      <c r="AS103" s="4">
        <f>$L103-('Feedstock Conversions'!$B$20*AK103)-'Rail Costs'!U103</f>
        <v>159.51927193657897</v>
      </c>
      <c r="AT103" s="4">
        <f>$L103-('Feedstock Conversions'!$B$20*AL103)-'Rail Costs'!V103</f>
        <v>152.34957350861603</v>
      </c>
      <c r="AV103" s="4">
        <f>$T103-(AG103*'Feedstock Conversions'!$B$7)-'Rail Costs'!Q103</f>
        <v>246.17910516730461</v>
      </c>
      <c r="AW103" s="4">
        <f>$T103-(AH103*'Feedstock Conversions'!$B$7)-'Rail Costs'!R103</f>
        <v>280.23673996674296</v>
      </c>
      <c r="AX103" s="4">
        <f>$T103-(AI103*'Feedstock Conversions'!$B$7)-'Rail Costs'!S103</f>
        <v>226.34860091148741</v>
      </c>
      <c r="AY103" s="4">
        <f>$T103-(AJ103*'Feedstock Conversions'!$B$7)-'Rail Costs'!T103</f>
        <v>256.55662561135119</v>
      </c>
      <c r="AZ103" s="4">
        <f>$T103-(AK103*'Feedstock Conversions'!$B$7)-'Rail Costs'!U103</f>
        <v>252.11173545741676</v>
      </c>
      <c r="BA103" s="4">
        <f>$T103-(AL103*'Feedstock Conversions'!$B$7)-'Rail Costs'!V103</f>
        <v>243.61239373438107</v>
      </c>
      <c r="BH103">
        <f t="shared" si="9"/>
        <v>50</v>
      </c>
      <c r="BI103">
        <f t="shared" si="10"/>
        <v>2020</v>
      </c>
      <c r="BJ103">
        <f t="shared" si="13"/>
        <v>12</v>
      </c>
    </row>
    <row r="104" spans="1:62" x14ac:dyDescent="0.2">
      <c r="A104" s="11">
        <v>44183</v>
      </c>
      <c r="B104" s="4">
        <v>36.5</v>
      </c>
      <c r="C104" s="18">
        <f>BFT!B104+'Rail Costs'!B104</f>
        <v>40.850571108622617</v>
      </c>
      <c r="E104" s="4">
        <f>BFT!C104*'Feedstock Conversions'!B$20</f>
        <v>316.59192609182526</v>
      </c>
      <c r="F104" s="4">
        <f>BFT!C104*'Feedstock Conversions'!B$7</f>
        <v>383.17835699888019</v>
      </c>
      <c r="H104" s="4">
        <f>'Fuel Values'!B104-BFT!I104-BFT!J104-BFT!K104</f>
        <v>32.613642113473645</v>
      </c>
      <c r="I104" s="18">
        <f>('LCFS Values'!$E$3-$AA$4)/1000000*'LCFS Values'!B104*'LCFS Values'!$G$2*100</f>
        <v>158.93635788652637</v>
      </c>
      <c r="J104" s="4">
        <f>'RIN Values'!C104</f>
        <v>144.44999999999999</v>
      </c>
      <c r="K104" s="4">
        <f>'Fixed Credits Value'!B104</f>
        <v>100</v>
      </c>
      <c r="L104" s="4">
        <f t="shared" si="11"/>
        <v>436</v>
      </c>
      <c r="M104" s="4">
        <f>L104/'Feedstock Conversions'!B$20</f>
        <v>56.258064516129032</v>
      </c>
      <c r="O104" s="4">
        <f>'Fuel Values'!C104*100</f>
        <v>149.10000000000002</v>
      </c>
      <c r="P104" s="18">
        <f>('LCFS Values'!$E$3-AB$4)/1000000*'LCFS Values'!B104*'LCFS Values'!$G$2*100</f>
        <v>151.81282723398309</v>
      </c>
      <c r="Q104" s="4">
        <f>'RIN Values'!D104</f>
        <v>163.70999999999998</v>
      </c>
      <c r="R104" s="4">
        <f>'Fixed Credits Value'!B104</f>
        <v>100</v>
      </c>
      <c r="S104" s="4">
        <f>'Fixed Credits Value'!C104</f>
        <v>16</v>
      </c>
      <c r="T104" s="4">
        <f t="shared" si="14"/>
        <v>580.62282723398312</v>
      </c>
      <c r="U104" s="4">
        <f>T104/'Feedstock Conversions'!B$7</f>
        <v>61.900088191256188</v>
      </c>
      <c r="W104" s="4">
        <f t="shared" si="15"/>
        <v>119.40807390817474</v>
      </c>
      <c r="X104" s="4">
        <f t="shared" si="16"/>
        <v>197.44447023510293</v>
      </c>
      <c r="AG104" s="4">
        <f>$B104+'Rail Costs'!K104</f>
        <v>37.587642777155658</v>
      </c>
      <c r="AH104" s="4">
        <v>34</v>
      </c>
      <c r="AI104" s="4">
        <f>$B104+'Rail Costs'!M104</f>
        <v>39.762928331466966</v>
      </c>
      <c r="AJ104" s="4">
        <f t="shared" si="12"/>
        <v>36.5</v>
      </c>
      <c r="AK104" s="4">
        <f>$B104+('Rail Costs'!O104*0.75)</f>
        <v>36.989439249720043</v>
      </c>
      <c r="AL104" s="4">
        <f>$B104+'Rail Costs'!P104</f>
        <v>37.805171332586788</v>
      </c>
      <c r="AO104" s="4">
        <f>$L104-('Feedstock Conversions'!$B$20*AG104)-'Rail Costs'!Q104</f>
        <v>141.01171339618691</v>
      </c>
      <c r="AP104" s="4">
        <f>$L104-('Feedstock Conversions'!$B$20*AH104)-'Rail Costs'!R104</f>
        <v>169.22149046886159</v>
      </c>
      <c r="AQ104" s="4">
        <f>$L104-('Feedstock Conversions'!$B$20*AI104)-'Rail Costs'!S104</f>
        <v>124.72692459389715</v>
      </c>
      <c r="AR104" s="4">
        <f>$L104-('Feedstock Conversions'!$B$20*AJ104)-'Rail Costs'!T104</f>
        <v>149.61637611346976</v>
      </c>
      <c r="AS104" s="4">
        <f>$L104-('Feedstock Conversions'!$B$20*AK104)-'Rail Costs'!U104</f>
        <v>145.96927193657902</v>
      </c>
      <c r="AT104" s="4">
        <f>$L104-('Feedstock Conversions'!$B$20*AL104)-'Rail Costs'!V104</f>
        <v>138.79957350861608</v>
      </c>
      <c r="AV104" s="4">
        <f>$T104-(AG104*'Feedstock Conversions'!$B$7)-'Rail Costs'!Q104</f>
        <v>224.36668290340629</v>
      </c>
      <c r="AW104" s="4">
        <f>$T104-(AH104*'Feedstock Conversions'!$B$7)-'Rail Costs'!R104</f>
        <v>258.42431770284469</v>
      </c>
      <c r="AX104" s="4">
        <f>$T104-(AI104*'Feedstock Conversions'!$B$7)-'Rail Costs'!S104</f>
        <v>204.53617864758908</v>
      </c>
      <c r="AY104" s="4">
        <f>$T104-(AJ104*'Feedstock Conversions'!$B$7)-'Rail Costs'!T104</f>
        <v>234.74420334745287</v>
      </c>
      <c r="AZ104" s="4">
        <f>$T104-(AK104*'Feedstock Conversions'!$B$7)-'Rail Costs'!U104</f>
        <v>230.29931319351843</v>
      </c>
      <c r="BA104" s="4">
        <f>$T104-(AL104*'Feedstock Conversions'!$B$7)-'Rail Costs'!V104</f>
        <v>221.79997147048269</v>
      </c>
      <c r="BH104">
        <f t="shared" si="9"/>
        <v>51</v>
      </c>
      <c r="BI104">
        <f t="shared" si="10"/>
        <v>2020</v>
      </c>
      <c r="BJ104">
        <f t="shared" si="13"/>
        <v>12</v>
      </c>
    </row>
    <row r="105" spans="1:62" x14ac:dyDescent="0.2">
      <c r="A105" s="11">
        <v>44190</v>
      </c>
      <c r="B105" s="4">
        <v>37.5</v>
      </c>
      <c r="C105" s="18">
        <f>BFT!B105+'Rail Costs'!B105</f>
        <v>41.850571108622617</v>
      </c>
      <c r="E105" s="4">
        <f>BFT!C105*'Feedstock Conversions'!B$20</f>
        <v>324.34192609182526</v>
      </c>
      <c r="F105" s="4">
        <f>BFT!C105*'Feedstock Conversions'!B$7</f>
        <v>392.55835699888019</v>
      </c>
      <c r="H105" s="4">
        <f>'Fuel Values'!B105-BFT!I105-BFT!J105-BFT!K105</f>
        <v>45.096113292631571</v>
      </c>
      <c r="I105" s="18">
        <f>('LCFS Values'!$E$3-$AA$4)/1000000*'LCFS Values'!B105*'LCFS Values'!$G$2*100</f>
        <v>159.21638670736843</v>
      </c>
      <c r="J105" s="4">
        <f>'RIN Values'!C105</f>
        <v>145.6875</v>
      </c>
      <c r="K105" s="4">
        <f>'Fixed Credits Value'!B105</f>
        <v>100</v>
      </c>
      <c r="L105" s="4">
        <f t="shared" si="11"/>
        <v>450</v>
      </c>
      <c r="M105" s="4">
        <f>L105/'Feedstock Conversions'!B$20</f>
        <v>58.064516129032256</v>
      </c>
      <c r="O105" s="4">
        <f>'Fuel Values'!C105*100</f>
        <v>148.91</v>
      </c>
      <c r="P105" s="18">
        <f>('LCFS Values'!$E$3-AB$4)/1000000*'LCFS Values'!B105*'LCFS Values'!$G$2*100</f>
        <v>152.08030515762712</v>
      </c>
      <c r="Q105" s="4">
        <f>'RIN Values'!D105</f>
        <v>165.11249999999998</v>
      </c>
      <c r="R105" s="4">
        <f>'Fixed Credits Value'!B105</f>
        <v>100</v>
      </c>
      <c r="S105" s="4">
        <f>'Fixed Credits Value'!C105</f>
        <v>16</v>
      </c>
      <c r="T105" s="4">
        <f t="shared" si="14"/>
        <v>582.10280515762702</v>
      </c>
      <c r="U105" s="4">
        <f>T105/'Feedstock Conversions'!B$7</f>
        <v>62.057868353691575</v>
      </c>
      <c r="W105" s="4">
        <f t="shared" si="15"/>
        <v>125.65807390817474</v>
      </c>
      <c r="X105" s="4">
        <f t="shared" si="16"/>
        <v>189.54444815874683</v>
      </c>
      <c r="AG105" s="4">
        <f>$B105+'Rail Costs'!K105</f>
        <v>38.587642777155658</v>
      </c>
      <c r="AH105" s="4">
        <v>35</v>
      </c>
      <c r="AI105" s="4">
        <f>$B105+'Rail Costs'!M105</f>
        <v>40.762928331466966</v>
      </c>
      <c r="AJ105" s="4">
        <f t="shared" si="12"/>
        <v>37.5</v>
      </c>
      <c r="AK105" s="4">
        <f>$B105+('Rail Costs'!O105*0.75)</f>
        <v>37.989439249720043</v>
      </c>
      <c r="AL105" s="4">
        <f>$B105+'Rail Costs'!P105</f>
        <v>38.805171332586788</v>
      </c>
      <c r="AO105" s="4">
        <f>$L105-('Feedstock Conversions'!$B$20*AG105)-'Rail Costs'!Q105</f>
        <v>147.26171339618691</v>
      </c>
      <c r="AP105" s="4">
        <f>$L105-('Feedstock Conversions'!$B$20*AH105)-'Rail Costs'!R105</f>
        <v>175.47149046886159</v>
      </c>
      <c r="AQ105" s="4">
        <f>$L105-('Feedstock Conversions'!$B$20*AI105)-'Rail Costs'!S105</f>
        <v>130.97692459389717</v>
      </c>
      <c r="AR105" s="4">
        <f>$L105-('Feedstock Conversions'!$B$20*AJ105)-'Rail Costs'!T105</f>
        <v>155.86637611346976</v>
      </c>
      <c r="AS105" s="4">
        <f>$L105-('Feedstock Conversions'!$B$20*AK105)-'Rail Costs'!U105</f>
        <v>152.21927193657902</v>
      </c>
      <c r="AT105" s="4">
        <f>$L105-('Feedstock Conversions'!$B$20*AL105)-'Rail Costs'!V105</f>
        <v>145.04957350861608</v>
      </c>
      <c r="AV105" s="4">
        <f>$T105-(AG105*'Feedstock Conversions'!$B$7)-'Rail Costs'!Q105</f>
        <v>216.46666082705019</v>
      </c>
      <c r="AW105" s="4">
        <f>$T105-(AH105*'Feedstock Conversions'!$B$7)-'Rail Costs'!R105</f>
        <v>250.52429562648859</v>
      </c>
      <c r="AX105" s="4">
        <f>$T105-(AI105*'Feedstock Conversions'!$B$7)-'Rail Costs'!S105</f>
        <v>196.63615657123299</v>
      </c>
      <c r="AY105" s="4">
        <f>$T105-(AJ105*'Feedstock Conversions'!$B$7)-'Rail Costs'!T105</f>
        <v>226.84418127109672</v>
      </c>
      <c r="AZ105" s="4">
        <f>$T105-(AK105*'Feedstock Conversions'!$B$7)-'Rail Costs'!U105</f>
        <v>222.39929111716233</v>
      </c>
      <c r="BA105" s="4">
        <f>$T105-(AL105*'Feedstock Conversions'!$B$7)-'Rail Costs'!V105</f>
        <v>213.89994939412659</v>
      </c>
      <c r="BH105">
        <f t="shared" si="9"/>
        <v>52</v>
      </c>
      <c r="BI105">
        <f t="shared" si="10"/>
        <v>2020</v>
      </c>
      <c r="BJ105">
        <f t="shared" si="13"/>
        <v>12</v>
      </c>
    </row>
    <row r="106" spans="1:62" x14ac:dyDescent="0.2">
      <c r="A106" s="11">
        <v>44197</v>
      </c>
      <c r="B106" s="4">
        <v>37.5</v>
      </c>
      <c r="C106" s="18">
        <f>BFT!B106+'Rail Costs'!B106</f>
        <v>41.816237402015673</v>
      </c>
      <c r="E106" s="4">
        <f>BFT!C106*'Feedstock Conversions'!B$20</f>
        <v>324.07583986562145</v>
      </c>
      <c r="F106" s="4">
        <f>BFT!C106*'Feedstock Conversions'!B$7</f>
        <v>392.23630683090704</v>
      </c>
      <c r="H106" s="4">
        <f>'Fuel Values'!B106-BFT!I106-BFT!J106-BFT!K106</f>
        <v>46.894776025921033</v>
      </c>
      <c r="I106" s="18">
        <f>('LCFS Values'!$E$4-$AA$4)/1000000*'LCFS Values'!B106*'LCFS Values'!$G$2*100</f>
        <v>155.35522397407894</v>
      </c>
      <c r="J106" s="4">
        <f>'RIN Values'!C106</f>
        <v>147.75</v>
      </c>
      <c r="K106" s="4">
        <f>'Fixed Credits Value'!B106</f>
        <v>100</v>
      </c>
      <c r="L106" s="4">
        <f t="shared" si="11"/>
        <v>450</v>
      </c>
      <c r="M106" s="4">
        <f>L106/'Feedstock Conversions'!B$20</f>
        <v>58.064516129032256</v>
      </c>
      <c r="O106" s="4">
        <f>'Fuel Values'!C106*100</f>
        <v>149</v>
      </c>
      <c r="P106" s="18">
        <f>('LCFS Values'!$E$4-AB$4)/1000000*'LCFS Values'!B106*'LCFS Values'!$G$2*100</f>
        <v>148.24155474076272</v>
      </c>
      <c r="Q106" s="4">
        <f>'RIN Values'!D106</f>
        <v>167.45</v>
      </c>
      <c r="R106" s="4">
        <f>'Fixed Credits Value'!B106</f>
        <v>100</v>
      </c>
      <c r="S106" s="4">
        <f>'Fixed Credits Value'!C106</f>
        <v>16</v>
      </c>
      <c r="T106" s="4">
        <f t="shared" si="14"/>
        <v>580.69155474076274</v>
      </c>
      <c r="U106" s="4">
        <f>T106/'Feedstock Conversions'!B$7</f>
        <v>61.907415217565315</v>
      </c>
      <c r="W106" s="4">
        <f t="shared" si="15"/>
        <v>125.92416013437855</v>
      </c>
      <c r="X106" s="4">
        <f t="shared" si="16"/>
        <v>188.4552479098557</v>
      </c>
      <c r="AG106" s="4">
        <f>$B106+'Rail Costs'!K106</f>
        <v>38.579059350503918</v>
      </c>
      <c r="AH106" s="4">
        <v>35</v>
      </c>
      <c r="AI106" s="4">
        <f>$B106+'Rail Costs'!M106</f>
        <v>40.737178051511755</v>
      </c>
      <c r="AJ106" s="4">
        <f t="shared" si="12"/>
        <v>37.5</v>
      </c>
      <c r="AK106" s="4">
        <f>$B106+('Rail Costs'!O106*0.75)</f>
        <v>37.985576707726764</v>
      </c>
      <c r="AL106" s="4">
        <f>$B106+'Rail Costs'!P106</f>
        <v>38.794871220604705</v>
      </c>
      <c r="AO106" s="4">
        <f>$L106-('Feedstock Conversions'!$B$20*AG106)-'Rail Costs'!Q106</f>
        <v>147.35730866814487</v>
      </c>
      <c r="AP106" s="4">
        <f>$L106-('Feedstock Conversions'!$B$20*AH106)-'Rail Costs'!R106</f>
        <v>175.49736371206112</v>
      </c>
      <c r="AQ106" s="4">
        <f>$L106-('Feedstock Conversions'!$B$20*AI106)-'Rail Costs'!S106</f>
        <v>131.20103567376498</v>
      </c>
      <c r="AR106" s="4">
        <f>$L106-('Feedstock Conversions'!$B$20*AJ106)-'Rail Costs'!T106</f>
        <v>155.89406536623832</v>
      </c>
      <c r="AS106" s="4">
        <f>$L106-('Feedstock Conversions'!$B$20*AK106)-'Rail Costs'!U106</f>
        <v>152.2757432967187</v>
      </c>
      <c r="AT106" s="4">
        <f>$L106-('Feedstock Conversions'!$B$20*AL106)-'Rail Costs'!V106</f>
        <v>145.16262647979954</v>
      </c>
      <c r="AV106" s="4">
        <f>$T106-(AG106*'Feedstock Conversions'!$B$7)-'Rail Costs'!Q106</f>
        <v>215.16499666758619</v>
      </c>
      <c r="AW106" s="4">
        <f>$T106-(AH106*'Feedstock Conversions'!$B$7)-'Rail Costs'!R106</f>
        <v>249.13891845282384</v>
      </c>
      <c r="AX106" s="4">
        <f>$T106-(AI106*'Feedstock Conversions'!$B$7)-'Rail Costs'!S106</f>
        <v>195.49099019056354</v>
      </c>
      <c r="AY106" s="4">
        <f>$T106-(AJ106*'Feedstock Conversions'!$B$7)-'Rail Costs'!T106</f>
        <v>225.46062010700101</v>
      </c>
      <c r="AZ106" s="4">
        <f>$T106-(AK106*'Feedstock Conversions'!$B$7)-'Rail Costs'!U106</f>
        <v>221.0508080038868</v>
      </c>
      <c r="BA106" s="4">
        <f>$T106-(AL106*'Feedstock Conversions'!$B$7)-'Rail Costs'!V106</f>
        <v>212.61854113097655</v>
      </c>
      <c r="BH106">
        <f t="shared" si="9"/>
        <v>1</v>
      </c>
      <c r="BI106">
        <f t="shared" si="10"/>
        <v>2021</v>
      </c>
      <c r="BJ106">
        <f t="shared" si="13"/>
        <v>1</v>
      </c>
    </row>
    <row r="107" spans="1:62" x14ac:dyDescent="0.2">
      <c r="A107" s="11">
        <v>44204</v>
      </c>
      <c r="B107" s="4">
        <v>38</v>
      </c>
      <c r="C107" s="18">
        <f>BFT!B107+'Rail Costs'!B107</f>
        <v>42.316237402015673</v>
      </c>
      <c r="E107" s="4">
        <f>BFT!C107*'Feedstock Conversions'!B$20</f>
        <v>327.95083986562145</v>
      </c>
      <c r="F107" s="4">
        <f>BFT!C107*'Feedstock Conversions'!B$7</f>
        <v>396.92630683090704</v>
      </c>
      <c r="H107" s="4">
        <f>'Fuel Values'!B107-BFT!I107-BFT!J107-BFT!K107</f>
        <v>40.020372335052627</v>
      </c>
      <c r="I107" s="18">
        <f>('LCFS Values'!$E$4-$AA$4)/1000000*'LCFS Values'!B107*'LCFS Values'!$G$2*100</f>
        <v>156.0796276649474</v>
      </c>
      <c r="J107" s="4">
        <f>'RIN Values'!C107</f>
        <v>153.89999999999998</v>
      </c>
      <c r="K107" s="4">
        <f>'Fixed Credits Value'!B107</f>
        <v>100</v>
      </c>
      <c r="L107" s="4">
        <f t="shared" si="11"/>
        <v>450</v>
      </c>
      <c r="M107" s="4">
        <f>L107/'Feedstock Conversions'!B$20</f>
        <v>58.064516129032256</v>
      </c>
      <c r="O107" s="4">
        <f>'Fuel Values'!C107*100</f>
        <v>153.54000000000002</v>
      </c>
      <c r="P107" s="18">
        <f>('LCFS Values'!$E$4-AB$4)/1000000*'LCFS Values'!B107*'LCFS Values'!$G$2*100</f>
        <v>148.93278820332202</v>
      </c>
      <c r="Q107" s="4">
        <f>'RIN Values'!D107</f>
        <v>174.42</v>
      </c>
      <c r="R107" s="4">
        <f>'Fixed Credits Value'!B107</f>
        <v>100</v>
      </c>
      <c r="S107" s="4">
        <f>'Fixed Credits Value'!C107</f>
        <v>16</v>
      </c>
      <c r="T107" s="4">
        <f t="shared" si="14"/>
        <v>592.89278820332197</v>
      </c>
      <c r="U107" s="4">
        <f>T107/'Feedstock Conversions'!B$7</f>
        <v>63.208186375620677</v>
      </c>
      <c r="W107" s="4">
        <f t="shared" si="15"/>
        <v>122.04916013437855</v>
      </c>
      <c r="X107" s="4">
        <f t="shared" si="16"/>
        <v>195.96648137241493</v>
      </c>
      <c r="AG107" s="4">
        <f>$B107+'Rail Costs'!K107</f>
        <v>39.079059350503918</v>
      </c>
      <c r="AH107" s="4">
        <v>35.5</v>
      </c>
      <c r="AI107" s="4">
        <f>$B107+'Rail Costs'!M107</f>
        <v>41.237178051511755</v>
      </c>
      <c r="AJ107" s="4">
        <f t="shared" si="12"/>
        <v>38</v>
      </c>
      <c r="AK107" s="4">
        <f>$B107+('Rail Costs'!O107*0.75)</f>
        <v>38.485576707726764</v>
      </c>
      <c r="AL107" s="4">
        <f>$B107+'Rail Costs'!P107</f>
        <v>39.294871220604705</v>
      </c>
      <c r="AO107" s="4">
        <f>$L107-('Feedstock Conversions'!$B$20*AG107)-'Rail Costs'!Q107</f>
        <v>143.48230866814487</v>
      </c>
      <c r="AP107" s="4">
        <f>$L107-('Feedstock Conversions'!$B$20*AH107)-'Rail Costs'!R107</f>
        <v>171.62236371206112</v>
      </c>
      <c r="AQ107" s="4">
        <f>$L107-('Feedstock Conversions'!$B$20*AI107)-'Rail Costs'!S107</f>
        <v>127.32603567376496</v>
      </c>
      <c r="AR107" s="4">
        <f>$L107-('Feedstock Conversions'!$B$20*AJ107)-'Rail Costs'!T107</f>
        <v>152.01906536623832</v>
      </c>
      <c r="AS107" s="4">
        <f>$L107-('Feedstock Conversions'!$B$20*AK107)-'Rail Costs'!U107</f>
        <v>148.4007432967187</v>
      </c>
      <c r="AT107" s="4">
        <f>$L107-('Feedstock Conversions'!$B$20*AL107)-'Rail Costs'!V107</f>
        <v>141.28762647979954</v>
      </c>
      <c r="AV107" s="4">
        <f>$T107-(AG107*'Feedstock Conversions'!$B$7)-'Rail Costs'!Q107</f>
        <v>222.67623013014543</v>
      </c>
      <c r="AW107" s="4">
        <f>$T107-(AH107*'Feedstock Conversions'!$B$7)-'Rail Costs'!R107</f>
        <v>256.65015191538305</v>
      </c>
      <c r="AX107" s="4">
        <f>$T107-(AI107*'Feedstock Conversions'!$B$7)-'Rail Costs'!S107</f>
        <v>203.00222365312271</v>
      </c>
      <c r="AY107" s="4">
        <f>$T107-(AJ107*'Feedstock Conversions'!$B$7)-'Rail Costs'!T107</f>
        <v>232.97185356956024</v>
      </c>
      <c r="AZ107" s="4">
        <f>$T107-(AK107*'Feedstock Conversions'!$B$7)-'Rail Costs'!U107</f>
        <v>228.56204146644603</v>
      </c>
      <c r="BA107" s="4">
        <f>$T107-(AL107*'Feedstock Conversions'!$B$7)-'Rail Costs'!V107</f>
        <v>220.12977459353579</v>
      </c>
      <c r="BH107">
        <f t="shared" si="9"/>
        <v>2</v>
      </c>
      <c r="BI107">
        <f t="shared" si="10"/>
        <v>2021</v>
      </c>
      <c r="BJ107">
        <f t="shared" si="13"/>
        <v>1</v>
      </c>
    </row>
    <row r="108" spans="1:62" x14ac:dyDescent="0.2">
      <c r="A108" s="11">
        <v>44211</v>
      </c>
      <c r="B108" s="4">
        <v>40</v>
      </c>
      <c r="C108" s="18">
        <f>BFT!B108+'Rail Costs'!B108</f>
        <v>44.316237402015673</v>
      </c>
      <c r="E108" s="4">
        <f>BFT!C108*'Feedstock Conversions'!B$20</f>
        <v>343.45083986562145</v>
      </c>
      <c r="F108" s="4">
        <f>BFT!C108*'Feedstock Conversions'!B$7</f>
        <v>415.68630683090703</v>
      </c>
      <c r="H108" s="4">
        <f>'Fuel Values'!B108-BFT!I108-BFT!J108-BFT!K108</f>
        <v>49.521564953315817</v>
      </c>
      <c r="I108" s="18">
        <f>('LCFS Values'!$E$4-$AA$4)/1000000*'LCFS Values'!B108*'LCFS Values'!$G$2*100</f>
        <v>157.52843504668422</v>
      </c>
      <c r="J108" s="4">
        <f>'RIN Values'!C108</f>
        <v>142.94999999999999</v>
      </c>
      <c r="K108" s="4">
        <f>'Fixed Credits Value'!B108</f>
        <v>100</v>
      </c>
      <c r="L108" s="4">
        <f t="shared" si="11"/>
        <v>450.00000000000006</v>
      </c>
      <c r="M108" s="4">
        <f>L108/'Feedstock Conversions'!B$20</f>
        <v>58.064516129032263</v>
      </c>
      <c r="O108" s="4">
        <f>'Fuel Values'!C108*100</f>
        <v>160.63</v>
      </c>
      <c r="P108" s="18">
        <f>('LCFS Values'!$E$4-AB$4)/1000000*'LCFS Values'!B108*'LCFS Values'!$G$2*100</f>
        <v>150.3152551284407</v>
      </c>
      <c r="Q108" s="4">
        <f>'RIN Values'!D108</f>
        <v>162.01</v>
      </c>
      <c r="R108" s="4">
        <f>'Fixed Credits Value'!B108</f>
        <v>100</v>
      </c>
      <c r="S108" s="4">
        <f>'Fixed Credits Value'!C108</f>
        <v>16</v>
      </c>
      <c r="T108" s="4">
        <f t="shared" si="14"/>
        <v>588.95525512844074</v>
      </c>
      <c r="U108" s="4">
        <f>T108/'Feedstock Conversions'!B$7</f>
        <v>62.78840673011095</v>
      </c>
      <c r="W108" s="4">
        <f t="shared" si="15"/>
        <v>106.54916013437861</v>
      </c>
      <c r="X108" s="4">
        <f t="shared" si="16"/>
        <v>173.26894829753371</v>
      </c>
      <c r="AG108" s="4">
        <f>$B108+'Rail Costs'!K108</f>
        <v>41.079059350503918</v>
      </c>
      <c r="AH108" s="4">
        <v>37.5</v>
      </c>
      <c r="AI108" s="4">
        <f>$B108+'Rail Costs'!M108</f>
        <v>43.237178051511755</v>
      </c>
      <c r="AJ108" s="4">
        <f t="shared" si="12"/>
        <v>40</v>
      </c>
      <c r="AK108" s="4">
        <f>$B108+('Rail Costs'!O108*0.75)</f>
        <v>40.485576707726764</v>
      </c>
      <c r="AL108" s="4">
        <f>$B108+'Rail Costs'!P108</f>
        <v>41.294871220604705</v>
      </c>
      <c r="AO108" s="4">
        <f>$L108-('Feedstock Conversions'!$B$20*AG108)-'Rail Costs'!Q108</f>
        <v>127.98230866814492</v>
      </c>
      <c r="AP108" s="4">
        <f>$L108-('Feedstock Conversions'!$B$20*AH108)-'Rail Costs'!R108</f>
        <v>156.12236371206117</v>
      </c>
      <c r="AQ108" s="4">
        <f>$L108-('Feedstock Conversions'!$B$20*AI108)-'Rail Costs'!S108</f>
        <v>111.82603567376502</v>
      </c>
      <c r="AR108" s="4">
        <f>$L108-('Feedstock Conversions'!$B$20*AJ108)-'Rail Costs'!T108</f>
        <v>136.51906536623838</v>
      </c>
      <c r="AS108" s="4">
        <f>$L108-('Feedstock Conversions'!$B$20*AK108)-'Rail Costs'!U108</f>
        <v>132.90074329671876</v>
      </c>
      <c r="AT108" s="4">
        <f>$L108-('Feedstock Conversions'!$B$20*AL108)-'Rail Costs'!V108</f>
        <v>125.7876264797996</v>
      </c>
      <c r="AV108" s="4">
        <f>$T108-(AG108*'Feedstock Conversions'!$B$7)-'Rail Costs'!Q108</f>
        <v>199.97869705526421</v>
      </c>
      <c r="AW108" s="4">
        <f>$T108-(AH108*'Feedstock Conversions'!$B$7)-'Rail Costs'!R108</f>
        <v>233.9526188405018</v>
      </c>
      <c r="AX108" s="4">
        <f>$T108-(AI108*'Feedstock Conversions'!$B$7)-'Rail Costs'!S108</f>
        <v>180.30469057824149</v>
      </c>
      <c r="AY108" s="4">
        <f>$T108-(AJ108*'Feedstock Conversions'!$B$7)-'Rail Costs'!T108</f>
        <v>210.27432049467902</v>
      </c>
      <c r="AZ108" s="4">
        <f>$T108-(AK108*'Feedstock Conversions'!$B$7)-'Rail Costs'!U108</f>
        <v>205.86450839156481</v>
      </c>
      <c r="BA108" s="4">
        <f>$T108-(AL108*'Feedstock Conversions'!$B$7)-'Rail Costs'!V108</f>
        <v>197.43224151865456</v>
      </c>
      <c r="BH108">
        <f t="shared" si="9"/>
        <v>3</v>
      </c>
      <c r="BI108">
        <f t="shared" si="10"/>
        <v>2021</v>
      </c>
      <c r="BJ108">
        <f t="shared" si="13"/>
        <v>1</v>
      </c>
    </row>
    <row r="109" spans="1:62" x14ac:dyDescent="0.2">
      <c r="A109" s="11">
        <v>44218</v>
      </c>
      <c r="B109" s="4">
        <v>40</v>
      </c>
      <c r="C109" s="18">
        <f>BFT!B109+'Rail Costs'!B109</f>
        <v>44.316237402015673</v>
      </c>
      <c r="E109" s="4">
        <f>BFT!C109*'Feedstock Conversions'!B$20</f>
        <v>343.45083986562145</v>
      </c>
      <c r="F109" s="4">
        <f>BFT!C109*'Feedstock Conversions'!B$7</f>
        <v>415.68630683090703</v>
      </c>
      <c r="H109" s="4">
        <f>'Fuel Values'!B109-BFT!I109-BFT!J109-BFT!K109</f>
        <v>64.803643431447313</v>
      </c>
      <c r="I109" s="18">
        <f>('LCFS Values'!$E$4-$AA$4)/1000000*'LCFS Values'!B109*'LCFS Values'!$G$2*100</f>
        <v>157.50885656855266</v>
      </c>
      <c r="J109" s="4">
        <f>'RIN Values'!C109</f>
        <v>151.6875</v>
      </c>
      <c r="K109" s="4">
        <f>'Fixed Credits Value'!B109</f>
        <v>100</v>
      </c>
      <c r="L109" s="4">
        <f t="shared" si="11"/>
        <v>474</v>
      </c>
      <c r="M109" s="4">
        <f>L109/'Feedstock Conversions'!B$20</f>
        <v>61.161290322580648</v>
      </c>
      <c r="O109" s="4">
        <f>'Fuel Values'!C109*100</f>
        <v>160.39000000000001</v>
      </c>
      <c r="P109" s="18">
        <f>('LCFS Values'!$E$4-AB$4)/1000000*'LCFS Values'!B109*'LCFS Values'!$G$2*100</f>
        <v>150.29657314296608</v>
      </c>
      <c r="Q109" s="4">
        <f>'RIN Values'!D109</f>
        <v>171.91249999999999</v>
      </c>
      <c r="R109" s="4">
        <f>'Fixed Credits Value'!B109</f>
        <v>100</v>
      </c>
      <c r="S109" s="4">
        <f>'Fixed Credits Value'!C109</f>
        <v>16</v>
      </c>
      <c r="T109" s="4">
        <f t="shared" si="14"/>
        <v>598.59907314296606</v>
      </c>
      <c r="U109" s="4">
        <f>T109/'Feedstock Conversions'!B$7</f>
        <v>63.816532318013437</v>
      </c>
      <c r="W109" s="4">
        <f t="shared" si="15"/>
        <v>130.54916013437855</v>
      </c>
      <c r="X109" s="4">
        <f t="shared" si="16"/>
        <v>182.91276631205903</v>
      </c>
      <c r="AG109" s="4">
        <f>$B109+'Rail Costs'!K109</f>
        <v>41.079059350503918</v>
      </c>
      <c r="AH109" s="4">
        <v>37.5</v>
      </c>
      <c r="AI109" s="4">
        <f>$B109+'Rail Costs'!M109</f>
        <v>43.237178051511755</v>
      </c>
      <c r="AJ109" s="4">
        <f t="shared" si="12"/>
        <v>40</v>
      </c>
      <c r="AK109" s="4">
        <f>$B109+('Rail Costs'!O109*0.75)</f>
        <v>40.485576707726764</v>
      </c>
      <c r="AL109" s="4">
        <f>$B109+'Rail Costs'!P109</f>
        <v>41.294871220604705</v>
      </c>
      <c r="AO109" s="4">
        <f>$L109-('Feedstock Conversions'!$B$20*AG109)-'Rail Costs'!Q109</f>
        <v>151.98230866814487</v>
      </c>
      <c r="AP109" s="4">
        <f>$L109-('Feedstock Conversions'!$B$20*AH109)-'Rail Costs'!R109</f>
        <v>180.12236371206112</v>
      </c>
      <c r="AQ109" s="4">
        <f>$L109-('Feedstock Conversions'!$B$20*AI109)-'Rail Costs'!S109</f>
        <v>135.82603567376498</v>
      </c>
      <c r="AR109" s="4">
        <f>$L109-('Feedstock Conversions'!$B$20*AJ109)-'Rail Costs'!T109</f>
        <v>160.51906536623832</v>
      </c>
      <c r="AS109" s="4">
        <f>$L109-('Feedstock Conversions'!$B$20*AK109)-'Rail Costs'!U109</f>
        <v>156.9007432967187</v>
      </c>
      <c r="AT109" s="4">
        <f>$L109-('Feedstock Conversions'!$B$20*AL109)-'Rail Costs'!V109</f>
        <v>149.78762647979954</v>
      </c>
      <c r="AV109" s="4">
        <f>$T109-(AG109*'Feedstock Conversions'!$B$7)-'Rail Costs'!Q109</f>
        <v>209.62251506978953</v>
      </c>
      <c r="AW109" s="4">
        <f>$T109-(AH109*'Feedstock Conversions'!$B$7)-'Rail Costs'!R109</f>
        <v>243.59643685502712</v>
      </c>
      <c r="AX109" s="4">
        <f>$T109-(AI109*'Feedstock Conversions'!$B$7)-'Rail Costs'!S109</f>
        <v>189.94850859276681</v>
      </c>
      <c r="AY109" s="4">
        <f>$T109-(AJ109*'Feedstock Conversions'!$B$7)-'Rail Costs'!T109</f>
        <v>219.91813850920434</v>
      </c>
      <c r="AZ109" s="4">
        <f>$T109-(AK109*'Feedstock Conversions'!$B$7)-'Rail Costs'!U109</f>
        <v>215.50832640609013</v>
      </c>
      <c r="BA109" s="4">
        <f>$T109-(AL109*'Feedstock Conversions'!$B$7)-'Rail Costs'!V109</f>
        <v>207.07605953317989</v>
      </c>
      <c r="BH109">
        <f t="shared" si="9"/>
        <v>4</v>
      </c>
      <c r="BI109">
        <f t="shared" si="10"/>
        <v>2021</v>
      </c>
      <c r="BJ109">
        <f t="shared" si="13"/>
        <v>1</v>
      </c>
    </row>
    <row r="110" spans="1:62" x14ac:dyDescent="0.2">
      <c r="A110" s="11">
        <v>44225</v>
      </c>
      <c r="B110" s="4">
        <v>41</v>
      </c>
      <c r="C110" s="18">
        <f>BFT!B110+'Rail Costs'!B110</f>
        <v>45.316237402015673</v>
      </c>
      <c r="E110" s="4">
        <f>BFT!C110*'Feedstock Conversions'!B$20</f>
        <v>351.20083986562145</v>
      </c>
      <c r="F110" s="4">
        <f>BFT!C110*'Feedstock Conversions'!B$7</f>
        <v>425.06630683090702</v>
      </c>
      <c r="H110" s="4">
        <f>'Fuel Values'!B110-BFT!I110-BFT!J110-BFT!K110</f>
        <v>60.19387471976313</v>
      </c>
      <c r="I110" s="18">
        <f>('LCFS Values'!$E$4-$AA$4)/1000000*'LCFS Values'!B110*'LCFS Values'!$G$2*100</f>
        <v>155.08112528023685</v>
      </c>
      <c r="J110" s="4">
        <f>'RIN Values'!C110</f>
        <v>166.72500000000002</v>
      </c>
      <c r="K110" s="4">
        <f>'Fixed Credits Value'!B110</f>
        <v>100</v>
      </c>
      <c r="L110" s="4">
        <f t="shared" si="11"/>
        <v>482</v>
      </c>
      <c r="M110" s="4">
        <f>L110/'Feedstock Conversions'!B$20</f>
        <v>62.193548387096776</v>
      </c>
      <c r="O110" s="4">
        <f>'Fuel Values'!C110*100</f>
        <v>160.75</v>
      </c>
      <c r="P110" s="18">
        <f>('LCFS Values'!$E$4-AB$4)/1000000*'LCFS Values'!B110*'LCFS Values'!$G$2*100</f>
        <v>147.98000694411866</v>
      </c>
      <c r="Q110" s="4">
        <f>'RIN Values'!D110</f>
        <v>188.95500000000001</v>
      </c>
      <c r="R110" s="4">
        <f>'Fixed Credits Value'!B110</f>
        <v>100</v>
      </c>
      <c r="S110" s="4">
        <f>'Fixed Credits Value'!C110</f>
        <v>16</v>
      </c>
      <c r="T110" s="4">
        <f t="shared" si="14"/>
        <v>613.68500694411864</v>
      </c>
      <c r="U110" s="4">
        <f>T110/'Feedstock Conversions'!B$7</f>
        <v>65.424840825598992</v>
      </c>
      <c r="W110" s="4">
        <f t="shared" si="15"/>
        <v>130.79916013437855</v>
      </c>
      <c r="X110" s="4">
        <f t="shared" si="16"/>
        <v>188.61870011321162</v>
      </c>
      <c r="AG110" s="4">
        <f>$B110+'Rail Costs'!K110</f>
        <v>42.079059350503918</v>
      </c>
      <c r="AH110" s="4">
        <v>38.5</v>
      </c>
      <c r="AI110" s="4">
        <f>$B110+'Rail Costs'!M110</f>
        <v>44.237178051511755</v>
      </c>
      <c r="AJ110" s="4">
        <f t="shared" si="12"/>
        <v>41</v>
      </c>
      <c r="AK110" s="4">
        <f>$B110+('Rail Costs'!O110*0.75)</f>
        <v>41.485576707726764</v>
      </c>
      <c r="AL110" s="4">
        <f>$B110+'Rail Costs'!P110</f>
        <v>42.294871220604705</v>
      </c>
      <c r="AO110" s="4">
        <f>$L110-('Feedstock Conversions'!$B$20*AG110)-'Rail Costs'!Q110</f>
        <v>152.23230866814487</v>
      </c>
      <c r="AP110" s="4">
        <f>$L110-('Feedstock Conversions'!$B$20*AH110)-'Rail Costs'!R110</f>
        <v>180.37236371206112</v>
      </c>
      <c r="AQ110" s="4">
        <f>$L110-('Feedstock Conversions'!$B$20*AI110)-'Rail Costs'!S110</f>
        <v>136.07603567376498</v>
      </c>
      <c r="AR110" s="4">
        <f>$L110-('Feedstock Conversions'!$B$20*AJ110)-'Rail Costs'!T110</f>
        <v>160.76906536623832</v>
      </c>
      <c r="AS110" s="4">
        <f>$L110-('Feedstock Conversions'!$B$20*AK110)-'Rail Costs'!U110</f>
        <v>157.1507432967187</v>
      </c>
      <c r="AT110" s="4">
        <f>$L110-('Feedstock Conversions'!$B$20*AL110)-'Rail Costs'!V110</f>
        <v>150.03762647979954</v>
      </c>
      <c r="AV110" s="4">
        <f>$T110-(AG110*'Feedstock Conversions'!$B$7)-'Rail Costs'!Q110</f>
        <v>215.32844887094205</v>
      </c>
      <c r="AW110" s="4">
        <f>$T110-(AH110*'Feedstock Conversions'!$B$7)-'Rail Costs'!R110</f>
        <v>249.3023706561797</v>
      </c>
      <c r="AX110" s="4">
        <f>$T110-(AI110*'Feedstock Conversions'!$B$7)-'Rail Costs'!S110</f>
        <v>195.6544423939194</v>
      </c>
      <c r="AY110" s="4">
        <f>$T110-(AJ110*'Feedstock Conversions'!$B$7)-'Rail Costs'!T110</f>
        <v>225.62407231035692</v>
      </c>
      <c r="AZ110" s="4">
        <f>$T110-(AK110*'Feedstock Conversions'!$B$7)-'Rail Costs'!U110</f>
        <v>221.21426020724266</v>
      </c>
      <c r="BA110" s="4">
        <f>$T110-(AL110*'Feedstock Conversions'!$B$7)-'Rail Costs'!V110</f>
        <v>212.78199333433247</v>
      </c>
      <c r="BH110">
        <f t="shared" si="9"/>
        <v>5</v>
      </c>
      <c r="BI110">
        <f t="shared" si="10"/>
        <v>2021</v>
      </c>
      <c r="BJ110">
        <f t="shared" si="13"/>
        <v>1</v>
      </c>
    </row>
    <row r="111" spans="1:62" x14ac:dyDescent="0.2">
      <c r="A111" s="11">
        <v>44232</v>
      </c>
      <c r="B111" s="4">
        <v>42.5</v>
      </c>
      <c r="C111" s="18">
        <f>BFT!B111+'Rail Costs'!B111</f>
        <v>46.816237402015673</v>
      </c>
      <c r="E111" s="4">
        <f>BFT!C111*'Feedstock Conversions'!B$20</f>
        <v>362.82583986562145</v>
      </c>
      <c r="F111" s="4">
        <f>BFT!C111*'Feedstock Conversions'!B$7</f>
        <v>439.13630683090707</v>
      </c>
      <c r="H111" s="4">
        <f>'Fuel Values'!B111-BFT!I111-BFT!J111-BFT!K111</f>
        <v>63.118305780473747</v>
      </c>
      <c r="I111" s="18">
        <f>('LCFS Values'!$E$4-$AA$4)/1000000*'LCFS Values'!B111*'LCFS Values'!$G$2*100</f>
        <v>151.1066942195263</v>
      </c>
      <c r="J111" s="4">
        <f>'RIN Values'!C111</f>
        <v>167.77499999999998</v>
      </c>
      <c r="K111" s="4">
        <f>'Fixed Credits Value'!B111</f>
        <v>100</v>
      </c>
      <c r="L111" s="4">
        <f t="shared" si="11"/>
        <v>482</v>
      </c>
      <c r="M111" s="4">
        <f>L111/'Feedstock Conversions'!B$20</f>
        <v>62.193548387096776</v>
      </c>
      <c r="O111" s="4">
        <f>'Fuel Values'!C111*100</f>
        <v>169.52</v>
      </c>
      <c r="P111" s="18">
        <f>('LCFS Values'!$E$4-AB$4)/1000000*'LCFS Values'!B111*'LCFS Values'!$G$2*100</f>
        <v>144.18756389277965</v>
      </c>
      <c r="Q111" s="4">
        <f>'RIN Values'!D111</f>
        <v>190.14499999999998</v>
      </c>
      <c r="R111" s="4">
        <f>'Fixed Credits Value'!B111</f>
        <v>100</v>
      </c>
      <c r="S111" s="4">
        <f>'Fixed Credits Value'!C111</f>
        <v>16</v>
      </c>
      <c r="T111" s="4">
        <f t="shared" si="14"/>
        <v>619.85256389277959</v>
      </c>
      <c r="U111" s="4">
        <f>T111/'Feedstock Conversions'!B$7</f>
        <v>66.08236288835603</v>
      </c>
      <c r="W111" s="4">
        <f t="shared" si="15"/>
        <v>119.17416013437855</v>
      </c>
      <c r="X111" s="4">
        <f t="shared" si="16"/>
        <v>180.71625706187251</v>
      </c>
      <c r="AG111" s="4">
        <f>$B111+'Rail Costs'!K111</f>
        <v>43.579059350503918</v>
      </c>
      <c r="AH111" s="4">
        <v>40</v>
      </c>
      <c r="AI111" s="4">
        <f>$B111+'Rail Costs'!M111</f>
        <v>45.737178051511755</v>
      </c>
      <c r="AJ111" s="4">
        <f t="shared" si="12"/>
        <v>42.5</v>
      </c>
      <c r="AK111" s="4">
        <f>$B111+('Rail Costs'!O111*0.75)</f>
        <v>42.985576707726764</v>
      </c>
      <c r="AL111" s="4">
        <f>$B111+'Rail Costs'!P111</f>
        <v>43.794871220604705</v>
      </c>
      <c r="AO111" s="4">
        <f>$L111-('Feedstock Conversions'!$B$20*AG111)-'Rail Costs'!Q111</f>
        <v>140.60730866814487</v>
      </c>
      <c r="AP111" s="4">
        <f>$L111-('Feedstock Conversions'!$B$20*AH111)-'Rail Costs'!R111</f>
        <v>168.74736371206112</v>
      </c>
      <c r="AQ111" s="4">
        <f>$L111-('Feedstock Conversions'!$B$20*AI111)-'Rail Costs'!S111</f>
        <v>124.45103567376496</v>
      </c>
      <c r="AR111" s="4">
        <f>$L111-('Feedstock Conversions'!$B$20*AJ111)-'Rail Costs'!T111</f>
        <v>149.14406536623832</v>
      </c>
      <c r="AS111" s="4">
        <f>$L111-('Feedstock Conversions'!$B$20*AK111)-'Rail Costs'!U111</f>
        <v>145.5257432967187</v>
      </c>
      <c r="AT111" s="4">
        <f>$L111-('Feedstock Conversions'!$B$20*AL111)-'Rail Costs'!V111</f>
        <v>138.41262647979954</v>
      </c>
      <c r="AV111" s="4">
        <f>$T111-(AG111*'Feedstock Conversions'!$B$7)-'Rail Costs'!Q111</f>
        <v>207.42600581960301</v>
      </c>
      <c r="AW111" s="4">
        <f>$T111-(AH111*'Feedstock Conversions'!$B$7)-'Rail Costs'!R111</f>
        <v>241.39992760484066</v>
      </c>
      <c r="AX111" s="4">
        <f>$T111-(AI111*'Feedstock Conversions'!$B$7)-'Rail Costs'!S111</f>
        <v>187.75199934258035</v>
      </c>
      <c r="AY111" s="4">
        <f>$T111-(AJ111*'Feedstock Conversions'!$B$7)-'Rail Costs'!T111</f>
        <v>217.72162925901787</v>
      </c>
      <c r="AZ111" s="4">
        <f>$T111-(AK111*'Feedstock Conversions'!$B$7)-'Rail Costs'!U111</f>
        <v>213.31181715590361</v>
      </c>
      <c r="BA111" s="4">
        <f>$T111-(AL111*'Feedstock Conversions'!$B$7)-'Rail Costs'!V111</f>
        <v>204.87955028299342</v>
      </c>
      <c r="BH111">
        <f t="shared" si="9"/>
        <v>6</v>
      </c>
      <c r="BI111">
        <f t="shared" si="10"/>
        <v>2021</v>
      </c>
      <c r="BJ111">
        <f t="shared" si="13"/>
        <v>2</v>
      </c>
    </row>
    <row r="112" spans="1:62" x14ac:dyDescent="0.2">
      <c r="A112" s="11">
        <v>44239</v>
      </c>
      <c r="B112" s="4">
        <v>42.9</v>
      </c>
      <c r="C112" s="18">
        <f>BFT!B112+'Rail Costs'!B112</f>
        <v>47.216237402015672</v>
      </c>
      <c r="E112" s="4">
        <f>BFT!C112*'Feedstock Conversions'!B$20</f>
        <v>365.92583986562147</v>
      </c>
      <c r="F112" s="4">
        <f>BFT!C112*'Feedstock Conversions'!B$7</f>
        <v>442.88830683090703</v>
      </c>
      <c r="H112" s="4">
        <f>'Fuel Values'!B112-BFT!I112-BFT!J112-BFT!K112</f>
        <v>85.217404474315799</v>
      </c>
      <c r="I112" s="18">
        <f>('LCFS Values'!$E$4-$AA$4)/1000000*'LCFS Values'!B112*'LCFS Values'!$G$2*100</f>
        <v>150.83259552568421</v>
      </c>
      <c r="J112" s="4">
        <f>'RIN Values'!C112</f>
        <v>159.75</v>
      </c>
      <c r="K112" s="4">
        <f>'Fixed Credits Value'!B112</f>
        <v>100</v>
      </c>
      <c r="L112" s="4">
        <f t="shared" si="11"/>
        <v>495.8</v>
      </c>
      <c r="M112" s="4">
        <f>L112/'Feedstock Conversions'!B$20</f>
        <v>63.974193548387099</v>
      </c>
      <c r="O112" s="4">
        <f>'Fuel Values'!C112*100</f>
        <v>176.63</v>
      </c>
      <c r="P112" s="18">
        <f>('LCFS Values'!$E$4-AB$4)/1000000*'LCFS Values'!B112*'LCFS Values'!$G$2*100</f>
        <v>143.92601609613561</v>
      </c>
      <c r="Q112" s="4">
        <f>'RIN Values'!D112</f>
        <v>181.04999999999998</v>
      </c>
      <c r="R112" s="4">
        <f>'Fixed Credits Value'!B112</f>
        <v>100</v>
      </c>
      <c r="S112" s="4">
        <f>'Fixed Credits Value'!C112</f>
        <v>16</v>
      </c>
      <c r="T112" s="4">
        <f t="shared" si="14"/>
        <v>617.60601609613559</v>
      </c>
      <c r="U112" s="4">
        <f>T112/'Feedstock Conversions'!B$7</f>
        <v>65.842858858863067</v>
      </c>
      <c r="W112" s="4">
        <f t="shared" si="15"/>
        <v>129.87416013437854</v>
      </c>
      <c r="X112" s="4">
        <f t="shared" si="16"/>
        <v>174.71770926522856</v>
      </c>
      <c r="AG112" s="4">
        <f>$B112+'Rail Costs'!K112</f>
        <v>43.979059350503917</v>
      </c>
      <c r="AH112" s="4">
        <v>40.4</v>
      </c>
      <c r="AI112" s="4">
        <f>$B112+'Rail Costs'!M112</f>
        <v>46.137178051511754</v>
      </c>
      <c r="AJ112" s="4">
        <f t="shared" si="12"/>
        <v>42.9</v>
      </c>
      <c r="AK112" s="4">
        <f>$B112+('Rail Costs'!O112*0.75)</f>
        <v>43.385576707726763</v>
      </c>
      <c r="AL112" s="4">
        <f>$B112+'Rail Costs'!P112</f>
        <v>44.194871220604703</v>
      </c>
      <c r="AO112" s="4">
        <f>$L112-('Feedstock Conversions'!$B$20*AG112)-'Rail Costs'!Q112</f>
        <v>151.30730866814491</v>
      </c>
      <c r="AP112" s="4">
        <f>$L112-('Feedstock Conversions'!$B$20*AH112)-'Rail Costs'!R112</f>
        <v>179.44736371206116</v>
      </c>
      <c r="AQ112" s="4">
        <f>$L112-('Feedstock Conversions'!$B$20*AI112)-'Rail Costs'!S112</f>
        <v>135.15103567376497</v>
      </c>
      <c r="AR112" s="4">
        <f>$L112-('Feedstock Conversions'!$B$20*AJ112)-'Rail Costs'!T112</f>
        <v>159.84406536623837</v>
      </c>
      <c r="AS112" s="4">
        <f>$L112-('Feedstock Conversions'!$B$20*AK112)-'Rail Costs'!U112</f>
        <v>156.22574329671875</v>
      </c>
      <c r="AT112" s="4">
        <f>$L112-('Feedstock Conversions'!$B$20*AL112)-'Rail Costs'!V112</f>
        <v>149.11262647979953</v>
      </c>
      <c r="AV112" s="4">
        <f>$T112-(AG112*'Feedstock Conversions'!$B$7)-'Rail Costs'!Q112</f>
        <v>201.42745802295906</v>
      </c>
      <c r="AW112" s="4">
        <f>$T112-(AH112*'Feedstock Conversions'!$B$7)-'Rail Costs'!R112</f>
        <v>235.40137980819671</v>
      </c>
      <c r="AX112" s="4">
        <f>$T112-(AI112*'Feedstock Conversions'!$B$7)-'Rail Costs'!S112</f>
        <v>181.75345154593634</v>
      </c>
      <c r="AY112" s="4">
        <f>$T112-(AJ112*'Feedstock Conversions'!$B$7)-'Rail Costs'!T112</f>
        <v>211.72308146237387</v>
      </c>
      <c r="AZ112" s="4">
        <f>$T112-(AK112*'Feedstock Conversions'!$B$7)-'Rail Costs'!U112</f>
        <v>207.31326935925966</v>
      </c>
      <c r="BA112" s="4">
        <f>$T112-(AL112*'Feedstock Conversions'!$B$7)-'Rail Costs'!V112</f>
        <v>198.88100248634942</v>
      </c>
      <c r="BH112">
        <f t="shared" si="9"/>
        <v>7</v>
      </c>
      <c r="BI112">
        <f t="shared" si="10"/>
        <v>2021</v>
      </c>
      <c r="BJ112">
        <f t="shared" si="13"/>
        <v>2</v>
      </c>
    </row>
    <row r="113" spans="1:62" x14ac:dyDescent="0.2">
      <c r="A113" s="11">
        <v>44246</v>
      </c>
      <c r="B113" s="4">
        <v>44</v>
      </c>
      <c r="C113" s="18">
        <f>BFT!B113+'Rail Costs'!B113</f>
        <v>48.316237402015673</v>
      </c>
      <c r="E113" s="4">
        <f>BFT!C113*'Feedstock Conversions'!B$20</f>
        <v>374.45083986562145</v>
      </c>
      <c r="F113" s="4">
        <f>BFT!C113*'Feedstock Conversions'!B$7</f>
        <v>453.20630683090707</v>
      </c>
      <c r="H113" s="4">
        <f>'Fuel Values'!B113-BFT!I113-BFT!J113-BFT!K113</f>
        <v>96.9332183868421</v>
      </c>
      <c r="I113" s="18">
        <f>('LCFS Values'!$E$4-$AA$4)/1000000*'LCFS Values'!B113*'LCFS Values'!$G$2*100</f>
        <v>150.7542816131579</v>
      </c>
      <c r="J113" s="4">
        <f>'RIN Values'!C113</f>
        <v>157.3125</v>
      </c>
      <c r="K113" s="4">
        <f>'Fixed Credits Value'!B113</f>
        <v>100</v>
      </c>
      <c r="L113" s="4">
        <f t="shared" si="11"/>
        <v>505</v>
      </c>
      <c r="M113" s="4">
        <f>L113/'Feedstock Conversions'!B$20</f>
        <v>65.161290322580641</v>
      </c>
      <c r="O113" s="4">
        <f>'Fuel Values'!C113*100</f>
        <v>183.79000000000002</v>
      </c>
      <c r="P113" s="18">
        <f>('LCFS Values'!$E$4-AB$4)/1000000*'LCFS Values'!B113*'LCFS Values'!$G$2*100</f>
        <v>143.8512881542373</v>
      </c>
      <c r="Q113" s="4">
        <f>'RIN Values'!D113</f>
        <v>178.28749999999999</v>
      </c>
      <c r="R113" s="4">
        <f>'Fixed Credits Value'!B113</f>
        <v>100</v>
      </c>
      <c r="S113" s="4">
        <f>'Fixed Credits Value'!C113</f>
        <v>16</v>
      </c>
      <c r="T113" s="4">
        <f t="shared" si="14"/>
        <v>621.92878815423728</v>
      </c>
      <c r="U113" s="4">
        <f>T113/'Feedstock Conversions'!B$7</f>
        <v>66.30370875844747</v>
      </c>
      <c r="W113" s="4">
        <f t="shared" si="15"/>
        <v>130.54916013437855</v>
      </c>
      <c r="X113" s="4">
        <f t="shared" si="16"/>
        <v>168.72248132333021</v>
      </c>
      <c r="AG113" s="4">
        <f>$B113+'Rail Costs'!K113</f>
        <v>45.079059350503918</v>
      </c>
      <c r="AH113" s="4">
        <v>41.5</v>
      </c>
      <c r="AI113" s="4">
        <f>$B113+'Rail Costs'!M113</f>
        <v>47.237178051511755</v>
      </c>
      <c r="AJ113" s="4">
        <f t="shared" si="12"/>
        <v>44</v>
      </c>
      <c r="AK113" s="4">
        <f>$B113+('Rail Costs'!O113*0.75)</f>
        <v>44.485576707726764</v>
      </c>
      <c r="AL113" s="4">
        <f>$B113+'Rail Costs'!P113</f>
        <v>45.294871220604705</v>
      </c>
      <c r="AO113" s="4">
        <f>$L113-('Feedstock Conversions'!$B$20*AG113)-'Rail Costs'!Q113</f>
        <v>151.98230866814487</v>
      </c>
      <c r="AP113" s="4">
        <f>$L113-('Feedstock Conversions'!$B$20*AH113)-'Rail Costs'!R113</f>
        <v>180.12236371206112</v>
      </c>
      <c r="AQ113" s="4">
        <f>$L113-('Feedstock Conversions'!$B$20*AI113)-'Rail Costs'!S113</f>
        <v>135.82603567376498</v>
      </c>
      <c r="AR113" s="4">
        <f>$L113-('Feedstock Conversions'!$B$20*AJ113)-'Rail Costs'!T113</f>
        <v>160.51906536623832</v>
      </c>
      <c r="AS113" s="4">
        <f>$L113-('Feedstock Conversions'!$B$20*AK113)-'Rail Costs'!U113</f>
        <v>156.9007432967187</v>
      </c>
      <c r="AT113" s="4">
        <f>$L113-('Feedstock Conversions'!$B$20*AL113)-'Rail Costs'!V113</f>
        <v>149.78762647979954</v>
      </c>
      <c r="AV113" s="4">
        <f>$T113-(AG113*'Feedstock Conversions'!$B$7)-'Rail Costs'!Q113</f>
        <v>195.43223008106071</v>
      </c>
      <c r="AW113" s="4">
        <f>$T113-(AH113*'Feedstock Conversions'!$B$7)-'Rail Costs'!R113</f>
        <v>229.40615186629836</v>
      </c>
      <c r="AX113" s="4">
        <f>$T113-(AI113*'Feedstock Conversions'!$B$7)-'Rail Costs'!S113</f>
        <v>175.75822360403805</v>
      </c>
      <c r="AY113" s="4">
        <f>$T113-(AJ113*'Feedstock Conversions'!$B$7)-'Rail Costs'!T113</f>
        <v>205.72785352047558</v>
      </c>
      <c r="AZ113" s="4">
        <f>$T113-(AK113*'Feedstock Conversions'!$B$7)-'Rail Costs'!U113</f>
        <v>201.31804141736131</v>
      </c>
      <c r="BA113" s="4">
        <f>$T113-(AL113*'Feedstock Conversions'!$B$7)-'Rail Costs'!V113</f>
        <v>192.88577454445107</v>
      </c>
      <c r="BH113">
        <f t="shared" si="9"/>
        <v>8</v>
      </c>
      <c r="BI113">
        <f t="shared" si="10"/>
        <v>2021</v>
      </c>
      <c r="BJ113">
        <f t="shared" si="13"/>
        <v>2</v>
      </c>
    </row>
    <row r="114" spans="1:62" x14ac:dyDescent="0.2">
      <c r="A114" s="11">
        <v>44253</v>
      </c>
      <c r="B114" s="4">
        <v>46.4</v>
      </c>
      <c r="C114" s="18">
        <f>BFT!B114+'Rail Costs'!B114</f>
        <v>50.716237402015672</v>
      </c>
      <c r="E114" s="4">
        <f>BFT!C114*'Feedstock Conversions'!B$20</f>
        <v>393.05083986562147</v>
      </c>
      <c r="F114" s="4">
        <f>BFT!C114*'Feedstock Conversions'!B$7</f>
        <v>475.71830683090707</v>
      </c>
      <c r="H114" s="4">
        <f>'Fuel Values'!B114-BFT!I114-BFT!J114-BFT!K114</f>
        <v>84.280951436526379</v>
      </c>
      <c r="I114" s="18">
        <f>('LCFS Values'!$E$4-$AA$4)/1000000*'LCFS Values'!B114*'LCFS Values'!$G$2*100</f>
        <v>151.69404856347367</v>
      </c>
      <c r="J114" s="4">
        <f>'RIN Values'!C114</f>
        <v>173.02499999999998</v>
      </c>
      <c r="K114" s="4">
        <f>'Fixed Credits Value'!B114</f>
        <v>100</v>
      </c>
      <c r="L114" s="4">
        <f t="shared" si="11"/>
        <v>509</v>
      </c>
      <c r="M114" s="4">
        <f>L114/'Feedstock Conversions'!B$20</f>
        <v>65.677419354838705</v>
      </c>
      <c r="O114" s="4">
        <f>'Fuel Values'!C114*100</f>
        <v>188.96</v>
      </c>
      <c r="P114" s="18">
        <f>('LCFS Values'!$E$4-AB$4)/1000000*'LCFS Values'!B114*'LCFS Values'!$G$2*100</f>
        <v>144.74802345701693</v>
      </c>
      <c r="Q114" s="4">
        <f>'RIN Values'!D114</f>
        <v>196.095</v>
      </c>
      <c r="R114" s="4">
        <f>'Fixed Credits Value'!B114</f>
        <v>100</v>
      </c>
      <c r="S114" s="4">
        <f>'Fixed Credits Value'!C114</f>
        <v>16</v>
      </c>
      <c r="T114" s="4">
        <f t="shared" si="14"/>
        <v>645.80302345701693</v>
      </c>
      <c r="U114" s="4">
        <f>T114/'Feedstock Conversions'!B$7</f>
        <v>68.84893640266705</v>
      </c>
      <c r="W114" s="4">
        <f t="shared" si="15"/>
        <v>115.94916013437853</v>
      </c>
      <c r="X114" s="4">
        <f t="shared" si="16"/>
        <v>170.08471662610987</v>
      </c>
      <c r="AG114" s="4">
        <f>$B114+'Rail Costs'!K114</f>
        <v>47.479059350503917</v>
      </c>
      <c r="AH114" s="4">
        <v>43.9</v>
      </c>
      <c r="AI114" s="4">
        <f>$B114+'Rail Costs'!M114</f>
        <v>49.637178051511754</v>
      </c>
      <c r="AJ114" s="4">
        <f t="shared" si="12"/>
        <v>46.4</v>
      </c>
      <c r="AK114" s="4">
        <f>$B114+('Rail Costs'!O114*0.75)</f>
        <v>46.885576707726763</v>
      </c>
      <c r="AL114" s="4">
        <f>$B114+'Rail Costs'!P114</f>
        <v>47.694871220604703</v>
      </c>
      <c r="AO114" s="4">
        <f>$L114-('Feedstock Conversions'!$B$20*AG114)-'Rail Costs'!Q114</f>
        <v>137.3823086681449</v>
      </c>
      <c r="AP114" s="4">
        <f>$L114-('Feedstock Conversions'!$B$20*AH114)-'Rail Costs'!R114</f>
        <v>165.52236371206115</v>
      </c>
      <c r="AQ114" s="4">
        <f>$L114-('Feedstock Conversions'!$B$20*AI114)-'Rail Costs'!S114</f>
        <v>121.22603567376494</v>
      </c>
      <c r="AR114" s="4">
        <f>$L114-('Feedstock Conversions'!$B$20*AJ114)-'Rail Costs'!T114</f>
        <v>145.91906536623836</v>
      </c>
      <c r="AS114" s="4">
        <f>$L114-('Feedstock Conversions'!$B$20*AK114)-'Rail Costs'!U114</f>
        <v>142.30074329671874</v>
      </c>
      <c r="AT114" s="4">
        <f>$L114-('Feedstock Conversions'!$B$20*AL114)-'Rail Costs'!V114</f>
        <v>135.18762647979952</v>
      </c>
      <c r="AV114" s="4">
        <f>$T114-(AG114*'Feedstock Conversions'!$B$7)-'Rail Costs'!Q114</f>
        <v>196.79446538384036</v>
      </c>
      <c r="AW114" s="4">
        <f>$T114-(AH114*'Feedstock Conversions'!$B$7)-'Rail Costs'!R114</f>
        <v>230.76838716907801</v>
      </c>
      <c r="AX114" s="4">
        <f>$T114-(AI114*'Feedstock Conversions'!$B$7)-'Rail Costs'!S114</f>
        <v>177.1204589068177</v>
      </c>
      <c r="AY114" s="4">
        <f>$T114-(AJ114*'Feedstock Conversions'!$B$7)-'Rail Costs'!T114</f>
        <v>207.09008882325523</v>
      </c>
      <c r="AZ114" s="4">
        <f>$T114-(AK114*'Feedstock Conversions'!$B$7)-'Rail Costs'!U114</f>
        <v>202.68027672014097</v>
      </c>
      <c r="BA114" s="4">
        <f>$T114-(AL114*'Feedstock Conversions'!$B$7)-'Rail Costs'!V114</f>
        <v>194.24800984723078</v>
      </c>
      <c r="BH114">
        <f t="shared" si="9"/>
        <v>9</v>
      </c>
      <c r="BI114">
        <f t="shared" si="10"/>
        <v>2021</v>
      </c>
      <c r="BJ114">
        <f t="shared" si="13"/>
        <v>2</v>
      </c>
    </row>
    <row r="115" spans="1:62" x14ac:dyDescent="0.2">
      <c r="A115" s="11">
        <v>44260</v>
      </c>
      <c r="B115" s="4">
        <v>47</v>
      </c>
      <c r="C115" s="18">
        <f>BFT!B115+'Rail Costs'!B115</f>
        <v>51.316237402015673</v>
      </c>
      <c r="E115" s="4">
        <f>BFT!C115*'Feedstock Conversions'!B$20</f>
        <v>397.70083986562145</v>
      </c>
      <c r="F115" s="4">
        <f>BFT!C115*'Feedstock Conversions'!B$7</f>
        <v>481.34630683090705</v>
      </c>
      <c r="H115" s="4">
        <f>'Fuel Values'!B115-BFT!I115-BFT!J115-BFT!K115</f>
        <v>79.202928836105229</v>
      </c>
      <c r="I115" s="18">
        <f>('LCFS Values'!$E$4-$AA$4)/1000000*'LCFS Values'!B115*'LCFS Values'!$G$2*100</f>
        <v>152.94707116389475</v>
      </c>
      <c r="J115" s="4">
        <f>'RIN Values'!C115</f>
        <v>188.85000000000002</v>
      </c>
      <c r="K115" s="4">
        <f>'Fixed Credits Value'!B115</f>
        <v>100</v>
      </c>
      <c r="L115" s="4">
        <f t="shared" si="11"/>
        <v>521</v>
      </c>
      <c r="M115" s="4">
        <f>L115/'Feedstock Conversions'!B$20</f>
        <v>67.225806451612897</v>
      </c>
      <c r="O115" s="4">
        <f>'Fuel Values'!C115*100</f>
        <v>185.85</v>
      </c>
      <c r="P115" s="18">
        <f>('LCFS Values'!$E$4-AB$4)/1000000*'LCFS Values'!B115*'LCFS Values'!$G$2*100</f>
        <v>145.94367052738983</v>
      </c>
      <c r="Q115" s="4">
        <f>'RIN Values'!D115</f>
        <v>214.03</v>
      </c>
      <c r="R115" s="4">
        <f>'Fixed Credits Value'!B115</f>
        <v>100</v>
      </c>
      <c r="S115" s="4">
        <f>'Fixed Credits Value'!C115</f>
        <v>16</v>
      </c>
      <c r="T115" s="4">
        <f t="shared" si="14"/>
        <v>661.82367052738982</v>
      </c>
      <c r="U115" s="4">
        <f>T115/'Feedstock Conversions'!B$7</f>
        <v>70.556894512514901</v>
      </c>
      <c r="W115" s="4">
        <f t="shared" si="15"/>
        <v>123.29916013437855</v>
      </c>
      <c r="X115" s="4">
        <f t="shared" si="16"/>
        <v>180.47736369648277</v>
      </c>
      <c r="AG115" s="4">
        <f>$B115+'Rail Costs'!K115</f>
        <v>48.079059350503918</v>
      </c>
      <c r="AH115" s="4">
        <v>44.5</v>
      </c>
      <c r="AI115" s="4">
        <f>$B115+'Rail Costs'!M115</f>
        <v>50.237178051511755</v>
      </c>
      <c r="AJ115" s="4">
        <f t="shared" si="12"/>
        <v>47</v>
      </c>
      <c r="AK115" s="4">
        <f>$B115+('Rail Costs'!O115*0.75)</f>
        <v>47.485576707726764</v>
      </c>
      <c r="AL115" s="4">
        <f>$B115+'Rail Costs'!P115</f>
        <v>48.294871220604705</v>
      </c>
      <c r="AO115" s="4">
        <f>$L115-('Feedstock Conversions'!$B$20*AG115)-'Rail Costs'!Q115</f>
        <v>144.73230866814487</v>
      </c>
      <c r="AP115" s="4">
        <f>$L115-('Feedstock Conversions'!$B$20*AH115)-'Rail Costs'!R115</f>
        <v>172.87236371206112</v>
      </c>
      <c r="AQ115" s="4">
        <f>$L115-('Feedstock Conversions'!$B$20*AI115)-'Rail Costs'!S115</f>
        <v>128.57603567376498</v>
      </c>
      <c r="AR115" s="4">
        <f>$L115-('Feedstock Conversions'!$B$20*AJ115)-'Rail Costs'!T115</f>
        <v>153.26906536623832</v>
      </c>
      <c r="AS115" s="4">
        <f>$L115-('Feedstock Conversions'!$B$20*AK115)-'Rail Costs'!U115</f>
        <v>149.6507432967187</v>
      </c>
      <c r="AT115" s="4">
        <f>$L115-('Feedstock Conversions'!$B$20*AL115)-'Rail Costs'!V115</f>
        <v>142.53762647979954</v>
      </c>
      <c r="AV115" s="4">
        <f>$T115-(AG115*'Feedstock Conversions'!$B$7)-'Rail Costs'!Q115</f>
        <v>207.18711245421326</v>
      </c>
      <c r="AW115" s="4">
        <f>$T115-(AH115*'Feedstock Conversions'!$B$7)-'Rail Costs'!R115</f>
        <v>241.16103423945091</v>
      </c>
      <c r="AX115" s="4">
        <f>$T115-(AI115*'Feedstock Conversions'!$B$7)-'Rail Costs'!S115</f>
        <v>187.51310597719061</v>
      </c>
      <c r="AY115" s="4">
        <f>$T115-(AJ115*'Feedstock Conversions'!$B$7)-'Rail Costs'!T115</f>
        <v>217.48273589362813</v>
      </c>
      <c r="AZ115" s="4">
        <f>$T115-(AK115*'Feedstock Conversions'!$B$7)-'Rail Costs'!U115</f>
        <v>213.07292379051387</v>
      </c>
      <c r="BA115" s="4">
        <f>$T115-(AL115*'Feedstock Conversions'!$B$7)-'Rail Costs'!V115</f>
        <v>204.64065691760362</v>
      </c>
      <c r="BH115">
        <f t="shared" si="9"/>
        <v>10</v>
      </c>
      <c r="BI115">
        <f t="shared" si="10"/>
        <v>2021</v>
      </c>
      <c r="BJ115">
        <f t="shared" si="13"/>
        <v>3</v>
      </c>
    </row>
    <row r="116" spans="1:62" x14ac:dyDescent="0.2">
      <c r="A116" s="11">
        <v>44267</v>
      </c>
      <c r="B116" s="4">
        <v>47.5</v>
      </c>
      <c r="C116" s="18">
        <f>BFT!B116+'Rail Costs'!B116</f>
        <v>51.816237402015673</v>
      </c>
      <c r="E116" s="4">
        <f>BFT!C116*'Feedstock Conversions'!B$20</f>
        <v>401.57583986562145</v>
      </c>
      <c r="F116" s="4">
        <f>BFT!C116*'Feedstock Conversions'!B$7</f>
        <v>486.03630683090705</v>
      </c>
      <c r="H116" s="4">
        <f>'Fuel Values'!B116-BFT!I116-BFT!J116-BFT!K116</f>
        <v>77.375516229736803</v>
      </c>
      <c r="I116" s="18">
        <f>('LCFS Values'!$E$4-$AA$4)/1000000*'LCFS Values'!B116*'LCFS Values'!$G$2*100</f>
        <v>153.29948377026318</v>
      </c>
      <c r="J116" s="4">
        <f>'RIN Values'!C116</f>
        <v>209.32500000000002</v>
      </c>
      <c r="K116" s="4">
        <f>'Fixed Credits Value'!B116</f>
        <v>100</v>
      </c>
      <c r="L116" s="4">
        <f t="shared" si="11"/>
        <v>540</v>
      </c>
      <c r="M116" s="4">
        <f>L116/'Feedstock Conversions'!B$20</f>
        <v>69.677419354838705</v>
      </c>
      <c r="O116" s="4">
        <f>'Fuel Values'!C116*100</f>
        <v>194.2</v>
      </c>
      <c r="P116" s="18">
        <f>('LCFS Values'!$E$4-AB$4)/1000000*'LCFS Values'!B116*'LCFS Values'!$G$2*100</f>
        <v>146.27994626593221</v>
      </c>
      <c r="Q116" s="4">
        <f>'RIN Values'!D116</f>
        <v>237.23500000000001</v>
      </c>
      <c r="R116" s="4">
        <f>'Fixed Credits Value'!B116</f>
        <v>100</v>
      </c>
      <c r="S116" s="4">
        <f>'Fixed Credits Value'!C116</f>
        <v>16</v>
      </c>
      <c r="T116" s="4">
        <f t="shared" si="14"/>
        <v>693.71494626593221</v>
      </c>
      <c r="U116" s="4">
        <f>T116/'Feedstock Conversions'!B$7</f>
        <v>73.956817299139885</v>
      </c>
      <c r="W116" s="4">
        <f t="shared" si="15"/>
        <v>138.42416013437855</v>
      </c>
      <c r="X116" s="4">
        <f t="shared" si="16"/>
        <v>207.67863943502516</v>
      </c>
      <c r="AG116" s="4">
        <f>$B116+'Rail Costs'!K116</f>
        <v>48.579059350503918</v>
      </c>
      <c r="AH116" s="4">
        <v>45</v>
      </c>
      <c r="AI116" s="4">
        <f>$B116+'Rail Costs'!M116</f>
        <v>50.737178051511755</v>
      </c>
      <c r="AJ116" s="4">
        <f t="shared" si="12"/>
        <v>47.5</v>
      </c>
      <c r="AK116" s="4">
        <f>$B116+('Rail Costs'!O116*0.75)</f>
        <v>47.985576707726764</v>
      </c>
      <c r="AL116" s="4">
        <f>$B116+'Rail Costs'!P116</f>
        <v>48.794871220604705</v>
      </c>
      <c r="AO116" s="4">
        <f>$L116-('Feedstock Conversions'!$B$20*AG116)-'Rail Costs'!Q116</f>
        <v>159.85730866814487</v>
      </c>
      <c r="AP116" s="4">
        <f>$L116-('Feedstock Conversions'!$B$20*AH116)-'Rail Costs'!R116</f>
        <v>187.99736371206112</v>
      </c>
      <c r="AQ116" s="4">
        <f>$L116-('Feedstock Conversions'!$B$20*AI116)-'Rail Costs'!S116</f>
        <v>143.70103567376498</v>
      </c>
      <c r="AR116" s="4">
        <f>$L116-('Feedstock Conversions'!$B$20*AJ116)-'Rail Costs'!T116</f>
        <v>168.39406536623832</v>
      </c>
      <c r="AS116" s="4">
        <f>$L116-('Feedstock Conversions'!$B$20*AK116)-'Rail Costs'!U116</f>
        <v>164.7757432967187</v>
      </c>
      <c r="AT116" s="4">
        <f>$L116-('Feedstock Conversions'!$B$20*AL116)-'Rail Costs'!V116</f>
        <v>157.66262647979954</v>
      </c>
      <c r="AV116" s="4">
        <f>$T116-(AG116*'Feedstock Conversions'!$B$7)-'Rail Costs'!Q116</f>
        <v>234.38838819275566</v>
      </c>
      <c r="AW116" s="4">
        <f>$T116-(AH116*'Feedstock Conversions'!$B$7)-'Rail Costs'!R116</f>
        <v>268.36230997799328</v>
      </c>
      <c r="AX116" s="4">
        <f>$T116-(AI116*'Feedstock Conversions'!$B$7)-'Rail Costs'!S116</f>
        <v>214.714381715733</v>
      </c>
      <c r="AY116" s="4">
        <f>$T116-(AJ116*'Feedstock Conversions'!$B$7)-'Rail Costs'!T116</f>
        <v>244.68401163217052</v>
      </c>
      <c r="AZ116" s="4">
        <f>$T116-(AK116*'Feedstock Conversions'!$B$7)-'Rail Costs'!U116</f>
        <v>240.27419952905626</v>
      </c>
      <c r="BA116" s="4">
        <f>$T116-(AL116*'Feedstock Conversions'!$B$7)-'Rail Costs'!V116</f>
        <v>231.84193265614601</v>
      </c>
      <c r="BH116">
        <f t="shared" si="9"/>
        <v>11</v>
      </c>
      <c r="BI116">
        <f t="shared" si="10"/>
        <v>2021</v>
      </c>
      <c r="BJ116">
        <f t="shared" si="13"/>
        <v>3</v>
      </c>
    </row>
    <row r="117" spans="1:62" x14ac:dyDescent="0.2">
      <c r="A117" s="11">
        <v>44274</v>
      </c>
      <c r="B117" s="4">
        <v>49.5</v>
      </c>
      <c r="C117" s="18">
        <f>BFT!B117+'Rail Costs'!B117</f>
        <v>53.816237402015673</v>
      </c>
      <c r="E117" s="4">
        <f>BFT!C117*'Feedstock Conversions'!B$20</f>
        <v>417.07583986562145</v>
      </c>
      <c r="F117" s="4">
        <f>BFT!C117*'Feedstock Conversions'!B$7</f>
        <v>504.79630683090704</v>
      </c>
      <c r="H117" s="4">
        <f>'Fuel Values'!B117-BFT!I117-BFT!J117-BFT!K117</f>
        <v>81.170094707868401</v>
      </c>
      <c r="I117" s="18">
        <f>('LCFS Values'!$E$4-$AA$4)/1000000*'LCFS Values'!B117*'LCFS Values'!$G$2*100</f>
        <v>153.27990529213162</v>
      </c>
      <c r="J117" s="4">
        <f>'RIN Values'!C117</f>
        <v>215.54999999999998</v>
      </c>
      <c r="K117" s="4">
        <f>'Fixed Credits Value'!B117</f>
        <v>100</v>
      </c>
      <c r="L117" s="4">
        <f t="shared" si="11"/>
        <v>550</v>
      </c>
      <c r="M117" s="4">
        <f>L117/'Feedstock Conversions'!B$20</f>
        <v>70.967741935483872</v>
      </c>
      <c r="O117" s="4">
        <f>'Fuel Values'!C117*100</f>
        <v>188.88</v>
      </c>
      <c r="P117" s="18">
        <f>('LCFS Values'!$E$4-AB$4)/1000000*'LCFS Values'!B117*'LCFS Values'!$G$2*100</f>
        <v>146.26126428045762</v>
      </c>
      <c r="Q117" s="4">
        <f>'RIN Values'!D117</f>
        <v>244.28999999999996</v>
      </c>
      <c r="R117" s="4">
        <f>'Fixed Credits Value'!B117</f>
        <v>100</v>
      </c>
      <c r="S117" s="4">
        <f>'Fixed Credits Value'!C117</f>
        <v>16</v>
      </c>
      <c r="T117" s="4">
        <f t="shared" si="14"/>
        <v>695.43126428045753</v>
      </c>
      <c r="U117" s="4">
        <f>T117/'Feedstock Conversions'!B$7</f>
        <v>74.139793633311029</v>
      </c>
      <c r="W117" s="4">
        <f t="shared" si="15"/>
        <v>132.92416013437855</v>
      </c>
      <c r="X117" s="4">
        <f t="shared" si="16"/>
        <v>190.63495744955048</v>
      </c>
      <c r="AG117" s="4">
        <f>$B117+'Rail Costs'!K117</f>
        <v>50.579059350503918</v>
      </c>
      <c r="AH117" s="4">
        <v>47</v>
      </c>
      <c r="AI117" s="4">
        <f>$B117+'Rail Costs'!M117</f>
        <v>52.737178051511755</v>
      </c>
      <c r="AJ117" s="4">
        <f t="shared" si="12"/>
        <v>49.5</v>
      </c>
      <c r="AK117" s="4">
        <f>$B117+('Rail Costs'!O117*0.75)</f>
        <v>49.985576707726764</v>
      </c>
      <c r="AL117" s="4">
        <f>$B117+'Rail Costs'!P117</f>
        <v>50.794871220604705</v>
      </c>
      <c r="AO117" s="4">
        <f>$L117-('Feedstock Conversions'!$B$20*AG117)-'Rail Costs'!Q117</f>
        <v>154.35730866814487</v>
      </c>
      <c r="AP117" s="4">
        <f>$L117-('Feedstock Conversions'!$B$20*AH117)-'Rail Costs'!R117</f>
        <v>182.49736371206112</v>
      </c>
      <c r="AQ117" s="4">
        <f>$L117-('Feedstock Conversions'!$B$20*AI117)-'Rail Costs'!S117</f>
        <v>138.20103567376498</v>
      </c>
      <c r="AR117" s="4">
        <f>$L117-('Feedstock Conversions'!$B$20*AJ117)-'Rail Costs'!T117</f>
        <v>162.89406536623832</v>
      </c>
      <c r="AS117" s="4">
        <f>$L117-('Feedstock Conversions'!$B$20*AK117)-'Rail Costs'!U117</f>
        <v>159.2757432967187</v>
      </c>
      <c r="AT117" s="4">
        <f>$L117-('Feedstock Conversions'!$B$20*AL117)-'Rail Costs'!V117</f>
        <v>152.16262647979954</v>
      </c>
      <c r="AV117" s="4">
        <f>$T117-(AG117*'Feedstock Conversions'!$B$7)-'Rail Costs'!Q117</f>
        <v>217.34470620728098</v>
      </c>
      <c r="AW117" s="4">
        <f>$T117-(AH117*'Feedstock Conversions'!$B$7)-'Rail Costs'!R117</f>
        <v>251.31862799251863</v>
      </c>
      <c r="AX117" s="4">
        <f>$T117-(AI117*'Feedstock Conversions'!$B$7)-'Rail Costs'!S117</f>
        <v>197.67069973025826</v>
      </c>
      <c r="AY117" s="4">
        <f>$T117-(AJ117*'Feedstock Conversions'!$B$7)-'Rail Costs'!T117</f>
        <v>227.64032964669579</v>
      </c>
      <c r="AZ117" s="4">
        <f>$T117-(AK117*'Feedstock Conversions'!$B$7)-'Rail Costs'!U117</f>
        <v>223.23051754358158</v>
      </c>
      <c r="BA117" s="4">
        <f>$T117-(AL117*'Feedstock Conversions'!$B$7)-'Rail Costs'!V117</f>
        <v>214.79825067067134</v>
      </c>
      <c r="BH117">
        <f t="shared" si="9"/>
        <v>12</v>
      </c>
      <c r="BI117">
        <f t="shared" si="10"/>
        <v>2021</v>
      </c>
      <c r="BJ117">
        <f t="shared" si="13"/>
        <v>3</v>
      </c>
    </row>
    <row r="118" spans="1:62" x14ac:dyDescent="0.2">
      <c r="A118" s="11">
        <v>44281</v>
      </c>
      <c r="B118" s="4">
        <v>54.6</v>
      </c>
      <c r="C118" s="18">
        <f>BFT!B118+'Rail Costs'!B118</f>
        <v>58.916237402015675</v>
      </c>
      <c r="E118" s="4">
        <f>BFT!C118*'Feedstock Conversions'!B$20</f>
        <v>456.60083986562148</v>
      </c>
      <c r="F118" s="4">
        <f>BFT!C118*'Feedstock Conversions'!B$7</f>
        <v>552.63430683090712</v>
      </c>
      <c r="H118" s="4">
        <f>'Fuel Values'!B118-BFT!I118-BFT!J118-BFT!K118</f>
        <v>84.23850793757893</v>
      </c>
      <c r="I118" s="18">
        <f>('LCFS Values'!$E$4-$AA$4)/1000000*'LCFS Values'!B118*'LCFS Values'!$G$2*100</f>
        <v>148.56149206242105</v>
      </c>
      <c r="J118" s="4">
        <f>'RIN Values'!C118</f>
        <v>217.20000000000002</v>
      </c>
      <c r="K118" s="4">
        <f>'Fixed Credits Value'!B118</f>
        <v>100</v>
      </c>
      <c r="L118" s="4">
        <f t="shared" si="11"/>
        <v>550</v>
      </c>
      <c r="M118" s="4">
        <f>L118/'Feedstock Conversions'!B$20</f>
        <v>70.967741935483872</v>
      </c>
      <c r="O118" s="4">
        <f>'Fuel Values'!C118*100</f>
        <v>183.23000000000002</v>
      </c>
      <c r="P118" s="18">
        <f>('LCFS Values'!$E$4-AB$4)/1000000*'LCFS Values'!B118*'LCFS Values'!$G$2*100</f>
        <v>141.75890578108474</v>
      </c>
      <c r="Q118" s="4">
        <f>'RIN Values'!D118</f>
        <v>246.16000000000003</v>
      </c>
      <c r="R118" s="4">
        <f>'Fixed Credits Value'!B118</f>
        <v>100</v>
      </c>
      <c r="S118" s="4">
        <f>'Fixed Credits Value'!C118</f>
        <v>16</v>
      </c>
      <c r="T118" s="4">
        <f t="shared" si="14"/>
        <v>687.14890578108475</v>
      </c>
      <c r="U118" s="4">
        <f>T118/'Feedstock Conversions'!B$7</f>
        <v>73.256812983058069</v>
      </c>
      <c r="W118" s="4">
        <f t="shared" si="15"/>
        <v>93.399160134378519</v>
      </c>
      <c r="X118" s="4">
        <f t="shared" si="16"/>
        <v>134.51459895017763</v>
      </c>
      <c r="AG118" s="4">
        <f>$B118+'Rail Costs'!K118</f>
        <v>55.67905935050392</v>
      </c>
      <c r="AH118" s="4">
        <v>52.1</v>
      </c>
      <c r="AI118" s="4">
        <f>$B118+'Rail Costs'!M118</f>
        <v>57.837178051511756</v>
      </c>
      <c r="AJ118" s="4">
        <f t="shared" si="12"/>
        <v>54.6</v>
      </c>
      <c r="AK118" s="4">
        <f>$B118+('Rail Costs'!O118*0.75)</f>
        <v>55.085576707726766</v>
      </c>
      <c r="AL118" s="4">
        <f>$B118+'Rail Costs'!P118</f>
        <v>55.894871220604706</v>
      </c>
      <c r="AO118" s="4">
        <f>$L118-('Feedstock Conversions'!$B$20*AG118)-'Rail Costs'!Q118</f>
        <v>114.83230866814483</v>
      </c>
      <c r="AP118" s="4">
        <f>$L118-('Feedstock Conversions'!$B$20*AH118)-'Rail Costs'!R118</f>
        <v>142.97236371206108</v>
      </c>
      <c r="AQ118" s="4">
        <f>$L118-('Feedstock Conversions'!$B$20*AI118)-'Rail Costs'!S118</f>
        <v>98.676035673764929</v>
      </c>
      <c r="AR118" s="4">
        <f>$L118-('Feedstock Conversions'!$B$20*AJ118)-'Rail Costs'!T118</f>
        <v>123.36906536623829</v>
      </c>
      <c r="AS118" s="4">
        <f>$L118-('Feedstock Conversions'!$B$20*AK118)-'Rail Costs'!U118</f>
        <v>119.75074329671868</v>
      </c>
      <c r="AT118" s="4">
        <f>$L118-('Feedstock Conversions'!$B$20*AL118)-'Rail Costs'!V118</f>
        <v>112.63762647979951</v>
      </c>
      <c r="AV118" s="4">
        <f>$T118-(AG118*'Feedstock Conversions'!$B$7)-'Rail Costs'!Q118</f>
        <v>161.22434770790812</v>
      </c>
      <c r="AW118" s="4">
        <f>$T118-(AH118*'Feedstock Conversions'!$B$7)-'Rail Costs'!R118</f>
        <v>195.19826949314583</v>
      </c>
      <c r="AX118" s="4">
        <f>$T118-(AI118*'Feedstock Conversions'!$B$7)-'Rail Costs'!S118</f>
        <v>141.55034123088552</v>
      </c>
      <c r="AY118" s="4">
        <f>$T118-(AJ118*'Feedstock Conversions'!$B$7)-'Rail Costs'!T118</f>
        <v>171.51997114732305</v>
      </c>
      <c r="AZ118" s="4">
        <f>$T118-(AK118*'Feedstock Conversions'!$B$7)-'Rail Costs'!U118</f>
        <v>167.11015904420873</v>
      </c>
      <c r="BA118" s="4">
        <f>$T118-(AL118*'Feedstock Conversions'!$B$7)-'Rail Costs'!V118</f>
        <v>158.67789217129848</v>
      </c>
      <c r="BH118">
        <f t="shared" si="9"/>
        <v>13</v>
      </c>
      <c r="BI118">
        <f t="shared" si="10"/>
        <v>2021</v>
      </c>
      <c r="BJ118">
        <f t="shared" si="13"/>
        <v>3</v>
      </c>
    </row>
    <row r="119" spans="1:62" x14ac:dyDescent="0.2">
      <c r="A119" s="11">
        <v>44288</v>
      </c>
      <c r="B119" s="4">
        <v>55.5</v>
      </c>
      <c r="C119" s="18">
        <f>BFT!B119+'Rail Costs'!B119</f>
        <v>59.997715565509516</v>
      </c>
      <c r="E119" s="4">
        <f>BFT!C119*'Feedstock Conversions'!B$20</f>
        <v>464.98229563269877</v>
      </c>
      <c r="F119" s="4">
        <f>BFT!C119*'Feedstock Conversions'!B$7</f>
        <v>562.77857200447932</v>
      </c>
      <c r="H119" s="4">
        <f>'Fuel Values'!B119-BFT!I119-BFT!J119-BFT!K119</f>
        <v>97.15690748236841</v>
      </c>
      <c r="I119" s="18">
        <f>('LCFS Values'!$E$4-$AA$4)/1000000*'LCFS Values'!B119*'LCFS Values'!$G$2*100</f>
        <v>145.46809251763159</v>
      </c>
      <c r="J119" s="4">
        <f>'RIN Values'!C119</f>
        <v>207.375</v>
      </c>
      <c r="K119" s="4">
        <f>'Fixed Credits Value'!B119</f>
        <v>100</v>
      </c>
      <c r="L119" s="4">
        <f t="shared" si="11"/>
        <v>550</v>
      </c>
      <c r="M119" s="4">
        <f>L119/'Feedstock Conversions'!B$20</f>
        <v>70.967741935483872</v>
      </c>
      <c r="O119" s="4">
        <f>'Fuel Values'!C119*100</f>
        <v>181.05</v>
      </c>
      <c r="P119" s="18">
        <f>('LCFS Values'!$E$4-AB$4)/1000000*'LCFS Values'!B119*'LCFS Values'!$G$2*100</f>
        <v>138.80715207610169</v>
      </c>
      <c r="Q119" s="4">
        <f>'RIN Values'!D119</f>
        <v>235.02500000000001</v>
      </c>
      <c r="R119" s="4">
        <f>'Fixed Credits Value'!B119</f>
        <v>100</v>
      </c>
      <c r="S119" s="4">
        <f>'Fixed Credits Value'!C119</f>
        <v>16</v>
      </c>
      <c r="T119" s="4">
        <f t="shared" si="14"/>
        <v>670.88215207610165</v>
      </c>
      <c r="U119" s="4">
        <f>T119/'Feedstock Conversions'!B$7</f>
        <v>71.522617492121711</v>
      </c>
      <c r="W119" s="4">
        <f t="shared" si="15"/>
        <v>85.017704367301235</v>
      </c>
      <c r="X119" s="4">
        <f t="shared" si="16"/>
        <v>108.10358007162233</v>
      </c>
      <c r="AG119" s="4">
        <f>$B119+'Rail Costs'!K119</f>
        <v>56.624428891377377</v>
      </c>
      <c r="AH119" s="4">
        <v>53</v>
      </c>
      <c r="AI119" s="4">
        <f>$B119+'Rail Costs'!M119</f>
        <v>58.873286674132139</v>
      </c>
      <c r="AJ119" s="4">
        <f t="shared" si="12"/>
        <v>55.5</v>
      </c>
      <c r="AK119" s="4">
        <f>$B119+('Rail Costs'!O119*0.75)</f>
        <v>56.005993001119819</v>
      </c>
      <c r="AL119" s="4">
        <f>$B119+'Rail Costs'!P119</f>
        <v>56.849314669652856</v>
      </c>
      <c r="AO119" s="4">
        <f>$L119-('Feedstock Conversions'!$B$20*AG119)-'Rail Costs'!Q119</f>
        <v>107.35201937351007</v>
      </c>
      <c r="AP119" s="4">
        <f>$L119-('Feedstock Conversions'!$B$20*AH119)-'Rail Costs'!R119</f>
        <v>135.86060514086367</v>
      </c>
      <c r="AQ119" s="4">
        <f>$L119-('Feedstock Conversions'!$B$20*AI119)-'Rail Costs'!S119</f>
        <v>90.516448537320926</v>
      </c>
      <c r="AR119" s="4">
        <f>$L119-('Feedstock Conversions'!$B$20*AJ119)-'Rail Costs'!T119</f>
        <v>116.2477078873188</v>
      </c>
      <c r="AS119" s="4">
        <f>$L119-('Feedstock Conversions'!$B$20*AK119)-'Rail Costs'!U119</f>
        <v>112.47725182169441</v>
      </c>
      <c r="AT119" s="4">
        <f>$L119-('Feedstock Conversions'!$B$20*AL119)-'Rail Costs'!V119</f>
        <v>105.06506077497291</v>
      </c>
      <c r="AV119" s="4">
        <f>$T119-(AG119*'Feedstock Conversions'!$B$7)-'Rail Costs'!Q119</f>
        <v>135.93635235666653</v>
      </c>
      <c r="AW119" s="4">
        <f>$T119-(AH119*'Feedstock Conversions'!$B$7)-'Rail Costs'!R119</f>
        <v>170.35275721696527</v>
      </c>
      <c r="AX119" s="4">
        <f>$T119-(AI119*'Feedstock Conversions'!$B$7)-'Rail Costs'!S119</f>
        <v>115.43514333458718</v>
      </c>
      <c r="AY119" s="4">
        <f>$T119-(AJ119*'Feedstock Conversions'!$B$7)-'Rail Costs'!T119</f>
        <v>146.66485996342041</v>
      </c>
      <c r="AZ119" s="4">
        <f>$T119-(AK119*'Feedstock Conversions'!$B$7)-'Rail Costs'!U119</f>
        <v>142.06963530597071</v>
      </c>
      <c r="BA119" s="4">
        <f>$T119-(AL119*'Feedstock Conversions'!$B$7)-'Rail Costs'!V119</f>
        <v>133.28282993954039</v>
      </c>
      <c r="BH119">
        <f t="shared" si="9"/>
        <v>14</v>
      </c>
      <c r="BI119">
        <f t="shared" si="10"/>
        <v>2021</v>
      </c>
      <c r="BJ119">
        <f t="shared" si="13"/>
        <v>4</v>
      </c>
    </row>
    <row r="120" spans="1:62" x14ac:dyDescent="0.2">
      <c r="A120" s="11">
        <v>44295</v>
      </c>
      <c r="B120" s="4">
        <v>54.6</v>
      </c>
      <c r="C120" s="18">
        <f>BFT!B120+'Rail Costs'!B120</f>
        <v>59.097715565509517</v>
      </c>
      <c r="E120" s="4">
        <f>BFT!C120*'Feedstock Conversions'!B$20</f>
        <v>458.00729563269874</v>
      </c>
      <c r="F120" s="4">
        <f>BFT!C120*'Feedstock Conversions'!B$7</f>
        <v>554.33657200447931</v>
      </c>
      <c r="H120" s="4">
        <f>'Fuel Values'!B120-BFT!I120-BFT!J120-BFT!K120</f>
        <v>108.94882309678948</v>
      </c>
      <c r="I120" s="18">
        <f>('LCFS Values'!$E$4-$AA$4)/1000000*'LCFS Values'!B120*'LCFS Values'!$G$2*100</f>
        <v>139.75117690321053</v>
      </c>
      <c r="J120" s="4">
        <f>'RIN Values'!C120</f>
        <v>213.29999999999998</v>
      </c>
      <c r="K120" s="4">
        <f>'Fixed Credits Value'!B120</f>
        <v>100</v>
      </c>
      <c r="L120" s="4">
        <f t="shared" si="11"/>
        <v>562</v>
      </c>
      <c r="M120" s="4">
        <f>L120/'Feedstock Conversions'!B$20</f>
        <v>72.516129032258064</v>
      </c>
      <c r="O120" s="4">
        <f>'Fuel Values'!C120*100</f>
        <v>180.84</v>
      </c>
      <c r="P120" s="18">
        <f>('LCFS Values'!$E$4-AB$4)/1000000*'LCFS Values'!B120*'LCFS Values'!$G$2*100</f>
        <v>133.35201231752544</v>
      </c>
      <c r="Q120" s="4">
        <f>'RIN Values'!D120</f>
        <v>241.73999999999998</v>
      </c>
      <c r="R120" s="4">
        <f>'Fixed Credits Value'!B120</f>
        <v>100</v>
      </c>
      <c r="S120" s="4">
        <f>'Fixed Credits Value'!C120</f>
        <v>16</v>
      </c>
      <c r="T120" s="4">
        <f t="shared" si="14"/>
        <v>671.9320123175255</v>
      </c>
      <c r="U120" s="4">
        <f>T120/'Feedstock Conversions'!B$7</f>
        <v>71.634542890994183</v>
      </c>
      <c r="W120" s="4">
        <f t="shared" si="15"/>
        <v>103.99270436730126</v>
      </c>
      <c r="X120" s="4">
        <f t="shared" si="16"/>
        <v>117.5954403130462</v>
      </c>
      <c r="AG120" s="4">
        <f>$B120+'Rail Costs'!K120</f>
        <v>55.724428891377379</v>
      </c>
      <c r="AH120" s="4">
        <v>52.1</v>
      </c>
      <c r="AI120" s="4">
        <f>$B120+'Rail Costs'!M120</f>
        <v>57.97328667413214</v>
      </c>
      <c r="AJ120" s="4">
        <f t="shared" si="12"/>
        <v>54.6</v>
      </c>
      <c r="AK120" s="4">
        <f>$B120+('Rail Costs'!O120*0.75)</f>
        <v>55.10599300111982</v>
      </c>
      <c r="AL120" s="4">
        <f>$B120+'Rail Costs'!P120</f>
        <v>55.949314669652857</v>
      </c>
      <c r="AO120" s="4">
        <f>$L120-('Feedstock Conversions'!$B$20*AG120)-'Rail Costs'!Q120</f>
        <v>126.32701937351004</v>
      </c>
      <c r="AP120" s="4">
        <f>$L120-('Feedstock Conversions'!$B$20*AH120)-'Rail Costs'!R120</f>
        <v>154.83560514086363</v>
      </c>
      <c r="AQ120" s="4">
        <f>$L120-('Feedstock Conversions'!$B$20*AI120)-'Rail Costs'!S120</f>
        <v>109.49144853732095</v>
      </c>
      <c r="AR120" s="4">
        <f>$L120-('Feedstock Conversions'!$B$20*AJ120)-'Rail Costs'!T120</f>
        <v>135.22270788731876</v>
      </c>
      <c r="AS120" s="4">
        <f>$L120-('Feedstock Conversions'!$B$20*AK120)-'Rail Costs'!U120</f>
        <v>131.45225182169438</v>
      </c>
      <c r="AT120" s="4">
        <f>$L120-('Feedstock Conversions'!$B$20*AL120)-'Rail Costs'!V120</f>
        <v>124.04006077497293</v>
      </c>
      <c r="AV120" s="4">
        <f>$T120-(AG120*'Feedstock Conversions'!$B$7)-'Rail Costs'!Q120</f>
        <v>145.4282125980904</v>
      </c>
      <c r="AW120" s="4">
        <f>$T120-(AH120*'Feedstock Conversions'!$B$7)-'Rail Costs'!R120</f>
        <v>179.84461745838914</v>
      </c>
      <c r="AX120" s="4">
        <f>$T120-(AI120*'Feedstock Conversions'!$B$7)-'Rail Costs'!S120</f>
        <v>124.92700357601105</v>
      </c>
      <c r="AY120" s="4">
        <f>$T120-(AJ120*'Feedstock Conversions'!$B$7)-'Rail Costs'!T120</f>
        <v>156.15672020484428</v>
      </c>
      <c r="AZ120" s="4">
        <f>$T120-(AK120*'Feedstock Conversions'!$B$7)-'Rail Costs'!U120</f>
        <v>151.56149554739457</v>
      </c>
      <c r="BA120" s="4">
        <f>$T120-(AL120*'Feedstock Conversions'!$B$7)-'Rail Costs'!V120</f>
        <v>142.77469018096426</v>
      </c>
      <c r="BH120">
        <f t="shared" si="9"/>
        <v>15</v>
      </c>
      <c r="BI120">
        <f t="shared" si="10"/>
        <v>2021</v>
      </c>
      <c r="BJ120">
        <f t="shared" si="13"/>
        <v>4</v>
      </c>
    </row>
    <row r="121" spans="1:62" x14ac:dyDescent="0.2">
      <c r="A121" s="11">
        <v>44302</v>
      </c>
      <c r="B121" s="4">
        <v>53</v>
      </c>
      <c r="C121" s="18">
        <f>BFT!B121+'Rail Costs'!B121</f>
        <v>57.497715565509516</v>
      </c>
      <c r="E121" s="4">
        <f>BFT!C121*'Feedstock Conversions'!B$20</f>
        <v>445.60729563269877</v>
      </c>
      <c r="F121" s="4">
        <f>BFT!C121*'Feedstock Conversions'!B$7</f>
        <v>539.32857200447927</v>
      </c>
      <c r="H121" s="4">
        <f>'Fuel Values'!B121-BFT!I121-BFT!J121-BFT!K121</f>
        <v>129.87923093373684</v>
      </c>
      <c r="I121" s="18">
        <f>('LCFS Values'!$E$4-$AA$4)/1000000*'LCFS Values'!B121*'LCFS Values'!$G$2*100</f>
        <v>141.39576906626317</v>
      </c>
      <c r="J121" s="4">
        <f>'RIN Values'!C121</f>
        <v>208.72500000000002</v>
      </c>
      <c r="K121" s="4">
        <f>'Fixed Credits Value'!B121</f>
        <v>100</v>
      </c>
      <c r="L121" s="4">
        <f t="shared" si="11"/>
        <v>580</v>
      </c>
      <c r="M121" s="4">
        <f>L121/'Feedstock Conversions'!B$20</f>
        <v>74.838709677419359</v>
      </c>
      <c r="O121" s="4">
        <f>'Fuel Values'!C121*100</f>
        <v>187.14</v>
      </c>
      <c r="P121" s="18">
        <f>('LCFS Values'!$E$4-AB$4)/1000000*'LCFS Values'!B121*'LCFS Values'!$G$2*100</f>
        <v>134.92129909738983</v>
      </c>
      <c r="Q121" s="4">
        <f>'RIN Values'!D121</f>
        <v>236.55500000000001</v>
      </c>
      <c r="R121" s="4">
        <f>'Fixed Credits Value'!B121</f>
        <v>100</v>
      </c>
      <c r="S121" s="4">
        <f>'Fixed Credits Value'!C121</f>
        <v>16</v>
      </c>
      <c r="T121" s="4">
        <f t="shared" si="14"/>
        <v>674.61629909738986</v>
      </c>
      <c r="U121" s="4">
        <f>T121/'Feedstock Conversions'!B$7</f>
        <v>71.920714189487185</v>
      </c>
      <c r="W121" s="4">
        <f t="shared" si="15"/>
        <v>134.39270436730123</v>
      </c>
      <c r="X121" s="4">
        <f t="shared" si="16"/>
        <v>135.28772709291059</v>
      </c>
      <c r="AG121" s="4">
        <f>$B121+'Rail Costs'!K121</f>
        <v>54.124428891377377</v>
      </c>
      <c r="AH121" s="4">
        <v>50.5</v>
      </c>
      <c r="AI121" s="4">
        <f>$B121+'Rail Costs'!M121</f>
        <v>56.373286674132139</v>
      </c>
      <c r="AJ121" s="4">
        <f t="shared" si="12"/>
        <v>53</v>
      </c>
      <c r="AK121" s="4">
        <f>$B121+('Rail Costs'!O121*0.75)</f>
        <v>53.505993001119819</v>
      </c>
      <c r="AL121" s="4">
        <f>$B121+'Rail Costs'!P121</f>
        <v>54.349314669652856</v>
      </c>
      <c r="AO121" s="4">
        <f>$L121-('Feedstock Conversions'!$B$20*AG121)-'Rail Costs'!Q121</f>
        <v>156.72701937351007</v>
      </c>
      <c r="AP121" s="4">
        <f>$L121-('Feedstock Conversions'!$B$20*AH121)-'Rail Costs'!R121</f>
        <v>185.23560514086367</v>
      </c>
      <c r="AQ121" s="4">
        <f>$L121-('Feedstock Conversions'!$B$20*AI121)-'Rail Costs'!S121</f>
        <v>139.89144853732091</v>
      </c>
      <c r="AR121" s="4">
        <f>$L121-('Feedstock Conversions'!$B$20*AJ121)-'Rail Costs'!T121</f>
        <v>165.6227078873188</v>
      </c>
      <c r="AS121" s="4">
        <f>$L121-('Feedstock Conversions'!$B$20*AK121)-'Rail Costs'!U121</f>
        <v>161.85225182169441</v>
      </c>
      <c r="AT121" s="4">
        <f>$L121-('Feedstock Conversions'!$B$20*AL121)-'Rail Costs'!V121</f>
        <v>154.44006077497292</v>
      </c>
      <c r="AV121" s="4">
        <f>$T121-(AG121*'Feedstock Conversions'!$B$7)-'Rail Costs'!Q121</f>
        <v>163.12049937795473</v>
      </c>
      <c r="AW121" s="4">
        <f>$T121-(AH121*'Feedstock Conversions'!$B$7)-'Rail Costs'!R121</f>
        <v>197.53690423825347</v>
      </c>
      <c r="AX121" s="4">
        <f>$T121-(AI121*'Feedstock Conversions'!$B$7)-'Rail Costs'!S121</f>
        <v>142.61929035587531</v>
      </c>
      <c r="AY121" s="4">
        <f>$T121-(AJ121*'Feedstock Conversions'!$B$7)-'Rail Costs'!T121</f>
        <v>173.84900698470861</v>
      </c>
      <c r="AZ121" s="4">
        <f>$T121-(AK121*'Feedstock Conversions'!$B$7)-'Rail Costs'!U121</f>
        <v>169.2537823272589</v>
      </c>
      <c r="BA121" s="4">
        <f>$T121-(AL121*'Feedstock Conversions'!$B$7)-'Rail Costs'!V121</f>
        <v>160.46697696082859</v>
      </c>
      <c r="BH121">
        <f t="shared" si="9"/>
        <v>16</v>
      </c>
      <c r="BI121">
        <f t="shared" si="10"/>
        <v>2021</v>
      </c>
      <c r="BJ121">
        <f t="shared" si="13"/>
        <v>4</v>
      </c>
    </row>
    <row r="122" spans="1:62" x14ac:dyDescent="0.2">
      <c r="A122" s="11">
        <v>44309</v>
      </c>
      <c r="B122" s="4">
        <v>53</v>
      </c>
      <c r="C122" s="18">
        <f>BFT!B122+'Rail Costs'!B122</f>
        <v>57.497715565509516</v>
      </c>
      <c r="E122" s="4">
        <f>BFT!C122*'Feedstock Conversions'!B$20</f>
        <v>445.60729563269877</v>
      </c>
      <c r="F122" s="4">
        <f>BFT!C122*'Feedstock Conversions'!B$7</f>
        <v>539.32857200447927</v>
      </c>
      <c r="H122" s="4">
        <f>'Fuel Values'!B122-BFT!I122-BFT!J122-BFT!K122</f>
        <v>124.75576960378942</v>
      </c>
      <c r="I122" s="18">
        <f>('LCFS Values'!$E$4-$AA$4)/1000000*'LCFS Values'!B122*'LCFS Values'!$G$2*100</f>
        <v>137.51923039621053</v>
      </c>
      <c r="J122" s="4">
        <f>'RIN Values'!C122</f>
        <v>217.72500000000002</v>
      </c>
      <c r="K122" s="4">
        <f>'Fixed Credits Value'!B122</f>
        <v>100</v>
      </c>
      <c r="L122" s="4">
        <f t="shared" si="11"/>
        <v>580</v>
      </c>
      <c r="M122" s="4">
        <f>L122/'Feedstock Conversions'!B$20</f>
        <v>74.838709677419359</v>
      </c>
      <c r="O122" s="4">
        <f>'Fuel Values'!C122*100</f>
        <v>188.21</v>
      </c>
      <c r="P122" s="18">
        <f>('LCFS Values'!$E$4-AB$4)/1000000*'LCFS Values'!B122*'LCFS Values'!$G$2*100</f>
        <v>131.22226597342373</v>
      </c>
      <c r="Q122" s="4">
        <f>'RIN Values'!D122</f>
        <v>246.755</v>
      </c>
      <c r="R122" s="4">
        <f>'Fixed Credits Value'!B122</f>
        <v>100</v>
      </c>
      <c r="S122" s="4">
        <f>'Fixed Credits Value'!C122</f>
        <v>16</v>
      </c>
      <c r="T122" s="4">
        <f t="shared" si="14"/>
        <v>682.18726597342379</v>
      </c>
      <c r="U122" s="4">
        <f>T122/'Feedstock Conversions'!B$7</f>
        <v>72.727853515290377</v>
      </c>
      <c r="W122" s="4">
        <f t="shared" si="15"/>
        <v>134.39270436730123</v>
      </c>
      <c r="X122" s="4">
        <f t="shared" si="16"/>
        <v>142.85869396894452</v>
      </c>
      <c r="AG122" s="4">
        <f>$B122+'Rail Costs'!K122</f>
        <v>54.124428891377377</v>
      </c>
      <c r="AH122" s="4">
        <v>50.5</v>
      </c>
      <c r="AI122" s="4">
        <f>$B122+'Rail Costs'!M122</f>
        <v>56.373286674132139</v>
      </c>
      <c r="AJ122" s="4">
        <f t="shared" si="12"/>
        <v>53</v>
      </c>
      <c r="AK122" s="4">
        <f>$B122+('Rail Costs'!O122*0.75)</f>
        <v>53.505993001119819</v>
      </c>
      <c r="AL122" s="4">
        <f>$B122+'Rail Costs'!P122</f>
        <v>54.349314669652856</v>
      </c>
      <c r="AO122" s="4">
        <f>$L122-('Feedstock Conversions'!$B$20*AG122)-'Rail Costs'!Q122</f>
        <v>156.72701937351007</v>
      </c>
      <c r="AP122" s="4">
        <f>$L122-('Feedstock Conversions'!$B$20*AH122)-'Rail Costs'!R122</f>
        <v>185.23560514086367</v>
      </c>
      <c r="AQ122" s="4">
        <f>$L122-('Feedstock Conversions'!$B$20*AI122)-'Rail Costs'!S122</f>
        <v>139.89144853732091</v>
      </c>
      <c r="AR122" s="4">
        <f>$L122-('Feedstock Conversions'!$B$20*AJ122)-'Rail Costs'!T122</f>
        <v>165.6227078873188</v>
      </c>
      <c r="AS122" s="4">
        <f>$L122-('Feedstock Conversions'!$B$20*AK122)-'Rail Costs'!U122</f>
        <v>161.85225182169441</v>
      </c>
      <c r="AT122" s="4">
        <f>$L122-('Feedstock Conversions'!$B$20*AL122)-'Rail Costs'!V122</f>
        <v>154.44006077497292</v>
      </c>
      <c r="AV122" s="4">
        <f>$T122-(AG122*'Feedstock Conversions'!$B$7)-'Rail Costs'!Q122</f>
        <v>170.69146625398866</v>
      </c>
      <c r="AW122" s="4">
        <f>$T122-(AH122*'Feedstock Conversions'!$B$7)-'Rail Costs'!R122</f>
        <v>205.10787111428741</v>
      </c>
      <c r="AX122" s="4">
        <f>$T122-(AI122*'Feedstock Conversions'!$B$7)-'Rail Costs'!S122</f>
        <v>150.19025723190924</v>
      </c>
      <c r="AY122" s="4">
        <f>$T122-(AJ122*'Feedstock Conversions'!$B$7)-'Rail Costs'!T122</f>
        <v>181.41997386074254</v>
      </c>
      <c r="AZ122" s="4">
        <f>$T122-(AK122*'Feedstock Conversions'!$B$7)-'Rail Costs'!U122</f>
        <v>176.82474920329284</v>
      </c>
      <c r="BA122" s="4">
        <f>$T122-(AL122*'Feedstock Conversions'!$B$7)-'Rail Costs'!V122</f>
        <v>168.03794383686252</v>
      </c>
      <c r="BH122">
        <f t="shared" si="9"/>
        <v>17</v>
      </c>
      <c r="BI122">
        <f t="shared" si="10"/>
        <v>2021</v>
      </c>
      <c r="BJ122">
        <f t="shared" si="13"/>
        <v>4</v>
      </c>
    </row>
    <row r="123" spans="1:62" x14ac:dyDescent="0.2">
      <c r="A123" s="11">
        <v>44316</v>
      </c>
      <c r="B123" s="4">
        <v>53</v>
      </c>
      <c r="C123" s="18">
        <f>BFT!B123+'Rail Costs'!B123</f>
        <v>57.497715565509516</v>
      </c>
      <c r="E123" s="4">
        <f>BFT!C123*'Feedstock Conversions'!B$20</f>
        <v>445.60729563269877</v>
      </c>
      <c r="F123" s="4">
        <f>BFT!C123*'Feedstock Conversions'!B$7</f>
        <v>539.32857200447927</v>
      </c>
      <c r="H123" s="4">
        <f>'Fuel Values'!B123-BFT!I123-BFT!J123-BFT!K123</f>
        <v>105.44492656005255</v>
      </c>
      <c r="I123" s="18">
        <f>('LCFS Values'!$E$4-$AA$4)/1000000*'LCFS Values'!B123*'LCFS Values'!$G$2*100</f>
        <v>137.4800734399474</v>
      </c>
      <c r="J123" s="4">
        <f>'RIN Values'!C123</f>
        <v>237.07500000000002</v>
      </c>
      <c r="K123" s="4">
        <f>'Fixed Credits Value'!B123</f>
        <v>100</v>
      </c>
      <c r="L123" s="4">
        <f t="shared" si="11"/>
        <v>580</v>
      </c>
      <c r="M123" s="4">
        <f>L123/'Feedstock Conversions'!B$20</f>
        <v>74.838709677419359</v>
      </c>
      <c r="O123" s="4">
        <f>'Fuel Values'!C123*100</f>
        <v>193.11</v>
      </c>
      <c r="P123" s="18">
        <f>('LCFS Values'!$E$4-AB$4)/1000000*'LCFS Values'!B123*'LCFS Values'!$G$2*100</f>
        <v>131.18490200247459</v>
      </c>
      <c r="Q123" s="4">
        <f>'RIN Values'!D123</f>
        <v>268.685</v>
      </c>
      <c r="R123" s="4">
        <f>'Fixed Credits Value'!B123</f>
        <v>100</v>
      </c>
      <c r="S123" s="4">
        <f>'Fixed Credits Value'!C123</f>
        <v>16</v>
      </c>
      <c r="T123" s="4">
        <f t="shared" si="14"/>
        <v>708.97990200247466</v>
      </c>
      <c r="U123" s="4">
        <f>T123/'Feedstock Conversions'!B$7</f>
        <v>75.584211300903476</v>
      </c>
      <c r="W123" s="4">
        <f t="shared" si="15"/>
        <v>134.39270436730123</v>
      </c>
      <c r="X123" s="4">
        <f t="shared" si="16"/>
        <v>169.65132999799539</v>
      </c>
      <c r="AG123" s="4">
        <f>$B123+'Rail Costs'!K123</f>
        <v>54.124428891377377</v>
      </c>
      <c r="AH123" s="4">
        <v>50.5</v>
      </c>
      <c r="AI123" s="4">
        <f>$B123+'Rail Costs'!M123</f>
        <v>56.373286674132139</v>
      </c>
      <c r="AJ123" s="4">
        <f t="shared" si="12"/>
        <v>53</v>
      </c>
      <c r="AK123" s="4">
        <f>$B123+('Rail Costs'!O123*0.75)</f>
        <v>53.505993001119819</v>
      </c>
      <c r="AL123" s="4">
        <f>$B123+'Rail Costs'!P123</f>
        <v>54.349314669652856</v>
      </c>
      <c r="AO123" s="4">
        <f>$L123-('Feedstock Conversions'!$B$20*AG123)-'Rail Costs'!Q123</f>
        <v>156.72701937351007</v>
      </c>
      <c r="AP123" s="4">
        <f>$L123-('Feedstock Conversions'!$B$20*AH123)-'Rail Costs'!R123</f>
        <v>185.23560514086367</v>
      </c>
      <c r="AQ123" s="4">
        <f>$L123-('Feedstock Conversions'!$B$20*AI123)-'Rail Costs'!S123</f>
        <v>139.89144853732091</v>
      </c>
      <c r="AR123" s="4">
        <f>$L123-('Feedstock Conversions'!$B$20*AJ123)-'Rail Costs'!T123</f>
        <v>165.6227078873188</v>
      </c>
      <c r="AS123" s="4">
        <f>$L123-('Feedstock Conversions'!$B$20*AK123)-'Rail Costs'!U123</f>
        <v>161.85225182169441</v>
      </c>
      <c r="AT123" s="4">
        <f>$L123-('Feedstock Conversions'!$B$20*AL123)-'Rail Costs'!V123</f>
        <v>154.44006077497292</v>
      </c>
      <c r="AV123" s="4">
        <f>$T123-(AG123*'Feedstock Conversions'!$B$7)-'Rail Costs'!Q123</f>
        <v>197.48410228303953</v>
      </c>
      <c r="AW123" s="4">
        <f>$T123-(AH123*'Feedstock Conversions'!$B$7)-'Rail Costs'!R123</f>
        <v>231.90050714333827</v>
      </c>
      <c r="AX123" s="4">
        <f>$T123-(AI123*'Feedstock Conversions'!$B$7)-'Rail Costs'!S123</f>
        <v>176.98289326096011</v>
      </c>
      <c r="AY123" s="4">
        <f>$T123-(AJ123*'Feedstock Conversions'!$B$7)-'Rail Costs'!T123</f>
        <v>208.21260988979341</v>
      </c>
      <c r="AZ123" s="4">
        <f>$T123-(AK123*'Feedstock Conversions'!$B$7)-'Rail Costs'!U123</f>
        <v>203.61738523234371</v>
      </c>
      <c r="BA123" s="4">
        <f>$T123-(AL123*'Feedstock Conversions'!$B$7)-'Rail Costs'!V123</f>
        <v>194.83057986591339</v>
      </c>
      <c r="BH123">
        <f t="shared" si="9"/>
        <v>18</v>
      </c>
      <c r="BI123">
        <f t="shared" si="10"/>
        <v>2021</v>
      </c>
      <c r="BJ123">
        <f t="shared" si="13"/>
        <v>4</v>
      </c>
    </row>
    <row r="124" spans="1:62" x14ac:dyDescent="0.2">
      <c r="A124" s="11">
        <v>44323</v>
      </c>
      <c r="B124" s="4">
        <v>53.8</v>
      </c>
      <c r="C124" s="18">
        <f>BFT!B124+'Rail Costs'!B124</f>
        <v>58.297715565509513</v>
      </c>
      <c r="E124" s="4">
        <f>BFT!C124*'Feedstock Conversions'!B$20</f>
        <v>451.80729563269875</v>
      </c>
      <c r="F124" s="4">
        <f>BFT!C124*'Feedstock Conversions'!B$7</f>
        <v>546.83257200447929</v>
      </c>
      <c r="H124" s="4">
        <f>'Fuel Values'!B124-BFT!I124-BFT!J124-BFT!K124</f>
        <v>74.938243995315815</v>
      </c>
      <c r="I124" s="18">
        <f>('LCFS Values'!$E$4-$AA$4)/1000000*'LCFS Values'!B124*'LCFS Values'!$G$2*100</f>
        <v>144.13675600468423</v>
      </c>
      <c r="J124" s="4">
        <f>'RIN Values'!C124</f>
        <v>260.92499999999995</v>
      </c>
      <c r="K124" s="4">
        <f>'Fixed Credits Value'!B124</f>
        <v>100</v>
      </c>
      <c r="L124" s="4">
        <f t="shared" si="11"/>
        <v>580</v>
      </c>
      <c r="M124" s="4">
        <f>L124/'Feedstock Conversions'!B$20</f>
        <v>74.838709677419359</v>
      </c>
      <c r="O124" s="4">
        <f>'Fuel Values'!C124*100</f>
        <v>200.07000000000002</v>
      </c>
      <c r="P124" s="18">
        <f>('LCFS Values'!$E$4-AB$4)/1000000*'LCFS Values'!B124*'LCFS Values'!$G$2*100</f>
        <v>137.5367770638305</v>
      </c>
      <c r="Q124" s="4">
        <f>'RIN Values'!D124</f>
        <v>295.71499999999997</v>
      </c>
      <c r="R124" s="4">
        <f>'Fixed Credits Value'!B124</f>
        <v>100</v>
      </c>
      <c r="S124" s="4">
        <f>'Fixed Credits Value'!C124</f>
        <v>16</v>
      </c>
      <c r="T124" s="4">
        <f t="shared" si="14"/>
        <v>749.3217770638305</v>
      </c>
      <c r="U124" s="4">
        <f>T124/'Feedstock Conversions'!B$7</f>
        <v>79.885050859683417</v>
      </c>
      <c r="W124" s="4">
        <f t="shared" si="15"/>
        <v>128.19270436730125</v>
      </c>
      <c r="X124" s="4">
        <f t="shared" si="16"/>
        <v>202.48920505935121</v>
      </c>
      <c r="AG124" s="4">
        <f>$B124+'Rail Costs'!K124</f>
        <v>54.924428891377374</v>
      </c>
      <c r="AH124" s="4">
        <v>51.3</v>
      </c>
      <c r="AI124" s="4">
        <f>$B124+'Rail Costs'!M124</f>
        <v>57.173286674132136</v>
      </c>
      <c r="AJ124" s="4">
        <f t="shared" si="12"/>
        <v>53.8</v>
      </c>
      <c r="AK124" s="4">
        <f>$B124+('Rail Costs'!O124*0.75)</f>
        <v>54.305993001119816</v>
      </c>
      <c r="AL124" s="4">
        <f>$B124+'Rail Costs'!P124</f>
        <v>55.149314669652853</v>
      </c>
      <c r="AO124" s="4">
        <f>$L124-('Feedstock Conversions'!$B$20*AG124)-'Rail Costs'!Q124</f>
        <v>150.52701937351009</v>
      </c>
      <c r="AP124" s="4">
        <f>$L124-('Feedstock Conversions'!$B$20*AH124)-'Rail Costs'!R124</f>
        <v>179.03560514086368</v>
      </c>
      <c r="AQ124" s="4">
        <f>$L124-('Feedstock Conversions'!$B$20*AI124)-'Rail Costs'!S124</f>
        <v>133.69144853732098</v>
      </c>
      <c r="AR124" s="4">
        <f>$L124-('Feedstock Conversions'!$B$20*AJ124)-'Rail Costs'!T124</f>
        <v>159.42270788731881</v>
      </c>
      <c r="AS124" s="4">
        <f>$L124-('Feedstock Conversions'!$B$20*AK124)-'Rail Costs'!U124</f>
        <v>155.65225182169442</v>
      </c>
      <c r="AT124" s="4">
        <f>$L124-('Feedstock Conversions'!$B$20*AL124)-'Rail Costs'!V124</f>
        <v>148.24006077497293</v>
      </c>
      <c r="AV124" s="4">
        <f>$T124-(AG124*'Feedstock Conversions'!$B$7)-'Rail Costs'!Q124</f>
        <v>230.32197734439541</v>
      </c>
      <c r="AW124" s="4">
        <f>$T124-(AH124*'Feedstock Conversions'!$B$7)-'Rail Costs'!R124</f>
        <v>264.73838220469418</v>
      </c>
      <c r="AX124" s="4">
        <f>$T124-(AI124*'Feedstock Conversions'!$B$7)-'Rail Costs'!S124</f>
        <v>209.82076832231604</v>
      </c>
      <c r="AY124" s="4">
        <f>$T124-(AJ124*'Feedstock Conversions'!$B$7)-'Rail Costs'!T124</f>
        <v>241.05048495114929</v>
      </c>
      <c r="AZ124" s="4">
        <f>$T124-(AK124*'Feedstock Conversions'!$B$7)-'Rail Costs'!U124</f>
        <v>236.45526029369958</v>
      </c>
      <c r="BA124" s="4">
        <f>$T124-(AL124*'Feedstock Conversions'!$B$7)-'Rail Costs'!V124</f>
        <v>227.66845492726927</v>
      </c>
      <c r="BH124">
        <f t="shared" si="9"/>
        <v>19</v>
      </c>
      <c r="BI124">
        <f t="shared" si="10"/>
        <v>2021</v>
      </c>
      <c r="BJ124">
        <f t="shared" si="13"/>
        <v>5</v>
      </c>
    </row>
    <row r="125" spans="1:62" x14ac:dyDescent="0.2">
      <c r="A125" s="11">
        <v>44330</v>
      </c>
      <c r="B125" s="4">
        <v>54</v>
      </c>
      <c r="C125" s="18">
        <f>BFT!B125+'Rail Costs'!B125</f>
        <v>58.497715565509516</v>
      </c>
      <c r="E125" s="4">
        <f>BFT!C125*'Feedstock Conversions'!B$20</f>
        <v>453.35729563269877</v>
      </c>
      <c r="F125" s="4">
        <f>BFT!C125*'Feedstock Conversions'!B$7</f>
        <v>548.70857200447927</v>
      </c>
      <c r="H125" s="4">
        <f>'Fuel Values'!B125-BFT!I125-BFT!J125-BFT!K125</f>
        <v>71.877983575789528</v>
      </c>
      <c r="I125" s="18">
        <f>('LCFS Values'!$E$4-$AA$4)/1000000*'LCFS Values'!B125*'LCFS Values'!$G$2*100</f>
        <v>146.44701642421052</v>
      </c>
      <c r="J125" s="4">
        <f>'RIN Values'!C125</f>
        <v>285.67499999999995</v>
      </c>
      <c r="K125" s="4">
        <f>'Fixed Credits Value'!B125</f>
        <v>100</v>
      </c>
      <c r="L125" s="4">
        <f t="shared" si="11"/>
        <v>604</v>
      </c>
      <c r="M125" s="4">
        <f>L125/'Feedstock Conversions'!B$20</f>
        <v>77.935483870967744</v>
      </c>
      <c r="O125" s="4">
        <f>'Fuel Values'!C125*100</f>
        <v>204.3</v>
      </c>
      <c r="P125" s="18">
        <f>('LCFS Values'!$E$4-AB$4)/1000000*'LCFS Values'!B125*'LCFS Values'!$G$2*100</f>
        <v>139.74125134983052</v>
      </c>
      <c r="Q125" s="4">
        <f>'RIN Values'!D125</f>
        <v>323.76499999999999</v>
      </c>
      <c r="R125" s="4">
        <f>'Fixed Credits Value'!B125</f>
        <v>100</v>
      </c>
      <c r="S125" s="4">
        <f>'Fixed Credits Value'!C125</f>
        <v>16</v>
      </c>
      <c r="T125" s="4">
        <f t="shared" si="14"/>
        <v>783.80625134983052</v>
      </c>
      <c r="U125" s="4">
        <f>T125/'Feedstock Conversions'!B$7</f>
        <v>83.561434045824143</v>
      </c>
      <c r="W125" s="4">
        <f t="shared" si="15"/>
        <v>150.64270436730123</v>
      </c>
      <c r="X125" s="4">
        <f t="shared" si="16"/>
        <v>235.09767934535125</v>
      </c>
      <c r="AG125" s="4">
        <f>$B125+'Rail Costs'!K125</f>
        <v>55.124428891377377</v>
      </c>
      <c r="AH125" s="4">
        <v>51.5</v>
      </c>
      <c r="AI125" s="4">
        <f>$B125+'Rail Costs'!M125</f>
        <v>57.373286674132139</v>
      </c>
      <c r="AJ125" s="4">
        <f t="shared" si="12"/>
        <v>54</v>
      </c>
      <c r="AK125" s="4">
        <f>$B125+('Rail Costs'!O125*0.75)</f>
        <v>54.505993001119819</v>
      </c>
      <c r="AL125" s="4">
        <f>$B125+'Rail Costs'!P125</f>
        <v>55.349314669652856</v>
      </c>
      <c r="AO125" s="4">
        <f>$L125-('Feedstock Conversions'!$B$20*AG125)-'Rail Costs'!Q125</f>
        <v>172.97701937351007</v>
      </c>
      <c r="AP125" s="4">
        <f>$L125-('Feedstock Conversions'!$B$20*AH125)-'Rail Costs'!R125</f>
        <v>201.48560514086367</v>
      </c>
      <c r="AQ125" s="4">
        <f>$L125-('Feedstock Conversions'!$B$20*AI125)-'Rail Costs'!S125</f>
        <v>156.14144853732091</v>
      </c>
      <c r="AR125" s="4">
        <f>$L125-('Feedstock Conversions'!$B$20*AJ125)-'Rail Costs'!T125</f>
        <v>181.8727078873188</v>
      </c>
      <c r="AS125" s="4">
        <f>$L125-('Feedstock Conversions'!$B$20*AK125)-'Rail Costs'!U125</f>
        <v>178.10225182169441</v>
      </c>
      <c r="AT125" s="4">
        <f>$L125-('Feedstock Conversions'!$B$20*AL125)-'Rail Costs'!V125</f>
        <v>170.69006077497292</v>
      </c>
      <c r="AV125" s="4">
        <f>$T125-(AG125*'Feedstock Conversions'!$B$7)-'Rail Costs'!Q125</f>
        <v>262.93045163039545</v>
      </c>
      <c r="AW125" s="4">
        <f>$T125-(AH125*'Feedstock Conversions'!$B$7)-'Rail Costs'!R125</f>
        <v>297.34685649069417</v>
      </c>
      <c r="AX125" s="4">
        <f>$T125-(AI125*'Feedstock Conversions'!$B$7)-'Rail Costs'!S125</f>
        <v>242.42924260831597</v>
      </c>
      <c r="AY125" s="4">
        <f>$T125-(AJ125*'Feedstock Conversions'!$B$7)-'Rail Costs'!T125</f>
        <v>273.65895923714925</v>
      </c>
      <c r="AZ125" s="4">
        <f>$T125-(AK125*'Feedstock Conversions'!$B$7)-'Rail Costs'!U125</f>
        <v>269.06373457969954</v>
      </c>
      <c r="BA125" s="4">
        <f>$T125-(AL125*'Feedstock Conversions'!$B$7)-'Rail Costs'!V125</f>
        <v>260.27692921326917</v>
      </c>
      <c r="BH125">
        <f t="shared" si="9"/>
        <v>20</v>
      </c>
      <c r="BI125">
        <f t="shared" si="10"/>
        <v>2021</v>
      </c>
      <c r="BJ125">
        <f t="shared" si="13"/>
        <v>5</v>
      </c>
    </row>
    <row r="126" spans="1:62" x14ac:dyDescent="0.2">
      <c r="A126" s="11">
        <v>44337</v>
      </c>
      <c r="B126" s="4">
        <v>56</v>
      </c>
      <c r="C126" s="18">
        <f>BFT!B126+'Rail Costs'!B126</f>
        <v>60.497715565509516</v>
      </c>
      <c r="E126" s="4">
        <f>BFT!C126*'Feedstock Conversions'!B$20</f>
        <v>468.85729563269877</v>
      </c>
      <c r="F126" s="4">
        <f>BFT!C126*'Feedstock Conversions'!B$7</f>
        <v>567.46857200447926</v>
      </c>
      <c r="H126" s="4">
        <f>'Fuel Values'!B126-BFT!I126-BFT!J126-BFT!K126</f>
        <v>79.213216625473706</v>
      </c>
      <c r="I126" s="18">
        <f>('LCFS Values'!$E$4-$AA$4)/1000000*'LCFS Values'!B126*'LCFS Values'!$G$2*100</f>
        <v>147.38678337452632</v>
      </c>
      <c r="J126" s="4">
        <f>'RIN Values'!C126</f>
        <v>293.39999999999998</v>
      </c>
      <c r="K126" s="4">
        <f>'Fixed Credits Value'!B126</f>
        <v>100</v>
      </c>
      <c r="L126" s="4">
        <f t="shared" si="11"/>
        <v>620</v>
      </c>
      <c r="M126" s="4">
        <f>L126/'Feedstock Conversions'!B$20</f>
        <v>80</v>
      </c>
      <c r="O126" s="4">
        <f>'Fuel Values'!C126*100</f>
        <v>202.53</v>
      </c>
      <c r="P126" s="18">
        <f>('LCFS Values'!$E$4-AB$4)/1000000*'LCFS Values'!B126*'LCFS Values'!$G$2*100</f>
        <v>140.63798665261015</v>
      </c>
      <c r="Q126" s="4">
        <f>'RIN Values'!D126</f>
        <v>332.52</v>
      </c>
      <c r="R126" s="4">
        <f>'Fixed Credits Value'!B126</f>
        <v>100</v>
      </c>
      <c r="S126" s="4">
        <f>'Fixed Credits Value'!C126</f>
        <v>16</v>
      </c>
      <c r="T126" s="4">
        <f t="shared" si="14"/>
        <v>791.68798665261011</v>
      </c>
      <c r="U126" s="4">
        <f>T126/'Feedstock Conversions'!B$7</f>
        <v>84.401704333966961</v>
      </c>
      <c r="W126" s="4">
        <f t="shared" si="15"/>
        <v>151.14270436730123</v>
      </c>
      <c r="X126" s="4">
        <f t="shared" si="16"/>
        <v>224.21941464813085</v>
      </c>
      <c r="AG126" s="4">
        <f>$B126+'Rail Costs'!K126</f>
        <v>57.124428891377377</v>
      </c>
      <c r="AH126" s="4">
        <v>53.5</v>
      </c>
      <c r="AI126" s="4">
        <f>$B126+'Rail Costs'!M126</f>
        <v>59.373286674132139</v>
      </c>
      <c r="AJ126" s="4">
        <f t="shared" si="12"/>
        <v>56</v>
      </c>
      <c r="AK126" s="4">
        <f>$B126+('Rail Costs'!O126*0.75)</f>
        <v>56.505993001119819</v>
      </c>
      <c r="AL126" s="4">
        <f>$B126+'Rail Costs'!P126</f>
        <v>57.349314669652856</v>
      </c>
      <c r="AO126" s="4">
        <f>$L126-('Feedstock Conversions'!$B$20*AG126)-'Rail Costs'!Q126</f>
        <v>173.47701937351007</v>
      </c>
      <c r="AP126" s="4">
        <f>$L126-('Feedstock Conversions'!$B$20*AH126)-'Rail Costs'!R126</f>
        <v>201.98560514086367</v>
      </c>
      <c r="AQ126" s="4">
        <f>$L126-('Feedstock Conversions'!$B$20*AI126)-'Rail Costs'!S126</f>
        <v>156.64144853732091</v>
      </c>
      <c r="AR126" s="4">
        <f>$L126-('Feedstock Conversions'!$B$20*AJ126)-'Rail Costs'!T126</f>
        <v>182.3727078873188</v>
      </c>
      <c r="AS126" s="4">
        <f>$L126-('Feedstock Conversions'!$B$20*AK126)-'Rail Costs'!U126</f>
        <v>178.60225182169441</v>
      </c>
      <c r="AT126" s="4">
        <f>$L126-('Feedstock Conversions'!$B$20*AL126)-'Rail Costs'!V126</f>
        <v>171.19006077497292</v>
      </c>
      <c r="AV126" s="4">
        <f>$T126-(AG126*'Feedstock Conversions'!$B$7)-'Rail Costs'!Q126</f>
        <v>252.05218693317505</v>
      </c>
      <c r="AW126" s="4">
        <f>$T126-(AH126*'Feedstock Conversions'!$B$7)-'Rail Costs'!R126</f>
        <v>286.46859179347376</v>
      </c>
      <c r="AX126" s="4">
        <f>$T126-(AI126*'Feedstock Conversions'!$B$7)-'Rail Costs'!S126</f>
        <v>231.55097791109557</v>
      </c>
      <c r="AY126" s="4">
        <f>$T126-(AJ126*'Feedstock Conversions'!$B$7)-'Rail Costs'!T126</f>
        <v>262.78069453992879</v>
      </c>
      <c r="AZ126" s="4">
        <f>$T126-(AK126*'Feedstock Conversions'!$B$7)-'Rail Costs'!U126</f>
        <v>258.1854698824792</v>
      </c>
      <c r="BA126" s="4">
        <f>$T126-(AL126*'Feedstock Conversions'!$B$7)-'Rail Costs'!V126</f>
        <v>249.3986645160488</v>
      </c>
      <c r="BH126">
        <f t="shared" si="9"/>
        <v>21</v>
      </c>
      <c r="BI126">
        <f t="shared" si="10"/>
        <v>2021</v>
      </c>
      <c r="BJ126">
        <f t="shared" si="13"/>
        <v>5</v>
      </c>
    </row>
    <row r="127" spans="1:62" x14ac:dyDescent="0.2">
      <c r="A127" s="11">
        <v>44344</v>
      </c>
      <c r="B127" s="4">
        <v>56</v>
      </c>
      <c r="C127" s="18">
        <f>BFT!B127+'Rail Costs'!B127</f>
        <v>60.497715565509516</v>
      </c>
      <c r="E127" s="4">
        <f>BFT!C127*'Feedstock Conversions'!B$20</f>
        <v>468.85729563269877</v>
      </c>
      <c r="F127" s="4">
        <f>BFT!C127*'Feedstock Conversions'!B$7</f>
        <v>567.46857200447926</v>
      </c>
      <c r="H127" s="4">
        <f>'Fuel Values'!B127-BFT!I127-BFT!J127-BFT!K127</f>
        <v>79.840601861999971</v>
      </c>
      <c r="I127" s="18">
        <f>('LCFS Values'!$E$4-$AA$4)/1000000*'LCFS Values'!B127*'LCFS Values'!$G$2*100</f>
        <v>150.284398138</v>
      </c>
      <c r="J127" s="4">
        <f>'RIN Values'!C127</f>
        <v>289.875</v>
      </c>
      <c r="K127" s="4">
        <f>'Fixed Credits Value'!B127</f>
        <v>100</v>
      </c>
      <c r="L127" s="4">
        <f t="shared" si="11"/>
        <v>620</v>
      </c>
      <c r="M127" s="4">
        <f>L127/'Feedstock Conversions'!B$20</f>
        <v>80</v>
      </c>
      <c r="O127" s="4">
        <f>'Fuel Values'!C127*100</f>
        <v>205.47</v>
      </c>
      <c r="P127" s="18">
        <f>('LCFS Values'!$E$4-AB$4)/1000000*'LCFS Values'!B127*'LCFS Values'!$G$2*100</f>
        <v>143.40292050284745</v>
      </c>
      <c r="Q127" s="4">
        <f>'RIN Values'!D127</f>
        <v>328.52499999999998</v>
      </c>
      <c r="R127" s="4">
        <f>'Fixed Credits Value'!B127</f>
        <v>100</v>
      </c>
      <c r="S127" s="4">
        <f>'Fixed Credits Value'!C127</f>
        <v>16</v>
      </c>
      <c r="T127" s="4">
        <f t="shared" si="14"/>
        <v>793.39792050284746</v>
      </c>
      <c r="U127" s="4">
        <f>T127/'Feedstock Conversions'!B$7</f>
        <v>84.584000053608463</v>
      </c>
      <c r="W127" s="4">
        <f t="shared" si="15"/>
        <v>151.14270436730123</v>
      </c>
      <c r="X127" s="4">
        <f t="shared" si="16"/>
        <v>225.9293484983682</v>
      </c>
      <c r="AG127" s="4">
        <f>$B127+'Rail Costs'!K127</f>
        <v>57.124428891377377</v>
      </c>
      <c r="AH127" s="4">
        <v>53.5</v>
      </c>
      <c r="AI127" s="4">
        <f>$B127+'Rail Costs'!M127</f>
        <v>59.373286674132139</v>
      </c>
      <c r="AJ127" s="4">
        <f t="shared" si="12"/>
        <v>56</v>
      </c>
      <c r="AK127" s="4">
        <f>$B127+('Rail Costs'!O127*0.75)</f>
        <v>56.505993001119819</v>
      </c>
      <c r="AL127" s="4">
        <f>$B127+'Rail Costs'!P127</f>
        <v>57.349314669652856</v>
      </c>
      <c r="AO127" s="4">
        <f>$L127-('Feedstock Conversions'!$B$20*AG127)-'Rail Costs'!Q127</f>
        <v>173.47701937351007</v>
      </c>
      <c r="AP127" s="4">
        <f>$L127-('Feedstock Conversions'!$B$20*AH127)-'Rail Costs'!R127</f>
        <v>201.98560514086367</v>
      </c>
      <c r="AQ127" s="4">
        <f>$L127-('Feedstock Conversions'!$B$20*AI127)-'Rail Costs'!S127</f>
        <v>156.64144853732091</v>
      </c>
      <c r="AR127" s="4">
        <f>$L127-('Feedstock Conversions'!$B$20*AJ127)-'Rail Costs'!T127</f>
        <v>182.3727078873188</v>
      </c>
      <c r="AS127" s="4">
        <f>$L127-('Feedstock Conversions'!$B$20*AK127)-'Rail Costs'!U127</f>
        <v>178.60225182169441</v>
      </c>
      <c r="AT127" s="4">
        <f>$L127-('Feedstock Conversions'!$B$20*AL127)-'Rail Costs'!V127</f>
        <v>171.19006077497292</v>
      </c>
      <c r="AV127" s="4">
        <f>$T127-(AG127*'Feedstock Conversions'!$B$7)-'Rail Costs'!Q127</f>
        <v>253.7621207834124</v>
      </c>
      <c r="AW127" s="4">
        <f>$T127-(AH127*'Feedstock Conversions'!$B$7)-'Rail Costs'!R127</f>
        <v>288.17852564371111</v>
      </c>
      <c r="AX127" s="4">
        <f>$T127-(AI127*'Feedstock Conversions'!$B$7)-'Rail Costs'!S127</f>
        <v>233.26091176133292</v>
      </c>
      <c r="AY127" s="4">
        <f>$T127-(AJ127*'Feedstock Conversions'!$B$7)-'Rail Costs'!T127</f>
        <v>264.49062839016614</v>
      </c>
      <c r="AZ127" s="4">
        <f>$T127-(AK127*'Feedstock Conversions'!$B$7)-'Rail Costs'!U127</f>
        <v>259.89540373271655</v>
      </c>
      <c r="BA127" s="4">
        <f>$T127-(AL127*'Feedstock Conversions'!$B$7)-'Rail Costs'!V127</f>
        <v>251.10859836628615</v>
      </c>
      <c r="BH127">
        <f t="shared" si="9"/>
        <v>22</v>
      </c>
      <c r="BI127">
        <f t="shared" si="10"/>
        <v>2021</v>
      </c>
      <c r="BJ127">
        <f t="shared" si="13"/>
        <v>5</v>
      </c>
    </row>
    <row r="128" spans="1:62" x14ac:dyDescent="0.2">
      <c r="A128" s="11">
        <v>44351</v>
      </c>
      <c r="B128" s="4">
        <v>56</v>
      </c>
      <c r="C128" s="18">
        <f>BFT!B128+'Rail Costs'!B128</f>
        <v>60.497715565509516</v>
      </c>
      <c r="E128" s="4">
        <f>BFT!C128*'Feedstock Conversions'!B$20</f>
        <v>468.85729563269877</v>
      </c>
      <c r="F128" s="4">
        <f>BFT!C128*'Feedstock Conversions'!B$7</f>
        <v>567.46857200447926</v>
      </c>
      <c r="H128" s="4">
        <f>'Fuel Values'!B128-BFT!I128-BFT!J128-BFT!K128</f>
        <v>78.022825996184224</v>
      </c>
      <c r="I128" s="18">
        <f>('LCFS Values'!$E$4-$AA$4)/1000000*'LCFS Values'!B128*'LCFS Values'!$G$2*100</f>
        <v>150.85217400381578</v>
      </c>
      <c r="J128" s="4">
        <f>'RIN Values'!C128</f>
        <v>293.625</v>
      </c>
      <c r="K128" s="4">
        <f>'Fixed Credits Value'!B128</f>
        <v>100</v>
      </c>
      <c r="L128" s="4">
        <f t="shared" si="11"/>
        <v>622.5</v>
      </c>
      <c r="M128" s="4">
        <f>L128/'Feedstock Conversions'!B$20</f>
        <v>80.322580645161295</v>
      </c>
      <c r="O128" s="4">
        <f>'Fuel Values'!C128*100</f>
        <v>211.01000000000002</v>
      </c>
      <c r="P128" s="18">
        <f>('LCFS Values'!$E$4-AB$4)/1000000*'LCFS Values'!B128*'LCFS Values'!$G$2*100</f>
        <v>143.94469808161014</v>
      </c>
      <c r="Q128" s="4">
        <f>'RIN Values'!D128</f>
        <v>332.77499999999998</v>
      </c>
      <c r="R128" s="4">
        <f>'Fixed Credits Value'!B128</f>
        <v>100</v>
      </c>
      <c r="S128" s="4">
        <f>'Fixed Credits Value'!C128</f>
        <v>16</v>
      </c>
      <c r="T128" s="4">
        <f t="shared" si="14"/>
        <v>803.72969808161008</v>
      </c>
      <c r="U128" s="4">
        <f>T128/'Feedstock Conversions'!B$7</f>
        <v>85.685468878636456</v>
      </c>
      <c r="W128" s="4">
        <f t="shared" si="15"/>
        <v>153.64270436730123</v>
      </c>
      <c r="X128" s="4">
        <f t="shared" si="16"/>
        <v>236.26112607713083</v>
      </c>
      <c r="AG128" s="4">
        <f>$B128+'Rail Costs'!K128</f>
        <v>57.124428891377377</v>
      </c>
      <c r="AH128" s="4">
        <v>53.5</v>
      </c>
      <c r="AI128" s="4">
        <f>$B128+'Rail Costs'!M128</f>
        <v>59.373286674132139</v>
      </c>
      <c r="AJ128" s="4">
        <f t="shared" si="12"/>
        <v>56</v>
      </c>
      <c r="AK128" s="4">
        <f>$B128+('Rail Costs'!O128*0.75)</f>
        <v>56.505993001119819</v>
      </c>
      <c r="AL128" s="4">
        <f>$B128+'Rail Costs'!P128</f>
        <v>57.349314669652856</v>
      </c>
      <c r="AO128" s="4">
        <f>$L128-('Feedstock Conversions'!$B$20*AG128)-'Rail Costs'!Q128</f>
        <v>175.97701937351007</v>
      </c>
      <c r="AP128" s="4">
        <f>$L128-('Feedstock Conversions'!$B$20*AH128)-'Rail Costs'!R128</f>
        <v>204.48560514086367</v>
      </c>
      <c r="AQ128" s="4">
        <f>$L128-('Feedstock Conversions'!$B$20*AI128)-'Rail Costs'!S128</f>
        <v>159.14144853732091</v>
      </c>
      <c r="AR128" s="4">
        <f>$L128-('Feedstock Conversions'!$B$20*AJ128)-'Rail Costs'!T128</f>
        <v>184.8727078873188</v>
      </c>
      <c r="AS128" s="4">
        <f>$L128-('Feedstock Conversions'!$B$20*AK128)-'Rail Costs'!U128</f>
        <v>181.10225182169441</v>
      </c>
      <c r="AT128" s="4">
        <f>$L128-('Feedstock Conversions'!$B$20*AL128)-'Rail Costs'!V128</f>
        <v>173.69006077497292</v>
      </c>
      <c r="AV128" s="4">
        <f>$T128-(AG128*'Feedstock Conversions'!$B$7)-'Rail Costs'!Q128</f>
        <v>264.09389836217503</v>
      </c>
      <c r="AW128" s="4">
        <f>$T128-(AH128*'Feedstock Conversions'!$B$7)-'Rail Costs'!R128</f>
        <v>298.51030322247374</v>
      </c>
      <c r="AX128" s="4">
        <f>$T128-(AI128*'Feedstock Conversions'!$B$7)-'Rail Costs'!S128</f>
        <v>243.59268934009555</v>
      </c>
      <c r="AY128" s="4">
        <f>$T128-(AJ128*'Feedstock Conversions'!$B$7)-'Rail Costs'!T128</f>
        <v>274.82240596892876</v>
      </c>
      <c r="AZ128" s="4">
        <f>$T128-(AK128*'Feedstock Conversions'!$B$7)-'Rail Costs'!U128</f>
        <v>270.22718131147917</v>
      </c>
      <c r="BA128" s="4">
        <f>$T128-(AL128*'Feedstock Conversions'!$B$7)-'Rail Costs'!V128</f>
        <v>261.44037594504874</v>
      </c>
      <c r="BH128">
        <f t="shared" si="9"/>
        <v>23</v>
      </c>
      <c r="BI128">
        <f t="shared" si="10"/>
        <v>2021</v>
      </c>
      <c r="BJ128">
        <f t="shared" si="13"/>
        <v>6</v>
      </c>
    </row>
    <row r="129" spans="1:62" x14ac:dyDescent="0.2">
      <c r="A129" s="11">
        <v>44358</v>
      </c>
      <c r="B129" s="4">
        <v>57.6</v>
      </c>
      <c r="C129" s="18">
        <f>BFT!B129+'Rail Costs'!B129</f>
        <v>62.097715565509517</v>
      </c>
      <c r="E129" s="4">
        <f>BFT!C129*'Feedstock Conversions'!B$20</f>
        <v>481.25729563269874</v>
      </c>
      <c r="F129" s="4">
        <f>BFT!C129*'Feedstock Conversions'!B$7</f>
        <v>582.47657200447929</v>
      </c>
      <c r="H129" s="4">
        <f>'Fuel Values'!B129-BFT!I129-BFT!J129-BFT!K129</f>
        <v>100.21711316221052</v>
      </c>
      <c r="I129" s="18">
        <f>('LCFS Values'!$E$4-$AA$4)/1000000*'LCFS Values'!B129*'LCFS Values'!$G$2*100</f>
        <v>149.65788683778948</v>
      </c>
      <c r="J129" s="4">
        <f>'RIN Values'!C129</f>
        <v>298.125</v>
      </c>
      <c r="K129" s="4">
        <f>'Fixed Credits Value'!B129</f>
        <v>100</v>
      </c>
      <c r="L129" s="4">
        <f t="shared" si="11"/>
        <v>648</v>
      </c>
      <c r="M129" s="4">
        <f>L129/'Feedstock Conversions'!B$20</f>
        <v>83.612903225806448</v>
      </c>
      <c r="O129" s="4">
        <f>'Fuel Values'!C129*100</f>
        <v>213.88</v>
      </c>
      <c r="P129" s="18">
        <f>('LCFS Values'!$E$4-AB$4)/1000000*'LCFS Values'!B129*'LCFS Values'!$G$2*100</f>
        <v>142.80509696766103</v>
      </c>
      <c r="Q129" s="4">
        <f>'RIN Values'!D129</f>
        <v>337.875</v>
      </c>
      <c r="R129" s="4">
        <f>'Fixed Credits Value'!B129</f>
        <v>100</v>
      </c>
      <c r="S129" s="4">
        <f>'Fixed Credits Value'!C129</f>
        <v>16</v>
      </c>
      <c r="T129" s="4">
        <f t="shared" si="14"/>
        <v>810.56009696766102</v>
      </c>
      <c r="U129" s="4">
        <f>T129/'Feedstock Conversions'!B$7</f>
        <v>86.413656393140826</v>
      </c>
      <c r="W129" s="4">
        <f t="shared" si="15"/>
        <v>166.74270436730126</v>
      </c>
      <c r="X129" s="4">
        <f t="shared" si="16"/>
        <v>228.08352496318173</v>
      </c>
      <c r="AG129" s="4">
        <f>$B129+'Rail Costs'!K129</f>
        <v>58.724428891377379</v>
      </c>
      <c r="AH129" s="4">
        <v>55.1</v>
      </c>
      <c r="AI129" s="4">
        <f>$B129+'Rail Costs'!M129</f>
        <v>60.97328667413214</v>
      </c>
      <c r="AJ129" s="4">
        <f t="shared" si="12"/>
        <v>57.6</v>
      </c>
      <c r="AK129" s="4">
        <f>$B129+('Rail Costs'!O129*0.75)</f>
        <v>58.10599300111982</v>
      </c>
      <c r="AL129" s="4">
        <f>$B129+'Rail Costs'!P129</f>
        <v>58.949314669652857</v>
      </c>
      <c r="AO129" s="4">
        <f>$L129-('Feedstock Conversions'!$B$20*AG129)-'Rail Costs'!Q129</f>
        <v>189.07701937351004</v>
      </c>
      <c r="AP129" s="4">
        <f>$L129-('Feedstock Conversions'!$B$20*AH129)-'Rail Costs'!R129</f>
        <v>217.58560514086363</v>
      </c>
      <c r="AQ129" s="4">
        <f>$L129-('Feedstock Conversions'!$B$20*AI129)-'Rail Costs'!S129</f>
        <v>172.24144853732093</v>
      </c>
      <c r="AR129" s="4">
        <f>$L129-('Feedstock Conversions'!$B$20*AJ129)-'Rail Costs'!T129</f>
        <v>197.97270788731876</v>
      </c>
      <c r="AS129" s="4">
        <f>$L129-('Feedstock Conversions'!$B$20*AK129)-'Rail Costs'!U129</f>
        <v>194.20225182169438</v>
      </c>
      <c r="AT129" s="4">
        <f>$L129-('Feedstock Conversions'!$B$20*AL129)-'Rail Costs'!V129</f>
        <v>186.79006077497294</v>
      </c>
      <c r="AV129" s="4">
        <f>$T129-(AG129*'Feedstock Conversions'!$B$7)-'Rail Costs'!Q129</f>
        <v>255.91629724822593</v>
      </c>
      <c r="AW129" s="4">
        <f>$T129-(AH129*'Feedstock Conversions'!$B$7)-'Rail Costs'!R129</f>
        <v>290.33270210852464</v>
      </c>
      <c r="AX129" s="4">
        <f>$T129-(AI129*'Feedstock Conversions'!$B$7)-'Rail Costs'!S129</f>
        <v>235.41508822614657</v>
      </c>
      <c r="AY129" s="4">
        <f>$T129-(AJ129*'Feedstock Conversions'!$B$7)-'Rail Costs'!T129</f>
        <v>266.64480485497978</v>
      </c>
      <c r="AZ129" s="4">
        <f>$T129-(AK129*'Feedstock Conversions'!$B$7)-'Rail Costs'!U129</f>
        <v>262.04958019753008</v>
      </c>
      <c r="BA129" s="4">
        <f>$T129-(AL129*'Feedstock Conversions'!$B$7)-'Rail Costs'!V129</f>
        <v>253.26277483109979</v>
      </c>
      <c r="BH129">
        <f t="shared" si="9"/>
        <v>24</v>
      </c>
      <c r="BI129">
        <f t="shared" si="10"/>
        <v>2021</v>
      </c>
      <c r="BJ129">
        <f t="shared" si="13"/>
        <v>6</v>
      </c>
    </row>
    <row r="130" spans="1:62" x14ac:dyDescent="0.2">
      <c r="A130" s="11">
        <v>44365</v>
      </c>
      <c r="B130" s="4">
        <v>59</v>
      </c>
      <c r="C130" s="18">
        <f>BFT!B130+'Rail Costs'!B130</f>
        <v>63.497715565509516</v>
      </c>
      <c r="E130" s="4">
        <f>BFT!C130*'Feedstock Conversions'!B$20</f>
        <v>492.10729563269877</v>
      </c>
      <c r="F130" s="4">
        <f>BFT!C130*'Feedstock Conversions'!B$7</f>
        <v>595.60857200447936</v>
      </c>
      <c r="H130" s="4">
        <f>'Fuel Values'!B130-BFT!I130-BFT!J130-BFT!K130</f>
        <v>181.11743184415798</v>
      </c>
      <c r="I130" s="18">
        <f>('LCFS Values'!$E$4-$AA$4)/1000000*'LCFS Values'!B130*'LCFS Values'!$G$2*100</f>
        <v>147.5825681558421</v>
      </c>
      <c r="J130" s="4">
        <f>'RIN Values'!C130</f>
        <v>231.29999999999998</v>
      </c>
      <c r="K130" s="4">
        <f>'Fixed Credits Value'!B130</f>
        <v>100</v>
      </c>
      <c r="L130" s="4">
        <f t="shared" si="11"/>
        <v>660</v>
      </c>
      <c r="M130" s="4">
        <f>L130/'Feedstock Conversions'!B$20</f>
        <v>85.161290322580641</v>
      </c>
      <c r="O130" s="4">
        <f>'Fuel Values'!C130*100</f>
        <v>210.75</v>
      </c>
      <c r="P130" s="18">
        <f>('LCFS Values'!$E$4-AB$4)/1000000*'LCFS Values'!B130*'LCFS Values'!$G$2*100</f>
        <v>140.8248065073559</v>
      </c>
      <c r="Q130" s="4">
        <f>'RIN Values'!D130</f>
        <v>262.14</v>
      </c>
      <c r="R130" s="4">
        <f>'Fixed Credits Value'!B130</f>
        <v>100</v>
      </c>
      <c r="S130" s="4">
        <f>'Fixed Credits Value'!C130</f>
        <v>16</v>
      </c>
      <c r="T130" s="4">
        <f t="shared" si="14"/>
        <v>729.71480650735589</v>
      </c>
      <c r="U130" s="4">
        <f>T130/'Feedstock Conversions'!B$7</f>
        <v>77.794755491189321</v>
      </c>
      <c r="W130" s="4">
        <f t="shared" si="15"/>
        <v>167.89270436730123</v>
      </c>
      <c r="X130" s="4">
        <f t="shared" si="16"/>
        <v>134.10623450287653</v>
      </c>
      <c r="AG130" s="4">
        <f>$B130+'Rail Costs'!K130</f>
        <v>60.124428891377377</v>
      </c>
      <c r="AH130" s="4">
        <v>56.5</v>
      </c>
      <c r="AI130" s="4">
        <f>$B130+'Rail Costs'!M130</f>
        <v>62.373286674132139</v>
      </c>
      <c r="AJ130" s="4">
        <f t="shared" si="12"/>
        <v>59</v>
      </c>
      <c r="AK130" s="4">
        <f>$B130+('Rail Costs'!O130*0.75)</f>
        <v>59.505993001119819</v>
      </c>
      <c r="AL130" s="4">
        <f>$B130+'Rail Costs'!P130</f>
        <v>60.349314669652856</v>
      </c>
      <c r="AO130" s="4">
        <f>$L130-('Feedstock Conversions'!$B$20*AG130)-'Rail Costs'!Q130</f>
        <v>190.22701937351007</v>
      </c>
      <c r="AP130" s="4">
        <f>$L130-('Feedstock Conversions'!$B$20*AH130)-'Rail Costs'!R130</f>
        <v>218.73560514086367</v>
      </c>
      <c r="AQ130" s="4">
        <f>$L130-('Feedstock Conversions'!$B$20*AI130)-'Rail Costs'!S130</f>
        <v>173.39144853732091</v>
      </c>
      <c r="AR130" s="4">
        <f>$L130-('Feedstock Conversions'!$B$20*AJ130)-'Rail Costs'!T130</f>
        <v>199.1227078873188</v>
      </c>
      <c r="AS130" s="4">
        <f>$L130-('Feedstock Conversions'!$B$20*AK130)-'Rail Costs'!U130</f>
        <v>195.35225182169441</v>
      </c>
      <c r="AT130" s="4">
        <f>$L130-('Feedstock Conversions'!$B$20*AL130)-'Rail Costs'!V130</f>
        <v>187.94006077497292</v>
      </c>
      <c r="AV130" s="4">
        <f>$T130-(AG130*'Feedstock Conversions'!$B$7)-'Rail Costs'!Q130</f>
        <v>161.93900678792073</v>
      </c>
      <c r="AW130" s="4">
        <f>$T130-(AH130*'Feedstock Conversions'!$B$7)-'Rail Costs'!R130</f>
        <v>196.35541164821953</v>
      </c>
      <c r="AX130" s="4">
        <f>$T130-(AI130*'Feedstock Conversions'!$B$7)-'Rail Costs'!S130</f>
        <v>141.43779776584137</v>
      </c>
      <c r="AY130" s="4">
        <f>$T130-(AJ130*'Feedstock Conversions'!$B$7)-'Rail Costs'!T130</f>
        <v>172.66751439467461</v>
      </c>
      <c r="AZ130" s="4">
        <f>$T130-(AK130*'Feedstock Conversions'!$B$7)-'Rail Costs'!U130</f>
        <v>168.07228973722491</v>
      </c>
      <c r="BA130" s="4">
        <f>$T130-(AL130*'Feedstock Conversions'!$B$7)-'Rail Costs'!V130</f>
        <v>159.28548437079459</v>
      </c>
      <c r="BH130">
        <f t="shared" ref="BH130:BH193" si="17">WEEKNUM(A130)</f>
        <v>25</v>
      </c>
      <c r="BI130">
        <f t="shared" ref="BI130:BI193" si="18">YEAR(A130)</f>
        <v>2021</v>
      </c>
      <c r="BJ130">
        <f t="shared" si="13"/>
        <v>6</v>
      </c>
    </row>
    <row r="131" spans="1:62" x14ac:dyDescent="0.2">
      <c r="A131" s="11">
        <v>44372</v>
      </c>
      <c r="B131" s="4">
        <v>59</v>
      </c>
      <c r="C131" s="18">
        <f>BFT!B131+'Rail Costs'!B131</f>
        <v>63.497715565509516</v>
      </c>
      <c r="E131" s="4">
        <f>BFT!C131*'Feedstock Conversions'!B$20</f>
        <v>492.10729563269877</v>
      </c>
      <c r="F131" s="4">
        <f>BFT!C131*'Feedstock Conversions'!B$7</f>
        <v>595.60857200447936</v>
      </c>
      <c r="H131" s="4">
        <f>'Fuel Values'!B131-BFT!I131-BFT!J131-BFT!K131</f>
        <v>144.23129748831582</v>
      </c>
      <c r="I131" s="18">
        <f>('LCFS Values'!$E$4-$AA$4)/1000000*'LCFS Values'!B131*'LCFS Values'!$G$2*100</f>
        <v>146.36870251168423</v>
      </c>
      <c r="J131" s="4">
        <f>'RIN Values'!C131</f>
        <v>251.39999999999998</v>
      </c>
      <c r="K131" s="4">
        <f>'Fixed Credits Value'!B131</f>
        <v>100</v>
      </c>
      <c r="L131" s="4">
        <f t="shared" ref="L131:L194" si="19">K131+J131+I131+H131</f>
        <v>642</v>
      </c>
      <c r="M131" s="4">
        <f>L131/'Feedstock Conversions'!B$20</f>
        <v>82.838709677419359</v>
      </c>
      <c r="O131" s="4">
        <f>'Fuel Values'!C131*100</f>
        <v>215.98000000000002</v>
      </c>
      <c r="P131" s="18">
        <f>('LCFS Values'!$E$4-AB$4)/1000000*'LCFS Values'!B131*'LCFS Values'!$G$2*100</f>
        <v>139.6665234079322</v>
      </c>
      <c r="Q131" s="4">
        <f>'RIN Values'!D131</f>
        <v>284.91999999999996</v>
      </c>
      <c r="R131" s="4">
        <f>'Fixed Credits Value'!B131</f>
        <v>100</v>
      </c>
      <c r="S131" s="4">
        <f>'Fixed Credits Value'!C131</f>
        <v>16</v>
      </c>
      <c r="T131" s="4">
        <f t="shared" si="14"/>
        <v>756.56652340793221</v>
      </c>
      <c r="U131" s="4">
        <f>T131/'Feedstock Conversions'!B$7</f>
        <v>80.657411877178262</v>
      </c>
      <c r="W131" s="4">
        <f t="shared" si="15"/>
        <v>149.89270436730123</v>
      </c>
      <c r="X131" s="4">
        <f t="shared" si="16"/>
        <v>160.95795140345285</v>
      </c>
      <c r="AG131" s="4">
        <f>$B131+'Rail Costs'!K131</f>
        <v>60.124428891377377</v>
      </c>
      <c r="AH131" s="4">
        <v>56.5</v>
      </c>
      <c r="AI131" s="4">
        <f>$B131+'Rail Costs'!M131</f>
        <v>62.373286674132139</v>
      </c>
      <c r="AJ131" s="4">
        <f t="shared" ref="AJ131:AJ194" si="20">B131</f>
        <v>59</v>
      </c>
      <c r="AK131" s="4">
        <f>$B131+('Rail Costs'!O131*0.75)</f>
        <v>59.505993001119819</v>
      </c>
      <c r="AL131" s="4">
        <f>$B131+'Rail Costs'!P131</f>
        <v>60.349314669652856</v>
      </c>
      <c r="AO131" s="4">
        <f>$L131-('Feedstock Conversions'!$B$20*AG131)-'Rail Costs'!Q131</f>
        <v>172.22701937351007</v>
      </c>
      <c r="AP131" s="4">
        <f>$L131-('Feedstock Conversions'!$B$20*AH131)-'Rail Costs'!R131</f>
        <v>200.73560514086367</v>
      </c>
      <c r="AQ131" s="4">
        <f>$L131-('Feedstock Conversions'!$B$20*AI131)-'Rail Costs'!S131</f>
        <v>155.39144853732091</v>
      </c>
      <c r="AR131" s="4">
        <f>$L131-('Feedstock Conversions'!$B$20*AJ131)-'Rail Costs'!T131</f>
        <v>181.1227078873188</v>
      </c>
      <c r="AS131" s="4">
        <f>$L131-('Feedstock Conversions'!$B$20*AK131)-'Rail Costs'!U131</f>
        <v>177.35225182169441</v>
      </c>
      <c r="AT131" s="4">
        <f>$L131-('Feedstock Conversions'!$B$20*AL131)-'Rail Costs'!V131</f>
        <v>169.94006077497292</v>
      </c>
      <c r="AV131" s="4">
        <f>$T131-(AG131*'Feedstock Conversions'!$B$7)-'Rail Costs'!Q131</f>
        <v>188.79072368849705</v>
      </c>
      <c r="AW131" s="4">
        <f>$T131-(AH131*'Feedstock Conversions'!$B$7)-'Rail Costs'!R131</f>
        <v>223.20712854879585</v>
      </c>
      <c r="AX131" s="4">
        <f>$T131-(AI131*'Feedstock Conversions'!$B$7)-'Rail Costs'!S131</f>
        <v>168.28951466641769</v>
      </c>
      <c r="AY131" s="4">
        <f>$T131-(AJ131*'Feedstock Conversions'!$B$7)-'Rail Costs'!T131</f>
        <v>199.51923129525093</v>
      </c>
      <c r="AZ131" s="4">
        <f>$T131-(AK131*'Feedstock Conversions'!$B$7)-'Rail Costs'!U131</f>
        <v>194.92400663780123</v>
      </c>
      <c r="BA131" s="4">
        <f>$T131-(AL131*'Feedstock Conversions'!$B$7)-'Rail Costs'!V131</f>
        <v>186.13720127137091</v>
      </c>
      <c r="BH131">
        <f t="shared" si="17"/>
        <v>26</v>
      </c>
      <c r="BI131">
        <f t="shared" si="18"/>
        <v>2021</v>
      </c>
      <c r="BJ131">
        <f t="shared" ref="BJ131:BJ194" si="21">MONTH(A131)</f>
        <v>6</v>
      </c>
    </row>
    <row r="132" spans="1:62" x14ac:dyDescent="0.2">
      <c r="A132" s="11">
        <v>44379</v>
      </c>
      <c r="B132" s="4">
        <v>61</v>
      </c>
      <c r="C132" s="18">
        <f>BFT!B132+'Rail Costs'!B132</f>
        <v>65.654669652855546</v>
      </c>
      <c r="E132" s="4">
        <f>BFT!C132*'Feedstock Conversions'!B$20</f>
        <v>508.82368980963048</v>
      </c>
      <c r="F132" s="4">
        <f>BFT!C132*'Feedstock Conversions'!B$7</f>
        <v>615.84080134378507</v>
      </c>
      <c r="H132" s="4">
        <f>'Fuel Values'!B132-BFT!I132-BFT!J132-BFT!K132</f>
        <v>136.32559833926314</v>
      </c>
      <c r="I132" s="18">
        <f>('LCFS Values'!$E$4-$AA$4)/1000000*'LCFS Values'!B132*'LCFS Values'!$G$2*100</f>
        <v>143.54940166073686</v>
      </c>
      <c r="J132" s="4">
        <f>'RIN Values'!C132</f>
        <v>250.125</v>
      </c>
      <c r="K132" s="4">
        <f>'Fixed Credits Value'!B132</f>
        <v>100</v>
      </c>
      <c r="L132" s="4">
        <f t="shared" si="19"/>
        <v>630</v>
      </c>
      <c r="M132" s="4">
        <f>L132/'Feedstock Conversions'!B$20</f>
        <v>81.290322580645167</v>
      </c>
      <c r="O132" s="4">
        <f>'Fuel Values'!C132*100</f>
        <v>213.28</v>
      </c>
      <c r="P132" s="18">
        <f>('LCFS Values'!$E$4-AB$4)/1000000*'LCFS Values'!B132*'LCFS Values'!$G$2*100</f>
        <v>136.97631749959322</v>
      </c>
      <c r="Q132" s="4">
        <f>'RIN Values'!D132</f>
        <v>283.47499999999997</v>
      </c>
      <c r="R132" s="4">
        <f>'Fixed Credits Value'!B132</f>
        <v>100</v>
      </c>
      <c r="S132" s="4">
        <f>'Fixed Credits Value'!C132</f>
        <v>16</v>
      </c>
      <c r="T132" s="4">
        <f t="shared" si="14"/>
        <v>749.73131749959316</v>
      </c>
      <c r="U132" s="4">
        <f>T132/'Feedstock Conversions'!B$7</f>
        <v>79.928711886950225</v>
      </c>
      <c r="W132" s="4">
        <f t="shared" si="15"/>
        <v>121.17631019036952</v>
      </c>
      <c r="X132" s="4">
        <f t="shared" si="16"/>
        <v>133.89051615580809</v>
      </c>
      <c r="AG132" s="4">
        <f>$B132+'Rail Costs'!K132</f>
        <v>62.163667413213886</v>
      </c>
      <c r="AH132" s="4">
        <v>58.5</v>
      </c>
      <c r="AI132" s="4">
        <f>$B132+'Rail Costs'!M132</f>
        <v>64.491002239641659</v>
      </c>
      <c r="AJ132" s="4">
        <f t="shared" si="20"/>
        <v>61</v>
      </c>
      <c r="AK132" s="4">
        <f>$B132+('Rail Costs'!O132*0.75)</f>
        <v>61.52365033594625</v>
      </c>
      <c r="AL132" s="4">
        <f>$B132+'Rail Costs'!P132</f>
        <v>62.396400895856665</v>
      </c>
      <c r="AO132" s="4">
        <f>$L132-('Feedstock Conversions'!$B$20*AG132)-'Rail Costs'!Q132</f>
        <v>144.29001241598803</v>
      </c>
      <c r="AP132" s="4">
        <f>$L132-('Feedstock Conversions'!$B$20*AH132)-'Rail Costs'!R132</f>
        <v>173.11732745766591</v>
      </c>
      <c r="AQ132" s="4">
        <f>$L132-('Feedstock Conversions'!$B$20*AI132)-'Rail Costs'!S132</f>
        <v>126.86694074363965</v>
      </c>
      <c r="AR132" s="4">
        <f>$L132-('Feedstock Conversions'!$B$20*AJ132)-'Rail Costs'!T132</f>
        <v>153.49612844609109</v>
      </c>
      <c r="AS132" s="4">
        <f>$L132-('Feedstock Conversions'!$B$20*AK132)-'Rail Costs'!U132</f>
        <v>149.59409703248417</v>
      </c>
      <c r="AT132" s="4">
        <f>$L132-('Feedstock Conversions'!$B$20*AL132)-'Rail Costs'!V132</f>
        <v>141.92324719242015</v>
      </c>
      <c r="AV132" s="4">
        <f>$T132-(AG132*'Feedstock Conversions'!$B$7)-'Rail Costs'!Q132</f>
        <v>162.69455203204251</v>
      </c>
      <c r="AW132" s="4">
        <f>$T132-(AH132*'Feedstock Conversions'!$B$7)-'Rail Costs'!R132</f>
        <v>197.49364495725905</v>
      </c>
      <c r="AX132" s="4">
        <f>$T132-(AI132*'Feedstock Conversions'!$B$7)-'Rail Costs'!S132</f>
        <v>141.47792459261683</v>
      </c>
      <c r="AY132" s="4">
        <f>$T132-(AJ132*'Feedstock Conversions'!$B$7)-'Rail Costs'!T132</f>
        <v>173.79744594568419</v>
      </c>
      <c r="AZ132" s="4">
        <f>$T132-(AK132*'Feedstock Conversions'!$B$7)-'Rail Costs'!U132</f>
        <v>169.04186448448485</v>
      </c>
      <c r="BA132" s="4">
        <f>$T132-(AL132*'Feedstock Conversions'!$B$7)-'Rail Costs'!V132</f>
        <v>159.9484312317669</v>
      </c>
      <c r="BH132">
        <f t="shared" si="17"/>
        <v>27</v>
      </c>
      <c r="BI132">
        <f t="shared" si="18"/>
        <v>2021</v>
      </c>
      <c r="BJ132">
        <f t="shared" si="21"/>
        <v>7</v>
      </c>
    </row>
    <row r="133" spans="1:62" x14ac:dyDescent="0.2">
      <c r="A133" s="11">
        <v>44386</v>
      </c>
      <c r="B133" s="4">
        <v>61</v>
      </c>
      <c r="C133" s="18">
        <f>BFT!B133+'Rail Costs'!B133</f>
        <v>65.654669652855546</v>
      </c>
      <c r="E133" s="4">
        <f>BFT!C133*'Feedstock Conversions'!B$20</f>
        <v>508.82368980963048</v>
      </c>
      <c r="F133" s="4">
        <f>BFT!C133*'Feedstock Conversions'!B$7</f>
        <v>615.84080134378507</v>
      </c>
      <c r="H133" s="4">
        <f>'Fuel Values'!B133-BFT!I133-BFT!J133-BFT!K133</f>
        <v>151.2077770152631</v>
      </c>
      <c r="I133" s="18">
        <f>('LCFS Values'!$E$4-$AA$4)/1000000*'LCFS Values'!B133*'LCFS Values'!$G$2*100</f>
        <v>140.57347298473687</v>
      </c>
      <c r="J133" s="4">
        <f>'RIN Values'!C133</f>
        <v>238.21875</v>
      </c>
      <c r="K133" s="4">
        <f>'Fixed Credits Value'!B133</f>
        <v>100</v>
      </c>
      <c r="L133" s="4">
        <f t="shared" si="19"/>
        <v>630</v>
      </c>
      <c r="M133" s="4">
        <f>L133/'Feedstock Conversions'!B$20</f>
        <v>81.290322580645167</v>
      </c>
      <c r="O133" s="4">
        <f>'Fuel Values'!C133*100</f>
        <v>212.74</v>
      </c>
      <c r="P133" s="18">
        <f>('LCFS Values'!$E$4-AB$4)/1000000*'LCFS Values'!B133*'LCFS Values'!$G$2*100</f>
        <v>134.13665570745763</v>
      </c>
      <c r="Q133" s="4">
        <f>'RIN Values'!D133</f>
        <v>269.98124999999999</v>
      </c>
      <c r="R133" s="4">
        <f>'Fixed Credits Value'!B133</f>
        <v>100</v>
      </c>
      <c r="S133" s="4">
        <f>'Fixed Credits Value'!C133</f>
        <v>16</v>
      </c>
      <c r="T133" s="4">
        <f t="shared" si="14"/>
        <v>732.85790570745758</v>
      </c>
      <c r="U133" s="4">
        <f>T133/'Feedstock Conversions'!B$7</f>
        <v>78.129840693758794</v>
      </c>
      <c r="W133" s="4">
        <f t="shared" si="15"/>
        <v>121.17631019036952</v>
      </c>
      <c r="X133" s="4">
        <f t="shared" si="16"/>
        <v>117.0171043636725</v>
      </c>
      <c r="AG133" s="4">
        <f>$B133+'Rail Costs'!K133</f>
        <v>62.163667413213886</v>
      </c>
      <c r="AH133" s="4">
        <v>58.5</v>
      </c>
      <c r="AI133" s="4">
        <f>$B133+'Rail Costs'!M133</f>
        <v>64.491002239641659</v>
      </c>
      <c r="AJ133" s="4">
        <f t="shared" si="20"/>
        <v>61</v>
      </c>
      <c r="AK133" s="4">
        <f>$B133+('Rail Costs'!O133*0.75)</f>
        <v>61.52365033594625</v>
      </c>
      <c r="AL133" s="4">
        <f>$B133+'Rail Costs'!P133</f>
        <v>62.396400895856665</v>
      </c>
      <c r="AO133" s="4">
        <f>$L133-('Feedstock Conversions'!$B$20*AG133)-'Rail Costs'!Q133</f>
        <v>144.29001241598803</v>
      </c>
      <c r="AP133" s="4">
        <f>$L133-('Feedstock Conversions'!$B$20*AH133)-'Rail Costs'!R133</f>
        <v>173.11732745766591</v>
      </c>
      <c r="AQ133" s="4">
        <f>$L133-('Feedstock Conversions'!$B$20*AI133)-'Rail Costs'!S133</f>
        <v>126.86694074363965</v>
      </c>
      <c r="AR133" s="4">
        <f>$L133-('Feedstock Conversions'!$B$20*AJ133)-'Rail Costs'!T133</f>
        <v>153.49612844609109</v>
      </c>
      <c r="AS133" s="4">
        <f>$L133-('Feedstock Conversions'!$B$20*AK133)-'Rail Costs'!U133</f>
        <v>149.59409703248417</v>
      </c>
      <c r="AT133" s="4">
        <f>$L133-('Feedstock Conversions'!$B$20*AL133)-'Rail Costs'!V133</f>
        <v>141.92324719242015</v>
      </c>
      <c r="AV133" s="4">
        <f>$T133-(AG133*'Feedstock Conversions'!$B$7)-'Rail Costs'!Q133</f>
        <v>145.82114023990692</v>
      </c>
      <c r="AW133" s="4">
        <f>$T133-(AH133*'Feedstock Conversions'!$B$7)-'Rail Costs'!R133</f>
        <v>180.62023316512347</v>
      </c>
      <c r="AX133" s="4">
        <f>$T133-(AI133*'Feedstock Conversions'!$B$7)-'Rail Costs'!S133</f>
        <v>124.60451280048125</v>
      </c>
      <c r="AY133" s="4">
        <f>$T133-(AJ133*'Feedstock Conversions'!$B$7)-'Rail Costs'!T133</f>
        <v>156.9240341535486</v>
      </c>
      <c r="AZ133" s="4">
        <f>$T133-(AK133*'Feedstock Conversions'!$B$7)-'Rail Costs'!U133</f>
        <v>152.16845269234926</v>
      </c>
      <c r="BA133" s="4">
        <f>$T133-(AL133*'Feedstock Conversions'!$B$7)-'Rail Costs'!V133</f>
        <v>143.07501943963132</v>
      </c>
      <c r="BH133">
        <f t="shared" si="17"/>
        <v>28</v>
      </c>
      <c r="BI133">
        <f t="shared" si="18"/>
        <v>2021</v>
      </c>
      <c r="BJ133">
        <f t="shared" si="21"/>
        <v>7</v>
      </c>
    </row>
    <row r="134" spans="1:62" x14ac:dyDescent="0.2">
      <c r="A134" s="11">
        <v>44393</v>
      </c>
      <c r="B134" s="4">
        <v>61.6</v>
      </c>
      <c r="C134" s="18">
        <f>BFT!B134+'Rail Costs'!B134</f>
        <v>66.25466965285554</v>
      </c>
      <c r="E134" s="4">
        <f>BFT!C134*'Feedstock Conversions'!B$20</f>
        <v>513.4736898096304</v>
      </c>
      <c r="F134" s="4">
        <f>BFT!C134*'Feedstock Conversions'!B$7</f>
        <v>621.468801343785</v>
      </c>
      <c r="H134" s="4">
        <f>'Fuel Values'!B134-BFT!I134-BFT!J134-BFT!K134</f>
        <v>153.64763047852634</v>
      </c>
      <c r="I134" s="18">
        <f>('LCFS Values'!$E$4-$AA$4)/1000000*'LCFS Values'!B134*'LCFS Values'!$G$2*100</f>
        <v>138.30236952147368</v>
      </c>
      <c r="J134" s="4">
        <f>'RIN Values'!C134</f>
        <v>244.04999999999998</v>
      </c>
      <c r="K134" s="4">
        <f>'Fixed Credits Value'!B134</f>
        <v>100</v>
      </c>
      <c r="L134" s="4">
        <f t="shared" si="19"/>
        <v>636</v>
      </c>
      <c r="M134" s="4">
        <f>L134/'Feedstock Conversions'!B$20</f>
        <v>82.064516129032256</v>
      </c>
      <c r="O134" s="4">
        <f>'Fuel Values'!C134*100</f>
        <v>215.07</v>
      </c>
      <c r="P134" s="18">
        <f>('LCFS Values'!$E$4-AB$4)/1000000*'LCFS Values'!B134*'LCFS Values'!$G$2*100</f>
        <v>131.96954539240679</v>
      </c>
      <c r="Q134" s="4">
        <f>'RIN Values'!D134</f>
        <v>276.58999999999997</v>
      </c>
      <c r="R134" s="4">
        <f>'Fixed Credits Value'!B134</f>
        <v>100</v>
      </c>
      <c r="S134" s="4">
        <f>'Fixed Credits Value'!C134</f>
        <v>16</v>
      </c>
      <c r="T134" s="4">
        <f t="shared" si="14"/>
        <v>739.62954539240673</v>
      </c>
      <c r="U134" s="4">
        <f>T134/'Feedstock Conversions'!B$7</f>
        <v>78.85176390110945</v>
      </c>
      <c r="W134" s="4">
        <f t="shared" si="15"/>
        <v>122.5263101903696</v>
      </c>
      <c r="X134" s="4">
        <f t="shared" si="16"/>
        <v>118.16074404862172</v>
      </c>
      <c r="AG134" s="4">
        <f>$B134+'Rail Costs'!K134</f>
        <v>62.763667413213888</v>
      </c>
      <c r="AH134" s="4">
        <v>59.1</v>
      </c>
      <c r="AI134" s="4">
        <f>$B134+'Rail Costs'!M134</f>
        <v>65.091002239641654</v>
      </c>
      <c r="AJ134" s="4">
        <f t="shared" si="20"/>
        <v>61.6</v>
      </c>
      <c r="AK134" s="4">
        <f>$B134+('Rail Costs'!O134*0.75)</f>
        <v>62.123650335946252</v>
      </c>
      <c r="AL134" s="4">
        <f>$B134+'Rail Costs'!P134</f>
        <v>62.996400895856667</v>
      </c>
      <c r="AO134" s="4">
        <f>$L134-('Feedstock Conversions'!$B$20*AG134)-'Rail Costs'!Q134</f>
        <v>145.640012415988</v>
      </c>
      <c r="AP134" s="4">
        <f>$L134-('Feedstock Conversions'!$B$20*AH134)-'Rail Costs'!R134</f>
        <v>174.46732745766587</v>
      </c>
      <c r="AQ134" s="4">
        <f>$L134-('Feedstock Conversions'!$B$20*AI134)-'Rail Costs'!S134</f>
        <v>128.21694074363973</v>
      </c>
      <c r="AR134" s="4">
        <f>$L134-('Feedstock Conversions'!$B$20*AJ134)-'Rail Costs'!T134</f>
        <v>154.84612844609106</v>
      </c>
      <c r="AS134" s="4">
        <f>$L134-('Feedstock Conversions'!$B$20*AK134)-'Rail Costs'!U134</f>
        <v>150.94409703248414</v>
      </c>
      <c r="AT134" s="4">
        <f>$L134-('Feedstock Conversions'!$B$20*AL134)-'Rail Costs'!V134</f>
        <v>143.27324719242011</v>
      </c>
      <c r="AV134" s="4">
        <f>$T134-(AG134*'Feedstock Conversions'!$B$7)-'Rail Costs'!Q134</f>
        <v>146.96477992485603</v>
      </c>
      <c r="AW134" s="4">
        <f>$T134-(AH134*'Feedstock Conversions'!$B$7)-'Rail Costs'!R134</f>
        <v>181.76387285007257</v>
      </c>
      <c r="AX134" s="4">
        <f>$T134-(AI134*'Feedstock Conversions'!$B$7)-'Rail Costs'!S134</f>
        <v>125.74815248543047</v>
      </c>
      <c r="AY134" s="4">
        <f>$T134-(AJ134*'Feedstock Conversions'!$B$7)-'Rail Costs'!T134</f>
        <v>158.06767383849771</v>
      </c>
      <c r="AZ134" s="4">
        <f>$T134-(AK134*'Feedstock Conversions'!$B$7)-'Rail Costs'!U134</f>
        <v>153.31209237729848</v>
      </c>
      <c r="BA134" s="4">
        <f>$T134-(AL134*'Feedstock Conversions'!$B$7)-'Rail Costs'!V134</f>
        <v>144.21865912458043</v>
      </c>
      <c r="BH134">
        <f t="shared" si="17"/>
        <v>29</v>
      </c>
      <c r="BI134">
        <f t="shared" si="18"/>
        <v>2021</v>
      </c>
      <c r="BJ134">
        <f t="shared" si="21"/>
        <v>7</v>
      </c>
    </row>
    <row r="135" spans="1:62" x14ac:dyDescent="0.2">
      <c r="A135" s="11">
        <v>44400</v>
      </c>
      <c r="B135" s="4">
        <v>62</v>
      </c>
      <c r="C135" s="18">
        <f>BFT!B135+'Rail Costs'!B135</f>
        <v>66.654669652855546</v>
      </c>
      <c r="E135" s="4">
        <f>BFT!C135*'Feedstock Conversions'!B$20</f>
        <v>516.57368980963042</v>
      </c>
      <c r="F135" s="4">
        <f>BFT!C135*'Feedstock Conversions'!B$7</f>
        <v>625.22080134378507</v>
      </c>
      <c r="H135" s="4">
        <f>'Fuel Values'!B135-BFT!I135-BFT!J135-BFT!K135</f>
        <v>154.09821310273685</v>
      </c>
      <c r="I135" s="18">
        <f>('LCFS Values'!$E$4-$AA$4)/1000000*'LCFS Values'!B135*'LCFS Values'!$G$2*100</f>
        <v>140.65178689726315</v>
      </c>
      <c r="J135" s="4">
        <f>'RIN Values'!C135</f>
        <v>245.25</v>
      </c>
      <c r="K135" s="4">
        <f>'Fixed Credits Value'!B135</f>
        <v>100</v>
      </c>
      <c r="L135" s="4">
        <f t="shared" si="19"/>
        <v>640</v>
      </c>
      <c r="M135" s="4">
        <f>L135/'Feedstock Conversions'!B$20</f>
        <v>82.58064516129032</v>
      </c>
      <c r="O135" s="4">
        <f>'Fuel Values'!C135*100</f>
        <v>199.52</v>
      </c>
      <c r="P135" s="18">
        <f>('LCFS Values'!$E$4-AB$4)/1000000*'LCFS Values'!B135*'LCFS Values'!$G$2*100</f>
        <v>134.21138364935592</v>
      </c>
      <c r="Q135" s="4">
        <f>'RIN Values'!D135</f>
        <v>277.95</v>
      </c>
      <c r="R135" s="4">
        <f>'Fixed Credits Value'!B135</f>
        <v>100</v>
      </c>
      <c r="S135" s="4">
        <f>'Fixed Credits Value'!C135</f>
        <v>16</v>
      </c>
      <c r="T135" s="4">
        <f t="shared" si="14"/>
        <v>727.68138364935589</v>
      </c>
      <c r="U135" s="4">
        <f>T135/'Feedstock Conversions'!B$7</f>
        <v>77.577972670507023</v>
      </c>
      <c r="W135" s="4">
        <f t="shared" si="15"/>
        <v>123.42631019036958</v>
      </c>
      <c r="X135" s="4">
        <f t="shared" si="16"/>
        <v>102.46058230557082</v>
      </c>
      <c r="AG135" s="4">
        <f>$B135+'Rail Costs'!K135</f>
        <v>63.163667413213886</v>
      </c>
      <c r="AH135" s="4">
        <v>59.5</v>
      </c>
      <c r="AI135" s="4">
        <f>$B135+'Rail Costs'!M135</f>
        <v>65.491002239641659</v>
      </c>
      <c r="AJ135" s="4">
        <f t="shared" si="20"/>
        <v>62</v>
      </c>
      <c r="AK135" s="4">
        <f>$B135+('Rail Costs'!O135*0.75)</f>
        <v>62.52365033594625</v>
      </c>
      <c r="AL135" s="4">
        <f>$B135+'Rail Costs'!P135</f>
        <v>63.396400895856665</v>
      </c>
      <c r="AO135" s="4">
        <f>$L135-('Feedstock Conversions'!$B$20*AG135)-'Rail Costs'!Q135</f>
        <v>146.54001241598803</v>
      </c>
      <c r="AP135" s="4">
        <f>$L135-('Feedstock Conversions'!$B$20*AH135)-'Rail Costs'!R135</f>
        <v>175.36732745766591</v>
      </c>
      <c r="AQ135" s="4">
        <f>$L135-('Feedstock Conversions'!$B$20*AI135)-'Rail Costs'!S135</f>
        <v>129.11694074363965</v>
      </c>
      <c r="AR135" s="4">
        <f>$L135-('Feedstock Conversions'!$B$20*AJ135)-'Rail Costs'!T135</f>
        <v>155.74612844609109</v>
      </c>
      <c r="AS135" s="4">
        <f>$L135-('Feedstock Conversions'!$B$20*AK135)-'Rail Costs'!U135</f>
        <v>151.84409703248417</v>
      </c>
      <c r="AT135" s="4">
        <f>$L135-('Feedstock Conversions'!$B$20*AL135)-'Rail Costs'!V135</f>
        <v>144.17324719242015</v>
      </c>
      <c r="AV135" s="4">
        <f>$T135-(AG135*'Feedstock Conversions'!$B$7)-'Rail Costs'!Q135</f>
        <v>131.26461818180525</v>
      </c>
      <c r="AW135" s="4">
        <f>$T135-(AH135*'Feedstock Conversions'!$B$7)-'Rail Costs'!R135</f>
        <v>166.06371110702179</v>
      </c>
      <c r="AX135" s="4">
        <f>$T135-(AI135*'Feedstock Conversions'!$B$7)-'Rail Costs'!S135</f>
        <v>110.04799074237957</v>
      </c>
      <c r="AY135" s="4">
        <f>$T135-(AJ135*'Feedstock Conversions'!$B$7)-'Rail Costs'!T135</f>
        <v>142.36751209544693</v>
      </c>
      <c r="AZ135" s="4">
        <f>$T135-(AK135*'Feedstock Conversions'!$B$7)-'Rail Costs'!U135</f>
        <v>137.61193063424759</v>
      </c>
      <c r="BA135" s="4">
        <f>$T135-(AL135*'Feedstock Conversions'!$B$7)-'Rail Costs'!V135</f>
        <v>128.51849738152964</v>
      </c>
      <c r="BH135">
        <f t="shared" si="17"/>
        <v>30</v>
      </c>
      <c r="BI135">
        <f t="shared" si="18"/>
        <v>2021</v>
      </c>
      <c r="BJ135">
        <f t="shared" si="21"/>
        <v>7</v>
      </c>
    </row>
    <row r="136" spans="1:62" x14ac:dyDescent="0.2">
      <c r="A136" s="11">
        <v>44407</v>
      </c>
      <c r="B136" s="4">
        <v>62.6</v>
      </c>
      <c r="C136" s="18">
        <f>BFT!B136+'Rail Costs'!B136</f>
        <v>67.25466965285554</v>
      </c>
      <c r="E136" s="4">
        <f>BFT!C136*'Feedstock Conversions'!B$20</f>
        <v>521.2236898096304</v>
      </c>
      <c r="F136" s="4">
        <f>BFT!C136*'Feedstock Conversions'!B$7</f>
        <v>630.848801343785</v>
      </c>
      <c r="H136" s="4">
        <f>'Fuel Values'!B136-BFT!I136-BFT!J136-BFT!K136</f>
        <v>135.83013223989474</v>
      </c>
      <c r="I136" s="18">
        <f>('LCFS Values'!$E$4-$AA$4)/1000000*'LCFS Values'!B136*'LCFS Values'!$G$2*100</f>
        <v>141.66986776010529</v>
      </c>
      <c r="J136" s="4">
        <f>'RIN Values'!C136</f>
        <v>262.5</v>
      </c>
      <c r="K136" s="4">
        <f>'Fixed Credits Value'!B136</f>
        <v>100</v>
      </c>
      <c r="L136" s="4">
        <f t="shared" si="19"/>
        <v>640</v>
      </c>
      <c r="M136" s="4">
        <f>L136/'Feedstock Conversions'!B$20</f>
        <v>82.58064516129032</v>
      </c>
      <c r="O136" s="4">
        <f>'Fuel Values'!C136*100</f>
        <v>217.79000000000002</v>
      </c>
      <c r="P136" s="18">
        <f>('LCFS Values'!$E$4-AB$4)/1000000*'LCFS Values'!B136*'LCFS Values'!$G$2*100</f>
        <v>135.1828468940339</v>
      </c>
      <c r="Q136" s="4">
        <f>'RIN Values'!D136</f>
        <v>297.5</v>
      </c>
      <c r="R136" s="4">
        <f>'Fixed Credits Value'!B136</f>
        <v>100</v>
      </c>
      <c r="S136" s="4">
        <f>'Fixed Credits Value'!C136</f>
        <v>16</v>
      </c>
      <c r="T136" s="4">
        <f t="shared" si="14"/>
        <v>766.47284689403386</v>
      </c>
      <c r="U136" s="4">
        <f>T136/'Feedstock Conversions'!B$7</f>
        <v>81.713523123031322</v>
      </c>
      <c r="W136" s="4">
        <f t="shared" si="15"/>
        <v>118.7763101903696</v>
      </c>
      <c r="X136" s="4">
        <f t="shared" si="16"/>
        <v>135.62404555024887</v>
      </c>
      <c r="AG136" s="4">
        <f>$B136+'Rail Costs'!K136</f>
        <v>63.763667413213888</v>
      </c>
      <c r="AH136" s="4">
        <v>60.1</v>
      </c>
      <c r="AI136" s="4">
        <f>$B136+'Rail Costs'!M136</f>
        <v>66.091002239641654</v>
      </c>
      <c r="AJ136" s="4">
        <f t="shared" si="20"/>
        <v>62.6</v>
      </c>
      <c r="AK136" s="4">
        <f>$B136+('Rail Costs'!O136*0.75)</f>
        <v>63.123650335946252</v>
      </c>
      <c r="AL136" s="4">
        <f>$B136+'Rail Costs'!P136</f>
        <v>63.996400895856667</v>
      </c>
      <c r="AO136" s="4">
        <f>$L136-('Feedstock Conversions'!$B$20*AG136)-'Rail Costs'!Q136</f>
        <v>141.890012415988</v>
      </c>
      <c r="AP136" s="4">
        <f>$L136-('Feedstock Conversions'!$B$20*AH136)-'Rail Costs'!R136</f>
        <v>170.71732745766587</v>
      </c>
      <c r="AQ136" s="4">
        <f>$L136-('Feedstock Conversions'!$B$20*AI136)-'Rail Costs'!S136</f>
        <v>124.46694074363967</v>
      </c>
      <c r="AR136" s="4">
        <f>$L136-('Feedstock Conversions'!$B$20*AJ136)-'Rail Costs'!T136</f>
        <v>151.09612844609106</v>
      </c>
      <c r="AS136" s="4">
        <f>$L136-('Feedstock Conversions'!$B$20*AK136)-'Rail Costs'!U136</f>
        <v>147.19409703248414</v>
      </c>
      <c r="AT136" s="4">
        <f>$L136-('Feedstock Conversions'!$B$20*AL136)-'Rail Costs'!V136</f>
        <v>139.52324719242011</v>
      </c>
      <c r="AV136" s="4">
        <f>$T136-(AG136*'Feedstock Conversions'!$B$7)-'Rail Costs'!Q136</f>
        <v>164.42808142648317</v>
      </c>
      <c r="AW136" s="4">
        <f>$T136-(AH136*'Feedstock Conversions'!$B$7)-'Rail Costs'!R136</f>
        <v>199.22717435169972</v>
      </c>
      <c r="AX136" s="4">
        <f>$T136-(AI136*'Feedstock Conversions'!$B$7)-'Rail Costs'!S136</f>
        <v>143.21145398705761</v>
      </c>
      <c r="AY136" s="4">
        <f>$T136-(AJ136*'Feedstock Conversions'!$B$7)-'Rail Costs'!T136</f>
        <v>175.53097534012485</v>
      </c>
      <c r="AZ136" s="4">
        <f>$T136-(AK136*'Feedstock Conversions'!$B$7)-'Rail Costs'!U136</f>
        <v>170.77539387892563</v>
      </c>
      <c r="BA136" s="4">
        <f>$T136-(AL136*'Feedstock Conversions'!$B$7)-'Rail Costs'!V136</f>
        <v>161.68196062620757</v>
      </c>
      <c r="BH136">
        <f t="shared" si="17"/>
        <v>31</v>
      </c>
      <c r="BI136">
        <f t="shared" si="18"/>
        <v>2021</v>
      </c>
      <c r="BJ136">
        <f t="shared" si="21"/>
        <v>7</v>
      </c>
    </row>
    <row r="137" spans="1:62" x14ac:dyDescent="0.2">
      <c r="A137" s="11">
        <v>44414</v>
      </c>
      <c r="B137" s="4">
        <v>65</v>
      </c>
      <c r="C137" s="18">
        <f>BFT!B137+'Rail Costs'!B137</f>
        <v>69.654669652855546</v>
      </c>
      <c r="E137" s="4">
        <f>BFT!C137*'Feedstock Conversions'!B$20</f>
        <v>539.82368980963042</v>
      </c>
      <c r="F137" s="4">
        <f>BFT!C137*'Feedstock Conversions'!B$7</f>
        <v>653.36080134378506</v>
      </c>
      <c r="H137" s="4">
        <f>'Fuel Values'!B137-BFT!I137-BFT!J137-BFT!K137</f>
        <v>126.92379572694733</v>
      </c>
      <c r="I137" s="18">
        <f>('LCFS Values'!$E$4-$AA$4)/1000000*'LCFS Values'!B137*'LCFS Values'!$G$2*100</f>
        <v>143.00120427305262</v>
      </c>
      <c r="J137" s="4">
        <f>'RIN Values'!C137</f>
        <v>270.07500000000005</v>
      </c>
      <c r="K137" s="4">
        <f>'Fixed Credits Value'!B137</f>
        <v>100</v>
      </c>
      <c r="L137" s="4">
        <f t="shared" si="19"/>
        <v>640</v>
      </c>
      <c r="M137" s="4">
        <f>L137/'Feedstock Conversions'!B$20</f>
        <v>82.58064516129032</v>
      </c>
      <c r="O137" s="4">
        <f>'Fuel Values'!C137*100</f>
        <v>211.54000000000002</v>
      </c>
      <c r="P137" s="18">
        <f>('LCFS Values'!$E$4-AB$4)/1000000*'LCFS Values'!B137*'LCFS Values'!$G$2*100</f>
        <v>136.45322190630506</v>
      </c>
      <c r="Q137" s="4">
        <f>'RIN Values'!D137</f>
        <v>306.08500000000004</v>
      </c>
      <c r="R137" s="4">
        <f>'Fixed Credits Value'!B137</f>
        <v>100</v>
      </c>
      <c r="S137" s="4">
        <f>'Fixed Credits Value'!C137</f>
        <v>16</v>
      </c>
      <c r="T137" s="4">
        <f t="shared" si="14"/>
        <v>770.07822190630509</v>
      </c>
      <c r="U137" s="4">
        <f>T137/'Feedstock Conversions'!B$7</f>
        <v>82.097891461226553</v>
      </c>
      <c r="W137" s="4">
        <f t="shared" si="15"/>
        <v>100.17631019036958</v>
      </c>
      <c r="X137" s="4">
        <f t="shared" si="16"/>
        <v>116.71742056252003</v>
      </c>
      <c r="AG137" s="4">
        <f>$B137+'Rail Costs'!K137</f>
        <v>66.163667413213886</v>
      </c>
      <c r="AH137" s="4">
        <v>62.5</v>
      </c>
      <c r="AI137" s="4">
        <f>$B137+'Rail Costs'!M137</f>
        <v>68.491002239641659</v>
      </c>
      <c r="AJ137" s="4">
        <f t="shared" si="20"/>
        <v>65</v>
      </c>
      <c r="AK137" s="4">
        <f>$B137+('Rail Costs'!O137*0.75)</f>
        <v>65.523650335946243</v>
      </c>
      <c r="AL137" s="4">
        <f>$B137+'Rail Costs'!P137</f>
        <v>66.396400895856658</v>
      </c>
      <c r="AO137" s="4">
        <f>$L137-('Feedstock Conversions'!$B$20*AG137)-'Rail Costs'!Q137</f>
        <v>123.29001241598799</v>
      </c>
      <c r="AP137" s="4">
        <f>$L137-('Feedstock Conversions'!$B$20*AH137)-'Rail Costs'!R137</f>
        <v>152.11732745766591</v>
      </c>
      <c r="AQ137" s="4">
        <f>$L137-('Feedstock Conversions'!$B$20*AI137)-'Rail Costs'!S137</f>
        <v>105.86694074363965</v>
      </c>
      <c r="AR137" s="4">
        <f>$L137-('Feedstock Conversions'!$B$20*AJ137)-'Rail Costs'!T137</f>
        <v>132.49612844609109</v>
      </c>
      <c r="AS137" s="4">
        <f>$L137-('Feedstock Conversions'!$B$20*AK137)-'Rail Costs'!U137</f>
        <v>128.59409703248423</v>
      </c>
      <c r="AT137" s="4">
        <f>$L137-('Feedstock Conversions'!$B$20*AL137)-'Rail Costs'!V137</f>
        <v>120.92324719242016</v>
      </c>
      <c r="AV137" s="4">
        <f>$T137-(AG137*'Feedstock Conversions'!$B$7)-'Rail Costs'!Q137</f>
        <v>145.52145643875446</v>
      </c>
      <c r="AW137" s="4">
        <f>$T137-(AH137*'Feedstock Conversions'!$B$7)-'Rail Costs'!R137</f>
        <v>180.320549363971</v>
      </c>
      <c r="AX137" s="4">
        <f>$T137-(AI137*'Feedstock Conversions'!$B$7)-'Rail Costs'!S137</f>
        <v>124.30482899932878</v>
      </c>
      <c r="AY137" s="4">
        <f>$T137-(AJ137*'Feedstock Conversions'!$B$7)-'Rail Costs'!T137</f>
        <v>156.62435035239614</v>
      </c>
      <c r="AZ137" s="4">
        <f>$T137-(AK137*'Feedstock Conversions'!$B$7)-'Rail Costs'!U137</f>
        <v>151.86876889119691</v>
      </c>
      <c r="BA137" s="4">
        <f>$T137-(AL137*'Feedstock Conversions'!$B$7)-'Rail Costs'!V137</f>
        <v>142.77533563847885</v>
      </c>
      <c r="BH137">
        <f t="shared" si="17"/>
        <v>32</v>
      </c>
      <c r="BI137">
        <f t="shared" si="18"/>
        <v>2021</v>
      </c>
      <c r="BJ137">
        <f t="shared" si="21"/>
        <v>8</v>
      </c>
    </row>
    <row r="138" spans="1:62" x14ac:dyDescent="0.2">
      <c r="A138" s="11">
        <v>44421</v>
      </c>
      <c r="B138" s="4">
        <v>65</v>
      </c>
      <c r="C138" s="18">
        <f>BFT!B138+'Rail Costs'!B138</f>
        <v>69.654669652855546</v>
      </c>
      <c r="E138" s="4">
        <f>BFT!C138*'Feedstock Conversions'!B$20</f>
        <v>539.82368980963042</v>
      </c>
      <c r="F138" s="4">
        <f>BFT!C138*'Feedstock Conversions'!B$7</f>
        <v>653.36080134378506</v>
      </c>
      <c r="H138" s="4">
        <f>'Fuel Values'!B138-BFT!I138-BFT!J138-BFT!K138</f>
        <v>127.48524876473687</v>
      </c>
      <c r="I138" s="18">
        <f>('LCFS Values'!$E$4-$AA$4)/1000000*'LCFS Values'!B138*'LCFS Values'!$G$2*100</f>
        <v>142.13975123526316</v>
      </c>
      <c r="J138" s="4">
        <f>'RIN Values'!C138</f>
        <v>270.375</v>
      </c>
      <c r="K138" s="4">
        <f>'Fixed Credits Value'!B138</f>
        <v>100</v>
      </c>
      <c r="L138" s="4">
        <f t="shared" si="19"/>
        <v>640</v>
      </c>
      <c r="M138" s="4">
        <f>L138/'Feedstock Conversions'!B$20</f>
        <v>82.58064516129032</v>
      </c>
      <c r="O138" s="4">
        <f>'Fuel Values'!C138*100</f>
        <v>209.20000000000002</v>
      </c>
      <c r="P138" s="18">
        <f>('LCFS Values'!$E$4-AB$4)/1000000*'LCFS Values'!B138*'LCFS Values'!$G$2*100</f>
        <v>135.63121454542372</v>
      </c>
      <c r="Q138" s="4">
        <f>'RIN Values'!D138</f>
        <v>306.42500000000001</v>
      </c>
      <c r="R138" s="4">
        <f>'Fixed Credits Value'!B138</f>
        <v>100</v>
      </c>
      <c r="S138" s="4">
        <f>'Fixed Credits Value'!C138</f>
        <v>16</v>
      </c>
      <c r="T138" s="4">
        <f t="shared" si="14"/>
        <v>767.25621454542375</v>
      </c>
      <c r="U138" s="4">
        <f>T138/'Feedstock Conversions'!B$7</f>
        <v>81.797037798019588</v>
      </c>
      <c r="W138" s="4">
        <f t="shared" si="15"/>
        <v>100.17631019036958</v>
      </c>
      <c r="X138" s="4">
        <f t="shared" si="16"/>
        <v>113.89541320163869</v>
      </c>
      <c r="AG138" s="4">
        <f>$B138+'Rail Costs'!K138</f>
        <v>66.163667413213886</v>
      </c>
      <c r="AH138" s="4">
        <v>62.5</v>
      </c>
      <c r="AI138" s="4">
        <f>$B138+'Rail Costs'!M138</f>
        <v>68.491002239641659</v>
      </c>
      <c r="AJ138" s="4">
        <f t="shared" si="20"/>
        <v>65</v>
      </c>
      <c r="AK138" s="4">
        <f>$B138+('Rail Costs'!O138*0.75)</f>
        <v>65.523650335946243</v>
      </c>
      <c r="AL138" s="4">
        <f>$B138+'Rail Costs'!P138</f>
        <v>66.396400895856658</v>
      </c>
      <c r="AO138" s="4">
        <f>$L138-('Feedstock Conversions'!$B$20*AG138)-'Rail Costs'!Q138</f>
        <v>123.29001241598799</v>
      </c>
      <c r="AP138" s="4">
        <f>$L138-('Feedstock Conversions'!$B$20*AH138)-'Rail Costs'!R138</f>
        <v>152.11732745766591</v>
      </c>
      <c r="AQ138" s="4">
        <f>$L138-('Feedstock Conversions'!$B$20*AI138)-'Rail Costs'!S138</f>
        <v>105.86694074363965</v>
      </c>
      <c r="AR138" s="4">
        <f>$L138-('Feedstock Conversions'!$B$20*AJ138)-'Rail Costs'!T138</f>
        <v>132.49612844609109</v>
      </c>
      <c r="AS138" s="4">
        <f>$L138-('Feedstock Conversions'!$B$20*AK138)-'Rail Costs'!U138</f>
        <v>128.59409703248423</v>
      </c>
      <c r="AT138" s="4">
        <f>$L138-('Feedstock Conversions'!$B$20*AL138)-'Rail Costs'!V138</f>
        <v>120.92324719242016</v>
      </c>
      <c r="AV138" s="4">
        <f>$T138-(AG138*'Feedstock Conversions'!$B$7)-'Rail Costs'!Q138</f>
        <v>142.69944907787311</v>
      </c>
      <c r="AW138" s="4">
        <f>$T138-(AH138*'Feedstock Conversions'!$B$7)-'Rail Costs'!R138</f>
        <v>177.49854200308965</v>
      </c>
      <c r="AX138" s="4">
        <f>$T138-(AI138*'Feedstock Conversions'!$B$7)-'Rail Costs'!S138</f>
        <v>121.48282163844743</v>
      </c>
      <c r="AY138" s="4">
        <f>$T138-(AJ138*'Feedstock Conversions'!$B$7)-'Rail Costs'!T138</f>
        <v>153.80234299151479</v>
      </c>
      <c r="AZ138" s="4">
        <f>$T138-(AK138*'Feedstock Conversions'!$B$7)-'Rail Costs'!U138</f>
        <v>149.04676153031556</v>
      </c>
      <c r="BA138" s="4">
        <f>$T138-(AL138*'Feedstock Conversions'!$B$7)-'Rail Costs'!V138</f>
        <v>139.95332827759751</v>
      </c>
      <c r="BH138">
        <f t="shared" si="17"/>
        <v>33</v>
      </c>
      <c r="BI138">
        <f t="shared" si="18"/>
        <v>2021</v>
      </c>
      <c r="BJ138">
        <f t="shared" si="21"/>
        <v>8</v>
      </c>
    </row>
    <row r="139" spans="1:62" x14ac:dyDescent="0.2">
      <c r="A139" s="11">
        <v>44428</v>
      </c>
      <c r="B139" s="4">
        <v>67.400000000000006</v>
      </c>
      <c r="C139" s="18">
        <f>BFT!B139+'Rail Costs'!B139</f>
        <v>72.054669652855551</v>
      </c>
      <c r="E139" s="4">
        <f>BFT!C139*'Feedstock Conversions'!B$20</f>
        <v>558.42368980963056</v>
      </c>
      <c r="F139" s="4">
        <f>BFT!C139*'Feedstock Conversions'!B$7</f>
        <v>675.87280134378511</v>
      </c>
      <c r="H139" s="4">
        <f>'Fuel Values'!B139-BFT!I139-BFT!J139-BFT!K139</f>
        <v>131.1108587587895</v>
      </c>
      <c r="I139" s="18">
        <f>('LCFS Values'!$E$4-$AA$4)/1000000*'LCFS Values'!B139*'LCFS Values'!$G$2*100</f>
        <v>141.23914124121055</v>
      </c>
      <c r="J139" s="4">
        <f>'RIN Values'!C139</f>
        <v>259.64999999999998</v>
      </c>
      <c r="K139" s="4">
        <f>'Fixed Credits Value'!B139</f>
        <v>100</v>
      </c>
      <c r="L139" s="4">
        <f t="shared" si="19"/>
        <v>632</v>
      </c>
      <c r="M139" s="4">
        <f>L139/'Feedstock Conversions'!B$20</f>
        <v>81.548387096774192</v>
      </c>
      <c r="O139" s="4">
        <f>'Fuel Values'!C139*100</f>
        <v>200.66000000000003</v>
      </c>
      <c r="P139" s="18">
        <f>('LCFS Values'!$E$4-AB$4)/1000000*'LCFS Values'!B139*'LCFS Values'!$G$2*100</f>
        <v>134.7718432135932</v>
      </c>
      <c r="Q139" s="4">
        <f>'RIN Values'!D139</f>
        <v>294.27</v>
      </c>
      <c r="R139" s="4">
        <f>'Fixed Credits Value'!B139</f>
        <v>100</v>
      </c>
      <c r="S139" s="4">
        <f>'Fixed Credits Value'!C139</f>
        <v>16</v>
      </c>
      <c r="T139" s="4">
        <f t="shared" si="14"/>
        <v>745.70184321359329</v>
      </c>
      <c r="U139" s="4">
        <f>T139/'Feedstock Conversions'!B$7</f>
        <v>79.499130406566437</v>
      </c>
      <c r="W139" s="4">
        <f t="shared" si="15"/>
        <v>73.576310190369441</v>
      </c>
      <c r="X139" s="4">
        <f t="shared" si="16"/>
        <v>69.829041869808179</v>
      </c>
      <c r="AG139" s="4">
        <f>$B139+'Rail Costs'!K139</f>
        <v>68.563667413213892</v>
      </c>
      <c r="AH139" s="4">
        <v>64.900000000000006</v>
      </c>
      <c r="AI139" s="4">
        <f>$B139+'Rail Costs'!M139</f>
        <v>70.891002239641665</v>
      </c>
      <c r="AJ139" s="4">
        <f t="shared" si="20"/>
        <v>67.400000000000006</v>
      </c>
      <c r="AK139" s="4">
        <f>$B139+('Rail Costs'!O139*0.75)</f>
        <v>67.923650335946249</v>
      </c>
      <c r="AL139" s="4">
        <f>$B139+'Rail Costs'!P139</f>
        <v>68.796400895856664</v>
      </c>
      <c r="AO139" s="4">
        <f>$L139-('Feedstock Conversions'!$B$20*AG139)-'Rail Costs'!Q139</f>
        <v>96.690012415987965</v>
      </c>
      <c r="AP139" s="4">
        <f>$L139-('Feedstock Conversions'!$B$20*AH139)-'Rail Costs'!R139</f>
        <v>125.51732745766587</v>
      </c>
      <c r="AQ139" s="4">
        <f>$L139-('Feedstock Conversions'!$B$20*AI139)-'Rail Costs'!S139</f>
        <v>79.266940743639623</v>
      </c>
      <c r="AR139" s="4">
        <f>$L139-('Feedstock Conversions'!$B$20*AJ139)-'Rail Costs'!T139</f>
        <v>105.89612844609107</v>
      </c>
      <c r="AS139" s="4">
        <f>$L139-('Feedstock Conversions'!$B$20*AK139)-'Rail Costs'!U139</f>
        <v>101.99409703248413</v>
      </c>
      <c r="AT139" s="4">
        <f>$L139-('Feedstock Conversions'!$B$20*AL139)-'Rail Costs'!V139</f>
        <v>94.323247192420141</v>
      </c>
      <c r="AV139" s="4">
        <f>$T139-(AG139*'Feedstock Conversions'!$B$7)-'Rail Costs'!Q139</f>
        <v>98.633077746042616</v>
      </c>
      <c r="AW139" s="4">
        <f>$T139-(AH139*'Feedstock Conversions'!$B$7)-'Rail Costs'!R139</f>
        <v>133.43217067125914</v>
      </c>
      <c r="AX139" s="4">
        <f>$T139-(AI139*'Feedstock Conversions'!$B$7)-'Rail Costs'!S139</f>
        <v>77.416450306616923</v>
      </c>
      <c r="AY139" s="4">
        <f>$T139-(AJ139*'Feedstock Conversions'!$B$7)-'Rail Costs'!T139</f>
        <v>109.73597165968428</v>
      </c>
      <c r="AZ139" s="4">
        <f>$T139-(AK139*'Feedstock Conversions'!$B$7)-'Rail Costs'!U139</f>
        <v>104.98039019848504</v>
      </c>
      <c r="BA139" s="4">
        <f>$T139-(AL139*'Feedstock Conversions'!$B$7)-'Rail Costs'!V139</f>
        <v>95.886956945767011</v>
      </c>
      <c r="BH139">
        <f t="shared" si="17"/>
        <v>34</v>
      </c>
      <c r="BI139">
        <f t="shared" si="18"/>
        <v>2021</v>
      </c>
      <c r="BJ139">
        <f t="shared" si="21"/>
        <v>8</v>
      </c>
    </row>
    <row r="140" spans="1:62" x14ac:dyDescent="0.2">
      <c r="A140" s="11">
        <v>44435</v>
      </c>
      <c r="B140" s="4">
        <v>68</v>
      </c>
      <c r="C140" s="18">
        <f>BFT!B140+'Rail Costs'!B140</f>
        <v>72.654669652855546</v>
      </c>
      <c r="E140" s="4">
        <f>BFT!C140*'Feedstock Conversions'!B$20</f>
        <v>563.07368980963042</v>
      </c>
      <c r="F140" s="4">
        <f>BFT!C140*'Feedstock Conversions'!B$7</f>
        <v>681.50080134378504</v>
      </c>
      <c r="H140" s="4">
        <f>'Fuel Values'!B140-BFT!I140-BFT!J140-BFT!K140</f>
        <v>150.20303831547369</v>
      </c>
      <c r="I140" s="18">
        <f>('LCFS Values'!$E$4-$AA$4)/1000000*'LCFS Values'!B140*'LCFS Values'!$G$2*100</f>
        <v>139.94696168452631</v>
      </c>
      <c r="J140" s="4">
        <f>'RIN Values'!C140</f>
        <v>239.85000000000002</v>
      </c>
      <c r="K140" s="4">
        <f>'Fixed Credits Value'!B140</f>
        <v>100</v>
      </c>
      <c r="L140" s="4">
        <f t="shared" si="19"/>
        <v>630</v>
      </c>
      <c r="M140" s="4">
        <f>L140/'Feedstock Conversions'!B$20</f>
        <v>81.290322580645167</v>
      </c>
      <c r="O140" s="4">
        <f>'Fuel Values'!C140*100</f>
        <v>208.65</v>
      </c>
      <c r="P140" s="18">
        <f>('LCFS Values'!$E$4-AB$4)/1000000*'LCFS Values'!B140*'LCFS Values'!$G$2*100</f>
        <v>133.53883217227119</v>
      </c>
      <c r="Q140" s="4">
        <f>'RIN Values'!D140</f>
        <v>271.83</v>
      </c>
      <c r="R140" s="4">
        <f>'Fixed Credits Value'!B140</f>
        <v>100</v>
      </c>
      <c r="S140" s="4">
        <f>'Fixed Credits Value'!C140</f>
        <v>16</v>
      </c>
      <c r="T140" s="4">
        <f t="shared" si="14"/>
        <v>730.01883217227112</v>
      </c>
      <c r="U140" s="4">
        <f>T140/'Feedstock Conversions'!B$7</f>
        <v>77.827167608984126</v>
      </c>
      <c r="W140" s="4">
        <f t="shared" si="15"/>
        <v>66.926310190369577</v>
      </c>
      <c r="X140" s="4">
        <f t="shared" si="16"/>
        <v>48.518030828486076</v>
      </c>
      <c r="AG140" s="4">
        <f>$B140+'Rail Costs'!K140</f>
        <v>69.163667413213886</v>
      </c>
      <c r="AH140" s="4">
        <v>65.5</v>
      </c>
      <c r="AI140" s="4">
        <f>$B140+'Rail Costs'!M140</f>
        <v>71.491002239641659</v>
      </c>
      <c r="AJ140" s="4">
        <f t="shared" si="20"/>
        <v>68</v>
      </c>
      <c r="AK140" s="4">
        <f>$B140+('Rail Costs'!O140*0.75)</f>
        <v>68.523650335946243</v>
      </c>
      <c r="AL140" s="4">
        <f>$B140+'Rail Costs'!P140</f>
        <v>69.396400895856658</v>
      </c>
      <c r="AO140" s="4">
        <f>$L140-('Feedstock Conversions'!$B$20*AG140)-'Rail Costs'!Q140</f>
        <v>90.040012415987988</v>
      </c>
      <c r="AP140" s="4">
        <f>$L140-('Feedstock Conversions'!$B$20*AH140)-'Rail Costs'!R140</f>
        <v>118.86732745766589</v>
      </c>
      <c r="AQ140" s="4">
        <f>$L140-('Feedstock Conversions'!$B$20*AI140)-'Rail Costs'!S140</f>
        <v>72.616940743639645</v>
      </c>
      <c r="AR140" s="4">
        <f>$L140-('Feedstock Conversions'!$B$20*AJ140)-'Rail Costs'!T140</f>
        <v>99.246128446091092</v>
      </c>
      <c r="AS140" s="4">
        <f>$L140-('Feedstock Conversions'!$B$20*AK140)-'Rail Costs'!U140</f>
        <v>95.344097032484157</v>
      </c>
      <c r="AT140" s="4">
        <f>$L140-('Feedstock Conversions'!$B$20*AL140)-'Rail Costs'!V140</f>
        <v>87.673247192420163</v>
      </c>
      <c r="AV140" s="4">
        <f>$T140-(AG140*'Feedstock Conversions'!$B$7)-'Rail Costs'!Q140</f>
        <v>77.322066704720513</v>
      </c>
      <c r="AW140" s="4">
        <f>$T140-(AH140*'Feedstock Conversions'!$B$7)-'Rail Costs'!R140</f>
        <v>112.12115962993691</v>
      </c>
      <c r="AX140" s="4">
        <f>$T140-(AI140*'Feedstock Conversions'!$B$7)-'Rail Costs'!S140</f>
        <v>56.10543926529482</v>
      </c>
      <c r="AY140" s="4">
        <f>$T140-(AJ140*'Feedstock Conversions'!$B$7)-'Rail Costs'!T140</f>
        <v>88.424960618362178</v>
      </c>
      <c r="AZ140" s="4">
        <f>$T140-(AK140*'Feedstock Conversions'!$B$7)-'Rail Costs'!U140</f>
        <v>83.669379157162936</v>
      </c>
      <c r="BA140" s="4">
        <f>$T140-(AL140*'Feedstock Conversions'!$B$7)-'Rail Costs'!V140</f>
        <v>74.575945904444907</v>
      </c>
      <c r="BH140">
        <f t="shared" si="17"/>
        <v>35</v>
      </c>
      <c r="BI140">
        <f t="shared" si="18"/>
        <v>2021</v>
      </c>
      <c r="BJ140">
        <f t="shared" si="21"/>
        <v>8</v>
      </c>
    </row>
    <row r="141" spans="1:62" x14ac:dyDescent="0.2">
      <c r="A141" s="11">
        <v>44442</v>
      </c>
      <c r="B141" s="4">
        <v>63.3</v>
      </c>
      <c r="C141" s="18">
        <f>BFT!B141+'Rail Costs'!B141</f>
        <v>67.954669652855543</v>
      </c>
      <c r="E141" s="4">
        <f>BFT!C141*'Feedstock Conversions'!B$20</f>
        <v>526.64868980963047</v>
      </c>
      <c r="F141" s="4">
        <f>BFT!C141*'Feedstock Conversions'!B$7</f>
        <v>637.41480134378503</v>
      </c>
      <c r="H141" s="4">
        <f>'Fuel Values'!B141-BFT!I141-BFT!J141-BFT!K141</f>
        <v>146.55425830357896</v>
      </c>
      <c r="I141" s="18">
        <f>('LCFS Values'!$E$4-$AA$4)/1000000*'LCFS Values'!B141*'LCFS Values'!$G$2*100</f>
        <v>138.14574169642106</v>
      </c>
      <c r="J141" s="4">
        <f>'RIN Values'!C141</f>
        <v>237.29999999999998</v>
      </c>
      <c r="K141" s="4">
        <f>'Fixed Credits Value'!B141</f>
        <v>100</v>
      </c>
      <c r="L141" s="4">
        <f t="shared" si="19"/>
        <v>622</v>
      </c>
      <c r="M141" s="4">
        <f>L141/'Feedstock Conversions'!B$20</f>
        <v>80.258064516129039</v>
      </c>
      <c r="O141" s="4">
        <f>'Fuel Values'!C141*100</f>
        <v>215.55</v>
      </c>
      <c r="P141" s="18">
        <f>('LCFS Values'!$E$4-AB$4)/1000000*'LCFS Values'!B141*'LCFS Values'!$G$2*100</f>
        <v>131.82008950861018</v>
      </c>
      <c r="Q141" s="4">
        <f>'RIN Values'!D141</f>
        <v>268.94</v>
      </c>
      <c r="R141" s="4">
        <f>'Fixed Credits Value'!B141</f>
        <v>100</v>
      </c>
      <c r="S141" s="4">
        <f>'Fixed Credits Value'!C141</f>
        <v>16</v>
      </c>
      <c r="T141" s="4">
        <f t="shared" si="14"/>
        <v>732.31008950861019</v>
      </c>
      <c r="U141" s="4">
        <f>T141/'Feedstock Conversions'!B$7</f>
        <v>78.071438113924316</v>
      </c>
      <c r="W141" s="4">
        <f t="shared" si="15"/>
        <v>95.351310190369531</v>
      </c>
      <c r="X141" s="4">
        <f t="shared" si="16"/>
        <v>94.89528816482516</v>
      </c>
      <c r="AG141" s="4">
        <f>$B141+'Rail Costs'!K141</f>
        <v>64.463667413213884</v>
      </c>
      <c r="AH141" s="4">
        <v>60.8</v>
      </c>
      <c r="AI141" s="4">
        <f>$B141+'Rail Costs'!M141</f>
        <v>66.791002239641657</v>
      </c>
      <c r="AJ141" s="4">
        <f t="shared" si="20"/>
        <v>63.3</v>
      </c>
      <c r="AK141" s="4">
        <f>$B141+('Rail Costs'!O141*0.75)</f>
        <v>63.823650335946247</v>
      </c>
      <c r="AL141" s="4">
        <f>$B141+'Rail Costs'!P141</f>
        <v>64.696400895856655</v>
      </c>
      <c r="AO141" s="4">
        <f>$L141-('Feedstock Conversions'!$B$20*AG141)-'Rail Costs'!Q141</f>
        <v>118.46501241598806</v>
      </c>
      <c r="AP141" s="4">
        <f>$L141-('Feedstock Conversions'!$B$20*AH141)-'Rail Costs'!R141</f>
        <v>147.29232745766592</v>
      </c>
      <c r="AQ141" s="4">
        <f>$L141-('Feedstock Conversions'!$B$20*AI141)-'Rail Costs'!S141</f>
        <v>101.04194074363971</v>
      </c>
      <c r="AR141" s="4">
        <f>$L141-('Feedstock Conversions'!$B$20*AJ141)-'Rail Costs'!T141</f>
        <v>127.6711284460911</v>
      </c>
      <c r="AS141" s="4">
        <f>$L141-('Feedstock Conversions'!$B$20*AK141)-'Rail Costs'!U141</f>
        <v>123.76909703248417</v>
      </c>
      <c r="AT141" s="4">
        <f>$L141-('Feedstock Conversions'!$B$20*AL141)-'Rail Costs'!V141</f>
        <v>116.09824719242023</v>
      </c>
      <c r="AV141" s="4">
        <f>$T141-(AG141*'Feedstock Conversions'!$B$7)-'Rail Costs'!Q141</f>
        <v>123.6993240410596</v>
      </c>
      <c r="AW141" s="4">
        <f>$T141-(AH141*'Feedstock Conversions'!$B$7)-'Rail Costs'!R141</f>
        <v>158.49841696627612</v>
      </c>
      <c r="AX141" s="4">
        <f>$T141-(AI141*'Feedstock Conversions'!$B$7)-'Rail Costs'!S141</f>
        <v>102.4826966016339</v>
      </c>
      <c r="AY141" s="4">
        <f>$T141-(AJ141*'Feedstock Conversions'!$B$7)-'Rail Costs'!T141</f>
        <v>134.80221795470126</v>
      </c>
      <c r="AZ141" s="4">
        <f>$T141-(AK141*'Feedstock Conversions'!$B$7)-'Rail Costs'!U141</f>
        <v>130.04663649350192</v>
      </c>
      <c r="BA141" s="4">
        <f>$T141-(AL141*'Feedstock Conversions'!$B$7)-'Rail Costs'!V141</f>
        <v>120.95320324078399</v>
      </c>
      <c r="BH141">
        <f t="shared" si="17"/>
        <v>36</v>
      </c>
      <c r="BI141">
        <f t="shared" si="18"/>
        <v>2021</v>
      </c>
      <c r="BJ141">
        <f t="shared" si="21"/>
        <v>9</v>
      </c>
    </row>
    <row r="142" spans="1:62" x14ac:dyDescent="0.2">
      <c r="A142" s="11">
        <v>44449</v>
      </c>
      <c r="B142" s="4">
        <v>61</v>
      </c>
      <c r="C142" s="18">
        <f>BFT!B142+'Rail Costs'!B142</f>
        <v>65.654669652855546</v>
      </c>
      <c r="E142" s="4">
        <f>BFT!C142*'Feedstock Conversions'!B$20</f>
        <v>508.82368980963048</v>
      </c>
      <c r="F142" s="4">
        <f>BFT!C142*'Feedstock Conversions'!B$7</f>
        <v>615.84080134378507</v>
      </c>
      <c r="H142" s="4">
        <f>'Fuel Values'!B142-BFT!I142-BFT!J142-BFT!K142</f>
        <v>144.40286772861839</v>
      </c>
      <c r="I142" s="18">
        <f>('LCFS Values'!$E$4-$AA$4)/1000000*'LCFS Values'!B142*'LCFS Values'!$G$2*100</f>
        <v>133.37838227138158</v>
      </c>
      <c r="J142" s="4">
        <f>'RIN Values'!C142</f>
        <v>232.21875</v>
      </c>
      <c r="K142" s="4">
        <f>'Fixed Credits Value'!B142</f>
        <v>100</v>
      </c>
      <c r="L142" s="4">
        <f t="shared" si="19"/>
        <v>610</v>
      </c>
      <c r="M142" s="4">
        <f>L142/'Feedstock Conversions'!B$20</f>
        <v>78.709677419354833</v>
      </c>
      <c r="O142" s="4">
        <f>'Fuel Values'!C142*100</f>
        <v>213.14000000000001</v>
      </c>
      <c r="P142" s="18">
        <f>('LCFS Values'!$E$4-AB$4)/1000000*'LCFS Values'!B142*'LCFS Values'!$G$2*100</f>
        <v>127.27102604555083</v>
      </c>
      <c r="Q142" s="4">
        <f>'RIN Values'!D142</f>
        <v>263.18124999999998</v>
      </c>
      <c r="R142" s="4">
        <f>'Fixed Credits Value'!B142</f>
        <v>100</v>
      </c>
      <c r="S142" s="4">
        <f>'Fixed Credits Value'!C142</f>
        <v>16</v>
      </c>
      <c r="T142" s="4">
        <f t="shared" si="14"/>
        <v>719.59227604555076</v>
      </c>
      <c r="U142" s="4">
        <f>T142/'Feedstock Conversions'!B$7</f>
        <v>76.715594461146125</v>
      </c>
      <c r="W142" s="4">
        <f t="shared" si="15"/>
        <v>101.17631019036952</v>
      </c>
      <c r="X142" s="4">
        <f t="shared" si="16"/>
        <v>103.75147470176569</v>
      </c>
      <c r="AG142" s="4">
        <f>$B142+'Rail Costs'!K142</f>
        <v>62.163667413213886</v>
      </c>
      <c r="AH142" s="4">
        <v>58.5</v>
      </c>
      <c r="AI142" s="4">
        <f>$B142+'Rail Costs'!M142</f>
        <v>64.491002239641659</v>
      </c>
      <c r="AJ142" s="4">
        <f t="shared" si="20"/>
        <v>61</v>
      </c>
      <c r="AK142" s="4">
        <f>$B142+('Rail Costs'!O142*0.75)</f>
        <v>61.52365033594625</v>
      </c>
      <c r="AL142" s="4">
        <f>$B142+'Rail Costs'!P142</f>
        <v>62.396400895856665</v>
      </c>
      <c r="AO142" s="4">
        <f>$L142-('Feedstock Conversions'!$B$20*AG142)-'Rail Costs'!Q142</f>
        <v>124.29001241598804</v>
      </c>
      <c r="AP142" s="4">
        <f>$L142-('Feedstock Conversions'!$B$20*AH142)-'Rail Costs'!R142</f>
        <v>153.11732745766591</v>
      </c>
      <c r="AQ142" s="4">
        <f>$L142-('Feedstock Conversions'!$B$20*AI142)-'Rail Costs'!S142</f>
        <v>106.86694074363965</v>
      </c>
      <c r="AR142" s="4">
        <f>$L142-('Feedstock Conversions'!$B$20*AJ142)-'Rail Costs'!T142</f>
        <v>133.49612844609109</v>
      </c>
      <c r="AS142" s="4">
        <f>$L142-('Feedstock Conversions'!$B$20*AK142)-'Rail Costs'!U142</f>
        <v>129.59409703248417</v>
      </c>
      <c r="AT142" s="4">
        <f>$L142-('Feedstock Conversions'!$B$20*AL142)-'Rail Costs'!V142</f>
        <v>121.92324719242016</v>
      </c>
      <c r="AV142" s="4">
        <f>$T142-(AG142*'Feedstock Conversions'!$B$7)-'Rail Costs'!Q142</f>
        <v>132.55551057800011</v>
      </c>
      <c r="AW142" s="4">
        <f>$T142-(AH142*'Feedstock Conversions'!$B$7)-'Rail Costs'!R142</f>
        <v>167.35460350321665</v>
      </c>
      <c r="AX142" s="4">
        <f>$T142-(AI142*'Feedstock Conversions'!$B$7)-'Rail Costs'!S142</f>
        <v>111.33888313857443</v>
      </c>
      <c r="AY142" s="4">
        <f>$T142-(AJ142*'Feedstock Conversions'!$B$7)-'Rail Costs'!T142</f>
        <v>143.65840449164179</v>
      </c>
      <c r="AZ142" s="4">
        <f>$T142-(AK142*'Feedstock Conversions'!$B$7)-'Rail Costs'!U142</f>
        <v>138.90282303044245</v>
      </c>
      <c r="BA142" s="4">
        <f>$T142-(AL142*'Feedstock Conversions'!$B$7)-'Rail Costs'!V142</f>
        <v>129.8093897777245</v>
      </c>
      <c r="BH142">
        <f t="shared" si="17"/>
        <v>37</v>
      </c>
      <c r="BI142">
        <f t="shared" si="18"/>
        <v>2021</v>
      </c>
      <c r="BJ142">
        <f t="shared" si="21"/>
        <v>9</v>
      </c>
    </row>
    <row r="143" spans="1:62" x14ac:dyDescent="0.2">
      <c r="A143" s="11">
        <v>44456</v>
      </c>
      <c r="B143" s="4">
        <v>63</v>
      </c>
      <c r="C143" s="18">
        <f>BFT!B143+'Rail Costs'!B143</f>
        <v>67.654669652855546</v>
      </c>
      <c r="E143" s="4">
        <f>BFT!C143*'Feedstock Conversions'!B$20</f>
        <v>524.32368980963042</v>
      </c>
      <c r="F143" s="4">
        <f>BFT!C143*'Feedstock Conversions'!B$7</f>
        <v>634.60080134378507</v>
      </c>
      <c r="H143" s="4">
        <f>'Fuel Values'!B143-BFT!I143-BFT!J143-BFT!K143</f>
        <v>156.56184217447367</v>
      </c>
      <c r="I143" s="18">
        <f>('LCFS Values'!$E$4-$AA$4)/1000000*'LCFS Values'!B143*'LCFS Values'!$G$2*100</f>
        <v>131.76315782552632</v>
      </c>
      <c r="J143" s="4">
        <f>'RIN Values'!C143</f>
        <v>216.67499999999998</v>
      </c>
      <c r="K143" s="4">
        <f>'Fixed Credits Value'!B143</f>
        <v>100</v>
      </c>
      <c r="L143" s="4">
        <f t="shared" si="19"/>
        <v>605</v>
      </c>
      <c r="M143" s="4">
        <f>L143/'Feedstock Conversions'!B$20</f>
        <v>78.064516129032256</v>
      </c>
      <c r="O143" s="4">
        <f>'Fuel Values'!C143*100</f>
        <v>219.89999999999998</v>
      </c>
      <c r="P143" s="18">
        <f>('LCFS Values'!$E$4-AB$4)/1000000*'LCFS Values'!B143*'LCFS Values'!$G$2*100</f>
        <v>125.72976224389829</v>
      </c>
      <c r="Q143" s="4">
        <f>'RIN Values'!D143</f>
        <v>245.56499999999997</v>
      </c>
      <c r="R143" s="4">
        <f>'Fixed Credits Value'!B143</f>
        <v>100</v>
      </c>
      <c r="S143" s="4">
        <f>'Fixed Credits Value'!C143</f>
        <v>16</v>
      </c>
      <c r="T143" s="4">
        <f t="shared" si="14"/>
        <v>707.19476224389814</v>
      </c>
      <c r="U143" s="4">
        <f>T143/'Feedstock Conversions'!B$7</f>
        <v>75.393897893805772</v>
      </c>
      <c r="W143" s="4">
        <f t="shared" si="15"/>
        <v>80.676310190369577</v>
      </c>
      <c r="X143" s="4">
        <f t="shared" si="16"/>
        <v>72.593960900113075</v>
      </c>
      <c r="AG143" s="4">
        <f>$B143+'Rail Costs'!K143</f>
        <v>64.163667413213886</v>
      </c>
      <c r="AH143" s="4">
        <v>60.5</v>
      </c>
      <c r="AI143" s="4">
        <f>$B143+'Rail Costs'!M143</f>
        <v>66.491002239641659</v>
      </c>
      <c r="AJ143" s="4">
        <f t="shared" si="20"/>
        <v>63</v>
      </c>
      <c r="AK143" s="4">
        <f>$B143+('Rail Costs'!O143*0.75)</f>
        <v>63.52365033594625</v>
      </c>
      <c r="AL143" s="4">
        <f>$B143+'Rail Costs'!P143</f>
        <v>64.396400895856658</v>
      </c>
      <c r="AO143" s="4">
        <f>$L143-('Feedstock Conversions'!$B$20*AG143)-'Rail Costs'!Q143</f>
        <v>103.79001241598804</v>
      </c>
      <c r="AP143" s="4">
        <f>$L143-('Feedstock Conversions'!$B$20*AH143)-'Rail Costs'!R143</f>
        <v>132.61732745766591</v>
      </c>
      <c r="AQ143" s="4">
        <f>$L143-('Feedstock Conversions'!$B$20*AI143)-'Rail Costs'!S143</f>
        <v>86.366940743639645</v>
      </c>
      <c r="AR143" s="4">
        <f>$L143-('Feedstock Conversions'!$B$20*AJ143)-'Rail Costs'!T143</f>
        <v>112.99612844609109</v>
      </c>
      <c r="AS143" s="4">
        <f>$L143-('Feedstock Conversions'!$B$20*AK143)-'Rail Costs'!U143</f>
        <v>109.09409703248416</v>
      </c>
      <c r="AT143" s="4">
        <f>$L143-('Feedstock Conversions'!$B$20*AL143)-'Rail Costs'!V143</f>
        <v>101.42324719242022</v>
      </c>
      <c r="AV143" s="4">
        <f>$T143-(AG143*'Feedstock Conversions'!$B$7)-'Rail Costs'!Q143</f>
        <v>101.39799677634751</v>
      </c>
      <c r="AW143" s="4">
        <f>$T143-(AH143*'Feedstock Conversions'!$B$7)-'Rail Costs'!R143</f>
        <v>136.19708970156404</v>
      </c>
      <c r="AX143" s="4">
        <f>$T143-(AI143*'Feedstock Conversions'!$B$7)-'Rail Costs'!S143</f>
        <v>80.181369336921819</v>
      </c>
      <c r="AY143" s="4">
        <f>$T143-(AJ143*'Feedstock Conversions'!$B$7)-'Rail Costs'!T143</f>
        <v>112.50089068998918</v>
      </c>
      <c r="AZ143" s="4">
        <f>$T143-(AK143*'Feedstock Conversions'!$B$7)-'Rail Costs'!U143</f>
        <v>107.74530922878982</v>
      </c>
      <c r="BA143" s="4">
        <f>$T143-(AL143*'Feedstock Conversions'!$B$7)-'Rail Costs'!V143</f>
        <v>98.651875976071906</v>
      </c>
      <c r="BH143">
        <f t="shared" si="17"/>
        <v>38</v>
      </c>
      <c r="BI143">
        <f t="shared" si="18"/>
        <v>2021</v>
      </c>
      <c r="BJ143">
        <f t="shared" si="21"/>
        <v>9</v>
      </c>
    </row>
    <row r="144" spans="1:62" x14ac:dyDescent="0.2">
      <c r="A144" s="11">
        <v>44463</v>
      </c>
      <c r="B144" s="4">
        <v>63</v>
      </c>
      <c r="C144" s="18">
        <f>BFT!B144+'Rail Costs'!B144</f>
        <v>67.654669652855546</v>
      </c>
      <c r="E144" s="4">
        <f>BFT!C144*'Feedstock Conversions'!B$20</f>
        <v>524.32368980963042</v>
      </c>
      <c r="F144" s="4">
        <f>BFT!C144*'Feedstock Conversions'!B$7</f>
        <v>634.60080134378507</v>
      </c>
      <c r="H144" s="4">
        <f>'Fuel Values'!B144-BFT!I144-BFT!J144-BFT!K144</f>
        <v>157.32602650057891</v>
      </c>
      <c r="I144" s="18">
        <f>('LCFS Values'!$E$4-$AA$4)/1000000*'LCFS Values'!B144*'LCFS Values'!$G$2*100</f>
        <v>128.47397349942108</v>
      </c>
      <c r="J144" s="4">
        <f>'RIN Values'!C144</f>
        <v>199.20000000000002</v>
      </c>
      <c r="K144" s="4">
        <f>'Fixed Credits Value'!B144</f>
        <v>100</v>
      </c>
      <c r="L144" s="4">
        <f t="shared" si="19"/>
        <v>585</v>
      </c>
      <c r="M144" s="4">
        <f>L144/'Feedstock Conversions'!B$20</f>
        <v>75.483870967741936</v>
      </c>
      <c r="O144" s="4">
        <f>'Fuel Values'!C144*100</f>
        <v>222.21</v>
      </c>
      <c r="P144" s="18">
        <f>('LCFS Values'!$E$4-AB$4)/1000000*'LCFS Values'!B144*'LCFS Values'!$G$2*100</f>
        <v>122.5911886841695</v>
      </c>
      <c r="Q144" s="4">
        <f>'RIN Values'!D144</f>
        <v>225.76000000000002</v>
      </c>
      <c r="R144" s="4">
        <f>'Fixed Credits Value'!B144</f>
        <v>100</v>
      </c>
      <c r="S144" s="4">
        <f>'Fixed Credits Value'!C144</f>
        <v>16</v>
      </c>
      <c r="T144" s="4">
        <f t="shared" si="14"/>
        <v>686.56118868416945</v>
      </c>
      <c r="U144" s="4">
        <f>T144/'Feedstock Conversions'!B$7</f>
        <v>73.194156576137459</v>
      </c>
      <c r="W144" s="4">
        <f t="shared" si="15"/>
        <v>60.676310190369577</v>
      </c>
      <c r="X144" s="4">
        <f t="shared" si="16"/>
        <v>51.960387340384386</v>
      </c>
      <c r="AG144" s="4">
        <f>$B144+'Rail Costs'!K144</f>
        <v>64.163667413213886</v>
      </c>
      <c r="AH144" s="4">
        <v>60.5</v>
      </c>
      <c r="AI144" s="4">
        <f>$B144+'Rail Costs'!M144</f>
        <v>66.491002239641659</v>
      </c>
      <c r="AJ144" s="4">
        <f t="shared" si="20"/>
        <v>63</v>
      </c>
      <c r="AK144" s="4">
        <f>$B144+('Rail Costs'!O144*0.75)</f>
        <v>63.52365033594625</v>
      </c>
      <c r="AL144" s="4">
        <f>$B144+'Rail Costs'!P144</f>
        <v>64.396400895856658</v>
      </c>
      <c r="AO144" s="4">
        <f>$L144-('Feedstock Conversions'!$B$20*AG144)-'Rail Costs'!Q144</f>
        <v>83.790012415988045</v>
      </c>
      <c r="AP144" s="4">
        <f>$L144-('Feedstock Conversions'!$B$20*AH144)-'Rail Costs'!R144</f>
        <v>112.61732745766589</v>
      </c>
      <c r="AQ144" s="4">
        <f>$L144-('Feedstock Conversions'!$B$20*AI144)-'Rail Costs'!S144</f>
        <v>66.366940743639645</v>
      </c>
      <c r="AR144" s="4">
        <f>$L144-('Feedstock Conversions'!$B$20*AJ144)-'Rail Costs'!T144</f>
        <v>92.996128446091092</v>
      </c>
      <c r="AS144" s="4">
        <f>$L144-('Feedstock Conversions'!$B$20*AK144)-'Rail Costs'!U144</f>
        <v>89.094097032484157</v>
      </c>
      <c r="AT144" s="4">
        <f>$L144-('Feedstock Conversions'!$B$20*AL144)-'Rail Costs'!V144</f>
        <v>81.42324719242022</v>
      </c>
      <c r="AV144" s="4">
        <f>$T144-(AG144*'Feedstock Conversions'!$B$7)-'Rail Costs'!Q144</f>
        <v>80.764423216618823</v>
      </c>
      <c r="AW144" s="4">
        <f>$T144-(AH144*'Feedstock Conversions'!$B$7)-'Rail Costs'!R144</f>
        <v>115.56351614183534</v>
      </c>
      <c r="AX144" s="4">
        <f>$T144-(AI144*'Feedstock Conversions'!$B$7)-'Rail Costs'!S144</f>
        <v>59.54779577719313</v>
      </c>
      <c r="AY144" s="4">
        <f>$T144-(AJ144*'Feedstock Conversions'!$B$7)-'Rail Costs'!T144</f>
        <v>91.867317130260489</v>
      </c>
      <c r="AZ144" s="4">
        <f>$T144-(AK144*'Feedstock Conversions'!$B$7)-'Rail Costs'!U144</f>
        <v>87.111735669061133</v>
      </c>
      <c r="BA144" s="4">
        <f>$T144-(AL144*'Feedstock Conversions'!$B$7)-'Rail Costs'!V144</f>
        <v>78.018302416343218</v>
      </c>
      <c r="BH144">
        <f t="shared" si="17"/>
        <v>39</v>
      </c>
      <c r="BI144">
        <f t="shared" si="18"/>
        <v>2021</v>
      </c>
      <c r="BJ144">
        <f t="shared" si="21"/>
        <v>9</v>
      </c>
    </row>
    <row r="145" spans="1:62" x14ac:dyDescent="0.2">
      <c r="A145" s="11">
        <v>44470</v>
      </c>
      <c r="B145" s="4">
        <v>63</v>
      </c>
      <c r="C145" s="18">
        <f>BFT!B145+'Rail Costs'!B145</f>
        <v>67.68900335946249</v>
      </c>
      <c r="E145" s="4">
        <f>BFT!C145*'Feedstock Conversions'!B$20</f>
        <v>524.58977603583435</v>
      </c>
      <c r="F145" s="4">
        <f>BFT!C145*'Feedstock Conversions'!B$7</f>
        <v>634.92285151175815</v>
      </c>
      <c r="H145" s="4">
        <f>'Fuel Values'!B145-BFT!I145-BFT!J145-BFT!K145</f>
        <v>153.15256517063159</v>
      </c>
      <c r="I145" s="18">
        <f>('LCFS Values'!$E$4-$AA$4)/1000000*'LCFS Values'!B145*'LCFS Values'!$G$2*100</f>
        <v>124.59743482936842</v>
      </c>
      <c r="J145" s="4">
        <f>'RIN Values'!C145</f>
        <v>204.75</v>
      </c>
      <c r="K145" s="4">
        <f>'Fixed Credits Value'!B145</f>
        <v>100</v>
      </c>
      <c r="L145" s="4">
        <f t="shared" si="19"/>
        <v>582.5</v>
      </c>
      <c r="M145" s="4">
        <f>L145/'Feedstock Conversions'!B$20</f>
        <v>75.161290322580641</v>
      </c>
      <c r="O145" s="4">
        <f>'Fuel Values'!C145*100</f>
        <v>233.34</v>
      </c>
      <c r="P145" s="18">
        <f>('LCFS Values'!$E$4-AB$4)/1000000*'LCFS Values'!B145*'LCFS Values'!$G$2*100</f>
        <v>118.89215556020338</v>
      </c>
      <c r="Q145" s="4">
        <f>'RIN Values'!D145</f>
        <v>232.04999999999998</v>
      </c>
      <c r="R145" s="4">
        <f>'Fixed Credits Value'!B145</f>
        <v>100</v>
      </c>
      <c r="S145" s="4">
        <f>'Fixed Credits Value'!C145</f>
        <v>16</v>
      </c>
      <c r="T145" s="4">
        <f t="shared" si="14"/>
        <v>700.28215556020336</v>
      </c>
      <c r="U145" s="4">
        <f>T145/'Feedstock Conversions'!B$7</f>
        <v>74.65694622177007</v>
      </c>
      <c r="W145" s="4">
        <f t="shared" si="15"/>
        <v>57.910223964165652</v>
      </c>
      <c r="X145" s="4">
        <f t="shared" si="16"/>
        <v>65.35930404844521</v>
      </c>
      <c r="AG145" s="4">
        <f>$B145+'Rail Costs'!K145</f>
        <v>64.172250839865626</v>
      </c>
      <c r="AH145" s="4">
        <v>60.5</v>
      </c>
      <c r="AI145" s="4">
        <f>$B145+'Rail Costs'!M145</f>
        <v>66.516752519596864</v>
      </c>
      <c r="AJ145" s="4">
        <f t="shared" si="20"/>
        <v>63</v>
      </c>
      <c r="AK145" s="4">
        <f>$B145+('Rail Costs'!O145*0.75)</f>
        <v>63.527512877939529</v>
      </c>
      <c r="AL145" s="4">
        <f>$B145+'Rail Costs'!P145</f>
        <v>64.406701007838748</v>
      </c>
      <c r="AO145" s="4">
        <f>$L145-('Feedstock Conversions'!$B$20*AG145)-'Rail Costs'!Q145</f>
        <v>81.194417144030069</v>
      </c>
      <c r="AP145" s="4">
        <f>$L145-('Feedstock Conversions'!$B$20*AH145)-'Rail Costs'!R145</f>
        <v>110.09145421446638</v>
      </c>
      <c r="AQ145" s="4">
        <f>$L145-('Feedstock Conversions'!$B$20*AI145)-'Rail Costs'!S145</f>
        <v>63.642829663771948</v>
      </c>
      <c r="AR145" s="4">
        <f>$L145-('Feedstock Conversions'!$B$20*AJ145)-'Rail Costs'!T145</f>
        <v>90.468439193322538</v>
      </c>
      <c r="AS145" s="4">
        <f>$L145-('Feedstock Conversions'!$B$20*AK145)-'Rail Costs'!U145</f>
        <v>86.537625672344419</v>
      </c>
      <c r="AT145" s="4">
        <f>$L145-('Feedstock Conversions'!$B$20*AL145)-'Rail Costs'!V145</f>
        <v>78.810194221236756</v>
      </c>
      <c r="AV145" s="4">
        <f>$T145-(AG145*'Feedstock Conversions'!$B$7)-'Rail Costs'!Q145</f>
        <v>94.375803835252384</v>
      </c>
      <c r="AW145" s="4">
        <f>$T145-(AH145*'Feedstock Conversions'!$B$7)-'Rail Costs'!R145</f>
        <v>129.25860977466974</v>
      </c>
      <c r="AX145" s="4">
        <f>$T145-(AI145*'Feedstock Conversions'!$B$7)-'Rail Costs'!S145</f>
        <v>73.002678617032274</v>
      </c>
      <c r="AY145" s="4">
        <f>$T145-(AJ145*'Feedstock Conversions'!$B$7)-'Rail Costs'!T145</f>
        <v>105.56059475352585</v>
      </c>
      <c r="AZ145" s="4">
        <f>$T145-(AK145*'Feedstock Conversions'!$B$7)-'Rail Costs'!U145</f>
        <v>100.7699352415063</v>
      </c>
      <c r="BA145" s="4">
        <f>$T145-(AL145*'Feedstock Conversions'!$B$7)-'Rail Costs'!V145</f>
        <v>91.609427138662895</v>
      </c>
      <c r="BH145">
        <f t="shared" si="17"/>
        <v>40</v>
      </c>
      <c r="BI145">
        <f t="shared" si="18"/>
        <v>2021</v>
      </c>
      <c r="BJ145">
        <f t="shared" si="21"/>
        <v>10</v>
      </c>
    </row>
    <row r="146" spans="1:62" x14ac:dyDescent="0.2">
      <c r="A146" s="11">
        <v>44477</v>
      </c>
      <c r="B146" s="4">
        <v>66.5</v>
      </c>
      <c r="C146" s="18">
        <f>BFT!B146+'Rail Costs'!B146</f>
        <v>71.18900335946249</v>
      </c>
      <c r="E146" s="4">
        <f>BFT!C146*'Feedstock Conversions'!B$20</f>
        <v>551.71477603583435</v>
      </c>
      <c r="F146" s="4">
        <f>BFT!C146*'Feedstock Conversions'!B$7</f>
        <v>667.75285151175819</v>
      </c>
      <c r="H146" s="4">
        <f>'Fuel Values'!B146-BFT!I146-BFT!J146-BFT!K146</f>
        <v>120.4682060572631</v>
      </c>
      <c r="I146" s="18">
        <f>('LCFS Values'!$E$4-$AA$4)/1000000*'LCFS Values'!B146*'LCFS Values'!$G$2*100</f>
        <v>127.18179394273686</v>
      </c>
      <c r="J146" s="4">
        <f>'RIN Values'!C146</f>
        <v>224.85000000000002</v>
      </c>
      <c r="K146" s="4">
        <f>'Fixed Credits Value'!B146</f>
        <v>100</v>
      </c>
      <c r="L146" s="4">
        <f t="shared" si="19"/>
        <v>572.5</v>
      </c>
      <c r="M146" s="4">
        <f>L146/'Feedstock Conversions'!B$20</f>
        <v>73.870967741935488</v>
      </c>
      <c r="O146" s="4">
        <f>'Fuel Values'!C146*100</f>
        <v>247.10999999999999</v>
      </c>
      <c r="P146" s="18">
        <f>('LCFS Values'!$E$4-AB$4)/1000000*'LCFS Values'!B146*'LCFS Values'!$G$2*100</f>
        <v>121.35817764284744</v>
      </c>
      <c r="Q146" s="4">
        <f>'RIN Values'!D146</f>
        <v>254.83</v>
      </c>
      <c r="R146" s="4">
        <f>'Fixed Credits Value'!B146</f>
        <v>100</v>
      </c>
      <c r="S146" s="4">
        <f>'Fixed Credits Value'!C146</f>
        <v>16</v>
      </c>
      <c r="T146" s="4">
        <f t="shared" si="14"/>
        <v>739.29817764284746</v>
      </c>
      <c r="U146" s="4">
        <f>T146/'Feedstock Conversions'!B$7</f>
        <v>78.816436848917633</v>
      </c>
      <c r="W146" s="4">
        <f t="shared" si="15"/>
        <v>20.785223964165652</v>
      </c>
      <c r="X146" s="4">
        <f t="shared" si="16"/>
        <v>71.545326131089269</v>
      </c>
      <c r="AG146" s="4">
        <f>$B146+'Rail Costs'!K146</f>
        <v>67.672250839865626</v>
      </c>
      <c r="AH146" s="4">
        <v>64</v>
      </c>
      <c r="AI146" s="4">
        <f>$B146+'Rail Costs'!M146</f>
        <v>70.016752519596864</v>
      </c>
      <c r="AJ146" s="4">
        <f t="shared" si="20"/>
        <v>66.5</v>
      </c>
      <c r="AK146" s="4">
        <f>$B146+('Rail Costs'!O146*0.75)</f>
        <v>67.027512877939529</v>
      </c>
      <c r="AL146" s="4">
        <f>$B146+'Rail Costs'!P146</f>
        <v>67.906701007838748</v>
      </c>
      <c r="AO146" s="4">
        <f>$L146-('Feedstock Conversions'!$B$20*AG146)-'Rail Costs'!Q146</f>
        <v>44.069417144030076</v>
      </c>
      <c r="AP146" s="4">
        <f>$L146-('Feedstock Conversions'!$B$20*AH146)-'Rail Costs'!R146</f>
        <v>72.966454214466381</v>
      </c>
      <c r="AQ146" s="4">
        <f>$L146-('Feedstock Conversions'!$B$20*AI146)-'Rail Costs'!S146</f>
        <v>26.517829663771952</v>
      </c>
      <c r="AR146" s="4">
        <f>$L146-('Feedstock Conversions'!$B$20*AJ146)-'Rail Costs'!T146</f>
        <v>53.343439193322538</v>
      </c>
      <c r="AS146" s="4">
        <f>$L146-('Feedstock Conversions'!$B$20*AK146)-'Rail Costs'!U146</f>
        <v>49.412625672344411</v>
      </c>
      <c r="AT146" s="4">
        <f>$L146-('Feedstock Conversions'!$B$20*AL146)-'Rail Costs'!V146</f>
        <v>41.685194221236763</v>
      </c>
      <c r="AV146" s="4">
        <f>$T146-(AG146*'Feedstock Conversions'!$B$7)-'Rail Costs'!Q146</f>
        <v>100.56182591789644</v>
      </c>
      <c r="AW146" s="4">
        <f>$T146-(AH146*'Feedstock Conversions'!$B$7)-'Rail Costs'!R146</f>
        <v>135.44463185731379</v>
      </c>
      <c r="AX146" s="4">
        <f>$T146-(AI146*'Feedstock Conversions'!$B$7)-'Rail Costs'!S146</f>
        <v>79.188700699676446</v>
      </c>
      <c r="AY146" s="4">
        <f>$T146-(AJ146*'Feedstock Conversions'!$B$7)-'Rail Costs'!T146</f>
        <v>111.74661683616991</v>
      </c>
      <c r="AZ146" s="4">
        <f>$T146-(AK146*'Feedstock Conversions'!$B$7)-'Rail Costs'!U146</f>
        <v>106.95595732415048</v>
      </c>
      <c r="BA146" s="4">
        <f>$T146-(AL146*'Feedstock Conversions'!$B$7)-'Rail Costs'!V146</f>
        <v>97.795449221306953</v>
      </c>
      <c r="BH146">
        <f t="shared" si="17"/>
        <v>41</v>
      </c>
      <c r="BI146">
        <f t="shared" si="18"/>
        <v>2021</v>
      </c>
      <c r="BJ146">
        <f t="shared" si="21"/>
        <v>10</v>
      </c>
    </row>
    <row r="147" spans="1:62" x14ac:dyDescent="0.2">
      <c r="A147" s="11">
        <v>44484</v>
      </c>
      <c r="B147" s="4">
        <v>68.5</v>
      </c>
      <c r="C147" s="18">
        <f>BFT!B147+'Rail Costs'!B147</f>
        <v>73.18900335946249</v>
      </c>
      <c r="E147" s="4">
        <f>BFT!C147*'Feedstock Conversions'!B$20</f>
        <v>567.21477603583435</v>
      </c>
      <c r="F147" s="4">
        <f>BFT!C147*'Feedstock Conversions'!B$7</f>
        <v>686.51285151175819</v>
      </c>
      <c r="H147" s="4">
        <f>'Fuel Values'!B147-BFT!I147-BFT!J147-BFT!K147</f>
        <v>138.27355915452631</v>
      </c>
      <c r="I147" s="18">
        <f>('LCFS Values'!$E$4-$AA$4)/1000000*'LCFS Values'!B147*'LCFS Values'!$G$2*100</f>
        <v>135.32644084547368</v>
      </c>
      <c r="J147" s="4">
        <f>'RIN Values'!C147</f>
        <v>224.39999999999998</v>
      </c>
      <c r="K147" s="4">
        <f>'Fixed Credits Value'!B147</f>
        <v>100</v>
      </c>
      <c r="L147" s="4">
        <f t="shared" si="19"/>
        <v>598</v>
      </c>
      <c r="M147" s="4">
        <f>L147/'Feedstock Conversions'!B$20</f>
        <v>77.161290322580641</v>
      </c>
      <c r="O147" s="4">
        <f>'Fuel Values'!C147*100</f>
        <v>254.61999999999998</v>
      </c>
      <c r="P147" s="18">
        <f>('LCFS Values'!$E$4-AB$4)/1000000*'LCFS Values'!B147*'LCFS Values'!$G$2*100</f>
        <v>129.12988360027117</v>
      </c>
      <c r="Q147" s="4">
        <f>'RIN Values'!D147</f>
        <v>254.32</v>
      </c>
      <c r="R147" s="4">
        <f>'Fixed Credits Value'!B147</f>
        <v>100</v>
      </c>
      <c r="S147" s="4">
        <f>'Fixed Credits Value'!C147</f>
        <v>16</v>
      </c>
      <c r="T147" s="4">
        <f t="shared" si="14"/>
        <v>754.06988360027117</v>
      </c>
      <c r="U147" s="4">
        <f>T147/'Feedstock Conversions'!B$7</f>
        <v>80.391245586382851</v>
      </c>
      <c r="W147" s="4">
        <f t="shared" si="15"/>
        <v>30.785223964165652</v>
      </c>
      <c r="X147" s="4">
        <f t="shared" si="16"/>
        <v>67.557032088512983</v>
      </c>
      <c r="AG147" s="4">
        <f>$B147+'Rail Costs'!K147</f>
        <v>69.672250839865626</v>
      </c>
      <c r="AH147" s="4">
        <v>66</v>
      </c>
      <c r="AI147" s="4">
        <f>$B147+'Rail Costs'!M147</f>
        <v>72.016752519596864</v>
      </c>
      <c r="AJ147" s="4">
        <f t="shared" si="20"/>
        <v>68.5</v>
      </c>
      <c r="AK147" s="4">
        <f>$B147+('Rail Costs'!O147*0.75)</f>
        <v>69.027512877939529</v>
      </c>
      <c r="AL147" s="4">
        <f>$B147+'Rail Costs'!P147</f>
        <v>69.906701007838748</v>
      </c>
      <c r="AO147" s="4">
        <f>$L147-('Feedstock Conversions'!$B$20*AG147)-'Rail Costs'!Q147</f>
        <v>54.069417144030076</v>
      </c>
      <c r="AP147" s="4">
        <f>$L147-('Feedstock Conversions'!$B$20*AH147)-'Rail Costs'!R147</f>
        <v>82.966454214466381</v>
      </c>
      <c r="AQ147" s="4">
        <f>$L147-('Feedstock Conversions'!$B$20*AI147)-'Rail Costs'!S147</f>
        <v>36.517829663771948</v>
      </c>
      <c r="AR147" s="4">
        <f>$L147-('Feedstock Conversions'!$B$20*AJ147)-'Rail Costs'!T147</f>
        <v>63.343439193322538</v>
      </c>
      <c r="AS147" s="4">
        <f>$L147-('Feedstock Conversions'!$B$20*AK147)-'Rail Costs'!U147</f>
        <v>59.412625672344411</v>
      </c>
      <c r="AT147" s="4">
        <f>$L147-('Feedstock Conversions'!$B$20*AL147)-'Rail Costs'!V147</f>
        <v>51.685194221236763</v>
      </c>
      <c r="AV147" s="4">
        <f>$T147-(AG147*'Feedstock Conversions'!$B$7)-'Rail Costs'!Q147</f>
        <v>96.573531875320157</v>
      </c>
      <c r="AW147" s="4">
        <f>$T147-(AH147*'Feedstock Conversions'!$B$7)-'Rail Costs'!R147</f>
        <v>131.45633781473751</v>
      </c>
      <c r="AX147" s="4">
        <f>$T147-(AI147*'Feedstock Conversions'!$B$7)-'Rail Costs'!S147</f>
        <v>75.20040665710016</v>
      </c>
      <c r="AY147" s="4">
        <f>$T147-(AJ147*'Feedstock Conversions'!$B$7)-'Rail Costs'!T147</f>
        <v>107.75832279359362</v>
      </c>
      <c r="AZ147" s="4">
        <f>$T147-(AK147*'Feedstock Conversions'!$B$7)-'Rail Costs'!U147</f>
        <v>102.96766328157408</v>
      </c>
      <c r="BA147" s="4">
        <f>$T147-(AL147*'Feedstock Conversions'!$B$7)-'Rail Costs'!V147</f>
        <v>93.807155178730667</v>
      </c>
      <c r="BH147">
        <f t="shared" si="17"/>
        <v>42</v>
      </c>
      <c r="BI147">
        <f t="shared" si="18"/>
        <v>2021</v>
      </c>
      <c r="BJ147">
        <f t="shared" si="21"/>
        <v>10</v>
      </c>
    </row>
    <row r="148" spans="1:62" x14ac:dyDescent="0.2">
      <c r="A148" s="11">
        <v>44491</v>
      </c>
      <c r="B148" s="4">
        <v>68.8</v>
      </c>
      <c r="C148" s="18">
        <f>BFT!B148+'Rail Costs'!B148</f>
        <v>73.489003359462487</v>
      </c>
      <c r="E148" s="4">
        <f>BFT!C148*'Feedstock Conversions'!B$20</f>
        <v>569.53977603583428</v>
      </c>
      <c r="F148" s="4">
        <f>BFT!C148*'Feedstock Conversions'!B$7</f>
        <v>689.32685151175815</v>
      </c>
      <c r="H148" s="4">
        <f>'Fuel Values'!B148-BFT!I148-BFT!J148-BFT!K148</f>
        <v>149.1280930551579</v>
      </c>
      <c r="I148" s="18">
        <f>('LCFS Values'!$E$4-$AA$4)/1000000*'LCFS Values'!B148*'LCFS Values'!$G$2*100</f>
        <v>133.44690694484211</v>
      </c>
      <c r="J148" s="4">
        <f>'RIN Values'!C148</f>
        <v>244.42499999999998</v>
      </c>
      <c r="K148" s="4">
        <f>'Fixed Credits Value'!B148</f>
        <v>100</v>
      </c>
      <c r="L148" s="4">
        <f t="shared" si="19"/>
        <v>627</v>
      </c>
      <c r="M148" s="4">
        <f>L148/'Feedstock Conversions'!B$20</f>
        <v>80.903225806451616</v>
      </c>
      <c r="O148" s="4">
        <f>'Fuel Values'!C148*100</f>
        <v>257.01</v>
      </c>
      <c r="P148" s="18">
        <f>('LCFS Values'!$E$4-AB$4)/1000000*'LCFS Values'!B148*'LCFS Values'!$G$2*100</f>
        <v>127.33641299471188</v>
      </c>
      <c r="Q148" s="4">
        <f>'RIN Values'!D148</f>
        <v>277.01499999999999</v>
      </c>
      <c r="R148" s="4">
        <f>'Fixed Credits Value'!B148</f>
        <v>100</v>
      </c>
      <c r="S148" s="4">
        <f>'Fixed Credits Value'!C148</f>
        <v>16</v>
      </c>
      <c r="T148" s="4">
        <f t="shared" si="14"/>
        <v>777.36141299471183</v>
      </c>
      <c r="U148" s="4">
        <f>T148/'Feedstock Conversions'!B$7</f>
        <v>82.874351065534299</v>
      </c>
      <c r="W148" s="4">
        <f t="shared" si="15"/>
        <v>57.460223964165721</v>
      </c>
      <c r="X148" s="4">
        <f t="shared" si="16"/>
        <v>88.034561482953677</v>
      </c>
      <c r="AG148" s="4">
        <f>$B148+'Rail Costs'!K148</f>
        <v>69.972250839865623</v>
      </c>
      <c r="AH148" s="4">
        <v>66.3</v>
      </c>
      <c r="AI148" s="4">
        <f>$B148+'Rail Costs'!M148</f>
        <v>72.316752519596861</v>
      </c>
      <c r="AJ148" s="4">
        <f t="shared" si="20"/>
        <v>68.8</v>
      </c>
      <c r="AK148" s="4">
        <f>$B148+('Rail Costs'!O148*0.75)</f>
        <v>69.327512877939526</v>
      </c>
      <c r="AL148" s="4">
        <f>$B148+'Rail Costs'!P148</f>
        <v>70.206701007838745</v>
      </c>
      <c r="AO148" s="4">
        <f>$L148-('Feedstock Conversions'!$B$20*AG148)-'Rail Costs'!Q148</f>
        <v>80.744417144030024</v>
      </c>
      <c r="AP148" s="4">
        <f>$L148-('Feedstock Conversions'!$B$20*AH148)-'Rail Costs'!R148</f>
        <v>109.64145421446645</v>
      </c>
      <c r="AQ148" s="4">
        <f>$L148-('Feedstock Conversions'!$B$20*AI148)-'Rail Costs'!S148</f>
        <v>63.192829663771903</v>
      </c>
      <c r="AR148" s="4">
        <f>$L148-('Feedstock Conversions'!$B$20*AJ148)-'Rail Costs'!T148</f>
        <v>90.018439193322607</v>
      </c>
      <c r="AS148" s="4">
        <f>$L148-('Feedstock Conversions'!$B$20*AK148)-'Rail Costs'!U148</f>
        <v>86.087625672344487</v>
      </c>
      <c r="AT148" s="4">
        <f>$L148-('Feedstock Conversions'!$B$20*AL148)-'Rail Costs'!V148</f>
        <v>78.360194221236711</v>
      </c>
      <c r="AV148" s="4">
        <f>$T148-(AG148*'Feedstock Conversions'!$B$7)-'Rail Costs'!Q148</f>
        <v>117.05106126976085</v>
      </c>
      <c r="AW148" s="4">
        <f>$T148-(AH148*'Feedstock Conversions'!$B$7)-'Rail Costs'!R148</f>
        <v>151.9338672091782</v>
      </c>
      <c r="AX148" s="4">
        <f>$T148-(AI148*'Feedstock Conversions'!$B$7)-'Rail Costs'!S148</f>
        <v>95.677936051540854</v>
      </c>
      <c r="AY148" s="4">
        <f>$T148-(AJ148*'Feedstock Conversions'!$B$7)-'Rail Costs'!T148</f>
        <v>128.2358521880343</v>
      </c>
      <c r="AZ148" s="4">
        <f>$T148-(AK148*'Feedstock Conversions'!$B$7)-'Rail Costs'!U148</f>
        <v>123.44519267601477</v>
      </c>
      <c r="BA148" s="4">
        <f>$T148-(AL148*'Feedstock Conversions'!$B$7)-'Rail Costs'!V148</f>
        <v>114.28468457317136</v>
      </c>
      <c r="BH148">
        <f t="shared" si="17"/>
        <v>43</v>
      </c>
      <c r="BI148">
        <f t="shared" si="18"/>
        <v>2021</v>
      </c>
      <c r="BJ148">
        <f t="shared" si="21"/>
        <v>10</v>
      </c>
    </row>
    <row r="149" spans="1:62" x14ac:dyDescent="0.2">
      <c r="A149" s="11">
        <v>44498</v>
      </c>
      <c r="B149" s="4">
        <v>70</v>
      </c>
      <c r="C149" s="18">
        <f>BFT!B149+'Rail Costs'!B149</f>
        <v>74.68900335946249</v>
      </c>
      <c r="E149" s="4">
        <f>BFT!C149*'Feedstock Conversions'!B$20</f>
        <v>578.83977603583435</v>
      </c>
      <c r="F149" s="4">
        <f>BFT!C149*'Feedstock Conversions'!B$7</f>
        <v>700.58285151175824</v>
      </c>
      <c r="H149" s="4">
        <f>'Fuel Values'!B149-BFT!I149-BFT!J149-BFT!K149</f>
        <v>200.51155086236838</v>
      </c>
      <c r="I149" s="18">
        <f>('LCFS Values'!$E$4-$AA$4)/1000000*'LCFS Values'!B149*'LCFS Values'!$G$2*100</f>
        <v>130.58844913763159</v>
      </c>
      <c r="J149" s="4">
        <f>'RIN Values'!C149</f>
        <v>213.89999999999998</v>
      </c>
      <c r="K149" s="4">
        <f>'Fixed Credits Value'!B149</f>
        <v>100</v>
      </c>
      <c r="L149" s="4">
        <f t="shared" si="19"/>
        <v>645</v>
      </c>
      <c r="M149" s="4">
        <f>L149/'Feedstock Conversions'!B$20</f>
        <v>83.225806451612897</v>
      </c>
      <c r="O149" s="4">
        <f>'Fuel Values'!C149*100</f>
        <v>254.14</v>
      </c>
      <c r="P149" s="18">
        <f>('LCFS Values'!$E$4-AB$4)/1000000*'LCFS Values'!B149*'LCFS Values'!$G$2*100</f>
        <v>124.60884311542371</v>
      </c>
      <c r="Q149" s="4">
        <f>'RIN Values'!D149</f>
        <v>242.42</v>
      </c>
      <c r="R149" s="4">
        <f>'Fixed Credits Value'!B149</f>
        <v>100</v>
      </c>
      <c r="S149" s="4">
        <f>'Fixed Credits Value'!C149</f>
        <v>16</v>
      </c>
      <c r="T149" s="4">
        <f t="shared" si="14"/>
        <v>737.16884311542367</v>
      </c>
      <c r="U149" s="4">
        <f>T149/'Feedstock Conversions'!B$7</f>
        <v>78.589428903563288</v>
      </c>
      <c r="W149" s="4">
        <f t="shared" si="15"/>
        <v>66.160223964165652</v>
      </c>
      <c r="X149" s="4">
        <f t="shared" si="16"/>
        <v>36.585991603665434</v>
      </c>
      <c r="AG149" s="4">
        <f>$B149+'Rail Costs'!K149</f>
        <v>71.172250839865626</v>
      </c>
      <c r="AH149" s="4">
        <v>67.5</v>
      </c>
      <c r="AI149" s="4">
        <f>$B149+'Rail Costs'!M149</f>
        <v>73.516752519596864</v>
      </c>
      <c r="AJ149" s="4">
        <f t="shared" si="20"/>
        <v>70</v>
      </c>
      <c r="AK149" s="4">
        <f>$B149+('Rail Costs'!O149*0.75)</f>
        <v>70.527512877939529</v>
      </c>
      <c r="AL149" s="4">
        <f>$B149+'Rail Costs'!P149</f>
        <v>71.406701007838748</v>
      </c>
      <c r="AO149" s="4">
        <f>$L149-('Feedstock Conversions'!$B$20*AG149)-'Rail Costs'!Q149</f>
        <v>89.444417144030069</v>
      </c>
      <c r="AP149" s="4">
        <f>$L149-('Feedstock Conversions'!$B$20*AH149)-'Rail Costs'!R149</f>
        <v>118.34145421446638</v>
      </c>
      <c r="AQ149" s="4">
        <f>$L149-('Feedstock Conversions'!$B$20*AI149)-'Rail Costs'!S149</f>
        <v>71.892829663771948</v>
      </c>
      <c r="AR149" s="4">
        <f>$L149-('Feedstock Conversions'!$B$20*AJ149)-'Rail Costs'!T149</f>
        <v>98.718439193322538</v>
      </c>
      <c r="AS149" s="4">
        <f>$L149-('Feedstock Conversions'!$B$20*AK149)-'Rail Costs'!U149</f>
        <v>94.787625672344419</v>
      </c>
      <c r="AT149" s="4">
        <f>$L149-('Feedstock Conversions'!$B$20*AL149)-'Rail Costs'!V149</f>
        <v>87.060194221236756</v>
      </c>
      <c r="AV149" s="4">
        <f>$T149-(AG149*'Feedstock Conversions'!$B$7)-'Rail Costs'!Q149</f>
        <v>65.602491390472721</v>
      </c>
      <c r="AW149" s="4">
        <f>$T149-(AH149*'Feedstock Conversions'!$B$7)-'Rail Costs'!R149</f>
        <v>100.48529732988996</v>
      </c>
      <c r="AX149" s="4">
        <f>$T149-(AI149*'Feedstock Conversions'!$B$7)-'Rail Costs'!S149</f>
        <v>44.229366172252611</v>
      </c>
      <c r="AY149" s="4">
        <f>$T149-(AJ149*'Feedstock Conversions'!$B$7)-'Rail Costs'!T149</f>
        <v>76.787282308746185</v>
      </c>
      <c r="AZ149" s="4">
        <f>$T149-(AK149*'Feedstock Conversions'!$B$7)-'Rail Costs'!U149</f>
        <v>71.996622796726641</v>
      </c>
      <c r="BA149" s="4">
        <f>$T149-(AL149*'Feedstock Conversions'!$B$7)-'Rail Costs'!V149</f>
        <v>62.836114693883239</v>
      </c>
      <c r="BH149">
        <f t="shared" si="17"/>
        <v>44</v>
      </c>
      <c r="BI149">
        <f t="shared" si="18"/>
        <v>2021</v>
      </c>
      <c r="BJ149">
        <f t="shared" si="21"/>
        <v>10</v>
      </c>
    </row>
    <row r="150" spans="1:62" x14ac:dyDescent="0.2">
      <c r="A150" s="11">
        <v>44505</v>
      </c>
      <c r="B150" s="4">
        <v>70</v>
      </c>
      <c r="C150" s="18">
        <f>BFT!B150+'Rail Costs'!B150</f>
        <v>74.68900335946249</v>
      </c>
      <c r="E150" s="4">
        <f>BFT!C150*'Feedstock Conversions'!B$20</f>
        <v>578.83977603583435</v>
      </c>
      <c r="F150" s="4">
        <f>BFT!C150*'Feedstock Conversions'!B$7</f>
        <v>700.58285151175824</v>
      </c>
      <c r="H150" s="4">
        <f>'Fuel Values'!B150-BFT!I150-BFT!J150-BFT!K150</f>
        <v>211.89052950863152</v>
      </c>
      <c r="I150" s="18">
        <f>('LCFS Values'!$E$4-$AA$4)/1000000*'LCFS Values'!B150*'LCFS Values'!$G$2*100</f>
        <v>123.10947049136843</v>
      </c>
      <c r="J150" s="4">
        <f>'RIN Values'!C150</f>
        <v>210</v>
      </c>
      <c r="K150" s="4">
        <f>'Fixed Credits Value'!B150</f>
        <v>100</v>
      </c>
      <c r="L150" s="4">
        <f t="shared" si="19"/>
        <v>645</v>
      </c>
      <c r="M150" s="4">
        <f>L150/'Feedstock Conversions'!B$20</f>
        <v>83.225806451612897</v>
      </c>
      <c r="O150" s="4">
        <f>'Fuel Values'!C150*100</f>
        <v>247.29999999999998</v>
      </c>
      <c r="P150" s="18">
        <f>('LCFS Values'!$E$4-AB$4)/1000000*'LCFS Values'!B150*'LCFS Values'!$G$2*100</f>
        <v>117.47232466413557</v>
      </c>
      <c r="Q150" s="4">
        <f>'RIN Values'!D150</f>
        <v>238</v>
      </c>
      <c r="R150" s="4">
        <f>'Fixed Credits Value'!B150</f>
        <v>100</v>
      </c>
      <c r="S150" s="4">
        <f>'Fixed Credits Value'!C150</f>
        <v>16</v>
      </c>
      <c r="T150" s="4">
        <f t="shared" si="14"/>
        <v>718.77232466413557</v>
      </c>
      <c r="U150" s="4">
        <f>T150/'Feedstock Conversions'!B$7</f>
        <v>76.628179601720205</v>
      </c>
      <c r="W150" s="4">
        <f t="shared" si="15"/>
        <v>66.160223964165652</v>
      </c>
      <c r="X150" s="4">
        <f t="shared" si="16"/>
        <v>18.189473152377332</v>
      </c>
      <c r="AG150" s="4">
        <f>$B150+'Rail Costs'!K150</f>
        <v>71.172250839865626</v>
      </c>
      <c r="AH150" s="4">
        <v>67.5</v>
      </c>
      <c r="AI150" s="4">
        <f>$B150+'Rail Costs'!M150</f>
        <v>73.516752519596864</v>
      </c>
      <c r="AJ150" s="4">
        <f t="shared" si="20"/>
        <v>70</v>
      </c>
      <c r="AK150" s="4">
        <f>$B150+('Rail Costs'!O150*0.75)</f>
        <v>70.527512877939529</v>
      </c>
      <c r="AL150" s="4">
        <f>$B150+'Rail Costs'!P150</f>
        <v>71.406701007838748</v>
      </c>
      <c r="AO150" s="4">
        <f>$L150-('Feedstock Conversions'!$B$20*AG150)-'Rail Costs'!Q150</f>
        <v>89.444417144030069</v>
      </c>
      <c r="AP150" s="4">
        <f>$L150-('Feedstock Conversions'!$B$20*AH150)-'Rail Costs'!R150</f>
        <v>118.34145421446638</v>
      </c>
      <c r="AQ150" s="4">
        <f>$L150-('Feedstock Conversions'!$B$20*AI150)-'Rail Costs'!S150</f>
        <v>71.892829663771948</v>
      </c>
      <c r="AR150" s="4">
        <f>$L150-('Feedstock Conversions'!$B$20*AJ150)-'Rail Costs'!T150</f>
        <v>98.718439193322538</v>
      </c>
      <c r="AS150" s="4">
        <f>$L150-('Feedstock Conversions'!$B$20*AK150)-'Rail Costs'!U150</f>
        <v>94.787625672344419</v>
      </c>
      <c r="AT150" s="4">
        <f>$L150-('Feedstock Conversions'!$B$20*AL150)-'Rail Costs'!V150</f>
        <v>87.060194221236756</v>
      </c>
      <c r="AV150" s="4">
        <f>$T150-(AG150*'Feedstock Conversions'!$B$7)-'Rail Costs'!Q150</f>
        <v>47.205972939184626</v>
      </c>
      <c r="AW150" s="4">
        <f>$T150-(AH150*'Feedstock Conversions'!$B$7)-'Rail Costs'!R150</f>
        <v>82.088778878601858</v>
      </c>
      <c r="AX150" s="4">
        <f>$T150-(AI150*'Feedstock Conversions'!$B$7)-'Rail Costs'!S150</f>
        <v>25.832847720964512</v>
      </c>
      <c r="AY150" s="4">
        <f>$T150-(AJ150*'Feedstock Conversions'!$B$7)-'Rail Costs'!T150</f>
        <v>58.390763857458083</v>
      </c>
      <c r="AZ150" s="4">
        <f>$T150-(AK150*'Feedstock Conversions'!$B$7)-'Rail Costs'!U150</f>
        <v>53.600104345438531</v>
      </c>
      <c r="BA150" s="4">
        <f>$T150-(AL150*'Feedstock Conversions'!$B$7)-'Rail Costs'!V150</f>
        <v>44.439596242595137</v>
      </c>
      <c r="BH150">
        <f t="shared" si="17"/>
        <v>45</v>
      </c>
      <c r="BI150">
        <f t="shared" si="18"/>
        <v>2021</v>
      </c>
      <c r="BJ150">
        <f t="shared" si="21"/>
        <v>11</v>
      </c>
    </row>
    <row r="151" spans="1:62" x14ac:dyDescent="0.2">
      <c r="A151" s="11">
        <v>44512</v>
      </c>
      <c r="B151" s="4">
        <v>68.2</v>
      </c>
      <c r="C151" s="18">
        <f>BFT!B151+'Rail Costs'!B151</f>
        <v>72.889003359462492</v>
      </c>
      <c r="E151" s="4">
        <f>BFT!C151*'Feedstock Conversions'!B$20</f>
        <v>564.8897760358343</v>
      </c>
      <c r="F151" s="4">
        <f>BFT!C151*'Feedstock Conversions'!B$7</f>
        <v>683.69885151175822</v>
      </c>
      <c r="H151" s="4">
        <f>'Fuel Values'!B151-BFT!I151-BFT!J151-BFT!K151</f>
        <v>223.84779469757893</v>
      </c>
      <c r="I151" s="18">
        <f>('LCFS Values'!$E$4-$AA$4)/1000000*'LCFS Values'!B151*'LCFS Values'!$G$2*100</f>
        <v>118.80220530242104</v>
      </c>
      <c r="J151" s="4">
        <f>'RIN Values'!C151</f>
        <v>196.35000000000002</v>
      </c>
      <c r="K151" s="4">
        <f>'Fixed Credits Value'!B151</f>
        <v>100</v>
      </c>
      <c r="L151" s="4">
        <f t="shared" si="19"/>
        <v>639</v>
      </c>
      <c r="M151" s="4">
        <f>L151/'Feedstock Conversions'!B$20</f>
        <v>82.451612903225808</v>
      </c>
      <c r="O151" s="4">
        <f>'Fuel Values'!C151*100</f>
        <v>246.55999999999997</v>
      </c>
      <c r="P151" s="18">
        <f>('LCFS Values'!$E$4-AB$4)/1000000*'LCFS Values'!B151*'LCFS Values'!$G$2*100</f>
        <v>113.3622878597288</v>
      </c>
      <c r="Q151" s="4">
        <f>'RIN Values'!D151</f>
        <v>222.53</v>
      </c>
      <c r="R151" s="4">
        <f>'Fixed Credits Value'!B151</f>
        <v>100</v>
      </c>
      <c r="S151" s="4">
        <f>'Fixed Credits Value'!C151</f>
        <v>16</v>
      </c>
      <c r="T151" s="4">
        <f t="shared" si="14"/>
        <v>698.4522878597287</v>
      </c>
      <c r="U151" s="4">
        <f>T151/'Feedstock Conversions'!B$7</f>
        <v>74.461864377369793</v>
      </c>
      <c r="W151" s="4">
        <f t="shared" si="15"/>
        <v>74.110223964165698</v>
      </c>
      <c r="X151" s="4">
        <f t="shared" si="16"/>
        <v>14.753436347970478</v>
      </c>
      <c r="AG151" s="4">
        <f>$B151+'Rail Costs'!K151</f>
        <v>69.372250839865629</v>
      </c>
      <c r="AH151" s="4">
        <v>65.7</v>
      </c>
      <c r="AI151" s="4">
        <f>$B151+'Rail Costs'!M151</f>
        <v>71.716752519596866</v>
      </c>
      <c r="AJ151" s="4">
        <f t="shared" si="20"/>
        <v>68.2</v>
      </c>
      <c r="AK151" s="4">
        <f>$B151+('Rail Costs'!O151*0.75)</f>
        <v>68.727512877939532</v>
      </c>
      <c r="AL151" s="4">
        <f>$B151+'Rail Costs'!P151</f>
        <v>69.606701007838751</v>
      </c>
      <c r="AO151" s="4">
        <f>$L151-('Feedstock Conversions'!$B$20*AG151)-'Rail Costs'!Q151</f>
        <v>97.394417144030001</v>
      </c>
      <c r="AP151" s="4">
        <f>$L151-('Feedstock Conversions'!$B$20*AH151)-'Rail Costs'!R151</f>
        <v>126.29145421446637</v>
      </c>
      <c r="AQ151" s="4">
        <f>$L151-('Feedstock Conversions'!$B$20*AI151)-'Rail Costs'!S151</f>
        <v>79.84282966377188</v>
      </c>
      <c r="AR151" s="4">
        <f>$L151-('Feedstock Conversions'!$B$20*AJ151)-'Rail Costs'!T151</f>
        <v>106.66843919332247</v>
      </c>
      <c r="AS151" s="4">
        <f>$L151-('Feedstock Conversions'!$B$20*AK151)-'Rail Costs'!U151</f>
        <v>102.73762567234446</v>
      </c>
      <c r="AT151" s="4">
        <f>$L151-('Feedstock Conversions'!$B$20*AL151)-'Rail Costs'!V151</f>
        <v>95.010194221236688</v>
      </c>
      <c r="AV151" s="4">
        <f>$T151-(AG151*'Feedstock Conversions'!$B$7)-'Rail Costs'!Q151</f>
        <v>43.769936134777659</v>
      </c>
      <c r="AW151" s="4">
        <f>$T151-(AH151*'Feedstock Conversions'!$B$7)-'Rail Costs'!R151</f>
        <v>78.652742074195004</v>
      </c>
      <c r="AX151" s="4">
        <f>$T151-(AI151*'Feedstock Conversions'!$B$7)-'Rail Costs'!S151</f>
        <v>22.396810916557659</v>
      </c>
      <c r="AY151" s="4">
        <f>$T151-(AJ151*'Feedstock Conversions'!$B$7)-'Rail Costs'!T151</f>
        <v>54.954727053051116</v>
      </c>
      <c r="AZ151" s="4">
        <f>$T151-(AK151*'Feedstock Conversions'!$B$7)-'Rail Costs'!U151</f>
        <v>50.164067541031564</v>
      </c>
      <c r="BA151" s="4">
        <f>$T151-(AL151*'Feedstock Conversions'!$B$7)-'Rail Costs'!V151</f>
        <v>41.003559438188169</v>
      </c>
      <c r="BH151">
        <f t="shared" si="17"/>
        <v>46</v>
      </c>
      <c r="BI151">
        <f t="shared" si="18"/>
        <v>2021</v>
      </c>
      <c r="BJ151">
        <f t="shared" si="21"/>
        <v>11</v>
      </c>
    </row>
    <row r="152" spans="1:62" x14ac:dyDescent="0.2">
      <c r="A152" s="11">
        <v>44519</v>
      </c>
      <c r="B152" s="4">
        <v>62.8</v>
      </c>
      <c r="C152" s="18">
        <f>BFT!B152+'Rail Costs'!B152</f>
        <v>67.489003359462487</v>
      </c>
      <c r="E152" s="4">
        <f>BFT!C152*'Feedstock Conversions'!B$20</f>
        <v>523.03977603583428</v>
      </c>
      <c r="F152" s="4">
        <f>BFT!C152*'Feedstock Conversions'!B$7</f>
        <v>633.04685151175818</v>
      </c>
      <c r="H152" s="4">
        <f>'Fuel Values'!B152-BFT!I152-BFT!J152-BFT!K152</f>
        <v>221.90505988652626</v>
      </c>
      <c r="I152" s="18">
        <f>('LCFS Values'!$E$4-$AA$4)/1000000*'LCFS Values'!B152*'LCFS Values'!$G$2*100</f>
        <v>114.4949401134737</v>
      </c>
      <c r="J152" s="4">
        <f>'RIN Values'!C152</f>
        <v>198.60000000000002</v>
      </c>
      <c r="K152" s="4">
        <f>'Fixed Credits Value'!B152</f>
        <v>100</v>
      </c>
      <c r="L152" s="4">
        <f t="shared" si="19"/>
        <v>635</v>
      </c>
      <c r="M152" s="4">
        <f>L152/'Feedstock Conversions'!B$20</f>
        <v>81.935483870967744</v>
      </c>
      <c r="O152" s="4">
        <f>'Fuel Values'!C152*100</f>
        <v>238.42</v>
      </c>
      <c r="P152" s="18">
        <f>('LCFS Values'!$E$4-AB$4)/1000000*'LCFS Values'!B152*'LCFS Values'!$G$2*100</f>
        <v>109.25225105532203</v>
      </c>
      <c r="Q152" s="4">
        <f>'RIN Values'!D152</f>
        <v>225.08</v>
      </c>
      <c r="R152" s="4">
        <f>'Fixed Credits Value'!B152</f>
        <v>100</v>
      </c>
      <c r="S152" s="4">
        <f>'Fixed Credits Value'!C152</f>
        <v>16</v>
      </c>
      <c r="T152" s="4">
        <f t="shared" si="14"/>
        <v>688.75225105532206</v>
      </c>
      <c r="U152" s="4">
        <f>T152/'Feedstock Conversions'!B$7</f>
        <v>73.427745315066318</v>
      </c>
      <c r="W152" s="4">
        <f t="shared" si="15"/>
        <v>111.96022396416572</v>
      </c>
      <c r="X152" s="4">
        <f t="shared" si="16"/>
        <v>55.705399543563885</v>
      </c>
      <c r="AG152" s="4">
        <f>$B152+'Rail Costs'!K152</f>
        <v>63.972250839865616</v>
      </c>
      <c r="AH152" s="4">
        <v>60.3</v>
      </c>
      <c r="AI152" s="4">
        <f>$B152+'Rail Costs'!M152</f>
        <v>66.316752519596861</v>
      </c>
      <c r="AJ152" s="4">
        <f t="shared" si="20"/>
        <v>62.8</v>
      </c>
      <c r="AK152" s="4">
        <f>$B152+('Rail Costs'!O152*0.75)</f>
        <v>63.327512877939526</v>
      </c>
      <c r="AL152" s="4">
        <f>$B152+'Rail Costs'!P152</f>
        <v>64.206701007838745</v>
      </c>
      <c r="AO152" s="4">
        <f>$L152-('Feedstock Conversions'!$B$20*AG152)-'Rail Costs'!Q152</f>
        <v>135.24441714403014</v>
      </c>
      <c r="AP152" s="4">
        <f>$L152-('Feedstock Conversions'!$B$20*AH152)-'Rail Costs'!R152</f>
        <v>164.14145421446639</v>
      </c>
      <c r="AQ152" s="4">
        <f>$L152-('Feedstock Conversions'!$B$20*AI152)-'Rail Costs'!S152</f>
        <v>117.6928296637719</v>
      </c>
      <c r="AR152" s="4">
        <f>$L152-('Feedstock Conversions'!$B$20*AJ152)-'Rail Costs'!T152</f>
        <v>144.51843919332254</v>
      </c>
      <c r="AS152" s="4">
        <f>$L152-('Feedstock Conversions'!$B$20*AK152)-'Rail Costs'!U152</f>
        <v>140.58762567234447</v>
      </c>
      <c r="AT152" s="4">
        <f>$L152-('Feedstock Conversions'!$B$20*AL152)-'Rail Costs'!V152</f>
        <v>132.86019422123678</v>
      </c>
      <c r="AV152" s="4">
        <f>$T152-(AG152*'Feedstock Conversions'!$B$7)-'Rail Costs'!Q152</f>
        <v>84.721899330371173</v>
      </c>
      <c r="AW152" s="4">
        <f>$T152-(AH152*'Feedstock Conversions'!$B$7)-'Rail Costs'!R152</f>
        <v>119.60470526978841</v>
      </c>
      <c r="AX152" s="4">
        <f>$T152-(AI152*'Feedstock Conversions'!$B$7)-'Rail Costs'!S152</f>
        <v>63.348774112151062</v>
      </c>
      <c r="AY152" s="4">
        <f>$T152-(AJ152*'Feedstock Conversions'!$B$7)-'Rail Costs'!T152</f>
        <v>95.906690248644523</v>
      </c>
      <c r="AZ152" s="4">
        <f>$T152-(AK152*'Feedstock Conversions'!$B$7)-'Rail Costs'!U152</f>
        <v>91.116030736625092</v>
      </c>
      <c r="BA152" s="4">
        <f>$T152-(AL152*'Feedstock Conversions'!$B$7)-'Rail Costs'!V152</f>
        <v>81.95552263378157</v>
      </c>
      <c r="BH152">
        <f t="shared" si="17"/>
        <v>47</v>
      </c>
      <c r="BI152">
        <f t="shared" si="18"/>
        <v>2021</v>
      </c>
      <c r="BJ152">
        <f t="shared" si="21"/>
        <v>11</v>
      </c>
    </row>
    <row r="153" spans="1:62" x14ac:dyDescent="0.2">
      <c r="A153" s="11">
        <v>44526</v>
      </c>
      <c r="B153" s="4">
        <v>60.333300000000001</v>
      </c>
      <c r="C153" s="18">
        <f>BFT!B153+'Rail Costs'!B153</f>
        <v>65.022303359462484</v>
      </c>
      <c r="E153" s="4">
        <f>BFT!C153*'Feedstock Conversions'!B$20</f>
        <v>503.92285103583424</v>
      </c>
      <c r="F153" s="4">
        <f>BFT!C153*'Feedstock Conversions'!B$7</f>
        <v>609.90920551175816</v>
      </c>
      <c r="H153" s="4">
        <f>'Fuel Values'!B153-BFT!I153-BFT!J153-BFT!K153</f>
        <v>221.06932465</v>
      </c>
      <c r="I153" s="18">
        <f>('LCFS Values'!$E$4-$AA$4)/1000000*'LCFS Values'!B153*'LCFS Values'!$G$2*100</f>
        <v>111.59732535000001</v>
      </c>
      <c r="J153" s="4">
        <f>'RIN Values'!C153</f>
        <v>199.00004999999999</v>
      </c>
      <c r="K153" s="4">
        <f>'Fixed Credits Value'!B153</f>
        <v>100</v>
      </c>
      <c r="L153" s="4">
        <f t="shared" si="19"/>
        <v>631.66669999999999</v>
      </c>
      <c r="M153" s="4">
        <f>L153/'Feedstock Conversions'!B$20</f>
        <v>81.505380645161296</v>
      </c>
      <c r="O153" s="4">
        <f>'Fuel Values'!C153*100</f>
        <v>237.42000000000002</v>
      </c>
      <c r="P153" s="18">
        <f>('LCFS Values'!$E$4-AB$4)/1000000*'LCFS Values'!B153*'LCFS Values'!$G$2*100</f>
        <v>106.48731720508474</v>
      </c>
      <c r="Q153" s="4">
        <f>'RIN Values'!D153</f>
        <v>225.53338999999997</v>
      </c>
      <c r="R153" s="4">
        <f>'Fixed Credits Value'!B153</f>
        <v>100</v>
      </c>
      <c r="S153" s="4">
        <f>'Fixed Credits Value'!C153</f>
        <v>16</v>
      </c>
      <c r="T153" s="4">
        <f t="shared" si="14"/>
        <v>685.44070720508466</v>
      </c>
      <c r="U153" s="4">
        <f>T153/'Feedstock Conversions'!B$7</f>
        <v>73.074702260669994</v>
      </c>
      <c r="W153" s="4">
        <f t="shared" si="15"/>
        <v>127.74384896416575</v>
      </c>
      <c r="X153" s="4">
        <f t="shared" si="16"/>
        <v>75.531501693326504</v>
      </c>
      <c r="AG153" s="4">
        <f>$B153+'Rail Costs'!K153</f>
        <v>61.50555083986562</v>
      </c>
      <c r="AH153" s="4">
        <v>57.833300000000001</v>
      </c>
      <c r="AI153" s="4">
        <f>$B153+'Rail Costs'!M153</f>
        <v>63.850052519596865</v>
      </c>
      <c r="AJ153" s="4">
        <f t="shared" si="20"/>
        <v>60.333300000000001</v>
      </c>
      <c r="AK153" s="4">
        <f>$B153+('Rail Costs'!O153*0.75)</f>
        <v>60.86081287793953</v>
      </c>
      <c r="AL153" s="4">
        <f>$B153+'Rail Costs'!P153</f>
        <v>61.74000100783875</v>
      </c>
      <c r="AO153" s="4">
        <f>$L153-('Feedstock Conversions'!$B$20*AG153)-'Rail Costs'!Q153</f>
        <v>151.02804214403011</v>
      </c>
      <c r="AP153" s="4">
        <f>$L153-('Feedstock Conversions'!$B$20*AH153)-'Rail Costs'!R153</f>
        <v>179.92507921446636</v>
      </c>
      <c r="AQ153" s="4">
        <f>$L153-('Feedstock Conversions'!$B$20*AI153)-'Rail Costs'!S153</f>
        <v>133.47645466377188</v>
      </c>
      <c r="AR153" s="4">
        <f>$L153-('Feedstock Conversions'!$B$20*AJ153)-'Rail Costs'!T153</f>
        <v>160.30206419332251</v>
      </c>
      <c r="AS153" s="4">
        <f>$L153-('Feedstock Conversions'!$B$20*AK153)-'Rail Costs'!U153</f>
        <v>156.37125067234439</v>
      </c>
      <c r="AT153" s="4">
        <f>$L153-('Feedstock Conversions'!$B$20*AL153)-'Rail Costs'!V153</f>
        <v>148.64381922123675</v>
      </c>
      <c r="AV153" s="4">
        <f>$T153-(AG153*'Feedstock Conversions'!$B$7)-'Rail Costs'!Q153</f>
        <v>104.54800148013379</v>
      </c>
      <c r="AW153" s="4">
        <f>$T153-(AH153*'Feedstock Conversions'!$B$7)-'Rail Costs'!R153</f>
        <v>139.43080741955103</v>
      </c>
      <c r="AX153" s="4">
        <f>$T153-(AI153*'Feedstock Conversions'!$B$7)-'Rail Costs'!S153</f>
        <v>83.174876261913568</v>
      </c>
      <c r="AY153" s="4">
        <f>$T153-(AJ153*'Feedstock Conversions'!$B$7)-'Rail Costs'!T153</f>
        <v>115.73279239840714</v>
      </c>
      <c r="AZ153" s="4">
        <f>$T153-(AK153*'Feedstock Conversions'!$B$7)-'Rail Costs'!U153</f>
        <v>110.9421328863876</v>
      </c>
      <c r="BA153" s="4">
        <f>$T153-(AL153*'Feedstock Conversions'!$B$7)-'Rail Costs'!V153</f>
        <v>101.78162478354419</v>
      </c>
      <c r="BH153">
        <f t="shared" si="17"/>
        <v>48</v>
      </c>
      <c r="BI153">
        <f t="shared" si="18"/>
        <v>2021</v>
      </c>
      <c r="BJ153">
        <f t="shared" si="21"/>
        <v>11</v>
      </c>
    </row>
    <row r="154" spans="1:62" x14ac:dyDescent="0.2">
      <c r="A154" s="11">
        <v>44533</v>
      </c>
      <c r="B154" s="4">
        <v>57.4</v>
      </c>
      <c r="C154" s="18">
        <f>BFT!B154+'Rail Costs'!B154</f>
        <v>62.089003359462481</v>
      </c>
      <c r="E154" s="4">
        <f>BFT!C154*'Feedstock Conversions'!B$20</f>
        <v>481.18977603583426</v>
      </c>
      <c r="F154" s="4">
        <f>BFT!C154*'Feedstock Conversions'!B$7</f>
        <v>582.39485151175813</v>
      </c>
      <c r="H154" s="4">
        <f>'Fuel Values'!B154-BFT!I154-BFT!J154-BFT!K154</f>
        <v>217.00627987463156</v>
      </c>
      <c r="I154" s="18">
        <f>('LCFS Values'!$E$4-$AA$4)/1000000*'LCFS Values'!B154*'LCFS Values'!$G$2*100</f>
        <v>112.69372012536844</v>
      </c>
      <c r="J154" s="4">
        <f>'RIN Values'!C154</f>
        <v>195.29999999999998</v>
      </c>
      <c r="K154" s="4">
        <f>'Fixed Credits Value'!B154</f>
        <v>100</v>
      </c>
      <c r="L154" s="4">
        <f t="shared" si="19"/>
        <v>625</v>
      </c>
      <c r="M154" s="4">
        <f>L154/'Feedstock Conversions'!B$20</f>
        <v>80.645161290322577</v>
      </c>
      <c r="O154" s="4">
        <f>'Fuel Values'!C154*100</f>
        <v>210.9</v>
      </c>
      <c r="P154" s="18">
        <f>('LCFS Values'!$E$4-AB$4)/1000000*'LCFS Values'!B154*'LCFS Values'!$G$2*100</f>
        <v>107.53350839166103</v>
      </c>
      <c r="Q154" s="4">
        <f>'RIN Values'!D154</f>
        <v>221.33999999999997</v>
      </c>
      <c r="R154" s="4">
        <f>'Fixed Credits Value'!B154</f>
        <v>100</v>
      </c>
      <c r="S154" s="4">
        <f>'Fixed Credits Value'!C154</f>
        <v>16</v>
      </c>
      <c r="T154" s="4">
        <f t="shared" si="14"/>
        <v>655.77350839166104</v>
      </c>
      <c r="U154" s="4">
        <f>T154/'Feedstock Conversions'!B$7</f>
        <v>69.911887888236777</v>
      </c>
      <c r="W154" s="4">
        <f t="shared" si="15"/>
        <v>143.81022396416574</v>
      </c>
      <c r="X154" s="4">
        <f t="shared" si="16"/>
        <v>73.378656879902906</v>
      </c>
      <c r="AG154" s="4">
        <f>$B154+'Rail Costs'!K154</f>
        <v>58.572250839865617</v>
      </c>
      <c r="AH154" s="4">
        <v>54.9</v>
      </c>
      <c r="AI154" s="4">
        <f>$B154+'Rail Costs'!M154</f>
        <v>60.916752519596862</v>
      </c>
      <c r="AJ154" s="4">
        <f t="shared" si="20"/>
        <v>57.4</v>
      </c>
      <c r="AK154" s="4">
        <f>$B154+('Rail Costs'!O154*0.75)</f>
        <v>57.927512877939527</v>
      </c>
      <c r="AL154" s="4">
        <f>$B154+'Rail Costs'!P154</f>
        <v>58.806701007838747</v>
      </c>
      <c r="AO154" s="4">
        <f>$L154-('Feedstock Conversions'!$B$20*AG154)-'Rail Costs'!Q154</f>
        <v>167.0944171440301</v>
      </c>
      <c r="AP154" s="4">
        <f>$L154-('Feedstock Conversions'!$B$20*AH154)-'Rail Costs'!R154</f>
        <v>195.99145421446642</v>
      </c>
      <c r="AQ154" s="4">
        <f>$L154-('Feedstock Conversions'!$B$20*AI154)-'Rail Costs'!S154</f>
        <v>149.54282966377193</v>
      </c>
      <c r="AR154" s="4">
        <f>$L154-('Feedstock Conversions'!$B$20*AJ154)-'Rail Costs'!T154</f>
        <v>176.36843919332256</v>
      </c>
      <c r="AS154" s="4">
        <f>$L154-('Feedstock Conversions'!$B$20*AK154)-'Rail Costs'!U154</f>
        <v>172.43762567234444</v>
      </c>
      <c r="AT154" s="4">
        <f>$L154-('Feedstock Conversions'!$B$20*AL154)-'Rail Costs'!V154</f>
        <v>164.71019422123675</v>
      </c>
      <c r="AV154" s="4">
        <f>$T154-(AG154*'Feedstock Conversions'!$B$7)-'Rail Costs'!Q154</f>
        <v>102.39515666671019</v>
      </c>
      <c r="AW154" s="4">
        <f>$T154-(AH154*'Feedstock Conversions'!$B$7)-'Rail Costs'!R154</f>
        <v>137.27796260612743</v>
      </c>
      <c r="AX154" s="4">
        <f>$T154-(AI154*'Feedstock Conversions'!$B$7)-'Rail Costs'!S154</f>
        <v>81.022031448489969</v>
      </c>
      <c r="AY154" s="4">
        <f>$T154-(AJ154*'Feedstock Conversions'!$B$7)-'Rail Costs'!T154</f>
        <v>113.57994758498354</v>
      </c>
      <c r="AZ154" s="4">
        <f>$T154-(AK154*'Feedstock Conversions'!$B$7)-'Rail Costs'!U154</f>
        <v>108.789288072964</v>
      </c>
      <c r="BA154" s="4">
        <f>$T154-(AL154*'Feedstock Conversions'!$B$7)-'Rail Costs'!V154</f>
        <v>99.62877997012059</v>
      </c>
      <c r="BH154">
        <f t="shared" si="17"/>
        <v>49</v>
      </c>
      <c r="BI154">
        <f t="shared" si="18"/>
        <v>2021</v>
      </c>
      <c r="BJ154">
        <f t="shared" si="21"/>
        <v>12</v>
      </c>
    </row>
    <row r="155" spans="1:62" x14ac:dyDescent="0.2">
      <c r="A155" s="11">
        <v>44540</v>
      </c>
      <c r="B155" s="4">
        <v>55.8</v>
      </c>
      <c r="C155" s="18">
        <f>BFT!B155+'Rail Costs'!B155</f>
        <v>60.48900335946248</v>
      </c>
      <c r="E155" s="4">
        <f>BFT!C155*'Feedstock Conversions'!B$20</f>
        <v>468.78977603583422</v>
      </c>
      <c r="F155" s="4">
        <f>BFT!C155*'Feedstock Conversions'!B$7</f>
        <v>567.3868515117581</v>
      </c>
      <c r="H155" s="4">
        <f>'Fuel Values'!B155-BFT!I155-BFT!J155-BFT!K155</f>
        <v>205.98634165978945</v>
      </c>
      <c r="I155" s="18">
        <f>('LCFS Values'!$E$4-$AA$4)/1000000*'LCFS Values'!B155*'LCFS Values'!$G$2*100</f>
        <v>119.66365834021053</v>
      </c>
      <c r="J155" s="4">
        <f>'RIN Values'!C155</f>
        <v>190.35000000000002</v>
      </c>
      <c r="K155" s="4">
        <f>'Fixed Credits Value'!B155</f>
        <v>100</v>
      </c>
      <c r="L155" s="4">
        <f t="shared" si="19"/>
        <v>616</v>
      </c>
      <c r="M155" s="4">
        <f>L155/'Feedstock Conversions'!B$20</f>
        <v>79.483870967741936</v>
      </c>
      <c r="O155" s="4">
        <f>'Fuel Values'!C155*100</f>
        <v>224.18</v>
      </c>
      <c r="P155" s="18">
        <f>('LCFS Values'!$E$4-AB$4)/1000000*'LCFS Values'!B155*'LCFS Values'!$G$2*100</f>
        <v>114.18429522061018</v>
      </c>
      <c r="Q155" s="4">
        <f>'RIN Values'!D155</f>
        <v>215.73000000000002</v>
      </c>
      <c r="R155" s="4">
        <f>'Fixed Credits Value'!B155</f>
        <v>100</v>
      </c>
      <c r="S155" s="4">
        <f>'Fixed Credits Value'!C155</f>
        <v>16</v>
      </c>
      <c r="T155" s="4">
        <f t="shared" ref="T155:T218" si="22">S155+R155+Q155+P155+O155</f>
        <v>670.09429522061021</v>
      </c>
      <c r="U155" s="4">
        <f>T155/'Feedstock Conversions'!B$7</f>
        <v>71.438624223945652</v>
      </c>
      <c r="W155" s="4">
        <f t="shared" ref="W155:W218" si="23">L155-E155</f>
        <v>147.21022396416578</v>
      </c>
      <c r="X155" s="4">
        <f t="shared" ref="X155:X218" si="24">T155-F155</f>
        <v>102.70744370885211</v>
      </c>
      <c r="AG155" s="4">
        <f>$B155+'Rail Costs'!K155</f>
        <v>56.972250839865616</v>
      </c>
      <c r="AH155" s="4">
        <v>53.3</v>
      </c>
      <c r="AI155" s="4">
        <f>$B155+'Rail Costs'!M155</f>
        <v>59.316752519596861</v>
      </c>
      <c r="AJ155" s="4">
        <f t="shared" si="20"/>
        <v>55.8</v>
      </c>
      <c r="AK155" s="4">
        <f>$B155+('Rail Costs'!O155*0.75)</f>
        <v>56.327512877939526</v>
      </c>
      <c r="AL155" s="4">
        <f>$B155+'Rail Costs'!P155</f>
        <v>57.206701007838745</v>
      </c>
      <c r="AO155" s="4">
        <f>$L155-('Feedstock Conversions'!$B$20*AG155)-'Rail Costs'!Q155</f>
        <v>170.49441714403014</v>
      </c>
      <c r="AP155" s="4">
        <f>$L155-('Feedstock Conversions'!$B$20*AH155)-'Rail Costs'!R155</f>
        <v>199.39145421446639</v>
      </c>
      <c r="AQ155" s="4">
        <f>$L155-('Feedstock Conversions'!$B$20*AI155)-'Rail Costs'!S155</f>
        <v>152.9428296637719</v>
      </c>
      <c r="AR155" s="4">
        <f>$L155-('Feedstock Conversions'!$B$20*AJ155)-'Rail Costs'!T155</f>
        <v>179.76843919332254</v>
      </c>
      <c r="AS155" s="4">
        <f>$L155-('Feedstock Conversions'!$B$20*AK155)-'Rail Costs'!U155</f>
        <v>175.83762567234447</v>
      </c>
      <c r="AT155" s="4">
        <f>$L155-('Feedstock Conversions'!$B$20*AL155)-'Rail Costs'!V155</f>
        <v>168.11019422123678</v>
      </c>
      <c r="AV155" s="4">
        <f>$T155-(AG155*'Feedstock Conversions'!$B$7)-'Rail Costs'!Q155</f>
        <v>131.72394349565928</v>
      </c>
      <c r="AW155" s="4">
        <f>$T155-(AH155*'Feedstock Conversions'!$B$7)-'Rail Costs'!R155</f>
        <v>166.60674943507658</v>
      </c>
      <c r="AX155" s="4">
        <f>$T155-(AI155*'Feedstock Conversions'!$B$7)-'Rail Costs'!S155</f>
        <v>110.35081827743917</v>
      </c>
      <c r="AY155" s="4">
        <f>$T155-(AJ155*'Feedstock Conversions'!$B$7)-'Rail Costs'!T155</f>
        <v>142.90873441393273</v>
      </c>
      <c r="AZ155" s="4">
        <f>$T155-(AK155*'Feedstock Conversions'!$B$7)-'Rail Costs'!U155</f>
        <v>138.11807490191319</v>
      </c>
      <c r="BA155" s="4">
        <f>$T155-(AL155*'Feedstock Conversions'!$B$7)-'Rail Costs'!V155</f>
        <v>128.95756679906981</v>
      </c>
      <c r="BH155">
        <f t="shared" si="17"/>
        <v>50</v>
      </c>
      <c r="BI155">
        <f t="shared" si="18"/>
        <v>2021</v>
      </c>
      <c r="BJ155">
        <f t="shared" si="21"/>
        <v>12</v>
      </c>
    </row>
    <row r="156" spans="1:62" x14ac:dyDescent="0.2">
      <c r="A156" s="11">
        <v>44547</v>
      </c>
      <c r="B156" s="4">
        <v>54.6</v>
      </c>
      <c r="C156" s="18">
        <f>BFT!B156+'Rail Costs'!B156</f>
        <v>59.289003359462484</v>
      </c>
      <c r="E156" s="4">
        <f>BFT!C156*'Feedstock Conversions'!B$20</f>
        <v>459.48977603583427</v>
      </c>
      <c r="F156" s="4">
        <f>BFT!C156*'Feedstock Conversions'!B$7</f>
        <v>556.13085151175812</v>
      </c>
      <c r="H156" s="4">
        <f>'Fuel Values'!B156-BFT!I156-BFT!J156-BFT!K156</f>
        <v>209.50383989842106</v>
      </c>
      <c r="I156" s="18">
        <f>('LCFS Values'!$E$4-$AA$4)/1000000*'LCFS Values'!B156*'LCFS Values'!$G$2*100</f>
        <v>116.29616010157895</v>
      </c>
      <c r="J156" s="4">
        <f>'RIN Values'!C156</f>
        <v>181.2</v>
      </c>
      <c r="K156" s="4">
        <f>'Fixed Credits Value'!B156</f>
        <v>100</v>
      </c>
      <c r="L156" s="4">
        <f t="shared" si="19"/>
        <v>607</v>
      </c>
      <c r="M156" s="4">
        <f>L156/'Feedstock Conversions'!B$20</f>
        <v>78.322580645161295</v>
      </c>
      <c r="O156" s="4">
        <f>'Fuel Values'!C156*100</f>
        <v>224.16</v>
      </c>
      <c r="P156" s="18">
        <f>('LCFS Values'!$E$4-AB$4)/1000000*'LCFS Values'!B156*'LCFS Values'!$G$2*100</f>
        <v>110.97099371898305</v>
      </c>
      <c r="Q156" s="4">
        <f>'RIN Values'!D156</f>
        <v>205.35999999999999</v>
      </c>
      <c r="R156" s="4">
        <f>'Fixed Credits Value'!B156</f>
        <v>100</v>
      </c>
      <c r="S156" s="4">
        <f>'Fixed Credits Value'!C156</f>
        <v>16</v>
      </c>
      <c r="T156" s="4">
        <f t="shared" si="22"/>
        <v>656.49099371898308</v>
      </c>
      <c r="U156" s="4">
        <f>T156/'Feedstock Conversions'!B$7</f>
        <v>69.988378861298827</v>
      </c>
      <c r="W156" s="4">
        <f t="shared" si="23"/>
        <v>147.51022396416573</v>
      </c>
      <c r="X156" s="4">
        <f t="shared" si="24"/>
        <v>100.36014220722495</v>
      </c>
      <c r="AG156" s="4">
        <f>$B156+'Rail Costs'!K156</f>
        <v>55.77225083986562</v>
      </c>
      <c r="AH156" s="4">
        <v>52.1</v>
      </c>
      <c r="AI156" s="4">
        <f>$B156+'Rail Costs'!M156</f>
        <v>58.116752519596865</v>
      </c>
      <c r="AJ156" s="4">
        <f t="shared" si="20"/>
        <v>54.6</v>
      </c>
      <c r="AK156" s="4">
        <f>$B156+('Rail Costs'!O156*0.75)</f>
        <v>55.12751287793953</v>
      </c>
      <c r="AL156" s="4">
        <f>$B156+'Rail Costs'!P156</f>
        <v>56.00670100783875</v>
      </c>
      <c r="AO156" s="4">
        <f>$L156-('Feedstock Conversions'!$B$20*AG156)-'Rail Costs'!Q156</f>
        <v>170.79441714403009</v>
      </c>
      <c r="AP156" s="4">
        <f>$L156-('Feedstock Conversions'!$B$20*AH156)-'Rail Costs'!R156</f>
        <v>199.69145421446635</v>
      </c>
      <c r="AQ156" s="4">
        <f>$L156-('Feedstock Conversions'!$B$20*AI156)-'Rail Costs'!S156</f>
        <v>153.24282966377191</v>
      </c>
      <c r="AR156" s="4">
        <f>$L156-('Feedstock Conversions'!$B$20*AJ156)-'Rail Costs'!T156</f>
        <v>180.06843919332249</v>
      </c>
      <c r="AS156" s="4">
        <f>$L156-('Feedstock Conversions'!$B$20*AK156)-'Rail Costs'!U156</f>
        <v>176.13762567234443</v>
      </c>
      <c r="AT156" s="4">
        <f>$L156-('Feedstock Conversions'!$B$20*AL156)-'Rail Costs'!V156</f>
        <v>168.41019422123674</v>
      </c>
      <c r="AV156" s="4">
        <f>$T156-(AG156*'Feedstock Conversions'!$B$7)-'Rail Costs'!Q156</f>
        <v>129.37664199403213</v>
      </c>
      <c r="AW156" s="4">
        <f>$T156-(AH156*'Feedstock Conversions'!$B$7)-'Rail Costs'!R156</f>
        <v>164.25944793344942</v>
      </c>
      <c r="AX156" s="4">
        <f>$T156-(AI156*'Feedstock Conversions'!$B$7)-'Rail Costs'!S156</f>
        <v>108.00351677581202</v>
      </c>
      <c r="AY156" s="4">
        <f>$T156-(AJ156*'Feedstock Conversions'!$B$7)-'Rail Costs'!T156</f>
        <v>140.56143291230558</v>
      </c>
      <c r="AZ156" s="4">
        <f>$T156-(AK156*'Feedstock Conversions'!$B$7)-'Rail Costs'!U156</f>
        <v>135.77077340028603</v>
      </c>
      <c r="BA156" s="4">
        <f>$T156-(AL156*'Feedstock Conversions'!$B$7)-'Rail Costs'!V156</f>
        <v>126.61026529744264</v>
      </c>
      <c r="BH156">
        <f t="shared" si="17"/>
        <v>51</v>
      </c>
      <c r="BI156">
        <f t="shared" si="18"/>
        <v>2021</v>
      </c>
      <c r="BJ156">
        <f t="shared" si="21"/>
        <v>12</v>
      </c>
    </row>
    <row r="157" spans="1:62" x14ac:dyDescent="0.2">
      <c r="A157" s="11">
        <v>44554</v>
      </c>
      <c r="B157" s="4">
        <v>54.875</v>
      </c>
      <c r="C157" s="18">
        <f>BFT!B157+'Rail Costs'!B157</f>
        <v>59.564003359462482</v>
      </c>
      <c r="E157" s="4">
        <f>BFT!C157*'Feedstock Conversions'!B$20</f>
        <v>461.62102603583423</v>
      </c>
      <c r="F157" s="4">
        <f>BFT!C157*'Feedstock Conversions'!B$7</f>
        <v>558.71035151175818</v>
      </c>
      <c r="H157" s="4">
        <f>'Fuel Values'!B157-BFT!I157-BFT!J157-BFT!K157</f>
        <v>199.59090293026316</v>
      </c>
      <c r="I157" s="18">
        <f>('LCFS Values'!$E$4-$AA$4)/1000000*'LCFS Values'!B157*'LCFS Values'!$G$2*100</f>
        <v>114.53409706973684</v>
      </c>
      <c r="J157" s="4">
        <f>'RIN Values'!C157</f>
        <v>190.875</v>
      </c>
      <c r="K157" s="4">
        <f>'Fixed Credits Value'!B157</f>
        <v>100</v>
      </c>
      <c r="L157" s="4">
        <f t="shared" si="19"/>
        <v>605</v>
      </c>
      <c r="M157" s="4">
        <f>L157/'Feedstock Conversions'!B$20</f>
        <v>78.064516129032256</v>
      </c>
      <c r="O157" s="4">
        <f>'Fuel Values'!C157*100</f>
        <v>227.75</v>
      </c>
      <c r="P157" s="18">
        <f>('LCFS Values'!$E$4-AB$4)/1000000*'LCFS Values'!B157*'LCFS Values'!$G$2*100</f>
        <v>109.28961502627116</v>
      </c>
      <c r="Q157" s="4">
        <f>'RIN Values'!D157</f>
        <v>216.32499999999999</v>
      </c>
      <c r="R157" s="4">
        <f>'Fixed Credits Value'!B157</f>
        <v>100</v>
      </c>
      <c r="S157" s="4">
        <f>'Fixed Credits Value'!C157</f>
        <v>16</v>
      </c>
      <c r="T157" s="4">
        <f t="shared" si="22"/>
        <v>669.36461502627117</v>
      </c>
      <c r="U157" s="4">
        <f>T157/'Feedstock Conversions'!B$7</f>
        <v>71.360833158451072</v>
      </c>
      <c r="W157" s="4">
        <f t="shared" si="23"/>
        <v>143.37897396416577</v>
      </c>
      <c r="X157" s="4">
        <f t="shared" si="24"/>
        <v>110.65426351451299</v>
      </c>
      <c r="AG157" s="4">
        <f>$B157+'Rail Costs'!K157</f>
        <v>56.047250839865619</v>
      </c>
      <c r="AH157" s="4">
        <v>52.375</v>
      </c>
      <c r="AI157" s="4">
        <f>$B157+'Rail Costs'!M157</f>
        <v>58.391752519596864</v>
      </c>
      <c r="AJ157" s="4">
        <f t="shared" si="20"/>
        <v>54.875</v>
      </c>
      <c r="AK157" s="4">
        <f>$B157+('Rail Costs'!O157*0.75)</f>
        <v>55.402512877939529</v>
      </c>
      <c r="AL157" s="4">
        <f>$B157+'Rail Costs'!P157</f>
        <v>56.281701007838748</v>
      </c>
      <c r="AO157" s="4">
        <f>$L157-('Feedstock Conversions'!$B$20*AG157)-'Rail Costs'!Q157</f>
        <v>166.66316714403013</v>
      </c>
      <c r="AP157" s="4">
        <f>$L157-('Feedstock Conversions'!$B$20*AH157)-'Rail Costs'!R157</f>
        <v>195.56020421446638</v>
      </c>
      <c r="AQ157" s="4">
        <f>$L157-('Feedstock Conversions'!$B$20*AI157)-'Rail Costs'!S157</f>
        <v>149.11157966377189</v>
      </c>
      <c r="AR157" s="4">
        <f>$L157-('Feedstock Conversions'!$B$20*AJ157)-'Rail Costs'!T157</f>
        <v>175.93718919332252</v>
      </c>
      <c r="AS157" s="4">
        <f>$L157-('Feedstock Conversions'!$B$20*AK157)-'Rail Costs'!U157</f>
        <v>172.0063756723444</v>
      </c>
      <c r="AT157" s="4">
        <f>$L157-('Feedstock Conversions'!$B$20*AL157)-'Rail Costs'!V157</f>
        <v>164.27894422123677</v>
      </c>
      <c r="AV157" s="4">
        <f>$T157-(AG157*'Feedstock Conversions'!$B$7)-'Rail Costs'!Q157</f>
        <v>139.67076330132028</v>
      </c>
      <c r="AW157" s="4">
        <f>$T157-(AH157*'Feedstock Conversions'!$B$7)-'Rail Costs'!R157</f>
        <v>174.55356924073752</v>
      </c>
      <c r="AX157" s="4">
        <f>$T157-(AI157*'Feedstock Conversions'!$B$7)-'Rail Costs'!S157</f>
        <v>118.29763808310017</v>
      </c>
      <c r="AY157" s="4">
        <f>$T157-(AJ157*'Feedstock Conversions'!$B$7)-'Rail Costs'!T157</f>
        <v>150.85555421959361</v>
      </c>
      <c r="AZ157" s="4">
        <f>$T157-(AK157*'Feedstock Conversions'!$B$7)-'Rail Costs'!U157</f>
        <v>146.06489470757407</v>
      </c>
      <c r="BA157" s="4">
        <f>$T157-(AL157*'Feedstock Conversions'!$B$7)-'Rail Costs'!V157</f>
        <v>136.90438660473069</v>
      </c>
      <c r="BH157">
        <f t="shared" si="17"/>
        <v>52</v>
      </c>
      <c r="BI157">
        <f t="shared" si="18"/>
        <v>2021</v>
      </c>
      <c r="BJ157">
        <f t="shared" si="21"/>
        <v>12</v>
      </c>
    </row>
    <row r="158" spans="1:62" x14ac:dyDescent="0.2">
      <c r="A158" s="11">
        <v>44561</v>
      </c>
      <c r="B158" s="4">
        <v>56</v>
      </c>
      <c r="C158" s="18">
        <f>BFT!B158+'Rail Costs'!B158</f>
        <v>60.689003359462482</v>
      </c>
      <c r="E158" s="4">
        <f>BFT!C158*'Feedstock Conversions'!B$20</f>
        <v>470.33977603583423</v>
      </c>
      <c r="F158" s="4">
        <f>BFT!C158*'Feedstock Conversions'!B$7</f>
        <v>569.26285151175819</v>
      </c>
      <c r="H158" s="4">
        <f>'Fuel Values'!B158-BFT!I158-BFT!J158-BFT!K158</f>
        <v>196.85067848440787</v>
      </c>
      <c r="I158" s="18">
        <f>('LCFS Values'!$E$4-$AA$4)/1000000*'LCFS Values'!B158*'LCFS Values'!$G$2*100</f>
        <v>116.14932151559212</v>
      </c>
      <c r="J158" s="4">
        <f>'RIN Values'!C158</f>
        <v>192</v>
      </c>
      <c r="K158" s="4">
        <f>'Fixed Credits Value'!B158</f>
        <v>100</v>
      </c>
      <c r="L158" s="4">
        <f t="shared" si="19"/>
        <v>605</v>
      </c>
      <c r="M158" s="4">
        <f>L158/'Feedstock Conversions'!B$20</f>
        <v>78.064516129032256</v>
      </c>
      <c r="O158" s="4">
        <f>'Fuel Values'!C158*100</f>
        <v>238.47</v>
      </c>
      <c r="P158" s="18">
        <f>('LCFS Values'!$E$4-AB$4)/1000000*'LCFS Values'!B158*'LCFS Values'!$G$2*100</f>
        <v>110.83087882792373</v>
      </c>
      <c r="Q158" s="4">
        <f>'RIN Values'!D158</f>
        <v>217.6</v>
      </c>
      <c r="R158" s="4">
        <f>'Fixed Credits Value'!B158</f>
        <v>100</v>
      </c>
      <c r="S158" s="4">
        <f>'Fixed Credits Value'!C158</f>
        <v>16</v>
      </c>
      <c r="T158" s="4">
        <f t="shared" si="22"/>
        <v>682.90087882792375</v>
      </c>
      <c r="U158" s="4">
        <f>T158/'Feedstock Conversions'!B$7</f>
        <v>72.803931644767985</v>
      </c>
      <c r="W158" s="4">
        <f t="shared" si="23"/>
        <v>134.66022396416577</v>
      </c>
      <c r="X158" s="4">
        <f t="shared" si="24"/>
        <v>113.63802731616556</v>
      </c>
      <c r="AG158" s="4">
        <f>$B158+'Rail Costs'!K158</f>
        <v>57.172250839865619</v>
      </c>
      <c r="AH158" s="4">
        <v>53.5</v>
      </c>
      <c r="AI158" s="4">
        <f>$B158+'Rail Costs'!M158</f>
        <v>59.516752519596864</v>
      </c>
      <c r="AJ158" s="4">
        <f t="shared" si="20"/>
        <v>56</v>
      </c>
      <c r="AK158" s="4">
        <f>$B158+('Rail Costs'!O158*0.75)</f>
        <v>56.527512877939529</v>
      </c>
      <c r="AL158" s="4">
        <f>$B158+'Rail Costs'!P158</f>
        <v>57.406701007838748</v>
      </c>
      <c r="AO158" s="4">
        <f>$L158-('Feedstock Conversions'!$B$20*AG158)-'Rail Costs'!Q158</f>
        <v>157.94441714403013</v>
      </c>
      <c r="AP158" s="4">
        <f>$L158-('Feedstock Conversions'!$B$20*AH158)-'Rail Costs'!R158</f>
        <v>186.84145421446638</v>
      </c>
      <c r="AQ158" s="4">
        <f>$L158-('Feedstock Conversions'!$B$20*AI158)-'Rail Costs'!S158</f>
        <v>140.39282966377189</v>
      </c>
      <c r="AR158" s="4">
        <f>$L158-('Feedstock Conversions'!$B$20*AJ158)-'Rail Costs'!T158</f>
        <v>167.21843919332252</v>
      </c>
      <c r="AS158" s="4">
        <f>$L158-('Feedstock Conversions'!$B$20*AK158)-'Rail Costs'!U158</f>
        <v>163.2876256723444</v>
      </c>
      <c r="AT158" s="4">
        <f>$L158-('Feedstock Conversions'!$B$20*AL158)-'Rail Costs'!V158</f>
        <v>155.56019422123677</v>
      </c>
      <c r="AV158" s="4">
        <f>$T158-(AG158*'Feedstock Conversions'!$B$7)-'Rail Costs'!Q158</f>
        <v>142.65452710297285</v>
      </c>
      <c r="AW158" s="4">
        <f>$T158-(AH158*'Feedstock Conversions'!$B$7)-'Rail Costs'!R158</f>
        <v>177.53733304239009</v>
      </c>
      <c r="AX158" s="4">
        <f>$T158-(AI158*'Feedstock Conversions'!$B$7)-'Rail Costs'!S158</f>
        <v>121.28140188475274</v>
      </c>
      <c r="AY158" s="4">
        <f>$T158-(AJ158*'Feedstock Conversions'!$B$7)-'Rail Costs'!T158</f>
        <v>153.83931802124619</v>
      </c>
      <c r="AZ158" s="4">
        <f>$T158-(AK158*'Feedstock Conversions'!$B$7)-'Rail Costs'!U158</f>
        <v>149.04865850922664</v>
      </c>
      <c r="BA158" s="4">
        <f>$T158-(AL158*'Feedstock Conversions'!$B$7)-'Rail Costs'!V158</f>
        <v>139.88815040638326</v>
      </c>
      <c r="BH158">
        <f t="shared" si="17"/>
        <v>53</v>
      </c>
      <c r="BI158">
        <f t="shared" si="18"/>
        <v>2021</v>
      </c>
      <c r="BJ158">
        <f t="shared" si="21"/>
        <v>12</v>
      </c>
    </row>
    <row r="159" spans="1:62" x14ac:dyDescent="0.2">
      <c r="A159" s="11">
        <v>44568</v>
      </c>
      <c r="B159" s="4">
        <v>60.4</v>
      </c>
      <c r="C159" s="18">
        <f>BFT!B159+'Rail Costs'!B159</f>
        <v>65.108622620380743</v>
      </c>
      <c r="E159" s="4">
        <f>BFT!C159*'Feedstock Conversions'!B$20</f>
        <v>504.59182530795078</v>
      </c>
      <c r="F159" s="4">
        <f>BFT!C159*'Feedstock Conversions'!B$7</f>
        <v>610.71888017917138</v>
      </c>
      <c r="H159" s="4">
        <f>'Fuel Values'!B159-BFT!I159-BFT!J159-BFT!K159</f>
        <v>187.16237941031579</v>
      </c>
      <c r="I159" s="18">
        <f>('LCFS Values'!$E$5-$AA$4)/1000000*'LCFS Values'!B159*'LCFS Values'!$G$2*100</f>
        <v>115.56262058968423</v>
      </c>
      <c r="J159" s="4">
        <f>'RIN Values'!C159</f>
        <v>202.27499999999998</v>
      </c>
      <c r="K159" s="4">
        <f>'Fixed Credits Value'!B159</f>
        <v>100</v>
      </c>
      <c r="L159" s="4">
        <f t="shared" si="19"/>
        <v>605</v>
      </c>
      <c r="M159" s="4">
        <f>L159/'Feedstock Conversions'!B$20</f>
        <v>78.064516129032256</v>
      </c>
      <c r="O159" s="4">
        <f>'Fuel Values'!C159*100</f>
        <v>244.37000000000003</v>
      </c>
      <c r="P159" s="18">
        <f>('LCFS Values'!$E$5-AB$4)/1000000*'LCFS Values'!B159*'LCFS Values'!$G$2*100</f>
        <v>110.15497688264406</v>
      </c>
      <c r="Q159" s="4">
        <f>'RIN Values'!D159</f>
        <v>229.24499999999998</v>
      </c>
      <c r="R159" s="4">
        <f>'Fixed Credits Value'!B159</f>
        <v>100</v>
      </c>
      <c r="S159" s="4">
        <f>'Fixed Credits Value'!C159</f>
        <v>16</v>
      </c>
      <c r="T159" s="4">
        <f t="shared" si="22"/>
        <v>699.76997688264407</v>
      </c>
      <c r="U159" s="4">
        <f>T159/'Feedstock Conversions'!B$7</f>
        <v>74.602342951241368</v>
      </c>
      <c r="W159" s="4">
        <f t="shared" si="23"/>
        <v>100.40817469204922</v>
      </c>
      <c r="X159" s="4">
        <f t="shared" si="24"/>
        <v>89.051096703472695</v>
      </c>
      <c r="AG159" s="4">
        <f>$B159+'Rail Costs'!K159</f>
        <v>61.577155655095183</v>
      </c>
      <c r="AH159" s="4">
        <v>57.9</v>
      </c>
      <c r="AI159" s="4">
        <f>$B159+'Rail Costs'!M159</f>
        <v>63.931466965285551</v>
      </c>
      <c r="AJ159" s="4">
        <f t="shared" si="20"/>
        <v>60.4</v>
      </c>
      <c r="AK159" s="4">
        <f>$B159+('Rail Costs'!O159*0.75)</f>
        <v>60.92972004479283</v>
      </c>
      <c r="AL159" s="4">
        <f>$B159+'Rail Costs'!P159</f>
        <v>61.812586786114217</v>
      </c>
      <c r="AO159" s="4">
        <f>$L159-('Feedstock Conversions'!$B$20*AG159)-'Rail Costs'!Q159</f>
        <v>123.78979127433985</v>
      </c>
      <c r="AP159" s="4">
        <f>$L159-('Feedstock Conversions'!$B$20*AH159)-'Rail Costs'!R159</f>
        <v>152.72666950406671</v>
      </c>
      <c r="AQ159" s="4">
        <f>$L159-('Feedstock Conversions'!$B$20*AI159)-'Rail Costs'!S159</f>
        <v>106.16476618956177</v>
      </c>
      <c r="AR159" s="4">
        <f>$L159-('Feedstock Conversions'!$B$20*AJ159)-'Rail Costs'!T159</f>
        <v>133.1026167631691</v>
      </c>
      <c r="AS159" s="4">
        <f>$L159-('Feedstock Conversions'!$B$20*AK159)-'Rail Costs'!U159</f>
        <v>129.15535632369318</v>
      </c>
      <c r="AT159" s="4">
        <f>$L159-('Feedstock Conversions'!$B$20*AL159)-'Rail Costs'!V159</f>
        <v>121.39559252341772</v>
      </c>
      <c r="AV159" s="4">
        <f>$T159-(AG159*'Feedstock Conversions'!$B$7)-'Rail Costs'!Q159</f>
        <v>118.18900443917869</v>
      </c>
      <c r="AW159" s="4">
        <f>$T159-(AH159*'Feedstock Conversions'!$B$7)-'Rail Costs'!R159</f>
        <v>153.11964638671077</v>
      </c>
      <c r="AX159" s="4">
        <f>$T159-(AI159*'Feedstock Conversions'!$B$7)-'Rail Costs'!S159</f>
        <v>96.726451918790374</v>
      </c>
      <c r="AY159" s="4">
        <f>$T159-(AJ159*'Feedstock Conversions'!$B$7)-'Rail Costs'!T159</f>
        <v>129.42059364581311</v>
      </c>
      <c r="AZ159" s="4">
        <f>$T159-(AK159*'Feedstock Conversions'!$B$7)-'Rail Costs'!U159</f>
        <v>124.60988953332493</v>
      </c>
      <c r="BA159" s="4">
        <f>$T159-(AL159*'Feedstock Conversions'!$B$7)-'Rail Costs'!V159</f>
        <v>115.41105294469551</v>
      </c>
      <c r="BH159">
        <f t="shared" si="17"/>
        <v>2</v>
      </c>
      <c r="BI159">
        <f t="shared" si="18"/>
        <v>2022</v>
      </c>
      <c r="BJ159">
        <f t="shared" si="21"/>
        <v>1</v>
      </c>
    </row>
    <row r="160" spans="1:62" x14ac:dyDescent="0.2">
      <c r="A160" s="11">
        <v>44575</v>
      </c>
      <c r="B160" s="4">
        <v>65.2</v>
      </c>
      <c r="C160" s="18">
        <f>BFT!B160+'Rail Costs'!B160</f>
        <v>69.90862262038074</v>
      </c>
      <c r="E160" s="4">
        <f>BFT!C160*'Feedstock Conversions'!B$20</f>
        <v>541.79182530795072</v>
      </c>
      <c r="F160" s="4">
        <f>BFT!C160*'Feedstock Conversions'!B$7</f>
        <v>655.74288017917138</v>
      </c>
      <c r="H160" s="4">
        <f>'Fuel Values'!B160-BFT!I160-BFT!J160-BFT!K160</f>
        <v>184.90748029773681</v>
      </c>
      <c r="I160" s="18">
        <f>('LCFS Values'!$E$5-$AA$4)/1000000*'LCFS Values'!B160*'LCFS Values'!$G$2*100</f>
        <v>115.79251970226319</v>
      </c>
      <c r="J160" s="4">
        <f>'RIN Values'!C160</f>
        <v>204.29999999999998</v>
      </c>
      <c r="K160" s="4">
        <f>'Fixed Credits Value'!B160</f>
        <v>100</v>
      </c>
      <c r="L160" s="4">
        <f t="shared" si="19"/>
        <v>605</v>
      </c>
      <c r="M160" s="4">
        <f>L160/'Feedstock Conversions'!B$20</f>
        <v>78.064516129032256</v>
      </c>
      <c r="O160" s="4">
        <f>'Fuel Values'!C160*100</f>
        <v>258.76</v>
      </c>
      <c r="P160" s="18">
        <f>('LCFS Values'!$E$5-AB$4)/1000000*'LCFS Values'!B160*'LCFS Values'!$G$2*100</f>
        <v>110.37411808333897</v>
      </c>
      <c r="Q160" s="4">
        <f>'RIN Values'!D160</f>
        <v>231.53999999999996</v>
      </c>
      <c r="R160" s="4">
        <f>'Fixed Credits Value'!B160</f>
        <v>100</v>
      </c>
      <c r="S160" s="4">
        <f>'Fixed Credits Value'!C160</f>
        <v>16</v>
      </c>
      <c r="T160" s="4">
        <f t="shared" si="22"/>
        <v>716.67411808333895</v>
      </c>
      <c r="U160" s="4">
        <f>T160/'Feedstock Conversions'!B$7</f>
        <v>76.404490200782405</v>
      </c>
      <c r="W160" s="4">
        <f t="shared" si="23"/>
        <v>63.208174692049283</v>
      </c>
      <c r="X160" s="4">
        <f t="shared" si="24"/>
        <v>60.931237904167574</v>
      </c>
      <c r="AG160" s="4">
        <f>$B160+'Rail Costs'!K160</f>
        <v>66.37715565509518</v>
      </c>
      <c r="AH160" s="4">
        <v>62.7</v>
      </c>
      <c r="AI160" s="4">
        <f>$B160+'Rail Costs'!M160</f>
        <v>68.731466965285563</v>
      </c>
      <c r="AJ160" s="4">
        <f t="shared" si="20"/>
        <v>65.2</v>
      </c>
      <c r="AK160" s="4">
        <f>$B160+('Rail Costs'!O160*0.75)</f>
        <v>65.729720044792842</v>
      </c>
      <c r="AL160" s="4">
        <f>$B160+'Rail Costs'!P160</f>
        <v>66.612586786114221</v>
      </c>
      <c r="AO160" s="4">
        <f>$L160-('Feedstock Conversions'!$B$20*AG160)-'Rail Costs'!Q160</f>
        <v>86.589791274339859</v>
      </c>
      <c r="AP160" s="4">
        <f>$L160-('Feedstock Conversions'!$B$20*AH160)-'Rail Costs'!R160</f>
        <v>115.52666950406666</v>
      </c>
      <c r="AQ160" s="4">
        <f>$L160-('Feedstock Conversions'!$B$20*AI160)-'Rail Costs'!S160</f>
        <v>68.964766189561672</v>
      </c>
      <c r="AR160" s="4">
        <f>$L160-('Feedstock Conversions'!$B$20*AJ160)-'Rail Costs'!T160</f>
        <v>95.902616763169064</v>
      </c>
      <c r="AS160" s="4">
        <f>$L160-('Feedstock Conversions'!$B$20*AK160)-'Rail Costs'!U160</f>
        <v>91.955356323693096</v>
      </c>
      <c r="AT160" s="4">
        <f>$L160-('Feedstock Conversions'!$B$20*AL160)-'Rail Costs'!V160</f>
        <v>84.195592523417673</v>
      </c>
      <c r="AV160" s="4">
        <f>$T160-(AG160*'Feedstock Conversions'!$B$7)-'Rail Costs'!Q160</f>
        <v>90.069145639873682</v>
      </c>
      <c r="AW160" s="4">
        <f>$T160-(AH160*'Feedstock Conversions'!$B$7)-'Rail Costs'!R160</f>
        <v>124.99978758740554</v>
      </c>
      <c r="AX160" s="4">
        <f>$T160-(AI160*'Feedstock Conversions'!$B$7)-'Rail Costs'!S160</f>
        <v>68.60659311948514</v>
      </c>
      <c r="AY160" s="4">
        <f>$T160-(AJ160*'Feedstock Conversions'!$B$7)-'Rail Costs'!T160</f>
        <v>101.30073484650801</v>
      </c>
      <c r="AZ160" s="4">
        <f>$T160-(AK160*'Feedstock Conversions'!$B$7)-'Rail Costs'!U160</f>
        <v>96.490030734019697</v>
      </c>
      <c r="BA160" s="4">
        <f>$T160-(AL160*'Feedstock Conversions'!$B$7)-'Rail Costs'!V160</f>
        <v>87.291194145390392</v>
      </c>
      <c r="BH160">
        <f t="shared" si="17"/>
        <v>3</v>
      </c>
      <c r="BI160">
        <f t="shared" si="18"/>
        <v>2022</v>
      </c>
      <c r="BJ160">
        <f t="shared" si="21"/>
        <v>1</v>
      </c>
    </row>
    <row r="161" spans="1:62" x14ac:dyDescent="0.2">
      <c r="A161" s="11">
        <v>44582</v>
      </c>
      <c r="B161" s="4">
        <v>69.9375</v>
      </c>
      <c r="C161" s="18">
        <f>BFT!B161+'Rail Costs'!B161</f>
        <v>74.646122620380737</v>
      </c>
      <c r="E161" s="4">
        <f>BFT!C161*'Feedstock Conversions'!B$20</f>
        <v>578.50745030795076</v>
      </c>
      <c r="F161" s="4">
        <f>BFT!C161*'Feedstock Conversions'!B$7</f>
        <v>700.18063017917132</v>
      </c>
      <c r="H161" s="4">
        <f>'Fuel Values'!B161-BFT!I161-BFT!J161-BFT!K161</f>
        <v>203.37723278888154</v>
      </c>
      <c r="I161" s="18">
        <f>('LCFS Values'!$E$5-$AA$4)/1000000*'LCFS Values'!B161*'LCFS Values'!$G$2*100</f>
        <v>114.27901721111844</v>
      </c>
      <c r="J161" s="4">
        <f>'RIN Values'!C161</f>
        <v>193.59375</v>
      </c>
      <c r="K161" s="4">
        <f>'Fixed Credits Value'!B161</f>
        <v>100</v>
      </c>
      <c r="L161" s="4">
        <f t="shared" si="19"/>
        <v>611.25</v>
      </c>
      <c r="M161" s="4">
        <f>L161/'Feedstock Conversions'!B$20</f>
        <v>78.870967741935488</v>
      </c>
      <c r="O161" s="4">
        <f>'Fuel Values'!C161*100</f>
        <v>269.23</v>
      </c>
      <c r="P161" s="18">
        <f>('LCFS Values'!$E$5-AB$4)/1000000*'LCFS Values'!B161*'LCFS Values'!$G$2*100</f>
        <v>108.93143851209746</v>
      </c>
      <c r="Q161" s="4">
        <f>'RIN Values'!D161</f>
        <v>219.40625</v>
      </c>
      <c r="R161" s="4">
        <f>'Fixed Credits Value'!B161</f>
        <v>100</v>
      </c>
      <c r="S161" s="4">
        <f>'Fixed Credits Value'!C161</f>
        <v>16</v>
      </c>
      <c r="T161" s="4">
        <f t="shared" si="22"/>
        <v>713.56768851209745</v>
      </c>
      <c r="U161" s="4">
        <f>T161/'Feedstock Conversions'!B$7</f>
        <v>76.073314340308883</v>
      </c>
      <c r="W161" s="4">
        <f t="shared" si="23"/>
        <v>32.742549692049238</v>
      </c>
      <c r="X161" s="4">
        <f t="shared" si="24"/>
        <v>13.387058332926131</v>
      </c>
      <c r="AG161" s="4">
        <f>$B161+'Rail Costs'!K161</f>
        <v>71.114655655095191</v>
      </c>
      <c r="AH161" s="4">
        <v>67.4375</v>
      </c>
      <c r="AI161" s="4">
        <f>$B161+'Rail Costs'!M161</f>
        <v>73.468966965285546</v>
      </c>
      <c r="AJ161" s="4">
        <f t="shared" si="20"/>
        <v>69.9375</v>
      </c>
      <c r="AK161" s="4">
        <f>$B161+('Rail Costs'!O161*0.75)</f>
        <v>70.467220044792839</v>
      </c>
      <c r="AL161" s="4">
        <f>$B161+'Rail Costs'!P161</f>
        <v>71.350086786114218</v>
      </c>
      <c r="AO161" s="4">
        <f>$L161-('Feedstock Conversions'!$B$20*AG161)-'Rail Costs'!Q161</f>
        <v>56.124166274339807</v>
      </c>
      <c r="AP161" s="4">
        <f>$L161-('Feedstock Conversions'!$B$20*AH161)-'Rail Costs'!R161</f>
        <v>85.061044504066672</v>
      </c>
      <c r="AQ161" s="4">
        <f>$L161-('Feedstock Conversions'!$B$20*AI161)-'Rail Costs'!S161</f>
        <v>38.499141189561854</v>
      </c>
      <c r="AR161" s="4">
        <f>$L161-('Feedstock Conversions'!$B$20*AJ161)-'Rail Costs'!T161</f>
        <v>65.436991763169075</v>
      </c>
      <c r="AS161" s="4">
        <f>$L161-('Feedstock Conversions'!$B$20*AK161)-'Rail Costs'!U161</f>
        <v>61.489731323693164</v>
      </c>
      <c r="AT161" s="4">
        <f>$L161-('Feedstock Conversions'!$B$20*AL161)-'Rail Costs'!V161</f>
        <v>53.729967523417741</v>
      </c>
      <c r="AV161" s="4">
        <f>$T161-(AG161*'Feedstock Conversions'!$B$7)-'Rail Costs'!Q161</f>
        <v>42.524966068632004</v>
      </c>
      <c r="AW161" s="4">
        <f>$T161-(AH161*'Feedstock Conversions'!$B$7)-'Rail Costs'!R161</f>
        <v>77.455608016164092</v>
      </c>
      <c r="AX161" s="4">
        <f>$T161-(AI161*'Feedstock Conversions'!$B$7)-'Rail Costs'!S161</f>
        <v>21.062413548243811</v>
      </c>
      <c r="AY161" s="4">
        <f>$T161-(AJ161*'Feedstock Conversions'!$B$7)-'Rail Costs'!T161</f>
        <v>53.75655527526645</v>
      </c>
      <c r="AZ161" s="4">
        <f>$T161-(AK161*'Feedstock Conversions'!$B$7)-'Rail Costs'!U161</f>
        <v>48.945851162778141</v>
      </c>
      <c r="BA161" s="4">
        <f>$T161-(AL161*'Feedstock Conversions'!$B$7)-'Rail Costs'!V161</f>
        <v>39.747014574148949</v>
      </c>
      <c r="BH161">
        <f t="shared" si="17"/>
        <v>4</v>
      </c>
      <c r="BI161">
        <f t="shared" si="18"/>
        <v>2022</v>
      </c>
      <c r="BJ161">
        <f t="shared" si="21"/>
        <v>1</v>
      </c>
    </row>
    <row r="162" spans="1:62" x14ac:dyDescent="0.2">
      <c r="A162" s="11">
        <v>44589</v>
      </c>
      <c r="B162" s="4">
        <v>70</v>
      </c>
      <c r="C162" s="18">
        <f>BFT!B162+'Rail Costs'!B162</f>
        <v>74.708622620380737</v>
      </c>
      <c r="E162" s="4">
        <f>BFT!C162*'Feedstock Conversions'!B$20</f>
        <v>578.99182530795076</v>
      </c>
      <c r="F162" s="4">
        <f>BFT!C162*'Feedstock Conversions'!B$7</f>
        <v>700.76688017917138</v>
      </c>
      <c r="H162" s="4">
        <f>'Fuel Values'!B162-BFT!I162-BFT!J162-BFT!K162</f>
        <v>206.94692541692109</v>
      </c>
      <c r="I162" s="18">
        <f>('LCFS Values'!$E$5-$AA$4)/1000000*'LCFS Values'!B162*'LCFS Values'!$G$2*100</f>
        <v>114.52807458307895</v>
      </c>
      <c r="J162" s="4">
        <f>'RIN Values'!C162</f>
        <v>210.52499999999998</v>
      </c>
      <c r="K162" s="4">
        <f>'Fixed Credits Value'!B162</f>
        <v>100</v>
      </c>
      <c r="L162" s="4">
        <f t="shared" si="19"/>
        <v>632</v>
      </c>
      <c r="M162" s="4">
        <f>L162/'Feedstock Conversions'!B$20</f>
        <v>81.548387096774192</v>
      </c>
      <c r="O162" s="4">
        <f>'Fuel Values'!C162*100</f>
        <v>273.41000000000003</v>
      </c>
      <c r="P162" s="18">
        <f>('LCFS Values'!$E$5-AB$4)/1000000*'LCFS Values'!B162*'LCFS Values'!$G$2*100</f>
        <v>109.16884147951693</v>
      </c>
      <c r="Q162" s="4">
        <f>'RIN Values'!D162</f>
        <v>238.59499999999997</v>
      </c>
      <c r="R162" s="4">
        <f>'Fixed Credits Value'!B162</f>
        <v>100</v>
      </c>
      <c r="S162" s="4">
        <f>'Fixed Credits Value'!C162</f>
        <v>16</v>
      </c>
      <c r="T162" s="4">
        <f t="shared" si="22"/>
        <v>737.17384147951691</v>
      </c>
      <c r="U162" s="4">
        <f>T162/'Feedstock Conversions'!B$7</f>
        <v>78.589961778200092</v>
      </c>
      <c r="W162" s="4">
        <f t="shared" si="23"/>
        <v>53.008174692049238</v>
      </c>
      <c r="X162" s="4">
        <f t="shared" si="24"/>
        <v>36.406961300345529</v>
      </c>
      <c r="AG162" s="4">
        <f>$B162+'Rail Costs'!K162</f>
        <v>71.177155655095191</v>
      </c>
      <c r="AH162" s="4">
        <v>67.5</v>
      </c>
      <c r="AI162" s="4">
        <f>$B162+'Rail Costs'!M162</f>
        <v>73.531466965285546</v>
      </c>
      <c r="AJ162" s="4">
        <f t="shared" si="20"/>
        <v>70</v>
      </c>
      <c r="AK162" s="4">
        <f>$B162+('Rail Costs'!O162*0.75)</f>
        <v>70.529720044792839</v>
      </c>
      <c r="AL162" s="4">
        <f>$B162+'Rail Costs'!P162</f>
        <v>71.412586786114218</v>
      </c>
      <c r="AO162" s="4">
        <f>$L162-('Feedstock Conversions'!$B$20*AG162)-'Rail Costs'!Q162</f>
        <v>76.389791274339814</v>
      </c>
      <c r="AP162" s="4">
        <f>$L162-('Feedstock Conversions'!$B$20*AH162)-'Rail Costs'!R162</f>
        <v>105.32666950406667</v>
      </c>
      <c r="AQ162" s="4">
        <f>$L162-('Feedstock Conversions'!$B$20*AI162)-'Rail Costs'!S162</f>
        <v>58.764766189561854</v>
      </c>
      <c r="AR162" s="4">
        <f>$L162-('Feedstock Conversions'!$B$20*AJ162)-'Rail Costs'!T162</f>
        <v>85.702616763169075</v>
      </c>
      <c r="AS162" s="4">
        <f>$L162-('Feedstock Conversions'!$B$20*AK162)-'Rail Costs'!U162</f>
        <v>81.755356323693164</v>
      </c>
      <c r="AT162" s="4">
        <f>$L162-('Feedstock Conversions'!$B$20*AL162)-'Rail Costs'!V162</f>
        <v>73.995592523417741</v>
      </c>
      <c r="AV162" s="4">
        <f>$T162-(AG162*'Feedstock Conversions'!$B$7)-'Rail Costs'!Q162</f>
        <v>65.544869036051523</v>
      </c>
      <c r="AW162" s="4">
        <f>$T162-(AH162*'Feedstock Conversions'!$B$7)-'Rail Costs'!R162</f>
        <v>100.47551098358349</v>
      </c>
      <c r="AX162" s="4">
        <f>$T162-(AI162*'Feedstock Conversions'!$B$7)-'Rail Costs'!S162</f>
        <v>44.082316515663209</v>
      </c>
      <c r="AY162" s="4">
        <f>$T162-(AJ162*'Feedstock Conversions'!$B$7)-'Rail Costs'!T162</f>
        <v>76.776458242685962</v>
      </c>
      <c r="AZ162" s="4">
        <f>$T162-(AK162*'Feedstock Conversions'!$B$7)-'Rail Costs'!U162</f>
        <v>71.965754130197652</v>
      </c>
      <c r="BA162" s="4">
        <f>$T162-(AL162*'Feedstock Conversions'!$B$7)-'Rail Costs'!V162</f>
        <v>62.766917541568347</v>
      </c>
      <c r="BH162">
        <f t="shared" si="17"/>
        <v>5</v>
      </c>
      <c r="BI162">
        <f t="shared" si="18"/>
        <v>2022</v>
      </c>
      <c r="BJ162">
        <f t="shared" si="21"/>
        <v>1</v>
      </c>
    </row>
    <row r="163" spans="1:62" x14ac:dyDescent="0.2">
      <c r="A163" s="11">
        <v>44596</v>
      </c>
      <c r="B163" s="4">
        <v>70.349999999999994</v>
      </c>
      <c r="C163" s="18">
        <f>BFT!B163+'Rail Costs'!B163</f>
        <v>75.058622620380731</v>
      </c>
      <c r="E163" s="4">
        <f>BFT!C163*'Feedstock Conversions'!B$20</f>
        <v>581.70432530795063</v>
      </c>
      <c r="F163" s="4">
        <f>BFT!C163*'Feedstock Conversions'!B$7</f>
        <v>704.04988017917128</v>
      </c>
      <c r="H163" s="4">
        <f>'Fuel Values'!B163-BFT!I163-BFT!J163-BFT!K163</f>
        <v>225.98159114973691</v>
      </c>
      <c r="I163" s="18">
        <f>('LCFS Values'!$E$5-$AA$4)/1000000*'LCFS Values'!B163*'LCFS Values'!$G$2*100</f>
        <v>109.96840885026317</v>
      </c>
      <c r="J163" s="4">
        <f>'RIN Values'!C163</f>
        <v>214.04999999999998</v>
      </c>
      <c r="K163" s="4">
        <f>'Fixed Credits Value'!B163</f>
        <v>100</v>
      </c>
      <c r="L163" s="4">
        <f t="shared" si="19"/>
        <v>650</v>
      </c>
      <c r="M163" s="4">
        <f>L163/'Feedstock Conversions'!B$20</f>
        <v>83.870967741935488</v>
      </c>
      <c r="O163" s="4">
        <f>'Fuel Values'!C163*100</f>
        <v>280.12</v>
      </c>
      <c r="P163" s="18">
        <f>('LCFS Values'!$E$5-AB$4)/1000000*'LCFS Values'!B163*'LCFS Values'!$G$2*100</f>
        <v>104.82254099906778</v>
      </c>
      <c r="Q163" s="4">
        <f>'RIN Values'!D163</f>
        <v>242.58999999999997</v>
      </c>
      <c r="R163" s="4">
        <f>'Fixed Credits Value'!B163</f>
        <v>100</v>
      </c>
      <c r="S163" s="4">
        <f>'Fixed Credits Value'!C163</f>
        <v>16</v>
      </c>
      <c r="T163" s="4">
        <f t="shared" si="22"/>
        <v>743.53254099906781</v>
      </c>
      <c r="U163" s="4">
        <f>T163/'Feedstock Conversions'!B$7</f>
        <v>79.267861513759883</v>
      </c>
      <c r="W163" s="4">
        <f t="shared" si="23"/>
        <v>68.295674692049374</v>
      </c>
      <c r="X163" s="4">
        <f t="shared" si="24"/>
        <v>39.482660819896523</v>
      </c>
      <c r="AG163" s="4">
        <f>$B163+'Rail Costs'!K163</f>
        <v>71.527155655095186</v>
      </c>
      <c r="AH163" s="4">
        <v>67.849999999999994</v>
      </c>
      <c r="AI163" s="4">
        <f>$B163+'Rail Costs'!M163</f>
        <v>73.88146696528554</v>
      </c>
      <c r="AJ163" s="4">
        <f t="shared" si="20"/>
        <v>70.349999999999994</v>
      </c>
      <c r="AK163" s="4">
        <f>$B163+('Rail Costs'!O163*0.75)</f>
        <v>70.879720044792833</v>
      </c>
      <c r="AL163" s="4">
        <f>$B163+'Rail Costs'!P163</f>
        <v>71.762586786114213</v>
      </c>
      <c r="AO163" s="4">
        <f>$L163-('Feedstock Conversions'!$B$20*AG163)-'Rail Costs'!Q163</f>
        <v>91.677291274339836</v>
      </c>
      <c r="AP163" s="4">
        <f>$L163-('Feedstock Conversions'!$B$20*AH163)-'Rail Costs'!R163</f>
        <v>120.61416950406669</v>
      </c>
      <c r="AQ163" s="4">
        <f>$L163-('Feedstock Conversions'!$B$20*AI163)-'Rail Costs'!S163</f>
        <v>74.052266189561877</v>
      </c>
      <c r="AR163" s="4">
        <f>$L163-('Feedstock Conversions'!$B$20*AJ163)-'Rail Costs'!T163</f>
        <v>100.9901167631691</v>
      </c>
      <c r="AS163" s="4">
        <f>$L163-('Feedstock Conversions'!$B$20*AK163)-'Rail Costs'!U163</f>
        <v>97.042856323693186</v>
      </c>
      <c r="AT163" s="4">
        <f>$L163-('Feedstock Conversions'!$B$20*AL163)-'Rail Costs'!V163</f>
        <v>89.283092523417764</v>
      </c>
      <c r="AV163" s="4">
        <f>$T163-(AG163*'Feedstock Conversions'!$B$7)-'Rail Costs'!Q163</f>
        <v>68.620568555602404</v>
      </c>
      <c r="AW163" s="4">
        <f>$T163-(AH163*'Feedstock Conversions'!$B$7)-'Rail Costs'!R163</f>
        <v>103.55121050313448</v>
      </c>
      <c r="AX163" s="4">
        <f>$T163-(AI163*'Feedstock Conversions'!$B$7)-'Rail Costs'!S163</f>
        <v>47.158016035214203</v>
      </c>
      <c r="AY163" s="4">
        <f>$T163-(AJ163*'Feedstock Conversions'!$B$7)-'Rail Costs'!T163</f>
        <v>79.852157762236843</v>
      </c>
      <c r="AZ163" s="4">
        <f>$T163-(AK163*'Feedstock Conversions'!$B$7)-'Rail Costs'!U163</f>
        <v>75.041453649748533</v>
      </c>
      <c r="BA163" s="4">
        <f>$T163-(AL163*'Feedstock Conversions'!$B$7)-'Rail Costs'!V163</f>
        <v>65.842617061119341</v>
      </c>
      <c r="BH163">
        <f t="shared" si="17"/>
        <v>6</v>
      </c>
      <c r="BI163">
        <f t="shared" si="18"/>
        <v>2022</v>
      </c>
      <c r="BJ163">
        <f t="shared" si="21"/>
        <v>2</v>
      </c>
    </row>
    <row r="164" spans="1:62" x14ac:dyDescent="0.2">
      <c r="A164" s="11">
        <v>44603</v>
      </c>
      <c r="B164" s="4">
        <v>70.099999999999994</v>
      </c>
      <c r="C164" s="18">
        <f>BFT!B164+'Rail Costs'!B164</f>
        <v>74.808622620380731</v>
      </c>
      <c r="E164" s="4">
        <f>BFT!C164*'Feedstock Conversions'!B$20</f>
        <v>579.76682530795063</v>
      </c>
      <c r="F164" s="4">
        <f>BFT!C164*'Feedstock Conversions'!B$7</f>
        <v>701.70488017917137</v>
      </c>
      <c r="H164" s="4">
        <f>'Fuel Values'!B164-BFT!I164-BFT!J164-BFT!K164</f>
        <v>242.8408849377895</v>
      </c>
      <c r="I164" s="18">
        <f>('LCFS Values'!$E$5-$AA$4)/1000000*'LCFS Values'!B164*'LCFS Values'!$G$2*100</f>
        <v>108.35911506221055</v>
      </c>
      <c r="J164" s="4">
        <f>'RIN Values'!C164</f>
        <v>208.79999999999998</v>
      </c>
      <c r="K164" s="4">
        <f>'Fixed Credits Value'!B164</f>
        <v>100</v>
      </c>
      <c r="L164" s="4">
        <f t="shared" si="19"/>
        <v>660</v>
      </c>
      <c r="M164" s="4">
        <f>L164/'Feedstock Conversions'!B$20</f>
        <v>85.161290322580641</v>
      </c>
      <c r="O164" s="4">
        <f>'Fuel Values'!C164*100</f>
        <v>285.17</v>
      </c>
      <c r="P164" s="18">
        <f>('LCFS Values'!$E$5-AB$4)/1000000*'LCFS Values'!B164*'LCFS Values'!$G$2*100</f>
        <v>103.28855259420338</v>
      </c>
      <c r="Q164" s="4">
        <f>'RIN Values'!D164</f>
        <v>236.64</v>
      </c>
      <c r="R164" s="4">
        <f>'Fixed Credits Value'!B164</f>
        <v>100</v>
      </c>
      <c r="S164" s="4">
        <f>'Fixed Credits Value'!C164</f>
        <v>16</v>
      </c>
      <c r="T164" s="4">
        <f t="shared" si="22"/>
        <v>741.0985525942034</v>
      </c>
      <c r="U164" s="4">
        <f>T164/'Feedstock Conversions'!B$7</f>
        <v>79.008374476993964</v>
      </c>
      <c r="W164" s="4">
        <f t="shared" si="23"/>
        <v>80.233174692049374</v>
      </c>
      <c r="X164" s="4">
        <f t="shared" si="24"/>
        <v>39.393672415032029</v>
      </c>
      <c r="AG164" s="4">
        <f>$B164+'Rail Costs'!K164</f>
        <v>71.277155655095186</v>
      </c>
      <c r="AH164" s="4">
        <v>66.625</v>
      </c>
      <c r="AI164" s="4">
        <f>$B164+'Rail Costs'!M164</f>
        <v>73.63146696528554</v>
      </c>
      <c r="AJ164" s="4">
        <f t="shared" si="20"/>
        <v>70.099999999999994</v>
      </c>
      <c r="AK164" s="4">
        <f>$B164+('Rail Costs'!O164*0.75)</f>
        <v>70.629720044792833</v>
      </c>
      <c r="AL164" s="4">
        <f>$B164+'Rail Costs'!P164</f>
        <v>71.512586786114213</v>
      </c>
      <c r="AO164" s="4">
        <f>$L164-('Feedstock Conversions'!$B$20*AG164)-'Rail Costs'!Q164</f>
        <v>103.61479127433984</v>
      </c>
      <c r="AP164" s="4">
        <f>$L164-('Feedstock Conversions'!$B$20*AH164)-'Rail Costs'!R164</f>
        <v>140.10791950406667</v>
      </c>
      <c r="AQ164" s="4">
        <f>$L164-('Feedstock Conversions'!$B$20*AI164)-'Rail Costs'!S164</f>
        <v>85.989766189561877</v>
      </c>
      <c r="AR164" s="4">
        <f>$L164-('Feedstock Conversions'!$B$20*AJ164)-'Rail Costs'!T164</f>
        <v>112.9276167631691</v>
      </c>
      <c r="AS164" s="4">
        <f>$L164-('Feedstock Conversions'!$B$20*AK164)-'Rail Costs'!U164</f>
        <v>108.98035632369319</v>
      </c>
      <c r="AT164" s="4">
        <f>$L164-('Feedstock Conversions'!$B$20*AL164)-'Rail Costs'!V164</f>
        <v>101.22059252341776</v>
      </c>
      <c r="AV164" s="4">
        <f>$T164-(AG164*'Feedstock Conversions'!$B$7)-'Rail Costs'!Q164</f>
        <v>68.531580150738023</v>
      </c>
      <c r="AW164" s="4">
        <f>$T164-(AH164*'Feedstock Conversions'!$B$7)-'Rail Costs'!R164</f>
        <v>112.60772209827007</v>
      </c>
      <c r="AX164" s="4">
        <f>$T164-(AI164*'Feedstock Conversions'!$B$7)-'Rail Costs'!S164</f>
        <v>47.069027630349709</v>
      </c>
      <c r="AY164" s="4">
        <f>$T164-(AJ164*'Feedstock Conversions'!$B$7)-'Rail Costs'!T164</f>
        <v>79.763169357372462</v>
      </c>
      <c r="AZ164" s="4">
        <f>$T164-(AK164*'Feedstock Conversions'!$B$7)-'Rail Costs'!U164</f>
        <v>74.952465244884152</v>
      </c>
      <c r="BA164" s="4">
        <f>$T164-(AL164*'Feedstock Conversions'!$B$7)-'Rail Costs'!V164</f>
        <v>65.753628656254961</v>
      </c>
      <c r="BH164">
        <f t="shared" si="17"/>
        <v>7</v>
      </c>
      <c r="BI164">
        <f t="shared" si="18"/>
        <v>2022</v>
      </c>
      <c r="BJ164">
        <f t="shared" si="21"/>
        <v>2</v>
      </c>
    </row>
    <row r="165" spans="1:62" x14ac:dyDescent="0.2">
      <c r="A165" s="11">
        <v>44610</v>
      </c>
      <c r="B165" s="4">
        <v>69.875</v>
      </c>
      <c r="C165" s="18">
        <f>BFT!B165+'Rail Costs'!B165</f>
        <v>74.583622620380737</v>
      </c>
      <c r="E165" s="4">
        <f>BFT!C165*'Feedstock Conversions'!B$20</f>
        <v>578.02307530795076</v>
      </c>
      <c r="F165" s="4">
        <f>BFT!C165*'Feedstock Conversions'!B$7</f>
        <v>699.59438017917137</v>
      </c>
      <c r="H165" s="4">
        <f>'Fuel Values'!B165-BFT!I165-BFT!J165-BFT!K165</f>
        <v>236.40884835057886</v>
      </c>
      <c r="I165" s="18">
        <f>('LCFS Values'!$E$5-$AA$4)/1000000*'LCFS Values'!B165*'LCFS Values'!$G$2*100</f>
        <v>107.51615164942108</v>
      </c>
      <c r="J165" s="4">
        <f>'RIN Values'!C165</f>
        <v>219.07500000000002</v>
      </c>
      <c r="K165" s="4">
        <f>'Fixed Credits Value'!B165</f>
        <v>100</v>
      </c>
      <c r="L165" s="4">
        <f t="shared" si="19"/>
        <v>663</v>
      </c>
      <c r="M165" s="4">
        <f>L165/'Feedstock Conversions'!B$20</f>
        <v>85.548387096774192</v>
      </c>
      <c r="O165" s="4">
        <f>'Fuel Values'!C165*100</f>
        <v>286</v>
      </c>
      <c r="P165" s="18">
        <f>('LCFS Values'!$E$5-AB$4)/1000000*'LCFS Values'!B165*'LCFS Values'!$G$2*100</f>
        <v>102.48503485832204</v>
      </c>
      <c r="Q165" s="4">
        <f>'RIN Values'!D165</f>
        <v>248.28500000000003</v>
      </c>
      <c r="R165" s="4">
        <f>'Fixed Credits Value'!B165</f>
        <v>100</v>
      </c>
      <c r="S165" s="4">
        <f>'Fixed Credits Value'!C165</f>
        <v>16</v>
      </c>
      <c r="T165" s="4">
        <f t="shared" si="22"/>
        <v>752.77003485832211</v>
      </c>
      <c r="U165" s="4">
        <f>T165/'Feedstock Conversions'!B$7</f>
        <v>80.252668961441586</v>
      </c>
      <c r="W165" s="4">
        <f t="shared" si="23"/>
        <v>84.976924692049238</v>
      </c>
      <c r="X165" s="4">
        <f t="shared" si="24"/>
        <v>53.175654679150739</v>
      </c>
      <c r="AG165" s="4">
        <f>$B165+'Rail Costs'!K165</f>
        <v>71.052155655095191</v>
      </c>
      <c r="AH165" s="4">
        <v>66.3</v>
      </c>
      <c r="AI165" s="4">
        <f>$B165+'Rail Costs'!M165</f>
        <v>73.406466965285546</v>
      </c>
      <c r="AJ165" s="4">
        <f t="shared" si="20"/>
        <v>69.875</v>
      </c>
      <c r="AK165" s="4">
        <f>$B165+('Rail Costs'!O165*0.75)</f>
        <v>70.404720044792839</v>
      </c>
      <c r="AL165" s="4">
        <f>$B165+'Rail Costs'!P165</f>
        <v>71.287586786114218</v>
      </c>
      <c r="AO165" s="4">
        <f>$L165-('Feedstock Conversions'!$B$20*AG165)-'Rail Costs'!Q165</f>
        <v>108.35854127433981</v>
      </c>
      <c r="AP165" s="4">
        <f>$L165-('Feedstock Conversions'!$B$20*AH165)-'Rail Costs'!R165</f>
        <v>145.62666950406674</v>
      </c>
      <c r="AQ165" s="4">
        <f>$L165-('Feedstock Conversions'!$B$20*AI165)-'Rail Costs'!S165</f>
        <v>90.733516189561854</v>
      </c>
      <c r="AR165" s="4">
        <f>$L165-('Feedstock Conversions'!$B$20*AJ165)-'Rail Costs'!T165</f>
        <v>117.67136676316908</v>
      </c>
      <c r="AS165" s="4">
        <f>$L165-('Feedstock Conversions'!$B$20*AK165)-'Rail Costs'!U165</f>
        <v>113.72410632369316</v>
      </c>
      <c r="AT165" s="4">
        <f>$L165-('Feedstock Conversions'!$B$20*AL165)-'Rail Costs'!V165</f>
        <v>105.96434252341774</v>
      </c>
      <c r="AV165" s="4">
        <f>$T165-(AG165*'Feedstock Conversions'!$B$7)-'Rail Costs'!Q165</f>
        <v>82.313562414856733</v>
      </c>
      <c r="AW165" s="4">
        <f>$T165-(AH165*'Feedstock Conversions'!$B$7)-'Rail Costs'!R165</f>
        <v>127.32770436238877</v>
      </c>
      <c r="AX165" s="4">
        <f>$T165-(AI165*'Feedstock Conversions'!$B$7)-'Rail Costs'!S165</f>
        <v>60.851009894468419</v>
      </c>
      <c r="AY165" s="4">
        <f>$T165-(AJ165*'Feedstock Conversions'!$B$7)-'Rail Costs'!T165</f>
        <v>93.545151621491172</v>
      </c>
      <c r="AZ165" s="4">
        <f>$T165-(AK165*'Feedstock Conversions'!$B$7)-'Rail Costs'!U165</f>
        <v>88.734447509002862</v>
      </c>
      <c r="BA165" s="4">
        <f>$T165-(AL165*'Feedstock Conversions'!$B$7)-'Rail Costs'!V165</f>
        <v>79.535610920373557</v>
      </c>
      <c r="BH165">
        <f t="shared" si="17"/>
        <v>8</v>
      </c>
      <c r="BI165">
        <f t="shared" si="18"/>
        <v>2022</v>
      </c>
      <c r="BJ165">
        <f t="shared" si="21"/>
        <v>2</v>
      </c>
    </row>
    <row r="166" spans="1:62" x14ac:dyDescent="0.2">
      <c r="A166" s="11">
        <v>44617</v>
      </c>
      <c r="B166" s="4">
        <v>70.406300000000002</v>
      </c>
      <c r="C166" s="18">
        <f>BFT!B166+'Rail Costs'!B166</f>
        <v>75.114922620380739</v>
      </c>
      <c r="E166" s="4">
        <f>BFT!C166*'Feedstock Conversions'!B$20</f>
        <v>582.14065030795075</v>
      </c>
      <c r="F166" s="4">
        <f>BFT!C166*'Feedstock Conversions'!B$7</f>
        <v>704.57797417917141</v>
      </c>
      <c r="H166" s="4">
        <f>'Fuel Values'!B166-BFT!I166-BFT!J166-BFT!K166</f>
        <v>222.01808227552624</v>
      </c>
      <c r="I166" s="18">
        <f>('LCFS Values'!$E$5-$AA$4)/1000000*'LCFS Values'!B166*'LCFS Values'!$G$2*100</f>
        <v>107.66941772447372</v>
      </c>
      <c r="J166" s="4">
        <f>'RIN Values'!C166</f>
        <v>235.3125</v>
      </c>
      <c r="K166" s="4">
        <f>'Fixed Credits Value'!B166</f>
        <v>100</v>
      </c>
      <c r="L166" s="4">
        <f t="shared" si="19"/>
        <v>665</v>
      </c>
      <c r="M166" s="4">
        <f>L166/'Feedstock Conversions'!B$20</f>
        <v>85.806451612903231</v>
      </c>
      <c r="O166" s="4">
        <f>'Fuel Values'!C166*100</f>
        <v>285.86</v>
      </c>
      <c r="P166" s="18">
        <f>('LCFS Values'!$E$5-AB$4)/1000000*'LCFS Values'!B166*'LCFS Values'!$G$2*100</f>
        <v>102.63112899211863</v>
      </c>
      <c r="Q166" s="4">
        <f>'RIN Values'!D166</f>
        <v>266.6875</v>
      </c>
      <c r="R166" s="4">
        <f>'Fixed Credits Value'!B166</f>
        <v>100</v>
      </c>
      <c r="S166" s="4">
        <f>'Fixed Credits Value'!C166</f>
        <v>16</v>
      </c>
      <c r="T166" s="4">
        <f t="shared" si="22"/>
        <v>771.17862899211866</v>
      </c>
      <c r="U166" s="4">
        <f>T166/'Feedstock Conversions'!B$7</f>
        <v>82.2152056494796</v>
      </c>
      <c r="W166" s="4">
        <f t="shared" si="23"/>
        <v>82.85934969204925</v>
      </c>
      <c r="X166" s="4">
        <f t="shared" si="24"/>
        <v>66.600654812947255</v>
      </c>
      <c r="AG166" s="4">
        <f>$B166+'Rail Costs'!K166</f>
        <v>71.583455655095179</v>
      </c>
      <c r="AH166" s="4">
        <v>67.8125</v>
      </c>
      <c r="AI166" s="4">
        <f>$B166+'Rail Costs'!M166</f>
        <v>73.937766965285562</v>
      </c>
      <c r="AJ166" s="4">
        <f t="shared" si="20"/>
        <v>70.406300000000002</v>
      </c>
      <c r="AK166" s="4">
        <f>$B166+('Rail Costs'!O166*0.75)</f>
        <v>70.936020044792841</v>
      </c>
      <c r="AL166" s="4">
        <f>$B166+'Rail Costs'!P166</f>
        <v>71.81888678611422</v>
      </c>
      <c r="AO166" s="4">
        <f>$L166-('Feedstock Conversions'!$B$20*AG166)-'Rail Costs'!Q166</f>
        <v>106.24096627433994</v>
      </c>
      <c r="AP166" s="4">
        <f>$L166-('Feedstock Conversions'!$B$20*AH166)-'Rail Costs'!R166</f>
        <v>135.90479450406667</v>
      </c>
      <c r="AQ166" s="4">
        <f>$L166-('Feedstock Conversions'!$B$20*AI166)-'Rail Costs'!S166</f>
        <v>88.615941189561639</v>
      </c>
      <c r="AR166" s="4">
        <f>$L166-('Feedstock Conversions'!$B$20*AJ166)-'Rail Costs'!T166</f>
        <v>115.55379176316909</v>
      </c>
      <c r="AS166" s="4">
        <f>$L166-('Feedstock Conversions'!$B$20*AK166)-'Rail Costs'!U166</f>
        <v>111.60653132369306</v>
      </c>
      <c r="AT166" s="4">
        <f>$L166-('Feedstock Conversions'!$B$20*AL166)-'Rail Costs'!V166</f>
        <v>103.84676752341764</v>
      </c>
      <c r="AV166" s="4">
        <f>$T166-(AG166*'Feedstock Conversions'!$B$7)-'Rail Costs'!Q166</f>
        <v>95.738562548653363</v>
      </c>
      <c r="AW166" s="4">
        <f>$T166-(AH166*'Feedstock Conversions'!$B$7)-'Rail Costs'!R166</f>
        <v>131.54904849618526</v>
      </c>
      <c r="AX166" s="4">
        <f>$T166-(AI166*'Feedstock Conversions'!$B$7)-'Rail Costs'!S166</f>
        <v>74.276010028264821</v>
      </c>
      <c r="AY166" s="4">
        <f>$T166-(AJ166*'Feedstock Conversions'!$B$7)-'Rail Costs'!T166</f>
        <v>106.97015175528769</v>
      </c>
      <c r="AZ166" s="4">
        <f>$T166-(AK166*'Feedstock Conversions'!$B$7)-'Rail Costs'!U166</f>
        <v>102.15944764279938</v>
      </c>
      <c r="BA166" s="4">
        <f>$T166-(AL166*'Feedstock Conversions'!$B$7)-'Rail Costs'!V166</f>
        <v>92.960611054170073</v>
      </c>
      <c r="BH166">
        <f t="shared" si="17"/>
        <v>9</v>
      </c>
      <c r="BI166">
        <f t="shared" si="18"/>
        <v>2022</v>
      </c>
      <c r="BJ166">
        <f t="shared" si="21"/>
        <v>2</v>
      </c>
    </row>
    <row r="167" spans="1:62" x14ac:dyDescent="0.2">
      <c r="A167" s="11">
        <v>44624</v>
      </c>
      <c r="B167" s="4">
        <v>72.599999999999994</v>
      </c>
      <c r="C167" s="18">
        <f>BFT!B167+'Rail Costs'!B167</f>
        <v>77.308622620380731</v>
      </c>
      <c r="E167" s="4">
        <f>BFT!C167*'Feedstock Conversions'!B$20</f>
        <v>599.14182530795063</v>
      </c>
      <c r="F167" s="4">
        <f>BFT!C167*'Feedstock Conversions'!B$7</f>
        <v>725.1548801791713</v>
      </c>
      <c r="H167" s="4">
        <f>'Fuel Values'!B167-BFT!I167-BFT!J167-BFT!K167</f>
        <v>242.35783947636844</v>
      </c>
      <c r="I167" s="18">
        <f>('LCFS Values'!$E$5-$AA$4)/1000000*'LCFS Values'!B167*'LCFS Values'!$G$2*100</f>
        <v>105.21716052363159</v>
      </c>
      <c r="J167" s="4">
        <f>'RIN Values'!C167</f>
        <v>229.42499999999998</v>
      </c>
      <c r="K167" s="4">
        <f>'Fixed Credits Value'!B167</f>
        <v>100</v>
      </c>
      <c r="L167" s="4">
        <f t="shared" si="19"/>
        <v>677</v>
      </c>
      <c r="M167" s="4">
        <f>L167/'Feedstock Conversions'!B$20</f>
        <v>87.354838709677423</v>
      </c>
      <c r="O167" s="4">
        <f>'Fuel Values'!C167*100</f>
        <v>339.78000000000003</v>
      </c>
      <c r="P167" s="18">
        <f>('LCFS Values'!$E$5-AB$4)/1000000*'LCFS Values'!B167*'LCFS Values'!$G$2*100</f>
        <v>100.29362285137286</v>
      </c>
      <c r="Q167" s="4">
        <f>'RIN Values'!D167</f>
        <v>260.01499999999999</v>
      </c>
      <c r="R167" s="4">
        <f>'Fixed Credits Value'!B167</f>
        <v>100</v>
      </c>
      <c r="S167" s="4">
        <f>'Fixed Credits Value'!C167</f>
        <v>16</v>
      </c>
      <c r="T167" s="4">
        <f t="shared" si="22"/>
        <v>816.08862285137286</v>
      </c>
      <c r="U167" s="4">
        <f>T167/'Feedstock Conversions'!B$7</f>
        <v>87.003051476692193</v>
      </c>
      <c r="W167" s="4">
        <f t="shared" si="23"/>
        <v>77.858174692049374</v>
      </c>
      <c r="X167" s="4">
        <f t="shared" si="24"/>
        <v>90.933742672201561</v>
      </c>
      <c r="AG167" s="4">
        <f>$B167+'Rail Costs'!K167</f>
        <v>73.777155655095186</v>
      </c>
      <c r="AH167" s="4">
        <v>70.099999999999994</v>
      </c>
      <c r="AI167" s="4">
        <f>$B167+'Rail Costs'!M167</f>
        <v>76.13146696528554</v>
      </c>
      <c r="AJ167" s="4">
        <f t="shared" si="20"/>
        <v>72.599999999999994</v>
      </c>
      <c r="AK167" s="4">
        <f>$B167+('Rail Costs'!O167*0.75)</f>
        <v>73.129720044792833</v>
      </c>
      <c r="AL167" s="4">
        <f>$B167+'Rail Costs'!P167</f>
        <v>74.012586786114213</v>
      </c>
      <c r="AO167" s="4">
        <f>$L167-('Feedstock Conversions'!$B$20*AG167)-'Rail Costs'!Q167</f>
        <v>101.23979127433984</v>
      </c>
      <c r="AP167" s="4">
        <f>$L167-('Feedstock Conversions'!$B$20*AH167)-'Rail Costs'!R167</f>
        <v>130.17666950406669</v>
      </c>
      <c r="AQ167" s="4">
        <f>$L167-('Feedstock Conversions'!$B$20*AI167)-'Rail Costs'!S167</f>
        <v>83.614766189561877</v>
      </c>
      <c r="AR167" s="4">
        <f>$L167-('Feedstock Conversions'!$B$20*AJ167)-'Rail Costs'!T167</f>
        <v>110.5526167631691</v>
      </c>
      <c r="AS167" s="4">
        <f>$L167-('Feedstock Conversions'!$B$20*AK167)-'Rail Costs'!U167</f>
        <v>106.60535632369319</v>
      </c>
      <c r="AT167" s="4">
        <f>$L167-('Feedstock Conversions'!$B$20*AL167)-'Rail Costs'!V167</f>
        <v>98.845592523417764</v>
      </c>
      <c r="AV167" s="4">
        <f>$T167-(AG167*'Feedstock Conversions'!$B$7)-'Rail Costs'!Q167</f>
        <v>120.07165040790744</v>
      </c>
      <c r="AW167" s="4">
        <f>$T167-(AH167*'Feedstock Conversions'!$B$7)-'Rail Costs'!R167</f>
        <v>155.00229235543952</v>
      </c>
      <c r="AX167" s="4">
        <f>$T167-(AI167*'Feedstock Conversions'!$B$7)-'Rail Costs'!S167</f>
        <v>98.609097887519241</v>
      </c>
      <c r="AY167" s="4">
        <f>$T167-(AJ167*'Feedstock Conversions'!$B$7)-'Rail Costs'!T167</f>
        <v>131.30323961454187</v>
      </c>
      <c r="AZ167" s="4">
        <f>$T167-(AK167*'Feedstock Conversions'!$B$7)-'Rail Costs'!U167</f>
        <v>126.49253550205368</v>
      </c>
      <c r="BA167" s="4">
        <f>$T167-(AL167*'Feedstock Conversions'!$B$7)-'Rail Costs'!V167</f>
        <v>117.29369891342438</v>
      </c>
      <c r="BH167">
        <f t="shared" si="17"/>
        <v>10</v>
      </c>
      <c r="BI167">
        <f t="shared" si="18"/>
        <v>2022</v>
      </c>
      <c r="BJ167">
        <f t="shared" si="21"/>
        <v>3</v>
      </c>
    </row>
    <row r="168" spans="1:62" x14ac:dyDescent="0.2">
      <c r="A168" s="11">
        <v>44631</v>
      </c>
      <c r="B168" s="4">
        <v>75</v>
      </c>
      <c r="C168" s="18">
        <f>BFT!B168+'Rail Costs'!B168</f>
        <v>79.708622620380737</v>
      </c>
      <c r="E168" s="4">
        <f>BFT!C168*'Feedstock Conversions'!B$20</f>
        <v>617.74182530795076</v>
      </c>
      <c r="F168" s="4">
        <f>BFT!C168*'Feedstock Conversions'!B$7</f>
        <v>747.66688017917136</v>
      </c>
      <c r="H168" s="4">
        <f>'Fuel Values'!B168-BFT!I168-BFT!J168-BFT!K168</f>
        <v>315.80908780300001</v>
      </c>
      <c r="I168" s="18">
        <f>('LCFS Values'!$E$5-$AA$4)/1000000*'LCFS Values'!B168*'LCFS Values'!$G$2*100</f>
        <v>100.46591219700001</v>
      </c>
      <c r="J168" s="4">
        <f>'RIN Values'!C168</f>
        <v>208.72500000000002</v>
      </c>
      <c r="K168" s="4">
        <f>'Fixed Credits Value'!B168</f>
        <v>100</v>
      </c>
      <c r="L168" s="4">
        <f t="shared" si="19"/>
        <v>725</v>
      </c>
      <c r="M168" s="4">
        <f>L168/'Feedstock Conversions'!B$20</f>
        <v>93.548387096774192</v>
      </c>
      <c r="O168" s="4">
        <f>'Fuel Values'!C168*100</f>
        <v>371.76</v>
      </c>
      <c r="P168" s="18">
        <f>('LCFS Values'!$E$5-AB$4)/1000000*'LCFS Values'!B168*'LCFS Values'!$G$2*100</f>
        <v>95.764704703677964</v>
      </c>
      <c r="Q168" s="4">
        <f>'RIN Values'!D168</f>
        <v>236.55500000000001</v>
      </c>
      <c r="R168" s="4">
        <f>'Fixed Credits Value'!B168</f>
        <v>100</v>
      </c>
      <c r="S168" s="4">
        <f>'Fixed Credits Value'!C168</f>
        <v>16</v>
      </c>
      <c r="T168" s="4">
        <f t="shared" si="22"/>
        <v>820.07970470367798</v>
      </c>
      <c r="U168" s="4">
        <f>T168/'Feedstock Conversions'!B$7</f>
        <v>87.428539947087202</v>
      </c>
      <c r="W168" s="4">
        <f t="shared" si="23"/>
        <v>107.25817469204924</v>
      </c>
      <c r="X168" s="4">
        <f t="shared" si="24"/>
        <v>72.412824524506618</v>
      </c>
      <c r="AG168" s="4">
        <f>$B168+'Rail Costs'!K168</f>
        <v>76.177155655095191</v>
      </c>
      <c r="AH168" s="4">
        <v>72.5</v>
      </c>
      <c r="AI168" s="4">
        <f>$B168+'Rail Costs'!M168</f>
        <v>78.531466965285546</v>
      </c>
      <c r="AJ168" s="4">
        <f t="shared" si="20"/>
        <v>75</v>
      </c>
      <c r="AK168" s="4">
        <f>$B168+('Rail Costs'!O168*0.75)</f>
        <v>75.529720044792839</v>
      </c>
      <c r="AL168" s="4">
        <f>$B168+'Rail Costs'!P168</f>
        <v>76.412586786114218</v>
      </c>
      <c r="AO168" s="4">
        <f>$L168-('Feedstock Conversions'!$B$20*AG168)-'Rail Costs'!Q168</f>
        <v>130.63979127433981</v>
      </c>
      <c r="AP168" s="4">
        <f>$L168-('Feedstock Conversions'!$B$20*AH168)-'Rail Costs'!R168</f>
        <v>159.57666950406667</v>
      </c>
      <c r="AQ168" s="4">
        <f>$L168-('Feedstock Conversions'!$B$20*AI168)-'Rail Costs'!S168</f>
        <v>113.01476618956185</v>
      </c>
      <c r="AR168" s="4">
        <f>$L168-('Feedstock Conversions'!$B$20*AJ168)-'Rail Costs'!T168</f>
        <v>139.95261676316906</v>
      </c>
      <c r="AS168" s="4">
        <f>$L168-('Feedstock Conversions'!$B$20*AK168)-'Rail Costs'!U168</f>
        <v>136.00535632369315</v>
      </c>
      <c r="AT168" s="4">
        <f>$L168-('Feedstock Conversions'!$B$20*AL168)-'Rail Costs'!V168</f>
        <v>128.24559252341774</v>
      </c>
      <c r="AV168" s="4">
        <f>$T168-(AG168*'Feedstock Conversions'!$B$7)-'Rail Costs'!Q168</f>
        <v>101.5507322602125</v>
      </c>
      <c r="AW168" s="4">
        <f>$T168-(AH168*'Feedstock Conversions'!$B$7)-'Rail Costs'!R168</f>
        <v>136.48137420774458</v>
      </c>
      <c r="AX168" s="4">
        <f>$T168-(AI168*'Feedstock Conversions'!$B$7)-'Rail Costs'!S168</f>
        <v>80.088179739824298</v>
      </c>
      <c r="AY168" s="4">
        <f>$T168-(AJ168*'Feedstock Conversions'!$B$7)-'Rail Costs'!T168</f>
        <v>112.78232146684694</v>
      </c>
      <c r="AZ168" s="4">
        <f>$T168-(AK168*'Feedstock Conversions'!$B$7)-'Rail Costs'!U168</f>
        <v>107.97161735435874</v>
      </c>
      <c r="BA168" s="4">
        <f>$T168-(AL168*'Feedstock Conversions'!$B$7)-'Rail Costs'!V168</f>
        <v>98.772780765729436</v>
      </c>
      <c r="BH168">
        <f t="shared" si="17"/>
        <v>11</v>
      </c>
      <c r="BI168">
        <f t="shared" si="18"/>
        <v>2022</v>
      </c>
      <c r="BJ168">
        <f t="shared" si="21"/>
        <v>3</v>
      </c>
    </row>
    <row r="169" spans="1:62" x14ac:dyDescent="0.2">
      <c r="A169" s="11">
        <v>44638</v>
      </c>
      <c r="B169" s="4">
        <v>73.900000000000006</v>
      </c>
      <c r="C169" s="18">
        <f>BFT!B169+'Rail Costs'!B169</f>
        <v>78.608622620380743</v>
      </c>
      <c r="E169" s="4">
        <f>BFT!C169*'Feedstock Conversions'!B$20</f>
        <v>609.21682530795078</v>
      </c>
      <c r="F169" s="4">
        <f>BFT!C169*'Feedstock Conversions'!B$7</f>
        <v>737.34888017917137</v>
      </c>
      <c r="H169" s="4">
        <f>'Fuel Values'!B169-BFT!I169-BFT!J169-BFT!K169</f>
        <v>310.65355176097376</v>
      </c>
      <c r="I169" s="18">
        <f>('LCFS Values'!$E$5-$AA$4)/1000000*'LCFS Values'!B169*'LCFS Values'!$G$2*100</f>
        <v>95.446448239026324</v>
      </c>
      <c r="J169" s="4">
        <f>'RIN Values'!C169</f>
        <v>228.89999999999998</v>
      </c>
      <c r="K169" s="4">
        <f>'Fixed Credits Value'!B169</f>
        <v>100</v>
      </c>
      <c r="L169" s="4">
        <f t="shared" si="19"/>
        <v>735</v>
      </c>
      <c r="M169" s="4">
        <f>L169/'Feedstock Conversions'!B$20</f>
        <v>94.838709677419359</v>
      </c>
      <c r="O169" s="4">
        <f>'Fuel Values'!C169*100</f>
        <v>330.83</v>
      </c>
      <c r="P169" s="18">
        <f>('LCFS Values'!$E$5-AB$4)/1000000*'LCFS Values'!B169*'LCFS Values'!$G$2*100</f>
        <v>90.980121821838964</v>
      </c>
      <c r="Q169" s="4">
        <f>'RIN Values'!D169</f>
        <v>259.41999999999996</v>
      </c>
      <c r="R169" s="4">
        <f>'Fixed Credits Value'!B169</f>
        <v>100</v>
      </c>
      <c r="S169" s="4">
        <f>'Fixed Credits Value'!C169</f>
        <v>16</v>
      </c>
      <c r="T169" s="4">
        <f t="shared" si="22"/>
        <v>797.23012182183891</v>
      </c>
      <c r="U169" s="4">
        <f>T169/'Feedstock Conversions'!B$7</f>
        <v>84.992550300835703</v>
      </c>
      <c r="W169" s="4">
        <f t="shared" si="23"/>
        <v>125.78317469204922</v>
      </c>
      <c r="X169" s="4">
        <f t="shared" si="24"/>
        <v>59.881241642667533</v>
      </c>
      <c r="AG169" s="4">
        <f>$B169+'Rail Costs'!K169</f>
        <v>75.077155655095197</v>
      </c>
      <c r="AH169" s="4">
        <v>71.400000000000006</v>
      </c>
      <c r="AI169" s="4">
        <f>$B169+'Rail Costs'!M169</f>
        <v>77.431466965285551</v>
      </c>
      <c r="AJ169" s="4">
        <f t="shared" si="20"/>
        <v>73.900000000000006</v>
      </c>
      <c r="AK169" s="4">
        <f>$B169+('Rail Costs'!O169*0.75)</f>
        <v>74.429720044792845</v>
      </c>
      <c r="AL169" s="4">
        <f>$B169+'Rail Costs'!P169</f>
        <v>75.312586786114224</v>
      </c>
      <c r="AO169" s="4">
        <f>$L169-('Feedstock Conversions'!$B$20*AG169)-'Rail Costs'!Q169</f>
        <v>149.16479127433979</v>
      </c>
      <c r="AP169" s="4">
        <f>$L169-('Feedstock Conversions'!$B$20*AH169)-'Rail Costs'!R169</f>
        <v>178.10166950406665</v>
      </c>
      <c r="AQ169" s="4">
        <f>$L169-('Feedstock Conversions'!$B$20*AI169)-'Rail Costs'!S169</f>
        <v>131.53976618956173</v>
      </c>
      <c r="AR169" s="4">
        <f>$L169-('Feedstock Conversions'!$B$20*AJ169)-'Rail Costs'!T169</f>
        <v>158.47761676316904</v>
      </c>
      <c r="AS169" s="4">
        <f>$L169-('Feedstock Conversions'!$B$20*AK169)-'Rail Costs'!U169</f>
        <v>154.53035632369301</v>
      </c>
      <c r="AT169" s="4">
        <f>$L169-('Feedstock Conversions'!$B$20*AL169)-'Rail Costs'!V169</f>
        <v>146.7705925234176</v>
      </c>
      <c r="AV169" s="4">
        <f>$T169-(AG169*'Feedstock Conversions'!$B$7)-'Rail Costs'!Q169</f>
        <v>89.019149378373413</v>
      </c>
      <c r="AW169" s="4">
        <f>$T169-(AH169*'Feedstock Conversions'!$B$7)-'Rail Costs'!R169</f>
        <v>123.94979132590549</v>
      </c>
      <c r="AX169" s="4">
        <f>$T169-(AI169*'Feedstock Conversions'!$B$7)-'Rail Costs'!S169</f>
        <v>67.556596857985213</v>
      </c>
      <c r="AY169" s="4">
        <f>$T169-(AJ169*'Feedstock Conversions'!$B$7)-'Rail Costs'!T169</f>
        <v>100.25073858500785</v>
      </c>
      <c r="AZ169" s="4">
        <f>$T169-(AK169*'Feedstock Conversions'!$B$7)-'Rail Costs'!U169</f>
        <v>95.440034472519542</v>
      </c>
      <c r="BA169" s="4">
        <f>$T169-(AL169*'Feedstock Conversions'!$B$7)-'Rail Costs'!V169</f>
        <v>86.241197883890351</v>
      </c>
      <c r="BH169">
        <f t="shared" si="17"/>
        <v>12</v>
      </c>
      <c r="BI169">
        <f t="shared" si="18"/>
        <v>2022</v>
      </c>
      <c r="BJ169">
        <f t="shared" si="21"/>
        <v>3</v>
      </c>
    </row>
    <row r="170" spans="1:62" x14ac:dyDescent="0.2">
      <c r="A170" s="11">
        <v>44645</v>
      </c>
      <c r="B170" s="4">
        <v>72.5</v>
      </c>
      <c r="C170" s="18">
        <f>BFT!B170+'Rail Costs'!B170</f>
        <v>77.208622620380737</v>
      </c>
      <c r="E170" s="4">
        <f>BFT!C170*'Feedstock Conversions'!B$20</f>
        <v>598.36682530795076</v>
      </c>
      <c r="F170" s="4">
        <f>BFT!C170*'Feedstock Conversions'!B$7</f>
        <v>724.21688017917143</v>
      </c>
      <c r="H170" s="4">
        <f>'Fuel Values'!B170-BFT!I170-BFT!J170-BFT!K170</f>
        <v>318.24097913173682</v>
      </c>
      <c r="I170" s="18">
        <f>('LCFS Values'!$E$5-$AA$4)/1000000*'LCFS Values'!B170*'LCFS Values'!$G$2*100</f>
        <v>89.584020868263181</v>
      </c>
      <c r="J170" s="4">
        <f>'RIN Values'!C170</f>
        <v>224.17499999999998</v>
      </c>
      <c r="K170" s="4">
        <f>'Fixed Credits Value'!B170</f>
        <v>100</v>
      </c>
      <c r="L170" s="4">
        <f t="shared" si="19"/>
        <v>732</v>
      </c>
      <c r="M170" s="4">
        <f>L170/'Feedstock Conversions'!B$20</f>
        <v>94.451612903225808</v>
      </c>
      <c r="O170" s="4">
        <f>'Fuel Values'!C170*100</f>
        <v>401.96</v>
      </c>
      <c r="P170" s="18">
        <f>('LCFS Values'!$E$5-AB$4)/1000000*'LCFS Values'!B170*'LCFS Values'!$G$2*100</f>
        <v>85.392021204118635</v>
      </c>
      <c r="Q170" s="4">
        <f>'RIN Values'!D170</f>
        <v>254.06499999999997</v>
      </c>
      <c r="R170" s="4">
        <f>'Fixed Credits Value'!B170</f>
        <v>100</v>
      </c>
      <c r="S170" s="4">
        <f>'Fixed Credits Value'!C170</f>
        <v>16</v>
      </c>
      <c r="T170" s="4">
        <f t="shared" si="22"/>
        <v>857.41702120411856</v>
      </c>
      <c r="U170" s="4">
        <f>T170/'Feedstock Conversions'!B$7</f>
        <v>91.409064094255697</v>
      </c>
      <c r="W170" s="4">
        <f t="shared" si="23"/>
        <v>133.63317469204924</v>
      </c>
      <c r="X170" s="4">
        <f t="shared" si="24"/>
        <v>133.20014102494713</v>
      </c>
      <c r="AG170" s="4">
        <f>$B170+'Rail Costs'!K170</f>
        <v>73.677155655095191</v>
      </c>
      <c r="AH170" s="4">
        <v>70</v>
      </c>
      <c r="AI170" s="4">
        <f>$B170+'Rail Costs'!M170</f>
        <v>76.031466965285546</v>
      </c>
      <c r="AJ170" s="4">
        <f t="shared" si="20"/>
        <v>72.5</v>
      </c>
      <c r="AK170" s="4">
        <f>$B170+('Rail Costs'!O170*0.75)</f>
        <v>73.029720044792839</v>
      </c>
      <c r="AL170" s="4">
        <f>$B170+'Rail Costs'!P170</f>
        <v>73.912586786114218</v>
      </c>
      <c r="AO170" s="4">
        <f>$L170-('Feedstock Conversions'!$B$20*AG170)-'Rail Costs'!Q170</f>
        <v>157.01479127433981</v>
      </c>
      <c r="AP170" s="4">
        <f>$L170-('Feedstock Conversions'!$B$20*AH170)-'Rail Costs'!R170</f>
        <v>185.95166950406667</v>
      </c>
      <c r="AQ170" s="4">
        <f>$L170-('Feedstock Conversions'!$B$20*AI170)-'Rail Costs'!S170</f>
        <v>139.38976618956187</v>
      </c>
      <c r="AR170" s="4">
        <f>$L170-('Feedstock Conversions'!$B$20*AJ170)-'Rail Costs'!T170</f>
        <v>166.32761676316906</v>
      </c>
      <c r="AS170" s="4">
        <f>$L170-('Feedstock Conversions'!$B$20*AK170)-'Rail Costs'!U170</f>
        <v>162.38035632369315</v>
      </c>
      <c r="AT170" s="4">
        <f>$L170-('Feedstock Conversions'!$B$20*AL170)-'Rail Costs'!V170</f>
        <v>154.62059252341774</v>
      </c>
      <c r="AV170" s="4">
        <f>$T170-(AG170*'Feedstock Conversions'!$B$7)-'Rail Costs'!Q170</f>
        <v>162.33804876065312</v>
      </c>
      <c r="AW170" s="4">
        <f>$T170-(AH170*'Feedstock Conversions'!$B$7)-'Rail Costs'!R170</f>
        <v>197.2686907081852</v>
      </c>
      <c r="AX170" s="4">
        <f>$T170-(AI170*'Feedstock Conversions'!$B$7)-'Rail Costs'!S170</f>
        <v>140.87549624026482</v>
      </c>
      <c r="AY170" s="4">
        <f>$T170-(AJ170*'Feedstock Conversions'!$B$7)-'Rail Costs'!T170</f>
        <v>173.56963796728755</v>
      </c>
      <c r="AZ170" s="4">
        <f>$T170-(AK170*'Feedstock Conversions'!$B$7)-'Rail Costs'!U170</f>
        <v>168.75893385479924</v>
      </c>
      <c r="BA170" s="4">
        <f>$T170-(AL170*'Feedstock Conversions'!$B$7)-'Rail Costs'!V170</f>
        <v>159.56009726617006</v>
      </c>
      <c r="BH170">
        <f t="shared" si="17"/>
        <v>13</v>
      </c>
      <c r="BI170">
        <f t="shared" si="18"/>
        <v>2022</v>
      </c>
      <c r="BJ170">
        <f t="shared" si="21"/>
        <v>3</v>
      </c>
    </row>
    <row r="171" spans="1:62" x14ac:dyDescent="0.2">
      <c r="A171" s="11">
        <v>44652</v>
      </c>
      <c r="B171" s="4">
        <v>73.7</v>
      </c>
      <c r="C171" s="18">
        <f>BFT!B171+'Rail Costs'!B171</f>
        <v>78.506718924972006</v>
      </c>
      <c r="E171" s="4">
        <f>BFT!C171*'Feedstock Conversions'!B$20</f>
        <v>608.42707166853302</v>
      </c>
      <c r="F171" s="4">
        <f>BFT!C171*'Feedstock Conversions'!B$7</f>
        <v>736.39302351623746</v>
      </c>
      <c r="H171" s="4">
        <f>'Fuel Values'!B171-BFT!I171-BFT!J171-BFT!K171</f>
        <v>341.4691254805789</v>
      </c>
      <c r="I171" s="18">
        <f>('LCFS Values'!$E$5-$AA$4)/1000000*'LCFS Values'!B171*'LCFS Values'!$G$2*100</f>
        <v>92.955874519421073</v>
      </c>
      <c r="J171" s="4">
        <f>'RIN Values'!C171</f>
        <v>217.57500000000002</v>
      </c>
      <c r="K171" s="4">
        <f>'Fixed Credits Value'!B171</f>
        <v>100</v>
      </c>
      <c r="L171" s="4">
        <f t="shared" si="19"/>
        <v>752</v>
      </c>
      <c r="M171" s="4">
        <f>L171/'Feedstock Conversions'!B$20</f>
        <v>97.032258064516128</v>
      </c>
      <c r="O171" s="4">
        <f>'Fuel Values'!C171*100</f>
        <v>369.46</v>
      </c>
      <c r="P171" s="18">
        <f>('LCFS Values'!$E$5-AB$4)/1000000*'LCFS Values'!B171*'LCFS Values'!$G$2*100</f>
        <v>88.606092147644063</v>
      </c>
      <c r="Q171" s="4">
        <f>'RIN Values'!D171</f>
        <v>246.58500000000001</v>
      </c>
      <c r="R171" s="4">
        <f>'Fixed Credits Value'!B171</f>
        <v>100</v>
      </c>
      <c r="S171" s="4">
        <f>'Fixed Credits Value'!C171</f>
        <v>16</v>
      </c>
      <c r="T171" s="4">
        <f t="shared" si="22"/>
        <v>820.65109214764402</v>
      </c>
      <c r="U171" s="4">
        <f>T171/'Feedstock Conversions'!B$7</f>
        <v>87.489455452840502</v>
      </c>
      <c r="W171" s="4">
        <f t="shared" si="23"/>
        <v>143.57292833146698</v>
      </c>
      <c r="X171" s="4">
        <f t="shared" si="24"/>
        <v>84.258068631406559</v>
      </c>
      <c r="AG171" s="4">
        <f>$B171+'Rail Costs'!K171</f>
        <v>74.901679731243007</v>
      </c>
      <c r="AH171" s="4">
        <v>71.2</v>
      </c>
      <c r="AI171" s="4">
        <f>$B171+'Rail Costs'!M171</f>
        <v>77.305039193729002</v>
      </c>
      <c r="AJ171" s="4">
        <f t="shared" si="20"/>
        <v>73.7</v>
      </c>
      <c r="AK171" s="4">
        <f>$B171+('Rail Costs'!O171*0.75)</f>
        <v>74.24075587905935</v>
      </c>
      <c r="AL171" s="4">
        <f>$B171+'Rail Costs'!P171</f>
        <v>75.142015677491599</v>
      </c>
      <c r="AO171" s="4">
        <f>$L171-('Feedstock Conversions'!$B$20*AG171)-'Rail Costs'!Q171</f>
        <v>167.44166192588852</v>
      </c>
      <c r="AP171" s="4">
        <f>$L171-('Feedstock Conversions'!$B$20*AH171)-'Rail Costs'!R171</f>
        <v>196.57774595206797</v>
      </c>
      <c r="AQ171" s="4">
        <f>$L171-('Feedstock Conversions'!$B$20*AI171)-'Rail Costs'!S171</f>
        <v>149.44944881851097</v>
      </c>
      <c r="AR171" s="4">
        <f>$L171-('Feedstock Conversions'!$B$20*AJ171)-'Rail Costs'!T171</f>
        <v>176.94850461240171</v>
      </c>
      <c r="AS171" s="4">
        <f>$L171-('Feedstock Conversions'!$B$20*AK171)-'Rail Costs'!U171</f>
        <v>172.91900958043672</v>
      </c>
      <c r="AT171" s="4">
        <f>$L171-('Feedstock Conversions'!$B$20*AL171)-'Rail Costs'!V171</f>
        <v>164.99758403432222</v>
      </c>
      <c r="AV171" s="4">
        <f>$T171-(AG171*'Feedstock Conversions'!$B$7)-'Rail Costs'!Q171</f>
        <v>114.00301611160636</v>
      </c>
      <c r="AW171" s="4">
        <f>$T171-(AH171*'Feedstock Conversions'!$B$7)-'Rail Costs'!R171</f>
        <v>149.17283809971195</v>
      </c>
      <c r="AX171" s="4">
        <f>$T171-(AI171*'Feedstock Conversions'!$B$7)-'Rail Costs'!S171</f>
        <v>92.093327080376639</v>
      </c>
      <c r="AY171" s="4">
        <f>$T171-(AJ171*'Feedstock Conversions'!$B$7)-'Rail Costs'!T171</f>
        <v>125.46859676004574</v>
      </c>
      <c r="AZ171" s="4">
        <f>$T171-(AK171*'Feedstock Conversions'!$B$7)-'Rail Costs'!U171</f>
        <v>120.55766964521396</v>
      </c>
      <c r="BA171" s="4">
        <f>$T171-(AL171*'Feedstock Conversions'!$B$7)-'Rail Costs'!V171</f>
        <v>111.16719062765489</v>
      </c>
      <c r="BH171">
        <f t="shared" si="17"/>
        <v>14</v>
      </c>
      <c r="BI171">
        <f t="shared" si="18"/>
        <v>2022</v>
      </c>
      <c r="BJ171">
        <f t="shared" si="21"/>
        <v>4</v>
      </c>
    </row>
    <row r="172" spans="1:62" x14ac:dyDescent="0.2">
      <c r="A172" s="11">
        <v>44659</v>
      </c>
      <c r="B172" s="4">
        <v>72.5</v>
      </c>
      <c r="C172" s="18">
        <f>BFT!B172+'Rail Costs'!B172</f>
        <v>77.306718924972003</v>
      </c>
      <c r="E172" s="4">
        <f>BFT!C172*'Feedstock Conversions'!B$20</f>
        <v>599.12707166853306</v>
      </c>
      <c r="F172" s="4">
        <f>BFT!C172*'Feedstock Conversions'!B$7</f>
        <v>725.13702351623749</v>
      </c>
      <c r="H172" s="4">
        <f>'Fuel Values'!B172-BFT!I172-BFT!J172-BFT!K172</f>
        <v>351.00386384263163</v>
      </c>
      <c r="I172" s="18">
        <f>('LCFS Values'!$E$5-$AA$4)/1000000*'LCFS Values'!B172*'LCFS Values'!$G$2*100</f>
        <v>94.258636157368443</v>
      </c>
      <c r="J172" s="4">
        <f>'RIN Values'!C172</f>
        <v>224.73749999999998</v>
      </c>
      <c r="K172" s="4">
        <f>'Fixed Credits Value'!B172</f>
        <v>100</v>
      </c>
      <c r="L172" s="4">
        <f t="shared" si="19"/>
        <v>770</v>
      </c>
      <c r="M172" s="4">
        <f>L172/'Feedstock Conversions'!B$20</f>
        <v>99.354838709677423</v>
      </c>
      <c r="O172" s="4">
        <f>'Fuel Values'!C172*100</f>
        <v>339.9</v>
      </c>
      <c r="P172" s="18">
        <f>('LCFS Values'!$E$5-AB$4)/1000000*'LCFS Values'!B172*'LCFS Values'!$G$2*100</f>
        <v>89.847892284915247</v>
      </c>
      <c r="Q172" s="4">
        <f>'RIN Values'!D172</f>
        <v>254.70249999999999</v>
      </c>
      <c r="R172" s="4">
        <f>'Fixed Credits Value'!B172</f>
        <v>100</v>
      </c>
      <c r="S172" s="4">
        <f>'Fixed Credits Value'!C172</f>
        <v>16</v>
      </c>
      <c r="T172" s="4">
        <f t="shared" si="22"/>
        <v>800.45039228491521</v>
      </c>
      <c r="U172" s="4">
        <f>T172/'Feedstock Conversions'!B$7</f>
        <v>85.335862716941918</v>
      </c>
      <c r="W172" s="4">
        <f t="shared" si="23"/>
        <v>170.87292833146694</v>
      </c>
      <c r="X172" s="4">
        <f t="shared" si="24"/>
        <v>75.313368768677719</v>
      </c>
      <c r="AG172" s="4">
        <f>$B172+'Rail Costs'!K172</f>
        <v>73.701679731243004</v>
      </c>
      <c r="AH172" s="4">
        <v>70</v>
      </c>
      <c r="AI172" s="4">
        <f>$B172+'Rail Costs'!M172</f>
        <v>76.105039193728999</v>
      </c>
      <c r="AJ172" s="4">
        <f t="shared" si="20"/>
        <v>72.5</v>
      </c>
      <c r="AK172" s="4">
        <f>$B172+('Rail Costs'!O172*0.75)</f>
        <v>73.040755879059347</v>
      </c>
      <c r="AL172" s="4">
        <f>$B172+'Rail Costs'!P172</f>
        <v>73.942015677491597</v>
      </c>
      <c r="AO172" s="4">
        <f>$L172-('Feedstock Conversions'!$B$20*AG172)-'Rail Costs'!Q172</f>
        <v>194.74166192588859</v>
      </c>
      <c r="AP172" s="4">
        <f>$L172-('Feedstock Conversions'!$B$20*AH172)-'Rail Costs'!R172</f>
        <v>223.87774595206804</v>
      </c>
      <c r="AQ172" s="4">
        <f>$L172-('Feedstock Conversions'!$B$20*AI172)-'Rail Costs'!S172</f>
        <v>176.74944881851093</v>
      </c>
      <c r="AR172" s="4">
        <f>$L172-('Feedstock Conversions'!$B$20*AJ172)-'Rail Costs'!T172</f>
        <v>204.24850461240177</v>
      </c>
      <c r="AS172" s="4">
        <f>$L172-('Feedstock Conversions'!$B$20*AK172)-'Rail Costs'!U172</f>
        <v>200.21900958043679</v>
      </c>
      <c r="AT172" s="4">
        <f>$L172-('Feedstock Conversions'!$B$20*AL172)-'Rail Costs'!V172</f>
        <v>192.29758403432228</v>
      </c>
      <c r="AV172" s="4">
        <f>$T172-(AG172*'Feedstock Conversions'!$B$7)-'Rail Costs'!Q172</f>
        <v>105.05831624887763</v>
      </c>
      <c r="AW172" s="4">
        <f>$T172-(AH172*'Feedstock Conversions'!$B$7)-'Rail Costs'!R172</f>
        <v>140.22813823698323</v>
      </c>
      <c r="AX172" s="4">
        <f>$T172-(AI172*'Feedstock Conversions'!$B$7)-'Rail Costs'!S172</f>
        <v>83.148627217647913</v>
      </c>
      <c r="AY172" s="4">
        <f>$T172-(AJ172*'Feedstock Conversions'!$B$7)-'Rail Costs'!T172</f>
        <v>116.5238968973169</v>
      </c>
      <c r="AZ172" s="4">
        <f>$T172-(AK172*'Feedstock Conversions'!$B$7)-'Rail Costs'!U172</f>
        <v>111.61296978248524</v>
      </c>
      <c r="BA172" s="4">
        <f>$T172-(AL172*'Feedstock Conversions'!$B$7)-'Rail Costs'!V172</f>
        <v>102.22249076492605</v>
      </c>
      <c r="BH172">
        <f t="shared" si="17"/>
        <v>15</v>
      </c>
      <c r="BI172">
        <f t="shared" si="18"/>
        <v>2022</v>
      </c>
      <c r="BJ172">
        <f t="shared" si="21"/>
        <v>4</v>
      </c>
    </row>
    <row r="173" spans="1:62" x14ac:dyDescent="0.2">
      <c r="A173" s="11">
        <v>44666</v>
      </c>
      <c r="B173" s="4">
        <v>72.5</v>
      </c>
      <c r="C173" s="18">
        <f>BFT!B173+'Rail Costs'!B173</f>
        <v>77.306718924972003</v>
      </c>
      <c r="E173" s="4">
        <f>BFT!C173*'Feedstock Conversions'!B$20</f>
        <v>599.12707166853306</v>
      </c>
      <c r="F173" s="4">
        <f>BFT!C173*'Feedstock Conversions'!B$7</f>
        <v>725.13702351623749</v>
      </c>
      <c r="H173" s="4">
        <f>'Fuel Values'!B173-BFT!I173-BFT!J173-BFT!K173</f>
        <v>343.2470068447368</v>
      </c>
      <c r="I173" s="18">
        <f>('LCFS Values'!$E$5-$AA$4)/1000000*'LCFS Values'!B173*'LCFS Values'!$G$2*100</f>
        <v>88.127993155263169</v>
      </c>
      <c r="J173" s="4">
        <f>'RIN Values'!C173</f>
        <v>241.125</v>
      </c>
      <c r="K173" s="4">
        <f>'Fixed Credits Value'!B173</f>
        <v>100</v>
      </c>
      <c r="L173" s="4">
        <f t="shared" si="19"/>
        <v>772.5</v>
      </c>
      <c r="M173" s="4">
        <f>L173/'Feedstock Conversions'!B$20</f>
        <v>99.677419354838705</v>
      </c>
      <c r="O173" s="4">
        <f>'Fuel Values'!C173*100</f>
        <v>358.63</v>
      </c>
      <c r="P173" s="18">
        <f>('LCFS Values'!$E$5-AB$4)/1000000*'LCFS Values'!B173*'LCFS Values'!$G$2*100</f>
        <v>84.004126933050841</v>
      </c>
      <c r="Q173" s="4">
        <f>'RIN Values'!D173</f>
        <v>273.27499999999998</v>
      </c>
      <c r="R173" s="4">
        <f>'Fixed Credits Value'!B173</f>
        <v>100</v>
      </c>
      <c r="S173" s="4">
        <f>'Fixed Credits Value'!C173</f>
        <v>16</v>
      </c>
      <c r="T173" s="4">
        <f t="shared" si="22"/>
        <v>831.90912693305086</v>
      </c>
      <c r="U173" s="4">
        <f>T173/'Feedstock Conversions'!B$7</f>
        <v>88.689672380922261</v>
      </c>
      <c r="W173" s="4">
        <f t="shared" si="23"/>
        <v>173.37292833146694</v>
      </c>
      <c r="X173" s="4">
        <f t="shared" si="24"/>
        <v>106.77210341681337</v>
      </c>
      <c r="AG173" s="4">
        <f>$B173+'Rail Costs'!K173</f>
        <v>73.701679731243004</v>
      </c>
      <c r="AH173" s="4">
        <v>70</v>
      </c>
      <c r="AI173" s="4">
        <f>$B173+'Rail Costs'!M173</f>
        <v>76.105039193728999</v>
      </c>
      <c r="AJ173" s="4">
        <f t="shared" si="20"/>
        <v>72.5</v>
      </c>
      <c r="AK173" s="4">
        <f>$B173+('Rail Costs'!O173*0.75)</f>
        <v>73.040755879059347</v>
      </c>
      <c r="AL173" s="4">
        <f>$B173+'Rail Costs'!P173</f>
        <v>73.942015677491597</v>
      </c>
      <c r="AO173" s="4">
        <f>$L173-('Feedstock Conversions'!$B$20*AG173)-'Rail Costs'!Q173</f>
        <v>197.24166192588859</v>
      </c>
      <c r="AP173" s="4">
        <f>$L173-('Feedstock Conversions'!$B$20*AH173)-'Rail Costs'!R173</f>
        <v>226.37774595206804</v>
      </c>
      <c r="AQ173" s="4">
        <f>$L173-('Feedstock Conversions'!$B$20*AI173)-'Rail Costs'!S173</f>
        <v>179.24944881851093</v>
      </c>
      <c r="AR173" s="4">
        <f>$L173-('Feedstock Conversions'!$B$20*AJ173)-'Rail Costs'!T173</f>
        <v>206.74850461240177</v>
      </c>
      <c r="AS173" s="4">
        <f>$L173-('Feedstock Conversions'!$B$20*AK173)-'Rail Costs'!U173</f>
        <v>202.71900958043679</v>
      </c>
      <c r="AT173" s="4">
        <f>$L173-('Feedstock Conversions'!$B$20*AL173)-'Rail Costs'!V173</f>
        <v>194.79758403432228</v>
      </c>
      <c r="AV173" s="4">
        <f>$T173-(AG173*'Feedstock Conversions'!$B$7)-'Rail Costs'!Q173</f>
        <v>136.51705089701329</v>
      </c>
      <c r="AW173" s="4">
        <f>$T173-(AH173*'Feedstock Conversions'!$B$7)-'Rail Costs'!R173</f>
        <v>171.68687288511887</v>
      </c>
      <c r="AX173" s="4">
        <f>$T173-(AI173*'Feedstock Conversions'!$B$7)-'Rail Costs'!S173</f>
        <v>114.60736186578356</v>
      </c>
      <c r="AY173" s="4">
        <f>$T173-(AJ173*'Feedstock Conversions'!$B$7)-'Rail Costs'!T173</f>
        <v>147.98263154545256</v>
      </c>
      <c r="AZ173" s="4">
        <f>$T173-(AK173*'Feedstock Conversions'!$B$7)-'Rail Costs'!U173</f>
        <v>143.07170443062088</v>
      </c>
      <c r="BA173" s="4">
        <f>$T173-(AL173*'Feedstock Conversions'!$B$7)-'Rail Costs'!V173</f>
        <v>133.6812254130617</v>
      </c>
      <c r="BH173">
        <f t="shared" si="17"/>
        <v>16</v>
      </c>
      <c r="BI173">
        <f t="shared" si="18"/>
        <v>2022</v>
      </c>
      <c r="BJ173">
        <f t="shared" si="21"/>
        <v>4</v>
      </c>
    </row>
    <row r="174" spans="1:62" x14ac:dyDescent="0.2">
      <c r="A174" s="11">
        <v>44673</v>
      </c>
      <c r="B174" s="4">
        <v>75.2</v>
      </c>
      <c r="C174" s="18">
        <f>BFT!B174+'Rail Costs'!B174</f>
        <v>80.006718924972006</v>
      </c>
      <c r="E174" s="4">
        <f>BFT!C174*'Feedstock Conversions'!B$20</f>
        <v>620.05207166853302</v>
      </c>
      <c r="F174" s="4">
        <f>BFT!C174*'Feedstock Conversions'!B$7</f>
        <v>750.46302351623751</v>
      </c>
      <c r="H174" s="4">
        <f>'Fuel Values'!B174-BFT!I174-BFT!J174-BFT!K174</f>
        <v>354.10567646947368</v>
      </c>
      <c r="I174" s="18">
        <f>('LCFS Values'!$E$5-$AA$4)/1000000*'LCFS Values'!B174*'LCFS Values'!$G$2*100</f>
        <v>88.894323530526336</v>
      </c>
      <c r="J174" s="4">
        <f>'RIN Values'!C174</f>
        <v>252</v>
      </c>
      <c r="K174" s="4">
        <f>'Fixed Credits Value'!B174</f>
        <v>100</v>
      </c>
      <c r="L174" s="4">
        <f t="shared" si="19"/>
        <v>795</v>
      </c>
      <c r="M174" s="4">
        <f>L174/'Feedstock Conversions'!B$20</f>
        <v>102.58064516129032</v>
      </c>
      <c r="O174" s="4">
        <f>'Fuel Values'!C174*100</f>
        <v>392.3</v>
      </c>
      <c r="P174" s="18">
        <f>('LCFS Values'!$E$5-AB$4)/1000000*'LCFS Values'!B174*'LCFS Values'!$G$2*100</f>
        <v>84.734597602033872</v>
      </c>
      <c r="Q174" s="4">
        <f>'RIN Values'!D174</f>
        <v>285.59999999999997</v>
      </c>
      <c r="R174" s="4">
        <f>'Fixed Credits Value'!B174</f>
        <v>100</v>
      </c>
      <c r="S174" s="4">
        <f>'Fixed Credits Value'!C174</f>
        <v>16</v>
      </c>
      <c r="T174" s="4">
        <f t="shared" si="22"/>
        <v>878.63459760203386</v>
      </c>
      <c r="U174" s="4">
        <f>T174/'Feedstock Conversions'!B$7</f>
        <v>93.671065842434302</v>
      </c>
      <c r="W174" s="4">
        <f t="shared" si="23"/>
        <v>174.94792833146698</v>
      </c>
      <c r="X174" s="4">
        <f t="shared" si="24"/>
        <v>128.17157408579635</v>
      </c>
      <c r="AG174" s="4">
        <f>$B174+'Rail Costs'!K174</f>
        <v>76.401679731243007</v>
      </c>
      <c r="AH174" s="4">
        <v>72.7</v>
      </c>
      <c r="AI174" s="4">
        <f>$B174+'Rail Costs'!M174</f>
        <v>78.805039193729002</v>
      </c>
      <c r="AJ174" s="4">
        <f t="shared" si="20"/>
        <v>75.2</v>
      </c>
      <c r="AK174" s="4">
        <f>$B174+('Rail Costs'!O174*0.75)</f>
        <v>75.74075587905935</v>
      </c>
      <c r="AL174" s="4">
        <f>$B174+'Rail Costs'!P174</f>
        <v>76.642015677491599</v>
      </c>
      <c r="AO174" s="4">
        <f>$L174-('Feedstock Conversions'!$B$20*AG174)-'Rail Costs'!Q174</f>
        <v>198.81666192588852</v>
      </c>
      <c r="AP174" s="4">
        <f>$L174-('Feedstock Conversions'!$B$20*AH174)-'Rail Costs'!R174</f>
        <v>227.95274595206797</v>
      </c>
      <c r="AQ174" s="4">
        <f>$L174-('Feedstock Conversions'!$B$20*AI174)-'Rail Costs'!S174</f>
        <v>180.82444881851097</v>
      </c>
      <c r="AR174" s="4">
        <f>$L174-('Feedstock Conversions'!$B$20*AJ174)-'Rail Costs'!T174</f>
        <v>208.32350461240171</v>
      </c>
      <c r="AS174" s="4">
        <f>$L174-('Feedstock Conversions'!$B$20*AK174)-'Rail Costs'!U174</f>
        <v>204.29400958043672</v>
      </c>
      <c r="AT174" s="4">
        <f>$L174-('Feedstock Conversions'!$B$20*AL174)-'Rail Costs'!V174</f>
        <v>196.37258403432222</v>
      </c>
      <c r="AV174" s="4">
        <f>$T174-(AG174*'Feedstock Conversions'!$B$7)-'Rail Costs'!Q174</f>
        <v>157.91652156599628</v>
      </c>
      <c r="AW174" s="4">
        <f>$T174-(AH174*'Feedstock Conversions'!$B$7)-'Rail Costs'!R174</f>
        <v>193.08634355410186</v>
      </c>
      <c r="AX174" s="4">
        <f>$T174-(AI174*'Feedstock Conversions'!$B$7)-'Rail Costs'!S174</f>
        <v>136.00683253476654</v>
      </c>
      <c r="AY174" s="4">
        <f>$T174-(AJ174*'Feedstock Conversions'!$B$7)-'Rail Costs'!T174</f>
        <v>169.38210221443555</v>
      </c>
      <c r="AZ174" s="4">
        <f>$T174-(AK174*'Feedstock Conversions'!$B$7)-'Rail Costs'!U174</f>
        <v>164.47117509960387</v>
      </c>
      <c r="BA174" s="4">
        <f>$T174-(AL174*'Feedstock Conversions'!$B$7)-'Rail Costs'!V174</f>
        <v>155.08069608204468</v>
      </c>
      <c r="BH174">
        <f t="shared" si="17"/>
        <v>17</v>
      </c>
      <c r="BI174">
        <f t="shared" si="18"/>
        <v>2022</v>
      </c>
      <c r="BJ174">
        <f t="shared" si="21"/>
        <v>4</v>
      </c>
    </row>
    <row r="175" spans="1:62" x14ac:dyDescent="0.2">
      <c r="A175" s="11">
        <v>44680</v>
      </c>
      <c r="B175" s="4">
        <v>76.8</v>
      </c>
      <c r="C175" s="18">
        <f>BFT!B175+'Rail Costs'!B175</f>
        <v>81.606718924972</v>
      </c>
      <c r="E175" s="4">
        <f>BFT!C175*'Feedstock Conversions'!B$20</f>
        <v>632.45207166853299</v>
      </c>
      <c r="F175" s="4">
        <f>BFT!C175*'Feedstock Conversions'!B$7</f>
        <v>765.47102351623744</v>
      </c>
      <c r="H175" s="4">
        <f>'Fuel Values'!B175-BFT!I175-BFT!J175-BFT!K175</f>
        <v>348.2904746946316</v>
      </c>
      <c r="I175" s="18">
        <f>('LCFS Values'!$E$5-$AA$4)/1000000*'LCFS Values'!B175*'LCFS Values'!$G$2*100</f>
        <v>88.434525305368439</v>
      </c>
      <c r="J175" s="4">
        <f>'RIN Values'!C175</f>
        <v>277.27499999999998</v>
      </c>
      <c r="K175" s="4">
        <f>'Fixed Credits Value'!B175</f>
        <v>100</v>
      </c>
      <c r="L175" s="4">
        <f t="shared" si="19"/>
        <v>814</v>
      </c>
      <c r="M175" s="4">
        <f>L175/'Feedstock Conversions'!B$20</f>
        <v>105.03225806451613</v>
      </c>
      <c r="O175" s="4">
        <f>'Fuel Values'!C175*100</f>
        <v>463.99999999999994</v>
      </c>
      <c r="P175" s="18">
        <f>('LCFS Values'!$E$5-AB$4)/1000000*'LCFS Values'!B175*'LCFS Values'!$G$2*100</f>
        <v>84.296315200644059</v>
      </c>
      <c r="Q175" s="4">
        <f>'RIN Values'!D175</f>
        <v>314.245</v>
      </c>
      <c r="R175" s="4">
        <f>'Fixed Credits Value'!B175</f>
        <v>100</v>
      </c>
      <c r="S175" s="4">
        <f>'Fixed Credits Value'!C175</f>
        <v>16</v>
      </c>
      <c r="T175" s="4">
        <f t="shared" si="22"/>
        <v>978.54131520064402</v>
      </c>
      <c r="U175" s="4">
        <f>T175/'Feedstock Conversions'!B$7</f>
        <v>104.32210183375734</v>
      </c>
      <c r="W175" s="4">
        <f t="shared" si="23"/>
        <v>181.54792833146701</v>
      </c>
      <c r="X175" s="4">
        <f t="shared" si="24"/>
        <v>213.07029168440658</v>
      </c>
      <c r="AG175" s="4">
        <f>$B175+'Rail Costs'!K175</f>
        <v>78.001679731243001</v>
      </c>
      <c r="AH175" s="4">
        <v>74.3</v>
      </c>
      <c r="AI175" s="4">
        <f>$B175+'Rail Costs'!M175</f>
        <v>80.405039193728996</v>
      </c>
      <c r="AJ175" s="4">
        <f t="shared" si="20"/>
        <v>76.8</v>
      </c>
      <c r="AK175" s="4">
        <f>$B175+('Rail Costs'!O175*0.75)</f>
        <v>77.340755879059344</v>
      </c>
      <c r="AL175" s="4">
        <f>$B175+'Rail Costs'!P175</f>
        <v>78.242015677491594</v>
      </c>
      <c r="AO175" s="4">
        <f>$L175-('Feedstock Conversions'!$B$20*AG175)-'Rail Costs'!Q175</f>
        <v>205.41666192588855</v>
      </c>
      <c r="AP175" s="4">
        <f>$L175-('Feedstock Conversions'!$B$20*AH175)-'Rail Costs'!R175</f>
        <v>234.55274595206811</v>
      </c>
      <c r="AQ175" s="4">
        <f>$L175-('Feedstock Conversions'!$B$20*AI175)-'Rail Costs'!S175</f>
        <v>187.424448818511</v>
      </c>
      <c r="AR175" s="4">
        <f>$L175-('Feedstock Conversions'!$B$20*AJ175)-'Rail Costs'!T175</f>
        <v>214.92350461240184</v>
      </c>
      <c r="AS175" s="4">
        <f>$L175-('Feedstock Conversions'!$B$20*AK175)-'Rail Costs'!U175</f>
        <v>210.89400958043686</v>
      </c>
      <c r="AT175" s="4">
        <f>$L175-('Feedstock Conversions'!$B$20*AL175)-'Rail Costs'!V175</f>
        <v>202.97258403432224</v>
      </c>
      <c r="AV175" s="4">
        <f>$T175-(AG175*'Feedstock Conversions'!$B$7)-'Rail Costs'!Q175</f>
        <v>242.81523916460651</v>
      </c>
      <c r="AW175" s="4">
        <f>$T175-(AH175*'Feedstock Conversions'!$B$7)-'Rail Costs'!R175</f>
        <v>277.98506115271198</v>
      </c>
      <c r="AX175" s="4">
        <f>$T175-(AI175*'Feedstock Conversions'!$B$7)-'Rail Costs'!S175</f>
        <v>220.90555013337666</v>
      </c>
      <c r="AY175" s="4">
        <f>$T175-(AJ175*'Feedstock Conversions'!$B$7)-'Rail Costs'!T175</f>
        <v>254.28081981304578</v>
      </c>
      <c r="AZ175" s="4">
        <f>$T175-(AK175*'Feedstock Conversions'!$B$7)-'Rail Costs'!U175</f>
        <v>249.36989269821399</v>
      </c>
      <c r="BA175" s="4">
        <f>$T175-(AL175*'Feedstock Conversions'!$B$7)-'Rail Costs'!V175</f>
        <v>239.97941368065491</v>
      </c>
      <c r="BH175">
        <f t="shared" si="17"/>
        <v>18</v>
      </c>
      <c r="BI175">
        <f t="shared" si="18"/>
        <v>2022</v>
      </c>
      <c r="BJ175">
        <f t="shared" si="21"/>
        <v>4</v>
      </c>
    </row>
    <row r="176" spans="1:62" x14ac:dyDescent="0.2">
      <c r="A176" s="11">
        <v>44687</v>
      </c>
      <c r="B176" s="4">
        <v>80</v>
      </c>
      <c r="C176" s="18">
        <f>BFT!B176+'Rail Costs'!B176</f>
        <v>84.806718924972003</v>
      </c>
      <c r="E176" s="4">
        <f>BFT!C176*'Feedstock Conversions'!B$20</f>
        <v>657.25207166853306</v>
      </c>
      <c r="F176" s="4">
        <f>BFT!C176*'Feedstock Conversions'!B$7</f>
        <v>795.4870235162374</v>
      </c>
      <c r="H176" s="4">
        <f>'Fuel Values'!B176-BFT!I176-BFT!J176-BFT!K176</f>
        <v>355.25002070123685</v>
      </c>
      <c r="I176" s="18">
        <f>('LCFS Values'!$E$5-$AA$4)/1000000*'LCFS Values'!B176*'LCFS Values'!$G$2*100</f>
        <v>87.399979298763171</v>
      </c>
      <c r="J176" s="4">
        <f>'RIN Values'!C176</f>
        <v>265.35000000000002</v>
      </c>
      <c r="K176" s="4">
        <f>'Fixed Credits Value'!B176</f>
        <v>100</v>
      </c>
      <c r="L176" s="4">
        <f t="shared" si="19"/>
        <v>808</v>
      </c>
      <c r="M176" s="4">
        <f>L176/'Feedstock Conversions'!B$20</f>
        <v>104.25806451612904</v>
      </c>
      <c r="O176" s="4">
        <f>'Fuel Values'!C176*100</f>
        <v>410.59999999999997</v>
      </c>
      <c r="P176" s="18">
        <f>('LCFS Values'!$E$5-AB$4)/1000000*'LCFS Values'!B176*'LCFS Values'!$G$2*100</f>
        <v>83.310179797516938</v>
      </c>
      <c r="Q176" s="4">
        <f>'RIN Values'!D176</f>
        <v>300.73</v>
      </c>
      <c r="R176" s="4">
        <f>'Fixed Credits Value'!B176</f>
        <v>100</v>
      </c>
      <c r="S176" s="4">
        <f>'Fixed Credits Value'!C176</f>
        <v>16</v>
      </c>
      <c r="T176" s="4">
        <f t="shared" si="22"/>
        <v>910.64017979751691</v>
      </c>
      <c r="U176" s="4">
        <f>T176/'Feedstock Conversions'!B$7</f>
        <v>97.083174818498591</v>
      </c>
      <c r="W176" s="4">
        <f t="shared" si="23"/>
        <v>150.74792833146694</v>
      </c>
      <c r="X176" s="4">
        <f t="shared" si="24"/>
        <v>115.15315628127951</v>
      </c>
      <c r="AG176" s="4">
        <f>$B176+'Rail Costs'!K176</f>
        <v>81.201679731243004</v>
      </c>
      <c r="AH176" s="4">
        <v>77.5</v>
      </c>
      <c r="AI176" s="4">
        <f>$B176+'Rail Costs'!M176</f>
        <v>83.605039193728999</v>
      </c>
      <c r="AJ176" s="4">
        <f t="shared" si="20"/>
        <v>80</v>
      </c>
      <c r="AK176" s="4">
        <f>$B176+('Rail Costs'!O176*0.75)</f>
        <v>80.540755879059347</v>
      </c>
      <c r="AL176" s="4">
        <f>$B176+'Rail Costs'!P176</f>
        <v>81.442015677491597</v>
      </c>
      <c r="AO176" s="4">
        <f>$L176-('Feedstock Conversions'!$B$20*AG176)-'Rail Costs'!Q176</f>
        <v>174.61666192588859</v>
      </c>
      <c r="AP176" s="4">
        <f>$L176-('Feedstock Conversions'!$B$20*AH176)-'Rail Costs'!R176</f>
        <v>203.75274595206804</v>
      </c>
      <c r="AQ176" s="4">
        <f>$L176-('Feedstock Conversions'!$B$20*AI176)-'Rail Costs'!S176</f>
        <v>156.62444881851093</v>
      </c>
      <c r="AR176" s="4">
        <f>$L176-('Feedstock Conversions'!$B$20*AJ176)-'Rail Costs'!T176</f>
        <v>184.12350461240177</v>
      </c>
      <c r="AS176" s="4">
        <f>$L176-('Feedstock Conversions'!$B$20*AK176)-'Rail Costs'!U176</f>
        <v>180.09400958043679</v>
      </c>
      <c r="AT176" s="4">
        <f>$L176-('Feedstock Conversions'!$B$20*AL176)-'Rail Costs'!V176</f>
        <v>172.17258403432228</v>
      </c>
      <c r="AV176" s="4">
        <f>$T176-(AG176*'Feedstock Conversions'!$B$7)-'Rail Costs'!Q176</f>
        <v>144.89810376147932</v>
      </c>
      <c r="AW176" s="4">
        <f>$T176-(AH176*'Feedstock Conversions'!$B$7)-'Rail Costs'!R176</f>
        <v>180.0679257495849</v>
      </c>
      <c r="AX176" s="4">
        <f>$T176-(AI176*'Feedstock Conversions'!$B$7)-'Rail Costs'!S176</f>
        <v>122.98841473024959</v>
      </c>
      <c r="AY176" s="4">
        <f>$T176-(AJ176*'Feedstock Conversions'!$B$7)-'Rail Costs'!T176</f>
        <v>156.36368440991859</v>
      </c>
      <c r="AZ176" s="4">
        <f>$T176-(AK176*'Feedstock Conversions'!$B$7)-'Rail Costs'!U176</f>
        <v>151.45275729508691</v>
      </c>
      <c r="BA176" s="4">
        <f>$T176-(AL176*'Feedstock Conversions'!$B$7)-'Rail Costs'!V176</f>
        <v>142.06227827752772</v>
      </c>
      <c r="BH176">
        <f t="shared" si="17"/>
        <v>19</v>
      </c>
      <c r="BI176">
        <f t="shared" si="18"/>
        <v>2022</v>
      </c>
      <c r="BJ176">
        <f t="shared" si="21"/>
        <v>5</v>
      </c>
    </row>
    <row r="177" spans="1:62" x14ac:dyDescent="0.2">
      <c r="A177" s="11">
        <v>44694</v>
      </c>
      <c r="B177" s="4">
        <v>80</v>
      </c>
      <c r="C177" s="18">
        <f>BFT!B177+'Rail Costs'!B177</f>
        <v>84.806718924972003</v>
      </c>
      <c r="E177" s="4">
        <f>BFT!C177*'Feedstock Conversions'!B$20</f>
        <v>657.25207166853306</v>
      </c>
      <c r="F177" s="4">
        <f>BFT!C177*'Feedstock Conversions'!B$7</f>
        <v>795.4870235162374</v>
      </c>
      <c r="H177" s="4">
        <f>'Fuel Values'!B177-BFT!I177-BFT!J177-BFT!K177</f>
        <v>330.56271305668417</v>
      </c>
      <c r="I177" s="18">
        <f>('LCFS Values'!$E$5-$AA$4)/1000000*'LCFS Values'!B177*'LCFS Values'!$G$2*100</f>
        <v>89.737286943315794</v>
      </c>
      <c r="J177" s="4">
        <f>'RIN Values'!C177</f>
        <v>277.20000000000005</v>
      </c>
      <c r="K177" s="4">
        <f>'Fixed Credits Value'!B177</f>
        <v>100</v>
      </c>
      <c r="L177" s="4">
        <f t="shared" si="19"/>
        <v>797.5</v>
      </c>
      <c r="M177" s="4">
        <f>L177/'Feedstock Conversions'!B$20</f>
        <v>102.90322580645162</v>
      </c>
      <c r="O177" s="4">
        <f>'Fuel Values'!C177*100</f>
        <v>392.11</v>
      </c>
      <c r="P177" s="18">
        <f>('LCFS Values'!$E$5-AB$4)/1000000*'LCFS Values'!B177*'LCFS Values'!$G$2*100</f>
        <v>85.538115337915244</v>
      </c>
      <c r="Q177" s="4">
        <f>'RIN Values'!D177</f>
        <v>314.16000000000003</v>
      </c>
      <c r="R177" s="4">
        <f>'Fixed Credits Value'!B177</f>
        <v>100</v>
      </c>
      <c r="S177" s="4">
        <f>'Fixed Credits Value'!C177</f>
        <v>16</v>
      </c>
      <c r="T177" s="4">
        <f t="shared" si="22"/>
        <v>907.8081153379153</v>
      </c>
      <c r="U177" s="4">
        <f>T177/'Feedstock Conversions'!B$7</f>
        <v>96.781248969926992</v>
      </c>
      <c r="W177" s="4">
        <f t="shared" si="23"/>
        <v>140.24792833146694</v>
      </c>
      <c r="X177" s="4">
        <f t="shared" si="24"/>
        <v>112.3210918216779</v>
      </c>
      <c r="AG177" s="4">
        <f>$B177+'Rail Costs'!K177</f>
        <v>81.201679731243004</v>
      </c>
      <c r="AH177" s="4">
        <v>77.5</v>
      </c>
      <c r="AI177" s="4">
        <f>$B177+'Rail Costs'!M177</f>
        <v>83.605039193728999</v>
      </c>
      <c r="AJ177" s="4">
        <f t="shared" si="20"/>
        <v>80</v>
      </c>
      <c r="AK177" s="4">
        <f>$B177+('Rail Costs'!O177*0.75)</f>
        <v>80.540755879059347</v>
      </c>
      <c r="AL177" s="4">
        <f>$B177+'Rail Costs'!P177</f>
        <v>81.442015677491597</v>
      </c>
      <c r="AO177" s="4">
        <f>$L177-('Feedstock Conversions'!$B$20*AG177)-'Rail Costs'!Q177</f>
        <v>164.11666192588859</v>
      </c>
      <c r="AP177" s="4">
        <f>$L177-('Feedstock Conversions'!$B$20*AH177)-'Rail Costs'!R177</f>
        <v>193.25274595206804</v>
      </c>
      <c r="AQ177" s="4">
        <f>$L177-('Feedstock Conversions'!$B$20*AI177)-'Rail Costs'!S177</f>
        <v>146.12444881851093</v>
      </c>
      <c r="AR177" s="4">
        <f>$L177-('Feedstock Conversions'!$B$20*AJ177)-'Rail Costs'!T177</f>
        <v>173.62350461240177</v>
      </c>
      <c r="AS177" s="4">
        <f>$L177-('Feedstock Conversions'!$B$20*AK177)-'Rail Costs'!U177</f>
        <v>169.59400958043679</v>
      </c>
      <c r="AT177" s="4">
        <f>$L177-('Feedstock Conversions'!$B$20*AL177)-'Rail Costs'!V177</f>
        <v>161.67258403432228</v>
      </c>
      <c r="AV177" s="4">
        <f>$T177-(AG177*'Feedstock Conversions'!$B$7)-'Rail Costs'!Q177</f>
        <v>142.06603930187771</v>
      </c>
      <c r="AW177" s="4">
        <f>$T177-(AH177*'Feedstock Conversions'!$B$7)-'Rail Costs'!R177</f>
        <v>177.23586128998329</v>
      </c>
      <c r="AX177" s="4">
        <f>$T177-(AI177*'Feedstock Conversions'!$B$7)-'Rail Costs'!S177</f>
        <v>120.15635027064798</v>
      </c>
      <c r="AY177" s="4">
        <f>$T177-(AJ177*'Feedstock Conversions'!$B$7)-'Rail Costs'!T177</f>
        <v>153.53161995031698</v>
      </c>
      <c r="AZ177" s="4">
        <f>$T177-(AK177*'Feedstock Conversions'!$B$7)-'Rail Costs'!U177</f>
        <v>148.6206928354853</v>
      </c>
      <c r="BA177" s="4">
        <f>$T177-(AL177*'Feedstock Conversions'!$B$7)-'Rail Costs'!V177</f>
        <v>139.23021381792611</v>
      </c>
      <c r="BH177">
        <f t="shared" si="17"/>
        <v>20</v>
      </c>
      <c r="BI177">
        <f t="shared" si="18"/>
        <v>2022</v>
      </c>
      <c r="BJ177">
        <f t="shared" si="21"/>
        <v>5</v>
      </c>
    </row>
    <row r="178" spans="1:62" x14ac:dyDescent="0.2">
      <c r="A178" s="11">
        <v>44701</v>
      </c>
      <c r="B178" s="4">
        <v>80</v>
      </c>
      <c r="C178" s="18">
        <f>BFT!B178+'Rail Costs'!B178</f>
        <v>84.806718924972003</v>
      </c>
      <c r="E178" s="4">
        <f>BFT!C178*'Feedstock Conversions'!B$20</f>
        <v>657.25207166853306</v>
      </c>
      <c r="F178" s="4">
        <f>BFT!C178*'Feedstock Conversions'!B$7</f>
        <v>795.4870235162374</v>
      </c>
      <c r="H178" s="4">
        <f>'Fuel Values'!B178-BFT!I178-BFT!J178-BFT!K178</f>
        <v>342.882548959421</v>
      </c>
      <c r="I178" s="18">
        <f>('LCFS Values'!$E$5-$AA$4)/1000000*'LCFS Values'!B178*'LCFS Values'!$G$2*100</f>
        <v>81.767451040578948</v>
      </c>
      <c r="J178" s="4">
        <f>'RIN Values'!C178</f>
        <v>272.85000000000002</v>
      </c>
      <c r="K178" s="4">
        <f>'Fixed Credits Value'!B178</f>
        <v>100</v>
      </c>
      <c r="L178" s="4">
        <f t="shared" si="19"/>
        <v>797.5</v>
      </c>
      <c r="M178" s="4">
        <f>L178/'Feedstock Conversions'!B$20</f>
        <v>102.90322580645162</v>
      </c>
      <c r="O178" s="4">
        <f>'Fuel Values'!C178*100</f>
        <v>371.91999999999996</v>
      </c>
      <c r="P178" s="18">
        <f>('LCFS Values'!$E$5-AB$4)/1000000*'LCFS Values'!B178*'LCFS Values'!$G$2*100</f>
        <v>77.941220380491515</v>
      </c>
      <c r="Q178" s="4">
        <f>'RIN Values'!D178</f>
        <v>309.23</v>
      </c>
      <c r="R178" s="4">
        <f>'Fixed Credits Value'!B178</f>
        <v>100</v>
      </c>
      <c r="S178" s="4">
        <f>'Fixed Credits Value'!C178</f>
        <v>16</v>
      </c>
      <c r="T178" s="4">
        <f t="shared" si="22"/>
        <v>875.09122038049145</v>
      </c>
      <c r="U178" s="4">
        <f>T178/'Feedstock Conversions'!B$7</f>
        <v>93.293307076811445</v>
      </c>
      <c r="W178" s="4">
        <f t="shared" si="23"/>
        <v>140.24792833146694</v>
      </c>
      <c r="X178" s="4">
        <f t="shared" si="24"/>
        <v>79.60419686425405</v>
      </c>
      <c r="AG178" s="4">
        <f>$B178+'Rail Costs'!K178</f>
        <v>81.201679731243004</v>
      </c>
      <c r="AH178" s="4">
        <v>77.5</v>
      </c>
      <c r="AI178" s="4">
        <f>$B178+'Rail Costs'!M178</f>
        <v>83.605039193728999</v>
      </c>
      <c r="AJ178" s="4">
        <f t="shared" si="20"/>
        <v>80</v>
      </c>
      <c r="AK178" s="4">
        <f>$B178+('Rail Costs'!O178*0.75)</f>
        <v>80.540755879059347</v>
      </c>
      <c r="AL178" s="4">
        <f>$B178+'Rail Costs'!P178</f>
        <v>81.442015677491597</v>
      </c>
      <c r="AO178" s="4">
        <f>$L178-('Feedstock Conversions'!$B$20*AG178)-'Rail Costs'!Q178</f>
        <v>164.11666192588859</v>
      </c>
      <c r="AP178" s="4">
        <f>$L178-('Feedstock Conversions'!$B$20*AH178)-'Rail Costs'!R178</f>
        <v>193.25274595206804</v>
      </c>
      <c r="AQ178" s="4">
        <f>$L178-('Feedstock Conversions'!$B$20*AI178)-'Rail Costs'!S178</f>
        <v>146.12444881851093</v>
      </c>
      <c r="AR178" s="4">
        <f>$L178-('Feedstock Conversions'!$B$20*AJ178)-'Rail Costs'!T178</f>
        <v>173.62350461240177</v>
      </c>
      <c r="AS178" s="4">
        <f>$L178-('Feedstock Conversions'!$B$20*AK178)-'Rail Costs'!U178</f>
        <v>169.59400958043679</v>
      </c>
      <c r="AT178" s="4">
        <f>$L178-('Feedstock Conversions'!$B$20*AL178)-'Rail Costs'!V178</f>
        <v>161.67258403432228</v>
      </c>
      <c r="AV178" s="4">
        <f>$T178-(AG178*'Feedstock Conversions'!$B$7)-'Rail Costs'!Q178</f>
        <v>109.34914434445385</v>
      </c>
      <c r="AW178" s="4">
        <f>$T178-(AH178*'Feedstock Conversions'!$B$7)-'Rail Costs'!R178</f>
        <v>144.51896633255944</v>
      </c>
      <c r="AX178" s="4">
        <f>$T178-(AI178*'Feedstock Conversions'!$B$7)-'Rail Costs'!S178</f>
        <v>87.43945531322413</v>
      </c>
      <c r="AY178" s="4">
        <f>$T178-(AJ178*'Feedstock Conversions'!$B$7)-'Rail Costs'!T178</f>
        <v>120.81472499289312</v>
      </c>
      <c r="AZ178" s="4">
        <f>$T178-(AK178*'Feedstock Conversions'!$B$7)-'Rail Costs'!U178</f>
        <v>115.90379787806145</v>
      </c>
      <c r="BA178" s="4">
        <f>$T178-(AL178*'Feedstock Conversions'!$B$7)-'Rail Costs'!V178</f>
        <v>106.51331886050227</v>
      </c>
      <c r="BH178">
        <f t="shared" si="17"/>
        <v>21</v>
      </c>
      <c r="BI178">
        <f t="shared" si="18"/>
        <v>2022</v>
      </c>
      <c r="BJ178">
        <f t="shared" si="21"/>
        <v>5</v>
      </c>
    </row>
    <row r="179" spans="1:62" x14ac:dyDescent="0.2">
      <c r="A179" s="11">
        <v>44708</v>
      </c>
      <c r="B179" s="4">
        <v>80</v>
      </c>
      <c r="C179" s="18">
        <f>BFT!B179+'Rail Costs'!B179</f>
        <v>84.806718924972003</v>
      </c>
      <c r="E179" s="4">
        <f>BFT!C179*'Feedstock Conversions'!B$20</f>
        <v>657.25207166853306</v>
      </c>
      <c r="F179" s="4">
        <f>BFT!C179*'Feedstock Conversions'!B$7</f>
        <v>795.4870235162374</v>
      </c>
      <c r="H179" s="4">
        <f>'Fuel Values'!B179-BFT!I179-BFT!J179-BFT!K179</f>
        <v>355.26834329265785</v>
      </c>
      <c r="I179" s="18">
        <f>('LCFS Values'!$E$5-$AA$4)/1000000*'LCFS Values'!B179*'LCFS Values'!$G$2*100</f>
        <v>75.981656707342111</v>
      </c>
      <c r="J179" s="4">
        <f>'RIN Values'!C179</f>
        <v>260.25</v>
      </c>
      <c r="K179" s="4">
        <f>'Fixed Credits Value'!B179</f>
        <v>100</v>
      </c>
      <c r="L179" s="4">
        <f t="shared" si="19"/>
        <v>791.5</v>
      </c>
      <c r="M179" s="4">
        <f>L179/'Feedstock Conversions'!B$20</f>
        <v>102.12903225806451</v>
      </c>
      <c r="O179" s="4">
        <f>'Fuel Values'!C179*100</f>
        <v>388.76</v>
      </c>
      <c r="P179" s="18">
        <f>('LCFS Values'!$E$5-AB$4)/1000000*'LCFS Values'!B179*'LCFS Values'!$G$2*100</f>
        <v>72.426166829669498</v>
      </c>
      <c r="Q179" s="4">
        <f>'RIN Values'!D179</f>
        <v>294.95</v>
      </c>
      <c r="R179" s="4">
        <f>'Fixed Credits Value'!B179</f>
        <v>100</v>
      </c>
      <c r="S179" s="4">
        <f>'Fixed Credits Value'!C179</f>
        <v>16</v>
      </c>
      <c r="T179" s="4">
        <f t="shared" si="22"/>
        <v>872.13616682966949</v>
      </c>
      <c r="U179" s="4">
        <f>T179/'Feedstock Conversions'!B$7</f>
        <v>92.978269384826163</v>
      </c>
      <c r="W179" s="4">
        <f t="shared" si="23"/>
        <v>134.24792833146694</v>
      </c>
      <c r="X179" s="4">
        <f t="shared" si="24"/>
        <v>76.649143313432091</v>
      </c>
      <c r="AG179" s="4">
        <f>$B179+'Rail Costs'!K179</f>
        <v>81.201679731243004</v>
      </c>
      <c r="AH179" s="4">
        <v>77.5</v>
      </c>
      <c r="AI179" s="4">
        <f>$B179+'Rail Costs'!M179</f>
        <v>83.605039193728999</v>
      </c>
      <c r="AJ179" s="4">
        <f t="shared" si="20"/>
        <v>80</v>
      </c>
      <c r="AK179" s="4">
        <f>$B179+('Rail Costs'!O179*0.75)</f>
        <v>80.540755879059347</v>
      </c>
      <c r="AL179" s="4">
        <f>$B179+'Rail Costs'!P179</f>
        <v>81.442015677491597</v>
      </c>
      <c r="AO179" s="4">
        <f>$L179-('Feedstock Conversions'!$B$20*AG179)-'Rail Costs'!Q179</f>
        <v>158.11666192588859</v>
      </c>
      <c r="AP179" s="4">
        <f>$L179-('Feedstock Conversions'!$B$20*AH179)-'Rail Costs'!R179</f>
        <v>187.25274595206804</v>
      </c>
      <c r="AQ179" s="4">
        <f>$L179-('Feedstock Conversions'!$B$20*AI179)-'Rail Costs'!S179</f>
        <v>140.12444881851093</v>
      </c>
      <c r="AR179" s="4">
        <f>$L179-('Feedstock Conversions'!$B$20*AJ179)-'Rail Costs'!T179</f>
        <v>167.62350461240177</v>
      </c>
      <c r="AS179" s="4">
        <f>$L179-('Feedstock Conversions'!$B$20*AK179)-'Rail Costs'!U179</f>
        <v>163.59400958043679</v>
      </c>
      <c r="AT179" s="4">
        <f>$L179-('Feedstock Conversions'!$B$20*AL179)-'Rail Costs'!V179</f>
        <v>155.67258403432228</v>
      </c>
      <c r="AV179" s="4">
        <f>$T179-(AG179*'Feedstock Conversions'!$B$7)-'Rail Costs'!Q179</f>
        <v>106.39409079363189</v>
      </c>
      <c r="AW179" s="4">
        <f>$T179-(AH179*'Feedstock Conversions'!$B$7)-'Rail Costs'!R179</f>
        <v>141.56391278173749</v>
      </c>
      <c r="AX179" s="4">
        <f>$T179-(AI179*'Feedstock Conversions'!$B$7)-'Rail Costs'!S179</f>
        <v>84.484401762402172</v>
      </c>
      <c r="AY179" s="4">
        <f>$T179-(AJ179*'Feedstock Conversions'!$B$7)-'Rail Costs'!T179</f>
        <v>117.85967144207116</v>
      </c>
      <c r="AZ179" s="4">
        <f>$T179-(AK179*'Feedstock Conversions'!$B$7)-'Rail Costs'!U179</f>
        <v>112.9487443272395</v>
      </c>
      <c r="BA179" s="4">
        <f>$T179-(AL179*'Feedstock Conversions'!$B$7)-'Rail Costs'!V179</f>
        <v>103.55826530968031</v>
      </c>
      <c r="BH179">
        <f t="shared" si="17"/>
        <v>22</v>
      </c>
      <c r="BI179">
        <f t="shared" si="18"/>
        <v>2022</v>
      </c>
      <c r="BJ179">
        <f t="shared" si="21"/>
        <v>5</v>
      </c>
    </row>
    <row r="180" spans="1:62" x14ac:dyDescent="0.2">
      <c r="A180" s="11">
        <v>44715</v>
      </c>
      <c r="B180" s="4">
        <v>80</v>
      </c>
      <c r="C180" s="18">
        <f>BFT!B180+'Rail Costs'!B180</f>
        <v>84.806718924972003</v>
      </c>
      <c r="E180" s="4">
        <f>BFT!C180*'Feedstock Conversions'!B$20</f>
        <v>657.25207166853306</v>
      </c>
      <c r="F180" s="4">
        <f>BFT!C180*'Feedstock Conversions'!B$7</f>
        <v>795.4870235162374</v>
      </c>
      <c r="H180" s="4">
        <f>'Fuel Values'!B180-BFT!I180-BFT!J180-BFT!K180</f>
        <v>364.87433149950652</v>
      </c>
      <c r="I180" s="18">
        <f>('LCFS Values'!$E$5-$AA$4)/1000000*'LCFS Values'!B180*'LCFS Values'!$G$2*100</f>
        <v>69.688168500493433</v>
      </c>
      <c r="J180" s="4">
        <f>'RIN Values'!C180</f>
        <v>252.9375</v>
      </c>
      <c r="K180" s="4">
        <f>'Fixed Credits Value'!B180</f>
        <v>100</v>
      </c>
      <c r="L180" s="4">
        <f t="shared" si="19"/>
        <v>787.5</v>
      </c>
      <c r="M180" s="4">
        <f>L180/'Feedstock Conversions'!B$20</f>
        <v>101.61290322580645</v>
      </c>
      <c r="O180" s="4">
        <f>'Fuel Values'!C180*100</f>
        <v>419.06999999999994</v>
      </c>
      <c r="P180" s="18">
        <f>('LCFS Values'!$E$5-AB$4)/1000000*'LCFS Values'!B180*'LCFS Values'!$G$2*100</f>
        <v>66.42717646064618</v>
      </c>
      <c r="Q180" s="4">
        <f>'RIN Values'!D180</f>
        <v>286.66249999999997</v>
      </c>
      <c r="R180" s="4">
        <f>'Fixed Credits Value'!B180</f>
        <v>100</v>
      </c>
      <c r="S180" s="4">
        <f>'Fixed Credits Value'!C180</f>
        <v>16</v>
      </c>
      <c r="T180" s="4">
        <f t="shared" si="22"/>
        <v>888.1596764606461</v>
      </c>
      <c r="U180" s="4">
        <f>T180/'Feedstock Conversions'!B$7</f>
        <v>94.686532671710665</v>
      </c>
      <c r="W180" s="4">
        <f t="shared" si="23"/>
        <v>130.24792833146694</v>
      </c>
      <c r="X180" s="4">
        <f t="shared" si="24"/>
        <v>92.672652944408696</v>
      </c>
      <c r="AG180" s="4">
        <f>$B180+'Rail Costs'!K180</f>
        <v>81.201679731243004</v>
      </c>
      <c r="AH180" s="4">
        <v>77.5</v>
      </c>
      <c r="AI180" s="4">
        <f>$B180+'Rail Costs'!M180</f>
        <v>83.605039193728999</v>
      </c>
      <c r="AJ180" s="4">
        <f t="shared" si="20"/>
        <v>80</v>
      </c>
      <c r="AK180" s="4">
        <f>$B180+('Rail Costs'!O180*0.75)</f>
        <v>80.540755879059347</v>
      </c>
      <c r="AL180" s="4">
        <f>$B180+'Rail Costs'!P180</f>
        <v>81.442015677491597</v>
      </c>
      <c r="AO180" s="4">
        <f>$L180-('Feedstock Conversions'!$B$20*AG180)-'Rail Costs'!Q180</f>
        <v>154.11666192588859</v>
      </c>
      <c r="AP180" s="4">
        <f>$L180-('Feedstock Conversions'!$B$20*AH180)-'Rail Costs'!R180</f>
        <v>183.25274595206804</v>
      </c>
      <c r="AQ180" s="4">
        <f>$L180-('Feedstock Conversions'!$B$20*AI180)-'Rail Costs'!S180</f>
        <v>136.12444881851093</v>
      </c>
      <c r="AR180" s="4">
        <f>$L180-('Feedstock Conversions'!$B$20*AJ180)-'Rail Costs'!T180</f>
        <v>163.62350461240177</v>
      </c>
      <c r="AS180" s="4">
        <f>$L180-('Feedstock Conversions'!$B$20*AK180)-'Rail Costs'!U180</f>
        <v>159.59400958043679</v>
      </c>
      <c r="AT180" s="4">
        <f>$L180-('Feedstock Conversions'!$B$20*AL180)-'Rail Costs'!V180</f>
        <v>151.67258403432228</v>
      </c>
      <c r="AV180" s="4">
        <f>$T180-(AG180*'Feedstock Conversions'!$B$7)-'Rail Costs'!Q180</f>
        <v>122.41760042460849</v>
      </c>
      <c r="AW180" s="4">
        <f>$T180-(AH180*'Feedstock Conversions'!$B$7)-'Rail Costs'!R180</f>
        <v>157.58742241271409</v>
      </c>
      <c r="AX180" s="4">
        <f>$T180-(AI180*'Feedstock Conversions'!$B$7)-'Rail Costs'!S180</f>
        <v>100.50791139337878</v>
      </c>
      <c r="AY180" s="4">
        <f>$T180-(AJ180*'Feedstock Conversions'!$B$7)-'Rail Costs'!T180</f>
        <v>133.88318107304778</v>
      </c>
      <c r="AZ180" s="4">
        <f>$T180-(AK180*'Feedstock Conversions'!$B$7)-'Rail Costs'!U180</f>
        <v>128.9722539582161</v>
      </c>
      <c r="BA180" s="4">
        <f>$T180-(AL180*'Feedstock Conversions'!$B$7)-'Rail Costs'!V180</f>
        <v>119.58177494065691</v>
      </c>
      <c r="BH180">
        <f t="shared" si="17"/>
        <v>23</v>
      </c>
      <c r="BI180">
        <f t="shared" si="18"/>
        <v>2022</v>
      </c>
      <c r="BJ180">
        <f t="shared" si="21"/>
        <v>6</v>
      </c>
    </row>
    <row r="181" spans="1:62" x14ac:dyDescent="0.2">
      <c r="A181" s="11">
        <v>44722</v>
      </c>
      <c r="B181" s="4">
        <v>80.599999999999994</v>
      </c>
      <c r="C181" s="18">
        <f>BFT!B181+'Rail Costs'!B181</f>
        <v>85.406718924971997</v>
      </c>
      <c r="E181" s="4">
        <f>BFT!C181*'Feedstock Conversions'!B$20</f>
        <v>661.90207166853293</v>
      </c>
      <c r="F181" s="4">
        <f>BFT!C181*'Feedstock Conversions'!B$7</f>
        <v>801.11502351623744</v>
      </c>
      <c r="H181" s="4">
        <f>'Fuel Values'!B181-BFT!I181-BFT!J181-BFT!K181</f>
        <v>364.75412485976324</v>
      </c>
      <c r="I181" s="18">
        <f>('LCFS Values'!$E$5-$AA$4)/1000000*'LCFS Values'!B181*'LCFS Values'!$G$2*100</f>
        <v>62.570875140236858</v>
      </c>
      <c r="J181" s="4">
        <f>'RIN Values'!C181</f>
        <v>260.17499999999995</v>
      </c>
      <c r="K181" s="4">
        <f>'Fixed Credits Value'!B181</f>
        <v>100</v>
      </c>
      <c r="L181" s="4">
        <f t="shared" si="19"/>
        <v>787.5</v>
      </c>
      <c r="M181" s="4">
        <f>L181/'Feedstock Conversions'!B$20</f>
        <v>101.61290322580645</v>
      </c>
      <c r="O181" s="4">
        <f>'Fuel Values'!C181*100</f>
        <v>436.31</v>
      </c>
      <c r="P181" s="18">
        <f>('LCFS Values'!$E$5-AB$4)/1000000*'LCFS Values'!B181*'LCFS Values'!$G$2*100</f>
        <v>59.642930122466097</v>
      </c>
      <c r="Q181" s="4">
        <f>'RIN Values'!D181</f>
        <v>294.86499999999995</v>
      </c>
      <c r="R181" s="4">
        <f>'Fixed Credits Value'!B181</f>
        <v>100</v>
      </c>
      <c r="S181" s="4">
        <f>'Fixed Credits Value'!C181</f>
        <v>16</v>
      </c>
      <c r="T181" s="4">
        <f t="shared" si="22"/>
        <v>906.81793012246612</v>
      </c>
      <c r="U181" s="4">
        <f>T181/'Feedstock Conversions'!B$7</f>
        <v>96.675685514122179</v>
      </c>
      <c r="W181" s="4">
        <f t="shared" si="23"/>
        <v>125.59792833146707</v>
      </c>
      <c r="X181" s="4">
        <f t="shared" si="24"/>
        <v>105.70290660622868</v>
      </c>
      <c r="AG181" s="4">
        <f>$B181+'Rail Costs'!K181</f>
        <v>81.801679731242999</v>
      </c>
      <c r="AH181" s="4">
        <v>78.099999999999994</v>
      </c>
      <c r="AI181" s="4">
        <f>$B181+'Rail Costs'!M181</f>
        <v>84.205039193728993</v>
      </c>
      <c r="AJ181" s="4">
        <f t="shared" si="20"/>
        <v>80.599999999999994</v>
      </c>
      <c r="AK181" s="4">
        <f>$B181+('Rail Costs'!O181*0.75)</f>
        <v>81.140755879059341</v>
      </c>
      <c r="AL181" s="4">
        <f>$B181+'Rail Costs'!P181</f>
        <v>82.042015677491591</v>
      </c>
      <c r="AO181" s="4">
        <f>$L181-('Feedstock Conversions'!$B$20*AG181)-'Rail Costs'!Q181</f>
        <v>149.46666192588862</v>
      </c>
      <c r="AP181" s="4">
        <f>$L181-('Feedstock Conversions'!$B$20*AH181)-'Rail Costs'!R181</f>
        <v>178.60274595206806</v>
      </c>
      <c r="AQ181" s="4">
        <f>$L181-('Feedstock Conversions'!$B$20*AI181)-'Rail Costs'!S181</f>
        <v>131.47444881851106</v>
      </c>
      <c r="AR181" s="4">
        <f>$L181-('Feedstock Conversions'!$B$20*AJ181)-'Rail Costs'!T181</f>
        <v>158.9735046124018</v>
      </c>
      <c r="AS181" s="4">
        <f>$L181-('Feedstock Conversions'!$B$20*AK181)-'Rail Costs'!U181</f>
        <v>154.94400958043681</v>
      </c>
      <c r="AT181" s="4">
        <f>$L181-('Feedstock Conversions'!$B$20*AL181)-'Rail Costs'!V181</f>
        <v>147.02258403432231</v>
      </c>
      <c r="AV181" s="4">
        <f>$T181-(AG181*'Feedstock Conversions'!$B$7)-'Rail Costs'!Q181</f>
        <v>135.44785408642861</v>
      </c>
      <c r="AW181" s="4">
        <f>$T181-(AH181*'Feedstock Conversions'!$B$7)-'Rail Costs'!R181</f>
        <v>170.61767607453419</v>
      </c>
      <c r="AX181" s="4">
        <f>$T181-(AI181*'Feedstock Conversions'!$B$7)-'Rail Costs'!S181</f>
        <v>113.53816505519887</v>
      </c>
      <c r="AY181" s="4">
        <f>$T181-(AJ181*'Feedstock Conversions'!$B$7)-'Rail Costs'!T181</f>
        <v>146.91343473486788</v>
      </c>
      <c r="AZ181" s="4">
        <f>$T181-(AK181*'Feedstock Conversions'!$B$7)-'Rail Costs'!U181</f>
        <v>142.0025076200362</v>
      </c>
      <c r="BA181" s="4">
        <f>$T181-(AL181*'Feedstock Conversions'!$B$7)-'Rail Costs'!V181</f>
        <v>132.61202860247701</v>
      </c>
      <c r="BH181">
        <f t="shared" si="17"/>
        <v>24</v>
      </c>
      <c r="BI181">
        <f t="shared" si="18"/>
        <v>2022</v>
      </c>
      <c r="BJ181">
        <f t="shared" si="21"/>
        <v>6</v>
      </c>
    </row>
    <row r="182" spans="1:62" x14ac:dyDescent="0.2">
      <c r="A182" s="11">
        <v>44729</v>
      </c>
      <c r="B182" s="4">
        <v>81</v>
      </c>
      <c r="C182" s="18">
        <f>BFT!B182+'Rail Costs'!B182</f>
        <v>85.806718924972003</v>
      </c>
      <c r="E182" s="4">
        <f>BFT!C182*'Feedstock Conversions'!B$20</f>
        <v>665.00207166853306</v>
      </c>
      <c r="F182" s="4">
        <f>BFT!C182*'Feedstock Conversions'!B$7</f>
        <v>804.86702351623751</v>
      </c>
      <c r="H182" s="4">
        <f>'Fuel Values'!B182-BFT!I182-BFT!J182-BFT!K182</f>
        <v>385.32850069644735</v>
      </c>
      <c r="I182" s="18">
        <f>('LCFS Values'!$E$5-$AA$4)/1000000*'LCFS Values'!B182*'LCFS Values'!$G$2*100</f>
        <v>64.946499303552642</v>
      </c>
      <c r="J182" s="4">
        <f>'RIN Values'!C182</f>
        <v>243.22500000000002</v>
      </c>
      <c r="K182" s="4">
        <f>'Fixed Credits Value'!B182</f>
        <v>100</v>
      </c>
      <c r="L182" s="4">
        <f t="shared" si="19"/>
        <v>793.5</v>
      </c>
      <c r="M182" s="4">
        <f>L182/'Feedstock Conversions'!B$20</f>
        <v>102.38709677419355</v>
      </c>
      <c r="O182" s="4">
        <f>'Fuel Values'!C182*100</f>
        <v>438.75</v>
      </c>
      <c r="P182" s="18">
        <f>('LCFS Values'!$E$5-AB$4)/1000000*'LCFS Values'!B182*'LCFS Values'!$G$2*100</f>
        <v>61.907389196313559</v>
      </c>
      <c r="Q182" s="4">
        <f>'RIN Values'!D182</f>
        <v>275.65500000000003</v>
      </c>
      <c r="R182" s="4">
        <f>'Fixed Credits Value'!B182</f>
        <v>100</v>
      </c>
      <c r="S182" s="4">
        <f>'Fixed Credits Value'!C182</f>
        <v>16</v>
      </c>
      <c r="T182" s="4">
        <f t="shared" si="22"/>
        <v>892.31238919631357</v>
      </c>
      <c r="U182" s="4">
        <f>T182/'Feedstock Conversions'!B$7</f>
        <v>95.129252579564337</v>
      </c>
      <c r="W182" s="4">
        <f t="shared" si="23"/>
        <v>128.49792833146694</v>
      </c>
      <c r="X182" s="4">
        <f t="shared" si="24"/>
        <v>87.445365680076065</v>
      </c>
      <c r="AG182" s="4">
        <f>$B182+'Rail Costs'!K182</f>
        <v>82.201679731243004</v>
      </c>
      <c r="AH182" s="4">
        <v>78.5</v>
      </c>
      <c r="AI182" s="4">
        <f>$B182+'Rail Costs'!M182</f>
        <v>84.605039193728999</v>
      </c>
      <c r="AJ182" s="4">
        <f t="shared" si="20"/>
        <v>81</v>
      </c>
      <c r="AK182" s="4">
        <f>$B182+('Rail Costs'!O182*0.75)</f>
        <v>81.540755879059347</v>
      </c>
      <c r="AL182" s="4">
        <f>$B182+'Rail Costs'!P182</f>
        <v>82.442015677491597</v>
      </c>
      <c r="AO182" s="4">
        <f>$L182-('Feedstock Conversions'!$B$20*AG182)-'Rail Costs'!Q182</f>
        <v>152.36666192588859</v>
      </c>
      <c r="AP182" s="4">
        <f>$L182-('Feedstock Conversions'!$B$20*AH182)-'Rail Costs'!R182</f>
        <v>181.50274595206804</v>
      </c>
      <c r="AQ182" s="4">
        <f>$L182-('Feedstock Conversions'!$B$20*AI182)-'Rail Costs'!S182</f>
        <v>134.37444881851093</v>
      </c>
      <c r="AR182" s="4">
        <f>$L182-('Feedstock Conversions'!$B$20*AJ182)-'Rail Costs'!T182</f>
        <v>161.87350461240177</v>
      </c>
      <c r="AS182" s="4">
        <f>$L182-('Feedstock Conversions'!$B$20*AK182)-'Rail Costs'!U182</f>
        <v>157.84400958043679</v>
      </c>
      <c r="AT182" s="4">
        <f>$L182-('Feedstock Conversions'!$B$20*AL182)-'Rail Costs'!V182</f>
        <v>149.92258403432228</v>
      </c>
      <c r="AV182" s="4">
        <f>$T182-(AG182*'Feedstock Conversions'!$B$7)-'Rail Costs'!Q182</f>
        <v>117.19031316027598</v>
      </c>
      <c r="AW182" s="4">
        <f>$T182-(AH182*'Feedstock Conversions'!$B$7)-'Rail Costs'!R182</f>
        <v>152.36013514838157</v>
      </c>
      <c r="AX182" s="4">
        <f>$T182-(AI182*'Feedstock Conversions'!$B$7)-'Rail Costs'!S182</f>
        <v>95.280624129046259</v>
      </c>
      <c r="AY182" s="4">
        <f>$T182-(AJ182*'Feedstock Conversions'!$B$7)-'Rail Costs'!T182</f>
        <v>128.65589380871526</v>
      </c>
      <c r="AZ182" s="4">
        <f>$T182-(AK182*'Feedstock Conversions'!$B$7)-'Rail Costs'!U182</f>
        <v>123.74496669388358</v>
      </c>
      <c r="BA182" s="4">
        <f>$T182-(AL182*'Feedstock Conversions'!$B$7)-'Rail Costs'!V182</f>
        <v>114.3544876763244</v>
      </c>
      <c r="BH182">
        <f t="shared" si="17"/>
        <v>25</v>
      </c>
      <c r="BI182">
        <f t="shared" si="18"/>
        <v>2022</v>
      </c>
      <c r="BJ182">
        <f t="shared" si="21"/>
        <v>6</v>
      </c>
    </row>
    <row r="183" spans="1:62" x14ac:dyDescent="0.2">
      <c r="A183" s="11">
        <v>44736</v>
      </c>
      <c r="B183" s="4">
        <v>81</v>
      </c>
      <c r="C183" s="18">
        <f>BFT!B183+'Rail Costs'!B183</f>
        <v>85.806718924972003</v>
      </c>
      <c r="E183" s="4">
        <f>BFT!C183*'Feedstock Conversions'!B$20</f>
        <v>665.00207166853306</v>
      </c>
      <c r="F183" s="4">
        <f>BFT!C183*'Feedstock Conversions'!B$7</f>
        <v>804.86702351623751</v>
      </c>
      <c r="H183" s="4">
        <f>'Fuel Values'!B183-BFT!I183-BFT!J183-BFT!K183</f>
        <v>398.52681417888152</v>
      </c>
      <c r="I183" s="18">
        <f>('LCFS Values'!$E$5-$AA$4)/1000000*'LCFS Values'!B183*'LCFS Values'!$G$2*100</f>
        <v>70.598185821118435</v>
      </c>
      <c r="J183" s="4">
        <f>'RIN Values'!C183</f>
        <v>226.5</v>
      </c>
      <c r="K183" s="4">
        <f>'Fixed Credits Value'!B183</f>
        <v>100</v>
      </c>
      <c r="L183" s="4">
        <f t="shared" si="19"/>
        <v>795.625</v>
      </c>
      <c r="M183" s="4">
        <f>L183/'Feedstock Conversions'!B$20</f>
        <v>102.66129032258064</v>
      </c>
      <c r="O183" s="4">
        <f>'Fuel Values'!C183*100</f>
        <v>437.6</v>
      </c>
      <c r="P183" s="18">
        <f>('LCFS Values'!$E$5-AB$4)/1000000*'LCFS Values'!B183*'LCFS Values'!$G$2*100</f>
        <v>67.29461038006356</v>
      </c>
      <c r="Q183" s="4">
        <f>'RIN Values'!D183</f>
        <v>256.7</v>
      </c>
      <c r="R183" s="4">
        <f>'Fixed Credits Value'!B183</f>
        <v>100</v>
      </c>
      <c r="S183" s="4">
        <f>'Fixed Credits Value'!C183</f>
        <v>16</v>
      </c>
      <c r="T183" s="4">
        <f t="shared" si="22"/>
        <v>877.59461038006361</v>
      </c>
      <c r="U183" s="4">
        <f>T183/'Feedstock Conversions'!B$7</f>
        <v>93.56019300427117</v>
      </c>
      <c r="W183" s="4">
        <f t="shared" si="23"/>
        <v>130.62292833146694</v>
      </c>
      <c r="X183" s="4">
        <f t="shared" si="24"/>
        <v>72.727586863826104</v>
      </c>
      <c r="AG183" s="4">
        <f>$B183+'Rail Costs'!K183</f>
        <v>82.201679731243004</v>
      </c>
      <c r="AH183" s="4">
        <v>78.5</v>
      </c>
      <c r="AI183" s="4">
        <f>$B183+'Rail Costs'!M183</f>
        <v>84.605039193728999</v>
      </c>
      <c r="AJ183" s="4">
        <f t="shared" si="20"/>
        <v>81</v>
      </c>
      <c r="AK183" s="4">
        <f>$B183+('Rail Costs'!O183*0.75)</f>
        <v>81.540755879059347</v>
      </c>
      <c r="AL183" s="4">
        <f>$B183+'Rail Costs'!P183</f>
        <v>82.442015677491597</v>
      </c>
      <c r="AO183" s="4">
        <f>$L183-('Feedstock Conversions'!$B$20*AG183)-'Rail Costs'!Q183</f>
        <v>154.49166192588859</v>
      </c>
      <c r="AP183" s="4">
        <f>$L183-('Feedstock Conversions'!$B$20*AH183)-'Rail Costs'!R183</f>
        <v>183.62774595206804</v>
      </c>
      <c r="AQ183" s="4">
        <f>$L183-('Feedstock Conversions'!$B$20*AI183)-'Rail Costs'!S183</f>
        <v>136.49944881851093</v>
      </c>
      <c r="AR183" s="4">
        <f>$L183-('Feedstock Conversions'!$B$20*AJ183)-'Rail Costs'!T183</f>
        <v>163.99850461240177</v>
      </c>
      <c r="AS183" s="4">
        <f>$L183-('Feedstock Conversions'!$B$20*AK183)-'Rail Costs'!U183</f>
        <v>159.96900958043679</v>
      </c>
      <c r="AT183" s="4">
        <f>$L183-('Feedstock Conversions'!$B$20*AL183)-'Rail Costs'!V183</f>
        <v>152.04758403432228</v>
      </c>
      <c r="AV183" s="4">
        <f>$T183-(AG183*'Feedstock Conversions'!$B$7)-'Rail Costs'!Q183</f>
        <v>102.47253434402602</v>
      </c>
      <c r="AW183" s="4">
        <f>$T183-(AH183*'Feedstock Conversions'!$B$7)-'Rail Costs'!R183</f>
        <v>137.64235633213161</v>
      </c>
      <c r="AX183" s="4">
        <f>$T183-(AI183*'Feedstock Conversions'!$B$7)-'Rail Costs'!S183</f>
        <v>80.562845312796298</v>
      </c>
      <c r="AY183" s="4">
        <f>$T183-(AJ183*'Feedstock Conversions'!$B$7)-'Rail Costs'!T183</f>
        <v>113.93811499246529</v>
      </c>
      <c r="AZ183" s="4">
        <f>$T183-(AK183*'Feedstock Conversions'!$B$7)-'Rail Costs'!U183</f>
        <v>109.02718787763362</v>
      </c>
      <c r="BA183" s="4">
        <f>$T183-(AL183*'Feedstock Conversions'!$B$7)-'Rail Costs'!V183</f>
        <v>99.636708860074435</v>
      </c>
      <c r="BH183">
        <f t="shared" si="17"/>
        <v>26</v>
      </c>
      <c r="BI183">
        <f t="shared" si="18"/>
        <v>2022</v>
      </c>
      <c r="BJ183">
        <f t="shared" si="21"/>
        <v>6</v>
      </c>
    </row>
    <row r="184" spans="1:62" x14ac:dyDescent="0.2">
      <c r="A184" s="11">
        <v>44743</v>
      </c>
      <c r="B184" s="4">
        <v>82</v>
      </c>
      <c r="C184" s="18">
        <f>BFT!B184+'Rail Costs'!B184</f>
        <v>86.909720044792834</v>
      </c>
      <c r="E184" s="4">
        <f>BFT!C184*'Feedstock Conversions'!B$20</f>
        <v>673.5503303471445</v>
      </c>
      <c r="F184" s="4">
        <f>BFT!C184*'Feedstock Conversions'!B$7</f>
        <v>815.21317402015688</v>
      </c>
      <c r="H184" s="4">
        <f>'Fuel Values'!B184-BFT!I184-BFT!J184-BFT!K184</f>
        <v>382.92085271205258</v>
      </c>
      <c r="I184" s="18">
        <f>('LCFS Values'!$E$5-$AA$4)/1000000*'LCFS Values'!B184*'LCFS Values'!$G$2*100</f>
        <v>74.104147287947384</v>
      </c>
      <c r="J184" s="4">
        <f>'RIN Values'!C184</f>
        <v>237.97500000000002</v>
      </c>
      <c r="K184" s="4">
        <f>'Fixed Credits Value'!B184</f>
        <v>100</v>
      </c>
      <c r="L184" s="4">
        <f t="shared" si="19"/>
        <v>795</v>
      </c>
      <c r="M184" s="4">
        <f>L184/'Feedstock Conversions'!B$20</f>
        <v>102.58064516129032</v>
      </c>
      <c r="O184" s="4">
        <f>'Fuel Values'!C184*100</f>
        <v>407.06</v>
      </c>
      <c r="P184" s="18">
        <f>('LCFS Values'!$E$5-AB$4)/1000000*'LCFS Values'!B184*'LCFS Values'!$G$2*100</f>
        <v>70.636513690661005</v>
      </c>
      <c r="Q184" s="4">
        <f>'RIN Values'!D184</f>
        <v>269.70499999999998</v>
      </c>
      <c r="R184" s="4">
        <f>'Fixed Credits Value'!B184</f>
        <v>100</v>
      </c>
      <c r="S184" s="4">
        <f>'Fixed Credits Value'!C184</f>
        <v>16</v>
      </c>
      <c r="T184" s="4">
        <f t="shared" si="22"/>
        <v>863.40151369066098</v>
      </c>
      <c r="U184" s="4">
        <f>T184/'Feedstock Conversions'!B$7</f>
        <v>92.047069689835922</v>
      </c>
      <c r="W184" s="4">
        <f t="shared" si="23"/>
        <v>121.4496696528555</v>
      </c>
      <c r="X184" s="4">
        <f t="shared" si="24"/>
        <v>48.188339670504092</v>
      </c>
      <c r="AG184" s="4">
        <f>$B184+'Rail Costs'!K184</f>
        <v>83.227430011198209</v>
      </c>
      <c r="AH184" s="4">
        <v>79.5</v>
      </c>
      <c r="AI184" s="4">
        <f>$B184+'Rail Costs'!M184</f>
        <v>85.682290033594626</v>
      </c>
      <c r="AJ184" s="4">
        <f t="shared" si="20"/>
        <v>82</v>
      </c>
      <c r="AK184" s="4">
        <f>$B184+('Rail Costs'!O184*0.75)</f>
        <v>82.55234350503919</v>
      </c>
      <c r="AL184" s="4">
        <f>$B184+'Rail Costs'!P184</f>
        <v>83.472916013437853</v>
      </c>
      <c r="AO184" s="4">
        <f>$L184-('Feedstock Conversions'!$B$20*AG184)-'Rail Costs'!Q184</f>
        <v>145.82987611001474</v>
      </c>
      <c r="AP184" s="4">
        <f>$L184-('Feedstock Conversions'!$B$20*AH184)-'Rail Costs'!R184</f>
        <v>175.17512622246952</v>
      </c>
      <c r="AQ184" s="4">
        <f>$L184-('Feedstock Conversions'!$B$20*AI184)-'Rail Costs'!S184</f>
        <v>127.45211557890761</v>
      </c>
      <c r="AR184" s="4">
        <f>$L184-('Feedstock Conversions'!$B$20*AJ184)-'Rail Costs'!T184</f>
        <v>155.54043685409607</v>
      </c>
      <c r="AS184" s="4">
        <f>$L184-('Feedstock Conversions'!$B$20*AK184)-'Rail Costs'!U184</f>
        <v>151.42459550001755</v>
      </c>
      <c r="AT184" s="4">
        <f>$L184-('Feedstock Conversions'!$B$20*AL184)-'Rail Costs'!V184</f>
        <v>143.33342512077198</v>
      </c>
      <c r="AV184" s="4">
        <f>$T184-(AG184*'Feedstock Conversions'!$B$7)-'Rail Costs'!Q184</f>
        <v>78.570678882422584</v>
      </c>
      <c r="AW184" s="4">
        <f>$T184-(AH184*'Feedstock Conversions'!$B$7)-'Rail Costs'!R184</f>
        <v>113.99163991313046</v>
      </c>
      <c r="AX184" s="4">
        <f>$T184-(AI184*'Feedstock Conversions'!$B$7)-'Rail Costs'!S184</f>
        <v>56.191496514809238</v>
      </c>
      <c r="AY184" s="4">
        <f>$T184-(AJ184*'Feedstock Conversions'!$B$7)-'Rail Costs'!T184</f>
        <v>90.281950544756981</v>
      </c>
      <c r="AZ184" s="4">
        <f>$T184-(AK184*'Feedstock Conversions'!$B$7)-'Rail Costs'!U184</f>
        <v>85.26578927746462</v>
      </c>
      <c r="BA184" s="4">
        <f>$T184-(AL184*'Feedstock Conversions'!$B$7)-'Rail Costs'!V184</f>
        <v>75.674085709529109</v>
      </c>
      <c r="BH184">
        <f t="shared" si="17"/>
        <v>27</v>
      </c>
      <c r="BI184">
        <f t="shared" si="18"/>
        <v>2022</v>
      </c>
      <c r="BJ184">
        <f t="shared" si="21"/>
        <v>7</v>
      </c>
    </row>
    <row r="185" spans="1:62" x14ac:dyDescent="0.2">
      <c r="A185" s="11">
        <v>44750</v>
      </c>
      <c r="B185" s="4">
        <v>79</v>
      </c>
      <c r="C185" s="18">
        <f>BFT!B185+'Rail Costs'!B185</f>
        <v>83.909720044792834</v>
      </c>
      <c r="E185" s="4">
        <f>BFT!C185*'Feedstock Conversions'!B$20</f>
        <v>650.3003303471445</v>
      </c>
      <c r="F185" s="4">
        <f>BFT!C185*'Feedstock Conversions'!B$7</f>
        <v>787.0731740201569</v>
      </c>
      <c r="H185" s="4">
        <f>'Fuel Values'!B185-BFT!I185-BFT!J185-BFT!K185</f>
        <v>363.11852288197372</v>
      </c>
      <c r="I185" s="18">
        <f>('LCFS Values'!$E$5-$AA$4)/1000000*'LCFS Values'!B185*'LCFS Values'!$G$2*100</f>
        <v>70.693977118026325</v>
      </c>
      <c r="J185" s="4">
        <f>'RIN Values'!C185</f>
        <v>234.9375</v>
      </c>
      <c r="K185" s="4">
        <f>'Fixed Credits Value'!B185</f>
        <v>100</v>
      </c>
      <c r="L185" s="4">
        <f t="shared" si="19"/>
        <v>768.75</v>
      </c>
      <c r="M185" s="4">
        <f>L185/'Feedstock Conversions'!B$20</f>
        <v>99.193548387096769</v>
      </c>
      <c r="O185" s="4">
        <f>'Fuel Values'!C185*100</f>
        <v>359.98</v>
      </c>
      <c r="P185" s="18">
        <f>('LCFS Values'!$E$5-AB$4)/1000000*'LCFS Values'!B185*'LCFS Values'!$G$2*100</f>
        <v>67.385919213686435</v>
      </c>
      <c r="Q185" s="4">
        <f>'RIN Values'!D185</f>
        <v>266.26249999999999</v>
      </c>
      <c r="R185" s="4">
        <f>'Fixed Credits Value'!B185</f>
        <v>100</v>
      </c>
      <c r="S185" s="4">
        <f>'Fixed Credits Value'!C185</f>
        <v>16</v>
      </c>
      <c r="T185" s="4">
        <f t="shared" si="22"/>
        <v>809.62841921368647</v>
      </c>
      <c r="U185" s="4">
        <f>T185/'Feedstock Conversions'!B$7</f>
        <v>86.314330406576374</v>
      </c>
      <c r="W185" s="4">
        <f t="shared" si="23"/>
        <v>118.4496696528555</v>
      </c>
      <c r="X185" s="4">
        <f t="shared" si="24"/>
        <v>22.555245193529572</v>
      </c>
      <c r="AG185" s="4">
        <f>$B185+'Rail Costs'!K185</f>
        <v>80.227430011198209</v>
      </c>
      <c r="AH185" s="4">
        <v>76.5</v>
      </c>
      <c r="AI185" s="4">
        <f>$B185+'Rail Costs'!M185</f>
        <v>82.682290033594626</v>
      </c>
      <c r="AJ185" s="4">
        <f t="shared" si="20"/>
        <v>79</v>
      </c>
      <c r="AK185" s="4">
        <f>$B185+('Rail Costs'!O185*0.75)</f>
        <v>79.55234350503919</v>
      </c>
      <c r="AL185" s="4">
        <f>$B185+'Rail Costs'!P185</f>
        <v>80.472916013437853</v>
      </c>
      <c r="AO185" s="4">
        <f>$L185-('Feedstock Conversions'!$B$20*AG185)-'Rail Costs'!Q185</f>
        <v>142.82987611001474</v>
      </c>
      <c r="AP185" s="4">
        <f>$L185-('Feedstock Conversions'!$B$20*AH185)-'Rail Costs'!R185</f>
        <v>172.17512622246952</v>
      </c>
      <c r="AQ185" s="4">
        <f>$L185-('Feedstock Conversions'!$B$20*AI185)-'Rail Costs'!S185</f>
        <v>124.45211557890761</v>
      </c>
      <c r="AR185" s="4">
        <f>$L185-('Feedstock Conversions'!$B$20*AJ185)-'Rail Costs'!T185</f>
        <v>152.54043685409607</v>
      </c>
      <c r="AS185" s="4">
        <f>$L185-('Feedstock Conversions'!$B$20*AK185)-'Rail Costs'!U185</f>
        <v>148.42459550001755</v>
      </c>
      <c r="AT185" s="4">
        <f>$L185-('Feedstock Conversions'!$B$20*AL185)-'Rail Costs'!V185</f>
        <v>140.33342512077198</v>
      </c>
      <c r="AV185" s="4">
        <f>$T185-(AG185*'Feedstock Conversions'!$B$7)-'Rail Costs'!Q185</f>
        <v>52.937584405448064</v>
      </c>
      <c r="AW185" s="4">
        <f>$T185-(AH185*'Feedstock Conversions'!$B$7)-'Rail Costs'!R185</f>
        <v>88.358545436155936</v>
      </c>
      <c r="AX185" s="4">
        <f>$T185-(AI185*'Feedstock Conversions'!$B$7)-'Rail Costs'!S185</f>
        <v>30.558402037834721</v>
      </c>
      <c r="AY185" s="4">
        <f>$T185-(AJ185*'Feedstock Conversions'!$B$7)-'Rail Costs'!T185</f>
        <v>64.648856067782461</v>
      </c>
      <c r="AZ185" s="4">
        <f>$T185-(AK185*'Feedstock Conversions'!$B$7)-'Rail Costs'!U185</f>
        <v>59.6326948004901</v>
      </c>
      <c r="BA185" s="4">
        <f>$T185-(AL185*'Feedstock Conversions'!$B$7)-'Rail Costs'!V185</f>
        <v>50.040991232554589</v>
      </c>
      <c r="BH185">
        <f t="shared" si="17"/>
        <v>28</v>
      </c>
      <c r="BI185">
        <f t="shared" si="18"/>
        <v>2022</v>
      </c>
      <c r="BJ185">
        <f t="shared" si="21"/>
        <v>7</v>
      </c>
    </row>
    <row r="186" spans="1:62" x14ac:dyDescent="0.2">
      <c r="A186" s="11">
        <v>44757</v>
      </c>
      <c r="B186" s="4">
        <v>77.2</v>
      </c>
      <c r="C186" s="18">
        <f>BFT!B186+'Rail Costs'!B186</f>
        <v>82.109720044792837</v>
      </c>
      <c r="E186" s="4">
        <f>BFT!C186*'Feedstock Conversions'!B$20</f>
        <v>636.35033034714445</v>
      </c>
      <c r="F186" s="4">
        <f>BFT!C186*'Feedstock Conversions'!B$7</f>
        <v>770.18917402015688</v>
      </c>
      <c r="H186" s="4">
        <f>'Fuel Values'!B186-BFT!I186-BFT!J186-BFT!K186</f>
        <v>352.79672909392104</v>
      </c>
      <c r="I186" s="18">
        <f>('LCFS Values'!$E$5-$AA$4)/1000000*'LCFS Values'!B186*'LCFS Values'!$G$2*100</f>
        <v>72.303270906078936</v>
      </c>
      <c r="J186" s="4">
        <f>'RIN Values'!C186</f>
        <v>240.89999999999998</v>
      </c>
      <c r="K186" s="4">
        <f>'Fixed Credits Value'!B186</f>
        <v>100</v>
      </c>
      <c r="L186" s="4">
        <f t="shared" si="19"/>
        <v>766</v>
      </c>
      <c r="M186" s="4">
        <f>L186/'Feedstock Conversions'!B$20</f>
        <v>98.838709677419359</v>
      </c>
      <c r="O186" s="4">
        <f>'Fuel Values'!C186*100</f>
        <v>369.9</v>
      </c>
      <c r="P186" s="18">
        <f>('LCFS Values'!$E$5-AB$4)/1000000*'LCFS Values'!B186*'LCFS Values'!$G$2*100</f>
        <v>68.919907618550837</v>
      </c>
      <c r="Q186" s="4">
        <f>'RIN Values'!D186</f>
        <v>273.02</v>
      </c>
      <c r="R186" s="4">
        <f>'Fixed Credits Value'!B186</f>
        <v>100</v>
      </c>
      <c r="S186" s="4">
        <f>'Fixed Credits Value'!C186</f>
        <v>16</v>
      </c>
      <c r="T186" s="4">
        <f t="shared" si="22"/>
        <v>827.8399076185508</v>
      </c>
      <c r="U186" s="4">
        <f>T186/'Feedstock Conversions'!B$7</f>
        <v>88.255853690677043</v>
      </c>
      <c r="W186" s="4">
        <f t="shared" si="23"/>
        <v>129.64966965285555</v>
      </c>
      <c r="X186" s="4">
        <f t="shared" si="24"/>
        <v>57.650733598393913</v>
      </c>
      <c r="AG186" s="4">
        <f>$B186+'Rail Costs'!K186</f>
        <v>78.427430011198211</v>
      </c>
      <c r="AH186" s="4">
        <v>74.7</v>
      </c>
      <c r="AI186" s="4">
        <f>$B186+'Rail Costs'!M186</f>
        <v>80.882290033594629</v>
      </c>
      <c r="AJ186" s="4">
        <f t="shared" si="20"/>
        <v>77.2</v>
      </c>
      <c r="AK186" s="4">
        <f>$B186+('Rail Costs'!O186*0.75)</f>
        <v>77.752343505039192</v>
      </c>
      <c r="AL186" s="4">
        <f>$B186+'Rail Costs'!P186</f>
        <v>78.672916013437856</v>
      </c>
      <c r="AO186" s="4">
        <f>$L186-('Feedstock Conversions'!$B$20*AG186)-'Rail Costs'!Q186</f>
        <v>154.02987611001478</v>
      </c>
      <c r="AP186" s="4">
        <f>$L186-('Feedstock Conversions'!$B$20*AH186)-'Rail Costs'!R186</f>
        <v>183.37512622246945</v>
      </c>
      <c r="AQ186" s="4">
        <f>$L186-('Feedstock Conversions'!$B$20*AI186)-'Rail Costs'!S186</f>
        <v>135.65211557890754</v>
      </c>
      <c r="AR186" s="4">
        <f>$L186-('Feedstock Conversions'!$B$20*AJ186)-'Rail Costs'!T186</f>
        <v>163.740436854096</v>
      </c>
      <c r="AS186" s="4">
        <f>$L186-('Feedstock Conversions'!$B$20*AK186)-'Rail Costs'!U186</f>
        <v>159.62459550001759</v>
      </c>
      <c r="AT186" s="4">
        <f>$L186-('Feedstock Conversions'!$B$20*AL186)-'Rail Costs'!V186</f>
        <v>151.53342512077191</v>
      </c>
      <c r="AV186" s="4">
        <f>$T186-(AG186*'Feedstock Conversions'!$B$7)-'Rail Costs'!Q186</f>
        <v>88.033072810312404</v>
      </c>
      <c r="AW186" s="4">
        <f>$T186-(AH186*'Feedstock Conversions'!$B$7)-'Rail Costs'!R186</f>
        <v>123.45403384102028</v>
      </c>
      <c r="AX186" s="4">
        <f>$T186-(AI186*'Feedstock Conversions'!$B$7)-'Rail Costs'!S186</f>
        <v>65.653890442699065</v>
      </c>
      <c r="AY186" s="4">
        <f>$T186-(AJ186*'Feedstock Conversions'!$B$7)-'Rail Costs'!T186</f>
        <v>99.744344472646802</v>
      </c>
      <c r="AZ186" s="4">
        <f>$T186-(AK186*'Feedstock Conversions'!$B$7)-'Rail Costs'!U186</f>
        <v>94.728183205354441</v>
      </c>
      <c r="BA186" s="4">
        <f>$T186-(AL186*'Feedstock Conversions'!$B$7)-'Rail Costs'!V186</f>
        <v>85.13647963741893</v>
      </c>
      <c r="BH186">
        <f t="shared" si="17"/>
        <v>29</v>
      </c>
      <c r="BI186">
        <f t="shared" si="18"/>
        <v>2022</v>
      </c>
      <c r="BJ186">
        <f t="shared" si="21"/>
        <v>7</v>
      </c>
    </row>
    <row r="187" spans="1:62" x14ac:dyDescent="0.2">
      <c r="A187" s="11">
        <v>44764</v>
      </c>
      <c r="B187" s="4">
        <v>77.599999999999994</v>
      </c>
      <c r="C187" s="18">
        <f>BFT!B187+'Rail Costs'!B187</f>
        <v>82.509720044792829</v>
      </c>
      <c r="E187" s="4">
        <f>BFT!C187*'Feedstock Conversions'!B$20</f>
        <v>639.45033034714447</v>
      </c>
      <c r="F187" s="4">
        <f>BFT!C187*'Feedstock Conversions'!B$7</f>
        <v>773.94117402015684</v>
      </c>
      <c r="H187" s="4">
        <f>'Fuel Values'!B187-BFT!I187-BFT!J187-BFT!K187</f>
        <v>335.20326124402641</v>
      </c>
      <c r="I187" s="18">
        <f>('LCFS Values'!$E$5-$AA$4)/1000000*'LCFS Values'!B187*'LCFS Values'!$G$2*100</f>
        <v>71.996738755973695</v>
      </c>
      <c r="J187" s="4">
        <f>'RIN Values'!C187</f>
        <v>244.79999999999998</v>
      </c>
      <c r="K187" s="4">
        <f>'Fixed Credits Value'!B187</f>
        <v>100</v>
      </c>
      <c r="L187" s="4">
        <f t="shared" si="19"/>
        <v>752</v>
      </c>
      <c r="M187" s="4">
        <f>L187/'Feedstock Conversions'!B$20</f>
        <v>97.032258064516128</v>
      </c>
      <c r="O187" s="4">
        <f>'Fuel Values'!C187*100</f>
        <v>359.65</v>
      </c>
      <c r="P187" s="18">
        <f>('LCFS Values'!$E$5-AB$4)/1000000*'LCFS Values'!B187*'LCFS Values'!$G$2*100</f>
        <v>68.627719350957619</v>
      </c>
      <c r="Q187" s="4">
        <f>'RIN Values'!D187</f>
        <v>277.44</v>
      </c>
      <c r="R187" s="4">
        <f>'Fixed Credits Value'!B187</f>
        <v>100</v>
      </c>
      <c r="S187" s="4">
        <f>'Fixed Credits Value'!C187</f>
        <v>16</v>
      </c>
      <c r="T187" s="4">
        <f t="shared" si="22"/>
        <v>821.71771935095762</v>
      </c>
      <c r="U187" s="4">
        <f>T187/'Feedstock Conversions'!B$7</f>
        <v>87.603168374302513</v>
      </c>
      <c r="W187" s="4">
        <f t="shared" si="23"/>
        <v>112.54966965285553</v>
      </c>
      <c r="X187" s="4">
        <f t="shared" si="24"/>
        <v>47.776545330800786</v>
      </c>
      <c r="AG187" s="4">
        <f>$B187+'Rail Costs'!K187</f>
        <v>78.827430011198203</v>
      </c>
      <c r="AH187" s="4">
        <v>75.099999999999994</v>
      </c>
      <c r="AI187" s="4">
        <f>$B187+'Rail Costs'!M187</f>
        <v>81.28229003359462</v>
      </c>
      <c r="AJ187" s="4">
        <f t="shared" si="20"/>
        <v>77.599999999999994</v>
      </c>
      <c r="AK187" s="4">
        <f>$B187+('Rail Costs'!O187*0.75)</f>
        <v>78.152343505039184</v>
      </c>
      <c r="AL187" s="4">
        <f>$B187+'Rail Costs'!P187</f>
        <v>79.072916013437847</v>
      </c>
      <c r="AO187" s="4">
        <f>$L187-('Feedstock Conversions'!$B$20*AG187)-'Rail Costs'!Q187</f>
        <v>136.92987611001476</v>
      </c>
      <c r="AP187" s="4">
        <f>$L187-('Feedstock Conversions'!$B$20*AH187)-'Rail Costs'!R187</f>
        <v>166.27512622246954</v>
      </c>
      <c r="AQ187" s="4">
        <f>$L187-('Feedstock Conversions'!$B$20*AI187)-'Rail Costs'!S187</f>
        <v>118.55211557890763</v>
      </c>
      <c r="AR187" s="4">
        <f>$L187-('Feedstock Conversions'!$B$20*AJ187)-'Rail Costs'!T187</f>
        <v>146.64043685409609</v>
      </c>
      <c r="AS187" s="4">
        <f>$L187-('Feedstock Conversions'!$B$20*AK187)-'Rail Costs'!U187</f>
        <v>142.52459550001757</v>
      </c>
      <c r="AT187" s="4">
        <f>$L187-('Feedstock Conversions'!$B$20*AL187)-'Rail Costs'!V187</f>
        <v>134.433425120772</v>
      </c>
      <c r="AV187" s="4">
        <f>$T187-(AG187*'Feedstock Conversions'!$B$7)-'Rail Costs'!Q187</f>
        <v>78.158884542719278</v>
      </c>
      <c r="AW187" s="4">
        <f>$T187-(AH187*'Feedstock Conversions'!$B$7)-'Rail Costs'!R187</f>
        <v>113.57984557342715</v>
      </c>
      <c r="AX187" s="4">
        <f>$T187-(AI187*'Feedstock Conversions'!$B$7)-'Rail Costs'!S187</f>
        <v>55.779702175105932</v>
      </c>
      <c r="AY187" s="4">
        <f>$T187-(AJ187*'Feedstock Conversions'!$B$7)-'Rail Costs'!T187</f>
        <v>89.870156205053675</v>
      </c>
      <c r="AZ187" s="4">
        <f>$T187-(AK187*'Feedstock Conversions'!$B$7)-'Rail Costs'!U187</f>
        <v>84.853994937761314</v>
      </c>
      <c r="BA187" s="4">
        <f>$T187-(AL187*'Feedstock Conversions'!$B$7)-'Rail Costs'!V187</f>
        <v>75.262291369825803</v>
      </c>
      <c r="BH187">
        <f t="shared" si="17"/>
        <v>30</v>
      </c>
      <c r="BI187">
        <f t="shared" si="18"/>
        <v>2022</v>
      </c>
      <c r="BJ187">
        <f t="shared" si="21"/>
        <v>7</v>
      </c>
    </row>
    <row r="188" spans="1:62" x14ac:dyDescent="0.2">
      <c r="A188" s="11">
        <v>44771</v>
      </c>
      <c r="B188" s="4">
        <v>79.400000000000006</v>
      </c>
      <c r="C188" s="18">
        <f>BFT!B188+'Rail Costs'!B188</f>
        <v>84.30972004479284</v>
      </c>
      <c r="E188" s="4">
        <f>BFT!C188*'Feedstock Conversions'!B$20</f>
        <v>653.40033034714452</v>
      </c>
      <c r="F188" s="4">
        <f>BFT!C188*'Feedstock Conversions'!B$7</f>
        <v>790.82517402015685</v>
      </c>
      <c r="H188" s="4">
        <f>'Fuel Values'!B188-BFT!I188-BFT!J188-BFT!K188</f>
        <v>321.7489862947632</v>
      </c>
      <c r="I188" s="18">
        <f>('LCFS Values'!$E$5-$AA$4)/1000000*'LCFS Values'!B188*'LCFS Values'!$G$2*100</f>
        <v>69.851013705236852</v>
      </c>
      <c r="J188" s="4">
        <f>'RIN Values'!C188</f>
        <v>246.60000000000002</v>
      </c>
      <c r="K188" s="4">
        <f>'Fixed Credits Value'!B188</f>
        <v>100</v>
      </c>
      <c r="L188" s="4">
        <f t="shared" si="19"/>
        <v>738.2</v>
      </c>
      <c r="M188" s="4">
        <f>L188/'Feedstock Conversions'!B$20</f>
        <v>95.251612903225819</v>
      </c>
      <c r="O188" s="4">
        <f>'Fuel Values'!C188*100</f>
        <v>363.58000000000004</v>
      </c>
      <c r="P188" s="18">
        <f>('LCFS Values'!$E$5-AB$4)/1000000*'LCFS Values'!B188*'LCFS Values'!$G$2*100</f>
        <v>66.582401477805092</v>
      </c>
      <c r="Q188" s="4">
        <f>'RIN Values'!D188</f>
        <v>279.48</v>
      </c>
      <c r="R188" s="4">
        <f>'Fixed Credits Value'!B188</f>
        <v>100</v>
      </c>
      <c r="S188" s="4">
        <f>'Fixed Credits Value'!C188</f>
        <v>16</v>
      </c>
      <c r="T188" s="4">
        <f t="shared" si="22"/>
        <v>825.64240147780515</v>
      </c>
      <c r="U188" s="4">
        <f>T188/'Feedstock Conversions'!B$7</f>
        <v>88.021577982708436</v>
      </c>
      <c r="W188" s="4">
        <f t="shared" si="23"/>
        <v>84.799669652855528</v>
      </c>
      <c r="X188" s="4">
        <f t="shared" si="24"/>
        <v>34.817227457648301</v>
      </c>
      <c r="AG188" s="4">
        <f>$B188+'Rail Costs'!K188</f>
        <v>80.627430011198214</v>
      </c>
      <c r="AH188" s="4">
        <v>76.900000000000006</v>
      </c>
      <c r="AI188" s="4">
        <f>$B188+'Rail Costs'!M188</f>
        <v>83.082290033594631</v>
      </c>
      <c r="AJ188" s="4">
        <f t="shared" si="20"/>
        <v>79.400000000000006</v>
      </c>
      <c r="AK188" s="4">
        <f>$B188+('Rail Costs'!O188*0.75)</f>
        <v>79.952343505039195</v>
      </c>
      <c r="AL188" s="4">
        <f>$B188+'Rail Costs'!P188</f>
        <v>80.872916013437859</v>
      </c>
      <c r="AO188" s="4">
        <f>$L188-('Feedstock Conversions'!$B$20*AG188)-'Rail Costs'!Q188</f>
        <v>109.17987611001476</v>
      </c>
      <c r="AP188" s="4">
        <f>$L188-('Feedstock Conversions'!$B$20*AH188)-'Rail Costs'!R188</f>
        <v>138.52512622246954</v>
      </c>
      <c r="AQ188" s="4">
        <f>$L188-('Feedstock Conversions'!$B$20*AI188)-'Rail Costs'!S188</f>
        <v>90.802115578907632</v>
      </c>
      <c r="AR188" s="4">
        <f>$L188-('Feedstock Conversions'!$B$20*AJ188)-'Rail Costs'!T188</f>
        <v>118.89043685409611</v>
      </c>
      <c r="AS188" s="4">
        <f>$L188-('Feedstock Conversions'!$B$20*AK188)-'Rail Costs'!U188</f>
        <v>114.77459550001757</v>
      </c>
      <c r="AT188" s="4">
        <f>$L188-('Feedstock Conversions'!$B$20*AL188)-'Rail Costs'!V188</f>
        <v>106.68342512077199</v>
      </c>
      <c r="AV188" s="4">
        <f>$T188-(AG188*'Feedstock Conversions'!$B$7)-'Rail Costs'!Q188</f>
        <v>65.199566669566678</v>
      </c>
      <c r="AW188" s="4">
        <f>$T188-(AH188*'Feedstock Conversions'!$B$7)-'Rail Costs'!R188</f>
        <v>100.62052770027455</v>
      </c>
      <c r="AX188" s="4">
        <f>$T188-(AI188*'Feedstock Conversions'!$B$7)-'Rail Costs'!S188</f>
        <v>42.820384301953332</v>
      </c>
      <c r="AY188" s="4">
        <f>$T188-(AJ188*'Feedstock Conversions'!$B$7)-'Rail Costs'!T188</f>
        <v>76.910838331901076</v>
      </c>
      <c r="AZ188" s="4">
        <f>$T188-(AK188*'Feedstock Conversions'!$B$7)-'Rail Costs'!U188</f>
        <v>71.894677064608715</v>
      </c>
      <c r="BA188" s="4">
        <f>$T188-(AL188*'Feedstock Conversions'!$B$7)-'Rail Costs'!V188</f>
        <v>62.302973496673317</v>
      </c>
      <c r="BH188">
        <f t="shared" si="17"/>
        <v>31</v>
      </c>
      <c r="BI188">
        <f t="shared" si="18"/>
        <v>2022</v>
      </c>
      <c r="BJ188">
        <f t="shared" si="21"/>
        <v>7</v>
      </c>
    </row>
    <row r="189" spans="1:62" x14ac:dyDescent="0.2">
      <c r="A189" s="11">
        <v>44778</v>
      </c>
      <c r="B189" s="4">
        <v>80</v>
      </c>
      <c r="C189" s="18">
        <f>BFT!B189+'Rail Costs'!B189</f>
        <v>84.909720044792834</v>
      </c>
      <c r="E189" s="4">
        <f>BFT!C189*'Feedstock Conversions'!B$20</f>
        <v>658.0503303471445</v>
      </c>
      <c r="F189" s="4">
        <f>BFT!C189*'Feedstock Conversions'!B$7</f>
        <v>796.45317402015689</v>
      </c>
      <c r="H189" s="4">
        <f>'Fuel Values'!B189-BFT!I189-BFT!J189-BFT!K189</f>
        <v>314.32498240284212</v>
      </c>
      <c r="I189" s="18">
        <f>('LCFS Values'!$E$5-$AA$4)/1000000*'LCFS Values'!B189*'LCFS Values'!$G$2*100</f>
        <v>64.525017597157913</v>
      </c>
      <c r="J189" s="4">
        <f>'RIN Values'!C189</f>
        <v>258.14999999999998</v>
      </c>
      <c r="K189" s="4">
        <f>'Fixed Credits Value'!B189</f>
        <v>100</v>
      </c>
      <c r="L189" s="4">
        <f t="shared" si="19"/>
        <v>737</v>
      </c>
      <c r="M189" s="4">
        <f>L189/'Feedstock Conversions'!B$20</f>
        <v>95.096774193548384</v>
      </c>
      <c r="O189" s="4">
        <f>'Fuel Values'!C189*100</f>
        <v>338.3</v>
      </c>
      <c r="P189" s="18">
        <f>('LCFS Values'!$E$5-AB$4)/1000000*'LCFS Values'!B189*'LCFS Values'!$G$2*100</f>
        <v>61.505630328372888</v>
      </c>
      <c r="Q189" s="4">
        <f>'RIN Values'!D189</f>
        <v>292.57</v>
      </c>
      <c r="R189" s="4">
        <f>'Fixed Credits Value'!B189</f>
        <v>100</v>
      </c>
      <c r="S189" s="4">
        <f>'Fixed Credits Value'!C189</f>
        <v>16</v>
      </c>
      <c r="T189" s="4">
        <f t="shared" si="22"/>
        <v>808.37563032837284</v>
      </c>
      <c r="U189" s="4">
        <f>T189/'Feedstock Conversions'!B$7</f>
        <v>86.180770823920341</v>
      </c>
      <c r="W189" s="4">
        <f t="shared" si="23"/>
        <v>78.949669652855505</v>
      </c>
      <c r="X189" s="4">
        <f t="shared" si="24"/>
        <v>11.922456308215942</v>
      </c>
      <c r="AG189" s="4">
        <f>$B189+'Rail Costs'!K189</f>
        <v>81.227430011198209</v>
      </c>
      <c r="AH189" s="4">
        <v>77.5</v>
      </c>
      <c r="AI189" s="4">
        <f>$B189+'Rail Costs'!M189</f>
        <v>83.682290033594626</v>
      </c>
      <c r="AJ189" s="4">
        <f t="shared" si="20"/>
        <v>80</v>
      </c>
      <c r="AK189" s="4">
        <f>$B189+('Rail Costs'!O189*0.75)</f>
        <v>80.55234350503919</v>
      </c>
      <c r="AL189" s="4">
        <f>$B189+'Rail Costs'!P189</f>
        <v>81.472916013437853</v>
      </c>
      <c r="AO189" s="4">
        <f>$L189-('Feedstock Conversions'!$B$20*AG189)-'Rail Costs'!Q189</f>
        <v>103.32987611001474</v>
      </c>
      <c r="AP189" s="4">
        <f>$L189-('Feedstock Conversions'!$B$20*AH189)-'Rail Costs'!R189</f>
        <v>132.67512622246952</v>
      </c>
      <c r="AQ189" s="4">
        <f>$L189-('Feedstock Conversions'!$B$20*AI189)-'Rail Costs'!S189</f>
        <v>84.952115578907609</v>
      </c>
      <c r="AR189" s="4">
        <f>$L189-('Feedstock Conversions'!$B$20*AJ189)-'Rail Costs'!T189</f>
        <v>113.04043685409609</v>
      </c>
      <c r="AS189" s="4">
        <f>$L189-('Feedstock Conversions'!$B$20*AK189)-'Rail Costs'!U189</f>
        <v>108.92459550001755</v>
      </c>
      <c r="AT189" s="4">
        <f>$L189-('Feedstock Conversions'!$B$20*AL189)-'Rail Costs'!V189</f>
        <v>100.83342512077196</v>
      </c>
      <c r="AV189" s="4">
        <f>$T189-(AG189*'Feedstock Conversions'!$B$7)-'Rail Costs'!Q189</f>
        <v>42.304795520134434</v>
      </c>
      <c r="AW189" s="4">
        <f>$T189-(AH189*'Feedstock Conversions'!$B$7)-'Rail Costs'!R189</f>
        <v>77.725756550842306</v>
      </c>
      <c r="AX189" s="4">
        <f>$T189-(AI189*'Feedstock Conversions'!$B$7)-'Rail Costs'!S189</f>
        <v>19.925613152521091</v>
      </c>
      <c r="AY189" s="4">
        <f>$T189-(AJ189*'Feedstock Conversions'!$B$7)-'Rail Costs'!T189</f>
        <v>54.016067182468831</v>
      </c>
      <c r="AZ189" s="4">
        <f>$T189-(AK189*'Feedstock Conversions'!$B$7)-'Rail Costs'!U189</f>
        <v>48.99990591517647</v>
      </c>
      <c r="BA189" s="4">
        <f>$T189-(AL189*'Feedstock Conversions'!$B$7)-'Rail Costs'!V189</f>
        <v>39.408202347240959</v>
      </c>
      <c r="BH189">
        <f t="shared" si="17"/>
        <v>32</v>
      </c>
      <c r="BI189">
        <f t="shared" si="18"/>
        <v>2022</v>
      </c>
      <c r="BJ189">
        <f t="shared" si="21"/>
        <v>8</v>
      </c>
    </row>
    <row r="190" spans="1:62" x14ac:dyDescent="0.2">
      <c r="A190" s="11">
        <v>44785</v>
      </c>
      <c r="B190" s="4">
        <v>80</v>
      </c>
      <c r="C190" s="18">
        <f>BFT!B190+'Rail Costs'!B190</f>
        <v>84.909720044792834</v>
      </c>
      <c r="E190" s="4">
        <f>BFT!C190*'Feedstock Conversions'!B$20</f>
        <v>658.0503303471445</v>
      </c>
      <c r="F190" s="4">
        <f>BFT!C190*'Feedstock Conversions'!B$7</f>
        <v>796.45317402015689</v>
      </c>
      <c r="H190" s="4">
        <f>'Fuel Values'!B190-BFT!I190-BFT!J190-BFT!K190</f>
        <v>298.79898629476315</v>
      </c>
      <c r="I190" s="18">
        <f>('LCFS Values'!$E$5-$AA$4)/1000000*'LCFS Values'!B190*'LCFS Values'!$G$2*100</f>
        <v>69.851013705236852</v>
      </c>
      <c r="J190" s="4">
        <f>'RIN Values'!C190</f>
        <v>268.35000000000002</v>
      </c>
      <c r="K190" s="4">
        <f>'Fixed Credits Value'!B190</f>
        <v>100</v>
      </c>
      <c r="L190" s="4">
        <f t="shared" si="19"/>
        <v>737</v>
      </c>
      <c r="M190" s="4">
        <f>L190/'Feedstock Conversions'!B$20</f>
        <v>95.096774193548384</v>
      </c>
      <c r="O190" s="4">
        <f>'Fuel Values'!C190*100</f>
        <v>339.49</v>
      </c>
      <c r="P190" s="18">
        <f>('LCFS Values'!$E$5-AB$4)/1000000*'LCFS Values'!B190*'LCFS Values'!$G$2*100</f>
        <v>66.582401477805092</v>
      </c>
      <c r="Q190" s="4">
        <f>'RIN Values'!D190</f>
        <v>304.13</v>
      </c>
      <c r="R190" s="4">
        <f>'Fixed Credits Value'!B190</f>
        <v>100</v>
      </c>
      <c r="S190" s="4">
        <f>'Fixed Credits Value'!C190</f>
        <v>16</v>
      </c>
      <c r="T190" s="4">
        <f t="shared" si="22"/>
        <v>826.2024014778051</v>
      </c>
      <c r="U190" s="4">
        <f>T190/'Feedstock Conversions'!B$7</f>
        <v>88.081279475245736</v>
      </c>
      <c r="W190" s="4">
        <f t="shared" si="23"/>
        <v>78.949669652855505</v>
      </c>
      <c r="X190" s="4">
        <f t="shared" si="24"/>
        <v>29.749227457648203</v>
      </c>
      <c r="AG190" s="4">
        <f>$B190+'Rail Costs'!K190</f>
        <v>81.227430011198209</v>
      </c>
      <c r="AH190" s="4">
        <v>77.5</v>
      </c>
      <c r="AI190" s="4">
        <f>$B190+'Rail Costs'!M190</f>
        <v>83.682290033594626</v>
      </c>
      <c r="AJ190" s="4">
        <f t="shared" si="20"/>
        <v>80</v>
      </c>
      <c r="AK190" s="4">
        <f>$B190+('Rail Costs'!O190*0.75)</f>
        <v>80.55234350503919</v>
      </c>
      <c r="AL190" s="4">
        <f>$B190+'Rail Costs'!P190</f>
        <v>81.472916013437853</v>
      </c>
      <c r="AO190" s="4">
        <f>$L190-('Feedstock Conversions'!$B$20*AG190)-'Rail Costs'!Q190</f>
        <v>103.32987611001474</v>
      </c>
      <c r="AP190" s="4">
        <f>$L190-('Feedstock Conversions'!$B$20*AH190)-'Rail Costs'!R190</f>
        <v>132.67512622246952</v>
      </c>
      <c r="AQ190" s="4">
        <f>$L190-('Feedstock Conversions'!$B$20*AI190)-'Rail Costs'!S190</f>
        <v>84.952115578907609</v>
      </c>
      <c r="AR190" s="4">
        <f>$L190-('Feedstock Conversions'!$B$20*AJ190)-'Rail Costs'!T190</f>
        <v>113.04043685409609</v>
      </c>
      <c r="AS190" s="4">
        <f>$L190-('Feedstock Conversions'!$B$20*AK190)-'Rail Costs'!U190</f>
        <v>108.92459550001755</v>
      </c>
      <c r="AT190" s="4">
        <f>$L190-('Feedstock Conversions'!$B$20*AL190)-'Rail Costs'!V190</f>
        <v>100.83342512077196</v>
      </c>
      <c r="AV190" s="4">
        <f>$T190-(AG190*'Feedstock Conversions'!$B$7)-'Rail Costs'!Q190</f>
        <v>60.131566669566695</v>
      </c>
      <c r="AW190" s="4">
        <f>$T190-(AH190*'Feedstock Conversions'!$B$7)-'Rail Costs'!R190</f>
        <v>95.552527700274567</v>
      </c>
      <c r="AX190" s="4">
        <f>$T190-(AI190*'Feedstock Conversions'!$B$7)-'Rail Costs'!S190</f>
        <v>37.752384301953349</v>
      </c>
      <c r="AY190" s="4">
        <f>$T190-(AJ190*'Feedstock Conversions'!$B$7)-'Rail Costs'!T190</f>
        <v>71.842838331901092</v>
      </c>
      <c r="AZ190" s="4">
        <f>$T190-(AK190*'Feedstock Conversions'!$B$7)-'Rail Costs'!U190</f>
        <v>66.826677064608731</v>
      </c>
      <c r="BA190" s="4">
        <f>$T190-(AL190*'Feedstock Conversions'!$B$7)-'Rail Costs'!V190</f>
        <v>57.23497349667322</v>
      </c>
      <c r="BH190">
        <f t="shared" si="17"/>
        <v>33</v>
      </c>
      <c r="BI190">
        <f t="shared" si="18"/>
        <v>2022</v>
      </c>
      <c r="BJ190">
        <f t="shared" si="21"/>
        <v>8</v>
      </c>
    </row>
    <row r="191" spans="1:62" x14ac:dyDescent="0.2">
      <c r="A191" s="11">
        <v>44792</v>
      </c>
      <c r="B191" s="4">
        <v>80</v>
      </c>
      <c r="C191" s="18">
        <f>BFT!B191+'Rail Costs'!B191</f>
        <v>84.909720044792834</v>
      </c>
      <c r="E191" s="4">
        <f>BFT!C191*'Feedstock Conversions'!B$20</f>
        <v>658.0503303471445</v>
      </c>
      <c r="F191" s="4">
        <f>BFT!C191*'Feedstock Conversions'!B$7</f>
        <v>796.45317402015689</v>
      </c>
      <c r="H191" s="4">
        <f>'Fuel Values'!B191-BFT!I191-BFT!J191-BFT!K191</f>
        <v>312.51669748900008</v>
      </c>
      <c r="I191" s="18">
        <f>('LCFS Values'!$E$5-$AA$4)/1000000*'LCFS Values'!B191*'LCFS Values'!$G$2*100</f>
        <v>68.433302511000008</v>
      </c>
      <c r="J191" s="4">
        <f>'RIN Values'!C191</f>
        <v>268.04999999999995</v>
      </c>
      <c r="K191" s="4">
        <f>'Fixed Credits Value'!B191</f>
        <v>100</v>
      </c>
      <c r="L191" s="4">
        <f t="shared" si="19"/>
        <v>749</v>
      </c>
      <c r="M191" s="4">
        <f>L191/'Feedstock Conversions'!B$20</f>
        <v>96.645161290322577</v>
      </c>
      <c r="O191" s="4">
        <f>'Fuel Values'!C191*100</f>
        <v>358.76</v>
      </c>
      <c r="P191" s="18">
        <f>('LCFS Values'!$E$5-AB$4)/1000000*'LCFS Values'!B191*'LCFS Values'!$G$2*100</f>
        <v>65.231030740186426</v>
      </c>
      <c r="Q191" s="4">
        <f>'RIN Values'!D191</f>
        <v>303.78999999999996</v>
      </c>
      <c r="R191" s="4">
        <f>'Fixed Credits Value'!B191</f>
        <v>100</v>
      </c>
      <c r="S191" s="4">
        <f>'Fixed Credits Value'!C191</f>
        <v>16</v>
      </c>
      <c r="T191" s="4">
        <f t="shared" si="22"/>
        <v>843.78103074018645</v>
      </c>
      <c r="U191" s="4">
        <f>T191/'Feedstock Conversions'!B$7</f>
        <v>89.955333767610483</v>
      </c>
      <c r="W191" s="4">
        <f t="shared" si="23"/>
        <v>90.949669652855505</v>
      </c>
      <c r="X191" s="4">
        <f t="shared" si="24"/>
        <v>47.327856720029558</v>
      </c>
      <c r="AG191" s="4">
        <f>$B191+'Rail Costs'!K191</f>
        <v>81.227430011198209</v>
      </c>
      <c r="AH191" s="4">
        <v>77.5</v>
      </c>
      <c r="AI191" s="4">
        <f>$B191+'Rail Costs'!M191</f>
        <v>83.682290033594626</v>
      </c>
      <c r="AJ191" s="4">
        <f t="shared" si="20"/>
        <v>80</v>
      </c>
      <c r="AK191" s="4">
        <f>$B191+('Rail Costs'!O191*0.75)</f>
        <v>80.55234350503919</v>
      </c>
      <c r="AL191" s="4">
        <f>$B191+'Rail Costs'!P191</f>
        <v>81.472916013437853</v>
      </c>
      <c r="AO191" s="4">
        <f>$L191-('Feedstock Conversions'!$B$20*AG191)-'Rail Costs'!Q191</f>
        <v>115.32987611001474</v>
      </c>
      <c r="AP191" s="4">
        <f>$L191-('Feedstock Conversions'!$B$20*AH191)-'Rail Costs'!R191</f>
        <v>144.67512622246952</v>
      </c>
      <c r="AQ191" s="4">
        <f>$L191-('Feedstock Conversions'!$B$20*AI191)-'Rail Costs'!S191</f>
        <v>96.952115578907609</v>
      </c>
      <c r="AR191" s="4">
        <f>$L191-('Feedstock Conversions'!$B$20*AJ191)-'Rail Costs'!T191</f>
        <v>125.04043685409609</v>
      </c>
      <c r="AS191" s="4">
        <f>$L191-('Feedstock Conversions'!$B$20*AK191)-'Rail Costs'!U191</f>
        <v>120.92459550001755</v>
      </c>
      <c r="AT191" s="4">
        <f>$L191-('Feedstock Conversions'!$B$20*AL191)-'Rail Costs'!V191</f>
        <v>112.83342512077196</v>
      </c>
      <c r="AV191" s="4">
        <f>$T191-(AG191*'Feedstock Conversions'!$B$7)-'Rail Costs'!Q191</f>
        <v>77.71019593194805</v>
      </c>
      <c r="AW191" s="4">
        <f>$T191-(AH191*'Feedstock Conversions'!$B$7)-'Rail Costs'!R191</f>
        <v>113.13115696265592</v>
      </c>
      <c r="AX191" s="4">
        <f>$T191-(AI191*'Feedstock Conversions'!$B$7)-'Rail Costs'!S191</f>
        <v>55.331013564334704</v>
      </c>
      <c r="AY191" s="4">
        <f>$T191-(AJ191*'Feedstock Conversions'!$B$7)-'Rail Costs'!T191</f>
        <v>89.421467594282447</v>
      </c>
      <c r="AZ191" s="4">
        <f>$T191-(AK191*'Feedstock Conversions'!$B$7)-'Rail Costs'!U191</f>
        <v>84.405306326990086</v>
      </c>
      <c r="BA191" s="4">
        <f>$T191-(AL191*'Feedstock Conversions'!$B$7)-'Rail Costs'!V191</f>
        <v>74.813602759054575</v>
      </c>
      <c r="BH191">
        <f t="shared" si="17"/>
        <v>34</v>
      </c>
      <c r="BI191">
        <f t="shared" si="18"/>
        <v>2022</v>
      </c>
      <c r="BJ191">
        <f t="shared" si="21"/>
        <v>8</v>
      </c>
    </row>
    <row r="192" spans="1:62" x14ac:dyDescent="0.2">
      <c r="A192" s="11">
        <v>44799</v>
      </c>
      <c r="B192" s="4">
        <v>80</v>
      </c>
      <c r="C192" s="18">
        <f>BFT!B192+'Rail Costs'!B192</f>
        <v>84.909720044792834</v>
      </c>
      <c r="E192" s="4">
        <f>BFT!C192*'Feedstock Conversions'!B$20</f>
        <v>658.0503303471445</v>
      </c>
      <c r="F192" s="4">
        <f>BFT!C192*'Feedstock Conversions'!B$7</f>
        <v>796.45317402015689</v>
      </c>
      <c r="H192" s="4">
        <f>'Fuel Values'!B192-BFT!I192-BFT!J192-BFT!K192</f>
        <v>331.82624349560513</v>
      </c>
      <c r="I192" s="18">
        <f>('LCFS Values'!$E$5-$AA$4)/1000000*'LCFS Values'!B192*'LCFS Values'!$G$2*100</f>
        <v>67.39875650439474</v>
      </c>
      <c r="J192" s="4">
        <f>'RIN Values'!C192</f>
        <v>265.57500000000005</v>
      </c>
      <c r="K192" s="4">
        <f>'Fixed Credits Value'!B192</f>
        <v>100</v>
      </c>
      <c r="L192" s="4">
        <f t="shared" si="19"/>
        <v>764.8</v>
      </c>
      <c r="M192" s="4">
        <f>L192/'Feedstock Conversions'!B$20</f>
        <v>98.683870967741925</v>
      </c>
      <c r="O192" s="4">
        <f>'Fuel Values'!C192*100</f>
        <v>392.76</v>
      </c>
      <c r="P192" s="18">
        <f>('LCFS Values'!$E$5-AB$4)/1000000*'LCFS Values'!B192*'LCFS Values'!$G$2*100</f>
        <v>64.244895337059319</v>
      </c>
      <c r="Q192" s="4">
        <f>'RIN Values'!D192</f>
        <v>300.98500000000001</v>
      </c>
      <c r="R192" s="4">
        <f>'Fixed Credits Value'!B192</f>
        <v>100</v>
      </c>
      <c r="S192" s="4">
        <f>'Fixed Credits Value'!C192</f>
        <v>16</v>
      </c>
      <c r="T192" s="4">
        <f t="shared" si="22"/>
        <v>873.98989533705935</v>
      </c>
      <c r="U192" s="4">
        <f>T192/'Feedstock Conversions'!B$7</f>
        <v>93.175895025272851</v>
      </c>
      <c r="W192" s="4">
        <f t="shared" si="23"/>
        <v>106.74966965285546</v>
      </c>
      <c r="X192" s="4">
        <f t="shared" si="24"/>
        <v>77.536721316902458</v>
      </c>
      <c r="AG192" s="4">
        <f>$B192+'Rail Costs'!K192</f>
        <v>81.227430011198209</v>
      </c>
      <c r="AH192" s="4">
        <v>77.5</v>
      </c>
      <c r="AI192" s="4">
        <f>$B192+'Rail Costs'!M192</f>
        <v>83.682290033594626</v>
      </c>
      <c r="AJ192" s="4">
        <f t="shared" si="20"/>
        <v>80</v>
      </c>
      <c r="AK192" s="4">
        <f>$B192+('Rail Costs'!O192*0.75)</f>
        <v>80.55234350503919</v>
      </c>
      <c r="AL192" s="4">
        <f>$B192+'Rail Costs'!P192</f>
        <v>81.472916013437853</v>
      </c>
      <c r="AO192" s="4">
        <f>$L192-('Feedstock Conversions'!$B$20*AG192)-'Rail Costs'!Q192</f>
        <v>131.12987611001469</v>
      </c>
      <c r="AP192" s="4">
        <f>$L192-('Feedstock Conversions'!$B$20*AH192)-'Rail Costs'!R192</f>
        <v>160.47512622246947</v>
      </c>
      <c r="AQ192" s="4">
        <f>$L192-('Feedstock Conversions'!$B$20*AI192)-'Rail Costs'!S192</f>
        <v>112.75211557890756</v>
      </c>
      <c r="AR192" s="4">
        <f>$L192-('Feedstock Conversions'!$B$20*AJ192)-'Rail Costs'!T192</f>
        <v>140.84043685409603</v>
      </c>
      <c r="AS192" s="4">
        <f>$L192-('Feedstock Conversions'!$B$20*AK192)-'Rail Costs'!U192</f>
        <v>136.7245955000175</v>
      </c>
      <c r="AT192" s="4">
        <f>$L192-('Feedstock Conversions'!$B$20*AL192)-'Rail Costs'!V192</f>
        <v>128.63342512077193</v>
      </c>
      <c r="AV192" s="4">
        <f>$T192-(AG192*'Feedstock Conversions'!$B$7)-'Rail Costs'!Q192</f>
        <v>107.91906052882095</v>
      </c>
      <c r="AW192" s="4">
        <f>$T192-(AH192*'Feedstock Conversions'!$B$7)-'Rail Costs'!R192</f>
        <v>143.34002155952882</v>
      </c>
      <c r="AX192" s="4">
        <f>$T192-(AI192*'Feedstock Conversions'!$B$7)-'Rail Costs'!S192</f>
        <v>85.539878161207611</v>
      </c>
      <c r="AY192" s="4">
        <f>$T192-(AJ192*'Feedstock Conversions'!$B$7)-'Rail Costs'!T192</f>
        <v>119.63033219115535</v>
      </c>
      <c r="AZ192" s="4">
        <f>$T192-(AK192*'Feedstock Conversions'!$B$7)-'Rail Costs'!U192</f>
        <v>114.61417092386299</v>
      </c>
      <c r="BA192" s="4">
        <f>$T192-(AL192*'Feedstock Conversions'!$B$7)-'Rail Costs'!V192</f>
        <v>105.02246735592747</v>
      </c>
      <c r="BH192">
        <f t="shared" si="17"/>
        <v>35</v>
      </c>
      <c r="BI192">
        <f t="shared" si="18"/>
        <v>2022</v>
      </c>
      <c r="BJ192">
        <f t="shared" si="21"/>
        <v>8</v>
      </c>
    </row>
    <row r="193" spans="1:62" x14ac:dyDescent="0.2">
      <c r="A193" s="11">
        <v>44806</v>
      </c>
      <c r="B193" s="4">
        <v>80</v>
      </c>
      <c r="C193" s="18">
        <f>BFT!B193+'Rail Costs'!B193</f>
        <v>84.909720044792834</v>
      </c>
      <c r="E193" s="4">
        <f>BFT!C193*'Feedstock Conversions'!B$20</f>
        <v>658.0503303471445</v>
      </c>
      <c r="F193" s="4">
        <f>BFT!C193*'Feedstock Conversions'!B$7</f>
        <v>796.45317402015689</v>
      </c>
      <c r="H193" s="4">
        <f>'Fuel Values'!B193-BFT!I193-BFT!J193-BFT!K193</f>
        <v>340.66053728365796</v>
      </c>
      <c r="I193" s="18">
        <f>('LCFS Values'!$E$5-$AA$4)/1000000*'LCFS Values'!B193*'LCFS Values'!$G$2*100</f>
        <v>65.789462716342101</v>
      </c>
      <c r="J193" s="4">
        <f>'RIN Values'!C193</f>
        <v>263.54999999999995</v>
      </c>
      <c r="K193" s="4">
        <f>'Fixed Credits Value'!B193</f>
        <v>100</v>
      </c>
      <c r="L193" s="4">
        <f t="shared" si="19"/>
        <v>770</v>
      </c>
      <c r="M193" s="4">
        <f>L193/'Feedstock Conversions'!B$20</f>
        <v>99.354838709677423</v>
      </c>
      <c r="O193" s="4">
        <f>'Fuel Values'!C193*100</f>
        <v>372.63</v>
      </c>
      <c r="P193" s="18">
        <f>('LCFS Values'!$E$5-AB$4)/1000000*'LCFS Values'!B193*'LCFS Values'!$G$2*100</f>
        <v>62.710906932194902</v>
      </c>
      <c r="Q193" s="4">
        <f>'RIN Values'!D193</f>
        <v>298.69</v>
      </c>
      <c r="R193" s="4">
        <f>'Fixed Credits Value'!B193</f>
        <v>100</v>
      </c>
      <c r="S193" s="4">
        <f>'Fixed Credits Value'!C193</f>
        <v>16</v>
      </c>
      <c r="T193" s="4">
        <f t="shared" si="22"/>
        <v>850.03090693219497</v>
      </c>
      <c r="U193" s="4">
        <f>T193/'Feedstock Conversions'!B$7</f>
        <v>90.621631869103936</v>
      </c>
      <c r="W193" s="4">
        <f t="shared" si="23"/>
        <v>111.9496696528555</v>
      </c>
      <c r="X193" s="4">
        <f t="shared" si="24"/>
        <v>53.577732912038073</v>
      </c>
      <c r="AG193" s="4">
        <f>$B193+'Rail Costs'!K193</f>
        <v>81.227430011198209</v>
      </c>
      <c r="AH193" s="4">
        <v>77.5</v>
      </c>
      <c r="AI193" s="4">
        <f>$B193+'Rail Costs'!M193</f>
        <v>83.682290033594626</v>
      </c>
      <c r="AJ193" s="4">
        <f t="shared" si="20"/>
        <v>80</v>
      </c>
      <c r="AK193" s="4">
        <f>$B193+('Rail Costs'!O193*0.75)</f>
        <v>80.55234350503919</v>
      </c>
      <c r="AL193" s="4">
        <f>$B193+'Rail Costs'!P193</f>
        <v>81.472916013437853</v>
      </c>
      <c r="AO193" s="4">
        <f>$L193-('Feedstock Conversions'!$B$20*AG193)-'Rail Costs'!Q193</f>
        <v>136.32987611001474</v>
      </c>
      <c r="AP193" s="4">
        <f>$L193-('Feedstock Conversions'!$B$20*AH193)-'Rail Costs'!R193</f>
        <v>165.67512622246952</v>
      </c>
      <c r="AQ193" s="4">
        <f>$L193-('Feedstock Conversions'!$B$20*AI193)-'Rail Costs'!S193</f>
        <v>117.95211557890761</v>
      </c>
      <c r="AR193" s="4">
        <f>$L193-('Feedstock Conversions'!$B$20*AJ193)-'Rail Costs'!T193</f>
        <v>146.04043685409607</v>
      </c>
      <c r="AS193" s="4">
        <f>$L193-('Feedstock Conversions'!$B$20*AK193)-'Rail Costs'!U193</f>
        <v>141.92459550001755</v>
      </c>
      <c r="AT193" s="4">
        <f>$L193-('Feedstock Conversions'!$B$20*AL193)-'Rail Costs'!V193</f>
        <v>133.83342512077198</v>
      </c>
      <c r="AV193" s="4">
        <f>$T193-(AG193*'Feedstock Conversions'!$B$7)-'Rail Costs'!Q193</f>
        <v>83.960072123956564</v>
      </c>
      <c r="AW193" s="4">
        <f>$T193-(AH193*'Feedstock Conversions'!$B$7)-'Rail Costs'!R193</f>
        <v>119.38103315466444</v>
      </c>
      <c r="AX193" s="4">
        <f>$T193-(AI193*'Feedstock Conversions'!$B$7)-'Rail Costs'!S193</f>
        <v>61.580889756343218</v>
      </c>
      <c r="AY193" s="4">
        <f>$T193-(AJ193*'Feedstock Conversions'!$B$7)-'Rail Costs'!T193</f>
        <v>95.671343786290961</v>
      </c>
      <c r="AZ193" s="4">
        <f>$T193-(AK193*'Feedstock Conversions'!$B$7)-'Rail Costs'!U193</f>
        <v>90.6551825189986</v>
      </c>
      <c r="BA193" s="4">
        <f>$T193-(AL193*'Feedstock Conversions'!$B$7)-'Rail Costs'!V193</f>
        <v>81.06347895106309</v>
      </c>
      <c r="BH193">
        <f t="shared" si="17"/>
        <v>36</v>
      </c>
      <c r="BI193">
        <f t="shared" si="18"/>
        <v>2022</v>
      </c>
      <c r="BJ193">
        <f t="shared" si="21"/>
        <v>9</v>
      </c>
    </row>
    <row r="194" spans="1:62" x14ac:dyDescent="0.2">
      <c r="A194" s="11">
        <v>44813</v>
      </c>
      <c r="B194" s="4">
        <v>80</v>
      </c>
      <c r="C194" s="18">
        <f>BFT!B194+'Rail Costs'!B194</f>
        <v>84.909720044792834</v>
      </c>
      <c r="E194" s="4">
        <f>BFT!C194*'Feedstock Conversions'!B$20</f>
        <v>658.0503303471445</v>
      </c>
      <c r="F194" s="4">
        <f>BFT!C194*'Feedstock Conversions'!B$7</f>
        <v>796.45317402015689</v>
      </c>
      <c r="H194" s="4">
        <f>'Fuel Values'!B194-BFT!I194-BFT!J194-BFT!K194</f>
        <v>344.74037015006581</v>
      </c>
      <c r="I194" s="18">
        <f>('LCFS Values'!$E$5-$AA$4)/1000000*'LCFS Values'!B194*'LCFS Values'!$G$2*100</f>
        <v>63.509629849934221</v>
      </c>
      <c r="J194" s="4">
        <f>'RIN Values'!C194</f>
        <v>261.75</v>
      </c>
      <c r="K194" s="4">
        <f>'Fixed Credits Value'!B194</f>
        <v>100</v>
      </c>
      <c r="L194" s="4">
        <f t="shared" si="19"/>
        <v>770</v>
      </c>
      <c r="M194" s="4">
        <f>L194/'Feedstock Conversions'!B$20</f>
        <v>99.354838709677423</v>
      </c>
      <c r="O194" s="4">
        <f>'Fuel Values'!C194*100</f>
        <v>357.96999999999997</v>
      </c>
      <c r="P194" s="18">
        <f>('LCFS Values'!$E$5-AB$4)/1000000*'LCFS Values'!B194*'LCFS Values'!$G$2*100</f>
        <v>60.537756691970337</v>
      </c>
      <c r="Q194" s="4">
        <f>'RIN Values'!D194</f>
        <v>296.64999999999998</v>
      </c>
      <c r="R194" s="4">
        <f>'Fixed Credits Value'!B194</f>
        <v>100</v>
      </c>
      <c r="S194" s="4">
        <f>'Fixed Credits Value'!C194</f>
        <v>16</v>
      </c>
      <c r="T194" s="4">
        <f t="shared" si="22"/>
        <v>831.15775669197023</v>
      </c>
      <c r="U194" s="4">
        <f>T194/'Feedstock Conversions'!B$7</f>
        <v>88.609568943706847</v>
      </c>
      <c r="W194" s="4">
        <f t="shared" si="23"/>
        <v>111.9496696528555</v>
      </c>
      <c r="X194" s="4">
        <f t="shared" si="24"/>
        <v>34.704582671813341</v>
      </c>
      <c r="AG194" s="4">
        <f>$B194+'Rail Costs'!K194</f>
        <v>81.227430011198209</v>
      </c>
      <c r="AH194" s="4">
        <v>77.5</v>
      </c>
      <c r="AI194" s="4">
        <f>$B194+'Rail Costs'!M194</f>
        <v>83.682290033594626</v>
      </c>
      <c r="AJ194" s="4">
        <f t="shared" si="20"/>
        <v>80</v>
      </c>
      <c r="AK194" s="4">
        <f>$B194+('Rail Costs'!O194*0.75)</f>
        <v>80.55234350503919</v>
      </c>
      <c r="AL194" s="4">
        <f>$B194+'Rail Costs'!P194</f>
        <v>81.472916013437853</v>
      </c>
      <c r="AO194" s="4">
        <f>$L194-('Feedstock Conversions'!$B$20*AG194)-'Rail Costs'!Q194</f>
        <v>136.32987611001474</v>
      </c>
      <c r="AP194" s="4">
        <f>$L194-('Feedstock Conversions'!$B$20*AH194)-'Rail Costs'!R194</f>
        <v>165.67512622246952</v>
      </c>
      <c r="AQ194" s="4">
        <f>$L194-('Feedstock Conversions'!$B$20*AI194)-'Rail Costs'!S194</f>
        <v>117.95211557890761</v>
      </c>
      <c r="AR194" s="4">
        <f>$L194-('Feedstock Conversions'!$B$20*AJ194)-'Rail Costs'!T194</f>
        <v>146.04043685409607</v>
      </c>
      <c r="AS194" s="4">
        <f>$L194-('Feedstock Conversions'!$B$20*AK194)-'Rail Costs'!U194</f>
        <v>141.92459550001755</v>
      </c>
      <c r="AT194" s="4">
        <f>$L194-('Feedstock Conversions'!$B$20*AL194)-'Rail Costs'!V194</f>
        <v>133.83342512077198</v>
      </c>
      <c r="AV194" s="4">
        <f>$T194-(AG194*'Feedstock Conversions'!$B$7)-'Rail Costs'!Q194</f>
        <v>65.086921883731833</v>
      </c>
      <c r="AW194" s="4">
        <f>$T194-(AH194*'Feedstock Conversions'!$B$7)-'Rail Costs'!R194</f>
        <v>100.5078829144397</v>
      </c>
      <c r="AX194" s="4">
        <f>$T194-(AI194*'Feedstock Conversions'!$B$7)-'Rail Costs'!S194</f>
        <v>42.707739516118487</v>
      </c>
      <c r="AY194" s="4">
        <f>$T194-(AJ194*'Feedstock Conversions'!$B$7)-'Rail Costs'!T194</f>
        <v>76.79819354606623</v>
      </c>
      <c r="AZ194" s="4">
        <f>$T194-(AK194*'Feedstock Conversions'!$B$7)-'Rail Costs'!U194</f>
        <v>71.782032278773869</v>
      </c>
      <c r="BA194" s="4">
        <f>$T194-(AL194*'Feedstock Conversions'!$B$7)-'Rail Costs'!V194</f>
        <v>62.190328710838358</v>
      </c>
      <c r="BH194">
        <f t="shared" ref="BH194:BH257" si="25">WEEKNUM(A194)</f>
        <v>37</v>
      </c>
      <c r="BI194">
        <f t="shared" ref="BI194:BI257" si="26">YEAR(A194)</f>
        <v>2022</v>
      </c>
      <c r="BJ194">
        <f t="shared" si="21"/>
        <v>9</v>
      </c>
    </row>
    <row r="195" spans="1:62" x14ac:dyDescent="0.2">
      <c r="A195" s="11">
        <v>44820</v>
      </c>
      <c r="B195" s="4">
        <v>78</v>
      </c>
      <c r="C195" s="18">
        <f>BFT!B195+'Rail Costs'!B195</f>
        <v>82.909720044792834</v>
      </c>
      <c r="E195" s="4">
        <f>BFT!C195*'Feedstock Conversions'!B$20</f>
        <v>642.5503303471445</v>
      </c>
      <c r="F195" s="4">
        <f>BFT!C195*'Feedstock Conversions'!B$7</f>
        <v>777.6931740201569</v>
      </c>
      <c r="H195" s="4">
        <f>'Fuel Values'!B195-BFT!I195-BFT!J195-BFT!K195</f>
        <v>342.9497900473948</v>
      </c>
      <c r="I195" s="18">
        <f>('LCFS Values'!$E$5-$AA$4)/1000000*'LCFS Values'!B195*'LCFS Values'!$G$2*100</f>
        <v>62.187709952605289</v>
      </c>
      <c r="J195" s="4">
        <f>'RIN Values'!C195</f>
        <v>264.86249999999995</v>
      </c>
      <c r="K195" s="4">
        <f>'Fixed Credits Value'!B195</f>
        <v>100</v>
      </c>
      <c r="L195" s="4">
        <f t="shared" ref="L195:L258" si="27">K195+J195+I195+H195</f>
        <v>770</v>
      </c>
      <c r="M195" s="4">
        <f>L195/'Feedstock Conversions'!B$20</f>
        <v>99.354838709677423</v>
      </c>
      <c r="O195" s="4">
        <f>'Fuel Values'!C195*100</f>
        <v>339.02</v>
      </c>
      <c r="P195" s="18">
        <f>('LCFS Values'!$E$5-AB$4)/1000000*'LCFS Values'!B195*'LCFS Values'!$G$2*100</f>
        <v>59.277694787974575</v>
      </c>
      <c r="Q195" s="4">
        <f>'RIN Values'!D195</f>
        <v>300.17749999999995</v>
      </c>
      <c r="R195" s="4">
        <f>'Fixed Credits Value'!B195</f>
        <v>100</v>
      </c>
      <c r="S195" s="4">
        <f>'Fixed Credits Value'!C195</f>
        <v>16</v>
      </c>
      <c r="T195" s="4">
        <f t="shared" si="22"/>
        <v>814.47519478797449</v>
      </c>
      <c r="U195" s="4">
        <f>T195/'Feedstock Conversions'!B$7</f>
        <v>86.831044220466353</v>
      </c>
      <c r="W195" s="4">
        <f t="shared" si="23"/>
        <v>127.4496696528555</v>
      </c>
      <c r="X195" s="4">
        <f t="shared" si="24"/>
        <v>36.782020767817585</v>
      </c>
      <c r="AG195" s="4">
        <f>$B195+'Rail Costs'!K195</f>
        <v>79.227430011198209</v>
      </c>
      <c r="AH195" s="4">
        <v>74.95</v>
      </c>
      <c r="AI195" s="4">
        <f>$B195+'Rail Costs'!M195</f>
        <v>81.682290033594626</v>
      </c>
      <c r="AJ195" s="4">
        <f t="shared" ref="AJ195:AJ258" si="28">B195</f>
        <v>78</v>
      </c>
      <c r="AK195" s="4">
        <f>$B195+('Rail Costs'!O195*0.75)</f>
        <v>78.55234350503919</v>
      </c>
      <c r="AL195" s="4">
        <f>$B195+'Rail Costs'!P195</f>
        <v>79.472916013437853</v>
      </c>
      <c r="AO195" s="4">
        <f>$L195-('Feedstock Conversions'!$B$20*AG195)-'Rail Costs'!Q195</f>
        <v>151.82987611001474</v>
      </c>
      <c r="AP195" s="4">
        <f>$L195-('Feedstock Conversions'!$B$20*AH195)-'Rail Costs'!R195</f>
        <v>185.43762622246945</v>
      </c>
      <c r="AQ195" s="4">
        <f>$L195-('Feedstock Conversions'!$B$20*AI195)-'Rail Costs'!S195</f>
        <v>133.45211557890761</v>
      </c>
      <c r="AR195" s="4">
        <f>$L195-('Feedstock Conversions'!$B$20*AJ195)-'Rail Costs'!T195</f>
        <v>161.54043685409607</v>
      </c>
      <c r="AS195" s="4">
        <f>$L195-('Feedstock Conversions'!$B$20*AK195)-'Rail Costs'!U195</f>
        <v>157.42459550001755</v>
      </c>
      <c r="AT195" s="4">
        <f>$L195-('Feedstock Conversions'!$B$20*AL195)-'Rail Costs'!V195</f>
        <v>149.33342512077198</v>
      </c>
      <c r="AV195" s="4">
        <f>$T195-(AG195*'Feedstock Conversions'!$B$7)-'Rail Costs'!Q195</f>
        <v>67.164359979736076</v>
      </c>
      <c r="AW195" s="4">
        <f>$T195-(AH195*'Feedstock Conversions'!$B$7)-'Rail Costs'!R195</f>
        <v>107.74432101044394</v>
      </c>
      <c r="AX195" s="4">
        <f>$T195-(AI195*'Feedstock Conversions'!$B$7)-'Rail Costs'!S195</f>
        <v>44.78517761212273</v>
      </c>
      <c r="AY195" s="4">
        <f>$T195-(AJ195*'Feedstock Conversions'!$B$7)-'Rail Costs'!T195</f>
        <v>78.875631642070474</v>
      </c>
      <c r="AZ195" s="4">
        <f>$T195-(AK195*'Feedstock Conversions'!$B$7)-'Rail Costs'!U195</f>
        <v>73.859470374778113</v>
      </c>
      <c r="BA195" s="4">
        <f>$T195-(AL195*'Feedstock Conversions'!$B$7)-'Rail Costs'!V195</f>
        <v>64.267766806842715</v>
      </c>
      <c r="BH195">
        <f t="shared" si="25"/>
        <v>38</v>
      </c>
      <c r="BI195">
        <f t="shared" si="26"/>
        <v>2022</v>
      </c>
      <c r="BJ195">
        <f t="shared" ref="BJ195:BJ258" si="29">MONTH(A195)</f>
        <v>9</v>
      </c>
    </row>
    <row r="196" spans="1:62" x14ac:dyDescent="0.2">
      <c r="A196" s="11">
        <v>44827</v>
      </c>
      <c r="B196" s="4">
        <v>74</v>
      </c>
      <c r="C196" s="18">
        <f>BFT!B196+'Rail Costs'!B196</f>
        <v>78.909720044792834</v>
      </c>
      <c r="E196" s="4">
        <f>BFT!C196*'Feedstock Conversions'!B$20</f>
        <v>611.5503303471445</v>
      </c>
      <c r="F196" s="4">
        <f>BFT!C196*'Feedstock Conversions'!B$7</f>
        <v>740.17317402015681</v>
      </c>
      <c r="H196" s="4">
        <f>'Fuel Values'!B196-BFT!I196-BFT!J196-BFT!K196</f>
        <v>349.40725844247368</v>
      </c>
      <c r="I196" s="18">
        <f>('LCFS Values'!$E$5-$AA$4)/1000000*'LCFS Values'!B196*'LCFS Values'!$G$2*100</f>
        <v>58.317741557526325</v>
      </c>
      <c r="J196" s="4">
        <f>'RIN Values'!C196</f>
        <v>262.27499999999998</v>
      </c>
      <c r="K196" s="4">
        <f>'Fixed Credits Value'!B196</f>
        <v>100</v>
      </c>
      <c r="L196" s="4">
        <f t="shared" si="27"/>
        <v>770</v>
      </c>
      <c r="M196" s="4">
        <f>L196/'Feedstock Conversions'!B$20</f>
        <v>99.354838709677423</v>
      </c>
      <c r="O196" s="4">
        <f>'Fuel Values'!C196*100</f>
        <v>335.08</v>
      </c>
      <c r="P196" s="18">
        <f>('LCFS Values'!$E$5-AB$4)/1000000*'LCFS Values'!B196*'LCFS Values'!$G$2*100</f>
        <v>55.588817909610157</v>
      </c>
      <c r="Q196" s="4">
        <f>'RIN Values'!D196</f>
        <v>297.245</v>
      </c>
      <c r="R196" s="4">
        <f>'Fixed Credits Value'!B196</f>
        <v>100</v>
      </c>
      <c r="S196" s="4">
        <f>'Fixed Credits Value'!C196</f>
        <v>16</v>
      </c>
      <c r="T196" s="4">
        <f t="shared" si="22"/>
        <v>803.91381790961009</v>
      </c>
      <c r="U196" s="4">
        <f>T196/'Feedstock Conversions'!B$7</f>
        <v>85.705097858167377</v>
      </c>
      <c r="W196" s="4">
        <f t="shared" si="23"/>
        <v>158.4496696528555</v>
      </c>
      <c r="X196" s="4">
        <f t="shared" si="24"/>
        <v>63.740643889453281</v>
      </c>
      <c r="AG196" s="4">
        <f>$B196+'Rail Costs'!K196</f>
        <v>75.227430011198209</v>
      </c>
      <c r="AH196" s="4">
        <v>71.5</v>
      </c>
      <c r="AI196" s="4">
        <f>$B196+'Rail Costs'!M196</f>
        <v>77.682290033594626</v>
      </c>
      <c r="AJ196" s="4">
        <f t="shared" si="28"/>
        <v>74</v>
      </c>
      <c r="AK196" s="4">
        <f>$B196+('Rail Costs'!O196*0.75)</f>
        <v>74.55234350503919</v>
      </c>
      <c r="AL196" s="4">
        <f>$B196+'Rail Costs'!P196</f>
        <v>75.472916013437853</v>
      </c>
      <c r="AO196" s="4">
        <f>$L196-('Feedstock Conversions'!$B$20*AG196)-'Rail Costs'!Q196</f>
        <v>182.82987611001474</v>
      </c>
      <c r="AP196" s="4">
        <f>$L196-('Feedstock Conversions'!$B$20*AH196)-'Rail Costs'!R196</f>
        <v>212.17512622246952</v>
      </c>
      <c r="AQ196" s="4">
        <f>$L196-('Feedstock Conversions'!$B$20*AI196)-'Rail Costs'!S196</f>
        <v>164.45211557890761</v>
      </c>
      <c r="AR196" s="4">
        <f>$L196-('Feedstock Conversions'!$B$20*AJ196)-'Rail Costs'!T196</f>
        <v>192.54043685409607</v>
      </c>
      <c r="AS196" s="4">
        <f>$L196-('Feedstock Conversions'!$B$20*AK196)-'Rail Costs'!U196</f>
        <v>188.42459550001755</v>
      </c>
      <c r="AT196" s="4">
        <f>$L196-('Feedstock Conversions'!$B$20*AL196)-'Rail Costs'!V196</f>
        <v>180.33342512077198</v>
      </c>
      <c r="AV196" s="4">
        <f>$T196-(AG196*'Feedstock Conversions'!$B$7)-'Rail Costs'!Q196</f>
        <v>94.122983101371773</v>
      </c>
      <c r="AW196" s="4">
        <f>$T196-(AH196*'Feedstock Conversions'!$B$7)-'Rail Costs'!R196</f>
        <v>129.54394413207953</v>
      </c>
      <c r="AX196" s="4">
        <f>$T196-(AI196*'Feedstock Conversions'!$B$7)-'Rail Costs'!S196</f>
        <v>71.743800733758434</v>
      </c>
      <c r="AY196" s="4">
        <f>$T196-(AJ196*'Feedstock Conversions'!$B$7)-'Rail Costs'!T196</f>
        <v>105.83425476370617</v>
      </c>
      <c r="AZ196" s="4">
        <f>$T196-(AK196*'Feedstock Conversions'!$B$7)-'Rail Costs'!U196</f>
        <v>100.8180934964137</v>
      </c>
      <c r="BA196" s="4">
        <f>$T196-(AL196*'Feedstock Conversions'!$B$7)-'Rail Costs'!V196</f>
        <v>91.226389928478298</v>
      </c>
      <c r="BH196">
        <f t="shared" si="25"/>
        <v>39</v>
      </c>
      <c r="BI196">
        <f t="shared" si="26"/>
        <v>2022</v>
      </c>
      <c r="BJ196">
        <f t="shared" si="29"/>
        <v>9</v>
      </c>
    </row>
    <row r="197" spans="1:62" x14ac:dyDescent="0.2">
      <c r="A197" s="11">
        <v>44834</v>
      </c>
      <c r="B197" s="4">
        <v>74</v>
      </c>
      <c r="C197" s="18">
        <f>BFT!B197+'Rail Costs'!B197</f>
        <v>78.909720044792834</v>
      </c>
      <c r="E197" s="4">
        <f>BFT!C197*'Feedstock Conversions'!B$20</f>
        <v>611.5503303471445</v>
      </c>
      <c r="F197" s="4">
        <f>BFT!C197*'Feedstock Conversions'!B$7</f>
        <v>740.17317402015681</v>
      </c>
      <c r="H197" s="4">
        <f>'Fuel Values'!B197-BFT!I197-BFT!J197-BFT!K197</f>
        <v>358.85096574478939</v>
      </c>
      <c r="I197" s="18">
        <f>('LCFS Values'!$E$5-$AA$4)/1000000*'LCFS Values'!B197*'LCFS Values'!$G$2*100</f>
        <v>51.574034255210535</v>
      </c>
      <c r="J197" s="4">
        <f>'RIN Values'!C197</f>
        <v>259.57500000000005</v>
      </c>
      <c r="K197" s="4">
        <f>'Fixed Credits Value'!B197</f>
        <v>100</v>
      </c>
      <c r="L197" s="4">
        <f t="shared" si="27"/>
        <v>770</v>
      </c>
      <c r="M197" s="4">
        <f>L197/'Feedstock Conversions'!B$20</f>
        <v>99.354838709677423</v>
      </c>
      <c r="O197" s="4">
        <f>'Fuel Values'!C197*100</f>
        <v>333.44</v>
      </c>
      <c r="P197" s="18">
        <f>('LCFS Values'!$E$5-AB$4)/1000000*'LCFS Values'!B197*'LCFS Values'!$G$2*100</f>
        <v>49.160676022559315</v>
      </c>
      <c r="Q197" s="4">
        <f>'RIN Values'!D197</f>
        <v>294.185</v>
      </c>
      <c r="R197" s="4">
        <f>'Fixed Credits Value'!B197</f>
        <v>100</v>
      </c>
      <c r="S197" s="4">
        <f>'Fixed Credits Value'!C197</f>
        <v>16</v>
      </c>
      <c r="T197" s="4">
        <f t="shared" si="22"/>
        <v>792.7856760225593</v>
      </c>
      <c r="U197" s="4">
        <f>T197/'Feedstock Conversions'!B$7</f>
        <v>84.51872878705322</v>
      </c>
      <c r="W197" s="4">
        <f t="shared" si="23"/>
        <v>158.4496696528555</v>
      </c>
      <c r="X197" s="4">
        <f t="shared" si="24"/>
        <v>52.612502002402493</v>
      </c>
      <c r="AG197" s="4">
        <f>$B197+'Rail Costs'!K197</f>
        <v>75.227430011198209</v>
      </c>
      <c r="AH197" s="4">
        <v>71.5</v>
      </c>
      <c r="AI197" s="4">
        <f>$B197+'Rail Costs'!M197</f>
        <v>77.682290033594626</v>
      </c>
      <c r="AJ197" s="4">
        <f t="shared" si="28"/>
        <v>74</v>
      </c>
      <c r="AK197" s="4">
        <f>$B197+('Rail Costs'!O197*0.75)</f>
        <v>74.55234350503919</v>
      </c>
      <c r="AL197" s="4">
        <f>$B197+'Rail Costs'!P197</f>
        <v>75.472916013437853</v>
      </c>
      <c r="AO197" s="4">
        <f>$L197-('Feedstock Conversions'!$B$20*AG197)-'Rail Costs'!Q197</f>
        <v>182.82987611001474</v>
      </c>
      <c r="AP197" s="4">
        <f>$L197-('Feedstock Conversions'!$B$20*AH197)-'Rail Costs'!R197</f>
        <v>212.17512622246952</v>
      </c>
      <c r="AQ197" s="4">
        <f>$L197-('Feedstock Conversions'!$B$20*AI197)-'Rail Costs'!S197</f>
        <v>164.45211557890761</v>
      </c>
      <c r="AR197" s="4">
        <f>$L197-('Feedstock Conversions'!$B$20*AJ197)-'Rail Costs'!T197</f>
        <v>192.54043685409607</v>
      </c>
      <c r="AS197" s="4">
        <f>$L197-('Feedstock Conversions'!$B$20*AK197)-'Rail Costs'!U197</f>
        <v>188.42459550001755</v>
      </c>
      <c r="AT197" s="4">
        <f>$L197-('Feedstock Conversions'!$B$20*AL197)-'Rail Costs'!V197</f>
        <v>180.33342512077198</v>
      </c>
      <c r="AV197" s="4">
        <f>$T197-(AG197*'Feedstock Conversions'!$B$7)-'Rail Costs'!Q197</f>
        <v>82.994841214320985</v>
      </c>
      <c r="AW197" s="4">
        <f>$T197-(AH197*'Feedstock Conversions'!$B$7)-'Rail Costs'!R197</f>
        <v>118.41580224502874</v>
      </c>
      <c r="AX197" s="4">
        <f>$T197-(AI197*'Feedstock Conversions'!$B$7)-'Rail Costs'!S197</f>
        <v>60.615658846707639</v>
      </c>
      <c r="AY197" s="4">
        <f>$T197-(AJ197*'Feedstock Conversions'!$B$7)-'Rail Costs'!T197</f>
        <v>94.706112876655382</v>
      </c>
      <c r="AZ197" s="4">
        <f>$T197-(AK197*'Feedstock Conversions'!$B$7)-'Rail Costs'!U197</f>
        <v>89.689951609362907</v>
      </c>
      <c r="BA197" s="4">
        <f>$T197-(AL197*'Feedstock Conversions'!$B$7)-'Rail Costs'!V197</f>
        <v>80.09824804142751</v>
      </c>
      <c r="BH197">
        <f t="shared" si="25"/>
        <v>40</v>
      </c>
      <c r="BI197">
        <f t="shared" si="26"/>
        <v>2022</v>
      </c>
      <c r="BJ197">
        <f t="shared" si="29"/>
        <v>9</v>
      </c>
    </row>
    <row r="198" spans="1:62" x14ac:dyDescent="0.2">
      <c r="A198" s="11">
        <v>44841</v>
      </c>
      <c r="B198" s="4">
        <v>74</v>
      </c>
      <c r="C198" s="18">
        <f>BFT!B198+'Rail Costs'!B198</f>
        <v>78.904815229563269</v>
      </c>
      <c r="E198" s="4">
        <f>BFT!C198*'Feedstock Conversions'!B$20</f>
        <v>611.51231802911536</v>
      </c>
      <c r="F198" s="4">
        <f>BFT!C198*'Feedstock Conversions'!B$7</f>
        <v>740.12716685330349</v>
      </c>
      <c r="H198" s="4">
        <f>'Fuel Values'!B198-BFT!I198-BFT!J198-BFT!K198</f>
        <v>355.8363881332632</v>
      </c>
      <c r="I198" s="18">
        <f>('LCFS Values'!$E$5-$AA$4)/1000000*'LCFS Values'!B198*'LCFS Values'!$G$2*100</f>
        <v>48.738611866736854</v>
      </c>
      <c r="J198" s="4">
        <f>'RIN Values'!C198</f>
        <v>265.42499999999995</v>
      </c>
      <c r="K198" s="4">
        <f>'Fixed Credits Value'!B198</f>
        <v>100</v>
      </c>
      <c r="L198" s="4">
        <f t="shared" si="27"/>
        <v>770</v>
      </c>
      <c r="M198" s="4">
        <f>L198/'Feedstock Conversions'!B$20</f>
        <v>99.354838709677423</v>
      </c>
      <c r="O198" s="4">
        <f>'Fuel Values'!C198*100</f>
        <v>370.51</v>
      </c>
      <c r="P198" s="18">
        <f>('LCFS Values'!$E$5-AB$4)/1000000*'LCFS Values'!B198*'LCFS Values'!$G$2*100</f>
        <v>46.457934547322026</v>
      </c>
      <c r="Q198" s="4">
        <f>'RIN Values'!D198</f>
        <v>300.815</v>
      </c>
      <c r="R198" s="4">
        <f>'Fixed Credits Value'!B198</f>
        <v>100</v>
      </c>
      <c r="S198" s="4">
        <f>'Fixed Credits Value'!C198</f>
        <v>16</v>
      </c>
      <c r="T198" s="4">
        <f t="shared" si="22"/>
        <v>833.78293454732204</v>
      </c>
      <c r="U198" s="4">
        <f>T198/'Feedstock Conversions'!B$7</f>
        <v>88.88943865110042</v>
      </c>
      <c r="W198" s="4">
        <f t="shared" si="23"/>
        <v>158.48768197088464</v>
      </c>
      <c r="X198" s="4">
        <f t="shared" si="24"/>
        <v>93.65576769401855</v>
      </c>
      <c r="AG198" s="4">
        <f>$B198+'Rail Costs'!K198</f>
        <v>75.226203807390817</v>
      </c>
      <c r="AH198" s="4">
        <v>71.5</v>
      </c>
      <c r="AI198" s="4">
        <f>$B198+'Rail Costs'!M198</f>
        <v>77.678611422172452</v>
      </c>
      <c r="AJ198" s="4">
        <f t="shared" si="28"/>
        <v>74</v>
      </c>
      <c r="AK198" s="4">
        <f>$B198+('Rail Costs'!O198*0.75)</f>
        <v>74.551791713325869</v>
      </c>
      <c r="AL198" s="4">
        <f>$B198+'Rail Costs'!P198</f>
        <v>75.471444568868975</v>
      </c>
      <c r="AO198" s="4">
        <f>$L198-('Feedstock Conversions'!$B$20*AG198)-'Rail Costs'!Q198</f>
        <v>182.84353257743737</v>
      </c>
      <c r="AP198" s="4">
        <f>$L198-('Feedstock Conversions'!$B$20*AH198)-'Rail Costs'!R198</f>
        <v>212.17882240006944</v>
      </c>
      <c r="AQ198" s="4">
        <f>$L198-('Feedstock Conversions'!$B$20*AI198)-'Rail Costs'!S198</f>
        <v>164.4841314474601</v>
      </c>
      <c r="AR198" s="4">
        <f>$L198-('Feedstock Conversions'!$B$20*AJ198)-'Rail Costs'!T198</f>
        <v>192.54439246163446</v>
      </c>
      <c r="AS198" s="4">
        <f>$L198-('Feedstock Conversions'!$B$20*AK198)-'Rail Costs'!U198</f>
        <v>188.43266283718029</v>
      </c>
      <c r="AT198" s="4">
        <f>$L198-('Feedstock Conversions'!$B$20*AL198)-'Rail Costs'!V198</f>
        <v>180.34957554522683</v>
      </c>
      <c r="AV198" s="4">
        <f>$T198-(AG198*'Feedstock Conversions'!$B$7)-'Rail Costs'!Q198</f>
        <v>124.00775491871228</v>
      </c>
      <c r="AW198" s="4">
        <f>$T198-(AH198*'Feedstock Conversions'!$B$7)-'Rail Costs'!R198</f>
        <v>159.41675694739141</v>
      </c>
      <c r="AX198" s="4">
        <f>$T198-(AI198*'Feedstock Conversions'!$B$7)-'Rail Costs'!S198</f>
        <v>101.65092937664102</v>
      </c>
      <c r="AY198" s="4">
        <f>$T198-(AJ198*'Feedstock Conversions'!$B$7)-'Rail Costs'!T198</f>
        <v>135.7073270089565</v>
      </c>
      <c r="AZ198" s="4">
        <f>$T198-(AK198*'Feedstock Conversions'!$B$7)-'Rail Costs'!U198</f>
        <v>130.69617689178111</v>
      </c>
      <c r="BA198" s="4">
        <f>$T198-(AL198*'Feedstock Conversions'!$B$7)-'Rail Costs'!V198</f>
        <v>121.11405544529229</v>
      </c>
      <c r="BH198">
        <f t="shared" si="25"/>
        <v>41</v>
      </c>
      <c r="BI198">
        <f t="shared" si="26"/>
        <v>2022</v>
      </c>
      <c r="BJ198">
        <f t="shared" si="29"/>
        <v>10</v>
      </c>
    </row>
    <row r="199" spans="1:62" x14ac:dyDescent="0.2">
      <c r="A199" s="11">
        <v>44848</v>
      </c>
      <c r="B199" s="4">
        <v>74</v>
      </c>
      <c r="C199" s="18">
        <f>BFT!B199+'Rail Costs'!B199</f>
        <v>78.904815229563269</v>
      </c>
      <c r="E199" s="4">
        <f>BFT!C199*'Feedstock Conversions'!B$20</f>
        <v>611.51231802911536</v>
      </c>
      <c r="F199" s="4">
        <f>BFT!C199*'Feedstock Conversions'!B$7</f>
        <v>740.12716685330349</v>
      </c>
      <c r="H199" s="4">
        <f>'Fuel Values'!B199-BFT!I199-BFT!J199-BFT!K199</f>
        <v>367.47923181984208</v>
      </c>
      <c r="I199" s="18">
        <f>('LCFS Values'!$E$5-$AA$4)/1000000*'LCFS Values'!B199*'LCFS Values'!$G$2*100</f>
        <v>51.420768180157893</v>
      </c>
      <c r="J199" s="4">
        <f>'RIN Values'!C199</f>
        <v>269.10000000000002</v>
      </c>
      <c r="K199" s="4">
        <f>'Fixed Credits Value'!B199</f>
        <v>100</v>
      </c>
      <c r="L199" s="4">
        <f t="shared" si="27"/>
        <v>788</v>
      </c>
      <c r="M199" s="4">
        <f>L199/'Feedstock Conversions'!B$20</f>
        <v>101.6774193548387</v>
      </c>
      <c r="O199" s="4">
        <f>'Fuel Values'!C199*100</f>
        <v>398.07</v>
      </c>
      <c r="P199" s="18">
        <f>('LCFS Values'!$E$5-AB$4)/1000000*'LCFS Values'!B199*'LCFS Values'!$G$2*100</f>
        <v>49.014581888762706</v>
      </c>
      <c r="Q199" s="4">
        <f>'RIN Values'!D199</f>
        <v>304.98</v>
      </c>
      <c r="R199" s="4">
        <f>'Fixed Credits Value'!B199</f>
        <v>100</v>
      </c>
      <c r="S199" s="4">
        <f>'Fixed Credits Value'!C199</f>
        <v>16</v>
      </c>
      <c r="T199" s="4">
        <f t="shared" si="22"/>
        <v>868.06458188876263</v>
      </c>
      <c r="U199" s="4">
        <f>T199/'Feedstock Conversions'!B$7</f>
        <v>92.54419849560368</v>
      </c>
      <c r="W199" s="4">
        <f t="shared" si="23"/>
        <v>176.48768197088464</v>
      </c>
      <c r="X199" s="4">
        <f t="shared" si="24"/>
        <v>127.93741503545914</v>
      </c>
      <c r="AG199" s="4">
        <f>$B199+'Rail Costs'!K199</f>
        <v>75.226203807390817</v>
      </c>
      <c r="AH199" s="4">
        <v>71.5</v>
      </c>
      <c r="AI199" s="4">
        <f>$B199+'Rail Costs'!M199</f>
        <v>77.678611422172452</v>
      </c>
      <c r="AJ199" s="4">
        <f t="shared" si="28"/>
        <v>74</v>
      </c>
      <c r="AK199" s="4">
        <f>$B199+('Rail Costs'!O199*0.75)</f>
        <v>74.551791713325869</v>
      </c>
      <c r="AL199" s="4">
        <f>$B199+'Rail Costs'!P199</f>
        <v>75.471444568868975</v>
      </c>
      <c r="AO199" s="4">
        <f>$L199-('Feedstock Conversions'!$B$20*AG199)-'Rail Costs'!Q199</f>
        <v>200.84353257743737</v>
      </c>
      <c r="AP199" s="4">
        <f>$L199-('Feedstock Conversions'!$B$20*AH199)-'Rail Costs'!R199</f>
        <v>230.17882240006944</v>
      </c>
      <c r="AQ199" s="4">
        <f>$L199-('Feedstock Conversions'!$B$20*AI199)-'Rail Costs'!S199</f>
        <v>182.4841314474601</v>
      </c>
      <c r="AR199" s="4">
        <f>$L199-('Feedstock Conversions'!$B$20*AJ199)-'Rail Costs'!T199</f>
        <v>210.54439246163446</v>
      </c>
      <c r="AS199" s="4">
        <f>$L199-('Feedstock Conversions'!$B$20*AK199)-'Rail Costs'!U199</f>
        <v>206.43266283718029</v>
      </c>
      <c r="AT199" s="4">
        <f>$L199-('Feedstock Conversions'!$B$20*AL199)-'Rail Costs'!V199</f>
        <v>198.34957554522683</v>
      </c>
      <c r="AV199" s="4">
        <f>$T199-(AG199*'Feedstock Conversions'!$B$7)-'Rail Costs'!Q199</f>
        <v>158.28940226015288</v>
      </c>
      <c r="AW199" s="4">
        <f>$T199-(AH199*'Feedstock Conversions'!$B$7)-'Rail Costs'!R199</f>
        <v>193.69840428883199</v>
      </c>
      <c r="AX199" s="4">
        <f>$T199-(AI199*'Feedstock Conversions'!$B$7)-'Rail Costs'!S199</f>
        <v>135.93257671808161</v>
      </c>
      <c r="AY199" s="4">
        <f>$T199-(AJ199*'Feedstock Conversions'!$B$7)-'Rail Costs'!T199</f>
        <v>169.98897435039709</v>
      </c>
      <c r="AZ199" s="4">
        <f>$T199-(AK199*'Feedstock Conversions'!$B$7)-'Rail Costs'!U199</f>
        <v>164.9778242332217</v>
      </c>
      <c r="BA199" s="4">
        <f>$T199-(AL199*'Feedstock Conversions'!$B$7)-'Rail Costs'!V199</f>
        <v>155.39570278673287</v>
      </c>
      <c r="BH199">
        <f t="shared" si="25"/>
        <v>42</v>
      </c>
      <c r="BI199">
        <f t="shared" si="26"/>
        <v>2022</v>
      </c>
      <c r="BJ199">
        <f t="shared" si="29"/>
        <v>10</v>
      </c>
    </row>
    <row r="200" spans="1:62" x14ac:dyDescent="0.2">
      <c r="A200" s="11">
        <v>44855</v>
      </c>
      <c r="B200" s="4">
        <v>74</v>
      </c>
      <c r="C200" s="18">
        <f>BFT!B200+'Rail Costs'!B200</f>
        <v>78.904815229563269</v>
      </c>
      <c r="E200" s="4">
        <f>BFT!C200*'Feedstock Conversions'!B$20</f>
        <v>611.51231802911536</v>
      </c>
      <c r="F200" s="4">
        <f>BFT!C200*'Feedstock Conversions'!B$7</f>
        <v>740.12716685330349</v>
      </c>
      <c r="H200" s="4">
        <f>'Fuel Values'!B200-BFT!I200-BFT!J200-BFT!K200</f>
        <v>382.06503891921056</v>
      </c>
      <c r="I200" s="18">
        <f>('LCFS Values'!$E$5-$AA$4)/1000000*'LCFS Values'!B200*'LCFS Values'!$G$2*100</f>
        <v>53.259961080789473</v>
      </c>
      <c r="J200" s="4">
        <f>'RIN Values'!C200</f>
        <v>275.17499999999995</v>
      </c>
      <c r="K200" s="4">
        <f>'Fixed Credits Value'!B200</f>
        <v>100</v>
      </c>
      <c r="L200" s="4">
        <f t="shared" si="27"/>
        <v>810.5</v>
      </c>
      <c r="M200" s="4">
        <f>L200/'Feedstock Conversions'!B$20</f>
        <v>104.58064516129032</v>
      </c>
      <c r="O200" s="4">
        <f>'Fuel Values'!C200*100</f>
        <v>392.45</v>
      </c>
      <c r="P200" s="18">
        <f>('LCFS Values'!$E$5-AB$4)/1000000*'LCFS Values'!B200*'LCFS Values'!$G$2*100</f>
        <v>50.767711494322029</v>
      </c>
      <c r="Q200" s="4">
        <f>'RIN Values'!D200</f>
        <v>311.86499999999995</v>
      </c>
      <c r="R200" s="4">
        <f>'Fixed Credits Value'!B200</f>
        <v>100</v>
      </c>
      <c r="S200" s="4">
        <f>'Fixed Credits Value'!C200</f>
        <v>16</v>
      </c>
      <c r="T200" s="4">
        <f t="shared" si="22"/>
        <v>871.08271149432198</v>
      </c>
      <c r="U200" s="4">
        <f>T200/'Feedstock Conversions'!B$7</f>
        <v>92.86596071368038</v>
      </c>
      <c r="W200" s="4">
        <f t="shared" si="23"/>
        <v>198.98768197088464</v>
      </c>
      <c r="X200" s="4">
        <f t="shared" si="24"/>
        <v>130.95554464101849</v>
      </c>
      <c r="AG200" s="4">
        <f>$B200+'Rail Costs'!K200</f>
        <v>75.226203807390817</v>
      </c>
      <c r="AH200" s="4">
        <v>71.5</v>
      </c>
      <c r="AI200" s="4">
        <f>$B200+'Rail Costs'!M200</f>
        <v>77.678611422172452</v>
      </c>
      <c r="AJ200" s="4">
        <f t="shared" si="28"/>
        <v>74</v>
      </c>
      <c r="AK200" s="4">
        <f>$B200+('Rail Costs'!O200*0.75)</f>
        <v>74.551791713325869</v>
      </c>
      <c r="AL200" s="4">
        <f>$B200+'Rail Costs'!P200</f>
        <v>75.471444568868975</v>
      </c>
      <c r="AO200" s="4">
        <f>$L200-('Feedstock Conversions'!$B$20*AG200)-'Rail Costs'!Q200</f>
        <v>223.34353257743737</v>
      </c>
      <c r="AP200" s="4">
        <f>$L200-('Feedstock Conversions'!$B$20*AH200)-'Rail Costs'!R200</f>
        <v>252.67882240006944</v>
      </c>
      <c r="AQ200" s="4">
        <f>$L200-('Feedstock Conversions'!$B$20*AI200)-'Rail Costs'!S200</f>
        <v>204.9841314474601</v>
      </c>
      <c r="AR200" s="4">
        <f>$L200-('Feedstock Conversions'!$B$20*AJ200)-'Rail Costs'!T200</f>
        <v>233.04439246163446</v>
      </c>
      <c r="AS200" s="4">
        <f>$L200-('Feedstock Conversions'!$B$20*AK200)-'Rail Costs'!U200</f>
        <v>228.93266283718029</v>
      </c>
      <c r="AT200" s="4">
        <f>$L200-('Feedstock Conversions'!$B$20*AL200)-'Rail Costs'!V200</f>
        <v>220.84957554522683</v>
      </c>
      <c r="AV200" s="4">
        <f>$T200-(AG200*'Feedstock Conversions'!$B$7)-'Rail Costs'!Q200</f>
        <v>161.30753186571224</v>
      </c>
      <c r="AW200" s="4">
        <f>$T200-(AH200*'Feedstock Conversions'!$B$7)-'Rail Costs'!R200</f>
        <v>196.71653389439135</v>
      </c>
      <c r="AX200" s="4">
        <f>$T200-(AI200*'Feedstock Conversions'!$B$7)-'Rail Costs'!S200</f>
        <v>138.95070632364096</v>
      </c>
      <c r="AY200" s="4">
        <f>$T200-(AJ200*'Feedstock Conversions'!$B$7)-'Rail Costs'!T200</f>
        <v>173.00710395595644</v>
      </c>
      <c r="AZ200" s="4">
        <f>$T200-(AK200*'Feedstock Conversions'!$B$7)-'Rail Costs'!U200</f>
        <v>167.99595383878105</v>
      </c>
      <c r="BA200" s="4">
        <f>$T200-(AL200*'Feedstock Conversions'!$B$7)-'Rail Costs'!V200</f>
        <v>158.41383239229222</v>
      </c>
      <c r="BH200">
        <f t="shared" si="25"/>
        <v>43</v>
      </c>
      <c r="BI200">
        <f t="shared" si="26"/>
        <v>2022</v>
      </c>
      <c r="BJ200">
        <f t="shared" si="29"/>
        <v>10</v>
      </c>
    </row>
    <row r="201" spans="1:62" x14ac:dyDescent="0.2">
      <c r="A201" s="11">
        <v>44862</v>
      </c>
      <c r="B201" s="4">
        <v>74</v>
      </c>
      <c r="C201" s="18">
        <f>BFT!B201+'Rail Costs'!B201</f>
        <v>78.904815229563269</v>
      </c>
      <c r="E201" s="4">
        <f>BFT!C201*'Feedstock Conversions'!B$20</f>
        <v>611.51231802911536</v>
      </c>
      <c r="F201" s="4">
        <f>BFT!C201*'Feedstock Conversions'!B$7</f>
        <v>740.12716685330349</v>
      </c>
      <c r="H201" s="4">
        <f>'Fuel Values'!B201-BFT!I201-BFT!J201-BFT!K201</f>
        <v>388.31842472047367</v>
      </c>
      <c r="I201" s="18">
        <f>('LCFS Values'!$E$5-$AA$4)/1000000*'LCFS Values'!B201*'LCFS Values'!$G$2*100</f>
        <v>49.581575279526326</v>
      </c>
      <c r="J201" s="4">
        <f>'RIN Values'!C201</f>
        <v>276.60000000000002</v>
      </c>
      <c r="K201" s="4">
        <f>'Fixed Credits Value'!B201</f>
        <v>100</v>
      </c>
      <c r="L201" s="4">
        <f t="shared" si="27"/>
        <v>814.5</v>
      </c>
      <c r="M201" s="4">
        <f>L201/'Feedstock Conversions'!B$20</f>
        <v>105.09677419354838</v>
      </c>
      <c r="O201" s="4">
        <f>'Fuel Values'!C201*100</f>
        <v>418.82</v>
      </c>
      <c r="P201" s="18">
        <f>('LCFS Values'!$E$5-AB$4)/1000000*'LCFS Values'!B201*'LCFS Values'!$G$2*100</f>
        <v>47.26145228320339</v>
      </c>
      <c r="Q201" s="4">
        <f>'RIN Values'!D201</f>
        <v>313.48</v>
      </c>
      <c r="R201" s="4">
        <f>'Fixed Credits Value'!B201</f>
        <v>100</v>
      </c>
      <c r="S201" s="4">
        <f>'Fixed Credits Value'!C201</f>
        <v>16</v>
      </c>
      <c r="T201" s="4">
        <f t="shared" si="22"/>
        <v>895.56145228320338</v>
      </c>
      <c r="U201" s="4">
        <f>T201/'Feedstock Conversions'!B$7</f>
        <v>95.475634571770073</v>
      </c>
      <c r="W201" s="4">
        <f t="shared" si="23"/>
        <v>202.98768197088464</v>
      </c>
      <c r="X201" s="4">
        <f t="shared" si="24"/>
        <v>155.43428542989989</v>
      </c>
      <c r="AG201" s="4">
        <f>$B201+'Rail Costs'!K201</f>
        <v>75.226203807390817</v>
      </c>
      <c r="AH201" s="4">
        <v>71.5</v>
      </c>
      <c r="AI201" s="4">
        <f>$B201+'Rail Costs'!M201</f>
        <v>77.678611422172452</v>
      </c>
      <c r="AJ201" s="4">
        <f t="shared" si="28"/>
        <v>74</v>
      </c>
      <c r="AK201" s="4">
        <f>$B201+('Rail Costs'!O201*0.75)</f>
        <v>74.551791713325869</v>
      </c>
      <c r="AL201" s="4">
        <f>$B201+'Rail Costs'!P201</f>
        <v>75.471444568868975</v>
      </c>
      <c r="AO201" s="4">
        <f>$L201-('Feedstock Conversions'!$B$20*AG201)-'Rail Costs'!Q201</f>
        <v>227.34353257743737</v>
      </c>
      <c r="AP201" s="4">
        <f>$L201-('Feedstock Conversions'!$B$20*AH201)-'Rail Costs'!R201</f>
        <v>256.67882240006946</v>
      </c>
      <c r="AQ201" s="4">
        <f>$L201-('Feedstock Conversions'!$B$20*AI201)-'Rail Costs'!S201</f>
        <v>208.9841314474601</v>
      </c>
      <c r="AR201" s="4">
        <f>$L201-('Feedstock Conversions'!$B$20*AJ201)-'Rail Costs'!T201</f>
        <v>237.04439246163446</v>
      </c>
      <c r="AS201" s="4">
        <f>$L201-('Feedstock Conversions'!$B$20*AK201)-'Rail Costs'!U201</f>
        <v>232.93266283718029</v>
      </c>
      <c r="AT201" s="4">
        <f>$L201-('Feedstock Conversions'!$B$20*AL201)-'Rail Costs'!V201</f>
        <v>224.84957554522683</v>
      </c>
      <c r="AV201" s="4">
        <f>$T201-(AG201*'Feedstock Conversions'!$B$7)-'Rail Costs'!Q201</f>
        <v>185.78627265459363</v>
      </c>
      <c r="AW201" s="4">
        <f>$T201-(AH201*'Feedstock Conversions'!$B$7)-'Rail Costs'!R201</f>
        <v>221.19527468327274</v>
      </c>
      <c r="AX201" s="4">
        <f>$T201-(AI201*'Feedstock Conversions'!$B$7)-'Rail Costs'!S201</f>
        <v>163.42944711252235</v>
      </c>
      <c r="AY201" s="4">
        <f>$T201-(AJ201*'Feedstock Conversions'!$B$7)-'Rail Costs'!T201</f>
        <v>197.48584474483783</v>
      </c>
      <c r="AZ201" s="4">
        <f>$T201-(AK201*'Feedstock Conversions'!$B$7)-'Rail Costs'!U201</f>
        <v>192.47469462766244</v>
      </c>
      <c r="BA201" s="4">
        <f>$T201-(AL201*'Feedstock Conversions'!$B$7)-'Rail Costs'!V201</f>
        <v>182.89257318117362</v>
      </c>
      <c r="BH201">
        <f t="shared" si="25"/>
        <v>44</v>
      </c>
      <c r="BI201">
        <f t="shared" si="26"/>
        <v>2022</v>
      </c>
      <c r="BJ201">
        <f t="shared" si="29"/>
        <v>10</v>
      </c>
    </row>
    <row r="202" spans="1:62" x14ac:dyDescent="0.2">
      <c r="A202" s="11">
        <v>44869</v>
      </c>
      <c r="B202" s="4">
        <v>74</v>
      </c>
      <c r="C202" s="18">
        <f>BFT!B202+'Rail Costs'!B202</f>
        <v>78.904815229563269</v>
      </c>
      <c r="E202" s="4">
        <f>BFT!C202*'Feedstock Conversions'!B$20</f>
        <v>611.51231802911536</v>
      </c>
      <c r="F202" s="4">
        <f>BFT!C202*'Feedstock Conversions'!B$7</f>
        <v>740.12716685330349</v>
      </c>
      <c r="H202" s="4">
        <f>'Fuel Values'!B202-BFT!I202-BFT!J202-BFT!K202</f>
        <v>377.22307161449999</v>
      </c>
      <c r="I202" s="18">
        <f>('LCFS Values'!$E$5-$AA$4)/1000000*'LCFS Values'!B202*'LCFS Values'!$G$2*100</f>
        <v>48.776928385500007</v>
      </c>
      <c r="J202" s="4">
        <f>'RIN Values'!C202</f>
        <v>283.5</v>
      </c>
      <c r="K202" s="4">
        <f>'Fixed Credits Value'!B202</f>
        <v>100</v>
      </c>
      <c r="L202" s="4">
        <f t="shared" si="27"/>
        <v>809.5</v>
      </c>
      <c r="M202" s="4">
        <f>L202/'Feedstock Conversions'!B$20</f>
        <v>104.45161290322581</v>
      </c>
      <c r="O202" s="4">
        <f>'Fuel Values'!C202*100</f>
        <v>386.39</v>
      </c>
      <c r="P202" s="18">
        <f>('LCFS Values'!$E$5-AB$4)/1000000*'LCFS Values'!B202*'LCFS Values'!$G$2*100</f>
        <v>46.494458080771182</v>
      </c>
      <c r="Q202" s="4">
        <f>'RIN Values'!D202</f>
        <v>321.3</v>
      </c>
      <c r="R202" s="4">
        <f>'Fixed Credits Value'!B202</f>
        <v>100</v>
      </c>
      <c r="S202" s="4">
        <f>'Fixed Credits Value'!C202</f>
        <v>16</v>
      </c>
      <c r="T202" s="4">
        <f t="shared" si="22"/>
        <v>870.18445808077115</v>
      </c>
      <c r="U202" s="4">
        <f>T202/'Feedstock Conversions'!B$7</f>
        <v>92.770198089634448</v>
      </c>
      <c r="W202" s="4">
        <f t="shared" si="23"/>
        <v>197.98768197088464</v>
      </c>
      <c r="X202" s="4">
        <f t="shared" si="24"/>
        <v>130.05729122746766</v>
      </c>
      <c r="AG202" s="4">
        <f>$B202+'Rail Costs'!K202</f>
        <v>75.226203807390817</v>
      </c>
      <c r="AH202" s="4">
        <v>71.5</v>
      </c>
      <c r="AI202" s="4">
        <f>$B202+'Rail Costs'!M202</f>
        <v>77.678611422172452</v>
      </c>
      <c r="AJ202" s="4">
        <f t="shared" si="28"/>
        <v>74</v>
      </c>
      <c r="AK202" s="4">
        <f>$B202+('Rail Costs'!O202*0.75)</f>
        <v>74.551791713325869</v>
      </c>
      <c r="AL202" s="4">
        <f>$B202+'Rail Costs'!P202</f>
        <v>75.471444568868975</v>
      </c>
      <c r="AO202" s="4">
        <f>$L202-('Feedstock Conversions'!$B$20*AG202)-'Rail Costs'!Q202</f>
        <v>222.34353257743737</v>
      </c>
      <c r="AP202" s="4">
        <f>$L202-('Feedstock Conversions'!$B$20*AH202)-'Rail Costs'!R202</f>
        <v>251.67882240006944</v>
      </c>
      <c r="AQ202" s="4">
        <f>$L202-('Feedstock Conversions'!$B$20*AI202)-'Rail Costs'!S202</f>
        <v>203.9841314474601</v>
      </c>
      <c r="AR202" s="4">
        <f>$L202-('Feedstock Conversions'!$B$20*AJ202)-'Rail Costs'!T202</f>
        <v>232.04439246163446</v>
      </c>
      <c r="AS202" s="4">
        <f>$L202-('Feedstock Conversions'!$B$20*AK202)-'Rail Costs'!U202</f>
        <v>227.93266283718029</v>
      </c>
      <c r="AT202" s="4">
        <f>$L202-('Feedstock Conversions'!$B$20*AL202)-'Rail Costs'!V202</f>
        <v>219.84957554522683</v>
      </c>
      <c r="AV202" s="4">
        <f>$T202-(AG202*'Feedstock Conversions'!$B$7)-'Rail Costs'!Q202</f>
        <v>160.4092784521614</v>
      </c>
      <c r="AW202" s="4">
        <f>$T202-(AH202*'Feedstock Conversions'!$B$7)-'Rail Costs'!R202</f>
        <v>195.81828048084051</v>
      </c>
      <c r="AX202" s="4">
        <f>$T202-(AI202*'Feedstock Conversions'!$B$7)-'Rail Costs'!S202</f>
        <v>138.05245291009012</v>
      </c>
      <c r="AY202" s="4">
        <f>$T202-(AJ202*'Feedstock Conversions'!$B$7)-'Rail Costs'!T202</f>
        <v>172.10885054240561</v>
      </c>
      <c r="AZ202" s="4">
        <f>$T202-(AK202*'Feedstock Conversions'!$B$7)-'Rail Costs'!U202</f>
        <v>167.09770042523022</v>
      </c>
      <c r="BA202" s="4">
        <f>$T202-(AL202*'Feedstock Conversions'!$B$7)-'Rail Costs'!V202</f>
        <v>157.51557897874139</v>
      </c>
      <c r="BH202">
        <f t="shared" si="25"/>
        <v>45</v>
      </c>
      <c r="BI202">
        <f t="shared" si="26"/>
        <v>2022</v>
      </c>
      <c r="BJ202">
        <f t="shared" si="29"/>
        <v>11</v>
      </c>
    </row>
    <row r="203" spans="1:62" x14ac:dyDescent="0.2">
      <c r="A203" s="11">
        <v>44876</v>
      </c>
      <c r="B203" s="4">
        <v>74</v>
      </c>
      <c r="C203" s="18">
        <f>BFT!B203+'Rail Costs'!B203</f>
        <v>78.904815229563269</v>
      </c>
      <c r="E203" s="4">
        <f>BFT!C203*'Feedstock Conversions'!B$20</f>
        <v>611.51231802911536</v>
      </c>
      <c r="F203" s="4">
        <f>BFT!C203*'Feedstock Conversions'!B$7</f>
        <v>740.12716685330349</v>
      </c>
      <c r="H203" s="4">
        <f>'Fuel Values'!B203-BFT!I203-BFT!J203-BFT!K203</f>
        <v>371.49015864542105</v>
      </c>
      <c r="I203" s="18">
        <f>('LCFS Values'!$E$5-$AA$4)/1000000*'LCFS Values'!B203*'LCFS Values'!$G$2*100</f>
        <v>49.734841354578961</v>
      </c>
      <c r="J203" s="4">
        <f>'RIN Values'!C203</f>
        <v>286.27499999999998</v>
      </c>
      <c r="K203" s="4">
        <f>'Fixed Credits Value'!B203</f>
        <v>100</v>
      </c>
      <c r="L203" s="4">
        <f t="shared" si="27"/>
        <v>807.5</v>
      </c>
      <c r="M203" s="4">
        <f>L203/'Feedstock Conversions'!B$20</f>
        <v>104.19354838709677</v>
      </c>
      <c r="O203" s="4">
        <f>'Fuel Values'!C203*100</f>
        <v>367.66</v>
      </c>
      <c r="P203" s="18">
        <f>('LCFS Values'!$E$5-AB$4)/1000000*'LCFS Values'!B203*'LCFS Values'!$G$2*100</f>
        <v>47.407546416999999</v>
      </c>
      <c r="Q203" s="4">
        <f>'RIN Values'!D203</f>
        <v>324.44499999999999</v>
      </c>
      <c r="R203" s="4">
        <f>'Fixed Credits Value'!B203</f>
        <v>100</v>
      </c>
      <c r="S203" s="4">
        <f>'Fixed Credits Value'!C203</f>
        <v>16</v>
      </c>
      <c r="T203" s="4">
        <f t="shared" si="22"/>
        <v>855.51254641700007</v>
      </c>
      <c r="U203" s="4">
        <f>T203/'Feedstock Conversions'!B$7</f>
        <v>91.20602840266524</v>
      </c>
      <c r="W203" s="4">
        <f t="shared" si="23"/>
        <v>195.98768197088464</v>
      </c>
      <c r="X203" s="4">
        <f t="shared" si="24"/>
        <v>115.38537956369657</v>
      </c>
      <c r="AG203" s="4">
        <f>$B203+'Rail Costs'!K203</f>
        <v>75.226203807390817</v>
      </c>
      <c r="AH203" s="4">
        <v>71.5</v>
      </c>
      <c r="AI203" s="4">
        <f>$B203+'Rail Costs'!M203</f>
        <v>77.678611422172452</v>
      </c>
      <c r="AJ203" s="4">
        <f t="shared" si="28"/>
        <v>74</v>
      </c>
      <c r="AK203" s="4">
        <f>$B203+('Rail Costs'!O203*0.75)</f>
        <v>74.551791713325869</v>
      </c>
      <c r="AL203" s="4">
        <f>$B203+'Rail Costs'!P203</f>
        <v>75.471444568868975</v>
      </c>
      <c r="AO203" s="4">
        <f>$L203-('Feedstock Conversions'!$B$20*AG203)-'Rail Costs'!Q203</f>
        <v>220.34353257743737</v>
      </c>
      <c r="AP203" s="4">
        <f>$L203-('Feedstock Conversions'!$B$20*AH203)-'Rail Costs'!R203</f>
        <v>249.67882240006944</v>
      </c>
      <c r="AQ203" s="4">
        <f>$L203-('Feedstock Conversions'!$B$20*AI203)-'Rail Costs'!S203</f>
        <v>201.9841314474601</v>
      </c>
      <c r="AR203" s="4">
        <f>$L203-('Feedstock Conversions'!$B$20*AJ203)-'Rail Costs'!T203</f>
        <v>230.04439246163446</v>
      </c>
      <c r="AS203" s="4">
        <f>$L203-('Feedstock Conversions'!$B$20*AK203)-'Rail Costs'!U203</f>
        <v>225.93266283718029</v>
      </c>
      <c r="AT203" s="4">
        <f>$L203-('Feedstock Conversions'!$B$20*AL203)-'Rail Costs'!V203</f>
        <v>217.84957554522683</v>
      </c>
      <c r="AV203" s="4">
        <f>$T203-(AG203*'Feedstock Conversions'!$B$7)-'Rail Costs'!Q203</f>
        <v>145.73736678839032</v>
      </c>
      <c r="AW203" s="4">
        <f>$T203-(AH203*'Feedstock Conversions'!$B$7)-'Rail Costs'!R203</f>
        <v>181.14636881706943</v>
      </c>
      <c r="AX203" s="4">
        <f>$T203-(AI203*'Feedstock Conversions'!$B$7)-'Rail Costs'!S203</f>
        <v>123.38054124631904</v>
      </c>
      <c r="AY203" s="4">
        <f>$T203-(AJ203*'Feedstock Conversions'!$B$7)-'Rail Costs'!T203</f>
        <v>157.43693887863452</v>
      </c>
      <c r="AZ203" s="4">
        <f>$T203-(AK203*'Feedstock Conversions'!$B$7)-'Rail Costs'!U203</f>
        <v>152.42578876145913</v>
      </c>
      <c r="BA203" s="4">
        <f>$T203-(AL203*'Feedstock Conversions'!$B$7)-'Rail Costs'!V203</f>
        <v>142.8436673149703</v>
      </c>
      <c r="BH203">
        <f t="shared" si="25"/>
        <v>46</v>
      </c>
      <c r="BI203">
        <f t="shared" si="26"/>
        <v>2022</v>
      </c>
      <c r="BJ203">
        <f t="shared" si="29"/>
        <v>11</v>
      </c>
    </row>
    <row r="204" spans="1:62" x14ac:dyDescent="0.2">
      <c r="A204" s="11">
        <v>44883</v>
      </c>
      <c r="B204" s="4">
        <v>74</v>
      </c>
      <c r="C204" s="18">
        <f>BFT!B204+'Rail Costs'!B204</f>
        <v>78.904815229563269</v>
      </c>
      <c r="E204" s="4">
        <f>BFT!C204*'Feedstock Conversions'!B$20</f>
        <v>611.51231802911536</v>
      </c>
      <c r="F204" s="4">
        <f>BFT!C204*'Feedstock Conversions'!B$7</f>
        <v>740.12716685330349</v>
      </c>
      <c r="H204" s="4">
        <f>'Fuel Values'!B204-BFT!I204-BFT!J204-BFT!K204</f>
        <v>373.57394799636836</v>
      </c>
      <c r="I204" s="18">
        <f>('LCFS Values'!$E$5-$AA$4)/1000000*'LCFS Values'!B204*'LCFS Values'!$G$2*100</f>
        <v>46.97605200363158</v>
      </c>
      <c r="J204" s="4">
        <f>'RIN Values'!C204</f>
        <v>286.35000000000002</v>
      </c>
      <c r="K204" s="4">
        <f>'Fixed Credits Value'!B204</f>
        <v>100</v>
      </c>
      <c r="L204" s="4">
        <f t="shared" si="27"/>
        <v>806.9</v>
      </c>
      <c r="M204" s="4">
        <f>L204/'Feedstock Conversions'!B$20</f>
        <v>104.11612903225806</v>
      </c>
      <c r="O204" s="4">
        <f>'Fuel Values'!C204*100</f>
        <v>357.84</v>
      </c>
      <c r="P204" s="18">
        <f>('LCFS Values'!$E$5-AB$4)/1000000*'LCFS Values'!B204*'LCFS Values'!$G$2*100</f>
        <v>44.777852008661014</v>
      </c>
      <c r="Q204" s="4">
        <f>'RIN Values'!D204</f>
        <v>324.53000000000003</v>
      </c>
      <c r="R204" s="4">
        <f>'Fixed Credits Value'!B204</f>
        <v>100</v>
      </c>
      <c r="S204" s="4">
        <f>'Fixed Credits Value'!C204</f>
        <v>16</v>
      </c>
      <c r="T204" s="4">
        <f t="shared" si="22"/>
        <v>843.14785200866095</v>
      </c>
      <c r="U204" s="4">
        <f>T204/'Feedstock Conversions'!B$7</f>
        <v>89.887830704548065</v>
      </c>
      <c r="W204" s="4">
        <f t="shared" si="23"/>
        <v>195.38768197088461</v>
      </c>
      <c r="X204" s="4">
        <f t="shared" si="24"/>
        <v>103.02068515535746</v>
      </c>
      <c r="AG204" s="4">
        <f>$B204+'Rail Costs'!K204</f>
        <v>75.226203807390817</v>
      </c>
      <c r="AH204" s="4">
        <v>71.5</v>
      </c>
      <c r="AI204" s="4">
        <f>$B204+'Rail Costs'!M204</f>
        <v>77.678611422172452</v>
      </c>
      <c r="AJ204" s="4">
        <f t="shared" si="28"/>
        <v>74</v>
      </c>
      <c r="AK204" s="4">
        <f>$B204+('Rail Costs'!O204*0.75)</f>
        <v>74.551791713325869</v>
      </c>
      <c r="AL204" s="4">
        <f>$B204+'Rail Costs'!P204</f>
        <v>75.471444568868975</v>
      </c>
      <c r="AO204" s="4">
        <f>$L204-('Feedstock Conversions'!$B$20*AG204)-'Rail Costs'!Q204</f>
        <v>219.74353257743735</v>
      </c>
      <c r="AP204" s="4">
        <f>$L204-('Feedstock Conversions'!$B$20*AH204)-'Rail Costs'!R204</f>
        <v>249.07882240006941</v>
      </c>
      <c r="AQ204" s="4">
        <f>$L204-('Feedstock Conversions'!$B$20*AI204)-'Rail Costs'!S204</f>
        <v>201.38413144746008</v>
      </c>
      <c r="AR204" s="4">
        <f>$L204-('Feedstock Conversions'!$B$20*AJ204)-'Rail Costs'!T204</f>
        <v>229.44439246163444</v>
      </c>
      <c r="AS204" s="4">
        <f>$L204-('Feedstock Conversions'!$B$20*AK204)-'Rail Costs'!U204</f>
        <v>225.33266283718027</v>
      </c>
      <c r="AT204" s="4">
        <f>$L204-('Feedstock Conversions'!$B$20*AL204)-'Rail Costs'!V204</f>
        <v>217.2495755452268</v>
      </c>
      <c r="AV204" s="4">
        <f>$T204-(AG204*'Feedstock Conversions'!$B$7)-'Rail Costs'!Q204</f>
        <v>133.3726723800512</v>
      </c>
      <c r="AW204" s="4">
        <f>$T204-(AH204*'Feedstock Conversions'!$B$7)-'Rail Costs'!R204</f>
        <v>168.78167440873031</v>
      </c>
      <c r="AX204" s="4">
        <f>$T204-(AI204*'Feedstock Conversions'!$B$7)-'Rail Costs'!S204</f>
        <v>111.01584683797992</v>
      </c>
      <c r="AY204" s="4">
        <f>$T204-(AJ204*'Feedstock Conversions'!$B$7)-'Rail Costs'!T204</f>
        <v>145.0722444702954</v>
      </c>
      <c r="AZ204" s="4">
        <f>$T204-(AK204*'Feedstock Conversions'!$B$7)-'Rail Costs'!U204</f>
        <v>140.06109435312001</v>
      </c>
      <c r="BA204" s="4">
        <f>$T204-(AL204*'Feedstock Conversions'!$B$7)-'Rail Costs'!V204</f>
        <v>130.47897290663118</v>
      </c>
      <c r="BH204">
        <f t="shared" si="25"/>
        <v>47</v>
      </c>
      <c r="BI204">
        <f t="shared" si="26"/>
        <v>2022</v>
      </c>
      <c r="BJ204">
        <f t="shared" si="29"/>
        <v>11</v>
      </c>
    </row>
    <row r="205" spans="1:62" x14ac:dyDescent="0.2">
      <c r="A205" s="11">
        <v>44890</v>
      </c>
      <c r="B205" s="4">
        <v>74</v>
      </c>
      <c r="C205" s="18">
        <f>BFT!B205+'Rail Costs'!B205</f>
        <v>78.904815229563269</v>
      </c>
      <c r="E205" s="4">
        <f>BFT!C205*'Feedstock Conversions'!B$20</f>
        <v>611.51231802911536</v>
      </c>
      <c r="F205" s="4">
        <f>BFT!C205*'Feedstock Conversions'!B$7</f>
        <v>740.12716685330349</v>
      </c>
      <c r="H205" s="4">
        <f>'Fuel Values'!B205-BFT!I205-BFT!J205-BFT!K205</f>
        <v>362.43765154605262</v>
      </c>
      <c r="I205" s="18">
        <f>('LCFS Values'!$E$5-$AA$4)/1000000*'LCFS Values'!B205*'LCFS Values'!$G$2*100</f>
        <v>47.895648453947373</v>
      </c>
      <c r="J205" s="4">
        <f>'RIN Values'!C205</f>
        <v>289.5</v>
      </c>
      <c r="K205" s="4">
        <f>'Fixed Credits Value'!B205</f>
        <v>100</v>
      </c>
      <c r="L205" s="4">
        <f t="shared" si="27"/>
        <v>799.83330000000001</v>
      </c>
      <c r="M205" s="4">
        <f>L205/'Feedstock Conversions'!B$20</f>
        <v>103.20429677419355</v>
      </c>
      <c r="O205" s="4">
        <f>'Fuel Values'!C205*100</f>
        <v>341.53</v>
      </c>
      <c r="P205" s="18">
        <f>('LCFS Values'!$E$5-AB$4)/1000000*'LCFS Values'!B205*'LCFS Values'!$G$2*100</f>
        <v>45.654416811440676</v>
      </c>
      <c r="Q205" s="4">
        <f>'RIN Values'!D205</f>
        <v>328.09999999999997</v>
      </c>
      <c r="R205" s="4">
        <f>'Fixed Credits Value'!B205</f>
        <v>100</v>
      </c>
      <c r="S205" s="4">
        <f>'Fixed Credits Value'!C205</f>
        <v>16</v>
      </c>
      <c r="T205" s="4">
        <f t="shared" si="22"/>
        <v>831.28441681144068</v>
      </c>
      <c r="U205" s="4">
        <f>T205/'Feedstock Conversions'!B$7</f>
        <v>88.623072154737798</v>
      </c>
      <c r="W205" s="4">
        <f t="shared" si="23"/>
        <v>188.32098197088465</v>
      </c>
      <c r="X205" s="4">
        <f t="shared" si="24"/>
        <v>91.157249958137186</v>
      </c>
      <c r="AG205" s="4">
        <f>$B205+'Rail Costs'!K205</f>
        <v>75.226203807390817</v>
      </c>
      <c r="AH205" s="4">
        <v>71.5</v>
      </c>
      <c r="AI205" s="4">
        <f>$B205+'Rail Costs'!M205</f>
        <v>77.678611422172452</v>
      </c>
      <c r="AJ205" s="4">
        <f t="shared" si="28"/>
        <v>74</v>
      </c>
      <c r="AK205" s="4">
        <f>$B205+('Rail Costs'!O205*0.75)</f>
        <v>74.551791713325869</v>
      </c>
      <c r="AL205" s="4">
        <f>$B205+'Rail Costs'!P205</f>
        <v>75.471444568868975</v>
      </c>
      <c r="AO205" s="4">
        <f>$L205-('Feedstock Conversions'!$B$20*AG205)-'Rail Costs'!Q205</f>
        <v>212.67683257743738</v>
      </c>
      <c r="AP205" s="4">
        <f>$L205-('Feedstock Conversions'!$B$20*AH205)-'Rail Costs'!R205</f>
        <v>242.01212240006944</v>
      </c>
      <c r="AQ205" s="4">
        <f>$L205-('Feedstock Conversions'!$B$20*AI205)-'Rail Costs'!S205</f>
        <v>194.31743144746011</v>
      </c>
      <c r="AR205" s="4">
        <f>$L205-('Feedstock Conversions'!$B$20*AJ205)-'Rail Costs'!T205</f>
        <v>222.37769246163447</v>
      </c>
      <c r="AS205" s="4">
        <f>$L205-('Feedstock Conversions'!$B$20*AK205)-'Rail Costs'!U205</f>
        <v>218.2659628371803</v>
      </c>
      <c r="AT205" s="4">
        <f>$L205-('Feedstock Conversions'!$B$20*AL205)-'Rail Costs'!V205</f>
        <v>210.18287554522684</v>
      </c>
      <c r="AV205" s="4">
        <f>$T205-(AG205*'Feedstock Conversions'!$B$7)-'Rail Costs'!Q205</f>
        <v>121.50923718283092</v>
      </c>
      <c r="AW205" s="4">
        <f>$T205-(AH205*'Feedstock Conversions'!$B$7)-'Rail Costs'!R205</f>
        <v>156.91823921151004</v>
      </c>
      <c r="AX205" s="4">
        <f>$T205-(AI205*'Feedstock Conversions'!$B$7)-'Rail Costs'!S205</f>
        <v>99.152411640759652</v>
      </c>
      <c r="AY205" s="4">
        <f>$T205-(AJ205*'Feedstock Conversions'!$B$7)-'Rail Costs'!T205</f>
        <v>133.20880927307513</v>
      </c>
      <c r="AZ205" s="4">
        <f>$T205-(AK205*'Feedstock Conversions'!$B$7)-'Rail Costs'!U205</f>
        <v>128.19765915589974</v>
      </c>
      <c r="BA205" s="4">
        <f>$T205-(AL205*'Feedstock Conversions'!$B$7)-'Rail Costs'!V205</f>
        <v>118.61553770941093</v>
      </c>
      <c r="BH205">
        <f t="shared" si="25"/>
        <v>48</v>
      </c>
      <c r="BI205">
        <f t="shared" si="26"/>
        <v>2022</v>
      </c>
      <c r="BJ205">
        <f t="shared" si="29"/>
        <v>11</v>
      </c>
    </row>
    <row r="206" spans="1:62" x14ac:dyDescent="0.2">
      <c r="A206" s="11">
        <v>44897</v>
      </c>
      <c r="B206" s="4">
        <v>74</v>
      </c>
      <c r="C206" s="18">
        <f>BFT!B206+'Rail Costs'!B206</f>
        <v>78.904815229563269</v>
      </c>
      <c r="E206" s="4">
        <f>BFT!C206*'Feedstock Conversions'!B$20</f>
        <v>611.51231802911536</v>
      </c>
      <c r="F206" s="4">
        <f>BFT!C206*'Feedstock Conversions'!B$7</f>
        <v>740.12716685330349</v>
      </c>
      <c r="H206" s="4">
        <f>'Fuel Values'!B206-BFT!I206-BFT!J206-BFT!K206</f>
        <v>364.47658990810532</v>
      </c>
      <c r="I206" s="18">
        <f>('LCFS Values'!$E$5-$AA$4)/1000000*'LCFS Values'!B206*'LCFS Values'!$G$2*100</f>
        <v>49.19841009189475</v>
      </c>
      <c r="J206" s="4">
        <f>'RIN Values'!C206</f>
        <v>280.42499999999995</v>
      </c>
      <c r="K206" s="4">
        <f>'Fixed Credits Value'!B206</f>
        <v>100</v>
      </c>
      <c r="L206" s="4">
        <f t="shared" si="27"/>
        <v>794.1</v>
      </c>
      <c r="M206" s="4">
        <f>L206/'Feedstock Conversions'!B$20</f>
        <v>102.46451612903226</v>
      </c>
      <c r="O206" s="4">
        <f>'Fuel Values'!C206*100</f>
        <v>326.99</v>
      </c>
      <c r="P206" s="18">
        <f>('LCFS Values'!$E$5-AB$4)/1000000*'LCFS Values'!B206*'LCFS Values'!$G$2*100</f>
        <v>46.89621694871186</v>
      </c>
      <c r="Q206" s="4">
        <f>'RIN Values'!D206</f>
        <v>317.815</v>
      </c>
      <c r="R206" s="4">
        <f>'Fixed Credits Value'!B206</f>
        <v>100</v>
      </c>
      <c r="S206" s="4">
        <f>'Fixed Credits Value'!C206</f>
        <v>16</v>
      </c>
      <c r="T206" s="4">
        <f t="shared" si="22"/>
        <v>807.70121694871182</v>
      </c>
      <c r="U206" s="4">
        <f>T206/'Feedstock Conversions'!B$7</f>
        <v>86.108871742933019</v>
      </c>
      <c r="W206" s="4">
        <f t="shared" si="23"/>
        <v>182.58768197088466</v>
      </c>
      <c r="X206" s="4">
        <f t="shared" si="24"/>
        <v>67.574050095408325</v>
      </c>
      <c r="AG206" s="4">
        <f>$B206+'Rail Costs'!K206</f>
        <v>75.226203807390817</v>
      </c>
      <c r="AH206" s="4">
        <v>71.5</v>
      </c>
      <c r="AI206" s="4">
        <f>$B206+'Rail Costs'!M206</f>
        <v>77.678611422172452</v>
      </c>
      <c r="AJ206" s="4">
        <f t="shared" si="28"/>
        <v>74</v>
      </c>
      <c r="AK206" s="4">
        <f>$B206+('Rail Costs'!O206*0.75)</f>
        <v>74.551791713325869</v>
      </c>
      <c r="AL206" s="4">
        <f>$B206+'Rail Costs'!P206</f>
        <v>75.471444568868975</v>
      </c>
      <c r="AO206" s="4">
        <f>$L206-('Feedstock Conversions'!$B$20*AG206)-'Rail Costs'!Q206</f>
        <v>206.9435325774374</v>
      </c>
      <c r="AP206" s="4">
        <f>$L206-('Feedstock Conversions'!$B$20*AH206)-'Rail Costs'!R206</f>
        <v>236.27882240006946</v>
      </c>
      <c r="AQ206" s="4">
        <f>$L206-('Feedstock Conversions'!$B$20*AI206)-'Rail Costs'!S206</f>
        <v>188.58413144746012</v>
      </c>
      <c r="AR206" s="4">
        <f>$L206-('Feedstock Conversions'!$B$20*AJ206)-'Rail Costs'!T206</f>
        <v>216.64439246163448</v>
      </c>
      <c r="AS206" s="4">
        <f>$L206-('Feedstock Conversions'!$B$20*AK206)-'Rail Costs'!U206</f>
        <v>212.53266283718031</v>
      </c>
      <c r="AT206" s="4">
        <f>$L206-('Feedstock Conversions'!$B$20*AL206)-'Rail Costs'!V206</f>
        <v>204.44957554522685</v>
      </c>
      <c r="AV206" s="4">
        <f>$T206-(AG206*'Feedstock Conversions'!$B$7)-'Rail Costs'!Q206</f>
        <v>97.926037320102054</v>
      </c>
      <c r="AW206" s="4">
        <f>$T206-(AH206*'Feedstock Conversions'!$B$7)-'Rail Costs'!R206</f>
        <v>133.33503934878118</v>
      </c>
      <c r="AX206" s="4">
        <f>$T206-(AI206*'Feedstock Conversions'!$B$7)-'Rail Costs'!S206</f>
        <v>75.569211778030791</v>
      </c>
      <c r="AY206" s="4">
        <f>$T206-(AJ206*'Feedstock Conversions'!$B$7)-'Rail Costs'!T206</f>
        <v>109.62560941034627</v>
      </c>
      <c r="AZ206" s="4">
        <f>$T206-(AK206*'Feedstock Conversions'!$B$7)-'Rail Costs'!U206</f>
        <v>104.6144592931709</v>
      </c>
      <c r="BA206" s="4">
        <f>$T206-(AL206*'Feedstock Conversions'!$B$7)-'Rail Costs'!V206</f>
        <v>95.032337846682069</v>
      </c>
      <c r="BH206">
        <f t="shared" si="25"/>
        <v>49</v>
      </c>
      <c r="BI206">
        <f t="shared" si="26"/>
        <v>2022</v>
      </c>
      <c r="BJ206">
        <f t="shared" si="29"/>
        <v>12</v>
      </c>
    </row>
    <row r="207" spans="1:62" x14ac:dyDescent="0.2">
      <c r="A207" s="11">
        <v>44904</v>
      </c>
      <c r="B207" s="4">
        <v>71.2</v>
      </c>
      <c r="C207" s="18">
        <f>BFT!B207+'Rail Costs'!B207</f>
        <v>76.104815229563272</v>
      </c>
      <c r="E207" s="4">
        <f>BFT!C207*'Feedstock Conversions'!B$20</f>
        <v>589.81231802911532</v>
      </c>
      <c r="F207" s="4">
        <f>BFT!C207*'Feedstock Conversions'!B$7</f>
        <v>713.8631668533036</v>
      </c>
      <c r="H207" s="4">
        <f>'Fuel Values'!B207-BFT!I207-BFT!J207-BFT!K207</f>
        <v>379.13525953284216</v>
      </c>
      <c r="I207" s="18">
        <f>('LCFS Values'!$E$5-$AA$4)/1000000*'LCFS Values'!B207*'LCFS Values'!$G$2*100</f>
        <v>49.964740467157903</v>
      </c>
      <c r="J207" s="4">
        <f>'RIN Values'!C207</f>
        <v>252.89999999999998</v>
      </c>
      <c r="K207" s="4">
        <f>'Fixed Credits Value'!B207</f>
        <v>100</v>
      </c>
      <c r="L207" s="4">
        <f t="shared" si="27"/>
        <v>782</v>
      </c>
      <c r="M207" s="4">
        <f>L207/'Feedstock Conversions'!B$20</f>
        <v>100.90322580645162</v>
      </c>
      <c r="O207" s="4">
        <f>'Fuel Values'!C207*100</f>
        <v>288.39</v>
      </c>
      <c r="P207" s="18">
        <f>('LCFS Values'!$E$5-AB$4)/1000000*'LCFS Values'!B207*'LCFS Values'!$G$2*100</f>
        <v>47.626687617694905</v>
      </c>
      <c r="Q207" s="4">
        <f>'RIN Values'!D207</f>
        <v>286.62</v>
      </c>
      <c r="R207" s="4">
        <f>'Fixed Credits Value'!B207</f>
        <v>100</v>
      </c>
      <c r="S207" s="4">
        <f>'Fixed Credits Value'!C207</f>
        <v>16</v>
      </c>
      <c r="T207" s="4">
        <f t="shared" si="22"/>
        <v>738.63668761769486</v>
      </c>
      <c r="U207" s="4">
        <f>T207/'Feedstock Conversions'!B$7</f>
        <v>78.745915524274494</v>
      </c>
      <c r="W207" s="4">
        <f t="shared" si="23"/>
        <v>192.18768197088468</v>
      </c>
      <c r="X207" s="4">
        <f t="shared" si="24"/>
        <v>24.773520764391264</v>
      </c>
      <c r="AG207" s="4">
        <f>$B207+'Rail Costs'!K207</f>
        <v>72.42620380739082</v>
      </c>
      <c r="AH207" s="4">
        <v>68.7</v>
      </c>
      <c r="AI207" s="4">
        <f>$B207+'Rail Costs'!M207</f>
        <v>74.878611422172455</v>
      </c>
      <c r="AJ207" s="4">
        <f t="shared" si="28"/>
        <v>71.2</v>
      </c>
      <c r="AK207" s="4">
        <f>$B207+('Rail Costs'!O207*0.75)</f>
        <v>71.751791713325872</v>
      </c>
      <c r="AL207" s="4">
        <f>$B207+'Rail Costs'!P207</f>
        <v>72.671444568868978</v>
      </c>
      <c r="AO207" s="4">
        <f>$L207-('Feedstock Conversions'!$B$20*AG207)-'Rail Costs'!Q207</f>
        <v>216.5435325774373</v>
      </c>
      <c r="AP207" s="4">
        <f>$L207-('Feedstock Conversions'!$B$20*AH207)-'Rail Costs'!R207</f>
        <v>245.87882240006937</v>
      </c>
      <c r="AQ207" s="4">
        <f>$L207-('Feedstock Conversions'!$B$20*AI207)-'Rail Costs'!S207</f>
        <v>198.18413144746015</v>
      </c>
      <c r="AR207" s="4">
        <f>$L207-('Feedstock Conversions'!$B$20*AJ207)-'Rail Costs'!T207</f>
        <v>226.24439246163439</v>
      </c>
      <c r="AS207" s="4">
        <f>$L207-('Feedstock Conversions'!$B$20*AK207)-'Rail Costs'!U207</f>
        <v>222.13266283718033</v>
      </c>
      <c r="AT207" s="4">
        <f>$L207-('Feedstock Conversions'!$B$20*AL207)-'Rail Costs'!V207</f>
        <v>214.04957554522676</v>
      </c>
      <c r="AV207" s="4">
        <f>$T207-(AG207*'Feedstock Conversions'!$B$7)-'Rail Costs'!Q207</f>
        <v>55.125507989085108</v>
      </c>
      <c r="AW207" s="4">
        <f>$T207-(AH207*'Feedstock Conversions'!$B$7)-'Rail Costs'!R207</f>
        <v>90.534510017764248</v>
      </c>
      <c r="AX207" s="4">
        <f>$T207-(AI207*'Feedstock Conversions'!$B$7)-'Rail Costs'!S207</f>
        <v>32.768682447013845</v>
      </c>
      <c r="AY207" s="4">
        <f>$T207-(AJ207*'Feedstock Conversions'!$B$7)-'Rail Costs'!T207</f>
        <v>66.825080079329211</v>
      </c>
      <c r="AZ207" s="4">
        <f>$T207-(AK207*'Feedstock Conversions'!$B$7)-'Rail Costs'!U207</f>
        <v>61.813929962153949</v>
      </c>
      <c r="BA207" s="4">
        <f>$T207-(AL207*'Feedstock Conversions'!$B$7)-'Rail Costs'!V207</f>
        <v>52.231808515665115</v>
      </c>
      <c r="BH207">
        <f t="shared" si="25"/>
        <v>50</v>
      </c>
      <c r="BI207">
        <f t="shared" si="26"/>
        <v>2022</v>
      </c>
      <c r="BJ207">
        <f t="shared" si="29"/>
        <v>12</v>
      </c>
    </row>
    <row r="208" spans="1:62" x14ac:dyDescent="0.2">
      <c r="A208" s="11">
        <v>44911</v>
      </c>
      <c r="B208" s="4">
        <v>67</v>
      </c>
      <c r="C208" s="18">
        <f>BFT!B208+'Rail Costs'!B208</f>
        <v>71.904815229563269</v>
      </c>
      <c r="E208" s="4">
        <f>BFT!C208*'Feedstock Conversions'!B$20</f>
        <v>557.26231802911536</v>
      </c>
      <c r="F208" s="4">
        <f>BFT!C208*'Feedstock Conversions'!B$7</f>
        <v>674.46716685330352</v>
      </c>
      <c r="H208" s="4">
        <f>'Fuel Values'!B208-BFT!I208-BFT!J208-BFT!K208</f>
        <v>364.1672961200527</v>
      </c>
      <c r="I208" s="18">
        <f>('LCFS Values'!$E$5-$AA$4)/1000000*'LCFS Values'!B208*'LCFS Values'!$G$2*100</f>
        <v>50.807703879947375</v>
      </c>
      <c r="J208" s="4">
        <f>'RIN Values'!C208</f>
        <v>260.02499999999998</v>
      </c>
      <c r="K208" s="4">
        <f>'Fixed Credits Value'!B208</f>
        <v>100</v>
      </c>
      <c r="L208" s="4">
        <f t="shared" si="27"/>
        <v>775</v>
      </c>
      <c r="M208" s="4">
        <f>L208/'Feedstock Conversions'!B$20</f>
        <v>100</v>
      </c>
      <c r="O208" s="4">
        <f>'Fuel Values'!C208*100</f>
        <v>301.82000000000005</v>
      </c>
      <c r="P208" s="18">
        <f>('LCFS Values'!$E$5-AB$4)/1000000*'LCFS Values'!B208*'LCFS Values'!$G$2*100</f>
        <v>48.430205353576262</v>
      </c>
      <c r="Q208" s="4">
        <f>'RIN Values'!D208</f>
        <v>294.69499999999999</v>
      </c>
      <c r="R208" s="4">
        <f>'Fixed Credits Value'!B208</f>
        <v>100</v>
      </c>
      <c r="S208" s="4">
        <f>'Fixed Credits Value'!C208</f>
        <v>16</v>
      </c>
      <c r="T208" s="4">
        <f t="shared" si="22"/>
        <v>760.94520535357628</v>
      </c>
      <c r="U208" s="4">
        <f>T208/'Feedstock Conversions'!B$7</f>
        <v>81.124222319144593</v>
      </c>
      <c r="W208" s="4">
        <f t="shared" si="23"/>
        <v>217.73768197088464</v>
      </c>
      <c r="X208" s="4">
        <f t="shared" si="24"/>
        <v>86.47803850027276</v>
      </c>
      <c r="AG208" s="4">
        <f>$B208+'Rail Costs'!K208</f>
        <v>68.226203807390817</v>
      </c>
      <c r="AH208" s="4">
        <v>64.5</v>
      </c>
      <c r="AI208" s="4">
        <f>$B208+'Rail Costs'!M208</f>
        <v>70.678611422172452</v>
      </c>
      <c r="AJ208" s="4">
        <f t="shared" si="28"/>
        <v>67</v>
      </c>
      <c r="AK208" s="4">
        <f>$B208+('Rail Costs'!O208*0.75)</f>
        <v>67.551791713325869</v>
      </c>
      <c r="AL208" s="4">
        <f>$B208+'Rail Costs'!P208</f>
        <v>68.471444568868975</v>
      </c>
      <c r="AO208" s="4">
        <f>$L208-('Feedstock Conversions'!$B$20*AG208)-'Rail Costs'!Q208</f>
        <v>242.09353257743737</v>
      </c>
      <c r="AP208" s="4">
        <f>$L208-('Feedstock Conversions'!$B$20*AH208)-'Rail Costs'!R208</f>
        <v>271.42882240006946</v>
      </c>
      <c r="AQ208" s="4">
        <f>$L208-('Feedstock Conversions'!$B$20*AI208)-'Rail Costs'!S208</f>
        <v>223.7341314474601</v>
      </c>
      <c r="AR208" s="4">
        <f>$L208-('Feedstock Conversions'!$B$20*AJ208)-'Rail Costs'!T208</f>
        <v>251.79439246163446</v>
      </c>
      <c r="AS208" s="4">
        <f>$L208-('Feedstock Conversions'!$B$20*AK208)-'Rail Costs'!U208</f>
        <v>247.68266283718029</v>
      </c>
      <c r="AT208" s="4">
        <f>$L208-('Feedstock Conversions'!$B$20*AL208)-'Rail Costs'!V208</f>
        <v>239.59957554522683</v>
      </c>
      <c r="AV208" s="4">
        <f>$T208-(AG208*'Feedstock Conversions'!$B$7)-'Rail Costs'!Q208</f>
        <v>116.83002572496649</v>
      </c>
      <c r="AW208" s="4">
        <f>$T208-(AH208*'Feedstock Conversions'!$B$7)-'Rail Costs'!R208</f>
        <v>152.23902775364562</v>
      </c>
      <c r="AX208" s="4">
        <f>$T208-(AI208*'Feedstock Conversions'!$B$7)-'Rail Costs'!S208</f>
        <v>94.473200182895226</v>
      </c>
      <c r="AY208" s="4">
        <f>$T208-(AJ208*'Feedstock Conversions'!$B$7)-'Rail Costs'!T208</f>
        <v>128.52959781521071</v>
      </c>
      <c r="AZ208" s="4">
        <f>$T208-(AK208*'Feedstock Conversions'!$B$7)-'Rail Costs'!U208</f>
        <v>123.51844769803544</v>
      </c>
      <c r="BA208" s="4">
        <f>$T208-(AL208*'Feedstock Conversions'!$B$7)-'Rail Costs'!V208</f>
        <v>113.93632625154662</v>
      </c>
      <c r="BH208">
        <f t="shared" si="25"/>
        <v>51</v>
      </c>
      <c r="BI208">
        <f t="shared" si="26"/>
        <v>2022</v>
      </c>
      <c r="BJ208">
        <f t="shared" si="29"/>
        <v>12</v>
      </c>
    </row>
    <row r="209" spans="1:62" x14ac:dyDescent="0.2">
      <c r="A209" s="11">
        <v>44918</v>
      </c>
      <c r="B209" s="4">
        <v>67</v>
      </c>
      <c r="C209" s="18">
        <f>BFT!B209+'Rail Costs'!B209</f>
        <v>71.904815229563269</v>
      </c>
      <c r="E209" s="4">
        <f>BFT!C209*'Feedstock Conversions'!B$20</f>
        <v>557.26231802911536</v>
      </c>
      <c r="F209" s="4">
        <f>BFT!C209*'Feedstock Conversions'!B$7</f>
        <v>674.46716685330352</v>
      </c>
      <c r="H209" s="4">
        <f>'Fuel Values'!B209-BFT!I209-BFT!J209-BFT!K209</f>
        <v>345.2264701818948</v>
      </c>
      <c r="I209" s="18">
        <f>('LCFS Values'!$E$5-$AA$4)/1000000*'LCFS Values'!B209*'LCFS Values'!$G$2*100</f>
        <v>52.723529818105277</v>
      </c>
      <c r="J209" s="4">
        <f>'RIN Values'!C209</f>
        <v>262.04999999999995</v>
      </c>
      <c r="K209" s="4">
        <f>'Fixed Credits Value'!B209</f>
        <v>100</v>
      </c>
      <c r="L209" s="4">
        <f t="shared" si="27"/>
        <v>760</v>
      </c>
      <c r="M209" s="4">
        <f>L209/'Feedstock Conversions'!B$20</f>
        <v>98.064516129032256</v>
      </c>
      <c r="O209" s="4">
        <f>'Fuel Values'!C209*100</f>
        <v>278.69</v>
      </c>
      <c r="P209" s="18">
        <f>('LCFS Values'!$E$5-AB$4)/1000000*'LCFS Values'!B209*'LCFS Values'!$G$2*100</f>
        <v>50.256382026033883</v>
      </c>
      <c r="Q209" s="4">
        <f>'RIN Values'!D209</f>
        <v>296.98999999999995</v>
      </c>
      <c r="R209" s="4">
        <f>'Fixed Credits Value'!B209</f>
        <v>100</v>
      </c>
      <c r="S209" s="4">
        <f>'Fixed Credits Value'!C209</f>
        <v>16</v>
      </c>
      <c r="T209" s="4">
        <f t="shared" si="22"/>
        <v>741.93638202603381</v>
      </c>
      <c r="U209" s="4">
        <f>T209/'Feedstock Conversions'!B$7</f>
        <v>79.097695311943895</v>
      </c>
      <c r="W209" s="4">
        <f t="shared" si="23"/>
        <v>202.73768197088464</v>
      </c>
      <c r="X209" s="4">
        <f t="shared" si="24"/>
        <v>67.469215172730287</v>
      </c>
      <c r="AG209" s="4">
        <f>$B209+'Rail Costs'!K209</f>
        <v>68.226203807390817</v>
      </c>
      <c r="AH209" s="4">
        <v>64.5</v>
      </c>
      <c r="AI209" s="4">
        <f>$B209+'Rail Costs'!M209</f>
        <v>70.678611422172452</v>
      </c>
      <c r="AJ209" s="4">
        <f t="shared" si="28"/>
        <v>67</v>
      </c>
      <c r="AK209" s="4">
        <f>$B209+('Rail Costs'!O209*0.75)</f>
        <v>67.551791713325869</v>
      </c>
      <c r="AL209" s="4">
        <f>$B209+'Rail Costs'!P209</f>
        <v>68.471444568868975</v>
      </c>
      <c r="AO209" s="4">
        <f>$L209-('Feedstock Conversions'!$B$20*AG209)-'Rail Costs'!Q209</f>
        <v>227.09353257743737</v>
      </c>
      <c r="AP209" s="4">
        <f>$L209-('Feedstock Conversions'!$B$20*AH209)-'Rail Costs'!R209</f>
        <v>256.42882240006946</v>
      </c>
      <c r="AQ209" s="4">
        <f>$L209-('Feedstock Conversions'!$B$20*AI209)-'Rail Costs'!S209</f>
        <v>208.7341314474601</v>
      </c>
      <c r="AR209" s="4">
        <f>$L209-('Feedstock Conversions'!$B$20*AJ209)-'Rail Costs'!T209</f>
        <v>236.79439246163446</v>
      </c>
      <c r="AS209" s="4">
        <f>$L209-('Feedstock Conversions'!$B$20*AK209)-'Rail Costs'!U209</f>
        <v>232.68266283718029</v>
      </c>
      <c r="AT209" s="4">
        <f>$L209-('Feedstock Conversions'!$B$20*AL209)-'Rail Costs'!V209</f>
        <v>224.59957554522683</v>
      </c>
      <c r="AV209" s="4">
        <f>$T209-(AG209*'Feedstock Conversions'!$B$7)-'Rail Costs'!Q209</f>
        <v>97.821202397424017</v>
      </c>
      <c r="AW209" s="4">
        <f>$T209-(AH209*'Feedstock Conversions'!$B$7)-'Rail Costs'!R209</f>
        <v>133.23020442610314</v>
      </c>
      <c r="AX209" s="4">
        <f>$T209-(AI209*'Feedstock Conversions'!$B$7)-'Rail Costs'!S209</f>
        <v>75.464376855352754</v>
      </c>
      <c r="AY209" s="4">
        <f>$T209-(AJ209*'Feedstock Conversions'!$B$7)-'Rail Costs'!T209</f>
        <v>109.52077448766823</v>
      </c>
      <c r="AZ209" s="4">
        <f>$T209-(AK209*'Feedstock Conversions'!$B$7)-'Rail Costs'!U209</f>
        <v>104.50962437049297</v>
      </c>
      <c r="BA209" s="4">
        <f>$T209-(AL209*'Feedstock Conversions'!$B$7)-'Rail Costs'!V209</f>
        <v>94.927502924004145</v>
      </c>
      <c r="BH209">
        <f t="shared" si="25"/>
        <v>52</v>
      </c>
      <c r="BI209">
        <f t="shared" si="26"/>
        <v>2022</v>
      </c>
      <c r="BJ209">
        <f t="shared" si="29"/>
        <v>12</v>
      </c>
    </row>
    <row r="210" spans="1:62" x14ac:dyDescent="0.2">
      <c r="A210" s="11">
        <v>44925</v>
      </c>
      <c r="B210" s="4">
        <v>67</v>
      </c>
      <c r="C210" s="18">
        <f>BFT!B210+'Rail Costs'!B210</f>
        <v>71.904815229563269</v>
      </c>
      <c r="E210" s="4">
        <f>BFT!C210*'Feedstock Conversions'!B$20</f>
        <v>557.26231802911536</v>
      </c>
      <c r="F210" s="4">
        <f>BFT!C210*'Feedstock Conversions'!B$7</f>
        <v>674.46716685330352</v>
      </c>
      <c r="H210" s="4">
        <f>'Fuel Values'!B210-BFT!I210-BFT!J210-BFT!K210</f>
        <v>335.18774540375</v>
      </c>
      <c r="I210" s="18">
        <f>('LCFS Values'!$E$5-$AA$4)/1000000*'LCFS Values'!B210*'LCFS Values'!$G$2*100</f>
        <v>52.78100459625</v>
      </c>
      <c r="J210" s="4">
        <f>'RIN Values'!C210</f>
        <v>262.03125</v>
      </c>
      <c r="K210" s="4">
        <f>'Fixed Credits Value'!B210</f>
        <v>100</v>
      </c>
      <c r="L210" s="4">
        <f t="shared" si="27"/>
        <v>750</v>
      </c>
      <c r="M210" s="4">
        <f>L210/'Feedstock Conversions'!B$20</f>
        <v>96.774193548387103</v>
      </c>
      <c r="O210" s="4">
        <f>'Fuel Values'!C210*100</f>
        <v>301.08999999999997</v>
      </c>
      <c r="P210" s="18">
        <f>('LCFS Values'!$E$5-AB$4)/1000000*'LCFS Values'!B210*'LCFS Values'!$G$2*100</f>
        <v>50.311167326207617</v>
      </c>
      <c r="Q210" s="4">
        <f>'RIN Values'!D210</f>
        <v>296.96875</v>
      </c>
      <c r="R210" s="4">
        <f>'Fixed Credits Value'!B210</f>
        <v>100</v>
      </c>
      <c r="S210" s="4">
        <f>'Fixed Credits Value'!C210</f>
        <v>16</v>
      </c>
      <c r="T210" s="4">
        <f t="shared" si="22"/>
        <v>764.36991732620754</v>
      </c>
      <c r="U210" s="4">
        <f>T210/'Feedstock Conversions'!B$7</f>
        <v>81.489330205352616</v>
      </c>
      <c r="W210" s="4">
        <f t="shared" si="23"/>
        <v>192.73768197088464</v>
      </c>
      <c r="X210" s="4">
        <f t="shared" si="24"/>
        <v>89.902750472904017</v>
      </c>
      <c r="AG210" s="4">
        <f>$B210+'Rail Costs'!K210</f>
        <v>68.226203807390817</v>
      </c>
      <c r="AH210" s="4">
        <v>64.5</v>
      </c>
      <c r="AI210" s="4">
        <f>$B210+'Rail Costs'!M210</f>
        <v>70.678611422172452</v>
      </c>
      <c r="AJ210" s="4">
        <f t="shared" si="28"/>
        <v>67</v>
      </c>
      <c r="AK210" s="4">
        <f>$B210+('Rail Costs'!O210*0.75)</f>
        <v>67.551791713325869</v>
      </c>
      <c r="AL210" s="4">
        <f>$B210+'Rail Costs'!P210</f>
        <v>68.471444568868975</v>
      </c>
      <c r="AO210" s="4">
        <f>$L210-('Feedstock Conversions'!$B$20*AG210)-'Rail Costs'!Q210</f>
        <v>217.09353257743737</v>
      </c>
      <c r="AP210" s="4">
        <f>$L210-('Feedstock Conversions'!$B$20*AH210)-'Rail Costs'!R210</f>
        <v>246.42882240006944</v>
      </c>
      <c r="AQ210" s="4">
        <f>$L210-('Feedstock Conversions'!$B$20*AI210)-'Rail Costs'!S210</f>
        <v>198.7341314474601</v>
      </c>
      <c r="AR210" s="4">
        <f>$L210-('Feedstock Conversions'!$B$20*AJ210)-'Rail Costs'!T210</f>
        <v>226.79439246163446</v>
      </c>
      <c r="AS210" s="4">
        <f>$L210-('Feedstock Conversions'!$B$20*AK210)-'Rail Costs'!U210</f>
        <v>222.68266283718029</v>
      </c>
      <c r="AT210" s="4">
        <f>$L210-('Feedstock Conversions'!$B$20*AL210)-'Rail Costs'!V210</f>
        <v>214.59957554522683</v>
      </c>
      <c r="AV210" s="4">
        <f>$T210-(AG210*'Feedstock Conversions'!$B$7)-'Rail Costs'!Q210</f>
        <v>120.25473769759775</v>
      </c>
      <c r="AW210" s="4">
        <f>$T210-(AH210*'Feedstock Conversions'!$B$7)-'Rail Costs'!R210</f>
        <v>155.66373972627687</v>
      </c>
      <c r="AX210" s="4">
        <f>$T210-(AI210*'Feedstock Conversions'!$B$7)-'Rail Costs'!S210</f>
        <v>97.897912155526484</v>
      </c>
      <c r="AY210" s="4">
        <f>$T210-(AJ210*'Feedstock Conversions'!$B$7)-'Rail Costs'!T210</f>
        <v>131.95430978784196</v>
      </c>
      <c r="AZ210" s="4">
        <f>$T210-(AK210*'Feedstock Conversions'!$B$7)-'Rail Costs'!U210</f>
        <v>126.9431596706667</v>
      </c>
      <c r="BA210" s="4">
        <f>$T210-(AL210*'Feedstock Conversions'!$B$7)-'Rail Costs'!V210</f>
        <v>117.36103822417788</v>
      </c>
      <c r="BH210">
        <f t="shared" si="25"/>
        <v>53</v>
      </c>
      <c r="BI210">
        <f t="shared" si="26"/>
        <v>2022</v>
      </c>
      <c r="BJ210">
        <f t="shared" si="29"/>
        <v>12</v>
      </c>
    </row>
    <row r="211" spans="1:62" x14ac:dyDescent="0.2">
      <c r="A211" s="11">
        <v>44932</v>
      </c>
      <c r="B211" s="4">
        <v>67</v>
      </c>
      <c r="C211" s="18">
        <f>BFT!B211+'Rail Costs'!B211</f>
        <v>72.199104143337067</v>
      </c>
      <c r="E211" s="4">
        <f>BFT!C211*'Feedstock Conversions'!B$20</f>
        <v>559.54305711086226</v>
      </c>
      <c r="F211" s="4">
        <f>BFT!C211*'Feedstock Conversions'!B$7</f>
        <v>677.22759686450172</v>
      </c>
      <c r="H211" s="4">
        <f>'Fuel Values'!B211-BFT!I211-BFT!J211-BFT!K211</f>
        <v>336.1204087676748</v>
      </c>
      <c r="I211" s="18">
        <f>('LCFS Values'!$E$6-$AA$4)/1000000*'LCFS Values'!B211*'LCFS Values'!$G$2*100</f>
        <v>51.004591232325247</v>
      </c>
      <c r="J211" s="4">
        <f>'RIN Values'!C211</f>
        <v>259.125</v>
      </c>
      <c r="K211" s="4">
        <f>'Fixed Credits Value'!B211</f>
        <v>100</v>
      </c>
      <c r="L211" s="4">
        <f t="shared" si="27"/>
        <v>746.25</v>
      </c>
      <c r="M211" s="4">
        <f>L211/'Feedstock Conversions'!B$20</f>
        <v>96.290322580645167</v>
      </c>
      <c r="O211" s="4">
        <f>'Fuel Values'!C211*100</f>
        <v>266.88</v>
      </c>
      <c r="P211" s="18">
        <f>('LCFS Values'!$E$5-AB$4)/1000000*'LCFS Values'!B211*'LCFS Values'!$G$2*100</f>
        <v>49.717659907658899</v>
      </c>
      <c r="Q211" s="4">
        <f>'RIN Values'!D211</f>
        <v>293.67500000000001</v>
      </c>
      <c r="R211" s="4">
        <f>'Fixed Credits Value'!B211</f>
        <v>100</v>
      </c>
      <c r="S211" s="4">
        <f>'Fixed Credits Value'!C211</f>
        <v>16</v>
      </c>
      <c r="T211" s="4">
        <f t="shared" si="22"/>
        <v>726.27265990765886</v>
      </c>
      <c r="U211" s="4">
        <f>T211/'Feedstock Conversions'!B$7</f>
        <v>77.427788902735486</v>
      </c>
      <c r="W211" s="4">
        <f t="shared" si="23"/>
        <v>186.70694288913774</v>
      </c>
      <c r="X211" s="4">
        <f t="shared" si="24"/>
        <v>49.045063043157143</v>
      </c>
      <c r="AG211" s="4">
        <f>$B211+'Rail Costs'!K211</f>
        <v>68.29977603583427</v>
      </c>
      <c r="AH211" s="4">
        <v>64.5</v>
      </c>
      <c r="AI211" s="4">
        <f>$B211+'Rail Costs'!M211</f>
        <v>70.899328107502797</v>
      </c>
      <c r="AJ211" s="4">
        <f t="shared" si="28"/>
        <v>67</v>
      </c>
      <c r="AK211" s="4">
        <f>$B211+('Rail Costs'!O211*0.75)</f>
        <v>67.584899216125422</v>
      </c>
      <c r="AL211" s="4">
        <f>$B211+'Rail Costs'!P211</f>
        <v>68.559731243001124</v>
      </c>
      <c r="AO211" s="4">
        <f>$L211-('Feedstock Conversions'!$B$20*AG211)-'Rail Costs'!Q211</f>
        <v>212.52414453208357</v>
      </c>
      <c r="AP211" s="4">
        <f>$L211-('Feedstock Conversions'!$B$20*AH211)-'Rail Costs'!R211</f>
        <v>242.45705174407362</v>
      </c>
      <c r="AQ211" s="4">
        <f>$L211-('Feedstock Conversions'!$B$20*AI211)-'Rail Costs'!S211</f>
        <v>193.06317933430776</v>
      </c>
      <c r="AR211" s="4">
        <f>$L211-('Feedstock Conversions'!$B$20*AJ211)-'Rail Costs'!T211</f>
        <v>222.80705600933251</v>
      </c>
      <c r="AS211" s="4">
        <f>$L211-('Feedstock Conversions'!$B$20*AK211)-'Rail Costs'!U211</f>
        <v>218.44862260741118</v>
      </c>
      <c r="AT211" s="4">
        <f>$L211-('Feedstock Conversions'!$B$20*AL211)-'Rail Costs'!V211</f>
        <v>209.88055007794026</v>
      </c>
      <c r="AV211" s="4">
        <f>$T211-(AG211*'Feedstock Conversions'!$B$7)-'Rail Costs'!Q211</f>
        <v>81.218169501332554</v>
      </c>
      <c r="AW211" s="4">
        <f>$T211-(AH211*'Feedstock Conversions'!$B$7)-'Rail Costs'!R211</f>
        <v>117.34471165173237</v>
      </c>
      <c r="AX211" s="4">
        <f>$T211-(AI211*'Feedstock Conversions'!$B$7)-'Rail Costs'!S211</f>
        <v>57.519934426737017</v>
      </c>
      <c r="AY211" s="4">
        <f>$T211-(AJ211*'Feedstock Conversions'!$B$7)-'Rail Costs'!T211</f>
        <v>93.619715916991339</v>
      </c>
      <c r="AZ211" s="4">
        <f>$T211-(AK211*'Feedstock Conversions'!$B$7)-'Rail Costs'!U211</f>
        <v>88.307896792785556</v>
      </c>
      <c r="BA211" s="4">
        <f>$T211-(AL211*'Feedstock Conversions'!$B$7)-'Rail Costs'!V211</f>
        <v>78.150848059507325</v>
      </c>
      <c r="BH211">
        <f t="shared" si="25"/>
        <v>1</v>
      </c>
      <c r="BI211">
        <f t="shared" si="26"/>
        <v>2023</v>
      </c>
      <c r="BJ211">
        <f t="shared" si="29"/>
        <v>1</v>
      </c>
    </row>
    <row r="212" spans="1:62" x14ac:dyDescent="0.2">
      <c r="A212" s="11">
        <v>44939</v>
      </c>
      <c r="B212" s="4">
        <v>67</v>
      </c>
      <c r="C212" s="18">
        <f>BFT!B212+'Rail Costs'!B212</f>
        <v>72.199104143337067</v>
      </c>
      <c r="E212" s="4">
        <f>BFT!C212*'Feedstock Conversions'!B$20</f>
        <v>559.54305711086226</v>
      </c>
      <c r="F212" s="4">
        <f>BFT!C212*'Feedstock Conversions'!B$7</f>
        <v>677.22759686450172</v>
      </c>
      <c r="H212" s="4">
        <f>'Fuel Values'!B212-BFT!I212-BFT!J212-BFT!K212</f>
        <v>337.50328500419243</v>
      </c>
      <c r="I212" s="18">
        <f>('LCFS Values'!$E$6-$AA$4)/1000000*'LCFS Values'!B212*'LCFS Values'!$G$2*100</f>
        <v>49.196714995807575</v>
      </c>
      <c r="J212" s="4">
        <f>'RIN Values'!C212</f>
        <v>258.29999999999995</v>
      </c>
      <c r="K212" s="4">
        <f>'Fixed Credits Value'!B212</f>
        <v>100</v>
      </c>
      <c r="L212" s="4">
        <f t="shared" si="27"/>
        <v>745</v>
      </c>
      <c r="M212" s="4">
        <f>L212/'Feedstock Conversions'!B$20</f>
        <v>96.129032258064512</v>
      </c>
      <c r="O212" s="4">
        <f>'Fuel Values'!C212*100</f>
        <v>291.29000000000002</v>
      </c>
      <c r="P212" s="18">
        <f>('LCFS Values'!$E$5-AB$4)/1000000*'LCFS Values'!B212*'LCFS Values'!$G$2*100</f>
        <v>47.955399418737287</v>
      </c>
      <c r="Q212" s="4">
        <f>'RIN Values'!D212</f>
        <v>292.73999999999995</v>
      </c>
      <c r="R212" s="4">
        <f>'Fixed Credits Value'!B212</f>
        <v>100</v>
      </c>
      <c r="S212" s="4">
        <f>'Fixed Credits Value'!C212</f>
        <v>16</v>
      </c>
      <c r="T212" s="4">
        <f t="shared" si="22"/>
        <v>747.98539941873719</v>
      </c>
      <c r="U212" s="4">
        <f>T212/'Feedstock Conversions'!B$7</f>
        <v>79.742579895387749</v>
      </c>
      <c r="W212" s="4">
        <f t="shared" si="23"/>
        <v>185.45694288913774</v>
      </c>
      <c r="X212" s="4">
        <f t="shared" si="24"/>
        <v>70.757802554235468</v>
      </c>
      <c r="AG212" s="4">
        <f>$B212+'Rail Costs'!K212</f>
        <v>68.29977603583427</v>
      </c>
      <c r="AH212" s="4">
        <v>64.3</v>
      </c>
      <c r="AI212" s="4">
        <f>$B212+'Rail Costs'!M212</f>
        <v>70.899328107502797</v>
      </c>
      <c r="AJ212" s="4">
        <f t="shared" si="28"/>
        <v>67</v>
      </c>
      <c r="AK212" s="4">
        <f>$B212+('Rail Costs'!O212*0.75)</f>
        <v>67.584899216125422</v>
      </c>
      <c r="AL212" s="4">
        <f>$B212+'Rail Costs'!P212</f>
        <v>68.559731243001124</v>
      </c>
      <c r="AO212" s="4">
        <f>$L212-('Feedstock Conversions'!$B$20*AG212)-'Rail Costs'!Q212</f>
        <v>211.27414453208357</v>
      </c>
      <c r="AP212" s="4">
        <f>$L212-('Feedstock Conversions'!$B$20*AH212)-'Rail Costs'!R212</f>
        <v>242.75705174407364</v>
      </c>
      <c r="AQ212" s="4">
        <f>$L212-('Feedstock Conversions'!$B$20*AI212)-'Rail Costs'!S212</f>
        <v>191.81317933430776</v>
      </c>
      <c r="AR212" s="4">
        <f>$L212-('Feedstock Conversions'!$B$20*AJ212)-'Rail Costs'!T212</f>
        <v>221.55705600933251</v>
      </c>
      <c r="AS212" s="4">
        <f>$L212-('Feedstock Conversions'!$B$20*AK212)-'Rail Costs'!U212</f>
        <v>217.19862260741118</v>
      </c>
      <c r="AT212" s="4">
        <f>$L212-('Feedstock Conversions'!$B$20*AL212)-'Rail Costs'!V212</f>
        <v>208.63055007794026</v>
      </c>
      <c r="AV212" s="4">
        <f>$T212-(AG212*'Feedstock Conversions'!$B$7)-'Rail Costs'!Q212</f>
        <v>102.93090901241088</v>
      </c>
      <c r="AW212" s="4">
        <f>$T212-(AH212*'Feedstock Conversions'!$B$7)-'Rail Costs'!R212</f>
        <v>140.9334511628108</v>
      </c>
      <c r="AX212" s="4">
        <f>$T212-(AI212*'Feedstock Conversions'!$B$7)-'Rail Costs'!S212</f>
        <v>79.232673937815335</v>
      </c>
      <c r="AY212" s="4">
        <f>$T212-(AJ212*'Feedstock Conversions'!$B$7)-'Rail Costs'!T212</f>
        <v>115.33245542806966</v>
      </c>
      <c r="AZ212" s="4">
        <f>$T212-(AK212*'Feedstock Conversions'!$B$7)-'Rail Costs'!U212</f>
        <v>110.02063630386388</v>
      </c>
      <c r="BA212" s="4">
        <f>$T212-(AL212*'Feedstock Conversions'!$B$7)-'Rail Costs'!V212</f>
        <v>99.863587570585651</v>
      </c>
      <c r="BH212">
        <f t="shared" si="25"/>
        <v>2</v>
      </c>
      <c r="BI212">
        <f t="shared" si="26"/>
        <v>2023</v>
      </c>
      <c r="BJ212">
        <f t="shared" si="29"/>
        <v>1</v>
      </c>
    </row>
    <row r="213" spans="1:62" x14ac:dyDescent="0.2">
      <c r="A213" s="11">
        <v>44946</v>
      </c>
      <c r="B213" s="4">
        <v>67</v>
      </c>
      <c r="C213" s="18">
        <f>BFT!B213+'Rail Costs'!B213</f>
        <v>72.199104143337067</v>
      </c>
      <c r="E213" s="4">
        <f>BFT!C213*'Feedstock Conversions'!B$20</f>
        <v>559.54305711086226</v>
      </c>
      <c r="F213" s="4">
        <f>BFT!C213*'Feedstock Conversions'!B$7</f>
        <v>677.22759686450172</v>
      </c>
      <c r="H213" s="4">
        <f>'Fuel Values'!B213-BFT!I213-BFT!J213-BFT!K213</f>
        <v>347.9922248659766</v>
      </c>
      <c r="I213" s="18">
        <f>('LCFS Values'!$E$6-$AA$4)/1000000*'LCFS Values'!B213*'LCFS Values'!$G$2*100</f>
        <v>47.164025134023433</v>
      </c>
      <c r="J213" s="4">
        <f>'RIN Values'!C213</f>
        <v>249.84375</v>
      </c>
      <c r="K213" s="4">
        <f>'Fixed Credits Value'!B213</f>
        <v>100</v>
      </c>
      <c r="L213" s="4">
        <f t="shared" si="27"/>
        <v>745</v>
      </c>
      <c r="M213" s="4">
        <f>L213/'Feedstock Conversions'!B$20</f>
        <v>96.129032258064512</v>
      </c>
      <c r="O213" s="4">
        <f>'Fuel Values'!C213*100</f>
        <v>308.04000000000002</v>
      </c>
      <c r="P213" s="18">
        <f>('LCFS Values'!$E$5-AB$4)/1000000*'LCFS Values'!B213*'LCFS Values'!$G$2*100</f>
        <v>45.973997729120761</v>
      </c>
      <c r="Q213" s="4">
        <f>'RIN Values'!D213</f>
        <v>283.15625</v>
      </c>
      <c r="R213" s="4">
        <f>'Fixed Credits Value'!B213</f>
        <v>100</v>
      </c>
      <c r="S213" s="4">
        <f>'Fixed Credits Value'!C213</f>
        <v>16</v>
      </c>
      <c r="T213" s="4">
        <f t="shared" si="22"/>
        <v>753.17024772912077</v>
      </c>
      <c r="U213" s="4">
        <f>T213/'Feedstock Conversions'!B$7</f>
        <v>80.29533557879752</v>
      </c>
      <c r="W213" s="4">
        <f t="shared" si="23"/>
        <v>185.45694288913774</v>
      </c>
      <c r="X213" s="4">
        <f t="shared" si="24"/>
        <v>75.942650864619054</v>
      </c>
      <c r="AG213" s="4">
        <f>$B213+'Rail Costs'!K213</f>
        <v>68.29977603583427</v>
      </c>
      <c r="AH213" s="4">
        <v>63.5</v>
      </c>
      <c r="AI213" s="4">
        <f>$B213+'Rail Costs'!M213</f>
        <v>70.899328107502797</v>
      </c>
      <c r="AJ213" s="4">
        <f t="shared" si="28"/>
        <v>67</v>
      </c>
      <c r="AK213" s="4">
        <f>$B213+('Rail Costs'!O213*0.75)</f>
        <v>67.584899216125422</v>
      </c>
      <c r="AL213" s="4">
        <f>$B213+'Rail Costs'!P213</f>
        <v>68.559731243001124</v>
      </c>
      <c r="AO213" s="4">
        <f>$L213-('Feedstock Conversions'!$B$20*AG213)-'Rail Costs'!Q213</f>
        <v>211.27414453208357</v>
      </c>
      <c r="AP213" s="4">
        <f>$L213-('Feedstock Conversions'!$B$20*AH213)-'Rail Costs'!R213</f>
        <v>248.95705174407362</v>
      </c>
      <c r="AQ213" s="4">
        <f>$L213-('Feedstock Conversions'!$B$20*AI213)-'Rail Costs'!S213</f>
        <v>191.81317933430776</v>
      </c>
      <c r="AR213" s="4">
        <f>$L213-('Feedstock Conversions'!$B$20*AJ213)-'Rail Costs'!T213</f>
        <v>221.55705600933251</v>
      </c>
      <c r="AS213" s="4">
        <f>$L213-('Feedstock Conversions'!$B$20*AK213)-'Rail Costs'!U213</f>
        <v>217.19862260741118</v>
      </c>
      <c r="AT213" s="4">
        <f>$L213-('Feedstock Conversions'!$B$20*AL213)-'Rail Costs'!V213</f>
        <v>208.63055007794026</v>
      </c>
      <c r="AV213" s="4">
        <f>$T213-(AG213*'Feedstock Conversions'!$B$7)-'Rail Costs'!Q213</f>
        <v>108.11575732279447</v>
      </c>
      <c r="AW213" s="4">
        <f>$T213-(AH213*'Feedstock Conversions'!$B$7)-'Rail Costs'!R213</f>
        <v>153.6222994731944</v>
      </c>
      <c r="AX213" s="4">
        <f>$T213-(AI213*'Feedstock Conversions'!$B$7)-'Rail Costs'!S213</f>
        <v>84.417522248198921</v>
      </c>
      <c r="AY213" s="4">
        <f>$T213-(AJ213*'Feedstock Conversions'!$B$7)-'Rail Costs'!T213</f>
        <v>120.51730373845325</v>
      </c>
      <c r="AZ213" s="4">
        <f>$T213-(AK213*'Feedstock Conversions'!$B$7)-'Rail Costs'!U213</f>
        <v>115.20548461424747</v>
      </c>
      <c r="BA213" s="4">
        <f>$T213-(AL213*'Feedstock Conversions'!$B$7)-'Rail Costs'!V213</f>
        <v>105.04843588096924</v>
      </c>
      <c r="BH213">
        <f t="shared" si="25"/>
        <v>3</v>
      </c>
      <c r="BI213">
        <f t="shared" si="26"/>
        <v>2023</v>
      </c>
      <c r="BJ213">
        <f t="shared" si="29"/>
        <v>1</v>
      </c>
    </row>
    <row r="214" spans="1:62" x14ac:dyDescent="0.2">
      <c r="A214" s="11">
        <v>44953</v>
      </c>
      <c r="B214" s="4">
        <v>67</v>
      </c>
      <c r="C214" s="18">
        <f>BFT!B214+'Rail Costs'!B214</f>
        <v>72.199104143337067</v>
      </c>
      <c r="E214" s="4">
        <f>BFT!C214*'Feedstock Conversions'!B$20</f>
        <v>559.54305711086226</v>
      </c>
      <c r="F214" s="4">
        <f>BFT!C214*'Feedstock Conversions'!B$7</f>
        <v>677.22759686450172</v>
      </c>
      <c r="H214" s="4">
        <f>'Fuel Values'!B214-BFT!I214-BFT!J214-BFT!K214</f>
        <v>347.21413869404603</v>
      </c>
      <c r="I214" s="18">
        <f>('LCFS Values'!$E$6-$AA$4)/1000000*'LCFS Values'!B214*'LCFS Values'!$G$2*100</f>
        <v>47.210861305953941</v>
      </c>
      <c r="J214" s="4">
        <f>'RIN Values'!C214</f>
        <v>250.57500000000002</v>
      </c>
      <c r="K214" s="4">
        <f>'Fixed Credits Value'!B214</f>
        <v>100</v>
      </c>
      <c r="L214" s="4">
        <f t="shared" si="27"/>
        <v>745</v>
      </c>
      <c r="M214" s="4">
        <f>L214/'Feedstock Conversions'!B$20</f>
        <v>96.129032258064512</v>
      </c>
      <c r="O214" s="4">
        <f>'Fuel Values'!C214*100</f>
        <v>314.02999999999997</v>
      </c>
      <c r="P214" s="18">
        <f>('LCFS Values'!$E$5-AB$4)/1000000*'LCFS Values'!B214*'LCFS Values'!$G$2*100</f>
        <v>46.019652145932199</v>
      </c>
      <c r="Q214" s="4">
        <f>'RIN Values'!D214</f>
        <v>283.98500000000001</v>
      </c>
      <c r="R214" s="4">
        <f>'Fixed Credits Value'!B214</f>
        <v>100</v>
      </c>
      <c r="S214" s="4">
        <f>'Fixed Credits Value'!C214</f>
        <v>16</v>
      </c>
      <c r="T214" s="4">
        <f t="shared" si="22"/>
        <v>760.03465214593211</v>
      </c>
      <c r="U214" s="4">
        <f>T214/'Feedstock Conversions'!B$7</f>
        <v>81.027148416410668</v>
      </c>
      <c r="W214" s="4">
        <f t="shared" si="23"/>
        <v>185.45694288913774</v>
      </c>
      <c r="X214" s="4">
        <f t="shared" si="24"/>
        <v>82.807055281430394</v>
      </c>
      <c r="AG214" s="4">
        <f>$B214+'Rail Costs'!K214</f>
        <v>68.29977603583427</v>
      </c>
      <c r="AH214" s="4">
        <v>62.9</v>
      </c>
      <c r="AI214" s="4">
        <f>$B214+'Rail Costs'!M214</f>
        <v>70.899328107502797</v>
      </c>
      <c r="AJ214" s="4">
        <f t="shared" si="28"/>
        <v>67</v>
      </c>
      <c r="AK214" s="4">
        <f>$B214+('Rail Costs'!O214*0.75)</f>
        <v>67.584899216125422</v>
      </c>
      <c r="AL214" s="4">
        <f>$B214+'Rail Costs'!P214</f>
        <v>68.559731243001124</v>
      </c>
      <c r="AO214" s="4">
        <f>$L214-('Feedstock Conversions'!$B$20*AG214)-'Rail Costs'!Q214</f>
        <v>211.27414453208357</v>
      </c>
      <c r="AP214" s="4">
        <f>$L214-('Feedstock Conversions'!$B$20*AH214)-'Rail Costs'!R214</f>
        <v>253.60705174407366</v>
      </c>
      <c r="AQ214" s="4">
        <f>$L214-('Feedstock Conversions'!$B$20*AI214)-'Rail Costs'!S214</f>
        <v>191.81317933430776</v>
      </c>
      <c r="AR214" s="4">
        <f>$L214-('Feedstock Conversions'!$B$20*AJ214)-'Rail Costs'!T214</f>
        <v>221.55705600933251</v>
      </c>
      <c r="AS214" s="4">
        <f>$L214-('Feedstock Conversions'!$B$20*AK214)-'Rail Costs'!U214</f>
        <v>217.19862260741118</v>
      </c>
      <c r="AT214" s="4">
        <f>$L214-('Feedstock Conversions'!$B$20*AL214)-'Rail Costs'!V214</f>
        <v>208.63055007794026</v>
      </c>
      <c r="AV214" s="4">
        <f>$T214-(AG214*'Feedstock Conversions'!$B$7)-'Rail Costs'!Q214</f>
        <v>114.9801617396058</v>
      </c>
      <c r="AW214" s="4">
        <f>$T214-(AH214*'Feedstock Conversions'!$B$7)-'Rail Costs'!R214</f>
        <v>166.11470389000567</v>
      </c>
      <c r="AX214" s="4">
        <f>$T214-(AI214*'Feedstock Conversions'!$B$7)-'Rail Costs'!S214</f>
        <v>91.281926665010261</v>
      </c>
      <c r="AY214" s="4">
        <f>$T214-(AJ214*'Feedstock Conversions'!$B$7)-'Rail Costs'!T214</f>
        <v>127.38170815526459</v>
      </c>
      <c r="AZ214" s="4">
        <f>$T214-(AK214*'Feedstock Conversions'!$B$7)-'Rail Costs'!U214</f>
        <v>122.06988903105881</v>
      </c>
      <c r="BA214" s="4">
        <f>$T214-(AL214*'Feedstock Conversions'!$B$7)-'Rail Costs'!V214</f>
        <v>111.91284029778058</v>
      </c>
      <c r="BH214">
        <f t="shared" si="25"/>
        <v>4</v>
      </c>
      <c r="BI214">
        <f t="shared" si="26"/>
        <v>2023</v>
      </c>
      <c r="BJ214">
        <f t="shared" si="29"/>
        <v>1</v>
      </c>
    </row>
    <row r="215" spans="1:62" x14ac:dyDescent="0.2">
      <c r="A215" s="11">
        <v>44960</v>
      </c>
      <c r="B215" s="4">
        <v>65.400000000000006</v>
      </c>
      <c r="C215" s="18">
        <f>BFT!B215+'Rail Costs'!B215</f>
        <v>70.599104143337073</v>
      </c>
      <c r="E215" s="4">
        <f>BFT!C215*'Feedstock Conversions'!B$20</f>
        <v>547.14305711086229</v>
      </c>
      <c r="F215" s="4">
        <f>BFT!C215*'Feedstock Conversions'!B$7</f>
        <v>662.2195968645018</v>
      </c>
      <c r="H215" s="4">
        <f>'Fuel Values'!B215-BFT!I215-BFT!J215-BFT!K215</f>
        <v>339.90067575792273</v>
      </c>
      <c r="I215" s="18">
        <f>('LCFS Values'!$E$6-$AA$4)/1000000*'LCFS Values'!B215*'LCFS Values'!$G$2*100</f>
        <v>46.049324242077304</v>
      </c>
      <c r="J215" s="4">
        <f>'RIN Values'!C215</f>
        <v>241.04999999999998</v>
      </c>
      <c r="K215" s="4">
        <f>'Fixed Credits Value'!B215</f>
        <v>100</v>
      </c>
      <c r="L215" s="4">
        <f t="shared" si="27"/>
        <v>727</v>
      </c>
      <c r="M215" s="4">
        <f>L215/'Feedstock Conversions'!B$20</f>
        <v>93.806451612903231</v>
      </c>
      <c r="O215" s="4">
        <f>'Fuel Values'!C215*100</f>
        <v>283.52</v>
      </c>
      <c r="P215" s="18">
        <f>('LCFS Values'!$E$5-AB$4)/1000000*'LCFS Values'!B215*'LCFS Values'!$G$2*100</f>
        <v>44.887422609008468</v>
      </c>
      <c r="Q215" s="4">
        <f>'RIN Values'!D215</f>
        <v>273.19</v>
      </c>
      <c r="R215" s="4">
        <f>'Fixed Credits Value'!B215</f>
        <v>100</v>
      </c>
      <c r="S215" s="4">
        <f>'Fixed Credits Value'!C215</f>
        <v>16</v>
      </c>
      <c r="T215" s="4">
        <f t="shared" si="22"/>
        <v>717.59742260900839</v>
      </c>
      <c r="U215" s="4">
        <f>T215/'Feedstock Conversions'!B$7</f>
        <v>76.50292351908405</v>
      </c>
      <c r="W215" s="4">
        <f t="shared" si="23"/>
        <v>179.85694288913771</v>
      </c>
      <c r="X215" s="4">
        <f t="shared" si="24"/>
        <v>55.377825744506595</v>
      </c>
      <c r="AG215" s="4">
        <f>$B215+'Rail Costs'!K215</f>
        <v>66.699776035834276</v>
      </c>
      <c r="AH215" s="4">
        <v>60.5</v>
      </c>
      <c r="AI215" s="4">
        <f>$B215+'Rail Costs'!M215</f>
        <v>69.299328107502802</v>
      </c>
      <c r="AJ215" s="4">
        <f t="shared" si="28"/>
        <v>65.400000000000006</v>
      </c>
      <c r="AK215" s="4">
        <f>$B215+('Rail Costs'!O215*0.75)</f>
        <v>65.984899216125427</v>
      </c>
      <c r="AL215" s="4">
        <f>$B215+'Rail Costs'!P215</f>
        <v>66.95973124300113</v>
      </c>
      <c r="AO215" s="4">
        <f>$L215-('Feedstock Conversions'!$B$20*AG215)-'Rail Costs'!Q215</f>
        <v>205.67414453208355</v>
      </c>
      <c r="AP215" s="4">
        <f>$L215-('Feedstock Conversions'!$B$20*AH215)-'Rail Costs'!R215</f>
        <v>254.20705174407362</v>
      </c>
      <c r="AQ215" s="4">
        <f>$L215-('Feedstock Conversions'!$B$20*AI215)-'Rail Costs'!S215</f>
        <v>186.21317933430774</v>
      </c>
      <c r="AR215" s="4">
        <f>$L215-('Feedstock Conversions'!$B$20*AJ215)-'Rail Costs'!T215</f>
        <v>215.95705600933249</v>
      </c>
      <c r="AS215" s="4">
        <f>$L215-('Feedstock Conversions'!$B$20*AK215)-'Rail Costs'!U215</f>
        <v>211.59862260741116</v>
      </c>
      <c r="AT215" s="4">
        <f>$L215-('Feedstock Conversions'!$B$20*AL215)-'Rail Costs'!V215</f>
        <v>203.03055007794023</v>
      </c>
      <c r="AV215" s="4">
        <f>$T215-(AG215*'Feedstock Conversions'!$B$7)-'Rail Costs'!Q215</f>
        <v>87.550932202682006</v>
      </c>
      <c r="AW215" s="4">
        <f>$T215-(AH215*'Feedstock Conversions'!$B$7)-'Rail Costs'!R215</f>
        <v>146.18947435308201</v>
      </c>
      <c r="AX215" s="4">
        <f>$T215-(AI215*'Feedstock Conversions'!$B$7)-'Rail Costs'!S215</f>
        <v>63.852697128086469</v>
      </c>
      <c r="AY215" s="4">
        <f>$T215-(AJ215*'Feedstock Conversions'!$B$7)-'Rail Costs'!T215</f>
        <v>99.952478618340791</v>
      </c>
      <c r="AZ215" s="4">
        <f>$T215-(AK215*'Feedstock Conversions'!$B$7)-'Rail Costs'!U215</f>
        <v>94.640659494135008</v>
      </c>
      <c r="BA215" s="4">
        <f>$T215-(AL215*'Feedstock Conversions'!$B$7)-'Rail Costs'!V215</f>
        <v>84.483610760856777</v>
      </c>
      <c r="BH215">
        <f t="shared" si="25"/>
        <v>5</v>
      </c>
      <c r="BI215">
        <f t="shared" si="26"/>
        <v>2023</v>
      </c>
      <c r="BJ215">
        <f t="shared" si="29"/>
        <v>2</v>
      </c>
    </row>
    <row r="216" spans="1:62" x14ac:dyDescent="0.2">
      <c r="A216" s="11">
        <v>44967</v>
      </c>
      <c r="B216" s="4">
        <v>60.4</v>
      </c>
      <c r="C216" s="18">
        <f>BFT!B216+'Rail Costs'!B216</f>
        <v>65.599104143337058</v>
      </c>
      <c r="E216" s="4">
        <f>BFT!C216*'Feedstock Conversions'!B$20</f>
        <v>508.39305711086217</v>
      </c>
      <c r="F216" s="4">
        <f>BFT!C216*'Feedstock Conversions'!B$7</f>
        <v>615.3195968645017</v>
      </c>
      <c r="H216" s="4">
        <f>'Fuel Values'!B216-BFT!I216-BFT!J216-BFT!K216</f>
        <v>325.01258557126641</v>
      </c>
      <c r="I216" s="18">
        <f>('LCFS Values'!$E$6-$AA$4)/1000000*'LCFS Values'!B216*'LCFS Values'!$G$2*100</f>
        <v>45.337414428733553</v>
      </c>
      <c r="J216" s="4">
        <f>'RIN Values'!C216</f>
        <v>238.64999999999998</v>
      </c>
      <c r="K216" s="4">
        <f>'Fixed Credits Value'!B216</f>
        <v>100</v>
      </c>
      <c r="L216" s="4">
        <f t="shared" si="27"/>
        <v>709</v>
      </c>
      <c r="M216" s="4">
        <f>L216/'Feedstock Conversions'!B$20</f>
        <v>91.483870967741936</v>
      </c>
      <c r="O216" s="4">
        <f>'Fuel Values'!C216*100</f>
        <v>286.47999999999996</v>
      </c>
      <c r="P216" s="18">
        <f>('LCFS Values'!$E$5-AB$4)/1000000*'LCFS Values'!B216*'LCFS Values'!$G$2*100</f>
        <v>44.193475473474571</v>
      </c>
      <c r="Q216" s="4">
        <f>'RIN Values'!D216</f>
        <v>270.46999999999997</v>
      </c>
      <c r="R216" s="4">
        <f>'Fixed Credits Value'!B216</f>
        <v>100</v>
      </c>
      <c r="S216" s="4">
        <f>'Fixed Credits Value'!C216</f>
        <v>16</v>
      </c>
      <c r="T216" s="4">
        <f t="shared" si="22"/>
        <v>717.1434754734745</v>
      </c>
      <c r="U216" s="4">
        <f>T216/'Feedstock Conversions'!B$7</f>
        <v>76.45452830207617</v>
      </c>
      <c r="W216" s="4">
        <f t="shared" si="23"/>
        <v>200.60694288913783</v>
      </c>
      <c r="X216" s="4">
        <f t="shared" si="24"/>
        <v>101.82387860897279</v>
      </c>
      <c r="AG216" s="4">
        <f>$B216+'Rail Costs'!K216</f>
        <v>61.699776035834262</v>
      </c>
      <c r="AH216" s="4">
        <v>57.4</v>
      </c>
      <c r="AI216" s="4">
        <f>$B216+'Rail Costs'!M216</f>
        <v>64.299328107502802</v>
      </c>
      <c r="AJ216" s="4">
        <f t="shared" si="28"/>
        <v>60.4</v>
      </c>
      <c r="AK216" s="4">
        <f>$B216+('Rail Costs'!O216*0.75)</f>
        <v>60.98489921612542</v>
      </c>
      <c r="AL216" s="4">
        <f>$B216+'Rail Costs'!P216</f>
        <v>61.959731243001116</v>
      </c>
      <c r="AO216" s="4">
        <f>$L216-('Feedstock Conversions'!$B$20*AG216)-'Rail Costs'!Q216</f>
        <v>226.4241445320836</v>
      </c>
      <c r="AP216" s="4">
        <f>$L216-('Feedstock Conversions'!$B$20*AH216)-'Rail Costs'!R216</f>
        <v>260.23205174407366</v>
      </c>
      <c r="AQ216" s="4">
        <f>$L216-('Feedstock Conversions'!$B$20*AI216)-'Rail Costs'!S216</f>
        <v>206.96317933430774</v>
      </c>
      <c r="AR216" s="4">
        <f>$L216-('Feedstock Conversions'!$B$20*AJ216)-'Rail Costs'!T216</f>
        <v>236.70705600933255</v>
      </c>
      <c r="AS216" s="4">
        <f>$L216-('Feedstock Conversions'!$B$20*AK216)-'Rail Costs'!U216</f>
        <v>232.34862260741116</v>
      </c>
      <c r="AT216" s="4">
        <f>$L216-('Feedstock Conversions'!$B$20*AL216)-'Rail Costs'!V216</f>
        <v>223.7805500779404</v>
      </c>
      <c r="AV216" s="4">
        <f>$T216-(AG216*'Feedstock Conversions'!$B$7)-'Rail Costs'!Q216</f>
        <v>133.99698506714819</v>
      </c>
      <c r="AW216" s="4">
        <f>$T216-(AH216*'Feedstock Conversions'!$B$7)-'Rail Costs'!R216</f>
        <v>174.81352721754808</v>
      </c>
      <c r="AX216" s="4">
        <f>$T216-(AI216*'Feedstock Conversions'!$B$7)-'Rail Costs'!S216</f>
        <v>110.29874999255266</v>
      </c>
      <c r="AY216" s="4">
        <f>$T216-(AJ216*'Feedstock Conversions'!$B$7)-'Rail Costs'!T216</f>
        <v>146.39853148280699</v>
      </c>
      <c r="AZ216" s="4">
        <f>$T216-(AK216*'Feedstock Conversions'!$B$7)-'Rail Costs'!U216</f>
        <v>141.0867123586012</v>
      </c>
      <c r="BA216" s="4">
        <f>$T216-(AL216*'Feedstock Conversions'!$B$7)-'Rail Costs'!V216</f>
        <v>130.92966362532297</v>
      </c>
      <c r="BH216">
        <f t="shared" si="25"/>
        <v>6</v>
      </c>
      <c r="BI216">
        <f t="shared" si="26"/>
        <v>2023</v>
      </c>
      <c r="BJ216">
        <f t="shared" si="29"/>
        <v>2</v>
      </c>
    </row>
    <row r="217" spans="1:62" x14ac:dyDescent="0.2">
      <c r="A217" s="11">
        <v>44974</v>
      </c>
      <c r="B217" s="4">
        <v>57.2</v>
      </c>
      <c r="C217" s="18">
        <f>BFT!B217+'Rail Costs'!B217</f>
        <v>62.39910414333707</v>
      </c>
      <c r="E217" s="4">
        <f>BFT!C217*'Feedstock Conversions'!B$20</f>
        <v>483.59305711086228</v>
      </c>
      <c r="F217" s="4">
        <f>BFT!C217*'Feedstock Conversions'!B$7</f>
        <v>585.30359686450174</v>
      </c>
      <c r="H217" s="4">
        <f>'Fuel Values'!B217-BFT!I217-BFT!J217-BFT!K217</f>
        <v>311.0020425059688</v>
      </c>
      <c r="I217" s="18">
        <f>('LCFS Values'!$E$6-$AA$4)/1000000*'LCFS Values'!B217*'LCFS Values'!$G$2*100</f>
        <v>47.69795749403125</v>
      </c>
      <c r="J217" s="4">
        <f>'RIN Values'!C217</f>
        <v>246.29999999999998</v>
      </c>
      <c r="K217" s="4">
        <f>'Fixed Credits Value'!B217</f>
        <v>100</v>
      </c>
      <c r="L217" s="4">
        <f t="shared" si="27"/>
        <v>705</v>
      </c>
      <c r="M217" s="4">
        <f>L217/'Feedstock Conversions'!B$20</f>
        <v>90.967741935483872</v>
      </c>
      <c r="O217" s="4">
        <f>'Fuel Values'!C217*100</f>
        <v>285.76</v>
      </c>
      <c r="P217" s="18">
        <f>('LCFS Values'!$E$5-AB$4)/1000000*'LCFS Values'!B217*'LCFS Values'!$G$2*100</f>
        <v>46.494458080771182</v>
      </c>
      <c r="Q217" s="4">
        <f>'RIN Values'!D217</f>
        <v>279.14</v>
      </c>
      <c r="R217" s="4">
        <f>'Fixed Credits Value'!B217</f>
        <v>100</v>
      </c>
      <c r="S217" s="4">
        <f>'Fixed Credits Value'!C217</f>
        <v>16</v>
      </c>
      <c r="T217" s="4">
        <f t="shared" si="22"/>
        <v>727.39445808077119</v>
      </c>
      <c r="U217" s="4">
        <f>T217/'Feedstock Conversions'!B$7</f>
        <v>77.547383590700548</v>
      </c>
      <c r="W217" s="4">
        <f t="shared" si="23"/>
        <v>221.40694288913772</v>
      </c>
      <c r="X217" s="4">
        <f t="shared" si="24"/>
        <v>142.09086121626945</v>
      </c>
      <c r="AG217" s="4">
        <f>$B217+'Rail Costs'!K217</f>
        <v>58.499776035834266</v>
      </c>
      <c r="AH217" s="4">
        <v>54.7</v>
      </c>
      <c r="AI217" s="4">
        <f>$B217+'Rail Costs'!M217</f>
        <v>61.099328107502799</v>
      </c>
      <c r="AJ217" s="4">
        <f t="shared" si="28"/>
        <v>57.2</v>
      </c>
      <c r="AK217" s="4">
        <f>$B217+('Rail Costs'!O217*0.75)</f>
        <v>57.784899216125424</v>
      </c>
      <c r="AL217" s="4">
        <f>$B217+'Rail Costs'!P217</f>
        <v>58.75973124300112</v>
      </c>
      <c r="AO217" s="4">
        <f>$L217-('Feedstock Conversions'!$B$20*AG217)-'Rail Costs'!Q217</f>
        <v>247.22414453208356</v>
      </c>
      <c r="AP217" s="4">
        <f>$L217-('Feedstock Conversions'!$B$20*AH217)-'Rail Costs'!R217</f>
        <v>277.15705174407361</v>
      </c>
      <c r="AQ217" s="4">
        <f>$L217-('Feedstock Conversions'!$B$20*AI217)-'Rail Costs'!S217</f>
        <v>227.76317933430775</v>
      </c>
      <c r="AR217" s="4">
        <f>$L217-('Feedstock Conversions'!$B$20*AJ217)-'Rail Costs'!T217</f>
        <v>257.50705600933253</v>
      </c>
      <c r="AS217" s="4">
        <f>$L217-('Feedstock Conversions'!$B$20*AK217)-'Rail Costs'!U217</f>
        <v>253.14862260741117</v>
      </c>
      <c r="AT217" s="4">
        <f>$L217-('Feedstock Conversions'!$B$20*AL217)-'Rail Costs'!V217</f>
        <v>244.58055007794036</v>
      </c>
      <c r="AV217" s="4">
        <f>$T217-(AG217*'Feedstock Conversions'!$B$7)-'Rail Costs'!Q217</f>
        <v>174.26396767444484</v>
      </c>
      <c r="AW217" s="4">
        <f>$T217-(AH217*'Feedstock Conversions'!$B$7)-'Rail Costs'!R217</f>
        <v>210.3905098248448</v>
      </c>
      <c r="AX217" s="4">
        <f>$T217-(AI217*'Feedstock Conversions'!$B$7)-'Rail Costs'!S217</f>
        <v>150.56573259984933</v>
      </c>
      <c r="AY217" s="4">
        <f>$T217-(AJ217*'Feedstock Conversions'!$B$7)-'Rail Costs'!T217</f>
        <v>186.66551409010364</v>
      </c>
      <c r="AZ217" s="4">
        <f>$T217-(AK217*'Feedstock Conversions'!$B$7)-'Rail Costs'!U217</f>
        <v>181.35369496589786</v>
      </c>
      <c r="BA217" s="4">
        <f>$T217-(AL217*'Feedstock Conversions'!$B$7)-'Rail Costs'!V217</f>
        <v>171.19664623261963</v>
      </c>
      <c r="BH217">
        <f t="shared" si="25"/>
        <v>7</v>
      </c>
      <c r="BI217">
        <f t="shared" si="26"/>
        <v>2023</v>
      </c>
      <c r="BJ217">
        <f t="shared" si="29"/>
        <v>2</v>
      </c>
    </row>
    <row r="218" spans="1:62" x14ac:dyDescent="0.2">
      <c r="A218" s="11">
        <v>44981</v>
      </c>
      <c r="B218" s="4">
        <v>57.625</v>
      </c>
      <c r="C218" s="18">
        <f>BFT!B218+'Rail Costs'!B218</f>
        <v>62.824104143337067</v>
      </c>
      <c r="E218" s="4">
        <f>BFT!C218*'Feedstock Conversions'!B$20</f>
        <v>486.88680711086226</v>
      </c>
      <c r="F218" s="4">
        <f>BFT!C218*'Feedstock Conversions'!B$7</f>
        <v>589.29009686450172</v>
      </c>
      <c r="H218" s="4">
        <f>'Fuel Values'!B218-BFT!I218-BFT!J218-BFT!K218</f>
        <v>304.38684915713407</v>
      </c>
      <c r="I218" s="18">
        <f>('LCFS Values'!$E$6-$AA$4)/1000000*'LCFS Values'!B218*'LCFS Values'!$G$2*100</f>
        <v>51.988150842865956</v>
      </c>
      <c r="J218" s="4">
        <f>'RIN Values'!C218</f>
        <v>248.625</v>
      </c>
      <c r="K218" s="4">
        <f>'Fixed Credits Value'!B218</f>
        <v>100</v>
      </c>
      <c r="L218" s="4">
        <f t="shared" si="27"/>
        <v>705</v>
      </c>
      <c r="M218" s="4">
        <f>L218/'Feedstock Conversions'!B$20</f>
        <v>90.967741935483872</v>
      </c>
      <c r="O218" s="4">
        <f>'Fuel Values'!C218*100</f>
        <v>276.77999999999997</v>
      </c>
      <c r="P218" s="18">
        <f>('LCFS Values'!$E$5-AB$4)/1000000*'LCFS Values'!B218*'LCFS Values'!$G$2*100</f>
        <v>50.676402660699146</v>
      </c>
      <c r="Q218" s="4">
        <f>'RIN Values'!D218</f>
        <v>281.77499999999998</v>
      </c>
      <c r="R218" s="4">
        <f>'Fixed Credits Value'!B218</f>
        <v>100</v>
      </c>
      <c r="S218" s="4">
        <f>'Fixed Credits Value'!C218</f>
        <v>16</v>
      </c>
      <c r="T218" s="4">
        <f t="shared" si="22"/>
        <v>725.23140266069913</v>
      </c>
      <c r="U218" s="4">
        <f>T218/'Feedstock Conversions'!B$7</f>
        <v>77.316780667451923</v>
      </c>
      <c r="W218" s="4">
        <f t="shared" si="23"/>
        <v>218.11319288913774</v>
      </c>
      <c r="X218" s="4">
        <f t="shared" si="24"/>
        <v>135.94130579619741</v>
      </c>
      <c r="AG218" s="4">
        <f>$B218+'Rail Costs'!K218</f>
        <v>58.924776035834263</v>
      </c>
      <c r="AH218" s="4">
        <v>55.125</v>
      </c>
      <c r="AI218" s="4">
        <f>$B218+'Rail Costs'!M218</f>
        <v>61.524328107502797</v>
      </c>
      <c r="AJ218" s="4">
        <f t="shared" si="28"/>
        <v>57.625</v>
      </c>
      <c r="AK218" s="4">
        <f>$B218+('Rail Costs'!O218*0.75)</f>
        <v>58.209899216125422</v>
      </c>
      <c r="AL218" s="4">
        <f>$B218+'Rail Costs'!P218</f>
        <v>59.184731243001117</v>
      </c>
      <c r="AO218" s="4">
        <f>$L218-('Feedstock Conversions'!$B$20*AG218)-'Rail Costs'!Q218</f>
        <v>243.93039453208357</v>
      </c>
      <c r="AP218" s="4">
        <f>$L218-('Feedstock Conversions'!$B$20*AH218)-'Rail Costs'!R218</f>
        <v>273.86330174407362</v>
      </c>
      <c r="AQ218" s="4">
        <f>$L218-('Feedstock Conversions'!$B$20*AI218)-'Rail Costs'!S218</f>
        <v>224.46942933430776</v>
      </c>
      <c r="AR218" s="4">
        <f>$L218-('Feedstock Conversions'!$B$20*AJ218)-'Rail Costs'!T218</f>
        <v>254.21330600933251</v>
      </c>
      <c r="AS218" s="4">
        <f>$L218-('Feedstock Conversions'!$B$20*AK218)-'Rail Costs'!U218</f>
        <v>249.85487260741118</v>
      </c>
      <c r="AT218" s="4">
        <f>$L218-('Feedstock Conversions'!$B$20*AL218)-'Rail Costs'!V218</f>
        <v>241.28680007794037</v>
      </c>
      <c r="AV218" s="4">
        <f>$T218-(AG218*'Feedstock Conversions'!$B$7)-'Rail Costs'!Q218</f>
        <v>168.11441225437281</v>
      </c>
      <c r="AW218" s="4">
        <f>$T218-(AH218*'Feedstock Conversions'!$B$7)-'Rail Costs'!R218</f>
        <v>204.24095440477276</v>
      </c>
      <c r="AX218" s="4">
        <f>$T218-(AI218*'Feedstock Conversions'!$B$7)-'Rail Costs'!S218</f>
        <v>144.41617717977729</v>
      </c>
      <c r="AY218" s="4">
        <f>$T218-(AJ218*'Feedstock Conversions'!$B$7)-'Rail Costs'!T218</f>
        <v>180.51595867003161</v>
      </c>
      <c r="AZ218" s="4">
        <f>$T218-(AK218*'Feedstock Conversions'!$B$7)-'Rail Costs'!U218</f>
        <v>175.20413954582583</v>
      </c>
      <c r="BA218" s="4">
        <f>$T218-(AL218*'Feedstock Conversions'!$B$7)-'Rail Costs'!V218</f>
        <v>165.04709081254759</v>
      </c>
      <c r="BH218">
        <f t="shared" si="25"/>
        <v>8</v>
      </c>
      <c r="BI218">
        <f t="shared" si="26"/>
        <v>2023</v>
      </c>
      <c r="BJ218">
        <f t="shared" si="29"/>
        <v>2</v>
      </c>
    </row>
    <row r="219" spans="1:62" x14ac:dyDescent="0.2">
      <c r="A219" s="11">
        <v>44988</v>
      </c>
      <c r="B219" s="4">
        <v>56.5</v>
      </c>
      <c r="C219" s="18">
        <f>BFT!B219+'Rail Costs'!B219</f>
        <v>61.699104143337067</v>
      </c>
      <c r="E219" s="4">
        <f>BFT!C219*'Feedstock Conversions'!B$20</f>
        <v>478.16805711086226</v>
      </c>
      <c r="F219" s="4">
        <f>BFT!C219*'Feedstock Conversions'!B$7</f>
        <v>578.73759686450171</v>
      </c>
      <c r="H219" s="4">
        <f>'Fuel Values'!B219-BFT!I219-BFT!J219-BFT!K219</f>
        <v>290.97847137892597</v>
      </c>
      <c r="I219" s="18">
        <f>('LCFS Values'!$E$6-$AA$4)/1000000*'LCFS Values'!B219*'LCFS Values'!$G$2*100</f>
        <v>49.42152862107401</v>
      </c>
      <c r="J219" s="4">
        <f>'RIN Values'!C219</f>
        <v>242.10000000000002</v>
      </c>
      <c r="K219" s="4">
        <f>'Fixed Credits Value'!B219</f>
        <v>100</v>
      </c>
      <c r="L219" s="4">
        <f t="shared" si="27"/>
        <v>682.5</v>
      </c>
      <c r="M219" s="4">
        <f>L219/'Feedstock Conversions'!B$20</f>
        <v>88.064516129032256</v>
      </c>
      <c r="O219" s="4">
        <f>'Fuel Values'!C219*100</f>
        <v>282.01</v>
      </c>
      <c r="P219" s="18">
        <f>('LCFS Values'!$E$5-AB$4)/1000000*'LCFS Values'!B219*'LCFS Values'!$G$2*100</f>
        <v>48.1745406194322</v>
      </c>
      <c r="Q219" s="4">
        <f>'RIN Values'!D219</f>
        <v>274.38</v>
      </c>
      <c r="R219" s="4">
        <f>'Fixed Credits Value'!B219</f>
        <v>100</v>
      </c>
      <c r="S219" s="4">
        <f>'Fixed Credits Value'!C219</f>
        <v>16</v>
      </c>
      <c r="T219" s="4">
        <f t="shared" ref="T219:T258" si="30">S219+R219+Q219+P219+O219</f>
        <v>720.56454061943214</v>
      </c>
      <c r="U219" s="4">
        <f>T219/'Feedstock Conversions'!B$7</f>
        <v>76.819247400792335</v>
      </c>
      <c r="W219" s="4">
        <f t="shared" ref="W219:W258" si="31">L219-E219</f>
        <v>204.33194288913774</v>
      </c>
      <c r="X219" s="4">
        <f t="shared" ref="X219:X260" si="32">T219-F219</f>
        <v>141.82694375493043</v>
      </c>
      <c r="AG219" s="4">
        <f>$B219+'Rail Costs'!K219</f>
        <v>57.799776035834263</v>
      </c>
      <c r="AH219" s="4">
        <v>54</v>
      </c>
      <c r="AI219" s="4">
        <f>$B219+'Rail Costs'!M219</f>
        <v>60.399328107502797</v>
      </c>
      <c r="AJ219" s="4">
        <f t="shared" si="28"/>
        <v>56.5</v>
      </c>
      <c r="AK219" s="4">
        <f>$B219+('Rail Costs'!O219*0.75)</f>
        <v>57.084899216125422</v>
      </c>
      <c r="AL219" s="4">
        <f>$B219+'Rail Costs'!P219</f>
        <v>58.059731243001117</v>
      </c>
      <c r="AO219" s="4">
        <f>$L219-('Feedstock Conversions'!$B$20*AG219)-'Rail Costs'!Q219</f>
        <v>230.14914453208357</v>
      </c>
      <c r="AP219" s="4">
        <f>$L219-('Feedstock Conversions'!$B$20*AH219)-'Rail Costs'!R219</f>
        <v>260.08205174407362</v>
      </c>
      <c r="AQ219" s="4">
        <f>$L219-('Feedstock Conversions'!$B$20*AI219)-'Rail Costs'!S219</f>
        <v>210.68817933430776</v>
      </c>
      <c r="AR219" s="4">
        <f>$L219-('Feedstock Conversions'!$B$20*AJ219)-'Rail Costs'!T219</f>
        <v>240.43205600933251</v>
      </c>
      <c r="AS219" s="4">
        <f>$L219-('Feedstock Conversions'!$B$20*AK219)-'Rail Costs'!U219</f>
        <v>236.07362260741118</v>
      </c>
      <c r="AT219" s="4">
        <f>$L219-('Feedstock Conversions'!$B$20*AL219)-'Rail Costs'!V219</f>
        <v>227.50555007794037</v>
      </c>
      <c r="AV219" s="4">
        <f>$T219-(AG219*'Feedstock Conversions'!$B$7)-'Rail Costs'!Q219</f>
        <v>174.00005021310582</v>
      </c>
      <c r="AW219" s="4">
        <f>$T219-(AH219*'Feedstock Conversions'!$B$7)-'Rail Costs'!R219</f>
        <v>210.12659236350572</v>
      </c>
      <c r="AX219" s="4">
        <f>$T219-(AI219*'Feedstock Conversions'!$B$7)-'Rail Costs'!S219</f>
        <v>150.30181513851031</v>
      </c>
      <c r="AY219" s="4">
        <f>$T219-(AJ219*'Feedstock Conversions'!$B$7)-'Rail Costs'!T219</f>
        <v>186.40159662876462</v>
      </c>
      <c r="AZ219" s="4">
        <f>$T219-(AK219*'Feedstock Conversions'!$B$7)-'Rail Costs'!U219</f>
        <v>181.08977750455884</v>
      </c>
      <c r="BA219" s="4">
        <f>$T219-(AL219*'Feedstock Conversions'!$B$7)-'Rail Costs'!V219</f>
        <v>170.93272877128061</v>
      </c>
      <c r="BH219">
        <f t="shared" si="25"/>
        <v>9</v>
      </c>
      <c r="BI219">
        <f t="shared" si="26"/>
        <v>2023</v>
      </c>
      <c r="BJ219">
        <f t="shared" si="29"/>
        <v>3</v>
      </c>
    </row>
    <row r="220" spans="1:62" x14ac:dyDescent="0.2">
      <c r="A220" s="11">
        <v>44995</v>
      </c>
      <c r="B220" s="4">
        <v>56.5</v>
      </c>
      <c r="C220" s="18">
        <f>BFT!B220+'Rail Costs'!B220</f>
        <v>61.699104143337067</v>
      </c>
      <c r="E220" s="4">
        <f>BFT!C220*'Feedstock Conversions'!B$20</f>
        <v>478.16805711086226</v>
      </c>
      <c r="F220" s="4">
        <f>BFT!C220*'Feedstock Conversions'!B$7</f>
        <v>578.73759686450171</v>
      </c>
      <c r="H220" s="4">
        <f>'Fuel Values'!B220-BFT!I220-BFT!J220-BFT!K220</f>
        <v>264.10359562874828</v>
      </c>
      <c r="I220" s="18">
        <f>('LCFS Values'!$E$6-$AA$4)/1000000*'LCFS Values'!B220*'LCFS Values'!$G$2*100</f>
        <v>49.571404371251646</v>
      </c>
      <c r="J220" s="4">
        <f>'RIN Values'!C220</f>
        <v>240.82500000000002</v>
      </c>
      <c r="K220" s="4">
        <f>'Fixed Credits Value'!B220</f>
        <v>100</v>
      </c>
      <c r="L220" s="4">
        <f t="shared" si="27"/>
        <v>654.5</v>
      </c>
      <c r="M220" s="4">
        <f>L220/'Feedstock Conversions'!B$20</f>
        <v>84.451612903225808</v>
      </c>
      <c r="O220" s="4">
        <f>'Fuel Values'!C220*100</f>
        <v>264.95999999999998</v>
      </c>
      <c r="P220" s="18">
        <f>('LCFS Values'!$E$5-AB$4)/1000000*'LCFS Values'!B220*'LCFS Values'!$G$2*100</f>
        <v>48.320634753228816</v>
      </c>
      <c r="Q220" s="4">
        <f>'RIN Values'!D220</f>
        <v>272.935</v>
      </c>
      <c r="R220" s="4">
        <f>'Fixed Credits Value'!B220</f>
        <v>100</v>
      </c>
      <c r="S220" s="4">
        <f>'Fixed Credits Value'!C220</f>
        <v>16</v>
      </c>
      <c r="T220" s="4">
        <f t="shared" si="30"/>
        <v>702.21563475322887</v>
      </c>
      <c r="U220" s="4">
        <f>T220/'Feedstock Conversions'!B$7</f>
        <v>74.863074067508407</v>
      </c>
      <c r="W220" s="4">
        <f t="shared" si="31"/>
        <v>176.33194288913774</v>
      </c>
      <c r="X220" s="4">
        <f t="shared" si="32"/>
        <v>123.47803788872716</v>
      </c>
      <c r="AG220" s="4">
        <f>$B220+'Rail Costs'!K220</f>
        <v>57.799776035834263</v>
      </c>
      <c r="AH220" s="4">
        <v>53.3</v>
      </c>
      <c r="AI220" s="4">
        <f>$B220+'Rail Costs'!M220</f>
        <v>60.399328107502797</v>
      </c>
      <c r="AJ220" s="4">
        <f t="shared" si="28"/>
        <v>56.5</v>
      </c>
      <c r="AK220" s="4">
        <f>$B220+('Rail Costs'!O220*0.75)</f>
        <v>57.084899216125422</v>
      </c>
      <c r="AL220" s="4">
        <f>$B220+'Rail Costs'!P220</f>
        <v>58.059731243001117</v>
      </c>
      <c r="AO220" s="4">
        <f>$L220-('Feedstock Conversions'!$B$20*AG220)-'Rail Costs'!Q220</f>
        <v>202.14914453208357</v>
      </c>
      <c r="AP220" s="4">
        <f>$L220-('Feedstock Conversions'!$B$20*AH220)-'Rail Costs'!R220</f>
        <v>237.50705174407364</v>
      </c>
      <c r="AQ220" s="4">
        <f>$L220-('Feedstock Conversions'!$B$20*AI220)-'Rail Costs'!S220</f>
        <v>182.68817933430776</v>
      </c>
      <c r="AR220" s="4">
        <f>$L220-('Feedstock Conversions'!$B$20*AJ220)-'Rail Costs'!T220</f>
        <v>212.43205600933251</v>
      </c>
      <c r="AS220" s="4">
        <f>$L220-('Feedstock Conversions'!$B$20*AK220)-'Rail Costs'!U220</f>
        <v>208.07362260741118</v>
      </c>
      <c r="AT220" s="4">
        <f>$L220-('Feedstock Conversions'!$B$20*AL220)-'Rail Costs'!V220</f>
        <v>199.50555007794037</v>
      </c>
      <c r="AV220" s="4">
        <f>$T220-(AG220*'Feedstock Conversions'!$B$7)-'Rail Costs'!Q220</f>
        <v>155.65114434690256</v>
      </c>
      <c r="AW220" s="4">
        <f>$T220-(AH220*'Feedstock Conversions'!$B$7)-'Rail Costs'!R220</f>
        <v>198.34368649730249</v>
      </c>
      <c r="AX220" s="4">
        <f>$T220-(AI220*'Feedstock Conversions'!$B$7)-'Rail Costs'!S220</f>
        <v>131.95290927230704</v>
      </c>
      <c r="AY220" s="4">
        <f>$T220-(AJ220*'Feedstock Conversions'!$B$7)-'Rail Costs'!T220</f>
        <v>168.05269076256135</v>
      </c>
      <c r="AZ220" s="4">
        <f>$T220-(AK220*'Feedstock Conversions'!$B$7)-'Rail Costs'!U220</f>
        <v>162.74087163835557</v>
      </c>
      <c r="BA220" s="4">
        <f>$T220-(AL220*'Feedstock Conversions'!$B$7)-'Rail Costs'!V220</f>
        <v>152.58382290507734</v>
      </c>
      <c r="BH220">
        <f t="shared" si="25"/>
        <v>10</v>
      </c>
      <c r="BI220">
        <f t="shared" si="26"/>
        <v>2023</v>
      </c>
      <c r="BJ220">
        <f t="shared" si="29"/>
        <v>3</v>
      </c>
    </row>
    <row r="221" spans="1:62" x14ac:dyDescent="0.2">
      <c r="A221" s="11">
        <v>45002</v>
      </c>
      <c r="B221" s="4">
        <v>54</v>
      </c>
      <c r="C221" s="18">
        <f>BFT!B221+'Rail Costs'!B221</f>
        <v>59.199104143337067</v>
      </c>
      <c r="E221" s="4">
        <f>BFT!C221*'Feedstock Conversions'!B$20</f>
        <v>458.79305711086226</v>
      </c>
      <c r="F221" s="4">
        <f>BFT!C221*'Feedstock Conversions'!B$7</f>
        <v>555.28759686450178</v>
      </c>
      <c r="H221" s="4">
        <f>'Fuel Values'!B221-BFT!I221-BFT!J221-BFT!K221</f>
        <v>247.15626699992936</v>
      </c>
      <c r="I221" s="18">
        <f>('LCFS Values'!$E$6-$AA$4)/1000000*'LCFS Values'!B221*'LCFS Values'!$G$2*100</f>
        <v>52.793733000070731</v>
      </c>
      <c r="J221" s="4">
        <f>'RIN Values'!C221</f>
        <v>235.04999999999998</v>
      </c>
      <c r="K221" s="4">
        <f>'Fixed Credits Value'!B221</f>
        <v>100</v>
      </c>
      <c r="L221" s="4">
        <f t="shared" si="27"/>
        <v>635</v>
      </c>
      <c r="M221" s="4">
        <f>L221/'Feedstock Conversions'!B$20</f>
        <v>81.935483870967744</v>
      </c>
      <c r="O221" s="4">
        <f>'Fuel Values'!C221*100</f>
        <v>255.03999999999996</v>
      </c>
      <c r="P221" s="18">
        <f>('LCFS Values'!$E$5-AB$4)/1000000*'LCFS Values'!B221*'LCFS Values'!$G$2*100</f>
        <v>51.461658629855933</v>
      </c>
      <c r="Q221" s="4">
        <f>'RIN Values'!D221</f>
        <v>266.39</v>
      </c>
      <c r="R221" s="4">
        <f>'Fixed Credits Value'!B221</f>
        <v>100</v>
      </c>
      <c r="S221" s="4">
        <f>'Fixed Credits Value'!C221</f>
        <v>16</v>
      </c>
      <c r="T221" s="4">
        <f t="shared" si="30"/>
        <v>688.8916586298559</v>
      </c>
      <c r="U221" s="4">
        <f>T221/'Feedstock Conversions'!B$7</f>
        <v>73.442607529835371</v>
      </c>
      <c r="W221" s="4">
        <f t="shared" si="31"/>
        <v>176.20694288913774</v>
      </c>
      <c r="X221" s="4">
        <f t="shared" si="32"/>
        <v>133.60406176535412</v>
      </c>
      <c r="AG221" s="4">
        <f>$B221+'Rail Costs'!K221</f>
        <v>55.299776035834263</v>
      </c>
      <c r="AH221" s="4">
        <v>50.5</v>
      </c>
      <c r="AI221" s="4">
        <f>$B221+'Rail Costs'!M221</f>
        <v>57.899328107502797</v>
      </c>
      <c r="AJ221" s="4">
        <f t="shared" si="28"/>
        <v>54</v>
      </c>
      <c r="AK221" s="4">
        <f>$B221+('Rail Costs'!O221*0.75)</f>
        <v>54.584899216125422</v>
      </c>
      <c r="AL221" s="4">
        <f>$B221+'Rail Costs'!P221</f>
        <v>55.559731243001117</v>
      </c>
      <c r="AO221" s="4">
        <f>$L221-('Feedstock Conversions'!$B$20*AG221)-'Rail Costs'!Q221</f>
        <v>202.02414453208357</v>
      </c>
      <c r="AP221" s="4">
        <f>$L221-('Feedstock Conversions'!$B$20*AH221)-'Rail Costs'!R221</f>
        <v>239.70705174407362</v>
      </c>
      <c r="AQ221" s="4">
        <f>$L221-('Feedstock Conversions'!$B$20*AI221)-'Rail Costs'!S221</f>
        <v>182.56317933430776</v>
      </c>
      <c r="AR221" s="4">
        <f>$L221-('Feedstock Conversions'!$B$20*AJ221)-'Rail Costs'!T221</f>
        <v>212.30705600933251</v>
      </c>
      <c r="AS221" s="4">
        <f>$L221-('Feedstock Conversions'!$B$20*AK221)-'Rail Costs'!U221</f>
        <v>207.94862260741118</v>
      </c>
      <c r="AT221" s="4">
        <f>$L221-('Feedstock Conversions'!$B$20*AL221)-'Rail Costs'!V221</f>
        <v>199.38055007794037</v>
      </c>
      <c r="AV221" s="4">
        <f>$T221-(AG221*'Feedstock Conversions'!$B$7)-'Rail Costs'!Q221</f>
        <v>165.77716822352963</v>
      </c>
      <c r="AW221" s="4">
        <f>$T221-(AH221*'Feedstock Conversions'!$B$7)-'Rail Costs'!R221</f>
        <v>211.28371037392947</v>
      </c>
      <c r="AX221" s="4">
        <f>$T221-(AI221*'Feedstock Conversions'!$B$7)-'Rail Costs'!S221</f>
        <v>142.07893314893411</v>
      </c>
      <c r="AY221" s="4">
        <f>$T221-(AJ221*'Feedstock Conversions'!$B$7)-'Rail Costs'!T221</f>
        <v>178.17871463918837</v>
      </c>
      <c r="AZ221" s="4">
        <f>$T221-(AK221*'Feedstock Conversions'!$B$7)-'Rail Costs'!U221</f>
        <v>172.86689551498264</v>
      </c>
      <c r="BA221" s="4">
        <f>$T221-(AL221*'Feedstock Conversions'!$B$7)-'Rail Costs'!V221</f>
        <v>162.70984678170441</v>
      </c>
      <c r="BH221">
        <f t="shared" si="25"/>
        <v>11</v>
      </c>
      <c r="BI221">
        <f t="shared" si="26"/>
        <v>2023</v>
      </c>
      <c r="BJ221">
        <f t="shared" si="29"/>
        <v>3</v>
      </c>
    </row>
    <row r="222" spans="1:62" x14ac:dyDescent="0.2">
      <c r="A222" s="11">
        <v>45009</v>
      </c>
      <c r="B222" s="4">
        <v>53</v>
      </c>
      <c r="C222" s="18">
        <f>BFT!B222+'Rail Costs'!B222</f>
        <v>58.199104143337067</v>
      </c>
      <c r="E222" s="4">
        <f>BFT!C222*'Feedstock Conversions'!B$20</f>
        <v>451.04305711086226</v>
      </c>
      <c r="F222" s="4">
        <f>BFT!C222*'Feedstock Conversions'!B$7</f>
        <v>545.90759686450178</v>
      </c>
      <c r="H222" s="4">
        <f>'Fuel Values'!B222-BFT!I222-BFT!J222-BFT!K222</f>
        <v>238.11811468836186</v>
      </c>
      <c r="I222" s="18">
        <f>('LCFS Values'!$E$6-$AA$4)/1000000*'LCFS Values'!B222*'LCFS Values'!$G$2*100</f>
        <v>52.006885311638165</v>
      </c>
      <c r="J222" s="4">
        <f>'RIN Values'!C222</f>
        <v>232.875</v>
      </c>
      <c r="K222" s="4">
        <f>'Fixed Credits Value'!B222</f>
        <v>100</v>
      </c>
      <c r="L222" s="4">
        <f t="shared" si="27"/>
        <v>623</v>
      </c>
      <c r="M222" s="4">
        <f>L222/'Feedstock Conversions'!B$20</f>
        <v>80.387096774193552</v>
      </c>
      <c r="O222" s="4">
        <f>'Fuel Values'!C222*100</f>
        <v>256.95</v>
      </c>
      <c r="P222" s="18">
        <f>('LCFS Values'!$E$5-AB$4)/1000000*'LCFS Values'!B222*'LCFS Values'!$G$2*100</f>
        <v>50.694664427423731</v>
      </c>
      <c r="Q222" s="4">
        <f>'RIN Values'!D222</f>
        <v>263.92500000000001</v>
      </c>
      <c r="R222" s="4">
        <f>'Fixed Credits Value'!B222</f>
        <v>100</v>
      </c>
      <c r="S222" s="4">
        <f>'Fixed Credits Value'!C222</f>
        <v>16</v>
      </c>
      <c r="T222" s="4">
        <f t="shared" si="30"/>
        <v>687.56966442742373</v>
      </c>
      <c r="U222" s="4">
        <f>T222/'Feedstock Conversions'!B$7</f>
        <v>73.301669981601677</v>
      </c>
      <c r="W222" s="4">
        <f t="shared" si="31"/>
        <v>171.95694288913774</v>
      </c>
      <c r="X222" s="4">
        <f t="shared" si="32"/>
        <v>141.66206756292195</v>
      </c>
      <c r="AG222" s="4">
        <f>$B222+'Rail Costs'!K222</f>
        <v>54.299776035834263</v>
      </c>
      <c r="AH222" s="4">
        <v>49.9</v>
      </c>
      <c r="AI222" s="4">
        <f>$B222+'Rail Costs'!M222</f>
        <v>56.899328107502797</v>
      </c>
      <c r="AJ222" s="4">
        <f t="shared" si="28"/>
        <v>53</v>
      </c>
      <c r="AK222" s="4">
        <f>$B222+('Rail Costs'!O222*0.75)</f>
        <v>53.584899216125422</v>
      </c>
      <c r="AL222" s="4">
        <f>$B222+'Rail Costs'!P222</f>
        <v>54.559731243001117</v>
      </c>
      <c r="AO222" s="4">
        <f>$L222-('Feedstock Conversions'!$B$20*AG222)-'Rail Costs'!Q222</f>
        <v>197.77414453208357</v>
      </c>
      <c r="AP222" s="4">
        <f>$L222-('Feedstock Conversions'!$B$20*AH222)-'Rail Costs'!R222</f>
        <v>232.35705174407366</v>
      </c>
      <c r="AQ222" s="4">
        <f>$L222-('Feedstock Conversions'!$B$20*AI222)-'Rail Costs'!S222</f>
        <v>178.31317933430776</v>
      </c>
      <c r="AR222" s="4">
        <f>$L222-('Feedstock Conversions'!$B$20*AJ222)-'Rail Costs'!T222</f>
        <v>208.05705600933251</v>
      </c>
      <c r="AS222" s="4">
        <f>$L222-('Feedstock Conversions'!$B$20*AK222)-'Rail Costs'!U222</f>
        <v>203.69862260741118</v>
      </c>
      <c r="AT222" s="4">
        <f>$L222-('Feedstock Conversions'!$B$20*AL222)-'Rail Costs'!V222</f>
        <v>195.13055007794037</v>
      </c>
      <c r="AV222" s="4">
        <f>$T222-(AG222*'Feedstock Conversions'!$B$7)-'Rail Costs'!Q222</f>
        <v>173.83517402109746</v>
      </c>
      <c r="AW222" s="4">
        <f>$T222-(AH222*'Feedstock Conversions'!$B$7)-'Rail Costs'!R222</f>
        <v>215.58971617149734</v>
      </c>
      <c r="AX222" s="4">
        <f>$T222-(AI222*'Feedstock Conversions'!$B$7)-'Rail Costs'!S222</f>
        <v>150.13693894650194</v>
      </c>
      <c r="AY222" s="4">
        <f>$T222-(AJ222*'Feedstock Conversions'!$B$7)-'Rail Costs'!T222</f>
        <v>186.2367204367562</v>
      </c>
      <c r="AZ222" s="4">
        <f>$T222-(AK222*'Feedstock Conversions'!$B$7)-'Rail Costs'!U222</f>
        <v>180.92490131255042</v>
      </c>
      <c r="BA222" s="4">
        <f>$T222-(AL222*'Feedstock Conversions'!$B$7)-'Rail Costs'!V222</f>
        <v>170.76785257927224</v>
      </c>
      <c r="BH222">
        <f t="shared" si="25"/>
        <v>12</v>
      </c>
      <c r="BI222">
        <f t="shared" si="26"/>
        <v>2023</v>
      </c>
      <c r="BJ222">
        <f t="shared" si="29"/>
        <v>3</v>
      </c>
    </row>
    <row r="223" spans="1:62" x14ac:dyDescent="0.2">
      <c r="A223" s="11">
        <v>45016</v>
      </c>
      <c r="B223" s="4">
        <v>50.9</v>
      </c>
      <c r="C223" s="18">
        <f>BFT!B223+'Rail Costs'!B223</f>
        <v>56.099104143337058</v>
      </c>
      <c r="E223" s="4">
        <f>BFT!C223*'Feedstock Conversions'!B$20</f>
        <v>434.76805711086217</v>
      </c>
      <c r="F223" s="4">
        <f>BFT!C223*'Feedstock Conversions'!B$7</f>
        <v>526.20959686450169</v>
      </c>
      <c r="H223" s="4">
        <f>'Fuel Values'!B223-BFT!I223-BFT!J223-BFT!K223</f>
        <v>231.01786618871711</v>
      </c>
      <c r="I223" s="18">
        <f>('LCFS Values'!$E$6-$AA$4)/1000000*'LCFS Values'!B223*'LCFS Values'!$G$2*100</f>
        <v>51.707133811282887</v>
      </c>
      <c r="J223" s="4">
        <f>'RIN Values'!C223</f>
        <v>232.27499999999998</v>
      </c>
      <c r="K223" s="4">
        <f>'Fixed Credits Value'!B223</f>
        <v>100</v>
      </c>
      <c r="L223" s="4">
        <f t="shared" si="27"/>
        <v>615</v>
      </c>
      <c r="M223" s="4">
        <f>L223/'Feedstock Conversions'!B$20</f>
        <v>79.354838709677423</v>
      </c>
      <c r="O223" s="4">
        <f>'Fuel Values'!C223*100</f>
        <v>255.24</v>
      </c>
      <c r="P223" s="18">
        <f>('LCFS Values'!$E$5-AB$4)/1000000*'LCFS Values'!B223*'LCFS Values'!$G$2*100</f>
        <v>50.402476159830499</v>
      </c>
      <c r="Q223" s="4">
        <f>'RIN Values'!D223</f>
        <v>263.245</v>
      </c>
      <c r="R223" s="4">
        <f>'Fixed Credits Value'!B223</f>
        <v>100</v>
      </c>
      <c r="S223" s="4">
        <f>'Fixed Credits Value'!C223</f>
        <v>16</v>
      </c>
      <c r="T223" s="4">
        <f t="shared" si="30"/>
        <v>684.8874761598305</v>
      </c>
      <c r="U223" s="4">
        <f>T223/'Feedstock Conversions'!B$7</f>
        <v>73.015722405099197</v>
      </c>
      <c r="W223" s="4">
        <f t="shared" si="31"/>
        <v>180.23194288913783</v>
      </c>
      <c r="X223" s="4">
        <f t="shared" si="32"/>
        <v>158.67787929532881</v>
      </c>
      <c r="AG223" s="4">
        <f>$B223+'Rail Costs'!K223</f>
        <v>52.199776035834262</v>
      </c>
      <c r="AH223" s="4">
        <v>48.4</v>
      </c>
      <c r="AI223" s="4">
        <f>$B223+'Rail Costs'!M223</f>
        <v>54.799328107502795</v>
      </c>
      <c r="AJ223" s="4">
        <f t="shared" si="28"/>
        <v>50.9</v>
      </c>
      <c r="AK223" s="4">
        <f>$B223+('Rail Costs'!O223*0.75)</f>
        <v>51.48489921612542</v>
      </c>
      <c r="AL223" s="4">
        <f>$B223+'Rail Costs'!P223</f>
        <v>52.459731243001116</v>
      </c>
      <c r="AO223" s="4">
        <f>$L223-('Feedstock Conversions'!$B$20*AG223)-'Rail Costs'!Q223</f>
        <v>206.0491445320836</v>
      </c>
      <c r="AP223" s="4">
        <f>$L223-('Feedstock Conversions'!$B$20*AH223)-'Rail Costs'!R223</f>
        <v>235.98205174407366</v>
      </c>
      <c r="AQ223" s="4">
        <f>$L223-('Feedstock Conversions'!$B$20*AI223)-'Rail Costs'!S223</f>
        <v>186.5881793343078</v>
      </c>
      <c r="AR223" s="4">
        <f>$L223-('Feedstock Conversions'!$B$20*AJ223)-'Rail Costs'!T223</f>
        <v>216.33205600933255</v>
      </c>
      <c r="AS223" s="4">
        <f>$L223-('Feedstock Conversions'!$B$20*AK223)-'Rail Costs'!U223</f>
        <v>211.97362260741116</v>
      </c>
      <c r="AT223" s="4">
        <f>$L223-('Feedstock Conversions'!$B$20*AL223)-'Rail Costs'!V223</f>
        <v>203.4055500779404</v>
      </c>
      <c r="AV223" s="4">
        <f>$T223-(AG223*'Feedstock Conversions'!$B$7)-'Rail Costs'!Q223</f>
        <v>190.8509857535042</v>
      </c>
      <c r="AW223" s="4">
        <f>$T223-(AH223*'Feedstock Conversions'!$B$7)-'Rail Costs'!R223</f>
        <v>226.9775279039041</v>
      </c>
      <c r="AX223" s="4">
        <f>$T223-(AI223*'Feedstock Conversions'!$B$7)-'Rail Costs'!S223</f>
        <v>167.15275067890869</v>
      </c>
      <c r="AY223" s="4">
        <f>$T223-(AJ223*'Feedstock Conversions'!$B$7)-'Rail Costs'!T223</f>
        <v>203.252532169163</v>
      </c>
      <c r="AZ223" s="4">
        <f>$T223-(AK223*'Feedstock Conversions'!$B$7)-'Rail Costs'!U223</f>
        <v>197.94071304495722</v>
      </c>
      <c r="BA223" s="4">
        <f>$T223-(AL223*'Feedstock Conversions'!$B$7)-'Rail Costs'!V223</f>
        <v>187.78366431167899</v>
      </c>
      <c r="BH223">
        <f t="shared" si="25"/>
        <v>13</v>
      </c>
      <c r="BI223">
        <f t="shared" si="26"/>
        <v>2023</v>
      </c>
      <c r="BJ223">
        <f t="shared" si="29"/>
        <v>3</v>
      </c>
    </row>
    <row r="224" spans="1:62" x14ac:dyDescent="0.2">
      <c r="A224" s="11">
        <v>45023</v>
      </c>
      <c r="B224" s="4">
        <v>50.5</v>
      </c>
      <c r="C224" s="18">
        <f>BFT!B224+'Rail Costs'!B224</f>
        <v>55.954154535274355</v>
      </c>
      <c r="E224" s="4">
        <f>BFT!C224*'Feedstock Conversions'!B$20</f>
        <v>433.64469764837628</v>
      </c>
      <c r="F224" s="4">
        <f>BFT!C224*'Feedstock Conversions'!B$7</f>
        <v>524.84996954087353</v>
      </c>
      <c r="H224" s="4">
        <f>'Fuel Values'!B224-BFT!I224-BFT!J224-BFT!K224</f>
        <v>227.20113524833062</v>
      </c>
      <c r="I224" s="18">
        <f>('LCFS Values'!$E$6-$AA$4)/1000000*'LCFS Values'!B224*'LCFS Values'!$G$2*100</f>
        <v>54.142614751669406</v>
      </c>
      <c r="J224" s="4">
        <f>'RIN Values'!C224</f>
        <v>232.40625</v>
      </c>
      <c r="K224" s="4">
        <f>'Fixed Credits Value'!B224</f>
        <v>100</v>
      </c>
      <c r="L224" s="4">
        <f t="shared" si="27"/>
        <v>613.75</v>
      </c>
      <c r="M224" s="4">
        <f>L224/'Feedstock Conversions'!B$20</f>
        <v>79.193548387096769</v>
      </c>
      <c r="O224" s="4">
        <f>'Fuel Values'!C224*100</f>
        <v>253.67000000000002</v>
      </c>
      <c r="P224" s="18">
        <f>('LCFS Values'!$E$5-AB$4)/1000000*'LCFS Values'!B224*'LCFS Values'!$G$2*100</f>
        <v>52.776505834025421</v>
      </c>
      <c r="Q224" s="4">
        <f>'RIN Values'!D224</f>
        <v>263.39375000000001</v>
      </c>
      <c r="R224" s="4">
        <f>'Fixed Credits Value'!B224</f>
        <v>100</v>
      </c>
      <c r="S224" s="4">
        <f>'Fixed Credits Value'!C224</f>
        <v>16</v>
      </c>
      <c r="T224" s="4">
        <f t="shared" si="30"/>
        <v>685.84025583402547</v>
      </c>
      <c r="U224" s="4">
        <f>T224/'Feedstock Conversions'!B$7</f>
        <v>73.117298063328931</v>
      </c>
      <c r="W224" s="4">
        <f t="shared" si="31"/>
        <v>180.10530235162372</v>
      </c>
      <c r="X224" s="4">
        <f t="shared" si="32"/>
        <v>160.99028629315194</v>
      </c>
      <c r="AG224" s="4">
        <f>$B224+'Rail Costs'!K224</f>
        <v>51.863538633818585</v>
      </c>
      <c r="AH224" s="4">
        <v>49.875</v>
      </c>
      <c r="AI224" s="4">
        <f>$B224+'Rail Costs'!M224</f>
        <v>54.590615901455763</v>
      </c>
      <c r="AJ224" s="4">
        <f t="shared" si="28"/>
        <v>50.5</v>
      </c>
      <c r="AK224" s="4">
        <f>$B224+('Rail Costs'!O224*0.75)</f>
        <v>51.113592385218368</v>
      </c>
      <c r="AL224" s="4">
        <f>$B224+'Rail Costs'!P224</f>
        <v>52.136246360582305</v>
      </c>
      <c r="AO224" s="4">
        <f>$L224-('Feedstock Conversions'!$B$20*AG224)-'Rail Costs'!Q224</f>
        <v>207.25546243275488</v>
      </c>
      <c r="AP224" s="4">
        <f>$L224-('Feedstock Conversions'!$B$20*AH224)-'Rail Costs'!R224</f>
        <v>223.1677393504761</v>
      </c>
      <c r="AQ224" s="4">
        <f>$L224-('Feedstock Conversions'!$B$20*AI224)-'Rail Costs'!S224</f>
        <v>186.82946025006697</v>
      </c>
      <c r="AR224" s="4">
        <f>$L224-('Feedstock Conversions'!$B$20*AJ224)-'Rail Costs'!T224</f>
        <v>218.03965413795135</v>
      </c>
      <c r="AS224" s="4">
        <f>$L224-('Feedstock Conversions'!$B$20*AK224)-'Rail Costs'!U224</f>
        <v>213.46477629709727</v>
      </c>
      <c r="AT224" s="4">
        <f>$L224-('Feedstock Conversions'!$B$20*AL224)-'Rail Costs'!V224</f>
        <v>204.49167567102879</v>
      </c>
      <c r="AV224" s="4">
        <f>$T224-(AG224*'Feedstock Conversions'!$B$7)-'Rail Costs'!Q224</f>
        <v>194.80815029365601</v>
      </c>
      <c r="AW224" s="4">
        <f>$T224-(AH224*'Feedstock Conversions'!$B$7)-'Rail Costs'!R224</f>
        <v>213.96174518450152</v>
      </c>
      <c r="AX224" s="4">
        <f>$T224-(AI224*'Feedstock Conversions'!$B$7)-'Rail Costs'!S224</f>
        <v>169.93701216471948</v>
      </c>
      <c r="AY224" s="4">
        <f>$T224-(AJ224*'Feedstock Conversions'!$B$7)-'Rail Costs'!T224</f>
        <v>207.81490997197676</v>
      </c>
      <c r="AZ224" s="4">
        <f>$T224-(AK224*'Feedstock Conversions'!$B$7)-'Rail Costs'!U224</f>
        <v>202.23987654321672</v>
      </c>
      <c r="BA224" s="4">
        <f>$T224-(AL224*'Feedstock Conversions'!$B$7)-'Rail Costs'!V224</f>
        <v>191.59984993730504</v>
      </c>
      <c r="BH224">
        <f t="shared" si="25"/>
        <v>14</v>
      </c>
      <c r="BI224">
        <f t="shared" si="26"/>
        <v>2023</v>
      </c>
      <c r="BJ224">
        <f t="shared" si="29"/>
        <v>4</v>
      </c>
    </row>
    <row r="225" spans="1:62" x14ac:dyDescent="0.2">
      <c r="A225" s="11">
        <v>45030</v>
      </c>
      <c r="B225" s="4">
        <v>50.5</v>
      </c>
      <c r="C225" s="18">
        <f>BFT!B225+'Rail Costs'!B225</f>
        <v>55.954154535274355</v>
      </c>
      <c r="E225" s="4">
        <f>BFT!C225*'Feedstock Conversions'!B$20</f>
        <v>433.64469764837628</v>
      </c>
      <c r="F225" s="4">
        <f>BFT!C225*'Feedstock Conversions'!B$7</f>
        <v>524.84996954087353</v>
      </c>
      <c r="H225" s="4">
        <f>'Fuel Values'!B225-BFT!I225-BFT!J225-BFT!K225</f>
        <v>213.87240130723353</v>
      </c>
      <c r="I225" s="18">
        <f>('LCFS Values'!$E$6-$AA$4)/1000000*'LCFS Values'!B225*'LCFS Values'!$G$2*100</f>
        <v>57.177598692766438</v>
      </c>
      <c r="J225" s="4">
        <f>'RIN Values'!C225</f>
        <v>235.95000000000002</v>
      </c>
      <c r="K225" s="4">
        <f>'Fixed Credits Value'!B225</f>
        <v>100</v>
      </c>
      <c r="L225" s="4">
        <f t="shared" si="27"/>
        <v>607</v>
      </c>
      <c r="M225" s="4">
        <f>L225/'Feedstock Conversions'!B$20</f>
        <v>78.322580645161295</v>
      </c>
      <c r="O225" s="4">
        <f>'Fuel Values'!C225*100</f>
        <v>248.87</v>
      </c>
      <c r="P225" s="18">
        <f>('LCFS Values'!$E$5-AB$4)/1000000*'LCFS Values'!B225*'LCFS Values'!$G$2*100</f>
        <v>55.734912043406773</v>
      </c>
      <c r="Q225" s="4">
        <f>'RIN Values'!D225</f>
        <v>267.41000000000003</v>
      </c>
      <c r="R225" s="4">
        <f>'Fixed Credits Value'!B225</f>
        <v>100</v>
      </c>
      <c r="S225" s="4">
        <f>'Fixed Credits Value'!C225</f>
        <v>16</v>
      </c>
      <c r="T225" s="4">
        <f t="shared" si="30"/>
        <v>688.01491204340687</v>
      </c>
      <c r="U225" s="4">
        <f>T225/'Feedstock Conversions'!B$7</f>
        <v>73.349137744499657</v>
      </c>
      <c r="W225" s="4">
        <f t="shared" si="31"/>
        <v>173.35530235162372</v>
      </c>
      <c r="X225" s="4">
        <f t="shared" si="32"/>
        <v>163.16494250253334</v>
      </c>
      <c r="AG225" s="4">
        <f>$B225+'Rail Costs'!K225</f>
        <v>51.863538633818585</v>
      </c>
      <c r="AH225" s="4">
        <v>50.5</v>
      </c>
      <c r="AI225" s="4">
        <f>$B225+'Rail Costs'!M225</f>
        <v>54.590615901455763</v>
      </c>
      <c r="AJ225" s="4">
        <f t="shared" si="28"/>
        <v>50.5</v>
      </c>
      <c r="AK225" s="4">
        <f>$B225+('Rail Costs'!O225*0.75)</f>
        <v>51.113592385218368</v>
      </c>
      <c r="AL225" s="4">
        <f>$B225+'Rail Costs'!P225</f>
        <v>52.136246360582305</v>
      </c>
      <c r="AO225" s="4">
        <f>$L225-('Feedstock Conversions'!$B$20*AG225)-'Rail Costs'!Q225</f>
        <v>200.50546243275488</v>
      </c>
      <c r="AP225" s="4">
        <f>$L225-('Feedstock Conversions'!$B$20*AH225)-'Rail Costs'!R225</f>
        <v>211.5739893504761</v>
      </c>
      <c r="AQ225" s="4">
        <f>$L225-('Feedstock Conversions'!$B$20*AI225)-'Rail Costs'!S225</f>
        <v>180.07946025006697</v>
      </c>
      <c r="AR225" s="4">
        <f>$L225-('Feedstock Conversions'!$B$20*AJ225)-'Rail Costs'!T225</f>
        <v>211.28965413795135</v>
      </c>
      <c r="AS225" s="4">
        <f>$L225-('Feedstock Conversions'!$B$20*AK225)-'Rail Costs'!U225</f>
        <v>206.71477629709727</v>
      </c>
      <c r="AT225" s="4">
        <f>$L225-('Feedstock Conversions'!$B$20*AL225)-'Rail Costs'!V225</f>
        <v>197.74167567102879</v>
      </c>
      <c r="AV225" s="4">
        <f>$T225-(AG225*'Feedstock Conversions'!$B$7)-'Rail Costs'!Q225</f>
        <v>196.98280650303741</v>
      </c>
      <c r="AW225" s="4">
        <f>$T225-(AH225*'Feedstock Conversions'!$B$7)-'Rail Costs'!R225</f>
        <v>210.27390139388291</v>
      </c>
      <c r="AX225" s="4">
        <f>$T225-(AI225*'Feedstock Conversions'!$B$7)-'Rail Costs'!S225</f>
        <v>172.11166837410087</v>
      </c>
      <c r="AY225" s="4">
        <f>$T225-(AJ225*'Feedstock Conversions'!$B$7)-'Rail Costs'!T225</f>
        <v>209.98956618135816</v>
      </c>
      <c r="AZ225" s="4">
        <f>$T225-(AK225*'Feedstock Conversions'!$B$7)-'Rail Costs'!U225</f>
        <v>204.41453275259812</v>
      </c>
      <c r="BA225" s="4">
        <f>$T225-(AL225*'Feedstock Conversions'!$B$7)-'Rail Costs'!V225</f>
        <v>193.77450614668643</v>
      </c>
      <c r="BH225">
        <f t="shared" si="25"/>
        <v>15</v>
      </c>
      <c r="BI225">
        <f t="shared" si="26"/>
        <v>2023</v>
      </c>
      <c r="BJ225">
        <f t="shared" si="29"/>
        <v>4</v>
      </c>
    </row>
    <row r="226" spans="1:62" x14ac:dyDescent="0.2">
      <c r="A226" s="11">
        <v>45037</v>
      </c>
      <c r="B226" s="4">
        <v>52.5</v>
      </c>
      <c r="C226" s="18">
        <f>BFT!B226+'Rail Costs'!B226</f>
        <v>57.954154535274355</v>
      </c>
      <c r="E226" s="4">
        <f>BFT!C226*'Feedstock Conversions'!B$20</f>
        <v>449.14469764837628</v>
      </c>
      <c r="F226" s="4">
        <f>BFT!C226*'Feedstock Conversions'!B$7</f>
        <v>543.60996954087352</v>
      </c>
      <c r="H226" s="4">
        <f>'Fuel Values'!B226-BFT!I226-BFT!J226-BFT!K226</f>
        <v>204.93162580119412</v>
      </c>
      <c r="I226" s="18">
        <f>('LCFS Values'!$E$6-$AA$4)/1000000*'LCFS Values'!B226*'LCFS Values'!$G$2*100</f>
        <v>62.273374198805918</v>
      </c>
      <c r="J226" s="4">
        <f>'RIN Values'!C226</f>
        <v>237.79500000000002</v>
      </c>
      <c r="K226" s="4">
        <f>'Fixed Credits Value'!B226</f>
        <v>100</v>
      </c>
      <c r="L226" s="4">
        <f t="shared" si="27"/>
        <v>605</v>
      </c>
      <c r="M226" s="4">
        <f>L226/'Feedstock Conversions'!B$20</f>
        <v>78.064516129032256</v>
      </c>
      <c r="O226" s="4">
        <f>'Fuel Values'!C226*100</f>
        <v>236.82</v>
      </c>
      <c r="P226" s="18">
        <f>('LCFS Values'!$E$5-AB$4)/1000000*'LCFS Values'!B226*'LCFS Values'!$G$2*100</f>
        <v>60.70211259249151</v>
      </c>
      <c r="Q226" s="4">
        <f>'RIN Values'!D226</f>
        <v>269.50099999999998</v>
      </c>
      <c r="R226" s="4">
        <f>'Fixed Credits Value'!B226</f>
        <v>100</v>
      </c>
      <c r="S226" s="4">
        <f>'Fixed Credits Value'!C226</f>
        <v>16</v>
      </c>
      <c r="T226" s="4">
        <f t="shared" si="30"/>
        <v>683.02311259249154</v>
      </c>
      <c r="U226" s="4">
        <f>T226/'Feedstock Conversions'!B$7</f>
        <v>72.816962962952189</v>
      </c>
      <c r="W226" s="4">
        <f t="shared" si="31"/>
        <v>155.85530235162372</v>
      </c>
      <c r="X226" s="4">
        <f t="shared" si="32"/>
        <v>139.41314305161802</v>
      </c>
      <c r="AG226" s="4">
        <f>$B226+'Rail Costs'!K226</f>
        <v>53.863538633818585</v>
      </c>
      <c r="AH226" s="4">
        <v>51.2</v>
      </c>
      <c r="AI226" s="4">
        <f>$B226+'Rail Costs'!M226</f>
        <v>56.590615901455763</v>
      </c>
      <c r="AJ226" s="4">
        <f t="shared" si="28"/>
        <v>52.5</v>
      </c>
      <c r="AK226" s="4">
        <f>$B226+('Rail Costs'!O226*0.75)</f>
        <v>53.113592385218368</v>
      </c>
      <c r="AL226" s="4">
        <f>$B226+'Rail Costs'!P226</f>
        <v>54.136246360582305</v>
      </c>
      <c r="AO226" s="4">
        <f>$L226-('Feedstock Conversions'!$B$20*AG226)-'Rail Costs'!Q226</f>
        <v>183.00546243275488</v>
      </c>
      <c r="AP226" s="4">
        <f>$L226-('Feedstock Conversions'!$B$20*AH226)-'Rail Costs'!R226</f>
        <v>204.14898935047609</v>
      </c>
      <c r="AQ226" s="4">
        <f>$L226-('Feedstock Conversions'!$B$20*AI226)-'Rail Costs'!S226</f>
        <v>162.57946025006697</v>
      </c>
      <c r="AR226" s="4">
        <f>$L226-('Feedstock Conversions'!$B$20*AJ226)-'Rail Costs'!T226</f>
        <v>193.78965413795135</v>
      </c>
      <c r="AS226" s="4">
        <f>$L226-('Feedstock Conversions'!$B$20*AK226)-'Rail Costs'!U226</f>
        <v>189.21477629709727</v>
      </c>
      <c r="AT226" s="4">
        <f>$L226-('Feedstock Conversions'!$B$20*AL226)-'Rail Costs'!V226</f>
        <v>180.24167567102879</v>
      </c>
      <c r="AV226" s="4">
        <f>$T226-(AG226*'Feedstock Conversions'!$B$7)-'Rail Costs'!Q226</f>
        <v>173.2310070521221</v>
      </c>
      <c r="AW226" s="4">
        <f>$T226-(AH226*'Feedstock Conversions'!$B$7)-'Rail Costs'!R226</f>
        <v>198.71610194296755</v>
      </c>
      <c r="AX226" s="4">
        <f>$T226-(AI226*'Feedstock Conversions'!$B$7)-'Rail Costs'!S226</f>
        <v>148.35986892318556</v>
      </c>
      <c r="AY226" s="4">
        <f>$T226-(AJ226*'Feedstock Conversions'!$B$7)-'Rail Costs'!T226</f>
        <v>186.23776673044284</v>
      </c>
      <c r="AZ226" s="4">
        <f>$T226-(AK226*'Feedstock Conversions'!$B$7)-'Rail Costs'!U226</f>
        <v>180.66273330168281</v>
      </c>
      <c r="BA226" s="4">
        <f>$T226-(AL226*'Feedstock Conversions'!$B$7)-'Rail Costs'!V226</f>
        <v>170.02270669577112</v>
      </c>
      <c r="BH226">
        <f t="shared" si="25"/>
        <v>16</v>
      </c>
      <c r="BI226">
        <f t="shared" si="26"/>
        <v>2023</v>
      </c>
      <c r="BJ226">
        <f t="shared" si="29"/>
        <v>4</v>
      </c>
    </row>
    <row r="227" spans="1:62" x14ac:dyDescent="0.2">
      <c r="A227" s="11">
        <v>45044</v>
      </c>
      <c r="B227" s="4">
        <v>55.6</v>
      </c>
      <c r="C227" s="18">
        <f>BFT!B227+'Rail Costs'!B227</f>
        <v>61.054154535274357</v>
      </c>
      <c r="E227" s="4">
        <f>BFT!C227*'Feedstock Conversions'!B$20</f>
        <v>473.16969764837626</v>
      </c>
      <c r="F227" s="4">
        <f>BFT!C227*'Feedstock Conversions'!B$7</f>
        <v>572.6879695408735</v>
      </c>
      <c r="H227" s="4">
        <f>'Fuel Values'!B227-BFT!I227-BFT!J227-BFT!K227</f>
        <v>203.06173399211355</v>
      </c>
      <c r="I227" s="18">
        <f>('LCFS Values'!$E$6-$AA$4)/1000000*'LCFS Values'!B227*'LCFS Values'!$G$2*100</f>
        <v>59.388266007886514</v>
      </c>
      <c r="J227" s="4">
        <f>'RIN Values'!C227</f>
        <v>233.54999999999998</v>
      </c>
      <c r="K227" s="4">
        <f>'Fixed Credits Value'!B227</f>
        <v>100</v>
      </c>
      <c r="L227" s="4">
        <f t="shared" si="27"/>
        <v>596</v>
      </c>
      <c r="M227" s="4">
        <f>L227/'Feedstock Conversions'!B$20</f>
        <v>76.903225806451616</v>
      </c>
      <c r="O227" s="4">
        <f>'Fuel Values'!C227*100</f>
        <v>223.34</v>
      </c>
      <c r="P227" s="18">
        <f>('LCFS Values'!$E$5-AB$4)/1000000*'LCFS Values'!B227*'LCFS Values'!$G$2*100</f>
        <v>57.889800516906774</v>
      </c>
      <c r="Q227" s="4">
        <f>'RIN Values'!D227</f>
        <v>264.69</v>
      </c>
      <c r="R227" s="4">
        <f>'Fixed Credits Value'!B227</f>
        <v>100</v>
      </c>
      <c r="S227" s="4">
        <f>'Fixed Credits Value'!C227</f>
        <v>16</v>
      </c>
      <c r="T227" s="4">
        <f t="shared" si="30"/>
        <v>661.91980051690678</v>
      </c>
      <c r="U227" s="4">
        <f>T227/'Feedstock Conversions'!B$7</f>
        <v>70.567142912250176</v>
      </c>
      <c r="W227" s="4">
        <f t="shared" si="31"/>
        <v>122.83030235162374</v>
      </c>
      <c r="X227" s="4">
        <f t="shared" si="32"/>
        <v>89.23183097603328</v>
      </c>
      <c r="AG227" s="4">
        <f>$B227+'Rail Costs'!K227</f>
        <v>56.963538633818587</v>
      </c>
      <c r="AH227" s="4">
        <v>53.25</v>
      </c>
      <c r="AI227" s="4">
        <f>$B227+'Rail Costs'!M227</f>
        <v>59.690615901455764</v>
      </c>
      <c r="AJ227" s="4">
        <f t="shared" si="28"/>
        <v>55.6</v>
      </c>
      <c r="AK227" s="4">
        <f>$B227+('Rail Costs'!O227*0.75)</f>
        <v>56.213592385218369</v>
      </c>
      <c r="AL227" s="4">
        <f>$B227+'Rail Costs'!P227</f>
        <v>57.236246360582307</v>
      </c>
      <c r="AO227" s="4">
        <f>$L227-('Feedstock Conversions'!$B$20*AG227)-'Rail Costs'!Q227</f>
        <v>149.9804624327549</v>
      </c>
      <c r="AP227" s="4">
        <f>$L227-('Feedstock Conversions'!$B$20*AH227)-'Rail Costs'!R227</f>
        <v>179.2614893504761</v>
      </c>
      <c r="AQ227" s="4">
        <f>$L227-('Feedstock Conversions'!$B$20*AI227)-'Rail Costs'!S227</f>
        <v>129.55446025006694</v>
      </c>
      <c r="AR227" s="4">
        <f>$L227-('Feedstock Conversions'!$B$20*AJ227)-'Rail Costs'!T227</f>
        <v>160.76465413795131</v>
      </c>
      <c r="AS227" s="4">
        <f>$L227-('Feedstock Conversions'!$B$20*AK227)-'Rail Costs'!U227</f>
        <v>156.18977629709724</v>
      </c>
      <c r="AT227" s="4">
        <f>$L227-('Feedstock Conversions'!$B$20*AL227)-'Rail Costs'!V227</f>
        <v>147.21667567102875</v>
      </c>
      <c r="AV227" s="4">
        <f>$T227-(AG227*'Feedstock Conversions'!$B$7)-'Rail Costs'!Q227</f>
        <v>123.04969497653728</v>
      </c>
      <c r="AW227" s="4">
        <f>$T227-(AH227*'Feedstock Conversions'!$B$7)-'Rail Costs'!R227</f>
        <v>158.38378986738286</v>
      </c>
      <c r="AX227" s="4">
        <f>$T227-(AI227*'Feedstock Conversions'!$B$7)-'Rail Costs'!S227</f>
        <v>98.178556847600802</v>
      </c>
      <c r="AY227" s="4">
        <f>$T227-(AJ227*'Feedstock Conversions'!$B$7)-'Rail Costs'!T227</f>
        <v>136.0564546548581</v>
      </c>
      <c r="AZ227" s="4">
        <f>$T227-(AK227*'Feedstock Conversions'!$B$7)-'Rail Costs'!U227</f>
        <v>130.48142122609806</v>
      </c>
      <c r="BA227" s="4">
        <f>$T227-(AL227*'Feedstock Conversions'!$B$7)-'Rail Costs'!V227</f>
        <v>119.84139462018638</v>
      </c>
      <c r="BH227">
        <f t="shared" si="25"/>
        <v>17</v>
      </c>
      <c r="BI227">
        <f t="shared" si="26"/>
        <v>2023</v>
      </c>
      <c r="BJ227">
        <f t="shared" si="29"/>
        <v>4</v>
      </c>
    </row>
    <row r="228" spans="1:62" x14ac:dyDescent="0.2">
      <c r="A228" s="11">
        <v>45051</v>
      </c>
      <c r="B228" s="4">
        <v>56</v>
      </c>
      <c r="C228" s="18">
        <f>BFT!B228+'Rail Costs'!B228</f>
        <v>61.454154535274355</v>
      </c>
      <c r="E228" s="4">
        <f>BFT!C228*'Feedstock Conversions'!B$20</f>
        <v>476.26969764837628</v>
      </c>
      <c r="F228" s="4">
        <f>BFT!C228*'Feedstock Conversions'!B$7</f>
        <v>576.43996954087345</v>
      </c>
      <c r="H228" s="4">
        <f>'Fuel Values'!B228-BFT!I228-BFT!J228-BFT!K228</f>
        <v>190.65237130012838</v>
      </c>
      <c r="I228" s="18">
        <f>('LCFS Values'!$E$6-$AA$4)/1000000*'LCFS Values'!B228*'LCFS Values'!$G$2*100</f>
        <v>63.172628699871716</v>
      </c>
      <c r="J228" s="4">
        <f>'RIN Values'!C228</f>
        <v>236.17499999999998</v>
      </c>
      <c r="K228" s="4">
        <f>'Fixed Credits Value'!B228</f>
        <v>100</v>
      </c>
      <c r="L228" s="4">
        <f t="shared" si="27"/>
        <v>590</v>
      </c>
      <c r="M228" s="4">
        <f>L228/'Feedstock Conversions'!B$20</f>
        <v>76.129032258064512</v>
      </c>
      <c r="O228" s="4">
        <f>'Fuel Values'!C228*100</f>
        <v>211.81</v>
      </c>
      <c r="P228" s="18">
        <f>('LCFS Values'!$E$5-AB$4)/1000000*'LCFS Values'!B228*'LCFS Values'!$G$2*100</f>
        <v>61.578677395271185</v>
      </c>
      <c r="Q228" s="4">
        <f>'RIN Values'!D228</f>
        <v>267.66499999999996</v>
      </c>
      <c r="R228" s="4">
        <f>'Fixed Credits Value'!B228</f>
        <v>100</v>
      </c>
      <c r="S228" s="4">
        <f>'Fixed Credits Value'!C228</f>
        <v>16</v>
      </c>
      <c r="T228" s="4">
        <f t="shared" si="30"/>
        <v>657.05367739527117</v>
      </c>
      <c r="U228" s="4">
        <f>T228/'Feedstock Conversions'!B$7</f>
        <v>70.048366460050218</v>
      </c>
      <c r="W228" s="4">
        <f t="shared" si="31"/>
        <v>113.73030235162372</v>
      </c>
      <c r="X228" s="4">
        <f t="shared" si="32"/>
        <v>80.613707854397717</v>
      </c>
      <c r="AG228" s="4">
        <f>$B228+'Rail Costs'!K228</f>
        <v>57.363538633818585</v>
      </c>
      <c r="AH228" s="4">
        <v>53.5</v>
      </c>
      <c r="AI228" s="4">
        <f>$B228+'Rail Costs'!M228</f>
        <v>60.090615901455763</v>
      </c>
      <c r="AJ228" s="4">
        <f t="shared" si="28"/>
        <v>56</v>
      </c>
      <c r="AK228" s="4">
        <f>$B228+('Rail Costs'!O228*0.75)</f>
        <v>56.613592385218368</v>
      </c>
      <c r="AL228" s="4">
        <f>$B228+'Rail Costs'!P228</f>
        <v>57.636246360582305</v>
      </c>
      <c r="AO228" s="4">
        <f>$L228-('Feedstock Conversions'!$B$20*AG228)-'Rail Costs'!Q228</f>
        <v>140.88046243275488</v>
      </c>
      <c r="AP228" s="4">
        <f>$L228-('Feedstock Conversions'!$B$20*AH228)-'Rail Costs'!R228</f>
        <v>171.3239893504761</v>
      </c>
      <c r="AQ228" s="4">
        <f>$L228-('Feedstock Conversions'!$B$20*AI228)-'Rail Costs'!S228</f>
        <v>120.45446025006696</v>
      </c>
      <c r="AR228" s="4">
        <f>$L228-('Feedstock Conversions'!$B$20*AJ228)-'Rail Costs'!T228</f>
        <v>151.66465413795135</v>
      </c>
      <c r="AS228" s="4">
        <f>$L228-('Feedstock Conversions'!$B$20*AK228)-'Rail Costs'!U228</f>
        <v>147.08977629709727</v>
      </c>
      <c r="AT228" s="4">
        <f>$L228-('Feedstock Conversions'!$B$20*AL228)-'Rail Costs'!V228</f>
        <v>138.11667567102879</v>
      </c>
      <c r="AV228" s="4">
        <f>$T228-(AG228*'Feedstock Conversions'!$B$7)-'Rail Costs'!Q228</f>
        <v>114.43157185490172</v>
      </c>
      <c r="AW228" s="4">
        <f>$T228-(AH228*'Feedstock Conversions'!$B$7)-'Rail Costs'!R228</f>
        <v>151.17266674574722</v>
      </c>
      <c r="AX228" s="4">
        <f>$T228-(AI228*'Feedstock Conversions'!$B$7)-'Rail Costs'!S228</f>
        <v>89.56043372596524</v>
      </c>
      <c r="AY228" s="4">
        <f>$T228-(AJ228*'Feedstock Conversions'!$B$7)-'Rail Costs'!T228</f>
        <v>127.43833153322244</v>
      </c>
      <c r="AZ228" s="4">
        <f>$T228-(AK228*'Feedstock Conversions'!$B$7)-'Rail Costs'!U228</f>
        <v>121.86329810446239</v>
      </c>
      <c r="BA228" s="4">
        <f>$T228-(AL228*'Feedstock Conversions'!$B$7)-'Rail Costs'!V228</f>
        <v>111.2232714985507</v>
      </c>
      <c r="BH228">
        <f t="shared" si="25"/>
        <v>18</v>
      </c>
      <c r="BI228">
        <f t="shared" si="26"/>
        <v>2023</v>
      </c>
      <c r="BJ228">
        <f t="shared" si="29"/>
        <v>5</v>
      </c>
    </row>
    <row r="229" spans="1:62" x14ac:dyDescent="0.2">
      <c r="A229" s="11">
        <v>45058</v>
      </c>
      <c r="B229" s="4">
        <v>56.2</v>
      </c>
      <c r="C229" s="18">
        <f>BFT!B229+'Rail Costs'!B229</f>
        <v>61.654154535274358</v>
      </c>
      <c r="E229" s="4">
        <f>BFT!C229*'Feedstock Conversions'!B$20</f>
        <v>477.81969764837629</v>
      </c>
      <c r="F229" s="4">
        <f>BFT!C229*'Feedstock Conversions'!B$7</f>
        <v>578.31596954087354</v>
      </c>
      <c r="H229" s="4">
        <f>'Fuel Values'!B229-BFT!I229-BFT!J229-BFT!K229</f>
        <v>195.76508873731746</v>
      </c>
      <c r="I229" s="18">
        <f>('LCFS Values'!$E$6-$AA$4)/1000000*'LCFS Values'!B229*'LCFS Values'!$G$2*100</f>
        <v>63.434911262682583</v>
      </c>
      <c r="J229" s="4">
        <f>'RIN Values'!C229</f>
        <v>234</v>
      </c>
      <c r="K229" s="4">
        <f>'Fixed Credits Value'!B229</f>
        <v>100</v>
      </c>
      <c r="L229" s="4">
        <f t="shared" si="27"/>
        <v>593.20000000000005</v>
      </c>
      <c r="M229" s="4">
        <f>L229/'Feedstock Conversions'!B$20</f>
        <v>76.541935483870972</v>
      </c>
      <c r="O229" s="4">
        <f>'Fuel Values'!C229*100</f>
        <v>217.91</v>
      </c>
      <c r="P229" s="18">
        <f>('LCFS Values'!$E$5-AB$4)/1000000*'LCFS Values'!B229*'LCFS Values'!$G$2*100</f>
        <v>61.834342129415255</v>
      </c>
      <c r="Q229" s="4">
        <f>'RIN Values'!D229</f>
        <v>265.2</v>
      </c>
      <c r="R229" s="4">
        <f>'Fixed Credits Value'!B229</f>
        <v>100</v>
      </c>
      <c r="S229" s="4">
        <f>'Fixed Credits Value'!C229</f>
        <v>16</v>
      </c>
      <c r="T229" s="4">
        <f t="shared" si="30"/>
        <v>660.94434212941519</v>
      </c>
      <c r="U229" s="4">
        <f>T229/'Feedstock Conversions'!B$7</f>
        <v>70.463149480747887</v>
      </c>
      <c r="W229" s="4">
        <f t="shared" si="31"/>
        <v>115.38030235162375</v>
      </c>
      <c r="X229" s="4">
        <f t="shared" si="32"/>
        <v>82.628372588541652</v>
      </c>
      <c r="AG229" s="4">
        <f>$B229+'Rail Costs'!K229</f>
        <v>57.563538633818588</v>
      </c>
      <c r="AH229" s="4">
        <v>53.7</v>
      </c>
      <c r="AI229" s="4">
        <f>$B229+'Rail Costs'!M229</f>
        <v>60.290615901455766</v>
      </c>
      <c r="AJ229" s="4">
        <f t="shared" si="28"/>
        <v>56.2</v>
      </c>
      <c r="AK229" s="4">
        <f>$B229+('Rail Costs'!O229*0.75)</f>
        <v>56.813592385218371</v>
      </c>
      <c r="AL229" s="4">
        <f>$B229+'Rail Costs'!P229</f>
        <v>57.836246360582308</v>
      </c>
      <c r="AO229" s="4">
        <f>$L229-('Feedstock Conversions'!$B$20*AG229)-'Rail Costs'!Q229</f>
        <v>142.53046243275492</v>
      </c>
      <c r="AP229" s="4">
        <f>$L229-('Feedstock Conversions'!$B$20*AH229)-'Rail Costs'!R229</f>
        <v>172.97398935047613</v>
      </c>
      <c r="AQ229" s="4">
        <f>$L229-('Feedstock Conversions'!$B$20*AI229)-'Rail Costs'!S229</f>
        <v>122.10446025006699</v>
      </c>
      <c r="AR229" s="4">
        <f>$L229-('Feedstock Conversions'!$B$20*AJ229)-'Rail Costs'!T229</f>
        <v>153.31465413795138</v>
      </c>
      <c r="AS229" s="4">
        <f>$L229-('Feedstock Conversions'!$B$20*AK229)-'Rail Costs'!U229</f>
        <v>148.73977629709725</v>
      </c>
      <c r="AT229" s="4">
        <f>$L229-('Feedstock Conversions'!$B$20*AL229)-'Rail Costs'!V229</f>
        <v>139.76667567102876</v>
      </c>
      <c r="AV229" s="4">
        <f>$T229-(AG229*'Feedstock Conversions'!$B$7)-'Rail Costs'!Q229</f>
        <v>116.44623658904577</v>
      </c>
      <c r="AW229" s="4">
        <f>$T229-(AH229*'Feedstock Conversions'!$B$7)-'Rail Costs'!R229</f>
        <v>153.18733147989121</v>
      </c>
      <c r="AX229" s="4">
        <f>$T229-(AI229*'Feedstock Conversions'!$B$7)-'Rail Costs'!S229</f>
        <v>91.575098460109174</v>
      </c>
      <c r="AY229" s="4">
        <f>$T229-(AJ229*'Feedstock Conversions'!$B$7)-'Rail Costs'!T229</f>
        <v>129.45299626736647</v>
      </c>
      <c r="AZ229" s="4">
        <f>$T229-(AK229*'Feedstock Conversions'!$B$7)-'Rail Costs'!U229</f>
        <v>123.87796283860644</v>
      </c>
      <c r="BA229" s="4">
        <f>$T229-(AL229*'Feedstock Conversions'!$B$7)-'Rail Costs'!V229</f>
        <v>113.23793623269475</v>
      </c>
      <c r="BH229">
        <f t="shared" si="25"/>
        <v>19</v>
      </c>
      <c r="BI229">
        <f t="shared" si="26"/>
        <v>2023</v>
      </c>
      <c r="BJ229">
        <f t="shared" si="29"/>
        <v>5</v>
      </c>
    </row>
    <row r="230" spans="1:62" x14ac:dyDescent="0.2">
      <c r="A230" s="11">
        <v>45065</v>
      </c>
      <c r="B230" s="4">
        <v>56.5</v>
      </c>
      <c r="C230" s="18">
        <f>BFT!B230+'Rail Costs'!B230</f>
        <v>61.954154535274355</v>
      </c>
      <c r="E230" s="4">
        <f>BFT!C230*'Feedstock Conversions'!B$20</f>
        <v>480.14469764837628</v>
      </c>
      <c r="F230" s="4">
        <f>BFT!C230*'Feedstock Conversions'!B$7</f>
        <v>581.1299695408735</v>
      </c>
      <c r="H230" s="4">
        <f>'Fuel Values'!B230-BFT!I230-BFT!J230-BFT!K230</f>
        <v>208.70156367628283</v>
      </c>
      <c r="I230" s="18">
        <f>('LCFS Values'!$E$6-$AA$4)/1000000*'LCFS Values'!B230*'LCFS Values'!$G$2*100</f>
        <v>62.198436323717111</v>
      </c>
      <c r="J230" s="4">
        <f>'RIN Values'!C230</f>
        <v>227.10000000000002</v>
      </c>
      <c r="K230" s="4">
        <f>'Fixed Credits Value'!B230</f>
        <v>100</v>
      </c>
      <c r="L230" s="4">
        <f t="shared" si="27"/>
        <v>598</v>
      </c>
      <c r="M230" s="4">
        <f>L230/'Feedstock Conversions'!B$20</f>
        <v>77.161290322580641</v>
      </c>
      <c r="O230" s="4">
        <f>'Fuel Values'!C230*100</f>
        <v>220.92000000000002</v>
      </c>
      <c r="P230" s="18">
        <f>('LCFS Values'!$E$5-AB$4)/1000000*'LCFS Values'!B230*'LCFS Values'!$G$2*100</f>
        <v>60.629065525593205</v>
      </c>
      <c r="Q230" s="4">
        <f>'RIN Values'!D230</f>
        <v>257.38</v>
      </c>
      <c r="R230" s="4">
        <f>'Fixed Credits Value'!B230</f>
        <v>100</v>
      </c>
      <c r="S230" s="4">
        <f>'Fixed Credits Value'!C230</f>
        <v>16</v>
      </c>
      <c r="T230" s="4">
        <f t="shared" si="30"/>
        <v>654.92906552559316</v>
      </c>
      <c r="U230" s="4">
        <f>T230/'Feedstock Conversions'!B$7</f>
        <v>69.82186199633189</v>
      </c>
      <c r="W230" s="4">
        <f t="shared" si="31"/>
        <v>117.85530235162372</v>
      </c>
      <c r="X230" s="4">
        <f t="shared" si="32"/>
        <v>73.799095984719656</v>
      </c>
      <c r="AG230" s="4">
        <f>$B230+'Rail Costs'!K230</f>
        <v>57.863538633818585</v>
      </c>
      <c r="AH230" s="4">
        <v>54</v>
      </c>
      <c r="AI230" s="4">
        <f>$B230+'Rail Costs'!M230</f>
        <v>60.590615901455763</v>
      </c>
      <c r="AJ230" s="4">
        <f t="shared" si="28"/>
        <v>56.5</v>
      </c>
      <c r="AK230" s="4">
        <f>$B230+('Rail Costs'!O230*0.75)</f>
        <v>57.113592385218368</v>
      </c>
      <c r="AL230" s="4">
        <f>$B230+'Rail Costs'!P230</f>
        <v>58.136246360582305</v>
      </c>
      <c r="AO230" s="4">
        <f>$L230-('Feedstock Conversions'!$B$20*AG230)-'Rail Costs'!Q230</f>
        <v>145.00546243275488</v>
      </c>
      <c r="AP230" s="4">
        <f>$L230-('Feedstock Conversions'!$B$20*AH230)-'Rail Costs'!R230</f>
        <v>175.4489893504761</v>
      </c>
      <c r="AQ230" s="4">
        <f>$L230-('Feedstock Conversions'!$B$20*AI230)-'Rail Costs'!S230</f>
        <v>124.57946025006696</v>
      </c>
      <c r="AR230" s="4">
        <f>$L230-('Feedstock Conversions'!$B$20*AJ230)-'Rail Costs'!T230</f>
        <v>155.78965413795135</v>
      </c>
      <c r="AS230" s="4">
        <f>$L230-('Feedstock Conversions'!$B$20*AK230)-'Rail Costs'!U230</f>
        <v>151.21477629709727</v>
      </c>
      <c r="AT230" s="4">
        <f>$L230-('Feedstock Conversions'!$B$20*AL230)-'Rail Costs'!V230</f>
        <v>142.24167567102879</v>
      </c>
      <c r="AV230" s="4">
        <f>$T230-(AG230*'Feedstock Conversions'!$B$7)-'Rail Costs'!Q230</f>
        <v>107.61695998522366</v>
      </c>
      <c r="AW230" s="4">
        <f>$T230-(AH230*'Feedstock Conversions'!$B$7)-'Rail Costs'!R230</f>
        <v>144.35805487606922</v>
      </c>
      <c r="AX230" s="4">
        <f>$T230-(AI230*'Feedstock Conversions'!$B$7)-'Rail Costs'!S230</f>
        <v>82.745821856287179</v>
      </c>
      <c r="AY230" s="4">
        <f>$T230-(AJ230*'Feedstock Conversions'!$B$7)-'Rail Costs'!T230</f>
        <v>120.62371966354449</v>
      </c>
      <c r="AZ230" s="4">
        <f>$T230-(AK230*'Feedstock Conversions'!$B$7)-'Rail Costs'!U230</f>
        <v>115.04868623478444</v>
      </c>
      <c r="BA230" s="4">
        <f>$T230-(AL230*'Feedstock Conversions'!$B$7)-'Rail Costs'!V230</f>
        <v>104.40865962887275</v>
      </c>
      <c r="BH230">
        <f t="shared" si="25"/>
        <v>20</v>
      </c>
      <c r="BI230">
        <f t="shared" si="26"/>
        <v>2023</v>
      </c>
      <c r="BJ230">
        <f t="shared" si="29"/>
        <v>5</v>
      </c>
    </row>
    <row r="231" spans="1:62" x14ac:dyDescent="0.2">
      <c r="A231" s="11">
        <v>45072</v>
      </c>
      <c r="B231" s="4">
        <v>56.5</v>
      </c>
      <c r="C231" s="18">
        <f>BFT!B231+'Rail Costs'!B231</f>
        <v>61.954154535274355</v>
      </c>
      <c r="E231" s="4">
        <f>BFT!C231*'Feedstock Conversions'!B$20</f>
        <v>480.14469764837628</v>
      </c>
      <c r="F231" s="4">
        <f>BFT!C231*'Feedstock Conversions'!B$7</f>
        <v>581.1299695408735</v>
      </c>
      <c r="H231" s="4">
        <f>'Fuel Values'!B231-BFT!I231-BFT!J231-BFT!K231</f>
        <v>207.27811679906256</v>
      </c>
      <c r="I231" s="18">
        <f>('LCFS Values'!$E$6-$AA$4)/1000000*'LCFS Values'!B231*'LCFS Values'!$G$2*100</f>
        <v>64.071883200937492</v>
      </c>
      <c r="J231" s="4">
        <f>'RIN Values'!C231</f>
        <v>226.64999999999998</v>
      </c>
      <c r="K231" s="4">
        <f>'Fixed Credits Value'!B231</f>
        <v>100</v>
      </c>
      <c r="L231" s="4">
        <f t="shared" si="27"/>
        <v>598</v>
      </c>
      <c r="M231" s="4">
        <f>L231/'Feedstock Conversions'!B$20</f>
        <v>77.161290322580641</v>
      </c>
      <c r="O231" s="4">
        <f>'Fuel Values'!C231*100</f>
        <v>218.73</v>
      </c>
      <c r="P231" s="18">
        <f>('LCFS Values'!$E$5-AB$4)/1000000*'LCFS Values'!B231*'LCFS Values'!$G$2*100</f>
        <v>62.45524219805084</v>
      </c>
      <c r="Q231" s="4">
        <f>'RIN Values'!D231</f>
        <v>256.87</v>
      </c>
      <c r="R231" s="4">
        <f>'Fixed Credits Value'!B231</f>
        <v>100</v>
      </c>
      <c r="S231" s="4">
        <f>'Fixed Credits Value'!C231</f>
        <v>16</v>
      </c>
      <c r="T231" s="4">
        <f t="shared" si="30"/>
        <v>654.05524219805079</v>
      </c>
      <c r="U231" s="4">
        <f>T231/'Feedstock Conversions'!B$7</f>
        <v>69.728703859067238</v>
      </c>
      <c r="W231" s="4">
        <f t="shared" si="31"/>
        <v>117.85530235162372</v>
      </c>
      <c r="X231" s="4">
        <f t="shared" si="32"/>
        <v>72.925272657177288</v>
      </c>
      <c r="AG231" s="4">
        <f>$B231+'Rail Costs'!K231</f>
        <v>57.863538633818585</v>
      </c>
      <c r="AH231" s="4">
        <v>54</v>
      </c>
      <c r="AI231" s="4">
        <f>$B231+'Rail Costs'!M231</f>
        <v>60.590615901455763</v>
      </c>
      <c r="AJ231" s="4">
        <f t="shared" si="28"/>
        <v>56.5</v>
      </c>
      <c r="AK231" s="4">
        <f>$B231+('Rail Costs'!O231*0.75)</f>
        <v>57.113592385218368</v>
      </c>
      <c r="AL231" s="4">
        <f>$B231+'Rail Costs'!P231</f>
        <v>58.136246360582305</v>
      </c>
      <c r="AO231" s="4">
        <f>$L231-('Feedstock Conversions'!$B$20*AG231)-'Rail Costs'!Q231</f>
        <v>145.00546243275488</v>
      </c>
      <c r="AP231" s="4">
        <f>$L231-('Feedstock Conversions'!$B$20*AH231)-'Rail Costs'!R231</f>
        <v>175.4489893504761</v>
      </c>
      <c r="AQ231" s="4">
        <f>$L231-('Feedstock Conversions'!$B$20*AI231)-'Rail Costs'!S231</f>
        <v>124.57946025006696</v>
      </c>
      <c r="AR231" s="4">
        <f>$L231-('Feedstock Conversions'!$B$20*AJ231)-'Rail Costs'!T231</f>
        <v>155.78965413795135</v>
      </c>
      <c r="AS231" s="4">
        <f>$L231-('Feedstock Conversions'!$B$20*AK231)-'Rail Costs'!U231</f>
        <v>151.21477629709727</v>
      </c>
      <c r="AT231" s="4">
        <f>$L231-('Feedstock Conversions'!$B$20*AL231)-'Rail Costs'!V231</f>
        <v>142.24167567102879</v>
      </c>
      <c r="AV231" s="4">
        <f>$T231-(AG231*'Feedstock Conversions'!$B$7)-'Rail Costs'!Q231</f>
        <v>106.74313665768129</v>
      </c>
      <c r="AW231" s="4">
        <f>$T231-(AH231*'Feedstock Conversions'!$B$7)-'Rail Costs'!R231</f>
        <v>143.48423154852685</v>
      </c>
      <c r="AX231" s="4">
        <f>$T231-(AI231*'Feedstock Conversions'!$B$7)-'Rail Costs'!S231</f>
        <v>81.871998528744811</v>
      </c>
      <c r="AY231" s="4">
        <f>$T231-(AJ231*'Feedstock Conversions'!$B$7)-'Rail Costs'!T231</f>
        <v>119.74989633600212</v>
      </c>
      <c r="AZ231" s="4">
        <f>$T231-(AK231*'Feedstock Conversions'!$B$7)-'Rail Costs'!U231</f>
        <v>114.17486290724207</v>
      </c>
      <c r="BA231" s="4">
        <f>$T231-(AL231*'Feedstock Conversions'!$B$7)-'Rail Costs'!V231</f>
        <v>103.53483630133039</v>
      </c>
      <c r="BH231">
        <f t="shared" si="25"/>
        <v>21</v>
      </c>
      <c r="BI231">
        <f t="shared" si="26"/>
        <v>2023</v>
      </c>
      <c r="BJ231">
        <f t="shared" si="29"/>
        <v>5</v>
      </c>
    </row>
    <row r="232" spans="1:62" x14ac:dyDescent="0.2">
      <c r="A232" s="11">
        <v>45079</v>
      </c>
      <c r="B232" s="4">
        <v>56.5</v>
      </c>
      <c r="C232" s="18">
        <f>BFT!B232+'Rail Costs'!B232</f>
        <v>61.954154535274355</v>
      </c>
      <c r="E232" s="4">
        <f>BFT!C232*'Feedstock Conversions'!B$20</f>
        <v>480.14469764837628</v>
      </c>
      <c r="F232" s="4">
        <f>BFT!C232*'Feedstock Conversions'!B$7</f>
        <v>581.1299695408735</v>
      </c>
      <c r="H232" s="4">
        <f>'Fuel Values'!B232-BFT!I232-BFT!J232-BFT!K232</f>
        <v>206.3028061745066</v>
      </c>
      <c r="I232" s="18">
        <f>('LCFS Values'!$E$6-$AA$4)/1000000*'LCFS Values'!B232*'LCFS Values'!$G$2*100</f>
        <v>63.697193825493429</v>
      </c>
      <c r="J232" s="4">
        <f>'RIN Values'!C232</f>
        <v>218.25</v>
      </c>
      <c r="K232" s="4">
        <f>'Fixed Credits Value'!B232</f>
        <v>100</v>
      </c>
      <c r="L232" s="4">
        <f t="shared" si="27"/>
        <v>588.25</v>
      </c>
      <c r="M232" s="4">
        <f>L232/'Feedstock Conversions'!B$20</f>
        <v>75.903225806451616</v>
      </c>
      <c r="O232" s="4">
        <f>'Fuel Values'!C232*100</f>
        <v>211.87999999999997</v>
      </c>
      <c r="P232" s="18">
        <f>('LCFS Values'!$E$5-AB$4)/1000000*'LCFS Values'!B232*'LCFS Values'!$G$2*100</f>
        <v>62.09000686355931</v>
      </c>
      <c r="Q232" s="4">
        <f>'RIN Values'!D232</f>
        <v>247.35</v>
      </c>
      <c r="R232" s="4">
        <f>'Fixed Credits Value'!B232</f>
        <v>100</v>
      </c>
      <c r="S232" s="4">
        <f>'Fixed Credits Value'!C232</f>
        <v>16</v>
      </c>
      <c r="T232" s="4">
        <f t="shared" si="30"/>
        <v>637.32000686355934</v>
      </c>
      <c r="U232" s="4">
        <f>T232/'Feedstock Conversions'!B$7</f>
        <v>67.944563631509524</v>
      </c>
      <c r="W232" s="4">
        <f t="shared" si="31"/>
        <v>108.10530235162372</v>
      </c>
      <c r="X232" s="4">
        <f t="shared" si="32"/>
        <v>56.190037322685839</v>
      </c>
      <c r="AG232" s="4">
        <f>$B232+'Rail Costs'!K232</f>
        <v>57.863538633818585</v>
      </c>
      <c r="AH232" s="4">
        <v>54</v>
      </c>
      <c r="AI232" s="4">
        <f>$B232+'Rail Costs'!M232</f>
        <v>60.590615901455763</v>
      </c>
      <c r="AJ232" s="4">
        <f t="shared" si="28"/>
        <v>56.5</v>
      </c>
      <c r="AK232" s="4">
        <f>$B232+('Rail Costs'!O232*0.75)</f>
        <v>57.113592385218368</v>
      </c>
      <c r="AL232" s="4">
        <f>$B232+'Rail Costs'!P232</f>
        <v>58.136246360582305</v>
      </c>
      <c r="AO232" s="4">
        <f>$L232-('Feedstock Conversions'!$B$20*AG232)-'Rail Costs'!Q232</f>
        <v>135.25546243275488</v>
      </c>
      <c r="AP232" s="4">
        <f>$L232-('Feedstock Conversions'!$B$20*AH232)-'Rail Costs'!R232</f>
        <v>165.6989893504761</v>
      </c>
      <c r="AQ232" s="4">
        <f>$L232-('Feedstock Conversions'!$B$20*AI232)-'Rail Costs'!S232</f>
        <v>114.82946025006696</v>
      </c>
      <c r="AR232" s="4">
        <f>$L232-('Feedstock Conversions'!$B$20*AJ232)-'Rail Costs'!T232</f>
        <v>146.03965413795135</v>
      </c>
      <c r="AS232" s="4">
        <f>$L232-('Feedstock Conversions'!$B$20*AK232)-'Rail Costs'!U232</f>
        <v>141.46477629709727</v>
      </c>
      <c r="AT232" s="4">
        <f>$L232-('Feedstock Conversions'!$B$20*AL232)-'Rail Costs'!V232</f>
        <v>132.49167567102879</v>
      </c>
      <c r="AV232" s="4">
        <f>$T232-(AG232*'Feedstock Conversions'!$B$7)-'Rail Costs'!Q232</f>
        <v>90.007901323189841</v>
      </c>
      <c r="AW232" s="4">
        <f>$T232-(AH232*'Feedstock Conversions'!$B$7)-'Rail Costs'!R232</f>
        <v>126.74899621403542</v>
      </c>
      <c r="AX232" s="4">
        <f>$T232-(AI232*'Feedstock Conversions'!$B$7)-'Rail Costs'!S232</f>
        <v>65.136763194253362</v>
      </c>
      <c r="AY232" s="4">
        <f>$T232-(AJ232*'Feedstock Conversions'!$B$7)-'Rail Costs'!T232</f>
        <v>103.01466100151067</v>
      </c>
      <c r="AZ232" s="4">
        <f>$T232-(AK232*'Feedstock Conversions'!$B$7)-'Rail Costs'!U232</f>
        <v>97.439627572750624</v>
      </c>
      <c r="BA232" s="4">
        <f>$T232-(AL232*'Feedstock Conversions'!$B$7)-'Rail Costs'!V232</f>
        <v>86.799600966838938</v>
      </c>
      <c r="BH232">
        <f t="shared" si="25"/>
        <v>22</v>
      </c>
      <c r="BI232">
        <f t="shared" si="26"/>
        <v>2023</v>
      </c>
      <c r="BJ232">
        <f t="shared" si="29"/>
        <v>6</v>
      </c>
    </row>
    <row r="233" spans="1:62" x14ac:dyDescent="0.2">
      <c r="A233" s="11">
        <v>45086</v>
      </c>
      <c r="B233" s="4">
        <v>56</v>
      </c>
      <c r="C233" s="18">
        <f>BFT!B233+'Rail Costs'!B233</f>
        <v>61.454154535274355</v>
      </c>
      <c r="E233" s="4">
        <f>BFT!C233*'Feedstock Conversions'!B$20</f>
        <v>476.26969764837628</v>
      </c>
      <c r="F233" s="4">
        <f>BFT!C233*'Feedstock Conversions'!B$7</f>
        <v>576.43996954087345</v>
      </c>
      <c r="H233" s="4">
        <f>'Fuel Values'!B233-BFT!I233-BFT!J233-BFT!K233</f>
        <v>206.1135356145378</v>
      </c>
      <c r="I233" s="18">
        <f>('LCFS Values'!$E$6-$AA$4)/1000000*'LCFS Values'!B233*'LCFS Values'!$G$2*100</f>
        <v>61.561464385462173</v>
      </c>
      <c r="J233" s="4">
        <f>'RIN Values'!C233</f>
        <v>215.32500000000002</v>
      </c>
      <c r="K233" s="4">
        <f>'Fixed Credits Value'!B233</f>
        <v>100</v>
      </c>
      <c r="L233" s="4">
        <f t="shared" si="27"/>
        <v>583</v>
      </c>
      <c r="M233" s="4">
        <f>L233/'Feedstock Conversions'!B$20</f>
        <v>75.225806451612897</v>
      </c>
      <c r="O233" s="4">
        <f>'Fuel Values'!C233*100</f>
        <v>219.54</v>
      </c>
      <c r="P233" s="18">
        <f>('LCFS Values'!$E$5-AB$4)/1000000*'LCFS Values'!B233*'LCFS Values'!$G$2*100</f>
        <v>60.008165456957627</v>
      </c>
      <c r="Q233" s="4">
        <f>'RIN Values'!D233</f>
        <v>244.03500000000003</v>
      </c>
      <c r="R233" s="4">
        <f>'Fixed Credits Value'!B233</f>
        <v>100</v>
      </c>
      <c r="S233" s="4">
        <f>'Fixed Credits Value'!C233</f>
        <v>16</v>
      </c>
      <c r="T233" s="4">
        <f t="shared" si="30"/>
        <v>639.58316545695766</v>
      </c>
      <c r="U233" s="4">
        <f>T233/'Feedstock Conversions'!B$7</f>
        <v>68.185838534856885</v>
      </c>
      <c r="W233" s="4">
        <f t="shared" si="31"/>
        <v>106.73030235162372</v>
      </c>
      <c r="X233" s="4">
        <f t="shared" si="32"/>
        <v>63.14319591608421</v>
      </c>
      <c r="AG233" s="4">
        <f>$B233+'Rail Costs'!K233</f>
        <v>57.363538633818585</v>
      </c>
      <c r="AH233" s="4">
        <v>53.5</v>
      </c>
      <c r="AI233" s="4">
        <f>$B233+'Rail Costs'!M233</f>
        <v>60.090615901455763</v>
      </c>
      <c r="AJ233" s="4">
        <f t="shared" si="28"/>
        <v>56</v>
      </c>
      <c r="AK233" s="4">
        <f>$B233+('Rail Costs'!O233*0.75)</f>
        <v>56.613592385218368</v>
      </c>
      <c r="AL233" s="4">
        <f>$B233+'Rail Costs'!P233</f>
        <v>57.636246360582305</v>
      </c>
      <c r="AO233" s="4">
        <f>$L233-('Feedstock Conversions'!$B$20*AG233)-'Rail Costs'!Q233</f>
        <v>133.88046243275488</v>
      </c>
      <c r="AP233" s="4">
        <f>$L233-('Feedstock Conversions'!$B$20*AH233)-'Rail Costs'!R233</f>
        <v>164.3239893504761</v>
      </c>
      <c r="AQ233" s="4">
        <f>$L233-('Feedstock Conversions'!$B$20*AI233)-'Rail Costs'!S233</f>
        <v>113.45446025006696</v>
      </c>
      <c r="AR233" s="4">
        <f>$L233-('Feedstock Conversions'!$B$20*AJ233)-'Rail Costs'!T233</f>
        <v>144.66465413795135</v>
      </c>
      <c r="AS233" s="4">
        <f>$L233-('Feedstock Conversions'!$B$20*AK233)-'Rail Costs'!U233</f>
        <v>140.08977629709727</v>
      </c>
      <c r="AT233" s="4">
        <f>$L233-('Feedstock Conversions'!$B$20*AL233)-'Rail Costs'!V233</f>
        <v>131.11667567102879</v>
      </c>
      <c r="AV233" s="4">
        <f>$T233-(AG233*'Feedstock Conversions'!$B$7)-'Rail Costs'!Q233</f>
        <v>96.961059916588212</v>
      </c>
      <c r="AW233" s="4">
        <f>$T233-(AH233*'Feedstock Conversions'!$B$7)-'Rail Costs'!R233</f>
        <v>133.70215480743371</v>
      </c>
      <c r="AX233" s="4">
        <f>$T233-(AI233*'Feedstock Conversions'!$B$7)-'Rail Costs'!S233</f>
        <v>72.089921787651733</v>
      </c>
      <c r="AY233" s="4">
        <f>$T233-(AJ233*'Feedstock Conversions'!$B$7)-'Rail Costs'!T233</f>
        <v>109.96781959490893</v>
      </c>
      <c r="AZ233" s="4">
        <f>$T233-(AK233*'Feedstock Conversions'!$B$7)-'Rail Costs'!U233</f>
        <v>104.39278616614888</v>
      </c>
      <c r="BA233" s="4">
        <f>$T233-(AL233*'Feedstock Conversions'!$B$7)-'Rail Costs'!V233</f>
        <v>93.752759560237195</v>
      </c>
      <c r="BH233">
        <f t="shared" si="25"/>
        <v>23</v>
      </c>
      <c r="BI233">
        <f t="shared" si="26"/>
        <v>2023</v>
      </c>
      <c r="BJ233">
        <f t="shared" si="29"/>
        <v>6</v>
      </c>
    </row>
    <row r="234" spans="1:62" x14ac:dyDescent="0.2">
      <c r="A234" s="11">
        <v>45093</v>
      </c>
      <c r="B234" s="4">
        <v>58.4</v>
      </c>
      <c r="C234" s="18">
        <f>BFT!B234+'Rail Costs'!B234</f>
        <v>63.854154535274354</v>
      </c>
      <c r="E234" s="4">
        <f>BFT!C234*'Feedstock Conversions'!B$20</f>
        <v>494.86969764837625</v>
      </c>
      <c r="F234" s="4">
        <f>BFT!C234*'Feedstock Conversions'!B$7</f>
        <v>598.95196954087351</v>
      </c>
      <c r="H234" s="4">
        <f>'Fuel Values'!B234-BFT!I234-BFT!J234-BFT!K234</f>
        <v>197.30156367628285</v>
      </c>
      <c r="I234" s="18">
        <f>('LCFS Values'!$E$6-$AA$4)/1000000*'LCFS Values'!B234*'LCFS Values'!$G$2*100</f>
        <v>62.198436323717111</v>
      </c>
      <c r="J234" s="4">
        <f>'RIN Values'!C234</f>
        <v>220.5</v>
      </c>
      <c r="K234" s="4">
        <f>'Fixed Credits Value'!B234</f>
        <v>100</v>
      </c>
      <c r="L234" s="4">
        <f t="shared" si="27"/>
        <v>580</v>
      </c>
      <c r="M234" s="4">
        <f>L234/'Feedstock Conversions'!B$20</f>
        <v>74.838709677419359</v>
      </c>
      <c r="O234" s="4">
        <f>'Fuel Values'!C234*100</f>
        <v>223.45000000000002</v>
      </c>
      <c r="P234" s="18">
        <f>('LCFS Values'!$E$5-AB$4)/1000000*'LCFS Values'!B234*'LCFS Values'!$G$2*100</f>
        <v>60.629065525593205</v>
      </c>
      <c r="Q234" s="4">
        <f>'RIN Values'!D234</f>
        <v>249.9</v>
      </c>
      <c r="R234" s="4">
        <f>'Fixed Credits Value'!B234</f>
        <v>100</v>
      </c>
      <c r="S234" s="4">
        <f>'Fixed Credits Value'!C234</f>
        <v>16</v>
      </c>
      <c r="T234" s="4">
        <f t="shared" si="30"/>
        <v>649.97906552559323</v>
      </c>
      <c r="U234" s="4">
        <f>T234/'Feedstock Conversions'!B$7</f>
        <v>69.294143446225291</v>
      </c>
      <c r="W234" s="4">
        <f t="shared" si="31"/>
        <v>85.130302351623754</v>
      </c>
      <c r="X234" s="4">
        <f t="shared" si="32"/>
        <v>51.027095984719722</v>
      </c>
      <c r="AG234" s="4">
        <f>$B234+'Rail Costs'!K234</f>
        <v>59.763538633818584</v>
      </c>
      <c r="AH234" s="4">
        <v>55.9</v>
      </c>
      <c r="AI234" s="4">
        <f>$B234+'Rail Costs'!M234</f>
        <v>62.490615901455762</v>
      </c>
      <c r="AJ234" s="4">
        <f t="shared" si="28"/>
        <v>58.4</v>
      </c>
      <c r="AK234" s="4">
        <f>$B234+('Rail Costs'!O234*0.75)</f>
        <v>59.013592385218367</v>
      </c>
      <c r="AL234" s="4">
        <f>$B234+'Rail Costs'!P234</f>
        <v>60.036246360582304</v>
      </c>
      <c r="AO234" s="4">
        <f>$L234-('Feedstock Conversions'!$B$20*AG234)-'Rail Costs'!Q234</f>
        <v>112.2804624327549</v>
      </c>
      <c r="AP234" s="4">
        <f>$L234-('Feedstock Conversions'!$B$20*AH234)-'Rail Costs'!R234</f>
        <v>142.72398935047613</v>
      </c>
      <c r="AQ234" s="4">
        <f>$L234-('Feedstock Conversions'!$B$20*AI234)-'Rail Costs'!S234</f>
        <v>91.854460250066992</v>
      </c>
      <c r="AR234" s="4">
        <f>$L234-('Feedstock Conversions'!$B$20*AJ234)-'Rail Costs'!T234</f>
        <v>123.06465413795139</v>
      </c>
      <c r="AS234" s="4">
        <f>$L234-('Feedstock Conversions'!$B$20*AK234)-'Rail Costs'!U234</f>
        <v>118.48977629709725</v>
      </c>
      <c r="AT234" s="4">
        <f>$L234-('Feedstock Conversions'!$B$20*AL234)-'Rail Costs'!V234</f>
        <v>109.51667567102876</v>
      </c>
      <c r="AV234" s="4">
        <f>$T234-(AG234*'Feedstock Conversions'!$B$7)-'Rail Costs'!Q234</f>
        <v>84.844959985223838</v>
      </c>
      <c r="AW234" s="4">
        <f>$T234-(AH234*'Feedstock Conversions'!$B$7)-'Rail Costs'!R234</f>
        <v>121.58605487606935</v>
      </c>
      <c r="AX234" s="4">
        <f>$T234-(AI234*'Feedstock Conversions'!$B$7)-'Rail Costs'!S234</f>
        <v>59.973821856287252</v>
      </c>
      <c r="AY234" s="4">
        <f>$T234-(AJ234*'Feedstock Conversions'!$B$7)-'Rail Costs'!T234</f>
        <v>97.851719663544557</v>
      </c>
      <c r="AZ234" s="4">
        <f>$T234-(AK234*'Feedstock Conversions'!$B$7)-'Rail Costs'!U234</f>
        <v>92.276686234784506</v>
      </c>
      <c r="BA234" s="4">
        <f>$T234-(AL234*'Feedstock Conversions'!$B$7)-'Rail Costs'!V234</f>
        <v>81.63665962887282</v>
      </c>
      <c r="BH234">
        <f t="shared" si="25"/>
        <v>24</v>
      </c>
      <c r="BI234">
        <f t="shared" si="26"/>
        <v>2023</v>
      </c>
      <c r="BJ234">
        <f t="shared" si="29"/>
        <v>6</v>
      </c>
    </row>
    <row r="235" spans="1:62" x14ac:dyDescent="0.2">
      <c r="A235" s="11">
        <v>45100</v>
      </c>
      <c r="B235" s="4">
        <v>60</v>
      </c>
      <c r="C235" s="18">
        <f>BFT!B235+'Rail Costs'!B235</f>
        <v>65.454154535274355</v>
      </c>
      <c r="E235" s="4">
        <f>BFT!C235*'Feedstock Conversions'!B$20</f>
        <v>507.26969764837628</v>
      </c>
      <c r="F235" s="4">
        <f>BFT!C235*'Feedstock Conversions'!B$7</f>
        <v>613.95996954087354</v>
      </c>
      <c r="H235" s="4">
        <f>'Fuel Values'!B235-BFT!I235-BFT!J235-BFT!K235</f>
        <v>209.71990532195935</v>
      </c>
      <c r="I235" s="18">
        <f>('LCFS Values'!$E$6-$AA$4)/1000000*'LCFS Values'!B235*'LCFS Values'!$G$2*100</f>
        <v>57.936344678040705</v>
      </c>
      <c r="J235" s="4">
        <f>'RIN Values'!C235</f>
        <v>212.34375</v>
      </c>
      <c r="K235" s="4">
        <f>'Fixed Credits Value'!B235</f>
        <v>100</v>
      </c>
      <c r="L235" s="4">
        <f t="shared" si="27"/>
        <v>580</v>
      </c>
      <c r="M235" s="4">
        <f>L235/'Feedstock Conversions'!B$20</f>
        <v>74.838709677419359</v>
      </c>
      <c r="O235" s="4">
        <f>'Fuel Values'!C235*100</f>
        <v>226.39000000000001</v>
      </c>
      <c r="P235" s="18">
        <f>('LCFS Values'!$E$5-AB$4)/1000000*'LCFS Values'!B235*'LCFS Values'!$G$2*100</f>
        <v>56.474513595752121</v>
      </c>
      <c r="Q235" s="4">
        <f>'RIN Values'!D235</f>
        <v>240.65625</v>
      </c>
      <c r="R235" s="4">
        <f>'Fixed Credits Value'!B235</f>
        <v>100</v>
      </c>
      <c r="S235" s="4">
        <f>'Fixed Credits Value'!C235</f>
        <v>16</v>
      </c>
      <c r="T235" s="4">
        <f t="shared" si="30"/>
        <v>639.5207635957521</v>
      </c>
      <c r="U235" s="4">
        <f>T235/'Feedstock Conversions'!B$7</f>
        <v>68.17918588440854</v>
      </c>
      <c r="W235" s="4">
        <f t="shared" si="31"/>
        <v>72.73030235162372</v>
      </c>
      <c r="X235" s="4">
        <f t="shared" si="32"/>
        <v>25.560794054878556</v>
      </c>
      <c r="AG235" s="4">
        <f>$B235+'Rail Costs'!K235</f>
        <v>61.363538633818585</v>
      </c>
      <c r="AH235" s="4">
        <v>57.5</v>
      </c>
      <c r="AI235" s="4">
        <f>$B235+'Rail Costs'!M235</f>
        <v>64.090615901455763</v>
      </c>
      <c r="AJ235" s="4">
        <f t="shared" si="28"/>
        <v>60</v>
      </c>
      <c r="AK235" s="4">
        <f>$B235+('Rail Costs'!O235*0.75)</f>
        <v>60.613592385218368</v>
      </c>
      <c r="AL235" s="4">
        <f>$B235+'Rail Costs'!P235</f>
        <v>61.636246360582305</v>
      </c>
      <c r="AO235" s="4">
        <f>$L235-('Feedstock Conversions'!$B$20*AG235)-'Rail Costs'!Q235</f>
        <v>99.880462432754868</v>
      </c>
      <c r="AP235" s="4">
        <f>$L235-('Feedstock Conversions'!$B$20*AH235)-'Rail Costs'!R235</f>
        <v>130.3239893504761</v>
      </c>
      <c r="AQ235" s="4">
        <f>$L235-('Feedstock Conversions'!$B$20*AI235)-'Rail Costs'!S235</f>
        <v>79.454460250066958</v>
      </c>
      <c r="AR235" s="4">
        <f>$L235-('Feedstock Conversions'!$B$20*AJ235)-'Rail Costs'!T235</f>
        <v>110.66465413795136</v>
      </c>
      <c r="AS235" s="4">
        <f>$L235-('Feedstock Conversions'!$B$20*AK235)-'Rail Costs'!U235</f>
        <v>106.08977629709727</v>
      </c>
      <c r="AT235" s="4">
        <f>$L235-('Feedstock Conversions'!$B$20*AL235)-'Rail Costs'!V235</f>
        <v>97.116675671028787</v>
      </c>
      <c r="AV235" s="4">
        <f>$T235-(AG235*'Feedstock Conversions'!$B$7)-'Rail Costs'!Q235</f>
        <v>59.378658055382672</v>
      </c>
      <c r="AW235" s="4">
        <f>$T235-(AH235*'Feedstock Conversions'!$B$7)-'Rail Costs'!R235</f>
        <v>96.119752946228189</v>
      </c>
      <c r="AX235" s="4">
        <f>$T235-(AI235*'Feedstock Conversions'!$B$7)-'Rail Costs'!S235</f>
        <v>34.507519926446086</v>
      </c>
      <c r="AY235" s="4">
        <f>$T235-(AJ235*'Feedstock Conversions'!$B$7)-'Rail Costs'!T235</f>
        <v>72.385417733703392</v>
      </c>
      <c r="AZ235" s="4">
        <f>$T235-(AK235*'Feedstock Conversions'!$B$7)-'Rail Costs'!U235</f>
        <v>66.810384304943341</v>
      </c>
      <c r="BA235" s="4">
        <f>$T235-(AL235*'Feedstock Conversions'!$B$7)-'Rail Costs'!V235</f>
        <v>56.170357699031655</v>
      </c>
      <c r="BH235">
        <f t="shared" si="25"/>
        <v>25</v>
      </c>
      <c r="BI235">
        <f t="shared" si="26"/>
        <v>2023</v>
      </c>
      <c r="BJ235">
        <f t="shared" si="29"/>
        <v>6</v>
      </c>
    </row>
    <row r="236" spans="1:62" x14ac:dyDescent="0.2">
      <c r="A236" s="11">
        <v>45107</v>
      </c>
      <c r="B236" s="4">
        <v>62.4</v>
      </c>
      <c r="C236" s="18">
        <f>BFT!B236+'Rail Costs'!B236</f>
        <v>67.854154535274347</v>
      </c>
      <c r="E236" s="4">
        <f>BFT!C236*'Feedstock Conversions'!B$20</f>
        <v>525.86969764837613</v>
      </c>
      <c r="F236" s="4">
        <f>BFT!C236*'Feedstock Conversions'!B$7</f>
        <v>636.47196954087337</v>
      </c>
      <c r="H236" s="4">
        <f>'Fuel Values'!B236-BFT!I236-BFT!J236-BFT!K236</f>
        <v>199.93533618161189</v>
      </c>
      <c r="I236" s="18">
        <f>('LCFS Values'!$E$6-$AA$4)/1000000*'LCFS Values'!B236*'LCFS Values'!$G$2*100</f>
        <v>57.702163818388151</v>
      </c>
      <c r="J236" s="4">
        <f>'RIN Values'!C236</f>
        <v>218.36249999999998</v>
      </c>
      <c r="K236" s="4">
        <f>'Fixed Credits Value'!B236</f>
        <v>100</v>
      </c>
      <c r="L236" s="4">
        <f t="shared" si="27"/>
        <v>576</v>
      </c>
      <c r="M236" s="4">
        <f>L236/'Feedstock Conversions'!B$20</f>
        <v>74.322580645161295</v>
      </c>
      <c r="O236" s="4">
        <f>'Fuel Values'!C236*100</f>
        <v>223.74999999999997</v>
      </c>
      <c r="P236" s="18">
        <f>('LCFS Values'!$E$5-AB$4)/1000000*'LCFS Values'!B236*'LCFS Values'!$G$2*100</f>
        <v>56.246241511694905</v>
      </c>
      <c r="Q236" s="4">
        <f>'RIN Values'!D236</f>
        <v>247.47749999999996</v>
      </c>
      <c r="R236" s="4">
        <f>'Fixed Credits Value'!B236</f>
        <v>100</v>
      </c>
      <c r="S236" s="4">
        <f>'Fixed Credits Value'!C236</f>
        <v>16</v>
      </c>
      <c r="T236" s="4">
        <f t="shared" si="30"/>
        <v>643.47374151169481</v>
      </c>
      <c r="U236" s="4">
        <f>T236/'Feedstock Conversions'!B$7</f>
        <v>68.600612101460001</v>
      </c>
      <c r="W236" s="4">
        <f t="shared" si="31"/>
        <v>50.130302351623868</v>
      </c>
      <c r="X236" s="4">
        <f t="shared" si="32"/>
        <v>7.0017719708214372</v>
      </c>
      <c r="AG236" s="4">
        <f>$B236+'Rail Costs'!K236</f>
        <v>63.763538633818584</v>
      </c>
      <c r="AH236" s="4">
        <v>59.9</v>
      </c>
      <c r="AI236" s="4">
        <f>$B236+'Rail Costs'!M236</f>
        <v>66.490615901455769</v>
      </c>
      <c r="AJ236" s="4">
        <f t="shared" si="28"/>
        <v>62.4</v>
      </c>
      <c r="AK236" s="4">
        <f>$B236+('Rail Costs'!O236*0.75)</f>
        <v>63.013592385218367</v>
      </c>
      <c r="AL236" s="4">
        <f>$B236+'Rail Costs'!P236</f>
        <v>64.036246360582311</v>
      </c>
      <c r="AO236" s="4">
        <f>$L236-('Feedstock Conversions'!$B$20*AG236)-'Rail Costs'!Q236</f>
        <v>77.280462432754902</v>
      </c>
      <c r="AP236" s="4">
        <f>$L236-('Feedstock Conversions'!$B$20*AH236)-'Rail Costs'!R236</f>
        <v>107.72398935047615</v>
      </c>
      <c r="AQ236" s="4">
        <f>$L236-('Feedstock Conversions'!$B$20*AI236)-'Rail Costs'!S236</f>
        <v>56.854460250066943</v>
      </c>
      <c r="AR236" s="4">
        <f>$L236-('Feedstock Conversions'!$B$20*AJ236)-'Rail Costs'!T236</f>
        <v>88.064654137951393</v>
      </c>
      <c r="AS236" s="4">
        <f>$L236-('Feedstock Conversions'!$B$20*AK236)-'Rail Costs'!U236</f>
        <v>83.489776297097251</v>
      </c>
      <c r="AT236" s="4">
        <f>$L236-('Feedstock Conversions'!$B$20*AL236)-'Rail Costs'!V236</f>
        <v>74.516675671028707</v>
      </c>
      <c r="AV236" s="4">
        <f>$T236-(AG236*'Feedstock Conversions'!$B$7)-'Rail Costs'!Q236</f>
        <v>40.819635971325326</v>
      </c>
      <c r="AW236" s="4">
        <f>$T236-(AH236*'Feedstock Conversions'!$B$7)-'Rail Costs'!R236</f>
        <v>77.560730862170843</v>
      </c>
      <c r="AX236" s="4">
        <f>$T236-(AI236*'Feedstock Conversions'!$B$7)-'Rail Costs'!S236</f>
        <v>15.948497842388736</v>
      </c>
      <c r="AY236" s="4">
        <f>$T236-(AJ236*'Feedstock Conversions'!$B$7)-'Rail Costs'!T236</f>
        <v>53.826395649646159</v>
      </c>
      <c r="AZ236" s="4">
        <f>$T236-(AK236*'Feedstock Conversions'!$B$7)-'Rail Costs'!U236</f>
        <v>48.251362220886101</v>
      </c>
      <c r="BA236" s="4">
        <f>$T236-(AL236*'Feedstock Conversions'!$B$7)-'Rail Costs'!V236</f>
        <v>37.611335614974308</v>
      </c>
      <c r="BH236">
        <f t="shared" si="25"/>
        <v>26</v>
      </c>
      <c r="BI236">
        <f t="shared" si="26"/>
        <v>2023</v>
      </c>
      <c r="BJ236">
        <f t="shared" si="29"/>
        <v>6</v>
      </c>
    </row>
    <row r="237" spans="1:62" x14ac:dyDescent="0.2">
      <c r="A237" s="11">
        <v>45114</v>
      </c>
      <c r="B237" s="4">
        <v>63.5</v>
      </c>
      <c r="C237" s="18">
        <f>BFT!B237+'Rail Costs'!B237</f>
        <v>68.954154535274355</v>
      </c>
      <c r="E237" s="4">
        <f>BFT!C237*'Feedstock Conversions'!B$20</f>
        <v>534.39469764837622</v>
      </c>
      <c r="F237" s="4">
        <f>BFT!C237*'Feedstock Conversions'!B$7</f>
        <v>646.78996954087347</v>
      </c>
      <c r="H237" s="4">
        <f>'Fuel Values'!B237-BFT!I237-BFT!J237-BFT!K237</f>
        <v>184.42128305883227</v>
      </c>
      <c r="I237" s="18">
        <f>('LCFS Values'!$E$6-$AA$4)/1000000*'LCFS Values'!B237*'LCFS Values'!$G$2*100</f>
        <v>55.82871694116777</v>
      </c>
      <c r="J237" s="4">
        <f>'RIN Values'!C237</f>
        <v>233.25</v>
      </c>
      <c r="K237" s="4">
        <f>'Fixed Credits Value'!B237</f>
        <v>100</v>
      </c>
      <c r="L237" s="4">
        <f t="shared" si="27"/>
        <v>573.5</v>
      </c>
      <c r="M237" s="4">
        <f>L237/'Feedstock Conversions'!B$20</f>
        <v>74</v>
      </c>
      <c r="O237" s="4">
        <f>'Fuel Values'!C237*100</f>
        <v>229.31</v>
      </c>
      <c r="P237" s="18">
        <f>('LCFS Values'!$E$5-AB$4)/1000000*'LCFS Values'!B237*'LCFS Values'!$G$2*100</f>
        <v>54.420064839237284</v>
      </c>
      <c r="Q237" s="4">
        <f>'RIN Values'!D237</f>
        <v>264.34999999999997</v>
      </c>
      <c r="R237" s="4">
        <f>'Fixed Credits Value'!B237</f>
        <v>100</v>
      </c>
      <c r="S237" s="4">
        <f>'Fixed Credits Value'!C237</f>
        <v>16</v>
      </c>
      <c r="T237" s="4">
        <f t="shared" si="30"/>
        <v>664.08006483923725</v>
      </c>
      <c r="U237" s="4">
        <f>T237/'Feedstock Conversions'!B$7</f>
        <v>70.797448277104181</v>
      </c>
      <c r="W237" s="4">
        <f t="shared" si="31"/>
        <v>39.105302351623777</v>
      </c>
      <c r="X237" s="4">
        <f t="shared" si="32"/>
        <v>17.290095298363781</v>
      </c>
      <c r="AG237" s="4">
        <f>$B237+'Rail Costs'!K237</f>
        <v>64.863538633818592</v>
      </c>
      <c r="AH237" s="4">
        <v>61</v>
      </c>
      <c r="AI237" s="4">
        <f>$B237+'Rail Costs'!M237</f>
        <v>67.590615901455763</v>
      </c>
      <c r="AJ237" s="4">
        <f t="shared" si="28"/>
        <v>63.5</v>
      </c>
      <c r="AK237" s="4">
        <f>$B237+('Rail Costs'!O237*0.75)</f>
        <v>64.113592385218368</v>
      </c>
      <c r="AL237" s="4">
        <f>$B237+'Rail Costs'!P237</f>
        <v>65.136246360582305</v>
      </c>
      <c r="AO237" s="4">
        <f>$L237-('Feedstock Conversions'!$B$20*AG237)-'Rail Costs'!Q237</f>
        <v>66.255462432754811</v>
      </c>
      <c r="AP237" s="4">
        <f>$L237-('Feedstock Conversions'!$B$20*AH237)-'Rail Costs'!R237</f>
        <v>96.698989350476111</v>
      </c>
      <c r="AQ237" s="4">
        <f>$L237-('Feedstock Conversions'!$B$20*AI237)-'Rail Costs'!S237</f>
        <v>45.829460250066965</v>
      </c>
      <c r="AR237" s="4">
        <f>$L237-('Feedstock Conversions'!$B$20*AJ237)-'Rail Costs'!T237</f>
        <v>77.039654137951359</v>
      </c>
      <c r="AS237" s="4">
        <f>$L237-('Feedstock Conversions'!$B$20*AK237)-'Rail Costs'!U237</f>
        <v>72.464776297097274</v>
      </c>
      <c r="AT237" s="4">
        <f>$L237-('Feedstock Conversions'!$B$20*AL237)-'Rail Costs'!V237</f>
        <v>63.491675671028787</v>
      </c>
      <c r="AV237" s="4">
        <f>$T237-(AG237*'Feedstock Conversions'!$B$7)-'Rail Costs'!Q237</f>
        <v>51.107959298867783</v>
      </c>
      <c r="AW237" s="4">
        <f>$T237-(AH237*'Feedstock Conversions'!$B$7)-'Rail Costs'!R237</f>
        <v>87.8490541897133</v>
      </c>
      <c r="AX237" s="4">
        <f>$T237-(AI237*'Feedstock Conversions'!$B$7)-'Rail Costs'!S237</f>
        <v>26.236821169931307</v>
      </c>
      <c r="AY237" s="4">
        <f>$T237-(AJ237*'Feedstock Conversions'!$B$7)-'Rail Costs'!T237</f>
        <v>64.114718977188616</v>
      </c>
      <c r="AZ237" s="4">
        <f>$T237-(AK237*'Feedstock Conversions'!$B$7)-'Rail Costs'!U237</f>
        <v>58.539685548428558</v>
      </c>
      <c r="BA237" s="4">
        <f>$T237-(AL237*'Feedstock Conversions'!$B$7)-'Rail Costs'!V237</f>
        <v>47.899658942516766</v>
      </c>
      <c r="BH237">
        <f t="shared" si="25"/>
        <v>27</v>
      </c>
      <c r="BI237">
        <f t="shared" si="26"/>
        <v>2023</v>
      </c>
      <c r="BJ237">
        <f t="shared" si="29"/>
        <v>7</v>
      </c>
    </row>
    <row r="238" spans="1:62" x14ac:dyDescent="0.2">
      <c r="A238" s="11">
        <v>45121</v>
      </c>
      <c r="B238" s="4">
        <v>65</v>
      </c>
      <c r="C238" s="18">
        <f>BFT!B238+'Rail Costs'!B238</f>
        <v>70.454154535274355</v>
      </c>
      <c r="E238" s="4">
        <f>BFT!C238*'Feedstock Conversions'!B$20</f>
        <v>546.01969764837622</v>
      </c>
      <c r="F238" s="4">
        <f>BFT!C238*'Feedstock Conversions'!B$7</f>
        <v>660.85996954087352</v>
      </c>
      <c r="H238" s="4">
        <f>'Fuel Values'!B238-BFT!I238-BFT!J238-BFT!K238</f>
        <v>187.90732312341947</v>
      </c>
      <c r="I238" s="18">
        <f>('LCFS Values'!$E$6-$AA$4)/1000000*'LCFS Values'!B238*'LCFS Values'!$G$2*100</f>
        <v>54.067676876580592</v>
      </c>
      <c r="J238" s="4">
        <f>'RIN Values'!C238</f>
        <v>234.52499999999998</v>
      </c>
      <c r="K238" s="4">
        <f>'Fixed Credits Value'!B238</f>
        <v>100</v>
      </c>
      <c r="L238" s="4">
        <f t="shared" si="27"/>
        <v>576.5</v>
      </c>
      <c r="M238" s="4">
        <f>L238/'Feedstock Conversions'!B$20</f>
        <v>74.387096774193552</v>
      </c>
      <c r="O238" s="4">
        <f>'Fuel Values'!C238*100</f>
        <v>240.48</v>
      </c>
      <c r="P238" s="18">
        <f>('LCFS Values'!$E$5-AB$4)/1000000*'LCFS Values'!B238*'LCFS Values'!$G$2*100</f>
        <v>52.703458767127117</v>
      </c>
      <c r="Q238" s="4">
        <f>'RIN Values'!D238</f>
        <v>265.79499999999996</v>
      </c>
      <c r="R238" s="4">
        <f>'Fixed Credits Value'!B238</f>
        <v>100</v>
      </c>
      <c r="S238" s="4">
        <f>'Fixed Credits Value'!C238</f>
        <v>16</v>
      </c>
      <c r="T238" s="4">
        <f t="shared" si="30"/>
        <v>674.97845876712711</v>
      </c>
      <c r="U238" s="4">
        <f>T238/'Feedstock Conversions'!B$7</f>
        <v>71.959323962380282</v>
      </c>
      <c r="W238" s="4">
        <f t="shared" si="31"/>
        <v>30.480302351623777</v>
      </c>
      <c r="X238" s="4">
        <f t="shared" si="32"/>
        <v>14.118489226253587</v>
      </c>
      <c r="AG238" s="4">
        <f>$B238+'Rail Costs'!K238</f>
        <v>66.363538633818592</v>
      </c>
      <c r="AH238" s="4">
        <v>62.5</v>
      </c>
      <c r="AI238" s="4">
        <f>$B238+'Rail Costs'!M238</f>
        <v>69.090615901455763</v>
      </c>
      <c r="AJ238" s="4">
        <f t="shared" si="28"/>
        <v>65</v>
      </c>
      <c r="AK238" s="4">
        <f>$B238+('Rail Costs'!O238*0.75)</f>
        <v>65.613592385218368</v>
      </c>
      <c r="AL238" s="4">
        <f>$B238+'Rail Costs'!P238</f>
        <v>66.636246360582305</v>
      </c>
      <c r="AO238" s="4">
        <f>$L238-('Feedstock Conversions'!$B$20*AG238)-'Rail Costs'!Q238</f>
        <v>57.630462432754868</v>
      </c>
      <c r="AP238" s="4">
        <f>$L238-('Feedstock Conversions'!$B$20*AH238)-'Rail Costs'!R238</f>
        <v>88.073989350476111</v>
      </c>
      <c r="AQ238" s="4">
        <f>$L238-('Feedstock Conversions'!$B$20*AI238)-'Rail Costs'!S238</f>
        <v>37.204460250066965</v>
      </c>
      <c r="AR238" s="4">
        <f>$L238-('Feedstock Conversions'!$B$20*AJ238)-'Rail Costs'!T238</f>
        <v>68.414654137951359</v>
      </c>
      <c r="AS238" s="4">
        <f>$L238-('Feedstock Conversions'!$B$20*AK238)-'Rail Costs'!U238</f>
        <v>63.839776297097266</v>
      </c>
      <c r="AT238" s="4">
        <f>$L238-('Feedstock Conversions'!$B$20*AL238)-'Rail Costs'!V238</f>
        <v>54.866675671028787</v>
      </c>
      <c r="AV238" s="4">
        <f>$T238-(AG238*'Feedstock Conversions'!$B$7)-'Rail Costs'!Q238</f>
        <v>47.936353226757589</v>
      </c>
      <c r="AW238" s="4">
        <f>$T238-(AH238*'Feedstock Conversions'!$B$7)-'Rail Costs'!R238</f>
        <v>84.67744811760322</v>
      </c>
      <c r="AX238" s="4">
        <f>$T238-(AI238*'Feedstock Conversions'!$B$7)-'Rail Costs'!S238</f>
        <v>23.065215097821113</v>
      </c>
      <c r="AY238" s="4">
        <f>$T238-(AJ238*'Feedstock Conversions'!$B$7)-'Rail Costs'!T238</f>
        <v>60.943112905078422</v>
      </c>
      <c r="AZ238" s="4">
        <f>$T238-(AK238*'Feedstock Conversions'!$B$7)-'Rail Costs'!U238</f>
        <v>55.368079476318364</v>
      </c>
      <c r="BA238" s="4">
        <f>$T238-(AL238*'Feedstock Conversions'!$B$7)-'Rail Costs'!V238</f>
        <v>44.728052870406685</v>
      </c>
      <c r="BH238">
        <f t="shared" si="25"/>
        <v>28</v>
      </c>
      <c r="BI238">
        <f t="shared" si="26"/>
        <v>2023</v>
      </c>
      <c r="BJ238">
        <f t="shared" si="29"/>
        <v>7</v>
      </c>
    </row>
    <row r="239" spans="1:62" x14ac:dyDescent="0.2">
      <c r="A239" s="11">
        <v>45128</v>
      </c>
      <c r="B239" s="4">
        <v>66.599999999999994</v>
      </c>
      <c r="C239" s="18">
        <f>BFT!B239+'Rail Costs'!B239</f>
        <v>72.05415453527435</v>
      </c>
      <c r="E239" s="4">
        <f>BFT!C239*'Feedstock Conversions'!B$20</f>
        <v>558.4196976483762</v>
      </c>
      <c r="F239" s="4">
        <f>BFT!C239*'Feedstock Conversions'!B$7</f>
        <v>675.86796954087345</v>
      </c>
      <c r="H239" s="4">
        <f>'Fuel Values'!B239-BFT!I239-BFT!J239-BFT!K239</f>
        <v>190.14528906025328</v>
      </c>
      <c r="I239" s="18">
        <f>('LCFS Values'!$E$6-$AA$4)/1000000*'LCFS Values'!B239*'LCFS Values'!$G$2*100</f>
        <v>54.629710939746715</v>
      </c>
      <c r="J239" s="4">
        <f>'RIN Values'!C239</f>
        <v>232.72500000000002</v>
      </c>
      <c r="K239" s="4">
        <f>'Fixed Credits Value'!B239</f>
        <v>100</v>
      </c>
      <c r="L239" s="4">
        <f t="shared" si="27"/>
        <v>577.5</v>
      </c>
      <c r="M239" s="4">
        <f>L239/'Feedstock Conversions'!B$20</f>
        <v>74.516129032258064</v>
      </c>
      <c r="O239" s="4">
        <f>'Fuel Values'!C239*100</f>
        <v>245.89</v>
      </c>
      <c r="P239" s="18">
        <f>('LCFS Values'!$E$5-AB$4)/1000000*'LCFS Values'!B239*'LCFS Values'!$G$2*100</f>
        <v>53.251311768864404</v>
      </c>
      <c r="Q239" s="4">
        <f>'RIN Values'!D239</f>
        <v>263.755</v>
      </c>
      <c r="R239" s="4">
        <f>'Fixed Credits Value'!B239</f>
        <v>100</v>
      </c>
      <c r="S239" s="4">
        <f>'Fixed Credits Value'!C239</f>
        <v>16</v>
      </c>
      <c r="T239" s="4">
        <f t="shared" si="30"/>
        <v>678.89631176886439</v>
      </c>
      <c r="U239" s="4">
        <f>T239/'Feedstock Conversions'!B$7</f>
        <v>72.377005519068689</v>
      </c>
      <c r="W239" s="4">
        <f t="shared" si="31"/>
        <v>19.0803023516238</v>
      </c>
      <c r="X239" s="4">
        <f t="shared" si="32"/>
        <v>3.0283422279909473</v>
      </c>
      <c r="AG239" s="4">
        <f>$B239+'Rail Costs'!K239</f>
        <v>67.963538633818587</v>
      </c>
      <c r="AH239" s="4">
        <v>64.099999999999994</v>
      </c>
      <c r="AI239" s="4">
        <f>$B239+'Rail Costs'!M239</f>
        <v>70.690615901455757</v>
      </c>
      <c r="AJ239" s="4">
        <f t="shared" si="28"/>
        <v>66.599999999999994</v>
      </c>
      <c r="AK239" s="4">
        <f>$B239+('Rail Costs'!O239*0.75)</f>
        <v>67.213592385218362</v>
      </c>
      <c r="AL239" s="4">
        <f>$B239+'Rail Costs'!P239</f>
        <v>68.2362463605823</v>
      </c>
      <c r="AO239" s="4">
        <f>$L239-('Feedstock Conversions'!$B$20*AG239)-'Rail Costs'!Q239</f>
        <v>46.230462432754891</v>
      </c>
      <c r="AP239" s="4">
        <f>$L239-('Feedstock Conversions'!$B$20*AH239)-'Rail Costs'!R239</f>
        <v>76.673989350476134</v>
      </c>
      <c r="AQ239" s="4">
        <f>$L239-('Feedstock Conversions'!$B$20*AI239)-'Rail Costs'!S239</f>
        <v>25.804460250066985</v>
      </c>
      <c r="AR239" s="4">
        <f>$L239-('Feedstock Conversions'!$B$20*AJ239)-'Rail Costs'!T239</f>
        <v>57.014654137951382</v>
      </c>
      <c r="AS239" s="4">
        <f>$L239-('Feedstock Conversions'!$B$20*AK239)-'Rail Costs'!U239</f>
        <v>52.439776297097289</v>
      </c>
      <c r="AT239" s="4">
        <f>$L239-('Feedstock Conversions'!$B$20*AL239)-'Rail Costs'!V239</f>
        <v>43.46667567102881</v>
      </c>
      <c r="AV239" s="4">
        <f>$T239-(AG239*'Feedstock Conversions'!$B$7)-'Rail Costs'!Q239</f>
        <v>36.84620622849495</v>
      </c>
      <c r="AW239" s="4">
        <f>$T239-(AH239*'Feedstock Conversions'!$B$7)-'Rail Costs'!R239</f>
        <v>73.587301119340466</v>
      </c>
      <c r="AX239" s="4">
        <f>$T239-(AI239*'Feedstock Conversions'!$B$7)-'Rail Costs'!S239</f>
        <v>11.975068099558474</v>
      </c>
      <c r="AY239" s="4">
        <f>$T239-(AJ239*'Feedstock Conversions'!$B$7)-'Rail Costs'!T239</f>
        <v>49.852965906815783</v>
      </c>
      <c r="AZ239" s="4">
        <f>$T239-(AK239*'Feedstock Conversions'!$B$7)-'Rail Costs'!U239</f>
        <v>44.277932478055725</v>
      </c>
      <c r="BA239" s="4">
        <f>$T239-(AL239*'Feedstock Conversions'!$B$7)-'Rail Costs'!V239</f>
        <v>33.637905872144046</v>
      </c>
      <c r="BH239">
        <f t="shared" si="25"/>
        <v>29</v>
      </c>
      <c r="BI239">
        <f t="shared" si="26"/>
        <v>2023</v>
      </c>
      <c r="BJ239">
        <f t="shared" si="29"/>
        <v>7</v>
      </c>
    </row>
    <row r="240" spans="1:62" x14ac:dyDescent="0.2">
      <c r="A240" s="11">
        <v>45135</v>
      </c>
      <c r="B240" s="4">
        <v>67</v>
      </c>
      <c r="C240" s="18">
        <f>BFT!B240+'Rail Costs'!B240</f>
        <v>72.454154535274355</v>
      </c>
      <c r="E240" s="4">
        <f>BFT!C240*'Feedstock Conversions'!B$20</f>
        <v>561.51969764837622</v>
      </c>
      <c r="F240" s="4">
        <f>BFT!C240*'Feedstock Conversions'!B$7</f>
        <v>679.61996954087351</v>
      </c>
      <c r="H240" s="4">
        <f>'Fuel Values'!B240-BFT!I240-BFT!J240-BFT!K240</f>
        <v>243.09566180972035</v>
      </c>
      <c r="I240" s="18">
        <f>('LCFS Values'!$E$6-$AA$4)/1000000*'LCFS Values'!B240*'LCFS Values'!$G$2*100</f>
        <v>55.0793381902796</v>
      </c>
      <c r="J240" s="4">
        <f>'RIN Values'!C240</f>
        <v>234.82500000000002</v>
      </c>
      <c r="K240" s="4">
        <f>'Fixed Credits Value'!B240</f>
        <v>100</v>
      </c>
      <c r="L240" s="4">
        <f t="shared" si="27"/>
        <v>633</v>
      </c>
      <c r="M240" s="4">
        <f>L240/'Feedstock Conversions'!B$20</f>
        <v>81.677419354838705</v>
      </c>
      <c r="O240" s="4">
        <f>'Fuel Values'!C240*100</f>
        <v>276.16000000000003</v>
      </c>
      <c r="P240" s="18">
        <f>('LCFS Values'!$E$5-AB$4)/1000000*'LCFS Values'!B240*'LCFS Values'!$G$2*100</f>
        <v>53.689594170254232</v>
      </c>
      <c r="Q240" s="4">
        <f>'RIN Values'!D240</f>
        <v>266.13499999999999</v>
      </c>
      <c r="R240" s="4">
        <f>'Fixed Credits Value'!B240</f>
        <v>100</v>
      </c>
      <c r="S240" s="4">
        <f>'Fixed Credits Value'!C240</f>
        <v>16</v>
      </c>
      <c r="T240" s="4">
        <f t="shared" si="30"/>
        <v>711.98459417025424</v>
      </c>
      <c r="U240" s="4">
        <f>T240/'Feedstock Conversions'!B$7</f>
        <v>75.904540956317078</v>
      </c>
      <c r="W240" s="4">
        <f t="shared" si="31"/>
        <v>71.480302351623777</v>
      </c>
      <c r="X240" s="4">
        <f t="shared" si="32"/>
        <v>32.364624629380728</v>
      </c>
      <c r="AG240" s="4">
        <f>$B240+'Rail Costs'!K240</f>
        <v>68.363538633818592</v>
      </c>
      <c r="AH240" s="4">
        <v>64.5</v>
      </c>
      <c r="AI240" s="4">
        <f>$B240+'Rail Costs'!M240</f>
        <v>71.090615901455763</v>
      </c>
      <c r="AJ240" s="4">
        <f t="shared" si="28"/>
        <v>67</v>
      </c>
      <c r="AK240" s="4">
        <f>$B240+('Rail Costs'!O240*0.75)</f>
        <v>67.613592385218368</v>
      </c>
      <c r="AL240" s="4">
        <f>$B240+'Rail Costs'!P240</f>
        <v>68.636246360582305</v>
      </c>
      <c r="AO240" s="4">
        <f>$L240-('Feedstock Conversions'!$B$20*AG240)-'Rail Costs'!Q240</f>
        <v>98.630462432754868</v>
      </c>
      <c r="AP240" s="4">
        <f>$L240-('Feedstock Conversions'!$B$20*AH240)-'Rail Costs'!R240</f>
        <v>129.0739893504761</v>
      </c>
      <c r="AQ240" s="4">
        <f>$L240-('Feedstock Conversions'!$B$20*AI240)-'Rail Costs'!S240</f>
        <v>78.204460250066958</v>
      </c>
      <c r="AR240" s="4">
        <f>$L240-('Feedstock Conversions'!$B$20*AJ240)-'Rail Costs'!T240</f>
        <v>109.41465413795136</v>
      </c>
      <c r="AS240" s="4">
        <f>$L240-('Feedstock Conversions'!$B$20*AK240)-'Rail Costs'!U240</f>
        <v>104.83977629709727</v>
      </c>
      <c r="AT240" s="4">
        <f>$L240-('Feedstock Conversions'!$B$20*AL240)-'Rail Costs'!V240</f>
        <v>95.866675671028787</v>
      </c>
      <c r="AV240" s="4">
        <f>$T240-(AG240*'Feedstock Conversions'!$B$7)-'Rail Costs'!Q240</f>
        <v>66.18248862988473</v>
      </c>
      <c r="AW240" s="4">
        <f>$T240-(AH240*'Feedstock Conversions'!$B$7)-'Rail Costs'!R240</f>
        <v>102.92358352073025</v>
      </c>
      <c r="AX240" s="4">
        <f>$T240-(AI240*'Feedstock Conversions'!$B$7)-'Rail Costs'!S240</f>
        <v>41.311350500948258</v>
      </c>
      <c r="AY240" s="4">
        <f>$T240-(AJ240*'Feedstock Conversions'!$B$7)-'Rail Costs'!T240</f>
        <v>79.189248308205563</v>
      </c>
      <c r="AZ240" s="4">
        <f>$T240-(AK240*'Feedstock Conversions'!$B$7)-'Rail Costs'!U240</f>
        <v>73.614214879445512</v>
      </c>
      <c r="BA240" s="4">
        <f>$T240-(AL240*'Feedstock Conversions'!$B$7)-'Rail Costs'!V240</f>
        <v>62.974188273533827</v>
      </c>
      <c r="BH240">
        <f t="shared" si="25"/>
        <v>30</v>
      </c>
      <c r="BI240">
        <f t="shared" si="26"/>
        <v>2023</v>
      </c>
      <c r="BJ240">
        <f t="shared" si="29"/>
        <v>7</v>
      </c>
    </row>
    <row r="241" spans="1:62" x14ac:dyDescent="0.2">
      <c r="A241" s="11">
        <v>45142</v>
      </c>
      <c r="B241" s="4">
        <v>67</v>
      </c>
      <c r="C241" s="18">
        <f>BFT!B241+'Rail Costs'!B241</f>
        <v>72.454154535274355</v>
      </c>
      <c r="E241" s="4">
        <f>BFT!C241*'Feedstock Conversions'!B$20</f>
        <v>561.51969764837622</v>
      </c>
      <c r="F241" s="4">
        <f>BFT!C241*'Feedstock Conversions'!B$7</f>
        <v>679.61996954087351</v>
      </c>
      <c r="H241" s="4">
        <f>'Fuel Values'!B241-BFT!I241-BFT!J241-BFT!K241</f>
        <v>286.69684218303291</v>
      </c>
      <c r="I241" s="18">
        <f>('LCFS Values'!$E$6-$AA$4)/1000000*'LCFS Values'!B241*'LCFS Values'!$G$2*100</f>
        <v>56.503157816967111</v>
      </c>
      <c r="J241" s="4">
        <f>'RIN Values'!C241</f>
        <v>226.79999999999998</v>
      </c>
      <c r="K241" s="4">
        <f>'Fixed Credits Value'!B241</f>
        <v>100</v>
      </c>
      <c r="L241" s="4">
        <f t="shared" si="27"/>
        <v>670</v>
      </c>
      <c r="M241" s="4">
        <f>L241/'Feedstock Conversions'!B$20</f>
        <v>86.451612903225808</v>
      </c>
      <c r="O241" s="4">
        <f>'Fuel Values'!C241*100</f>
        <v>285.58</v>
      </c>
      <c r="P241" s="18">
        <f>('LCFS Values'!$E$5-AB$4)/1000000*'LCFS Values'!B241*'LCFS Values'!$G$2*100</f>
        <v>55.077488441322032</v>
      </c>
      <c r="Q241" s="4">
        <f>'RIN Values'!D241</f>
        <v>257.03999999999996</v>
      </c>
      <c r="R241" s="4">
        <f>'Fixed Credits Value'!B241</f>
        <v>100</v>
      </c>
      <c r="S241" s="4">
        <f>'Fixed Credits Value'!C241</f>
        <v>16</v>
      </c>
      <c r="T241" s="4">
        <f t="shared" si="30"/>
        <v>713.69748844132198</v>
      </c>
      <c r="U241" s="4">
        <f>T241/'Feedstock Conversions'!B$7</f>
        <v>76.087152285855211</v>
      </c>
      <c r="W241" s="4">
        <f t="shared" si="31"/>
        <v>108.48030235162378</v>
      </c>
      <c r="X241" s="4">
        <f t="shared" si="32"/>
        <v>34.077518900448467</v>
      </c>
      <c r="AG241" s="4">
        <f>$B241+'Rail Costs'!K241</f>
        <v>68.363538633818592</v>
      </c>
      <c r="AH241" s="4">
        <v>64.5</v>
      </c>
      <c r="AI241" s="4">
        <f>$B241+'Rail Costs'!M241</f>
        <v>71.090615901455763</v>
      </c>
      <c r="AJ241" s="4">
        <f t="shared" si="28"/>
        <v>67</v>
      </c>
      <c r="AK241" s="4">
        <f>$B241+('Rail Costs'!O241*0.75)</f>
        <v>67.613592385218368</v>
      </c>
      <c r="AL241" s="4">
        <f>$B241+'Rail Costs'!P241</f>
        <v>68.636246360582305</v>
      </c>
      <c r="AO241" s="4">
        <f>$L241-('Feedstock Conversions'!$B$20*AG241)-'Rail Costs'!Q241</f>
        <v>135.63046243275488</v>
      </c>
      <c r="AP241" s="4">
        <f>$L241-('Feedstock Conversions'!$B$20*AH241)-'Rail Costs'!R241</f>
        <v>166.0739893504761</v>
      </c>
      <c r="AQ241" s="4">
        <f>$L241-('Feedstock Conversions'!$B$20*AI241)-'Rail Costs'!S241</f>
        <v>115.20446025006696</v>
      </c>
      <c r="AR241" s="4">
        <f>$L241-('Feedstock Conversions'!$B$20*AJ241)-'Rail Costs'!T241</f>
        <v>146.41465413795135</v>
      </c>
      <c r="AS241" s="4">
        <f>$L241-('Feedstock Conversions'!$B$20*AK241)-'Rail Costs'!U241</f>
        <v>141.83977629709727</v>
      </c>
      <c r="AT241" s="4">
        <f>$L241-('Feedstock Conversions'!$B$20*AL241)-'Rail Costs'!V241</f>
        <v>132.86667567102879</v>
      </c>
      <c r="AV241" s="4">
        <f>$T241-(AG241*'Feedstock Conversions'!$B$7)-'Rail Costs'!Q241</f>
        <v>67.89538290095247</v>
      </c>
      <c r="AW241" s="4">
        <f>$T241-(AH241*'Feedstock Conversions'!$B$7)-'Rail Costs'!R241</f>
        <v>104.63647779179799</v>
      </c>
      <c r="AX241" s="4">
        <f>$T241-(AI241*'Feedstock Conversions'!$B$7)-'Rail Costs'!S241</f>
        <v>43.024244772015997</v>
      </c>
      <c r="AY241" s="4">
        <f>$T241-(AJ241*'Feedstock Conversions'!$B$7)-'Rail Costs'!T241</f>
        <v>80.902142579273303</v>
      </c>
      <c r="AZ241" s="4">
        <f>$T241-(AK241*'Feedstock Conversions'!$B$7)-'Rail Costs'!U241</f>
        <v>75.327109150513252</v>
      </c>
      <c r="BA241" s="4">
        <f>$T241-(AL241*'Feedstock Conversions'!$B$7)-'Rail Costs'!V241</f>
        <v>64.687082544601566</v>
      </c>
      <c r="BH241">
        <f t="shared" si="25"/>
        <v>31</v>
      </c>
      <c r="BI241">
        <f t="shared" si="26"/>
        <v>2023</v>
      </c>
      <c r="BJ241">
        <f t="shared" si="29"/>
        <v>8</v>
      </c>
    </row>
    <row r="242" spans="1:62" x14ac:dyDescent="0.2">
      <c r="A242" s="11">
        <v>45149</v>
      </c>
      <c r="B242" s="4">
        <v>67.8</v>
      </c>
      <c r="C242" s="18">
        <f>BFT!B242+'Rail Costs'!B242</f>
        <v>73.254154535274353</v>
      </c>
      <c r="E242" s="4">
        <f>BFT!C242*'Feedstock Conversions'!B$20</f>
        <v>567.71969764837627</v>
      </c>
      <c r="F242" s="4">
        <f>BFT!C242*'Feedstock Conversions'!B$7</f>
        <v>687.12396954087353</v>
      </c>
      <c r="H242" s="4">
        <f>'Fuel Values'!B242-BFT!I242-BFT!J242-BFT!K242</f>
        <v>293.1490786798355</v>
      </c>
      <c r="I242" s="18">
        <f>('LCFS Values'!$E$6-$AA$4)/1000000*'LCFS Values'!B242*'LCFS Values'!$G$2*100</f>
        <v>59.200921320164468</v>
      </c>
      <c r="J242" s="4">
        <f>'RIN Values'!C242</f>
        <v>220.64999999999998</v>
      </c>
      <c r="K242" s="4">
        <f>'Fixed Credits Value'!B242</f>
        <v>100</v>
      </c>
      <c r="L242" s="4">
        <f t="shared" si="27"/>
        <v>673</v>
      </c>
      <c r="M242" s="4">
        <f>L242/'Feedstock Conversions'!B$20</f>
        <v>86.838709677419359</v>
      </c>
      <c r="O242" s="4">
        <f>'Fuel Values'!C242*100</f>
        <v>309.74</v>
      </c>
      <c r="P242" s="18">
        <f>('LCFS Values'!$E$5-AB$4)/1000000*'LCFS Values'!B242*'LCFS Values'!$G$2*100</f>
        <v>57.70718284966101</v>
      </c>
      <c r="Q242" s="4">
        <f>'RIN Values'!D242</f>
        <v>250.07</v>
      </c>
      <c r="R242" s="4">
        <f>'Fixed Credits Value'!B242</f>
        <v>100</v>
      </c>
      <c r="S242" s="4">
        <f>'Fixed Credits Value'!C242</f>
        <v>16</v>
      </c>
      <c r="T242" s="4">
        <f t="shared" si="30"/>
        <v>733.51718284966103</v>
      </c>
      <c r="U242" s="4">
        <f>T242/'Feedstock Conversions'!B$7</f>
        <v>78.200126103375368</v>
      </c>
      <c r="W242" s="4">
        <f t="shared" si="31"/>
        <v>105.28030235162373</v>
      </c>
      <c r="X242" s="4">
        <f t="shared" si="32"/>
        <v>46.393213308787494</v>
      </c>
      <c r="AG242" s="4">
        <f>$B242+'Rail Costs'!K242</f>
        <v>69.16353863381859</v>
      </c>
      <c r="AH242" s="4">
        <v>65.3</v>
      </c>
      <c r="AI242" s="4">
        <f>$B242+'Rail Costs'!M242</f>
        <v>71.89061590145576</v>
      </c>
      <c r="AJ242" s="4">
        <f t="shared" si="28"/>
        <v>67.8</v>
      </c>
      <c r="AK242" s="4">
        <f>$B242+('Rail Costs'!O242*0.75)</f>
        <v>68.413592385218365</v>
      </c>
      <c r="AL242" s="4">
        <f>$B242+'Rail Costs'!P242</f>
        <v>69.436246360582302</v>
      </c>
      <c r="AO242" s="4">
        <f>$L242-('Feedstock Conversions'!$B$20*AG242)-'Rail Costs'!Q242</f>
        <v>132.43046243275484</v>
      </c>
      <c r="AP242" s="4">
        <f>$L242-('Feedstock Conversions'!$B$20*AH242)-'Rail Costs'!R242</f>
        <v>162.87398935047611</v>
      </c>
      <c r="AQ242" s="4">
        <f>$L242-('Feedstock Conversions'!$B$20*AI242)-'Rail Costs'!S242</f>
        <v>112.00446025006703</v>
      </c>
      <c r="AR242" s="4">
        <f>$L242-('Feedstock Conversions'!$B$20*AJ242)-'Rail Costs'!T242</f>
        <v>143.21465413795141</v>
      </c>
      <c r="AS242" s="4">
        <f>$L242-('Feedstock Conversions'!$B$20*AK242)-'Rail Costs'!U242</f>
        <v>138.63977629709723</v>
      </c>
      <c r="AT242" s="4">
        <f>$L242-('Feedstock Conversions'!$B$20*AL242)-'Rail Costs'!V242</f>
        <v>129.66667567102874</v>
      </c>
      <c r="AV242" s="4">
        <f>$T242-(AG242*'Feedstock Conversions'!$B$7)-'Rail Costs'!Q242</f>
        <v>80.211077309291497</v>
      </c>
      <c r="AW242" s="4">
        <f>$T242-(AH242*'Feedstock Conversions'!$B$7)-'Rail Costs'!R242</f>
        <v>116.95217220013713</v>
      </c>
      <c r="AX242" s="4">
        <f>$T242-(AI242*'Feedstock Conversions'!$B$7)-'Rail Costs'!S242</f>
        <v>55.339939180355024</v>
      </c>
      <c r="AY242" s="4">
        <f>$T242-(AJ242*'Feedstock Conversions'!$B$7)-'Rail Costs'!T242</f>
        <v>93.21783698761233</v>
      </c>
      <c r="AZ242" s="4">
        <f>$T242-(AK242*'Feedstock Conversions'!$B$7)-'Rail Costs'!U242</f>
        <v>87.642803558852279</v>
      </c>
      <c r="BA242" s="4">
        <f>$T242-(AL242*'Feedstock Conversions'!$B$7)-'Rail Costs'!V242</f>
        <v>77.002776952940593</v>
      </c>
      <c r="BH242">
        <f t="shared" si="25"/>
        <v>32</v>
      </c>
      <c r="BI242">
        <f t="shared" si="26"/>
        <v>2023</v>
      </c>
      <c r="BJ242">
        <f t="shared" si="29"/>
        <v>8</v>
      </c>
    </row>
    <row r="243" spans="1:62" x14ac:dyDescent="0.2">
      <c r="A243" s="11">
        <v>45156</v>
      </c>
      <c r="B243" s="4">
        <v>68.599999999999994</v>
      </c>
      <c r="C243" s="18">
        <f>BFT!B243+'Rail Costs'!B243</f>
        <v>74.05415453527435</v>
      </c>
      <c r="E243" s="4">
        <f>BFT!C243*'Feedstock Conversions'!B$20</f>
        <v>573.9196976483762</v>
      </c>
      <c r="F243" s="4">
        <f>BFT!C243*'Feedstock Conversions'!B$7</f>
        <v>694.62796954087344</v>
      </c>
      <c r="H243" s="4">
        <f>'Fuel Values'!B243-BFT!I243-BFT!J243-BFT!K243</f>
        <v>280.63692036684699</v>
      </c>
      <c r="I243" s="18">
        <f>('LCFS Values'!$E$6-$AA$4)/1000000*'LCFS Values'!B243*'LCFS Values'!$G$2*100</f>
        <v>59.613079633152957</v>
      </c>
      <c r="J243" s="4">
        <f>'RIN Values'!C243</f>
        <v>216.75</v>
      </c>
      <c r="K243" s="4">
        <f>'Fixed Credits Value'!B243</f>
        <v>100</v>
      </c>
      <c r="L243" s="4">
        <f t="shared" si="27"/>
        <v>657</v>
      </c>
      <c r="M243" s="4">
        <f>L243/'Feedstock Conversions'!B$20</f>
        <v>84.774193548387103</v>
      </c>
      <c r="O243" s="4">
        <f>'Fuel Values'!C243*100</f>
        <v>320.84999999999997</v>
      </c>
      <c r="P243" s="18">
        <f>('LCFS Values'!$E$5-AB$4)/1000000*'LCFS Values'!B243*'LCFS Values'!$G$2*100</f>
        <v>58.108941717601681</v>
      </c>
      <c r="Q243" s="4">
        <f>'RIN Values'!D243</f>
        <v>245.65</v>
      </c>
      <c r="R243" s="4">
        <f>'Fixed Credits Value'!B243</f>
        <v>100</v>
      </c>
      <c r="S243" s="4">
        <f>'Fixed Credits Value'!C243</f>
        <v>16</v>
      </c>
      <c r="T243" s="4">
        <f t="shared" si="30"/>
        <v>740.60894171760162</v>
      </c>
      <c r="U243" s="4">
        <f>T243/'Feedstock Conversions'!B$7</f>
        <v>78.956177155394627</v>
      </c>
      <c r="W243" s="4">
        <f t="shared" si="31"/>
        <v>83.0803023516238</v>
      </c>
      <c r="X243" s="4">
        <f t="shared" si="32"/>
        <v>45.980972176728187</v>
      </c>
      <c r="AG243" s="4">
        <f>$B243+'Rail Costs'!K243</f>
        <v>69.963538633818587</v>
      </c>
      <c r="AH243" s="4">
        <v>66.099999999999994</v>
      </c>
      <c r="AI243" s="4">
        <f>$B243+'Rail Costs'!M243</f>
        <v>72.690615901455757</v>
      </c>
      <c r="AJ243" s="4">
        <f t="shared" si="28"/>
        <v>68.599999999999994</v>
      </c>
      <c r="AK243" s="4">
        <f>$B243+('Rail Costs'!O243*0.75)</f>
        <v>69.213592385218362</v>
      </c>
      <c r="AL243" s="4">
        <f>$B243+'Rail Costs'!P243</f>
        <v>70.2362463605823</v>
      </c>
      <c r="AO243" s="4">
        <f>$L243-('Feedstock Conversions'!$B$20*AG243)-'Rail Costs'!Q243</f>
        <v>110.23046243275489</v>
      </c>
      <c r="AP243" s="4">
        <f>$L243-('Feedstock Conversions'!$B$20*AH243)-'Rail Costs'!R243</f>
        <v>140.67398935047612</v>
      </c>
      <c r="AQ243" s="4">
        <f>$L243-('Feedstock Conversions'!$B$20*AI243)-'Rail Costs'!S243</f>
        <v>89.804460250066981</v>
      </c>
      <c r="AR243" s="4">
        <f>$L243-('Feedstock Conversions'!$B$20*AJ243)-'Rail Costs'!T243</f>
        <v>121.01465413795138</v>
      </c>
      <c r="AS243" s="4">
        <f>$L243-('Feedstock Conversions'!$B$20*AK243)-'Rail Costs'!U243</f>
        <v>116.4397762970973</v>
      </c>
      <c r="AT243" s="4">
        <f>$L243-('Feedstock Conversions'!$B$20*AL243)-'Rail Costs'!V243</f>
        <v>107.46667567102881</v>
      </c>
      <c r="AV243" s="4">
        <f>$T243-(AG243*'Feedstock Conversions'!$B$7)-'Rail Costs'!Q243</f>
        <v>79.798836177232189</v>
      </c>
      <c r="AW243" s="4">
        <f>$T243-(AH243*'Feedstock Conversions'!$B$7)-'Rail Costs'!R243</f>
        <v>116.53993106807771</v>
      </c>
      <c r="AX243" s="4">
        <f>$T243-(AI243*'Feedstock Conversions'!$B$7)-'Rail Costs'!S243</f>
        <v>54.927698048295717</v>
      </c>
      <c r="AY243" s="4">
        <f>$T243-(AJ243*'Feedstock Conversions'!$B$7)-'Rail Costs'!T243</f>
        <v>92.805595855553022</v>
      </c>
      <c r="AZ243" s="4">
        <f>$T243-(AK243*'Feedstock Conversions'!$B$7)-'Rail Costs'!U243</f>
        <v>87.230562426792972</v>
      </c>
      <c r="BA243" s="4">
        <f>$T243-(AL243*'Feedstock Conversions'!$B$7)-'Rail Costs'!V243</f>
        <v>76.590535820881286</v>
      </c>
      <c r="BH243">
        <f t="shared" si="25"/>
        <v>33</v>
      </c>
      <c r="BI243">
        <f t="shared" si="26"/>
        <v>2023</v>
      </c>
      <c r="BJ243">
        <f t="shared" si="29"/>
        <v>8</v>
      </c>
    </row>
    <row r="244" spans="1:62" x14ac:dyDescent="0.2">
      <c r="A244" s="11">
        <v>45163</v>
      </c>
      <c r="B244" s="4">
        <v>69</v>
      </c>
      <c r="C244" s="18">
        <f>BFT!B244+'Rail Costs'!B244</f>
        <v>74.454154535274355</v>
      </c>
      <c r="E244" s="4">
        <f>BFT!C244*'Feedstock Conversions'!B$20</f>
        <v>577.01969764837622</v>
      </c>
      <c r="F244" s="4">
        <f>BFT!C244*'Feedstock Conversions'!B$7</f>
        <v>698.3799695408735</v>
      </c>
      <c r="H244" s="4">
        <f>'Fuel Values'!B244-BFT!I244-BFT!J244-BFT!K244</f>
        <v>274.74845743072376</v>
      </c>
      <c r="I244" s="18">
        <f>('LCFS Values'!$E$6-$AA$4)/1000000*'LCFS Values'!B244*'LCFS Values'!$G$2*100</f>
        <v>58.451542569276313</v>
      </c>
      <c r="J244" s="4">
        <f>'RIN Values'!C244</f>
        <v>211.79999999999998</v>
      </c>
      <c r="K244" s="4">
        <f>'Fixed Credits Value'!B244</f>
        <v>100</v>
      </c>
      <c r="L244" s="4">
        <f t="shared" si="27"/>
        <v>645</v>
      </c>
      <c r="M244" s="4">
        <f>L244/'Feedstock Conversions'!B$20</f>
        <v>83.225806451612897</v>
      </c>
      <c r="O244" s="4">
        <f>'Fuel Values'!C244*100</f>
        <v>319.79000000000002</v>
      </c>
      <c r="P244" s="18">
        <f>('LCFS Values'!$E$5-AB$4)/1000000*'LCFS Values'!B244*'LCFS Values'!$G$2*100</f>
        <v>56.976712180677971</v>
      </c>
      <c r="Q244" s="4">
        <f>'RIN Values'!D244</f>
        <v>240.03999999999996</v>
      </c>
      <c r="R244" s="4">
        <f>'Fixed Credits Value'!B244</f>
        <v>100</v>
      </c>
      <c r="S244" s="4">
        <f>'Fixed Credits Value'!C244</f>
        <v>16</v>
      </c>
      <c r="T244" s="4">
        <f t="shared" si="30"/>
        <v>732.80671218067801</v>
      </c>
      <c r="U244" s="4">
        <f>T244/'Feedstock Conversions'!B$7</f>
        <v>78.124382961692746</v>
      </c>
      <c r="W244" s="4">
        <f t="shared" si="31"/>
        <v>67.980302351623777</v>
      </c>
      <c r="X244" s="4">
        <f t="shared" si="32"/>
        <v>34.426742639804502</v>
      </c>
      <c r="AG244" s="4">
        <f>$B244+'Rail Costs'!K244</f>
        <v>70.363538633818592</v>
      </c>
      <c r="AH244" s="4">
        <v>66.5</v>
      </c>
      <c r="AI244" s="4">
        <f>$B244+'Rail Costs'!M244</f>
        <v>73.090615901455763</v>
      </c>
      <c r="AJ244" s="4">
        <f t="shared" si="28"/>
        <v>69</v>
      </c>
      <c r="AK244" s="4">
        <f>$B244+('Rail Costs'!O244*0.75)</f>
        <v>69.613592385218368</v>
      </c>
      <c r="AL244" s="4">
        <f>$B244+'Rail Costs'!P244</f>
        <v>70.636246360582305</v>
      </c>
      <c r="AO244" s="4">
        <f>$L244-('Feedstock Conversions'!$B$20*AG244)-'Rail Costs'!Q244</f>
        <v>95.130462432754868</v>
      </c>
      <c r="AP244" s="4">
        <f>$L244-('Feedstock Conversions'!$B$20*AH244)-'Rail Costs'!R244</f>
        <v>125.57398935047611</v>
      </c>
      <c r="AQ244" s="4">
        <f>$L244-('Feedstock Conversions'!$B$20*AI244)-'Rail Costs'!S244</f>
        <v>74.704460250066958</v>
      </c>
      <c r="AR244" s="4">
        <f>$L244-('Feedstock Conversions'!$B$20*AJ244)-'Rail Costs'!T244</f>
        <v>105.91465413795136</v>
      </c>
      <c r="AS244" s="4">
        <f>$L244-('Feedstock Conversions'!$B$20*AK244)-'Rail Costs'!U244</f>
        <v>101.33977629709727</v>
      </c>
      <c r="AT244" s="4">
        <f>$L244-('Feedstock Conversions'!$B$20*AL244)-'Rail Costs'!V244</f>
        <v>92.366675671028787</v>
      </c>
      <c r="AV244" s="4">
        <f>$T244-(AG244*'Feedstock Conversions'!$B$7)-'Rail Costs'!Q244</f>
        <v>68.244606640308504</v>
      </c>
      <c r="AW244" s="4">
        <f>$T244-(AH244*'Feedstock Conversions'!$B$7)-'Rail Costs'!R244</f>
        <v>104.98570153115402</v>
      </c>
      <c r="AX244" s="4">
        <f>$T244-(AI244*'Feedstock Conversions'!$B$7)-'Rail Costs'!S244</f>
        <v>43.373468511372032</v>
      </c>
      <c r="AY244" s="4">
        <f>$T244-(AJ244*'Feedstock Conversions'!$B$7)-'Rail Costs'!T244</f>
        <v>81.251366318629337</v>
      </c>
      <c r="AZ244" s="4">
        <f>$T244-(AK244*'Feedstock Conversions'!$B$7)-'Rail Costs'!U244</f>
        <v>75.676332889869286</v>
      </c>
      <c r="BA244" s="4">
        <f>$T244-(AL244*'Feedstock Conversions'!$B$7)-'Rail Costs'!V244</f>
        <v>65.0363062839576</v>
      </c>
      <c r="BH244">
        <f t="shared" si="25"/>
        <v>34</v>
      </c>
      <c r="BI244">
        <f t="shared" si="26"/>
        <v>2023</v>
      </c>
      <c r="BJ244">
        <f t="shared" si="29"/>
        <v>8</v>
      </c>
    </row>
    <row r="245" spans="1:62" x14ac:dyDescent="0.2">
      <c r="A245" s="11">
        <v>45170</v>
      </c>
      <c r="B245" s="4">
        <v>69</v>
      </c>
      <c r="C245" s="18">
        <f>BFT!B245+'Rail Costs'!B245</f>
        <v>74.454154535274355</v>
      </c>
      <c r="E245" s="4">
        <f>BFT!C245*'Feedstock Conversions'!B$20</f>
        <v>577.01969764837622</v>
      </c>
      <c r="F245" s="4">
        <f>BFT!C245*'Feedstock Conversions'!B$7</f>
        <v>698.3799695408735</v>
      </c>
      <c r="H245" s="4">
        <f>'Fuel Values'!B245-BFT!I245-BFT!J245-BFT!K245</f>
        <v>274.74833318090123</v>
      </c>
      <c r="I245" s="18">
        <f>('LCFS Values'!$E$6-$AA$4)/1000000*'LCFS Values'!B245*'LCFS Values'!$G$2*100</f>
        <v>58.301666819098671</v>
      </c>
      <c r="J245" s="4">
        <f>'RIN Values'!C245</f>
        <v>211.95000000000002</v>
      </c>
      <c r="K245" s="4">
        <f>'Fixed Credits Value'!B245</f>
        <v>100</v>
      </c>
      <c r="L245" s="4">
        <f t="shared" si="27"/>
        <v>645</v>
      </c>
      <c r="M245" s="4">
        <f>L245/'Feedstock Conversions'!B$20</f>
        <v>83.225806451612897</v>
      </c>
      <c r="O245" s="4">
        <f>'Fuel Values'!C245*100</f>
        <v>330.53</v>
      </c>
      <c r="P245" s="18">
        <f>('LCFS Values'!$E$5-AB$4)/1000000*'LCFS Values'!B245*'LCFS Values'!$G$2*100</f>
        <v>56.830618046881341</v>
      </c>
      <c r="Q245" s="4">
        <f>'RIN Values'!D245</f>
        <v>240.21</v>
      </c>
      <c r="R245" s="4">
        <f>'Fixed Credits Value'!B245</f>
        <v>100</v>
      </c>
      <c r="S245" s="4">
        <f>'Fixed Credits Value'!C245</f>
        <v>16</v>
      </c>
      <c r="T245" s="4">
        <f t="shared" si="30"/>
        <v>743.57061804688135</v>
      </c>
      <c r="U245" s="4">
        <f>T245/'Feedstock Conversions'!B$7</f>
        <v>79.271920900520399</v>
      </c>
      <c r="W245" s="4">
        <f t="shared" si="31"/>
        <v>67.980302351623777</v>
      </c>
      <c r="X245" s="4">
        <f t="shared" si="32"/>
        <v>45.190648506007847</v>
      </c>
      <c r="AG245" s="4">
        <f>$B245+'Rail Costs'!K245</f>
        <v>70.363538633818592</v>
      </c>
      <c r="AH245" s="4">
        <v>66.5</v>
      </c>
      <c r="AI245" s="4">
        <f>$B245+'Rail Costs'!M245</f>
        <v>73.090615901455763</v>
      </c>
      <c r="AJ245" s="4">
        <f t="shared" si="28"/>
        <v>69</v>
      </c>
      <c r="AK245" s="4">
        <f>$B245+('Rail Costs'!O245*0.75)</f>
        <v>69.613592385218368</v>
      </c>
      <c r="AL245" s="4">
        <f>$B245+'Rail Costs'!P245</f>
        <v>70.636246360582305</v>
      </c>
      <c r="AO245" s="4">
        <f>$L245-('Feedstock Conversions'!$B$20*AG245)-'Rail Costs'!Q245</f>
        <v>95.130462432754868</v>
      </c>
      <c r="AP245" s="4">
        <f>$L245-('Feedstock Conversions'!$B$20*AH245)-'Rail Costs'!R245</f>
        <v>125.57398935047611</v>
      </c>
      <c r="AQ245" s="4">
        <f>$L245-('Feedstock Conversions'!$B$20*AI245)-'Rail Costs'!S245</f>
        <v>74.704460250066958</v>
      </c>
      <c r="AR245" s="4">
        <f>$L245-('Feedstock Conversions'!$B$20*AJ245)-'Rail Costs'!T245</f>
        <v>105.91465413795136</v>
      </c>
      <c r="AS245" s="4">
        <f>$L245-('Feedstock Conversions'!$B$20*AK245)-'Rail Costs'!U245</f>
        <v>101.33977629709727</v>
      </c>
      <c r="AT245" s="4">
        <f>$L245-('Feedstock Conversions'!$B$20*AL245)-'Rail Costs'!V245</f>
        <v>92.366675671028787</v>
      </c>
      <c r="AV245" s="4">
        <f>$T245-(AG245*'Feedstock Conversions'!$B$7)-'Rail Costs'!Q245</f>
        <v>79.008512506511849</v>
      </c>
      <c r="AW245" s="4">
        <f>$T245-(AH245*'Feedstock Conversions'!$B$7)-'Rail Costs'!R245</f>
        <v>115.74960739735737</v>
      </c>
      <c r="AX245" s="4">
        <f>$T245-(AI245*'Feedstock Conversions'!$B$7)-'Rail Costs'!S245</f>
        <v>54.137374377575377</v>
      </c>
      <c r="AY245" s="4">
        <f>$T245-(AJ245*'Feedstock Conversions'!$B$7)-'Rail Costs'!T245</f>
        <v>92.015272184832682</v>
      </c>
      <c r="AZ245" s="4">
        <f>$T245-(AK245*'Feedstock Conversions'!$B$7)-'Rail Costs'!U245</f>
        <v>86.440238756072631</v>
      </c>
      <c r="BA245" s="4">
        <f>$T245-(AL245*'Feedstock Conversions'!$B$7)-'Rail Costs'!V245</f>
        <v>75.800212150160945</v>
      </c>
      <c r="BH245">
        <f t="shared" si="25"/>
        <v>35</v>
      </c>
      <c r="BI245">
        <f t="shared" si="26"/>
        <v>2023</v>
      </c>
      <c r="BJ245">
        <f t="shared" si="29"/>
        <v>9</v>
      </c>
    </row>
    <row r="246" spans="1:62" x14ac:dyDescent="0.2">
      <c r="A246" s="11">
        <v>45177</v>
      </c>
      <c r="B246" s="4">
        <v>69</v>
      </c>
      <c r="C246" s="18">
        <f>BFT!B246+'Rail Costs'!B246</f>
        <v>74.454154535274355</v>
      </c>
      <c r="E246" s="4">
        <f>BFT!C246*'Feedstock Conversions'!B$20</f>
        <v>577.01969764837622</v>
      </c>
      <c r="F246" s="4">
        <f>BFT!C246*'Feedstock Conversions'!B$7</f>
        <v>698.3799695408735</v>
      </c>
      <c r="H246" s="4">
        <f>'Fuel Values'!B246-BFT!I246-BFT!J246-BFT!K246</f>
        <v>286.29760321319486</v>
      </c>
      <c r="I246" s="18">
        <f>('LCFS Values'!$E$6-$AA$4)/1000000*'LCFS Values'!B246*'LCFS Values'!$G$2*100</f>
        <v>57.421146786805096</v>
      </c>
      <c r="J246" s="4">
        <f>'RIN Values'!C246</f>
        <v>201.28125</v>
      </c>
      <c r="K246" s="4">
        <f>'Fixed Credits Value'!B246</f>
        <v>100</v>
      </c>
      <c r="L246" s="4">
        <f t="shared" si="27"/>
        <v>645</v>
      </c>
      <c r="M246" s="4">
        <f>L246/'Feedstock Conversions'!B$20</f>
        <v>83.225806451612897</v>
      </c>
      <c r="O246" s="4">
        <f>'Fuel Values'!C246*100</f>
        <v>340.61</v>
      </c>
      <c r="P246" s="18">
        <f>('LCFS Values'!$E$5-AB$4)/1000000*'LCFS Values'!B246*'LCFS Values'!$G$2*100</f>
        <v>55.972315010826264</v>
      </c>
      <c r="Q246" s="4">
        <f>'RIN Values'!D246</f>
        <v>228.11875000000001</v>
      </c>
      <c r="R246" s="4">
        <f>'Fixed Credits Value'!B246</f>
        <v>100</v>
      </c>
      <c r="S246" s="4">
        <f>'Fixed Credits Value'!C246</f>
        <v>16</v>
      </c>
      <c r="T246" s="4">
        <f t="shared" si="30"/>
        <v>740.70106501082626</v>
      </c>
      <c r="U246" s="4">
        <f>T246/'Feedstock Conversions'!B$7</f>
        <v>78.96599840200706</v>
      </c>
      <c r="W246" s="4">
        <f t="shared" si="31"/>
        <v>67.980302351623777</v>
      </c>
      <c r="X246" s="4">
        <f t="shared" si="32"/>
        <v>42.321095469952752</v>
      </c>
      <c r="AG246" s="4">
        <f>$B246+'Rail Costs'!K246</f>
        <v>70.363538633818592</v>
      </c>
      <c r="AH246" s="4">
        <v>66.5</v>
      </c>
      <c r="AI246" s="4">
        <f>$B246+'Rail Costs'!M246</f>
        <v>73.090615901455763</v>
      </c>
      <c r="AJ246" s="4">
        <f t="shared" si="28"/>
        <v>69</v>
      </c>
      <c r="AK246" s="4">
        <f>$B246+('Rail Costs'!O246*0.75)</f>
        <v>69.613592385218368</v>
      </c>
      <c r="AL246" s="4">
        <f>$B246+'Rail Costs'!P246</f>
        <v>70.636246360582305</v>
      </c>
      <c r="AO246" s="4">
        <f>$L246-('Feedstock Conversions'!$B$20*AG246)-'Rail Costs'!Q246</f>
        <v>95.130462432754868</v>
      </c>
      <c r="AP246" s="4">
        <f>$L246-('Feedstock Conversions'!$B$20*AH246)-'Rail Costs'!R246</f>
        <v>125.57398935047611</v>
      </c>
      <c r="AQ246" s="4">
        <f>$L246-('Feedstock Conversions'!$B$20*AI246)-'Rail Costs'!S246</f>
        <v>74.704460250066958</v>
      </c>
      <c r="AR246" s="4">
        <f>$L246-('Feedstock Conversions'!$B$20*AJ246)-'Rail Costs'!T246</f>
        <v>105.91465413795136</v>
      </c>
      <c r="AS246" s="4">
        <f>$L246-('Feedstock Conversions'!$B$20*AK246)-'Rail Costs'!U246</f>
        <v>101.33977629709727</v>
      </c>
      <c r="AT246" s="4">
        <f>$L246-('Feedstock Conversions'!$B$20*AL246)-'Rail Costs'!V246</f>
        <v>92.366675671028787</v>
      </c>
      <c r="AV246" s="4">
        <f>$T246-(AG246*'Feedstock Conversions'!$B$7)-'Rail Costs'!Q246</f>
        <v>76.138959470456754</v>
      </c>
      <c r="AW246" s="4">
        <f>$T246-(AH246*'Feedstock Conversions'!$B$7)-'Rail Costs'!R246</f>
        <v>112.88005436130227</v>
      </c>
      <c r="AX246" s="4">
        <f>$T246-(AI246*'Feedstock Conversions'!$B$7)-'Rail Costs'!S246</f>
        <v>51.267821341520282</v>
      </c>
      <c r="AY246" s="4">
        <f>$T246-(AJ246*'Feedstock Conversions'!$B$7)-'Rail Costs'!T246</f>
        <v>89.145719148777587</v>
      </c>
      <c r="AZ246" s="4">
        <f>$T246-(AK246*'Feedstock Conversions'!$B$7)-'Rail Costs'!U246</f>
        <v>83.570685720017536</v>
      </c>
      <c r="BA246" s="4">
        <f>$T246-(AL246*'Feedstock Conversions'!$B$7)-'Rail Costs'!V246</f>
        <v>72.93065911410585</v>
      </c>
      <c r="BH246">
        <f t="shared" si="25"/>
        <v>36</v>
      </c>
      <c r="BI246">
        <f t="shared" si="26"/>
        <v>2023</v>
      </c>
      <c r="BJ246">
        <f t="shared" si="29"/>
        <v>9</v>
      </c>
    </row>
    <row r="247" spans="1:62" x14ac:dyDescent="0.2">
      <c r="A247" s="11">
        <v>45184</v>
      </c>
      <c r="B247" s="4">
        <v>69.3</v>
      </c>
      <c r="C247" s="18">
        <f>BFT!B247+'Rail Costs'!B247</f>
        <v>74.754154535274353</v>
      </c>
      <c r="E247" s="4">
        <f>BFT!C247*'Feedstock Conversions'!B$20</f>
        <v>579.34469764837627</v>
      </c>
      <c r="F247" s="4">
        <f>BFT!C247*'Feedstock Conversions'!B$7</f>
        <v>701.19396954087347</v>
      </c>
      <c r="H247" s="4">
        <f>'Fuel Values'!B247-BFT!I247-BFT!J247-BFT!K247</f>
        <v>295.19733918232237</v>
      </c>
      <c r="I247" s="18">
        <f>('LCFS Values'!$E$6-$AA$4)/1000000*'LCFS Values'!B247*'LCFS Values'!$G$2*100</f>
        <v>57.102660817677631</v>
      </c>
      <c r="J247" s="4">
        <f>'RIN Values'!C247</f>
        <v>194.70000000000002</v>
      </c>
      <c r="K247" s="4">
        <f>'Fixed Credits Value'!B247</f>
        <v>100</v>
      </c>
      <c r="L247" s="4">
        <f t="shared" si="27"/>
        <v>647</v>
      </c>
      <c r="M247" s="4">
        <f>L247/'Feedstock Conversions'!B$20</f>
        <v>83.483870967741936</v>
      </c>
      <c r="O247" s="4">
        <f>'Fuel Values'!C247*100</f>
        <v>391.46999999999997</v>
      </c>
      <c r="P247" s="18">
        <f>('LCFS Values'!$E$5-AB$4)/1000000*'LCFS Values'!B247*'LCFS Values'!$G$2*100</f>
        <v>55.661864976508468</v>
      </c>
      <c r="Q247" s="4">
        <f>'RIN Values'!D247</f>
        <v>220.66000000000003</v>
      </c>
      <c r="R247" s="4">
        <f>'Fixed Credits Value'!B247</f>
        <v>100</v>
      </c>
      <c r="S247" s="4">
        <f>'Fixed Credits Value'!C247</f>
        <v>16</v>
      </c>
      <c r="T247" s="4">
        <f t="shared" si="30"/>
        <v>783.79186497650846</v>
      </c>
      <c r="U247" s="4">
        <f>T247/'Feedstock Conversions'!B$7</f>
        <v>83.559900317324988</v>
      </c>
      <c r="W247" s="4">
        <f t="shared" si="31"/>
        <v>67.655302351623732</v>
      </c>
      <c r="X247" s="4">
        <f t="shared" si="32"/>
        <v>82.597895435634996</v>
      </c>
      <c r="AG247" s="4">
        <f>$B247+'Rail Costs'!K247</f>
        <v>70.66353863381859</v>
      </c>
      <c r="AH247" s="4">
        <v>66.8</v>
      </c>
      <c r="AI247" s="4">
        <f>$B247+'Rail Costs'!M247</f>
        <v>73.39061590145576</v>
      </c>
      <c r="AJ247" s="4">
        <f t="shared" si="28"/>
        <v>69.3</v>
      </c>
      <c r="AK247" s="4">
        <f>$B247+('Rail Costs'!O247*0.75)</f>
        <v>69.913592385218365</v>
      </c>
      <c r="AL247" s="4">
        <f>$B247+'Rail Costs'!P247</f>
        <v>70.936246360582302</v>
      </c>
      <c r="AO247" s="4">
        <f>$L247-('Feedstock Conversions'!$B$20*AG247)-'Rail Costs'!Q247</f>
        <v>94.805462432754823</v>
      </c>
      <c r="AP247" s="4">
        <f>$L247-('Feedstock Conversions'!$B$20*AH247)-'Rail Costs'!R247</f>
        <v>125.24898935047618</v>
      </c>
      <c r="AQ247" s="4">
        <f>$L247-('Feedstock Conversions'!$B$20*AI247)-'Rail Costs'!S247</f>
        <v>74.379460250067027</v>
      </c>
      <c r="AR247" s="4">
        <f>$L247-('Feedstock Conversions'!$B$20*AJ247)-'Rail Costs'!T247</f>
        <v>105.58965413795143</v>
      </c>
      <c r="AS247" s="4">
        <f>$L247-('Feedstock Conversions'!$B$20*AK247)-'Rail Costs'!U247</f>
        <v>101.01477629709723</v>
      </c>
      <c r="AT247" s="4">
        <f>$L247-('Feedstock Conversions'!$B$20*AL247)-'Rail Costs'!V247</f>
        <v>92.041675671028742</v>
      </c>
      <c r="AV247" s="4">
        <f>$T247-(AG247*'Feedstock Conversions'!$B$7)-'Rail Costs'!Q247</f>
        <v>116.415759436139</v>
      </c>
      <c r="AW247" s="4">
        <f>$T247-(AH247*'Feedstock Conversions'!$B$7)-'Rail Costs'!R247</f>
        <v>153.1568543269845</v>
      </c>
      <c r="AX247" s="4">
        <f>$T247-(AI247*'Feedstock Conversions'!$B$7)-'Rail Costs'!S247</f>
        <v>91.544621307202519</v>
      </c>
      <c r="AY247" s="4">
        <f>$T247-(AJ247*'Feedstock Conversions'!$B$7)-'Rail Costs'!T247</f>
        <v>129.42251911445982</v>
      </c>
      <c r="AZ247" s="4">
        <f>$T247-(AK247*'Feedstock Conversions'!$B$7)-'Rail Costs'!U247</f>
        <v>123.84748568569978</v>
      </c>
      <c r="BA247" s="4">
        <f>$T247-(AL247*'Feedstock Conversions'!$B$7)-'Rail Costs'!V247</f>
        <v>113.20745907978809</v>
      </c>
      <c r="BH247">
        <f t="shared" si="25"/>
        <v>37</v>
      </c>
      <c r="BI247">
        <f t="shared" si="26"/>
        <v>2023</v>
      </c>
      <c r="BJ247">
        <f t="shared" si="29"/>
        <v>9</v>
      </c>
    </row>
    <row r="248" spans="1:62" x14ac:dyDescent="0.2">
      <c r="A248" s="11">
        <v>45191</v>
      </c>
      <c r="B248" s="4">
        <v>69.5</v>
      </c>
      <c r="C248" s="18">
        <f>BFT!B248+'Rail Costs'!B248</f>
        <v>74.954154535274355</v>
      </c>
      <c r="E248" s="4">
        <f>BFT!C248*'Feedstock Conversions'!B$20</f>
        <v>580.89469764837622</v>
      </c>
      <c r="F248" s="4">
        <f>BFT!C248*'Feedstock Conversions'!B$7</f>
        <v>703.06996954087356</v>
      </c>
      <c r="H248" s="4">
        <f>'Fuel Values'!B248-BFT!I248-BFT!J248-BFT!K248</f>
        <v>325.7907539417368</v>
      </c>
      <c r="I248" s="18">
        <f>('LCFS Values'!$E$6-$AA$4)/1000000*'LCFS Values'!B248*'LCFS Values'!$G$2*100</f>
        <v>49.159246058263157</v>
      </c>
      <c r="J248" s="4">
        <f>'RIN Values'!C248</f>
        <v>169.05</v>
      </c>
      <c r="K248" s="4">
        <f>'Fixed Credits Value'!B248</f>
        <v>100</v>
      </c>
      <c r="L248" s="4">
        <f t="shared" si="27"/>
        <v>644</v>
      </c>
      <c r="M248" s="4">
        <f>L248/'Feedstock Conversions'!B$20</f>
        <v>83.096774193548384</v>
      </c>
      <c r="O248" s="4">
        <f>'Fuel Values'!C248*100</f>
        <v>389.36</v>
      </c>
      <c r="P248" s="18">
        <f>('LCFS Values'!$E$5-AB$4)/1000000*'LCFS Values'!B248*'LCFS Values'!$G$2*100</f>
        <v>47.918875885288124</v>
      </c>
      <c r="Q248" s="4">
        <f>'RIN Values'!D248</f>
        <v>191.59</v>
      </c>
      <c r="R248" s="4">
        <f>'Fixed Credits Value'!B248</f>
        <v>100</v>
      </c>
      <c r="S248" s="4">
        <f>'Fixed Credits Value'!C248</f>
        <v>16</v>
      </c>
      <c r="T248" s="4">
        <f t="shared" si="30"/>
        <v>744.86887588528816</v>
      </c>
      <c r="U248" s="4">
        <f>T248/'Feedstock Conversions'!B$7</f>
        <v>79.410327919540308</v>
      </c>
      <c r="W248" s="4">
        <f t="shared" si="31"/>
        <v>63.105302351623777</v>
      </c>
      <c r="X248" s="4">
        <f t="shared" si="32"/>
        <v>41.798906344414604</v>
      </c>
      <c r="AG248" s="4">
        <f>$B248+'Rail Costs'!K248</f>
        <v>70.863538633818592</v>
      </c>
      <c r="AH248" s="4">
        <v>67</v>
      </c>
      <c r="AI248" s="4">
        <f>$B248+'Rail Costs'!M248</f>
        <v>73.590615901455763</v>
      </c>
      <c r="AJ248" s="4">
        <f t="shared" si="28"/>
        <v>69.5</v>
      </c>
      <c r="AK248" s="4">
        <f>$B248+('Rail Costs'!O248*0.75)</f>
        <v>70.113592385218368</v>
      </c>
      <c r="AL248" s="4">
        <f>$B248+'Rail Costs'!P248</f>
        <v>71.136246360582305</v>
      </c>
      <c r="AO248" s="4">
        <f>$L248-('Feedstock Conversions'!$B$20*AG248)-'Rail Costs'!Q248</f>
        <v>90.255462432754868</v>
      </c>
      <c r="AP248" s="4">
        <f>$L248-('Feedstock Conversions'!$B$20*AH248)-'Rail Costs'!R248</f>
        <v>120.69898935047611</v>
      </c>
      <c r="AQ248" s="4">
        <f>$L248-('Feedstock Conversions'!$B$20*AI248)-'Rail Costs'!S248</f>
        <v>69.829460250066958</v>
      </c>
      <c r="AR248" s="4">
        <f>$L248-('Feedstock Conversions'!$B$20*AJ248)-'Rail Costs'!T248</f>
        <v>101.03965413795136</v>
      </c>
      <c r="AS248" s="4">
        <f>$L248-('Feedstock Conversions'!$B$20*AK248)-'Rail Costs'!U248</f>
        <v>96.464776297097274</v>
      </c>
      <c r="AT248" s="4">
        <f>$L248-('Feedstock Conversions'!$B$20*AL248)-'Rail Costs'!V248</f>
        <v>87.491675671028787</v>
      </c>
      <c r="AV248" s="4">
        <f>$T248-(AG248*'Feedstock Conversions'!$B$7)-'Rail Costs'!Q248</f>
        <v>75.616770344918606</v>
      </c>
      <c r="AW248" s="4">
        <f>$T248-(AH248*'Feedstock Conversions'!$B$7)-'Rail Costs'!R248</f>
        <v>112.35786523576424</v>
      </c>
      <c r="AX248" s="4">
        <f>$T248-(AI248*'Feedstock Conversions'!$B$7)-'Rail Costs'!S248</f>
        <v>50.745632215982134</v>
      </c>
      <c r="AY248" s="4">
        <f>$T248-(AJ248*'Feedstock Conversions'!$B$7)-'Rail Costs'!T248</f>
        <v>88.623530023239439</v>
      </c>
      <c r="AZ248" s="4">
        <f>$T248-(AK248*'Feedstock Conversions'!$B$7)-'Rail Costs'!U248</f>
        <v>83.048496594479388</v>
      </c>
      <c r="BA248" s="4">
        <f>$T248-(AL248*'Feedstock Conversions'!$B$7)-'Rail Costs'!V248</f>
        <v>72.408469988567703</v>
      </c>
      <c r="BH248">
        <f t="shared" si="25"/>
        <v>38</v>
      </c>
      <c r="BI248">
        <f t="shared" si="26"/>
        <v>2023</v>
      </c>
      <c r="BJ248">
        <f t="shared" si="29"/>
        <v>9</v>
      </c>
    </row>
    <row r="249" spans="1:62" x14ac:dyDescent="0.2">
      <c r="A249" s="11">
        <v>45198</v>
      </c>
      <c r="B249" s="4">
        <v>68</v>
      </c>
      <c r="C249" s="18">
        <f>BFT!B249+'Rail Costs'!B249</f>
        <v>73.454154535274355</v>
      </c>
      <c r="E249" s="4">
        <f>BFT!C249*'Feedstock Conversions'!B$20</f>
        <v>569.26969764837622</v>
      </c>
      <c r="F249" s="4">
        <f>BFT!C249*'Feedstock Conversions'!B$7</f>
        <v>688.99996954087351</v>
      </c>
      <c r="H249" s="4">
        <f>'Fuel Values'!B249-BFT!I249-BFT!J249-BFT!K249</f>
        <v>326.06842531291778</v>
      </c>
      <c r="I249" s="18">
        <f>('LCFS Values'!$E$6-$AA$4)/1000000*'LCFS Values'!B249*'LCFS Values'!$G$2*100</f>
        <v>52.381574687082242</v>
      </c>
      <c r="J249" s="4">
        <f>'RIN Values'!C249</f>
        <v>149.55000000000001</v>
      </c>
      <c r="K249" s="4">
        <f>'Fixed Credits Value'!B249</f>
        <v>100</v>
      </c>
      <c r="L249" s="4">
        <f t="shared" si="27"/>
        <v>628</v>
      </c>
      <c r="M249" s="4">
        <f>L249/'Feedstock Conversions'!B$20</f>
        <v>81.032258064516128</v>
      </c>
      <c r="O249" s="4">
        <f>'Fuel Values'!C249*100</f>
        <v>374.86</v>
      </c>
      <c r="P249" s="18">
        <f>('LCFS Values'!$E$5-AB$4)/1000000*'LCFS Values'!B249*'LCFS Values'!$G$2*100</f>
        <v>51.059899761915247</v>
      </c>
      <c r="Q249" s="4">
        <f>'RIN Values'!D249</f>
        <v>169.49</v>
      </c>
      <c r="R249" s="4">
        <f>'Fixed Credits Value'!B249</f>
        <v>100</v>
      </c>
      <c r="S249" s="4">
        <f>'Fixed Credits Value'!C249</f>
        <v>16</v>
      </c>
      <c r="T249" s="4">
        <f t="shared" si="30"/>
        <v>711.40989976191531</v>
      </c>
      <c r="U249" s="4">
        <f>T249/'Feedstock Conversions'!B$7</f>
        <v>75.843272895726571</v>
      </c>
      <c r="W249" s="4">
        <f t="shared" si="31"/>
        <v>58.730302351623777</v>
      </c>
      <c r="X249" s="4">
        <f t="shared" si="32"/>
        <v>22.409930221041805</v>
      </c>
      <c r="AG249" s="4">
        <f>$B249+'Rail Costs'!K249</f>
        <v>69.363538633818592</v>
      </c>
      <c r="AH249" s="4">
        <v>65.5</v>
      </c>
      <c r="AI249" s="4">
        <f>$B249+'Rail Costs'!M249</f>
        <v>72.090615901455763</v>
      </c>
      <c r="AJ249" s="4">
        <f t="shared" si="28"/>
        <v>68</v>
      </c>
      <c r="AK249" s="4">
        <f>$B249+('Rail Costs'!O249*0.75)</f>
        <v>68.613592385218368</v>
      </c>
      <c r="AL249" s="4">
        <f>$B249+'Rail Costs'!P249</f>
        <v>69.636246360582305</v>
      </c>
      <c r="AO249" s="4">
        <f>$L249-('Feedstock Conversions'!$B$20*AG249)-'Rail Costs'!Q249</f>
        <v>85.880462432754868</v>
      </c>
      <c r="AP249" s="4">
        <f>$L249-('Feedstock Conversions'!$B$20*AH249)-'Rail Costs'!R249</f>
        <v>116.32398935047611</v>
      </c>
      <c r="AQ249" s="4">
        <f>$L249-('Feedstock Conversions'!$B$20*AI249)-'Rail Costs'!S249</f>
        <v>65.454460250066958</v>
      </c>
      <c r="AR249" s="4">
        <f>$L249-('Feedstock Conversions'!$B$20*AJ249)-'Rail Costs'!T249</f>
        <v>96.664654137951359</v>
      </c>
      <c r="AS249" s="4">
        <f>$L249-('Feedstock Conversions'!$B$20*AK249)-'Rail Costs'!U249</f>
        <v>92.089776297097274</v>
      </c>
      <c r="AT249" s="4">
        <f>$L249-('Feedstock Conversions'!$B$20*AL249)-'Rail Costs'!V249</f>
        <v>83.116675671028787</v>
      </c>
      <c r="AV249" s="4">
        <f>$T249-(AG249*'Feedstock Conversions'!$B$7)-'Rail Costs'!Q249</f>
        <v>56.227794221545807</v>
      </c>
      <c r="AW249" s="4">
        <f>$T249-(AH249*'Feedstock Conversions'!$B$7)-'Rail Costs'!R249</f>
        <v>92.968889112391324</v>
      </c>
      <c r="AX249" s="4">
        <f>$T249-(AI249*'Feedstock Conversions'!$B$7)-'Rail Costs'!S249</f>
        <v>31.356656092609331</v>
      </c>
      <c r="AY249" s="4">
        <f>$T249-(AJ249*'Feedstock Conversions'!$B$7)-'Rail Costs'!T249</f>
        <v>69.23455389986664</v>
      </c>
      <c r="AZ249" s="4">
        <f>$T249-(AK249*'Feedstock Conversions'!$B$7)-'Rail Costs'!U249</f>
        <v>63.659520471106582</v>
      </c>
      <c r="BA249" s="4">
        <f>$T249-(AL249*'Feedstock Conversions'!$B$7)-'Rail Costs'!V249</f>
        <v>53.019493865194903</v>
      </c>
      <c r="BH249">
        <f t="shared" si="25"/>
        <v>39</v>
      </c>
      <c r="BI249">
        <f t="shared" si="26"/>
        <v>2023</v>
      </c>
      <c r="BJ249">
        <f t="shared" si="29"/>
        <v>9</v>
      </c>
    </row>
    <row r="250" spans="1:62" x14ac:dyDescent="0.2">
      <c r="A250" s="11">
        <v>45205</v>
      </c>
      <c r="B250" s="4">
        <v>66.599999999999994</v>
      </c>
      <c r="C250" s="18">
        <f>BFT!B250+'Rail Costs'!B250</f>
        <v>72.029630459126537</v>
      </c>
      <c r="E250" s="4">
        <f>BFT!C250*'Feedstock Conversions'!B$20</f>
        <v>558.22963605823065</v>
      </c>
      <c r="F250" s="4">
        <f>BFT!C250*'Feedstock Conversions'!B$7</f>
        <v>675.63793370660699</v>
      </c>
      <c r="H250" s="4">
        <f>'Fuel Values'!B250-BFT!I250-BFT!J250-BFT!K250</f>
        <v>315.07128305883225</v>
      </c>
      <c r="I250" s="18">
        <f>('LCFS Values'!$E$6-$AA$4)/1000000*'LCFS Values'!B250*'LCFS Values'!$G$2*100</f>
        <v>55.82871694116777</v>
      </c>
      <c r="J250" s="4">
        <f>'RIN Values'!C250</f>
        <v>143.10000000000002</v>
      </c>
      <c r="K250" s="4">
        <f>'Fixed Credits Value'!B250</f>
        <v>100</v>
      </c>
      <c r="L250" s="4">
        <f t="shared" si="27"/>
        <v>614</v>
      </c>
      <c r="M250" s="4">
        <f>L250/'Feedstock Conversions'!B$20</f>
        <v>79.225806451612897</v>
      </c>
      <c r="O250" s="4">
        <f>'Fuel Values'!C250*100</f>
        <v>341.88</v>
      </c>
      <c r="P250" s="18">
        <f>('LCFS Values'!$E$5-AB$4)/1000000*'LCFS Values'!B250*'LCFS Values'!$G$2*100</f>
        <v>54.420064839237284</v>
      </c>
      <c r="Q250" s="4">
        <f>'RIN Values'!D250</f>
        <v>162.18</v>
      </c>
      <c r="R250" s="4">
        <f>'Fixed Credits Value'!B250</f>
        <v>100</v>
      </c>
      <c r="S250" s="4">
        <f>'Fixed Credits Value'!C250</f>
        <v>16</v>
      </c>
      <c r="T250" s="4">
        <f t="shared" si="30"/>
        <v>674.48006483923723</v>
      </c>
      <c r="U250" s="4">
        <f>T250/'Feedstock Conversions'!B$7</f>
        <v>71.906190281368566</v>
      </c>
      <c r="W250" s="4">
        <f t="shared" si="31"/>
        <v>55.770363941769347</v>
      </c>
      <c r="X250" s="4">
        <f t="shared" si="32"/>
        <v>-1.157868867369757</v>
      </c>
      <c r="AG250" s="4">
        <f>$B250+'Rail Costs'!K250</f>
        <v>67.95740761478163</v>
      </c>
      <c r="AH250" s="4">
        <v>64.099999999999994</v>
      </c>
      <c r="AI250" s="4">
        <f>$B250+'Rail Costs'!M250</f>
        <v>70.672222844344901</v>
      </c>
      <c r="AJ250" s="4">
        <f t="shared" si="28"/>
        <v>66.599999999999994</v>
      </c>
      <c r="AK250" s="4">
        <f>$B250+('Rail Costs'!O250*0.75)</f>
        <v>67.210833426651732</v>
      </c>
      <c r="AL250" s="4">
        <f>$B250+'Rail Costs'!P250</f>
        <v>68.228889137737951</v>
      </c>
      <c r="AO250" s="4">
        <f>$L250-('Feedstock Conversions'!$B$20*AG250)-'Rail Costs'!Q250</f>
        <v>82.777977830291249</v>
      </c>
      <c r="AP250" s="4">
        <f>$L250-('Feedstock Conversions'!$B$20*AH250)-'Rail Costs'!R250</f>
        <v>113.17398935047613</v>
      </c>
      <c r="AQ250" s="4">
        <f>$L250-('Feedstock Conversions'!$B$20*AI250)-'Rail Costs'!S250</f>
        <v>62.447006442676177</v>
      </c>
      <c r="AR250" s="4">
        <f>$L250-('Feedstock Conversions'!$B$20*AJ250)-'Rail Costs'!T250</f>
        <v>93.514654137951382</v>
      </c>
      <c r="AS250" s="4">
        <f>$L250-('Feedstock Conversions'!$B$20*AK250)-'Rail Costs'!U250</f>
        <v>88.961158225988697</v>
      </c>
      <c r="AT250" s="4">
        <f>$L250-('Feedstock Conversions'!$B$20*AL250)-'Rail Costs'!V250</f>
        <v>80.023694148072508</v>
      </c>
      <c r="AV250" s="4">
        <f>$T250-(AG250*'Feedstock Conversions'!$B$7)-'Rail Costs'!Q250</f>
        <v>32.487468257434372</v>
      </c>
      <c r="AW250" s="4">
        <f>$T250-(AH250*'Feedstock Conversions'!$B$7)-'Rail Costs'!R250</f>
        <v>69.171054189713303</v>
      </c>
      <c r="AX250" s="4">
        <f>$T250-(AI250*'Feedstock Conversions'!$B$7)-'Rail Costs'!S250</f>
        <v>7.7313480456311838</v>
      </c>
      <c r="AY250" s="4">
        <f>$T250-(AJ250*'Feedstock Conversions'!$B$7)-'Rail Costs'!T250</f>
        <v>45.436718977188619</v>
      </c>
      <c r="AZ250" s="4">
        <f>$T250-(AK250*'Feedstock Conversions'!$B$7)-'Rail Costs'!U250</f>
        <v>39.887564579783536</v>
      </c>
      <c r="BA250" s="4">
        <f>$T250-(AL250*'Feedstock Conversions'!$B$7)-'Rail Costs'!V250</f>
        <v>29.290669692796854</v>
      </c>
      <c r="BH250">
        <f t="shared" si="25"/>
        <v>40</v>
      </c>
      <c r="BI250">
        <f t="shared" si="26"/>
        <v>2023</v>
      </c>
      <c r="BJ250">
        <f t="shared" si="29"/>
        <v>10</v>
      </c>
    </row>
    <row r="251" spans="1:62" x14ac:dyDescent="0.2">
      <c r="A251" s="11">
        <v>45212</v>
      </c>
      <c r="B251" s="4">
        <v>61.8</v>
      </c>
      <c r="C251" s="18">
        <f>BFT!B251+'Rail Costs'!B251</f>
        <v>67.22963045912654</v>
      </c>
      <c r="E251" s="4">
        <f>BFT!C251*'Feedstock Conversions'!B$20</f>
        <v>521.02963605823072</v>
      </c>
      <c r="F251" s="4">
        <f>BFT!C251*'Feedstock Conversions'!B$7</f>
        <v>630.61393370660699</v>
      </c>
      <c r="H251" s="4">
        <f>'Fuel Values'!B251-BFT!I251-BFT!J251-BFT!K251</f>
        <v>317.44392231220723</v>
      </c>
      <c r="I251" s="18">
        <f>('LCFS Values'!$E$6-$AA$4)/1000000*'LCFS Values'!B251*'LCFS Values'!$G$2*100</f>
        <v>52.981077687792762</v>
      </c>
      <c r="J251" s="4">
        <f>'RIN Values'!C251</f>
        <v>124.57499999999999</v>
      </c>
      <c r="K251" s="4">
        <f>'Fixed Credits Value'!B251</f>
        <v>100</v>
      </c>
      <c r="L251" s="4">
        <f t="shared" si="27"/>
        <v>595</v>
      </c>
      <c r="M251" s="4">
        <f>L251/'Feedstock Conversions'!B$20</f>
        <v>76.774193548387103</v>
      </c>
      <c r="O251" s="4">
        <f>'Fuel Values'!C251*100</f>
        <v>325.53999999999996</v>
      </c>
      <c r="P251" s="18">
        <f>('LCFS Values'!$E$5-AB$4)/1000000*'LCFS Values'!B251*'LCFS Values'!$G$2*100</f>
        <v>51.64427629710169</v>
      </c>
      <c r="Q251" s="4">
        <f>'RIN Values'!D251</f>
        <v>141.185</v>
      </c>
      <c r="R251" s="4">
        <f>'Fixed Credits Value'!B251</f>
        <v>100</v>
      </c>
      <c r="S251" s="4">
        <f>'Fixed Credits Value'!C251</f>
        <v>16</v>
      </c>
      <c r="T251" s="4">
        <f t="shared" si="30"/>
        <v>634.36927629710158</v>
      </c>
      <c r="U251" s="4">
        <f>T251/'Feedstock Conversions'!B$7</f>
        <v>67.629986812057737</v>
      </c>
      <c r="W251" s="4">
        <f t="shared" si="31"/>
        <v>73.970363941769278</v>
      </c>
      <c r="X251" s="4">
        <f t="shared" si="32"/>
        <v>3.7553425904945925</v>
      </c>
      <c r="AG251" s="4">
        <f>$B251+'Rail Costs'!K251</f>
        <v>63.157407614781633</v>
      </c>
      <c r="AH251" s="4">
        <v>59.3</v>
      </c>
      <c r="AI251" s="4">
        <f>$B251+'Rail Costs'!M251</f>
        <v>65.872222844344904</v>
      </c>
      <c r="AJ251" s="4">
        <f t="shared" si="28"/>
        <v>61.8</v>
      </c>
      <c r="AK251" s="4">
        <f>$B251+('Rail Costs'!O251*0.75)</f>
        <v>62.410833426651735</v>
      </c>
      <c r="AL251" s="4">
        <f>$B251+'Rail Costs'!P251</f>
        <v>63.428889137737961</v>
      </c>
      <c r="AO251" s="4">
        <f>$L251-('Feedstock Conversions'!$B$20*AG251)-'Rail Costs'!Q251</f>
        <v>100.97797783029129</v>
      </c>
      <c r="AP251" s="4">
        <f>$L251-('Feedstock Conversions'!$B$20*AH251)-'Rail Costs'!R251</f>
        <v>131.37398935047611</v>
      </c>
      <c r="AQ251" s="4">
        <f>$L251-('Feedstock Conversions'!$B$20*AI251)-'Rail Costs'!S251</f>
        <v>80.647006442676101</v>
      </c>
      <c r="AR251" s="4">
        <f>$L251-('Feedstock Conversions'!$B$20*AJ251)-'Rail Costs'!T251</f>
        <v>111.71465413795137</v>
      </c>
      <c r="AS251" s="4">
        <f>$L251-('Feedstock Conversions'!$B$20*AK251)-'Rail Costs'!U251</f>
        <v>107.16115822598869</v>
      </c>
      <c r="AT251" s="4">
        <f>$L251-('Feedstock Conversions'!$B$20*AL251)-'Rail Costs'!V251</f>
        <v>98.22369414807244</v>
      </c>
      <c r="AV251" s="4">
        <f>$T251-(AG251*'Feedstock Conversions'!$B$7)-'Rail Costs'!Q251</f>
        <v>37.400679715298722</v>
      </c>
      <c r="AW251" s="4">
        <f>$T251-(AH251*'Feedstock Conversions'!$B$7)-'Rail Costs'!R251</f>
        <v>74.084265647577652</v>
      </c>
      <c r="AX251" s="4">
        <f>$T251-(AI251*'Feedstock Conversions'!$B$7)-'Rail Costs'!S251</f>
        <v>12.644559503495419</v>
      </c>
      <c r="AY251" s="4">
        <f>$T251-(AJ251*'Feedstock Conversions'!$B$7)-'Rail Costs'!T251</f>
        <v>50.349930435052968</v>
      </c>
      <c r="AZ251" s="4">
        <f>$T251-(AK251*'Feedstock Conversions'!$B$7)-'Rail Costs'!U251</f>
        <v>44.800776037647886</v>
      </c>
      <c r="BA251" s="4">
        <f>$T251-(AL251*'Feedstock Conversions'!$B$7)-'Rail Costs'!V251</f>
        <v>34.20388115066109</v>
      </c>
      <c r="BH251">
        <f t="shared" si="25"/>
        <v>41</v>
      </c>
      <c r="BI251">
        <f t="shared" si="26"/>
        <v>2023</v>
      </c>
      <c r="BJ251">
        <f t="shared" si="29"/>
        <v>10</v>
      </c>
    </row>
    <row r="252" spans="1:62" x14ac:dyDescent="0.2">
      <c r="A252" s="11">
        <v>45219</v>
      </c>
      <c r="B252" s="4">
        <v>56.8</v>
      </c>
      <c r="C252" s="18">
        <f>BFT!B252+'Rail Costs'!B252</f>
        <v>62.229630459126533</v>
      </c>
      <c r="E252" s="4">
        <f>BFT!C252*'Feedstock Conversions'!B$20</f>
        <v>482.27963605823061</v>
      </c>
      <c r="F252" s="4">
        <f>BFT!C252*'Feedstock Conversions'!B$7</f>
        <v>583.71393370660689</v>
      </c>
      <c r="H252" s="4">
        <f>'Fuel Values'!B252-BFT!I252-BFT!J252-BFT!K252</f>
        <v>298.36699643996053</v>
      </c>
      <c r="I252" s="18">
        <f>('LCFS Values'!$E$6-$AA$4)/1000000*'LCFS Values'!B252*'LCFS Values'!$G$2*100</f>
        <v>50.658003560039468</v>
      </c>
      <c r="J252" s="4">
        <f>'RIN Values'!C252</f>
        <v>135.97500000000002</v>
      </c>
      <c r="K252" s="4">
        <f>'Fixed Credits Value'!B252</f>
        <v>100</v>
      </c>
      <c r="L252" s="4">
        <f t="shared" si="27"/>
        <v>585</v>
      </c>
      <c r="M252" s="4">
        <f>L252/'Feedstock Conversions'!B$20</f>
        <v>75.483870967741936</v>
      </c>
      <c r="O252" s="4">
        <f>'Fuel Values'!C252*100</f>
        <v>322.82</v>
      </c>
      <c r="P252" s="18">
        <f>('LCFS Values'!$E$5-AB$4)/1000000*'LCFS Values'!B252*'LCFS Values'!$G$2*100</f>
        <v>49.379817223254229</v>
      </c>
      <c r="Q252" s="4">
        <f>'RIN Values'!D252</f>
        <v>154.10500000000002</v>
      </c>
      <c r="R252" s="4">
        <f>'Fixed Credits Value'!B252</f>
        <v>100</v>
      </c>
      <c r="S252" s="4">
        <f>'Fixed Credits Value'!C252</f>
        <v>16</v>
      </c>
      <c r="T252" s="4">
        <f t="shared" si="30"/>
        <v>642.3048172232543</v>
      </c>
      <c r="U252" s="4">
        <f>T252/'Feedstock Conversions'!B$7</f>
        <v>68.475993307383177</v>
      </c>
      <c r="W252" s="4">
        <f t="shared" si="31"/>
        <v>102.72036394176939</v>
      </c>
      <c r="X252" s="4">
        <f t="shared" si="32"/>
        <v>58.590883516647409</v>
      </c>
      <c r="AG252" s="4">
        <f>$B252+'Rail Costs'!K252</f>
        <v>58.157407614781633</v>
      </c>
      <c r="AH252" s="4">
        <v>54.3</v>
      </c>
      <c r="AI252" s="4">
        <f>$B252+'Rail Costs'!M252</f>
        <v>60.872222844344904</v>
      </c>
      <c r="AJ252" s="4">
        <f t="shared" si="28"/>
        <v>56.8</v>
      </c>
      <c r="AK252" s="4">
        <f>$B252+('Rail Costs'!O252*0.75)</f>
        <v>57.410833426651735</v>
      </c>
      <c r="AL252" s="4">
        <f>$B252+'Rail Costs'!P252</f>
        <v>58.428889137737961</v>
      </c>
      <c r="AO252" s="4">
        <f>$L252-('Feedstock Conversions'!$B$20*AG252)-'Rail Costs'!Q252</f>
        <v>129.72797783029131</v>
      </c>
      <c r="AP252" s="4">
        <f>$L252-('Feedstock Conversions'!$B$20*AH252)-'Rail Costs'!R252</f>
        <v>160.12398935047611</v>
      </c>
      <c r="AQ252" s="4">
        <f>$L252-('Feedstock Conversions'!$B$20*AI252)-'Rail Costs'!S252</f>
        <v>109.3970064426761</v>
      </c>
      <c r="AR252" s="4">
        <f>$L252-('Feedstock Conversions'!$B$20*AJ252)-'Rail Costs'!T252</f>
        <v>140.46465413795136</v>
      </c>
      <c r="AS252" s="4">
        <f>$L252-('Feedstock Conversions'!$B$20*AK252)-'Rail Costs'!U252</f>
        <v>135.91115822598869</v>
      </c>
      <c r="AT252" s="4">
        <f>$L252-('Feedstock Conversions'!$B$20*AL252)-'Rail Costs'!V252</f>
        <v>126.97369414807244</v>
      </c>
      <c r="AV252" s="4">
        <f>$T252-(AG252*'Feedstock Conversions'!$B$7)-'Rail Costs'!Q252</f>
        <v>92.236220641451425</v>
      </c>
      <c r="AW252" s="4">
        <f>$T252-(AH252*'Feedstock Conversions'!$B$7)-'Rail Costs'!R252</f>
        <v>128.9198065737304</v>
      </c>
      <c r="AX252" s="4">
        <f>$T252-(AI252*'Feedstock Conversions'!$B$7)-'Rail Costs'!S252</f>
        <v>67.480100429648232</v>
      </c>
      <c r="AY252" s="4">
        <f>$T252-(AJ252*'Feedstock Conversions'!$B$7)-'Rail Costs'!T252</f>
        <v>105.18547136120567</v>
      </c>
      <c r="AZ252" s="4">
        <f>$T252-(AK252*'Feedstock Conversions'!$B$7)-'Rail Costs'!U252</f>
        <v>99.636316963800596</v>
      </c>
      <c r="BA252" s="4">
        <f>$T252-(AL252*'Feedstock Conversions'!$B$7)-'Rail Costs'!V252</f>
        <v>89.039422076813793</v>
      </c>
      <c r="BH252">
        <f t="shared" si="25"/>
        <v>42</v>
      </c>
      <c r="BI252">
        <f t="shared" si="26"/>
        <v>2023</v>
      </c>
      <c r="BJ252">
        <f t="shared" si="29"/>
        <v>10</v>
      </c>
    </row>
    <row r="253" spans="1:62" x14ac:dyDescent="0.2">
      <c r="A253" s="11">
        <v>45226</v>
      </c>
      <c r="B253" s="4">
        <v>55.3</v>
      </c>
      <c r="C253" s="18">
        <f>BFT!B253+'Rail Costs'!B253</f>
        <v>60.729630459126533</v>
      </c>
      <c r="E253" s="4">
        <f>BFT!C253*'Feedstock Conversions'!B$20</f>
        <v>470.65463605823061</v>
      </c>
      <c r="F253" s="4">
        <f>BFT!C253*'Feedstock Conversions'!B$7</f>
        <v>569.64393370660696</v>
      </c>
      <c r="H253" s="4">
        <f>'Fuel Values'!B253-BFT!I253-BFT!J253-BFT!K253</f>
        <v>300.01749343924996</v>
      </c>
      <c r="I253" s="18">
        <f>('LCFS Values'!$E$6-$AA$4)/1000000*'LCFS Values'!B253*'LCFS Values'!$G$2*100</f>
        <v>51.257506560750002</v>
      </c>
      <c r="J253" s="4">
        <f>'RIN Values'!C253</f>
        <v>130.72500000000002</v>
      </c>
      <c r="K253" s="4">
        <f>'Fixed Credits Value'!B253</f>
        <v>100</v>
      </c>
      <c r="L253" s="4">
        <f t="shared" si="27"/>
        <v>582</v>
      </c>
      <c r="M253" s="4">
        <f>L253/'Feedstock Conversions'!B$20</f>
        <v>75.096774193548384</v>
      </c>
      <c r="O253" s="4">
        <f>'Fuel Values'!C253*100</f>
        <v>306.81</v>
      </c>
      <c r="P253" s="18">
        <f>('LCFS Values'!$E$5-AB$4)/1000000*'LCFS Values'!B253*'LCFS Values'!$G$2*100</f>
        <v>49.964193758440679</v>
      </c>
      <c r="Q253" s="4">
        <f>'RIN Values'!D253</f>
        <v>148.155</v>
      </c>
      <c r="R253" s="4">
        <f>'Fixed Credits Value'!B253</f>
        <v>100</v>
      </c>
      <c r="S253" s="4">
        <f>'Fixed Credits Value'!C253</f>
        <v>16</v>
      </c>
      <c r="T253" s="4">
        <f t="shared" si="30"/>
        <v>620.92919375844065</v>
      </c>
      <c r="U253" s="4">
        <f>T253/'Feedstock Conversions'!B$7</f>
        <v>66.197142191731402</v>
      </c>
      <c r="W253" s="4">
        <f t="shared" si="31"/>
        <v>111.34536394176939</v>
      </c>
      <c r="X253" s="4">
        <f t="shared" si="32"/>
        <v>51.285260051833689</v>
      </c>
      <c r="AG253" s="4">
        <f>$B253+'Rail Costs'!K253</f>
        <v>56.657407614781633</v>
      </c>
      <c r="AH253" s="4">
        <v>52.8</v>
      </c>
      <c r="AI253" s="4">
        <f>$B253+'Rail Costs'!M253</f>
        <v>59.372222844344904</v>
      </c>
      <c r="AJ253" s="4">
        <f t="shared" si="28"/>
        <v>55.3</v>
      </c>
      <c r="AK253" s="4">
        <f>$B253+('Rail Costs'!O253*0.75)</f>
        <v>55.910833426651735</v>
      </c>
      <c r="AL253" s="4">
        <f>$B253+'Rail Costs'!P253</f>
        <v>56.928889137737961</v>
      </c>
      <c r="AO253" s="4">
        <f>$L253-('Feedstock Conversions'!$B$20*AG253)-'Rail Costs'!Q253</f>
        <v>138.35297783029131</v>
      </c>
      <c r="AP253" s="4">
        <f>$L253-('Feedstock Conversions'!$B$20*AH253)-'Rail Costs'!R253</f>
        <v>168.74898935047611</v>
      </c>
      <c r="AQ253" s="4">
        <f>$L253-('Feedstock Conversions'!$B$20*AI253)-'Rail Costs'!S253</f>
        <v>118.0220064426761</v>
      </c>
      <c r="AR253" s="4">
        <f>$L253-('Feedstock Conversions'!$B$20*AJ253)-'Rail Costs'!T253</f>
        <v>149.08965413795136</v>
      </c>
      <c r="AS253" s="4">
        <f>$L253-('Feedstock Conversions'!$B$20*AK253)-'Rail Costs'!U253</f>
        <v>144.53615822598869</v>
      </c>
      <c r="AT253" s="4">
        <f>$L253-('Feedstock Conversions'!$B$20*AL253)-'Rail Costs'!V253</f>
        <v>135.59869414807244</v>
      </c>
      <c r="AV253" s="4">
        <f>$T253-(AG253*'Feedstock Conversions'!$B$7)-'Rail Costs'!Q253</f>
        <v>84.930597176637818</v>
      </c>
      <c r="AW253" s="4">
        <f>$T253-(AH253*'Feedstock Conversions'!$B$7)-'Rail Costs'!R253</f>
        <v>121.61418310891675</v>
      </c>
      <c r="AX253" s="4">
        <f>$T253-(AI253*'Feedstock Conversions'!$B$7)-'Rail Costs'!S253</f>
        <v>60.174476964834518</v>
      </c>
      <c r="AY253" s="4">
        <f>$T253-(AJ253*'Feedstock Conversions'!$B$7)-'Rail Costs'!T253</f>
        <v>97.879847896391951</v>
      </c>
      <c r="AZ253" s="4">
        <f>$T253-(AK253*'Feedstock Conversions'!$B$7)-'Rail Costs'!U253</f>
        <v>92.330693498986989</v>
      </c>
      <c r="BA253" s="4">
        <f>$T253-(AL253*'Feedstock Conversions'!$B$7)-'Rail Costs'!V253</f>
        <v>81.733798612000186</v>
      </c>
      <c r="BH253">
        <f t="shared" si="25"/>
        <v>43</v>
      </c>
      <c r="BI253">
        <f t="shared" si="26"/>
        <v>2023</v>
      </c>
      <c r="BJ253">
        <f t="shared" si="29"/>
        <v>10</v>
      </c>
    </row>
    <row r="254" spans="1:62" x14ac:dyDescent="0.2">
      <c r="A254" s="11">
        <v>45233</v>
      </c>
      <c r="B254" s="4">
        <v>52.5</v>
      </c>
      <c r="C254" s="18">
        <f>BFT!B254+'Rail Costs'!B254</f>
        <v>57.929630459126535</v>
      </c>
      <c r="E254" s="4">
        <f>BFT!C254*'Feedstock Conversions'!B$20</f>
        <v>448.95463605823068</v>
      </c>
      <c r="F254" s="4">
        <f>BFT!C254*'Feedstock Conversions'!B$7</f>
        <v>543.37993370660695</v>
      </c>
      <c r="H254" s="4">
        <f>'Fuel Values'!B254-BFT!I254-BFT!J254-BFT!K254</f>
        <v>297.51799043853953</v>
      </c>
      <c r="I254" s="18">
        <f>('LCFS Values'!$E$6-$AA$4)/1000000*'LCFS Values'!B254*'LCFS Values'!$G$2*100</f>
        <v>51.857009561460529</v>
      </c>
      <c r="J254" s="4">
        <f>'RIN Values'!C254</f>
        <v>122.625</v>
      </c>
      <c r="K254" s="4">
        <f>'Fixed Credits Value'!B254</f>
        <v>100</v>
      </c>
      <c r="L254" s="4">
        <f t="shared" si="27"/>
        <v>572</v>
      </c>
      <c r="M254" s="4">
        <f>L254/'Feedstock Conversions'!B$20</f>
        <v>73.806451612903231</v>
      </c>
      <c r="O254" s="4">
        <f>'Fuel Values'!C254*100</f>
        <v>295.45</v>
      </c>
      <c r="P254" s="18">
        <f>('LCFS Values'!$E$5-AB$4)/1000000*'LCFS Values'!B254*'LCFS Values'!$G$2*100</f>
        <v>50.548570293627115</v>
      </c>
      <c r="Q254" s="4">
        <f>'RIN Values'!D254</f>
        <v>138.97499999999999</v>
      </c>
      <c r="R254" s="4">
        <f>'Fixed Credits Value'!B254</f>
        <v>100</v>
      </c>
      <c r="S254" s="4">
        <f>'Fixed Credits Value'!C254</f>
        <v>16</v>
      </c>
      <c r="T254" s="4">
        <f t="shared" si="30"/>
        <v>600.97357029362706</v>
      </c>
      <c r="U254" s="4">
        <f>T254/'Feedstock Conversions'!B$7</f>
        <v>64.069677003584971</v>
      </c>
      <c r="W254" s="4">
        <f t="shared" si="31"/>
        <v>123.04536394176932</v>
      </c>
      <c r="X254" s="4">
        <f t="shared" si="32"/>
        <v>57.593636587020114</v>
      </c>
      <c r="AG254" s="4">
        <f>$B254+'Rail Costs'!K254</f>
        <v>53.857407614781636</v>
      </c>
      <c r="AH254" s="4">
        <v>50</v>
      </c>
      <c r="AI254" s="4">
        <f>$B254+'Rail Costs'!M254</f>
        <v>56.572222844344907</v>
      </c>
      <c r="AJ254" s="4">
        <f t="shared" si="28"/>
        <v>52.5</v>
      </c>
      <c r="AK254" s="4">
        <f>$B254+('Rail Costs'!O254*0.75)</f>
        <v>53.110833426651737</v>
      </c>
      <c r="AL254" s="4">
        <f>$B254+'Rail Costs'!P254</f>
        <v>54.128889137737964</v>
      </c>
      <c r="AO254" s="4">
        <f>$L254-('Feedstock Conversions'!$B$20*AG254)-'Rail Costs'!Q254</f>
        <v>150.05297783029124</v>
      </c>
      <c r="AP254" s="4">
        <f>$L254-('Feedstock Conversions'!$B$20*AH254)-'Rail Costs'!R254</f>
        <v>180.4489893504761</v>
      </c>
      <c r="AQ254" s="4">
        <f>$L254-('Feedstock Conversions'!$B$20*AI254)-'Rail Costs'!S254</f>
        <v>129.7220064426761</v>
      </c>
      <c r="AR254" s="4">
        <f>$L254-('Feedstock Conversions'!$B$20*AJ254)-'Rail Costs'!T254</f>
        <v>160.78965413795135</v>
      </c>
      <c r="AS254" s="4">
        <f>$L254-('Feedstock Conversions'!$B$20*AK254)-'Rail Costs'!U254</f>
        <v>156.23615822598862</v>
      </c>
      <c r="AT254" s="4">
        <f>$L254-('Feedstock Conversions'!$B$20*AL254)-'Rail Costs'!V254</f>
        <v>147.29869414807243</v>
      </c>
      <c r="AV254" s="4">
        <f>$T254-(AG254*'Feedstock Conversions'!$B$7)-'Rail Costs'!Q254</f>
        <v>91.238973711824187</v>
      </c>
      <c r="AW254" s="4">
        <f>$T254-(AH254*'Feedstock Conversions'!$B$7)-'Rail Costs'!R254</f>
        <v>127.92255964410312</v>
      </c>
      <c r="AX254" s="4">
        <f>$T254-(AI254*'Feedstock Conversions'!$B$7)-'Rail Costs'!S254</f>
        <v>66.482853500020937</v>
      </c>
      <c r="AY254" s="4">
        <f>$T254-(AJ254*'Feedstock Conversions'!$B$7)-'Rail Costs'!T254</f>
        <v>104.18822443157838</v>
      </c>
      <c r="AZ254" s="4">
        <f>$T254-(AK254*'Feedstock Conversions'!$B$7)-'Rail Costs'!U254</f>
        <v>98.639070034173301</v>
      </c>
      <c r="BA254" s="4">
        <f>$T254-(AL254*'Feedstock Conversions'!$B$7)-'Rail Costs'!V254</f>
        <v>88.042175147186555</v>
      </c>
      <c r="BH254">
        <f t="shared" si="25"/>
        <v>44</v>
      </c>
      <c r="BI254">
        <f t="shared" si="26"/>
        <v>2023</v>
      </c>
      <c r="BJ254">
        <f t="shared" si="29"/>
        <v>11</v>
      </c>
    </row>
    <row r="255" spans="1:62" x14ac:dyDescent="0.2">
      <c r="A255" s="11">
        <v>45240</v>
      </c>
      <c r="B255" s="4">
        <v>52</v>
      </c>
      <c r="C255" s="18">
        <f>BFT!B255+'Rail Costs'!B255</f>
        <v>57.429630459126535</v>
      </c>
      <c r="E255" s="4">
        <f>BFT!C255*'Feedstock Conversions'!B$20</f>
        <v>445.07963605823068</v>
      </c>
      <c r="F255" s="4">
        <f>BFT!C255*'Feedstock Conversions'!B$7</f>
        <v>538.68993370660689</v>
      </c>
      <c r="H255" s="4">
        <f>'Fuel Values'!B255-BFT!I255-BFT!J255-BFT!K255</f>
        <v>290.41643731575982</v>
      </c>
      <c r="I255" s="18">
        <f>('LCFS Values'!$E$6-$AA$4)/1000000*'LCFS Values'!B255*'LCFS Values'!$G$2*100</f>
        <v>49.983562684240134</v>
      </c>
      <c r="J255" s="4">
        <f>'RIN Values'!C255</f>
        <v>123.60000000000001</v>
      </c>
      <c r="K255" s="4">
        <f>'Fixed Credits Value'!B255</f>
        <v>100</v>
      </c>
      <c r="L255" s="4">
        <f t="shared" si="27"/>
        <v>564</v>
      </c>
      <c r="M255" s="4">
        <f>L255/'Feedstock Conversions'!B$20</f>
        <v>72.774193548387103</v>
      </c>
      <c r="O255" s="4">
        <f>'Fuel Values'!C255*100</f>
        <v>283.45999999999998</v>
      </c>
      <c r="P255" s="18">
        <f>('LCFS Values'!$E$5-AB$4)/1000000*'LCFS Values'!B255*'LCFS Values'!$G$2*100</f>
        <v>48.722393621169488</v>
      </c>
      <c r="Q255" s="4">
        <f>'RIN Values'!D255</f>
        <v>140.08000000000001</v>
      </c>
      <c r="R255" s="4">
        <f>'Fixed Credits Value'!B255</f>
        <v>100</v>
      </c>
      <c r="S255" s="4">
        <f>'Fixed Credits Value'!C255</f>
        <v>16</v>
      </c>
      <c r="T255" s="4">
        <f t="shared" si="30"/>
        <v>588.26239362116951</v>
      </c>
      <c r="U255" s="4">
        <f>T255/'Feedstock Conversions'!B$7</f>
        <v>62.714540897779258</v>
      </c>
      <c r="W255" s="4">
        <f t="shared" si="31"/>
        <v>118.92036394176932</v>
      </c>
      <c r="X255" s="4">
        <f t="shared" si="32"/>
        <v>49.572459914562614</v>
      </c>
      <c r="AG255" s="4">
        <f>$B255+'Rail Costs'!K255</f>
        <v>53.357407614781636</v>
      </c>
      <c r="AH255" s="4">
        <v>49.5</v>
      </c>
      <c r="AI255" s="4">
        <f>$B255+'Rail Costs'!M255</f>
        <v>56.072222844344907</v>
      </c>
      <c r="AJ255" s="4">
        <f t="shared" si="28"/>
        <v>52</v>
      </c>
      <c r="AK255" s="4">
        <f>$B255+('Rail Costs'!O255*0.75)</f>
        <v>52.610833426651737</v>
      </c>
      <c r="AL255" s="4">
        <f>$B255+'Rail Costs'!P255</f>
        <v>53.628889137737964</v>
      </c>
      <c r="AO255" s="4">
        <f>$L255-('Feedstock Conversions'!$B$20*AG255)-'Rail Costs'!Q255</f>
        <v>145.92797783029124</v>
      </c>
      <c r="AP255" s="4">
        <f>$L255-('Feedstock Conversions'!$B$20*AH255)-'Rail Costs'!R255</f>
        <v>176.3239893504761</v>
      </c>
      <c r="AQ255" s="4">
        <f>$L255-('Feedstock Conversions'!$B$20*AI255)-'Rail Costs'!S255</f>
        <v>125.59700644267609</v>
      </c>
      <c r="AR255" s="4">
        <f>$L255-('Feedstock Conversions'!$B$20*AJ255)-'Rail Costs'!T255</f>
        <v>156.66465413795135</v>
      </c>
      <c r="AS255" s="4">
        <f>$L255-('Feedstock Conversions'!$B$20*AK255)-'Rail Costs'!U255</f>
        <v>152.11115822598862</v>
      </c>
      <c r="AT255" s="4">
        <f>$L255-('Feedstock Conversions'!$B$20*AL255)-'Rail Costs'!V255</f>
        <v>143.17369414807243</v>
      </c>
      <c r="AV255" s="4">
        <f>$T255-(AG255*'Feedstock Conversions'!$B$7)-'Rail Costs'!Q255</f>
        <v>83.21779703936663</v>
      </c>
      <c r="AW255" s="4">
        <f>$T255-(AH255*'Feedstock Conversions'!$B$7)-'Rail Costs'!R255</f>
        <v>119.90138297164556</v>
      </c>
      <c r="AX255" s="4">
        <f>$T255-(AI255*'Feedstock Conversions'!$B$7)-'Rail Costs'!S255</f>
        <v>58.461676827563331</v>
      </c>
      <c r="AY255" s="4">
        <f>$T255-(AJ255*'Feedstock Conversions'!$B$7)-'Rail Costs'!T255</f>
        <v>96.16704775912082</v>
      </c>
      <c r="AZ255" s="4">
        <f>$T255-(AK255*'Feedstock Conversions'!$B$7)-'Rail Costs'!U255</f>
        <v>90.617893361715801</v>
      </c>
      <c r="BA255" s="4">
        <f>$T255-(AL255*'Feedstock Conversions'!$B$7)-'Rail Costs'!V255</f>
        <v>80.020998474728998</v>
      </c>
      <c r="BH255">
        <f t="shared" si="25"/>
        <v>45</v>
      </c>
      <c r="BI255">
        <f t="shared" si="26"/>
        <v>2023</v>
      </c>
      <c r="BJ255">
        <f t="shared" si="29"/>
        <v>11</v>
      </c>
    </row>
    <row r="256" spans="1:62" x14ac:dyDescent="0.2">
      <c r="A256" s="11">
        <v>45247</v>
      </c>
      <c r="B256" s="4">
        <v>50</v>
      </c>
      <c r="C256" s="18">
        <f>BFT!B256+'Rail Costs'!B256</f>
        <v>55.429630459126535</v>
      </c>
      <c r="E256" s="4">
        <f>BFT!C256*'Feedstock Conversions'!B$20</f>
        <v>429.57963605823068</v>
      </c>
      <c r="F256" s="4">
        <f>BFT!C256*'Feedstock Conversions'!B$7</f>
        <v>519.9299337066069</v>
      </c>
      <c r="H256" s="4">
        <f>'Fuel Values'!B256-BFT!I256-BFT!J256-BFT!K256</f>
        <v>284.50403050312667</v>
      </c>
      <c r="I256" s="18">
        <f>('LCFS Values'!$E$6-$AA$4)/1000000*'LCFS Values'!B256*'LCFS Values'!$G$2*100</f>
        <v>50.095969496873352</v>
      </c>
      <c r="J256" s="4">
        <f>'RIN Values'!C256</f>
        <v>125.39999999999999</v>
      </c>
      <c r="K256" s="4">
        <f>'Fixed Credits Value'!B256</f>
        <v>100</v>
      </c>
      <c r="L256" s="4">
        <f t="shared" si="27"/>
        <v>560</v>
      </c>
      <c r="M256" s="4">
        <f>L256/'Feedstock Conversions'!B$20</f>
        <v>72.258064516129039</v>
      </c>
      <c r="O256" s="4">
        <f>'Fuel Values'!C256*100</f>
        <v>296.03000000000003</v>
      </c>
      <c r="P256" s="18">
        <f>('LCFS Values'!$E$5-AB$4)/1000000*'LCFS Values'!B256*'LCFS Values'!$G$2*100</f>
        <v>48.831964221516941</v>
      </c>
      <c r="Q256" s="4">
        <f>'RIN Values'!D256</f>
        <v>142.11999999999998</v>
      </c>
      <c r="R256" s="4">
        <f>'Fixed Credits Value'!B256</f>
        <v>100</v>
      </c>
      <c r="S256" s="4">
        <f>'Fixed Credits Value'!C256</f>
        <v>16</v>
      </c>
      <c r="T256" s="4">
        <f t="shared" si="30"/>
        <v>602.98196422151705</v>
      </c>
      <c r="U256" s="4">
        <f>T256/'Feedstock Conversions'!B$7</f>
        <v>64.283791494831235</v>
      </c>
      <c r="W256" s="4">
        <f t="shared" si="31"/>
        <v>130.42036394176932</v>
      </c>
      <c r="X256" s="4">
        <f t="shared" si="32"/>
        <v>83.052030514910143</v>
      </c>
      <c r="AG256" s="4">
        <f>$B256+'Rail Costs'!K256</f>
        <v>51.357407614781636</v>
      </c>
      <c r="AH256" s="4">
        <v>47.5</v>
      </c>
      <c r="AI256" s="4">
        <f>$B256+'Rail Costs'!M256</f>
        <v>54.072222844344907</v>
      </c>
      <c r="AJ256" s="4">
        <f t="shared" si="28"/>
        <v>50</v>
      </c>
      <c r="AK256" s="4">
        <f>$B256+('Rail Costs'!O256*0.75)</f>
        <v>50.610833426651737</v>
      </c>
      <c r="AL256" s="4">
        <f>$B256+'Rail Costs'!P256</f>
        <v>51.628889137737964</v>
      </c>
      <c r="AO256" s="4">
        <f>$L256-('Feedstock Conversions'!$B$20*AG256)-'Rail Costs'!Q256</f>
        <v>157.42797783029124</v>
      </c>
      <c r="AP256" s="4">
        <f>$L256-('Feedstock Conversions'!$B$20*AH256)-'Rail Costs'!R256</f>
        <v>187.8239893504761</v>
      </c>
      <c r="AQ256" s="4">
        <f>$L256-('Feedstock Conversions'!$B$20*AI256)-'Rail Costs'!S256</f>
        <v>137.0970064426761</v>
      </c>
      <c r="AR256" s="4">
        <f>$L256-('Feedstock Conversions'!$B$20*AJ256)-'Rail Costs'!T256</f>
        <v>168.16465413795135</v>
      </c>
      <c r="AS256" s="4">
        <f>$L256-('Feedstock Conversions'!$B$20*AK256)-'Rail Costs'!U256</f>
        <v>163.61115822598862</v>
      </c>
      <c r="AT256" s="4">
        <f>$L256-('Feedstock Conversions'!$B$20*AL256)-'Rail Costs'!V256</f>
        <v>154.67369414807243</v>
      </c>
      <c r="AV256" s="4">
        <f>$T256-(AG256*'Feedstock Conversions'!$B$7)-'Rail Costs'!Q256</f>
        <v>116.69736763971422</v>
      </c>
      <c r="AW256" s="4">
        <f>$T256-(AH256*'Feedstock Conversions'!$B$7)-'Rail Costs'!R256</f>
        <v>153.38095357199313</v>
      </c>
      <c r="AX256" s="4">
        <f>$T256-(AI256*'Feedstock Conversions'!$B$7)-'Rail Costs'!S256</f>
        <v>91.941247427910909</v>
      </c>
      <c r="AY256" s="4">
        <f>$T256-(AJ256*'Feedstock Conversions'!$B$7)-'Rail Costs'!T256</f>
        <v>129.64661835946833</v>
      </c>
      <c r="AZ256" s="4">
        <f>$T256-(AK256*'Feedstock Conversions'!$B$7)-'Rail Costs'!U256</f>
        <v>124.09746396206333</v>
      </c>
      <c r="BA256" s="4">
        <f>$T256-(AL256*'Feedstock Conversions'!$B$7)-'Rail Costs'!V256</f>
        <v>113.50056907507653</v>
      </c>
      <c r="BH256">
        <f t="shared" si="25"/>
        <v>46</v>
      </c>
      <c r="BI256">
        <f t="shared" si="26"/>
        <v>2023</v>
      </c>
      <c r="BJ256">
        <f t="shared" si="29"/>
        <v>11</v>
      </c>
    </row>
    <row r="257" spans="1:62" x14ac:dyDescent="0.2">
      <c r="A257" s="11">
        <v>45254</v>
      </c>
      <c r="B257" s="4">
        <v>50</v>
      </c>
      <c r="C257" s="18">
        <f>BFT!B257+'Rail Costs'!B257</f>
        <v>55.429630459126535</v>
      </c>
      <c r="E257" s="4">
        <f>BFT!C257*'Feedstock Conversions'!B$20</f>
        <v>429.57963605823068</v>
      </c>
      <c r="F257" s="4">
        <f>BFT!C257*'Feedstock Conversions'!B$7</f>
        <v>519.9299337066069</v>
      </c>
      <c r="H257" s="4">
        <f>'Fuel Values'!B257-BFT!I257-BFT!J257-BFT!K257</f>
        <v>282.72901837821553</v>
      </c>
      <c r="I257" s="18">
        <f>('LCFS Values'!$E$6-$AA$4)/1000000*'LCFS Values'!B257*'LCFS Values'!$G$2*100</f>
        <v>50.021031621784537</v>
      </c>
      <c r="J257" s="4">
        <f>'RIN Values'!C257</f>
        <v>127.24994999999998</v>
      </c>
      <c r="K257" s="4">
        <f>'Fixed Credits Value'!B257</f>
        <v>100</v>
      </c>
      <c r="L257" s="4">
        <f t="shared" si="27"/>
        <v>560</v>
      </c>
      <c r="M257" s="4">
        <f>L257/'Feedstock Conversions'!B$20</f>
        <v>72.258064516129039</v>
      </c>
      <c r="O257" s="4">
        <f>'Fuel Values'!C257*100</f>
        <v>305.25</v>
      </c>
      <c r="P257" s="18">
        <f>('LCFS Values'!$E$5-AB$4)/1000000*'LCFS Values'!B257*'LCFS Values'!$G$2*100</f>
        <v>48.758917154618636</v>
      </c>
      <c r="Q257" s="4">
        <f>'RIN Values'!D257</f>
        <v>144.21660999999997</v>
      </c>
      <c r="R257" s="4">
        <f>'Fixed Credits Value'!B257</f>
        <v>100</v>
      </c>
      <c r="S257" s="4">
        <f>'Fixed Credits Value'!C257</f>
        <v>16</v>
      </c>
      <c r="T257" s="4">
        <f t="shared" si="30"/>
        <v>614.22552715461859</v>
      </c>
      <c r="U257" s="4">
        <f>T257/'Feedstock Conversions'!B$7</f>
        <v>65.482465581515839</v>
      </c>
      <c r="W257" s="4">
        <f t="shared" si="31"/>
        <v>130.42036394176932</v>
      </c>
      <c r="X257" s="4">
        <f t="shared" si="32"/>
        <v>94.295593448011687</v>
      </c>
      <c r="AG257" s="4">
        <f>$B257+'Rail Costs'!K257</f>
        <v>51.357407614781636</v>
      </c>
      <c r="AH257" s="4">
        <v>47.5</v>
      </c>
      <c r="AI257" s="4">
        <f>$B257+'Rail Costs'!M257</f>
        <v>54.072222844344907</v>
      </c>
      <c r="AJ257" s="4">
        <f t="shared" si="28"/>
        <v>50</v>
      </c>
      <c r="AK257" s="4">
        <f>$B257+('Rail Costs'!O257*0.75)</f>
        <v>50.610833426651737</v>
      </c>
      <c r="AL257" s="4">
        <f>$B257+'Rail Costs'!P257</f>
        <v>51.628889137737964</v>
      </c>
      <c r="AO257" s="4">
        <f>$L257-('Feedstock Conversions'!$B$20*AG257)-'Rail Costs'!Q257</f>
        <v>157.42797783029124</v>
      </c>
      <c r="AP257" s="4">
        <f>$L257-('Feedstock Conversions'!$B$20*AH257)-'Rail Costs'!R257</f>
        <v>187.8239893504761</v>
      </c>
      <c r="AQ257" s="4">
        <f>$L257-('Feedstock Conversions'!$B$20*AI257)-'Rail Costs'!S257</f>
        <v>137.0970064426761</v>
      </c>
      <c r="AR257" s="4">
        <f>$L257-('Feedstock Conversions'!$B$20*AJ257)-'Rail Costs'!T257</f>
        <v>168.16465413795135</v>
      </c>
      <c r="AS257" s="4">
        <f>$L257-('Feedstock Conversions'!$B$20*AK257)-'Rail Costs'!U257</f>
        <v>163.61115822598862</v>
      </c>
      <c r="AT257" s="4">
        <f>$L257-('Feedstock Conversions'!$B$20*AL257)-'Rail Costs'!V257</f>
        <v>154.67369414807243</v>
      </c>
      <c r="AV257" s="4">
        <f>$T257-(AG257*'Feedstock Conversions'!$B$7)-'Rail Costs'!Q257</f>
        <v>127.94093057281576</v>
      </c>
      <c r="AW257" s="4">
        <f>$T257-(AH257*'Feedstock Conversions'!$B$7)-'Rail Costs'!R257</f>
        <v>164.62451650509468</v>
      </c>
      <c r="AX257" s="4">
        <f>$T257-(AI257*'Feedstock Conversions'!$B$7)-'Rail Costs'!S257</f>
        <v>103.18481036101245</v>
      </c>
      <c r="AY257" s="4">
        <f>$T257-(AJ257*'Feedstock Conversions'!$B$7)-'Rail Costs'!T257</f>
        <v>140.89018129256988</v>
      </c>
      <c r="AZ257" s="4">
        <f>$T257-(AK257*'Feedstock Conversions'!$B$7)-'Rail Costs'!U257</f>
        <v>135.34102689516487</v>
      </c>
      <c r="BA257" s="4">
        <f>$T257-(AL257*'Feedstock Conversions'!$B$7)-'Rail Costs'!V257</f>
        <v>124.74413200817807</v>
      </c>
      <c r="BH257">
        <f t="shared" si="25"/>
        <v>47</v>
      </c>
      <c r="BI257">
        <f t="shared" si="26"/>
        <v>2023</v>
      </c>
      <c r="BJ257">
        <f t="shared" si="29"/>
        <v>11</v>
      </c>
    </row>
    <row r="258" spans="1:62" x14ac:dyDescent="0.2">
      <c r="A258" s="11">
        <v>45261</v>
      </c>
      <c r="B258" s="4">
        <v>50</v>
      </c>
      <c r="C258" s="18">
        <f>BFT!B258+'Rail Costs'!B258</f>
        <v>55.429630459126535</v>
      </c>
      <c r="E258" s="4">
        <f>BFT!C258*'Feedstock Conversions'!B$20</f>
        <v>429.57963605823068</v>
      </c>
      <c r="F258" s="4">
        <f>BFT!C258*'Feedstock Conversions'!B$7</f>
        <v>519.9299337066069</v>
      </c>
      <c r="H258" s="4">
        <f>'Fuel Values'!B258-BFT!I258-BFT!J258-BFT!K258</f>
        <v>273.98070787572863</v>
      </c>
      <c r="I258" s="18">
        <f>('LCFS Values'!$E$6-$AA$4)/1000000*'LCFS Values'!B258*'LCFS Values'!$G$2*100</f>
        <v>52.119292124271375</v>
      </c>
      <c r="J258" s="4">
        <f>'RIN Values'!C258</f>
        <v>125.39999999999999</v>
      </c>
      <c r="K258" s="4">
        <f>'Fixed Credits Value'!B258</f>
        <v>100</v>
      </c>
      <c r="L258" s="4">
        <f t="shared" si="27"/>
        <v>551.5</v>
      </c>
      <c r="M258" s="4">
        <f>L258/'Feedstock Conversions'!B$20</f>
        <v>71.161290322580641</v>
      </c>
      <c r="O258" s="4">
        <f>'Fuel Values'!C258*100</f>
        <v>291.8</v>
      </c>
      <c r="P258" s="18">
        <f>('LCFS Values'!$E$5-AB$4)/1000000*'LCFS Values'!B258*'LCFS Values'!$G$2*100</f>
        <v>50.804235027771185</v>
      </c>
      <c r="Q258" s="4">
        <f>'RIN Values'!D258</f>
        <v>142.11999999999998</v>
      </c>
      <c r="R258" s="4">
        <f>'Fixed Credits Value'!B258</f>
        <v>100</v>
      </c>
      <c r="S258" s="4">
        <f>'Fixed Credits Value'!C258</f>
        <v>16</v>
      </c>
      <c r="T258" s="4">
        <f t="shared" si="30"/>
        <v>600.72423502777121</v>
      </c>
      <c r="U258" s="4">
        <f>T258/'Feedstock Conversions'!B$7</f>
        <v>64.043095418738929</v>
      </c>
      <c r="W258" s="4">
        <f t="shared" si="31"/>
        <v>121.92036394176932</v>
      </c>
      <c r="X258" s="4">
        <f t="shared" si="32"/>
        <v>80.794301321164312</v>
      </c>
      <c r="AG258" s="4">
        <f>$B258+'Rail Costs'!K258</f>
        <v>51.357407614781636</v>
      </c>
      <c r="AH258" s="4">
        <v>47.5</v>
      </c>
      <c r="AI258" s="4">
        <f>$B258+'Rail Costs'!M258</f>
        <v>54.072222844344907</v>
      </c>
      <c r="AJ258" s="4">
        <f t="shared" si="28"/>
        <v>50</v>
      </c>
      <c r="AK258" s="4">
        <f>$B258+('Rail Costs'!O258*0.75)</f>
        <v>50.610833426651737</v>
      </c>
      <c r="AL258" s="4">
        <f>$B258+'Rail Costs'!P258</f>
        <v>51.628889137737964</v>
      </c>
      <c r="AO258" s="4">
        <f>$L258-('Feedstock Conversions'!$B$20*AG258)-'Rail Costs'!Q258</f>
        <v>148.92797783029124</v>
      </c>
      <c r="AP258" s="4">
        <f>$L258-('Feedstock Conversions'!$B$20*AH258)-'Rail Costs'!R258</f>
        <v>179.3239893504761</v>
      </c>
      <c r="AQ258" s="4">
        <f>$L258-('Feedstock Conversions'!$B$20*AI258)-'Rail Costs'!S258</f>
        <v>128.5970064426761</v>
      </c>
      <c r="AR258" s="4">
        <f>$L258-('Feedstock Conversions'!$B$20*AJ258)-'Rail Costs'!T258</f>
        <v>159.66465413795135</v>
      </c>
      <c r="AS258" s="4">
        <f>$L258-('Feedstock Conversions'!$B$20*AK258)-'Rail Costs'!U258</f>
        <v>155.11115822598862</v>
      </c>
      <c r="AT258" s="4">
        <f>$L258-('Feedstock Conversions'!$B$20*AL258)-'Rail Costs'!V258</f>
        <v>146.17369414807243</v>
      </c>
      <c r="AV258" s="4">
        <f>$T258-(AG258*'Feedstock Conversions'!$B$7)-'Rail Costs'!Q258</f>
        <v>114.43963844596838</v>
      </c>
      <c r="AW258" s="4">
        <f>$T258-(AH258*'Feedstock Conversions'!$B$7)-'Rail Costs'!R258</f>
        <v>151.1232243782473</v>
      </c>
      <c r="AX258" s="4">
        <f>$T258-(AI258*'Feedstock Conversions'!$B$7)-'Rail Costs'!S258</f>
        <v>89.683518234165078</v>
      </c>
      <c r="AY258" s="4">
        <f>$T258-(AJ258*'Feedstock Conversions'!$B$7)-'Rail Costs'!T258</f>
        <v>127.38888916572252</v>
      </c>
      <c r="AZ258" s="4">
        <f>$T258-(AK258*'Feedstock Conversions'!$B$7)-'Rail Costs'!U258</f>
        <v>121.8397347683175</v>
      </c>
      <c r="BA258" s="4">
        <f>$T258-(AL258*'Feedstock Conversions'!$B$7)-'Rail Costs'!V258</f>
        <v>111.2428398813307</v>
      </c>
      <c r="BH258">
        <f t="shared" ref="BH258:BH264" si="33">WEEKNUM(A258)</f>
        <v>48</v>
      </c>
      <c r="BI258">
        <f t="shared" ref="BI258:BI264" si="34">YEAR(A258)</f>
        <v>2023</v>
      </c>
      <c r="BJ258">
        <f t="shared" si="29"/>
        <v>12</v>
      </c>
    </row>
    <row r="259" spans="1:62" x14ac:dyDescent="0.2">
      <c r="A259" s="11">
        <v>45268</v>
      </c>
      <c r="B259" s="4">
        <v>47.4</v>
      </c>
      <c r="C259" s="18">
        <f>BFT!B259+'Rail Costs'!B259</f>
        <v>52.829630459126534</v>
      </c>
      <c r="E259" s="4">
        <f>BFT!C259*'Feedstock Conversions'!B$20</f>
        <v>409.42963605823064</v>
      </c>
      <c r="F259" s="4">
        <f>BFT!C259*'Feedstock Conversions'!B$7</f>
        <v>495.54193370660693</v>
      </c>
      <c r="H259" s="4">
        <f>'Fuel Values'!B259-BFT!I259-BFT!J259-BFT!K259</f>
        <v>272.73216781114144</v>
      </c>
      <c r="I259" s="18">
        <f>('LCFS Values'!$E$6-$AA$4)/1000000*'LCFS Values'!B259*'LCFS Values'!$G$2*100</f>
        <v>53.88033218885856</v>
      </c>
      <c r="J259" s="4">
        <f>'RIN Values'!C259</f>
        <v>124.38749999999999</v>
      </c>
      <c r="K259" s="4">
        <f>'Fixed Credits Value'!B259</f>
        <v>100</v>
      </c>
      <c r="L259" s="4">
        <f>K259+J259+I259+H259</f>
        <v>551</v>
      </c>
      <c r="M259" s="4">
        <f>L259/'Feedstock Conversions'!B$20</f>
        <v>71.096774193548384</v>
      </c>
      <c r="O259" s="4">
        <f>'Fuel Values'!C259*100</f>
        <v>257.5</v>
      </c>
      <c r="P259" s="18">
        <f>('LCFS Values'!$E$5-AB$4)/1000000*'LCFS Values'!B259*'LCFS Values'!$G$2*100</f>
        <v>52.520841099881352</v>
      </c>
      <c r="Q259" s="4">
        <f>'RIN Values'!D259</f>
        <v>140.9725</v>
      </c>
      <c r="R259" s="4">
        <f>'Fixed Credits Value'!B259</f>
        <v>100</v>
      </c>
      <c r="S259" s="4">
        <f>'Fixed Credits Value'!C259</f>
        <v>16</v>
      </c>
      <c r="T259" s="4">
        <f>S259+R259+Q259+P259+O259</f>
        <v>566.99334109988126</v>
      </c>
      <c r="U259" s="4">
        <f>T259/'Feedstock Conversions'!B$7</f>
        <v>60.447051289966012</v>
      </c>
      <c r="W259" s="4">
        <f>L259-E259</f>
        <v>141.57036394176936</v>
      </c>
      <c r="X259" s="4">
        <f t="shared" si="32"/>
        <v>71.451407393274337</v>
      </c>
      <c r="Y259" s="4"/>
      <c r="Z259" s="4"/>
      <c r="AA259" s="4"/>
      <c r="AB259" s="4"/>
      <c r="AC259" s="4"/>
      <c r="AD259" s="4"/>
      <c r="AE259" s="4"/>
      <c r="AF259" s="4"/>
      <c r="AG259" s="4">
        <f>$B259+'Rail Costs'!K259</f>
        <v>48.757407614781634</v>
      </c>
      <c r="AH259" s="4">
        <v>44.9</v>
      </c>
      <c r="AI259" s="4">
        <f>$B259+'Rail Costs'!M259</f>
        <v>51.472222844344898</v>
      </c>
      <c r="AJ259" s="4">
        <f>B259</f>
        <v>47.4</v>
      </c>
      <c r="AK259" s="4">
        <f>$B259+('Rail Costs'!O259*0.75)</f>
        <v>48.010833426651736</v>
      </c>
      <c r="AL259" s="4">
        <f>$B259+'Rail Costs'!P259</f>
        <v>49.028889137737963</v>
      </c>
      <c r="AM259" s="4"/>
      <c r="AN259" s="4"/>
      <c r="AO259" s="4">
        <f>$L259-('Feedstock Conversions'!$B$20*AG259)-'Rail Costs'!Q259</f>
        <v>168.57797783029127</v>
      </c>
      <c r="AP259" s="4">
        <f>$L259-('Feedstock Conversions'!$B$20*AH259)-'Rail Costs'!R259</f>
        <v>198.97398935047613</v>
      </c>
      <c r="AQ259" s="4">
        <f>$L259-('Feedstock Conversions'!$B$20*AI259)-'Rail Costs'!S259</f>
        <v>148.2470064426762</v>
      </c>
      <c r="AR259" s="4">
        <f>$L259-('Feedstock Conversions'!$B$20*AJ259)-'Rail Costs'!T259</f>
        <v>179.31465413795138</v>
      </c>
      <c r="AS259" s="4">
        <f>$L259-('Feedstock Conversions'!$B$20*AK259)-'Rail Costs'!U259</f>
        <v>174.76115822598865</v>
      </c>
      <c r="AT259" s="4">
        <f>$L259-('Feedstock Conversions'!$B$20*AL259)-'Rail Costs'!V259</f>
        <v>165.82369414807241</v>
      </c>
      <c r="AU259" s="4"/>
      <c r="AV259" s="4">
        <f>$T259-(AG259*'Feedstock Conversions'!$B$7)-'Rail Costs'!Q259</f>
        <v>105.09674451807841</v>
      </c>
      <c r="AW259" s="4">
        <f>$T259-(AH259*'Feedstock Conversions'!$B$7)-'Rail Costs'!R259</f>
        <v>141.78033045035733</v>
      </c>
      <c r="AX259" s="4">
        <f>$T259-(AI259*'Feedstock Conversions'!$B$7)-'Rail Costs'!S259</f>
        <v>80.340624306275217</v>
      </c>
      <c r="AY259" s="4">
        <f>$T259-(AJ259*'Feedstock Conversions'!$B$7)-'Rail Costs'!T259</f>
        <v>118.0459952378326</v>
      </c>
      <c r="AZ259" s="4">
        <f>$T259-(AK259*'Feedstock Conversions'!$B$7)-'Rail Costs'!U259</f>
        <v>112.49684084042752</v>
      </c>
      <c r="BA259" s="4">
        <f>$T259-(AL259*'Feedstock Conversions'!$B$7)-'Rail Costs'!V259</f>
        <v>101.89994595344078</v>
      </c>
      <c r="BH259">
        <f t="shared" si="33"/>
        <v>49</v>
      </c>
      <c r="BI259">
        <f t="shared" si="34"/>
        <v>2023</v>
      </c>
      <c r="BJ259">
        <f t="shared" ref="BJ259:BJ265" si="35">MONTH(A259)</f>
        <v>12</v>
      </c>
    </row>
    <row r="260" spans="1:62" x14ac:dyDescent="0.2">
      <c r="A260" s="11">
        <v>45275</v>
      </c>
      <c r="B260" s="4">
        <v>44.8</v>
      </c>
      <c r="C260" s="18">
        <f>BFT!B260+'Rail Costs'!B260</f>
        <v>50.229630459126533</v>
      </c>
      <c r="E260" s="4">
        <f>BFT!C260*'Feedstock Conversions'!B$20</f>
        <v>389.27963605823061</v>
      </c>
      <c r="F260" s="4">
        <f>BFT!C260*'Feedstock Conversions'!B$7</f>
        <v>471.15393370660689</v>
      </c>
      <c r="H260" s="4">
        <f>'Fuel Values'!B260-BFT!I260-BFT!J260-BFT!K260</f>
        <v>274.99497843569736</v>
      </c>
      <c r="I260" s="18">
        <f>('LCFS Values'!$E$6-$AA$4)/1000000*'LCFS Values'!B260*'LCFS Values'!$G$2*100</f>
        <v>54.255021564302638</v>
      </c>
      <c r="J260" s="4">
        <f>'RIN Values'!C260</f>
        <v>120.75</v>
      </c>
      <c r="K260" s="4">
        <f>'Fixed Credits Value'!B260</f>
        <v>100</v>
      </c>
      <c r="L260" s="4">
        <f>K260+J260+I260+H260</f>
        <v>550</v>
      </c>
      <c r="M260" s="4">
        <f>L260/'Feedstock Conversions'!B$20</f>
        <v>70.967741935483872</v>
      </c>
      <c r="O260" s="4">
        <f>'Fuel Values'!C260*100</f>
        <v>246.30999999999997</v>
      </c>
      <c r="P260" s="18">
        <f>('LCFS Values'!$E$5-AB$4)/1000000*'LCFS Values'!B260*'LCFS Values'!$G$2*100</f>
        <v>52.886076434372889</v>
      </c>
      <c r="Q260" s="4">
        <f>'RIN Values'!D260</f>
        <v>136.85</v>
      </c>
      <c r="R260" s="4">
        <f>'Fixed Credits Value'!B260</f>
        <v>100</v>
      </c>
      <c r="S260" s="4">
        <f>'Fixed Credits Value'!C260</f>
        <v>16</v>
      </c>
      <c r="T260" s="4">
        <f>S260+R260+Q260+P260+O260</f>
        <v>552.04607643437282</v>
      </c>
      <c r="U260" s="4">
        <f>T260/'Feedstock Conversions'!B$7</f>
        <v>58.85352627232119</v>
      </c>
      <c r="W260" s="4">
        <f>L260-E260</f>
        <v>160.72036394176939</v>
      </c>
      <c r="X260" s="4">
        <f t="shared" si="32"/>
        <v>80.892142727765929</v>
      </c>
      <c r="Y260" s="4"/>
      <c r="Z260" s="4"/>
      <c r="AA260" s="4"/>
      <c r="AB260" s="4"/>
      <c r="AC260" s="4"/>
      <c r="AD260" s="4"/>
      <c r="AE260" s="4"/>
      <c r="AF260" s="4"/>
      <c r="AG260" s="4">
        <f>$B260+'Rail Costs'!K260</f>
        <v>46.157407614781633</v>
      </c>
      <c r="AH260" s="4">
        <v>42.3</v>
      </c>
      <c r="AI260" s="4">
        <f>$B260+'Rail Costs'!M260</f>
        <v>48.872222844344904</v>
      </c>
      <c r="AJ260" s="4">
        <f>B260</f>
        <v>44.8</v>
      </c>
      <c r="AK260" s="4">
        <f>$B260+('Rail Costs'!O260*0.75)</f>
        <v>45.410833426651735</v>
      </c>
      <c r="AL260" s="4">
        <f>$B260+'Rail Costs'!P260</f>
        <v>46.428889137737961</v>
      </c>
      <c r="AM260" s="4"/>
      <c r="AN260" s="4"/>
      <c r="AO260" s="4">
        <f>$L260-('Feedstock Conversions'!$B$20*AG260)-'Rail Costs'!Q260</f>
        <v>187.72797783029131</v>
      </c>
      <c r="AP260" s="4">
        <f>$L260-('Feedstock Conversions'!$B$20*AH260)-'Rail Costs'!R260</f>
        <v>218.12398935047611</v>
      </c>
      <c r="AQ260" s="4">
        <f>$L260-('Feedstock Conversions'!$B$20*AI260)-'Rail Costs'!S260</f>
        <v>167.39700644267612</v>
      </c>
      <c r="AR260" s="4">
        <f>$L260-('Feedstock Conversions'!$B$20*AJ260)-'Rail Costs'!T260</f>
        <v>198.46465413795136</v>
      </c>
      <c r="AS260" s="4">
        <f>$L260-('Feedstock Conversions'!$B$20*AK260)-'Rail Costs'!U260</f>
        <v>193.91115822598869</v>
      </c>
      <c r="AT260" s="4">
        <f>$L260-('Feedstock Conversions'!$B$20*AL260)-'Rail Costs'!V260</f>
        <v>184.97369414807244</v>
      </c>
      <c r="AU260" s="4"/>
      <c r="AV260" s="4">
        <f>$T260-(AG260*'Feedstock Conversions'!$B$7)-'Rail Costs'!Q260</f>
        <v>114.53747985257</v>
      </c>
      <c r="AW260" s="4">
        <f>$T260-(AH260*'Feedstock Conversions'!$B$7)-'Rail Costs'!R260</f>
        <v>151.22106578484892</v>
      </c>
      <c r="AX260" s="4">
        <f>$T260-(AI260*'Feedstock Conversions'!$B$7)-'Rail Costs'!S260</f>
        <v>89.781359640766695</v>
      </c>
      <c r="AY260" s="4">
        <f>$T260-(AJ260*'Feedstock Conversions'!$B$7)-'Rail Costs'!T260</f>
        <v>127.48673057232419</v>
      </c>
      <c r="AZ260" s="4">
        <f>$T260-(AK260*'Feedstock Conversions'!$B$7)-'Rail Costs'!U260</f>
        <v>121.93757617491912</v>
      </c>
      <c r="BA260" s="4">
        <f>$T260-(AL260*'Feedstock Conversions'!$B$7)-'Rail Costs'!V260</f>
        <v>111.34068128793231</v>
      </c>
      <c r="BH260">
        <f>WEEKNUM(A260)</f>
        <v>50</v>
      </c>
      <c r="BI260">
        <f>YEAR(A260)</f>
        <v>2023</v>
      </c>
      <c r="BJ260">
        <f>MONTH(A260)</f>
        <v>12</v>
      </c>
    </row>
    <row r="261" spans="1:62" x14ac:dyDescent="0.2">
      <c r="A261" s="11">
        <v>45282</v>
      </c>
      <c r="B261" s="4">
        <v>43.6</v>
      </c>
      <c r="C261" s="18">
        <f>BFT!B261+'Rail Costs'!B261</f>
        <v>49.029630459126537</v>
      </c>
      <c r="E261" s="4">
        <f>BFT!C261*'Feedstock Conversions'!B$20</f>
        <v>379.97963605823065</v>
      </c>
      <c r="F261" s="4">
        <f>BFT!C261*'Feedstock Conversions'!B$7</f>
        <v>459.89793370660698</v>
      </c>
      <c r="H261" s="4">
        <f>'Fuel Values'!B261-BFT!I261-BFT!J261-BFT!K261</f>
        <v>268.09410868694079</v>
      </c>
      <c r="I261" s="18">
        <f>('LCFS Values'!$E$6-$AA$4)/1000000*'LCFS Values'!B261*'LCFS Values'!$G$2*100</f>
        <v>53.205891313059219</v>
      </c>
      <c r="J261" s="4">
        <f>'RIN Values'!C261</f>
        <v>122.69999999999999</v>
      </c>
      <c r="K261" s="4">
        <f>'Fixed Credits Value'!B261</f>
        <v>100</v>
      </c>
      <c r="L261" s="4">
        <f>K261+J261+I261+H261</f>
        <v>544</v>
      </c>
      <c r="M261" s="4">
        <f>L261/'Feedstock Conversions'!B$20</f>
        <v>70.193548387096769</v>
      </c>
      <c r="O261" s="4">
        <f>'Fuel Values'!C261*100</f>
        <v>267.12</v>
      </c>
      <c r="P261" s="18">
        <f>('LCFS Values'!$E$5-AB$4)/1000000*'LCFS Values'!B261*'LCFS Values'!$G$2*100</f>
        <v>51.863417497796604</v>
      </c>
      <c r="Q261" s="4">
        <f>'RIN Values'!D261</f>
        <v>139.06</v>
      </c>
      <c r="R261" s="4">
        <f>'Fixed Credits Value'!B261</f>
        <v>100</v>
      </c>
      <c r="S261" s="4">
        <f>'Fixed Credits Value'!C261</f>
        <v>16</v>
      </c>
      <c r="T261" s="4">
        <f>S261+R261+Q261+P261+O261</f>
        <v>574.04341749779655</v>
      </c>
      <c r="U261" s="4">
        <f>T261/'Feedstock Conversions'!B$7</f>
        <v>61.198658581854637</v>
      </c>
      <c r="W261" s="4">
        <f>L261-E261</f>
        <v>164.02036394176935</v>
      </c>
      <c r="X261" s="4">
        <f>T261-F261</f>
        <v>114.14548379118958</v>
      </c>
      <c r="Y261" s="4"/>
      <c r="Z261" s="4"/>
      <c r="AA261" s="4"/>
      <c r="AB261" s="4"/>
      <c r="AC261" s="4"/>
      <c r="AD261" s="4"/>
      <c r="AE261" s="4"/>
      <c r="AF261" s="4"/>
      <c r="AG261" s="4">
        <f>$B261+'Rail Costs'!K261</f>
        <v>44.957407614781637</v>
      </c>
      <c r="AH261" s="4">
        <v>41.1</v>
      </c>
      <c r="AI261" s="4">
        <f>$B261+'Rail Costs'!M261</f>
        <v>47.672222844344901</v>
      </c>
      <c r="AJ261" s="4">
        <f>B261</f>
        <v>43.6</v>
      </c>
      <c r="AK261" s="4">
        <f>$B261+('Rail Costs'!O261*0.75)</f>
        <v>44.210833426651739</v>
      </c>
      <c r="AL261" s="4">
        <f>$B261+'Rail Costs'!P261</f>
        <v>45.228889137737966</v>
      </c>
      <c r="AM261" s="4"/>
      <c r="AN261" s="4"/>
      <c r="AO261" s="4">
        <f>$L261-('Feedstock Conversions'!$B$20*AG261)-'Rail Costs'!Q261</f>
        <v>191.02797783029126</v>
      </c>
      <c r="AP261" s="4">
        <f>$L261-('Feedstock Conversions'!$B$20*AH261)-'Rail Costs'!R261</f>
        <v>221.42398935047606</v>
      </c>
      <c r="AQ261" s="4">
        <f>$L261-('Feedstock Conversions'!$B$20*AI261)-'Rail Costs'!S261</f>
        <v>170.69700644267618</v>
      </c>
      <c r="AR261" s="4">
        <f>$L261-('Feedstock Conversions'!$B$20*AJ261)-'Rail Costs'!T261</f>
        <v>201.76465413795131</v>
      </c>
      <c r="AS261" s="4">
        <f>$L261-('Feedstock Conversions'!$B$20*AK261)-'Rail Costs'!U261</f>
        <v>197.21115822598864</v>
      </c>
      <c r="AT261" s="4">
        <f>$L261-('Feedstock Conversions'!$B$20*AL261)-'Rail Costs'!V261</f>
        <v>188.27369414807239</v>
      </c>
      <c r="AU261" s="4"/>
      <c r="AV261" s="4">
        <f>$T261-(AG261*'Feedstock Conversions'!$B$7)-'Rail Costs'!Q261</f>
        <v>147.79082091599372</v>
      </c>
      <c r="AW261" s="4">
        <f>$T261-(AH261*'Feedstock Conversions'!$B$7)-'Rail Costs'!R261</f>
        <v>184.47440684827262</v>
      </c>
      <c r="AX261" s="4">
        <f>$T261-(AI261*'Feedstock Conversions'!$B$7)-'Rail Costs'!S261</f>
        <v>123.03470070419046</v>
      </c>
      <c r="AY261" s="4">
        <f>$T261-(AJ261*'Feedstock Conversions'!$B$7)-'Rail Costs'!T261</f>
        <v>160.74007163574782</v>
      </c>
      <c r="AZ261" s="4">
        <f>$T261-(AK261*'Feedstock Conversions'!$B$7)-'Rail Costs'!U261</f>
        <v>155.19091723834282</v>
      </c>
      <c r="BA261" s="4">
        <f>$T261-(AL261*'Feedstock Conversions'!$B$7)-'Rail Costs'!V261</f>
        <v>144.59402235135602</v>
      </c>
      <c r="BH261">
        <f>WEEKNUM(A261)</f>
        <v>51</v>
      </c>
      <c r="BI261">
        <f>YEAR(A261)</f>
        <v>2023</v>
      </c>
      <c r="BJ261">
        <f>MONTH(A261)</f>
        <v>12</v>
      </c>
    </row>
    <row r="262" spans="1:62" x14ac:dyDescent="0.2">
      <c r="A262" s="11">
        <v>45289</v>
      </c>
      <c r="B262" s="4">
        <v>43</v>
      </c>
      <c r="C262" s="18">
        <f>BFT!B262+'Rail Costs'!B262</f>
        <v>48.429630459126535</v>
      </c>
      <c r="E262" s="4">
        <f>BFT!C262*'Feedstock Conversions'!B$20</f>
        <v>375.32963605823068</v>
      </c>
      <c r="F262" s="4">
        <f>BFT!C262*'Feedstock Conversions'!B$7</f>
        <v>454.26993370660693</v>
      </c>
      <c r="H262" s="4">
        <f>'Fuel Values'!B262-BFT!I262-BFT!J262-BFT!K262</f>
        <v>267.82341728346631</v>
      </c>
      <c r="I262" s="18">
        <f>('LCFS Values'!$E$6-$AA$4)/1000000*'LCFS Values'!B262*'LCFS Values'!$G$2*100</f>
        <v>50.864082716533709</v>
      </c>
      <c r="J262" s="4">
        <f>'RIN Values'!C262</f>
        <v>117.5625</v>
      </c>
      <c r="K262" s="4">
        <f>'Fixed Credits Value'!B262</f>
        <v>100</v>
      </c>
      <c r="L262" s="4">
        <f>K262+J262+I262+H262</f>
        <v>536.25</v>
      </c>
      <c r="M262" s="4">
        <f>L262/'Feedstock Conversions'!B$20</f>
        <v>69.193548387096769</v>
      </c>
      <c r="O262" s="4">
        <f>'Fuel Values'!C262*100</f>
        <v>263.18</v>
      </c>
      <c r="P262" s="18">
        <f>('LCFS Values'!$E$5-AB$4)/1000000*'LCFS Values'!B262*'LCFS Values'!$G$2*100</f>
        <v>49.580696657224571</v>
      </c>
      <c r="Q262" s="4">
        <f>'RIN Values'!D262</f>
        <v>133.23749999999998</v>
      </c>
      <c r="R262" s="4">
        <f>'Fixed Credits Value'!B262</f>
        <v>100</v>
      </c>
      <c r="S262" s="4">
        <f>'Fixed Credits Value'!C262</f>
        <v>16</v>
      </c>
      <c r="T262" s="4">
        <f>S262+R262+Q262+P262+O262</f>
        <v>561.99819665722453</v>
      </c>
      <c r="U262" s="4">
        <f>T262/'Feedstock Conversions'!B$7</f>
        <v>59.914519899490884</v>
      </c>
      <c r="W262" s="4">
        <f>L262-E262</f>
        <v>160.92036394176932</v>
      </c>
      <c r="X262" s="4">
        <f>T262-F262</f>
        <v>107.72826295061759</v>
      </c>
      <c r="Y262" s="4"/>
      <c r="Z262" s="4"/>
      <c r="AA262" s="4"/>
      <c r="AB262" s="4"/>
      <c r="AC262" s="4"/>
      <c r="AD262" s="4"/>
      <c r="AE262" s="4"/>
      <c r="AF262" s="4"/>
      <c r="AG262" s="4">
        <f>$B262+'Rail Costs'!K262</f>
        <v>44.357407614781636</v>
      </c>
      <c r="AH262" s="4">
        <v>40.5</v>
      </c>
      <c r="AI262" s="4">
        <f>$B262+'Rail Costs'!M262</f>
        <v>47.072222844344907</v>
      </c>
      <c r="AJ262" s="4">
        <f>B262</f>
        <v>43</v>
      </c>
      <c r="AK262" s="4">
        <f>$B262+('Rail Costs'!O262*0.75)</f>
        <v>43.610833426651737</v>
      </c>
      <c r="AL262" s="4">
        <f>$B262+'Rail Costs'!P262</f>
        <v>44.628889137737964</v>
      </c>
      <c r="AM262" s="4"/>
      <c r="AN262" s="4"/>
      <c r="AO262" s="4">
        <f>$L262-('Feedstock Conversions'!$B$20*AG262)-'Rail Costs'!Q262</f>
        <v>187.92797783029124</v>
      </c>
      <c r="AP262" s="4">
        <f>$L262-('Feedstock Conversions'!$B$20*AH262)-'Rail Costs'!R262</f>
        <v>218.3239893504761</v>
      </c>
      <c r="AQ262" s="4">
        <f>$L262-('Feedstock Conversions'!$B$20*AI262)-'Rail Costs'!S262</f>
        <v>167.5970064426761</v>
      </c>
      <c r="AR262" s="4">
        <f>$L262-('Feedstock Conversions'!$B$20*AJ262)-'Rail Costs'!T262</f>
        <v>198.66465413795135</v>
      </c>
      <c r="AS262" s="4">
        <f>$L262-('Feedstock Conversions'!$B$20*AK262)-'Rail Costs'!U262</f>
        <v>194.11115822598862</v>
      </c>
      <c r="AT262" s="4">
        <f>$L262-('Feedstock Conversions'!$B$20*AL262)-'Rail Costs'!V262</f>
        <v>185.17369414807243</v>
      </c>
      <c r="AU262" s="4"/>
      <c r="AV262" s="4">
        <f>$T262-(AG262*'Feedstock Conversions'!$B$7)-'Rail Costs'!Q262</f>
        <v>141.37360007542168</v>
      </c>
      <c r="AW262" s="4">
        <f>$T262-(AH262*'Feedstock Conversions'!$B$7)-'Rail Costs'!R262</f>
        <v>178.05718600770058</v>
      </c>
      <c r="AX262" s="4">
        <f>$T262-(AI262*'Feedstock Conversions'!$B$7)-'Rail Costs'!S262</f>
        <v>116.61747986361841</v>
      </c>
      <c r="AY262" s="4">
        <f>$T262-(AJ262*'Feedstock Conversions'!$B$7)-'Rail Costs'!T262</f>
        <v>154.32285079517584</v>
      </c>
      <c r="AZ262" s="4">
        <f>$T262-(AK262*'Feedstock Conversions'!$B$7)-'Rail Costs'!U262</f>
        <v>148.77369639777078</v>
      </c>
      <c r="BA262" s="4">
        <f>$T262-(AL262*'Feedstock Conversions'!$B$7)-'Rail Costs'!V262</f>
        <v>138.17680151078403</v>
      </c>
      <c r="BH262">
        <f>WEEKNUM(A262)</f>
        <v>52</v>
      </c>
      <c r="BI262">
        <f>YEAR(A262)</f>
        <v>2023</v>
      </c>
      <c r="BJ262">
        <f>MONTH(A262)</f>
        <v>12</v>
      </c>
    </row>
    <row r="263" spans="1:62" x14ac:dyDescent="0.2">
      <c r="A263" s="11">
        <v>45296</v>
      </c>
      <c r="B263" s="4">
        <v>43</v>
      </c>
      <c r="C263" s="18">
        <f>BFT!B263+'Rail Costs'!B263</f>
        <v>48.174580067189247</v>
      </c>
      <c r="E263" s="4">
        <f>BFT!C263*'Feedstock Conversions'!B$20</f>
        <v>373.35299552071666</v>
      </c>
      <c r="F263" s="4">
        <f>BFT!C263*'Feedstock Conversions'!B$7</f>
        <v>451.8775610302352</v>
      </c>
      <c r="H263" s="4">
        <f>'Fuel Values'!B263-BFT!I263-BFT!J263-BFT!K263</f>
        <v>266.94779603435444</v>
      </c>
      <c r="I263" s="18">
        <f>('LCFS Values'!$E$6-$AA$4)/1000000*'LCFS Values'!B263*'LCFS Values'!$G$2*100</f>
        <v>50.11470396564556</v>
      </c>
      <c r="J263" s="4">
        <f>'RIN Values'!C263</f>
        <v>117.9375</v>
      </c>
      <c r="K263" s="4">
        <f>'Fixed Credits Value'!B263</f>
        <v>100</v>
      </c>
      <c r="L263" s="4">
        <f t="shared" ref="L263:L326" si="36">K263+J263+I263+H263</f>
        <v>535</v>
      </c>
      <c r="M263" s="4">
        <f>L263/'Feedstock Conversions'!B$20</f>
        <v>69.032258064516128</v>
      </c>
      <c r="O263" s="4">
        <f>'Fuel Values'!C263*100</f>
        <v>270.18</v>
      </c>
      <c r="P263" s="18">
        <f>('LCFS Values'!$E$5-AB$4)/1000000*'LCFS Values'!B263*'LCFS Values'!$G$2*100</f>
        <v>48.850225988241526</v>
      </c>
      <c r="Q263" s="4">
        <f>'RIN Values'!D263</f>
        <v>133.66249999999999</v>
      </c>
      <c r="R263" s="4">
        <f>'Fixed Credits Value'!B263</f>
        <v>100</v>
      </c>
      <c r="S263" s="4">
        <f>'Fixed Credits Value'!C263</f>
        <v>16</v>
      </c>
      <c r="T263" s="4">
        <f t="shared" ref="T263:T326" si="37">S263+R263+Q263+P263+O263</f>
        <v>568.69272598824159</v>
      </c>
      <c r="U263" s="4">
        <f>T263/'Feedstock Conversions'!B$7</f>
        <v>60.628222386806137</v>
      </c>
      <c r="W263" s="4">
        <f t="shared" ref="W263:W326" si="38">L263-E263</f>
        <v>161.64700447928334</v>
      </c>
      <c r="X263" s="4">
        <f t="shared" ref="X263:X313" si="39">T263-F263</f>
        <v>116.81516495800639</v>
      </c>
      <c r="Y263" s="4"/>
      <c r="Z263" s="4"/>
      <c r="AA263" s="4"/>
      <c r="AB263" s="4"/>
      <c r="AC263" s="4"/>
      <c r="AD263" s="4"/>
      <c r="AE263" s="4"/>
      <c r="AF263" s="4"/>
      <c r="AG263" s="4">
        <f>$B263+'Rail Costs'!K263</f>
        <v>44.293645016797313</v>
      </c>
      <c r="AH263" s="4">
        <v>40.5</v>
      </c>
      <c r="AI263" s="4">
        <f>$B263+'Rail Costs'!M263</f>
        <v>46.880935050391933</v>
      </c>
      <c r="AJ263" s="4">
        <f t="shared" ref="AJ263:AJ326" si="40">B263</f>
        <v>43</v>
      </c>
      <c r="AK263" s="4">
        <f>$B263+('Rail Costs'!O263*0.75)</f>
        <v>43.582140257558791</v>
      </c>
      <c r="AL263" s="4">
        <f>$B263+'Rail Costs'!P263</f>
        <v>44.552374020156776</v>
      </c>
      <c r="AM263" s="4"/>
      <c r="AN263" s="4"/>
      <c r="AO263" s="4">
        <f>$L263-('Feedstock Conversions'!$B$20*AG263)-'Rail Costs'!Q263</f>
        <v>187.17213796466973</v>
      </c>
      <c r="AP263" s="4">
        <f>$L263-('Feedstock Conversions'!$B$20*AH263)-'Rail Costs'!R263</f>
        <v>217.0739893504761</v>
      </c>
      <c r="AQ263" s="4">
        <f>$L263-('Feedstock Conversions'!$B$20*AI263)-'Rail Costs'!S263</f>
        <v>167.82948684581163</v>
      </c>
      <c r="AR263" s="4">
        <f>$L263-('Feedstock Conversions'!$B$20*AJ263)-'Rail Costs'!T263</f>
        <v>197.41465413795135</v>
      </c>
      <c r="AS263" s="4">
        <f>$L263-('Feedstock Conversions'!$B$20*AK263)-'Rail Costs'!U263</f>
        <v>193.08353028645899</v>
      </c>
      <c r="AT263" s="4">
        <f>$L263-('Feedstock Conversions'!$B$20*AL263)-'Rail Costs'!V263</f>
        <v>184.51668630932662</v>
      </c>
      <c r="AU263" s="4"/>
      <c r="AV263" s="4">
        <f>$T263-(AG263*'Feedstock Conversions'!$B$7)-'Rail Costs'!Q263</f>
        <v>148.66622257553172</v>
      </c>
      <c r="AW263" s="4">
        <f>$T263-(AH263*'Feedstock Conversions'!$B$7)-'Rail Costs'!R263</f>
        <v>184.75171533871764</v>
      </c>
      <c r="AX263" s="4">
        <f>$T263-(AI263*'Feedstock Conversions'!$B$7)-'Rail Costs'!S263</f>
        <v>125.10628870191435</v>
      </c>
      <c r="AY263" s="4">
        <f>$T263-(AJ263*'Feedstock Conversions'!$B$7)-'Rail Costs'!T263</f>
        <v>161.0173801261929</v>
      </c>
      <c r="AZ263" s="4">
        <f>$T263-(AK263*'Feedstock Conversions'!$B$7)-'Rail Costs'!U263</f>
        <v>155.73736765487968</v>
      </c>
      <c r="BA263" s="4">
        <f>$T263-(AL263*'Feedstock Conversions'!$B$7)-'Rail Costs'!V263</f>
        <v>145.58904264471263</v>
      </c>
      <c r="BH263">
        <f t="shared" ref="BH263:BH326" si="41">WEEKNUM(A263)</f>
        <v>1</v>
      </c>
      <c r="BI263">
        <f t="shared" ref="BI263:BI326" si="42">YEAR(A263)</f>
        <v>2024</v>
      </c>
      <c r="BJ263">
        <f t="shared" ref="BJ263:BJ326" si="43">MONTH(A263)</f>
        <v>1</v>
      </c>
    </row>
    <row r="264" spans="1:62" x14ac:dyDescent="0.2">
      <c r="A264" s="11">
        <v>45303</v>
      </c>
      <c r="B264" s="4">
        <v>41.8</v>
      </c>
      <c r="C264" s="18">
        <f>BFT!B264+'Rail Costs'!B264</f>
        <v>46.974580067189244</v>
      </c>
      <c r="E264" s="4">
        <f>BFT!C264*'Feedstock Conversions'!B$20</f>
        <v>364.05299552071665</v>
      </c>
      <c r="F264" s="4">
        <f>BFT!C264*'Feedstock Conversions'!B$7</f>
        <v>440.62156103023517</v>
      </c>
      <c r="H264" s="4">
        <f>'Fuel Values'!B264-BFT!I264-BFT!J264-BFT!K264</f>
        <v>254.14218281469402</v>
      </c>
      <c r="I264" s="18">
        <f>('LCFS Values'!$E$6-$AA$4)/1000000*'LCFS Values'!B264*'LCFS Values'!$G$2*100</f>
        <v>50.882817185305932</v>
      </c>
      <c r="J264" s="4">
        <f>'RIN Values'!C264</f>
        <v>120.97500000000001</v>
      </c>
      <c r="K264" s="4">
        <f>'Fixed Credits Value'!B264</f>
        <v>100</v>
      </c>
      <c r="L264" s="4">
        <f t="shared" si="36"/>
        <v>526</v>
      </c>
      <c r="M264" s="4">
        <f>L264/'Feedstock Conversions'!B$20</f>
        <v>67.870967741935488</v>
      </c>
      <c r="O264" s="4">
        <f>'Fuel Values'!C264*100</f>
        <v>245.22</v>
      </c>
      <c r="P264" s="18">
        <f>('LCFS Values'!$E$5-AB$4)/1000000*'LCFS Values'!B264*'LCFS Values'!$G$2*100</f>
        <v>49.598958423949149</v>
      </c>
      <c r="Q264" s="4">
        <f>'RIN Values'!D264</f>
        <v>137.10500000000002</v>
      </c>
      <c r="R264" s="4">
        <f>'Fixed Credits Value'!B264</f>
        <v>100</v>
      </c>
      <c r="S264" s="4">
        <f>'Fixed Credits Value'!C264</f>
        <v>16</v>
      </c>
      <c r="T264" s="4">
        <f t="shared" si="37"/>
        <v>547.92395842394922</v>
      </c>
      <c r="U264" s="4">
        <f>T264/'Feedstock Conversions'!B$7</f>
        <v>58.414068062254707</v>
      </c>
      <c r="W264" s="4">
        <f t="shared" si="38"/>
        <v>161.94700447928335</v>
      </c>
      <c r="X264" s="4">
        <f t="shared" si="39"/>
        <v>107.30239739371405</v>
      </c>
      <c r="Y264" s="4"/>
      <c r="Z264" s="4"/>
      <c r="AA264" s="4"/>
      <c r="AB264" s="4"/>
      <c r="AC264" s="4"/>
      <c r="AD264" s="4"/>
      <c r="AE264" s="4"/>
      <c r="AF264" s="4"/>
      <c r="AG264" s="4">
        <f>$B264+'Rail Costs'!K264</f>
        <v>43.093645016797311</v>
      </c>
      <c r="AH264" s="4">
        <v>39.299999999999997</v>
      </c>
      <c r="AI264" s="4">
        <f>$B264+'Rail Costs'!M264</f>
        <v>45.68093505039193</v>
      </c>
      <c r="AJ264" s="4">
        <f t="shared" si="40"/>
        <v>41.8</v>
      </c>
      <c r="AK264" s="4">
        <f>$B264+('Rail Costs'!O264*0.75)</f>
        <v>42.382140257558788</v>
      </c>
      <c r="AL264" s="4">
        <f>$B264+'Rail Costs'!P264</f>
        <v>43.352374020156773</v>
      </c>
      <c r="AM264" s="4"/>
      <c r="AN264" s="4"/>
      <c r="AO264" s="4">
        <f>$L264-('Feedstock Conversions'!$B$20*AG264)-'Rail Costs'!Q264</f>
        <v>187.4721379646698</v>
      </c>
      <c r="AP264" s="4">
        <f>$L264-('Feedstock Conversions'!$B$20*AH264)-'Rail Costs'!R264</f>
        <v>217.37398935047611</v>
      </c>
      <c r="AQ264" s="4">
        <f>$L264-('Feedstock Conversions'!$B$20*AI264)-'Rail Costs'!S264</f>
        <v>168.1294868458117</v>
      </c>
      <c r="AR264" s="4">
        <f>$L264-('Feedstock Conversions'!$B$20*AJ264)-'Rail Costs'!T264</f>
        <v>197.71465413795136</v>
      </c>
      <c r="AS264" s="4">
        <f>$L264-('Feedstock Conversions'!$B$20*AK264)-'Rail Costs'!U264</f>
        <v>193.38353028645901</v>
      </c>
      <c r="AT264" s="4">
        <f>$L264-('Feedstock Conversions'!$B$20*AL264)-'Rail Costs'!V264</f>
        <v>184.81668630932663</v>
      </c>
      <c r="AU264" s="4"/>
      <c r="AV264" s="4">
        <f>$T264-(AG264*'Feedstock Conversions'!$B$7)-'Rail Costs'!Q264</f>
        <v>139.15345501123937</v>
      </c>
      <c r="AW264" s="4">
        <f>$T264-(AH264*'Feedstock Conversions'!$B$7)-'Rail Costs'!R264</f>
        <v>175.2389477744253</v>
      </c>
      <c r="AX264" s="4">
        <f>$T264-(AI264*'Feedstock Conversions'!$B$7)-'Rail Costs'!S264</f>
        <v>115.59352113762201</v>
      </c>
      <c r="AY264" s="4">
        <f>$T264-(AJ264*'Feedstock Conversions'!$B$7)-'Rail Costs'!T264</f>
        <v>151.50461256190056</v>
      </c>
      <c r="AZ264" s="4">
        <f>$T264-(AK264*'Feedstock Conversions'!$B$7)-'Rail Costs'!U264</f>
        <v>146.22460009058733</v>
      </c>
      <c r="BA264" s="4">
        <f>$T264-(AL264*'Feedstock Conversions'!$B$7)-'Rail Costs'!V264</f>
        <v>136.07627508042029</v>
      </c>
      <c r="BH264">
        <f t="shared" si="41"/>
        <v>2</v>
      </c>
      <c r="BI264">
        <f t="shared" si="42"/>
        <v>2024</v>
      </c>
      <c r="BJ264">
        <f t="shared" si="43"/>
        <v>1</v>
      </c>
    </row>
    <row r="265" spans="1:62" x14ac:dyDescent="0.2">
      <c r="A265" s="11">
        <v>45310</v>
      </c>
      <c r="B265" s="4">
        <v>41</v>
      </c>
      <c r="C265" s="18">
        <f>BFT!B265+'Rail Costs'!B265</f>
        <v>46.174580067189247</v>
      </c>
      <c r="E265" s="4">
        <f>BFT!C265*'Feedstock Conversions'!B$20</f>
        <v>357.85299552071666</v>
      </c>
      <c r="F265" s="4">
        <f>BFT!C265*'Feedstock Conversions'!B$7</f>
        <v>433.11756103023515</v>
      </c>
      <c r="H265" s="4">
        <f>'Fuel Values'!B265-BFT!I265-BFT!J265-BFT!K265</f>
        <v>256.23357892161448</v>
      </c>
      <c r="I265" s="18">
        <f>('LCFS Values'!$E$6-$AA$4)/1000000*'LCFS Values'!B265*'LCFS Values'!$G$2*100</f>
        <v>46.203921078385527</v>
      </c>
      <c r="J265" s="4">
        <f>'RIN Values'!C265</f>
        <v>117.5625</v>
      </c>
      <c r="K265" s="4">
        <f>'Fixed Credits Value'!B265</f>
        <v>100</v>
      </c>
      <c r="L265" s="4">
        <f t="shared" si="36"/>
        <v>520</v>
      </c>
      <c r="M265" s="4">
        <f>L265/'Feedstock Conversions'!B$20</f>
        <v>67.096774193548384</v>
      </c>
      <c r="O265" s="4">
        <f>'Fuel Values'!C265*100</f>
        <v>242</v>
      </c>
      <c r="P265" s="18">
        <f>('LCFS Values'!$E$5-AB$4)/1000000*'LCFS Values'!B265*'LCFS Values'!$G$2*100</f>
        <v>45.038118708019674</v>
      </c>
      <c r="Q265" s="4">
        <f>'RIN Values'!D265</f>
        <v>133.23749999999998</v>
      </c>
      <c r="R265" s="4">
        <f>'Fixed Credits Value'!B265</f>
        <v>100</v>
      </c>
      <c r="S265" s="4">
        <f>'Fixed Credits Value'!C265</f>
        <v>16</v>
      </c>
      <c r="T265" s="4">
        <f t="shared" si="37"/>
        <v>536.27561870801969</v>
      </c>
      <c r="U265" s="4">
        <f>T265/'Feedstock Conversions'!B$7</f>
        <v>57.172240800428533</v>
      </c>
      <c r="W265" s="4">
        <f t="shared" si="38"/>
        <v>162.14700447928334</v>
      </c>
      <c r="X265" s="4">
        <f t="shared" si="39"/>
        <v>103.15805767778454</v>
      </c>
      <c r="Y265" s="4"/>
      <c r="Z265" s="4"/>
      <c r="AA265" s="4"/>
      <c r="AB265" s="4"/>
      <c r="AC265" s="4"/>
      <c r="AD265" s="4"/>
      <c r="AE265" s="4"/>
      <c r="AF265" s="4"/>
      <c r="AG265" s="4">
        <f>$B265+'Rail Costs'!K265</f>
        <v>42.293645016797313</v>
      </c>
      <c r="AH265" s="4">
        <v>38.5</v>
      </c>
      <c r="AI265" s="4">
        <f>$B265+'Rail Costs'!M265</f>
        <v>44.880935050391933</v>
      </c>
      <c r="AJ265" s="4">
        <f t="shared" si="40"/>
        <v>41</v>
      </c>
      <c r="AK265" s="4">
        <f>$B265+('Rail Costs'!O265*0.75)</f>
        <v>41.582140257558791</v>
      </c>
      <c r="AL265" s="4">
        <f>$B265+'Rail Costs'!P265</f>
        <v>42.552374020156776</v>
      </c>
      <c r="AM265" s="4"/>
      <c r="AN265" s="4"/>
      <c r="AO265" s="4">
        <f>$L265-('Feedstock Conversions'!$B$20*AG265)-'Rail Costs'!Q265</f>
        <v>187.67213796466973</v>
      </c>
      <c r="AP265" s="4">
        <f>$L265-('Feedstock Conversions'!$B$20*AH265)-'Rail Costs'!R265</f>
        <v>217.5739893504761</v>
      </c>
      <c r="AQ265" s="4">
        <f>$L265-('Feedstock Conversions'!$B$20*AI265)-'Rail Costs'!S265</f>
        <v>168.32948684581163</v>
      </c>
      <c r="AR265" s="4">
        <f>$L265-('Feedstock Conversions'!$B$20*AJ265)-'Rail Costs'!T265</f>
        <v>197.91465413795135</v>
      </c>
      <c r="AS265" s="4">
        <f>$L265-('Feedstock Conversions'!$B$20*AK265)-'Rail Costs'!U265</f>
        <v>193.58353028645899</v>
      </c>
      <c r="AT265" s="4">
        <f>$L265-('Feedstock Conversions'!$B$20*AL265)-'Rail Costs'!V265</f>
        <v>185.01668630932662</v>
      </c>
      <c r="AU265" s="4"/>
      <c r="AV265" s="4">
        <f>$T265-(AG265*'Feedstock Conversions'!$B$7)-'Rail Costs'!Q265</f>
        <v>135.00911529530981</v>
      </c>
      <c r="AW265" s="4">
        <f>$T265-(AH265*'Feedstock Conversions'!$B$7)-'Rail Costs'!R265</f>
        <v>171.09460805849574</v>
      </c>
      <c r="AX265" s="4">
        <f>$T265-(AI265*'Feedstock Conversions'!$B$7)-'Rail Costs'!S265</f>
        <v>111.44918142169244</v>
      </c>
      <c r="AY265" s="4">
        <f>$T265-(AJ265*'Feedstock Conversions'!$B$7)-'Rail Costs'!T265</f>
        <v>147.360272845971</v>
      </c>
      <c r="AZ265" s="4">
        <f>$T265-(AK265*'Feedstock Conversions'!$B$7)-'Rail Costs'!U265</f>
        <v>142.08026037465783</v>
      </c>
      <c r="BA265" s="4">
        <f>$T265-(AL265*'Feedstock Conversions'!$B$7)-'Rail Costs'!V265</f>
        <v>131.93193536449073</v>
      </c>
      <c r="BH265">
        <f t="shared" si="41"/>
        <v>3</v>
      </c>
      <c r="BI265">
        <f t="shared" si="42"/>
        <v>2024</v>
      </c>
      <c r="BJ265">
        <f t="shared" si="43"/>
        <v>1</v>
      </c>
    </row>
    <row r="266" spans="1:62" x14ac:dyDescent="0.2">
      <c r="A266" s="11">
        <v>45317</v>
      </c>
      <c r="B266" s="4">
        <v>41</v>
      </c>
      <c r="C266" s="18">
        <f>BFT!B266+'Rail Costs'!B266</f>
        <v>46.174580067189247</v>
      </c>
      <c r="E266" s="4">
        <f>BFT!C266*'Feedstock Conversions'!B$20</f>
        <v>357.85299552071666</v>
      </c>
      <c r="F266" s="4">
        <f>BFT!C266*'Feedstock Conversions'!B$7</f>
        <v>433.11756103023515</v>
      </c>
      <c r="H266" s="4">
        <f>'Fuel Values'!B266-BFT!I266-BFT!J266-BFT!K266</f>
        <v>271.83590819866447</v>
      </c>
      <c r="I266" s="18">
        <f>('LCFS Values'!$E$6-$AA$4)/1000000*'LCFS Values'!B266*'LCFS Values'!$G$2*100</f>
        <v>43.314091801335522</v>
      </c>
      <c r="J266" s="4">
        <f>'RIN Values'!C266</f>
        <v>98.850000000000009</v>
      </c>
      <c r="K266" s="4">
        <f>'Fixed Credits Value'!B266</f>
        <v>100</v>
      </c>
      <c r="L266" s="4">
        <f t="shared" si="36"/>
        <v>514</v>
      </c>
      <c r="M266" s="4">
        <f>L266/'Feedstock Conversions'!B$20</f>
        <v>66.322580645161295</v>
      </c>
      <c r="O266" s="4">
        <f>'Fuel Values'!C266*100</f>
        <v>245.71</v>
      </c>
      <c r="P266" s="18">
        <f>('LCFS Values'!$E$5-AB$4)/1000000*'LCFS Values'!B266*'LCFS Values'!$G$2*100</f>
        <v>42.221204667220327</v>
      </c>
      <c r="Q266" s="4">
        <f>'RIN Values'!D266</f>
        <v>112.03</v>
      </c>
      <c r="R266" s="4">
        <f>'Fixed Credits Value'!B266</f>
        <v>100</v>
      </c>
      <c r="S266" s="4">
        <f>'Fixed Credits Value'!C266</f>
        <v>16</v>
      </c>
      <c r="T266" s="4">
        <f t="shared" si="37"/>
        <v>515.96120466722039</v>
      </c>
      <c r="U266" s="4">
        <f>T266/'Feedstock Conversions'!B$7</f>
        <v>55.006525017827329</v>
      </c>
      <c r="W266" s="4">
        <f t="shared" si="38"/>
        <v>156.14700447928334</v>
      </c>
      <c r="X266" s="4">
        <f t="shared" si="39"/>
        <v>82.843643636985234</v>
      </c>
      <c r="Y266" s="4"/>
      <c r="Z266" s="4"/>
      <c r="AA266" s="4"/>
      <c r="AB266" s="4"/>
      <c r="AC266" s="4"/>
      <c r="AD266" s="4"/>
      <c r="AE266" s="4"/>
      <c r="AF266" s="4"/>
      <c r="AG266" s="4">
        <f>$B266+'Rail Costs'!K266</f>
        <v>42.293645016797313</v>
      </c>
      <c r="AH266" s="4">
        <v>38.5</v>
      </c>
      <c r="AI266" s="4">
        <f>$B266+'Rail Costs'!M266</f>
        <v>44.880935050391933</v>
      </c>
      <c r="AJ266" s="4">
        <f t="shared" si="40"/>
        <v>41</v>
      </c>
      <c r="AK266" s="4">
        <f>$B266+('Rail Costs'!O266*0.75)</f>
        <v>41.582140257558791</v>
      </c>
      <c r="AL266" s="4">
        <f>$B266+'Rail Costs'!P266</f>
        <v>42.552374020156776</v>
      </c>
      <c r="AM266" s="4"/>
      <c r="AN266" s="4"/>
      <c r="AO266" s="4">
        <f>$L266-('Feedstock Conversions'!$B$20*AG266)-'Rail Costs'!Q266</f>
        <v>181.67213796466973</v>
      </c>
      <c r="AP266" s="4">
        <f>$L266-('Feedstock Conversions'!$B$20*AH266)-'Rail Costs'!R266</f>
        <v>211.5739893504761</v>
      </c>
      <c r="AQ266" s="4">
        <f>$L266-('Feedstock Conversions'!$B$20*AI266)-'Rail Costs'!S266</f>
        <v>162.32948684581163</v>
      </c>
      <c r="AR266" s="4">
        <f>$L266-('Feedstock Conversions'!$B$20*AJ266)-'Rail Costs'!T266</f>
        <v>191.91465413795135</v>
      </c>
      <c r="AS266" s="4">
        <f>$L266-('Feedstock Conversions'!$B$20*AK266)-'Rail Costs'!U266</f>
        <v>187.58353028645899</v>
      </c>
      <c r="AT266" s="4">
        <f>$L266-('Feedstock Conversions'!$B$20*AL266)-'Rail Costs'!V266</f>
        <v>179.01668630932662</v>
      </c>
      <c r="AU266" s="4"/>
      <c r="AV266" s="4">
        <f>$T266-(AG266*'Feedstock Conversions'!$B$7)-'Rail Costs'!Q266</f>
        <v>114.69470125451049</v>
      </c>
      <c r="AW266" s="4">
        <f>$T266-(AH266*'Feedstock Conversions'!$B$7)-'Rail Costs'!R266</f>
        <v>150.78019401769643</v>
      </c>
      <c r="AX266" s="4">
        <f>$T266-(AI266*'Feedstock Conversions'!$B$7)-'Rail Costs'!S266</f>
        <v>91.134767380893138</v>
      </c>
      <c r="AY266" s="4">
        <f>$T266-(AJ266*'Feedstock Conversions'!$B$7)-'Rail Costs'!T266</f>
        <v>127.0458588051717</v>
      </c>
      <c r="AZ266" s="4">
        <f>$T266-(AK266*'Feedstock Conversions'!$B$7)-'Rail Costs'!U266</f>
        <v>121.76584633385852</v>
      </c>
      <c r="BA266" s="4">
        <f>$T266-(AL266*'Feedstock Conversions'!$B$7)-'Rail Costs'!V266</f>
        <v>111.61752132369142</v>
      </c>
      <c r="BH266">
        <f t="shared" si="41"/>
        <v>4</v>
      </c>
      <c r="BI266">
        <f t="shared" si="42"/>
        <v>2024</v>
      </c>
      <c r="BJ266">
        <f t="shared" si="43"/>
        <v>1</v>
      </c>
    </row>
    <row r="267" spans="1:62" x14ac:dyDescent="0.2">
      <c r="A267" s="11">
        <v>45324</v>
      </c>
      <c r="B267" s="4">
        <v>39.799999999999997</v>
      </c>
      <c r="C267" s="18">
        <f>BFT!B267+'Rail Costs'!B267</f>
        <v>44.974580067189244</v>
      </c>
      <c r="E267" s="4">
        <f>BFT!C267*'Feedstock Conversions'!B$20</f>
        <v>348.55299552071665</v>
      </c>
      <c r="F267" s="4">
        <f>BFT!C267*'Feedstock Conversions'!B$7</f>
        <v>421.86156103023512</v>
      </c>
      <c r="H267" s="4">
        <f>'Fuel Values'!B267-BFT!I267-BFT!J267-BFT!K267</f>
        <v>284.56109457339801</v>
      </c>
      <c r="I267" s="18">
        <f>('LCFS Values'!$E$6-$AA$4)/1000000*'LCFS Values'!B267*'LCFS Values'!$G$2*100</f>
        <v>43.538905426601971</v>
      </c>
      <c r="J267" s="4">
        <f>'RIN Values'!C267</f>
        <v>81.900000000000006</v>
      </c>
      <c r="K267" s="4">
        <f>'Fixed Credits Value'!B267</f>
        <v>100</v>
      </c>
      <c r="L267" s="4">
        <f t="shared" si="36"/>
        <v>510</v>
      </c>
      <c r="M267" s="4">
        <f>L267/'Feedstock Conversions'!B$20</f>
        <v>65.806451612903231</v>
      </c>
      <c r="O267" s="4">
        <f>'Fuel Values'!C267*100</f>
        <v>244.44</v>
      </c>
      <c r="P267" s="18">
        <f>('LCFS Values'!$E$5-AB$4)/1000000*'LCFS Values'!B267*'LCFS Values'!$G$2*100</f>
        <v>42.440345867915255</v>
      </c>
      <c r="Q267" s="4">
        <f>'RIN Values'!D267</f>
        <v>92.82</v>
      </c>
      <c r="R267" s="4">
        <f>'Fixed Credits Value'!B267</f>
        <v>100</v>
      </c>
      <c r="S267" s="4">
        <f>'Fixed Credits Value'!C267</f>
        <v>16</v>
      </c>
      <c r="T267" s="4">
        <f t="shared" si="37"/>
        <v>495.70034586791525</v>
      </c>
      <c r="U267" s="4">
        <f>T267/'Feedstock Conversions'!B$7</f>
        <v>52.846518749244694</v>
      </c>
      <c r="W267" s="4">
        <f t="shared" si="38"/>
        <v>161.44700447928335</v>
      </c>
      <c r="X267" s="4">
        <f t="shared" si="39"/>
        <v>73.838784837680123</v>
      </c>
      <c r="Y267" s="4"/>
      <c r="Z267" s="4"/>
      <c r="AA267" s="4"/>
      <c r="AB267" s="4"/>
      <c r="AC267" s="4"/>
      <c r="AD267" s="4"/>
      <c r="AE267" s="4"/>
      <c r="AF267" s="4"/>
      <c r="AG267" s="4">
        <f>$B267+'Rail Costs'!K267</f>
        <v>41.093645016797311</v>
      </c>
      <c r="AH267" s="4">
        <v>37.299999999999997</v>
      </c>
      <c r="AI267" s="4">
        <f>$B267+'Rail Costs'!M267</f>
        <v>43.68093505039193</v>
      </c>
      <c r="AJ267" s="4">
        <f t="shared" si="40"/>
        <v>39.799999999999997</v>
      </c>
      <c r="AK267" s="4">
        <f>$B267+('Rail Costs'!O267*0.75)</f>
        <v>40.382140257558788</v>
      </c>
      <c r="AL267" s="4">
        <f>$B267+'Rail Costs'!P267</f>
        <v>41.352374020156773</v>
      </c>
      <c r="AM267" s="4"/>
      <c r="AN267" s="4"/>
      <c r="AO267" s="4">
        <f>$L267-('Feedstock Conversions'!$B$20*AG267)-'Rail Costs'!Q267</f>
        <v>186.9721379646698</v>
      </c>
      <c r="AP267" s="4">
        <f>$L267-('Feedstock Conversions'!$B$20*AH267)-'Rail Costs'!R267</f>
        <v>216.87398935047611</v>
      </c>
      <c r="AQ267" s="4">
        <f>$L267-('Feedstock Conversions'!$B$20*AI267)-'Rail Costs'!S267</f>
        <v>167.6294868458117</v>
      </c>
      <c r="AR267" s="4">
        <f>$L267-('Feedstock Conversions'!$B$20*AJ267)-'Rail Costs'!T267</f>
        <v>197.21465413795136</v>
      </c>
      <c r="AS267" s="4">
        <f>$L267-('Feedstock Conversions'!$B$20*AK267)-'Rail Costs'!U267</f>
        <v>192.88353028645901</v>
      </c>
      <c r="AT267" s="4">
        <f>$L267-('Feedstock Conversions'!$B$20*AL267)-'Rail Costs'!V267</f>
        <v>184.31668630932663</v>
      </c>
      <c r="AU267" s="4"/>
      <c r="AV267" s="4">
        <f>$T267-(AG267*'Feedstock Conversions'!$B$7)-'Rail Costs'!Q267</f>
        <v>105.68984245520538</v>
      </c>
      <c r="AW267" s="4">
        <f>$T267-(AH267*'Feedstock Conversions'!$B$7)-'Rail Costs'!R267</f>
        <v>141.77533521839132</v>
      </c>
      <c r="AX267" s="4">
        <f>$T267-(AI267*'Feedstock Conversions'!$B$7)-'Rail Costs'!S267</f>
        <v>82.129908581588026</v>
      </c>
      <c r="AY267" s="4">
        <f>$T267-(AJ267*'Feedstock Conversions'!$B$7)-'Rail Costs'!T267</f>
        <v>118.04100000586659</v>
      </c>
      <c r="AZ267" s="4">
        <f>$T267-(AK267*'Feedstock Conversions'!$B$7)-'Rail Costs'!U267</f>
        <v>112.76098753455341</v>
      </c>
      <c r="BA267" s="4">
        <f>$T267-(AL267*'Feedstock Conversions'!$B$7)-'Rail Costs'!V267</f>
        <v>102.61266252438631</v>
      </c>
      <c r="BH267">
        <f t="shared" si="41"/>
        <v>5</v>
      </c>
      <c r="BI267">
        <f t="shared" si="42"/>
        <v>2024</v>
      </c>
      <c r="BJ267">
        <f t="shared" si="43"/>
        <v>2</v>
      </c>
    </row>
    <row r="268" spans="1:62" x14ac:dyDescent="0.2">
      <c r="A268" s="11">
        <v>45331</v>
      </c>
      <c r="B268" s="4">
        <v>39.700000000000003</v>
      </c>
      <c r="C268" s="18">
        <f>BFT!B268+'Rail Costs'!B268</f>
        <v>44.87458006718925</v>
      </c>
      <c r="E268" s="4">
        <f>BFT!C268*'Feedstock Conversions'!B$20</f>
        <v>347.77799552071667</v>
      </c>
      <c r="F268" s="4">
        <f>BFT!C268*'Feedstock Conversions'!B$7</f>
        <v>420.92356103023519</v>
      </c>
      <c r="H268" s="4">
        <f>'Fuel Values'!B268-BFT!I268-BFT!J268-BFT!K268</f>
        <v>282.68733707162176</v>
      </c>
      <c r="I268" s="18">
        <f>('LCFS Values'!$E$6-$AA$4)/1000000*'LCFS Values'!B268*'LCFS Values'!$G$2*100</f>
        <v>45.037662928378289</v>
      </c>
      <c r="J268" s="4">
        <f>'RIN Values'!C268</f>
        <v>79.275000000000006</v>
      </c>
      <c r="K268" s="4">
        <f>'Fixed Credits Value'!B268</f>
        <v>100</v>
      </c>
      <c r="L268" s="4">
        <f t="shared" si="36"/>
        <v>507.00000000000006</v>
      </c>
      <c r="M268" s="4">
        <f>L268/'Feedstock Conversions'!B$20</f>
        <v>65.41935483870968</v>
      </c>
      <c r="O268" s="4">
        <f>'Fuel Values'!C268*100</f>
        <v>280.75</v>
      </c>
      <c r="P268" s="18">
        <f>('LCFS Values'!$E$5-AB$4)/1000000*'LCFS Values'!B268*'LCFS Values'!$G$2*100</f>
        <v>43.901287205881353</v>
      </c>
      <c r="Q268" s="4">
        <f>'RIN Values'!D268</f>
        <v>89.844999999999999</v>
      </c>
      <c r="R268" s="4">
        <f>'Fixed Credits Value'!B268</f>
        <v>100</v>
      </c>
      <c r="S268" s="4">
        <f>'Fixed Credits Value'!C268</f>
        <v>16</v>
      </c>
      <c r="T268" s="4">
        <f t="shared" si="37"/>
        <v>530.49628720588134</v>
      </c>
      <c r="U268" s="4">
        <f>T268/'Feedstock Conversions'!B$7</f>
        <v>56.556107378025722</v>
      </c>
      <c r="W268" s="4">
        <f t="shared" si="38"/>
        <v>159.22200447928338</v>
      </c>
      <c r="X268" s="4">
        <f t="shared" si="39"/>
        <v>109.57272617564615</v>
      </c>
      <c r="Y268" s="4"/>
      <c r="Z268" s="4"/>
      <c r="AA268" s="4"/>
      <c r="AB268" s="4"/>
      <c r="AC268" s="4"/>
      <c r="AD268" s="4"/>
      <c r="AE268" s="4"/>
      <c r="AF268" s="4"/>
      <c r="AG268" s="4">
        <f>$B268+'Rail Costs'!K268</f>
        <v>40.993645016797316</v>
      </c>
      <c r="AH268" s="4">
        <v>37.200000000000003</v>
      </c>
      <c r="AI268" s="4">
        <f>$B268+'Rail Costs'!M268</f>
        <v>43.580935050391936</v>
      </c>
      <c r="AJ268" s="4">
        <f t="shared" si="40"/>
        <v>39.700000000000003</v>
      </c>
      <c r="AK268" s="4">
        <f>$B268+('Rail Costs'!O268*0.75)</f>
        <v>40.282140257558794</v>
      </c>
      <c r="AL268" s="4">
        <f>$B268+'Rail Costs'!P268</f>
        <v>41.252374020156779</v>
      </c>
      <c r="AM268" s="4"/>
      <c r="AN268" s="4"/>
      <c r="AO268" s="4">
        <f>$L268-('Feedstock Conversions'!$B$20*AG268)-'Rail Costs'!Q268</f>
        <v>184.74713796466978</v>
      </c>
      <c r="AP268" s="4">
        <f>$L268-('Feedstock Conversions'!$B$20*AH268)-'Rail Costs'!R268</f>
        <v>214.64898935047614</v>
      </c>
      <c r="AQ268" s="4">
        <f>$L268-('Feedstock Conversions'!$B$20*AI268)-'Rail Costs'!S268</f>
        <v>165.40448684581168</v>
      </c>
      <c r="AR268" s="4">
        <f>$L268-('Feedstock Conversions'!$B$20*AJ268)-'Rail Costs'!T268</f>
        <v>194.98965413795139</v>
      </c>
      <c r="AS268" s="4">
        <f>$L268-('Feedstock Conversions'!$B$20*AK268)-'Rail Costs'!U268</f>
        <v>190.65853028645898</v>
      </c>
      <c r="AT268" s="4">
        <f>$L268-('Feedstock Conversions'!$B$20*AL268)-'Rail Costs'!V268</f>
        <v>182.09168630932666</v>
      </c>
      <c r="AU268" s="4"/>
      <c r="AV268" s="4">
        <f>$T268-(AG268*'Feedstock Conversions'!$B$7)-'Rail Costs'!Q268</f>
        <v>141.42378379317142</v>
      </c>
      <c r="AW268" s="4">
        <f>$T268-(AH268*'Feedstock Conversions'!$B$7)-'Rail Costs'!R268</f>
        <v>177.50927655635741</v>
      </c>
      <c r="AX268" s="4">
        <f>$T268-(AI268*'Feedstock Conversions'!$B$7)-'Rail Costs'!S268</f>
        <v>117.86384991955406</v>
      </c>
      <c r="AY268" s="4">
        <f>$T268-(AJ268*'Feedstock Conversions'!$B$7)-'Rail Costs'!T268</f>
        <v>153.77494134383261</v>
      </c>
      <c r="AZ268" s="4">
        <f>$T268-(AK268*'Feedstock Conversions'!$B$7)-'Rail Costs'!U268</f>
        <v>148.49492887251944</v>
      </c>
      <c r="BA268" s="4">
        <f>$T268-(AL268*'Feedstock Conversions'!$B$7)-'Rail Costs'!V268</f>
        <v>138.34660386235234</v>
      </c>
      <c r="BH268">
        <f t="shared" si="41"/>
        <v>6</v>
      </c>
      <c r="BI268">
        <f t="shared" si="42"/>
        <v>2024</v>
      </c>
      <c r="BJ268">
        <f t="shared" si="43"/>
        <v>2</v>
      </c>
    </row>
    <row r="269" spans="1:62" x14ac:dyDescent="0.2">
      <c r="A269" s="11">
        <v>45338</v>
      </c>
      <c r="B269" s="4">
        <v>41.3</v>
      </c>
      <c r="C269" s="18">
        <f>BFT!B269+'Rail Costs'!B269</f>
        <v>46.474580067189244</v>
      </c>
      <c r="E269" s="4">
        <f>BFT!C269*'Feedstock Conversions'!B$20</f>
        <v>360.17799552071665</v>
      </c>
      <c r="F269" s="4">
        <f>BFT!C269*'Feedstock Conversions'!B$7</f>
        <v>435.93156103023517</v>
      </c>
      <c r="H269" s="4">
        <f>'Fuel Values'!B269-BFT!I269-BFT!J269-BFT!K269</f>
        <v>279.11482206806909</v>
      </c>
      <c r="I269" s="18">
        <f>('LCFS Values'!$E$6-$AA$4)/1000000*'LCFS Values'!B269*'LCFS Values'!$G$2*100</f>
        <v>48.035177931930917</v>
      </c>
      <c r="J269" s="4">
        <f>'RIN Values'!C269</f>
        <v>74.849999999999994</v>
      </c>
      <c r="K269" s="4">
        <f>'Fixed Credits Value'!B269</f>
        <v>100</v>
      </c>
      <c r="L269" s="4">
        <f t="shared" si="36"/>
        <v>502</v>
      </c>
      <c r="M269" s="4">
        <f>L269/'Feedstock Conversions'!B$20</f>
        <v>64.774193548387103</v>
      </c>
      <c r="O269" s="4">
        <f>'Fuel Values'!C269*100</f>
        <v>253.12</v>
      </c>
      <c r="P269" s="18">
        <f>('LCFS Values'!$E$5-AB$4)/1000000*'LCFS Values'!B269*'LCFS Values'!$G$2*100</f>
        <v>46.823169881813556</v>
      </c>
      <c r="Q269" s="4">
        <f>'RIN Values'!D269</f>
        <v>84.83</v>
      </c>
      <c r="R269" s="4">
        <f>'Fixed Credits Value'!B269</f>
        <v>100</v>
      </c>
      <c r="S269" s="4">
        <f>'Fixed Credits Value'!C269</f>
        <v>16</v>
      </c>
      <c r="T269" s="4">
        <f t="shared" si="37"/>
        <v>500.77316988181354</v>
      </c>
      <c r="U269" s="4">
        <f>T269/'Feedstock Conversions'!B$7</f>
        <v>53.387331543903358</v>
      </c>
      <c r="W269" s="4">
        <f t="shared" si="38"/>
        <v>141.82200447928335</v>
      </c>
      <c r="X269" s="4">
        <f t="shared" si="39"/>
        <v>64.841608851578371</v>
      </c>
      <c r="Y269" s="4"/>
      <c r="Z269" s="4"/>
      <c r="AA269" s="4"/>
      <c r="AB269" s="4"/>
      <c r="AC269" s="4"/>
      <c r="AD269" s="4"/>
      <c r="AE269" s="4"/>
      <c r="AF269" s="4"/>
      <c r="AG269" s="4">
        <f>$B269+'Rail Costs'!K269</f>
        <v>42.593645016797311</v>
      </c>
      <c r="AH269" s="4">
        <v>38.799999999999997</v>
      </c>
      <c r="AI269" s="4">
        <f>$B269+'Rail Costs'!M269</f>
        <v>45.18093505039193</v>
      </c>
      <c r="AJ269" s="4">
        <f t="shared" si="40"/>
        <v>41.3</v>
      </c>
      <c r="AK269" s="4">
        <f>$B269+('Rail Costs'!O269*0.75)</f>
        <v>41.882140257558788</v>
      </c>
      <c r="AL269" s="4">
        <f>$B269+'Rail Costs'!P269</f>
        <v>42.852374020156773</v>
      </c>
      <c r="AM269" s="4"/>
      <c r="AN269" s="4"/>
      <c r="AO269" s="4">
        <f>$L269-('Feedstock Conversions'!$B$20*AG269)-'Rail Costs'!Q269</f>
        <v>167.3471379646698</v>
      </c>
      <c r="AP269" s="4">
        <f>$L269-('Feedstock Conversions'!$B$20*AH269)-'Rail Costs'!R269</f>
        <v>197.24898935047611</v>
      </c>
      <c r="AQ269" s="4">
        <f>$L269-('Feedstock Conversions'!$B$20*AI269)-'Rail Costs'!S269</f>
        <v>148.0044868458117</v>
      </c>
      <c r="AR269" s="4">
        <f>$L269-('Feedstock Conversions'!$B$20*AJ269)-'Rail Costs'!T269</f>
        <v>177.58965413795136</v>
      </c>
      <c r="AS269" s="4">
        <f>$L269-('Feedstock Conversions'!$B$20*AK269)-'Rail Costs'!U269</f>
        <v>173.25853028645901</v>
      </c>
      <c r="AT269" s="4">
        <f>$L269-('Feedstock Conversions'!$B$20*AL269)-'Rail Costs'!V269</f>
        <v>164.69168630932663</v>
      </c>
      <c r="AU269" s="4"/>
      <c r="AV269" s="4">
        <f>$T269-(AG269*'Feedstock Conversions'!$B$7)-'Rail Costs'!Q269</f>
        <v>96.692666469103685</v>
      </c>
      <c r="AW269" s="4">
        <f>$T269-(AH269*'Feedstock Conversions'!$B$7)-'Rail Costs'!R269</f>
        <v>132.77815923228962</v>
      </c>
      <c r="AX269" s="4">
        <f>$T269-(AI269*'Feedstock Conversions'!$B$7)-'Rail Costs'!S269</f>
        <v>73.132732595486331</v>
      </c>
      <c r="AY269" s="4">
        <f>$T269-(AJ269*'Feedstock Conversions'!$B$7)-'Rail Costs'!T269</f>
        <v>109.0438240197649</v>
      </c>
      <c r="AZ269" s="4">
        <f>$T269-(AK269*'Feedstock Conversions'!$B$7)-'Rail Costs'!U269</f>
        <v>103.76381154845166</v>
      </c>
      <c r="BA269" s="4">
        <f>$T269-(AL269*'Feedstock Conversions'!$B$7)-'Rail Costs'!V269</f>
        <v>93.615486538284614</v>
      </c>
      <c r="BH269">
        <f t="shared" si="41"/>
        <v>7</v>
      </c>
      <c r="BI269">
        <f t="shared" si="42"/>
        <v>2024</v>
      </c>
      <c r="BJ269">
        <f t="shared" si="43"/>
        <v>2</v>
      </c>
    </row>
    <row r="270" spans="1:62" x14ac:dyDescent="0.2">
      <c r="A270" s="11">
        <v>45345</v>
      </c>
      <c r="B270" s="4">
        <v>41</v>
      </c>
      <c r="C270" s="18">
        <f>BFT!B270+'Rail Costs'!B270</f>
        <v>46.174580067189247</v>
      </c>
      <c r="E270" s="4">
        <f>BFT!C270*'Feedstock Conversions'!B$20</f>
        <v>357.85299552071666</v>
      </c>
      <c r="F270" s="4">
        <f>BFT!C270*'Feedstock Conversions'!B$7</f>
        <v>433.11756103023515</v>
      </c>
      <c r="H270" s="4">
        <f>'Fuel Values'!B270-BFT!I270-BFT!J270-BFT!K270</f>
        <v>270.195621662463</v>
      </c>
      <c r="I270" s="18">
        <f>('LCFS Values'!$E$6-$AA$4)/1000000*'LCFS Values'!B270*'LCFS Values'!$G$2*100</f>
        <v>47.49187833753701</v>
      </c>
      <c r="J270" s="4">
        <f>'RIN Values'!C270</f>
        <v>61.6875</v>
      </c>
      <c r="K270" s="4">
        <f>'Fixed Credits Value'!B270</f>
        <v>100</v>
      </c>
      <c r="L270" s="4">
        <f t="shared" si="36"/>
        <v>479.375</v>
      </c>
      <c r="M270" s="4">
        <f>L270/'Feedstock Conversions'!B$20</f>
        <v>61.854838709677416</v>
      </c>
      <c r="O270" s="4">
        <f>'Fuel Values'!C270*100</f>
        <v>251.96</v>
      </c>
      <c r="P270" s="18">
        <f>('LCFS Values'!$E$5-AB$4)/1000000*'LCFS Values'!B270*'LCFS Values'!$G$2*100</f>
        <v>46.293578646800846</v>
      </c>
      <c r="Q270" s="4">
        <f>'RIN Values'!D270</f>
        <v>69.912499999999994</v>
      </c>
      <c r="R270" s="4">
        <f>'Fixed Credits Value'!B270</f>
        <v>100</v>
      </c>
      <c r="S270" s="4">
        <f>'Fixed Credits Value'!C270</f>
        <v>16</v>
      </c>
      <c r="T270" s="4">
        <f t="shared" si="37"/>
        <v>484.16607864680088</v>
      </c>
      <c r="U270" s="4">
        <f>T270/'Feedstock Conversions'!B$7</f>
        <v>51.616852734200513</v>
      </c>
      <c r="W270" s="4">
        <f t="shared" si="38"/>
        <v>121.52200447928334</v>
      </c>
      <c r="X270" s="4">
        <f t="shared" si="39"/>
        <v>51.048517616565732</v>
      </c>
      <c r="Y270" s="4"/>
      <c r="Z270" s="4"/>
      <c r="AA270" s="4"/>
      <c r="AB270" s="4"/>
      <c r="AC270" s="4"/>
      <c r="AD270" s="4"/>
      <c r="AE270" s="4"/>
      <c r="AF270" s="4"/>
      <c r="AG270" s="4">
        <f>$B270+'Rail Costs'!K270</f>
        <v>42.293645016797313</v>
      </c>
      <c r="AH270" s="4">
        <v>38.5</v>
      </c>
      <c r="AI270" s="4">
        <f>$B270+'Rail Costs'!M270</f>
        <v>44.880935050391933</v>
      </c>
      <c r="AJ270" s="4">
        <f t="shared" si="40"/>
        <v>41</v>
      </c>
      <c r="AK270" s="4">
        <f>$B270+('Rail Costs'!O270*0.75)</f>
        <v>41.582140257558791</v>
      </c>
      <c r="AL270" s="4">
        <f>$B270+'Rail Costs'!P270</f>
        <v>42.552374020156776</v>
      </c>
      <c r="AM270" s="4"/>
      <c r="AN270" s="4"/>
      <c r="AO270" s="4">
        <f>$L270-('Feedstock Conversions'!$B$20*AG270)-'Rail Costs'!Q270</f>
        <v>147.04713796466973</v>
      </c>
      <c r="AP270" s="4">
        <f>$L270-('Feedstock Conversions'!$B$20*AH270)-'Rail Costs'!R270</f>
        <v>176.9489893504761</v>
      </c>
      <c r="AQ270" s="4">
        <f>$L270-('Feedstock Conversions'!$B$20*AI270)-'Rail Costs'!S270</f>
        <v>127.70448684581162</v>
      </c>
      <c r="AR270" s="4">
        <f>$L270-('Feedstock Conversions'!$B$20*AJ270)-'Rail Costs'!T270</f>
        <v>157.28965413795135</v>
      </c>
      <c r="AS270" s="4">
        <f>$L270-('Feedstock Conversions'!$B$20*AK270)-'Rail Costs'!U270</f>
        <v>152.95853028645899</v>
      </c>
      <c r="AT270" s="4">
        <f>$L270-('Feedstock Conversions'!$B$20*AL270)-'Rail Costs'!V270</f>
        <v>144.39168630932662</v>
      </c>
      <c r="AU270" s="4"/>
      <c r="AV270" s="4">
        <f>$T270-(AG270*'Feedstock Conversions'!$B$7)-'Rail Costs'!Q270</f>
        <v>82.899575234090989</v>
      </c>
      <c r="AW270" s="4">
        <f>$T270-(AH270*'Feedstock Conversions'!$B$7)-'Rail Costs'!R270</f>
        <v>118.98506799727694</v>
      </c>
      <c r="AX270" s="4">
        <f>$T270-(AI270*'Feedstock Conversions'!$B$7)-'Rail Costs'!S270</f>
        <v>59.339641360473642</v>
      </c>
      <c r="AY270" s="4">
        <f>$T270-(AJ270*'Feedstock Conversions'!$B$7)-'Rail Costs'!T270</f>
        <v>95.250732784752202</v>
      </c>
      <c r="AZ270" s="4">
        <f>$T270-(AK270*'Feedstock Conversions'!$B$7)-'Rail Costs'!U270</f>
        <v>89.970720313439017</v>
      </c>
      <c r="BA270" s="4">
        <f>$T270-(AL270*'Feedstock Conversions'!$B$7)-'Rail Costs'!V270</f>
        <v>79.822395303271918</v>
      </c>
      <c r="BH270">
        <f t="shared" si="41"/>
        <v>8</v>
      </c>
      <c r="BI270">
        <f t="shared" si="42"/>
        <v>2024</v>
      </c>
      <c r="BJ270">
        <f t="shared" si="43"/>
        <v>2</v>
      </c>
    </row>
    <row r="271" spans="1:62" x14ac:dyDescent="0.2">
      <c r="A271" s="11">
        <v>45352</v>
      </c>
      <c r="B271" s="4">
        <v>41</v>
      </c>
      <c r="C271" s="18">
        <f>BFT!B271+'Rail Costs'!B272</f>
        <v>46.174580067189247</v>
      </c>
      <c r="E271" s="4">
        <f>BFT!C271*'Feedstock Conversions'!B$20</f>
        <v>357.85299552071666</v>
      </c>
      <c r="F271" s="4">
        <f>BFT!C271*'Feedstock Conversions'!B$7</f>
        <v>433.11756103023515</v>
      </c>
      <c r="H271" s="4">
        <f>'Fuel Values'!B271-BFT!I271-BFT!J271-BFT!K271</f>
        <v>259.14106456629275</v>
      </c>
      <c r="I271" s="18">
        <f>('LCFS Values'!$E$6-$AA$4)/1000000*'LCFS Values'!B271*'LCFS Values'!$G$2*100</f>
        <v>49.533935433707235</v>
      </c>
      <c r="J271" s="4">
        <f>'RIN Values'!C271</f>
        <v>65.324999999999989</v>
      </c>
      <c r="K271" s="4">
        <f>'Fixed Credits Value'!B271</f>
        <v>100</v>
      </c>
      <c r="L271" s="4">
        <f t="shared" si="36"/>
        <v>474</v>
      </c>
      <c r="M271" s="4">
        <f>L271/'Feedstock Conversions'!B$20</f>
        <v>61.161290322580648</v>
      </c>
      <c r="O271" s="4">
        <f>'Fuel Values'!C271*100</f>
        <v>259.7</v>
      </c>
      <c r="P271" s="18">
        <f>('LCFS Values'!$E$5-AB$4)/1000000*'LCFS Values'!B271*'LCFS Values'!$G$2*100</f>
        <v>48.284111219779653</v>
      </c>
      <c r="Q271" s="4">
        <f>'RIN Values'!D271</f>
        <v>74.034999999999997</v>
      </c>
      <c r="R271" s="4">
        <f>'Fixed Credits Value'!B271</f>
        <v>100</v>
      </c>
      <c r="S271" s="4">
        <f>'Fixed Credits Value'!C271</f>
        <v>16</v>
      </c>
      <c r="T271" s="4">
        <f t="shared" si="37"/>
        <v>498.01911121977963</v>
      </c>
      <c r="U271" s="4">
        <f>T271/'Feedstock Conversions'!B$7</f>
        <v>53.093721878441322</v>
      </c>
      <c r="W271" s="4">
        <f t="shared" si="38"/>
        <v>116.14700447928334</v>
      </c>
      <c r="X271" s="4">
        <f t="shared" si="39"/>
        <v>64.90155018954448</v>
      </c>
      <c r="Y271" s="4"/>
      <c r="Z271" s="4"/>
      <c r="AA271" s="4"/>
      <c r="AB271" s="4"/>
      <c r="AC271" s="4"/>
      <c r="AD271" s="4"/>
      <c r="AE271" s="4"/>
      <c r="AF271" s="4"/>
      <c r="AG271" s="4">
        <f>$B271+'Rail Costs'!K272</f>
        <v>42.293645016797313</v>
      </c>
      <c r="AH271" s="4">
        <v>38.5</v>
      </c>
      <c r="AI271" s="4">
        <f>$B271+'Rail Costs'!M272</f>
        <v>44.880935050391933</v>
      </c>
      <c r="AJ271" s="4">
        <f t="shared" si="40"/>
        <v>41</v>
      </c>
      <c r="AK271" s="4">
        <f>$B271+('Rail Costs'!O272*0.75)</f>
        <v>41.582140257558791</v>
      </c>
      <c r="AL271" s="4">
        <f>$B271+'Rail Costs'!P272</f>
        <v>42.552374020156776</v>
      </c>
      <c r="AM271" s="4"/>
      <c r="AN271" s="4"/>
      <c r="AO271" s="4">
        <f>$L271-('Feedstock Conversions'!$B$20*AG271)-'Rail Costs'!Q271</f>
        <v>141.67213796466973</v>
      </c>
      <c r="AP271" s="4">
        <f>$L271-('Feedstock Conversions'!$B$20*AH271)-'Rail Costs'!R271</f>
        <v>171.5739893504761</v>
      </c>
      <c r="AQ271" s="4">
        <f>$L271-('Feedstock Conversions'!$B$20*AI271)-'Rail Costs'!S271</f>
        <v>122.32948684581162</v>
      </c>
      <c r="AR271" s="4">
        <f>$L271-('Feedstock Conversions'!$B$20*AJ271)-'Rail Costs'!T271</f>
        <v>151.91465413795135</v>
      </c>
      <c r="AS271" s="4">
        <f>$L271-('Feedstock Conversions'!$B$20*AK271)-'Rail Costs'!U271</f>
        <v>147.58353028645899</v>
      </c>
      <c r="AT271" s="4">
        <f>$L271-('Feedstock Conversions'!$B$20*AL271)-'Rail Costs'!V271</f>
        <v>139.01668630932662</v>
      </c>
      <c r="AU271" s="4"/>
      <c r="AV271" s="4">
        <f>$T271-(AG271*'Feedstock Conversions'!$B$7)-'Rail Costs'!Q271</f>
        <v>96.752607807069737</v>
      </c>
      <c r="AW271" s="4">
        <f>$T271-(AH271*'Feedstock Conversions'!$B$7)-'Rail Costs'!R271</f>
        <v>132.83810057025568</v>
      </c>
      <c r="AX271" s="4">
        <f>$T271-(AI271*'Feedstock Conversions'!$B$7)-'Rail Costs'!S271</f>
        <v>73.192673933452383</v>
      </c>
      <c r="AY271" s="4">
        <f>$T271-(AJ271*'Feedstock Conversions'!$B$7)-'Rail Costs'!T271</f>
        <v>109.10376535773095</v>
      </c>
      <c r="AZ271" s="4">
        <f>$T271-(AK271*'Feedstock Conversions'!$B$7)-'Rail Costs'!U271</f>
        <v>103.82375288641776</v>
      </c>
      <c r="BA271" s="4">
        <f>$T271-(AL271*'Feedstock Conversions'!$B$7)-'Rail Costs'!V271</f>
        <v>93.675427876250666</v>
      </c>
      <c r="BH271">
        <f t="shared" si="41"/>
        <v>9</v>
      </c>
      <c r="BI271">
        <f t="shared" si="42"/>
        <v>2024</v>
      </c>
      <c r="BJ271">
        <f t="shared" si="43"/>
        <v>3</v>
      </c>
    </row>
    <row r="272" spans="1:62" x14ac:dyDescent="0.2">
      <c r="A272" s="11">
        <v>45359</v>
      </c>
      <c r="B272" s="4">
        <v>41</v>
      </c>
      <c r="C272" s="18">
        <f>BFT!B272+'Rail Costs'!B273</f>
        <v>46.174580067189247</v>
      </c>
      <c r="E272" s="4">
        <f>BFT!C272*'Feedstock Conversions'!B$20</f>
        <v>357.85299552071666</v>
      </c>
      <c r="F272" s="4">
        <f>BFT!C272*'Feedstock Conversions'!B$7</f>
        <v>433.11756103023515</v>
      </c>
      <c r="H272" s="4">
        <f>'Fuel Values'!B272-BFT!I272-BFT!J272-BFT!K272</f>
        <v>248.77952750241616</v>
      </c>
      <c r="I272" s="18">
        <f>('LCFS Values'!$E$6-$AA$4)/1000000*'LCFS Values'!B272*'LCFS Values'!$G$2*100</f>
        <v>50.695472497583879</v>
      </c>
      <c r="J272" s="4">
        <f>'RIN Values'!C272</f>
        <v>69.525000000000006</v>
      </c>
      <c r="K272" s="4">
        <f>'Fixed Credits Value'!B272</f>
        <v>100</v>
      </c>
      <c r="L272" s="4">
        <f t="shared" si="36"/>
        <v>469.00000000000006</v>
      </c>
      <c r="M272" s="4">
        <f>L272/'Feedstock Conversions'!B$20</f>
        <v>60.516129032258071</v>
      </c>
      <c r="O272" s="4">
        <f>'Fuel Values'!C272*100</f>
        <v>260.95</v>
      </c>
      <c r="P272" s="18">
        <f>('LCFS Values'!$E$5-AB$4)/1000000*'LCFS Values'!B272*'LCFS Values'!$G$2*100</f>
        <v>49.416340756703384</v>
      </c>
      <c r="Q272" s="4">
        <f>'RIN Values'!D272</f>
        <v>78.795000000000002</v>
      </c>
      <c r="R272" s="4">
        <f>'Fixed Credits Value'!B272</f>
        <v>100</v>
      </c>
      <c r="S272" s="4">
        <f>'Fixed Credits Value'!C272</f>
        <v>16</v>
      </c>
      <c r="T272" s="4">
        <f t="shared" si="37"/>
        <v>505.1613407567034</v>
      </c>
      <c r="U272" s="4">
        <f>T272/'Feedstock Conversions'!B$7</f>
        <v>53.855153598795667</v>
      </c>
      <c r="W272" s="4">
        <f t="shared" si="38"/>
        <v>111.1470044792834</v>
      </c>
      <c r="X272" s="4">
        <f t="shared" si="39"/>
        <v>72.043779726468244</v>
      </c>
      <c r="Y272" s="4"/>
      <c r="Z272" s="4"/>
      <c r="AA272" s="4"/>
      <c r="AB272" s="4"/>
      <c r="AC272" s="4"/>
      <c r="AD272" s="4"/>
      <c r="AE272" s="4"/>
      <c r="AF272" s="4"/>
      <c r="AG272" s="4">
        <f>$B272+'Rail Costs'!K273</f>
        <v>42.293645016797313</v>
      </c>
      <c r="AH272" s="4">
        <v>38.5</v>
      </c>
      <c r="AI272" s="4">
        <f>$B272+'Rail Costs'!M273</f>
        <v>44.880935050391933</v>
      </c>
      <c r="AJ272" s="4">
        <f t="shared" si="40"/>
        <v>41</v>
      </c>
      <c r="AK272" s="4">
        <f>$B272+('Rail Costs'!O273*0.75)</f>
        <v>41.582140257558791</v>
      </c>
      <c r="AL272" s="4">
        <f>$B272+'Rail Costs'!P273</f>
        <v>42.552374020156776</v>
      </c>
      <c r="AM272" s="4"/>
      <c r="AN272" s="4"/>
      <c r="AO272" s="4">
        <f>$L272-('Feedstock Conversions'!$B$20*AG272)-'Rail Costs'!Q272</f>
        <v>136.67213796466979</v>
      </c>
      <c r="AP272" s="4">
        <f>$L272-('Feedstock Conversions'!$B$20*AH272)-'Rail Costs'!R272</f>
        <v>166.57398935047615</v>
      </c>
      <c r="AQ272" s="4">
        <f>$L272-('Feedstock Conversions'!$B$20*AI272)-'Rail Costs'!S272</f>
        <v>117.32948684581167</v>
      </c>
      <c r="AR272" s="4">
        <f>$L272-('Feedstock Conversions'!$B$20*AJ272)-'Rail Costs'!T272</f>
        <v>146.9146541379514</v>
      </c>
      <c r="AS272" s="4">
        <f>$L272-('Feedstock Conversions'!$B$20*AK272)-'Rail Costs'!U272</f>
        <v>142.58353028645905</v>
      </c>
      <c r="AT272" s="4">
        <f>$L272-('Feedstock Conversions'!$B$20*AL272)-'Rail Costs'!V272</f>
        <v>134.01668630932667</v>
      </c>
      <c r="AU272" s="4"/>
      <c r="AV272" s="4">
        <f>$T272-(AG272*'Feedstock Conversions'!$B$7)-'Rail Costs'!Q272</f>
        <v>103.8948373439935</v>
      </c>
      <c r="AW272" s="4">
        <f>$T272-(AH272*'Feedstock Conversions'!$B$7)-'Rail Costs'!R272</f>
        <v>139.98033010717944</v>
      </c>
      <c r="AX272" s="4">
        <f>$T272-(AI272*'Feedstock Conversions'!$B$7)-'Rail Costs'!S272</f>
        <v>80.334903470376148</v>
      </c>
      <c r="AY272" s="4">
        <f>$T272-(AJ272*'Feedstock Conversions'!$B$7)-'Rail Costs'!T272</f>
        <v>116.24599489465471</v>
      </c>
      <c r="AZ272" s="4">
        <f>$T272-(AK272*'Feedstock Conversions'!$B$7)-'Rail Costs'!U272</f>
        <v>110.96598242334153</v>
      </c>
      <c r="BA272" s="4">
        <f>$T272-(AL272*'Feedstock Conversions'!$B$7)-'Rail Costs'!V272</f>
        <v>100.81765741317443</v>
      </c>
      <c r="BH272">
        <f t="shared" si="41"/>
        <v>10</v>
      </c>
      <c r="BI272">
        <f t="shared" si="42"/>
        <v>2024</v>
      </c>
      <c r="BJ272">
        <f t="shared" si="43"/>
        <v>3</v>
      </c>
    </row>
    <row r="273" spans="1:62" x14ac:dyDescent="0.2">
      <c r="A273" s="11">
        <v>45366</v>
      </c>
      <c r="B273" s="4">
        <v>41.8</v>
      </c>
      <c r="C273" s="18">
        <f>BFT!B273+'Rail Costs'!B274</f>
        <v>46.974580067189244</v>
      </c>
      <c r="E273" s="4">
        <f>BFT!C273*'Feedstock Conversions'!B$20</f>
        <v>364.05299552071665</v>
      </c>
      <c r="F273" s="4">
        <f>BFT!C273*'Feedstock Conversions'!B$7</f>
        <v>440.62156103023517</v>
      </c>
      <c r="H273" s="4">
        <f>'Fuel Values'!B273-BFT!I273-BFT!J273-BFT!K273</f>
        <v>234.84267981398352</v>
      </c>
      <c r="I273" s="18">
        <f>('LCFS Values'!$E$6-$AA$4)/1000000*'LCFS Values'!B273*'LCFS Values'!$G$2*100</f>
        <v>51.482320186016452</v>
      </c>
      <c r="J273" s="4">
        <f>'RIN Values'!C273</f>
        <v>78.675000000000011</v>
      </c>
      <c r="K273" s="4">
        <f>'Fixed Credits Value'!B273</f>
        <v>100</v>
      </c>
      <c r="L273" s="4">
        <f t="shared" si="36"/>
        <v>465</v>
      </c>
      <c r="M273" s="4">
        <f>L273/'Feedstock Conversions'!B$20</f>
        <v>60</v>
      </c>
      <c r="O273" s="4">
        <f>'Fuel Values'!C273*100</f>
        <v>268.18</v>
      </c>
      <c r="P273" s="18">
        <f>('LCFS Values'!$E$5-AB$4)/1000000*'LCFS Values'!B273*'LCFS Values'!$G$2*100</f>
        <v>50.183334959135586</v>
      </c>
      <c r="Q273" s="4">
        <f>'RIN Values'!D273</f>
        <v>89.165000000000006</v>
      </c>
      <c r="R273" s="4">
        <f>'Fixed Credits Value'!B273</f>
        <v>100</v>
      </c>
      <c r="S273" s="4">
        <f>'Fixed Credits Value'!C273</f>
        <v>16</v>
      </c>
      <c r="T273" s="4">
        <f t="shared" si="37"/>
        <v>523.52833495913558</v>
      </c>
      <c r="U273" s="4">
        <f>T273/'Feedstock Conversions'!B$7</f>
        <v>55.813255326133849</v>
      </c>
      <c r="W273" s="4">
        <f t="shared" si="38"/>
        <v>100.94700447928335</v>
      </c>
      <c r="X273" s="4">
        <f t="shared" si="39"/>
        <v>82.906773928900407</v>
      </c>
      <c r="Y273" s="4"/>
      <c r="Z273" s="4"/>
      <c r="AA273" s="4"/>
      <c r="AB273" s="4"/>
      <c r="AC273" s="4"/>
      <c r="AD273" s="4"/>
      <c r="AE273" s="4"/>
      <c r="AF273" s="4"/>
      <c r="AG273" s="4">
        <f>$B273+'Rail Costs'!K274</f>
        <v>43.093645016797311</v>
      </c>
      <c r="AH273" s="4">
        <v>39.299999999999997</v>
      </c>
      <c r="AI273" s="4">
        <f>$B273+'Rail Costs'!M274</f>
        <v>45.68093505039193</v>
      </c>
      <c r="AJ273" s="4">
        <f t="shared" si="40"/>
        <v>41.8</v>
      </c>
      <c r="AK273" s="4">
        <f>$B273+('Rail Costs'!O274*0.75)</f>
        <v>42.382140257558788</v>
      </c>
      <c r="AL273" s="4">
        <f>$B273+'Rail Costs'!P274</f>
        <v>43.352374020156773</v>
      </c>
      <c r="AM273" s="4"/>
      <c r="AN273" s="4"/>
      <c r="AO273" s="4">
        <f>$L273-('Feedstock Conversions'!$B$20*AG273)-'Rail Costs'!Q273</f>
        <v>126.47213796466978</v>
      </c>
      <c r="AP273" s="4">
        <f>$L273-('Feedstock Conversions'!$B$20*AH273)-'Rail Costs'!R273</f>
        <v>156.37398935047611</v>
      </c>
      <c r="AQ273" s="4">
        <f>$L273-('Feedstock Conversions'!$B$20*AI273)-'Rail Costs'!S273</f>
        <v>107.12948684581168</v>
      </c>
      <c r="AR273" s="4">
        <f>$L273-('Feedstock Conversions'!$B$20*AJ273)-'Rail Costs'!T273</f>
        <v>136.71465413795136</v>
      </c>
      <c r="AS273" s="4">
        <f>$L273-('Feedstock Conversions'!$B$20*AK273)-'Rail Costs'!U273</f>
        <v>132.38353028645901</v>
      </c>
      <c r="AT273" s="4">
        <f>$L273-('Feedstock Conversions'!$B$20*AL273)-'Rail Costs'!V273</f>
        <v>123.81668630932663</v>
      </c>
      <c r="AU273" s="4"/>
      <c r="AV273" s="4">
        <f>$T273-(AG273*'Feedstock Conversions'!$B$7)-'Rail Costs'!Q273</f>
        <v>114.75783154642572</v>
      </c>
      <c r="AW273" s="4">
        <f>$T273-(AH273*'Feedstock Conversions'!$B$7)-'Rail Costs'!R273</f>
        <v>150.84332430961166</v>
      </c>
      <c r="AX273" s="4">
        <f>$T273-(AI273*'Feedstock Conversions'!$B$7)-'Rail Costs'!S273</f>
        <v>91.197897672808367</v>
      </c>
      <c r="AY273" s="4">
        <f>$T273-(AJ273*'Feedstock Conversions'!$B$7)-'Rail Costs'!T273</f>
        <v>127.10898909708693</v>
      </c>
      <c r="AZ273" s="4">
        <f>$T273-(AK273*'Feedstock Conversions'!$B$7)-'Rail Costs'!U273</f>
        <v>121.82897662577369</v>
      </c>
      <c r="BA273" s="4">
        <f>$T273-(AL273*'Feedstock Conversions'!$B$7)-'Rail Costs'!V273</f>
        <v>111.68065161560665</v>
      </c>
      <c r="BH273">
        <f t="shared" si="41"/>
        <v>11</v>
      </c>
      <c r="BI273">
        <f t="shared" si="42"/>
        <v>2024</v>
      </c>
      <c r="BJ273">
        <f t="shared" si="43"/>
        <v>3</v>
      </c>
    </row>
    <row r="274" spans="1:62" x14ac:dyDescent="0.2">
      <c r="A274" s="11">
        <v>45373</v>
      </c>
      <c r="B274" s="4">
        <v>42</v>
      </c>
      <c r="C274" s="18">
        <f>BFT!B274+'Rail Costs'!B275</f>
        <v>47.174580067189247</v>
      </c>
      <c r="E274" s="4">
        <f>BFT!C274*'Feedstock Conversions'!B$20</f>
        <v>365.60299552071666</v>
      </c>
      <c r="F274" s="4">
        <f>BFT!C274*'Feedstock Conversions'!B$7</f>
        <v>442.49756103023515</v>
      </c>
      <c r="H274" s="4">
        <f>'Fuel Values'!B274-BFT!I274-BFT!J274-BFT!K274</f>
        <v>231.76575394173688</v>
      </c>
      <c r="I274" s="18">
        <f>('LCFS Values'!$E$6-$AA$4)/1000000*'LCFS Values'!B274*'LCFS Values'!$G$2*100</f>
        <v>49.159246058263157</v>
      </c>
      <c r="J274" s="4">
        <f>'RIN Values'!C274</f>
        <v>84.074999999999989</v>
      </c>
      <c r="K274" s="4">
        <f>'Fixed Credits Value'!B274</f>
        <v>100</v>
      </c>
      <c r="L274" s="4">
        <f t="shared" si="36"/>
        <v>465</v>
      </c>
      <c r="M274" s="4">
        <f>L274/'Feedstock Conversions'!B$20</f>
        <v>60</v>
      </c>
      <c r="O274" s="4">
        <f>'Fuel Values'!C274*100</f>
        <v>273.34000000000003</v>
      </c>
      <c r="P274" s="18">
        <f>('LCFS Values'!$E$5-AB$4)/1000000*'LCFS Values'!B274*'LCFS Values'!$G$2*100</f>
        <v>47.918875885288124</v>
      </c>
      <c r="Q274" s="4">
        <f>'RIN Values'!D274</f>
        <v>95.284999999999997</v>
      </c>
      <c r="R274" s="4">
        <f>'Fixed Credits Value'!B274</f>
        <v>100</v>
      </c>
      <c r="S274" s="4">
        <f>'Fixed Credits Value'!C274</f>
        <v>16</v>
      </c>
      <c r="T274" s="4">
        <f t="shared" si="37"/>
        <v>532.54387588528812</v>
      </c>
      <c r="U274" s="4">
        <f>T274/'Feedstock Conversions'!B$7</f>
        <v>56.774400414209815</v>
      </c>
      <c r="W274" s="4">
        <f t="shared" si="38"/>
        <v>99.397004479283339</v>
      </c>
      <c r="X274" s="4">
        <f t="shared" si="39"/>
        <v>90.04631485505297</v>
      </c>
      <c r="Y274" s="4"/>
      <c r="Z274" s="4"/>
      <c r="AA274" s="4"/>
      <c r="AB274" s="4"/>
      <c r="AC274" s="4"/>
      <c r="AD274" s="4"/>
      <c r="AE274" s="4"/>
      <c r="AF274" s="4"/>
      <c r="AG274" s="4">
        <f>$B274+'Rail Costs'!K275</f>
        <v>43.293645016797313</v>
      </c>
      <c r="AH274" s="4">
        <v>39.5</v>
      </c>
      <c r="AI274" s="4">
        <f>$B274+'Rail Costs'!M275</f>
        <v>45.880935050391933</v>
      </c>
      <c r="AJ274" s="4">
        <f t="shared" si="40"/>
        <v>42</v>
      </c>
      <c r="AK274" s="4">
        <f>$B274+('Rail Costs'!O275*0.75)</f>
        <v>42.582140257558791</v>
      </c>
      <c r="AL274" s="4">
        <f>$B274+'Rail Costs'!P275</f>
        <v>43.552374020156776</v>
      </c>
      <c r="AM274" s="4"/>
      <c r="AN274" s="4"/>
      <c r="AO274" s="4">
        <f>$L274-('Feedstock Conversions'!$B$20*AG274)-'Rail Costs'!Q274</f>
        <v>124.92213796466972</v>
      </c>
      <c r="AP274" s="4">
        <f>$L274-('Feedstock Conversions'!$B$20*AH274)-'Rail Costs'!R274</f>
        <v>154.8239893504761</v>
      </c>
      <c r="AQ274" s="4">
        <f>$L274-('Feedstock Conversions'!$B$20*AI274)-'Rail Costs'!S274</f>
        <v>105.57948684581162</v>
      </c>
      <c r="AR274" s="4">
        <f>$L274-('Feedstock Conversions'!$B$20*AJ274)-'Rail Costs'!T274</f>
        <v>135.16465413795135</v>
      </c>
      <c r="AS274" s="4">
        <f>$L274-('Feedstock Conversions'!$B$20*AK274)-'Rail Costs'!U274</f>
        <v>130.83353028645899</v>
      </c>
      <c r="AT274" s="4">
        <f>$L274-('Feedstock Conversions'!$B$20*AL274)-'Rail Costs'!V274</f>
        <v>122.26668630932662</v>
      </c>
      <c r="AU274" s="4"/>
      <c r="AV274" s="4">
        <f>$T274-(AG274*'Feedstock Conversions'!$B$7)-'Rail Costs'!Q274</f>
        <v>121.89737247257823</v>
      </c>
      <c r="AW274" s="4">
        <f>$T274-(AH274*'Feedstock Conversions'!$B$7)-'Rail Costs'!R274</f>
        <v>157.98286523576417</v>
      </c>
      <c r="AX274" s="4">
        <f>$T274-(AI274*'Feedstock Conversions'!$B$7)-'Rail Costs'!S274</f>
        <v>98.337438598960873</v>
      </c>
      <c r="AY274" s="4">
        <f>$T274-(AJ274*'Feedstock Conversions'!$B$7)-'Rail Costs'!T274</f>
        <v>134.24853002323943</v>
      </c>
      <c r="AZ274" s="4">
        <f>$T274-(AK274*'Feedstock Conversions'!$B$7)-'Rail Costs'!U274</f>
        <v>128.96851755192625</v>
      </c>
      <c r="BA274" s="4">
        <f>$T274-(AL274*'Feedstock Conversions'!$B$7)-'Rail Costs'!V274</f>
        <v>118.82019254175916</v>
      </c>
      <c r="BH274">
        <f t="shared" si="41"/>
        <v>12</v>
      </c>
      <c r="BI274">
        <f t="shared" si="42"/>
        <v>2024</v>
      </c>
      <c r="BJ274">
        <f t="shared" si="43"/>
        <v>3</v>
      </c>
    </row>
    <row r="275" spans="1:62" x14ac:dyDescent="0.2">
      <c r="A275" s="11">
        <v>45380</v>
      </c>
      <c r="B275" s="4">
        <v>42</v>
      </c>
      <c r="C275" s="18">
        <f>BFT!B275+'Rail Costs'!B276</f>
        <v>47.174580067189247</v>
      </c>
      <c r="E275" s="4">
        <f>BFT!C275*'Feedstock Conversions'!B$20</f>
        <v>365.60299552071666</v>
      </c>
      <c r="F275" s="4">
        <f>BFT!C275*'Feedstock Conversions'!B$7</f>
        <v>442.49756103023515</v>
      </c>
      <c r="H275" s="4">
        <f>'Fuel Values'!B275-BFT!I275-BFT!J275-BFT!K275</f>
        <v>229.47850244138158</v>
      </c>
      <c r="I275" s="18">
        <f>('LCFS Values'!$E$6-$AA$4)/1000000*'LCFS Values'!B275*'LCFS Values'!$G$2*100</f>
        <v>49.458997558618421</v>
      </c>
      <c r="J275" s="4">
        <f>'RIN Values'!C275</f>
        <v>86.0625</v>
      </c>
      <c r="K275" s="4">
        <f>'Fixed Credits Value'!B275</f>
        <v>100</v>
      </c>
      <c r="L275" s="4">
        <f t="shared" si="36"/>
        <v>465</v>
      </c>
      <c r="M275" s="4">
        <f>L275/'Feedstock Conversions'!B$20</f>
        <v>60</v>
      </c>
      <c r="O275" s="4">
        <f>'Fuel Values'!C275*100</f>
        <v>264.87</v>
      </c>
      <c r="P275" s="18">
        <f>('LCFS Values'!$E$5-AB$4)/1000000*'LCFS Values'!B275*'LCFS Values'!$G$2*100</f>
        <v>48.211064152881349</v>
      </c>
      <c r="Q275" s="4">
        <f>'RIN Values'!D275</f>
        <v>97.537499999999994</v>
      </c>
      <c r="R275" s="4">
        <f>'Fixed Credits Value'!B275</f>
        <v>100</v>
      </c>
      <c r="S275" s="4">
        <f>'Fixed Credits Value'!C275</f>
        <v>16</v>
      </c>
      <c r="T275" s="4">
        <f t="shared" si="37"/>
        <v>526.61856415288139</v>
      </c>
      <c r="U275" s="4">
        <f>T275/'Feedstock Conversions'!B$7</f>
        <v>56.142704067471357</v>
      </c>
      <c r="W275" s="4">
        <f t="shared" si="38"/>
        <v>99.397004479283339</v>
      </c>
      <c r="X275" s="4">
        <f t="shared" si="39"/>
        <v>84.121003122646243</v>
      </c>
      <c r="Y275" s="4"/>
      <c r="Z275" s="4"/>
      <c r="AA275" s="4"/>
      <c r="AB275" s="4"/>
      <c r="AC275" s="4"/>
      <c r="AD275" s="4"/>
      <c r="AE275" s="4"/>
      <c r="AF275" s="4"/>
      <c r="AG275" s="4">
        <f>$B275+'Rail Costs'!K276</f>
        <v>43.293645016797313</v>
      </c>
      <c r="AH275" s="4">
        <v>39.5</v>
      </c>
      <c r="AI275" s="4">
        <f>$B275+'Rail Costs'!M276</f>
        <v>45.880935050391933</v>
      </c>
      <c r="AJ275" s="4">
        <f t="shared" si="40"/>
        <v>42</v>
      </c>
      <c r="AK275" s="4">
        <f>$B275+('Rail Costs'!O276*0.75)</f>
        <v>42.582140257558791</v>
      </c>
      <c r="AL275" s="4">
        <f>$B275+'Rail Costs'!P276</f>
        <v>43.552374020156776</v>
      </c>
      <c r="AM275" s="4"/>
      <c r="AN275" s="4"/>
      <c r="AO275" s="4">
        <f>$L275-('Feedstock Conversions'!$B$20*AG275)-'Rail Costs'!Q275</f>
        <v>124.92213796466972</v>
      </c>
      <c r="AP275" s="4">
        <f>$L275-('Feedstock Conversions'!$B$20*AH275)-'Rail Costs'!R275</f>
        <v>154.8239893504761</v>
      </c>
      <c r="AQ275" s="4">
        <f>$L275-('Feedstock Conversions'!$B$20*AI275)-'Rail Costs'!S275</f>
        <v>105.57948684581162</v>
      </c>
      <c r="AR275" s="4">
        <f>$L275-('Feedstock Conversions'!$B$20*AJ275)-'Rail Costs'!T275</f>
        <v>135.16465413795135</v>
      </c>
      <c r="AS275" s="4">
        <f>$L275-('Feedstock Conversions'!$B$20*AK275)-'Rail Costs'!U275</f>
        <v>130.83353028645899</v>
      </c>
      <c r="AT275" s="4">
        <f>$L275-('Feedstock Conversions'!$B$20*AL275)-'Rail Costs'!V275</f>
        <v>122.26668630932662</v>
      </c>
      <c r="AU275" s="4"/>
      <c r="AV275" s="4">
        <f>$T275-(AG275*'Feedstock Conversions'!$B$7)-'Rail Costs'!Q275</f>
        <v>115.9720607401715</v>
      </c>
      <c r="AW275" s="4">
        <f>$T275-(AH275*'Feedstock Conversions'!$B$7)-'Rail Costs'!R275</f>
        <v>152.05755350335744</v>
      </c>
      <c r="AX275" s="4">
        <f>$T275-(AI275*'Feedstock Conversions'!$B$7)-'Rail Costs'!S275</f>
        <v>92.412126866554146</v>
      </c>
      <c r="AY275" s="4">
        <f>$T275-(AJ275*'Feedstock Conversions'!$B$7)-'Rail Costs'!T275</f>
        <v>128.3232182908327</v>
      </c>
      <c r="AZ275" s="4">
        <f>$T275-(AK275*'Feedstock Conversions'!$B$7)-'Rail Costs'!U275</f>
        <v>123.04320581951953</v>
      </c>
      <c r="BA275" s="4">
        <f>$T275-(AL275*'Feedstock Conversions'!$B$7)-'Rail Costs'!V275</f>
        <v>112.89488080935243</v>
      </c>
      <c r="BH275">
        <f t="shared" si="41"/>
        <v>13</v>
      </c>
      <c r="BI275">
        <f t="shared" si="42"/>
        <v>2024</v>
      </c>
      <c r="BJ275">
        <f t="shared" si="43"/>
        <v>3</v>
      </c>
    </row>
    <row r="276" spans="1:62" x14ac:dyDescent="0.2">
      <c r="A276" s="11">
        <v>45387</v>
      </c>
      <c r="B276" s="4">
        <v>42</v>
      </c>
      <c r="C276" s="18">
        <f>BFT!B276+'Rail Costs'!B277</f>
        <v>47.22362821948488</v>
      </c>
      <c r="E276" s="4">
        <f>BFT!C276*'Feedstock Conversions'!B$20</f>
        <v>365.98311870100781</v>
      </c>
      <c r="F276" s="4">
        <f>BFT!C276*'Feedstock Conversions'!B$7</f>
        <v>442.95763269876824</v>
      </c>
      <c r="H276" s="4">
        <f>'Fuel Values'!B276-BFT!I276-BFT!J276-BFT!K276</f>
        <v>240.54069181682564</v>
      </c>
      <c r="I276" s="18">
        <f>('LCFS Values'!$E$6-$AA$4)/1000000*'LCFS Values'!B276*'LCFS Values'!$G$2*100</f>
        <v>49.084308183174343</v>
      </c>
      <c r="J276" s="4">
        <f>'RIN Values'!C276</f>
        <v>81.375</v>
      </c>
      <c r="K276" s="4">
        <f>'Fixed Credits Value'!B276</f>
        <v>100</v>
      </c>
      <c r="L276" s="4">
        <f t="shared" si="36"/>
        <v>471</v>
      </c>
      <c r="M276" s="4">
        <f>L276/'Feedstock Conversions'!B$20</f>
        <v>60.774193548387096</v>
      </c>
      <c r="O276" s="4">
        <f>'Fuel Values'!C276*100</f>
        <v>273.70999999999998</v>
      </c>
      <c r="P276" s="18">
        <f>('LCFS Values'!$E$5-AB$4)/1000000*'LCFS Values'!B276*'LCFS Values'!$G$2*100</f>
        <v>47.845828818389826</v>
      </c>
      <c r="Q276" s="4">
        <f>'RIN Values'!D276</f>
        <v>92.224999999999994</v>
      </c>
      <c r="R276" s="4">
        <f>'Fixed Credits Value'!B276</f>
        <v>100</v>
      </c>
      <c r="S276" s="4">
        <f>'Fixed Credits Value'!C276</f>
        <v>16</v>
      </c>
      <c r="T276" s="4">
        <f t="shared" si="37"/>
        <v>529.78082881838986</v>
      </c>
      <c r="U276" s="4">
        <f>T276/'Feedstock Conversions'!B$7</f>
        <v>56.479832496630046</v>
      </c>
      <c r="W276" s="4">
        <f t="shared" si="38"/>
        <v>105.01688129899219</v>
      </c>
      <c r="X276" s="4">
        <f t="shared" si="39"/>
        <v>86.823196119621628</v>
      </c>
      <c r="Y276" s="4"/>
      <c r="Z276" s="4"/>
      <c r="AA276" s="4"/>
      <c r="AB276" s="4"/>
      <c r="AC276" s="4"/>
      <c r="AD276" s="4"/>
      <c r="AE276" s="4"/>
      <c r="AF276" s="4"/>
      <c r="AG276" s="4">
        <f>$B276+'Rail Costs'!K277</f>
        <v>43.30590705487122</v>
      </c>
      <c r="AH276" s="4">
        <v>39.5</v>
      </c>
      <c r="AI276" s="4">
        <f>$B276+'Rail Costs'!M277</f>
        <v>45.91772116461366</v>
      </c>
      <c r="AJ276" s="4">
        <f t="shared" si="40"/>
        <v>42</v>
      </c>
      <c r="AK276" s="4">
        <f>$B276+('Rail Costs'!O277*0.75)</f>
        <v>42.587658174692052</v>
      </c>
      <c r="AL276" s="4">
        <f>$B276+'Rail Costs'!P277</f>
        <v>43.567088465845465</v>
      </c>
      <c r="AM276" s="4"/>
      <c r="AN276" s="4"/>
      <c r="AO276" s="4">
        <f>$L276-('Feedstock Conversions'!$B$20*AG276)-'Rail Costs'!Q276</f>
        <v>130.82710716959696</v>
      </c>
      <c r="AP276" s="4">
        <f>$L276-('Feedstock Conversions'!$B$20*AH276)-'Rail Costs'!R276</f>
        <v>160.8239893504761</v>
      </c>
      <c r="AQ276" s="4">
        <f>$L276-('Feedstock Conversions'!$B$20*AI276)-'Rail Costs'!S276</f>
        <v>111.29439446059324</v>
      </c>
      <c r="AR276" s="4">
        <f>$L276-('Feedstock Conversions'!$B$20*AJ276)-'Rail Costs'!T276</f>
        <v>141.16465413795135</v>
      </c>
      <c r="AS276" s="4">
        <f>$L276-('Feedstock Conversions'!$B$20*AK276)-'Rail Costs'!U276</f>
        <v>136.79076642867619</v>
      </c>
      <c r="AT276" s="4">
        <f>$L276-('Feedstock Conversions'!$B$20*AL276)-'Rail Costs'!V276</f>
        <v>128.15264935523928</v>
      </c>
      <c r="AU276" s="4"/>
      <c r="AV276" s="4">
        <f>$T276-(AG276*'Feedstock Conversions'!$B$7)-'Rail Costs'!Q276</f>
        <v>119.01930748854669</v>
      </c>
      <c r="AW276" s="4">
        <f>$T276-(AH276*'Feedstock Conversions'!$B$7)-'Rail Costs'!R276</f>
        <v>155.21981816886591</v>
      </c>
      <c r="AX276" s="4">
        <f>$T276-(AI276*'Feedstock Conversions'!$B$7)-'Rail Costs'!S276</f>
        <v>95.229337780662817</v>
      </c>
      <c r="AY276" s="4">
        <f>$T276-(AJ276*'Feedstock Conversions'!$B$7)-'Rail Costs'!T276</f>
        <v>131.48548295634117</v>
      </c>
      <c r="AZ276" s="4">
        <f>$T276-(AK276*'Feedstock Conversions'!$B$7)-'Rail Costs'!U276</f>
        <v>126.15371242231799</v>
      </c>
      <c r="BA276" s="4">
        <f>$T276-(AL276*'Feedstock Conversions'!$B$7)-'Rail Costs'!V276</f>
        <v>115.91912397430102</v>
      </c>
      <c r="BH276">
        <f t="shared" si="41"/>
        <v>14</v>
      </c>
      <c r="BI276">
        <f t="shared" si="42"/>
        <v>2024</v>
      </c>
      <c r="BJ276">
        <f t="shared" si="43"/>
        <v>4</v>
      </c>
    </row>
    <row r="277" spans="1:62" x14ac:dyDescent="0.2">
      <c r="A277" s="11">
        <v>45394</v>
      </c>
      <c r="B277" s="4">
        <v>42</v>
      </c>
      <c r="C277" s="18">
        <f>BFT!B277+'Rail Costs'!B278</f>
        <v>47.22362821948488</v>
      </c>
      <c r="E277" s="4">
        <f>BFT!C277*'Feedstock Conversions'!B$20</f>
        <v>365.98311870100781</v>
      </c>
      <c r="F277" s="4">
        <f>BFT!C277*'Feedstock Conversions'!B$7</f>
        <v>442.95763269876824</v>
      </c>
      <c r="H277" s="4">
        <f>'Fuel Values'!B277-BFT!I277-BFT!J277-BFT!K277</f>
        <v>256.16444931860195</v>
      </c>
      <c r="I277" s="18">
        <f>('LCFS Values'!$E$6-$AA$4)/1000000*'LCFS Values'!B277*'LCFS Values'!$G$2*100</f>
        <v>47.585550681398033</v>
      </c>
      <c r="J277" s="4">
        <f>'RIN Values'!C277</f>
        <v>75.75</v>
      </c>
      <c r="K277" s="4">
        <f>'Fixed Credits Value'!B277</f>
        <v>100</v>
      </c>
      <c r="L277" s="4">
        <f t="shared" si="36"/>
        <v>479.5</v>
      </c>
      <c r="M277" s="4">
        <f>L277/'Feedstock Conversions'!B$20</f>
        <v>61.87096774193548</v>
      </c>
      <c r="O277" s="4">
        <f>'Fuel Values'!C277*100</f>
        <v>272.35999999999996</v>
      </c>
      <c r="P277" s="18">
        <f>('LCFS Values'!$E$5-AB$4)/1000000*'LCFS Values'!B277*'LCFS Values'!$G$2*100</f>
        <v>46.384887480423721</v>
      </c>
      <c r="Q277" s="4">
        <f>'RIN Values'!D277</f>
        <v>85.85</v>
      </c>
      <c r="R277" s="4">
        <f>'Fixed Credits Value'!B277</f>
        <v>100</v>
      </c>
      <c r="S277" s="4">
        <f>'Fixed Credits Value'!C277</f>
        <v>16</v>
      </c>
      <c r="T277" s="4">
        <f t="shared" si="37"/>
        <v>520.59488748042372</v>
      </c>
      <c r="U277" s="4">
        <f>T277/'Feedstock Conversions'!B$7</f>
        <v>55.50052105335007</v>
      </c>
      <c r="W277" s="4">
        <f t="shared" si="38"/>
        <v>113.51688129899219</v>
      </c>
      <c r="X277" s="4">
        <f t="shared" si="39"/>
        <v>77.637254781655486</v>
      </c>
      <c r="Y277" s="4"/>
      <c r="Z277" s="4"/>
      <c r="AA277" s="4"/>
      <c r="AB277" s="4"/>
      <c r="AC277" s="4"/>
      <c r="AD277" s="4"/>
      <c r="AE277" s="4"/>
      <c r="AF277" s="4"/>
      <c r="AG277" s="4">
        <f>$B277+'Rail Costs'!K278</f>
        <v>43.30590705487122</v>
      </c>
      <c r="AH277" s="4">
        <v>39.5</v>
      </c>
      <c r="AI277" s="4">
        <f>$B277+'Rail Costs'!M278</f>
        <v>45.91772116461366</v>
      </c>
      <c r="AJ277" s="4">
        <f t="shared" si="40"/>
        <v>42</v>
      </c>
      <c r="AK277" s="4">
        <f>$B277+('Rail Costs'!O278*0.75)</f>
        <v>42.587658174692052</v>
      </c>
      <c r="AL277" s="4">
        <f>$B277+'Rail Costs'!P278</f>
        <v>43.567088465845465</v>
      </c>
      <c r="AM277" s="4"/>
      <c r="AN277" s="4"/>
      <c r="AO277" s="4">
        <f>$L277-('Feedstock Conversions'!$B$20*AG277)-'Rail Costs'!Q277</f>
        <v>139.32710716959696</v>
      </c>
      <c r="AP277" s="4">
        <f>$L277-('Feedstock Conversions'!$B$20*AH277)-'Rail Costs'!R277</f>
        <v>169.3239893504761</v>
      </c>
      <c r="AQ277" s="4">
        <f>$L277-('Feedstock Conversions'!$B$20*AI277)-'Rail Costs'!S277</f>
        <v>119.79439446059324</v>
      </c>
      <c r="AR277" s="4">
        <f>$L277-('Feedstock Conversions'!$B$20*AJ277)-'Rail Costs'!T277</f>
        <v>149.66465413795135</v>
      </c>
      <c r="AS277" s="4">
        <f>$L277-('Feedstock Conversions'!$B$20*AK277)-'Rail Costs'!U277</f>
        <v>145.29076642867619</v>
      </c>
      <c r="AT277" s="4">
        <f>$L277-('Feedstock Conversions'!$B$20*AL277)-'Rail Costs'!V277</f>
        <v>136.65264935523928</v>
      </c>
      <c r="AU277" s="4"/>
      <c r="AV277" s="4">
        <f>$T277-(AG277*'Feedstock Conversions'!$B$7)-'Rail Costs'!Q277</f>
        <v>109.83336615058055</v>
      </c>
      <c r="AW277" s="4">
        <f>$T277-(AH277*'Feedstock Conversions'!$B$7)-'Rail Costs'!R277</f>
        <v>146.03387683089977</v>
      </c>
      <c r="AX277" s="4">
        <f>$T277-(AI277*'Feedstock Conversions'!$B$7)-'Rail Costs'!S277</f>
        <v>86.043396442696675</v>
      </c>
      <c r="AY277" s="4">
        <f>$T277-(AJ277*'Feedstock Conversions'!$B$7)-'Rail Costs'!T277</f>
        <v>122.29954161837505</v>
      </c>
      <c r="AZ277" s="4">
        <f>$T277-(AK277*'Feedstock Conversions'!$B$7)-'Rail Costs'!U277</f>
        <v>116.96777108435185</v>
      </c>
      <c r="BA277" s="4">
        <f>$T277-(AL277*'Feedstock Conversions'!$B$7)-'Rail Costs'!V277</f>
        <v>106.73318263633487</v>
      </c>
      <c r="BH277">
        <f t="shared" si="41"/>
        <v>15</v>
      </c>
      <c r="BI277">
        <f t="shared" si="42"/>
        <v>2024</v>
      </c>
      <c r="BJ277">
        <f t="shared" si="43"/>
        <v>4</v>
      </c>
    </row>
    <row r="278" spans="1:62" x14ac:dyDescent="0.2">
      <c r="A278" s="11">
        <v>45401</v>
      </c>
      <c r="B278" s="4">
        <v>42</v>
      </c>
      <c r="C278" s="18">
        <f>BFT!B278+'Rail Costs'!B279</f>
        <v>47.22362821948488</v>
      </c>
      <c r="E278" s="4">
        <f>BFT!C278*'Feedstock Conversions'!B$20</f>
        <v>365.98311870100781</v>
      </c>
      <c r="F278" s="4">
        <f>BFT!C278*'Feedstock Conversions'!B$7</f>
        <v>442.95763269876824</v>
      </c>
      <c r="H278" s="4">
        <f>'Fuel Values'!B278-BFT!I278-BFT!J278-BFT!K278</f>
        <v>256.31233707162176</v>
      </c>
      <c r="I278" s="18">
        <f>('LCFS Values'!$E$6-$AA$4)/1000000*'LCFS Values'!B278*'LCFS Values'!$G$2*100</f>
        <v>45.037662928378289</v>
      </c>
      <c r="J278" s="4">
        <f>'RIN Values'!C278</f>
        <v>67.650000000000006</v>
      </c>
      <c r="K278" s="4">
        <f>'Fixed Credits Value'!B278</f>
        <v>100</v>
      </c>
      <c r="L278" s="4">
        <f t="shared" si="36"/>
        <v>469.00000000000006</v>
      </c>
      <c r="M278" s="4">
        <f>L278/'Feedstock Conversions'!B$20</f>
        <v>60.516129032258071</v>
      </c>
      <c r="O278" s="4">
        <f>'Fuel Values'!C278*100</f>
        <v>263.11</v>
      </c>
      <c r="P278" s="18">
        <f>('LCFS Values'!$E$5-AB$4)/1000000*'LCFS Values'!B278*'LCFS Values'!$G$2*100</f>
        <v>43.901287205881353</v>
      </c>
      <c r="Q278" s="4">
        <f>'RIN Values'!D278</f>
        <v>76.67</v>
      </c>
      <c r="R278" s="4">
        <f>'Fixed Credits Value'!B278</f>
        <v>100</v>
      </c>
      <c r="S278" s="4">
        <f>'Fixed Credits Value'!C278</f>
        <v>16</v>
      </c>
      <c r="T278" s="4">
        <f t="shared" si="37"/>
        <v>499.6812872058814</v>
      </c>
      <c r="U278" s="4">
        <f>T278/'Feedstock Conversions'!B$7</f>
        <v>53.270926141351957</v>
      </c>
      <c r="W278" s="4">
        <f t="shared" si="38"/>
        <v>103.01688129899225</v>
      </c>
      <c r="X278" s="4">
        <f t="shared" si="39"/>
        <v>56.723654507113167</v>
      </c>
      <c r="Y278" s="4"/>
      <c r="Z278" s="4"/>
      <c r="AA278" s="4"/>
      <c r="AB278" s="4"/>
      <c r="AC278" s="4"/>
      <c r="AD278" s="4"/>
      <c r="AE278" s="4"/>
      <c r="AF278" s="4"/>
      <c r="AG278" s="4">
        <f>$B278+'Rail Costs'!K279</f>
        <v>43.30590705487122</v>
      </c>
      <c r="AH278" s="4">
        <v>39.5</v>
      </c>
      <c r="AI278" s="4">
        <f>$B278+'Rail Costs'!M279</f>
        <v>45.91772116461366</v>
      </c>
      <c r="AJ278" s="4">
        <f t="shared" si="40"/>
        <v>42</v>
      </c>
      <c r="AK278" s="4">
        <f>$B278+('Rail Costs'!O279*0.75)</f>
        <v>42.587658174692052</v>
      </c>
      <c r="AL278" s="4">
        <f>$B278+'Rail Costs'!P279</f>
        <v>43.567088465845465</v>
      </c>
      <c r="AM278" s="4"/>
      <c r="AN278" s="4"/>
      <c r="AO278" s="4">
        <f>$L278-('Feedstock Conversions'!$B$20*AG278)-'Rail Costs'!Q278</f>
        <v>128.82710716959701</v>
      </c>
      <c r="AP278" s="4">
        <f>$L278-('Feedstock Conversions'!$B$20*AH278)-'Rail Costs'!R278</f>
        <v>158.82398935047615</v>
      </c>
      <c r="AQ278" s="4">
        <f>$L278-('Feedstock Conversions'!$B$20*AI278)-'Rail Costs'!S278</f>
        <v>109.2943944605933</v>
      </c>
      <c r="AR278" s="4">
        <f>$L278-('Feedstock Conversions'!$B$20*AJ278)-'Rail Costs'!T278</f>
        <v>139.1646541379514</v>
      </c>
      <c r="AS278" s="4">
        <f>$L278-('Feedstock Conversions'!$B$20*AK278)-'Rail Costs'!U278</f>
        <v>134.79076642867625</v>
      </c>
      <c r="AT278" s="4">
        <f>$L278-('Feedstock Conversions'!$B$20*AL278)-'Rail Costs'!V278</f>
        <v>126.15264935523933</v>
      </c>
      <c r="AU278" s="4"/>
      <c r="AV278" s="4">
        <f>$T278-(AG278*'Feedstock Conversions'!$B$7)-'Rail Costs'!Q278</f>
        <v>88.919765876038227</v>
      </c>
      <c r="AW278" s="4">
        <f>$T278-(AH278*'Feedstock Conversions'!$B$7)-'Rail Costs'!R278</f>
        <v>125.12027655635747</v>
      </c>
      <c r="AX278" s="4">
        <f>$T278-(AI278*'Feedstock Conversions'!$B$7)-'Rail Costs'!S278</f>
        <v>65.129796168154357</v>
      </c>
      <c r="AY278" s="4">
        <f>$T278-(AJ278*'Feedstock Conversions'!$B$7)-'Rail Costs'!T278</f>
        <v>101.38594134383273</v>
      </c>
      <c r="AZ278" s="4">
        <f>$T278-(AK278*'Feedstock Conversions'!$B$7)-'Rail Costs'!U278</f>
        <v>96.054170809809534</v>
      </c>
      <c r="BA278" s="4">
        <f>$T278-(AL278*'Feedstock Conversions'!$B$7)-'Rail Costs'!V278</f>
        <v>85.819582361792556</v>
      </c>
      <c r="BH278">
        <f t="shared" si="41"/>
        <v>16</v>
      </c>
      <c r="BI278">
        <f t="shared" si="42"/>
        <v>2024</v>
      </c>
      <c r="BJ278">
        <f t="shared" si="43"/>
        <v>4</v>
      </c>
    </row>
    <row r="279" spans="1:62" x14ac:dyDescent="0.2">
      <c r="A279" s="11">
        <v>45408</v>
      </c>
      <c r="B279" s="4">
        <v>41.4</v>
      </c>
      <c r="C279" s="18">
        <f>BFT!B279+'Rail Costs'!B280</f>
        <v>46.623628219484878</v>
      </c>
      <c r="E279" s="4">
        <f>BFT!C279*'Feedstock Conversions'!B$20</f>
        <v>361.33311870100783</v>
      </c>
      <c r="F279" s="4">
        <f>BFT!C279*'Feedstock Conversions'!B$7</f>
        <v>437.32963269876819</v>
      </c>
      <c r="H279" s="4">
        <f>'Fuel Values'!B279-BFT!I279-BFT!J279-BFT!K279</f>
        <v>240.18715069688818</v>
      </c>
      <c r="I279" s="18">
        <f>('LCFS Values'!$E$6-$AA$4)/1000000*'LCFS Values'!B279*'LCFS Values'!$G$2*100</f>
        <v>44.81284930311184</v>
      </c>
      <c r="J279" s="4">
        <f>'RIN Values'!C279</f>
        <v>69</v>
      </c>
      <c r="K279" s="4">
        <f>'Fixed Credits Value'!B279</f>
        <v>100</v>
      </c>
      <c r="L279" s="4">
        <f t="shared" si="36"/>
        <v>454</v>
      </c>
      <c r="M279" s="4">
        <f>L279/'Feedstock Conversions'!B$20</f>
        <v>58.58064516129032</v>
      </c>
      <c r="O279" s="4">
        <f>'Fuel Values'!C279*100</f>
        <v>250.76</v>
      </c>
      <c r="P279" s="18">
        <f>('LCFS Values'!$E$5-AB$4)/1000000*'LCFS Values'!B279*'LCFS Values'!$G$2*100</f>
        <v>43.682146005186432</v>
      </c>
      <c r="Q279" s="4">
        <f>'RIN Values'!D279</f>
        <v>78.2</v>
      </c>
      <c r="R279" s="4">
        <f>'Fixed Credits Value'!B279</f>
        <v>100</v>
      </c>
      <c r="S279" s="4">
        <f>'Fixed Credits Value'!C279</f>
        <v>16</v>
      </c>
      <c r="T279" s="4">
        <f t="shared" si="37"/>
        <v>488.64214600518642</v>
      </c>
      <c r="U279" s="4">
        <f>T279/'Feedstock Conversions'!B$7</f>
        <v>52.09404541633117</v>
      </c>
      <c r="W279" s="4">
        <f t="shared" si="38"/>
        <v>92.666881298992166</v>
      </c>
      <c r="X279" s="4">
        <f t="shared" si="39"/>
        <v>51.312513306418225</v>
      </c>
      <c r="Y279" s="4"/>
      <c r="Z279" s="4"/>
      <c r="AA279" s="4"/>
      <c r="AB279" s="4"/>
      <c r="AC279" s="4"/>
      <c r="AD279" s="4"/>
      <c r="AE279" s="4"/>
      <c r="AF279" s="4"/>
      <c r="AG279" s="4">
        <f>$B279+'Rail Costs'!K280</f>
        <v>42.705907054871219</v>
      </c>
      <c r="AH279" s="4">
        <v>38.9</v>
      </c>
      <c r="AI279" s="4">
        <f>$B279+'Rail Costs'!M280</f>
        <v>45.317721164613658</v>
      </c>
      <c r="AJ279" s="4">
        <f t="shared" si="40"/>
        <v>41.4</v>
      </c>
      <c r="AK279" s="4">
        <f>$B279+('Rail Costs'!O280*0.75)</f>
        <v>41.987658174692051</v>
      </c>
      <c r="AL279" s="4">
        <f>$B279+'Rail Costs'!P280</f>
        <v>42.967088465845464</v>
      </c>
      <c r="AM279" s="4"/>
      <c r="AN279" s="4"/>
      <c r="AO279" s="4">
        <f>$L279-('Feedstock Conversions'!$B$20*AG279)-'Rail Costs'!Q279</f>
        <v>118.47710716959698</v>
      </c>
      <c r="AP279" s="4">
        <f>$L279-('Feedstock Conversions'!$B$20*AH279)-'Rail Costs'!R279</f>
        <v>148.47398935047613</v>
      </c>
      <c r="AQ279" s="4">
        <f>$L279-('Feedstock Conversions'!$B$20*AI279)-'Rail Costs'!S279</f>
        <v>98.944394460593273</v>
      </c>
      <c r="AR279" s="4">
        <f>$L279-('Feedstock Conversions'!$B$20*AJ279)-'Rail Costs'!T279</f>
        <v>128.81465413795138</v>
      </c>
      <c r="AS279" s="4">
        <f>$L279-('Feedstock Conversions'!$B$20*AK279)-'Rail Costs'!U279</f>
        <v>124.44076642867623</v>
      </c>
      <c r="AT279" s="4">
        <f>$L279-('Feedstock Conversions'!$B$20*AL279)-'Rail Costs'!V279</f>
        <v>115.80264935523931</v>
      </c>
      <c r="AU279" s="4"/>
      <c r="AV279" s="4">
        <f>$T279-(AG279*'Feedstock Conversions'!$B$7)-'Rail Costs'!Q279</f>
        <v>83.508624675343285</v>
      </c>
      <c r="AW279" s="4">
        <f>$T279-(AH279*'Feedstock Conversions'!$B$7)-'Rail Costs'!R279</f>
        <v>119.70913535566253</v>
      </c>
      <c r="AX279" s="4">
        <f>$T279-(AI279*'Feedstock Conversions'!$B$7)-'Rail Costs'!S279</f>
        <v>59.718654967459422</v>
      </c>
      <c r="AY279" s="4">
        <f>$T279-(AJ279*'Feedstock Conversions'!$B$7)-'Rail Costs'!T279</f>
        <v>95.974800143137784</v>
      </c>
      <c r="AZ279" s="4">
        <f>$T279-(AK279*'Feedstock Conversions'!$B$7)-'Rail Costs'!U279</f>
        <v>90.643029609114535</v>
      </c>
      <c r="BA279" s="4">
        <f>$T279-(AL279*'Feedstock Conversions'!$B$7)-'Rail Costs'!V279</f>
        <v>80.408441161097556</v>
      </c>
      <c r="BH279">
        <f t="shared" si="41"/>
        <v>17</v>
      </c>
      <c r="BI279">
        <f t="shared" si="42"/>
        <v>2024</v>
      </c>
      <c r="BJ279">
        <f t="shared" si="43"/>
        <v>4</v>
      </c>
    </row>
    <row r="280" spans="1:62" x14ac:dyDescent="0.2">
      <c r="A280" s="11">
        <v>45415</v>
      </c>
      <c r="B280" s="4">
        <v>40.5</v>
      </c>
      <c r="C280" s="18">
        <f>BFT!B280+'Rail Costs'!B281</f>
        <v>45.72362821948488</v>
      </c>
      <c r="E280" s="4">
        <f>BFT!C280*'Feedstock Conversions'!B$20</f>
        <v>354.35811870100781</v>
      </c>
      <c r="F280" s="4">
        <f>BFT!C280*'Feedstock Conversions'!B$7</f>
        <v>428.88763269876819</v>
      </c>
      <c r="H280" s="4">
        <f>'Fuel Values'!B280-BFT!I280-BFT!J280-BFT!K280</f>
        <v>233.78590819866452</v>
      </c>
      <c r="I280" s="18">
        <f>('LCFS Values'!$E$6-$AA$4)/1000000*'LCFS Values'!B280*'LCFS Values'!$G$2*100</f>
        <v>43.314091801335522</v>
      </c>
      <c r="J280" s="4">
        <f>'RIN Values'!C280</f>
        <v>65.400000000000006</v>
      </c>
      <c r="K280" s="4">
        <f>'Fixed Credits Value'!B280</f>
        <v>100</v>
      </c>
      <c r="L280" s="4">
        <f t="shared" si="36"/>
        <v>442.50000000000006</v>
      </c>
      <c r="M280" s="4">
        <f>L280/'Feedstock Conversions'!B$20</f>
        <v>57.096774193548391</v>
      </c>
      <c r="O280" s="4">
        <f>'Fuel Values'!C280*100</f>
        <v>245.00000000000003</v>
      </c>
      <c r="P280" s="18">
        <f>('LCFS Values'!$E$5-AB$4)/1000000*'LCFS Values'!B280*'LCFS Values'!$G$2*100</f>
        <v>42.221204667220327</v>
      </c>
      <c r="Q280" s="4">
        <f>'RIN Values'!D280</f>
        <v>74.12</v>
      </c>
      <c r="R280" s="4">
        <f>'Fixed Credits Value'!B280</f>
        <v>100</v>
      </c>
      <c r="S280" s="4">
        <f>'Fixed Credits Value'!C280</f>
        <v>16</v>
      </c>
      <c r="T280" s="4">
        <f t="shared" si="37"/>
        <v>477.34120466722038</v>
      </c>
      <c r="U280" s="4">
        <f>T280/'Feedstock Conversions'!B$7</f>
        <v>50.889254228914751</v>
      </c>
      <c r="W280" s="4">
        <f t="shared" si="38"/>
        <v>88.141881298992246</v>
      </c>
      <c r="X280" s="4">
        <f t="shared" si="39"/>
        <v>48.453571968452195</v>
      </c>
      <c r="Y280" s="4"/>
      <c r="Z280" s="4"/>
      <c r="AA280" s="4"/>
      <c r="AB280" s="4"/>
      <c r="AC280" s="4"/>
      <c r="AD280" s="4"/>
      <c r="AE280" s="4"/>
      <c r="AF280" s="4"/>
      <c r="AG280" s="4">
        <f>$B280+'Rail Costs'!K281</f>
        <v>41.80590705487122</v>
      </c>
      <c r="AH280" s="4">
        <v>38</v>
      </c>
      <c r="AI280" s="4">
        <f>$B280+'Rail Costs'!M281</f>
        <v>44.41772116461366</v>
      </c>
      <c r="AJ280" s="4">
        <f t="shared" si="40"/>
        <v>40.5</v>
      </c>
      <c r="AK280" s="4">
        <f>$B280+('Rail Costs'!O281*0.75)</f>
        <v>41.087658174692052</v>
      </c>
      <c r="AL280" s="4">
        <f>$B280+'Rail Costs'!P281</f>
        <v>42.067088465845465</v>
      </c>
      <c r="AM280" s="4"/>
      <c r="AN280" s="4"/>
      <c r="AO280" s="4">
        <f>$L280-('Feedstock Conversions'!$B$20*AG280)-'Rail Costs'!Q280</f>
        <v>113.952107169597</v>
      </c>
      <c r="AP280" s="4">
        <f>$L280-('Feedstock Conversions'!$B$20*AH280)-'Rail Costs'!R280</f>
        <v>143.94898935047615</v>
      </c>
      <c r="AQ280" s="4">
        <f>$L280-('Feedstock Conversions'!$B$20*AI280)-'Rail Costs'!S280</f>
        <v>94.419394460593296</v>
      </c>
      <c r="AR280" s="4">
        <f>$L280-('Feedstock Conversions'!$B$20*AJ280)-'Rail Costs'!T280</f>
        <v>124.28965413795142</v>
      </c>
      <c r="AS280" s="4">
        <f>$L280-('Feedstock Conversions'!$B$20*AK280)-'Rail Costs'!U280</f>
        <v>119.91576642867625</v>
      </c>
      <c r="AT280" s="4">
        <f>$L280-('Feedstock Conversions'!$B$20*AL280)-'Rail Costs'!V280</f>
        <v>111.27764935523933</v>
      </c>
      <c r="AU280" s="4"/>
      <c r="AV280" s="4">
        <f>$T280-(AG280*'Feedstock Conversions'!$B$7)-'Rail Costs'!Q280</f>
        <v>80.649683337377255</v>
      </c>
      <c r="AW280" s="4">
        <f>$T280-(AH280*'Feedstock Conversions'!$B$7)-'Rail Costs'!R280</f>
        <v>116.85019401769644</v>
      </c>
      <c r="AX280" s="4">
        <f>$T280-(AI280*'Feedstock Conversions'!$B$7)-'Rail Costs'!S280</f>
        <v>56.859713629493335</v>
      </c>
      <c r="AY280" s="4">
        <f>$T280-(AJ280*'Feedstock Conversions'!$B$7)-'Rail Costs'!T280</f>
        <v>93.115858805171698</v>
      </c>
      <c r="AZ280" s="4">
        <f>$T280-(AK280*'Feedstock Conversions'!$B$7)-'Rail Costs'!U280</f>
        <v>87.784088271148505</v>
      </c>
      <c r="BA280" s="4">
        <f>$T280-(AL280*'Feedstock Conversions'!$B$7)-'Rail Costs'!V280</f>
        <v>77.549499823131526</v>
      </c>
      <c r="BH280">
        <f t="shared" si="41"/>
        <v>18</v>
      </c>
      <c r="BI280">
        <f t="shared" si="42"/>
        <v>2024</v>
      </c>
      <c r="BJ280">
        <f t="shared" si="43"/>
        <v>5</v>
      </c>
    </row>
    <row r="281" spans="1:62" x14ac:dyDescent="0.2">
      <c r="A281" s="11">
        <v>45422</v>
      </c>
      <c r="B281" s="4">
        <v>40.9</v>
      </c>
      <c r="C281" s="18">
        <f>BFT!B281+'Rail Costs'!B282</f>
        <v>46.123628219484878</v>
      </c>
      <c r="E281" s="4">
        <f>BFT!C281*'Feedstock Conversions'!B$20</f>
        <v>357.45811870100783</v>
      </c>
      <c r="F281" s="4">
        <f>BFT!C281*'Feedstock Conversions'!B$7</f>
        <v>432.6396326987682</v>
      </c>
      <c r="H281" s="4">
        <f>'Fuel Values'!B281-BFT!I281-BFT!J281-BFT!K281</f>
        <v>233.05705645417106</v>
      </c>
      <c r="I281" s="18">
        <f>('LCFS Values'!$E$6-$AA$4)/1000000*'LCFS Values'!B281*'LCFS Values'!$G$2*100</f>
        <v>38.667943545828948</v>
      </c>
      <c r="J281" s="4">
        <f>'RIN Values'!C281</f>
        <v>67.275000000000006</v>
      </c>
      <c r="K281" s="4">
        <f>'Fixed Credits Value'!B281</f>
        <v>100</v>
      </c>
      <c r="L281" s="4">
        <f t="shared" si="36"/>
        <v>439</v>
      </c>
      <c r="M281" s="4">
        <f>L281/'Feedstock Conversions'!B$20</f>
        <v>56.645161290322584</v>
      </c>
      <c r="O281" s="4">
        <f>'Fuel Values'!C281*100</f>
        <v>245.29999999999998</v>
      </c>
      <c r="P281" s="18">
        <f>('LCFS Values'!$E$5-AB$4)/1000000*'LCFS Values'!B281*'LCFS Values'!$G$2*100</f>
        <v>37.692286519525418</v>
      </c>
      <c r="Q281" s="4">
        <f>'RIN Values'!D281</f>
        <v>76.245000000000005</v>
      </c>
      <c r="R281" s="4">
        <f>'Fixed Credits Value'!B281</f>
        <v>100</v>
      </c>
      <c r="S281" s="4">
        <f>'Fixed Credits Value'!C281</f>
        <v>16</v>
      </c>
      <c r="T281" s="4">
        <f t="shared" si="37"/>
        <v>475.23728651952541</v>
      </c>
      <c r="U281" s="4">
        <f>T281/'Feedstock Conversions'!B$7</f>
        <v>50.664955918925948</v>
      </c>
      <c r="W281" s="4">
        <f t="shared" si="38"/>
        <v>81.541881298992166</v>
      </c>
      <c r="X281" s="4">
        <f t="shared" si="39"/>
        <v>42.597653820757216</v>
      </c>
      <c r="Y281" s="4"/>
      <c r="Z281" s="4"/>
      <c r="AA281" s="4"/>
      <c r="AB281" s="4"/>
      <c r="AC281" s="4"/>
      <c r="AD281" s="4"/>
      <c r="AE281" s="4"/>
      <c r="AF281" s="4"/>
      <c r="AG281" s="4">
        <f>$B281+'Rail Costs'!K282</f>
        <v>42.205907054871219</v>
      </c>
      <c r="AH281" s="4">
        <v>38.4</v>
      </c>
      <c r="AI281" s="4">
        <f>$B281+'Rail Costs'!M282</f>
        <v>44.817721164613658</v>
      </c>
      <c r="AJ281" s="4">
        <f t="shared" si="40"/>
        <v>40.9</v>
      </c>
      <c r="AK281" s="4">
        <f>$B281+('Rail Costs'!O282*0.75)</f>
        <v>41.487658174692051</v>
      </c>
      <c r="AL281" s="4">
        <f>$B281+'Rail Costs'!P282</f>
        <v>42.467088465845464</v>
      </c>
      <c r="AM281" s="4"/>
      <c r="AN281" s="4"/>
      <c r="AO281" s="4">
        <f>$L281-('Feedstock Conversions'!$B$20*AG281)-'Rail Costs'!Q281</f>
        <v>107.35210716959698</v>
      </c>
      <c r="AP281" s="4">
        <f>$L281-('Feedstock Conversions'!$B$20*AH281)-'Rail Costs'!R281</f>
        <v>137.34898935047613</v>
      </c>
      <c r="AQ281" s="4">
        <f>$L281-('Feedstock Conversions'!$B$20*AI281)-'Rail Costs'!S281</f>
        <v>87.819394460593273</v>
      </c>
      <c r="AR281" s="4">
        <f>$L281-('Feedstock Conversions'!$B$20*AJ281)-'Rail Costs'!T281</f>
        <v>117.68965413795139</v>
      </c>
      <c r="AS281" s="4">
        <f>$L281-('Feedstock Conversions'!$B$20*AK281)-'Rail Costs'!U281</f>
        <v>113.31576642867623</v>
      </c>
      <c r="AT281" s="4">
        <f>$L281-('Feedstock Conversions'!$B$20*AL281)-'Rail Costs'!V281</f>
        <v>104.67764935523931</v>
      </c>
      <c r="AU281" s="4"/>
      <c r="AV281" s="4">
        <f>$T281-(AG281*'Feedstock Conversions'!$B$7)-'Rail Costs'!Q281</f>
        <v>74.793765189682276</v>
      </c>
      <c r="AW281" s="4">
        <f>$T281-(AH281*'Feedstock Conversions'!$B$7)-'Rail Costs'!R281</f>
        <v>110.99427587000152</v>
      </c>
      <c r="AX281" s="4">
        <f>$T281-(AI281*'Feedstock Conversions'!$B$7)-'Rail Costs'!S281</f>
        <v>51.003795481798413</v>
      </c>
      <c r="AY281" s="4">
        <f>$T281-(AJ281*'Feedstock Conversions'!$B$7)-'Rail Costs'!T281</f>
        <v>87.259940657476776</v>
      </c>
      <c r="AZ281" s="4">
        <f>$T281-(AK281*'Feedstock Conversions'!$B$7)-'Rail Costs'!U281</f>
        <v>81.928170123453526</v>
      </c>
      <c r="BA281" s="4">
        <f>$T281-(AL281*'Feedstock Conversions'!$B$7)-'Rail Costs'!V281</f>
        <v>71.693581675436548</v>
      </c>
      <c r="BH281">
        <f t="shared" si="41"/>
        <v>19</v>
      </c>
      <c r="BI281">
        <f t="shared" si="42"/>
        <v>2024</v>
      </c>
      <c r="BJ281">
        <f t="shared" si="43"/>
        <v>5</v>
      </c>
    </row>
    <row r="282" spans="1:62" x14ac:dyDescent="0.2">
      <c r="A282" s="11">
        <v>45429</v>
      </c>
      <c r="B282" s="4">
        <v>41.5</v>
      </c>
      <c r="C282" s="18">
        <f>BFT!B282+'Rail Costs'!B283</f>
        <v>46.72362821948488</v>
      </c>
      <c r="E282" s="4">
        <f>BFT!C282*'Feedstock Conversions'!B$20</f>
        <v>362.10811870100781</v>
      </c>
      <c r="F282" s="4">
        <f>BFT!C282*'Feedstock Conversions'!B$7</f>
        <v>438.26763269876818</v>
      </c>
      <c r="H282" s="4">
        <f>'Fuel Values'!B282-BFT!I282-BFT!J282-BFT!K282</f>
        <v>236.22714858618747</v>
      </c>
      <c r="I282" s="18">
        <f>('LCFS Values'!$E$6-$AA$4)/1000000*'LCFS Values'!B282*'LCFS Values'!$G$2*100</f>
        <v>32.747851413812498</v>
      </c>
      <c r="J282" s="4">
        <f>'RIN Values'!C282</f>
        <v>71.025000000000006</v>
      </c>
      <c r="K282" s="4">
        <f>'Fixed Credits Value'!B282</f>
        <v>100</v>
      </c>
      <c r="L282" s="4">
        <f t="shared" si="36"/>
        <v>440</v>
      </c>
      <c r="M282" s="4">
        <f>L282/'Feedstock Conversions'!B$20</f>
        <v>56.774193548387096</v>
      </c>
      <c r="O282" s="4">
        <f>'Fuel Values'!C282*100</f>
        <v>238.68999999999997</v>
      </c>
      <c r="P282" s="18">
        <f>('LCFS Values'!$E$5-AB$4)/1000000*'LCFS Values'!B282*'LCFS Values'!$G$2*100</f>
        <v>31.921568234559324</v>
      </c>
      <c r="Q282" s="4">
        <f>'RIN Values'!D282</f>
        <v>80.495000000000005</v>
      </c>
      <c r="R282" s="4">
        <f>'Fixed Credits Value'!B282</f>
        <v>100</v>
      </c>
      <c r="S282" s="4">
        <f>'Fixed Credits Value'!C282</f>
        <v>16</v>
      </c>
      <c r="T282" s="4">
        <f t="shared" si="37"/>
        <v>467.10656823455929</v>
      </c>
      <c r="U282" s="4">
        <f>T282/'Feedstock Conversions'!B$7</f>
        <v>49.798141602831478</v>
      </c>
      <c r="W282" s="4">
        <f t="shared" si="38"/>
        <v>77.891881298992189</v>
      </c>
      <c r="X282" s="4">
        <f t="shared" si="39"/>
        <v>28.838935535791109</v>
      </c>
      <c r="Y282" s="4"/>
      <c r="Z282" s="4"/>
      <c r="AA282" s="4"/>
      <c r="AB282" s="4"/>
      <c r="AC282" s="4"/>
      <c r="AD282" s="4"/>
      <c r="AE282" s="4"/>
      <c r="AF282" s="4"/>
      <c r="AG282" s="4">
        <f>$B282+'Rail Costs'!K283</f>
        <v>42.80590705487122</v>
      </c>
      <c r="AH282" s="4">
        <v>39</v>
      </c>
      <c r="AI282" s="4">
        <f>$B282+'Rail Costs'!M283</f>
        <v>45.41772116461366</v>
      </c>
      <c r="AJ282" s="4">
        <f t="shared" si="40"/>
        <v>41.5</v>
      </c>
      <c r="AK282" s="4">
        <f>$B282+('Rail Costs'!O283*0.75)</f>
        <v>42.087658174692052</v>
      </c>
      <c r="AL282" s="4">
        <f>$B282+'Rail Costs'!P283</f>
        <v>43.067088465845465</v>
      </c>
      <c r="AM282" s="4"/>
      <c r="AN282" s="4"/>
      <c r="AO282" s="4">
        <f>$L282-('Feedstock Conversions'!$B$20*AG282)-'Rail Costs'!Q282</f>
        <v>103.70210716959694</v>
      </c>
      <c r="AP282" s="4">
        <f>$L282-('Feedstock Conversions'!$B$20*AH282)-'Rail Costs'!R282</f>
        <v>133.6989893504761</v>
      </c>
      <c r="AQ282" s="4">
        <f>$L282-('Feedstock Conversions'!$B$20*AI282)-'Rail Costs'!S282</f>
        <v>84.169394460593239</v>
      </c>
      <c r="AR282" s="4">
        <f>$L282-('Feedstock Conversions'!$B$20*AJ282)-'Rail Costs'!T282</f>
        <v>114.03965413795136</v>
      </c>
      <c r="AS282" s="4">
        <f>$L282-('Feedstock Conversions'!$B$20*AK282)-'Rail Costs'!U282</f>
        <v>109.66576642867619</v>
      </c>
      <c r="AT282" s="4">
        <f>$L282-('Feedstock Conversions'!$B$20*AL282)-'Rail Costs'!V282</f>
        <v>101.02764935523928</v>
      </c>
      <c r="AU282" s="4"/>
      <c r="AV282" s="4">
        <f>$T282-(AG282*'Feedstock Conversions'!$B$7)-'Rail Costs'!Q282</f>
        <v>61.035046904716111</v>
      </c>
      <c r="AW282" s="4">
        <f>$T282-(AH282*'Feedstock Conversions'!$B$7)-'Rail Costs'!R282</f>
        <v>97.235557585035352</v>
      </c>
      <c r="AX282" s="4">
        <f>$T282-(AI282*'Feedstock Conversions'!$B$7)-'Rail Costs'!S282</f>
        <v>37.245077196832248</v>
      </c>
      <c r="AY282" s="4">
        <f>$T282-(AJ282*'Feedstock Conversions'!$B$7)-'Rail Costs'!T282</f>
        <v>73.501222372510611</v>
      </c>
      <c r="AZ282" s="4">
        <f>$T282-(AK282*'Feedstock Conversions'!$B$7)-'Rail Costs'!U282</f>
        <v>68.169451838487419</v>
      </c>
      <c r="BA282" s="4">
        <f>$T282-(AL282*'Feedstock Conversions'!$B$7)-'Rail Costs'!V282</f>
        <v>57.93486339047044</v>
      </c>
      <c r="BH282">
        <f t="shared" si="41"/>
        <v>20</v>
      </c>
      <c r="BI282">
        <f t="shared" si="42"/>
        <v>2024</v>
      </c>
      <c r="BJ282">
        <f t="shared" si="43"/>
        <v>5</v>
      </c>
    </row>
    <row r="283" spans="1:62" x14ac:dyDescent="0.2">
      <c r="A283" s="11">
        <v>45436</v>
      </c>
      <c r="B283" s="4">
        <v>42.3</v>
      </c>
      <c r="C283" s="18">
        <f>BFT!B283+'Rail Costs'!B284</f>
        <v>47.523628219484877</v>
      </c>
      <c r="E283" s="4">
        <f>BFT!C283*'Feedstock Conversions'!B$20</f>
        <v>368.3081187010078</v>
      </c>
      <c r="F283" s="4">
        <f>BFT!C283*'Feedstock Conversions'!B$7</f>
        <v>445.7716326987682</v>
      </c>
      <c r="H283" s="4">
        <f>'Fuel Values'!B283-BFT!I283-BFT!J283-BFT!K283</f>
        <v>225.05382595878945</v>
      </c>
      <c r="I283" s="18">
        <f>('LCFS Values'!$E$6-$AA$4)/1000000*'LCFS Values'!B283*'LCFS Values'!$G$2*100</f>
        <v>34.771174041210529</v>
      </c>
      <c r="J283" s="4">
        <f>'RIN Values'!C283</f>
        <v>83.175000000000011</v>
      </c>
      <c r="K283" s="4">
        <f>'Fixed Credits Value'!B283</f>
        <v>100</v>
      </c>
      <c r="L283" s="4">
        <f t="shared" si="36"/>
        <v>443</v>
      </c>
      <c r="M283" s="4">
        <f>L283/'Feedstock Conversions'!B$20</f>
        <v>57.161290322580648</v>
      </c>
      <c r="O283" s="4">
        <f>'Fuel Values'!C283*100</f>
        <v>243.12999999999997</v>
      </c>
      <c r="P283" s="18">
        <f>('LCFS Values'!$E$5-AB$4)/1000000*'LCFS Values'!B283*'LCFS Values'!$G$2*100</f>
        <v>33.893839040813553</v>
      </c>
      <c r="Q283" s="4">
        <f>'RIN Values'!D283</f>
        <v>94.265000000000001</v>
      </c>
      <c r="R283" s="4">
        <f>'Fixed Credits Value'!B283</f>
        <v>100</v>
      </c>
      <c r="S283" s="4">
        <f>'Fixed Credits Value'!C283</f>
        <v>16</v>
      </c>
      <c r="T283" s="4">
        <f t="shared" si="37"/>
        <v>487.28883904081351</v>
      </c>
      <c r="U283" s="4">
        <f>T283/'Feedstock Conversions'!B$7</f>
        <v>51.949769620555806</v>
      </c>
      <c r="W283" s="4">
        <f t="shared" si="38"/>
        <v>74.6918812989922</v>
      </c>
      <c r="X283" s="4">
        <f t="shared" si="39"/>
        <v>41.517206342045313</v>
      </c>
      <c r="Y283" s="4"/>
      <c r="Z283" s="4"/>
      <c r="AA283" s="4"/>
      <c r="AB283" s="4"/>
      <c r="AC283" s="4"/>
      <c r="AD283" s="4"/>
      <c r="AE283" s="4"/>
      <c r="AF283" s="4"/>
      <c r="AG283" s="4">
        <f>$B283+'Rail Costs'!K284</f>
        <v>43.605907054871217</v>
      </c>
      <c r="AH283" s="4">
        <v>39.799999999999997</v>
      </c>
      <c r="AI283" s="4">
        <f>$B283+'Rail Costs'!M284</f>
        <v>46.217721164613657</v>
      </c>
      <c r="AJ283" s="4">
        <f t="shared" si="40"/>
        <v>42.3</v>
      </c>
      <c r="AK283" s="4">
        <f>$B283+('Rail Costs'!O284*0.75)</f>
        <v>42.887658174692049</v>
      </c>
      <c r="AL283" s="4">
        <f>$B283+'Rail Costs'!P284</f>
        <v>43.867088465845463</v>
      </c>
      <c r="AM283" s="4"/>
      <c r="AN283" s="4"/>
      <c r="AO283" s="4">
        <f>$L283-('Feedstock Conversions'!$B$20*AG283)-'Rail Costs'!Q283</f>
        <v>100.50210716959701</v>
      </c>
      <c r="AP283" s="4">
        <f>$L283-('Feedstock Conversions'!$B$20*AH283)-'Rail Costs'!R283</f>
        <v>130.49898935047611</v>
      </c>
      <c r="AQ283" s="4">
        <f>$L283-('Feedstock Conversions'!$B$20*AI283)-'Rail Costs'!S283</f>
        <v>80.969394460593307</v>
      </c>
      <c r="AR283" s="4">
        <f>$L283-('Feedstock Conversions'!$B$20*AJ283)-'Rail Costs'!T283</f>
        <v>110.83965413795137</v>
      </c>
      <c r="AS283" s="4">
        <f>$L283-('Feedstock Conversions'!$B$20*AK283)-'Rail Costs'!U283</f>
        <v>106.4657664286762</v>
      </c>
      <c r="AT283" s="4">
        <f>$L283-('Feedstock Conversions'!$B$20*AL283)-'Rail Costs'!V283</f>
        <v>97.827649355239288</v>
      </c>
      <c r="AU283" s="4"/>
      <c r="AV283" s="4">
        <f>$T283-(AG283*'Feedstock Conversions'!$B$7)-'Rail Costs'!Q283</f>
        <v>73.713317710970372</v>
      </c>
      <c r="AW283" s="4">
        <f>$T283-(AH283*'Feedstock Conversions'!$B$7)-'Rail Costs'!R283</f>
        <v>109.91382839128961</v>
      </c>
      <c r="AX283" s="4">
        <f>$T283-(AI283*'Feedstock Conversions'!$B$7)-'Rail Costs'!S283</f>
        <v>49.92334800308651</v>
      </c>
      <c r="AY283" s="4">
        <f>$T283-(AJ283*'Feedstock Conversions'!$B$7)-'Rail Costs'!T283</f>
        <v>86.179493178764872</v>
      </c>
      <c r="AZ283" s="4">
        <f>$T283-(AK283*'Feedstock Conversions'!$B$7)-'Rail Costs'!U283</f>
        <v>80.84772264474168</v>
      </c>
      <c r="BA283" s="4">
        <f>$T283-(AL283*'Feedstock Conversions'!$B$7)-'Rail Costs'!V283</f>
        <v>70.613134196724644</v>
      </c>
      <c r="BH283">
        <f t="shared" si="41"/>
        <v>21</v>
      </c>
      <c r="BI283">
        <f t="shared" si="42"/>
        <v>2024</v>
      </c>
      <c r="BJ283">
        <f t="shared" si="43"/>
        <v>5</v>
      </c>
    </row>
    <row r="284" spans="1:62" x14ac:dyDescent="0.2">
      <c r="A284" s="11">
        <v>45443</v>
      </c>
      <c r="B284" s="4">
        <v>43.625</v>
      </c>
      <c r="C284" s="18">
        <f>BFT!B284+'Rail Costs'!B285</f>
        <v>48.84862821948488</v>
      </c>
      <c r="E284" s="4">
        <f>BFT!C284*'Feedstock Conversions'!B$20</f>
        <v>378.57686870100781</v>
      </c>
      <c r="F284" s="4">
        <f>BFT!C284*'Feedstock Conversions'!B$7</f>
        <v>458.20013269876819</v>
      </c>
      <c r="H284" s="4">
        <f>'Fuel Values'!B284-BFT!I284-BFT!J284-BFT!K284</f>
        <v>221.84146573983963</v>
      </c>
      <c r="I284" s="18">
        <f>('LCFS Values'!$E$6-$AA$4)/1000000*'LCFS Values'!B284*'LCFS Values'!$G$2*100</f>
        <v>34.939784260160359</v>
      </c>
      <c r="J284" s="4">
        <f>'RIN Values'!C284</f>
        <v>84.46875</v>
      </c>
      <c r="K284" s="4">
        <f>'Fixed Credits Value'!B284</f>
        <v>100</v>
      </c>
      <c r="L284" s="4">
        <f t="shared" si="36"/>
        <v>441.25</v>
      </c>
      <c r="M284" s="4">
        <f>L284/'Feedstock Conversions'!B$20</f>
        <v>56.935483870967744</v>
      </c>
      <c r="O284" s="4">
        <f>'Fuel Values'!C284*100</f>
        <v>243.88</v>
      </c>
      <c r="P284" s="18">
        <f>('LCFS Values'!$E$5-AB$4)/1000000*'LCFS Values'!B284*'LCFS Values'!$G$2*100</f>
        <v>34.05819494133474</v>
      </c>
      <c r="Q284" s="4">
        <f>'RIN Values'!D284</f>
        <v>95.731250000000003</v>
      </c>
      <c r="R284" s="4">
        <f>'Fixed Credits Value'!B284</f>
        <v>100</v>
      </c>
      <c r="S284" s="4">
        <f>'Fixed Credits Value'!C284</f>
        <v>16</v>
      </c>
      <c r="T284" s="4">
        <f t="shared" si="37"/>
        <v>489.66944494133475</v>
      </c>
      <c r="U284" s="4">
        <f>T284/'Feedstock Conversions'!B$7</f>
        <v>52.20356555877769</v>
      </c>
      <c r="W284" s="4">
        <f t="shared" si="38"/>
        <v>62.673131298992189</v>
      </c>
      <c r="X284" s="4">
        <f t="shared" si="39"/>
        <v>31.469312242566559</v>
      </c>
      <c r="Y284" s="4"/>
      <c r="Z284" s="4"/>
      <c r="AA284" s="4"/>
      <c r="AB284" s="4"/>
      <c r="AC284" s="4"/>
      <c r="AD284" s="4"/>
      <c r="AE284" s="4"/>
      <c r="AF284" s="4"/>
      <c r="AG284" s="4">
        <f>$B284+'Rail Costs'!K285</f>
        <v>44.93090705487122</v>
      </c>
      <c r="AH284" s="4">
        <v>41.125</v>
      </c>
      <c r="AI284" s="4">
        <f>$B284+'Rail Costs'!M285</f>
        <v>47.54272116461366</v>
      </c>
      <c r="AJ284" s="4">
        <f t="shared" si="40"/>
        <v>43.625</v>
      </c>
      <c r="AK284" s="4">
        <f>$B284+('Rail Costs'!O285*0.75)</f>
        <v>44.212658174692052</v>
      </c>
      <c r="AL284" s="4">
        <f>$B284+'Rail Costs'!P285</f>
        <v>45.192088465845465</v>
      </c>
      <c r="AM284" s="4"/>
      <c r="AN284" s="4"/>
      <c r="AO284" s="4">
        <f>$L284-('Feedstock Conversions'!$B$20*AG284)-'Rail Costs'!Q284</f>
        <v>88.483357169596943</v>
      </c>
      <c r="AP284" s="4">
        <f>$L284-('Feedstock Conversions'!$B$20*AH284)-'Rail Costs'!R284</f>
        <v>118.48023935047611</v>
      </c>
      <c r="AQ284" s="4">
        <f>$L284-('Feedstock Conversions'!$B$20*AI284)-'Rail Costs'!S284</f>
        <v>68.950644460593239</v>
      </c>
      <c r="AR284" s="4">
        <f>$L284-('Feedstock Conversions'!$B$20*AJ284)-'Rail Costs'!T284</f>
        <v>98.820904137951359</v>
      </c>
      <c r="AS284" s="4">
        <f>$L284-('Feedstock Conversions'!$B$20*AK284)-'Rail Costs'!U284</f>
        <v>94.447016428676193</v>
      </c>
      <c r="AT284" s="4">
        <f>$L284-('Feedstock Conversions'!$B$20*AL284)-'Rail Costs'!V284</f>
        <v>85.808899355239276</v>
      </c>
      <c r="AU284" s="4"/>
      <c r="AV284" s="4">
        <f>$T284-(AG284*'Feedstock Conversions'!$B$7)-'Rail Costs'!Q284</f>
        <v>63.665423611491619</v>
      </c>
      <c r="AW284" s="4">
        <f>$T284-(AH284*'Feedstock Conversions'!$B$7)-'Rail Costs'!R284</f>
        <v>99.865934291810802</v>
      </c>
      <c r="AX284" s="4">
        <f>$T284-(AI284*'Feedstock Conversions'!$B$7)-'Rail Costs'!S284</f>
        <v>39.875453903607699</v>
      </c>
      <c r="AY284" s="4">
        <f>$T284-(AJ284*'Feedstock Conversions'!$B$7)-'Rail Costs'!T284</f>
        <v>76.131599079286062</v>
      </c>
      <c r="AZ284" s="4">
        <f>$T284-(AK284*'Feedstock Conversions'!$B$7)-'Rail Costs'!U284</f>
        <v>70.799828545262869</v>
      </c>
      <c r="BA284" s="4">
        <f>$T284-(AL284*'Feedstock Conversions'!$B$7)-'Rail Costs'!V284</f>
        <v>60.565240097245891</v>
      </c>
      <c r="BH284">
        <f t="shared" si="41"/>
        <v>22</v>
      </c>
      <c r="BI284">
        <f t="shared" si="42"/>
        <v>2024</v>
      </c>
      <c r="BJ284">
        <f t="shared" si="43"/>
        <v>5</v>
      </c>
    </row>
    <row r="285" spans="1:62" x14ac:dyDescent="0.2">
      <c r="A285" s="11">
        <f>A284+7</f>
        <v>45450</v>
      </c>
      <c r="B285" s="4">
        <v>44.2</v>
      </c>
      <c r="C285" s="18">
        <f>BFT!B285+'Rail Costs'!B286</f>
        <v>49.423628219484883</v>
      </c>
      <c r="E285" s="4">
        <f>BFT!C285*'Feedstock Conversions'!B$20</f>
        <v>383.03311870100782</v>
      </c>
      <c r="F285" s="4">
        <f>BFT!C285*'Feedstock Conversions'!B$7</f>
        <v>463.59363269876826</v>
      </c>
      <c r="H285" s="4">
        <f>'Fuel Values'!B285-BFT!I285-BFT!J285-BFT!K285</f>
        <v>217.37795621003283</v>
      </c>
      <c r="I285" s="18">
        <f>('LCFS Values'!$E$6-$AA$4)/1000000*'LCFS Values'!B285*'LCFS Values'!$G$2*100</f>
        <v>33.72204378996711</v>
      </c>
      <c r="J285" s="4">
        <f>'RIN Values'!C285</f>
        <v>81.900000000000006</v>
      </c>
      <c r="K285" s="4">
        <f>'Fixed Credits Value'!B285</f>
        <v>100</v>
      </c>
      <c r="L285" s="4">
        <f t="shared" si="36"/>
        <v>432.99999999999994</v>
      </c>
      <c r="M285" s="4">
        <f>L285/'Feedstock Conversions'!B$20</f>
        <v>55.870967741935473</v>
      </c>
      <c r="O285" s="4">
        <f>'Fuel Values'!C285*100</f>
        <v>232.45</v>
      </c>
      <c r="P285" s="18">
        <f>('LCFS Values'!$E$5-AB$4)/1000000*'LCFS Values'!B285*'LCFS Values'!$G$2*100</f>
        <v>32.871180104237283</v>
      </c>
      <c r="Q285" s="4">
        <f>'RIN Values'!D285</f>
        <v>92.82</v>
      </c>
      <c r="R285" s="4">
        <f>'Fixed Credits Value'!B285</f>
        <v>100</v>
      </c>
      <c r="S285" s="4">
        <f>'Fixed Credits Value'!C285</f>
        <v>16</v>
      </c>
      <c r="T285" s="4">
        <f t="shared" si="37"/>
        <v>474.14118010423726</v>
      </c>
      <c r="U285" s="4">
        <f>T285/'Feedstock Conversions'!B$7</f>
        <v>50.54810022433233</v>
      </c>
      <c r="W285" s="4">
        <f t="shared" si="38"/>
        <v>49.966881298992121</v>
      </c>
      <c r="X285" s="4">
        <f t="shared" si="39"/>
        <v>10.547547405469004</v>
      </c>
      <c r="Y285" s="4"/>
      <c r="Z285" s="4"/>
      <c r="AA285" s="4"/>
      <c r="AB285" s="4"/>
      <c r="AC285" s="4"/>
      <c r="AD285" s="4"/>
      <c r="AE285" s="4"/>
      <c r="AF285" s="4"/>
      <c r="AG285" s="4">
        <f>$B285+'Rail Costs'!K286</f>
        <v>45.505907054871223</v>
      </c>
      <c r="AH285" s="4">
        <v>41.7</v>
      </c>
      <c r="AI285" s="4">
        <f>$B285+'Rail Costs'!M286</f>
        <v>48.117721164613663</v>
      </c>
      <c r="AJ285" s="4">
        <f t="shared" si="40"/>
        <v>44.2</v>
      </c>
      <c r="AK285" s="4">
        <f>$B285+('Rail Costs'!O286*0.75)</f>
        <v>44.787658174692055</v>
      </c>
      <c r="AL285" s="4">
        <f>$B285+'Rail Costs'!P286</f>
        <v>45.767088465845468</v>
      </c>
      <c r="AM285" s="4"/>
      <c r="AN285" s="4"/>
      <c r="AO285" s="4">
        <f>$L285-('Feedstock Conversions'!$B$20*AG285)-'Rail Costs'!Q285</f>
        <v>75.777107169596874</v>
      </c>
      <c r="AP285" s="4">
        <f>$L285-('Feedstock Conversions'!$B$20*AH285)-'Rail Costs'!R285</f>
        <v>105.77398935047604</v>
      </c>
      <c r="AQ285" s="4">
        <f>$L285-('Feedstock Conversions'!$B$20*AI285)-'Rail Costs'!S285</f>
        <v>56.244394460593178</v>
      </c>
      <c r="AR285" s="4">
        <f>$L285-('Feedstock Conversions'!$B$20*AJ285)-'Rail Costs'!T285</f>
        <v>86.114654137951291</v>
      </c>
      <c r="AS285" s="4">
        <f>$L285-('Feedstock Conversions'!$B$20*AK285)-'Rail Costs'!U285</f>
        <v>81.740766428676125</v>
      </c>
      <c r="AT285" s="4">
        <f>$L285-('Feedstock Conversions'!$B$20*AL285)-'Rail Costs'!V285</f>
        <v>73.102649355239208</v>
      </c>
      <c r="AU285" s="4"/>
      <c r="AV285" s="4">
        <f>$T285-(AG285*'Feedstock Conversions'!$B$7)-'Rail Costs'!Q285</f>
        <v>42.743658774394063</v>
      </c>
      <c r="AW285" s="4">
        <f>$T285-(AH285*'Feedstock Conversions'!$B$7)-'Rail Costs'!R285</f>
        <v>78.944169454713304</v>
      </c>
      <c r="AX285" s="4">
        <f>$T285-(AI285*'Feedstock Conversions'!$B$7)-'Rail Costs'!S285</f>
        <v>18.953689066510197</v>
      </c>
      <c r="AY285" s="4">
        <f>$T285-(AJ285*'Feedstock Conversions'!$B$7)-'Rail Costs'!T285</f>
        <v>55.209834242188563</v>
      </c>
      <c r="AZ285" s="4">
        <f>$T285-(AK285*'Feedstock Conversions'!$B$7)-'Rail Costs'!U285</f>
        <v>49.878063708165364</v>
      </c>
      <c r="BA285" s="4">
        <f>$T285-(AL285*'Feedstock Conversions'!$B$7)-'Rail Costs'!V285</f>
        <v>39.643475260148392</v>
      </c>
      <c r="BH285">
        <f t="shared" si="41"/>
        <v>23</v>
      </c>
      <c r="BI285">
        <f t="shared" si="42"/>
        <v>2024</v>
      </c>
      <c r="BJ285">
        <f t="shared" si="43"/>
        <v>6</v>
      </c>
    </row>
    <row r="286" spans="1:62" x14ac:dyDescent="0.2">
      <c r="A286" s="11">
        <f>A285+7</f>
        <v>45457</v>
      </c>
      <c r="B286" s="4">
        <v>45.4</v>
      </c>
      <c r="C286" s="18">
        <f>BFT!B286+'Rail Costs'!B287</f>
        <v>50.623628219484878</v>
      </c>
      <c r="E286" s="4">
        <f>BFT!C286*'Feedstock Conversions'!B$20</f>
        <v>392.33311870100783</v>
      </c>
      <c r="F286" s="4">
        <f>BFT!C286*'Feedstock Conversions'!B$7</f>
        <v>474.84963269876818</v>
      </c>
      <c r="H286" s="4">
        <f>'Fuel Values'!B286-BFT!I286-BFT!J286-BFT!K286</f>
        <v>221.79011452302143</v>
      </c>
      <c r="I286" s="18">
        <f>('LCFS Values'!$E$6-$AA$4)/1000000*'LCFS Values'!B286*'LCFS Values'!$G$2*100</f>
        <v>33.309885476978621</v>
      </c>
      <c r="J286" s="4">
        <f>'RIN Values'!C286</f>
        <v>81.900000000000006</v>
      </c>
      <c r="K286" s="4">
        <f>'Fixed Credits Value'!B286</f>
        <v>100</v>
      </c>
      <c r="L286" s="4">
        <f t="shared" si="36"/>
        <v>437.00000000000006</v>
      </c>
      <c r="M286" s="4">
        <f>L286/'Feedstock Conversions'!B$20</f>
        <v>56.387096774193559</v>
      </c>
      <c r="O286" s="4">
        <f>'Fuel Values'!C286*100</f>
        <v>245.67999999999998</v>
      </c>
      <c r="P286" s="18">
        <f>('LCFS Values'!$E$5-AB$4)/1000000*'LCFS Values'!B286*'LCFS Values'!$G$2*100</f>
        <v>32.469421236296611</v>
      </c>
      <c r="Q286" s="4">
        <f>'RIN Values'!D286</f>
        <v>92.82</v>
      </c>
      <c r="R286" s="4">
        <f>'Fixed Credits Value'!B286</f>
        <v>100</v>
      </c>
      <c r="S286" s="4">
        <f>'Fixed Credits Value'!C286</f>
        <v>16</v>
      </c>
      <c r="T286" s="4">
        <f t="shared" si="37"/>
        <v>486.96942123629663</v>
      </c>
      <c r="U286" s="4">
        <f>T286/'Feedstock Conversions'!B$7</f>
        <v>51.915716549711789</v>
      </c>
      <c r="W286" s="4">
        <f t="shared" si="38"/>
        <v>44.666881298992223</v>
      </c>
      <c r="X286" s="4">
        <f t="shared" si="39"/>
        <v>12.11978853752845</v>
      </c>
      <c r="Y286" s="4"/>
      <c r="Z286" s="4"/>
      <c r="AA286" s="4"/>
      <c r="AB286" s="4"/>
      <c r="AC286" s="4"/>
      <c r="AD286" s="4"/>
      <c r="AE286" s="4"/>
      <c r="AF286" s="4"/>
      <c r="AG286" s="4">
        <f>$B286+'Rail Costs'!K287</f>
        <v>46.705907054871219</v>
      </c>
      <c r="AH286" s="4">
        <v>42.9</v>
      </c>
      <c r="AI286" s="4">
        <f>$B286+'Rail Costs'!M287</f>
        <v>49.317721164613658</v>
      </c>
      <c r="AJ286" s="4">
        <f t="shared" si="40"/>
        <v>45.4</v>
      </c>
      <c r="AK286" s="4">
        <f>$B286+('Rail Costs'!O287*0.75)</f>
        <v>45.987658174692051</v>
      </c>
      <c r="AL286" s="4">
        <f>$B286+'Rail Costs'!P287</f>
        <v>46.967088465845464</v>
      </c>
      <c r="AM286" s="4"/>
      <c r="AN286" s="4"/>
      <c r="AO286" s="4">
        <f>$L286-('Feedstock Conversions'!$B$20*AG286)-'Rail Costs'!Q286</f>
        <v>70.477107169597033</v>
      </c>
      <c r="AP286" s="4">
        <f>$L286-('Feedstock Conversions'!$B$20*AH286)-'Rail Costs'!R286</f>
        <v>100.4739893504762</v>
      </c>
      <c r="AQ286" s="4">
        <f>$L286-('Feedstock Conversions'!$B$20*AI286)-'Rail Costs'!S286</f>
        <v>50.944394460593337</v>
      </c>
      <c r="AR286" s="4">
        <f>$L286-('Feedstock Conversions'!$B$20*AJ286)-'Rail Costs'!T286</f>
        <v>80.81465413795145</v>
      </c>
      <c r="AS286" s="4">
        <f>$L286-('Feedstock Conversions'!$B$20*AK286)-'Rail Costs'!U286</f>
        <v>76.440766428676284</v>
      </c>
      <c r="AT286" s="4">
        <f>$L286-('Feedstock Conversions'!$B$20*AL286)-'Rail Costs'!V286</f>
        <v>67.802649355239367</v>
      </c>
      <c r="AU286" s="4"/>
      <c r="AV286" s="4">
        <f>$T286-(AG286*'Feedstock Conversions'!$B$7)-'Rail Costs'!Q286</f>
        <v>44.31589990645351</v>
      </c>
      <c r="AW286" s="4">
        <f>$T286-(AH286*'Feedstock Conversions'!$B$7)-'Rail Costs'!R286</f>
        <v>80.516410586772693</v>
      </c>
      <c r="AX286" s="4">
        <f>$T286-(AI286*'Feedstock Conversions'!$B$7)-'Rail Costs'!S286</f>
        <v>20.525930198569586</v>
      </c>
      <c r="AY286" s="4">
        <f>$T286-(AJ286*'Feedstock Conversions'!$B$7)-'Rail Costs'!T286</f>
        <v>56.782075374247952</v>
      </c>
      <c r="AZ286" s="4">
        <f>$T286-(AK286*'Feedstock Conversions'!$B$7)-'Rail Costs'!U286</f>
        <v>51.450304840224753</v>
      </c>
      <c r="BA286" s="4">
        <f>$T286-(AL286*'Feedstock Conversions'!$B$7)-'Rail Costs'!V286</f>
        <v>41.215716392207781</v>
      </c>
      <c r="BH286">
        <f t="shared" si="41"/>
        <v>24</v>
      </c>
      <c r="BI286">
        <f t="shared" si="42"/>
        <v>2024</v>
      </c>
      <c r="BJ286">
        <f t="shared" si="43"/>
        <v>6</v>
      </c>
    </row>
    <row r="287" spans="1:62" x14ac:dyDescent="0.2">
      <c r="A287" s="11">
        <v>45464</v>
      </c>
      <c r="B287" s="4">
        <v>48.5</v>
      </c>
      <c r="C287" s="18">
        <f>BFT!B287+'Rail Costs'!B288</f>
        <v>53.72362821948488</v>
      </c>
      <c r="E287" s="4">
        <f>BFT!C287*'Feedstock Conversions'!B$20</f>
        <v>416.35811870100781</v>
      </c>
      <c r="F287" s="4">
        <f>BFT!C287*'Feedstock Conversions'!B$7</f>
        <v>503.92763269876821</v>
      </c>
      <c r="H287" s="4">
        <f>'Fuel Values'!B287-BFT!I287-BFT!J287-BFT!K287</f>
        <v>228.42587089022675</v>
      </c>
      <c r="I287" s="18">
        <f>('LCFS Values'!$E$6-$AA$4)/1000000*'LCFS Values'!B287*'LCFS Values'!$G$2*100</f>
        <v>33.136629109773281</v>
      </c>
      <c r="J287" s="4">
        <f>'RIN Values'!C287</f>
        <v>83.4375</v>
      </c>
      <c r="K287" s="4">
        <f>'Fixed Credits Value'!B287</f>
        <v>100</v>
      </c>
      <c r="L287" s="4">
        <f t="shared" si="36"/>
        <v>445</v>
      </c>
      <c r="M287" s="4">
        <f>L287/'Feedstock Conversions'!B$20</f>
        <v>57.41935483870968</v>
      </c>
      <c r="O287" s="4">
        <f>'Fuel Values'!C287*100</f>
        <v>251.48000000000002</v>
      </c>
      <c r="P287" s="18">
        <f>('LCFS Values'!$E$5-AB$4)/1000000*'LCFS Values'!B287*'LCFS Values'!$G$2*100</f>
        <v>32.300536417627725</v>
      </c>
      <c r="Q287" s="4">
        <f>'RIN Values'!D287</f>
        <v>94.5625</v>
      </c>
      <c r="R287" s="4">
        <f>'Fixed Credits Value'!B287</f>
        <v>100</v>
      </c>
      <c r="S287" s="4">
        <f>'Fixed Credits Value'!C287</f>
        <v>16</v>
      </c>
      <c r="T287" s="4">
        <f t="shared" si="37"/>
        <v>494.34303641762773</v>
      </c>
      <c r="U287" s="4">
        <f>T287/'Feedstock Conversions'!B$7</f>
        <v>52.701816249214041</v>
      </c>
      <c r="W287" s="4">
        <f t="shared" si="38"/>
        <v>28.641881298992189</v>
      </c>
      <c r="X287" s="4">
        <f t="shared" si="39"/>
        <v>-9.5845962811404775</v>
      </c>
      <c r="Y287" s="4"/>
      <c r="Z287" s="4"/>
      <c r="AA287" s="4"/>
      <c r="AB287" s="4"/>
      <c r="AC287" s="4"/>
      <c r="AD287" s="4"/>
      <c r="AE287" s="4"/>
      <c r="AF287" s="4"/>
      <c r="AG287" s="4">
        <f>$B287+'Rail Costs'!K288</f>
        <v>49.80590705487122</v>
      </c>
      <c r="AH287" s="4">
        <v>46</v>
      </c>
      <c r="AI287" s="4">
        <f>$B287+'Rail Costs'!M288</f>
        <v>52.41772116461366</v>
      </c>
      <c r="AJ287" s="4">
        <f t="shared" si="40"/>
        <v>48.5</v>
      </c>
      <c r="AK287" s="4">
        <f>$B287+('Rail Costs'!O288*0.75)</f>
        <v>49.087658174692052</v>
      </c>
      <c r="AL287" s="4">
        <f>$B287+'Rail Costs'!P288</f>
        <v>50.067088465845465</v>
      </c>
      <c r="AM287" s="4"/>
      <c r="AN287" s="4"/>
      <c r="AO287" s="4">
        <f>$L287-('Feedstock Conversions'!$B$20*AG287)-'Rail Costs'!Q287</f>
        <v>54.452107169596943</v>
      </c>
      <c r="AP287" s="4">
        <f>$L287-('Feedstock Conversions'!$B$20*AH287)-'Rail Costs'!R287</f>
        <v>84.448989350476111</v>
      </c>
      <c r="AQ287" s="4">
        <f>$L287-('Feedstock Conversions'!$B$20*AI287)-'Rail Costs'!S287</f>
        <v>34.919394460593246</v>
      </c>
      <c r="AR287" s="4">
        <f>$L287-('Feedstock Conversions'!$B$20*AJ287)-'Rail Costs'!T287</f>
        <v>64.789654137951359</v>
      </c>
      <c r="AS287" s="4">
        <f>$L287-('Feedstock Conversions'!$B$20*AK287)-'Rail Costs'!U287</f>
        <v>60.415766428676186</v>
      </c>
      <c r="AT287" s="4">
        <f>$L287-('Feedstock Conversions'!$B$20*AL287)-'Rail Costs'!V287</f>
        <v>51.777649355239276</v>
      </c>
      <c r="AU287" s="4"/>
      <c r="AV287" s="4">
        <f>$T287-(AG287*'Feedstock Conversions'!$B$7)-'Rail Costs'!Q287</f>
        <v>22.611515087784586</v>
      </c>
      <c r="AW287" s="4">
        <f>$T287-(AH287*'Feedstock Conversions'!$B$7)-'Rail Costs'!R287</f>
        <v>58.812025768103823</v>
      </c>
      <c r="AX287" s="4">
        <f>$T287-(AI287*'Feedstock Conversions'!$B$7)-'Rail Costs'!S287</f>
        <v>-1.1784546200992834</v>
      </c>
      <c r="AY287" s="4">
        <f>$T287-(AJ287*'Feedstock Conversions'!$B$7)-'Rail Costs'!T287</f>
        <v>35.077690555579025</v>
      </c>
      <c r="AZ287" s="4">
        <f>$T287-(AK287*'Feedstock Conversions'!$B$7)-'Rail Costs'!U287</f>
        <v>29.745920021555829</v>
      </c>
      <c r="BA287" s="4">
        <f>$T287-(AL287*'Feedstock Conversions'!$B$7)-'Rail Costs'!V287</f>
        <v>19.511331573538854</v>
      </c>
      <c r="BH287">
        <f t="shared" si="41"/>
        <v>25</v>
      </c>
      <c r="BI287">
        <f t="shared" si="42"/>
        <v>2024</v>
      </c>
      <c r="BJ287">
        <f t="shared" si="43"/>
        <v>6</v>
      </c>
    </row>
    <row r="288" spans="1:62" x14ac:dyDescent="0.2">
      <c r="A288" s="11">
        <v>45471</v>
      </c>
      <c r="B288" s="4">
        <v>51</v>
      </c>
      <c r="C288" s="18">
        <f>BFT!B288+'Rail Costs'!B289</f>
        <v>56.22362821948488</v>
      </c>
      <c r="E288" s="4">
        <f>BFT!C288*'Feedstock Conversions'!B$20</f>
        <v>435.73311870100781</v>
      </c>
      <c r="F288" s="4">
        <f>BFT!C288*'Feedstock Conversions'!B$7</f>
        <v>527.37763269876825</v>
      </c>
      <c r="H288" s="4">
        <f>'Fuel Values'!B288-BFT!I288-BFT!J288-BFT!K288</f>
        <v>234.39048727248849</v>
      </c>
      <c r="I288" s="18">
        <f>('LCFS Values'!$E$6-$AA$4)/1000000*'LCFS Values'!B288*'LCFS Values'!$G$2*100</f>
        <v>33.759512727511513</v>
      </c>
      <c r="J288" s="4">
        <f>'RIN Values'!C288</f>
        <v>83.85</v>
      </c>
      <c r="K288" s="4">
        <f>'Fixed Credits Value'!B288</f>
        <v>100</v>
      </c>
      <c r="L288" s="4">
        <f t="shared" si="36"/>
        <v>452</v>
      </c>
      <c r="M288" s="4">
        <f>L288/'Feedstock Conversions'!B$20</f>
        <v>58.322580645161288</v>
      </c>
      <c r="O288" s="4">
        <f>'Fuel Values'!C288*100</f>
        <v>245.26</v>
      </c>
      <c r="P288" s="18">
        <f>('LCFS Values'!$E$5-AB$4)/1000000*'LCFS Values'!B288*'LCFS Values'!$G$2*100</f>
        <v>32.907703637686438</v>
      </c>
      <c r="Q288" s="4">
        <f>'RIN Values'!D288</f>
        <v>95.03</v>
      </c>
      <c r="R288" s="4">
        <f>'Fixed Credits Value'!B288</f>
        <v>100</v>
      </c>
      <c r="S288" s="4">
        <f>'Fixed Credits Value'!C288</f>
        <v>16</v>
      </c>
      <c r="T288" s="4">
        <f t="shared" si="37"/>
        <v>489.19770363768646</v>
      </c>
      <c r="U288" s="4">
        <f>T288/'Feedstock Conversions'!B$7</f>
        <v>52.15327330892179</v>
      </c>
      <c r="W288" s="4">
        <f t="shared" si="38"/>
        <v>16.266881298992189</v>
      </c>
      <c r="X288" s="4">
        <f t="shared" si="39"/>
        <v>-38.179929061081793</v>
      </c>
      <c r="Y288" s="4"/>
      <c r="Z288" s="4"/>
      <c r="AA288" s="4"/>
      <c r="AB288" s="4"/>
      <c r="AC288" s="4"/>
      <c r="AD288" s="4"/>
      <c r="AE288" s="4"/>
      <c r="AF288" s="4"/>
      <c r="AG288" s="4">
        <f>$B288+'Rail Costs'!K289</f>
        <v>52.30590705487122</v>
      </c>
      <c r="AH288" s="4">
        <v>48.5</v>
      </c>
      <c r="AI288" s="4">
        <f>$B288+'Rail Costs'!M289</f>
        <v>54.91772116461366</v>
      </c>
      <c r="AJ288" s="4">
        <f t="shared" si="40"/>
        <v>51</v>
      </c>
      <c r="AK288" s="4">
        <f>$B288+('Rail Costs'!O289*0.75)</f>
        <v>51.587658174692052</v>
      </c>
      <c r="AL288" s="4">
        <f>$B288+'Rail Costs'!P289</f>
        <v>52.567088465845465</v>
      </c>
      <c r="AM288" s="4"/>
      <c r="AN288" s="4"/>
      <c r="AO288" s="4">
        <f>$L288-('Feedstock Conversions'!$B$20*AG288)-'Rail Costs'!Q288</f>
        <v>42.077107169596943</v>
      </c>
      <c r="AP288" s="4">
        <f>$L288-('Feedstock Conversions'!$B$20*AH288)-'Rail Costs'!R288</f>
        <v>72.073989350476111</v>
      </c>
      <c r="AQ288" s="4">
        <f>$L288-('Feedstock Conversions'!$B$20*AI288)-'Rail Costs'!S288</f>
        <v>22.544394460593242</v>
      </c>
      <c r="AR288" s="4">
        <f>$L288-('Feedstock Conversions'!$B$20*AJ288)-'Rail Costs'!T288</f>
        <v>52.414654137951359</v>
      </c>
      <c r="AS288" s="4">
        <f>$L288-('Feedstock Conversions'!$B$20*AK288)-'Rail Costs'!U288</f>
        <v>48.040766428676186</v>
      </c>
      <c r="AT288" s="4">
        <f>$L288-('Feedstock Conversions'!$B$20*AL288)-'Rail Costs'!V288</f>
        <v>39.402649355239276</v>
      </c>
      <c r="AU288" s="4"/>
      <c r="AV288" s="4">
        <f>$T288-(AG288*'Feedstock Conversions'!$B$7)-'Rail Costs'!Q288</f>
        <v>-5.9838176921566735</v>
      </c>
      <c r="AW288" s="4">
        <f>$T288-(AH288*'Feedstock Conversions'!$B$7)-'Rail Costs'!R288</f>
        <v>30.216692988162507</v>
      </c>
      <c r="AX288" s="4">
        <f>$T288-(AI288*'Feedstock Conversions'!$B$7)-'Rail Costs'!S288</f>
        <v>-29.773787400040543</v>
      </c>
      <c r="AY288" s="4">
        <f>$T288-(AJ288*'Feedstock Conversions'!$B$7)-'Rail Costs'!T288</f>
        <v>6.4823577756377659</v>
      </c>
      <c r="AZ288" s="4">
        <f>$T288-(AK288*'Feedstock Conversions'!$B$7)-'Rail Costs'!U288</f>
        <v>1.150587241614569</v>
      </c>
      <c r="BA288" s="4">
        <f>$T288-(AL288*'Feedstock Conversions'!$B$7)-'Rail Costs'!V288</f>
        <v>-9.0840012064024052</v>
      </c>
      <c r="BH288">
        <f t="shared" si="41"/>
        <v>26</v>
      </c>
      <c r="BI288">
        <f t="shared" si="42"/>
        <v>2024</v>
      </c>
      <c r="BJ288">
        <f t="shared" si="43"/>
        <v>6</v>
      </c>
    </row>
    <row r="289" spans="1:62" x14ac:dyDescent="0.2">
      <c r="A289" s="11">
        <v>45478</v>
      </c>
      <c r="B289" s="4">
        <v>51</v>
      </c>
      <c r="C289" s="18">
        <f>BFT!B289+'Rail Costs'!B290</f>
        <v>56.331534154535269</v>
      </c>
      <c r="E289" s="4">
        <f>BFT!C289*'Feedstock Conversions'!B$20</f>
        <v>436.56938969764832</v>
      </c>
      <c r="F289" s="4">
        <f>BFT!C289*'Feedstock Conversions'!B$7</f>
        <v>528.38979036954083</v>
      </c>
      <c r="H289" s="4">
        <f>'Fuel Values'!B289-BFT!I289-BFT!J289-BFT!K289</f>
        <v>238.49624027319902</v>
      </c>
      <c r="I289" s="18">
        <f>('LCFS Values'!$E$6-$AA$4)/1000000*'LCFS Values'!B289*'LCFS Values'!$G$2*100</f>
        <v>33.160009726800979</v>
      </c>
      <c r="J289" s="4">
        <f>'RIN Values'!C289</f>
        <v>94.59375</v>
      </c>
      <c r="K289" s="4">
        <f>'Fixed Credits Value'!B289</f>
        <v>100</v>
      </c>
      <c r="L289" s="4">
        <f t="shared" si="36"/>
        <v>466.25</v>
      </c>
      <c r="M289" s="4">
        <f>L289/'Feedstock Conversions'!B$20</f>
        <v>60.161290322580648</v>
      </c>
      <c r="O289" s="4">
        <f>'Fuel Values'!C289*100</f>
        <v>249.03</v>
      </c>
      <c r="P289" s="18">
        <f>('LCFS Values'!$E$5-AB$4)/1000000*'LCFS Values'!B289*'LCFS Values'!$G$2*100</f>
        <v>32.323327102499995</v>
      </c>
      <c r="Q289" s="4">
        <f>'RIN Values'!D289</f>
        <v>107.20625</v>
      </c>
      <c r="R289" s="4">
        <f>'Fixed Credits Value'!B289</f>
        <v>100</v>
      </c>
      <c r="S289" s="4">
        <f>'Fixed Credits Value'!C289</f>
        <v>16</v>
      </c>
      <c r="T289" s="4">
        <f t="shared" si="37"/>
        <v>504.55957710250004</v>
      </c>
      <c r="U289" s="4">
        <f>T289/'Feedstock Conversions'!B$7</f>
        <v>53.790999691098079</v>
      </c>
      <c r="W289" s="4">
        <f t="shared" si="38"/>
        <v>29.680610302351681</v>
      </c>
      <c r="X289" s="4">
        <f t="shared" si="39"/>
        <v>-23.83021326704079</v>
      </c>
      <c r="Y289" s="4"/>
      <c r="Z289" s="4"/>
      <c r="AA289" s="4"/>
      <c r="AB289" s="4"/>
      <c r="AC289" s="4"/>
      <c r="AD289" s="4"/>
      <c r="AE289" s="4"/>
      <c r="AF289" s="4"/>
      <c r="AG289" s="4">
        <f>$B289+'Rail Costs'!K290</f>
        <v>52.332883538633816</v>
      </c>
      <c r="AH289" s="4">
        <v>48.5</v>
      </c>
      <c r="AI289" s="4">
        <f>$B289+'Rail Costs'!M290</f>
        <v>54.998650615901454</v>
      </c>
      <c r="AJ289" s="4">
        <f t="shared" si="40"/>
        <v>51</v>
      </c>
      <c r="AK289" s="4">
        <f>$B289+('Rail Costs'!O290*0.75)</f>
        <v>51.599797592385215</v>
      </c>
      <c r="AL289" s="4">
        <f>$B289+'Rail Costs'!P290</f>
        <v>52.599460246360579</v>
      </c>
      <c r="AM289" s="4"/>
      <c r="AN289" s="4"/>
      <c r="AO289" s="4">
        <f>$L289-('Feedstock Conversions'!$B$20*AG289)-'Rail Costs'!Q289</f>
        <v>56.11803942043683</v>
      </c>
      <c r="AP289" s="4">
        <f>$L289-('Feedstock Conversions'!$B$20*AH289)-'Rail Costs'!R289</f>
        <v>86.323989350476111</v>
      </c>
      <c r="AQ289" s="4">
        <f>$L289-('Feedstock Conversions'!$B$20*AI289)-'Rail Costs'!S289</f>
        <v>36.167191213112851</v>
      </c>
      <c r="AR289" s="4">
        <f>$L289-('Feedstock Conversions'!$B$20*AJ289)-'Rail Costs'!T289</f>
        <v>66.664654137951359</v>
      </c>
      <c r="AS289" s="4">
        <f>$L289-('Feedstock Conversions'!$B$20*AK289)-'Rail Costs'!U289</f>
        <v>62.196685941554158</v>
      </c>
      <c r="AT289" s="4">
        <f>$L289-('Feedstock Conversions'!$B$20*AL289)-'Rail Costs'!V289</f>
        <v>53.401768056247164</v>
      </c>
      <c r="AU289" s="4"/>
      <c r="AV289" s="4">
        <f>$T289-(AG289*'Feedstock Conversions'!$B$7)-'Rail Costs'!Q289</f>
        <v>9.1250163549637371</v>
      </c>
      <c r="AW289" s="4">
        <f>$T289-(AH289*'Feedstock Conversions'!$B$7)-'Rail Costs'!R289</f>
        <v>45.578566452976091</v>
      </c>
      <c r="AX289" s="4">
        <f>$T289-(AI289*'Feedstock Conversions'!$B$7)-'Rail Costs'!S289</f>
        <v>-15.171032188306537</v>
      </c>
      <c r="AY289" s="4">
        <f>$T289-(AJ289*'Feedstock Conversions'!$B$7)-'Rail Costs'!T289</f>
        <v>21.84423124045135</v>
      </c>
      <c r="AZ289" s="4">
        <f>$T289-(AK289*'Feedstock Conversions'!$B$7)-'Rail Costs'!U289</f>
        <v>16.398592968466286</v>
      </c>
      <c r="BA289" s="4">
        <f>$T289-(AL289*'Feedstock Conversions'!$B$7)-'Rail Costs'!V289</f>
        <v>5.9742249571794162</v>
      </c>
      <c r="BH289">
        <f t="shared" si="41"/>
        <v>27</v>
      </c>
      <c r="BI289">
        <f t="shared" si="42"/>
        <v>2024</v>
      </c>
      <c r="BJ289">
        <f t="shared" si="43"/>
        <v>7</v>
      </c>
    </row>
    <row r="290" spans="1:62" x14ac:dyDescent="0.2">
      <c r="A290" s="11">
        <v>45485</v>
      </c>
      <c r="B290" s="4">
        <v>51</v>
      </c>
      <c r="C290" s="18">
        <f>BFT!B290+'Rail Costs'!B291</f>
        <v>56.331534154535269</v>
      </c>
      <c r="E290" s="4">
        <f>BFT!C290*'Feedstock Conversions'!B$20</f>
        <v>436.56938969764832</v>
      </c>
      <c r="F290" s="4">
        <f>BFT!C290*'Feedstock Conversions'!B$7</f>
        <v>528.38979036954083</v>
      </c>
      <c r="H290" s="4">
        <f>'Fuel Values'!B290-BFT!I290-BFT!J290-BFT!K290</f>
        <v>244.55270771038818</v>
      </c>
      <c r="I290" s="18">
        <f>('LCFS Values'!$E$6-$AA$4)/1000000*'LCFS Values'!B290*'LCFS Values'!$G$2*100</f>
        <v>33.422292289611839</v>
      </c>
      <c r="J290" s="4">
        <f>'RIN Values'!C290</f>
        <v>96.524999999999991</v>
      </c>
      <c r="K290" s="4">
        <f>'Fixed Credits Value'!B290</f>
        <v>100</v>
      </c>
      <c r="L290" s="4">
        <f t="shared" si="36"/>
        <v>474.5</v>
      </c>
      <c r="M290" s="4">
        <f>L290/'Feedstock Conversions'!B$20</f>
        <v>61.225806451612904</v>
      </c>
      <c r="O290" s="4">
        <f>'Fuel Values'!C290*100</f>
        <v>236.38</v>
      </c>
      <c r="P290" s="18">
        <f>('LCFS Values'!$E$5-AB$4)/1000000*'LCFS Values'!B290*'LCFS Values'!$G$2*100</f>
        <v>32.578991836644065</v>
      </c>
      <c r="Q290" s="4">
        <f>'RIN Values'!D290</f>
        <v>109.39499999999998</v>
      </c>
      <c r="R290" s="4">
        <f>'Fixed Credits Value'!B290</f>
        <v>100</v>
      </c>
      <c r="S290" s="4">
        <f>'Fixed Credits Value'!C290</f>
        <v>16</v>
      </c>
      <c r="T290" s="4">
        <f t="shared" si="37"/>
        <v>494.35399183664401</v>
      </c>
      <c r="U290" s="4">
        <f>T290/'Feedstock Conversions'!B$7</f>
        <v>52.702984204333049</v>
      </c>
      <c r="W290" s="4">
        <f t="shared" si="38"/>
        <v>37.930610302351681</v>
      </c>
      <c r="X290" s="4">
        <f t="shared" si="39"/>
        <v>-34.03579853289682</v>
      </c>
      <c r="Y290" s="4"/>
      <c r="Z290" s="4"/>
      <c r="AA290" s="4"/>
      <c r="AB290" s="4"/>
      <c r="AC290" s="4"/>
      <c r="AD290" s="4"/>
      <c r="AE290" s="4"/>
      <c r="AF290" s="4"/>
      <c r="AG290" s="4">
        <f>$B290+'Rail Costs'!K291</f>
        <v>52.332883538633816</v>
      </c>
      <c r="AH290" s="4">
        <v>48.5</v>
      </c>
      <c r="AI290" s="4">
        <f>$B290+'Rail Costs'!M291</f>
        <v>54.998650615901454</v>
      </c>
      <c r="AJ290" s="4">
        <f t="shared" si="40"/>
        <v>51</v>
      </c>
      <c r="AK290" s="4">
        <f>$B290+('Rail Costs'!O291*0.75)</f>
        <v>51.599797592385215</v>
      </c>
      <c r="AL290" s="4">
        <f>$B290+'Rail Costs'!P291</f>
        <v>52.599460246360579</v>
      </c>
      <c r="AM290" s="4"/>
      <c r="AN290" s="4"/>
      <c r="AO290" s="4">
        <f>$L290-('Feedstock Conversions'!$B$20*AG290)-'Rail Costs'!Q290</f>
        <v>64.36803942043683</v>
      </c>
      <c r="AP290" s="4">
        <f>$L290-('Feedstock Conversions'!$B$20*AH290)-'Rail Costs'!R290</f>
        <v>94.573989350476111</v>
      </c>
      <c r="AQ290" s="4">
        <f>$L290-('Feedstock Conversions'!$B$20*AI290)-'Rail Costs'!S290</f>
        <v>44.417191213112851</v>
      </c>
      <c r="AR290" s="4">
        <f>$L290-('Feedstock Conversions'!$B$20*AJ290)-'Rail Costs'!T290</f>
        <v>74.914654137951359</v>
      </c>
      <c r="AS290" s="4">
        <f>$L290-('Feedstock Conversions'!$B$20*AK290)-'Rail Costs'!U290</f>
        <v>70.446685941554165</v>
      </c>
      <c r="AT290" s="4">
        <f>$L290-('Feedstock Conversions'!$B$20*AL290)-'Rail Costs'!V290</f>
        <v>61.651768056247164</v>
      </c>
      <c r="AU290" s="4"/>
      <c r="AV290" s="4">
        <f>$T290-(AG290*'Feedstock Conversions'!$B$7)-'Rail Costs'!Q290</f>
        <v>-1.0805689108922927</v>
      </c>
      <c r="AW290" s="4">
        <f>$T290-(AH290*'Feedstock Conversions'!$B$7)-'Rail Costs'!R290</f>
        <v>35.372981187120061</v>
      </c>
      <c r="AX290" s="4">
        <f>$T290-(AI290*'Feedstock Conversions'!$B$7)-'Rail Costs'!S290</f>
        <v>-25.376617454162567</v>
      </c>
      <c r="AY290" s="4">
        <f>$T290-(AJ290*'Feedstock Conversions'!$B$7)-'Rail Costs'!T290</f>
        <v>11.63864597459532</v>
      </c>
      <c r="AZ290" s="4">
        <f>$T290-(AK290*'Feedstock Conversions'!$B$7)-'Rail Costs'!U290</f>
        <v>6.193007702610255</v>
      </c>
      <c r="BA290" s="4">
        <f>$T290-(AL290*'Feedstock Conversions'!$B$7)-'Rail Costs'!V290</f>
        <v>-4.2313603086766136</v>
      </c>
      <c r="BH290">
        <f t="shared" si="41"/>
        <v>28</v>
      </c>
      <c r="BI290">
        <f t="shared" si="42"/>
        <v>2024</v>
      </c>
      <c r="BJ290">
        <f t="shared" si="43"/>
        <v>7</v>
      </c>
    </row>
    <row r="291" spans="1:62" x14ac:dyDescent="0.2">
      <c r="A291" s="11">
        <f>A290+7</f>
        <v>45492</v>
      </c>
      <c r="B291" s="4">
        <v>51</v>
      </c>
      <c r="C291" s="18">
        <f>BFT!B291+'Rail Costs'!B292</f>
        <v>56.331534154535269</v>
      </c>
      <c r="E291" s="4">
        <f>BFT!C291*'Feedstock Conversions'!B$20</f>
        <v>436.56938969764832</v>
      </c>
      <c r="F291" s="4">
        <f>BFT!C291*'Feedstock Conversions'!B$7</f>
        <v>528.38979036954083</v>
      </c>
      <c r="H291" s="4">
        <f>'Fuel Values'!B291-BFT!I291-BFT!J291-BFT!K291</f>
        <v>240.34207145772365</v>
      </c>
      <c r="I291" s="18">
        <f>('LCFS Values'!$E$6-$AA$4)/1000000*'LCFS Values'!B291*'LCFS Values'!$G$2*100</f>
        <v>35.670428542276319</v>
      </c>
      <c r="J291" s="4">
        <f>'RIN Values'!C291</f>
        <v>96.487500000000011</v>
      </c>
      <c r="K291" s="4">
        <f>'Fixed Credits Value'!B291</f>
        <v>100</v>
      </c>
      <c r="L291" s="4">
        <f t="shared" si="36"/>
        <v>472.5</v>
      </c>
      <c r="M291" s="4">
        <f>L291/'Feedstock Conversions'!B$20</f>
        <v>60.967741935483872</v>
      </c>
      <c r="O291" s="4">
        <f>'Fuel Values'!C291*100</f>
        <v>227.11999999999998</v>
      </c>
      <c r="P291" s="18">
        <f>('LCFS Values'!$E$5-AB$4)/1000000*'LCFS Values'!B291*'LCFS Values'!$G$2*100</f>
        <v>34.770403843593215</v>
      </c>
      <c r="Q291" s="4">
        <f>'RIN Values'!D291</f>
        <v>109.35250000000001</v>
      </c>
      <c r="R291" s="4">
        <f>'Fixed Credits Value'!B291</f>
        <v>100</v>
      </c>
      <c r="S291" s="4">
        <f>'Fixed Credits Value'!C291</f>
        <v>16</v>
      </c>
      <c r="T291" s="4">
        <f t="shared" si="37"/>
        <v>487.24290384359324</v>
      </c>
      <c r="U291" s="4">
        <f>T291/'Feedstock Conversions'!B$7</f>
        <v>51.944872477995013</v>
      </c>
      <c r="W291" s="4">
        <f t="shared" si="38"/>
        <v>35.930610302351681</v>
      </c>
      <c r="X291" s="4">
        <f t="shared" si="39"/>
        <v>-41.146886525947593</v>
      </c>
      <c r="Y291" s="4"/>
      <c r="AG291" s="4">
        <f>$B291+'Rail Costs'!K292</f>
        <v>52.332883538633816</v>
      </c>
      <c r="AH291" s="4">
        <v>48.5</v>
      </c>
      <c r="AI291" s="4">
        <f>$B291+'Rail Costs'!M292</f>
        <v>54.998650615901454</v>
      </c>
      <c r="AJ291" s="4">
        <f t="shared" si="40"/>
        <v>51</v>
      </c>
      <c r="AK291" s="4">
        <f>$B291+('Rail Costs'!O292*0.75)</f>
        <v>51.599797592385215</v>
      </c>
      <c r="AL291" s="4">
        <f>$B291+'Rail Costs'!P292</f>
        <v>52.599460246360579</v>
      </c>
      <c r="AM291" s="4"/>
      <c r="AN291" s="4"/>
      <c r="AO291" s="4">
        <f>$L291-('Feedstock Conversions'!$B$20*AG291)-'Rail Costs'!Q291</f>
        <v>62.36803942043683</v>
      </c>
      <c r="AP291" s="4">
        <f>$L291-('Feedstock Conversions'!$B$20*AH291)-'Rail Costs'!R291</f>
        <v>92.573989350476111</v>
      </c>
      <c r="AQ291" s="4">
        <f>$L291-('Feedstock Conversions'!$B$20*AI291)-'Rail Costs'!S291</f>
        <v>42.417191213112851</v>
      </c>
      <c r="AR291" s="4">
        <f>$L291-('Feedstock Conversions'!$B$20*AJ291)-'Rail Costs'!T291</f>
        <v>72.914654137951359</v>
      </c>
      <c r="AS291" s="4">
        <f>$L291-('Feedstock Conversions'!$B$20*AK291)-'Rail Costs'!U291</f>
        <v>68.446685941554165</v>
      </c>
      <c r="AT291" s="4">
        <f>$L291-('Feedstock Conversions'!$B$20*AL291)-'Rail Costs'!V291</f>
        <v>59.651768056247164</v>
      </c>
      <c r="AU291" s="4"/>
      <c r="AV291" s="4">
        <f>$T291-(AG291*'Feedstock Conversions'!$B$7)-'Rail Costs'!Q291</f>
        <v>-8.1916569039430662</v>
      </c>
      <c r="AW291" s="4">
        <f>$T291-(AH291*'Feedstock Conversions'!$B$7)-'Rail Costs'!R291</f>
        <v>28.261893194069287</v>
      </c>
      <c r="AX291" s="4">
        <f>$T291-(AI291*'Feedstock Conversions'!$B$7)-'Rail Costs'!S291</f>
        <v>-32.487705447213337</v>
      </c>
      <c r="AY291" s="4">
        <f>$T291-(AJ291*'Feedstock Conversions'!$B$7)-'Rail Costs'!T291</f>
        <v>4.5275579815445468</v>
      </c>
      <c r="AZ291" s="4">
        <f>$T291-(AK291*'Feedstock Conversions'!$B$7)-'Rail Costs'!U291</f>
        <v>-0.91808029044051853</v>
      </c>
      <c r="BA291" s="4">
        <f>$T291-(AL291*'Feedstock Conversions'!$B$7)-'Rail Costs'!V291</f>
        <v>-11.342448301727387</v>
      </c>
      <c r="BH291">
        <f t="shared" si="41"/>
        <v>29</v>
      </c>
      <c r="BI291">
        <f t="shared" si="42"/>
        <v>2024</v>
      </c>
      <c r="BJ291">
        <f t="shared" si="43"/>
        <v>7</v>
      </c>
    </row>
    <row r="292" spans="1:62" x14ac:dyDescent="0.2">
      <c r="A292" s="11">
        <f>A291+7</f>
        <v>45499</v>
      </c>
      <c r="B292" s="4">
        <v>51</v>
      </c>
      <c r="C292" s="18">
        <f>BFT!B292+'Rail Costs'!B293</f>
        <v>56.331534154535269</v>
      </c>
      <c r="E292" s="4">
        <f>BFT!C292*'Feedstock Conversions'!B$20</f>
        <v>436.56938969764832</v>
      </c>
      <c r="F292" s="4">
        <f>BFT!C292*'Feedstock Conversions'!B$7</f>
        <v>528.38979036954083</v>
      </c>
      <c r="H292" s="4">
        <f>'Fuel Values'!B292-BFT!I292-BFT!J292-BFT!K292</f>
        <v>236.63093820576972</v>
      </c>
      <c r="I292" s="18">
        <f>('LCFS Values'!$E$6-$AA$4)/1000000*'LCFS Values'!B292*'LCFS Values'!$G$2*100</f>
        <v>37.319061794230265</v>
      </c>
      <c r="J292" s="4">
        <f>'RIN Values'!C292</f>
        <v>98.550000000000011</v>
      </c>
      <c r="K292" s="4">
        <f>'Fixed Credits Value'!B292</f>
        <v>100</v>
      </c>
      <c r="L292" s="4">
        <f t="shared" si="36"/>
        <v>472.5</v>
      </c>
      <c r="M292" s="4">
        <f>L292/'Feedstock Conversions'!B$20</f>
        <v>60.967741935483872</v>
      </c>
      <c r="O292" s="4">
        <f>'Fuel Values'!C292*100</f>
        <v>227.11999999999998</v>
      </c>
      <c r="P292" s="18">
        <f>('LCFS Values'!$E$5-AB$4)/1000000*'LCFS Values'!B292*'LCFS Values'!$G$2*100</f>
        <v>36.377439315355922</v>
      </c>
      <c r="Q292" s="4">
        <f>'RIN Values'!D292</f>
        <v>111.69</v>
      </c>
      <c r="R292" s="4">
        <f>'Fixed Credits Value'!B292</f>
        <v>100</v>
      </c>
      <c r="S292" s="4">
        <f>'Fixed Credits Value'!C292</f>
        <v>16</v>
      </c>
      <c r="T292" s="4">
        <f t="shared" si="37"/>
        <v>491.18743931535585</v>
      </c>
      <c r="U292" s="4">
        <f>T292/'Feedstock Conversions'!B$7</f>
        <v>52.365398647692516</v>
      </c>
      <c r="W292" s="4">
        <f t="shared" si="38"/>
        <v>35.930610302351681</v>
      </c>
      <c r="X292" s="4">
        <f t="shared" si="39"/>
        <v>-37.202351054184987</v>
      </c>
      <c r="Y292" s="4"/>
      <c r="AG292" s="4">
        <f>$B292+'Rail Costs'!K293</f>
        <v>52.332883538633816</v>
      </c>
      <c r="AH292" s="4">
        <v>48.5</v>
      </c>
      <c r="AI292" s="4">
        <f>$B292+'Rail Costs'!M293</f>
        <v>54.998650615901454</v>
      </c>
      <c r="AJ292" s="4">
        <f t="shared" si="40"/>
        <v>51</v>
      </c>
      <c r="AK292" s="4">
        <f>$B292+('Rail Costs'!O293*0.75)</f>
        <v>51.599797592385215</v>
      </c>
      <c r="AL292" s="4">
        <f>$B292+'Rail Costs'!P293</f>
        <v>52.599460246360579</v>
      </c>
      <c r="AM292" s="4"/>
      <c r="AN292" s="4"/>
      <c r="AO292" s="4">
        <f>$L292-('Feedstock Conversions'!$B$20*AG292)-'Rail Costs'!Q292</f>
        <v>62.36803942043683</v>
      </c>
      <c r="AP292" s="4">
        <f>$L292-('Feedstock Conversions'!$B$20*AH292)-'Rail Costs'!R292</f>
        <v>92.573989350476111</v>
      </c>
      <c r="AQ292" s="4">
        <f>$L292-('Feedstock Conversions'!$B$20*AI292)-'Rail Costs'!S292</f>
        <v>42.417191213112851</v>
      </c>
      <c r="AR292" s="4">
        <f>$L292-('Feedstock Conversions'!$B$20*AJ292)-'Rail Costs'!T292</f>
        <v>72.914654137951359</v>
      </c>
      <c r="AS292" s="4">
        <f>$L292-('Feedstock Conversions'!$B$20*AK292)-'Rail Costs'!U292</f>
        <v>68.446685941554165</v>
      </c>
      <c r="AT292" s="4">
        <f>$L292-('Feedstock Conversions'!$B$20*AL292)-'Rail Costs'!V292</f>
        <v>59.651768056247164</v>
      </c>
      <c r="AU292" s="4"/>
      <c r="AV292" s="4">
        <f>$T292-(AG292*'Feedstock Conversions'!$B$7)-'Rail Costs'!Q292</f>
        <v>-4.2471214321804602</v>
      </c>
      <c r="AW292" s="4">
        <f>$T292-(AH292*'Feedstock Conversions'!$B$7)-'Rail Costs'!R292</f>
        <v>32.206428665831893</v>
      </c>
      <c r="AX292" s="4">
        <f>$T292-(AI292*'Feedstock Conversions'!$B$7)-'Rail Costs'!S292</f>
        <v>-28.543169975450734</v>
      </c>
      <c r="AY292" s="4">
        <f>$T292-(AJ292*'Feedstock Conversions'!$B$7)-'Rail Costs'!T292</f>
        <v>8.4720934533071528</v>
      </c>
      <c r="AZ292" s="4">
        <f>$T292-(AK292*'Feedstock Conversions'!$B$7)-'Rail Costs'!U292</f>
        <v>3.0264551813220875</v>
      </c>
      <c r="BA292" s="4">
        <f>$T292-(AL292*'Feedstock Conversions'!$B$7)-'Rail Costs'!V292</f>
        <v>-7.3979128299647812</v>
      </c>
      <c r="BH292">
        <f t="shared" si="41"/>
        <v>30</v>
      </c>
      <c r="BI292">
        <f t="shared" si="42"/>
        <v>2024</v>
      </c>
      <c r="BJ292">
        <f t="shared" si="43"/>
        <v>7</v>
      </c>
    </row>
    <row r="293" spans="1:62" x14ac:dyDescent="0.2">
      <c r="A293" s="11">
        <f t="shared" ref="A293:A309" si="44">A292+7</f>
        <v>45506</v>
      </c>
      <c r="B293" s="4">
        <v>50</v>
      </c>
      <c r="C293" s="18">
        <f>BFT!B293+'Rail Costs'!B294</f>
        <v>55.331534154535269</v>
      </c>
      <c r="E293" s="4">
        <f>BFT!C293*'Feedstock Conversions'!B$20</f>
        <v>428.81938969764832</v>
      </c>
      <c r="F293" s="4">
        <f>BFT!C293*'Feedstock Conversions'!B$7</f>
        <v>519.00979036954084</v>
      </c>
      <c r="H293" s="4">
        <f>'Fuel Values'!B293-BFT!I293-BFT!J293-BFT!K293</f>
        <v>244.54362458050332</v>
      </c>
      <c r="I293" s="18">
        <f>('LCFS Values'!$E$6-$AA$4)/1000000*'LCFS Values'!B293*'LCFS Values'!$G$2*100</f>
        <v>37.543875419496715</v>
      </c>
      <c r="J293" s="4">
        <f>'RIN Values'!C293</f>
        <v>90.412499999999994</v>
      </c>
      <c r="K293" s="4">
        <f>'Fixed Credits Value'!B293</f>
        <v>100</v>
      </c>
      <c r="L293" s="4">
        <f t="shared" si="36"/>
        <v>472.5</v>
      </c>
      <c r="M293" s="4">
        <f>L293/'Feedstock Conversions'!B$20</f>
        <v>60.967741935483872</v>
      </c>
      <c r="O293" s="4">
        <f>'Fuel Values'!C293*100</f>
        <v>215.15</v>
      </c>
      <c r="P293" s="18">
        <f>('LCFS Values'!$E$5-AB$4)/1000000*'LCFS Values'!B293*'LCFS Values'!$G$2*100</f>
        <v>36.596580516050842</v>
      </c>
      <c r="Q293" s="4">
        <f>'RIN Values'!D293</f>
        <v>102.4675</v>
      </c>
      <c r="R293" s="4">
        <f>'Fixed Credits Value'!B293</f>
        <v>100</v>
      </c>
      <c r="S293" s="4">
        <f>'Fixed Credits Value'!C293</f>
        <v>16</v>
      </c>
      <c r="T293" s="4">
        <f t="shared" si="37"/>
        <v>470.21408051605084</v>
      </c>
      <c r="U293" s="4">
        <f>T293/'Feedstock Conversions'!B$7</f>
        <v>50.129432890836974</v>
      </c>
      <c r="W293" s="4">
        <f t="shared" si="38"/>
        <v>43.680610302351681</v>
      </c>
      <c r="X293" s="4">
        <f t="shared" si="39"/>
        <v>-48.795709853489996</v>
      </c>
      <c r="Y293" s="4"/>
      <c r="AG293" s="4">
        <f>$B293+'Rail Costs'!K294</f>
        <v>51.332883538633816</v>
      </c>
      <c r="AH293" s="4">
        <v>47.5</v>
      </c>
      <c r="AI293" s="4">
        <f>$B293+'Rail Costs'!M294</f>
        <v>53.998650615901454</v>
      </c>
      <c r="AJ293" s="4">
        <f t="shared" si="40"/>
        <v>50</v>
      </c>
      <c r="AK293" s="4">
        <f>$B293+('Rail Costs'!O294*0.75)</f>
        <v>50.599797592385215</v>
      </c>
      <c r="AL293" s="4">
        <f>$B293+'Rail Costs'!P294</f>
        <v>51.599460246360579</v>
      </c>
      <c r="AM293" s="4"/>
      <c r="AN293" s="4"/>
      <c r="AO293" s="4">
        <f>$L293-('Feedstock Conversions'!$B$20*AG293)-'Rail Costs'!Q293</f>
        <v>70.11803942043683</v>
      </c>
      <c r="AP293" s="4">
        <f>$L293-('Feedstock Conversions'!$B$20*AH293)-'Rail Costs'!R293</f>
        <v>100.32398935047611</v>
      </c>
      <c r="AQ293" s="4">
        <f>$L293-('Feedstock Conversions'!$B$20*AI293)-'Rail Costs'!S293</f>
        <v>50.167191213112851</v>
      </c>
      <c r="AR293" s="4">
        <f>$L293-('Feedstock Conversions'!$B$20*AJ293)-'Rail Costs'!T293</f>
        <v>80.664654137951359</v>
      </c>
      <c r="AS293" s="4">
        <f>$L293-('Feedstock Conversions'!$B$20*AK293)-'Rail Costs'!U293</f>
        <v>76.196685941554165</v>
      </c>
      <c r="AT293" s="4">
        <f>$L293-('Feedstock Conversions'!$B$20*AL293)-'Rail Costs'!V293</f>
        <v>67.401768056247164</v>
      </c>
      <c r="AU293" s="4"/>
      <c r="AV293" s="4">
        <f>$T293-(AG293*'Feedstock Conversions'!$B$7)-'Rail Costs'!Q293</f>
        <v>-15.840480231485468</v>
      </c>
      <c r="AW293" s="4">
        <f>$T293-(AH293*'Feedstock Conversions'!$B$7)-'Rail Costs'!R293</f>
        <v>20.613069866526942</v>
      </c>
      <c r="AX293" s="4">
        <f>$T293-(AI293*'Feedstock Conversions'!$B$7)-'Rail Costs'!S293</f>
        <v>-40.136528774755682</v>
      </c>
      <c r="AY293" s="4">
        <f>$T293-(AJ293*'Feedstock Conversions'!$B$7)-'Rail Costs'!T293</f>
        <v>-3.1212653459978554</v>
      </c>
      <c r="AZ293" s="4">
        <f>$T293-(AK293*'Feedstock Conversions'!$B$7)-'Rail Costs'!U293</f>
        <v>-8.5669036179829199</v>
      </c>
      <c r="BA293" s="4">
        <f>$T293-(AL293*'Feedstock Conversions'!$B$7)-'Rail Costs'!V293</f>
        <v>-18.991271629269789</v>
      </c>
      <c r="BH293">
        <f t="shared" si="41"/>
        <v>31</v>
      </c>
      <c r="BI293">
        <f t="shared" si="42"/>
        <v>2024</v>
      </c>
      <c r="BJ293">
        <f t="shared" si="43"/>
        <v>8</v>
      </c>
    </row>
    <row r="294" spans="1:62" x14ac:dyDescent="0.2">
      <c r="A294" s="11">
        <f t="shared" si="44"/>
        <v>45513</v>
      </c>
      <c r="B294" s="4">
        <v>47.7</v>
      </c>
      <c r="C294" s="18">
        <f>BFT!B294+'Rail Costs'!B295</f>
        <v>53.031534154535272</v>
      </c>
      <c r="E294" s="4">
        <f>BFT!C294*'Feedstock Conversions'!B$20</f>
        <v>410.99438969764839</v>
      </c>
      <c r="F294" s="4">
        <f>BFT!C294*'Feedstock Conversions'!B$7</f>
        <v>497.43579036954088</v>
      </c>
      <c r="H294" s="4">
        <f>'Fuel Values'!B294-BFT!I294-BFT!J294-BFT!K294</f>
        <v>228.26794120648026</v>
      </c>
      <c r="I294" s="18">
        <f>('LCFS Values'!$E$6-$AA$4)/1000000*'LCFS Values'!B294*'LCFS Values'!$G$2*100</f>
        <v>36.719558793519738</v>
      </c>
      <c r="J294" s="4">
        <f>'RIN Values'!C294</f>
        <v>88.012499999999989</v>
      </c>
      <c r="K294" s="4">
        <f>'Fixed Credits Value'!B294</f>
        <v>100</v>
      </c>
      <c r="L294" s="4">
        <f t="shared" si="36"/>
        <v>453</v>
      </c>
      <c r="M294" s="4">
        <f>L294/'Feedstock Conversions'!B$20</f>
        <v>58.451612903225808</v>
      </c>
      <c r="O294" s="4">
        <f>'Fuel Values'!C294*100</f>
        <v>215.95</v>
      </c>
      <c r="P294" s="18">
        <f>('LCFS Values'!$E$5-AB$4)/1000000*'LCFS Values'!B294*'LCFS Values'!$G$2*100</f>
        <v>35.793062780169485</v>
      </c>
      <c r="Q294" s="4">
        <f>'RIN Values'!D294</f>
        <v>99.747499999999988</v>
      </c>
      <c r="R294" s="4">
        <f>'Fixed Credits Value'!B294</f>
        <v>100</v>
      </c>
      <c r="S294" s="4">
        <f>'Fixed Credits Value'!C294</f>
        <v>16</v>
      </c>
      <c r="T294" s="4">
        <f t="shared" si="37"/>
        <v>467.49056278016951</v>
      </c>
      <c r="U294" s="4">
        <f>T294/'Feedstock Conversions'!B$7</f>
        <v>49.839079187651329</v>
      </c>
      <c r="W294" s="4">
        <f t="shared" si="38"/>
        <v>42.005610302351613</v>
      </c>
      <c r="X294" s="4">
        <f t="shared" si="39"/>
        <v>-29.94522758937137</v>
      </c>
      <c r="Y294" s="4"/>
      <c r="AG294" s="25">
        <f>$B294+'Rail Costs'!K295</f>
        <v>49.032883538633818</v>
      </c>
      <c r="AH294" s="25">
        <v>45.2</v>
      </c>
      <c r="AI294" s="25">
        <f>$B294+'Rail Costs'!M295</f>
        <v>51.698650615901457</v>
      </c>
      <c r="AJ294" s="25">
        <f t="shared" si="40"/>
        <v>47.7</v>
      </c>
      <c r="AK294" s="25">
        <f>$B294+('Rail Costs'!O295*0.75)</f>
        <v>48.299797592385218</v>
      </c>
      <c r="AL294" s="25">
        <f>$B294+'Rail Costs'!P295</f>
        <v>49.299460246360582</v>
      </c>
      <c r="AM294" s="4"/>
      <c r="AN294" s="4"/>
      <c r="AO294" s="4">
        <f>$L294-('Feedstock Conversions'!$B$20*AG294)-'Rail Costs'!Q294</f>
        <v>68.443039420436818</v>
      </c>
      <c r="AP294" s="4">
        <f>$L294-('Feedstock Conversions'!$B$20*AH294)-'Rail Costs'!R294</f>
        <v>98.6489893504761</v>
      </c>
      <c r="AQ294" s="4">
        <f>$L294-('Feedstock Conversions'!$B$20*AI294)-'Rail Costs'!S294</f>
        <v>48.492191213112839</v>
      </c>
      <c r="AR294" s="4">
        <f>$L294-('Feedstock Conversions'!$B$20*AJ294)-'Rail Costs'!T294</f>
        <v>78.989654137951348</v>
      </c>
      <c r="AS294" s="4">
        <f>$L294-('Feedstock Conversions'!$B$20*AK294)-'Rail Costs'!U294</f>
        <v>74.521685941554153</v>
      </c>
      <c r="AT294" s="4">
        <f>$L294-('Feedstock Conversions'!$B$20*AL294)-'Rail Costs'!V294</f>
        <v>65.726768056247096</v>
      </c>
      <c r="AU294" s="4"/>
      <c r="AV294" s="4">
        <f>$T294-(AG294*'Feedstock Conversions'!$B$7)-'Rail Costs'!Q294</f>
        <v>3.0100020326331567</v>
      </c>
      <c r="AW294" s="4">
        <f>$T294-(AH294*'Feedstock Conversions'!$B$7)-'Rail Costs'!R294</f>
        <v>39.463552130645567</v>
      </c>
      <c r="AX294" s="4">
        <f>$T294-(AI294*'Feedstock Conversions'!$B$7)-'Rail Costs'!S294</f>
        <v>-21.28604651063706</v>
      </c>
      <c r="AY294" s="4">
        <f>$T294-(AJ294*'Feedstock Conversions'!$B$7)-'Rail Costs'!T294</f>
        <v>15.729216918120827</v>
      </c>
      <c r="AZ294" s="4">
        <f>$T294-(AK294*'Feedstock Conversions'!$B$7)-'Rail Costs'!U294</f>
        <v>10.283578646135705</v>
      </c>
      <c r="BA294" s="4">
        <f>$T294-(AL294*'Feedstock Conversions'!$B$7)-'Rail Costs'!V294</f>
        <v>-0.14078936515116425</v>
      </c>
      <c r="BH294">
        <f t="shared" si="41"/>
        <v>32</v>
      </c>
      <c r="BI294">
        <f t="shared" si="42"/>
        <v>2024</v>
      </c>
      <c r="BJ294">
        <f t="shared" si="43"/>
        <v>8</v>
      </c>
    </row>
    <row r="295" spans="1:62" x14ac:dyDescent="0.2">
      <c r="A295" s="11">
        <f t="shared" si="44"/>
        <v>45520</v>
      </c>
      <c r="B295" s="4">
        <v>46.5</v>
      </c>
      <c r="C295" s="18">
        <f>BFT!B295+'Rail Costs'!B296</f>
        <v>51.831534154535269</v>
      </c>
      <c r="E295" s="4">
        <f>BFT!C295*'Feedstock Conversions'!B$20</f>
        <v>401.69438969764832</v>
      </c>
      <c r="F295" s="4">
        <f>BFT!C295*'Feedstock Conversions'!B$7</f>
        <v>486.17979036954085</v>
      </c>
      <c r="H295" s="4">
        <f>'Fuel Values'!B295-BFT!I295-BFT!J295-BFT!K295</f>
        <v>224.04645126396218</v>
      </c>
      <c r="I295" s="18">
        <f>('LCFS Values'!$E$6-$AA$4)/1000000*'LCFS Values'!B295*'LCFS Values'!$G$2*100</f>
        <v>40.953548736037831</v>
      </c>
      <c r="J295" s="4">
        <f>'RIN Values'!C295</f>
        <v>82.5</v>
      </c>
      <c r="K295" s="4">
        <f>'Fixed Credits Value'!B295</f>
        <v>100</v>
      </c>
      <c r="L295" s="4">
        <f t="shared" si="36"/>
        <v>447.5</v>
      </c>
      <c r="M295" s="4">
        <f>L295/'Feedstock Conversions'!B$20</f>
        <v>57.741935483870968</v>
      </c>
      <c r="O295" s="4">
        <f>'Fuel Values'!C295*100</f>
        <v>216.33</v>
      </c>
      <c r="P295" s="18">
        <f>('LCFS Values'!$E$5-AB$4)/1000000*'LCFS Values'!B295*'LCFS Values'!$G$2*100</f>
        <v>39.920222059923724</v>
      </c>
      <c r="Q295" s="4">
        <f>'RIN Values'!D295</f>
        <v>93.5</v>
      </c>
      <c r="R295" s="4">
        <f>'Fixed Credits Value'!B295</f>
        <v>100</v>
      </c>
      <c r="S295" s="4">
        <f>'Fixed Credits Value'!C295</f>
        <v>16</v>
      </c>
      <c r="T295" s="4">
        <f t="shared" si="37"/>
        <v>465.75022205992377</v>
      </c>
      <c r="U295" s="4">
        <f>T295/'Feedstock Conversions'!B$7</f>
        <v>49.653541797433235</v>
      </c>
      <c r="W295" s="4">
        <f t="shared" si="38"/>
        <v>45.805610302351681</v>
      </c>
      <c r="X295" s="4">
        <f t="shared" si="39"/>
        <v>-20.429568309617082</v>
      </c>
      <c r="Y295" s="4"/>
      <c r="AG295" s="25">
        <f>$B295+'Rail Costs'!K296</f>
        <v>47.832883538633816</v>
      </c>
      <c r="AH295" s="25">
        <v>44</v>
      </c>
      <c r="AI295" s="25">
        <f>$B295+'Rail Costs'!M296</f>
        <v>50.498650615901454</v>
      </c>
      <c r="AJ295" s="25">
        <f t="shared" si="40"/>
        <v>46.5</v>
      </c>
      <c r="AK295" s="25">
        <f>$B295+('Rail Costs'!O296*0.75)</f>
        <v>47.099797592385215</v>
      </c>
      <c r="AL295" s="25">
        <f>$B295+'Rail Costs'!P296</f>
        <v>48.099460246360579</v>
      </c>
      <c r="AM295" s="4"/>
      <c r="AN295" s="4"/>
      <c r="AO295" s="4">
        <f>$L295-('Feedstock Conversions'!$B$20*AG295)-'Rail Costs'!Q295</f>
        <v>72.24303942043683</v>
      </c>
      <c r="AP295" s="4">
        <f>$L295-('Feedstock Conversions'!$B$20*AH295)-'Rail Costs'!R295</f>
        <v>102.44898935047611</v>
      </c>
      <c r="AQ295" s="4">
        <f>$L295-('Feedstock Conversions'!$B$20*AI295)-'Rail Costs'!S295</f>
        <v>52.292191213112851</v>
      </c>
      <c r="AR295" s="4">
        <f>$L295-('Feedstock Conversions'!$B$20*AJ295)-'Rail Costs'!T295</f>
        <v>82.789654137951359</v>
      </c>
      <c r="AS295" s="4">
        <f>$L295-('Feedstock Conversions'!$B$20*AK295)-'Rail Costs'!U295</f>
        <v>78.321685941554165</v>
      </c>
      <c r="AT295" s="4">
        <f>$L295-('Feedstock Conversions'!$B$20*AL295)-'Rail Costs'!V295</f>
        <v>69.526768056247164</v>
      </c>
      <c r="AU295" s="4"/>
      <c r="AV295" s="4">
        <f>$T295-(AG295*'Feedstock Conversions'!$B$7)-'Rail Costs'!Q295</f>
        <v>12.525661312387445</v>
      </c>
      <c r="AW295" s="4">
        <f>$T295-(AH295*'Feedstock Conversions'!$B$7)-'Rail Costs'!R295</f>
        <v>48.979211410399856</v>
      </c>
      <c r="AX295" s="4">
        <f>$T295-(AI295*'Feedstock Conversions'!$B$7)-'Rail Costs'!S295</f>
        <v>-11.770387230882772</v>
      </c>
      <c r="AY295" s="4">
        <f>$T295-(AJ295*'Feedstock Conversions'!$B$7)-'Rail Costs'!T295</f>
        <v>25.244876197875115</v>
      </c>
      <c r="AZ295" s="4">
        <f>$T295-(AK295*'Feedstock Conversions'!$B$7)-'Rail Costs'!U295</f>
        <v>19.799237925889994</v>
      </c>
      <c r="BA295" s="4">
        <f>$T295-(AL295*'Feedstock Conversions'!$B$7)-'Rail Costs'!V295</f>
        <v>9.3748699146031242</v>
      </c>
      <c r="BH295">
        <f t="shared" si="41"/>
        <v>33</v>
      </c>
      <c r="BI295">
        <f t="shared" si="42"/>
        <v>2024</v>
      </c>
      <c r="BJ295">
        <f t="shared" si="43"/>
        <v>8</v>
      </c>
    </row>
    <row r="296" spans="1:62" x14ac:dyDescent="0.2">
      <c r="A296" s="11">
        <f t="shared" si="44"/>
        <v>45527</v>
      </c>
      <c r="B296" s="4">
        <v>46.05</v>
      </c>
      <c r="C296" s="18">
        <f>BFT!B296+'Rail Costs'!B297</f>
        <v>51.381534154535267</v>
      </c>
      <c r="E296" s="4">
        <f>BFT!C296*'Feedstock Conversions'!B$20</f>
        <v>398.20688969764831</v>
      </c>
      <c r="F296" s="4">
        <f>BFT!C296*'Feedstock Conversions'!B$7</f>
        <v>481.95879036954085</v>
      </c>
      <c r="H296" s="4">
        <f>'Fuel Values'!B296-BFT!I296-BFT!J296-BFT!K296</f>
        <v>217.1953640780165</v>
      </c>
      <c r="I296" s="18">
        <f>('LCFS Values'!$E$6-$AA$4)/1000000*'LCFS Values'!B296*'LCFS Values'!$G$2*100</f>
        <v>39.642135921983552</v>
      </c>
      <c r="J296" s="4">
        <f>'RIN Values'!C296</f>
        <v>82.162499999999994</v>
      </c>
      <c r="K296" s="4">
        <f>'Fixed Credits Value'!B296</f>
        <v>100</v>
      </c>
      <c r="L296" s="4">
        <f t="shared" si="36"/>
        <v>439.00000000000006</v>
      </c>
      <c r="M296" s="4">
        <f>L296/'Feedstock Conversions'!B$20</f>
        <v>56.645161290322591</v>
      </c>
      <c r="O296" s="4">
        <f>'Fuel Values'!C296*100</f>
        <v>202.87</v>
      </c>
      <c r="P296" s="18">
        <f>('LCFS Values'!$E$5-AB$4)/1000000*'LCFS Values'!B296*'LCFS Values'!$G$2*100</f>
        <v>38.641898389203384</v>
      </c>
      <c r="Q296" s="4">
        <f>'RIN Values'!D296</f>
        <v>93.117499999999993</v>
      </c>
      <c r="R296" s="4">
        <f>'Fixed Credits Value'!B296</f>
        <v>100</v>
      </c>
      <c r="S296" s="4">
        <f>'Fixed Credits Value'!C296</f>
        <v>16</v>
      </c>
      <c r="T296" s="4">
        <f t="shared" si="37"/>
        <v>450.6293983892034</v>
      </c>
      <c r="U296" s="4">
        <f>T296/'Feedstock Conversions'!B$7</f>
        <v>48.041513687548331</v>
      </c>
      <c r="W296" s="4">
        <f t="shared" si="38"/>
        <v>40.793110302351749</v>
      </c>
      <c r="X296" s="4">
        <f t="shared" si="39"/>
        <v>-31.329391980337448</v>
      </c>
      <c r="Y296" s="4"/>
      <c r="AG296" s="25">
        <f>$B296+'Rail Costs'!K297</f>
        <v>47.382883538633813</v>
      </c>
      <c r="AH296" s="25">
        <v>43.55</v>
      </c>
      <c r="AI296" s="25">
        <f>$B296+'Rail Costs'!M297</f>
        <v>50.048650615901451</v>
      </c>
      <c r="AJ296" s="25">
        <f t="shared" si="40"/>
        <v>46.05</v>
      </c>
      <c r="AK296" s="25">
        <f>$B296+('Rail Costs'!O297*0.75)</f>
        <v>46.649797592385212</v>
      </c>
      <c r="AL296" s="25">
        <f>$B296+'Rail Costs'!P297</f>
        <v>47.649460246360576</v>
      </c>
      <c r="AM296" s="4"/>
      <c r="AN296" s="4"/>
      <c r="AO296" s="4">
        <f>$L296-('Feedstock Conversions'!$B$20*AG296)-'Rail Costs'!Q296</f>
        <v>67.230539420436955</v>
      </c>
      <c r="AP296" s="4">
        <f>$L296-('Feedstock Conversions'!$B$20*AH296)-'Rail Costs'!R296</f>
        <v>97.43648935047618</v>
      </c>
      <c r="AQ296" s="4">
        <f>$L296-('Feedstock Conversions'!$B$20*AI296)-'Rail Costs'!S296</f>
        <v>47.279691213112919</v>
      </c>
      <c r="AR296" s="4">
        <f>$L296-('Feedstock Conversions'!$B$20*AJ296)-'Rail Costs'!T296</f>
        <v>77.777154137951428</v>
      </c>
      <c r="AS296" s="4">
        <f>$L296-('Feedstock Conversions'!$B$20*AK296)-'Rail Costs'!U296</f>
        <v>73.30918594155429</v>
      </c>
      <c r="AT296" s="4">
        <f>$L296-('Feedstock Conversions'!$B$20*AL296)-'Rail Costs'!V296</f>
        <v>64.514268056247232</v>
      </c>
      <c r="AU296" s="4"/>
      <c r="AV296" s="4">
        <f>$T296-(AG296*'Feedstock Conversions'!$B$7)-'Rail Costs'!Q296</f>
        <v>1.6258376416671361</v>
      </c>
      <c r="AW296" s="4">
        <f>$T296-(AH296*'Feedstock Conversions'!$B$7)-'Rail Costs'!R296</f>
        <v>38.07938773967949</v>
      </c>
      <c r="AX296" s="4">
        <f>$T296-(AI296*'Feedstock Conversions'!$B$7)-'Rail Costs'!S296</f>
        <v>-22.670210901603138</v>
      </c>
      <c r="AY296" s="4">
        <f>$T296-(AJ296*'Feedstock Conversions'!$B$7)-'Rail Costs'!T296</f>
        <v>14.345052527154749</v>
      </c>
      <c r="AZ296" s="4">
        <f>$T296-(AK296*'Feedstock Conversions'!$B$7)-'Rail Costs'!U296</f>
        <v>8.8994142551696847</v>
      </c>
      <c r="BA296" s="4">
        <f>$T296-(AL296*'Feedstock Conversions'!$B$7)-'Rail Costs'!V296</f>
        <v>-1.5249537561171849</v>
      </c>
      <c r="BH296">
        <f t="shared" si="41"/>
        <v>34</v>
      </c>
      <c r="BI296">
        <f t="shared" si="42"/>
        <v>2024</v>
      </c>
      <c r="BJ296">
        <f t="shared" si="43"/>
        <v>8</v>
      </c>
    </row>
    <row r="297" spans="1:62" x14ac:dyDescent="0.2">
      <c r="A297" s="11">
        <f t="shared" si="44"/>
        <v>45534</v>
      </c>
      <c r="B297" s="4">
        <v>45.75</v>
      </c>
      <c r="C297" s="18">
        <f>BFT!B297+'Rail Costs'!B298</f>
        <v>51.081534154535269</v>
      </c>
      <c r="E297" s="4">
        <f>BFT!C297*'Feedstock Conversions'!B$20</f>
        <v>395.88188969764832</v>
      </c>
      <c r="F297" s="4">
        <f>BFT!C297*'Feedstock Conversions'!B$7</f>
        <v>479.14479036954089</v>
      </c>
      <c r="H297" s="4">
        <f>'Fuel Values'!B297-BFT!I297-BFT!J297-BFT!K297</f>
        <v>207.22182401342928</v>
      </c>
      <c r="I297" s="18">
        <f>('LCFS Values'!$E$6-$AA$4)/1000000*'LCFS Values'!B297*'LCFS Values'!$G$2*100</f>
        <v>41.403175986570723</v>
      </c>
      <c r="J297" s="4">
        <f>'RIN Values'!C297</f>
        <v>85.875</v>
      </c>
      <c r="K297" s="4">
        <f>'Fixed Credits Value'!B297</f>
        <v>100</v>
      </c>
      <c r="L297" s="4">
        <f t="shared" si="36"/>
        <v>434.5</v>
      </c>
      <c r="M297" s="4">
        <f>L297/'Feedstock Conversions'!B$20</f>
        <v>56.064516129032256</v>
      </c>
      <c r="O297" s="4">
        <f>'Fuel Values'!C297*100</f>
        <v>209.98000000000002</v>
      </c>
      <c r="P297" s="18">
        <f>('LCFS Values'!$E$5-AB$4)/1000000*'LCFS Values'!B297*'LCFS Values'!$G$2*100</f>
        <v>40.358504461313558</v>
      </c>
      <c r="Q297" s="4">
        <f>'RIN Values'!D297</f>
        <v>97.325000000000003</v>
      </c>
      <c r="R297" s="4">
        <f>'Fixed Credits Value'!B297</f>
        <v>100</v>
      </c>
      <c r="S297" s="4">
        <f>'Fixed Credits Value'!C297</f>
        <v>16</v>
      </c>
      <c r="T297" s="4">
        <f t="shared" si="37"/>
        <v>463.66350446131355</v>
      </c>
      <c r="U297" s="4">
        <f>T297/'Feedstock Conversions'!B$7</f>
        <v>49.431077234681609</v>
      </c>
      <c r="W297" s="4">
        <f t="shared" si="38"/>
        <v>38.618110302351681</v>
      </c>
      <c r="X297" s="4">
        <f t="shared" si="39"/>
        <v>-15.481285908227335</v>
      </c>
      <c r="Y297" s="4"/>
      <c r="AG297" s="25">
        <f>$B297+'Rail Costs'!K298</f>
        <v>47.082883538633816</v>
      </c>
      <c r="AH297" s="25">
        <v>43.25</v>
      </c>
      <c r="AI297" s="25">
        <f>$B297+'Rail Costs'!M298</f>
        <v>49.748650615901454</v>
      </c>
      <c r="AJ297" s="25">
        <f t="shared" si="40"/>
        <v>45.75</v>
      </c>
      <c r="AK297" s="25">
        <f>$B297+('Rail Costs'!O298*0.75)</f>
        <v>46.349797592385215</v>
      </c>
      <c r="AL297" s="25">
        <f>$B297+'Rail Costs'!P298</f>
        <v>47.349460246360579</v>
      </c>
      <c r="AM297" s="4"/>
      <c r="AN297" s="4"/>
      <c r="AO297" s="4">
        <f>$L297-('Feedstock Conversions'!$B$20*AG297)-'Rail Costs'!Q297</f>
        <v>65.05553942043683</v>
      </c>
      <c r="AP297" s="4">
        <f>$L297-('Feedstock Conversions'!$B$20*AH297)-'Rail Costs'!R297</f>
        <v>95.261489350476111</v>
      </c>
      <c r="AQ297" s="4">
        <f>$L297-('Feedstock Conversions'!$B$20*AI297)-'Rail Costs'!S297</f>
        <v>45.104691213112851</v>
      </c>
      <c r="AR297" s="4">
        <f>$L297-('Feedstock Conversions'!$B$20*AJ297)-'Rail Costs'!T297</f>
        <v>75.602154137951359</v>
      </c>
      <c r="AS297" s="4">
        <f>$L297-('Feedstock Conversions'!$B$20*AK297)-'Rail Costs'!U297</f>
        <v>71.134185941554165</v>
      </c>
      <c r="AT297" s="4">
        <f>$L297-('Feedstock Conversions'!$B$20*AL297)-'Rail Costs'!V297</f>
        <v>62.339268056247164</v>
      </c>
      <c r="AU297" s="4"/>
      <c r="AV297" s="4">
        <f>$T297-(AG297*'Feedstock Conversions'!$B$7)-'Rail Costs'!Q297</f>
        <v>17.473943713777249</v>
      </c>
      <c r="AW297" s="4">
        <f>$T297-(AH297*'Feedstock Conversions'!$B$7)-'Rail Costs'!R297</f>
        <v>53.927493811789603</v>
      </c>
      <c r="AX297" s="4">
        <f>$T297-(AI297*'Feedstock Conversions'!$B$7)-'Rail Costs'!S297</f>
        <v>-6.822104829493024</v>
      </c>
      <c r="AY297" s="4">
        <f>$T297-(AJ297*'Feedstock Conversions'!$B$7)-'Rail Costs'!T297</f>
        <v>30.193158599264862</v>
      </c>
      <c r="AZ297" s="4">
        <f>$T297-(AK297*'Feedstock Conversions'!$B$7)-'Rail Costs'!U297</f>
        <v>24.747520327279798</v>
      </c>
      <c r="BA297" s="4">
        <f>$T297-(AL297*'Feedstock Conversions'!$B$7)-'Rail Costs'!V297</f>
        <v>14.323152315992928</v>
      </c>
      <c r="BH297">
        <f t="shared" si="41"/>
        <v>35</v>
      </c>
      <c r="BI297">
        <f t="shared" si="42"/>
        <v>2024</v>
      </c>
      <c r="BJ297">
        <f t="shared" si="43"/>
        <v>8</v>
      </c>
    </row>
    <row r="298" spans="1:62" x14ac:dyDescent="0.2">
      <c r="A298" s="11">
        <f t="shared" si="44"/>
        <v>45541</v>
      </c>
      <c r="B298" s="4">
        <v>45.75</v>
      </c>
      <c r="C298" s="18">
        <f>BFT!B298+'Rail Costs'!B299</f>
        <v>51.081534154535269</v>
      </c>
      <c r="E298" s="4">
        <f>BFT!C298*'Feedstock Conversions'!B$20</f>
        <v>395.88188969764832</v>
      </c>
      <c r="F298" s="4">
        <f>BFT!C298*'Feedstock Conversions'!B$7</f>
        <v>479.14479036954089</v>
      </c>
      <c r="H298" s="4">
        <f>'Fuel Values'!B298-BFT!I298-BFT!J298-BFT!K298</f>
        <v>206.84682401342928</v>
      </c>
      <c r="I298" s="18">
        <f>('LCFS Values'!$E$6-$AA$4)/1000000*'LCFS Values'!B298*'LCFS Values'!$G$2*100</f>
        <v>41.403175986570723</v>
      </c>
      <c r="J298" s="4">
        <f>'RIN Values'!C298</f>
        <v>85.875</v>
      </c>
      <c r="K298" s="4">
        <f>'Fixed Credits Value'!B298</f>
        <v>100</v>
      </c>
      <c r="L298" s="4">
        <f t="shared" si="36"/>
        <v>434.125</v>
      </c>
      <c r="M298" s="4">
        <f>L298/'Feedstock Conversions'!B$20</f>
        <v>56.016129032258064</v>
      </c>
      <c r="O298" s="4">
        <f>'Fuel Values'!C298*100</f>
        <v>198.5</v>
      </c>
      <c r="P298" s="18">
        <f>('LCFS Values'!$E$5-AB$4)/1000000*'LCFS Values'!B298*'LCFS Values'!$G$2*100</f>
        <v>40.358504461313558</v>
      </c>
      <c r="Q298" s="4">
        <f>'RIN Values'!D298</f>
        <v>97.325000000000003</v>
      </c>
      <c r="R298" s="4">
        <f>'Fixed Credits Value'!B298</f>
        <v>100</v>
      </c>
      <c r="S298" s="4">
        <f>'Fixed Credits Value'!C298</f>
        <v>16</v>
      </c>
      <c r="T298" s="4">
        <f t="shared" si="37"/>
        <v>452.18350446131353</v>
      </c>
      <c r="U298" s="4">
        <f>T298/'Feedstock Conversions'!B$7</f>
        <v>48.207196637666684</v>
      </c>
      <c r="W298" s="4">
        <f t="shared" si="38"/>
        <v>38.243110302351681</v>
      </c>
      <c r="X298" s="4">
        <f t="shared" si="39"/>
        <v>-26.961285908227353</v>
      </c>
      <c r="Y298" s="4"/>
      <c r="AG298" s="25">
        <f>$B298+'Rail Costs'!K299</f>
        <v>47.082883538633816</v>
      </c>
      <c r="AH298" s="25">
        <v>43.25</v>
      </c>
      <c r="AI298" s="25">
        <f>$B298+'Rail Costs'!M299</f>
        <v>49.748650615901454</v>
      </c>
      <c r="AJ298" s="25">
        <f t="shared" si="40"/>
        <v>45.75</v>
      </c>
      <c r="AK298" s="25">
        <f>$B298+('Rail Costs'!O299*0.75)</f>
        <v>46.349797592385215</v>
      </c>
      <c r="AL298" s="25">
        <f>$B298+'Rail Costs'!P299</f>
        <v>47.349460246360579</v>
      </c>
      <c r="AM298" s="4"/>
      <c r="AN298" s="4"/>
      <c r="AO298" s="4">
        <f>$L298-('Feedstock Conversions'!$B$20*AG298)-'Rail Costs'!Q298</f>
        <v>64.68053942043683</v>
      </c>
      <c r="AP298" s="4">
        <f>$L298-('Feedstock Conversions'!$B$20*AH298)-'Rail Costs'!R298</f>
        <v>94.886489350476111</v>
      </c>
      <c r="AQ298" s="4">
        <f>$L298-('Feedstock Conversions'!$B$20*AI298)-'Rail Costs'!S298</f>
        <v>44.729691213112851</v>
      </c>
      <c r="AR298" s="4">
        <f>$L298-('Feedstock Conversions'!$B$20*AJ298)-'Rail Costs'!T298</f>
        <v>75.227154137951359</v>
      </c>
      <c r="AS298" s="4">
        <f>$L298-('Feedstock Conversions'!$B$20*AK298)-'Rail Costs'!U298</f>
        <v>70.759185941554165</v>
      </c>
      <c r="AT298" s="4">
        <f>$L298-('Feedstock Conversions'!$B$20*AL298)-'Rail Costs'!V298</f>
        <v>61.964268056247164</v>
      </c>
      <c r="AU298" s="4"/>
      <c r="AV298" s="4">
        <f>$T298-(AG298*'Feedstock Conversions'!$B$7)-'Rail Costs'!Q298</f>
        <v>5.9939437137772309</v>
      </c>
      <c r="AW298" s="4">
        <f>$T298-(AH298*'Feedstock Conversions'!$B$7)-'Rail Costs'!R298</f>
        <v>42.447493811789585</v>
      </c>
      <c r="AX298" s="4">
        <f>$T298-(AI298*'Feedstock Conversions'!$B$7)-'Rail Costs'!S298</f>
        <v>-18.302104829493043</v>
      </c>
      <c r="AY298" s="4">
        <f>$T298-(AJ298*'Feedstock Conversions'!$B$7)-'Rail Costs'!T298</f>
        <v>18.713158599264844</v>
      </c>
      <c r="AZ298" s="4">
        <f>$T298-(AK298*'Feedstock Conversions'!$B$7)-'Rail Costs'!U298</f>
        <v>13.267520327279779</v>
      </c>
      <c r="BA298" s="4">
        <f>$T298-(AL298*'Feedstock Conversions'!$B$7)-'Rail Costs'!V298</f>
        <v>2.84315231599291</v>
      </c>
      <c r="BH298">
        <f t="shared" si="41"/>
        <v>36</v>
      </c>
      <c r="BI298">
        <f t="shared" si="42"/>
        <v>2024</v>
      </c>
      <c r="BJ298">
        <f t="shared" si="43"/>
        <v>9</v>
      </c>
    </row>
    <row r="299" spans="1:62" x14ac:dyDescent="0.2">
      <c r="A299" s="11">
        <f t="shared" si="44"/>
        <v>45548</v>
      </c>
      <c r="B299" s="4">
        <v>45.75</v>
      </c>
      <c r="C299" s="18">
        <f>BFT!B299+'Rail Costs'!B300</f>
        <v>51.081534154535269</v>
      </c>
      <c r="E299" s="4">
        <f>BFT!C299*'Feedstock Conversions'!B$20</f>
        <v>395.88188969764832</v>
      </c>
      <c r="F299" s="4">
        <f>BFT!C299*'Feedstock Conversions'!B$7</f>
        <v>479.14479036954089</v>
      </c>
      <c r="H299" s="4">
        <f>'Fuel Values'!B299-BFT!I299-BFT!J299-BFT!K299</f>
        <v>200.30433204288079</v>
      </c>
      <c r="I299" s="18">
        <f>('LCFS Values'!$E$6-$AA$4)/1000000*'LCFS Values'!B299*'LCFS Values'!$G$2*100</f>
        <v>42.92066795711925</v>
      </c>
      <c r="J299" s="4">
        <f>'RIN Values'!C299</f>
        <v>85.574999999999989</v>
      </c>
      <c r="K299" s="4">
        <f>'Fixed Credits Value'!B299</f>
        <v>100</v>
      </c>
      <c r="L299" s="4">
        <f t="shared" si="36"/>
        <v>428.8</v>
      </c>
      <c r="M299" s="4">
        <f>L299/'Feedstock Conversions'!B$20</f>
        <v>55.329032258064515</v>
      </c>
      <c r="O299" s="4">
        <f>'Fuel Values'!C299*100</f>
        <v>195.79999999999998</v>
      </c>
      <c r="P299" s="18">
        <f>('LCFS Values'!$E$5-AB$4)/1000000*'LCFS Values'!B299*'LCFS Values'!$G$2*100</f>
        <v>41.837707566004234</v>
      </c>
      <c r="Q299" s="4">
        <f>'RIN Values'!D299</f>
        <v>96.984999999999999</v>
      </c>
      <c r="R299" s="4">
        <f>'Fixed Credits Value'!B299</f>
        <v>100</v>
      </c>
      <c r="S299" s="4">
        <f>'Fixed Credits Value'!C299</f>
        <v>16</v>
      </c>
      <c r="T299" s="4">
        <f t="shared" si="37"/>
        <v>450.62270756600424</v>
      </c>
      <c r="U299" s="4">
        <f>T299/'Feedstock Conversions'!B$7</f>
        <v>48.040800380171021</v>
      </c>
      <c r="W299" s="4">
        <f t="shared" si="38"/>
        <v>32.918110302351693</v>
      </c>
      <c r="X299" s="4">
        <f t="shared" si="39"/>
        <v>-28.522082803536648</v>
      </c>
      <c r="Y299" s="4"/>
      <c r="AG299" s="25">
        <f>$B299+'Rail Costs'!K300</f>
        <v>47.082883538633816</v>
      </c>
      <c r="AH299" s="25">
        <v>43.25</v>
      </c>
      <c r="AI299" s="25">
        <f>$B299+'Rail Costs'!M300</f>
        <v>49.748650615901454</v>
      </c>
      <c r="AJ299" s="25">
        <f t="shared" si="40"/>
        <v>45.75</v>
      </c>
      <c r="AK299" s="25">
        <f>$B299+('Rail Costs'!O300*0.75)</f>
        <v>46.349797592385215</v>
      </c>
      <c r="AL299" s="25">
        <f>$B299+'Rail Costs'!P300</f>
        <v>47.349460246360579</v>
      </c>
      <c r="AM299" s="4"/>
      <c r="AN299" s="4"/>
      <c r="AO299" s="4">
        <f>$L299-('Feedstock Conversions'!$B$20*AG299)-'Rail Costs'!Q299</f>
        <v>59.355539420436841</v>
      </c>
      <c r="AP299" s="4">
        <f>$L299-('Feedstock Conversions'!$B$20*AH299)-'Rail Costs'!R299</f>
        <v>89.561489350476123</v>
      </c>
      <c r="AQ299" s="4">
        <f>$L299-('Feedstock Conversions'!$B$20*AI299)-'Rail Costs'!S299</f>
        <v>39.404691213112862</v>
      </c>
      <c r="AR299" s="4">
        <f>$L299-('Feedstock Conversions'!$B$20*AJ299)-'Rail Costs'!T299</f>
        <v>69.902154137951371</v>
      </c>
      <c r="AS299" s="4">
        <f>$L299-('Feedstock Conversions'!$B$20*AK299)-'Rail Costs'!U299</f>
        <v>65.434185941554176</v>
      </c>
      <c r="AT299" s="4">
        <f>$L299-('Feedstock Conversions'!$B$20*AL299)-'Rail Costs'!V299</f>
        <v>56.639268056247175</v>
      </c>
      <c r="AU299" s="4"/>
      <c r="AV299" s="4">
        <f>$T299-(AG299*'Feedstock Conversions'!$B$7)-'Rail Costs'!Q299</f>
        <v>4.4331468184679359</v>
      </c>
      <c r="AW299" s="4">
        <f>$T299-(AH299*'Feedstock Conversions'!$B$7)-'Rail Costs'!R299</f>
        <v>40.88669691648029</v>
      </c>
      <c r="AX299" s="4">
        <f>$T299-(AI299*'Feedstock Conversions'!$B$7)-'Rail Costs'!S299</f>
        <v>-19.862901724802338</v>
      </c>
      <c r="AY299" s="4">
        <f>$T299-(AJ299*'Feedstock Conversions'!$B$7)-'Rail Costs'!T299</f>
        <v>17.152361703955549</v>
      </c>
      <c r="AZ299" s="4">
        <f>$T299-(AK299*'Feedstock Conversions'!$B$7)-'Rail Costs'!U299</f>
        <v>11.706723431970484</v>
      </c>
      <c r="BA299" s="4">
        <f>$T299-(AL299*'Feedstock Conversions'!$B$7)-'Rail Costs'!V299</f>
        <v>1.282355420683615</v>
      </c>
      <c r="BH299">
        <f t="shared" si="41"/>
        <v>37</v>
      </c>
      <c r="BI299">
        <f t="shared" si="42"/>
        <v>2024</v>
      </c>
      <c r="BJ299">
        <f t="shared" si="43"/>
        <v>9</v>
      </c>
    </row>
    <row r="300" spans="1:62" x14ac:dyDescent="0.2">
      <c r="A300" s="11">
        <f t="shared" si="44"/>
        <v>45555</v>
      </c>
      <c r="B300" s="4">
        <v>45.75</v>
      </c>
      <c r="C300" s="18">
        <f>BFT!B300+'Rail Costs'!B301</f>
        <v>51.081534154535269</v>
      </c>
      <c r="E300" s="4">
        <f>BFT!C300*'Feedstock Conversions'!B$20</f>
        <v>395.88188969764832</v>
      </c>
      <c r="F300" s="4">
        <f>BFT!C300*'Feedstock Conversions'!B$7</f>
        <v>479.14479036954089</v>
      </c>
      <c r="H300" s="4">
        <f>'Fuel Values'!B300-BFT!I300-BFT!J300-BFT!K300</f>
        <v>201.57530300845553</v>
      </c>
      <c r="I300" s="18">
        <f>('LCFS Values'!$E$6-$AA$4)/1000000*'LCFS Values'!B300*'LCFS Values'!$G$2*100</f>
        <v>45.599696991544405</v>
      </c>
      <c r="J300" s="4">
        <f>'RIN Values'!C300</f>
        <v>87.224999999999994</v>
      </c>
      <c r="K300" s="4">
        <f>'Fixed Credits Value'!B300</f>
        <v>100</v>
      </c>
      <c r="L300" s="4">
        <f t="shared" si="36"/>
        <v>434.39999999999992</v>
      </c>
      <c r="M300" s="4">
        <f>L300/'Feedstock Conversions'!B$20</f>
        <v>56.051612903225795</v>
      </c>
      <c r="O300" s="4">
        <f>'Fuel Values'!C300*100</f>
        <v>206</v>
      </c>
      <c r="P300" s="18">
        <f>('LCFS Values'!$E$5-AB$4)/1000000*'LCFS Values'!B300*'LCFS Values'!$G$2*100</f>
        <v>44.44914020761864</v>
      </c>
      <c r="Q300" s="4">
        <f>'RIN Values'!D300</f>
        <v>98.85499999999999</v>
      </c>
      <c r="R300" s="4">
        <f>'Fixed Credits Value'!B300</f>
        <v>100</v>
      </c>
      <c r="S300" s="4">
        <f>'Fixed Credits Value'!C300</f>
        <v>16</v>
      </c>
      <c r="T300" s="4">
        <f t="shared" si="37"/>
        <v>465.30414020761862</v>
      </c>
      <c r="U300" s="4">
        <f>T300/'Feedstock Conversions'!B$7</f>
        <v>49.605985096761046</v>
      </c>
      <c r="W300" s="4">
        <f t="shared" si="38"/>
        <v>38.518110302351602</v>
      </c>
      <c r="X300" s="4">
        <f t="shared" si="39"/>
        <v>-13.840650161922269</v>
      </c>
      <c r="Y300" s="4"/>
      <c r="AG300" s="25">
        <f>$B300+'Rail Costs'!K301</f>
        <v>47.082883538633816</v>
      </c>
      <c r="AH300" s="25">
        <v>43.25</v>
      </c>
      <c r="AI300" s="25">
        <f>$B300+'Rail Costs'!M301</f>
        <v>49.748650615901454</v>
      </c>
      <c r="AJ300" s="25">
        <f t="shared" si="40"/>
        <v>45.75</v>
      </c>
      <c r="AK300" s="25">
        <f>$B300+('Rail Costs'!O301*0.75)</f>
        <v>46.349797592385215</v>
      </c>
      <c r="AL300" s="25">
        <f>$B300+'Rail Costs'!P301</f>
        <v>47.349460246360579</v>
      </c>
      <c r="AM300" s="4"/>
      <c r="AN300" s="4"/>
      <c r="AO300" s="4">
        <f>$L300-('Feedstock Conversions'!$B$20*AG300)-'Rail Costs'!Q300</f>
        <v>64.95553942043675</v>
      </c>
      <c r="AP300" s="4">
        <f>$L300-('Feedstock Conversions'!$B$20*AH300)-'Rail Costs'!R300</f>
        <v>95.161489350476032</v>
      </c>
      <c r="AQ300" s="4">
        <f>$L300-('Feedstock Conversions'!$B$20*AI300)-'Rail Costs'!S300</f>
        <v>45.004691213112771</v>
      </c>
      <c r="AR300" s="4">
        <f>$L300-('Feedstock Conversions'!$B$20*AJ300)-'Rail Costs'!T300</f>
        <v>75.50215413795128</v>
      </c>
      <c r="AS300" s="4">
        <f>$L300-('Feedstock Conversions'!$B$20*AK300)-'Rail Costs'!U300</f>
        <v>71.034185941554085</v>
      </c>
      <c r="AT300" s="4">
        <f>$L300-('Feedstock Conversions'!$B$20*AL300)-'Rail Costs'!V300</f>
        <v>62.239268056247084</v>
      </c>
      <c r="AU300" s="4"/>
      <c r="AV300" s="4">
        <f>$T300-(AG300*'Feedstock Conversions'!$B$7)-'Rail Costs'!Q300</f>
        <v>19.114579460082314</v>
      </c>
      <c r="AW300" s="4">
        <f>$T300-(AH300*'Feedstock Conversions'!$B$7)-'Rail Costs'!R300</f>
        <v>55.568129558094668</v>
      </c>
      <c r="AX300" s="4">
        <f>$T300-(AI300*'Feedstock Conversions'!$B$7)-'Rail Costs'!S300</f>
        <v>-5.1814690831879586</v>
      </c>
      <c r="AY300" s="4">
        <f>$T300-(AJ300*'Feedstock Conversions'!$B$7)-'Rail Costs'!T300</f>
        <v>31.833794345569927</v>
      </c>
      <c r="AZ300" s="4">
        <f>$T300-(AK300*'Feedstock Conversions'!$B$7)-'Rail Costs'!U300</f>
        <v>26.388156073584863</v>
      </c>
      <c r="BA300" s="4">
        <f>$T300-(AL300*'Feedstock Conversions'!$B$7)-'Rail Costs'!V300</f>
        <v>15.963788062297994</v>
      </c>
      <c r="BH300">
        <f t="shared" si="41"/>
        <v>38</v>
      </c>
      <c r="BI300">
        <f t="shared" si="42"/>
        <v>2024</v>
      </c>
      <c r="BJ300">
        <f t="shared" si="43"/>
        <v>9</v>
      </c>
    </row>
    <row r="301" spans="1:62" x14ac:dyDescent="0.2">
      <c r="A301" s="11">
        <f t="shared" si="44"/>
        <v>45562</v>
      </c>
      <c r="B301" s="4">
        <v>45.75</v>
      </c>
      <c r="C301" s="18">
        <f>BFT!B301+'Rail Costs'!B302</f>
        <v>51.081534154535269</v>
      </c>
      <c r="E301" s="4">
        <f>BFT!C301*'Feedstock Conversions'!B$20</f>
        <v>395.88188969764832</v>
      </c>
      <c r="F301" s="4">
        <f>BFT!C301*'Feedstock Conversions'!B$7</f>
        <v>479.14479036954089</v>
      </c>
      <c r="H301" s="4">
        <f>'Fuel Values'!B301-BFT!I301-BFT!J301-BFT!K301</f>
        <v>190.60340925401482</v>
      </c>
      <c r="I301" s="18">
        <f>('LCFS Values'!$E$6-$AA$4)/1000000*'LCFS Values'!B301*'LCFS Values'!$G$2*100</f>
        <v>49.346590745985189</v>
      </c>
      <c r="J301" s="4">
        <f>'RIN Values'!C301</f>
        <v>100.05000000000001</v>
      </c>
      <c r="K301" s="4">
        <f>'Fixed Credits Value'!B301</f>
        <v>100</v>
      </c>
      <c r="L301" s="4">
        <f t="shared" si="36"/>
        <v>440</v>
      </c>
      <c r="M301" s="4">
        <f>L301/'Feedstock Conversions'!B$20</f>
        <v>56.774193548387096</v>
      </c>
      <c r="O301" s="4">
        <f>'Fuel Values'!C301*100</f>
        <v>206.8</v>
      </c>
      <c r="P301" s="18">
        <f>('LCFS Values'!$E$5-AB$4)/1000000*'LCFS Values'!B301*'LCFS Values'!$G$2*100</f>
        <v>48.101493552533888</v>
      </c>
      <c r="Q301" s="4">
        <f>'RIN Values'!D301</f>
        <v>113.39</v>
      </c>
      <c r="R301" s="4">
        <f>'Fixed Credits Value'!B301</f>
        <v>100</v>
      </c>
      <c r="S301" s="4">
        <f>'Fixed Credits Value'!C301</f>
        <v>16</v>
      </c>
      <c r="T301" s="4">
        <f t="shared" si="37"/>
        <v>484.29149355253389</v>
      </c>
      <c r="U301" s="4">
        <f>T301/'Feedstock Conversions'!B$7</f>
        <v>51.630223193233888</v>
      </c>
      <c r="W301" s="4">
        <f t="shared" si="38"/>
        <v>44.118110302351681</v>
      </c>
      <c r="X301" s="4">
        <f t="shared" si="39"/>
        <v>5.1467031829930079</v>
      </c>
      <c r="Y301" s="4"/>
      <c r="AG301" s="25">
        <f>$B301+'Rail Costs'!K302</f>
        <v>47.082883538633816</v>
      </c>
      <c r="AH301" s="25">
        <v>43.25</v>
      </c>
      <c r="AI301" s="25">
        <f>$B301+'Rail Costs'!M302</f>
        <v>49.748650615901454</v>
      </c>
      <c r="AJ301" s="25">
        <f t="shared" si="40"/>
        <v>45.75</v>
      </c>
      <c r="AK301" s="25">
        <f>$B301+('Rail Costs'!O302*0.75)</f>
        <v>46.349797592385215</v>
      </c>
      <c r="AL301" s="25">
        <f>$B301+'Rail Costs'!P302</f>
        <v>47.349460246360579</v>
      </c>
      <c r="AM301" s="4"/>
      <c r="AN301" s="4"/>
      <c r="AO301" s="4">
        <f>$L301-('Feedstock Conversions'!$B$20*AG301)-'Rail Costs'!Q301</f>
        <v>70.55553942043683</v>
      </c>
      <c r="AP301" s="4">
        <f>$L301-('Feedstock Conversions'!$B$20*AH301)-'Rail Costs'!R301</f>
        <v>100.76148935047611</v>
      </c>
      <c r="AQ301" s="4">
        <f>$L301-('Feedstock Conversions'!$B$20*AI301)-'Rail Costs'!S301</f>
        <v>50.604691213112851</v>
      </c>
      <c r="AR301" s="4">
        <f>$L301-('Feedstock Conversions'!$B$20*AJ301)-'Rail Costs'!T301</f>
        <v>81.102154137951359</v>
      </c>
      <c r="AS301" s="4">
        <f>$L301-('Feedstock Conversions'!$B$20*AK301)-'Rail Costs'!U301</f>
        <v>76.634185941554165</v>
      </c>
      <c r="AT301" s="4">
        <f>$L301-('Feedstock Conversions'!$B$20*AL301)-'Rail Costs'!V301</f>
        <v>67.839268056247164</v>
      </c>
      <c r="AU301" s="4"/>
      <c r="AV301" s="4">
        <f>$T301-(AG301*'Feedstock Conversions'!$B$7)-'Rail Costs'!Q301</f>
        <v>38.101932804997588</v>
      </c>
      <c r="AW301" s="4">
        <f>$T301-(AH301*'Feedstock Conversions'!$B$7)-'Rail Costs'!R301</f>
        <v>74.555482903009946</v>
      </c>
      <c r="AX301" s="4">
        <f>$T301-(AI301*'Feedstock Conversions'!$B$7)-'Rail Costs'!S301</f>
        <v>13.805884261727318</v>
      </c>
      <c r="AY301" s="4">
        <f>$T301-(AJ301*'Feedstock Conversions'!$B$7)-'Rail Costs'!T301</f>
        <v>50.821147690485205</v>
      </c>
      <c r="AZ301" s="4">
        <f>$T301-(AK301*'Feedstock Conversions'!$B$7)-'Rail Costs'!U301</f>
        <v>45.375509418500137</v>
      </c>
      <c r="BA301" s="4">
        <f>$T301-(AL301*'Feedstock Conversions'!$B$7)-'Rail Costs'!V301</f>
        <v>34.951141407213271</v>
      </c>
      <c r="BH301">
        <f t="shared" si="41"/>
        <v>39</v>
      </c>
      <c r="BI301">
        <f t="shared" si="42"/>
        <v>2024</v>
      </c>
      <c r="BJ301">
        <f t="shared" si="43"/>
        <v>9</v>
      </c>
    </row>
    <row r="302" spans="1:62" x14ac:dyDescent="0.2">
      <c r="A302" s="11">
        <f t="shared" si="44"/>
        <v>45569</v>
      </c>
      <c r="B302" s="4">
        <v>45.55</v>
      </c>
      <c r="C302" s="18">
        <f>BFT!B302+'Rail Costs'!B303</f>
        <v>50.82267637178051</v>
      </c>
      <c r="E302" s="4">
        <f>BFT!C302*'Feedstock Conversions'!B$20</f>
        <v>393.87574188129895</v>
      </c>
      <c r="F302" s="4">
        <f>BFT!C302*'Feedstock Conversions'!B$7</f>
        <v>476.71670436730125</v>
      </c>
      <c r="H302" s="4">
        <f>'Fuel Values'!B302-BFT!I302-BFT!J302-BFT!K302</f>
        <v>172.0340305031267</v>
      </c>
      <c r="I302" s="18">
        <f>('LCFS Values'!$E$6-$AA$4)/1000000*'LCFS Values'!B302*'LCFS Values'!$G$2*100</f>
        <v>50.095969496873352</v>
      </c>
      <c r="J302" s="4">
        <f>'RIN Values'!C302</f>
        <v>103.47</v>
      </c>
      <c r="K302" s="4">
        <f>'Fixed Credits Value'!B302</f>
        <v>100</v>
      </c>
      <c r="L302" s="4">
        <f t="shared" si="36"/>
        <v>425.6</v>
      </c>
      <c r="M302" s="4">
        <f>L302/'Feedstock Conversions'!B$20</f>
        <v>54.91612903225807</v>
      </c>
      <c r="O302" s="4">
        <f>'Fuel Values'!C302*100</f>
        <v>214</v>
      </c>
      <c r="P302" s="18">
        <f>('LCFS Values'!$E$5-AB$4)/1000000*'LCFS Values'!B302*'LCFS Values'!$G$2*100</f>
        <v>48.831964221516941</v>
      </c>
      <c r="Q302" s="4">
        <f>'RIN Values'!D302</f>
        <v>117.26600000000001</v>
      </c>
      <c r="R302" s="4">
        <f>'Fixed Credits Value'!B302</f>
        <v>100</v>
      </c>
      <c r="S302" s="4">
        <f>'Fixed Credits Value'!C302</f>
        <v>16</v>
      </c>
      <c r="T302" s="4">
        <f t="shared" si="37"/>
        <v>496.09796422151697</v>
      </c>
      <c r="U302" s="4">
        <f>T302/'Feedstock Conversions'!B$7</f>
        <v>52.888908765620144</v>
      </c>
      <c r="W302" s="4">
        <f t="shared" si="38"/>
        <v>31.724258118701073</v>
      </c>
      <c r="X302" s="4">
        <f t="shared" si="39"/>
        <v>19.381259854215728</v>
      </c>
      <c r="Y302" s="4"/>
      <c r="AG302" s="25">
        <f>$B302+'Rail Costs'!K303</f>
        <v>46.868169092945124</v>
      </c>
      <c r="AH302" s="25">
        <v>43.05</v>
      </c>
      <c r="AI302" s="25">
        <f>$B302+'Rail Costs'!M303</f>
        <v>49.504507278835383</v>
      </c>
      <c r="AJ302" s="25">
        <f t="shared" si="40"/>
        <v>45.55</v>
      </c>
      <c r="AK302" s="25">
        <f>$B302+('Rail Costs'!O303*0.75)</f>
        <v>46.143176091825303</v>
      </c>
      <c r="AL302" s="25">
        <f>$B302+'Rail Costs'!P303</f>
        <v>47.131802911534152</v>
      </c>
      <c r="AM302" s="4"/>
      <c r="AN302" s="4"/>
      <c r="AO302" s="4">
        <f>$L302-('Feedstock Conversions'!$B$20*AG302)-'Rail Costs'!Q302</f>
        <v>57.81957637452426</v>
      </c>
      <c r="AP302" s="4">
        <f>$L302-('Feedstock Conversions'!$B$20*AH302)-'Rail Costs'!R302</f>
        <v>87.911489350476145</v>
      </c>
      <c r="AQ302" s="4">
        <f>$L302-('Feedstock Conversions'!$B$20*AI302)-'Rail Costs'!S302</f>
        <v>38.09680207537496</v>
      </c>
      <c r="AR302" s="4">
        <f>$L302-('Feedstock Conversions'!$B$20*AJ302)-'Rail Costs'!T302</f>
        <v>68.252154137951393</v>
      </c>
      <c r="AS302" s="4">
        <f>$L302-('Feedstock Conversions'!$B$20*AK302)-'Rail Costs'!U302</f>
        <v>63.835502570893532</v>
      </c>
      <c r="AT302" s="4">
        <f>$L302-('Feedstock Conversions'!$B$20*AL302)-'Rail Costs'!V302</f>
        <v>55.126112401151971</v>
      </c>
      <c r="AU302" s="4"/>
      <c r="AV302" s="4">
        <f>$T302-(AG302*'Feedstock Conversions'!$B$7)-'Rail Costs'!Q302</f>
        <v>51.92242497454059</v>
      </c>
      <c r="AW302" s="4">
        <f>$T302-(AH302*'Feedstock Conversions'!$B$7)-'Rail Costs'!R302</f>
        <v>88.23795357199306</v>
      </c>
      <c r="AX302" s="4">
        <f>$T302-(AI302*'Feedstock Conversions'!$B$7)-'Rail Costs'!S302</f>
        <v>27.90241943239015</v>
      </c>
      <c r="AY302" s="4">
        <f>$T302-(AJ302*'Feedstock Conversions'!$B$7)-'Rail Costs'!T302</f>
        <v>64.503618359468319</v>
      </c>
      <c r="AZ302" s="4">
        <f>$T302-(AK302*'Feedstock Conversions'!$B$7)-'Rail Costs'!U302</f>
        <v>59.120089762735169</v>
      </c>
      <c r="BA302" s="4">
        <f>$T302-(AL302*'Feedstock Conversions'!$B$7)-'Rail Costs'!V302</f>
        <v>48.799237876868204</v>
      </c>
      <c r="BH302">
        <f t="shared" si="41"/>
        <v>40</v>
      </c>
      <c r="BI302">
        <f t="shared" si="42"/>
        <v>2024</v>
      </c>
      <c r="BJ302">
        <f t="shared" si="43"/>
        <v>10</v>
      </c>
    </row>
    <row r="303" spans="1:62" x14ac:dyDescent="0.2">
      <c r="A303" s="11">
        <f t="shared" si="44"/>
        <v>45576</v>
      </c>
      <c r="B303" s="4">
        <v>45.1</v>
      </c>
      <c r="C303" s="18">
        <f>BFT!B303+'Rail Costs'!B304</f>
        <v>50.372676371780514</v>
      </c>
      <c r="E303" s="4">
        <f>BFT!C303*'Feedstock Conversions'!B$20</f>
        <v>390.388241881299</v>
      </c>
      <c r="F303" s="4">
        <f>BFT!C303*'Feedstock Conversions'!B$7</f>
        <v>472.49570436730124</v>
      </c>
      <c r="H303" s="4">
        <f>'Fuel Values'!B303-BFT!I303-BFT!J303-BFT!K303</f>
        <v>214.04755556416114</v>
      </c>
      <c r="I303" s="18">
        <f>('LCFS Values'!$E$6-$AA$4)/1000000*'LCFS Values'!B303*'LCFS Values'!$G$2*100</f>
        <v>51.332444435838823</v>
      </c>
      <c r="J303" s="4">
        <f>'RIN Values'!C303</f>
        <v>106.02000000000001</v>
      </c>
      <c r="K303" s="4">
        <f>'Fixed Credits Value'!B303</f>
        <v>100</v>
      </c>
      <c r="L303" s="4">
        <f t="shared" si="36"/>
        <v>471.4</v>
      </c>
      <c r="M303" s="4">
        <f>L303/'Feedstock Conversions'!B$20</f>
        <v>60.825806451612898</v>
      </c>
      <c r="O303" s="4">
        <f>'Fuel Values'!C303*100</f>
        <v>225</v>
      </c>
      <c r="P303" s="18">
        <f>('LCFS Values'!$E$5-AB$4)/1000000*'LCFS Values'!B303*'LCFS Values'!$G$2*100</f>
        <v>50.037240825338984</v>
      </c>
      <c r="Q303" s="4">
        <f>'RIN Values'!D303</f>
        <v>120.15600000000001</v>
      </c>
      <c r="R303" s="4">
        <f>'Fixed Credits Value'!B303</f>
        <v>100</v>
      </c>
      <c r="S303" s="4">
        <f>'Fixed Credits Value'!C303</f>
        <v>16</v>
      </c>
      <c r="T303" s="4">
        <f t="shared" si="37"/>
        <v>511.19324082533899</v>
      </c>
      <c r="U303" s="4">
        <f>T303/'Feedstock Conversions'!B$7</f>
        <v>54.498213307605432</v>
      </c>
      <c r="W303" s="4">
        <f t="shared" si="38"/>
        <v>81.011758118700982</v>
      </c>
      <c r="X303" s="4">
        <f t="shared" si="39"/>
        <v>38.697536458037746</v>
      </c>
      <c r="Y303" s="4"/>
      <c r="AG303" s="25">
        <f>$B303+'Rail Costs'!K304</f>
        <v>46.418169092945128</v>
      </c>
      <c r="AH303" s="25">
        <v>42.6</v>
      </c>
      <c r="AI303" s="25">
        <f>$B303+'Rail Costs'!M304</f>
        <v>49.054507278835388</v>
      </c>
      <c r="AJ303" s="25">
        <f t="shared" si="40"/>
        <v>45.1</v>
      </c>
      <c r="AK303" s="25">
        <f>$B303+('Rail Costs'!O304*0.75)</f>
        <v>45.693176091825308</v>
      </c>
      <c r="AL303" s="25">
        <f>$B303+'Rail Costs'!P304</f>
        <v>46.681802911534156</v>
      </c>
      <c r="AM303" s="4"/>
      <c r="AN303" s="4"/>
      <c r="AO303" s="4">
        <f>$L303-('Feedstock Conversions'!$B$20*AG303)-'Rail Costs'!Q303</f>
        <v>107.10707637452417</v>
      </c>
      <c r="AP303" s="4">
        <f>$L303-('Feedstock Conversions'!$B$20*AH303)-'Rail Costs'!R303</f>
        <v>137.19898935047604</v>
      </c>
      <c r="AQ303" s="4">
        <f>$L303-('Feedstock Conversions'!$B$20*AI303)-'Rail Costs'!S303</f>
        <v>87.384302075374862</v>
      </c>
      <c r="AR303" s="4">
        <f>$L303-('Feedstock Conversions'!$B$20*AJ303)-'Rail Costs'!T303</f>
        <v>117.5396541379513</v>
      </c>
      <c r="AS303" s="4">
        <f>$L303-('Feedstock Conversions'!$B$20*AK303)-'Rail Costs'!U303</f>
        <v>113.12300257089345</v>
      </c>
      <c r="AT303" s="4">
        <f>$L303-('Feedstock Conversions'!$B$20*AL303)-'Rail Costs'!V303</f>
        <v>104.41361240115188</v>
      </c>
      <c r="AU303" s="4"/>
      <c r="AV303" s="4">
        <f>$T303-(AG303*'Feedstock Conversions'!$B$7)-'Rail Costs'!Q303</f>
        <v>71.238701578362551</v>
      </c>
      <c r="AW303" s="4">
        <f>$T303-(AH303*'Feedstock Conversions'!$B$7)-'Rail Costs'!R303</f>
        <v>107.55423017581508</v>
      </c>
      <c r="AX303" s="4">
        <f>$T303-(AI303*'Feedstock Conversions'!$B$7)-'Rail Costs'!S303</f>
        <v>47.218696036212172</v>
      </c>
      <c r="AY303" s="4">
        <f>$T303-(AJ303*'Feedstock Conversions'!$B$7)-'Rail Costs'!T303</f>
        <v>83.819894963290281</v>
      </c>
      <c r="AZ303" s="4">
        <f>$T303-(AK303*'Feedstock Conversions'!$B$7)-'Rail Costs'!U303</f>
        <v>78.436366366557195</v>
      </c>
      <c r="BA303" s="4">
        <f>$T303-(AL303*'Feedstock Conversions'!$B$7)-'Rail Costs'!V303</f>
        <v>68.115514480690223</v>
      </c>
      <c r="BH303">
        <f t="shared" si="41"/>
        <v>41</v>
      </c>
      <c r="BI303">
        <f t="shared" si="42"/>
        <v>2024</v>
      </c>
      <c r="BJ303">
        <f t="shared" si="43"/>
        <v>10</v>
      </c>
    </row>
    <row r="304" spans="1:62" x14ac:dyDescent="0.2">
      <c r="A304" s="11">
        <f t="shared" si="44"/>
        <v>45583</v>
      </c>
      <c r="B304" s="4">
        <v>45</v>
      </c>
      <c r="C304" s="18">
        <f>BFT!B304+'Rail Costs'!B305</f>
        <v>50.272676371780513</v>
      </c>
      <c r="E304" s="4">
        <f>BFT!C304*'Feedstock Conversions'!B$20</f>
        <v>389.61324188129896</v>
      </c>
      <c r="F304" s="4">
        <f>BFT!C304*'Feedstock Conversions'!B$7</f>
        <v>471.55770436730126</v>
      </c>
      <c r="H304" s="4">
        <f>'Fuel Values'!B304-BFT!I304-BFT!J304-BFT!K304</f>
        <v>220.16052150099506</v>
      </c>
      <c r="I304" s="18">
        <f>('LCFS Values'!$E$6-$AA$4)/1000000*'LCFS Values'!B304*'LCFS Values'!$G$2*100</f>
        <v>51.89447849900494</v>
      </c>
      <c r="J304" s="4">
        <f>'RIN Values'!C304</f>
        <v>105.94499999999999</v>
      </c>
      <c r="K304" s="4">
        <f>'Fixed Credits Value'!B304</f>
        <v>100</v>
      </c>
      <c r="L304" s="4">
        <f t="shared" si="36"/>
        <v>478</v>
      </c>
      <c r="M304" s="4">
        <f>L304/'Feedstock Conversions'!B$20</f>
        <v>61.677419354838712</v>
      </c>
      <c r="O304" s="4">
        <f>'Fuel Values'!C304*100</f>
        <v>211</v>
      </c>
      <c r="P304" s="18">
        <f>('LCFS Values'!$E$5-AB$4)/1000000*'LCFS Values'!B304*'LCFS Values'!$G$2*100</f>
        <v>50.585093827076264</v>
      </c>
      <c r="Q304" s="4">
        <f>'RIN Values'!D304</f>
        <v>120.07099999999998</v>
      </c>
      <c r="R304" s="4">
        <f>'Fixed Credits Value'!B304</f>
        <v>100</v>
      </c>
      <c r="S304" s="4">
        <f>'Fixed Credits Value'!C304</f>
        <v>16</v>
      </c>
      <c r="T304" s="4">
        <f t="shared" si="37"/>
        <v>497.65609382707623</v>
      </c>
      <c r="U304" s="4">
        <f>T304/'Feedstock Conversions'!B$7</f>
        <v>53.055020663867396</v>
      </c>
      <c r="W304" s="4">
        <f t="shared" si="38"/>
        <v>88.386758118701039</v>
      </c>
      <c r="X304" s="4">
        <f t="shared" si="39"/>
        <v>26.098389459774978</v>
      </c>
      <c r="Y304" s="4"/>
      <c r="AG304" s="25">
        <f>$B304+'Rail Costs'!K305</f>
        <v>46.318169092945126</v>
      </c>
      <c r="AH304" s="25">
        <v>42.5</v>
      </c>
      <c r="AI304" s="25">
        <f>$B304+'Rail Costs'!M305</f>
        <v>48.954507278835386</v>
      </c>
      <c r="AJ304" s="25">
        <f t="shared" si="40"/>
        <v>45</v>
      </c>
      <c r="AK304" s="25">
        <f>$B304+('Rail Costs'!O305*0.75)</f>
        <v>45.593176091825306</v>
      </c>
      <c r="AL304" s="25">
        <f>$B304+'Rail Costs'!P305</f>
        <v>46.581802911534155</v>
      </c>
      <c r="AM304" s="4"/>
      <c r="AN304" s="4"/>
      <c r="AO304" s="4">
        <f>$L304-('Feedstock Conversions'!$B$20*AG304)-'Rail Costs'!Q304</f>
        <v>114.48207637452417</v>
      </c>
      <c r="AP304" s="4">
        <f>$L304-('Feedstock Conversions'!$B$20*AH304)-'Rail Costs'!R304</f>
        <v>144.5739893504761</v>
      </c>
      <c r="AQ304" s="4">
        <f>$L304-('Feedstock Conversions'!$B$20*AI304)-'Rail Costs'!S304</f>
        <v>94.759302075374862</v>
      </c>
      <c r="AR304" s="4">
        <f>$L304-('Feedstock Conversions'!$B$20*AJ304)-'Rail Costs'!T304</f>
        <v>124.91465413795136</v>
      </c>
      <c r="AS304" s="4">
        <f>$L304-('Feedstock Conversions'!$B$20*AK304)-'Rail Costs'!U304</f>
        <v>120.4980025708935</v>
      </c>
      <c r="AT304" s="4">
        <f>$L304-('Feedstock Conversions'!$B$20*AL304)-'Rail Costs'!V304</f>
        <v>111.78861240115194</v>
      </c>
      <c r="AU304" s="4"/>
      <c r="AV304" s="4">
        <f>$T304-(AG304*'Feedstock Conversions'!$B$7)-'Rail Costs'!Q304</f>
        <v>58.639554580099841</v>
      </c>
      <c r="AW304" s="4">
        <f>$T304-(AH304*'Feedstock Conversions'!$B$7)-'Rail Costs'!R304</f>
        <v>94.955083177552311</v>
      </c>
      <c r="AX304" s="4">
        <f>$T304-(AI304*'Feedstock Conversions'!$B$7)-'Rail Costs'!S304</f>
        <v>34.619549037949405</v>
      </c>
      <c r="AY304" s="4">
        <f>$T304-(AJ304*'Feedstock Conversions'!$B$7)-'Rail Costs'!T304</f>
        <v>71.22074796502757</v>
      </c>
      <c r="AZ304" s="4">
        <f>$T304-(AK304*'Feedstock Conversions'!$B$7)-'Rail Costs'!U304</f>
        <v>65.837219368294427</v>
      </c>
      <c r="BA304" s="4">
        <f>$T304-(AL304*'Feedstock Conversions'!$B$7)-'Rail Costs'!V304</f>
        <v>55.516367482427455</v>
      </c>
      <c r="BH304">
        <f t="shared" si="41"/>
        <v>42</v>
      </c>
      <c r="BI304">
        <f t="shared" si="42"/>
        <v>2024</v>
      </c>
      <c r="BJ304">
        <f t="shared" si="43"/>
        <v>10</v>
      </c>
    </row>
    <row r="305" spans="1:62" x14ac:dyDescent="0.2">
      <c r="A305" s="11">
        <f t="shared" si="44"/>
        <v>45590</v>
      </c>
      <c r="B305" s="4">
        <v>44.2</v>
      </c>
      <c r="C305" s="18">
        <f>BFT!B305+'Rail Costs'!B306</f>
        <v>49.472676371780516</v>
      </c>
      <c r="E305" s="4">
        <f>BFT!C305*'Feedstock Conversions'!B$20</f>
        <v>383.41324188129897</v>
      </c>
      <c r="F305" s="4">
        <f>BFT!C305*'Feedstock Conversions'!B$7</f>
        <v>464.05370436730129</v>
      </c>
      <c r="H305" s="4">
        <f>'Fuel Values'!B305-BFT!I305-BFT!J305-BFT!K305</f>
        <v>217.92013269262497</v>
      </c>
      <c r="I305" s="18">
        <f>('LCFS Values'!$E$6-$AA$4)/1000000*'LCFS Values'!B305*'LCFS Values'!$G$2*100</f>
        <v>48.409867307374995</v>
      </c>
      <c r="J305" s="4">
        <f>'RIN Values'!C305</f>
        <v>105.27000000000001</v>
      </c>
      <c r="K305" s="4">
        <f>'Fixed Credits Value'!B305</f>
        <v>100</v>
      </c>
      <c r="L305" s="4">
        <f t="shared" si="36"/>
        <v>471.59999999999997</v>
      </c>
      <c r="M305" s="4">
        <f>L305/'Feedstock Conversions'!B$20</f>
        <v>60.851612903225799</v>
      </c>
      <c r="O305" s="4">
        <f>'Fuel Values'!C305*100</f>
        <v>216.4</v>
      </c>
      <c r="P305" s="18">
        <f>('LCFS Values'!$E$5-AB$4)/1000000*'LCFS Values'!B305*'LCFS Values'!$G$2*100</f>
        <v>47.188405216305071</v>
      </c>
      <c r="Q305" s="4">
        <f>'RIN Values'!D305</f>
        <v>119.30600000000001</v>
      </c>
      <c r="R305" s="4">
        <f>'Fixed Credits Value'!B305</f>
        <v>100</v>
      </c>
      <c r="S305" s="4">
        <f>'Fixed Credits Value'!C305</f>
        <v>16</v>
      </c>
      <c r="T305" s="4">
        <f t="shared" si="37"/>
        <v>498.89440521630513</v>
      </c>
      <c r="U305" s="4">
        <f>T305/'Feedstock Conversions'!B$7</f>
        <v>53.187036803444038</v>
      </c>
      <c r="W305" s="4">
        <f t="shared" si="38"/>
        <v>88.186758118700993</v>
      </c>
      <c r="X305" s="4">
        <f t="shared" si="39"/>
        <v>34.840700849003838</v>
      </c>
      <c r="Y305" s="4"/>
      <c r="AG305" s="25">
        <f>$B305+'Rail Costs'!K306</f>
        <v>45.518169092945129</v>
      </c>
      <c r="AH305" s="25">
        <v>41.7</v>
      </c>
      <c r="AI305" s="25">
        <f>$B305+'Rail Costs'!M306</f>
        <v>48.154507278835389</v>
      </c>
      <c r="AJ305" s="25">
        <f t="shared" si="40"/>
        <v>44.2</v>
      </c>
      <c r="AK305" s="25">
        <f>$B305+('Rail Costs'!O306*0.75)</f>
        <v>44.793176091825309</v>
      </c>
      <c r="AL305" s="25">
        <f>$B305+'Rail Costs'!P306</f>
        <v>45.781802911534157</v>
      </c>
      <c r="AM305" s="4"/>
      <c r="AN305" s="4"/>
      <c r="AO305" s="4">
        <f>$L305-('Feedstock Conversions'!$B$20*AG305)-'Rail Costs'!Q305</f>
        <v>114.28207637452412</v>
      </c>
      <c r="AP305" s="4">
        <f>$L305-('Feedstock Conversions'!$B$20*AH305)-'Rail Costs'!R305</f>
        <v>144.37398935047605</v>
      </c>
      <c r="AQ305" s="4">
        <f>$L305-('Feedstock Conversions'!$B$20*AI305)-'Rail Costs'!S305</f>
        <v>94.559302075374816</v>
      </c>
      <c r="AR305" s="4">
        <f>$L305-('Feedstock Conversions'!$B$20*AJ305)-'Rail Costs'!T305</f>
        <v>124.71465413795131</v>
      </c>
      <c r="AS305" s="4">
        <f>$L305-('Feedstock Conversions'!$B$20*AK305)-'Rail Costs'!U305</f>
        <v>120.2980025708934</v>
      </c>
      <c r="AT305" s="4">
        <f>$L305-('Feedstock Conversions'!$B$20*AL305)-'Rail Costs'!V305</f>
        <v>111.58861240115189</v>
      </c>
      <c r="AU305" s="4"/>
      <c r="AV305" s="4">
        <f>$T305-(AG305*'Feedstock Conversions'!$B$7)-'Rail Costs'!Q305</f>
        <v>67.3818659693287</v>
      </c>
      <c r="AW305" s="4">
        <f>$T305-(AH305*'Feedstock Conversions'!$B$7)-'Rail Costs'!R305</f>
        <v>103.69739456678117</v>
      </c>
      <c r="AX305" s="4">
        <f>$T305-(AI305*'Feedstock Conversions'!$B$7)-'Rail Costs'!S305</f>
        <v>43.361860427178264</v>
      </c>
      <c r="AY305" s="4">
        <f>$T305-(AJ305*'Feedstock Conversions'!$B$7)-'Rail Costs'!T305</f>
        <v>79.96305935425643</v>
      </c>
      <c r="AZ305" s="4">
        <f>$T305-(AK305*'Feedstock Conversions'!$B$7)-'Rail Costs'!U305</f>
        <v>74.579530757523287</v>
      </c>
      <c r="BA305" s="4">
        <f>$T305-(AL305*'Feedstock Conversions'!$B$7)-'Rail Costs'!V305</f>
        <v>64.258678871656315</v>
      </c>
      <c r="BH305">
        <f t="shared" si="41"/>
        <v>43</v>
      </c>
      <c r="BI305">
        <f t="shared" si="42"/>
        <v>2024</v>
      </c>
      <c r="BJ305">
        <f t="shared" si="43"/>
        <v>10</v>
      </c>
    </row>
    <row r="306" spans="1:62" x14ac:dyDescent="0.2">
      <c r="A306" s="11">
        <f t="shared" si="44"/>
        <v>45597</v>
      </c>
      <c r="B306" s="4">
        <v>43</v>
      </c>
      <c r="C306" s="18">
        <f>BFT!B306+'Rail Costs'!B307</f>
        <v>48.272676371780513</v>
      </c>
      <c r="E306" s="4">
        <f>BFT!C306*'Feedstock Conversions'!B$20</f>
        <v>374.11324188129896</v>
      </c>
      <c r="F306" s="4">
        <f>BFT!C306*'Feedstock Conversions'!B$7</f>
        <v>452.79770436730126</v>
      </c>
      <c r="H306" s="4">
        <f>'Fuel Values'!B306-BFT!I306-BFT!J306-BFT!K306</f>
        <v>218.16907656913486</v>
      </c>
      <c r="I306" s="18">
        <f>('LCFS Values'!$E$6-$AA$4)/1000000*'LCFS Values'!B306*'LCFS Values'!$G$2*100</f>
        <v>47.135923430865127</v>
      </c>
      <c r="J306" s="4">
        <f>'RIN Values'!C306</f>
        <v>102.795</v>
      </c>
      <c r="K306" s="4">
        <f>'Fixed Credits Value'!B306</f>
        <v>100</v>
      </c>
      <c r="L306" s="4">
        <f t="shared" si="36"/>
        <v>468.1</v>
      </c>
      <c r="M306" s="4">
        <f>L306/'Feedstock Conversions'!B$20</f>
        <v>60.400000000000006</v>
      </c>
      <c r="O306" s="4">
        <f>'Fuel Values'!C306*100</f>
        <v>218.00000000000003</v>
      </c>
      <c r="P306" s="18">
        <f>('LCFS Values'!$E$5-AB$4)/1000000*'LCFS Values'!B306*'LCFS Values'!$G$2*100</f>
        <v>45.946605079033894</v>
      </c>
      <c r="Q306" s="4">
        <f>'RIN Values'!D306</f>
        <v>116.501</v>
      </c>
      <c r="R306" s="4">
        <f>'Fixed Credits Value'!B306</f>
        <v>100</v>
      </c>
      <c r="S306" s="4">
        <f>'Fixed Credits Value'!C306</f>
        <v>16</v>
      </c>
      <c r="T306" s="4">
        <f t="shared" si="37"/>
        <v>496.44760507903391</v>
      </c>
      <c r="U306" s="4">
        <f>T306/'Feedstock Conversions'!B$7</f>
        <v>52.926183910344761</v>
      </c>
      <c r="W306" s="4">
        <f t="shared" si="38"/>
        <v>93.986758118701061</v>
      </c>
      <c r="X306" s="4">
        <f t="shared" si="39"/>
        <v>43.649900711732641</v>
      </c>
      <c r="Y306" s="4"/>
      <c r="AG306" s="25">
        <f>$B306+'Rail Costs'!K307</f>
        <v>44.318169092945126</v>
      </c>
      <c r="AH306" s="25">
        <v>40.5</v>
      </c>
      <c r="AI306" s="25">
        <f>$B306+'Rail Costs'!M307</f>
        <v>46.954507278835386</v>
      </c>
      <c r="AJ306" s="25">
        <f t="shared" si="40"/>
        <v>43</v>
      </c>
      <c r="AK306" s="25">
        <f>$B306+('Rail Costs'!O307*0.75)</f>
        <v>43.593176091825306</v>
      </c>
      <c r="AL306" s="25">
        <f>$B306+'Rail Costs'!P307</f>
        <v>44.581802911534155</v>
      </c>
      <c r="AM306" s="4"/>
      <c r="AN306" s="4"/>
      <c r="AO306" s="4">
        <f>$L306-('Feedstock Conversions'!$B$20*AG306)-'Rail Costs'!Q306</f>
        <v>120.08207637452419</v>
      </c>
      <c r="AP306" s="4">
        <f>$L306-('Feedstock Conversions'!$B$20*AH306)-'Rail Costs'!R306</f>
        <v>150.17398935047612</v>
      </c>
      <c r="AQ306" s="4">
        <f>$L306-('Feedstock Conversions'!$B$20*AI306)-'Rail Costs'!S306</f>
        <v>100.35930207537488</v>
      </c>
      <c r="AR306" s="4">
        <f>$L306-('Feedstock Conversions'!$B$20*AJ306)-'Rail Costs'!T306</f>
        <v>130.51465413795137</v>
      </c>
      <c r="AS306" s="4">
        <f>$L306-('Feedstock Conversions'!$B$20*AK306)-'Rail Costs'!U306</f>
        <v>126.09800257089353</v>
      </c>
      <c r="AT306" s="4">
        <f>$L306-('Feedstock Conversions'!$B$20*AL306)-'Rail Costs'!V306</f>
        <v>117.38861240115196</v>
      </c>
      <c r="AU306" s="4"/>
      <c r="AV306" s="4">
        <f>$T306-(AG306*'Feedstock Conversions'!$B$7)-'Rail Costs'!Q306</f>
        <v>76.191065832057504</v>
      </c>
      <c r="AW306" s="4">
        <f>$T306-(AH306*'Feedstock Conversions'!$B$7)-'Rail Costs'!R306</f>
        <v>112.50659442950997</v>
      </c>
      <c r="AX306" s="4">
        <f>$T306-(AI306*'Feedstock Conversions'!$B$7)-'Rail Costs'!S306</f>
        <v>52.171060289907068</v>
      </c>
      <c r="AY306" s="4">
        <f>$T306-(AJ306*'Feedstock Conversions'!$B$7)-'Rail Costs'!T306</f>
        <v>88.772259216985233</v>
      </c>
      <c r="AZ306" s="4">
        <f>$T306-(AK306*'Feedstock Conversions'!$B$7)-'Rail Costs'!U306</f>
        <v>83.38873062025209</v>
      </c>
      <c r="BA306" s="4">
        <f>$T306-(AL306*'Feedstock Conversions'!$B$7)-'Rail Costs'!V306</f>
        <v>73.067878734385118</v>
      </c>
      <c r="BH306">
        <f t="shared" si="41"/>
        <v>44</v>
      </c>
      <c r="BI306">
        <f t="shared" si="42"/>
        <v>2024</v>
      </c>
      <c r="BJ306">
        <f t="shared" si="43"/>
        <v>11</v>
      </c>
    </row>
    <row r="307" spans="1:62" x14ac:dyDescent="0.2">
      <c r="A307" s="11">
        <f t="shared" si="44"/>
        <v>45604</v>
      </c>
      <c r="B307" s="49">
        <v>42.7</v>
      </c>
      <c r="C307" s="18">
        <f>BFT!B307+'Rail Costs'!B308</f>
        <v>47.972676371780516</v>
      </c>
      <c r="E307" s="4">
        <f>BFT!C307*'Feedstock Conversions'!B$20</f>
        <v>371.78824188129897</v>
      </c>
      <c r="F307" s="4">
        <f>BFT!C307*'Feedstock Conversions'!B$7</f>
        <v>449.9837043673013</v>
      </c>
      <c r="H307" s="4">
        <f>'Fuel Values'!B307-BFT!I307-BFT!J307-BFT!K307</f>
        <v>215.97330106309539</v>
      </c>
      <c r="I307" s="18">
        <f>('LCFS Values'!$E$6-$AA$4)/1000000*'LCFS Values'!B307*'LCFS Values'!$G$2*100</f>
        <v>52.2316989369046</v>
      </c>
      <c r="J307" s="4">
        <f>'RIN Values'!C307</f>
        <v>109.095</v>
      </c>
      <c r="K307" s="4">
        <f>'Fixed Credits Value'!B307</f>
        <v>100</v>
      </c>
      <c r="L307" s="4">
        <f t="shared" si="36"/>
        <v>477.3</v>
      </c>
      <c r="M307" s="4">
        <f>L307/'Feedstock Conversions'!B$20</f>
        <v>61.587096774193547</v>
      </c>
      <c r="O307" s="4">
        <f>'Fuel Values'!C307*100</f>
        <v>227.99999999999997</v>
      </c>
      <c r="P307" s="18">
        <f>('LCFS Values'!$E$5-AB$4)/1000000*'LCFS Values'!B307*'LCFS Values'!$G$2*100</f>
        <v>50.913805628118638</v>
      </c>
      <c r="Q307" s="4">
        <f>'RIN Values'!D307</f>
        <v>123.64100000000001</v>
      </c>
      <c r="R307" s="4">
        <f>'Fixed Credits Value'!B307</f>
        <v>100</v>
      </c>
      <c r="S307" s="4">
        <f>'Fixed Credits Value'!C307</f>
        <v>16</v>
      </c>
      <c r="T307" s="4">
        <f t="shared" si="37"/>
        <v>518.55480562811863</v>
      </c>
      <c r="U307" s="4">
        <f>T307/'Feedstock Conversions'!B$7</f>
        <v>55.283028318562749</v>
      </c>
      <c r="W307" s="4">
        <f t="shared" si="38"/>
        <v>105.51175811870104</v>
      </c>
      <c r="X307" s="4">
        <f t="shared" si="39"/>
        <v>68.571101260817329</v>
      </c>
      <c r="Y307" s="4"/>
      <c r="AG307" s="25">
        <f>$B307+'Rail Costs'!K308</f>
        <v>44.018169092945129</v>
      </c>
      <c r="AH307" s="25">
        <v>40.200000000000003</v>
      </c>
      <c r="AI307" s="25">
        <f>$B307+'Rail Costs'!M308</f>
        <v>46.654507278835389</v>
      </c>
      <c r="AJ307" s="25">
        <f t="shared" si="40"/>
        <v>42.7</v>
      </c>
      <c r="AK307" s="25">
        <f>$B307+('Rail Costs'!O308*0.75)</f>
        <v>43.293176091825309</v>
      </c>
      <c r="AL307" s="25">
        <f>$B307+'Rail Costs'!P308</f>
        <v>44.281802911534157</v>
      </c>
      <c r="AM307" s="4"/>
      <c r="AN307" s="4"/>
      <c r="AO307" s="4">
        <f>$L307-('Feedstock Conversions'!$B$20*AG307)-'Rail Costs'!Q307</f>
        <v>131.60707637452418</v>
      </c>
      <c r="AP307" s="4">
        <f>$L307-('Feedstock Conversions'!$B$20*AH307)-'Rail Costs'!R307</f>
        <v>161.6989893504761</v>
      </c>
      <c r="AQ307" s="4">
        <f>$L307-('Feedstock Conversions'!$B$20*AI307)-'Rail Costs'!S307</f>
        <v>111.88430207537486</v>
      </c>
      <c r="AR307" s="4">
        <f>$L307-('Feedstock Conversions'!$B$20*AJ307)-'Rail Costs'!T307</f>
        <v>142.03965413795135</v>
      </c>
      <c r="AS307" s="4">
        <f>$L307-('Feedstock Conversions'!$B$20*AK307)-'Rail Costs'!U307</f>
        <v>137.62300257089345</v>
      </c>
      <c r="AT307" s="4">
        <f>$L307-('Feedstock Conversions'!$B$20*AL307)-'Rail Costs'!V307</f>
        <v>128.91361240115194</v>
      </c>
      <c r="AU307" s="4"/>
      <c r="AV307" s="4">
        <f>$T307-(AG307*'Feedstock Conversions'!$B$7)-'Rail Costs'!Q307</f>
        <v>101.11226638114219</v>
      </c>
      <c r="AW307" s="4">
        <f>$T307-(AH307*'Feedstock Conversions'!$B$7)-'Rail Costs'!R307</f>
        <v>137.42779497859465</v>
      </c>
      <c r="AX307" s="4">
        <f>$T307-(AI307*'Feedstock Conversions'!$B$7)-'Rail Costs'!S307</f>
        <v>77.092260838991749</v>
      </c>
      <c r="AY307" s="4">
        <f>$T307-(AJ307*'Feedstock Conversions'!$B$7)-'Rail Costs'!T307</f>
        <v>113.69345976606992</v>
      </c>
      <c r="AZ307" s="4">
        <f>$T307-(AK307*'Feedstock Conversions'!$B$7)-'Rail Costs'!U307</f>
        <v>108.30993116933678</v>
      </c>
      <c r="BA307" s="4">
        <f>$T307-(AL307*'Feedstock Conversions'!$B$7)-'Rail Costs'!V307</f>
        <v>97.989079283469806</v>
      </c>
      <c r="BH307">
        <f t="shared" si="41"/>
        <v>45</v>
      </c>
      <c r="BI307">
        <f t="shared" si="42"/>
        <v>2024</v>
      </c>
      <c r="BJ307">
        <f t="shared" si="43"/>
        <v>11</v>
      </c>
    </row>
    <row r="308" spans="1:62" x14ac:dyDescent="0.2">
      <c r="A308" s="11">
        <f t="shared" si="44"/>
        <v>45611</v>
      </c>
      <c r="B308" s="49">
        <v>42.5</v>
      </c>
      <c r="C308" s="18">
        <f>BFT!B308+'Rail Costs'!B309</f>
        <v>47.772676371780513</v>
      </c>
      <c r="E308" s="4">
        <f>BFT!C308*'Feedstock Conversions'!B$20</f>
        <v>370.23824188129896</v>
      </c>
      <c r="F308" s="4">
        <f>BFT!C308*'Feedstock Conversions'!B$7</f>
        <v>448.10770436730127</v>
      </c>
      <c r="H308" s="4">
        <f>'Fuel Values'!B308-BFT!I308-BFT!J308-BFT!K308</f>
        <v>217.54727705741118</v>
      </c>
      <c r="I308" s="18">
        <f>('LCFS Values'!$E$6-$AA$4)/1000000*'LCFS Values'!B308*'LCFS Values'!$G$2*100</f>
        <v>57.027722942588809</v>
      </c>
      <c r="J308" s="4">
        <f>'RIN Values'!C308</f>
        <v>109.42500000000001</v>
      </c>
      <c r="K308" s="4">
        <f>'Fixed Credits Value'!B308</f>
        <v>100</v>
      </c>
      <c r="L308" s="4">
        <f t="shared" si="36"/>
        <v>484</v>
      </c>
      <c r="M308" s="4">
        <f>L308/'Feedstock Conversions'!B$20</f>
        <v>62.451612903225808</v>
      </c>
      <c r="O308" s="4">
        <f>'Fuel Values'!C308*100</f>
        <v>227.99999999999997</v>
      </c>
      <c r="P308" s="18">
        <f>('LCFS Values'!$E$5-AB$4)/1000000*'LCFS Values'!B308*'LCFS Values'!$G$2*100</f>
        <v>55.588817909610157</v>
      </c>
      <c r="Q308" s="4">
        <f>'RIN Values'!D308</f>
        <v>124.015</v>
      </c>
      <c r="R308" s="4">
        <f>'Fixed Credits Value'!B308</f>
        <v>100</v>
      </c>
      <c r="S308" s="4">
        <f>'Fixed Credits Value'!C308</f>
        <v>16</v>
      </c>
      <c r="T308" s="4">
        <f t="shared" si="37"/>
        <v>523.60381790961014</v>
      </c>
      <c r="U308" s="4">
        <f>T308/'Feedstock Conversions'!B$7</f>
        <v>55.821302548998943</v>
      </c>
      <c r="W308" s="4">
        <f t="shared" si="38"/>
        <v>113.76175811870104</v>
      </c>
      <c r="X308" s="4">
        <f t="shared" si="39"/>
        <v>75.496113542308876</v>
      </c>
      <c r="Y308" s="4"/>
      <c r="AG308" s="25">
        <f>$B308+'Rail Costs'!K309</f>
        <v>43.818169092945126</v>
      </c>
      <c r="AH308" s="25">
        <v>40</v>
      </c>
      <c r="AI308" s="25">
        <f>$B308+'Rail Costs'!M309</f>
        <v>46.454507278835386</v>
      </c>
      <c r="AJ308" s="25">
        <f t="shared" si="40"/>
        <v>42.5</v>
      </c>
      <c r="AK308" s="25">
        <f>$B308+('Rail Costs'!O309*0.75)</f>
        <v>43.093176091825306</v>
      </c>
      <c r="AL308" s="25">
        <f>$B308+'Rail Costs'!P309</f>
        <v>44.081802911534155</v>
      </c>
      <c r="AM308" s="4"/>
      <c r="AN308" s="4"/>
      <c r="AO308" s="4">
        <f>$L308-('Feedstock Conversions'!$B$20*AG308)-'Rail Costs'!Q308</f>
        <v>139.85707637452418</v>
      </c>
      <c r="AP308" s="4">
        <f>$L308-('Feedstock Conversions'!$B$20*AH308)-'Rail Costs'!R308</f>
        <v>169.9489893504761</v>
      </c>
      <c r="AQ308" s="4">
        <f>$L308-('Feedstock Conversions'!$B$20*AI308)-'Rail Costs'!S308</f>
        <v>120.13430207537486</v>
      </c>
      <c r="AR308" s="4">
        <f>$L308-('Feedstock Conversions'!$B$20*AJ308)-'Rail Costs'!T308</f>
        <v>150.28965413795135</v>
      </c>
      <c r="AS308" s="4">
        <f>$L308-('Feedstock Conversions'!$B$20*AK308)-'Rail Costs'!U308</f>
        <v>145.8730025708935</v>
      </c>
      <c r="AT308" s="4">
        <f>$L308-('Feedstock Conversions'!$B$20*AL308)-'Rail Costs'!V308</f>
        <v>137.16361240115194</v>
      </c>
      <c r="AU308" s="4"/>
      <c r="AV308" s="4">
        <f>$T308-(AG308*'Feedstock Conversions'!$B$7)-'Rail Costs'!Q308</f>
        <v>108.03727866263374</v>
      </c>
      <c r="AW308" s="4">
        <f>$T308-(AH308*'Feedstock Conversions'!$B$7)-'Rail Costs'!R308</f>
        <v>144.35280726008619</v>
      </c>
      <c r="AX308" s="4">
        <f>$T308-(AI308*'Feedstock Conversions'!$B$7)-'Rail Costs'!S308</f>
        <v>84.017273120483296</v>
      </c>
      <c r="AY308" s="4">
        <f>$T308-(AJ308*'Feedstock Conversions'!$B$7)-'Rail Costs'!T308</f>
        <v>120.61847204756147</v>
      </c>
      <c r="AZ308" s="4">
        <f>$T308-(AK308*'Feedstock Conversions'!$B$7)-'Rail Costs'!U308</f>
        <v>115.23494345082833</v>
      </c>
      <c r="BA308" s="4">
        <f>$T308-(AL308*'Feedstock Conversions'!$B$7)-'Rail Costs'!V308</f>
        <v>104.91409156496135</v>
      </c>
      <c r="BH308">
        <f t="shared" si="41"/>
        <v>46</v>
      </c>
      <c r="BI308">
        <f t="shared" si="42"/>
        <v>2024</v>
      </c>
      <c r="BJ308">
        <f t="shared" si="43"/>
        <v>11</v>
      </c>
    </row>
    <row r="309" spans="1:62" x14ac:dyDescent="0.2">
      <c r="A309" s="11">
        <f t="shared" si="44"/>
        <v>45618</v>
      </c>
      <c r="B309" s="49">
        <v>42.5</v>
      </c>
      <c r="C309" s="18">
        <f>BFT!B309+'Rail Costs'!B310</f>
        <v>47.772676371780513</v>
      </c>
      <c r="E309" s="4">
        <f>BFT!C309*'Feedstock Conversions'!B$20</f>
        <v>370.23824188129896</v>
      </c>
      <c r="F309" s="4">
        <f>BFT!C309*'Feedstock Conversions'!B$7</f>
        <v>448.10770436730127</v>
      </c>
      <c r="H309" s="4">
        <f>'Fuel Values'!B309-BFT!I309-BFT!J309-BFT!K309</f>
        <v>235.04727705741118</v>
      </c>
      <c r="I309" s="18">
        <f>('LCFS Values'!$E$6-$AA$4)/1000000*'LCFS Values'!B309*'LCFS Values'!$G$2*100</f>
        <v>57.027722942588809</v>
      </c>
      <c r="J309" s="4">
        <f>'RIN Values'!C309</f>
        <v>96.225000000000009</v>
      </c>
      <c r="K309" s="4">
        <f>'Fixed Credits Value'!B309</f>
        <v>100</v>
      </c>
      <c r="L309" s="4">
        <f t="shared" si="36"/>
        <v>488.3</v>
      </c>
      <c r="M309" s="4">
        <f>L309/'Feedstock Conversions'!B$20</f>
        <v>63.006451612903227</v>
      </c>
      <c r="O309" s="4">
        <f>'Fuel Values'!C309*100</f>
        <v>225</v>
      </c>
      <c r="P309" s="18">
        <f>('LCFS Values'!$E$5-AB$4)/1000000*'LCFS Values'!B309*'LCFS Values'!$G$2*100</f>
        <v>55.588817909610157</v>
      </c>
      <c r="Q309" s="4">
        <f>'RIN Values'!D309</f>
        <v>109.05500000000001</v>
      </c>
      <c r="R309" s="4">
        <f>'Fixed Credits Value'!B309</f>
        <v>100</v>
      </c>
      <c r="S309" s="4">
        <f>'Fixed Credits Value'!C309</f>
        <v>16</v>
      </c>
      <c r="T309" s="4">
        <f t="shared" si="37"/>
        <v>505.64381790961016</v>
      </c>
      <c r="U309" s="4">
        <f>T309/'Feedstock Conversions'!B$7</f>
        <v>53.906590395480826</v>
      </c>
      <c r="W309" s="4">
        <f t="shared" si="38"/>
        <v>118.06175811870105</v>
      </c>
      <c r="X309" s="4">
        <f t="shared" si="39"/>
        <v>57.536113542308897</v>
      </c>
      <c r="Y309" s="4"/>
      <c r="AG309" s="25">
        <f>$B309+'Rail Costs'!K310</f>
        <v>43.818169092945126</v>
      </c>
      <c r="AH309" s="25">
        <v>40</v>
      </c>
      <c r="AI309" s="25">
        <f>$B309+'Rail Costs'!M310</f>
        <v>46.454507278835386</v>
      </c>
      <c r="AJ309" s="25">
        <f t="shared" si="40"/>
        <v>42.5</v>
      </c>
      <c r="AK309" s="25">
        <f>$B309+('Rail Costs'!O310*0.75)</f>
        <v>43.093176091825306</v>
      </c>
      <c r="AL309" s="25">
        <f>$B309+'Rail Costs'!P310</f>
        <v>44.081802911534155</v>
      </c>
      <c r="AM309" s="4"/>
      <c r="AN309" s="4"/>
      <c r="AO309" s="4">
        <f>$L309-('Feedstock Conversions'!$B$20*AG309)-'Rail Costs'!Q309</f>
        <v>144.15707637452419</v>
      </c>
      <c r="AP309" s="4">
        <f>$L309-('Feedstock Conversions'!$B$20*AH309)-'Rail Costs'!R309</f>
        <v>174.24898935047611</v>
      </c>
      <c r="AQ309" s="4">
        <f>$L309-('Feedstock Conversions'!$B$20*AI309)-'Rail Costs'!S309</f>
        <v>124.43430207537487</v>
      </c>
      <c r="AR309" s="4">
        <f>$L309-('Feedstock Conversions'!$B$20*AJ309)-'Rail Costs'!T309</f>
        <v>154.58965413795136</v>
      </c>
      <c r="AS309" s="4">
        <f>$L309-('Feedstock Conversions'!$B$20*AK309)-'Rail Costs'!U309</f>
        <v>150.17300257089352</v>
      </c>
      <c r="AT309" s="4">
        <f>$L309-('Feedstock Conversions'!$B$20*AL309)-'Rail Costs'!V309</f>
        <v>141.46361240115195</v>
      </c>
      <c r="AU309" s="4"/>
      <c r="AV309" s="4">
        <f>$T309-(AG309*'Feedstock Conversions'!$B$7)-'Rail Costs'!Q309</f>
        <v>90.077278662633759</v>
      </c>
      <c r="AW309" s="4">
        <f>$T309-(AH309*'Feedstock Conversions'!$B$7)-'Rail Costs'!R309</f>
        <v>126.39280726008623</v>
      </c>
      <c r="AX309" s="4">
        <f>$T309-(AI309*'Feedstock Conversions'!$B$7)-'Rail Costs'!S309</f>
        <v>66.057273120483316</v>
      </c>
      <c r="AY309" s="4">
        <f>$T309-(AJ309*'Feedstock Conversions'!$B$7)-'Rail Costs'!T309</f>
        <v>102.65847204756149</v>
      </c>
      <c r="AZ309" s="4">
        <f>$T309-(AK309*'Feedstock Conversions'!$B$7)-'Rail Costs'!U309</f>
        <v>97.274943450828346</v>
      </c>
      <c r="BA309" s="4">
        <f>$T309-(AL309*'Feedstock Conversions'!$B$7)-'Rail Costs'!V309</f>
        <v>86.954091564961374</v>
      </c>
      <c r="BH309">
        <f t="shared" si="41"/>
        <v>47</v>
      </c>
      <c r="BI309">
        <f t="shared" si="42"/>
        <v>2024</v>
      </c>
      <c r="BJ309">
        <f t="shared" si="43"/>
        <v>11</v>
      </c>
    </row>
    <row r="310" spans="1:62" x14ac:dyDescent="0.2">
      <c r="A310" s="11">
        <v>45625</v>
      </c>
      <c r="B310" s="49">
        <v>44</v>
      </c>
      <c r="C310" s="18">
        <f>BFT!B310+'Rail Costs'!B311</f>
        <v>49.272676371780513</v>
      </c>
      <c r="E310" s="4">
        <f>BFT!C310*'Feedstock Conversions'!B$20</f>
        <v>381.86324188129896</v>
      </c>
      <c r="F310" s="4">
        <f>BFT!C310*'Feedstock Conversions'!B$7</f>
        <v>462.17770436730126</v>
      </c>
      <c r="H310" s="4">
        <f>'Fuel Values'!B310-BFT!I310-BFT!J310-BFT!K310</f>
        <v>240.64119790091695</v>
      </c>
      <c r="I310" s="18">
        <f>('LCFS Values'!$E$6-$AA$4)/1000000*'LCFS Values'!B310*'LCFS Values'!$G$2*100</f>
        <v>57.233802099083064</v>
      </c>
      <c r="J310" s="4">
        <f>'RIN Values'!C310</f>
        <v>92.625</v>
      </c>
      <c r="K310" s="4">
        <f>'Fixed Credits Value'!B310</f>
        <v>100</v>
      </c>
      <c r="L310" s="4">
        <f t="shared" si="36"/>
        <v>490.5</v>
      </c>
      <c r="M310" s="4">
        <f>L310/'Feedstock Conversions'!B$20</f>
        <v>63.29032258064516</v>
      </c>
      <c r="O310" s="4">
        <f>'Fuel Values'!C310*100</f>
        <v>250.99999999999997</v>
      </c>
      <c r="P310" s="18">
        <f>('LCFS Values'!$E$5-AB$4)/1000000*'LCFS Values'!B310*'LCFS Values'!$G$2*100</f>
        <v>55.789697343580514</v>
      </c>
      <c r="Q310" s="4">
        <f>'RIN Values'!D310</f>
        <v>104.97499999999999</v>
      </c>
      <c r="R310" s="4">
        <f>'Fixed Credits Value'!B310</f>
        <v>100</v>
      </c>
      <c r="S310" s="4">
        <f>'Fixed Credits Value'!C310</f>
        <v>16</v>
      </c>
      <c r="T310" s="4">
        <f t="shared" si="37"/>
        <v>527.76469734358045</v>
      </c>
      <c r="U310" s="4">
        <f>T310/'Feedstock Conversions'!B$7</f>
        <v>56.264893106991515</v>
      </c>
      <c r="W310" s="4">
        <f t="shared" si="38"/>
        <v>108.63675811870104</v>
      </c>
      <c r="X310" s="4">
        <f t="shared" si="39"/>
        <v>65.586992976279191</v>
      </c>
      <c r="Y310" s="4"/>
      <c r="AG310" s="25">
        <f>$B310+'Rail Costs'!K311</f>
        <v>45.318169092945126</v>
      </c>
      <c r="AH310" s="25">
        <v>41.5</v>
      </c>
      <c r="AI310" s="25">
        <f>$B310+'Rail Costs'!M311</f>
        <v>47.954507278835386</v>
      </c>
      <c r="AJ310" s="25">
        <f t="shared" si="40"/>
        <v>44</v>
      </c>
      <c r="AK310" s="25">
        <f>$B310+('Rail Costs'!O311*0.75)</f>
        <v>44.593176091825306</v>
      </c>
      <c r="AL310" s="25">
        <f>$B310+'Rail Costs'!P311</f>
        <v>45.581802911534155</v>
      </c>
      <c r="AM310" s="4"/>
      <c r="AN310" s="4"/>
      <c r="AO310" s="4">
        <f>$L310-('Feedstock Conversions'!$B$20*AG310)-'Rail Costs'!Q310</f>
        <v>134.73207637452418</v>
      </c>
      <c r="AP310" s="4">
        <f>$L310-('Feedstock Conversions'!$B$20*AH310)-'Rail Costs'!R310</f>
        <v>164.8239893504761</v>
      </c>
      <c r="AQ310" s="4">
        <f>$L310-('Feedstock Conversions'!$B$20*AI310)-'Rail Costs'!S310</f>
        <v>115.00930207537486</v>
      </c>
      <c r="AR310" s="4">
        <f>$L310-('Feedstock Conversions'!$B$20*AJ310)-'Rail Costs'!T310</f>
        <v>145.16465413795135</v>
      </c>
      <c r="AS310" s="4">
        <f>$L310-('Feedstock Conversions'!$B$20*AK310)-'Rail Costs'!U310</f>
        <v>140.7480025708935</v>
      </c>
      <c r="AT310" s="4">
        <f>$L310-('Feedstock Conversions'!$B$20*AL310)-'Rail Costs'!V310</f>
        <v>132.03861240115194</v>
      </c>
      <c r="AU310" s="4"/>
      <c r="AV310" s="4">
        <f>$T310-(AG310*'Feedstock Conversions'!$B$7)-'Rail Costs'!Q310</f>
        <v>98.128158096604054</v>
      </c>
      <c r="AW310" s="4">
        <f>$T310-(AH310*'Feedstock Conversions'!$B$7)-'Rail Costs'!R310</f>
        <v>134.44368669405651</v>
      </c>
      <c r="AX310" s="4">
        <f>$T310-(AI310*'Feedstock Conversions'!$B$7)-'Rail Costs'!S310</f>
        <v>74.108152554453611</v>
      </c>
      <c r="AY310" s="4">
        <f>$T310-(AJ310*'Feedstock Conversions'!$B$7)-'Rail Costs'!T310</f>
        <v>110.70935148153178</v>
      </c>
      <c r="AZ310" s="4">
        <f>$T310-(AK310*'Feedstock Conversions'!$B$7)-'Rail Costs'!U310</f>
        <v>105.32582288479864</v>
      </c>
      <c r="BA310" s="4">
        <f>$T310-(AL310*'Feedstock Conversions'!$B$7)-'Rail Costs'!V310</f>
        <v>95.004970998931668</v>
      </c>
      <c r="BH310">
        <f t="shared" si="41"/>
        <v>48</v>
      </c>
      <c r="BI310">
        <f t="shared" si="42"/>
        <v>2024</v>
      </c>
      <c r="BJ310">
        <f t="shared" si="43"/>
        <v>11</v>
      </c>
    </row>
    <row r="311" spans="1:62" x14ac:dyDescent="0.2">
      <c r="A311" s="11">
        <v>45632</v>
      </c>
      <c r="B311" s="49">
        <v>44</v>
      </c>
      <c r="C311" s="18">
        <f>BFT!B311+'Rail Costs'!B312</f>
        <v>49.272676371780513</v>
      </c>
      <c r="E311" s="4">
        <f>BFT!C311*'Feedstock Conversions'!B$20</f>
        <v>381.86324188129896</v>
      </c>
      <c r="F311" s="4">
        <f>BFT!C311*'Feedstock Conversions'!B$7</f>
        <v>462.17770436730126</v>
      </c>
      <c r="H311" s="4">
        <f>'Fuel Values'!B311-BFT!I311-BFT!J311-BFT!K311</f>
        <v>239.61080211844569</v>
      </c>
      <c r="I311" s="18">
        <f>('LCFS Values'!$E$6-$AA$4)/1000000*'LCFS Values'!B311*'LCFS Values'!$G$2*100</f>
        <v>58.264197881554281</v>
      </c>
      <c r="J311" s="4">
        <f>'RIN Values'!C311</f>
        <v>92.625</v>
      </c>
      <c r="K311" s="4">
        <f>'Fixed Credits Value'!B311</f>
        <v>100</v>
      </c>
      <c r="L311" s="4">
        <f t="shared" si="36"/>
        <v>490.5</v>
      </c>
      <c r="M311" s="4">
        <f>L311/'Feedstock Conversions'!B$20</f>
        <v>63.29032258064516</v>
      </c>
      <c r="O311" s="4">
        <f>'Fuel Values'!C311*100</f>
        <v>246</v>
      </c>
      <c r="P311" s="18">
        <f>('LCFS Values'!$E$5-AB$4)/1000000*'LCFS Values'!B311*'LCFS Values'!$G$2*100</f>
        <v>56.794094513432192</v>
      </c>
      <c r="Q311" s="4">
        <f>'RIN Values'!D311</f>
        <v>104.97499999999999</v>
      </c>
      <c r="R311" s="4">
        <f>'Fixed Credits Value'!B311</f>
        <v>100</v>
      </c>
      <c r="S311" s="4">
        <f>'Fixed Credits Value'!C311</f>
        <v>16</v>
      </c>
      <c r="T311" s="4">
        <f t="shared" si="37"/>
        <v>523.76909451343226</v>
      </c>
      <c r="U311" s="4">
        <f>T311/'Feedstock Conversions'!B$7</f>
        <v>55.83892265601623</v>
      </c>
      <c r="W311" s="4">
        <f t="shared" si="38"/>
        <v>108.63675811870104</v>
      </c>
      <c r="X311" s="4">
        <f t="shared" si="39"/>
        <v>61.591390146131005</v>
      </c>
      <c r="Y311" s="4"/>
      <c r="AG311" s="25">
        <f>$B311+'Rail Costs'!K312</f>
        <v>45.318169092945126</v>
      </c>
      <c r="AH311" s="25">
        <v>41.5</v>
      </c>
      <c r="AI311" s="25">
        <f>$B311+'Rail Costs'!M312</f>
        <v>47.954507278835386</v>
      </c>
      <c r="AJ311" s="25">
        <f t="shared" si="40"/>
        <v>44</v>
      </c>
      <c r="AK311" s="25">
        <f>$B311+('Rail Costs'!O312*0.75)</f>
        <v>44.593176091825306</v>
      </c>
      <c r="AL311" s="25">
        <f>$B311+'Rail Costs'!P312</f>
        <v>45.581802911534155</v>
      </c>
      <c r="AM311" s="4"/>
      <c r="AN311" s="4"/>
      <c r="AO311" s="4">
        <f>$L311-('Feedstock Conversions'!$B$20*AG311)-'Rail Costs'!Q311</f>
        <v>134.73207637452418</v>
      </c>
      <c r="AP311" s="4">
        <f>$L311-('Feedstock Conversions'!$B$20*AH311)-'Rail Costs'!R311</f>
        <v>164.8239893504761</v>
      </c>
      <c r="AQ311" s="4">
        <f>$L311-('Feedstock Conversions'!$B$20*AI311)-'Rail Costs'!S311</f>
        <v>115.00930207537486</v>
      </c>
      <c r="AR311" s="4">
        <f>$L311-('Feedstock Conversions'!$B$20*AJ311)-'Rail Costs'!T311</f>
        <v>145.16465413795135</v>
      </c>
      <c r="AS311" s="4">
        <f>$L311-('Feedstock Conversions'!$B$20*AK311)-'Rail Costs'!U311</f>
        <v>140.7480025708935</v>
      </c>
      <c r="AT311" s="4">
        <f>$L311-('Feedstock Conversions'!$B$20*AL311)-'Rail Costs'!V311</f>
        <v>132.03861240115194</v>
      </c>
      <c r="AU311" s="4"/>
      <c r="AV311" s="4">
        <f>$T311-(AG311*'Feedstock Conversions'!$B$7)-'Rail Costs'!Q311</f>
        <v>94.132555266455867</v>
      </c>
      <c r="AW311" s="4">
        <f>$T311-(AH311*'Feedstock Conversions'!$B$7)-'Rail Costs'!R311</f>
        <v>130.44808386390832</v>
      </c>
      <c r="AX311" s="4">
        <f>$T311-(AI311*'Feedstock Conversions'!$B$7)-'Rail Costs'!S311</f>
        <v>70.112549724305424</v>
      </c>
      <c r="AY311" s="4">
        <f>$T311-(AJ311*'Feedstock Conversions'!$B$7)-'Rail Costs'!T311</f>
        <v>106.7137486513836</v>
      </c>
      <c r="AZ311" s="4">
        <f>$T311-(AK311*'Feedstock Conversions'!$B$7)-'Rail Costs'!U311</f>
        <v>101.33022005465045</v>
      </c>
      <c r="BA311" s="4">
        <f>$T311-(AL311*'Feedstock Conversions'!$B$7)-'Rail Costs'!V311</f>
        <v>91.009368168783482</v>
      </c>
      <c r="BH311">
        <f t="shared" si="41"/>
        <v>49</v>
      </c>
      <c r="BI311">
        <f t="shared" si="42"/>
        <v>2024</v>
      </c>
      <c r="BJ311">
        <f t="shared" si="43"/>
        <v>12</v>
      </c>
    </row>
    <row r="312" spans="1:62" x14ac:dyDescent="0.2">
      <c r="A312" s="11">
        <v>45639</v>
      </c>
      <c r="B312" s="49">
        <v>44</v>
      </c>
      <c r="C312" s="18">
        <f>BFT!B312+'Rail Costs'!B313</f>
        <v>49.272676371780513</v>
      </c>
      <c r="E312" s="4">
        <f>BFT!C312*'Feedstock Conversions'!B$20</f>
        <v>381.86324188129896</v>
      </c>
      <c r="F312" s="4">
        <f>BFT!C312*'Feedstock Conversions'!B$7</f>
        <v>462.17770436730126</v>
      </c>
      <c r="H312" s="4">
        <f>'Fuel Values'!B312-BFT!I312-BFT!J312-BFT!K312</f>
        <v>236.87246343214474</v>
      </c>
      <c r="I312" s="18">
        <f>('LCFS Values'!$E$6-$AA$4)/1000000*'LCFS Values'!B312*'LCFS Values'!$G$2*100</f>
        <v>57.252536567855259</v>
      </c>
      <c r="J312" s="4">
        <f>'RIN Values'!C312</f>
        <v>96.375</v>
      </c>
      <c r="K312" s="4">
        <f>'Fixed Credits Value'!B312</f>
        <v>100</v>
      </c>
      <c r="L312" s="4">
        <f t="shared" si="36"/>
        <v>490.5</v>
      </c>
      <c r="M312" s="4">
        <f>L312/'Feedstock Conversions'!B$20</f>
        <v>63.29032258064516</v>
      </c>
      <c r="O312" s="4">
        <f>'Fuel Values'!C312*100</f>
        <v>250.99999999999997</v>
      </c>
      <c r="P312" s="18">
        <f>('LCFS Values'!$E$5-AB$4)/1000000*'LCFS Values'!B312*'LCFS Values'!$G$2*100</f>
        <v>55.807959110305084</v>
      </c>
      <c r="Q312" s="4">
        <f>'RIN Values'!D312</f>
        <v>109.22499999999999</v>
      </c>
      <c r="R312" s="4">
        <f>'Fixed Credits Value'!B312</f>
        <v>100</v>
      </c>
      <c r="S312" s="4">
        <f>'Fixed Credits Value'!C312</f>
        <v>16</v>
      </c>
      <c r="T312" s="4">
        <f t="shared" si="37"/>
        <v>532.032959110305</v>
      </c>
      <c r="U312" s="4">
        <f>T312/'Feedstock Conversions'!B$7</f>
        <v>56.719931674872598</v>
      </c>
      <c r="W312" s="4">
        <f t="shared" si="38"/>
        <v>108.63675811870104</v>
      </c>
      <c r="X312" s="4">
        <f t="shared" si="39"/>
        <v>69.855254743003741</v>
      </c>
      <c r="Y312" s="4"/>
      <c r="AG312" s="25">
        <f>$B312+'Rail Costs'!K313</f>
        <v>45.318169092945126</v>
      </c>
      <c r="AH312" s="25">
        <v>41.5</v>
      </c>
      <c r="AI312" s="25">
        <f>$B312+'Rail Costs'!M313</f>
        <v>47.954507278835386</v>
      </c>
      <c r="AJ312" s="25">
        <f t="shared" si="40"/>
        <v>44</v>
      </c>
      <c r="AK312" s="25">
        <f>$B312+('Rail Costs'!O313*0.75)</f>
        <v>44.593176091825306</v>
      </c>
      <c r="AL312" s="25">
        <f>$B312+'Rail Costs'!P313</f>
        <v>45.581802911534155</v>
      </c>
      <c r="AM312" s="4"/>
      <c r="AN312" s="4"/>
      <c r="AO312" s="4">
        <f>$L312-('Feedstock Conversions'!$B$20*AG312)-'Rail Costs'!Q312</f>
        <v>134.73207637452418</v>
      </c>
      <c r="AP312" s="4">
        <f>$L312-('Feedstock Conversions'!$B$20*AH312)-'Rail Costs'!R312</f>
        <v>164.8239893504761</v>
      </c>
      <c r="AQ312" s="4">
        <f>$L312-('Feedstock Conversions'!$B$20*AI312)-'Rail Costs'!S312</f>
        <v>115.00930207537486</v>
      </c>
      <c r="AR312" s="4">
        <f>$L312-('Feedstock Conversions'!$B$20*AJ312)-'Rail Costs'!T312</f>
        <v>145.16465413795135</v>
      </c>
      <c r="AS312" s="4">
        <f>$L312-('Feedstock Conversions'!$B$20*AK312)-'Rail Costs'!U312</f>
        <v>140.7480025708935</v>
      </c>
      <c r="AT312" s="4">
        <f>$L312-('Feedstock Conversions'!$B$20*AL312)-'Rail Costs'!V312</f>
        <v>132.03861240115194</v>
      </c>
      <c r="AU312" s="4"/>
      <c r="AV312" s="4">
        <f>$T312-(AG312*'Feedstock Conversions'!$B$7)-'Rail Costs'!Q312</f>
        <v>102.3964198633286</v>
      </c>
      <c r="AW312" s="4">
        <f>$T312-(AH312*'Feedstock Conversions'!$B$7)-'Rail Costs'!R312</f>
        <v>138.71194846078106</v>
      </c>
      <c r="AX312" s="4">
        <f>$T312-(AI312*'Feedstock Conversions'!$B$7)-'Rail Costs'!S312</f>
        <v>78.37641432117816</v>
      </c>
      <c r="AY312" s="4">
        <f>$T312-(AJ312*'Feedstock Conversions'!$B$7)-'Rail Costs'!T312</f>
        <v>114.97761324825633</v>
      </c>
      <c r="AZ312" s="4">
        <f>$T312-(AK312*'Feedstock Conversions'!$B$7)-'Rail Costs'!U312</f>
        <v>109.59408465152319</v>
      </c>
      <c r="BA312" s="4">
        <f>$T312-(AL312*'Feedstock Conversions'!$B$7)-'Rail Costs'!V312</f>
        <v>99.273232765656218</v>
      </c>
      <c r="BH312">
        <f t="shared" si="41"/>
        <v>50</v>
      </c>
      <c r="BI312">
        <f t="shared" si="42"/>
        <v>2024</v>
      </c>
      <c r="BJ312">
        <f t="shared" si="43"/>
        <v>12</v>
      </c>
    </row>
    <row r="313" spans="1:62" x14ac:dyDescent="0.2">
      <c r="A313" s="11">
        <f t="shared" ref="A313:A330" si="45">A312+7</f>
        <v>45646</v>
      </c>
      <c r="B313" s="49">
        <v>43.1</v>
      </c>
      <c r="C313" s="18">
        <f>BFT!B313+'Rail Costs'!B314</f>
        <v>48.372676371780514</v>
      </c>
      <c r="E313" s="4">
        <f>BFT!C313*'Feedstock Conversions'!B$20</f>
        <v>374.888241881299</v>
      </c>
      <c r="F313" s="4">
        <f>BFT!C313*'Feedstock Conversions'!B$7</f>
        <v>453.73570436730125</v>
      </c>
      <c r="H313" s="4">
        <f>'Fuel Values'!B313-BFT!I313-BFT!J313-BFT!K313</f>
        <v>239.67721493250002</v>
      </c>
      <c r="I313" s="18">
        <f>('LCFS Values'!$E$6-$AA$4)/1000000*'LCFS Values'!B313*'LCFS Values'!$G$2*100</f>
        <v>56.952785067500002</v>
      </c>
      <c r="J313" s="4">
        <f>'RIN Values'!C313</f>
        <v>86.67</v>
      </c>
      <c r="K313" s="4">
        <f>'Fixed Credits Value'!B313</f>
        <v>100</v>
      </c>
      <c r="L313" s="4">
        <f t="shared" si="36"/>
        <v>483.30000000000007</v>
      </c>
      <c r="M313" s="4">
        <f>L313/'Feedstock Conversions'!B$20</f>
        <v>62.361290322580651</v>
      </c>
      <c r="O313" s="4">
        <f>'Fuel Values'!C313*100</f>
        <v>252.99999999999997</v>
      </c>
      <c r="P313" s="18">
        <f>('LCFS Values'!$E$5-AB$4)/1000000*'LCFS Values'!B313*'LCFS Values'!$G$2*100</f>
        <v>55.515770842711866</v>
      </c>
      <c r="Q313" s="4">
        <f>'RIN Values'!D313</f>
        <v>98.225999999999999</v>
      </c>
      <c r="R313" s="4">
        <f>'Fixed Credits Value'!B313</f>
        <v>100</v>
      </c>
      <c r="S313" s="4">
        <f>'Fixed Credits Value'!C313</f>
        <v>16</v>
      </c>
      <c r="T313" s="4">
        <f t="shared" si="37"/>
        <v>522.74177084271184</v>
      </c>
      <c r="U313" s="4">
        <f>T313/'Feedstock Conversions'!B$7</f>
        <v>55.729399876621727</v>
      </c>
      <c r="W313" s="4">
        <f t="shared" si="38"/>
        <v>108.41175811870107</v>
      </c>
      <c r="X313" s="4">
        <f t="shared" si="39"/>
        <v>69.006066475410591</v>
      </c>
      <c r="Y313" s="4"/>
      <c r="AG313" s="25">
        <f>$B313+'Rail Costs'!K314</f>
        <v>44.418169092945128</v>
      </c>
      <c r="AH313" s="25">
        <v>40.6</v>
      </c>
      <c r="AI313" s="25">
        <f>$B313+'Rail Costs'!M314</f>
        <v>47.054507278835388</v>
      </c>
      <c r="AJ313" s="25">
        <f t="shared" si="40"/>
        <v>43.1</v>
      </c>
      <c r="AK313" s="25">
        <f>$B313+('Rail Costs'!O314*0.75)</f>
        <v>43.693176091825308</v>
      </c>
      <c r="AL313" s="25">
        <f>$B313+'Rail Costs'!P314</f>
        <v>44.681802911534156</v>
      </c>
      <c r="AM313" s="4"/>
      <c r="AN313" s="4"/>
      <c r="AO313" s="4">
        <f>$L313-('Feedstock Conversions'!$B$20*AG313)-'Rail Costs'!Q313</f>
        <v>134.50707637452427</v>
      </c>
      <c r="AP313" s="4">
        <f>$L313-('Feedstock Conversions'!$B$20*AH313)-'Rail Costs'!R313</f>
        <v>164.59898935047613</v>
      </c>
      <c r="AQ313" s="4">
        <f>$L313-('Feedstock Conversions'!$B$20*AI313)-'Rail Costs'!S313</f>
        <v>114.78430207537495</v>
      </c>
      <c r="AR313" s="4">
        <f>$L313-('Feedstock Conversions'!$B$20*AJ313)-'Rail Costs'!T313</f>
        <v>144.93965413795138</v>
      </c>
      <c r="AS313" s="4">
        <f>$L313-('Feedstock Conversions'!$B$20*AK313)-'Rail Costs'!U313</f>
        <v>140.52300257089354</v>
      </c>
      <c r="AT313" s="4">
        <f>$L313-('Feedstock Conversions'!$B$20*AL313)-'Rail Costs'!V313</f>
        <v>131.81361240115197</v>
      </c>
      <c r="AU313" s="4"/>
      <c r="AV313" s="4">
        <f>$T313-(AG313*'Feedstock Conversions'!$B$7)-'Rail Costs'!Q313</f>
        <v>101.54723159573545</v>
      </c>
      <c r="AW313" s="4">
        <f>$T313-(AH313*'Feedstock Conversions'!$B$7)-'Rail Costs'!R313</f>
        <v>137.86276019318791</v>
      </c>
      <c r="AX313" s="4">
        <f>$T313-(AI313*'Feedstock Conversions'!$B$7)-'Rail Costs'!S313</f>
        <v>77.527226053585011</v>
      </c>
      <c r="AY313" s="4">
        <f>$T313-(AJ313*'Feedstock Conversions'!$B$7)-'Rail Costs'!T313</f>
        <v>114.12842498066318</v>
      </c>
      <c r="AZ313" s="4">
        <f>$T313-(AK313*'Feedstock Conversions'!$B$7)-'Rail Costs'!U313</f>
        <v>108.74489638393004</v>
      </c>
      <c r="BA313" s="4">
        <f>$T313-(AL313*'Feedstock Conversions'!$B$7)-'Rail Costs'!V313</f>
        <v>98.424044498063068</v>
      </c>
      <c r="BH313">
        <f t="shared" si="41"/>
        <v>51</v>
      </c>
      <c r="BI313">
        <f t="shared" si="42"/>
        <v>2024</v>
      </c>
      <c r="BJ313">
        <f t="shared" si="43"/>
        <v>12</v>
      </c>
    </row>
    <row r="314" spans="1:62" x14ac:dyDescent="0.2">
      <c r="A314" s="11">
        <f t="shared" si="45"/>
        <v>45653</v>
      </c>
      <c r="B314" s="49">
        <v>42.5</v>
      </c>
      <c r="C314" s="18">
        <f>BFT!B314+'Rail Costs'!B315</f>
        <v>47.772676371780513</v>
      </c>
      <c r="E314" s="4">
        <f>BFT!C314*'Feedstock Conversions'!B$20</f>
        <v>370.23824188129896</v>
      </c>
      <c r="F314" s="4">
        <f>BFT!C314*'Feedstock Conversions'!B$7</f>
        <v>448.10770436730127</v>
      </c>
      <c r="H314" s="4">
        <f>'Fuel Values'!B314-BFT!I314-BFT!J314-BFT!K314</f>
        <v>230.22721493249998</v>
      </c>
      <c r="I314" s="18">
        <f>('LCFS Values'!$E$6-$AA$4)/1000000*'LCFS Values'!B314*'LCFS Values'!$G$2*100</f>
        <v>56.952785067500002</v>
      </c>
      <c r="J314" s="4">
        <f>'RIN Values'!C314</f>
        <v>85.320000000000007</v>
      </c>
      <c r="K314" s="4">
        <f>'Fixed Credits Value'!B314</f>
        <v>100</v>
      </c>
      <c r="L314" s="4">
        <f t="shared" si="36"/>
        <v>472.5</v>
      </c>
      <c r="M314" s="4">
        <f>L314/'Feedstock Conversions'!B$20</f>
        <v>60.967741935483872</v>
      </c>
      <c r="O314" s="4">
        <f>'Fuel Values'!C314*100</f>
        <v>250.99999999999997</v>
      </c>
      <c r="P314" s="18">
        <f>('LCFS Values'!$E$5-AB$4)/1000000*'LCFS Values'!B314*'LCFS Values'!$G$2*100</f>
        <v>55.515770842711866</v>
      </c>
      <c r="Q314" s="4">
        <f>'RIN Values'!D314</f>
        <v>96.695999999999998</v>
      </c>
      <c r="R314" s="4">
        <f>'Fixed Credits Value'!B314</f>
        <v>100</v>
      </c>
      <c r="S314" s="4">
        <f>'Fixed Credits Value'!C314</f>
        <v>16</v>
      </c>
      <c r="T314" s="4">
        <f t="shared" si="37"/>
        <v>519.21177084271187</v>
      </c>
      <c r="U314" s="4">
        <f>T314/'Feedstock Conversions'!B$7</f>
        <v>55.353067254020452</v>
      </c>
      <c r="W314" s="4">
        <f t="shared" si="38"/>
        <v>102.26175811870104</v>
      </c>
      <c r="X314" s="4">
        <f>T314-F314</f>
        <v>71.104066475410605</v>
      </c>
      <c r="Y314" s="4"/>
      <c r="AG314" s="25">
        <f>$B314+'Rail Costs'!K315</f>
        <v>43.818169092945126</v>
      </c>
      <c r="AH314" s="25">
        <v>40</v>
      </c>
      <c r="AI314" s="25">
        <f>$B314+'Rail Costs'!M315</f>
        <v>46.454507278835386</v>
      </c>
      <c r="AJ314" s="25">
        <f t="shared" si="40"/>
        <v>42.5</v>
      </c>
      <c r="AK314" s="25">
        <f>$B314+('Rail Costs'!O315*0.75)</f>
        <v>43.093176091825306</v>
      </c>
      <c r="AL314" s="25">
        <f>$B314+'Rail Costs'!P315</f>
        <v>44.081802911534155</v>
      </c>
      <c r="AM314" s="4"/>
      <c r="AN314" s="4"/>
      <c r="AO314" s="4">
        <f>$L314-('Feedstock Conversions'!$B$20*AG314)-'Rail Costs'!Q314</f>
        <v>128.35707637452418</v>
      </c>
      <c r="AP314" s="4">
        <f>$L314-('Feedstock Conversions'!$B$20*AH314)-'Rail Costs'!R314</f>
        <v>158.4489893504761</v>
      </c>
      <c r="AQ314" s="4">
        <f>$L314-('Feedstock Conversions'!$B$20*AI314)-'Rail Costs'!S314</f>
        <v>108.63430207537486</v>
      </c>
      <c r="AR314" s="4">
        <f>$L314-('Feedstock Conversions'!$B$20*AJ314)-'Rail Costs'!T314</f>
        <v>138.78965413795135</v>
      </c>
      <c r="AS314" s="4">
        <f>$L314-('Feedstock Conversions'!$B$20*AK314)-'Rail Costs'!U314</f>
        <v>134.3730025708935</v>
      </c>
      <c r="AT314" s="4">
        <f>$L314-('Feedstock Conversions'!$B$20*AL314)-'Rail Costs'!V314</f>
        <v>125.66361240115194</v>
      </c>
      <c r="AU314" s="4"/>
      <c r="AV314" s="4">
        <f>$T314-(AG314*'Feedstock Conversions'!$B$7)-'Rail Costs'!Q314</f>
        <v>103.64523159573547</v>
      </c>
      <c r="AW314" s="4">
        <f>$T314-(AH314*'Feedstock Conversions'!$B$7)-'Rail Costs'!R314</f>
        <v>139.96076019318792</v>
      </c>
      <c r="AX314" s="4">
        <f>$T314-(AI314*'Feedstock Conversions'!$B$7)-'Rail Costs'!S314</f>
        <v>79.625226053585024</v>
      </c>
      <c r="AY314" s="4">
        <f>$T314-(AJ314*'Feedstock Conversions'!$B$7)-'Rail Costs'!T314</f>
        <v>116.2264249806632</v>
      </c>
      <c r="AZ314" s="4">
        <f>$T314-(AK314*'Feedstock Conversions'!$B$7)-'Rail Costs'!U314</f>
        <v>110.84289638393005</v>
      </c>
      <c r="BA314" s="4">
        <f>$T314-(AL314*'Feedstock Conversions'!$B$7)-'Rail Costs'!V314</f>
        <v>100.52204449806308</v>
      </c>
      <c r="BH314">
        <f t="shared" si="41"/>
        <v>52</v>
      </c>
      <c r="BI314">
        <f t="shared" si="42"/>
        <v>2024</v>
      </c>
      <c r="BJ314">
        <f t="shared" si="43"/>
        <v>12</v>
      </c>
    </row>
    <row r="315" spans="1:62" x14ac:dyDescent="0.2">
      <c r="A315" s="11">
        <f t="shared" si="45"/>
        <v>45660</v>
      </c>
      <c r="B315" s="49">
        <v>42.5</v>
      </c>
      <c r="C315" s="18">
        <f>BFT!B315+'Rail Costs'!B316</f>
        <v>47.787390817469202</v>
      </c>
      <c r="E315" s="4">
        <f>BFT!C315*'Feedstock Conversions'!B$20</f>
        <v>370.3522788353863</v>
      </c>
      <c r="F315" s="4">
        <f>BFT!C315*'Feedstock Conversions'!B$7</f>
        <v>448.24572586786115</v>
      </c>
      <c r="H315" s="4">
        <f>'Fuel Values'!B315-BFT!I315-BFT!J315-BFT!K315</f>
        <v>260.67283618161184</v>
      </c>
      <c r="I315" s="18">
        <f>('LCFS Values'!$E$6-$AA$4)/1000000*'LCFS Values'!B315*'LCFS Values'!$G$2*100</f>
        <v>57.702163818388151</v>
      </c>
      <c r="J315" s="4">
        <f>'RIN Values'!C315</f>
        <v>94.125</v>
      </c>
      <c r="K315" s="25">
        <f>'Fixed Credits Value'!H315</f>
        <v>60</v>
      </c>
      <c r="L315" s="4">
        <f t="shared" si="36"/>
        <v>472.5</v>
      </c>
      <c r="M315" s="4">
        <f>L315/'Feedstock Conversions'!B$20</f>
        <v>60.967741935483872</v>
      </c>
      <c r="O315" s="4">
        <f>'Fuel Values'!C315*100</f>
        <v>264</v>
      </c>
      <c r="P315" s="18">
        <f>('LCFS Values'!$E$5-AB$4)/1000000*'LCFS Values'!B315*'LCFS Values'!$G$2*100</f>
        <v>56.246241511694905</v>
      </c>
      <c r="Q315" s="4">
        <f>'RIN Values'!D315</f>
        <v>106.675</v>
      </c>
      <c r="R315" s="25">
        <f>'Fixed Credits Value'!P315</f>
        <v>65</v>
      </c>
      <c r="S315" s="4">
        <f>'Fixed Credits Value'!C315</f>
        <v>16</v>
      </c>
      <c r="T315" s="4">
        <f t="shared" si="37"/>
        <v>507.92124151169492</v>
      </c>
      <c r="U315" s="4">
        <f>T315/'Feedstock Conversions'!B$7</f>
        <v>54.14938608866683</v>
      </c>
      <c r="W315" s="4">
        <f t="shared" si="38"/>
        <v>102.1477211646137</v>
      </c>
      <c r="X315" s="4">
        <f t="shared" ref="X315:X330" si="46">T315-F315</f>
        <v>59.675515643833762</v>
      </c>
      <c r="Y315" s="4"/>
      <c r="Z315" s="7"/>
      <c r="AG315" s="25">
        <f>$B315+'Rail Costs'!K316</f>
        <v>43.8218477043673</v>
      </c>
      <c r="AH315" s="25">
        <v>40</v>
      </c>
      <c r="AI315" s="25">
        <f>$B315+'Rail Costs'!M316</f>
        <v>46.465543113101901</v>
      </c>
      <c r="AJ315" s="25">
        <f t="shared" si="40"/>
        <v>42.5</v>
      </c>
      <c r="AK315" s="25">
        <f>$B315+('Rail Costs'!O316*0.75)</f>
        <v>43.094831466965289</v>
      </c>
      <c r="AL315" s="25">
        <f>$B315+'Rail Costs'!P316</f>
        <v>44.086217245240761</v>
      </c>
      <c r="AM315" s="4"/>
      <c r="AN315" s="4"/>
      <c r="AO315" s="4">
        <f>$L315-('Feedstock Conversions'!$B$20*AG315)-'Rail Costs'!Q315</f>
        <v>128.32856713600233</v>
      </c>
      <c r="AP315" s="4">
        <f>$L315-('Feedstock Conversions'!$B$20*AH315)-'Rail Costs'!R315</f>
        <v>158.4489893504761</v>
      </c>
      <c r="AQ315" s="4">
        <f>$L315-('Feedstock Conversions'!$B$20*AI315)-'Rail Costs'!S315</f>
        <v>108.54877435980937</v>
      </c>
      <c r="AR315" s="4">
        <f>$L315-('Feedstock Conversions'!$B$20*AJ315)-'Rail Costs'!T315</f>
        <v>138.78965413795135</v>
      </c>
      <c r="AS315" s="4">
        <f>$L315-('Feedstock Conversions'!$B$20*AK315)-'Rail Costs'!U315</f>
        <v>134.36017341355864</v>
      </c>
      <c r="AT315" s="4">
        <f>$L315-('Feedstock Conversions'!$B$20*AL315)-'Rail Costs'!V315</f>
        <v>125.62940131492573</v>
      </c>
      <c r="AU315" s="4"/>
      <c r="AV315" s="4">
        <f>$T315-(AG315*'Feedstock Conversions'!$B$7)-'Rail Costs'!Q315</f>
        <v>92.320196889578526</v>
      </c>
      <c r="AW315" s="4">
        <f>$T315-(AH315*'Feedstock Conversions'!$B$7)-'Rail Costs'!R315</f>
        <v>128.67023086217097</v>
      </c>
      <c r="AX315" s="4">
        <f>$T315-(AI315*'Feedstock Conversions'!$B$7)-'Rail Costs'!S315</f>
        <v>68.231180597148168</v>
      </c>
      <c r="AY315" s="4">
        <f>$T315-(AJ315*'Feedstock Conversions'!$B$7)-'Rail Costs'!T315</f>
        <v>104.93589564964624</v>
      </c>
      <c r="AZ315" s="4">
        <f>$T315-(AK315*'Feedstock Conversions'!$B$7)-'Rail Costs'!U315</f>
        <v>99.53683963410009</v>
      </c>
      <c r="BA315" s="4">
        <f>$T315-(AL315*'Feedstock Conversions'!$B$7)-'Rail Costs'!V315</f>
        <v>89.1901087168782</v>
      </c>
      <c r="BH315">
        <f t="shared" si="41"/>
        <v>1</v>
      </c>
      <c r="BI315">
        <f t="shared" si="42"/>
        <v>2025</v>
      </c>
      <c r="BJ315">
        <f t="shared" si="43"/>
        <v>1</v>
      </c>
    </row>
    <row r="316" spans="1:62" x14ac:dyDescent="0.2">
      <c r="A316" s="11">
        <f t="shared" si="45"/>
        <v>45667</v>
      </c>
      <c r="B316" s="49">
        <v>44.5</v>
      </c>
      <c r="C316" s="18">
        <f>BFT!B316+'Rail Costs'!B317</f>
        <v>49.787390817469202</v>
      </c>
      <c r="E316" s="4">
        <f>BFT!C316*'Feedstock Conversions'!B$20</f>
        <v>385.8522788353863</v>
      </c>
      <c r="F316" s="4">
        <f>BFT!C316*'Feedstock Conversions'!B$7</f>
        <v>467.00572586786114</v>
      </c>
      <c r="H316" s="4">
        <f>'Fuel Values'!B316-BFT!I316-BFT!J316-BFT!K316</f>
        <v>227.85868987146546</v>
      </c>
      <c r="I316" s="18">
        <f>('LCFS Values'!$E$6-$AA$4)/1000000*'LCFS Values'!B316*'LCFS Values'!$G$2*100</f>
        <v>55.716310128534531</v>
      </c>
      <c r="J316" s="4">
        <f>'RIN Values'!C316</f>
        <v>98.925000000000011</v>
      </c>
      <c r="K316" s="25">
        <f>'Fixed Credits Value'!H316</f>
        <v>60</v>
      </c>
      <c r="L316" s="4">
        <f t="shared" si="36"/>
        <v>442.5</v>
      </c>
      <c r="M316" s="4">
        <f>L316/'Feedstock Conversions'!B$20</f>
        <v>57.096774193548384</v>
      </c>
      <c r="O316" s="4">
        <f>'Fuel Values'!C316*100</f>
        <v>267.8</v>
      </c>
      <c r="P316" s="18">
        <f>('LCFS Values'!$E$5-AB$4)/1000000*'LCFS Values'!B316*'LCFS Values'!$G$2*100</f>
        <v>54.310494238889817</v>
      </c>
      <c r="Q316" s="4">
        <f>'RIN Values'!D316</f>
        <v>112.11499999999999</v>
      </c>
      <c r="R316" s="25">
        <f>'Fixed Credits Value'!P316</f>
        <v>65</v>
      </c>
      <c r="S316" s="4">
        <f>'Fixed Credits Value'!C316</f>
        <v>16</v>
      </c>
      <c r="T316" s="4">
        <f t="shared" si="37"/>
        <v>515.22549423888984</v>
      </c>
      <c r="U316" s="4">
        <f>T316/'Feedstock Conversions'!B$7</f>
        <v>54.928091070244115</v>
      </c>
      <c r="W316" s="4">
        <f t="shared" si="38"/>
        <v>56.647721164613699</v>
      </c>
      <c r="X316" s="4">
        <f t="shared" si="46"/>
        <v>48.219768371028692</v>
      </c>
      <c r="Y316" s="4"/>
      <c r="Z316" s="7"/>
      <c r="AG316" s="25">
        <f>$B316+'Rail Costs'!K317</f>
        <v>45.8218477043673</v>
      </c>
      <c r="AH316" s="25">
        <v>42</v>
      </c>
      <c r="AI316" s="25">
        <f>$B316+'Rail Costs'!M317</f>
        <v>48.465543113101901</v>
      </c>
      <c r="AJ316" s="25">
        <f t="shared" si="40"/>
        <v>44.5</v>
      </c>
      <c r="AK316" s="25">
        <f>$B316+('Rail Costs'!O317*0.75)</f>
        <v>45.094831466965289</v>
      </c>
      <c r="AL316" s="25">
        <f>$B316+'Rail Costs'!P317</f>
        <v>46.086217245240761</v>
      </c>
      <c r="AM316" s="4"/>
      <c r="AN316" s="4"/>
      <c r="AO316" s="4">
        <f>$L316-('Feedstock Conversions'!$B$20*AG316)-'Rail Costs'!Q316</f>
        <v>82.82856713600232</v>
      </c>
      <c r="AP316" s="4">
        <f>$L316-('Feedstock Conversions'!$B$20*AH316)-'Rail Costs'!R316</f>
        <v>112.94898935047611</v>
      </c>
      <c r="AQ316" s="4">
        <f>$L316-('Feedstock Conversions'!$B$20*AI316)-'Rail Costs'!S316</f>
        <v>63.048774359809379</v>
      </c>
      <c r="AR316" s="4">
        <f>$L316-('Feedstock Conversions'!$B$20*AJ316)-'Rail Costs'!T316</f>
        <v>93.289654137951359</v>
      </c>
      <c r="AS316" s="4">
        <f>$L316-('Feedstock Conversions'!$B$20*AK316)-'Rail Costs'!U316</f>
        <v>88.860173413558641</v>
      </c>
      <c r="AT316" s="4">
        <f>$L316-('Feedstock Conversions'!$B$20*AL316)-'Rail Costs'!V316</f>
        <v>80.12940131492573</v>
      </c>
      <c r="AU316" s="4"/>
      <c r="AV316" s="4">
        <f>$T316-(AG316*'Feedstock Conversions'!$B$7)-'Rail Costs'!Q316</f>
        <v>80.864449616773456</v>
      </c>
      <c r="AW316" s="4">
        <f>$T316-(AH316*'Feedstock Conversions'!$B$7)-'Rail Costs'!R316</f>
        <v>117.21448358936591</v>
      </c>
      <c r="AX316" s="4">
        <f>$T316-(AI316*'Feedstock Conversions'!$B$7)-'Rail Costs'!S316</f>
        <v>56.775433324343105</v>
      </c>
      <c r="AY316" s="4">
        <f>$T316-(AJ316*'Feedstock Conversions'!$B$7)-'Rail Costs'!T316</f>
        <v>93.480148376841171</v>
      </c>
      <c r="AZ316" s="4">
        <f>$T316-(AK316*'Feedstock Conversions'!$B$7)-'Rail Costs'!U316</f>
        <v>88.081092361295021</v>
      </c>
      <c r="BA316" s="4">
        <f>$T316-(AL316*'Feedstock Conversions'!$B$7)-'Rail Costs'!V316</f>
        <v>77.734361444073073</v>
      </c>
      <c r="BH316">
        <f t="shared" si="41"/>
        <v>2</v>
      </c>
      <c r="BI316">
        <f t="shared" si="42"/>
        <v>2025</v>
      </c>
      <c r="BJ316">
        <f t="shared" si="43"/>
        <v>1</v>
      </c>
    </row>
    <row r="317" spans="1:62" x14ac:dyDescent="0.2">
      <c r="A317" s="11">
        <f t="shared" si="45"/>
        <v>45674</v>
      </c>
      <c r="B317" s="49">
        <v>45.4</v>
      </c>
      <c r="C317" s="18">
        <f>BFT!B317+'Rail Costs'!B318</f>
        <v>50.6873908174692</v>
      </c>
      <c r="E317" s="4">
        <f>BFT!C317*'Feedstock Conversions'!B$20</f>
        <v>392.82727883538632</v>
      </c>
      <c r="F317" s="4">
        <f>BFT!C317*'Feedstock Conversions'!B$7</f>
        <v>475.44772586786115</v>
      </c>
      <c r="H317" s="4">
        <f>'Fuel Values'!B317-BFT!I317-BFT!J317-BFT!K317</f>
        <v>192.23356562164304</v>
      </c>
      <c r="I317" s="18">
        <f>('LCFS Values'!$E$6-$AA$4)/1000000*'LCFS Values'!B317*'LCFS Values'!$G$2*100</f>
        <v>55.566434378356909</v>
      </c>
      <c r="J317" s="4">
        <f>'RIN Values'!C317</f>
        <v>110.10000000000001</v>
      </c>
      <c r="K317" s="25">
        <f>'Fixed Credits Value'!H317</f>
        <v>60</v>
      </c>
      <c r="L317" s="4">
        <f t="shared" si="36"/>
        <v>417.9</v>
      </c>
      <c r="M317" s="4">
        <f>L317/'Feedstock Conversions'!B$20</f>
        <v>53.92258064516129</v>
      </c>
      <c r="O317" s="4">
        <f>'Fuel Values'!C317*100</f>
        <v>287</v>
      </c>
      <c r="P317" s="18">
        <f>('LCFS Values'!$E$5-AB$4)/1000000*'LCFS Values'!B317*'LCFS Values'!$G$2*100</f>
        <v>54.164400105093215</v>
      </c>
      <c r="Q317" s="4">
        <f>'RIN Values'!D317</f>
        <v>124.78</v>
      </c>
      <c r="R317" s="25">
        <f>'Fixed Credits Value'!P317</f>
        <v>65</v>
      </c>
      <c r="S317" s="4">
        <f>'Fixed Credits Value'!C317</f>
        <v>16</v>
      </c>
      <c r="T317" s="4">
        <f t="shared" si="37"/>
        <v>546.94440010509322</v>
      </c>
      <c r="U317" s="4">
        <f>T317/'Feedstock Conversions'!B$7</f>
        <v>58.309637537856418</v>
      </c>
      <c r="W317" s="4">
        <f t="shared" si="38"/>
        <v>25.072721164613654</v>
      </c>
      <c r="X317" s="4">
        <f t="shared" si="46"/>
        <v>71.496674237232071</v>
      </c>
      <c r="Y317" s="4"/>
      <c r="Z317" s="7"/>
      <c r="AG317" s="25">
        <f>$B317+'Rail Costs'!K318</f>
        <v>46.721847704367299</v>
      </c>
      <c r="AH317" s="25">
        <v>42.9</v>
      </c>
      <c r="AI317" s="25">
        <f>$B317+'Rail Costs'!M318</f>
        <v>49.3655431131019</v>
      </c>
      <c r="AJ317" s="25">
        <f t="shared" si="40"/>
        <v>45.4</v>
      </c>
      <c r="AK317" s="25">
        <f>$B317+('Rail Costs'!O318*0.75)</f>
        <v>45.99483146696528</v>
      </c>
      <c r="AL317" s="25">
        <f>$B317+'Rail Costs'!P318</f>
        <v>46.986217245240759</v>
      </c>
      <c r="AM317" s="4"/>
      <c r="AN317" s="4"/>
      <c r="AO317" s="4">
        <f>$L317-('Feedstock Conversions'!$B$20*AG317)-'Rail Costs'!Q317</f>
        <v>51.253567136002331</v>
      </c>
      <c r="AP317" s="4">
        <f>$L317-('Feedstock Conversions'!$B$20*AH317)-'Rail Costs'!R317</f>
        <v>81.373989350476123</v>
      </c>
      <c r="AQ317" s="4">
        <f>$L317-('Feedstock Conversions'!$B$20*AI317)-'Rail Costs'!S317</f>
        <v>31.473774359809386</v>
      </c>
      <c r="AR317" s="4">
        <f>$L317-('Feedstock Conversions'!$B$20*AJ317)-'Rail Costs'!T317</f>
        <v>61.714654137951371</v>
      </c>
      <c r="AS317" s="4">
        <f>$L317-('Feedstock Conversions'!$B$20*AK317)-'Rail Costs'!U317</f>
        <v>57.285173413558645</v>
      </c>
      <c r="AT317" s="4">
        <f>$L317-('Feedstock Conversions'!$B$20*AL317)-'Rail Costs'!V317</f>
        <v>48.554401314925741</v>
      </c>
      <c r="AU317" s="4"/>
      <c r="AV317" s="4">
        <f>$T317-(AG317*'Feedstock Conversions'!$B$7)-'Rail Costs'!Q317</f>
        <v>104.14135548297683</v>
      </c>
      <c r="AW317" s="4">
        <f>$T317-(AH317*'Feedstock Conversions'!$B$7)-'Rail Costs'!R317</f>
        <v>140.49138945556928</v>
      </c>
      <c r="AX317" s="4">
        <f>$T317-(AI317*'Feedstock Conversions'!$B$7)-'Rail Costs'!S317</f>
        <v>80.052339190546476</v>
      </c>
      <c r="AY317" s="4">
        <f>$T317-(AJ317*'Feedstock Conversions'!$B$7)-'Rail Costs'!T317</f>
        <v>116.75705424304455</v>
      </c>
      <c r="AZ317" s="4">
        <f>$T317-(AK317*'Feedstock Conversions'!$B$7)-'Rail Costs'!U317</f>
        <v>111.35799822749846</v>
      </c>
      <c r="BA317" s="4">
        <f>$T317-(AL317*'Feedstock Conversions'!$B$7)-'Rail Costs'!V317</f>
        <v>101.01126731027651</v>
      </c>
      <c r="BH317">
        <f t="shared" si="41"/>
        <v>3</v>
      </c>
      <c r="BI317">
        <f t="shared" si="42"/>
        <v>2025</v>
      </c>
      <c r="BJ317">
        <f t="shared" si="43"/>
        <v>1</v>
      </c>
    </row>
    <row r="318" spans="1:62" x14ac:dyDescent="0.2">
      <c r="A318" s="11">
        <f t="shared" si="45"/>
        <v>45681</v>
      </c>
      <c r="B318" s="49">
        <v>48</v>
      </c>
      <c r="C318" s="18">
        <f>BFT!B318+'Rail Costs'!B319</f>
        <v>53.287390817469202</v>
      </c>
      <c r="E318" s="4">
        <f>BFT!C318*'Feedstock Conversions'!B$20</f>
        <v>412.9772788353863</v>
      </c>
      <c r="F318" s="4">
        <f>BFT!C318*'Feedstock Conversions'!B$7</f>
        <v>499.83572586786113</v>
      </c>
      <c r="H318" s="4">
        <f>'Fuel Values'!B318-BFT!I318-BFT!J318-BFT!K318</f>
        <v>206.30899595362047</v>
      </c>
      <c r="I318" s="18">
        <f>('LCFS Values'!$E$6-$AA$4)/1000000*'LCFS Values'!B318*'LCFS Values'!$G$2*100</f>
        <v>52.316004046379526</v>
      </c>
      <c r="J318" s="4">
        <f>'RIN Values'!C318</f>
        <v>112.875</v>
      </c>
      <c r="K318" s="25">
        <f>'Fixed Credits Value'!H318</f>
        <v>60</v>
      </c>
      <c r="L318" s="4">
        <f t="shared" si="36"/>
        <v>431.5</v>
      </c>
      <c r="M318" s="4">
        <f>L318/'Feedstock Conversions'!B$20</f>
        <v>55.677419354838712</v>
      </c>
      <c r="O318" s="4">
        <f>'Fuel Values'!C318*100</f>
        <v>279.5</v>
      </c>
      <c r="P318" s="18">
        <f>('LCFS Values'!$E$5-AB$4)/1000000*'LCFS Values'!B318*'LCFS Values'!$G$2*100</f>
        <v>50.995983578379231</v>
      </c>
      <c r="Q318" s="4">
        <f>'RIN Values'!D318</f>
        <v>127.925</v>
      </c>
      <c r="R318" s="25">
        <f>'Fixed Credits Value'!P318</f>
        <v>65</v>
      </c>
      <c r="S318" s="4">
        <f>'Fixed Credits Value'!C318</f>
        <v>16</v>
      </c>
      <c r="T318" s="4">
        <f t="shared" si="37"/>
        <v>539.42098357837926</v>
      </c>
      <c r="U318" s="4">
        <f>T318/'Feedstock Conversions'!B$7</f>
        <v>57.507567545669424</v>
      </c>
      <c r="W318" s="4">
        <f t="shared" si="38"/>
        <v>18.522721164613699</v>
      </c>
      <c r="X318" s="4">
        <f t="shared" si="46"/>
        <v>39.585257710518135</v>
      </c>
      <c r="Y318" s="4"/>
      <c r="Z318" s="7"/>
      <c r="AG318" s="25">
        <f>$B318+'Rail Costs'!K319</f>
        <v>49.3218477043673</v>
      </c>
      <c r="AH318" s="25">
        <v>45.5</v>
      </c>
      <c r="AI318" s="25">
        <f>$B318+'Rail Costs'!M319</f>
        <v>51.965543113101901</v>
      </c>
      <c r="AJ318" s="25">
        <f t="shared" si="40"/>
        <v>48</v>
      </c>
      <c r="AK318" s="25">
        <f>$B318+('Rail Costs'!O319*0.75)</f>
        <v>48.594831466965289</v>
      </c>
      <c r="AL318" s="25">
        <f>$B318+'Rail Costs'!P319</f>
        <v>49.586217245240761</v>
      </c>
      <c r="AM318" s="4"/>
      <c r="AN318" s="4"/>
      <c r="AO318" s="4">
        <f>$L318-('Feedstock Conversions'!$B$20*AG318)-'Rail Costs'!Q318</f>
        <v>44.70356713600232</v>
      </c>
      <c r="AP318" s="4">
        <f>$L318-('Feedstock Conversions'!$B$20*AH318)-'Rail Costs'!R318</f>
        <v>74.823989350476111</v>
      </c>
      <c r="AQ318" s="4">
        <f>$L318-('Feedstock Conversions'!$B$20*AI318)-'Rail Costs'!S318</f>
        <v>24.923774359809375</v>
      </c>
      <c r="AR318" s="4">
        <f>$L318-('Feedstock Conversions'!$B$20*AJ318)-'Rail Costs'!T318</f>
        <v>55.164654137951359</v>
      </c>
      <c r="AS318" s="4">
        <f>$L318-('Feedstock Conversions'!$B$20*AK318)-'Rail Costs'!U318</f>
        <v>50.735173413558634</v>
      </c>
      <c r="AT318" s="4">
        <f>$L318-('Feedstock Conversions'!$B$20*AL318)-'Rail Costs'!V318</f>
        <v>42.00440131492573</v>
      </c>
      <c r="AU318" s="4"/>
      <c r="AV318" s="4">
        <f>$T318-(AG318*'Feedstock Conversions'!$B$7)-'Rail Costs'!Q318</f>
        <v>72.229938956262899</v>
      </c>
      <c r="AW318" s="4">
        <f>$T318-(AH318*'Feedstock Conversions'!$B$7)-'Rail Costs'!R318</f>
        <v>108.57997292885536</v>
      </c>
      <c r="AX318" s="4">
        <f>$T318-(AI318*'Feedstock Conversions'!$B$7)-'Rail Costs'!S318</f>
        <v>48.140922663832548</v>
      </c>
      <c r="AY318" s="4">
        <f>$T318-(AJ318*'Feedstock Conversions'!$B$7)-'Rail Costs'!T318</f>
        <v>84.845637716330614</v>
      </c>
      <c r="AZ318" s="4">
        <f>$T318-(AK318*'Feedstock Conversions'!$B$7)-'Rail Costs'!U318</f>
        <v>79.446581700784407</v>
      </c>
      <c r="BA318" s="4">
        <f>$T318-(AL318*'Feedstock Conversions'!$B$7)-'Rail Costs'!V318</f>
        <v>69.099850783562516</v>
      </c>
      <c r="BH318">
        <f t="shared" si="41"/>
        <v>4</v>
      </c>
      <c r="BI318">
        <f t="shared" si="42"/>
        <v>2025</v>
      </c>
      <c r="BJ318">
        <f t="shared" si="43"/>
        <v>1</v>
      </c>
    </row>
    <row r="319" spans="1:62" x14ac:dyDescent="0.2">
      <c r="A319" s="11">
        <f t="shared" si="45"/>
        <v>45688</v>
      </c>
      <c r="B319" s="49">
        <v>49</v>
      </c>
      <c r="C319" s="18">
        <f>BFT!B319+'Rail Costs'!B320</f>
        <v>54.287390817469202</v>
      </c>
      <c r="E319" s="4">
        <f>BFT!C319*'Feedstock Conversions'!B$20</f>
        <v>420.7272788353863</v>
      </c>
      <c r="F319" s="4">
        <f>BFT!C319*'Feedstock Conversions'!B$7</f>
        <v>509.21572586786118</v>
      </c>
      <c r="H319" s="4">
        <f>'Fuel Values'!B319-BFT!I319-BFT!J319-BFT!K319</f>
        <v>196.51941931149668</v>
      </c>
      <c r="I319" s="18">
        <f>('LCFS Values'!$E$6-$AA$4)/1000000*'LCFS Values'!B319*'LCFS Values'!$G$2*100</f>
        <v>53.580580688503296</v>
      </c>
      <c r="J319" s="4">
        <f>'RIN Values'!C319</f>
        <v>115.80000000000001</v>
      </c>
      <c r="K319" s="25">
        <f>'Fixed Credits Value'!H319</f>
        <v>60</v>
      </c>
      <c r="L319" s="4">
        <f t="shared" si="36"/>
        <v>425.9</v>
      </c>
      <c r="M319" s="4">
        <f>L319/'Feedstock Conversions'!B$20</f>
        <v>54.954838709677418</v>
      </c>
      <c r="O319" s="4">
        <f>'Fuel Values'!C319*100</f>
        <v>274.8</v>
      </c>
      <c r="P319" s="18">
        <f>('LCFS Values'!$E$5-AB$4)/1000000*'LCFS Values'!B319*'LCFS Values'!$G$2*100</f>
        <v>52.228652832288127</v>
      </c>
      <c r="Q319" s="4">
        <f>'RIN Values'!D319</f>
        <v>131.24</v>
      </c>
      <c r="R319" s="25">
        <f>'Fixed Credits Value'!P319</f>
        <v>65</v>
      </c>
      <c r="S319" s="4">
        <f>'Fixed Credits Value'!C319</f>
        <v>16</v>
      </c>
      <c r="T319" s="4">
        <f t="shared" si="37"/>
        <v>539.26865283228813</v>
      </c>
      <c r="U319" s="4">
        <f>T319/'Feedstock Conversions'!B$7</f>
        <v>57.491327594060564</v>
      </c>
      <c r="W319" s="4">
        <f t="shared" si="38"/>
        <v>5.1727211646136766</v>
      </c>
      <c r="X319" s="4">
        <f t="shared" si="46"/>
        <v>30.052926964426945</v>
      </c>
      <c r="Y319" s="4"/>
      <c r="Z319" s="7"/>
      <c r="AG319" s="25">
        <f>$B319+'Rail Costs'!K320</f>
        <v>50.3218477043673</v>
      </c>
      <c r="AH319" s="25">
        <v>46.5</v>
      </c>
      <c r="AI319" s="25">
        <f>$B319+'Rail Costs'!M320</f>
        <v>52.965543113101901</v>
      </c>
      <c r="AJ319" s="25">
        <f t="shared" si="40"/>
        <v>49</v>
      </c>
      <c r="AK319" s="25">
        <f>$B319+('Rail Costs'!O320*0.75)</f>
        <v>49.594831466965289</v>
      </c>
      <c r="AL319" s="25">
        <f>$B319+'Rail Costs'!P320</f>
        <v>50.586217245240761</v>
      </c>
      <c r="AM319" s="4"/>
      <c r="AN319" s="4"/>
      <c r="AO319" s="4">
        <f>$L319-('Feedstock Conversions'!$B$20*AG319)-'Rail Costs'!Q319</f>
        <v>31.353567136002301</v>
      </c>
      <c r="AP319" s="4">
        <f>$L319-('Feedstock Conversions'!$B$20*AH319)-'Rail Costs'!R319</f>
        <v>61.473989350476089</v>
      </c>
      <c r="AQ319" s="4">
        <f>$L319-('Feedstock Conversions'!$B$20*AI319)-'Rail Costs'!S319</f>
        <v>11.573774359809352</v>
      </c>
      <c r="AR319" s="4">
        <f>$L319-('Feedstock Conversions'!$B$20*AJ319)-'Rail Costs'!T319</f>
        <v>41.814654137951337</v>
      </c>
      <c r="AS319" s="4">
        <f>$L319-('Feedstock Conversions'!$B$20*AK319)-'Rail Costs'!U319</f>
        <v>37.385173413558611</v>
      </c>
      <c r="AT319" s="4">
        <f>$L319-('Feedstock Conversions'!$B$20*AL319)-'Rail Costs'!V319</f>
        <v>28.654401314925707</v>
      </c>
      <c r="AU319" s="4"/>
      <c r="AV319" s="4">
        <f>$T319-(AG319*'Feedstock Conversions'!$B$7)-'Rail Costs'!Q319</f>
        <v>62.697608210171708</v>
      </c>
      <c r="AW319" s="4">
        <f>$T319-(AH319*'Feedstock Conversions'!$B$7)-'Rail Costs'!R319</f>
        <v>99.047642182764221</v>
      </c>
      <c r="AX319" s="4">
        <f>$T319-(AI319*'Feedstock Conversions'!$B$7)-'Rail Costs'!S319</f>
        <v>38.608591917741357</v>
      </c>
      <c r="AY319" s="4">
        <f>$T319-(AJ319*'Feedstock Conversions'!$B$7)-'Rail Costs'!T319</f>
        <v>75.313306970239424</v>
      </c>
      <c r="AZ319" s="4">
        <f>$T319-(AK319*'Feedstock Conversions'!$B$7)-'Rail Costs'!U319</f>
        <v>69.914250954693273</v>
      </c>
      <c r="BA319" s="4">
        <f>$T319-(AL319*'Feedstock Conversions'!$B$7)-'Rail Costs'!V319</f>
        <v>59.567520037471382</v>
      </c>
      <c r="BH319">
        <f t="shared" si="41"/>
        <v>5</v>
      </c>
      <c r="BI319">
        <f t="shared" si="42"/>
        <v>2025</v>
      </c>
      <c r="BJ319">
        <f t="shared" si="43"/>
        <v>1</v>
      </c>
    </row>
    <row r="320" spans="1:62" x14ac:dyDescent="0.2">
      <c r="A320" s="11">
        <f t="shared" si="45"/>
        <v>45695</v>
      </c>
      <c r="B320" s="49">
        <v>50.6</v>
      </c>
      <c r="C320" s="18">
        <f>BFT!B320+'Rail Costs'!B321</f>
        <v>55.887390817469203</v>
      </c>
      <c r="E320" s="4">
        <f>BFT!C320*'Feedstock Conversions'!B$20</f>
        <v>433.12727883538633</v>
      </c>
      <c r="F320" s="4">
        <f>BFT!C320*'Feedstock Conversions'!B$7</f>
        <v>524.22372586786116</v>
      </c>
      <c r="H320" s="4">
        <f>'Fuel Values'!B320-BFT!I320-BFT!J320-BFT!K320</f>
        <v>181.97066180972041</v>
      </c>
      <c r="I320" s="18">
        <f>('LCFS Values'!$E$6-$AA$4)/1000000*'LCFS Values'!B320*'LCFS Values'!$G$2*100</f>
        <v>55.0793381902796</v>
      </c>
      <c r="J320" s="4">
        <f>'RIN Values'!C320</f>
        <v>123.44999999999999</v>
      </c>
      <c r="K320" s="25">
        <f>'Fixed Credits Value'!H320</f>
        <v>60</v>
      </c>
      <c r="L320" s="4">
        <f t="shared" si="36"/>
        <v>420.5</v>
      </c>
      <c r="M320" s="4">
        <f>L320/'Feedstock Conversions'!B$20</f>
        <v>54.258064516129032</v>
      </c>
      <c r="O320" s="4">
        <f>'Fuel Values'!C320*100</f>
        <v>268.40000000000003</v>
      </c>
      <c r="P320" s="18">
        <f>('LCFS Values'!$E$5-AB$4)/1000000*'LCFS Values'!B320*'LCFS Values'!$G$2*100</f>
        <v>53.689594170254232</v>
      </c>
      <c r="Q320" s="4">
        <f>'RIN Values'!D320</f>
        <v>139.91</v>
      </c>
      <c r="R320" s="25">
        <f>'Fixed Credits Value'!P320</f>
        <v>65</v>
      </c>
      <c r="S320" s="4">
        <f>'Fixed Credits Value'!C320</f>
        <v>16</v>
      </c>
      <c r="T320" s="4">
        <f t="shared" si="37"/>
        <v>542.99959417025434</v>
      </c>
      <c r="U320" s="4">
        <f>T320/'Feedstock Conversions'!B$7</f>
        <v>57.889082534142247</v>
      </c>
      <c r="W320" s="4">
        <f t="shared" si="38"/>
        <v>-12.627278835386335</v>
      </c>
      <c r="X320" s="4">
        <f t="shared" si="46"/>
        <v>18.775868302393178</v>
      </c>
      <c r="Y320" s="4"/>
      <c r="Z320" s="7"/>
      <c r="AG320" s="25">
        <f>$B320+'Rail Costs'!K321</f>
        <v>51.921847704367302</v>
      </c>
      <c r="AH320" s="25">
        <v>48.1</v>
      </c>
      <c r="AI320" s="25">
        <f>$B320+'Rail Costs'!M321</f>
        <v>54.565543113101903</v>
      </c>
      <c r="AJ320" s="25">
        <f t="shared" si="40"/>
        <v>50.6</v>
      </c>
      <c r="AK320" s="25">
        <f>$B320+('Rail Costs'!O321*0.75)</f>
        <v>51.194831466965283</v>
      </c>
      <c r="AL320" s="25">
        <f>$B320+'Rail Costs'!P321</f>
        <v>52.186217245240762</v>
      </c>
      <c r="AM320" s="4"/>
      <c r="AN320" s="4"/>
      <c r="AO320" s="4">
        <f>$L320-('Feedstock Conversions'!$B$20*AG320)-'Rail Costs'!Q320</f>
        <v>13.553567136002346</v>
      </c>
      <c r="AP320" s="4">
        <f>$L320-('Feedstock Conversions'!$B$20*AH320)-'Rail Costs'!R320</f>
        <v>43.673989350476077</v>
      </c>
      <c r="AQ320" s="4">
        <f>$L320-('Feedstock Conversions'!$B$20*AI320)-'Rail Costs'!S320</f>
        <v>-6.2262256401906013</v>
      </c>
      <c r="AR320" s="4">
        <f>$L320-('Feedstock Conversions'!$B$20*AJ320)-'Rail Costs'!T320</f>
        <v>24.014654137951325</v>
      </c>
      <c r="AS320" s="4">
        <f>$L320-('Feedstock Conversions'!$B$20*AK320)-'Rail Costs'!U320</f>
        <v>19.58517341355866</v>
      </c>
      <c r="AT320" s="4">
        <f>$L320-('Feedstock Conversions'!$B$20*AL320)-'Rail Costs'!V320</f>
        <v>10.854401314925752</v>
      </c>
      <c r="AU320" s="4"/>
      <c r="AV320" s="4">
        <f>$T320-(AG320*'Feedstock Conversions'!$B$7)-'Rail Costs'!Q320</f>
        <v>51.420549548137942</v>
      </c>
      <c r="AW320" s="4">
        <f>$T320-(AH320*'Feedstock Conversions'!$B$7)-'Rail Costs'!R320</f>
        <v>87.770583520730398</v>
      </c>
      <c r="AX320" s="4">
        <f>$T320-(AI320*'Feedstock Conversions'!$B$7)-'Rail Costs'!S320</f>
        <v>27.331533255707587</v>
      </c>
      <c r="AY320" s="4">
        <f>$T320-(AJ320*'Feedstock Conversions'!$B$7)-'Rail Costs'!T320</f>
        <v>64.036248308205657</v>
      </c>
      <c r="AZ320" s="4">
        <f>$T320-(AK320*'Feedstock Conversions'!$B$7)-'Rail Costs'!U320</f>
        <v>58.637192292659556</v>
      </c>
      <c r="BA320" s="4">
        <f>$T320-(AL320*'Feedstock Conversions'!$B$7)-'Rail Costs'!V320</f>
        <v>48.290461375437559</v>
      </c>
      <c r="BH320">
        <f t="shared" si="41"/>
        <v>6</v>
      </c>
      <c r="BI320">
        <f t="shared" si="42"/>
        <v>2025</v>
      </c>
      <c r="BJ320">
        <f t="shared" si="43"/>
        <v>2</v>
      </c>
    </row>
    <row r="321" spans="1:62" x14ac:dyDescent="0.2">
      <c r="A321" s="11">
        <f t="shared" si="45"/>
        <v>45702</v>
      </c>
      <c r="B321" s="49">
        <v>51</v>
      </c>
      <c r="C321" s="18">
        <f>BFT!B321+'Rail Costs'!B322</f>
        <v>56.287390817469202</v>
      </c>
      <c r="E321" s="4">
        <f>BFT!C321*'Feedstock Conversions'!B$20</f>
        <v>436.2272788353863</v>
      </c>
      <c r="F321" s="4">
        <f>BFT!C321*'Feedstock Conversions'!B$7</f>
        <v>527.97572586786112</v>
      </c>
      <c r="H321" s="4">
        <f>'Fuel Values'!B321-BFT!I321-BFT!J321-BFT!K321</f>
        <v>187.45775799779773</v>
      </c>
      <c r="I321" s="18">
        <f>('LCFS Values'!$E$6-$AA$4)/1000000*'LCFS Values'!B321*'LCFS Values'!$G$2*100</f>
        <v>54.592242002202298</v>
      </c>
      <c r="J321" s="4">
        <f>'RIN Values'!C321</f>
        <v>129.14999999999998</v>
      </c>
      <c r="K321" s="25">
        <f>'Fixed Credits Value'!H321</f>
        <v>60</v>
      </c>
      <c r="L321" s="4">
        <f t="shared" si="36"/>
        <v>431.2</v>
      </c>
      <c r="M321" s="4">
        <f>L321/'Feedstock Conversions'!B$20</f>
        <v>55.638709677419357</v>
      </c>
      <c r="O321" s="4">
        <f>'Fuel Values'!C321*100</f>
        <v>273.40000000000003</v>
      </c>
      <c r="P321" s="18">
        <f>('LCFS Values'!$E$5-AB$4)/1000000*'LCFS Values'!B321*'LCFS Values'!$G$2*100</f>
        <v>53.214788235415242</v>
      </c>
      <c r="Q321" s="4">
        <f>'RIN Values'!D321</f>
        <v>146.36999999999998</v>
      </c>
      <c r="R321" s="25">
        <f>'Fixed Credits Value'!P321</f>
        <v>65</v>
      </c>
      <c r="S321" s="4">
        <f>'Fixed Credits Value'!C321</f>
        <v>16</v>
      </c>
      <c r="T321" s="4">
        <f t="shared" si="37"/>
        <v>553.98478823541518</v>
      </c>
      <c r="U321" s="4">
        <f>T321/'Feedstock Conversions'!B$7</f>
        <v>59.060211965396071</v>
      </c>
      <c r="W321" s="4">
        <f t="shared" si="38"/>
        <v>-5.027278835386312</v>
      </c>
      <c r="X321" s="4">
        <f t="shared" si="46"/>
        <v>26.009062367554066</v>
      </c>
      <c r="Y321" s="4"/>
      <c r="Z321" s="7"/>
      <c r="AG321" s="25">
        <f>$B321+'Rail Costs'!K322</f>
        <v>52.3218477043673</v>
      </c>
      <c r="AH321" s="25">
        <v>48.5</v>
      </c>
      <c r="AI321" s="25">
        <f>$B321+'Rail Costs'!M322</f>
        <v>54.965543113101901</v>
      </c>
      <c r="AJ321" s="25">
        <f t="shared" si="40"/>
        <v>51</v>
      </c>
      <c r="AK321" s="25">
        <f>$B321+('Rail Costs'!O322*0.75)</f>
        <v>51.594831466965289</v>
      </c>
      <c r="AL321" s="25">
        <f>$B321+'Rail Costs'!P322</f>
        <v>52.586217245240761</v>
      </c>
      <c r="AM321" s="4"/>
      <c r="AN321" s="4"/>
      <c r="AO321" s="4">
        <f>$L321-('Feedstock Conversions'!$B$20*AG321)-'Rail Costs'!Q321</f>
        <v>21.153567136002312</v>
      </c>
      <c r="AP321" s="4">
        <f>$L321-('Feedstock Conversions'!$B$20*AH321)-'Rail Costs'!R321</f>
        <v>51.2739893504761</v>
      </c>
      <c r="AQ321" s="4">
        <f>$L321-('Feedstock Conversions'!$B$20*AI321)-'Rail Costs'!S321</f>
        <v>1.3737743598093646</v>
      </c>
      <c r="AR321" s="4">
        <f>$L321-('Feedstock Conversions'!$B$20*AJ321)-'Rail Costs'!T321</f>
        <v>31.614654137951348</v>
      </c>
      <c r="AS321" s="4">
        <f>$L321-('Feedstock Conversions'!$B$20*AK321)-'Rail Costs'!U321</f>
        <v>27.185173413558626</v>
      </c>
      <c r="AT321" s="4">
        <f>$L321-('Feedstock Conversions'!$B$20*AL321)-'Rail Costs'!V321</f>
        <v>18.454401314925718</v>
      </c>
      <c r="AU321" s="4"/>
      <c r="AV321" s="4">
        <f>$T321-(AG321*'Feedstock Conversions'!$B$7)-'Rail Costs'!Q321</f>
        <v>58.653743613298772</v>
      </c>
      <c r="AW321" s="4">
        <f>$T321-(AH321*'Feedstock Conversions'!$B$7)-'Rail Costs'!R321</f>
        <v>95.003777585891228</v>
      </c>
      <c r="AX321" s="4">
        <f>$T321-(AI321*'Feedstock Conversions'!$B$7)-'Rail Costs'!S321</f>
        <v>34.564727320868421</v>
      </c>
      <c r="AY321" s="4">
        <f>$T321-(AJ321*'Feedstock Conversions'!$B$7)-'Rail Costs'!T321</f>
        <v>71.269442373366488</v>
      </c>
      <c r="AZ321" s="4">
        <f>$T321-(AK321*'Feedstock Conversions'!$B$7)-'Rail Costs'!U321</f>
        <v>65.870386357820337</v>
      </c>
      <c r="BA321" s="4">
        <f>$T321-(AL321*'Feedstock Conversions'!$B$7)-'Rail Costs'!V321</f>
        <v>55.523655440598446</v>
      </c>
      <c r="BH321">
        <f t="shared" si="41"/>
        <v>7</v>
      </c>
      <c r="BI321">
        <f t="shared" si="42"/>
        <v>2025</v>
      </c>
      <c r="BJ321">
        <f t="shared" si="43"/>
        <v>2</v>
      </c>
    </row>
    <row r="322" spans="1:62" x14ac:dyDescent="0.2">
      <c r="A322" s="11">
        <f t="shared" si="45"/>
        <v>45709</v>
      </c>
      <c r="B322" s="49">
        <v>52.875</v>
      </c>
      <c r="C322" s="18">
        <f>BFT!B322+'Rail Costs'!B323</f>
        <v>58.162390817469202</v>
      </c>
      <c r="E322" s="4">
        <f>BFT!C322*'Feedstock Conversions'!B$20</f>
        <v>450.7585288353863</v>
      </c>
      <c r="F322" s="4">
        <f>BFT!C322*'Feedstock Conversions'!B$7</f>
        <v>545.56322586786121</v>
      </c>
      <c r="H322" s="4">
        <f>'Fuel Values'!B322-BFT!I322-BFT!J322-BFT!K322</f>
        <v>192.10490025188324</v>
      </c>
      <c r="I322" s="18">
        <f>('LCFS Values'!$E$6-$AA$4)/1000000*'LCFS Values'!B322*'LCFS Values'!$G$2*100</f>
        <v>51.14509974811677</v>
      </c>
      <c r="J322" s="4">
        <f>'RIN Values'!C322</f>
        <v>135.75</v>
      </c>
      <c r="K322" s="25">
        <f>'Fixed Credits Value'!H322</f>
        <v>60</v>
      </c>
      <c r="L322" s="4">
        <f t="shared" si="36"/>
        <v>439</v>
      </c>
      <c r="M322" s="4">
        <f>L322/'Feedstock Conversions'!B$20</f>
        <v>56.645161290322584</v>
      </c>
      <c r="O322" s="4">
        <f>'Fuel Values'!C322*100</f>
        <v>272.75</v>
      </c>
      <c r="P322" s="18">
        <f>('LCFS Values'!$E$5-AB$4)/1000000*'LCFS Values'!B322*'LCFS Values'!$G$2*100</f>
        <v>49.854623158093219</v>
      </c>
      <c r="Q322" s="4">
        <f>'RIN Values'!D322</f>
        <v>153.85</v>
      </c>
      <c r="R322" s="25">
        <f>'Fixed Credits Value'!P322</f>
        <v>65</v>
      </c>
      <c r="S322" s="4">
        <f>'Fixed Credits Value'!C322</f>
        <v>16</v>
      </c>
      <c r="T322" s="4">
        <f t="shared" si="37"/>
        <v>557.45462315809323</v>
      </c>
      <c r="U322" s="4">
        <f>T322/'Feedstock Conversions'!B$7</f>
        <v>59.430130400649595</v>
      </c>
      <c r="W322" s="4">
        <f t="shared" si="38"/>
        <v>-11.758528835386301</v>
      </c>
      <c r="X322" s="4">
        <f t="shared" si="46"/>
        <v>11.891397290232021</v>
      </c>
      <c r="Y322" s="4"/>
      <c r="Z322" s="7"/>
      <c r="AG322" s="25">
        <f>$B322+'Rail Costs'!K323</f>
        <v>54.1968477043673</v>
      </c>
      <c r="AH322" s="25">
        <v>50.375</v>
      </c>
      <c r="AI322" s="25">
        <f>$B322+'Rail Costs'!M323</f>
        <v>56.840543113101901</v>
      </c>
      <c r="AJ322" s="25">
        <f t="shared" si="40"/>
        <v>52.875</v>
      </c>
      <c r="AK322" s="25">
        <f>$B322+('Rail Costs'!O323*0.75)</f>
        <v>53.469831466965289</v>
      </c>
      <c r="AL322" s="25">
        <f>$B322+'Rail Costs'!P323</f>
        <v>54.461217245240761</v>
      </c>
      <c r="AM322" s="4"/>
      <c r="AN322" s="4"/>
      <c r="AO322" s="4">
        <f>$L322-('Feedstock Conversions'!$B$20*AG322)-'Rail Costs'!Q322</f>
        <v>14.422317136002324</v>
      </c>
      <c r="AP322" s="4">
        <f>$L322-('Feedstock Conversions'!$B$20*AH322)-'Rail Costs'!R322</f>
        <v>44.542739350476111</v>
      </c>
      <c r="AQ322" s="4">
        <f>$L322-('Feedstock Conversions'!$B$20*AI322)-'Rail Costs'!S322</f>
        <v>-5.3574756401906241</v>
      </c>
      <c r="AR322" s="4">
        <f>$L322-('Feedstock Conversions'!$B$20*AJ322)-'Rail Costs'!T322</f>
        <v>24.883404137951359</v>
      </c>
      <c r="AS322" s="4">
        <f>$L322-('Feedstock Conversions'!$B$20*AK322)-'Rail Costs'!U322</f>
        <v>20.453923413558638</v>
      </c>
      <c r="AT322" s="4">
        <f>$L322-('Feedstock Conversions'!$B$20*AL322)-'Rail Costs'!V322</f>
        <v>11.72315131492573</v>
      </c>
      <c r="AU322" s="4"/>
      <c r="AV322" s="4">
        <f>$T322-(AG322*'Feedstock Conversions'!$B$7)-'Rail Costs'!Q322</f>
        <v>44.536078535976841</v>
      </c>
      <c r="AW322" s="4">
        <f>$T322-(AH322*'Feedstock Conversions'!$B$7)-'Rail Costs'!R322</f>
        <v>80.886112508569298</v>
      </c>
      <c r="AX322" s="4">
        <f>$T322-(AI322*'Feedstock Conversions'!$B$7)-'Rail Costs'!S322</f>
        <v>20.447062243546487</v>
      </c>
      <c r="AY322" s="4">
        <f>$T322-(AJ322*'Feedstock Conversions'!$B$7)-'Rail Costs'!T322</f>
        <v>57.151777296044557</v>
      </c>
      <c r="AZ322" s="4">
        <f>$T322-(AK322*'Feedstock Conversions'!$B$7)-'Rail Costs'!U322</f>
        <v>51.752721280498399</v>
      </c>
      <c r="BA322" s="4">
        <f>$T322-(AL322*'Feedstock Conversions'!$B$7)-'Rail Costs'!V322</f>
        <v>41.405990363276459</v>
      </c>
      <c r="BH322">
        <f t="shared" si="41"/>
        <v>8</v>
      </c>
      <c r="BI322">
        <f t="shared" si="42"/>
        <v>2025</v>
      </c>
      <c r="BJ322">
        <f t="shared" si="43"/>
        <v>2</v>
      </c>
    </row>
    <row r="323" spans="1:62" x14ac:dyDescent="0.2">
      <c r="A323" s="11">
        <f t="shared" si="45"/>
        <v>45716</v>
      </c>
      <c r="B323" s="49">
        <v>53.5</v>
      </c>
      <c r="C323" s="18">
        <f>BFT!B323+'Rail Costs'!B324</f>
        <v>58.787390817469202</v>
      </c>
      <c r="E323" s="4">
        <f>BFT!C323*'Feedstock Conversions'!B$20</f>
        <v>455.6022788353863</v>
      </c>
      <c r="F323" s="4">
        <f>BFT!C323*'Feedstock Conversions'!B$7</f>
        <v>551.42572586786116</v>
      </c>
      <c r="H323" s="4">
        <f>'Fuel Values'!B323-BFT!I323-BFT!J323-BFT!K323</f>
        <v>195.13802044564471</v>
      </c>
      <c r="I323" s="18">
        <f>('LCFS Values'!$E$6-$AA$4)/1000000*'LCFS Values'!B323*'LCFS Values'!$G$2*100</f>
        <v>45.861979554355266</v>
      </c>
      <c r="J323" s="4">
        <f>'RIN Values'!C323</f>
        <v>123</v>
      </c>
      <c r="K323" s="25">
        <f>'Fixed Credits Value'!H323</f>
        <v>60</v>
      </c>
      <c r="L323" s="4">
        <f t="shared" si="36"/>
        <v>424</v>
      </c>
      <c r="M323" s="4">
        <f>L323/'Feedstock Conversions'!B$20</f>
        <v>54.70967741935484</v>
      </c>
      <c r="O323" s="4">
        <f>'Fuel Values'!C323*100</f>
        <v>265.39999999999998</v>
      </c>
      <c r="P323" s="18">
        <f>('LCFS Values'!$E$5-AB$4)/1000000*'LCFS Values'!B323*'LCFS Values'!$G$2*100</f>
        <v>44.70480494176271</v>
      </c>
      <c r="Q323" s="4">
        <f>'RIN Values'!D323</f>
        <v>139.4</v>
      </c>
      <c r="R323" s="25">
        <f>'Fixed Credits Value'!P323</f>
        <v>65</v>
      </c>
      <c r="S323" s="4">
        <f>'Fixed Credits Value'!C323</f>
        <v>16</v>
      </c>
      <c r="T323" s="4">
        <f t="shared" si="37"/>
        <v>530.5048049417627</v>
      </c>
      <c r="U323" s="4">
        <f>T323/'Feedstock Conversions'!B$7</f>
        <v>56.557015452213506</v>
      </c>
      <c r="W323" s="4">
        <f t="shared" si="38"/>
        <v>-31.602278835386301</v>
      </c>
      <c r="X323" s="4">
        <f t="shared" si="46"/>
        <v>-20.920920926098461</v>
      </c>
      <c r="Y323" s="4"/>
      <c r="Z323" s="7"/>
      <c r="AG323" s="25">
        <f>$B323+'Rail Costs'!K324</f>
        <v>54.8218477043673</v>
      </c>
      <c r="AH323" s="25">
        <v>51</v>
      </c>
      <c r="AI323" s="25">
        <f>$B323+'Rail Costs'!M324</f>
        <v>57.465543113101901</v>
      </c>
      <c r="AJ323" s="25">
        <f t="shared" si="40"/>
        <v>53.5</v>
      </c>
      <c r="AK323" s="25">
        <f>$B323+('Rail Costs'!O324*0.75)</f>
        <v>54.094831466965289</v>
      </c>
      <c r="AL323" s="25">
        <f>$B323+'Rail Costs'!P324</f>
        <v>55.086217245240761</v>
      </c>
      <c r="AM323" s="4"/>
      <c r="AN323" s="4"/>
      <c r="AO323" s="4">
        <f>$L323-('Feedstock Conversions'!$B$20*AG323)-'Rail Costs'!Q323</f>
        <v>-5.4214328639976763</v>
      </c>
      <c r="AP323" s="4">
        <f>$L323-('Feedstock Conversions'!$B$20*AH323)-'Rail Costs'!R323</f>
        <v>24.698989350476111</v>
      </c>
      <c r="AQ323" s="4">
        <f>$L323-('Feedstock Conversions'!$B$20*AI323)-'Rail Costs'!S323</f>
        <v>-25.201225640190625</v>
      </c>
      <c r="AR323" s="4">
        <f>$L323-('Feedstock Conversions'!$B$20*AJ323)-'Rail Costs'!T323</f>
        <v>5.0396541379513593</v>
      </c>
      <c r="AS323" s="4">
        <f>$L323-('Feedstock Conversions'!$B$20*AK323)-'Rail Costs'!U323</f>
        <v>0.61017341355863675</v>
      </c>
      <c r="AT323" s="4">
        <f>$L323-('Feedstock Conversions'!$B$20*AL323)-'Rail Costs'!V323</f>
        <v>-8.1205986850742704</v>
      </c>
      <c r="AU323" s="4"/>
      <c r="AV323" s="4">
        <f>$T323-(AG323*'Feedstock Conversions'!$B$7)-'Rail Costs'!Q323</f>
        <v>11.723760319646249</v>
      </c>
      <c r="AW323" s="4">
        <f>$T323-(AH323*'Feedstock Conversions'!$B$7)-'Rail Costs'!R323</f>
        <v>48.073794292238759</v>
      </c>
      <c r="AX323" s="4">
        <f>$T323-(AI323*'Feedstock Conversions'!$B$7)-'Rail Costs'!S323</f>
        <v>-12.365255972783995</v>
      </c>
      <c r="AY323" s="4">
        <f>$T323-(AJ323*'Feedstock Conversions'!$B$7)-'Rail Costs'!T323</f>
        <v>24.339459079714018</v>
      </c>
      <c r="AZ323" s="4">
        <f>$T323-(AK323*'Feedstock Conversions'!$B$7)-'Rail Costs'!U323</f>
        <v>18.940403064167864</v>
      </c>
      <c r="BA323" s="4">
        <f>$T323-(AL323*'Feedstock Conversions'!$B$7)-'Rail Costs'!V323</f>
        <v>8.5936721469459769</v>
      </c>
      <c r="BH323">
        <f t="shared" si="41"/>
        <v>9</v>
      </c>
      <c r="BI323">
        <f t="shared" si="42"/>
        <v>2025</v>
      </c>
      <c r="BJ323">
        <f t="shared" si="43"/>
        <v>2</v>
      </c>
    </row>
    <row r="324" spans="1:62" x14ac:dyDescent="0.2">
      <c r="A324" s="11">
        <f t="shared" si="45"/>
        <v>45723</v>
      </c>
      <c r="B324" s="49">
        <v>51.5</v>
      </c>
      <c r="C324" s="18">
        <f>BFT!B324+'Rail Costs'!B325</f>
        <v>56.787390817469202</v>
      </c>
      <c r="E324" s="4">
        <f>BFT!C324*'Feedstock Conversions'!B$20</f>
        <v>440.1022788353863</v>
      </c>
      <c r="F324" s="4">
        <f>BFT!C324*'Feedstock Conversions'!B$7</f>
        <v>532.66572586786117</v>
      </c>
      <c r="H324" s="4">
        <f>'Fuel Values'!B324-BFT!I324-BFT!J324-BFT!K324</f>
        <v>175.80985207517438</v>
      </c>
      <c r="I324" s="18">
        <f>('LCFS Values'!$E$6-$AA$4)/1000000*'LCFS Values'!B324*'LCFS Values'!$G$2*100</f>
        <v>42.040147924825661</v>
      </c>
      <c r="J324" s="4">
        <f>'RIN Values'!C324</f>
        <v>117.14999999999999</v>
      </c>
      <c r="K324" s="25">
        <f>'Fixed Credits Value'!H324</f>
        <v>60</v>
      </c>
      <c r="L324" s="4">
        <f t="shared" si="36"/>
        <v>395</v>
      </c>
      <c r="M324" s="4">
        <f>L324/'Feedstock Conversions'!B$20</f>
        <v>50.967741935483872</v>
      </c>
      <c r="O324" s="4">
        <f>'Fuel Values'!C324*100</f>
        <v>236.60000000000002</v>
      </c>
      <c r="P324" s="18">
        <f>('LCFS Values'!$E$5-AB$4)/1000000*'LCFS Values'!B324*'LCFS Values'!$G$2*100</f>
        <v>40.97940452994915</v>
      </c>
      <c r="Q324" s="4">
        <f>'RIN Values'!D324</f>
        <v>132.76999999999998</v>
      </c>
      <c r="R324" s="25">
        <f>'Fixed Credits Value'!P324</f>
        <v>65</v>
      </c>
      <c r="S324" s="4">
        <f>'Fixed Credits Value'!C324</f>
        <v>16</v>
      </c>
      <c r="T324" s="4">
        <f t="shared" si="37"/>
        <v>491.34940452994914</v>
      </c>
      <c r="U324" s="4">
        <f>T324/'Feedstock Conversions'!B$7</f>
        <v>52.382665728139564</v>
      </c>
      <c r="W324" s="4">
        <f t="shared" si="38"/>
        <v>-45.102278835386301</v>
      </c>
      <c r="X324" s="4">
        <f t="shared" si="46"/>
        <v>-41.316321337912029</v>
      </c>
      <c r="Y324" s="4"/>
      <c r="Z324" s="7"/>
      <c r="AG324" s="25">
        <f>$B324+'Rail Costs'!K325</f>
        <v>52.8218477043673</v>
      </c>
      <c r="AH324" s="25">
        <v>49</v>
      </c>
      <c r="AI324" s="25">
        <f>$B324+'Rail Costs'!M325</f>
        <v>55.465543113101901</v>
      </c>
      <c r="AJ324" s="25">
        <f t="shared" si="40"/>
        <v>51.5</v>
      </c>
      <c r="AK324" s="25">
        <f>$B324+('Rail Costs'!O325*0.75)</f>
        <v>52.094831466965289</v>
      </c>
      <c r="AL324" s="25">
        <f>$B324+'Rail Costs'!P325</f>
        <v>53.086217245240761</v>
      </c>
      <c r="AM324" s="4"/>
      <c r="AN324" s="4"/>
      <c r="AO324" s="4">
        <f>$L324-('Feedstock Conversions'!$B$20*AG324)-'Rail Costs'!Q324</f>
        <v>-18.921432863997676</v>
      </c>
      <c r="AP324" s="4">
        <f>$L324-('Feedstock Conversions'!$B$20*AH324)-'Rail Costs'!R324</f>
        <v>11.19898935047611</v>
      </c>
      <c r="AQ324" s="4">
        <f>$L324-('Feedstock Conversions'!$B$20*AI324)-'Rail Costs'!S324</f>
        <v>-38.701225640190621</v>
      </c>
      <c r="AR324" s="4">
        <f>$L324-('Feedstock Conversions'!$B$20*AJ324)-'Rail Costs'!T324</f>
        <v>-8.4603458620486407</v>
      </c>
      <c r="AS324" s="4">
        <f>$L324-('Feedstock Conversions'!$B$20*AK324)-'Rail Costs'!U324</f>
        <v>-12.889826586441362</v>
      </c>
      <c r="AT324" s="4">
        <f>$L324-('Feedstock Conversions'!$B$20*AL324)-'Rail Costs'!V324</f>
        <v>-21.62059868507427</v>
      </c>
      <c r="AU324" s="4"/>
      <c r="AV324" s="4">
        <f>$T324-(AG324*'Feedstock Conversions'!$B$7)-'Rail Costs'!Q324</f>
        <v>-8.6716400921672623</v>
      </c>
      <c r="AW324" s="4">
        <f>$T324-(AH324*'Feedstock Conversions'!$B$7)-'Rail Costs'!R324</f>
        <v>27.67839388042519</v>
      </c>
      <c r="AX324" s="4">
        <f>$T324-(AI324*'Feedstock Conversions'!$B$7)-'Rail Costs'!S324</f>
        <v>-32.76065638459756</v>
      </c>
      <c r="AY324" s="4">
        <f>$T324-(AJ324*'Feedstock Conversions'!$B$7)-'Rail Costs'!T324</f>
        <v>3.9440586679004497</v>
      </c>
      <c r="AZ324" s="4">
        <f>$T324-(AK324*'Feedstock Conversions'!$B$7)-'Rail Costs'!U324</f>
        <v>-1.4549973476457057</v>
      </c>
      <c r="BA324" s="4">
        <f>$T324-(AL324*'Feedstock Conversions'!$B$7)-'Rail Costs'!V324</f>
        <v>-11.801728264867592</v>
      </c>
      <c r="BH324">
        <f t="shared" si="41"/>
        <v>10</v>
      </c>
      <c r="BI324">
        <f t="shared" si="42"/>
        <v>2025</v>
      </c>
      <c r="BJ324">
        <f t="shared" si="43"/>
        <v>3</v>
      </c>
    </row>
    <row r="325" spans="1:62" x14ac:dyDescent="0.2">
      <c r="A325" s="11">
        <f t="shared" si="45"/>
        <v>45730</v>
      </c>
      <c r="B325" s="49">
        <v>49.8</v>
      </c>
      <c r="C325" s="18">
        <f>BFT!B325+'Rail Costs'!B326</f>
        <v>55.087390817469199</v>
      </c>
      <c r="E325" s="4">
        <f>BFT!C325*'Feedstock Conversions'!B$20</f>
        <v>426.92727883538629</v>
      </c>
      <c r="F325" s="4">
        <f>BFT!C325*'Feedstock Conversions'!B$7</f>
        <v>516.71972586786114</v>
      </c>
      <c r="H325" s="4">
        <f>'Fuel Values'!B325-BFT!I325-BFT!J325-BFT!K325</f>
        <v>169.71010057481908</v>
      </c>
      <c r="I325" s="18">
        <f>('LCFS Values'!$E$6-$AA$4)/1000000*'LCFS Values'!B325*'LCFS Values'!$G$2*100</f>
        <v>42.339899425180924</v>
      </c>
      <c r="J325" s="4">
        <f>'RIN Values'!C325</f>
        <v>112.94999999999999</v>
      </c>
      <c r="K325" s="25">
        <f>'Fixed Credits Value'!H325</f>
        <v>60</v>
      </c>
      <c r="L325" s="4">
        <f t="shared" si="36"/>
        <v>385</v>
      </c>
      <c r="M325" s="4">
        <f>L325/'Feedstock Conversions'!B$20</f>
        <v>49.677419354838712</v>
      </c>
      <c r="O325" s="4">
        <f>'Fuel Values'!C325*100</f>
        <v>213.20000000000002</v>
      </c>
      <c r="P325" s="18">
        <f>('LCFS Values'!$E$5-AB$4)/1000000*'LCFS Values'!B325*'LCFS Values'!$G$2*100</f>
        <v>41.271592797542375</v>
      </c>
      <c r="Q325" s="4">
        <f>'RIN Values'!D325</f>
        <v>128.01</v>
      </c>
      <c r="R325" s="25">
        <f>'Fixed Credits Value'!P325</f>
        <v>65</v>
      </c>
      <c r="S325" s="4">
        <f>'Fixed Credits Value'!C325</f>
        <v>16</v>
      </c>
      <c r="T325" s="4">
        <f t="shared" si="37"/>
        <v>463.48159279754236</v>
      </c>
      <c r="U325" s="4">
        <f>T325/'Feedstock Conversions'!B$7</f>
        <v>49.411683667115383</v>
      </c>
      <c r="W325" s="4">
        <f t="shared" si="38"/>
        <v>-41.927278835386289</v>
      </c>
      <c r="X325" s="4">
        <f t="shared" si="46"/>
        <v>-53.238133070318781</v>
      </c>
      <c r="Y325" s="4"/>
      <c r="Z325" s="7"/>
      <c r="AG325" s="25">
        <f>$B325+'Rail Costs'!K326</f>
        <v>51.121847704367298</v>
      </c>
      <c r="AH325" s="25">
        <v>47.3</v>
      </c>
      <c r="AI325" s="25">
        <f>$B325+'Rail Costs'!M326</f>
        <v>53.765543113101899</v>
      </c>
      <c r="AJ325" s="25">
        <f t="shared" si="40"/>
        <v>49.8</v>
      </c>
      <c r="AK325" s="25">
        <f>$B325+('Rail Costs'!O326*0.75)</f>
        <v>50.394831466965286</v>
      </c>
      <c r="AL325" s="25">
        <f>$B325+'Rail Costs'!P326</f>
        <v>51.386217245240758</v>
      </c>
      <c r="AM325" s="4"/>
      <c r="AN325" s="4"/>
      <c r="AO325" s="4">
        <f>$L325-('Feedstock Conversions'!$B$20*AG325)-'Rail Costs'!Q325</f>
        <v>-15.746432863997608</v>
      </c>
      <c r="AP325" s="4">
        <f>$L325-('Feedstock Conversions'!$B$20*AH325)-'Rail Costs'!R325</f>
        <v>14.373989350476121</v>
      </c>
      <c r="AQ325" s="4">
        <f>$L325-('Feedstock Conversions'!$B$20*AI325)-'Rail Costs'!S325</f>
        <v>-35.526225640190553</v>
      </c>
      <c r="AR325" s="4">
        <f>$L325-('Feedstock Conversions'!$B$20*AJ325)-'Rail Costs'!T325</f>
        <v>-5.2853458620486293</v>
      </c>
      <c r="AS325" s="4">
        <f>$L325-('Feedstock Conversions'!$B$20*AK325)-'Rail Costs'!U325</f>
        <v>-9.714826586441351</v>
      </c>
      <c r="AT325" s="4">
        <f>$L325-('Feedstock Conversions'!$B$20*AL325)-'Rail Costs'!V325</f>
        <v>-18.445598685074259</v>
      </c>
      <c r="AU325" s="4"/>
      <c r="AV325" s="4">
        <f>$T325-(AG325*'Feedstock Conversions'!$B$7)-'Rail Costs'!Q325</f>
        <v>-20.593451824574014</v>
      </c>
      <c r="AW325" s="4">
        <f>$T325-(AH325*'Feedstock Conversions'!$B$7)-'Rail Costs'!R325</f>
        <v>15.756582148018436</v>
      </c>
      <c r="AX325" s="4">
        <f>$T325-(AI325*'Feedstock Conversions'!$B$7)-'Rail Costs'!S325</f>
        <v>-44.682468117004369</v>
      </c>
      <c r="AY325" s="4">
        <f>$T325-(AJ325*'Feedstock Conversions'!$B$7)-'Rail Costs'!T325</f>
        <v>-7.9777530645063024</v>
      </c>
      <c r="AZ325" s="4">
        <f>$T325-(AK325*'Feedstock Conversions'!$B$7)-'Rail Costs'!U325</f>
        <v>-13.376809080052457</v>
      </c>
      <c r="BA325" s="4">
        <f>$T325-(AL325*'Feedstock Conversions'!$B$7)-'Rail Costs'!V325</f>
        <v>-23.723539997274344</v>
      </c>
      <c r="BH325">
        <f t="shared" si="41"/>
        <v>11</v>
      </c>
      <c r="BI325">
        <f t="shared" si="42"/>
        <v>2025</v>
      </c>
      <c r="BJ325">
        <f t="shared" si="43"/>
        <v>3</v>
      </c>
    </row>
    <row r="326" spans="1:62" x14ac:dyDescent="0.2">
      <c r="A326" s="11">
        <f t="shared" si="45"/>
        <v>45737</v>
      </c>
      <c r="B326" s="49">
        <v>48</v>
      </c>
      <c r="C326" s="18">
        <f>BFT!B326+'Rail Costs'!B327</f>
        <v>53.287390817469202</v>
      </c>
      <c r="E326" s="4">
        <f>BFT!C326*'Feedstock Conversions'!B$20</f>
        <v>412.9772788353863</v>
      </c>
      <c r="F326" s="4">
        <f>BFT!C326*'Feedstock Conversions'!B$7</f>
        <v>499.83572586786113</v>
      </c>
      <c r="H326" s="4">
        <f>'Fuel Values'!B326-BFT!I326-BFT!J326-BFT!K326</f>
        <v>172.71208857197695</v>
      </c>
      <c r="I326" s="18">
        <f>('LCFS Values'!$E$6-$AA$4)/1000000*'LCFS Values'!B326*'LCFS Values'!$G$2*100</f>
        <v>44.737911428023033</v>
      </c>
      <c r="J326" s="4">
        <f>'RIN Values'!C326</f>
        <v>117.75</v>
      </c>
      <c r="K326" s="25">
        <f>'Fixed Credits Value'!H326</f>
        <v>60</v>
      </c>
      <c r="L326" s="4">
        <f t="shared" si="36"/>
        <v>395.2</v>
      </c>
      <c r="M326" s="4">
        <f>L326/'Feedstock Conversions'!B$20</f>
        <v>50.993548387096773</v>
      </c>
      <c r="O326" s="4">
        <f>'Fuel Values'!C326*100</f>
        <v>221.8</v>
      </c>
      <c r="P326" s="18">
        <f>('LCFS Values'!$E$5-AB$4)/1000000*'LCFS Values'!B326*'LCFS Values'!$G$2*100</f>
        <v>43.609098938288135</v>
      </c>
      <c r="Q326" s="4">
        <f>'RIN Values'!D326</f>
        <v>133.44999999999999</v>
      </c>
      <c r="R326" s="25">
        <f>'Fixed Credits Value'!P326</f>
        <v>65</v>
      </c>
      <c r="S326" s="4">
        <f>'Fixed Credits Value'!C326</f>
        <v>16</v>
      </c>
      <c r="T326" s="4">
        <f t="shared" si="37"/>
        <v>479.85909893828813</v>
      </c>
      <c r="U326" s="4">
        <f>T326/'Feedstock Conversions'!B$7</f>
        <v>51.157686453975273</v>
      </c>
      <c r="W326" s="4">
        <f t="shared" si="38"/>
        <v>-17.777278835386312</v>
      </c>
      <c r="X326" s="4">
        <f t="shared" si="46"/>
        <v>-19.976626929573001</v>
      </c>
      <c r="Y326" s="4"/>
      <c r="Z326" s="7"/>
      <c r="AG326" s="25">
        <f>$B326+'Rail Costs'!K327</f>
        <v>49.3218477043673</v>
      </c>
      <c r="AH326" s="25">
        <v>45.5</v>
      </c>
      <c r="AI326" s="25">
        <f>$B326+'Rail Costs'!M327</f>
        <v>51.965543113101901</v>
      </c>
      <c r="AJ326" s="25">
        <f t="shared" si="40"/>
        <v>48</v>
      </c>
      <c r="AK326" s="25">
        <f>$B326+('Rail Costs'!O327*0.75)</f>
        <v>48.594831466965289</v>
      </c>
      <c r="AL326" s="25">
        <f>$B326+'Rail Costs'!P327</f>
        <v>49.586217245240761</v>
      </c>
      <c r="AM326" s="4"/>
      <c r="AN326" s="4"/>
      <c r="AO326" s="4">
        <f>$L326-('Feedstock Conversions'!$B$20*AG326)-'Rail Costs'!Q326</f>
        <v>8.4035671360023123</v>
      </c>
      <c r="AP326" s="4">
        <f>$L326-('Feedstock Conversions'!$B$20*AH326)-'Rail Costs'!R326</f>
        <v>38.5239893504761</v>
      </c>
      <c r="AQ326" s="4">
        <f>$L326-('Feedstock Conversions'!$B$20*AI326)-'Rail Costs'!S326</f>
        <v>-11.376225640190636</v>
      </c>
      <c r="AR326" s="4">
        <f>$L326-('Feedstock Conversions'!$B$20*AJ326)-'Rail Costs'!T326</f>
        <v>18.864654137951348</v>
      </c>
      <c r="AS326" s="4">
        <f>$L326-('Feedstock Conversions'!$B$20*AK326)-'Rail Costs'!U326</f>
        <v>14.435173413558626</v>
      </c>
      <c r="AT326" s="4">
        <f>$L326-('Feedstock Conversions'!$B$20*AL326)-'Rail Costs'!V326</f>
        <v>5.7044013149257182</v>
      </c>
      <c r="AU326" s="4"/>
      <c r="AV326" s="4">
        <f>$T326-(AG326*'Feedstock Conversions'!$B$7)-'Rail Costs'!Q326</f>
        <v>12.668054316171766</v>
      </c>
      <c r="AW326" s="4">
        <f>$T326-(AH326*'Feedstock Conversions'!$B$7)-'Rail Costs'!R326</f>
        <v>49.018088288764218</v>
      </c>
      <c r="AX326" s="4">
        <f>$T326-(AI326*'Feedstock Conversions'!$B$7)-'Rail Costs'!S326</f>
        <v>-11.420961976258592</v>
      </c>
      <c r="AY326" s="4">
        <f>$T326-(AJ326*'Feedstock Conversions'!$B$7)-'Rail Costs'!T326</f>
        <v>25.283753076239478</v>
      </c>
      <c r="AZ326" s="4">
        <f>$T326-(AK326*'Feedstock Conversions'!$B$7)-'Rail Costs'!U326</f>
        <v>19.884697060693266</v>
      </c>
      <c r="BA326" s="4">
        <f>$T326-(AL326*'Feedstock Conversions'!$B$7)-'Rail Costs'!V326</f>
        <v>9.5379661434713796</v>
      </c>
      <c r="BH326">
        <f t="shared" si="41"/>
        <v>12</v>
      </c>
      <c r="BI326">
        <f t="shared" si="42"/>
        <v>2025</v>
      </c>
      <c r="BJ326">
        <f t="shared" si="43"/>
        <v>3</v>
      </c>
    </row>
    <row r="327" spans="1:62" x14ac:dyDescent="0.2">
      <c r="A327" s="11">
        <f t="shared" si="45"/>
        <v>45744</v>
      </c>
      <c r="B327" s="49">
        <v>48.4</v>
      </c>
      <c r="C327" s="18">
        <f>BFT!B327+'Rail Costs'!B328</f>
        <v>53.6873908174692</v>
      </c>
      <c r="E327" s="4">
        <f>BFT!C327*'Feedstock Conversions'!B$20</f>
        <v>416.07727883538632</v>
      </c>
      <c r="F327" s="4">
        <f>BFT!C327*'Feedstock Conversions'!B$7</f>
        <v>503.58772586786114</v>
      </c>
      <c r="H327" s="4">
        <f>'Fuel Values'!B327-BFT!I327-BFT!J327-BFT!K327</f>
        <v>171.33684007233222</v>
      </c>
      <c r="I327" s="18">
        <f>('LCFS Values'!$E$6-$AA$4)/1000000*'LCFS Values'!B327*'LCFS Values'!$G$2*100</f>
        <v>44.438159927667762</v>
      </c>
      <c r="J327" s="4">
        <f>'RIN Values'!C327</f>
        <v>126.22500000000001</v>
      </c>
      <c r="K327" s="25">
        <f>'Fixed Credits Value'!H327</f>
        <v>60</v>
      </c>
      <c r="L327" s="4">
        <f t="shared" ref="L327:L330" si="47">K327+J327+I327+H327</f>
        <v>402</v>
      </c>
      <c r="M327" s="4">
        <f>L327/'Feedstock Conversions'!B$20</f>
        <v>51.87096774193548</v>
      </c>
      <c r="O327" s="4">
        <f>'Fuel Values'!C327*100</f>
        <v>234.79999999999998</v>
      </c>
      <c r="P327" s="18">
        <f>('LCFS Values'!$E$5-AB$4)/1000000*'LCFS Values'!B327*'LCFS Values'!$G$2*100</f>
        <v>43.316910670694909</v>
      </c>
      <c r="Q327" s="4">
        <f>'RIN Values'!D327</f>
        <v>143.05500000000001</v>
      </c>
      <c r="R327" s="25">
        <f>'Fixed Credits Value'!P327</f>
        <v>65</v>
      </c>
      <c r="S327" s="4">
        <f>'Fixed Credits Value'!C327</f>
        <v>16</v>
      </c>
      <c r="T327" s="4">
        <f t="shared" ref="T327:T330" si="48">S327+R327+Q327+P327+O327</f>
        <v>502.17191067069484</v>
      </c>
      <c r="U327" s="4">
        <f>T327/'Feedstock Conversions'!B$7</f>
        <v>53.536451030990918</v>
      </c>
      <c r="W327" s="4">
        <f t="shared" ref="W327:W330" si="49">L327-E327</f>
        <v>-14.077278835386323</v>
      </c>
      <c r="X327" s="4">
        <f t="shared" si="46"/>
        <v>-1.415815197166296</v>
      </c>
      <c r="Y327" s="4"/>
      <c r="Z327" s="7"/>
      <c r="AG327" s="25">
        <f>$B327+'Rail Costs'!K328</f>
        <v>49.721847704367299</v>
      </c>
      <c r="AH327" s="25">
        <v>45.9</v>
      </c>
      <c r="AI327" s="25">
        <f>$B327+'Rail Costs'!M328</f>
        <v>52.3655431131019</v>
      </c>
      <c r="AJ327" s="25">
        <f t="shared" ref="AJ327:AJ330" si="50">B327</f>
        <v>48.4</v>
      </c>
      <c r="AK327" s="25">
        <f>$B327+('Rail Costs'!O328*0.75)</f>
        <v>48.99483146696528</v>
      </c>
      <c r="AL327" s="25">
        <f>$B327+'Rail Costs'!P328</f>
        <v>49.986217245240759</v>
      </c>
      <c r="AM327" s="4"/>
      <c r="AN327" s="4"/>
      <c r="AO327" s="4">
        <f>$L327-('Feedstock Conversions'!$B$20*AG327)-'Rail Costs'!Q327</f>
        <v>12.103567136002358</v>
      </c>
      <c r="AP327" s="4">
        <f>$L327-('Feedstock Conversions'!$B$20*AH327)-'Rail Costs'!R327</f>
        <v>42.223989350476145</v>
      </c>
      <c r="AQ327" s="4">
        <f>$L327-('Feedstock Conversions'!$B$20*AI327)-'Rail Costs'!S327</f>
        <v>-7.6762256401905899</v>
      </c>
      <c r="AR327" s="4">
        <f>$L327-('Feedstock Conversions'!$B$20*AJ327)-'Rail Costs'!T327</f>
        <v>22.564654137951393</v>
      </c>
      <c r="AS327" s="4">
        <f>$L327-('Feedstock Conversions'!$B$20*AK327)-'Rail Costs'!U327</f>
        <v>18.135173413558672</v>
      </c>
      <c r="AT327" s="4">
        <f>$L327-('Feedstock Conversions'!$B$20*AL327)-'Rail Costs'!V327</f>
        <v>9.4044013149257637</v>
      </c>
      <c r="AU327" s="4"/>
      <c r="AV327" s="4">
        <f>$T327-(AG327*'Feedstock Conversions'!$B$7)-'Rail Costs'!Q327</f>
        <v>31.228866048578471</v>
      </c>
      <c r="AW327" s="4">
        <f>$T327-(AH327*'Feedstock Conversions'!$B$7)-'Rail Costs'!R327</f>
        <v>67.578900021170924</v>
      </c>
      <c r="AX327" s="4">
        <f>$T327-(AI327*'Feedstock Conversions'!$B$7)-'Rail Costs'!S327</f>
        <v>7.1398497561481138</v>
      </c>
      <c r="AY327" s="4">
        <f>$T327-(AJ327*'Feedstock Conversions'!$B$7)-'Rail Costs'!T327</f>
        <v>43.844564808646183</v>
      </c>
      <c r="AZ327" s="4">
        <f>$T327-(AK327*'Feedstock Conversions'!$B$7)-'Rail Costs'!U327</f>
        <v>38.445508793100082</v>
      </c>
      <c r="BA327" s="4">
        <f>$T327-(AL327*'Feedstock Conversions'!$B$7)-'Rail Costs'!V327</f>
        <v>28.098777875878142</v>
      </c>
      <c r="BH327">
        <f t="shared" ref="BH327:BH330" si="51">WEEKNUM(A327)</f>
        <v>13</v>
      </c>
      <c r="BI327">
        <f t="shared" ref="BI327:BI330" si="52">YEAR(A327)</f>
        <v>2025</v>
      </c>
      <c r="BJ327">
        <f t="shared" ref="BJ327:BJ330" si="53">MONTH(A327)</f>
        <v>3</v>
      </c>
    </row>
    <row r="328" spans="1:62" x14ac:dyDescent="0.2">
      <c r="A328" s="11">
        <f t="shared" si="45"/>
        <v>45751</v>
      </c>
      <c r="B328" s="49">
        <v>50</v>
      </c>
      <c r="C328" s="18">
        <f>BFT!B328+'Rail Costs'!B329</f>
        <v>55.287390817469202</v>
      </c>
      <c r="E328" s="4">
        <f>BFT!C328*'Feedstock Conversions'!B$20</f>
        <v>428.4772788353863</v>
      </c>
      <c r="F328" s="4">
        <f>BFT!C328*'Feedstock Conversions'!B$7</f>
        <v>518.59572586786112</v>
      </c>
      <c r="H328" s="4">
        <f>'Fuel Values'!B328-BFT!I328-BFT!J328-BFT!K328</f>
        <v>178.79769376218587</v>
      </c>
      <c r="I328" s="18">
        <f>('LCFS Values'!$E$6-$AA$4)/1000000*'LCFS Values'!B328*'LCFS Values'!$G$2*100</f>
        <v>42.452306237814142</v>
      </c>
      <c r="J328" s="4">
        <f>'RIN Values'!C328</f>
        <v>150.14999999999998</v>
      </c>
      <c r="K328" s="25">
        <f>'Fixed Credits Value'!H328</f>
        <v>60</v>
      </c>
      <c r="L328" s="4">
        <f t="shared" si="47"/>
        <v>431.4</v>
      </c>
      <c r="M328" s="4">
        <f>L328/'Feedstock Conversions'!B$20</f>
        <v>55.664516129032258</v>
      </c>
      <c r="O328" s="4">
        <f>'Fuel Values'!C328*100</f>
        <v>234</v>
      </c>
      <c r="P328" s="18">
        <f>('LCFS Values'!$E$5-AB$4)/1000000*'LCFS Values'!B328*'LCFS Values'!$G$2*100</f>
        <v>41.381163397889829</v>
      </c>
      <c r="Q328" s="4">
        <f>'RIN Values'!D328</f>
        <v>170.17</v>
      </c>
      <c r="R328" s="25">
        <f>'Fixed Credits Value'!P328</f>
        <v>65</v>
      </c>
      <c r="S328" s="4">
        <f>'Fixed Credits Value'!C328</f>
        <v>16</v>
      </c>
      <c r="T328" s="4">
        <f t="shared" si="48"/>
        <v>526.55116339788981</v>
      </c>
      <c r="U328" s="4">
        <f>T328/'Feedstock Conversions'!B$7</f>
        <v>56.135518485915753</v>
      </c>
      <c r="W328" s="4">
        <f t="shared" si="49"/>
        <v>2.9227211646136766</v>
      </c>
      <c r="X328" s="4">
        <f t="shared" si="46"/>
        <v>7.9554375300286893</v>
      </c>
      <c r="Y328" s="4"/>
      <c r="Z328" s="7"/>
      <c r="AG328" s="25">
        <f>$B328+'Rail Costs'!K329</f>
        <v>51.3218477043673</v>
      </c>
      <c r="AH328" s="25">
        <v>47.5</v>
      </c>
      <c r="AI328" s="25">
        <f>$B328+'Rail Costs'!M329</f>
        <v>53.965543113101901</v>
      </c>
      <c r="AJ328" s="25">
        <f t="shared" si="50"/>
        <v>50</v>
      </c>
      <c r="AK328" s="25">
        <f>$B328+('Rail Costs'!O329*0.75)</f>
        <v>50.594831466965289</v>
      </c>
      <c r="AL328" s="25">
        <f>$B328+'Rail Costs'!P329</f>
        <v>51.586217245240761</v>
      </c>
      <c r="AM328" s="4"/>
      <c r="AN328" s="4"/>
      <c r="AO328" s="4">
        <f>$L328-('Feedstock Conversions'!$B$20*AG328)-'Rail Costs'!Q328</f>
        <v>29.103567136002301</v>
      </c>
      <c r="AP328" s="4">
        <f>$L328-('Feedstock Conversions'!$B$20*AH328)-'Rail Costs'!R328</f>
        <v>59.223989350476089</v>
      </c>
      <c r="AQ328" s="4">
        <f>$L328-('Feedstock Conversions'!$B$20*AI328)-'Rail Costs'!S328</f>
        <v>9.3237743598093523</v>
      </c>
      <c r="AR328" s="4">
        <f>$L328-('Feedstock Conversions'!$B$20*AJ328)-'Rail Costs'!T328</f>
        <v>39.564654137951337</v>
      </c>
      <c r="AS328" s="4">
        <f>$L328-('Feedstock Conversions'!$B$20*AK328)-'Rail Costs'!U328</f>
        <v>35.135173413558611</v>
      </c>
      <c r="AT328" s="4">
        <f>$L328-('Feedstock Conversions'!$B$20*AL328)-'Rail Costs'!V328</f>
        <v>26.404401314925707</v>
      </c>
      <c r="AU328" s="4"/>
      <c r="AV328" s="4">
        <f>$T328-(AG328*'Feedstock Conversions'!$B$7)-'Rail Costs'!Q328</f>
        <v>40.600118775773396</v>
      </c>
      <c r="AW328" s="4">
        <f>$T328-(AH328*'Feedstock Conversions'!$B$7)-'Rail Costs'!R328</f>
        <v>76.950152748365909</v>
      </c>
      <c r="AX328" s="4">
        <f>$T328-(AI328*'Feedstock Conversions'!$B$7)-'Rail Costs'!S328</f>
        <v>16.511102483343041</v>
      </c>
      <c r="AY328" s="4">
        <f>$T328-(AJ328*'Feedstock Conversions'!$B$7)-'Rail Costs'!T328</f>
        <v>53.215817535841111</v>
      </c>
      <c r="AZ328" s="4">
        <f>$T328-(AK328*'Feedstock Conversions'!$B$7)-'Rail Costs'!U328</f>
        <v>47.816761520294953</v>
      </c>
      <c r="BA328" s="4">
        <f>$T328-(AL328*'Feedstock Conversions'!$B$7)-'Rail Costs'!V328</f>
        <v>37.47003060307307</v>
      </c>
      <c r="BH328">
        <f t="shared" si="51"/>
        <v>14</v>
      </c>
      <c r="BI328">
        <f t="shared" si="52"/>
        <v>2025</v>
      </c>
      <c r="BJ328">
        <f t="shared" si="53"/>
        <v>4</v>
      </c>
    </row>
    <row r="329" spans="1:62" x14ac:dyDescent="0.2">
      <c r="A329" s="11">
        <f t="shared" si="45"/>
        <v>45758</v>
      </c>
      <c r="B329" s="49">
        <v>50</v>
      </c>
      <c r="C329" s="18">
        <f>BFT!B329+'Rail Costs'!B330</f>
        <v>55.287390817469202</v>
      </c>
      <c r="E329" s="4">
        <f>BFT!C329*'Feedstock Conversions'!B$20</f>
        <v>428.4772788353863</v>
      </c>
      <c r="F329" s="4">
        <f>BFT!C329*'Feedstock Conversions'!B$7</f>
        <v>518.59572586786112</v>
      </c>
      <c r="H329" s="4">
        <f>'Fuel Values'!B329-BFT!I329-BFT!J329-BFT!K329</f>
        <v>181.89924688496541</v>
      </c>
      <c r="I329" s="18">
        <f>('LCFS Values'!$E$6-$AA$4)/1000000*'LCFS Values'!B329*'LCFS Values'!$G$2*100</f>
        <v>44.325753115034537</v>
      </c>
      <c r="J329" s="4">
        <f>'RIN Values'!C329</f>
        <v>155.17500000000001</v>
      </c>
      <c r="K329" s="25">
        <f>'Fixed Credits Value'!H329</f>
        <v>60</v>
      </c>
      <c r="L329" s="4">
        <f t="shared" si="47"/>
        <v>441.4</v>
      </c>
      <c r="M329" s="4">
        <f>L329/'Feedstock Conversions'!B$20</f>
        <v>56.954838709677418</v>
      </c>
      <c r="O329" s="4">
        <f>'Fuel Values'!C329*100</f>
        <v>219.79999999999995</v>
      </c>
      <c r="P329" s="18">
        <f>('LCFS Values'!$E$5-AB$4)/1000000*'LCFS Values'!B329*'LCFS Values'!$G$2*100</f>
        <v>43.207340070347449</v>
      </c>
      <c r="Q329" s="4">
        <f>'RIN Values'!D329</f>
        <v>175.86500000000001</v>
      </c>
      <c r="R329" s="25">
        <f>'Fixed Credits Value'!P329</f>
        <v>65</v>
      </c>
      <c r="S329" s="4">
        <f>'Fixed Credits Value'!C329</f>
        <v>16</v>
      </c>
      <c r="T329" s="4">
        <f t="shared" si="48"/>
        <v>519.87234007034749</v>
      </c>
      <c r="U329" s="4">
        <f>T329/'Feedstock Conversions'!B$7</f>
        <v>55.423490412616999</v>
      </c>
      <c r="W329" s="4">
        <f t="shared" si="49"/>
        <v>12.922721164613677</v>
      </c>
      <c r="X329" s="4">
        <f t="shared" si="46"/>
        <v>1.2766142024863711</v>
      </c>
      <c r="Y329" s="4"/>
      <c r="Z329" s="7"/>
      <c r="AG329" s="25">
        <f>$B329+'Rail Costs'!K330</f>
        <v>51.3218477043673</v>
      </c>
      <c r="AH329" s="25">
        <v>47.5</v>
      </c>
      <c r="AI329" s="25">
        <f>$B329+'Rail Costs'!M330</f>
        <v>53.965543113101901</v>
      </c>
      <c r="AJ329" s="25">
        <f t="shared" si="50"/>
        <v>50</v>
      </c>
      <c r="AK329" s="25">
        <f>$B329+('Rail Costs'!O330*0.75)</f>
        <v>50.594831466965289</v>
      </c>
      <c r="AL329" s="25">
        <f>$B329+'Rail Costs'!P330</f>
        <v>51.586217245240761</v>
      </c>
      <c r="AM329" s="4"/>
      <c r="AN329" s="4"/>
      <c r="AO329" s="4">
        <f>$L329-('Feedstock Conversions'!$B$20*AG329)-'Rail Costs'!Q329</f>
        <v>39.103567136002297</v>
      </c>
      <c r="AP329" s="4">
        <f>$L329-('Feedstock Conversions'!$B$20*AH329)-'Rail Costs'!R329</f>
        <v>69.223989350476089</v>
      </c>
      <c r="AQ329" s="4">
        <f>$L329-('Feedstock Conversions'!$B$20*AI329)-'Rail Costs'!S329</f>
        <v>19.323774359809352</v>
      </c>
      <c r="AR329" s="4">
        <f>$L329-('Feedstock Conversions'!$B$20*AJ329)-'Rail Costs'!T329</f>
        <v>49.564654137951337</v>
      </c>
      <c r="AS329" s="4">
        <f>$L329-('Feedstock Conversions'!$B$20*AK329)-'Rail Costs'!U329</f>
        <v>45.135173413558611</v>
      </c>
      <c r="AT329" s="4">
        <f>$L329-('Feedstock Conversions'!$B$20*AL329)-'Rail Costs'!V329</f>
        <v>36.404401314925707</v>
      </c>
      <c r="AU329" s="4"/>
      <c r="AV329" s="4">
        <f>$T329-(AG329*'Feedstock Conversions'!$B$7)-'Rail Costs'!Q329</f>
        <v>33.921295448231078</v>
      </c>
      <c r="AW329" s="4">
        <f>$T329-(AH329*'Feedstock Conversions'!$B$7)-'Rail Costs'!R329</f>
        <v>70.271329420823591</v>
      </c>
      <c r="AX329" s="4">
        <f>$T329-(AI329*'Feedstock Conversions'!$B$7)-'Rail Costs'!S329</f>
        <v>9.8322791558007232</v>
      </c>
      <c r="AY329" s="4">
        <f>$T329-(AJ329*'Feedstock Conversions'!$B$7)-'Rail Costs'!T329</f>
        <v>46.536994208298793</v>
      </c>
      <c r="AZ329" s="4">
        <f>$T329-(AK329*'Feedstock Conversions'!$B$7)-'Rail Costs'!U329</f>
        <v>41.137938192752635</v>
      </c>
      <c r="BA329" s="4">
        <f>$T329-(AL329*'Feedstock Conversions'!$B$7)-'Rail Costs'!V329</f>
        <v>30.791207275530752</v>
      </c>
      <c r="BH329">
        <f t="shared" si="51"/>
        <v>15</v>
      </c>
      <c r="BI329">
        <f t="shared" si="52"/>
        <v>2025</v>
      </c>
      <c r="BJ329">
        <f t="shared" si="53"/>
        <v>4</v>
      </c>
    </row>
    <row r="330" spans="1:62" x14ac:dyDescent="0.2">
      <c r="A330" s="11">
        <f t="shared" si="45"/>
        <v>45765</v>
      </c>
      <c r="B330" s="49">
        <v>51</v>
      </c>
      <c r="C330" s="18">
        <f>BFT!B330+'Rail Costs'!B331</f>
        <v>56.287390817469202</v>
      </c>
      <c r="E330" s="4">
        <f>BFT!C330*'Feedstock Conversions'!B$20</f>
        <v>436.2272788353863</v>
      </c>
      <c r="F330" s="4">
        <f>BFT!C330*'Feedstock Conversions'!B$7</f>
        <v>527.97572586786112</v>
      </c>
      <c r="H330" s="4">
        <f>'Fuel Values'!B330-BFT!I330-BFT!J330-BFT!K330</f>
        <v>175.28592890696819</v>
      </c>
      <c r="I330" s="18">
        <f>('LCFS Values'!$E$6-$AA$4)/1000000*'LCFS Values'!B330*'LCFS Values'!$G$2*100</f>
        <v>43.339071093031798</v>
      </c>
      <c r="J330" s="4">
        <f>'RIN Values'!C330</f>
        <v>158.875</v>
      </c>
      <c r="K330" s="25">
        <f>'Fixed Credits Value'!H330</f>
        <v>60</v>
      </c>
      <c r="L330" s="4">
        <f t="shared" si="47"/>
        <v>437.5</v>
      </c>
      <c r="M330" s="4">
        <f>L330/'Feedstock Conversions'!B$20</f>
        <v>56.451612903225808</v>
      </c>
      <c r="O330" s="4">
        <f>'Fuel Values'!C330*100</f>
        <v>218.00000000000003</v>
      </c>
      <c r="P330" s="18">
        <f>('LCFS Values'!$E$5-AB$4)/1000000*'LCFS Values'!B330*'LCFS Values'!$G$2*100</f>
        <v>42.245553689519774</v>
      </c>
      <c r="Q330" s="4">
        <f>'RIN Values'!D330</f>
        <v>180.05833333333334</v>
      </c>
      <c r="R330" s="25">
        <f>'Fixed Credits Value'!P330</f>
        <v>65</v>
      </c>
      <c r="S330" s="4">
        <f>'Fixed Credits Value'!C330</f>
        <v>16</v>
      </c>
      <c r="T330" s="4">
        <f t="shared" si="48"/>
        <v>521.30388702285313</v>
      </c>
      <c r="U330" s="4">
        <f>T330/'Feedstock Conversions'!B$7</f>
        <v>55.57610735851312</v>
      </c>
      <c r="W330" s="4">
        <f t="shared" si="49"/>
        <v>1.2727211646136993</v>
      </c>
      <c r="X330" s="4">
        <f t="shared" si="46"/>
        <v>-6.6718388450079829</v>
      </c>
      <c r="Y330" s="4"/>
      <c r="Z330" s="7"/>
      <c r="AG330" s="25">
        <f>$B330+'Rail Costs'!K331</f>
        <v>52.3218477043673</v>
      </c>
      <c r="AH330" s="25">
        <v>48.5</v>
      </c>
      <c r="AI330" s="25">
        <f>$B330+'Rail Costs'!M331</f>
        <v>54.965543113101901</v>
      </c>
      <c r="AJ330" s="25">
        <f t="shared" si="50"/>
        <v>51</v>
      </c>
      <c r="AK330" s="25">
        <f>$B330+('Rail Costs'!O331*0.75)</f>
        <v>51.594831466965289</v>
      </c>
      <c r="AL330" s="25">
        <f>$B330+'Rail Costs'!P331</f>
        <v>52.586217245240761</v>
      </c>
      <c r="AM330" s="4"/>
      <c r="AN330" s="4"/>
      <c r="AO330" s="4">
        <f>$L330-('Feedstock Conversions'!$B$20*AG330)-'Rail Costs'!Q330</f>
        <v>27.453567136002324</v>
      </c>
      <c r="AP330" s="4">
        <f>$L330-('Feedstock Conversions'!$B$20*AH330)-'Rail Costs'!R330</f>
        <v>57.573989350476111</v>
      </c>
      <c r="AQ330" s="4">
        <f>$L330-('Feedstock Conversions'!$B$20*AI330)-'Rail Costs'!S330</f>
        <v>7.6737743598093759</v>
      </c>
      <c r="AR330" s="4">
        <f>$L330-('Feedstock Conversions'!$B$20*AJ330)-'Rail Costs'!T330</f>
        <v>37.914654137951359</v>
      </c>
      <c r="AS330" s="4">
        <f>$L330-('Feedstock Conversions'!$B$20*AK330)-'Rail Costs'!U330</f>
        <v>33.485173413558634</v>
      </c>
      <c r="AT330" s="4">
        <f>$L330-('Feedstock Conversions'!$B$20*AL330)-'Rail Costs'!V330</f>
        <v>24.75440131492573</v>
      </c>
      <c r="AU330" s="4"/>
      <c r="AV330" s="4">
        <f>$T330-(AG330*'Feedstock Conversions'!$B$7)-'Rail Costs'!Q330</f>
        <v>25.972842400736727</v>
      </c>
      <c r="AW330" s="4">
        <f>$T330-(AH330*'Feedstock Conversions'!$B$7)-'Rail Costs'!R330</f>
        <v>62.32287637332918</v>
      </c>
      <c r="AX330" s="4">
        <f>$T330-(AI330*'Feedstock Conversions'!$B$7)-'Rail Costs'!S330</f>
        <v>1.8838261083063701</v>
      </c>
      <c r="AY330" s="4">
        <f>$T330-(AJ330*'Feedstock Conversions'!$B$7)-'Rail Costs'!T330</f>
        <v>38.588541160804439</v>
      </c>
      <c r="AZ330" s="4">
        <f>$T330-(AK330*'Feedstock Conversions'!$B$7)-'Rail Costs'!U330</f>
        <v>33.189485145258281</v>
      </c>
      <c r="BA330" s="4">
        <f>$T330-(AL330*'Feedstock Conversions'!$B$7)-'Rail Costs'!V330</f>
        <v>22.842754228036398</v>
      </c>
      <c r="BH330">
        <f t="shared" si="51"/>
        <v>16</v>
      </c>
      <c r="BI330">
        <f t="shared" si="52"/>
        <v>2025</v>
      </c>
      <c r="BJ330">
        <f t="shared" si="53"/>
        <v>4</v>
      </c>
    </row>
    <row r="331" spans="1:62" x14ac:dyDescent="0.2">
      <c r="AG331" s="4"/>
      <c r="AH331" s="4"/>
      <c r="AI331" s="4"/>
      <c r="AJ331" s="4"/>
      <c r="AK331" s="4"/>
      <c r="AL331" s="4"/>
      <c r="AO331" s="4"/>
      <c r="AP331" s="4"/>
      <c r="AQ331" s="4"/>
      <c r="AR331" s="4"/>
      <c r="AS331" s="4"/>
      <c r="AT331" s="4"/>
      <c r="AV331" s="4"/>
      <c r="AW331" s="4"/>
      <c r="AX331" s="4"/>
      <c r="AY331" s="4"/>
      <c r="AZ331" s="4"/>
      <c r="BA331" s="4"/>
    </row>
    <row r="332" spans="1:62" s="28" customFormat="1" x14ac:dyDescent="0.2">
      <c r="A332" s="26"/>
      <c r="B332" s="25"/>
      <c r="C332" s="27"/>
      <c r="D332" s="25"/>
      <c r="E332" s="25"/>
      <c r="F332" s="25"/>
      <c r="G332" s="25"/>
      <c r="H332" s="25"/>
      <c r="I332" s="27"/>
      <c r="J332" s="25"/>
      <c r="K332" s="25"/>
      <c r="L332" s="25"/>
      <c r="M332" s="25"/>
      <c r="N332" s="25"/>
      <c r="O332" s="25"/>
      <c r="P332" s="27"/>
      <c r="Q332" s="25"/>
      <c r="R332" s="25"/>
      <c r="S332" s="25"/>
      <c r="T332" s="25"/>
      <c r="U332" s="25"/>
      <c r="V332" s="25"/>
      <c r="W332" s="25"/>
      <c r="X332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B4BE-FD03-4A4B-BC58-EEA8C76E35E6}">
  <dimension ref="A1:BJ332"/>
  <sheetViews>
    <sheetView zoomScaleNormal="100" workbookViewId="0">
      <pane xSplit="1" ySplit="1" topLeftCell="W26" activePane="bottomRight" state="frozen"/>
      <selection activeCell="A330" sqref="A330:XFD330"/>
      <selection pane="topRight" activeCell="A330" sqref="A330:XFD330"/>
      <selection pane="bottomLeft" activeCell="A330" sqref="A330:XFD330"/>
      <selection pane="bottomRight" activeCell="A330" sqref="A330:XFD330"/>
    </sheetView>
  </sheetViews>
  <sheetFormatPr defaultColWidth="9" defaultRowHeight="12.75" x14ac:dyDescent="0.2"/>
  <cols>
    <col min="1" max="1" width="10.1640625" bestFit="1" customWidth="1"/>
    <col min="2" max="2" width="13" style="4" customWidth="1"/>
    <col min="3" max="24" width="9" style="4"/>
    <col min="32" max="32" width="21.33203125" customWidth="1"/>
    <col min="33" max="38" width="11.6640625" customWidth="1"/>
    <col min="41" max="46" width="11.6640625" customWidth="1"/>
    <col min="48" max="53" width="11.6640625" customWidth="1"/>
  </cols>
  <sheetData>
    <row r="1" spans="1:62" ht="63.75" x14ac:dyDescent="0.2">
      <c r="B1" s="2" t="s">
        <v>101</v>
      </c>
      <c r="C1" s="2" t="s">
        <v>102</v>
      </c>
      <c r="D1" s="12"/>
      <c r="E1" s="2" t="s">
        <v>103</v>
      </c>
      <c r="F1" s="2" t="s">
        <v>104</v>
      </c>
      <c r="G1" s="12"/>
      <c r="H1" s="2" t="s">
        <v>19</v>
      </c>
      <c r="I1" s="2" t="s">
        <v>20</v>
      </c>
      <c r="J1" s="2" t="s">
        <v>21</v>
      </c>
      <c r="K1" s="2" t="s">
        <v>28</v>
      </c>
      <c r="L1" s="2" t="s">
        <v>23</v>
      </c>
      <c r="M1" s="2" t="s">
        <v>24</v>
      </c>
      <c r="N1" s="12"/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23</v>
      </c>
      <c r="U1" s="2" t="s">
        <v>24</v>
      </c>
      <c r="V1" s="12"/>
      <c r="W1" s="2" t="s">
        <v>105</v>
      </c>
      <c r="X1" s="2" t="s">
        <v>106</v>
      </c>
      <c r="Z1" s="13"/>
      <c r="AA1" s="16" t="s">
        <v>32</v>
      </c>
      <c r="AB1" s="16" t="s">
        <v>33</v>
      </c>
      <c r="AF1" s="47" t="s">
        <v>94</v>
      </c>
      <c r="AG1" s="50" t="s">
        <v>107</v>
      </c>
      <c r="AH1" s="17" t="s">
        <v>108</v>
      </c>
      <c r="AI1" s="17" t="s">
        <v>109</v>
      </c>
      <c r="AJ1" s="48" t="s">
        <v>110</v>
      </c>
      <c r="AK1" s="48" t="s">
        <v>111</v>
      </c>
      <c r="AL1" s="48" t="s">
        <v>112</v>
      </c>
      <c r="AM1" s="15"/>
      <c r="AN1" s="13"/>
      <c r="AO1" s="15" t="s">
        <v>113</v>
      </c>
      <c r="AP1" s="48" t="s">
        <v>114</v>
      </c>
      <c r="AQ1" s="15" t="s">
        <v>115</v>
      </c>
      <c r="AR1" s="48" t="s">
        <v>116</v>
      </c>
      <c r="AS1" s="15" t="s">
        <v>117</v>
      </c>
      <c r="AT1" s="48" t="s">
        <v>118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H1" s="15" t="s">
        <v>55</v>
      </c>
      <c r="BI1" s="15" t="s">
        <v>56</v>
      </c>
      <c r="BJ1" s="15" t="s">
        <v>57</v>
      </c>
    </row>
    <row r="2" spans="1:62" x14ac:dyDescent="0.2">
      <c r="A2" s="11">
        <v>43469</v>
      </c>
      <c r="B2" s="4">
        <v>21</v>
      </c>
      <c r="C2" s="18">
        <f>CWG!B2+'Rail Costs'!B2</f>
        <v>25.38</v>
      </c>
      <c r="E2" s="4">
        <f>CWG!C2*'Feedstock Conversions'!B$21</f>
        <v>199.43603999999999</v>
      </c>
      <c r="F2" s="4">
        <f>CWG!C2*'Feedstock Conversions'!B$9</f>
        <v>237.9375</v>
      </c>
      <c r="H2" s="4">
        <f>'Fuel Values'!B2-CWG!I2-CWG!J2-CWG!K2</f>
        <v>-15.143623712500016</v>
      </c>
      <c r="I2" s="18">
        <f>('LCFS Values'!$E$2-$AA$4)/1000000*'LCFS Values'!B2*'LCFS Values'!$G$2*100</f>
        <v>153.01862371250002</v>
      </c>
      <c r="J2" s="4">
        <f>'RIN Values'!C2</f>
        <v>85.875</v>
      </c>
      <c r="K2" s="4">
        <f>'Fixed Credits Value'!B2</f>
        <v>100</v>
      </c>
      <c r="L2" s="4">
        <f>SUM(H2:K2)</f>
        <v>323.75</v>
      </c>
      <c r="M2" s="4">
        <f>L2/'Feedstock Conversions'!B$21</f>
        <v>41.2000509035378</v>
      </c>
      <c r="W2" s="4">
        <f>L2-E2</f>
        <v>124.31396000000001</v>
      </c>
      <c r="Z2" s="37" t="s">
        <v>64</v>
      </c>
      <c r="AA2" s="38">
        <f>MIN(AA10:AA105)</f>
        <v>35.57</v>
      </c>
      <c r="AB2" s="38">
        <f>MIN(AB10:AB105)</f>
        <v>38.75</v>
      </c>
      <c r="AG2" s="4">
        <f>AJ2+'Rail Costs'!K2</f>
        <v>23.47</v>
      </c>
      <c r="AH2" s="4">
        <f>B2+'Rail Costs'!N2</f>
        <v>21.437999999999999</v>
      </c>
      <c r="AI2" s="4">
        <f>AH2+'Rail Costs'!K2</f>
        <v>22.532999999999998</v>
      </c>
      <c r="AJ2" s="4">
        <v>22.375</v>
      </c>
      <c r="AK2" s="4">
        <v>25</v>
      </c>
      <c r="AL2" s="4">
        <v>21.75</v>
      </c>
      <c r="AO2" s="4">
        <f>$L2-(AG2*'Feedstock Conversions'!$B$21)-'Rail Costs'!Q2</f>
        <v>135.61376459165155</v>
      </c>
      <c r="AP2" s="4">
        <f>$L2-(AH2*'Feedstock Conversions'!$B$21)-'Rail Costs'!R2</f>
        <v>151.98950940326202</v>
      </c>
      <c r="AQ2" s="4">
        <f>$L2-(AI2*'Feedstock Conversions'!$B$21)-'Rail Costs'!S2</f>
        <v>143.55426538258195</v>
      </c>
      <c r="AR2" s="4">
        <f>$L2-(AJ2*'Feedstock Conversions'!$B$21)-'Rail Costs'!T2</f>
        <v>144.39489246823959</v>
      </c>
      <c r="AS2" s="4">
        <f>$L2-(AK2*'Feedstock Conversions'!$B$21)-'Rail Costs'!U2</f>
        <v>123.91468041360207</v>
      </c>
      <c r="AT2" s="4">
        <f>$L2-(AL2*'Feedstock Conversions'!$B$21)-'Rail Costs'!V2</f>
        <v>148.59967096188748</v>
      </c>
      <c r="BH2">
        <f t="shared" ref="BH2:BH65" si="0">WEEKNUM(A2)</f>
        <v>1</v>
      </c>
      <c r="BI2">
        <f t="shared" ref="BI2:BI65" si="1">YEAR(A2)</f>
        <v>2019</v>
      </c>
      <c r="BJ2">
        <f>MONTH(A2)</f>
        <v>1</v>
      </c>
    </row>
    <row r="3" spans="1:62" x14ac:dyDescent="0.2">
      <c r="A3" s="11">
        <v>43476</v>
      </c>
      <c r="B3" s="4">
        <v>21.6</v>
      </c>
      <c r="C3" s="18">
        <f>CWG!B3+'Rail Costs'!B3</f>
        <v>25.98</v>
      </c>
      <c r="E3" s="4">
        <f>CWG!C3*'Feedstock Conversions'!B$21</f>
        <v>204.15083999999999</v>
      </c>
      <c r="F3" s="4">
        <f>CWG!C3*'Feedstock Conversions'!B$9</f>
        <v>243.5625</v>
      </c>
      <c r="H3" s="4">
        <f>'Fuel Values'!B3-CWG!I3-CWG!J3-CWG!K3</f>
        <v>-6.2256988700000022</v>
      </c>
      <c r="I3" s="18">
        <f>('LCFS Values'!$E$2-$AA$4)/1000000*'LCFS Values'!B3*'LCFS Values'!$G$2*100</f>
        <v>149.60069887</v>
      </c>
      <c r="J3" s="4">
        <f>'RIN Values'!C3</f>
        <v>79.125</v>
      </c>
      <c r="K3" s="4">
        <f>'Fixed Credits Value'!B3</f>
        <v>100</v>
      </c>
      <c r="L3" s="4">
        <f t="shared" ref="L3:L66" si="2">SUM(H3:K3)</f>
        <v>322.5</v>
      </c>
      <c r="M3" s="4">
        <f>L3/'Feedstock Conversions'!B$21</f>
        <v>41.040977347925683</v>
      </c>
      <c r="W3" s="4">
        <f t="shared" ref="W3:W66" si="3">L3-E3</f>
        <v>118.34916000000001</v>
      </c>
      <c r="Z3" s="37" t="s">
        <v>65</v>
      </c>
      <c r="AA3" s="38">
        <f>MAX(AA10:AA105)</f>
        <v>35.57</v>
      </c>
      <c r="AB3" s="38">
        <f>MAX(AB10:AB105)</f>
        <v>51.9</v>
      </c>
      <c r="AG3" s="4">
        <f>AJ3+'Rail Costs'!K3</f>
        <v>23.895</v>
      </c>
      <c r="AH3" s="4">
        <f>B3+'Rail Costs'!N3</f>
        <v>22.038</v>
      </c>
      <c r="AI3" s="4">
        <f>AH3+'Rail Costs'!K3</f>
        <v>23.132999999999999</v>
      </c>
      <c r="AJ3" s="4">
        <v>22.8</v>
      </c>
      <c r="AK3" s="4">
        <v>25</v>
      </c>
      <c r="AL3" s="4">
        <v>22.35</v>
      </c>
      <c r="AO3" s="4">
        <f>$L3-(AG3*'Feedstock Conversions'!$B$21)-'Rail Costs'!Q3</f>
        <v>131.02411459165154</v>
      </c>
      <c r="AP3" s="4">
        <f>$L3-(AH3*'Feedstock Conversions'!$B$21)-'Rail Costs'!R3</f>
        <v>146.02470940326202</v>
      </c>
      <c r="AQ3" s="4">
        <f>$L3-(AI3*'Feedstock Conversions'!$B$21)-'Rail Costs'!S3</f>
        <v>137.58946538258192</v>
      </c>
      <c r="AR3" s="4">
        <f>$L3-(AJ3*'Feedstock Conversions'!$B$21)-'Rail Costs'!T3</f>
        <v>139.80524246823958</v>
      </c>
      <c r="AS3" s="4">
        <f>$L3-(AK3*'Feedstock Conversions'!$B$21)-'Rail Costs'!U3</f>
        <v>122.66468041360207</v>
      </c>
      <c r="AT3" s="4">
        <f>$L3-(AL3*'Feedstock Conversions'!$B$21)-'Rail Costs'!V3</f>
        <v>142.63487096188746</v>
      </c>
      <c r="BH3">
        <f t="shared" si="0"/>
        <v>2</v>
      </c>
      <c r="BI3">
        <f t="shared" si="1"/>
        <v>2019</v>
      </c>
      <c r="BJ3">
        <f t="shared" ref="BJ3:BJ66" si="4">MONTH(A3)</f>
        <v>1</v>
      </c>
    </row>
    <row r="4" spans="1:62" x14ac:dyDescent="0.2">
      <c r="A4" s="11">
        <v>43483</v>
      </c>
      <c r="B4" s="4">
        <v>21.95</v>
      </c>
      <c r="C4" s="18">
        <f>CWG!B4+'Rail Costs'!B4</f>
        <v>26.33</v>
      </c>
      <c r="E4" s="4">
        <f>CWG!C4*'Feedstock Conversions'!B$21</f>
        <v>206.90113999999997</v>
      </c>
      <c r="F4" s="4">
        <f>CWG!C4*'Feedstock Conversions'!B$9</f>
        <v>246.84374999999997</v>
      </c>
      <c r="H4" s="4">
        <f>'Fuel Values'!B4-CWG!I4-CWG!J4-CWG!K4</f>
        <v>-2.1946959699999695</v>
      </c>
      <c r="I4" s="18">
        <f>('LCFS Values'!$E$2-$AA$4)/1000000*'LCFS Values'!B4*'LCFS Values'!$G$2*100</f>
        <v>149.99469596999998</v>
      </c>
      <c r="J4" s="4">
        <f>'RIN Values'!C4</f>
        <v>74.699999999999989</v>
      </c>
      <c r="K4" s="4">
        <f>'Fixed Credits Value'!B4</f>
        <v>100</v>
      </c>
      <c r="L4" s="4">
        <f t="shared" si="2"/>
        <v>322.5</v>
      </c>
      <c r="M4" s="4">
        <f>L4/'Feedstock Conversions'!B$21</f>
        <v>41.040977347925683</v>
      </c>
      <c r="W4" s="4">
        <f t="shared" si="3"/>
        <v>115.59886000000003</v>
      </c>
      <c r="Z4" s="37" t="s">
        <v>66</v>
      </c>
      <c r="AA4" s="38">
        <f>AVERAGE(AA10:AA105)</f>
        <v>35.57</v>
      </c>
      <c r="AB4" s="38">
        <f>AVERAGE(AB10:AB105)</f>
        <v>43.91</v>
      </c>
      <c r="AG4" s="4">
        <f>AJ4+'Rail Costs'!K4</f>
        <v>24.494999999999997</v>
      </c>
      <c r="AH4" s="4">
        <f>B4+'Rail Costs'!N4</f>
        <v>22.387999999999998</v>
      </c>
      <c r="AI4" s="4">
        <f>AH4+'Rail Costs'!K4</f>
        <v>23.482999999999997</v>
      </c>
      <c r="AJ4" s="4">
        <v>23.4</v>
      </c>
      <c r="AK4" s="4">
        <v>25</v>
      </c>
      <c r="AL4" s="4">
        <v>22.7</v>
      </c>
      <c r="AO4" s="4">
        <f>$L4-(AG4*'Feedstock Conversions'!$B$21)-'Rail Costs'!Q4</f>
        <v>126.30931459165157</v>
      </c>
      <c r="AP4" s="4">
        <f>$L4-(AH4*'Feedstock Conversions'!$B$21)-'Rail Costs'!R4</f>
        <v>143.27440940326204</v>
      </c>
      <c r="AQ4" s="4">
        <f>$L4-(AI4*'Feedstock Conversions'!$B$21)-'Rail Costs'!S4</f>
        <v>134.83916538258194</v>
      </c>
      <c r="AR4" s="4">
        <f>$L4-(AJ4*'Feedstock Conversions'!$B$21)-'Rail Costs'!T4</f>
        <v>135.09044246823959</v>
      </c>
      <c r="AS4" s="4">
        <f>$L4-(AK4*'Feedstock Conversions'!$B$21)-'Rail Costs'!U4</f>
        <v>122.66468041360207</v>
      </c>
      <c r="AT4" s="4">
        <f>$L4-(AL4*'Feedstock Conversions'!$B$21)-'Rail Costs'!V4</f>
        <v>139.88457096188748</v>
      </c>
      <c r="BH4">
        <f t="shared" si="0"/>
        <v>3</v>
      </c>
      <c r="BI4">
        <f t="shared" si="1"/>
        <v>2019</v>
      </c>
      <c r="BJ4">
        <f t="shared" si="4"/>
        <v>1</v>
      </c>
    </row>
    <row r="5" spans="1:62" ht="13.5" x14ac:dyDescent="0.25">
      <c r="A5" s="11">
        <v>43490</v>
      </c>
      <c r="B5" s="4">
        <v>22.25</v>
      </c>
      <c r="C5" s="18">
        <f>CWG!B5+'Rail Costs'!B5</f>
        <v>26.63</v>
      </c>
      <c r="E5" s="4">
        <f>CWG!C5*'Feedstock Conversions'!B$21</f>
        <v>209.25853999999998</v>
      </c>
      <c r="F5" s="4">
        <f>CWG!C5*'Feedstock Conversions'!B$9</f>
        <v>249.65625</v>
      </c>
      <c r="H5" s="4">
        <f>'Fuel Values'!B5-CWG!I5-CWG!J5-CWG!K5</f>
        <v>-8.8853393000000267</v>
      </c>
      <c r="I5" s="18">
        <f>('LCFS Values'!$E$2-$AA$4)/1000000*'LCFS Values'!B5*'LCFS Values'!$G$2*100</f>
        <v>150.90088930000002</v>
      </c>
      <c r="J5" s="4">
        <f>'RIN Values'!C5</f>
        <v>80.48445000000001</v>
      </c>
      <c r="K5" s="4">
        <f>'Fixed Credits Value'!B5</f>
        <v>100</v>
      </c>
      <c r="L5" s="4">
        <f t="shared" si="2"/>
        <v>322.5</v>
      </c>
      <c r="M5" s="4">
        <f>L5/'Feedstock Conversions'!B$21</f>
        <v>41.040977347925683</v>
      </c>
      <c r="W5" s="4">
        <f t="shared" si="3"/>
        <v>113.24146000000002</v>
      </c>
      <c r="Z5" s="51" t="s">
        <v>119</v>
      </c>
      <c r="AG5" s="4">
        <f>AJ5+'Rail Costs'!K5</f>
        <v>25.532499999999999</v>
      </c>
      <c r="AH5" s="4">
        <f>B5+'Rail Costs'!N5</f>
        <v>22.687999999999999</v>
      </c>
      <c r="AI5" s="4">
        <f>AH5+'Rail Costs'!K5</f>
        <v>23.782999999999998</v>
      </c>
      <c r="AJ5" s="4">
        <v>24.4375</v>
      </c>
      <c r="AK5" s="4">
        <v>25</v>
      </c>
      <c r="AL5" s="4">
        <v>23</v>
      </c>
      <c r="AO5" s="4">
        <f>$L5-(AG5*'Feedstock Conversions'!$B$21)-'Rail Costs'!Q5</f>
        <v>118.15663959165155</v>
      </c>
      <c r="AP5" s="4">
        <f>$L5-(AH5*'Feedstock Conversions'!$B$21)-'Rail Costs'!R5</f>
        <v>140.91700940326203</v>
      </c>
      <c r="AQ5" s="4">
        <f>$L5-(AI5*'Feedstock Conversions'!$B$21)-'Rail Costs'!S5</f>
        <v>132.48176538258193</v>
      </c>
      <c r="AR5" s="4">
        <f>$L5-(AJ5*'Feedstock Conversions'!$B$21)-'Rail Costs'!T5</f>
        <v>126.93776746823956</v>
      </c>
      <c r="AS5" s="4">
        <f>$L5-(AK5*'Feedstock Conversions'!$B$21)-'Rail Costs'!U5</f>
        <v>122.66468041360207</v>
      </c>
      <c r="AT5" s="4">
        <f>$L5-(AL5*'Feedstock Conversions'!$B$21)-'Rail Costs'!V5</f>
        <v>137.52717096188749</v>
      </c>
      <c r="BH5">
        <f t="shared" si="0"/>
        <v>4</v>
      </c>
      <c r="BI5">
        <f t="shared" si="1"/>
        <v>2019</v>
      </c>
      <c r="BJ5">
        <f t="shared" si="4"/>
        <v>1</v>
      </c>
    </row>
    <row r="6" spans="1:62" ht="13.5" x14ac:dyDescent="0.25">
      <c r="A6" s="11">
        <v>43497</v>
      </c>
      <c r="B6" s="4">
        <v>22.1</v>
      </c>
      <c r="C6" s="18">
        <f>CWG!B6+'Rail Costs'!B6</f>
        <v>26.48</v>
      </c>
      <c r="E6" s="4">
        <f>CWG!C6*'Feedstock Conversions'!B$21</f>
        <v>208.07983999999999</v>
      </c>
      <c r="F6" s="4">
        <f>CWG!C6*'Feedstock Conversions'!B$9</f>
        <v>248.25</v>
      </c>
      <c r="H6" s="4">
        <f>'Fuel Values'!B6-CWG!I6-CWG!J6-CWG!K6</f>
        <v>-13.255581905000014</v>
      </c>
      <c r="I6" s="18">
        <f>('LCFS Values'!$E$2-$AA$4)/1000000*'LCFS Values'!B6*'LCFS Values'!$G$2*100</f>
        <v>151.90558190500002</v>
      </c>
      <c r="J6" s="4">
        <f>'RIN Values'!C6</f>
        <v>83.85</v>
      </c>
      <c r="K6" s="4">
        <f>'Fixed Credits Value'!B6</f>
        <v>100</v>
      </c>
      <c r="L6" s="4">
        <f t="shared" si="2"/>
        <v>322.5</v>
      </c>
      <c r="M6" s="4">
        <f>L6/'Feedstock Conversions'!B$21</f>
        <v>41.040977347925683</v>
      </c>
      <c r="W6" s="4">
        <f t="shared" si="3"/>
        <v>114.42016000000001</v>
      </c>
      <c r="Z6" s="51" t="s">
        <v>120</v>
      </c>
      <c r="AG6" s="4">
        <f>AJ6+'Rail Costs'!K6</f>
        <v>25.369999999999997</v>
      </c>
      <c r="AH6" s="4">
        <f>B6+'Rail Costs'!N6</f>
        <v>22.538</v>
      </c>
      <c r="AI6" s="4">
        <f>AH6+'Rail Costs'!K6</f>
        <v>23.632999999999999</v>
      </c>
      <c r="AJ6" s="4">
        <v>24.274999999999999</v>
      </c>
      <c r="AK6" s="4">
        <v>25</v>
      </c>
      <c r="AL6" s="4">
        <v>23</v>
      </c>
      <c r="AO6" s="4">
        <f>$L6-(AG6*'Feedstock Conversions'!$B$21)-'Rail Costs'!Q6</f>
        <v>119.43356459165156</v>
      </c>
      <c r="AP6" s="4">
        <f>$L6-(AH6*'Feedstock Conversions'!$B$21)-'Rail Costs'!R6</f>
        <v>142.09570940326202</v>
      </c>
      <c r="AQ6" s="4">
        <f>$L6-(AI6*'Feedstock Conversions'!$B$21)-'Rail Costs'!S6</f>
        <v>133.66046538258192</v>
      </c>
      <c r="AR6" s="4">
        <f>$L6-(AJ6*'Feedstock Conversions'!$B$21)-'Rail Costs'!T6</f>
        <v>128.2146924682396</v>
      </c>
      <c r="AS6" s="4">
        <f>$L6-(AK6*'Feedstock Conversions'!$B$21)-'Rail Costs'!U6</f>
        <v>122.66468041360207</v>
      </c>
      <c r="AT6" s="4">
        <f>$L6-(AL6*'Feedstock Conversions'!$B$21)-'Rail Costs'!V6</f>
        <v>137.52717096188749</v>
      </c>
      <c r="BH6">
        <f t="shared" si="0"/>
        <v>5</v>
      </c>
      <c r="BI6">
        <f t="shared" si="1"/>
        <v>2019</v>
      </c>
      <c r="BJ6">
        <f t="shared" si="4"/>
        <v>2</v>
      </c>
    </row>
    <row r="7" spans="1:62" ht="13.5" x14ac:dyDescent="0.25">
      <c r="A7" s="11">
        <v>43504</v>
      </c>
      <c r="B7" s="4">
        <v>22</v>
      </c>
      <c r="C7" s="18">
        <f>CWG!B7+'Rail Costs'!B7</f>
        <v>26.38</v>
      </c>
      <c r="E7" s="4">
        <f>CWG!C7*'Feedstock Conversions'!B$21</f>
        <v>207.29404</v>
      </c>
      <c r="F7" s="4">
        <f>CWG!C7*'Feedstock Conversions'!B$9</f>
        <v>247.3125</v>
      </c>
      <c r="H7" s="4">
        <f>'Fuel Values'!B7-CWG!I7-CWG!J7-CWG!K7</f>
        <v>-15.03607248000003</v>
      </c>
      <c r="I7" s="18">
        <f>('LCFS Values'!$E$2-$AA$4)/1000000*'LCFS Values'!B7*'LCFS Values'!$G$2*100</f>
        <v>153.18607248000001</v>
      </c>
      <c r="J7" s="4">
        <f>'RIN Values'!C7</f>
        <v>85.050000000000011</v>
      </c>
      <c r="K7" s="4">
        <f>'Fixed Credits Value'!B7</f>
        <v>100</v>
      </c>
      <c r="L7" s="4">
        <f t="shared" si="2"/>
        <v>323.2</v>
      </c>
      <c r="M7" s="4">
        <f>L7/'Feedstock Conversions'!B$21</f>
        <v>41.130058539068465</v>
      </c>
      <c r="W7" s="4">
        <f t="shared" si="3"/>
        <v>115.90595999999999</v>
      </c>
      <c r="Z7" s="51" t="s">
        <v>121</v>
      </c>
      <c r="AG7" s="4">
        <f>AJ7+'Rail Costs'!K7</f>
        <v>25.544999999999998</v>
      </c>
      <c r="AH7" s="4">
        <f>B7+'Rail Costs'!N7</f>
        <v>22.437999999999999</v>
      </c>
      <c r="AI7" s="4">
        <f>AH7+'Rail Costs'!K7</f>
        <v>23.532999999999998</v>
      </c>
      <c r="AJ7" s="4">
        <v>24.45</v>
      </c>
      <c r="AK7" s="4">
        <v>25</v>
      </c>
      <c r="AL7" s="4">
        <v>23</v>
      </c>
      <c r="AO7" s="4">
        <f>$L7-(AG7*'Feedstock Conversions'!$B$21)-'Rail Costs'!Q7</f>
        <v>118.75841459165156</v>
      </c>
      <c r="AP7" s="4">
        <f>$L7-(AH7*'Feedstock Conversions'!$B$21)-'Rail Costs'!R7</f>
        <v>143.581509403262</v>
      </c>
      <c r="AQ7" s="4">
        <f>$L7-(AI7*'Feedstock Conversions'!$B$21)-'Rail Costs'!S7</f>
        <v>135.14626538258193</v>
      </c>
      <c r="AR7" s="4">
        <f>$L7-(AJ7*'Feedstock Conversions'!$B$21)-'Rail Costs'!T7</f>
        <v>127.53954246823956</v>
      </c>
      <c r="AS7" s="4">
        <f>$L7-(AK7*'Feedstock Conversions'!$B$21)-'Rail Costs'!U7</f>
        <v>123.36468041360206</v>
      </c>
      <c r="AT7" s="4">
        <f>$L7-(AL7*'Feedstock Conversions'!$B$21)-'Rail Costs'!V7</f>
        <v>138.22717096188748</v>
      </c>
      <c r="BH7">
        <f t="shared" si="0"/>
        <v>6</v>
      </c>
      <c r="BI7">
        <f t="shared" si="1"/>
        <v>2019</v>
      </c>
      <c r="BJ7">
        <f t="shared" si="4"/>
        <v>2</v>
      </c>
    </row>
    <row r="8" spans="1:62" x14ac:dyDescent="0.2">
      <c r="A8" s="11">
        <v>43511</v>
      </c>
      <c r="B8" s="4">
        <v>21.95</v>
      </c>
      <c r="C8" s="18">
        <f>CWG!B8+'Rail Costs'!B8</f>
        <v>26.33</v>
      </c>
      <c r="E8" s="4">
        <f>CWG!C8*'Feedstock Conversions'!B$21</f>
        <v>206.90113999999997</v>
      </c>
      <c r="F8" s="4">
        <f>CWG!C8*'Feedstock Conversions'!B$9</f>
        <v>246.84374999999997</v>
      </c>
      <c r="H8" s="4">
        <f>'Fuel Values'!B8-CWG!I8-CWG!J8-CWG!K8</f>
        <v>-10.283261460000034</v>
      </c>
      <c r="I8" s="18">
        <f>('LCFS Values'!$E$2-$AA$4)/1000000*'LCFS Values'!B8*'LCFS Values'!$G$2*100</f>
        <v>154.68326146000001</v>
      </c>
      <c r="J8" s="4">
        <f>'RIN Values'!C8</f>
        <v>82.800000000000011</v>
      </c>
      <c r="K8" s="4">
        <f>'Fixed Credits Value'!B8</f>
        <v>100</v>
      </c>
      <c r="L8" s="4">
        <f t="shared" si="2"/>
        <v>327.2</v>
      </c>
      <c r="M8" s="4">
        <f>L8/'Feedstock Conversions'!B$21</f>
        <v>41.639093917027232</v>
      </c>
      <c r="W8" s="4">
        <f t="shared" si="3"/>
        <v>120.29886000000002</v>
      </c>
      <c r="AA8" s="21" t="s">
        <v>67</v>
      </c>
      <c r="AB8" s="21"/>
      <c r="AG8" s="4">
        <f>AJ8+'Rail Costs'!K8</f>
        <v>25.594999999999999</v>
      </c>
      <c r="AH8" s="4">
        <f>B8+'Rail Costs'!N8</f>
        <v>22.387999999999998</v>
      </c>
      <c r="AI8" s="4">
        <f>AH8+'Rail Costs'!K8</f>
        <v>23.482999999999997</v>
      </c>
      <c r="AJ8" s="4">
        <v>24.5</v>
      </c>
      <c r="AK8" s="4">
        <v>25</v>
      </c>
      <c r="AL8" s="4">
        <v>23</v>
      </c>
      <c r="AO8" s="4">
        <f>$L8-(AG8*'Feedstock Conversions'!$B$21)-'Rail Costs'!Q8</f>
        <v>122.36551459165153</v>
      </c>
      <c r="AP8" s="4">
        <f>$L8-(AH8*'Feedstock Conversions'!$B$21)-'Rail Costs'!R8</f>
        <v>147.97440940326203</v>
      </c>
      <c r="AQ8" s="4">
        <f>$L8-(AI8*'Feedstock Conversions'!$B$21)-'Rail Costs'!S8</f>
        <v>139.53916538258193</v>
      </c>
      <c r="AR8" s="4">
        <f>$L8-(AJ8*'Feedstock Conversions'!$B$21)-'Rail Costs'!T8</f>
        <v>131.14664246823958</v>
      </c>
      <c r="AS8" s="4">
        <f>$L8-(AK8*'Feedstock Conversions'!$B$21)-'Rail Costs'!U8</f>
        <v>127.36468041360206</v>
      </c>
      <c r="AT8" s="4">
        <f>$L8-(AL8*'Feedstock Conversions'!$B$21)-'Rail Costs'!V8</f>
        <v>142.22717096188748</v>
      </c>
      <c r="BH8">
        <f t="shared" si="0"/>
        <v>7</v>
      </c>
      <c r="BI8">
        <f t="shared" si="1"/>
        <v>2019</v>
      </c>
      <c r="BJ8">
        <f t="shared" si="4"/>
        <v>2</v>
      </c>
    </row>
    <row r="9" spans="1:62" x14ac:dyDescent="0.2">
      <c r="A9" s="11">
        <v>43518</v>
      </c>
      <c r="B9" s="4">
        <v>21.656300000000002</v>
      </c>
      <c r="C9" s="18">
        <f>CWG!B9+'Rail Costs'!B9</f>
        <v>26.036300000000001</v>
      </c>
      <c r="E9" s="4">
        <f>CWG!C9*'Feedstock Conversions'!B$21</f>
        <v>204.5932454</v>
      </c>
      <c r="F9" s="4">
        <f>CWG!C9*'Feedstock Conversions'!B$9</f>
        <v>244.09031250000001</v>
      </c>
      <c r="H9" s="4">
        <f>'Fuel Values'!B9-CWG!I9-CWG!J9-CWG!K9</f>
        <v>-9.1718146500000159</v>
      </c>
      <c r="I9" s="18">
        <f>('LCFS Values'!$E$2-$AA$4)/1000000*'LCFS Values'!B9*'LCFS Values'!$G$2*100</f>
        <v>154.24986465000001</v>
      </c>
      <c r="J9" s="4">
        <f>'RIN Values'!C9</f>
        <v>82.92195000000001</v>
      </c>
      <c r="K9" s="4">
        <f>'Fixed Credits Value'!B9</f>
        <v>100</v>
      </c>
      <c r="L9" s="4">
        <f t="shared" si="2"/>
        <v>328</v>
      </c>
      <c r="M9" s="4">
        <f>L9/'Feedstock Conversions'!B$21</f>
        <v>41.74090099261899</v>
      </c>
      <c r="W9" s="4">
        <f t="shared" si="3"/>
        <v>123.4067546</v>
      </c>
      <c r="AA9" s="22" t="s">
        <v>68</v>
      </c>
      <c r="AB9" s="22" t="s">
        <v>69</v>
      </c>
      <c r="AC9" s="22" t="s">
        <v>70</v>
      </c>
      <c r="AG9" s="4">
        <f>AJ9+'Rail Costs'!K9</f>
        <v>25.594999999999999</v>
      </c>
      <c r="AH9" s="4">
        <f>B9+'Rail Costs'!N9</f>
        <v>22.0943</v>
      </c>
      <c r="AI9" s="4">
        <f>AH9+'Rail Costs'!K9</f>
        <v>23.189299999999999</v>
      </c>
      <c r="AJ9" s="4">
        <v>24.5</v>
      </c>
      <c r="AK9" s="4">
        <v>25</v>
      </c>
      <c r="AL9" s="4">
        <v>23</v>
      </c>
      <c r="AO9" s="4">
        <f>$L9-(AG9*'Feedstock Conversions'!$B$21)-'Rail Costs'!Q9</f>
        <v>123.16551459165154</v>
      </c>
      <c r="AP9" s="4">
        <f>$L9-(AH9*'Feedstock Conversions'!$B$21)-'Rail Costs'!R9</f>
        <v>151.08230400326201</v>
      </c>
      <c r="AQ9" s="4">
        <f>$L9-(AI9*'Feedstock Conversions'!$B$21)-'Rail Costs'!S9</f>
        <v>142.64705998258194</v>
      </c>
      <c r="AR9" s="4">
        <f>$L9-(AJ9*'Feedstock Conversions'!$B$21)-'Rail Costs'!T9</f>
        <v>131.94664246823959</v>
      </c>
      <c r="AS9" s="4">
        <f>$L9-(AK9*'Feedstock Conversions'!$B$21)-'Rail Costs'!U9</f>
        <v>128.16468041360207</v>
      </c>
      <c r="AT9" s="4">
        <f>$L9-(AL9*'Feedstock Conversions'!$B$21)-'Rail Costs'!V9</f>
        <v>143.02717096188749</v>
      </c>
      <c r="BH9">
        <f t="shared" si="0"/>
        <v>8</v>
      </c>
      <c r="BI9">
        <f t="shared" si="1"/>
        <v>2019</v>
      </c>
      <c r="BJ9">
        <f t="shared" si="4"/>
        <v>2</v>
      </c>
    </row>
    <row r="10" spans="1:62" x14ac:dyDescent="0.2">
      <c r="A10" s="11">
        <v>43525</v>
      </c>
      <c r="B10" s="4">
        <v>21.55</v>
      </c>
      <c r="C10" s="18">
        <f>CWG!B10+'Rail Costs'!B10</f>
        <v>25.93</v>
      </c>
      <c r="E10" s="4">
        <f>CWG!C10*'Feedstock Conversions'!B$21</f>
        <v>203.75793999999999</v>
      </c>
      <c r="F10" s="4">
        <f>CWG!C10*'Feedstock Conversions'!B$9</f>
        <v>243.09375</v>
      </c>
      <c r="H10" s="4">
        <f>'Fuel Values'!B10-CWG!I10-CWG!J10-CWG!K10</f>
        <v>-6.2544620399999928</v>
      </c>
      <c r="I10" s="18">
        <f>('LCFS Values'!$E$2-$AA$4)/1000000*'LCFS Values'!B10*'LCFS Values'!$G$2*100</f>
        <v>154.60446203999999</v>
      </c>
      <c r="J10" s="4">
        <f>'RIN Values'!C10</f>
        <v>79.650000000000006</v>
      </c>
      <c r="K10" s="4">
        <f>'Fixed Credits Value'!B10</f>
        <v>100</v>
      </c>
      <c r="L10" s="4">
        <f t="shared" si="2"/>
        <v>328</v>
      </c>
      <c r="M10" s="4">
        <f>L10/'Feedstock Conversions'!B$21</f>
        <v>41.74090099261899</v>
      </c>
      <c r="W10" s="4">
        <f t="shared" si="3"/>
        <v>124.24206000000001</v>
      </c>
      <c r="AA10" s="23">
        <v>35.57</v>
      </c>
      <c r="AB10" s="23">
        <v>45.08</v>
      </c>
      <c r="AG10" s="4">
        <f>AJ10+'Rail Costs'!K10</f>
        <v>25.594999999999999</v>
      </c>
      <c r="AH10" s="4">
        <f>B10+'Rail Costs'!N10</f>
        <v>21.988</v>
      </c>
      <c r="AI10" s="4">
        <f>AH10+'Rail Costs'!K10</f>
        <v>23.082999999999998</v>
      </c>
      <c r="AJ10" s="4">
        <v>24.5</v>
      </c>
      <c r="AK10" s="4">
        <v>25</v>
      </c>
      <c r="AL10" s="4">
        <v>23</v>
      </c>
      <c r="AO10" s="4">
        <f>$L10-(AG10*'Feedstock Conversions'!$B$21)-'Rail Costs'!Q10</f>
        <v>123.16551459165154</v>
      </c>
      <c r="AP10" s="4">
        <f>$L10-(AH10*'Feedstock Conversions'!$B$21)-'Rail Costs'!R10</f>
        <v>151.91760940326202</v>
      </c>
      <c r="AQ10" s="4">
        <f>$L10-(AI10*'Feedstock Conversions'!$B$21)-'Rail Costs'!S10</f>
        <v>143.48236538258195</v>
      </c>
      <c r="AR10" s="4">
        <f>$L10-(AJ10*'Feedstock Conversions'!$B$21)-'Rail Costs'!T10</f>
        <v>131.94664246823959</v>
      </c>
      <c r="AS10" s="4">
        <f>$L10-(AK10*'Feedstock Conversions'!$B$21)-'Rail Costs'!U10</f>
        <v>128.16468041360207</v>
      </c>
      <c r="AT10" s="4">
        <f>$L10-(AL10*'Feedstock Conversions'!$B$21)-'Rail Costs'!V10</f>
        <v>143.02717096188749</v>
      </c>
      <c r="BH10">
        <f t="shared" si="0"/>
        <v>9</v>
      </c>
      <c r="BI10">
        <f t="shared" si="1"/>
        <v>2019</v>
      </c>
      <c r="BJ10">
        <f t="shared" si="4"/>
        <v>3</v>
      </c>
    </row>
    <row r="11" spans="1:62" x14ac:dyDescent="0.2">
      <c r="A11" s="11">
        <v>43532</v>
      </c>
      <c r="B11" s="4">
        <v>21.1</v>
      </c>
      <c r="C11" s="18">
        <f>CWG!B11+'Rail Costs'!B11</f>
        <v>25.48</v>
      </c>
      <c r="E11" s="4">
        <f>CWG!C11*'Feedstock Conversions'!B$21</f>
        <v>200.22183999999999</v>
      </c>
      <c r="F11" s="4">
        <f>CWG!C11*'Feedstock Conversions'!B$9</f>
        <v>238.875</v>
      </c>
      <c r="H11" s="4">
        <f>'Fuel Values'!B11-CWG!I11-CWG!J11-CWG!K11</f>
        <v>0.8653330300000448</v>
      </c>
      <c r="I11" s="18">
        <f>('LCFS Values'!$E$2-$AA$4)/1000000*'LCFS Values'!B11*'LCFS Values'!$G$2*100</f>
        <v>153.93466696999997</v>
      </c>
      <c r="J11" s="4">
        <f>'RIN Values'!C11</f>
        <v>73.199999999999989</v>
      </c>
      <c r="K11" s="4">
        <f>'Fixed Credits Value'!B11</f>
        <v>100</v>
      </c>
      <c r="L11" s="4">
        <f t="shared" si="2"/>
        <v>328</v>
      </c>
      <c r="M11" s="4">
        <f>L11/'Feedstock Conversions'!B$21</f>
        <v>41.74090099261899</v>
      </c>
      <c r="W11" s="4">
        <f t="shared" si="3"/>
        <v>127.77816000000001</v>
      </c>
      <c r="AA11" s="23"/>
      <c r="AB11" s="23">
        <v>51.9</v>
      </c>
      <c r="AG11" s="4">
        <f>AJ11+'Rail Costs'!K11</f>
        <v>25.794999999999998</v>
      </c>
      <c r="AH11" s="4">
        <f>B11+'Rail Costs'!N11</f>
        <v>21.538</v>
      </c>
      <c r="AI11" s="4">
        <f>AH11+'Rail Costs'!K11</f>
        <v>22.632999999999999</v>
      </c>
      <c r="AJ11" s="4">
        <v>24.7</v>
      </c>
      <c r="AK11" s="4">
        <v>25</v>
      </c>
      <c r="AL11" s="4">
        <v>22.6</v>
      </c>
      <c r="AO11" s="4">
        <f>$L11-(AG11*'Feedstock Conversions'!$B$21)-'Rail Costs'!Q11</f>
        <v>121.59391459165155</v>
      </c>
      <c r="AP11" s="4">
        <f>$L11-(AH11*'Feedstock Conversions'!$B$21)-'Rail Costs'!R11</f>
        <v>155.45370940326202</v>
      </c>
      <c r="AQ11" s="4">
        <f>$L11-(AI11*'Feedstock Conversions'!$B$21)-'Rail Costs'!S11</f>
        <v>147.01846538258192</v>
      </c>
      <c r="AR11" s="4">
        <f>$L11-(AJ11*'Feedstock Conversions'!$B$21)-'Rail Costs'!T11</f>
        <v>130.3750424682396</v>
      </c>
      <c r="AS11" s="4">
        <f>$L11-(AK11*'Feedstock Conversions'!$B$21)-'Rail Costs'!U11</f>
        <v>128.16468041360207</v>
      </c>
      <c r="AT11" s="4">
        <f>$L11-(AL11*'Feedstock Conversions'!$B$21)-'Rail Costs'!V11</f>
        <v>146.17037096188747</v>
      </c>
      <c r="BH11">
        <f t="shared" si="0"/>
        <v>10</v>
      </c>
      <c r="BI11">
        <f t="shared" si="1"/>
        <v>2019</v>
      </c>
      <c r="BJ11">
        <f t="shared" si="4"/>
        <v>3</v>
      </c>
    </row>
    <row r="12" spans="1:62" x14ac:dyDescent="0.2">
      <c r="A12" s="11">
        <v>43539</v>
      </c>
      <c r="B12" s="4">
        <v>20.45</v>
      </c>
      <c r="C12" s="18">
        <f>CWG!B12+'Rail Costs'!B12</f>
        <v>24.83</v>
      </c>
      <c r="E12" s="4">
        <f>CWG!C12*'Feedstock Conversions'!B$21</f>
        <v>195.11413999999999</v>
      </c>
      <c r="F12" s="4">
        <f>CWG!C12*'Feedstock Conversions'!B$9</f>
        <v>232.78124999999997</v>
      </c>
      <c r="H12" s="4">
        <f>'Fuel Values'!B12-CWG!I12-CWG!J12-CWG!K12</f>
        <v>8.2077341899999965</v>
      </c>
      <c r="I12" s="18">
        <f>('LCFS Values'!$E$2-$AA$4)/1000000*'LCFS Values'!B12*'LCFS Values'!$G$2*100</f>
        <v>154.09226581000001</v>
      </c>
      <c r="J12" s="4">
        <f>'RIN Values'!C12</f>
        <v>65.699999999999989</v>
      </c>
      <c r="K12" s="4">
        <f>'Fixed Credits Value'!B12</f>
        <v>100</v>
      </c>
      <c r="L12" s="4">
        <f t="shared" si="2"/>
        <v>328</v>
      </c>
      <c r="M12" s="4">
        <f>L12/'Feedstock Conversions'!B$21</f>
        <v>41.74090099261899</v>
      </c>
      <c r="W12" s="4">
        <f t="shared" si="3"/>
        <v>132.88586000000001</v>
      </c>
      <c r="AA12" s="23"/>
      <c r="AB12" s="23">
        <v>38.75</v>
      </c>
      <c r="AG12" s="4">
        <f>AJ12+'Rail Costs'!K12</f>
        <v>25.844999999999999</v>
      </c>
      <c r="AH12" s="4">
        <f>B12+'Rail Costs'!N12</f>
        <v>20.887999999999998</v>
      </c>
      <c r="AI12" s="4">
        <f>AH12+'Rail Costs'!K12</f>
        <v>21.982999999999997</v>
      </c>
      <c r="AJ12" s="4">
        <v>24.75</v>
      </c>
      <c r="AK12" s="4">
        <v>25</v>
      </c>
      <c r="AL12" s="4">
        <v>21.7</v>
      </c>
      <c r="AO12" s="4">
        <f>$L12-(AG12*'Feedstock Conversions'!$B$21)-'Rail Costs'!Q12</f>
        <v>121.20101459165156</v>
      </c>
      <c r="AP12" s="4">
        <f>$L12-(AH12*'Feedstock Conversions'!$B$21)-'Rail Costs'!R12</f>
        <v>160.56140940326202</v>
      </c>
      <c r="AQ12" s="4">
        <f>$L12-(AI12*'Feedstock Conversions'!$B$21)-'Rail Costs'!S12</f>
        <v>152.12616538258195</v>
      </c>
      <c r="AR12" s="4">
        <f>$L12-(AJ12*'Feedstock Conversions'!$B$21)-'Rail Costs'!T12</f>
        <v>129.98214246823957</v>
      </c>
      <c r="AS12" s="4">
        <f>$L12-(AK12*'Feedstock Conversions'!$B$21)-'Rail Costs'!U12</f>
        <v>128.16468041360207</v>
      </c>
      <c r="AT12" s="4">
        <f>$L12-(AL12*'Feedstock Conversions'!$B$21)-'Rail Costs'!V12</f>
        <v>153.24257096188748</v>
      </c>
      <c r="BH12">
        <f t="shared" si="0"/>
        <v>11</v>
      </c>
      <c r="BI12">
        <f t="shared" si="1"/>
        <v>2019</v>
      </c>
      <c r="BJ12">
        <f t="shared" si="4"/>
        <v>3</v>
      </c>
    </row>
    <row r="13" spans="1:62" x14ac:dyDescent="0.2">
      <c r="A13" s="11">
        <v>43546</v>
      </c>
      <c r="B13" s="4">
        <v>20.05</v>
      </c>
      <c r="C13" s="18">
        <f>CWG!B13+'Rail Costs'!B13</f>
        <v>24.43</v>
      </c>
      <c r="E13" s="4">
        <f>CWG!C13*'Feedstock Conversions'!B$21</f>
        <v>191.97093999999998</v>
      </c>
      <c r="F13" s="4">
        <f>CWG!C13*'Feedstock Conversions'!B$9</f>
        <v>229.03125</v>
      </c>
      <c r="H13" s="4">
        <f>'Fuel Values'!B13-CWG!I13-CWG!J13-CWG!K13</f>
        <v>17.436533609999998</v>
      </c>
      <c r="I13" s="18">
        <f>('LCFS Values'!$E$2-$AA$4)/1000000*'LCFS Values'!B13*'LCFS Values'!$G$2*100</f>
        <v>154.01346638999999</v>
      </c>
      <c r="J13" s="4">
        <f>'RIN Values'!C13</f>
        <v>56.550000000000004</v>
      </c>
      <c r="K13" s="4">
        <f>'Fixed Credits Value'!B13</f>
        <v>100</v>
      </c>
      <c r="L13" s="4">
        <f t="shared" si="2"/>
        <v>328</v>
      </c>
      <c r="M13" s="4">
        <f>L13/'Feedstock Conversions'!B$21</f>
        <v>41.74090099261899</v>
      </c>
      <c r="W13" s="4">
        <f t="shared" si="3"/>
        <v>136.02906000000002</v>
      </c>
      <c r="AA13" s="23"/>
      <c r="AB13" s="23">
        <v>39.909999999999997</v>
      </c>
      <c r="AG13" s="4">
        <f>AJ13+'Rail Costs'!K13</f>
        <v>25.844999999999999</v>
      </c>
      <c r="AH13" s="4">
        <f>B13+'Rail Costs'!N13</f>
        <v>20.488</v>
      </c>
      <c r="AI13" s="4">
        <f>AH13+'Rail Costs'!K13</f>
        <v>21.582999999999998</v>
      </c>
      <c r="AJ13" s="4">
        <v>24.75</v>
      </c>
      <c r="AK13" s="4">
        <v>25</v>
      </c>
      <c r="AL13" s="4">
        <v>20.7</v>
      </c>
      <c r="AO13" s="4">
        <f>$L13-(AG13*'Feedstock Conversions'!$B$21)-'Rail Costs'!Q13</f>
        <v>121.20101459165156</v>
      </c>
      <c r="AP13" s="4">
        <f>$L13-(AH13*'Feedstock Conversions'!$B$21)-'Rail Costs'!R13</f>
        <v>163.70460940326203</v>
      </c>
      <c r="AQ13" s="4">
        <f>$L13-(AI13*'Feedstock Conversions'!$B$21)-'Rail Costs'!S13</f>
        <v>155.26936538258192</v>
      </c>
      <c r="AR13" s="4">
        <f>$L13-(AJ13*'Feedstock Conversions'!$B$21)-'Rail Costs'!T13</f>
        <v>129.98214246823957</v>
      </c>
      <c r="AS13" s="4">
        <f>$L13-(AK13*'Feedstock Conversions'!$B$21)-'Rail Costs'!U13</f>
        <v>128.16468041360207</v>
      </c>
      <c r="AT13" s="4">
        <f>$L13-(AL13*'Feedstock Conversions'!$B$21)-'Rail Costs'!V13</f>
        <v>161.10057096188748</v>
      </c>
      <c r="BH13">
        <f t="shared" si="0"/>
        <v>12</v>
      </c>
      <c r="BI13">
        <f t="shared" si="1"/>
        <v>2019</v>
      </c>
      <c r="BJ13">
        <f t="shared" si="4"/>
        <v>3</v>
      </c>
    </row>
    <row r="14" spans="1:62" x14ac:dyDescent="0.2">
      <c r="A14" s="11">
        <v>43553</v>
      </c>
      <c r="B14" s="4">
        <v>20.25</v>
      </c>
      <c r="C14" s="18">
        <f>CWG!B14+'Rail Costs'!B14</f>
        <v>24.63</v>
      </c>
      <c r="E14" s="4">
        <f>CWG!C14*'Feedstock Conversions'!B$21</f>
        <v>193.54253999999997</v>
      </c>
      <c r="F14" s="4">
        <f>CWG!C14*'Feedstock Conversions'!B$9</f>
        <v>230.90625</v>
      </c>
      <c r="H14" s="4">
        <f>'Fuel Values'!B14-CWG!I14-CWG!J14-CWG!K14</f>
        <v>19.466321429999994</v>
      </c>
      <c r="I14" s="18">
        <f>('LCFS Values'!$E$2-$AA$4)/1000000*'LCFS Values'!B14*'LCFS Values'!$G$2*100</f>
        <v>152.35867857</v>
      </c>
      <c r="J14" s="4">
        <f>'RIN Values'!C14</f>
        <v>56.175000000000004</v>
      </c>
      <c r="K14" s="4">
        <f>'Fixed Credits Value'!B14</f>
        <v>100</v>
      </c>
      <c r="L14" s="4">
        <f t="shared" si="2"/>
        <v>328</v>
      </c>
      <c r="M14" s="4">
        <f>L14/'Feedstock Conversions'!B$21</f>
        <v>41.74090099261899</v>
      </c>
      <c r="W14" s="4">
        <f t="shared" si="3"/>
        <v>134.45746000000003</v>
      </c>
      <c r="AG14" s="4">
        <f>AJ14+'Rail Costs'!K14</f>
        <v>24.744999999999997</v>
      </c>
      <c r="AH14" s="4">
        <f>B14+'Rail Costs'!N14</f>
        <v>20.687999999999999</v>
      </c>
      <c r="AI14" s="4">
        <f>AH14+'Rail Costs'!K14</f>
        <v>21.782999999999998</v>
      </c>
      <c r="AJ14" s="4">
        <v>23.65</v>
      </c>
      <c r="AK14" s="4">
        <v>25</v>
      </c>
      <c r="AL14" s="4">
        <v>20.5</v>
      </c>
      <c r="AO14" s="4">
        <f>$L14-(AG14*'Feedstock Conversions'!$B$21)-'Rail Costs'!Q14</f>
        <v>129.84481459165156</v>
      </c>
      <c r="AP14" s="4">
        <f>$L14-(AH14*'Feedstock Conversions'!$B$21)-'Rail Costs'!R14</f>
        <v>162.13300940326204</v>
      </c>
      <c r="AQ14" s="4">
        <f>$L14-(AI14*'Feedstock Conversions'!$B$21)-'Rail Costs'!S14</f>
        <v>153.69776538258193</v>
      </c>
      <c r="AR14" s="4">
        <f>$L14-(AJ14*'Feedstock Conversions'!$B$21)-'Rail Costs'!T14</f>
        <v>138.6259424682396</v>
      </c>
      <c r="AS14" s="4">
        <f>$L14-(AK14*'Feedstock Conversions'!$B$21)-'Rail Costs'!U14</f>
        <v>128.16468041360207</v>
      </c>
      <c r="AT14" s="4">
        <f>$L14-(AL14*'Feedstock Conversions'!$B$21)-'Rail Costs'!V14</f>
        <v>162.67217096188747</v>
      </c>
      <c r="BH14">
        <f t="shared" si="0"/>
        <v>13</v>
      </c>
      <c r="BI14">
        <f t="shared" si="1"/>
        <v>2019</v>
      </c>
      <c r="BJ14">
        <f t="shared" si="4"/>
        <v>3</v>
      </c>
    </row>
    <row r="15" spans="1:62" x14ac:dyDescent="0.2">
      <c r="A15" s="11">
        <v>43560</v>
      </c>
      <c r="B15" s="4">
        <v>20.25</v>
      </c>
      <c r="C15" s="18">
        <f>CWG!B15+'Rail Costs'!B15</f>
        <v>24.639809630459126</v>
      </c>
      <c r="E15" s="4">
        <f>CWG!C15*'Feedstock Conversions'!B$21</f>
        <v>193.6196240761478</v>
      </c>
      <c r="F15" s="4">
        <f>CWG!C15*'Feedstock Conversions'!B$9</f>
        <v>230.99821528555429</v>
      </c>
      <c r="H15" s="4">
        <f>'Fuel Values'!B15-CWG!I15-CWG!J15-CWG!K15</f>
        <v>17.735699389999979</v>
      </c>
      <c r="I15" s="18">
        <f>('LCFS Values'!$E$2-$AA$4)/1000000*'LCFS Values'!B15*'LCFS Values'!$G$2*100</f>
        <v>149.36430061000002</v>
      </c>
      <c r="J15" s="4">
        <f>'RIN Values'!C15</f>
        <v>57.900000000000006</v>
      </c>
      <c r="K15" s="4">
        <f>'Fixed Credits Value'!B15</f>
        <v>100</v>
      </c>
      <c r="L15" s="4">
        <f t="shared" si="2"/>
        <v>325</v>
      </c>
      <c r="M15" s="4">
        <f>L15/'Feedstock Conversions'!B$21</f>
        <v>41.359124459149911</v>
      </c>
      <c r="W15" s="4">
        <f t="shared" si="3"/>
        <v>131.3803759238522</v>
      </c>
      <c r="AG15" s="4">
        <f>AJ15+'Rail Costs'!K15</f>
        <v>24.347452407614782</v>
      </c>
      <c r="AH15" s="4">
        <f>B15+'Rail Costs'!N15</f>
        <v>20.688980963045914</v>
      </c>
      <c r="AI15" s="4">
        <f>AH15+'Rail Costs'!K15</f>
        <v>21.786433370660696</v>
      </c>
      <c r="AJ15" s="4">
        <v>23.25</v>
      </c>
      <c r="AK15" s="4">
        <v>25</v>
      </c>
      <c r="AL15" s="4">
        <v>20.5</v>
      </c>
      <c r="AO15" s="4">
        <f>$L15-(AG15*'Feedstock Conversions'!$B$21)-'Rail Costs'!Q15</f>
        <v>129.96043679678402</v>
      </c>
      <c r="AP15" s="4">
        <f>$L15-(AH15*'Feedstock Conversions'!$B$21)-'Rail Costs'!R15</f>
        <v>159.11790864044735</v>
      </c>
      <c r="AQ15" s="4">
        <f>$L15-(AI15*'Feedstock Conversions'!$B$21)-'Rail Costs'!S15</f>
        <v>150.66377269586877</v>
      </c>
      <c r="AR15" s="4">
        <f>$L15-(AJ15*'Feedstock Conversions'!$B$21)-'Rail Costs'!T15</f>
        <v>138.76123125316283</v>
      </c>
      <c r="AS15" s="4">
        <f>$L15-(AK15*'Feedstock Conversions'!$B$21)-'Rail Costs'!U15</f>
        <v>125.15709851083298</v>
      </c>
      <c r="AT15" s="4">
        <f>$L15-(AL15*'Feedstock Conversions'!$B$21)-'Rail Costs'!V15</f>
        <v>159.66267750379541</v>
      </c>
      <c r="BH15">
        <f t="shared" si="0"/>
        <v>14</v>
      </c>
      <c r="BI15">
        <f t="shared" si="1"/>
        <v>2019</v>
      </c>
      <c r="BJ15">
        <f t="shared" si="4"/>
        <v>4</v>
      </c>
    </row>
    <row r="16" spans="1:62" x14ac:dyDescent="0.2">
      <c r="A16" s="11">
        <v>43567</v>
      </c>
      <c r="B16" s="4">
        <v>21.05</v>
      </c>
      <c r="C16" s="18">
        <f>CWG!B16+'Rail Costs'!B16</f>
        <v>25.439809630459127</v>
      </c>
      <c r="E16" s="4">
        <f>CWG!C16*'Feedstock Conversions'!B$21</f>
        <v>199.90602407614782</v>
      </c>
      <c r="F16" s="4">
        <f>CWG!C16*'Feedstock Conversions'!B$9</f>
        <v>238.49821528555432</v>
      </c>
      <c r="H16" s="4">
        <f>'Fuel Values'!B16-CWG!I16-CWG!J16-CWG!K16</f>
        <v>22.490070099999997</v>
      </c>
      <c r="I16" s="18">
        <f>('LCFS Values'!$E$2-$AA$4)/1000000*'LCFS Values'!B16*'LCFS Values'!$G$2*100</f>
        <v>145.3849299</v>
      </c>
      <c r="J16" s="4">
        <f>'RIN Values'!C16</f>
        <v>55.125</v>
      </c>
      <c r="K16" s="4">
        <f>'Fixed Credits Value'!B16</f>
        <v>100</v>
      </c>
      <c r="L16" s="4">
        <f t="shared" si="2"/>
        <v>323</v>
      </c>
      <c r="M16" s="4">
        <f>L16/'Feedstock Conversions'!B$21</f>
        <v>41.104606770170527</v>
      </c>
      <c r="W16" s="4">
        <f t="shared" si="3"/>
        <v>123.09397592385218</v>
      </c>
      <c r="AG16" s="4">
        <f>AJ16+'Rail Costs'!K16</f>
        <v>24.447452407614783</v>
      </c>
      <c r="AH16" s="4">
        <f>B16+'Rail Costs'!N16</f>
        <v>21.488980963045915</v>
      </c>
      <c r="AI16" s="4">
        <f>AH16+'Rail Costs'!K16</f>
        <v>22.586433370660696</v>
      </c>
      <c r="AJ16" s="4">
        <v>23.35</v>
      </c>
      <c r="AK16" s="4">
        <v>25</v>
      </c>
      <c r="AL16" s="4">
        <v>20.5</v>
      </c>
      <c r="AO16" s="4">
        <f>$L16-(AG16*'Feedstock Conversions'!$B$21)-'Rail Costs'!Q16</f>
        <v>127.17463679678403</v>
      </c>
      <c r="AP16" s="4">
        <f>$L16-(AH16*'Feedstock Conversions'!$B$21)-'Rail Costs'!R16</f>
        <v>150.83150864044734</v>
      </c>
      <c r="AQ16" s="4">
        <f>$L16-(AI16*'Feedstock Conversions'!$B$21)-'Rail Costs'!S16</f>
        <v>142.37737269586876</v>
      </c>
      <c r="AR16" s="4">
        <f>$L16-(AJ16*'Feedstock Conversions'!$B$21)-'Rail Costs'!T16</f>
        <v>135.97543125316284</v>
      </c>
      <c r="AS16" s="4">
        <f>$L16-(AK16*'Feedstock Conversions'!$B$21)-'Rail Costs'!U16</f>
        <v>123.15709851083298</v>
      </c>
      <c r="AT16" s="4">
        <f>$L16-(AL16*'Feedstock Conversions'!$B$21)-'Rail Costs'!V16</f>
        <v>157.66267750379541</v>
      </c>
      <c r="BH16">
        <f t="shared" si="0"/>
        <v>15</v>
      </c>
      <c r="BI16">
        <f t="shared" si="1"/>
        <v>2019</v>
      </c>
      <c r="BJ16">
        <f t="shared" si="4"/>
        <v>4</v>
      </c>
    </row>
    <row r="17" spans="1:62" x14ac:dyDescent="0.2">
      <c r="A17" s="11">
        <v>43574</v>
      </c>
      <c r="B17" s="4">
        <v>21.531300000000002</v>
      </c>
      <c r="C17" s="18">
        <f>CWG!B17+'Rail Costs'!B17</f>
        <v>25.921109630459128</v>
      </c>
      <c r="E17" s="4">
        <f>CWG!C17*'Feedstock Conversions'!B$21</f>
        <v>203.68807947614781</v>
      </c>
      <c r="F17" s="4">
        <f>CWG!C17*'Feedstock Conversions'!B$9</f>
        <v>243.01040278555433</v>
      </c>
      <c r="H17" s="4">
        <f>'Fuel Values'!B17-CWG!I17-CWG!J17-CWG!K17</f>
        <v>25.709296174999992</v>
      </c>
      <c r="I17" s="18">
        <f>('LCFS Values'!$E$2-$AA$4)/1000000*'LCFS Values'!B17*'LCFS Values'!$G$2*100</f>
        <v>142.13445382500001</v>
      </c>
      <c r="J17" s="4">
        <f>'RIN Values'!C17</f>
        <v>54.65625</v>
      </c>
      <c r="K17" s="4">
        <f>'Fixed Credits Value'!B17</f>
        <v>100</v>
      </c>
      <c r="L17" s="4">
        <f t="shared" si="2"/>
        <v>322.5</v>
      </c>
      <c r="M17" s="4">
        <f>L17/'Feedstock Conversions'!B$21</f>
        <v>41.040977347925683</v>
      </c>
      <c r="W17" s="4">
        <f t="shared" si="3"/>
        <v>118.81192052385219</v>
      </c>
      <c r="AG17" s="4">
        <f>AJ17+'Rail Costs'!K17</f>
        <v>24.472452407614782</v>
      </c>
      <c r="AH17" s="4">
        <f>B17+'Rail Costs'!N17</f>
        <v>21.970280963045916</v>
      </c>
      <c r="AI17" s="4">
        <f>AH17+'Rail Costs'!K17</f>
        <v>23.067733370660697</v>
      </c>
      <c r="AJ17" s="4">
        <v>23.375</v>
      </c>
      <c r="AK17" s="4">
        <v>25</v>
      </c>
      <c r="AL17" s="4">
        <v>22.25</v>
      </c>
      <c r="AO17" s="4">
        <f>$L17-(AG17*'Feedstock Conversions'!$B$21)-'Rail Costs'!Q17</f>
        <v>126.47818679678403</v>
      </c>
      <c r="AP17" s="4">
        <f>$L17-(AH17*'Feedstock Conversions'!$B$21)-'Rail Costs'!R17</f>
        <v>146.54945324044735</v>
      </c>
      <c r="AQ17" s="4">
        <f>$L17-(AI17*'Feedstock Conversions'!$B$21)-'Rail Costs'!S17</f>
        <v>138.09531729586877</v>
      </c>
      <c r="AR17" s="4">
        <f>$L17-(AJ17*'Feedstock Conversions'!$B$21)-'Rail Costs'!T17</f>
        <v>135.27898125316284</v>
      </c>
      <c r="AS17" s="4">
        <f>$L17-(AK17*'Feedstock Conversions'!$B$21)-'Rail Costs'!U17</f>
        <v>122.65709851083298</v>
      </c>
      <c r="AT17" s="4">
        <f>$L17-(AL17*'Feedstock Conversions'!$B$21)-'Rail Costs'!V17</f>
        <v>143.41117750379541</v>
      </c>
      <c r="BH17">
        <f t="shared" si="0"/>
        <v>16</v>
      </c>
      <c r="BI17">
        <f t="shared" si="1"/>
        <v>2019</v>
      </c>
      <c r="BJ17">
        <f t="shared" si="4"/>
        <v>4</v>
      </c>
    </row>
    <row r="18" spans="1:62" x14ac:dyDescent="0.2">
      <c r="A18" s="11">
        <v>43581</v>
      </c>
      <c r="B18" s="4">
        <v>22.225000000000001</v>
      </c>
      <c r="C18" s="18">
        <f>CWG!B18+'Rail Costs'!B18</f>
        <v>26.614809630459128</v>
      </c>
      <c r="E18" s="4">
        <f>CWG!C18*'Feedstock Conversions'!B$21</f>
        <v>209.13917407614781</v>
      </c>
      <c r="F18" s="4">
        <f>CWG!C18*'Feedstock Conversions'!B$9</f>
        <v>249.51384028555432</v>
      </c>
      <c r="H18" s="4">
        <f>'Fuel Values'!B18-CWG!I18-CWG!J18-CWG!K18</f>
        <v>26.877683439999998</v>
      </c>
      <c r="I18" s="18">
        <f>('LCFS Values'!$E$2-$AA$4)/1000000*'LCFS Values'!B18*'LCFS Values'!$G$2*100</f>
        <v>147.19731656000002</v>
      </c>
      <c r="J18" s="4">
        <f>'RIN Values'!C18</f>
        <v>51.224999999999994</v>
      </c>
      <c r="K18" s="4">
        <f>'Fixed Credits Value'!B18</f>
        <v>100</v>
      </c>
      <c r="L18" s="4">
        <f t="shared" si="2"/>
        <v>325.3</v>
      </c>
      <c r="M18" s="4">
        <f>L18/'Feedstock Conversions'!B$21</f>
        <v>41.397302112496824</v>
      </c>
      <c r="W18" s="4">
        <f t="shared" si="3"/>
        <v>116.1608259238522</v>
      </c>
      <c r="AG18" s="4">
        <f>AJ18+'Rail Costs'!K18</f>
        <v>25.797452407614781</v>
      </c>
      <c r="AH18" s="4">
        <f>B18+'Rail Costs'!N18</f>
        <v>22.663980963045915</v>
      </c>
      <c r="AI18" s="4">
        <f>AH18+'Rail Costs'!K18</f>
        <v>23.761433370660697</v>
      </c>
      <c r="AJ18" s="4">
        <v>24.7</v>
      </c>
      <c r="AK18" s="4">
        <v>25</v>
      </c>
      <c r="AL18" s="4">
        <v>23</v>
      </c>
      <c r="AO18" s="4">
        <f>$L18-(AG18*'Feedstock Conversions'!$B$21)-'Rail Costs'!Q18</f>
        <v>118.86633679678405</v>
      </c>
      <c r="AP18" s="4">
        <f>$L18-(AH18*'Feedstock Conversions'!$B$21)-'Rail Costs'!R18</f>
        <v>143.89835864044736</v>
      </c>
      <c r="AQ18" s="4">
        <f>$L18-(AI18*'Feedstock Conversions'!$B$21)-'Rail Costs'!S18</f>
        <v>135.44422269586877</v>
      </c>
      <c r="AR18" s="4">
        <f>$L18-(AJ18*'Feedstock Conversions'!$B$21)-'Rail Costs'!T18</f>
        <v>127.66713125316286</v>
      </c>
      <c r="AS18" s="4">
        <f>$L18-(AK18*'Feedstock Conversions'!$B$21)-'Rail Costs'!U18</f>
        <v>125.45709851083299</v>
      </c>
      <c r="AT18" s="4">
        <f>$L18-(AL18*'Feedstock Conversions'!$B$21)-'Rail Costs'!V18</f>
        <v>140.31767750379544</v>
      </c>
      <c r="BH18">
        <f t="shared" si="0"/>
        <v>17</v>
      </c>
      <c r="BI18">
        <f t="shared" si="1"/>
        <v>2019</v>
      </c>
      <c r="BJ18">
        <f t="shared" si="4"/>
        <v>4</v>
      </c>
    </row>
    <row r="19" spans="1:62" x14ac:dyDescent="0.2">
      <c r="A19" s="11">
        <v>43588</v>
      </c>
      <c r="B19" s="4">
        <v>23.05</v>
      </c>
      <c r="C19" s="18">
        <f>CWG!B19+'Rail Costs'!B19</f>
        <v>27.439809630459127</v>
      </c>
      <c r="E19" s="4">
        <f>CWG!C19*'Feedstock Conversions'!B$21</f>
        <v>215.62202407614782</v>
      </c>
      <c r="F19" s="4">
        <f>CWG!C19*'Feedstock Conversions'!B$9</f>
        <v>257.24821528555429</v>
      </c>
      <c r="H19" s="4">
        <f>'Fuel Values'!B19-CWG!I19-CWG!J19-CWG!K19</f>
        <v>28.16677937999998</v>
      </c>
      <c r="I19" s="18">
        <f>('LCFS Values'!$E$2-$AA$4)/1000000*'LCFS Values'!B19*'LCFS Values'!$G$2*100</f>
        <v>146.64572062000002</v>
      </c>
      <c r="J19" s="4">
        <f>'RIN Values'!C19</f>
        <v>52.6875</v>
      </c>
      <c r="K19" s="4">
        <f>'Fixed Credits Value'!B19</f>
        <v>100</v>
      </c>
      <c r="L19" s="4">
        <f t="shared" si="2"/>
        <v>327.5</v>
      </c>
      <c r="M19" s="4">
        <f>L19/'Feedstock Conversions'!B$21</f>
        <v>41.677271570374145</v>
      </c>
      <c r="W19" s="4">
        <f t="shared" si="3"/>
        <v>111.87797592385218</v>
      </c>
      <c r="AG19" s="4">
        <f>AJ19+'Rail Costs'!K19</f>
        <v>26.097452407614782</v>
      </c>
      <c r="AH19" s="4">
        <f>B19+'Rail Costs'!N19</f>
        <v>23.488980963045915</v>
      </c>
      <c r="AI19" s="4">
        <f>AH19+'Rail Costs'!K19</f>
        <v>24.586433370660696</v>
      </c>
      <c r="AJ19" s="4">
        <v>25</v>
      </c>
      <c r="AK19" s="4">
        <v>25</v>
      </c>
      <c r="AL19" s="4">
        <v>23.45</v>
      </c>
      <c r="AO19" s="4">
        <f>$L19-(AG19*'Feedstock Conversions'!$B$21)-'Rail Costs'!Q19</f>
        <v>118.70893679678403</v>
      </c>
      <c r="AP19" s="4">
        <f>$L19-(AH19*'Feedstock Conversions'!$B$21)-'Rail Costs'!R19</f>
        <v>139.61550864044736</v>
      </c>
      <c r="AQ19" s="4">
        <f>$L19-(AI19*'Feedstock Conversions'!$B$21)-'Rail Costs'!S19</f>
        <v>131.16137269586878</v>
      </c>
      <c r="AR19" s="4">
        <f>$L19-(AJ19*'Feedstock Conversions'!$B$21)-'Rail Costs'!T19</f>
        <v>127.50973125316284</v>
      </c>
      <c r="AS19" s="4">
        <f>$L19-(AK19*'Feedstock Conversions'!$B$21)-'Rail Costs'!U19</f>
        <v>127.65709851083298</v>
      </c>
      <c r="AT19" s="4">
        <f>$L19-(AL19*'Feedstock Conversions'!$B$21)-'Rail Costs'!V19</f>
        <v>138.98157750379542</v>
      </c>
      <c r="BH19">
        <f t="shared" si="0"/>
        <v>18</v>
      </c>
      <c r="BI19">
        <f t="shared" si="1"/>
        <v>2019</v>
      </c>
      <c r="BJ19">
        <f t="shared" si="4"/>
        <v>5</v>
      </c>
    </row>
    <row r="20" spans="1:62" x14ac:dyDescent="0.2">
      <c r="A20" s="11">
        <v>43595</v>
      </c>
      <c r="B20" s="4">
        <v>23.6</v>
      </c>
      <c r="C20" s="18">
        <f>CWG!B20+'Rail Costs'!B20</f>
        <v>27.989809630459128</v>
      </c>
      <c r="E20" s="4">
        <f>CWG!C20*'Feedstock Conversions'!B$21</f>
        <v>219.94392407614782</v>
      </c>
      <c r="F20" s="4">
        <f>CWG!C20*'Feedstock Conversions'!B$9</f>
        <v>262.40446528555429</v>
      </c>
      <c r="H20" s="4">
        <f>'Fuel Values'!B20-CWG!I20-CWG!J20-CWG!K20</f>
        <v>31.264081699999991</v>
      </c>
      <c r="I20" s="18">
        <f>('LCFS Values'!$E$2-$AA$4)/1000000*'LCFS Values'!B20*'LCFS Values'!$G$2*100</f>
        <v>146.9609183</v>
      </c>
      <c r="J20" s="4">
        <f>'RIN Values'!C20</f>
        <v>49.275000000000006</v>
      </c>
      <c r="K20" s="4">
        <f>'Fixed Credits Value'!B20</f>
        <v>100</v>
      </c>
      <c r="L20" s="4">
        <f t="shared" si="2"/>
        <v>327.5</v>
      </c>
      <c r="M20" s="4">
        <f>L20/'Feedstock Conversions'!B$21</f>
        <v>41.677271570374145</v>
      </c>
      <c r="W20" s="4">
        <f t="shared" si="3"/>
        <v>107.55607592385218</v>
      </c>
      <c r="AG20" s="4">
        <f>AJ20+'Rail Costs'!K20</f>
        <v>26.097452407614782</v>
      </c>
      <c r="AH20" s="4">
        <f>B20+'Rail Costs'!N20</f>
        <v>24.038980963045915</v>
      </c>
      <c r="AI20" s="4">
        <f>AH20+'Rail Costs'!K20</f>
        <v>25.136433370660697</v>
      </c>
      <c r="AJ20" s="4">
        <v>25</v>
      </c>
      <c r="AK20" s="4">
        <v>25</v>
      </c>
      <c r="AL20" s="4">
        <v>23.95</v>
      </c>
      <c r="AO20" s="4">
        <f>$L20-(AG20*'Feedstock Conversions'!$B$21)-'Rail Costs'!Q20</f>
        <v>118.70893679678403</v>
      </c>
      <c r="AP20" s="4">
        <f>$L20-(AH20*'Feedstock Conversions'!$B$21)-'Rail Costs'!R20</f>
        <v>135.29360864044736</v>
      </c>
      <c r="AQ20" s="4">
        <f>$L20-(AI20*'Feedstock Conversions'!$B$21)-'Rail Costs'!S20</f>
        <v>126.83947269586876</v>
      </c>
      <c r="AR20" s="4">
        <f>$L20-(AJ20*'Feedstock Conversions'!$B$21)-'Rail Costs'!T20</f>
        <v>127.50973125316284</v>
      </c>
      <c r="AS20" s="4">
        <f>$L20-(AK20*'Feedstock Conversions'!$B$21)-'Rail Costs'!U20</f>
        <v>127.65709851083298</v>
      </c>
      <c r="AT20" s="4">
        <f>$L20-(AL20*'Feedstock Conversions'!$B$21)-'Rail Costs'!V20</f>
        <v>135.05257750379542</v>
      </c>
      <c r="BH20">
        <f t="shared" si="0"/>
        <v>19</v>
      </c>
      <c r="BI20">
        <f t="shared" si="1"/>
        <v>2019</v>
      </c>
      <c r="BJ20">
        <f t="shared" si="4"/>
        <v>5</v>
      </c>
    </row>
    <row r="21" spans="1:62" x14ac:dyDescent="0.2">
      <c r="A21" s="11">
        <v>43602</v>
      </c>
      <c r="B21" s="4">
        <v>24.35</v>
      </c>
      <c r="C21" s="18">
        <f>CWG!B21+'Rail Costs'!B21</f>
        <v>28.739809630459128</v>
      </c>
      <c r="E21" s="4">
        <f>CWG!C21*'Feedstock Conversions'!B$21</f>
        <v>225.83742407614781</v>
      </c>
      <c r="F21" s="4">
        <f>CWG!C21*'Feedstock Conversions'!B$9</f>
        <v>269.43571528555429</v>
      </c>
      <c r="H21" s="4">
        <f>'Fuel Values'!B21-CWG!I21-CWG!J21-CWG!K21</f>
        <v>30.937485760000015</v>
      </c>
      <c r="I21" s="18">
        <f>('LCFS Values'!$E$2-$AA$4)/1000000*'LCFS Values'!B21*'LCFS Values'!$G$2*100</f>
        <v>147.51251423999997</v>
      </c>
      <c r="J21" s="4">
        <f>'RIN Values'!C21</f>
        <v>49.050000000000004</v>
      </c>
      <c r="K21" s="4">
        <f>'Fixed Credits Value'!B21</f>
        <v>100</v>
      </c>
      <c r="L21" s="4">
        <f t="shared" si="2"/>
        <v>327.5</v>
      </c>
      <c r="M21" s="4">
        <f>L21/'Feedstock Conversions'!B$21</f>
        <v>41.677271570374145</v>
      </c>
      <c r="W21" s="4">
        <f t="shared" si="3"/>
        <v>101.66257592385219</v>
      </c>
      <c r="AG21" s="4">
        <f>AJ21+'Rail Costs'!K21</f>
        <v>26.49745240761478</v>
      </c>
      <c r="AH21" s="4">
        <f>B21+'Rail Costs'!N21</f>
        <v>24.788980963045915</v>
      </c>
      <c r="AI21" s="4">
        <f>AH21+'Rail Costs'!K21</f>
        <v>25.886433370660697</v>
      </c>
      <c r="AJ21" s="4">
        <v>25.4</v>
      </c>
      <c r="AK21" s="4">
        <v>25.75</v>
      </c>
      <c r="AL21" s="4">
        <v>24.6</v>
      </c>
      <c r="AO21" s="4">
        <f>$L21-(AG21*'Feedstock Conversions'!$B$21)-'Rail Costs'!Q21</f>
        <v>115.56573679678405</v>
      </c>
      <c r="AP21" s="4">
        <f>$L21-(AH21*'Feedstock Conversions'!$B$21)-'Rail Costs'!R21</f>
        <v>129.40010864044734</v>
      </c>
      <c r="AQ21" s="4">
        <f>$L21-(AI21*'Feedstock Conversions'!$B$21)-'Rail Costs'!S21</f>
        <v>120.94597269586875</v>
      </c>
      <c r="AR21" s="4">
        <f>$L21-(AJ21*'Feedstock Conversions'!$B$21)-'Rail Costs'!T21</f>
        <v>124.36653125316286</v>
      </c>
      <c r="AS21" s="4">
        <f>$L21-(AK21*'Feedstock Conversions'!$B$21)-'Rail Costs'!U21</f>
        <v>121.76359851083299</v>
      </c>
      <c r="AT21" s="4">
        <f>$L21-(AL21*'Feedstock Conversions'!$B$21)-'Rail Costs'!V21</f>
        <v>129.9448775037954</v>
      </c>
      <c r="BH21">
        <f t="shared" si="0"/>
        <v>20</v>
      </c>
      <c r="BI21">
        <f t="shared" si="1"/>
        <v>2019</v>
      </c>
      <c r="BJ21">
        <f t="shared" si="4"/>
        <v>5</v>
      </c>
    </row>
    <row r="22" spans="1:62" x14ac:dyDescent="0.2">
      <c r="A22" s="11">
        <v>43609</v>
      </c>
      <c r="B22" s="4">
        <v>24.9</v>
      </c>
      <c r="C22" s="18">
        <f>CWG!B22+'Rail Costs'!B22</f>
        <v>29.289809630459125</v>
      </c>
      <c r="E22" s="4">
        <f>CWG!C22*'Feedstock Conversions'!B$21</f>
        <v>230.15932407614778</v>
      </c>
      <c r="F22" s="4">
        <f>CWG!C22*'Feedstock Conversions'!B$9</f>
        <v>274.59196528555429</v>
      </c>
      <c r="H22" s="4">
        <f>'Fuel Values'!B22-CWG!I22-CWG!J22-CWG!K22</f>
        <v>29.913093299999986</v>
      </c>
      <c r="I22" s="18">
        <f>('LCFS Values'!$E$2-$AA$4)/1000000*'LCFS Values'!B22*'LCFS Values'!$G$2*100</f>
        <v>148.5369067</v>
      </c>
      <c r="J22" s="4">
        <f>'RIN Values'!C22</f>
        <v>49.050000000000004</v>
      </c>
      <c r="K22" s="4">
        <f>'Fixed Credits Value'!B22</f>
        <v>100</v>
      </c>
      <c r="L22" s="4">
        <f t="shared" si="2"/>
        <v>327.5</v>
      </c>
      <c r="M22" s="4">
        <f>L22/'Feedstock Conversions'!B$21</f>
        <v>41.677271570374145</v>
      </c>
      <c r="W22" s="4">
        <f t="shared" si="3"/>
        <v>97.340675923852217</v>
      </c>
      <c r="AG22" s="4">
        <f>AJ22+'Rail Costs'!K22</f>
        <v>27.397452407614782</v>
      </c>
      <c r="AH22" s="4">
        <f>B22+'Rail Costs'!N22</f>
        <v>25.338980963045913</v>
      </c>
      <c r="AI22" s="4">
        <f>AH22+'Rail Costs'!K22</f>
        <v>26.436433370660694</v>
      </c>
      <c r="AJ22" s="4">
        <v>26.3</v>
      </c>
      <c r="AK22" s="4">
        <v>26.5</v>
      </c>
      <c r="AL22" s="4">
        <v>24.75</v>
      </c>
      <c r="AO22" s="4">
        <f>$L22-(AG22*'Feedstock Conversions'!$B$21)-'Rail Costs'!Q22</f>
        <v>108.49353679678401</v>
      </c>
      <c r="AP22" s="4">
        <f>$L22-(AH22*'Feedstock Conversions'!$B$21)-'Rail Costs'!R22</f>
        <v>125.07820864044739</v>
      </c>
      <c r="AQ22" s="4">
        <f>$L22-(AI22*'Feedstock Conversions'!$B$21)-'Rail Costs'!S22</f>
        <v>116.62407269586878</v>
      </c>
      <c r="AR22" s="4">
        <f>$L22-(AJ22*'Feedstock Conversions'!$B$21)-'Rail Costs'!T22</f>
        <v>117.29433125316282</v>
      </c>
      <c r="AS22" s="4">
        <f>$L22-(AK22*'Feedstock Conversions'!$B$21)-'Rail Costs'!U22</f>
        <v>115.87009851083297</v>
      </c>
      <c r="AT22" s="4">
        <f>$L22-(AL22*'Feedstock Conversions'!$B$21)-'Rail Costs'!V22</f>
        <v>128.7661775037954</v>
      </c>
      <c r="BH22">
        <f t="shared" si="0"/>
        <v>21</v>
      </c>
      <c r="BI22">
        <f t="shared" si="1"/>
        <v>2019</v>
      </c>
      <c r="BJ22">
        <f t="shared" si="4"/>
        <v>5</v>
      </c>
    </row>
    <row r="23" spans="1:62" x14ac:dyDescent="0.2">
      <c r="A23" s="11">
        <v>43616</v>
      </c>
      <c r="B23" s="4">
        <v>25.218800000000002</v>
      </c>
      <c r="C23" s="18">
        <f>CWG!B23+'Rail Costs'!B23</f>
        <v>29.608609630459128</v>
      </c>
      <c r="E23" s="4">
        <f>CWG!C23*'Feedstock Conversions'!B$21</f>
        <v>232.66445447614782</v>
      </c>
      <c r="F23" s="4">
        <f>CWG!C23*'Feedstock Conversions'!B$9</f>
        <v>277.58071528555433</v>
      </c>
      <c r="H23" s="4">
        <f>'Fuel Values'!B23-CWG!I23-CWG!J23-CWG!K23</f>
        <v>25.206349099999983</v>
      </c>
      <c r="I23" s="18">
        <f>('LCFS Values'!$E$2-$AA$4)/1000000*'LCFS Values'!B23*'LCFS Values'!$G$2*100</f>
        <v>149.32490090000002</v>
      </c>
      <c r="J23" s="4">
        <f>'RIN Values'!C23</f>
        <v>52.96875</v>
      </c>
      <c r="K23" s="4">
        <f>'Fixed Credits Value'!B23</f>
        <v>100</v>
      </c>
      <c r="L23" s="4">
        <f t="shared" si="2"/>
        <v>327.5</v>
      </c>
      <c r="M23" s="4">
        <f>L23/'Feedstock Conversions'!B$21</f>
        <v>41.677271570374145</v>
      </c>
      <c r="W23" s="4">
        <f t="shared" si="3"/>
        <v>94.835545523852176</v>
      </c>
      <c r="AG23" s="4">
        <f>AJ23+'Rail Costs'!K23</f>
        <v>27.784952407614782</v>
      </c>
      <c r="AH23" s="4">
        <f>B23+'Rail Costs'!N23</f>
        <v>25.657780963045916</v>
      </c>
      <c r="AI23" s="4">
        <f>AH23+'Rail Costs'!K23</f>
        <v>26.755233370660697</v>
      </c>
      <c r="AJ23" s="4">
        <v>26.6875</v>
      </c>
      <c r="AK23" s="4">
        <v>26.5</v>
      </c>
      <c r="AL23" s="4">
        <v>24.75</v>
      </c>
      <c r="AO23" s="4">
        <f>$L23-(AG23*'Feedstock Conversions'!$B$21)-'Rail Costs'!Q23</f>
        <v>105.44856179678402</v>
      </c>
      <c r="AP23" s="4">
        <f>$L23-(AH23*'Feedstock Conversions'!$B$21)-'Rail Costs'!R23</f>
        <v>122.57307824044737</v>
      </c>
      <c r="AQ23" s="4">
        <f>$L23-(AI23*'Feedstock Conversions'!$B$21)-'Rail Costs'!S23</f>
        <v>114.11894229586876</v>
      </c>
      <c r="AR23" s="4">
        <f>$L23-(AJ23*'Feedstock Conversions'!$B$21)-'Rail Costs'!T23</f>
        <v>114.24935625316283</v>
      </c>
      <c r="AS23" s="4">
        <f>$L23-(AK23*'Feedstock Conversions'!$B$21)-'Rail Costs'!U23</f>
        <v>115.87009851083297</v>
      </c>
      <c r="AT23" s="4">
        <f>$L23-(AL23*'Feedstock Conversions'!$B$21)-'Rail Costs'!V23</f>
        <v>128.7661775037954</v>
      </c>
      <c r="BH23">
        <f t="shared" si="0"/>
        <v>22</v>
      </c>
      <c r="BI23">
        <f t="shared" si="1"/>
        <v>2019</v>
      </c>
      <c r="BJ23">
        <f t="shared" si="4"/>
        <v>5</v>
      </c>
    </row>
    <row r="24" spans="1:62" x14ac:dyDescent="0.2">
      <c r="A24" s="11">
        <v>43623</v>
      </c>
      <c r="B24" s="4">
        <v>25.6</v>
      </c>
      <c r="C24" s="18">
        <f>CWG!B24+'Rail Costs'!B24</f>
        <v>29.989809630459128</v>
      </c>
      <c r="E24" s="4">
        <f>CWG!C24*'Feedstock Conversions'!B$21</f>
        <v>235.6599240761478</v>
      </c>
      <c r="F24" s="4">
        <f>CWG!C24*'Feedstock Conversions'!B$9</f>
        <v>281.15446528555429</v>
      </c>
      <c r="H24" s="4">
        <f>'Fuel Values'!B24-CWG!I24-CWG!J24-CWG!K24</f>
        <v>15.632203739999994</v>
      </c>
      <c r="I24" s="18">
        <f>('LCFS Values'!$E$2-$AA$4)/1000000*'LCFS Values'!B24*'LCFS Values'!$G$2*100</f>
        <v>149.95529626000001</v>
      </c>
      <c r="J24" s="4">
        <f>'RIN Values'!C24</f>
        <v>58.912499999999994</v>
      </c>
      <c r="K24" s="4">
        <f>'Fixed Credits Value'!B24</f>
        <v>100</v>
      </c>
      <c r="L24" s="4">
        <f t="shared" si="2"/>
        <v>324.5</v>
      </c>
      <c r="M24" s="4">
        <f>L24/'Feedstock Conversions'!B$21</f>
        <v>41.295495036905066</v>
      </c>
      <c r="W24" s="4">
        <f t="shared" si="3"/>
        <v>88.840075923852197</v>
      </c>
      <c r="AG24" s="4">
        <f>AJ24+'Rail Costs'!K24</f>
        <v>28.24745240761478</v>
      </c>
      <c r="AH24" s="4">
        <f>B24+'Rail Costs'!N24</f>
        <v>26.038980963045915</v>
      </c>
      <c r="AI24" s="4">
        <f>AH24+'Rail Costs'!K24</f>
        <v>27.136433370660697</v>
      </c>
      <c r="AJ24" s="4">
        <v>27.15</v>
      </c>
      <c r="AK24" s="4">
        <v>26.9</v>
      </c>
      <c r="AL24" s="4">
        <v>25.35</v>
      </c>
      <c r="AO24" s="4">
        <f>$L24-(AG24*'Feedstock Conversions'!$B$21)-'Rail Costs'!Q24</f>
        <v>98.81423679678403</v>
      </c>
      <c r="AP24" s="4">
        <f>$L24-(AH24*'Feedstock Conversions'!$B$21)-'Rail Costs'!R24</f>
        <v>116.57760864044737</v>
      </c>
      <c r="AQ24" s="4">
        <f>$L24-(AI24*'Feedstock Conversions'!$B$21)-'Rail Costs'!S24</f>
        <v>108.12347269586876</v>
      </c>
      <c r="AR24" s="4">
        <f>$L24-(AJ24*'Feedstock Conversions'!$B$21)-'Rail Costs'!T24</f>
        <v>107.61503125316284</v>
      </c>
      <c r="AS24" s="4">
        <f>$L24-(AK24*'Feedstock Conversions'!$B$21)-'Rail Costs'!U24</f>
        <v>109.726898510833</v>
      </c>
      <c r="AT24" s="4">
        <f>$L24-(AL24*'Feedstock Conversions'!$B$21)-'Rail Costs'!V24</f>
        <v>121.05137750379541</v>
      </c>
      <c r="BH24">
        <f t="shared" si="0"/>
        <v>23</v>
      </c>
      <c r="BI24">
        <f t="shared" si="1"/>
        <v>2019</v>
      </c>
      <c r="BJ24">
        <f t="shared" si="4"/>
        <v>6</v>
      </c>
    </row>
    <row r="25" spans="1:62" x14ac:dyDescent="0.2">
      <c r="A25" s="11">
        <v>43630</v>
      </c>
      <c r="B25" s="4">
        <v>25.85</v>
      </c>
      <c r="C25" s="18">
        <f>CWG!B25+'Rail Costs'!B25</f>
        <v>30.239809630459128</v>
      </c>
      <c r="E25" s="4">
        <f>CWG!C25*'Feedstock Conversions'!B$21</f>
        <v>237.62442407614782</v>
      </c>
      <c r="F25" s="4">
        <f>CWG!C25*'Feedstock Conversions'!B$9</f>
        <v>283.49821528555429</v>
      </c>
      <c r="H25" s="4">
        <f>'Fuel Values'!B25-CWG!I25-CWG!J25-CWG!K25</f>
        <v>9.4105089599999872</v>
      </c>
      <c r="I25" s="18">
        <f>('LCFS Values'!$E$2-$AA$4)/1000000*'LCFS Values'!B25*'LCFS Values'!$G$2*100</f>
        <v>150.66449104</v>
      </c>
      <c r="J25" s="4">
        <f>'RIN Values'!C25</f>
        <v>64.425000000000011</v>
      </c>
      <c r="K25" s="4">
        <f>'Fixed Credits Value'!B25</f>
        <v>100</v>
      </c>
      <c r="L25" s="4">
        <f t="shared" si="2"/>
        <v>324.5</v>
      </c>
      <c r="M25" s="4">
        <f>L25/'Feedstock Conversions'!B$21</f>
        <v>41.295495036905066</v>
      </c>
      <c r="W25" s="4">
        <f t="shared" si="3"/>
        <v>86.875575923852182</v>
      </c>
      <c r="AG25" s="4">
        <f>AJ25+'Rail Costs'!K25</f>
        <v>28.947452407614783</v>
      </c>
      <c r="AH25" s="4">
        <f>B25+'Rail Costs'!N25</f>
        <v>26.288980963045915</v>
      </c>
      <c r="AI25" s="4">
        <f>AH25+'Rail Costs'!K25</f>
        <v>27.386433370660697</v>
      </c>
      <c r="AJ25" s="4">
        <v>27.85</v>
      </c>
      <c r="AK25" s="4">
        <v>27.5</v>
      </c>
      <c r="AL25" s="4">
        <v>25.7</v>
      </c>
      <c r="AO25" s="4">
        <f>$L25-(AG25*'Feedstock Conversions'!$B$21)-'Rail Costs'!Q25</f>
        <v>93.31363679678401</v>
      </c>
      <c r="AP25" s="4">
        <f>$L25-(AH25*'Feedstock Conversions'!$B$21)-'Rail Costs'!R25</f>
        <v>114.61310864044735</v>
      </c>
      <c r="AQ25" s="4">
        <f>$L25-(AI25*'Feedstock Conversions'!$B$21)-'Rail Costs'!S25</f>
        <v>106.15897269586874</v>
      </c>
      <c r="AR25" s="4">
        <f>$L25-(AJ25*'Feedstock Conversions'!$B$21)-'Rail Costs'!T25</f>
        <v>102.11443125316282</v>
      </c>
      <c r="AS25" s="4">
        <f>$L25-(AK25*'Feedstock Conversions'!$B$21)-'Rail Costs'!U25</f>
        <v>105.01209851083297</v>
      </c>
      <c r="AT25" s="4">
        <f>$L25-(AL25*'Feedstock Conversions'!$B$21)-'Rail Costs'!V25</f>
        <v>118.30107750379543</v>
      </c>
      <c r="BH25">
        <f t="shared" si="0"/>
        <v>24</v>
      </c>
      <c r="BI25">
        <f t="shared" si="1"/>
        <v>2019</v>
      </c>
      <c r="BJ25">
        <f t="shared" si="4"/>
        <v>6</v>
      </c>
    </row>
    <row r="26" spans="1:62" x14ac:dyDescent="0.2">
      <c r="A26" s="11">
        <v>43637</v>
      </c>
      <c r="B26" s="4">
        <v>25.925000000000001</v>
      </c>
      <c r="C26" s="18">
        <f>CWG!B26+'Rail Costs'!B26</f>
        <v>30.314809630459127</v>
      </c>
      <c r="E26" s="4">
        <f>CWG!C26*'Feedstock Conversions'!B$21</f>
        <v>238.21377407614781</v>
      </c>
      <c r="F26" s="4">
        <f>CWG!C26*'Feedstock Conversions'!B$9</f>
        <v>284.20134028555429</v>
      </c>
      <c r="H26" s="4">
        <f>'Fuel Values'!B26-CWG!I26-CWG!J26-CWG!K26</f>
        <v>7.6475147600000355</v>
      </c>
      <c r="I26" s="18">
        <f>('LCFS Values'!$E$2-$AA$4)/1000000*'LCFS Values'!B26*'LCFS Values'!$G$2*100</f>
        <v>151.45248523999999</v>
      </c>
      <c r="J26" s="4">
        <f>'RIN Values'!C26</f>
        <v>70.199999999999989</v>
      </c>
      <c r="K26" s="4">
        <f>'Fixed Credits Value'!B26</f>
        <v>100</v>
      </c>
      <c r="L26" s="4">
        <f t="shared" si="2"/>
        <v>329.3</v>
      </c>
      <c r="M26" s="4">
        <f>L26/'Feedstock Conversions'!B$21</f>
        <v>41.906337490455591</v>
      </c>
      <c r="O26" s="4">
        <f>'Fuel Values'!C26*100</f>
        <v>191.01</v>
      </c>
      <c r="P26" s="18">
        <f>('LCFS Values'!$E$2-AB$4)/1000000*'LCFS Values'!B26*'LCFS Values'!$G$2*100</f>
        <v>129.89764348399999</v>
      </c>
      <c r="Q26" s="4">
        <f>'RIN Values'!D26</f>
        <v>79.559999999999988</v>
      </c>
      <c r="R26" s="4">
        <f>'Fixed Credits Value'!B26</f>
        <v>100</v>
      </c>
      <c r="S26" s="4">
        <f>'Fixed Credits Value'!C26</f>
        <v>16</v>
      </c>
      <c r="T26" s="4">
        <f>S26+R26+Q26+P26+O26</f>
        <v>516.46764348399995</v>
      </c>
      <c r="U26" s="4">
        <f>T26/'Feedstock Conversions'!B$9</f>
        <v>55.08988197162666</v>
      </c>
      <c r="W26" s="4">
        <f t="shared" si="3"/>
        <v>91.086225923852197</v>
      </c>
      <c r="X26" s="4">
        <f>T26-F26</f>
        <v>232.26630319844566</v>
      </c>
      <c r="AG26" s="4">
        <f>AJ26+'Rail Costs'!K26</f>
        <v>29.097452407614782</v>
      </c>
      <c r="AH26" s="4">
        <f>B26+'Rail Costs'!N26</f>
        <v>26.363980963045915</v>
      </c>
      <c r="AI26" s="4">
        <f>AH26+'Rail Costs'!K26</f>
        <v>27.461433370660696</v>
      </c>
      <c r="AJ26" s="4">
        <v>28</v>
      </c>
      <c r="AK26" s="4">
        <v>27.5</v>
      </c>
      <c r="AL26" s="4">
        <v>25.75</v>
      </c>
      <c r="AO26" s="4">
        <f>$L26-(AG26*'Feedstock Conversions'!$B$21)-'Rail Costs'!Q26</f>
        <v>96.934936796784029</v>
      </c>
      <c r="AP26" s="4">
        <f>$L26-(AH26*'Feedstock Conversions'!$B$21)-'Rail Costs'!R26</f>
        <v>118.82375864044737</v>
      </c>
      <c r="AQ26" s="4">
        <f>$L26-(AI26*'Feedstock Conversions'!$B$21)-'Rail Costs'!S26</f>
        <v>110.36962269586876</v>
      </c>
      <c r="AR26" s="4">
        <f>$L26-(AJ26*'Feedstock Conversions'!$B$21)-'Rail Costs'!T26</f>
        <v>105.73573125316284</v>
      </c>
      <c r="AS26" s="4">
        <f>$L26-(AK26*'Feedstock Conversions'!$B$21)-'Rail Costs'!U26</f>
        <v>109.81209851083298</v>
      </c>
      <c r="AT26" s="4">
        <f>$L26-(AL26*'Feedstock Conversions'!$B$21)-'Rail Costs'!V26</f>
        <v>122.70817750379544</v>
      </c>
      <c r="AV26" s="4">
        <f>$T26-(AG26*'Feedstock Conversions'!$B$9)-'Rail Costs'!Q26</f>
        <v>239.96174497843234</v>
      </c>
      <c r="AW26" s="4">
        <f>$T26-(AH26*'Feedstock Conversions'!$B$9)-'Rail Costs'!R26</f>
        <v>265.99724300350664</v>
      </c>
      <c r="AX26" s="4">
        <f>$T26-(AI26*'Feedstock Conversions'!$B$9)-'Rail Costs'!S26</f>
        <v>255.87827175657645</v>
      </c>
      <c r="AY26" s="4">
        <f>$T26-(AJ26*'Feedstock Conversions'!$B$9)-'Rail Costs'!T26</f>
        <v>250.42737473716278</v>
      </c>
      <c r="AZ26" s="4">
        <f>$T26-(AK26*'Feedstock Conversions'!$B$9)-'Rail Costs'!U26</f>
        <v>255.26224199483292</v>
      </c>
      <c r="BA26" s="4">
        <f>$T26-(AL26*'Feedstock Conversions'!$B$9)-'Rail Costs'!V26</f>
        <v>270.81307098779536</v>
      </c>
      <c r="BH26">
        <f t="shared" si="0"/>
        <v>25</v>
      </c>
      <c r="BI26">
        <f t="shared" si="1"/>
        <v>2019</v>
      </c>
      <c r="BJ26">
        <f t="shared" si="4"/>
        <v>6</v>
      </c>
    </row>
    <row r="27" spans="1:62" x14ac:dyDescent="0.2">
      <c r="A27" s="11">
        <v>43644</v>
      </c>
      <c r="B27" s="4">
        <v>26.35</v>
      </c>
      <c r="C27" s="18">
        <f>CWG!B27+'Rail Costs'!B27</f>
        <v>30.739809630459128</v>
      </c>
      <c r="E27" s="4">
        <f>CWG!C27*'Feedstock Conversions'!B$21</f>
        <v>241.55342407614782</v>
      </c>
      <c r="F27" s="4">
        <f>CWG!C27*'Feedstock Conversions'!B$9</f>
        <v>288.18571528555429</v>
      </c>
      <c r="H27" s="4">
        <f>'Fuel Values'!B27-CWG!I27-CWG!J27-CWG!K27</f>
        <v>13.238319980000028</v>
      </c>
      <c r="I27" s="18">
        <f>('LCFS Values'!$E$2-$AA$4)/1000000*'LCFS Values'!B27*'LCFS Values'!$G$2*100</f>
        <v>152.16168001999998</v>
      </c>
      <c r="J27" s="4">
        <f>'RIN Values'!C27</f>
        <v>65.099999999999994</v>
      </c>
      <c r="K27" s="4">
        <f>'Fixed Credits Value'!B27</f>
        <v>100</v>
      </c>
      <c r="L27" s="4">
        <f t="shared" si="2"/>
        <v>330.5</v>
      </c>
      <c r="M27" s="4">
        <f>L27/'Feedstock Conversions'!B$21</f>
        <v>42.059048103843217</v>
      </c>
      <c r="O27" s="4">
        <f>'Fuel Values'!C27*100</f>
        <v>195.01</v>
      </c>
      <c r="P27" s="18">
        <f>('LCFS Values'!$E$2-AB$4)/1000000*'LCFS Values'!B27*'LCFS Values'!$G$2*100</f>
        <v>130.50590508200003</v>
      </c>
      <c r="Q27" s="4">
        <f>'RIN Values'!D27</f>
        <v>73.78</v>
      </c>
      <c r="R27" s="4">
        <f>'Fixed Credits Value'!B27</f>
        <v>100</v>
      </c>
      <c r="S27" s="4">
        <f>'Fixed Credits Value'!C27</f>
        <v>16</v>
      </c>
      <c r="T27" s="4">
        <f t="shared" ref="T27:T90" si="5">S27+R27+Q27+P27+O27</f>
        <v>515.29590508199999</v>
      </c>
      <c r="U27" s="4">
        <f>T27/'Feedstock Conversions'!B$9</f>
        <v>54.964896542079998</v>
      </c>
      <c r="W27" s="4">
        <f t="shared" si="3"/>
        <v>88.94657592385218</v>
      </c>
      <c r="X27" s="4">
        <f t="shared" ref="X27:X90" si="6">T27-F27</f>
        <v>227.1101897964457</v>
      </c>
      <c r="AG27" s="4">
        <f>AJ27+'Rail Costs'!K27</f>
        <v>29.097452407614782</v>
      </c>
      <c r="AH27" s="4">
        <f>B27+'Rail Costs'!N27</f>
        <v>26.788980963045915</v>
      </c>
      <c r="AI27" s="4">
        <f>AH27+'Rail Costs'!K27</f>
        <v>27.886433370660697</v>
      </c>
      <c r="AJ27" s="4">
        <v>28</v>
      </c>
      <c r="AK27" s="4">
        <v>27.7</v>
      </c>
      <c r="AL27" s="4">
        <v>25.75</v>
      </c>
      <c r="AO27" s="4">
        <f>$L27-(AG27*'Feedstock Conversions'!$B$21)-'Rail Costs'!Q27</f>
        <v>98.134936796784018</v>
      </c>
      <c r="AP27" s="4">
        <f>$L27-(AH27*'Feedstock Conversions'!$B$21)-'Rail Costs'!R27</f>
        <v>116.68410864044735</v>
      </c>
      <c r="AQ27" s="4">
        <f>$L27-(AI27*'Feedstock Conversions'!$B$21)-'Rail Costs'!S27</f>
        <v>108.22997269586874</v>
      </c>
      <c r="AR27" s="4">
        <f>$L27-(AJ27*'Feedstock Conversions'!$B$21)-'Rail Costs'!T27</f>
        <v>106.93573125316283</v>
      </c>
      <c r="AS27" s="4">
        <f>$L27-(AK27*'Feedstock Conversions'!$B$21)-'Rail Costs'!U27</f>
        <v>109.44049851083298</v>
      </c>
      <c r="AT27" s="4">
        <f>$L27-(AL27*'Feedstock Conversions'!$B$21)-'Rail Costs'!V27</f>
        <v>123.90817750379543</v>
      </c>
      <c r="AV27" s="4">
        <f>$T27-(AG27*'Feedstock Conversions'!$B$9)-'Rail Costs'!Q27</f>
        <v>238.79000657643238</v>
      </c>
      <c r="AW27" s="4">
        <f>$T27-(AH27*'Feedstock Conversions'!$B$9)-'Rail Costs'!R27</f>
        <v>260.84112960150668</v>
      </c>
      <c r="AX27" s="4">
        <f>$T27-(AI27*'Feedstock Conversions'!$B$9)-'Rail Costs'!S27</f>
        <v>250.72215835457649</v>
      </c>
      <c r="AY27" s="4">
        <f>$T27-(AJ27*'Feedstock Conversions'!$B$9)-'Rail Costs'!T27</f>
        <v>249.25563633516282</v>
      </c>
      <c r="AZ27" s="4">
        <f>$T27-(AK27*'Feedstock Conversions'!$B$9)-'Rail Costs'!U27</f>
        <v>252.21550359283296</v>
      </c>
      <c r="BA27" s="4">
        <f>$T27-(AL27*'Feedstock Conversions'!$B$9)-'Rail Costs'!V27</f>
        <v>269.6413325857954</v>
      </c>
      <c r="BH27">
        <f t="shared" si="0"/>
        <v>26</v>
      </c>
      <c r="BI27">
        <f t="shared" si="1"/>
        <v>2019</v>
      </c>
      <c r="BJ27">
        <f t="shared" si="4"/>
        <v>6</v>
      </c>
    </row>
    <row r="28" spans="1:62" x14ac:dyDescent="0.2">
      <c r="A28" s="11">
        <v>43651</v>
      </c>
      <c r="B28" s="4">
        <v>26.875</v>
      </c>
      <c r="C28" s="18">
        <f>CWG!B28+'Rail Costs'!B28</f>
        <v>31.220666293393059</v>
      </c>
      <c r="E28" s="4">
        <f>CWG!C28*'Feedstock Conversions'!B$21</f>
        <v>245.33199573348264</v>
      </c>
      <c r="F28" s="4">
        <f>CWG!C28*'Feedstock Conversions'!B$9</f>
        <v>292.69374650055994</v>
      </c>
      <c r="H28" s="4">
        <f>'Fuel Values'!B28-CWG!I28-CWG!J28-CWG!K28</f>
        <v>13.841131000000019</v>
      </c>
      <c r="I28" s="18">
        <f>('LCFS Values'!$E$2-$AA$4)/1000000*'LCFS Values'!B28*'LCFS Values'!$G$2*100</f>
        <v>153.65886899999998</v>
      </c>
      <c r="J28" s="4">
        <f>'RIN Values'!C28</f>
        <v>63</v>
      </c>
      <c r="K28" s="4">
        <f>'Fixed Credits Value'!B28</f>
        <v>100</v>
      </c>
      <c r="L28" s="4">
        <f t="shared" si="2"/>
        <v>330.5</v>
      </c>
      <c r="M28" s="4">
        <f>L28/'Feedstock Conversions'!B$21</f>
        <v>42.059048103843217</v>
      </c>
      <c r="O28" s="4">
        <f>'Fuel Values'!C28*100</f>
        <v>192.1</v>
      </c>
      <c r="P28" s="18">
        <f>('LCFS Values'!$E$2-AB$4)/1000000*'LCFS Values'!B28*'LCFS Values'!$G$2*100</f>
        <v>131.79001290000002</v>
      </c>
      <c r="Q28" s="4">
        <f>'RIN Values'!D28</f>
        <v>71.399999999999991</v>
      </c>
      <c r="R28" s="4">
        <f>'Fixed Credits Value'!B28</f>
        <v>100</v>
      </c>
      <c r="S28" s="4">
        <f>'Fixed Credits Value'!C28</f>
        <v>16</v>
      </c>
      <c r="T28" s="4">
        <f t="shared" si="5"/>
        <v>511.29001289999997</v>
      </c>
      <c r="U28" s="4">
        <f>T28/'Feedstock Conversions'!B$9</f>
        <v>54.537601375999998</v>
      </c>
      <c r="W28" s="4">
        <f t="shared" si="3"/>
        <v>85.168004266517357</v>
      </c>
      <c r="X28" s="4">
        <f t="shared" si="6"/>
        <v>218.59626639944003</v>
      </c>
      <c r="AG28" s="4">
        <f>AJ28+'Rail Costs'!K28</f>
        <v>29.273916573348263</v>
      </c>
      <c r="AH28" s="4">
        <f>B28+'Rail Costs'!N28</f>
        <v>27.309566629339304</v>
      </c>
      <c r="AI28" s="4">
        <f>AH28+'Rail Costs'!K28</f>
        <v>28.395983202687567</v>
      </c>
      <c r="AJ28" s="4">
        <v>28.1875</v>
      </c>
      <c r="AK28" s="4">
        <v>28</v>
      </c>
      <c r="AL28" s="4">
        <v>26.125</v>
      </c>
      <c r="AO28" s="4">
        <f>$L28-(AG28*'Feedstock Conversions'!$B$21)-'Rail Costs'!Q28</f>
        <v>96.785661873687886</v>
      </c>
      <c r="AP28" s="4">
        <f>$L28-(AH28*'Feedstock Conversions'!$B$21)-'Rail Costs'!R28</f>
        <v>112.62661207311326</v>
      </c>
      <c r="AQ28" s="4">
        <f>$L28-(AI28*'Feedstock Conversions'!$B$21)-'Rail Costs'!S28</f>
        <v>104.25748978607794</v>
      </c>
      <c r="AR28" s="4">
        <f>$L28-(AJ28*'Feedstock Conversions'!$B$21)-'Rail Costs'!T28</f>
        <v>105.49795672100815</v>
      </c>
      <c r="AS28" s="4">
        <f>$L28-(AK28*'Feedstock Conversions'!$B$21)-'Rail Costs'!U28</f>
        <v>107.11721707329387</v>
      </c>
      <c r="AT28" s="4">
        <f>$L28-(AL28*'Feedstock Conversions'!$B$21)-'Rail Costs'!V28</f>
        <v>121.00414806520976</v>
      </c>
      <c r="AV28" s="4">
        <f>$T28-(AG28*'Feedstock Conversions'!$B$9)-'Rail Costs'!Q28</f>
        <v>233.16714333191851</v>
      </c>
      <c r="AW28" s="4">
        <f>$T28-(AH28*'Feedstock Conversions'!$B$9)-'Rail Costs'!R28</f>
        <v>251.98801239640554</v>
      </c>
      <c r="AX28" s="4">
        <f>$T28-(AI28*'Feedstock Conversions'!$B$9)-'Rail Costs'!S28</f>
        <v>241.97079616760087</v>
      </c>
      <c r="AY28" s="4">
        <f>$T28-(AJ28*'Feedstock Conversions'!$B$9)-'Rail Costs'!T28</f>
        <v>243.52753212100808</v>
      </c>
      <c r="AZ28" s="4">
        <f>$T28-(AK28*'Feedstock Conversions'!$B$9)-'Rail Costs'!U28</f>
        <v>245.43122997329382</v>
      </c>
      <c r="BA28" s="4">
        <f>$T28-(AL28*'Feedstock Conversions'!$B$9)-'Rail Costs'!V28</f>
        <v>262.16253596520971</v>
      </c>
      <c r="BH28">
        <f t="shared" si="0"/>
        <v>27</v>
      </c>
      <c r="BI28">
        <f t="shared" si="1"/>
        <v>2019</v>
      </c>
      <c r="BJ28">
        <f t="shared" si="4"/>
        <v>7</v>
      </c>
    </row>
    <row r="29" spans="1:62" x14ac:dyDescent="0.2">
      <c r="A29" s="11">
        <v>43658</v>
      </c>
      <c r="B29" s="4">
        <v>27</v>
      </c>
      <c r="C29" s="18">
        <f>CWG!B29+'Rail Costs'!B29</f>
        <v>31.345666293393059</v>
      </c>
      <c r="E29" s="4">
        <f>CWG!C29*'Feedstock Conversions'!B$21</f>
        <v>246.31424573348264</v>
      </c>
      <c r="F29" s="4">
        <f>CWG!C29*'Feedstock Conversions'!B$9</f>
        <v>293.86562150055994</v>
      </c>
      <c r="H29" s="4">
        <f>'Fuel Values'!B29-CWG!I29-CWG!J29-CWG!K29</f>
        <v>15.943942020000009</v>
      </c>
      <c r="I29" s="18">
        <f>('LCFS Values'!$E$2-$AA$4)/1000000*'LCFS Values'!B29*'LCFS Values'!$G$2*100</f>
        <v>155.15605798000001</v>
      </c>
      <c r="J29" s="4">
        <f>'RIN Values'!C29</f>
        <v>60</v>
      </c>
      <c r="K29" s="4">
        <f>'Fixed Credits Value'!B29</f>
        <v>100</v>
      </c>
      <c r="L29" s="4">
        <f t="shared" si="2"/>
        <v>331.1</v>
      </c>
      <c r="M29" s="4">
        <f>L29/'Feedstock Conversions'!B$21</f>
        <v>42.135403410537037</v>
      </c>
      <c r="O29" s="4">
        <f>'Fuel Values'!C29*100</f>
        <v>196.08</v>
      </c>
      <c r="P29" s="18">
        <f>('LCFS Values'!$E$2-AB$4)/1000000*'LCFS Values'!B29*'LCFS Values'!$G$2*100</f>
        <v>133.07412071799999</v>
      </c>
      <c r="Q29" s="4">
        <f>'RIN Values'!D29</f>
        <v>68</v>
      </c>
      <c r="R29" s="4">
        <f>'Fixed Credits Value'!B29</f>
        <v>100</v>
      </c>
      <c r="S29" s="4">
        <f>'Fixed Credits Value'!C29</f>
        <v>16</v>
      </c>
      <c r="T29" s="4">
        <f t="shared" si="5"/>
        <v>513.15412071800006</v>
      </c>
      <c r="U29" s="4">
        <f>T29/'Feedstock Conversions'!B$9</f>
        <v>54.73643954325334</v>
      </c>
      <c r="W29" s="4">
        <f t="shared" si="3"/>
        <v>84.785754266517387</v>
      </c>
      <c r="X29" s="4">
        <f t="shared" si="6"/>
        <v>219.28849921744012</v>
      </c>
      <c r="AG29" s="4">
        <f>AJ29+'Rail Costs'!K29</f>
        <v>29.336416573348263</v>
      </c>
      <c r="AH29" s="4">
        <f>B29+'Rail Costs'!N29</f>
        <v>27.434566629339304</v>
      </c>
      <c r="AI29" s="4">
        <f>AH29+'Rail Costs'!K29</f>
        <v>28.520983202687567</v>
      </c>
      <c r="AJ29" s="4">
        <v>28.25</v>
      </c>
      <c r="AK29" s="4">
        <v>28</v>
      </c>
      <c r="AL29" s="4">
        <v>26.25</v>
      </c>
      <c r="AO29" s="4">
        <f>$L29-(AG29*'Feedstock Conversions'!$B$21)-'Rail Costs'!Q29</f>
        <v>96.894536873687926</v>
      </c>
      <c r="AP29" s="4">
        <f>$L29-(AH29*'Feedstock Conversions'!$B$21)-'Rail Costs'!R29</f>
        <v>112.24436207311329</v>
      </c>
      <c r="AQ29" s="4">
        <f>$L29-(AI29*'Feedstock Conversions'!$B$21)-'Rail Costs'!S29</f>
        <v>103.87523978607797</v>
      </c>
      <c r="AR29" s="4">
        <f>$L29-(AJ29*'Feedstock Conversions'!$B$21)-'Rail Costs'!T29</f>
        <v>105.60683172100816</v>
      </c>
      <c r="AS29" s="4">
        <f>$L29-(AK29*'Feedstock Conversions'!$B$21)-'Rail Costs'!U29</f>
        <v>107.7172170732939</v>
      </c>
      <c r="AT29" s="4">
        <f>$L29-(AL29*'Feedstock Conversions'!$B$21)-'Rail Costs'!V29</f>
        <v>120.62189806520979</v>
      </c>
      <c r="AV29" s="4">
        <f>$T29-(AG29*'Feedstock Conversions'!$B$9)-'Rail Costs'!Q29</f>
        <v>234.4453136499186</v>
      </c>
      <c r="AW29" s="4">
        <f>$T29-(AH29*'Feedstock Conversions'!$B$9)-'Rail Costs'!R29</f>
        <v>252.68024521440563</v>
      </c>
      <c r="AX29" s="4">
        <f>$T29-(AI29*'Feedstock Conversions'!$B$9)-'Rail Costs'!S29</f>
        <v>242.66302898560096</v>
      </c>
      <c r="AY29" s="4">
        <f>$T29-(AJ29*'Feedstock Conversions'!$B$9)-'Rail Costs'!T29</f>
        <v>244.80570243900817</v>
      </c>
      <c r="AZ29" s="4">
        <f>$T29-(AK29*'Feedstock Conversions'!$B$9)-'Rail Costs'!U29</f>
        <v>247.29533779129392</v>
      </c>
      <c r="BA29" s="4">
        <f>$T29-(AL29*'Feedstock Conversions'!$B$9)-'Rail Costs'!V29</f>
        <v>262.85476878320981</v>
      </c>
      <c r="BH29">
        <f t="shared" si="0"/>
        <v>28</v>
      </c>
      <c r="BI29">
        <f t="shared" si="1"/>
        <v>2019</v>
      </c>
      <c r="BJ29">
        <f t="shared" si="4"/>
        <v>7</v>
      </c>
    </row>
    <row r="30" spans="1:62" x14ac:dyDescent="0.2">
      <c r="A30" s="11">
        <v>43665</v>
      </c>
      <c r="B30" s="4">
        <v>27.6</v>
      </c>
      <c r="C30" s="18">
        <f>CWG!B30+'Rail Costs'!B30</f>
        <v>31.94566629339306</v>
      </c>
      <c r="E30" s="4">
        <f>CWG!C30*'Feedstock Conversions'!B$21</f>
        <v>251.02904573348266</v>
      </c>
      <c r="F30" s="4">
        <f>CWG!C30*'Feedstock Conversions'!B$9</f>
        <v>299.49062150055994</v>
      </c>
      <c r="H30" s="4">
        <f>'Fuel Values'!B30-CWG!I30-CWG!J30-CWG!K30</f>
        <v>14.91575014</v>
      </c>
      <c r="I30" s="18">
        <f>('LCFS Values'!$E$2-$AA$4)/1000000*'LCFS Values'!B30*'LCFS Values'!$G$2*100</f>
        <v>156.25924986000001</v>
      </c>
      <c r="J30" s="4">
        <f>'RIN Values'!C30</f>
        <v>61.125</v>
      </c>
      <c r="K30" s="4">
        <f>'Fixed Credits Value'!B30</f>
        <v>100</v>
      </c>
      <c r="L30" s="4">
        <f t="shared" si="2"/>
        <v>332.3</v>
      </c>
      <c r="M30" s="4">
        <f>L30/'Feedstock Conversions'!B$21</f>
        <v>42.288114023924663</v>
      </c>
      <c r="O30" s="4">
        <f>'Fuel Values'!C30*100</f>
        <v>191.01999999999998</v>
      </c>
      <c r="P30" s="18">
        <f>('LCFS Values'!$E$2-AB$4)/1000000*'LCFS Values'!B30*'LCFS Values'!$G$2*100</f>
        <v>134.02030542600002</v>
      </c>
      <c r="Q30" s="4">
        <f>'RIN Values'!D30</f>
        <v>69.274999999999991</v>
      </c>
      <c r="R30" s="4">
        <f>'Fixed Credits Value'!B30</f>
        <v>100</v>
      </c>
      <c r="S30" s="4">
        <f>'Fixed Credits Value'!C30</f>
        <v>16</v>
      </c>
      <c r="T30" s="4">
        <f t="shared" si="5"/>
        <v>510.31530542600001</v>
      </c>
      <c r="U30" s="4">
        <f>T30/'Feedstock Conversions'!B$9</f>
        <v>54.433632578773334</v>
      </c>
      <c r="W30" s="4">
        <f t="shared" si="3"/>
        <v>81.27095426651735</v>
      </c>
      <c r="X30" s="4">
        <f t="shared" si="6"/>
        <v>210.82468392544007</v>
      </c>
      <c r="AG30" s="4">
        <f>AJ30+'Rail Costs'!K30</f>
        <v>29.436416573348264</v>
      </c>
      <c r="AH30" s="4">
        <f>B30+'Rail Costs'!N30</f>
        <v>28.034566629339306</v>
      </c>
      <c r="AI30" s="4">
        <f>AH30+'Rail Costs'!K30</f>
        <v>29.120983202687569</v>
      </c>
      <c r="AJ30" s="4">
        <v>28.35</v>
      </c>
      <c r="AK30" s="4">
        <v>28.6</v>
      </c>
      <c r="AL30" s="4">
        <v>27.25</v>
      </c>
      <c r="AO30" s="4">
        <f>$L30-(AG30*'Feedstock Conversions'!$B$21)-'Rail Costs'!Q30</f>
        <v>97.308736873687891</v>
      </c>
      <c r="AP30" s="4">
        <f>$L30-(AH30*'Feedstock Conversions'!$B$21)-'Rail Costs'!R30</f>
        <v>108.72956207311329</v>
      </c>
      <c r="AQ30" s="4">
        <f>$L30-(AI30*'Feedstock Conversions'!$B$21)-'Rail Costs'!S30</f>
        <v>100.36043978607793</v>
      </c>
      <c r="AR30" s="4">
        <f>$L30-(AJ30*'Feedstock Conversions'!$B$21)-'Rail Costs'!T30</f>
        <v>106.02103172100813</v>
      </c>
      <c r="AS30" s="4">
        <f>$L30-(AK30*'Feedstock Conversions'!$B$21)-'Rail Costs'!U30</f>
        <v>104.20241707329389</v>
      </c>
      <c r="AT30" s="4">
        <f>$L30-(AL30*'Feedstock Conversions'!$B$21)-'Rail Costs'!V30</f>
        <v>113.96389806520978</v>
      </c>
      <c r="AV30" s="4">
        <f>$T30-(AG30*'Feedstock Conversions'!$B$9)-'Rail Costs'!Q30</f>
        <v>230.66899835791855</v>
      </c>
      <c r="AW30" s="4">
        <f>$T30-(AH30*'Feedstock Conversions'!$B$9)-'Rail Costs'!R30</f>
        <v>244.21642992240558</v>
      </c>
      <c r="AX30" s="4">
        <f>$T30-(AI30*'Feedstock Conversions'!$B$9)-'Rail Costs'!S30</f>
        <v>234.19921369360091</v>
      </c>
      <c r="AY30" s="4">
        <f>$T30-(AJ30*'Feedstock Conversions'!$B$9)-'Rail Costs'!T30</f>
        <v>241.02938714700812</v>
      </c>
      <c r="AZ30" s="4">
        <f>$T30-(AK30*'Feedstock Conversions'!$B$9)-'Rail Costs'!U30</f>
        <v>238.83152249929387</v>
      </c>
      <c r="BA30" s="4">
        <f>$T30-(AL30*'Feedstock Conversions'!$B$9)-'Rail Costs'!V30</f>
        <v>250.64095349120976</v>
      </c>
      <c r="BH30">
        <f t="shared" si="0"/>
        <v>29</v>
      </c>
      <c r="BI30">
        <f t="shared" si="1"/>
        <v>2019</v>
      </c>
      <c r="BJ30">
        <f t="shared" si="4"/>
        <v>7</v>
      </c>
    </row>
    <row r="31" spans="1:62" x14ac:dyDescent="0.2">
      <c r="A31" s="11">
        <v>43672</v>
      </c>
      <c r="B31" s="4">
        <v>28.05</v>
      </c>
      <c r="C31" s="18">
        <f>CWG!B31+'Rail Costs'!B31</f>
        <v>32.395666293393056</v>
      </c>
      <c r="E31" s="4">
        <f>CWG!C31*'Feedstock Conversions'!B$21</f>
        <v>254.56514573348261</v>
      </c>
      <c r="F31" s="4">
        <f>CWG!C31*'Feedstock Conversions'!B$9</f>
        <v>303.70937150055988</v>
      </c>
      <c r="H31" s="4">
        <f>'Fuel Values'!B31-CWG!I31-CWG!J31-CWG!K31</f>
        <v>13.273539409999984</v>
      </c>
      <c r="I31" s="18">
        <f>('LCFS Values'!$E$2-$AA$4)/1000000*'LCFS Values'!B31*'LCFS Values'!$G$2*100</f>
        <v>154.80146059</v>
      </c>
      <c r="J31" s="4">
        <f>'RIN Values'!C31</f>
        <v>67.425000000000011</v>
      </c>
      <c r="K31" s="4">
        <f>'Fixed Credits Value'!B31</f>
        <v>100</v>
      </c>
      <c r="L31" s="4">
        <f t="shared" si="2"/>
        <v>335.5</v>
      </c>
      <c r="M31" s="4">
        <f>L31/'Feedstock Conversions'!B$21</f>
        <v>42.69534232629168</v>
      </c>
      <c r="O31" s="4">
        <f>'Fuel Values'!C31*100</f>
        <v>191.97</v>
      </c>
      <c r="P31" s="18">
        <f>('LCFS Values'!$E$2-AB$4)/1000000*'LCFS Values'!B31*'LCFS Values'!$G$2*100</f>
        <v>132.76998991900001</v>
      </c>
      <c r="Q31" s="4">
        <f>'RIN Values'!D31</f>
        <v>76.415000000000006</v>
      </c>
      <c r="R31" s="4">
        <f>'Fixed Credits Value'!B31</f>
        <v>100</v>
      </c>
      <c r="S31" s="4">
        <f>'Fixed Credits Value'!C31</f>
        <v>16</v>
      </c>
      <c r="T31" s="4">
        <f t="shared" si="5"/>
        <v>517.15498991900006</v>
      </c>
      <c r="U31" s="4">
        <f>T31/'Feedstock Conversions'!B$9</f>
        <v>55.16319892469334</v>
      </c>
      <c r="W31" s="4">
        <f t="shared" si="3"/>
        <v>80.934854266517391</v>
      </c>
      <c r="X31" s="4">
        <f t="shared" si="6"/>
        <v>213.44561841844018</v>
      </c>
      <c r="AG31" s="4">
        <f>AJ31+'Rail Costs'!K31</f>
        <v>29.961416573348263</v>
      </c>
      <c r="AH31" s="4">
        <f>B31+'Rail Costs'!N31</f>
        <v>28.484566629339305</v>
      </c>
      <c r="AI31" s="4">
        <f>AH31+'Rail Costs'!K31</f>
        <v>29.570983202687568</v>
      </c>
      <c r="AJ31" s="4">
        <v>28.875</v>
      </c>
      <c r="AK31" s="4">
        <v>29</v>
      </c>
      <c r="AL31" s="4">
        <v>28.3</v>
      </c>
      <c r="AO31" s="4">
        <f>$L31-(AG31*'Feedstock Conversions'!$B$21)-'Rail Costs'!Q31</f>
        <v>96.383286873687879</v>
      </c>
      <c r="AP31" s="4">
        <f>$L31-(AH31*'Feedstock Conversions'!$B$21)-'Rail Costs'!R31</f>
        <v>108.39346207311327</v>
      </c>
      <c r="AQ31" s="4">
        <f>$L31-(AI31*'Feedstock Conversions'!$B$21)-'Rail Costs'!S31</f>
        <v>100.02433978607795</v>
      </c>
      <c r="AR31" s="4">
        <f>$L31-(AJ31*'Feedstock Conversions'!$B$21)-'Rail Costs'!T31</f>
        <v>105.09558172100814</v>
      </c>
      <c r="AS31" s="4">
        <f>$L31-(AK31*'Feedstock Conversions'!$B$21)-'Rail Costs'!U31</f>
        <v>104.2592170732939</v>
      </c>
      <c r="AT31" s="4">
        <f>$L31-(AL31*'Feedstock Conversions'!$B$21)-'Rail Costs'!V31</f>
        <v>108.91299806520976</v>
      </c>
      <c r="AV31" s="4">
        <f>$T31-(AG31*'Feedstock Conversions'!$B$9)-'Rail Costs'!Q31</f>
        <v>232.5868078509186</v>
      </c>
      <c r="AW31" s="4">
        <f>$T31-(AH31*'Feedstock Conversions'!$B$9)-'Rail Costs'!R31</f>
        <v>246.83736441540563</v>
      </c>
      <c r="AX31" s="4">
        <f>$T31-(AI31*'Feedstock Conversions'!$B$9)-'Rail Costs'!S31</f>
        <v>236.82014818660096</v>
      </c>
      <c r="AY31" s="4">
        <f>$T31-(AJ31*'Feedstock Conversions'!$B$9)-'Rail Costs'!T31</f>
        <v>242.94719664000817</v>
      </c>
      <c r="AZ31" s="4">
        <f>$T31-(AK31*'Feedstock Conversions'!$B$9)-'Rail Costs'!U31</f>
        <v>241.92120699229392</v>
      </c>
      <c r="BA31" s="4">
        <f>$T31-(AL31*'Feedstock Conversions'!$B$9)-'Rail Costs'!V31</f>
        <v>247.63688798420981</v>
      </c>
      <c r="BH31">
        <f t="shared" si="0"/>
        <v>30</v>
      </c>
      <c r="BI31">
        <f t="shared" si="1"/>
        <v>2019</v>
      </c>
      <c r="BJ31">
        <f t="shared" si="4"/>
        <v>7</v>
      </c>
    </row>
    <row r="32" spans="1:62" x14ac:dyDescent="0.2">
      <c r="A32" s="11">
        <v>43679</v>
      </c>
      <c r="B32" s="4">
        <v>28.425000000000001</v>
      </c>
      <c r="C32" s="18">
        <f>CWG!B32+'Rail Costs'!B32</f>
        <v>32.770666293393056</v>
      </c>
      <c r="E32" s="4">
        <f>CWG!C32*'Feedstock Conversions'!B$21</f>
        <v>257.51189573348262</v>
      </c>
      <c r="F32" s="4">
        <f>CWG!C32*'Feedstock Conversions'!B$9</f>
        <v>307.22499650055988</v>
      </c>
      <c r="H32" s="4">
        <f>'Fuel Values'!B32-CWG!I32-CWG!J32-CWG!K32</f>
        <v>12.499337380000014</v>
      </c>
      <c r="I32" s="18">
        <f>('LCFS Values'!$E$2-$AA$4)/1000000*'LCFS Values'!B32*'LCFS Values'!$G$2*100</f>
        <v>154.52566261999999</v>
      </c>
      <c r="J32" s="4">
        <f>'RIN Values'!C32</f>
        <v>68.474999999999994</v>
      </c>
      <c r="K32" s="4">
        <f>'Fixed Credits Value'!B32</f>
        <v>100</v>
      </c>
      <c r="L32" s="4">
        <f t="shared" si="2"/>
        <v>335.5</v>
      </c>
      <c r="M32" s="4">
        <f>L32/'Feedstock Conversions'!B$21</f>
        <v>42.69534232629168</v>
      </c>
      <c r="O32" s="4">
        <f>'Fuel Values'!C32*100</f>
        <v>191.39</v>
      </c>
      <c r="P32" s="18">
        <f>('LCFS Values'!$E$2-AB$4)/1000000*'LCFS Values'!B32*'LCFS Values'!$G$2*100</f>
        <v>132.533443742</v>
      </c>
      <c r="Q32" s="4">
        <f>'RIN Values'!D32</f>
        <v>77.60499999999999</v>
      </c>
      <c r="R32" s="4">
        <f>'Fixed Credits Value'!B32</f>
        <v>100</v>
      </c>
      <c r="S32" s="4">
        <f>'Fixed Credits Value'!C32</f>
        <v>16</v>
      </c>
      <c r="T32" s="4">
        <f t="shared" si="5"/>
        <v>517.52844374200004</v>
      </c>
      <c r="U32" s="4">
        <f>T32/'Feedstock Conversions'!B$9</f>
        <v>55.203033999146669</v>
      </c>
      <c r="W32" s="4">
        <f t="shared" si="3"/>
        <v>77.988104266517382</v>
      </c>
      <c r="X32" s="4">
        <f t="shared" si="6"/>
        <v>210.30344724144015</v>
      </c>
      <c r="AG32" s="4">
        <f>AJ32+'Rail Costs'!K32</f>
        <v>31.286416573348262</v>
      </c>
      <c r="AH32" s="4">
        <f>B32+'Rail Costs'!N32</f>
        <v>28.859566629339305</v>
      </c>
      <c r="AI32" s="4">
        <f>AH32+'Rail Costs'!K32</f>
        <v>29.945983202687568</v>
      </c>
      <c r="AJ32" s="4">
        <v>30.2</v>
      </c>
      <c r="AK32" s="4">
        <v>29</v>
      </c>
      <c r="AL32" s="4">
        <v>28.5</v>
      </c>
      <c r="AO32" s="4">
        <f>$L32-(AG32*'Feedstock Conversions'!$B$21)-'Rail Costs'!Q32</f>
        <v>85.971436873687892</v>
      </c>
      <c r="AP32" s="4">
        <f>$L32-(AH32*'Feedstock Conversions'!$B$21)-'Rail Costs'!R32</f>
        <v>105.44671207311326</v>
      </c>
      <c r="AQ32" s="4">
        <f>$L32-(AI32*'Feedstock Conversions'!$B$21)-'Rail Costs'!S32</f>
        <v>97.077589786077937</v>
      </c>
      <c r="AR32" s="4">
        <f>$L32-(AJ32*'Feedstock Conversions'!$B$21)-'Rail Costs'!T32</f>
        <v>94.683731721008158</v>
      </c>
      <c r="AS32" s="4">
        <f>$L32-(AK32*'Feedstock Conversions'!$B$21)-'Rail Costs'!U32</f>
        <v>104.2592170732939</v>
      </c>
      <c r="AT32" s="4">
        <f>$L32-(AL32*'Feedstock Conversions'!$B$21)-'Rail Costs'!V32</f>
        <v>107.34139806520975</v>
      </c>
      <c r="AV32" s="4">
        <f>$T32-(AG32*'Feedstock Conversions'!$B$9)-'Rail Costs'!Q32</f>
        <v>220.53838667391858</v>
      </c>
      <c r="AW32" s="4">
        <f>$T32-(AH32*'Feedstock Conversions'!$B$9)-'Rail Costs'!R32</f>
        <v>243.69519323840561</v>
      </c>
      <c r="AX32" s="4">
        <f>$T32-(AI32*'Feedstock Conversions'!$B$9)-'Rail Costs'!S32</f>
        <v>233.67797700960094</v>
      </c>
      <c r="AY32" s="4">
        <f>$T32-(AJ32*'Feedstock Conversions'!$B$9)-'Rail Costs'!T32</f>
        <v>230.89877546300815</v>
      </c>
      <c r="AZ32" s="4">
        <f>$T32-(AK32*'Feedstock Conversions'!$B$9)-'Rail Costs'!U32</f>
        <v>242.29466081529389</v>
      </c>
      <c r="BA32" s="4">
        <f>$T32-(AL32*'Feedstock Conversions'!$B$9)-'Rail Costs'!V32</f>
        <v>246.13534180720978</v>
      </c>
      <c r="BH32">
        <f t="shared" si="0"/>
        <v>31</v>
      </c>
      <c r="BI32">
        <f t="shared" si="1"/>
        <v>2019</v>
      </c>
      <c r="BJ32">
        <f t="shared" si="4"/>
        <v>8</v>
      </c>
    </row>
    <row r="33" spans="1:62" x14ac:dyDescent="0.2">
      <c r="A33" s="11">
        <v>43686</v>
      </c>
      <c r="B33" s="4">
        <v>28.425000000000001</v>
      </c>
      <c r="C33" s="18">
        <f>CWG!B33+'Rail Costs'!B33</f>
        <v>32.770666293393056</v>
      </c>
      <c r="E33" s="4">
        <f>CWG!C33*'Feedstock Conversions'!B$21</f>
        <v>257.51189573348262</v>
      </c>
      <c r="F33" s="4">
        <f>CWG!C33*'Feedstock Conversions'!B$9</f>
        <v>307.22499650055988</v>
      </c>
      <c r="H33" s="4">
        <f>'Fuel Values'!B33-CWG!I33-CWG!J33-CWG!K33</f>
        <v>11.042536509999991</v>
      </c>
      <c r="I33" s="18">
        <f>('LCFS Values'!$E$2-$AA$4)/1000000*'LCFS Values'!B33*'LCFS Values'!$G$2*100</f>
        <v>154.40746349</v>
      </c>
      <c r="J33" s="4">
        <f>'RIN Values'!C33</f>
        <v>70.050000000000011</v>
      </c>
      <c r="K33" s="4">
        <f>'Fixed Credits Value'!B33</f>
        <v>100</v>
      </c>
      <c r="L33" s="4">
        <f t="shared" si="2"/>
        <v>335.5</v>
      </c>
      <c r="M33" s="4">
        <f>L33/'Feedstock Conversions'!B$21</f>
        <v>42.69534232629168</v>
      </c>
      <c r="O33" s="4">
        <f>'Fuel Values'!C33*100</f>
        <v>182.36</v>
      </c>
      <c r="P33" s="18">
        <f>('LCFS Values'!$E$2-AB$4)/1000000*'LCFS Values'!B33*'LCFS Values'!$G$2*100</f>
        <v>132.43206680899999</v>
      </c>
      <c r="Q33" s="4">
        <f>'RIN Values'!D33</f>
        <v>79.39</v>
      </c>
      <c r="R33" s="4">
        <f>'Fixed Credits Value'!B33</f>
        <v>100</v>
      </c>
      <c r="S33" s="4">
        <f>'Fixed Credits Value'!C33</f>
        <v>16</v>
      </c>
      <c r="T33" s="4">
        <f t="shared" si="5"/>
        <v>510.18206680899999</v>
      </c>
      <c r="U33" s="4">
        <f>T33/'Feedstock Conversions'!B$9</f>
        <v>54.419420459626664</v>
      </c>
      <c r="W33" s="4">
        <f t="shared" si="3"/>
        <v>77.988104266517382</v>
      </c>
      <c r="X33" s="4">
        <f t="shared" si="6"/>
        <v>202.95707030844011</v>
      </c>
      <c r="AG33" s="4">
        <f>AJ33+'Rail Costs'!K33</f>
        <v>31.586416573348263</v>
      </c>
      <c r="AH33" s="4">
        <f>B33+'Rail Costs'!N33</f>
        <v>28.859566629339305</v>
      </c>
      <c r="AI33" s="4">
        <f>AH33+'Rail Costs'!K33</f>
        <v>29.945983202687568</v>
      </c>
      <c r="AJ33" s="4">
        <v>30.5</v>
      </c>
      <c r="AK33" s="4">
        <v>28.8</v>
      </c>
      <c r="AL33" s="4">
        <v>28.5</v>
      </c>
      <c r="AO33" s="4">
        <f>$L33-(AG33*'Feedstock Conversions'!$B$21)-'Rail Costs'!Q33</f>
        <v>83.61403687368788</v>
      </c>
      <c r="AP33" s="4">
        <f>$L33-(AH33*'Feedstock Conversions'!$B$21)-'Rail Costs'!R33</f>
        <v>105.44671207311326</v>
      </c>
      <c r="AQ33" s="4">
        <f>$L33-(AI33*'Feedstock Conversions'!$B$21)-'Rail Costs'!S33</f>
        <v>97.077589786077937</v>
      </c>
      <c r="AR33" s="4">
        <f>$L33-(AJ33*'Feedstock Conversions'!$B$21)-'Rail Costs'!T33</f>
        <v>92.326331721008145</v>
      </c>
      <c r="AS33" s="4">
        <f>$L33-(AK33*'Feedstock Conversions'!$B$21)-'Rail Costs'!U33</f>
        <v>105.83081707329389</v>
      </c>
      <c r="AT33" s="4">
        <f>$L33-(AL33*'Feedstock Conversions'!$B$21)-'Rail Costs'!V33</f>
        <v>107.34139806520975</v>
      </c>
      <c r="AV33" s="4">
        <f>$T33-(AG33*'Feedstock Conversions'!$B$9)-'Rail Costs'!Q33</f>
        <v>210.37950974091854</v>
      </c>
      <c r="AW33" s="4">
        <f>$T33-(AH33*'Feedstock Conversions'!$B$9)-'Rail Costs'!R33</f>
        <v>236.34881630540556</v>
      </c>
      <c r="AX33" s="4">
        <f>$T33-(AI33*'Feedstock Conversions'!$B$9)-'Rail Costs'!S33</f>
        <v>226.33160007660089</v>
      </c>
      <c r="AY33" s="4">
        <f>$T33-(AJ33*'Feedstock Conversions'!$B$9)-'Rail Costs'!T33</f>
        <v>220.73989853000811</v>
      </c>
      <c r="AZ33" s="4">
        <f>$T33-(AK33*'Feedstock Conversions'!$B$9)-'Rail Costs'!U33</f>
        <v>236.82328388229385</v>
      </c>
      <c r="BA33" s="4">
        <f>$T33-(AL33*'Feedstock Conversions'!$B$9)-'Rail Costs'!V33</f>
        <v>238.78896487420974</v>
      </c>
      <c r="BH33">
        <f t="shared" si="0"/>
        <v>32</v>
      </c>
      <c r="BI33">
        <f t="shared" si="1"/>
        <v>2019</v>
      </c>
      <c r="BJ33">
        <f t="shared" si="4"/>
        <v>8</v>
      </c>
    </row>
    <row r="34" spans="1:62" x14ac:dyDescent="0.2">
      <c r="A34" s="11">
        <v>43693</v>
      </c>
      <c r="B34" s="4">
        <v>27.425000000000001</v>
      </c>
      <c r="C34" s="18">
        <f>CWG!B34+'Rail Costs'!B34</f>
        <v>31.770666293393059</v>
      </c>
      <c r="E34" s="4">
        <f>CWG!C34*'Feedstock Conversions'!B$21</f>
        <v>249.65389573348264</v>
      </c>
      <c r="F34" s="4">
        <f>CWG!C34*'Feedstock Conversions'!B$9</f>
        <v>297.84999650055994</v>
      </c>
      <c r="H34" s="4">
        <f>'Fuel Values'!B34-CWG!I34-CWG!J34-CWG!K34</f>
        <v>21.036533610000021</v>
      </c>
      <c r="I34" s="18">
        <f>('LCFS Values'!$E$2-$AA$4)/1000000*'LCFS Values'!B34*'LCFS Values'!$G$2*100</f>
        <v>154.01346638999999</v>
      </c>
      <c r="J34" s="4">
        <f>'RIN Values'!C34</f>
        <v>63.449999999999996</v>
      </c>
      <c r="K34" s="4">
        <f>'Fixed Credits Value'!B34</f>
        <v>100</v>
      </c>
      <c r="L34" s="4">
        <f t="shared" si="2"/>
        <v>338.5</v>
      </c>
      <c r="M34" s="4">
        <f>L34/'Feedstock Conversions'!B$21</f>
        <v>43.077118859760752</v>
      </c>
      <c r="O34" s="4">
        <f>'Fuel Values'!C34*100</f>
        <v>184</v>
      </c>
      <c r="P34" s="18">
        <f>('LCFS Values'!$E$2-AB$4)/1000000*'LCFS Values'!B34*'LCFS Values'!$G$2*100</f>
        <v>132.094143699</v>
      </c>
      <c r="Q34" s="4">
        <f>'RIN Values'!D34</f>
        <v>71.91</v>
      </c>
      <c r="R34" s="4">
        <f>'Fixed Credits Value'!B34</f>
        <v>100</v>
      </c>
      <c r="S34" s="4">
        <f>'Fixed Credits Value'!C34</f>
        <v>16</v>
      </c>
      <c r="T34" s="4">
        <f t="shared" si="5"/>
        <v>504.004143699</v>
      </c>
      <c r="U34" s="4">
        <f>T34/'Feedstock Conversions'!B$9</f>
        <v>53.760441994559997</v>
      </c>
      <c r="W34" s="4">
        <f t="shared" si="3"/>
        <v>88.846104266517358</v>
      </c>
      <c r="X34" s="4">
        <f t="shared" si="6"/>
        <v>206.15414719844006</v>
      </c>
      <c r="AG34" s="4">
        <f>AJ34+'Rail Costs'!K34</f>
        <v>31.586416573348263</v>
      </c>
      <c r="AH34" s="4">
        <f>B34+'Rail Costs'!N34</f>
        <v>27.859566629339305</v>
      </c>
      <c r="AI34" s="4">
        <f>AH34+'Rail Costs'!K34</f>
        <v>28.945983202687568</v>
      </c>
      <c r="AJ34" s="4">
        <v>30.5</v>
      </c>
      <c r="AK34" s="4">
        <v>28.2</v>
      </c>
      <c r="AL34" s="4">
        <v>28.1</v>
      </c>
      <c r="AO34" s="4">
        <f>$L34-(AG34*'Feedstock Conversions'!$B$21)-'Rail Costs'!Q34</f>
        <v>86.61403687368788</v>
      </c>
      <c r="AP34" s="4">
        <f>$L34-(AH34*'Feedstock Conversions'!$B$21)-'Rail Costs'!R34</f>
        <v>116.30471207311327</v>
      </c>
      <c r="AQ34" s="4">
        <f>$L34-(AI34*'Feedstock Conversions'!$B$21)-'Rail Costs'!S34</f>
        <v>107.93558978607794</v>
      </c>
      <c r="AR34" s="4">
        <f>$L34-(AJ34*'Feedstock Conversions'!$B$21)-'Rail Costs'!T34</f>
        <v>95.326331721008145</v>
      </c>
      <c r="AS34" s="4">
        <f>$L34-(AK34*'Feedstock Conversions'!$B$21)-'Rail Costs'!U34</f>
        <v>113.54561707329388</v>
      </c>
      <c r="AT34" s="4">
        <f>$L34-(AL34*'Feedstock Conversions'!$B$21)-'Rail Costs'!V34</f>
        <v>113.48459806520975</v>
      </c>
      <c r="AV34" s="4">
        <f>$T34-(AG34*'Feedstock Conversions'!$B$9)-'Rail Costs'!Q34</f>
        <v>204.20158663091854</v>
      </c>
      <c r="AW34" s="4">
        <f>$T34-(AH34*'Feedstock Conversions'!$B$9)-'Rail Costs'!R34</f>
        <v>239.54589319540557</v>
      </c>
      <c r="AX34" s="4">
        <f>$T34-(AI34*'Feedstock Conversions'!$B$9)-'Rail Costs'!S34</f>
        <v>229.5286769666009</v>
      </c>
      <c r="AY34" s="4">
        <f>$T34-(AJ34*'Feedstock Conversions'!$B$9)-'Rail Costs'!T34</f>
        <v>214.56197542000811</v>
      </c>
      <c r="AZ34" s="4">
        <f>$T34-(AK34*'Feedstock Conversions'!$B$9)-'Rail Costs'!U34</f>
        <v>236.27036077229386</v>
      </c>
      <c r="BA34" s="4">
        <f>$T34-(AL34*'Feedstock Conversions'!$B$9)-'Rail Costs'!V34</f>
        <v>236.36104176420974</v>
      </c>
      <c r="BH34">
        <f t="shared" si="0"/>
        <v>33</v>
      </c>
      <c r="BI34">
        <f t="shared" si="1"/>
        <v>2019</v>
      </c>
      <c r="BJ34">
        <f t="shared" si="4"/>
        <v>8</v>
      </c>
    </row>
    <row r="35" spans="1:62" x14ac:dyDescent="0.2">
      <c r="A35" s="11">
        <v>43700</v>
      </c>
      <c r="B35" s="4">
        <v>25.875</v>
      </c>
      <c r="C35" s="18">
        <f>CWG!B35+'Rail Costs'!B35</f>
        <v>30.220666293393059</v>
      </c>
      <c r="E35" s="4">
        <f>CWG!C35*'Feedstock Conversions'!B$21</f>
        <v>237.47399573348264</v>
      </c>
      <c r="F35" s="4">
        <f>CWG!C35*'Feedstock Conversions'!B$9</f>
        <v>283.31874650055994</v>
      </c>
      <c r="H35" s="4">
        <f>'Fuel Values'!B35-CWG!I35-CWG!J35-CWG!K35</f>
        <v>16.242346079999976</v>
      </c>
      <c r="I35" s="18">
        <f>('LCFS Values'!$E$2-$AA$4)/1000000*'LCFS Values'!B35*'LCFS Values'!$G$2*100</f>
        <v>155.70765392000001</v>
      </c>
      <c r="J35" s="4">
        <f>'RIN Values'!C35</f>
        <v>68.550000000000011</v>
      </c>
      <c r="K35" s="4">
        <f>'Fixed Credits Value'!B35</f>
        <v>100</v>
      </c>
      <c r="L35" s="4">
        <f t="shared" si="2"/>
        <v>340.5</v>
      </c>
      <c r="M35" s="4">
        <f>L35/'Feedstock Conversions'!B$21</f>
        <v>43.331636548740143</v>
      </c>
      <c r="O35" s="4">
        <f>'Fuel Values'!C35*100</f>
        <v>185.03</v>
      </c>
      <c r="P35" s="18">
        <f>('LCFS Values'!$E$2-AB$4)/1000000*'LCFS Values'!B35*'LCFS Values'!$G$2*100</f>
        <v>133.54721307200001</v>
      </c>
      <c r="Q35" s="4">
        <f>'RIN Values'!D35</f>
        <v>77.69</v>
      </c>
      <c r="R35" s="4">
        <f>'Fixed Credits Value'!B35</f>
        <v>100</v>
      </c>
      <c r="S35" s="4">
        <f>'Fixed Credits Value'!C35</f>
        <v>16</v>
      </c>
      <c r="T35" s="4">
        <f t="shared" si="5"/>
        <v>512.267213072</v>
      </c>
      <c r="U35" s="4">
        <f>T35/'Feedstock Conversions'!B$9</f>
        <v>54.641836061013336</v>
      </c>
      <c r="W35" s="4">
        <f t="shared" si="3"/>
        <v>103.02600426651736</v>
      </c>
      <c r="X35" s="4">
        <f t="shared" si="6"/>
        <v>228.94846657144006</v>
      </c>
      <c r="AG35" s="4">
        <f>AJ35+'Rail Costs'!K35</f>
        <v>31.586416573348263</v>
      </c>
      <c r="AH35" s="4">
        <f>B35+'Rail Costs'!N35</f>
        <v>26.309566629339304</v>
      </c>
      <c r="AI35" s="4">
        <f>AH35+'Rail Costs'!K35</f>
        <v>27.395983202687567</v>
      </c>
      <c r="AJ35" s="4">
        <v>30.5</v>
      </c>
      <c r="AK35" s="4">
        <v>27.7</v>
      </c>
      <c r="AL35" s="4">
        <v>28</v>
      </c>
      <c r="AO35" s="4">
        <f>$L35-(AG35*'Feedstock Conversions'!$B$21)-'Rail Costs'!Q35</f>
        <v>88.61403687368788</v>
      </c>
      <c r="AP35" s="4">
        <f>$L35-(AH35*'Feedstock Conversions'!$B$21)-'Rail Costs'!R35</f>
        <v>130.48461207311328</v>
      </c>
      <c r="AQ35" s="4">
        <f>$L35-(AI35*'Feedstock Conversions'!$B$21)-'Rail Costs'!S35</f>
        <v>122.11548978607794</v>
      </c>
      <c r="AR35" s="4">
        <f>$L35-(AJ35*'Feedstock Conversions'!$B$21)-'Rail Costs'!T35</f>
        <v>97.326331721008145</v>
      </c>
      <c r="AS35" s="4">
        <f>$L35-(AK35*'Feedstock Conversions'!$B$21)-'Rail Costs'!U35</f>
        <v>119.47461707329389</v>
      </c>
      <c r="AT35" s="4">
        <f>$L35-(AL35*'Feedstock Conversions'!$B$21)-'Rail Costs'!V35</f>
        <v>116.27039806520975</v>
      </c>
      <c r="AV35" s="4">
        <f>$T35-(AG35*'Feedstock Conversions'!$B$9)-'Rail Costs'!Q35</f>
        <v>212.46465600391855</v>
      </c>
      <c r="AW35" s="4">
        <f>$T35-(AH35*'Feedstock Conversions'!$B$9)-'Rail Costs'!R35</f>
        <v>262.34021256840555</v>
      </c>
      <c r="AX35" s="4">
        <f>$T35-(AI35*'Feedstock Conversions'!$B$9)-'Rail Costs'!S35</f>
        <v>252.32299633960091</v>
      </c>
      <c r="AY35" s="4">
        <f>$T35-(AJ35*'Feedstock Conversions'!$B$9)-'Rail Costs'!T35</f>
        <v>222.82504479300812</v>
      </c>
      <c r="AZ35" s="4">
        <f>$T35-(AK35*'Feedstock Conversions'!$B$9)-'Rail Costs'!U35</f>
        <v>249.22093014529386</v>
      </c>
      <c r="BA35" s="4">
        <f>$T35-(AL35*'Feedstock Conversions'!$B$9)-'Rail Costs'!V35</f>
        <v>245.56161113720975</v>
      </c>
      <c r="BH35">
        <f t="shared" si="0"/>
        <v>34</v>
      </c>
      <c r="BI35">
        <f t="shared" si="1"/>
        <v>2019</v>
      </c>
      <c r="BJ35">
        <f t="shared" si="4"/>
        <v>8</v>
      </c>
    </row>
    <row r="36" spans="1:62" x14ac:dyDescent="0.2">
      <c r="A36" s="11">
        <v>43707</v>
      </c>
      <c r="B36" s="4">
        <v>24.9</v>
      </c>
      <c r="C36" s="18">
        <f>CWG!B36+'Rail Costs'!B36</f>
        <v>29.245666293393057</v>
      </c>
      <c r="E36" s="4">
        <f>CWG!C36*'Feedstock Conversions'!B$21</f>
        <v>229.81244573348263</v>
      </c>
      <c r="F36" s="4">
        <f>CWG!C36*'Feedstock Conversions'!B$9</f>
        <v>274.17812150055994</v>
      </c>
      <c r="H36" s="4">
        <f>'Fuel Values'!B36-CWG!I36-CWG!J36-CWG!K36</f>
        <v>12.481555359999987</v>
      </c>
      <c r="I36" s="18">
        <f>('LCFS Values'!$E$2-$AA$4)/1000000*'LCFS Values'!B36*'LCFS Values'!$G$2*100</f>
        <v>156.96844464</v>
      </c>
      <c r="J36" s="4">
        <f>'RIN Values'!C36</f>
        <v>71.25</v>
      </c>
      <c r="K36" s="4">
        <f>'Fixed Credits Value'!B36</f>
        <v>100</v>
      </c>
      <c r="L36" s="4">
        <f t="shared" si="2"/>
        <v>340.7</v>
      </c>
      <c r="M36" s="4">
        <f>L36/'Feedstock Conversions'!B$21</f>
        <v>43.357088317638073</v>
      </c>
      <c r="O36" s="4">
        <f>'Fuel Values'!C36*100</f>
        <v>184.03</v>
      </c>
      <c r="P36" s="18">
        <f>('LCFS Values'!$E$2-AB$4)/1000000*'LCFS Values'!B36*'LCFS Values'!$G$2*100</f>
        <v>134.62856702400001</v>
      </c>
      <c r="Q36" s="4">
        <f>'RIN Values'!D36</f>
        <v>80.75</v>
      </c>
      <c r="R36" s="4">
        <f>'Fixed Credits Value'!B36</f>
        <v>100</v>
      </c>
      <c r="S36" s="4">
        <f>'Fixed Credits Value'!C36</f>
        <v>16</v>
      </c>
      <c r="T36" s="4">
        <f t="shared" si="5"/>
        <v>515.40856702400004</v>
      </c>
      <c r="U36" s="4">
        <f>T36/'Feedstock Conversions'!B$9</f>
        <v>54.97691381589334</v>
      </c>
      <c r="W36" s="4">
        <f t="shared" si="3"/>
        <v>110.88755426651736</v>
      </c>
      <c r="X36" s="4">
        <f t="shared" si="6"/>
        <v>241.2304455234401</v>
      </c>
      <c r="AG36" s="4">
        <f>AJ36+'Rail Costs'!K36</f>
        <v>28.986416573348261</v>
      </c>
      <c r="AH36" s="4">
        <f>B36+'Rail Costs'!N36</f>
        <v>25.334566629339303</v>
      </c>
      <c r="AI36" s="4">
        <f>AH36+'Rail Costs'!K36</f>
        <v>26.420983202687566</v>
      </c>
      <c r="AJ36" s="4">
        <v>27.9</v>
      </c>
      <c r="AK36" s="4">
        <v>26.9</v>
      </c>
      <c r="AL36" s="4">
        <v>28</v>
      </c>
      <c r="AO36" s="4">
        <f>$L36-(AG36*'Feedstock Conversions'!$B$21)-'Rail Costs'!Q36</f>
        <v>109.2448368736879</v>
      </c>
      <c r="AP36" s="4">
        <f>$L36-(AH36*'Feedstock Conversions'!$B$21)-'Rail Costs'!R36</f>
        <v>138.34616207311331</v>
      </c>
      <c r="AQ36" s="4">
        <f>$L36-(AI36*'Feedstock Conversions'!$B$21)-'Rail Costs'!S36</f>
        <v>129.97703978607794</v>
      </c>
      <c r="AR36" s="4">
        <f>$L36-(AJ36*'Feedstock Conversions'!$B$21)-'Rail Costs'!T36</f>
        <v>117.95713172100814</v>
      </c>
      <c r="AS36" s="4">
        <f>$L36-(AK36*'Feedstock Conversions'!$B$21)-'Rail Costs'!U36</f>
        <v>125.96101707329389</v>
      </c>
      <c r="AT36" s="4">
        <f>$L36-(AL36*'Feedstock Conversions'!$B$21)-'Rail Costs'!V36</f>
        <v>116.47039806520974</v>
      </c>
      <c r="AV36" s="4">
        <f>$T36-(AG36*'Feedstock Conversions'!$B$9)-'Rail Costs'!Q36</f>
        <v>239.98100995591858</v>
      </c>
      <c r="AW36" s="4">
        <f>$T36-(AH36*'Feedstock Conversions'!$B$9)-'Rail Costs'!R36</f>
        <v>274.62219152040558</v>
      </c>
      <c r="AX36" s="4">
        <f>$T36-(AI36*'Feedstock Conversions'!$B$9)-'Rail Costs'!S36</f>
        <v>264.60497529160091</v>
      </c>
      <c r="AY36" s="4">
        <f>$T36-(AJ36*'Feedstock Conversions'!$B$9)-'Rail Costs'!T36</f>
        <v>250.34139874500815</v>
      </c>
      <c r="AZ36" s="4">
        <f>$T36-(AK36*'Feedstock Conversions'!$B$9)-'Rail Costs'!U36</f>
        <v>259.86228409729392</v>
      </c>
      <c r="BA36" s="4">
        <f>$T36-(AL36*'Feedstock Conversions'!$B$9)-'Rail Costs'!V36</f>
        <v>248.70296508920978</v>
      </c>
      <c r="BH36">
        <f t="shared" si="0"/>
        <v>35</v>
      </c>
      <c r="BI36">
        <f t="shared" si="1"/>
        <v>2019</v>
      </c>
      <c r="BJ36">
        <f t="shared" si="4"/>
        <v>8</v>
      </c>
    </row>
    <row r="37" spans="1:62" x14ac:dyDescent="0.2">
      <c r="A37" s="11">
        <v>43714</v>
      </c>
      <c r="B37" s="4">
        <v>24.5</v>
      </c>
      <c r="C37" s="18">
        <f>CWG!B37+'Rail Costs'!B37</f>
        <v>28.845666293393059</v>
      </c>
      <c r="E37" s="4">
        <f>CWG!C37*'Feedstock Conversions'!B$21</f>
        <v>226.66924573348265</v>
      </c>
      <c r="F37" s="4">
        <f>CWG!C37*'Feedstock Conversions'!B$9</f>
        <v>270.42812150055994</v>
      </c>
      <c r="H37" s="4">
        <f>'Fuel Values'!B37-CWG!I37-CWG!J37-CWG!K37</f>
        <v>13.511152750000008</v>
      </c>
      <c r="I37" s="18">
        <f>('LCFS Values'!$E$2-$AA$4)/1000000*'LCFS Values'!B37*'LCFS Values'!$G$2*100</f>
        <v>156.61384724999999</v>
      </c>
      <c r="J37" s="4">
        <f>'RIN Values'!C37</f>
        <v>70.875</v>
      </c>
      <c r="K37" s="4">
        <f>'Fixed Credits Value'!B37</f>
        <v>100</v>
      </c>
      <c r="L37" s="4">
        <f t="shared" si="2"/>
        <v>341</v>
      </c>
      <c r="M37" s="4">
        <f>L37/'Feedstock Conversions'!B$21</f>
        <v>43.395265970984987</v>
      </c>
      <c r="O37" s="4">
        <f>'Fuel Values'!C37*100</f>
        <v>187.51</v>
      </c>
      <c r="P37" s="18">
        <f>('LCFS Values'!$E$2-AB$4)/1000000*'LCFS Values'!B37*'LCFS Values'!$G$2*100</f>
        <v>134.324436225</v>
      </c>
      <c r="Q37" s="4">
        <f>'RIN Values'!D37</f>
        <v>80.325000000000003</v>
      </c>
      <c r="R37" s="4">
        <f>'Fixed Credits Value'!B37</f>
        <v>100</v>
      </c>
      <c r="S37" s="4">
        <f>'Fixed Credits Value'!C37</f>
        <v>16</v>
      </c>
      <c r="T37" s="4">
        <f t="shared" si="5"/>
        <v>518.15943622500004</v>
      </c>
      <c r="U37" s="4">
        <f>T37/'Feedstock Conversions'!B$9</f>
        <v>55.270339864</v>
      </c>
      <c r="W37" s="4">
        <f t="shared" si="3"/>
        <v>114.33075426651735</v>
      </c>
      <c r="X37" s="4">
        <f t="shared" si="6"/>
        <v>247.7313147244401</v>
      </c>
      <c r="AG37" s="4">
        <f>AJ37+'Rail Costs'!K37</f>
        <v>27.836416573348263</v>
      </c>
      <c r="AH37" s="4">
        <f>B37+'Rail Costs'!N37</f>
        <v>24.934566629339304</v>
      </c>
      <c r="AI37" s="4">
        <f>AH37+'Rail Costs'!K37</f>
        <v>26.020983202687567</v>
      </c>
      <c r="AJ37" s="4">
        <v>26.75</v>
      </c>
      <c r="AK37" s="4">
        <v>26.0625</v>
      </c>
      <c r="AL37" s="4">
        <v>24.75</v>
      </c>
      <c r="AO37" s="4">
        <f>$L37-(AG37*'Feedstock Conversions'!$B$21)-'Rail Costs'!Q37</f>
        <v>118.58153687368788</v>
      </c>
      <c r="AP37" s="4">
        <f>$L37-(AH37*'Feedstock Conversions'!$B$21)-'Rail Costs'!R37</f>
        <v>141.7893620731133</v>
      </c>
      <c r="AQ37" s="4">
        <f>$L37-(AI37*'Feedstock Conversions'!$B$21)-'Rail Costs'!S37</f>
        <v>133.42023978607793</v>
      </c>
      <c r="AR37" s="4">
        <f>$L37-(AJ37*'Feedstock Conversions'!$B$21)-'Rail Costs'!T37</f>
        <v>127.29383172100815</v>
      </c>
      <c r="AS37" s="4">
        <f>$L37-(AK37*'Feedstock Conversions'!$B$21)-'Rail Costs'!U37</f>
        <v>132.84209207329386</v>
      </c>
      <c r="AT37" s="4">
        <f>$L37-(AL37*'Feedstock Conversions'!$B$21)-'Rail Costs'!V37</f>
        <v>142.30889806520975</v>
      </c>
      <c r="AV37" s="4">
        <f>$T37-(AG37*'Feedstock Conversions'!$B$9)-'Rail Costs'!Q37</f>
        <v>253.51312915691858</v>
      </c>
      <c r="AW37" s="4">
        <f>$T37-(AH37*'Feedstock Conversions'!$B$9)-'Rail Costs'!R37</f>
        <v>281.12306072140558</v>
      </c>
      <c r="AX37" s="4">
        <f>$T37-(AI37*'Feedstock Conversions'!$B$9)-'Rail Costs'!S37</f>
        <v>271.10584449260091</v>
      </c>
      <c r="AY37" s="4">
        <f>$T37-(AJ37*'Feedstock Conversions'!$B$9)-'Rail Costs'!T37</f>
        <v>263.87351794600818</v>
      </c>
      <c r="AZ37" s="4">
        <f>$T37-(AK37*'Feedstock Conversions'!$B$9)-'Rail Costs'!U37</f>
        <v>270.46471579829392</v>
      </c>
      <c r="BA37" s="4">
        <f>$T37-(AL37*'Feedstock Conversions'!$B$9)-'Rail Costs'!V37</f>
        <v>281.92258429020978</v>
      </c>
      <c r="BH37">
        <f t="shared" si="0"/>
        <v>36</v>
      </c>
      <c r="BI37">
        <f t="shared" si="1"/>
        <v>2019</v>
      </c>
      <c r="BJ37">
        <f t="shared" si="4"/>
        <v>9</v>
      </c>
    </row>
    <row r="38" spans="1:62" x14ac:dyDescent="0.2">
      <c r="A38" s="11">
        <v>43721</v>
      </c>
      <c r="B38" s="4">
        <v>24.5</v>
      </c>
      <c r="C38" s="18">
        <f>CWG!B38+'Rail Costs'!B38</f>
        <v>28.845666293393059</v>
      </c>
      <c r="E38" s="4">
        <f>CWG!C38*'Feedstock Conversions'!B$21</f>
        <v>226.66924573348265</v>
      </c>
      <c r="F38" s="4">
        <f>CWG!C38*'Feedstock Conversions'!B$9</f>
        <v>270.42812150055994</v>
      </c>
      <c r="H38" s="4">
        <f>'Fuel Values'!B38-CWG!I38-CWG!J38-CWG!K38</f>
        <v>14.211760290000001</v>
      </c>
      <c r="I38" s="18">
        <f>('LCFS Values'!$E$2-$AA$4)/1000000*'LCFS Values'!B38*'LCFS Values'!$G$2*100</f>
        <v>157.63823971000002</v>
      </c>
      <c r="J38" s="4">
        <f>'RIN Values'!C38</f>
        <v>70.949999999999989</v>
      </c>
      <c r="K38" s="4">
        <f>'Fixed Credits Value'!B38</f>
        <v>100</v>
      </c>
      <c r="L38" s="4">
        <f t="shared" si="2"/>
        <v>342.8</v>
      </c>
      <c r="M38" s="4">
        <f>L38/'Feedstock Conversions'!B$21</f>
        <v>43.624331891066433</v>
      </c>
      <c r="O38" s="4">
        <f>'Fuel Values'!C38*100</f>
        <v>190.95</v>
      </c>
      <c r="P38" s="18">
        <f>('LCFS Values'!$E$2-AB$4)/1000000*'LCFS Values'!B38*'LCFS Values'!$G$2*100</f>
        <v>135.20303631100001</v>
      </c>
      <c r="Q38" s="4">
        <f>'RIN Values'!D38</f>
        <v>80.41</v>
      </c>
      <c r="R38" s="4">
        <f>'Fixed Credits Value'!B38</f>
        <v>100</v>
      </c>
      <c r="S38" s="4">
        <f>'Fixed Credits Value'!C38</f>
        <v>16</v>
      </c>
      <c r="T38" s="4">
        <f t="shared" si="5"/>
        <v>522.56303631099991</v>
      </c>
      <c r="U38" s="4">
        <f>T38/'Feedstock Conversions'!B$9</f>
        <v>55.740057206506656</v>
      </c>
      <c r="W38" s="4">
        <f t="shared" si="3"/>
        <v>116.13075426651736</v>
      </c>
      <c r="X38" s="4">
        <f t="shared" si="6"/>
        <v>252.13491481043997</v>
      </c>
      <c r="AG38" s="4">
        <f>AJ38+'Rail Costs'!K38</f>
        <v>27.836416573348263</v>
      </c>
      <c r="AH38" s="4">
        <f>B38+'Rail Costs'!N38</f>
        <v>24.934566629339304</v>
      </c>
      <c r="AI38" s="4">
        <f>AH38+'Rail Costs'!K38</f>
        <v>26.020983202687567</v>
      </c>
      <c r="AJ38" s="4">
        <v>26.75</v>
      </c>
      <c r="AK38" s="4">
        <v>25.75</v>
      </c>
      <c r="AL38" s="4">
        <v>24.75</v>
      </c>
      <c r="AO38" s="4">
        <f>$L38-(AG38*'Feedstock Conversions'!$B$21)-'Rail Costs'!Q38</f>
        <v>120.38153687368789</v>
      </c>
      <c r="AP38" s="4">
        <f>$L38-(AH38*'Feedstock Conversions'!$B$21)-'Rail Costs'!R38</f>
        <v>143.58936207311331</v>
      </c>
      <c r="AQ38" s="4">
        <f>$L38-(AI38*'Feedstock Conversions'!$B$21)-'Rail Costs'!S38</f>
        <v>135.22023978607794</v>
      </c>
      <c r="AR38" s="4">
        <f>$L38-(AJ38*'Feedstock Conversions'!$B$21)-'Rail Costs'!T38</f>
        <v>129.09383172100814</v>
      </c>
      <c r="AS38" s="4">
        <f>$L38-(AK38*'Feedstock Conversions'!$B$21)-'Rail Costs'!U38</f>
        <v>137.09771707329389</v>
      </c>
      <c r="AT38" s="4">
        <f>$L38-(AL38*'Feedstock Conversions'!$B$21)-'Rail Costs'!V38</f>
        <v>144.10889806520976</v>
      </c>
      <c r="AV38" s="4">
        <f>$T38-(AG38*'Feedstock Conversions'!$B$9)-'Rail Costs'!Q38</f>
        <v>257.91672924291845</v>
      </c>
      <c r="AW38" s="4">
        <f>$T38-(AH38*'Feedstock Conversions'!$B$9)-'Rail Costs'!R38</f>
        <v>285.52666080740545</v>
      </c>
      <c r="AX38" s="4">
        <f>$T38-(AI38*'Feedstock Conversions'!$B$9)-'Rail Costs'!S38</f>
        <v>275.50944457860078</v>
      </c>
      <c r="AY38" s="4">
        <f>$T38-(AJ38*'Feedstock Conversions'!$B$9)-'Rail Costs'!T38</f>
        <v>268.27711803200805</v>
      </c>
      <c r="AZ38" s="4">
        <f>$T38-(AK38*'Feedstock Conversions'!$B$9)-'Rail Costs'!U38</f>
        <v>277.79800338429379</v>
      </c>
      <c r="BA38" s="4">
        <f>$T38-(AL38*'Feedstock Conversions'!$B$9)-'Rail Costs'!V38</f>
        <v>286.32618437620965</v>
      </c>
      <c r="BH38">
        <f t="shared" si="0"/>
        <v>37</v>
      </c>
      <c r="BI38">
        <f t="shared" si="1"/>
        <v>2019</v>
      </c>
      <c r="BJ38">
        <f t="shared" si="4"/>
        <v>9</v>
      </c>
    </row>
    <row r="39" spans="1:62" x14ac:dyDescent="0.2">
      <c r="A39" s="11">
        <v>43728</v>
      </c>
      <c r="B39" s="4">
        <v>23.95</v>
      </c>
      <c r="C39" s="18">
        <f>CWG!B39+'Rail Costs'!B39</f>
        <v>28.295666293393058</v>
      </c>
      <c r="E39" s="4">
        <f>CWG!C39*'Feedstock Conversions'!B$21</f>
        <v>222.34734573348263</v>
      </c>
      <c r="F39" s="4">
        <f>CWG!C39*'Feedstock Conversions'!B$9</f>
        <v>265.27187150055994</v>
      </c>
      <c r="H39" s="4">
        <f>'Fuel Values'!B39-CWG!I39-CWG!J39-CWG!K39</f>
        <v>8.9723605800000144</v>
      </c>
      <c r="I39" s="18">
        <f>('LCFS Values'!$E$2-$AA$4)/1000000*'LCFS Values'!B39*'LCFS Values'!$G$2*100</f>
        <v>157.67763941999999</v>
      </c>
      <c r="J39" s="4">
        <f>'RIN Values'!C39</f>
        <v>77.849999999999994</v>
      </c>
      <c r="K39" s="4">
        <f>'Fixed Credits Value'!B39</f>
        <v>100</v>
      </c>
      <c r="L39" s="4">
        <f t="shared" si="2"/>
        <v>344.5</v>
      </c>
      <c r="M39" s="4">
        <f>L39/'Feedstock Conversions'!B$21</f>
        <v>43.84067192669891</v>
      </c>
      <c r="O39" s="4">
        <f>'Fuel Values'!C39*100</f>
        <v>201.76</v>
      </c>
      <c r="P39" s="18">
        <f>('LCFS Values'!$E$2-AB$4)/1000000*'LCFS Values'!B39*'LCFS Values'!$G$2*100</f>
        <v>135.23682862199999</v>
      </c>
      <c r="Q39" s="4">
        <f>'RIN Values'!D39</f>
        <v>88.22999999999999</v>
      </c>
      <c r="R39" s="4">
        <f>'Fixed Credits Value'!B39</f>
        <v>100</v>
      </c>
      <c r="S39" s="4">
        <f>'Fixed Credits Value'!C39</f>
        <v>16</v>
      </c>
      <c r="T39" s="4">
        <f t="shared" si="5"/>
        <v>541.22682862199997</v>
      </c>
      <c r="U39" s="4">
        <f>T39/'Feedstock Conversions'!B$9</f>
        <v>57.73086171968</v>
      </c>
      <c r="W39" s="4">
        <f t="shared" si="3"/>
        <v>122.15265426651737</v>
      </c>
      <c r="X39" s="4">
        <f t="shared" si="6"/>
        <v>275.95495712144003</v>
      </c>
      <c r="AG39" s="4">
        <f>AJ39+'Rail Costs'!K39</f>
        <v>27.836416573348263</v>
      </c>
      <c r="AH39" s="4">
        <f>B39+'Rail Costs'!N39</f>
        <v>24.384566629339304</v>
      </c>
      <c r="AI39" s="4">
        <f>AH39+'Rail Costs'!K39</f>
        <v>25.470983202687567</v>
      </c>
      <c r="AJ39" s="4">
        <v>26.75</v>
      </c>
      <c r="AK39" s="4">
        <v>25.75</v>
      </c>
      <c r="AL39" s="4">
        <v>24.55</v>
      </c>
      <c r="AO39" s="4">
        <f>$L39-(AG39*'Feedstock Conversions'!$B$21)-'Rail Costs'!Q39</f>
        <v>122.08153687368788</v>
      </c>
      <c r="AP39" s="4">
        <f>$L39-(AH39*'Feedstock Conversions'!$B$21)-'Rail Costs'!R39</f>
        <v>149.61126207311329</v>
      </c>
      <c r="AQ39" s="4">
        <f>$L39-(AI39*'Feedstock Conversions'!$B$21)-'Rail Costs'!S39</f>
        <v>141.24213978607796</v>
      </c>
      <c r="AR39" s="4">
        <f>$L39-(AJ39*'Feedstock Conversions'!$B$21)-'Rail Costs'!T39</f>
        <v>130.79383172100813</v>
      </c>
      <c r="AS39" s="4">
        <f>$L39-(AK39*'Feedstock Conversions'!$B$21)-'Rail Costs'!U39</f>
        <v>138.79771707329388</v>
      </c>
      <c r="AT39" s="4">
        <f>$L39-(AL39*'Feedstock Conversions'!$B$21)-'Rail Costs'!V39</f>
        <v>147.38049806520976</v>
      </c>
      <c r="AV39" s="4">
        <f>$T39-(AG39*'Feedstock Conversions'!$B$9)-'Rail Costs'!Q39</f>
        <v>276.58052155391852</v>
      </c>
      <c r="AW39" s="4">
        <f>$T39-(AH39*'Feedstock Conversions'!$B$9)-'Rail Costs'!R39</f>
        <v>309.34670311840551</v>
      </c>
      <c r="AX39" s="4">
        <f>$T39-(AI39*'Feedstock Conversions'!$B$9)-'Rail Costs'!S39</f>
        <v>299.32948688960084</v>
      </c>
      <c r="AY39" s="4">
        <f>$T39-(AJ39*'Feedstock Conversions'!$B$9)-'Rail Costs'!T39</f>
        <v>286.94091034300811</v>
      </c>
      <c r="AZ39" s="4">
        <f>$T39-(AK39*'Feedstock Conversions'!$B$9)-'Rail Costs'!U39</f>
        <v>296.46179569529386</v>
      </c>
      <c r="BA39" s="4">
        <f>$T39-(AL39*'Feedstock Conversions'!$B$9)-'Rail Costs'!V39</f>
        <v>306.86497668720972</v>
      </c>
      <c r="BH39">
        <f t="shared" si="0"/>
        <v>38</v>
      </c>
      <c r="BI39">
        <f t="shared" si="1"/>
        <v>2019</v>
      </c>
      <c r="BJ39">
        <f t="shared" si="4"/>
        <v>9</v>
      </c>
    </row>
    <row r="40" spans="1:62" x14ac:dyDescent="0.2">
      <c r="A40" s="11">
        <v>43735</v>
      </c>
      <c r="B40" s="4">
        <v>23.15</v>
      </c>
      <c r="C40" s="18">
        <f>CWG!B40+'Rail Costs'!B40</f>
        <v>27.495666293393057</v>
      </c>
      <c r="E40" s="4">
        <f>CWG!C40*'Feedstock Conversions'!B$21</f>
        <v>216.06094573348264</v>
      </c>
      <c r="F40" s="4">
        <f>CWG!C40*'Feedstock Conversions'!B$9</f>
        <v>257.77187150055994</v>
      </c>
      <c r="H40" s="4">
        <f>'Fuel Values'!B40-CWG!I40-CWG!J40-CWG!K40</f>
        <v>15.777356955000016</v>
      </c>
      <c r="I40" s="18">
        <f>('LCFS Values'!$E$2-$AA$4)/1000000*'LCFS Values'!B40*'LCFS Values'!$G$2*100</f>
        <v>157.18514304499999</v>
      </c>
      <c r="J40" s="4">
        <f>'RIN Values'!C40</f>
        <v>73.537499999999994</v>
      </c>
      <c r="K40" s="4">
        <f>'Fixed Credits Value'!B40</f>
        <v>100</v>
      </c>
      <c r="L40" s="4">
        <f t="shared" si="2"/>
        <v>346.5</v>
      </c>
      <c r="M40" s="4">
        <f>L40/'Feedstock Conversions'!B$21</f>
        <v>44.095189615678294</v>
      </c>
      <c r="O40" s="4">
        <f>'Fuel Values'!C40*100</f>
        <v>196.76</v>
      </c>
      <c r="P40" s="18">
        <f>('LCFS Values'!$E$2-AB$4)/1000000*'LCFS Values'!B40*'LCFS Values'!$G$2*100</f>
        <v>134.81442473449999</v>
      </c>
      <c r="Q40" s="4">
        <f>'RIN Values'!D40</f>
        <v>83.342500000000001</v>
      </c>
      <c r="R40" s="4">
        <f>'Fixed Credits Value'!B40</f>
        <v>100</v>
      </c>
      <c r="S40" s="4">
        <f>'Fixed Credits Value'!C40</f>
        <v>16</v>
      </c>
      <c r="T40" s="4">
        <f t="shared" si="5"/>
        <v>530.91692473449996</v>
      </c>
      <c r="U40" s="4">
        <f>T40/'Feedstock Conversions'!B$9</f>
        <v>56.631138638346663</v>
      </c>
      <c r="W40" s="4">
        <f t="shared" si="3"/>
        <v>130.43905426651736</v>
      </c>
      <c r="X40" s="4">
        <f t="shared" si="6"/>
        <v>273.14505323394002</v>
      </c>
      <c r="AG40" s="4">
        <f>AJ40+'Rail Costs'!K40</f>
        <v>26.436416573348264</v>
      </c>
      <c r="AH40" s="4">
        <f>B40+'Rail Costs'!N40</f>
        <v>23.584566629339303</v>
      </c>
      <c r="AI40" s="4">
        <f>AH40+'Rail Costs'!K40</f>
        <v>24.670983202687566</v>
      </c>
      <c r="AJ40" s="4">
        <v>25.35</v>
      </c>
      <c r="AK40" s="4">
        <v>25.75</v>
      </c>
      <c r="AL40" s="4">
        <v>23.45</v>
      </c>
      <c r="AO40" s="4">
        <f>$L40-(AG40*'Feedstock Conversions'!$B$21)-'Rail Costs'!Q40</f>
        <v>135.08273687368785</v>
      </c>
      <c r="AP40" s="4">
        <f>$L40-(AH40*'Feedstock Conversions'!$B$21)-'Rail Costs'!R40</f>
        <v>157.89766207311331</v>
      </c>
      <c r="AQ40" s="4">
        <f>$L40-(AI40*'Feedstock Conversions'!$B$21)-'Rail Costs'!S40</f>
        <v>149.52853978607794</v>
      </c>
      <c r="AR40" s="4">
        <f>$L40-(AJ40*'Feedstock Conversions'!$B$21)-'Rail Costs'!T40</f>
        <v>143.79503172100812</v>
      </c>
      <c r="AS40" s="4">
        <f>$L40-(AK40*'Feedstock Conversions'!$B$21)-'Rail Costs'!U40</f>
        <v>140.79771707329388</v>
      </c>
      <c r="AT40" s="4">
        <f>$L40-(AL40*'Feedstock Conversions'!$B$21)-'Rail Costs'!V40</f>
        <v>158.02429806520976</v>
      </c>
      <c r="AV40" s="4">
        <f>$T40-(AG40*'Feedstock Conversions'!$B$9)-'Rail Costs'!Q40</f>
        <v>279.3956176664185</v>
      </c>
      <c r="AW40" s="4">
        <f>$T40-(AH40*'Feedstock Conversions'!$B$9)-'Rail Costs'!R40</f>
        <v>306.5367992309055</v>
      </c>
      <c r="AX40" s="4">
        <f>$T40-(AI40*'Feedstock Conversions'!$B$9)-'Rail Costs'!S40</f>
        <v>296.51958300210083</v>
      </c>
      <c r="AY40" s="4">
        <f>$T40-(AJ40*'Feedstock Conversions'!$B$9)-'Rail Costs'!T40</f>
        <v>289.7560064555081</v>
      </c>
      <c r="AZ40" s="4">
        <f>$T40-(AK40*'Feedstock Conversions'!$B$9)-'Rail Costs'!U40</f>
        <v>286.15189180779385</v>
      </c>
      <c r="BA40" s="4">
        <f>$T40-(AL40*'Feedstock Conversions'!$B$9)-'Rail Costs'!V40</f>
        <v>306.86757279970971</v>
      </c>
      <c r="BH40">
        <f t="shared" si="0"/>
        <v>39</v>
      </c>
      <c r="BI40">
        <f t="shared" si="1"/>
        <v>2019</v>
      </c>
      <c r="BJ40">
        <f t="shared" si="4"/>
        <v>9</v>
      </c>
    </row>
    <row r="41" spans="1:62" x14ac:dyDescent="0.2">
      <c r="A41" s="11">
        <v>43742</v>
      </c>
      <c r="B41" s="4">
        <v>22.6</v>
      </c>
      <c r="C41" s="18">
        <f>CWG!B41+'Rail Costs'!B41</f>
        <v>26.989809630459128</v>
      </c>
      <c r="E41" s="4">
        <f>CWG!C41*'Feedstock Conversions'!B$21</f>
        <v>212.08592407614782</v>
      </c>
      <c r="F41" s="4">
        <f>CWG!C41*'Feedstock Conversions'!B$9</f>
        <v>253.02946528555432</v>
      </c>
      <c r="H41" s="4">
        <f>'Fuel Values'!B41-CWG!I41-CWG!J41-CWG!K41</f>
        <v>2.2989565199999902</v>
      </c>
      <c r="I41" s="18">
        <f>('LCFS Values'!$E$2-$AA$4)/1000000*'LCFS Values'!B41*'LCFS Values'!$G$2*100</f>
        <v>157.12604348000002</v>
      </c>
      <c r="J41" s="4">
        <f>'RIN Values'!C41</f>
        <v>81.675000000000011</v>
      </c>
      <c r="K41" s="4">
        <f>'Fixed Credits Value'!B41</f>
        <v>100</v>
      </c>
      <c r="L41" s="4">
        <f t="shared" si="2"/>
        <v>341.1</v>
      </c>
      <c r="M41" s="4">
        <f>L41/'Feedstock Conversions'!B$21</f>
        <v>43.407991855433956</v>
      </c>
      <c r="O41" s="4">
        <f>'Fuel Values'!C41*100</f>
        <v>189.95</v>
      </c>
      <c r="P41" s="18">
        <f>('LCFS Values'!$E$2-AB$4)/1000000*'LCFS Values'!B41*'LCFS Values'!$G$2*100</f>
        <v>134.763736268</v>
      </c>
      <c r="Q41" s="4">
        <f>'RIN Values'!D41</f>
        <v>92.564999999999998</v>
      </c>
      <c r="R41" s="4">
        <f>'Fixed Credits Value'!B41</f>
        <v>100</v>
      </c>
      <c r="S41" s="4">
        <f>'Fixed Credits Value'!C41</f>
        <v>16</v>
      </c>
      <c r="T41" s="4">
        <f t="shared" si="5"/>
        <v>533.27873626799999</v>
      </c>
      <c r="U41" s="4">
        <f>T41/'Feedstock Conversions'!B$9</f>
        <v>56.883065201919997</v>
      </c>
      <c r="W41" s="4">
        <f t="shared" si="3"/>
        <v>129.0140759238522</v>
      </c>
      <c r="X41" s="4">
        <f t="shared" si="6"/>
        <v>280.24927098244564</v>
      </c>
      <c r="AG41" s="4">
        <f>AJ41+'Rail Costs'!K41</f>
        <v>26.097452407614782</v>
      </c>
      <c r="AH41" s="4">
        <f>B41+'Rail Costs'!N41</f>
        <v>23.038980963045915</v>
      </c>
      <c r="AI41" s="4">
        <f>AH41+'Rail Costs'!K41</f>
        <v>24.136433370660697</v>
      </c>
      <c r="AJ41" s="4">
        <v>25</v>
      </c>
      <c r="AK41" s="4">
        <v>25.4</v>
      </c>
      <c r="AL41" s="4">
        <v>23.25</v>
      </c>
      <c r="AO41" s="4">
        <f>$L41-(AG41*'Feedstock Conversions'!$B$21)-'Rail Costs'!Q41</f>
        <v>132.30893679678405</v>
      </c>
      <c r="AP41" s="4">
        <f>$L41-(AH41*'Feedstock Conversions'!$B$21)-'Rail Costs'!R41</f>
        <v>156.75160864044736</v>
      </c>
      <c r="AQ41" s="4">
        <f>$L41-(AI41*'Feedstock Conversions'!$B$21)-'Rail Costs'!S41</f>
        <v>148.29747269586878</v>
      </c>
      <c r="AR41" s="4">
        <f>$L41-(AJ41*'Feedstock Conversions'!$B$21)-'Rail Costs'!T41</f>
        <v>141.10973125316286</v>
      </c>
      <c r="AS41" s="4">
        <f>$L41-(AK41*'Feedstock Conversions'!$B$21)-'Rail Costs'!U41</f>
        <v>138.11389851083302</v>
      </c>
      <c r="AT41" s="4">
        <f>$L41-(AL41*'Feedstock Conversions'!$B$21)-'Rail Costs'!V41</f>
        <v>154.15317750379543</v>
      </c>
      <c r="AV41" s="4">
        <f>$T41-(AG41*'Feedstock Conversions'!$B$9)-'Rail Costs'!Q41</f>
        <v>284.8978377624324</v>
      </c>
      <c r="AW41" s="4">
        <f>$T41-(AH41*'Feedstock Conversions'!$B$9)-'Rail Costs'!R41</f>
        <v>313.98021078750668</v>
      </c>
      <c r="AX41" s="4">
        <f>$T41-(AI41*'Feedstock Conversions'!$B$9)-'Rail Costs'!S41</f>
        <v>303.86123954057649</v>
      </c>
      <c r="AY41" s="4">
        <f>$T41-(AJ41*'Feedstock Conversions'!$B$9)-'Rail Costs'!T41</f>
        <v>295.36346752116282</v>
      </c>
      <c r="AZ41" s="4">
        <f>$T41-(AK41*'Feedstock Conversions'!$B$9)-'Rail Costs'!U41</f>
        <v>291.76083477883299</v>
      </c>
      <c r="BA41" s="4">
        <f>$T41-(AL41*'Feedstock Conversions'!$B$9)-'Rail Costs'!V41</f>
        <v>311.06166377179539</v>
      </c>
      <c r="BH41">
        <f t="shared" si="0"/>
        <v>40</v>
      </c>
      <c r="BI41">
        <f t="shared" si="1"/>
        <v>2019</v>
      </c>
      <c r="BJ41">
        <f t="shared" si="4"/>
        <v>10</v>
      </c>
    </row>
    <row r="42" spans="1:62" x14ac:dyDescent="0.2">
      <c r="A42" s="11">
        <v>43749</v>
      </c>
      <c r="B42" s="4">
        <v>21.824999999999999</v>
      </c>
      <c r="C42" s="18">
        <f>CWG!B42+'Rail Costs'!B42</f>
        <v>26.214809630459126</v>
      </c>
      <c r="E42" s="4">
        <f>CWG!C42*'Feedstock Conversions'!B$21</f>
        <v>205.9959740761478</v>
      </c>
      <c r="F42" s="4">
        <f>CWG!C42*'Feedstock Conversions'!B$9</f>
        <v>245.76384028555429</v>
      </c>
      <c r="H42" s="4">
        <f>'Fuel Values'!B42-CWG!I42-CWG!J42-CWG!K42</f>
        <v>-3.0080347799999743</v>
      </c>
      <c r="I42" s="18">
        <f>('LCFS Values'!$E$2-$AA$4)/1000000*'LCFS Values'!B42*'LCFS Values'!$G$2*100</f>
        <v>158.30803477999999</v>
      </c>
      <c r="J42" s="4">
        <f>'RIN Values'!C42</f>
        <v>82.199999999999989</v>
      </c>
      <c r="K42" s="4">
        <f>'Fixed Credits Value'!B42</f>
        <v>100</v>
      </c>
      <c r="L42" s="4">
        <f t="shared" si="2"/>
        <v>337.5</v>
      </c>
      <c r="M42" s="4">
        <f>L42/'Feedstock Conversions'!B$21</f>
        <v>42.949860015271064</v>
      </c>
      <c r="O42" s="4">
        <f>'Fuel Values'!C42*100</f>
        <v>193.22</v>
      </c>
      <c r="P42" s="18">
        <f>('LCFS Values'!$E$2-AB$4)/1000000*'LCFS Values'!B42*'LCFS Values'!$G$2*100</f>
        <v>135.777505598</v>
      </c>
      <c r="Q42" s="4">
        <f>'RIN Values'!D42</f>
        <v>93.16</v>
      </c>
      <c r="R42" s="4">
        <f>'Fixed Credits Value'!B42</f>
        <v>100</v>
      </c>
      <c r="S42" s="4">
        <f>'Fixed Credits Value'!C42</f>
        <v>16</v>
      </c>
      <c r="T42" s="4">
        <f t="shared" si="5"/>
        <v>538.15750559800006</v>
      </c>
      <c r="U42" s="4">
        <f>T42/'Feedstock Conversions'!B$9</f>
        <v>57.403467263786673</v>
      </c>
      <c r="W42" s="4">
        <f t="shared" si="3"/>
        <v>131.5040259238522</v>
      </c>
      <c r="X42" s="4">
        <f t="shared" si="6"/>
        <v>292.39366531244576</v>
      </c>
      <c r="AG42" s="4">
        <f>AJ42+'Rail Costs'!K42</f>
        <v>25.74745240761478</v>
      </c>
      <c r="AH42" s="4">
        <f>B42+'Rail Costs'!N42</f>
        <v>22.263980963045913</v>
      </c>
      <c r="AI42" s="4">
        <f>AH42+'Rail Costs'!K42</f>
        <v>23.361433370660695</v>
      </c>
      <c r="AJ42" s="4">
        <v>24.65</v>
      </c>
      <c r="AK42" s="4">
        <v>24.3</v>
      </c>
      <c r="AL42" s="4">
        <v>22.65</v>
      </c>
      <c r="AO42" s="4">
        <f>$L42-(AG42*'Feedstock Conversions'!$B$21)-'Rail Costs'!Q42</f>
        <v>131.45923679678404</v>
      </c>
      <c r="AP42" s="4">
        <f>$L42-(AH42*'Feedstock Conversions'!$B$21)-'Rail Costs'!R42</f>
        <v>159.24155864044735</v>
      </c>
      <c r="AQ42" s="4">
        <f>$L42-(AI42*'Feedstock Conversions'!$B$21)-'Rail Costs'!S42</f>
        <v>150.78742269586877</v>
      </c>
      <c r="AR42" s="4">
        <f>$L42-(AJ42*'Feedstock Conversions'!$B$21)-'Rail Costs'!T42</f>
        <v>140.26003125316285</v>
      </c>
      <c r="AS42" s="4">
        <f>$L42-(AK42*'Feedstock Conversions'!$B$21)-'Rail Costs'!U42</f>
        <v>143.15769851083297</v>
      </c>
      <c r="AT42" s="4">
        <f>$L42-(AL42*'Feedstock Conversions'!$B$21)-'Rail Costs'!V42</f>
        <v>155.26797750379544</v>
      </c>
      <c r="AV42" s="4">
        <f>$T42-(AG42*'Feedstock Conversions'!$B$9)-'Rail Costs'!Q42</f>
        <v>293.05785709243253</v>
      </c>
      <c r="AW42" s="4">
        <f>$T42-(AH42*'Feedstock Conversions'!$B$9)-'Rail Costs'!R42</f>
        <v>326.1246051175068</v>
      </c>
      <c r="AX42" s="4">
        <f>$T42-(AI42*'Feedstock Conversions'!$B$9)-'Rail Costs'!S42</f>
        <v>316.00563387057656</v>
      </c>
      <c r="AY42" s="4">
        <f>$T42-(AJ42*'Feedstock Conversions'!$B$9)-'Rail Costs'!T42</f>
        <v>303.52348685116289</v>
      </c>
      <c r="AZ42" s="4">
        <f>$T42-(AK42*'Feedstock Conversions'!$B$9)-'Rail Costs'!U42</f>
        <v>306.95210410883305</v>
      </c>
      <c r="BA42" s="4">
        <f>$T42-(AL42*'Feedstock Conversions'!$B$9)-'Rail Costs'!V42</f>
        <v>321.56543310179546</v>
      </c>
      <c r="BH42">
        <f t="shared" si="0"/>
        <v>41</v>
      </c>
      <c r="BI42">
        <f t="shared" si="1"/>
        <v>2019</v>
      </c>
      <c r="BJ42">
        <f t="shared" si="4"/>
        <v>10</v>
      </c>
    </row>
    <row r="43" spans="1:62" x14ac:dyDescent="0.2">
      <c r="A43" s="11">
        <v>43756</v>
      </c>
      <c r="B43" s="4">
        <v>20.75</v>
      </c>
      <c r="C43" s="18">
        <f>CWG!B43+'Rail Costs'!B43</f>
        <v>25.139809630459126</v>
      </c>
      <c r="E43" s="4">
        <f>CWG!C43*'Feedstock Conversions'!B$21</f>
        <v>197.5486240761478</v>
      </c>
      <c r="F43" s="4">
        <f>CWG!C43*'Feedstock Conversions'!B$9</f>
        <v>235.68571528555429</v>
      </c>
      <c r="H43" s="4">
        <f>'Fuel Values'!B43-CWG!I43-CWG!J43-CWG!K43</f>
        <v>-6.7158240499999806</v>
      </c>
      <c r="I43" s="18">
        <f>('LCFS Values'!$E$2-$AA$4)/1000000*'LCFS Values'!B43*'LCFS Values'!$G$2*100</f>
        <v>159.76582404999999</v>
      </c>
      <c r="J43" s="4">
        <f>'RIN Values'!C43</f>
        <v>84.449999999999989</v>
      </c>
      <c r="K43" s="4">
        <f>'Fixed Credits Value'!B43</f>
        <v>100</v>
      </c>
      <c r="L43" s="4">
        <f t="shared" si="2"/>
        <v>337.5</v>
      </c>
      <c r="M43" s="4">
        <f>L43/'Feedstock Conversions'!B$21</f>
        <v>42.949860015271064</v>
      </c>
      <c r="O43" s="4">
        <f>'Fuel Values'!C43*100</f>
        <v>194.26000000000002</v>
      </c>
      <c r="P43" s="18">
        <f>('LCFS Values'!$E$2-AB$4)/1000000*'LCFS Values'!B43*'LCFS Values'!$G$2*100</f>
        <v>137.02782110500002</v>
      </c>
      <c r="Q43" s="4">
        <f>'RIN Values'!D43</f>
        <v>95.71</v>
      </c>
      <c r="R43" s="4">
        <f>'Fixed Credits Value'!B43</f>
        <v>100</v>
      </c>
      <c r="S43" s="4">
        <f>'Fixed Credits Value'!C43</f>
        <v>16</v>
      </c>
      <c r="T43" s="4">
        <f t="shared" si="5"/>
        <v>542.99782110499996</v>
      </c>
      <c r="U43" s="4">
        <f>T43/'Feedstock Conversions'!B$9</f>
        <v>57.919767584533332</v>
      </c>
      <c r="W43" s="4">
        <f t="shared" si="3"/>
        <v>139.9513759238522</v>
      </c>
      <c r="X43" s="4">
        <f t="shared" si="6"/>
        <v>307.31210581944566</v>
      </c>
      <c r="AG43" s="4">
        <f>AJ43+'Rail Costs'!K43</f>
        <v>23.547452407614781</v>
      </c>
      <c r="AH43" s="4">
        <f>B43+'Rail Costs'!N43</f>
        <v>21.188980963045914</v>
      </c>
      <c r="AI43" s="4">
        <f>AH43+'Rail Costs'!K43</f>
        <v>22.286433370660696</v>
      </c>
      <c r="AJ43" s="4">
        <v>22.45</v>
      </c>
      <c r="AK43" s="4">
        <v>23.6</v>
      </c>
      <c r="AL43" s="4">
        <v>22.5</v>
      </c>
      <c r="AO43" s="4">
        <f>$L43-(AG43*'Feedstock Conversions'!$B$21)-'Rail Costs'!Q43</f>
        <v>148.74683679678404</v>
      </c>
      <c r="AP43" s="4">
        <f>$L43-(AH43*'Feedstock Conversions'!$B$21)-'Rail Costs'!R43</f>
        <v>167.68890864044735</v>
      </c>
      <c r="AQ43" s="4">
        <f>$L43-(AI43*'Feedstock Conversions'!$B$21)-'Rail Costs'!S43</f>
        <v>159.23477269586877</v>
      </c>
      <c r="AR43" s="4">
        <f>$L43-(AJ43*'Feedstock Conversions'!$B$21)-'Rail Costs'!T43</f>
        <v>157.54763125316285</v>
      </c>
      <c r="AS43" s="4">
        <f>$L43-(AK43*'Feedstock Conversions'!$B$21)-'Rail Costs'!U43</f>
        <v>148.65829851083296</v>
      </c>
      <c r="AT43" s="4">
        <f>$L43-(AL43*'Feedstock Conversions'!$B$21)-'Rail Costs'!V43</f>
        <v>156.44667750379543</v>
      </c>
      <c r="AV43" s="4">
        <f>$T43-(AG43*'Feedstock Conversions'!$B$9)-'Rail Costs'!Q43</f>
        <v>318.52317259943243</v>
      </c>
      <c r="AW43" s="4">
        <f>$T43-(AH43*'Feedstock Conversions'!$B$9)-'Rail Costs'!R43</f>
        <v>341.04304562450665</v>
      </c>
      <c r="AX43" s="4">
        <f>$T43-(AI43*'Feedstock Conversions'!$B$9)-'Rail Costs'!S43</f>
        <v>330.92407437757646</v>
      </c>
      <c r="AY43" s="4">
        <f>$T43-(AJ43*'Feedstock Conversions'!$B$9)-'Rail Costs'!T43</f>
        <v>328.98880235816279</v>
      </c>
      <c r="AZ43" s="4">
        <f>$T43-(AK43*'Feedstock Conversions'!$B$9)-'Rail Costs'!U43</f>
        <v>318.35491961583296</v>
      </c>
      <c r="BA43" s="4">
        <f>$T43-(AL43*'Feedstock Conversions'!$B$9)-'Rail Costs'!V43</f>
        <v>327.81199860879536</v>
      </c>
      <c r="BH43">
        <f t="shared" si="0"/>
        <v>42</v>
      </c>
      <c r="BI43">
        <f t="shared" si="1"/>
        <v>2019</v>
      </c>
      <c r="BJ43">
        <f t="shared" si="4"/>
        <v>10</v>
      </c>
    </row>
    <row r="44" spans="1:62" x14ac:dyDescent="0.2">
      <c r="A44" s="11">
        <v>43763</v>
      </c>
      <c r="B44" s="4">
        <v>20.5</v>
      </c>
      <c r="C44" s="18">
        <f>CWG!B44+'Rail Costs'!B44</f>
        <v>24.889809630459126</v>
      </c>
      <c r="E44" s="4">
        <f>CWG!C44*'Feedstock Conversions'!B$21</f>
        <v>195.58412407614782</v>
      </c>
      <c r="F44" s="4">
        <f>CWG!C44*'Feedstock Conversions'!B$9</f>
        <v>233.34196528555429</v>
      </c>
      <c r="H44" s="4">
        <f>'Fuel Values'!B44-CWG!I44-CWG!J44-CWG!K44</f>
        <v>-9.929616220000014</v>
      </c>
      <c r="I44" s="18">
        <f>('LCFS Values'!$E$2-$AA$4)/1000000*'LCFS Values'!B44*'LCFS Values'!$G$2*100</f>
        <v>160.82961621999999</v>
      </c>
      <c r="J44" s="4">
        <f>'RIN Values'!C44</f>
        <v>87</v>
      </c>
      <c r="K44" s="4">
        <f>'Fixed Credits Value'!B44</f>
        <v>100</v>
      </c>
      <c r="L44" s="4">
        <f t="shared" si="2"/>
        <v>337.9</v>
      </c>
      <c r="M44" s="4">
        <f>L44/'Feedstock Conversions'!B$21</f>
        <v>43.000763553066939</v>
      </c>
      <c r="O44" s="4">
        <f>'Fuel Values'!C44*100</f>
        <v>197.29000000000002</v>
      </c>
      <c r="P44" s="18">
        <f>('LCFS Values'!$E$2-AB$4)/1000000*'LCFS Values'!B44*'LCFS Values'!$G$2*100</f>
        <v>137.94021350199998</v>
      </c>
      <c r="Q44" s="4">
        <f>'RIN Values'!D44</f>
        <v>98.6</v>
      </c>
      <c r="R44" s="4">
        <f>'Fixed Credits Value'!B44</f>
        <v>100</v>
      </c>
      <c r="S44" s="4">
        <f>'Fixed Credits Value'!C44</f>
        <v>16</v>
      </c>
      <c r="T44" s="4">
        <f t="shared" si="5"/>
        <v>549.83021350199999</v>
      </c>
      <c r="U44" s="4">
        <f>T44/'Feedstock Conversions'!B$9</f>
        <v>58.648556106880001</v>
      </c>
      <c r="W44" s="4">
        <f t="shared" si="3"/>
        <v>142.31587592385216</v>
      </c>
      <c r="X44" s="4">
        <f t="shared" si="6"/>
        <v>316.4882482164457</v>
      </c>
      <c r="AG44" s="4">
        <f>AJ44+'Rail Costs'!K44</f>
        <v>22.897452407614782</v>
      </c>
      <c r="AH44" s="4">
        <f>B44+'Rail Costs'!N44</f>
        <v>20.938980963045914</v>
      </c>
      <c r="AI44" s="4">
        <f>AH44+'Rail Costs'!K44</f>
        <v>22.036433370660696</v>
      </c>
      <c r="AJ44" s="4">
        <v>21.8</v>
      </c>
      <c r="AK44" s="4">
        <v>23</v>
      </c>
      <c r="AL44" s="4">
        <v>21.3</v>
      </c>
      <c r="AO44" s="4">
        <f>$L44-(AG44*'Feedstock Conversions'!$B$21)-'Rail Costs'!Q44</f>
        <v>154.25453679678401</v>
      </c>
      <c r="AP44" s="4">
        <f>$L44-(AH44*'Feedstock Conversions'!$B$21)-'Rail Costs'!R44</f>
        <v>170.05340864044734</v>
      </c>
      <c r="AQ44" s="4">
        <f>$L44-(AI44*'Feedstock Conversions'!$B$21)-'Rail Costs'!S44</f>
        <v>161.59927269586876</v>
      </c>
      <c r="AR44" s="4">
        <f>$L44-(AJ44*'Feedstock Conversions'!$B$21)-'Rail Costs'!T44</f>
        <v>163.05533125316282</v>
      </c>
      <c r="AS44" s="4">
        <f>$L44-(AK44*'Feedstock Conversions'!$B$21)-'Rail Costs'!U44</f>
        <v>153.77309851083297</v>
      </c>
      <c r="AT44" s="4">
        <f>$L44-(AL44*'Feedstock Conversions'!$B$21)-'Rail Costs'!V44</f>
        <v>166.2762775037954</v>
      </c>
      <c r="AV44" s="4">
        <f>$T44-(AG44*'Feedstock Conversions'!$B$9)-'Rail Costs'!Q44</f>
        <v>331.44931499643241</v>
      </c>
      <c r="AW44" s="4">
        <f>$T44-(AH44*'Feedstock Conversions'!$B$9)-'Rail Costs'!R44</f>
        <v>350.21918802150668</v>
      </c>
      <c r="AX44" s="4">
        <f>$T44-(AI44*'Feedstock Conversions'!$B$9)-'Rail Costs'!S44</f>
        <v>340.1002167745765</v>
      </c>
      <c r="AY44" s="4">
        <f>$T44-(AJ44*'Feedstock Conversions'!$B$9)-'Rail Costs'!T44</f>
        <v>341.91494475516282</v>
      </c>
      <c r="AZ44" s="4">
        <f>$T44-(AK44*'Feedstock Conversions'!$B$9)-'Rail Costs'!U44</f>
        <v>330.81231201283299</v>
      </c>
      <c r="BA44" s="4">
        <f>$T44-(AL44*'Feedstock Conversions'!$B$9)-'Rail Costs'!V44</f>
        <v>345.8943910057954</v>
      </c>
      <c r="BH44">
        <f t="shared" si="0"/>
        <v>43</v>
      </c>
      <c r="BI44">
        <f t="shared" si="1"/>
        <v>2019</v>
      </c>
      <c r="BJ44">
        <f t="shared" si="4"/>
        <v>10</v>
      </c>
    </row>
    <row r="45" spans="1:62" x14ac:dyDescent="0.2">
      <c r="A45" s="11">
        <v>43770</v>
      </c>
      <c r="B45" s="4">
        <v>20.149999999999999</v>
      </c>
      <c r="C45" s="18">
        <f>CWG!B45+'Rail Costs'!B45</f>
        <v>24.539809630459125</v>
      </c>
      <c r="E45" s="4">
        <f>CWG!C45*'Feedstock Conversions'!B$21</f>
        <v>192.83382407614781</v>
      </c>
      <c r="F45" s="4">
        <f>CWG!C45*'Feedstock Conversions'!B$9</f>
        <v>230.06071528555429</v>
      </c>
      <c r="H45" s="4">
        <f>'Fuel Values'!B45-CWG!I45-CWG!J45-CWG!K45</f>
        <v>-14.012595920000024</v>
      </c>
      <c r="I45" s="18">
        <f>('LCFS Values'!$E$2-$AA$4)/1000000*'LCFS Values'!B45*'LCFS Values'!$G$2*100</f>
        <v>163.58759592000001</v>
      </c>
      <c r="J45" s="4">
        <f>'RIN Values'!C45</f>
        <v>89.925000000000011</v>
      </c>
      <c r="K45" s="4">
        <f>'Fixed Credits Value'!B45</f>
        <v>100</v>
      </c>
      <c r="L45" s="4">
        <f t="shared" si="2"/>
        <v>339.5</v>
      </c>
      <c r="M45" s="4">
        <f>L45/'Feedstock Conversions'!B$21</f>
        <v>43.204377704250447</v>
      </c>
      <c r="O45" s="4">
        <f>'Fuel Values'!C45*100</f>
        <v>193.97</v>
      </c>
      <c r="P45" s="18">
        <f>('LCFS Values'!$E$2-AB$4)/1000000*'LCFS Values'!B45*'LCFS Values'!$G$2*100</f>
        <v>140.30567527200003</v>
      </c>
      <c r="Q45" s="4">
        <f>'RIN Values'!D45</f>
        <v>101.91500000000001</v>
      </c>
      <c r="R45" s="4">
        <f>'Fixed Credits Value'!B45</f>
        <v>100</v>
      </c>
      <c r="S45" s="4">
        <f>'Fixed Credits Value'!C45</f>
        <v>16</v>
      </c>
      <c r="T45" s="4">
        <f t="shared" si="5"/>
        <v>552.19067527200002</v>
      </c>
      <c r="U45" s="4">
        <f>T45/'Feedstock Conversions'!B$9</f>
        <v>58.900338695680006</v>
      </c>
      <c r="W45" s="4">
        <f t="shared" si="3"/>
        <v>146.66617592385219</v>
      </c>
      <c r="X45" s="4">
        <f t="shared" si="6"/>
        <v>322.12995998644573</v>
      </c>
      <c r="AG45" s="4">
        <f>AJ45+'Rail Costs'!K45</f>
        <v>22.847452407614782</v>
      </c>
      <c r="AH45" s="4">
        <f>B45+'Rail Costs'!N45</f>
        <v>20.588980963045913</v>
      </c>
      <c r="AI45" s="4">
        <f>AH45+'Rail Costs'!K45</f>
        <v>21.686433370660694</v>
      </c>
      <c r="AJ45" s="4">
        <v>21.75</v>
      </c>
      <c r="AK45" s="4">
        <v>22.5</v>
      </c>
      <c r="AL45" s="4">
        <v>20.399999999999999</v>
      </c>
      <c r="AO45" s="4">
        <f>$L45-(AG45*'Feedstock Conversions'!$B$21)-'Rail Costs'!Q45</f>
        <v>156.24743679678403</v>
      </c>
      <c r="AP45" s="4">
        <f>$L45-(AH45*'Feedstock Conversions'!$B$21)-'Rail Costs'!R45</f>
        <v>174.40370864044738</v>
      </c>
      <c r="AQ45" s="4">
        <f>$L45-(AI45*'Feedstock Conversions'!$B$21)-'Rail Costs'!S45</f>
        <v>165.9495726958688</v>
      </c>
      <c r="AR45" s="4">
        <f>$L45-(AJ45*'Feedstock Conversions'!$B$21)-'Rail Costs'!T45</f>
        <v>165.04823125316284</v>
      </c>
      <c r="AS45" s="4">
        <f>$L45-(AK45*'Feedstock Conversions'!$B$21)-'Rail Costs'!U45</f>
        <v>159.30209851083299</v>
      </c>
      <c r="AT45" s="4">
        <f>$L45-(AL45*'Feedstock Conversions'!$B$21)-'Rail Costs'!V45</f>
        <v>174.94847750379543</v>
      </c>
      <c r="AV45" s="4">
        <f>$T45-(AG45*'Feedstock Conversions'!$B$9)-'Rail Costs'!Q45</f>
        <v>334.27852676643244</v>
      </c>
      <c r="AW45" s="4">
        <f>$T45-(AH45*'Feedstock Conversions'!$B$9)-'Rail Costs'!R45</f>
        <v>355.86089979150677</v>
      </c>
      <c r="AX45" s="4">
        <f>$T45-(AI45*'Feedstock Conversions'!$B$9)-'Rail Costs'!S45</f>
        <v>345.74192854457652</v>
      </c>
      <c r="AY45" s="4">
        <f>$T45-(AJ45*'Feedstock Conversions'!$B$9)-'Rail Costs'!T45</f>
        <v>344.74415652516285</v>
      </c>
      <c r="AZ45" s="4">
        <f>$T45-(AK45*'Feedstock Conversions'!$B$9)-'Rail Costs'!U45</f>
        <v>337.86027378283302</v>
      </c>
      <c r="BA45" s="4">
        <f>$T45-(AL45*'Feedstock Conversions'!$B$9)-'Rail Costs'!V45</f>
        <v>356.69235277579543</v>
      </c>
      <c r="BH45">
        <f t="shared" si="0"/>
        <v>44</v>
      </c>
      <c r="BI45">
        <f t="shared" si="1"/>
        <v>2019</v>
      </c>
      <c r="BJ45">
        <f t="shared" si="4"/>
        <v>11</v>
      </c>
    </row>
    <row r="46" spans="1:62" x14ac:dyDescent="0.2">
      <c r="A46" s="11">
        <v>43777</v>
      </c>
      <c r="B46" s="4">
        <v>19.95</v>
      </c>
      <c r="C46" s="18">
        <f>CWG!B46+'Rail Costs'!B46</f>
        <v>24.339809630459126</v>
      </c>
      <c r="E46" s="4">
        <f>CWG!C46*'Feedstock Conversions'!B$21</f>
        <v>191.26222407614779</v>
      </c>
      <c r="F46" s="4">
        <f>CWG!C46*'Feedstock Conversions'!B$9</f>
        <v>228.18571528555429</v>
      </c>
      <c r="H46" s="4">
        <f>'Fuel Values'!B46-CWG!I46-CWG!J46-CWG!K46</f>
        <v>-16.179997080000021</v>
      </c>
      <c r="I46" s="18">
        <f>('LCFS Values'!$E$2-$AA$4)/1000000*'LCFS Values'!B46*'LCFS Values'!$G$2*100</f>
        <v>163.42999708000002</v>
      </c>
      <c r="J46" s="4">
        <f>'RIN Values'!C46</f>
        <v>93.449999999999989</v>
      </c>
      <c r="K46" s="4">
        <f>'Fixed Credits Value'!B46</f>
        <v>100</v>
      </c>
      <c r="L46" s="4">
        <f t="shared" si="2"/>
        <v>340.7</v>
      </c>
      <c r="M46" s="4">
        <f>L46/'Feedstock Conversions'!B$21</f>
        <v>43.357088317638073</v>
      </c>
      <c r="O46" s="4">
        <f>'Fuel Values'!C46*100</f>
        <v>194.26000000000002</v>
      </c>
      <c r="P46" s="18">
        <f>('LCFS Values'!$E$2-AB$4)/1000000*'LCFS Values'!B46*'LCFS Values'!$G$2*100</f>
        <v>140.17050602800001</v>
      </c>
      <c r="Q46" s="4">
        <f>'RIN Values'!D46</f>
        <v>105.91</v>
      </c>
      <c r="R46" s="4">
        <f>'Fixed Credits Value'!B46</f>
        <v>100</v>
      </c>
      <c r="S46" s="4">
        <f>'Fixed Credits Value'!C46</f>
        <v>16</v>
      </c>
      <c r="T46" s="4">
        <f t="shared" si="5"/>
        <v>556.34050602800005</v>
      </c>
      <c r="U46" s="4">
        <f>T46/'Feedstock Conversions'!B$9</f>
        <v>59.342987309653338</v>
      </c>
      <c r="W46" s="4">
        <f t="shared" si="3"/>
        <v>149.4377759238522</v>
      </c>
      <c r="X46" s="4">
        <f t="shared" si="6"/>
        <v>328.15479074244575</v>
      </c>
      <c r="AG46" s="4">
        <f>AJ46+'Rail Costs'!K46</f>
        <v>22.847452407614782</v>
      </c>
      <c r="AH46" s="4">
        <f>B46+'Rail Costs'!N46</f>
        <v>20.388980963045913</v>
      </c>
      <c r="AI46" s="4">
        <f>AH46+'Rail Costs'!K46</f>
        <v>21.486433370660695</v>
      </c>
      <c r="AJ46" s="4">
        <v>21.75</v>
      </c>
      <c r="AK46" s="4">
        <v>22.2</v>
      </c>
      <c r="AL46" s="4">
        <v>20</v>
      </c>
      <c r="AO46" s="4">
        <f>$L46-(AG46*'Feedstock Conversions'!$B$21)-'Rail Costs'!Q46</f>
        <v>157.44743679678402</v>
      </c>
      <c r="AP46" s="4">
        <f>$L46-(AH46*'Feedstock Conversions'!$B$21)-'Rail Costs'!R46</f>
        <v>177.17530864044735</v>
      </c>
      <c r="AQ46" s="4">
        <f>$L46-(AI46*'Feedstock Conversions'!$B$21)-'Rail Costs'!S46</f>
        <v>168.72117269586877</v>
      </c>
      <c r="AR46" s="4">
        <f>$L46-(AJ46*'Feedstock Conversions'!$B$21)-'Rail Costs'!T46</f>
        <v>166.24823125316283</v>
      </c>
      <c r="AS46" s="4">
        <f>$L46-(AK46*'Feedstock Conversions'!$B$21)-'Rail Costs'!U46</f>
        <v>162.85949851083296</v>
      </c>
      <c r="AT46" s="4">
        <f>$L46-(AL46*'Feedstock Conversions'!$B$21)-'Rail Costs'!V46</f>
        <v>179.2916775037954</v>
      </c>
      <c r="AV46" s="4">
        <f>$T46-(AG46*'Feedstock Conversions'!$B$9)-'Rail Costs'!Q46</f>
        <v>338.42835752243246</v>
      </c>
      <c r="AW46" s="4">
        <f>$T46-(AH46*'Feedstock Conversions'!$B$9)-'Rail Costs'!R46</f>
        <v>361.8857305475068</v>
      </c>
      <c r="AX46" s="4">
        <f>$T46-(AI46*'Feedstock Conversions'!$B$9)-'Rail Costs'!S46</f>
        <v>351.76675930057655</v>
      </c>
      <c r="AY46" s="4">
        <f>$T46-(AJ46*'Feedstock Conversions'!$B$9)-'Rail Costs'!T46</f>
        <v>348.89398728116288</v>
      </c>
      <c r="AZ46" s="4">
        <f>$T46-(AK46*'Feedstock Conversions'!$B$9)-'Rail Costs'!U46</f>
        <v>344.82260453883305</v>
      </c>
      <c r="BA46" s="4">
        <f>$T46-(AL46*'Feedstock Conversions'!$B$9)-'Rail Costs'!V46</f>
        <v>364.59218353179546</v>
      </c>
      <c r="BH46">
        <f t="shared" si="0"/>
        <v>45</v>
      </c>
      <c r="BI46">
        <f t="shared" si="1"/>
        <v>2019</v>
      </c>
      <c r="BJ46">
        <f t="shared" si="4"/>
        <v>11</v>
      </c>
    </row>
    <row r="47" spans="1:62" x14ac:dyDescent="0.2">
      <c r="A47" s="11">
        <v>43784</v>
      </c>
      <c r="B47" s="4">
        <v>20.3</v>
      </c>
      <c r="C47" s="18">
        <f>CWG!B47+'Rail Costs'!B47</f>
        <v>24.689809630459127</v>
      </c>
      <c r="E47" s="4">
        <f>CWG!C47*'Feedstock Conversions'!B$21</f>
        <v>194.0125240761478</v>
      </c>
      <c r="F47" s="4">
        <f>CWG!C47*'Feedstock Conversions'!B$9</f>
        <v>231.46696528555432</v>
      </c>
      <c r="H47" s="4">
        <f>'Fuel Values'!B47-CWG!I47-CWG!J47-CWG!K47</f>
        <v>-16.272588669999976</v>
      </c>
      <c r="I47" s="18">
        <f>('LCFS Values'!$E$2-$AA$4)/1000000*'LCFS Values'!B47*'LCFS Values'!$G$2*100</f>
        <v>164.57258866999999</v>
      </c>
      <c r="J47" s="4">
        <f>'RIN Values'!C47</f>
        <v>94.199999999999989</v>
      </c>
      <c r="K47" s="4">
        <f>'Fixed Credits Value'!B47</f>
        <v>100</v>
      </c>
      <c r="L47" s="4">
        <f t="shared" si="2"/>
        <v>342.5</v>
      </c>
      <c r="M47" s="4">
        <f>L47/'Feedstock Conversions'!B$21</f>
        <v>43.586154237719526</v>
      </c>
      <c r="O47" s="4">
        <f>'Fuel Values'!C47*100</f>
        <v>192.79999999999998</v>
      </c>
      <c r="P47" s="18">
        <f>('LCFS Values'!$E$2-AB$4)/1000000*'LCFS Values'!B47*'LCFS Values'!$G$2*100</f>
        <v>141.15048304699999</v>
      </c>
      <c r="Q47" s="4">
        <f>'RIN Values'!D47</f>
        <v>106.75999999999999</v>
      </c>
      <c r="R47" s="4">
        <f>'Fixed Credits Value'!B47</f>
        <v>100</v>
      </c>
      <c r="S47" s="4">
        <f>'Fixed Credits Value'!C47</f>
        <v>16</v>
      </c>
      <c r="T47" s="4">
        <f t="shared" si="5"/>
        <v>556.71048304699991</v>
      </c>
      <c r="U47" s="4">
        <f>T47/'Feedstock Conversions'!B$9</f>
        <v>59.382451525013323</v>
      </c>
      <c r="W47" s="4">
        <f t="shared" si="3"/>
        <v>148.4874759238522</v>
      </c>
      <c r="X47" s="4">
        <f t="shared" si="6"/>
        <v>325.24351776144556</v>
      </c>
      <c r="AG47" s="4">
        <f>AJ47+'Rail Costs'!K47</f>
        <v>22.847452407614782</v>
      </c>
      <c r="AH47" s="4">
        <f>B47+'Rail Costs'!N47</f>
        <v>20.738980963045915</v>
      </c>
      <c r="AI47" s="4">
        <f>AH47+'Rail Costs'!K47</f>
        <v>21.836433370660696</v>
      </c>
      <c r="AJ47" s="4">
        <v>21.75</v>
      </c>
      <c r="AK47" s="4">
        <v>22</v>
      </c>
      <c r="AL47" s="4">
        <v>20</v>
      </c>
      <c r="AO47" s="4">
        <f>$L47-(AG47*'Feedstock Conversions'!$B$21)-'Rail Costs'!Q47</f>
        <v>159.24743679678403</v>
      </c>
      <c r="AP47" s="4">
        <f>$L47-(AH47*'Feedstock Conversions'!$B$21)-'Rail Costs'!R47</f>
        <v>176.22500864044736</v>
      </c>
      <c r="AQ47" s="4">
        <f>$L47-(AI47*'Feedstock Conversions'!$B$21)-'Rail Costs'!S47</f>
        <v>167.77087269586877</v>
      </c>
      <c r="AR47" s="4">
        <f>$L47-(AJ47*'Feedstock Conversions'!$B$21)-'Rail Costs'!T47</f>
        <v>168.04823125316284</v>
      </c>
      <c r="AS47" s="4">
        <f>$L47-(AK47*'Feedstock Conversions'!$B$21)-'Rail Costs'!U47</f>
        <v>166.23109851083296</v>
      </c>
      <c r="AT47" s="4">
        <f>$L47-(AL47*'Feedstock Conversions'!$B$21)-'Rail Costs'!V47</f>
        <v>181.09167750379541</v>
      </c>
      <c r="AV47" s="4">
        <f>$T47-(AG47*'Feedstock Conversions'!$B$9)-'Rail Costs'!Q47</f>
        <v>338.79833454143233</v>
      </c>
      <c r="AW47" s="4">
        <f>$T47-(AH47*'Feedstock Conversions'!$B$9)-'Rail Costs'!R47</f>
        <v>358.9744575665066</v>
      </c>
      <c r="AX47" s="4">
        <f>$T47-(AI47*'Feedstock Conversions'!$B$9)-'Rail Costs'!S47</f>
        <v>348.85548631957641</v>
      </c>
      <c r="AY47" s="4">
        <f>$T47-(AJ47*'Feedstock Conversions'!$B$9)-'Rail Costs'!T47</f>
        <v>349.26396430016274</v>
      </c>
      <c r="AZ47" s="4">
        <f>$T47-(AK47*'Feedstock Conversions'!$B$9)-'Rail Costs'!U47</f>
        <v>347.06758155783291</v>
      </c>
      <c r="BA47" s="4">
        <f>$T47-(AL47*'Feedstock Conversions'!$B$9)-'Rail Costs'!V47</f>
        <v>364.96216055079532</v>
      </c>
      <c r="BH47">
        <f t="shared" si="0"/>
        <v>46</v>
      </c>
      <c r="BI47">
        <f t="shared" si="1"/>
        <v>2019</v>
      </c>
      <c r="BJ47">
        <f t="shared" si="4"/>
        <v>11</v>
      </c>
    </row>
    <row r="48" spans="1:62" x14ac:dyDescent="0.2">
      <c r="A48" s="11">
        <v>43791</v>
      </c>
      <c r="B48" s="4">
        <v>20.574999999999999</v>
      </c>
      <c r="C48" s="18">
        <f>CWG!B48+'Rail Costs'!B48</f>
        <v>24.964809630459126</v>
      </c>
      <c r="E48" s="4">
        <f>CWG!C48*'Feedstock Conversions'!B$21</f>
        <v>196.17347407614781</v>
      </c>
      <c r="F48" s="4">
        <f>CWG!C48*'Feedstock Conversions'!B$9</f>
        <v>234.04509028555429</v>
      </c>
      <c r="H48" s="4">
        <f>'Fuel Values'!B48-CWG!I48-CWG!J48-CWG!K48</f>
        <v>-15.977793599999984</v>
      </c>
      <c r="I48" s="18">
        <f>('LCFS Values'!$E$2-$AA$4)/1000000*'LCFS Values'!B48*'LCFS Values'!$G$2*100</f>
        <v>163.9027936</v>
      </c>
      <c r="J48" s="4">
        <f>'RIN Values'!C48</f>
        <v>94.574999999999989</v>
      </c>
      <c r="K48" s="4">
        <f>'Fixed Credits Value'!B48</f>
        <v>100</v>
      </c>
      <c r="L48" s="4">
        <f t="shared" si="2"/>
        <v>342.5</v>
      </c>
      <c r="M48" s="4">
        <f>L48/'Feedstock Conversions'!B$21</f>
        <v>43.586154237719526</v>
      </c>
      <c r="O48" s="4">
        <f>'Fuel Values'!C48*100</f>
        <v>191.57</v>
      </c>
      <c r="P48" s="18">
        <f>('LCFS Values'!$E$2-AB$4)/1000000*'LCFS Values'!B48*'LCFS Values'!$G$2*100</f>
        <v>140.57601376000002</v>
      </c>
      <c r="Q48" s="4">
        <f>'RIN Values'!D48</f>
        <v>107.18499999999999</v>
      </c>
      <c r="R48" s="4">
        <f>'Fixed Credits Value'!B48</f>
        <v>100</v>
      </c>
      <c r="S48" s="4">
        <f>'Fixed Credits Value'!C48</f>
        <v>16</v>
      </c>
      <c r="T48" s="4">
        <f t="shared" si="5"/>
        <v>555.33101376000002</v>
      </c>
      <c r="U48" s="4">
        <f>T48/'Feedstock Conversions'!B$9</f>
        <v>59.2353081344</v>
      </c>
      <c r="W48" s="4">
        <f t="shared" si="3"/>
        <v>146.32652592385219</v>
      </c>
      <c r="X48" s="4">
        <f t="shared" si="6"/>
        <v>321.28592347444572</v>
      </c>
      <c r="AG48" s="4">
        <f>AJ48+'Rail Costs'!K48</f>
        <v>23.447452407614783</v>
      </c>
      <c r="AH48" s="4">
        <f>B48+'Rail Costs'!N48</f>
        <v>21.013980963045913</v>
      </c>
      <c r="AI48" s="4">
        <f>AH48+'Rail Costs'!K48</f>
        <v>22.111433370660695</v>
      </c>
      <c r="AJ48" s="4">
        <v>22.35</v>
      </c>
      <c r="AK48" s="4">
        <v>22</v>
      </c>
      <c r="AL48" s="4">
        <v>20.8</v>
      </c>
      <c r="AO48" s="4">
        <f>$L48-(AG48*'Feedstock Conversions'!$B$21)-'Rail Costs'!Q48</f>
        <v>154.532636796784</v>
      </c>
      <c r="AP48" s="4">
        <f>$L48-(AH48*'Feedstock Conversions'!$B$21)-'Rail Costs'!R48</f>
        <v>174.06405864044737</v>
      </c>
      <c r="AQ48" s="4">
        <f>$L48-(AI48*'Feedstock Conversions'!$B$21)-'Rail Costs'!S48</f>
        <v>165.60992269586879</v>
      </c>
      <c r="AR48" s="4">
        <f>$L48-(AJ48*'Feedstock Conversions'!$B$21)-'Rail Costs'!T48</f>
        <v>163.33343125316281</v>
      </c>
      <c r="AS48" s="4">
        <f>$L48-(AK48*'Feedstock Conversions'!$B$21)-'Rail Costs'!U48</f>
        <v>166.23109851083296</v>
      </c>
      <c r="AT48" s="4">
        <f>$L48-(AL48*'Feedstock Conversions'!$B$21)-'Rail Costs'!V48</f>
        <v>174.80527750379539</v>
      </c>
      <c r="AV48" s="4">
        <f>$T48-(AG48*'Feedstock Conversions'!$B$9)-'Rail Costs'!Q48</f>
        <v>331.79386525443243</v>
      </c>
      <c r="AW48" s="4">
        <f>$T48-(AH48*'Feedstock Conversions'!$B$9)-'Rail Costs'!R48</f>
        <v>355.01686327950677</v>
      </c>
      <c r="AX48" s="4">
        <f>$T48-(AI48*'Feedstock Conversions'!$B$9)-'Rail Costs'!S48</f>
        <v>344.89789203257652</v>
      </c>
      <c r="AY48" s="4">
        <f>$T48-(AJ48*'Feedstock Conversions'!$B$9)-'Rail Costs'!T48</f>
        <v>342.25949501316285</v>
      </c>
      <c r="AZ48" s="4">
        <f>$T48-(AK48*'Feedstock Conversions'!$B$9)-'Rail Costs'!U48</f>
        <v>345.68811227083302</v>
      </c>
      <c r="BA48" s="4">
        <f>$T48-(AL48*'Feedstock Conversions'!$B$9)-'Rail Costs'!V48</f>
        <v>356.08269126379543</v>
      </c>
      <c r="BH48">
        <f t="shared" si="0"/>
        <v>47</v>
      </c>
      <c r="BI48">
        <f t="shared" si="1"/>
        <v>2019</v>
      </c>
      <c r="BJ48">
        <f t="shared" si="4"/>
        <v>11</v>
      </c>
    </row>
    <row r="49" spans="1:62" x14ac:dyDescent="0.2">
      <c r="A49" s="11">
        <v>43798</v>
      </c>
      <c r="B49" s="4">
        <v>21.375</v>
      </c>
      <c r="C49" s="18">
        <f>CWG!B49+'Rail Costs'!B49</f>
        <v>25.764809630459126</v>
      </c>
      <c r="E49" s="4">
        <f>CWG!C49*'Feedstock Conversions'!B$21</f>
        <v>202.4598740761478</v>
      </c>
      <c r="F49" s="4">
        <f>CWG!C49*'Feedstock Conversions'!B$9</f>
        <v>241.54509028555429</v>
      </c>
      <c r="H49" s="4">
        <f>'Fuel Values'!B49-CWG!I49-CWG!J49-CWG!K49</f>
        <v>-7.7815494000000029</v>
      </c>
      <c r="I49" s="18">
        <f>('LCFS Values'!$E$2-$AA$4)/1000000*'LCFS Values'!B49*'LCFS Values'!$G$2*100</f>
        <v>163.11479940000001</v>
      </c>
      <c r="J49" s="4">
        <f>'RIN Values'!C49</f>
        <v>88.000050000000002</v>
      </c>
      <c r="K49" s="4">
        <f>'Fixed Credits Value'!B49</f>
        <v>100</v>
      </c>
      <c r="L49" s="4">
        <f t="shared" si="2"/>
        <v>343.33330000000001</v>
      </c>
      <c r="M49" s="4">
        <f>L49/'Feedstock Conversions'!B$21</f>
        <v>43.692199032832782</v>
      </c>
      <c r="O49" s="4">
        <f>'Fuel Values'!C49*100</f>
        <v>196.04999999999998</v>
      </c>
      <c r="P49" s="18">
        <f>('LCFS Values'!$E$2-AB$4)/1000000*'LCFS Values'!B49*'LCFS Values'!$G$2*100</f>
        <v>139.90016754000001</v>
      </c>
      <c r="Q49" s="4">
        <f>'RIN Values'!D49</f>
        <v>99.73339</v>
      </c>
      <c r="R49" s="4">
        <f>'Fixed Credits Value'!B49</f>
        <v>100</v>
      </c>
      <c r="S49" s="4">
        <f>'Fixed Credits Value'!C49</f>
        <v>16</v>
      </c>
      <c r="T49" s="4">
        <f t="shared" si="5"/>
        <v>551.68355753999992</v>
      </c>
      <c r="U49" s="4">
        <f>T49/'Feedstock Conversions'!B$9</f>
        <v>58.846246137599991</v>
      </c>
      <c r="W49" s="4">
        <f t="shared" si="3"/>
        <v>140.87342592385221</v>
      </c>
      <c r="X49" s="4">
        <f t="shared" si="6"/>
        <v>310.13846725444563</v>
      </c>
      <c r="AG49" s="4">
        <f>AJ49+'Rail Costs'!K49</f>
        <v>23.76415240761478</v>
      </c>
      <c r="AH49" s="4">
        <f>B49+'Rail Costs'!N49</f>
        <v>21.813980963045914</v>
      </c>
      <c r="AI49" s="4">
        <f>AH49+'Rail Costs'!K49</f>
        <v>22.911433370660696</v>
      </c>
      <c r="AJ49" s="4">
        <v>22.666699999999999</v>
      </c>
      <c r="AK49" s="4">
        <v>22</v>
      </c>
      <c r="AL49" s="4">
        <v>21.583300000000001</v>
      </c>
      <c r="AO49" s="4">
        <f>$L49-(AG49*'Feedstock Conversions'!$B$21)-'Rail Costs'!Q49</f>
        <v>152.87730819678404</v>
      </c>
      <c r="AP49" s="4">
        <f>$L49-(AH49*'Feedstock Conversions'!$B$21)-'Rail Costs'!R49</f>
        <v>168.61095864044736</v>
      </c>
      <c r="AQ49" s="4">
        <f>$L49-(AI49*'Feedstock Conversions'!$B$21)-'Rail Costs'!S49</f>
        <v>160.15682269586878</v>
      </c>
      <c r="AR49" s="4">
        <f>$L49-(AJ49*'Feedstock Conversions'!$B$21)-'Rail Costs'!T49</f>
        <v>161.67810265316285</v>
      </c>
      <c r="AS49" s="4">
        <f>$L49-(AK49*'Feedstock Conversions'!$B$21)-'Rail Costs'!U49</f>
        <v>167.06439851083297</v>
      </c>
      <c r="AT49" s="4">
        <f>$L49-(AL49*'Feedstock Conversions'!$B$21)-'Rail Costs'!V49</f>
        <v>169.4834061037954</v>
      </c>
      <c r="AV49" s="4">
        <f>$T49-(AG49*'Feedstock Conversions'!$B$9)-'Rail Costs'!Q49</f>
        <v>325.17734653443233</v>
      </c>
      <c r="AW49" s="4">
        <f>$T49-(AH49*'Feedstock Conversions'!$B$9)-'Rail Costs'!R49</f>
        <v>343.86940705950661</v>
      </c>
      <c r="AX49" s="4">
        <f>$T49-(AI49*'Feedstock Conversions'!$B$9)-'Rail Costs'!S49</f>
        <v>333.75043581257643</v>
      </c>
      <c r="AY49" s="4">
        <f>$T49-(AJ49*'Feedstock Conversions'!$B$9)-'Rail Costs'!T49</f>
        <v>335.6429762931628</v>
      </c>
      <c r="AZ49" s="4">
        <f>$T49-(AK49*'Feedstock Conversions'!$B$9)-'Rail Costs'!U49</f>
        <v>342.04065605083292</v>
      </c>
      <c r="BA49" s="4">
        <f>$T49-(AL49*'Feedstock Conversions'!$B$9)-'Rail Costs'!V49</f>
        <v>345.09179754379528</v>
      </c>
      <c r="BH49">
        <f t="shared" si="0"/>
        <v>48</v>
      </c>
      <c r="BI49">
        <f t="shared" si="1"/>
        <v>2019</v>
      </c>
      <c r="BJ49">
        <f t="shared" si="4"/>
        <v>11</v>
      </c>
    </row>
    <row r="50" spans="1:62" x14ac:dyDescent="0.2">
      <c r="A50" s="11">
        <v>43805</v>
      </c>
      <c r="B50" s="4">
        <v>21.95</v>
      </c>
      <c r="C50" s="18">
        <f>CWG!B50+'Rail Costs'!B50</f>
        <v>26.339809630459126</v>
      </c>
      <c r="E50" s="4">
        <f>CWG!C50*'Feedstock Conversions'!B$21</f>
        <v>206.9782240761478</v>
      </c>
      <c r="F50" s="4">
        <f>CWG!C50*'Feedstock Conversions'!B$9</f>
        <v>246.93571528555429</v>
      </c>
      <c r="H50" s="4">
        <f>'Fuel Values'!B50-CWG!I50-CWG!J50-CWG!K50</f>
        <v>-5.714799400000004</v>
      </c>
      <c r="I50" s="18">
        <f>('LCFS Values'!$E$2-$AA$4)/1000000*'LCFS Values'!B50*'LCFS Values'!$G$2*100</f>
        <v>163.11479940000001</v>
      </c>
      <c r="J50" s="4">
        <f>'RIN Values'!C50</f>
        <v>87.6</v>
      </c>
      <c r="K50" s="4">
        <f>'Fixed Credits Value'!B50</f>
        <v>100</v>
      </c>
      <c r="L50" s="4">
        <f t="shared" si="2"/>
        <v>345</v>
      </c>
      <c r="M50" s="4">
        <f>L50/'Feedstock Conversions'!B$21</f>
        <v>43.904301348943754</v>
      </c>
      <c r="O50" s="4">
        <f>'Fuel Values'!C50*100</f>
        <v>192.48000000000002</v>
      </c>
      <c r="P50" s="18">
        <f>('LCFS Values'!$E$2-AB$4)/1000000*'LCFS Values'!B50*'LCFS Values'!$G$2*100</f>
        <v>139.90016754000001</v>
      </c>
      <c r="Q50" s="4">
        <f>'RIN Values'!D50</f>
        <v>99.28</v>
      </c>
      <c r="R50" s="4">
        <f>'Fixed Credits Value'!B50</f>
        <v>100</v>
      </c>
      <c r="S50" s="4">
        <f>'Fixed Credits Value'!C50</f>
        <v>16</v>
      </c>
      <c r="T50" s="4">
        <f t="shared" si="5"/>
        <v>547.66016753999997</v>
      </c>
      <c r="U50" s="4">
        <f>T50/'Feedstock Conversions'!B$9</f>
        <v>58.417084537599997</v>
      </c>
      <c r="W50" s="4">
        <f t="shared" si="3"/>
        <v>138.0217759238522</v>
      </c>
      <c r="X50" s="4">
        <f t="shared" si="6"/>
        <v>300.72445225444568</v>
      </c>
      <c r="AG50" s="4">
        <f>AJ50+'Rail Costs'!K50</f>
        <v>24.447452407614783</v>
      </c>
      <c r="AH50" s="4">
        <f>B50+'Rail Costs'!N50</f>
        <v>22.388980963045913</v>
      </c>
      <c r="AI50" s="4">
        <f>AH50+'Rail Costs'!K50</f>
        <v>23.486433370660695</v>
      </c>
      <c r="AJ50" s="4">
        <v>23.35</v>
      </c>
      <c r="AK50" s="4">
        <v>22</v>
      </c>
      <c r="AL50" s="4">
        <v>22.175000000000001</v>
      </c>
      <c r="AO50" s="4">
        <f>$L50-(AG50*'Feedstock Conversions'!$B$21)-'Rail Costs'!Q50</f>
        <v>149.17463679678403</v>
      </c>
      <c r="AP50" s="4">
        <f>$L50-(AH50*'Feedstock Conversions'!$B$21)-'Rail Costs'!R50</f>
        <v>165.75930864044736</v>
      </c>
      <c r="AQ50" s="4">
        <f>$L50-(AI50*'Feedstock Conversions'!$B$21)-'Rail Costs'!S50</f>
        <v>157.30517269586878</v>
      </c>
      <c r="AR50" s="4">
        <f>$L50-(AJ50*'Feedstock Conversions'!$B$21)-'Rail Costs'!T50</f>
        <v>157.97543125316284</v>
      </c>
      <c r="AS50" s="4">
        <f>$L50-(AK50*'Feedstock Conversions'!$B$21)-'Rail Costs'!U50</f>
        <v>168.73109851083296</v>
      </c>
      <c r="AT50" s="4">
        <f>$L50-(AL50*'Feedstock Conversions'!$B$21)-'Rail Costs'!V50</f>
        <v>166.50052750379541</v>
      </c>
      <c r="AV50" s="4">
        <f>$T50-(AG50*'Feedstock Conversions'!$B$9)-'Rail Costs'!Q50</f>
        <v>314.74801903443239</v>
      </c>
      <c r="AW50" s="4">
        <f>$T50-(AH50*'Feedstock Conversions'!$B$9)-'Rail Costs'!R50</f>
        <v>334.45539205950672</v>
      </c>
      <c r="AX50" s="4">
        <f>$T50-(AI50*'Feedstock Conversions'!$B$9)-'Rail Costs'!S50</f>
        <v>324.33642081257648</v>
      </c>
      <c r="AY50" s="4">
        <f>$T50-(AJ50*'Feedstock Conversions'!$B$9)-'Rail Costs'!T50</f>
        <v>325.2136487931628</v>
      </c>
      <c r="AZ50" s="4">
        <f>$T50-(AK50*'Feedstock Conversions'!$B$9)-'Rail Costs'!U50</f>
        <v>338.01726605083297</v>
      </c>
      <c r="BA50" s="4">
        <f>$T50-(AL50*'Feedstock Conversions'!$B$9)-'Rail Costs'!V50</f>
        <v>335.52122004379538</v>
      </c>
      <c r="BH50">
        <f t="shared" si="0"/>
        <v>49</v>
      </c>
      <c r="BI50">
        <f t="shared" si="1"/>
        <v>2019</v>
      </c>
      <c r="BJ50">
        <f t="shared" si="4"/>
        <v>12</v>
      </c>
    </row>
    <row r="51" spans="1:62" x14ac:dyDescent="0.2">
      <c r="A51" s="11">
        <v>43812</v>
      </c>
      <c r="B51" s="4">
        <v>22.65</v>
      </c>
      <c r="C51" s="18">
        <f>CWG!B51+'Rail Costs'!B51</f>
        <v>27.039809630459125</v>
      </c>
      <c r="E51" s="4">
        <f>CWG!C51*'Feedstock Conversions'!B$21</f>
        <v>212.47882407614779</v>
      </c>
      <c r="F51" s="4">
        <f>CWG!C51*'Feedstock Conversions'!B$9</f>
        <v>253.49821528555429</v>
      </c>
      <c r="H51" s="4">
        <f>'Fuel Values'!B51-CWG!I51-CWG!J51-CWG!K51</f>
        <v>-4.9405973700000061</v>
      </c>
      <c r="I51" s="18">
        <f>('LCFS Values'!$E$2-$AA$4)/1000000*'LCFS Values'!B51*'LCFS Values'!$G$2*100</f>
        <v>163.39059737000002</v>
      </c>
      <c r="J51" s="4">
        <f>'RIN Values'!C51</f>
        <v>85.65</v>
      </c>
      <c r="K51" s="4">
        <f>'Fixed Credits Value'!B51</f>
        <v>100</v>
      </c>
      <c r="L51" s="4">
        <f t="shared" si="2"/>
        <v>344.1</v>
      </c>
      <c r="M51" s="4">
        <f>L51/'Feedstock Conversions'!B$21</f>
        <v>43.789768388903035</v>
      </c>
      <c r="O51" s="4">
        <f>'Fuel Values'!C51*100</f>
        <v>196.51000000000002</v>
      </c>
      <c r="P51" s="18">
        <f>('LCFS Values'!$E$2-AB$4)/1000000*'LCFS Values'!B51*'LCFS Values'!$G$2*100</f>
        <v>140.13671371699999</v>
      </c>
      <c r="Q51" s="4">
        <f>'RIN Values'!D51</f>
        <v>97.07</v>
      </c>
      <c r="R51" s="4">
        <f>'Fixed Credits Value'!B51</f>
        <v>100</v>
      </c>
      <c r="S51" s="4">
        <f>'Fixed Credits Value'!C51</f>
        <v>16</v>
      </c>
      <c r="T51" s="4">
        <f t="shared" si="5"/>
        <v>549.71671371699995</v>
      </c>
      <c r="U51" s="4">
        <f>T51/'Feedstock Conversions'!B$9</f>
        <v>58.636449463146661</v>
      </c>
      <c r="W51" s="4">
        <f t="shared" si="3"/>
        <v>131.62117592385223</v>
      </c>
      <c r="X51" s="4">
        <f t="shared" si="6"/>
        <v>296.21849843144565</v>
      </c>
      <c r="AG51" s="4">
        <f>AJ51+'Rail Costs'!K51</f>
        <v>25.397452407614782</v>
      </c>
      <c r="AH51" s="4">
        <f>B51+'Rail Costs'!N51</f>
        <v>23.088980963045913</v>
      </c>
      <c r="AI51" s="4">
        <f>AH51+'Rail Costs'!K51</f>
        <v>24.186433370660694</v>
      </c>
      <c r="AJ51" s="4">
        <v>24.3</v>
      </c>
      <c r="AK51" s="4">
        <v>23</v>
      </c>
      <c r="AL51" s="4">
        <v>22.55</v>
      </c>
      <c r="AO51" s="4">
        <f>$L51-(AG51*'Feedstock Conversions'!$B$21)-'Rail Costs'!Q51</f>
        <v>140.80953679678404</v>
      </c>
      <c r="AP51" s="4">
        <f>$L51-(AH51*'Feedstock Conversions'!$B$21)-'Rail Costs'!R51</f>
        <v>159.35870864044739</v>
      </c>
      <c r="AQ51" s="4">
        <f>$L51-(AI51*'Feedstock Conversions'!$B$21)-'Rail Costs'!S51</f>
        <v>150.90457269586881</v>
      </c>
      <c r="AR51" s="4">
        <f>$L51-(AJ51*'Feedstock Conversions'!$B$21)-'Rail Costs'!T51</f>
        <v>149.61033125316285</v>
      </c>
      <c r="AS51" s="4">
        <f>$L51-(AK51*'Feedstock Conversions'!$B$21)-'Rail Costs'!U51</f>
        <v>159.97309851083301</v>
      </c>
      <c r="AT51" s="4">
        <f>$L51-(AL51*'Feedstock Conversions'!$B$21)-'Rail Costs'!V51</f>
        <v>162.65377750379542</v>
      </c>
      <c r="AV51" s="4">
        <f>$T51-(AG51*'Feedstock Conversions'!$B$9)-'Rail Costs'!Q51</f>
        <v>307.89831521143236</v>
      </c>
      <c r="AW51" s="4">
        <f>$T51-(AH51*'Feedstock Conversions'!$B$9)-'Rail Costs'!R51</f>
        <v>329.94943823650669</v>
      </c>
      <c r="AX51" s="4">
        <f>$T51-(AI51*'Feedstock Conversions'!$B$9)-'Rail Costs'!S51</f>
        <v>319.83046698957645</v>
      </c>
      <c r="AY51" s="4">
        <f>$T51-(AJ51*'Feedstock Conversions'!$B$9)-'Rail Costs'!T51</f>
        <v>318.36394497016278</v>
      </c>
      <c r="AZ51" s="4">
        <f>$T51-(AK51*'Feedstock Conversions'!$B$9)-'Rail Costs'!U51</f>
        <v>330.69881222783295</v>
      </c>
      <c r="BA51" s="4">
        <f>$T51-(AL51*'Feedstock Conversions'!$B$9)-'Rail Costs'!V51</f>
        <v>334.06214122079535</v>
      </c>
      <c r="BH51">
        <f t="shared" si="0"/>
        <v>50</v>
      </c>
      <c r="BI51">
        <f t="shared" si="1"/>
        <v>2019</v>
      </c>
      <c r="BJ51">
        <f t="shared" si="4"/>
        <v>12</v>
      </c>
    </row>
    <row r="52" spans="1:62" x14ac:dyDescent="0.2">
      <c r="A52" s="11">
        <v>43819</v>
      </c>
      <c r="B52" s="4">
        <v>23.45</v>
      </c>
      <c r="C52" s="18">
        <f>CWG!B52+'Rail Costs'!B52</f>
        <v>27.839809630459126</v>
      </c>
      <c r="E52" s="4">
        <f>CWG!C52*'Feedstock Conversions'!B$21</f>
        <v>218.7652240761478</v>
      </c>
      <c r="F52" s="4">
        <f>CWG!C52*'Feedstock Conversions'!B$9</f>
        <v>260.99821528555429</v>
      </c>
      <c r="H52" s="4">
        <f>'Fuel Values'!B52-CWG!I52-CWG!J52-CWG!K52</f>
        <v>13.163392479999999</v>
      </c>
      <c r="I52" s="18">
        <f>('LCFS Values'!$E$2-$AA$4)/1000000*'LCFS Values'!B52*'LCFS Values'!$G$2*100</f>
        <v>162.01160752000001</v>
      </c>
      <c r="J52" s="4">
        <f>'RIN Values'!C52</f>
        <v>68.324999999999989</v>
      </c>
      <c r="K52" s="4">
        <f>'Fixed Credits Value'!B52</f>
        <v>100</v>
      </c>
      <c r="L52" s="4">
        <f t="shared" si="2"/>
        <v>343.5</v>
      </c>
      <c r="M52" s="4">
        <f>L52/'Feedstock Conversions'!B$21</f>
        <v>43.713413082209215</v>
      </c>
      <c r="O52" s="4">
        <f>'Fuel Values'!C52*100</f>
        <v>203.18999999999997</v>
      </c>
      <c r="P52" s="18">
        <f>('LCFS Values'!$E$2-AB$4)/1000000*'LCFS Values'!B52*'LCFS Values'!$G$2*100</f>
        <v>138.95398283200001</v>
      </c>
      <c r="Q52" s="4">
        <f>'RIN Values'!D52</f>
        <v>77.434999999999988</v>
      </c>
      <c r="R52" s="4">
        <f>'Fixed Credits Value'!B52</f>
        <v>100</v>
      </c>
      <c r="S52" s="4">
        <f>'Fixed Credits Value'!C52</f>
        <v>16</v>
      </c>
      <c r="T52" s="4">
        <f t="shared" si="5"/>
        <v>535.57898283199995</v>
      </c>
      <c r="U52" s="4">
        <f>T52/'Feedstock Conversions'!B$9</f>
        <v>57.128424835413327</v>
      </c>
      <c r="W52" s="4">
        <f t="shared" si="3"/>
        <v>124.7347759238522</v>
      </c>
      <c r="X52" s="4">
        <f t="shared" si="6"/>
        <v>274.58076754644566</v>
      </c>
      <c r="AG52" s="4">
        <f>AJ52+'Rail Costs'!K52</f>
        <v>25.597452407614782</v>
      </c>
      <c r="AH52" s="4">
        <f>B52+'Rail Costs'!N52</f>
        <v>23.888980963045913</v>
      </c>
      <c r="AI52" s="4">
        <f>AH52+'Rail Costs'!K52</f>
        <v>24.986433370660695</v>
      </c>
      <c r="AJ52" s="4">
        <v>24.5</v>
      </c>
      <c r="AK52" s="4">
        <v>24.2</v>
      </c>
      <c r="AL52" s="4">
        <v>23.15</v>
      </c>
      <c r="AO52" s="4">
        <f>$L52-(AG52*'Feedstock Conversions'!$B$21)-'Rail Costs'!Q52</f>
        <v>138.63793679678403</v>
      </c>
      <c r="AP52" s="4">
        <f>$L52-(AH52*'Feedstock Conversions'!$B$21)-'Rail Costs'!R52</f>
        <v>152.47230864044735</v>
      </c>
      <c r="AQ52" s="4">
        <f>$L52-(AI52*'Feedstock Conversions'!$B$21)-'Rail Costs'!S52</f>
        <v>144.01817269586877</v>
      </c>
      <c r="AR52" s="4">
        <f>$L52-(AJ52*'Feedstock Conversions'!$B$21)-'Rail Costs'!T52</f>
        <v>147.43873125316284</v>
      </c>
      <c r="AS52" s="4">
        <f>$L52-(AK52*'Feedstock Conversions'!$B$21)-'Rail Costs'!U52</f>
        <v>149.943498510833</v>
      </c>
      <c r="AT52" s="4">
        <f>$L52-(AL52*'Feedstock Conversions'!$B$21)-'Rail Costs'!V52</f>
        <v>157.33897750379543</v>
      </c>
      <c r="AV52" s="4">
        <f>$T52-(AG52*'Feedstock Conversions'!$B$9)-'Rail Costs'!Q52</f>
        <v>291.88558432643237</v>
      </c>
      <c r="AW52" s="4">
        <f>$T52-(AH52*'Feedstock Conversions'!$B$9)-'Rail Costs'!R52</f>
        <v>308.3117073515067</v>
      </c>
      <c r="AX52" s="4">
        <f>$T52-(AI52*'Feedstock Conversions'!$B$9)-'Rail Costs'!S52</f>
        <v>298.19273610457645</v>
      </c>
      <c r="AY52" s="4">
        <f>$T52-(AJ52*'Feedstock Conversions'!$B$9)-'Rail Costs'!T52</f>
        <v>302.35121408516278</v>
      </c>
      <c r="AZ52" s="4">
        <f>$T52-(AK52*'Feedstock Conversions'!$B$9)-'Rail Costs'!U52</f>
        <v>305.31108134283295</v>
      </c>
      <c r="BA52" s="4">
        <f>$T52-(AL52*'Feedstock Conversions'!$B$9)-'Rail Costs'!V52</f>
        <v>314.29941033579536</v>
      </c>
      <c r="BH52">
        <f t="shared" si="0"/>
        <v>51</v>
      </c>
      <c r="BI52">
        <f t="shared" si="1"/>
        <v>2019</v>
      </c>
      <c r="BJ52">
        <f t="shared" si="4"/>
        <v>12</v>
      </c>
    </row>
    <row r="53" spans="1:62" x14ac:dyDescent="0.2">
      <c r="A53" s="11">
        <v>43826</v>
      </c>
      <c r="B53" s="4">
        <v>23.75</v>
      </c>
      <c r="C53" s="18">
        <f>CWG!B53+'Rail Costs'!B53</f>
        <v>28.139809630459126</v>
      </c>
      <c r="E53" s="4">
        <f>CWG!C53*'Feedstock Conversions'!B$21</f>
        <v>221.12262407614782</v>
      </c>
      <c r="F53" s="4">
        <f>CWG!C53*'Feedstock Conversions'!B$9</f>
        <v>263.81071528555429</v>
      </c>
      <c r="H53" s="4">
        <f>'Fuel Values'!B53-CWG!I53-CWG!J53-CWG!K53</f>
        <v>16.298194800000005</v>
      </c>
      <c r="I53" s="18">
        <f>('LCFS Values'!$E$2-$AA$4)/1000000*'LCFS Values'!B53*'LCFS Values'!$G$2*100</f>
        <v>162.3268052</v>
      </c>
      <c r="J53" s="4">
        <f>'RIN Values'!C53</f>
        <v>64.875</v>
      </c>
      <c r="K53" s="4">
        <f>'Fixed Credits Value'!B53</f>
        <v>100</v>
      </c>
      <c r="L53" s="4">
        <f t="shared" si="2"/>
        <v>343.5</v>
      </c>
      <c r="M53" s="4">
        <f>L53/'Feedstock Conversions'!B$21</f>
        <v>43.713413082209215</v>
      </c>
      <c r="O53" s="4">
        <f>'Fuel Values'!C53*100</f>
        <v>205.01</v>
      </c>
      <c r="P53" s="18">
        <f>('LCFS Values'!$E$2-AB$4)/1000000*'LCFS Values'!B53*'LCFS Values'!$G$2*100</f>
        <v>139.22432132000003</v>
      </c>
      <c r="Q53" s="4">
        <f>'RIN Values'!D53</f>
        <v>73.524999999999991</v>
      </c>
      <c r="R53" s="4">
        <f>'Fixed Credits Value'!B53</f>
        <v>100</v>
      </c>
      <c r="S53" s="4">
        <f>'Fixed Credits Value'!C53</f>
        <v>16</v>
      </c>
      <c r="T53" s="4">
        <f t="shared" si="5"/>
        <v>533.75932132000003</v>
      </c>
      <c r="U53" s="4">
        <f>T53/'Feedstock Conversions'!B$9</f>
        <v>56.93432760746667</v>
      </c>
      <c r="W53" s="4">
        <f t="shared" si="3"/>
        <v>122.37737592385218</v>
      </c>
      <c r="X53" s="4">
        <f t="shared" si="6"/>
        <v>269.94860603444573</v>
      </c>
      <c r="AG53" s="4">
        <f>AJ53+'Rail Costs'!K53</f>
        <v>25.597452407614782</v>
      </c>
      <c r="AH53" s="4">
        <f>B53+'Rail Costs'!N53</f>
        <v>24.188980963045914</v>
      </c>
      <c r="AI53" s="4">
        <f>AH53+'Rail Costs'!K53</f>
        <v>25.286433370660696</v>
      </c>
      <c r="AJ53" s="4">
        <v>24.5</v>
      </c>
      <c r="AK53" s="4">
        <v>24.5</v>
      </c>
      <c r="AL53" s="4">
        <v>23.25</v>
      </c>
      <c r="AO53" s="4">
        <f>$L53-(AG53*'Feedstock Conversions'!$B$21)-'Rail Costs'!Q53</f>
        <v>138.63793679678403</v>
      </c>
      <c r="AP53" s="4">
        <f>$L53-(AH53*'Feedstock Conversions'!$B$21)-'Rail Costs'!R53</f>
        <v>150.11490864044737</v>
      </c>
      <c r="AQ53" s="4">
        <f>$L53-(AI53*'Feedstock Conversions'!$B$21)-'Rail Costs'!S53</f>
        <v>141.66077269586879</v>
      </c>
      <c r="AR53" s="4">
        <f>$L53-(AJ53*'Feedstock Conversions'!$B$21)-'Rail Costs'!T53</f>
        <v>147.43873125316284</v>
      </c>
      <c r="AS53" s="4">
        <f>$L53-(AK53*'Feedstock Conversions'!$B$21)-'Rail Costs'!U53</f>
        <v>147.58609851083298</v>
      </c>
      <c r="AT53" s="4">
        <f>$L53-(AL53*'Feedstock Conversions'!$B$21)-'Rail Costs'!V53</f>
        <v>156.55317750379541</v>
      </c>
      <c r="AV53" s="4">
        <f>$T53-(AG53*'Feedstock Conversions'!$B$9)-'Rail Costs'!Q53</f>
        <v>290.06592281443244</v>
      </c>
      <c r="AW53" s="4">
        <f>$T53-(AH53*'Feedstock Conversions'!$B$9)-'Rail Costs'!R53</f>
        <v>303.67954583950672</v>
      </c>
      <c r="AX53" s="4">
        <f>$T53-(AI53*'Feedstock Conversions'!$B$9)-'Rail Costs'!S53</f>
        <v>293.56057459257653</v>
      </c>
      <c r="AY53" s="4">
        <f>$T53-(AJ53*'Feedstock Conversions'!$B$9)-'Rail Costs'!T53</f>
        <v>300.53155257316286</v>
      </c>
      <c r="AZ53" s="4">
        <f>$T53-(AK53*'Feedstock Conversions'!$B$9)-'Rail Costs'!U53</f>
        <v>300.67891983083302</v>
      </c>
      <c r="BA53" s="4">
        <f>$T53-(AL53*'Feedstock Conversions'!$B$9)-'Rail Costs'!V53</f>
        <v>311.54224882379543</v>
      </c>
      <c r="BH53">
        <f t="shared" si="0"/>
        <v>52</v>
      </c>
      <c r="BI53">
        <f t="shared" si="1"/>
        <v>2019</v>
      </c>
      <c r="BJ53">
        <f t="shared" si="4"/>
        <v>12</v>
      </c>
    </row>
    <row r="54" spans="1:62" x14ac:dyDescent="0.2">
      <c r="A54" s="11">
        <v>43833</v>
      </c>
      <c r="B54" s="4">
        <v>24.468800000000002</v>
      </c>
      <c r="C54" s="18">
        <f>CWG!B54+'Rail Costs'!B54</f>
        <v>28.917467413213888</v>
      </c>
      <c r="E54" s="4">
        <f>CWG!C54*'Feedstock Conversions'!B$21</f>
        <v>227.23345893303471</v>
      </c>
      <c r="F54" s="4">
        <f>CWG!C54*'Feedstock Conversions'!B$9</f>
        <v>271.10125699888022</v>
      </c>
      <c r="H54" s="4">
        <f>'Fuel Values'!B54-CWG!I54-CWG!J54-CWG!K54</f>
        <v>25.391093662500026</v>
      </c>
      <c r="I54" s="18">
        <f>('LCFS Values'!$E$3-$AA$4)/1000000*'LCFS Values'!B54*'LCFS Values'!$G$2*100</f>
        <v>158.67140633749997</v>
      </c>
      <c r="J54" s="4">
        <f>'RIN Values'!C54</f>
        <v>59.4375</v>
      </c>
      <c r="K54" s="4">
        <f>'Fixed Credits Value'!B54</f>
        <v>100</v>
      </c>
      <c r="L54" s="4">
        <f t="shared" si="2"/>
        <v>343.5</v>
      </c>
      <c r="M54" s="4">
        <f>L54/'Feedstock Conversions'!B$21</f>
        <v>43.713413082209215</v>
      </c>
      <c r="O54" s="4">
        <f>'Fuel Values'!C54*100</f>
        <v>202.94</v>
      </c>
      <c r="P54" s="18">
        <f>('LCFS Values'!$E$3-AB$4)/1000000*'LCFS Values'!B54*'LCFS Values'!$G$2*100</f>
        <v>135.59695945250004</v>
      </c>
      <c r="Q54" s="4">
        <f>'RIN Values'!D54</f>
        <v>67.362499999999997</v>
      </c>
      <c r="R54" s="4">
        <f>'Fixed Credits Value'!B54</f>
        <v>100</v>
      </c>
      <c r="S54" s="4">
        <f>'Fixed Credits Value'!C54</f>
        <v>16</v>
      </c>
      <c r="T54" s="4">
        <f t="shared" si="5"/>
        <v>521.89945945249997</v>
      </c>
      <c r="U54" s="4">
        <f>T54/'Feedstock Conversions'!B$9</f>
        <v>55.669275674933331</v>
      </c>
      <c r="W54" s="4">
        <f t="shared" si="3"/>
        <v>116.26654106696529</v>
      </c>
      <c r="X54" s="4">
        <f t="shared" si="6"/>
        <v>250.79820245361975</v>
      </c>
      <c r="AG54" s="4">
        <f>AJ54+'Rail Costs'!K54</f>
        <v>25.612166853303471</v>
      </c>
      <c r="AH54" s="4">
        <f>B54+'Rail Costs'!N54</f>
        <v>24.913666741321389</v>
      </c>
      <c r="AI54" s="4">
        <f>AH54+'Rail Costs'!K54</f>
        <v>26.02583359462486</v>
      </c>
      <c r="AJ54" s="4">
        <v>24.5</v>
      </c>
      <c r="AK54" s="4">
        <v>24.5</v>
      </c>
      <c r="AL54" s="4">
        <v>24.375</v>
      </c>
      <c r="AO54" s="4">
        <f>$L54-(AG54*'Feedstock Conversions'!$B$21)-'Rail Costs'!Q54</f>
        <v>138.47247002757891</v>
      </c>
      <c r="AP54" s="4">
        <f>$L54-(AH54*'Feedstock Conversions'!$B$21)-'Rail Costs'!R54</f>
        <v>144.37597366355951</v>
      </c>
      <c r="AQ54" s="4">
        <f>$L54-(AI54*'Feedstock Conversions'!$B$21)-'Rail Costs'!S54</f>
        <v>135.80848617558993</v>
      </c>
      <c r="AR54" s="4">
        <f>$L54-(AJ54*'Feedstock Conversions'!$B$21)-'Rail Costs'!T54</f>
        <v>147.39126396270245</v>
      </c>
      <c r="AS54" s="4">
        <f>$L54-(AK54*'Feedstock Conversions'!$B$21)-'Rail Costs'!U54</f>
        <v>147.54060709421844</v>
      </c>
      <c r="AT54" s="4">
        <f>$L54-(AL54*'Feedstock Conversions'!$B$21)-'Rail Costs'!V54</f>
        <v>147.65596675524293</v>
      </c>
      <c r="AV54" s="4">
        <f>$T54-(AG54*'Feedstock Conversions'!$B$9)-'Rail Costs'!Q54</f>
        <v>278.01827236361748</v>
      </c>
      <c r="AW54" s="4">
        <f>$T54-(AH54*'Feedstock Conversions'!$B$9)-'Rail Costs'!R54</f>
        <v>284.98140066947491</v>
      </c>
      <c r="AX54" s="4">
        <f>$T54-(AI54*'Feedstock Conversions'!$B$9)-'Rail Costs'!S54</f>
        <v>274.72675606504396</v>
      </c>
      <c r="AY54" s="4">
        <f>$T54-(AJ54*'Feedstock Conversions'!$B$9)-'Rail Costs'!T54</f>
        <v>288.62422341520244</v>
      </c>
      <c r="AZ54" s="4">
        <f>$T54-(AK54*'Feedstock Conversions'!$B$9)-'Rail Costs'!U54</f>
        <v>288.77356654671843</v>
      </c>
      <c r="BA54" s="4">
        <f>$T54-(AL54*'Feedstock Conversions'!$B$9)-'Rail Costs'!V54</f>
        <v>289.07855120774292</v>
      </c>
      <c r="BH54">
        <f t="shared" si="0"/>
        <v>1</v>
      </c>
      <c r="BI54">
        <f t="shared" si="1"/>
        <v>2020</v>
      </c>
      <c r="BJ54">
        <f t="shared" si="4"/>
        <v>1</v>
      </c>
    </row>
    <row r="55" spans="1:62" x14ac:dyDescent="0.2">
      <c r="A55" s="11">
        <v>43840</v>
      </c>
      <c r="B55" s="4">
        <v>25.2</v>
      </c>
      <c r="C55" s="18">
        <f>CWG!B55+'Rail Costs'!B55</f>
        <v>29.648667413213886</v>
      </c>
      <c r="E55" s="4">
        <f>CWG!C55*'Feedstock Conversions'!B$21</f>
        <v>232.9792285330347</v>
      </c>
      <c r="F55" s="4">
        <f>CWG!C55*'Feedstock Conversions'!B$9</f>
        <v>277.95625699888018</v>
      </c>
      <c r="H55" s="4">
        <f>'Fuel Values'!B55-CWG!I55-CWG!J55-CWG!K55</f>
        <v>25.383678755000005</v>
      </c>
      <c r="I55" s="18">
        <f>('LCFS Values'!$E$3-$AA$4)/1000000*'LCFS Values'!B55*'LCFS Values'!$G$2*100</f>
        <v>158.94132124499998</v>
      </c>
      <c r="J55" s="4">
        <f>'RIN Values'!C55</f>
        <v>59.175000000000004</v>
      </c>
      <c r="K55" s="4">
        <f>'Fixed Credits Value'!B55</f>
        <v>100</v>
      </c>
      <c r="L55" s="4">
        <f t="shared" si="2"/>
        <v>343.5</v>
      </c>
      <c r="M55" s="4">
        <f>L55/'Feedstock Conversions'!B$21</f>
        <v>43.713413082209215</v>
      </c>
      <c r="O55" s="4">
        <f>'Fuel Values'!C55*100</f>
        <v>199.06</v>
      </c>
      <c r="P55" s="18">
        <f>('LCFS Values'!$E$3-AB$4)/1000000*'LCFS Values'!B55*'LCFS Values'!$G$2*100</f>
        <v>135.82762256699999</v>
      </c>
      <c r="Q55" s="4">
        <f>'RIN Values'!D55</f>
        <v>67.064999999999998</v>
      </c>
      <c r="R55" s="4">
        <f>'Fixed Credits Value'!B55</f>
        <v>100</v>
      </c>
      <c r="S55" s="4">
        <f>'Fixed Credits Value'!C55</f>
        <v>16</v>
      </c>
      <c r="T55" s="4">
        <f t="shared" si="5"/>
        <v>517.95262256699993</v>
      </c>
      <c r="U55" s="4">
        <f>T55/'Feedstock Conversions'!B$9</f>
        <v>55.248279740479994</v>
      </c>
      <c r="W55" s="4">
        <f t="shared" si="3"/>
        <v>110.5207714669653</v>
      </c>
      <c r="X55" s="4">
        <f t="shared" si="6"/>
        <v>239.99636556811976</v>
      </c>
      <c r="AG55" s="4">
        <f>AJ55+'Rail Costs'!K55</f>
        <v>26.712166853303472</v>
      </c>
      <c r="AH55" s="4">
        <f>B55+'Rail Costs'!N55</f>
        <v>25.644866741321387</v>
      </c>
      <c r="AI55" s="4">
        <f>AH55+'Rail Costs'!K55</f>
        <v>26.757033594624858</v>
      </c>
      <c r="AJ55" s="4">
        <v>25.6</v>
      </c>
      <c r="AK55" s="4">
        <v>25.4</v>
      </c>
      <c r="AL55" s="4">
        <v>25.15</v>
      </c>
      <c r="AO55" s="4">
        <f>$L55-(AG55*'Feedstock Conversions'!$B$21)-'Rail Costs'!Q55</f>
        <v>129.82867002757891</v>
      </c>
      <c r="AP55" s="4">
        <f>$L55-(AH55*'Feedstock Conversions'!$B$21)-'Rail Costs'!R55</f>
        <v>138.63020406355955</v>
      </c>
      <c r="AQ55" s="4">
        <f>$L55-(AI55*'Feedstock Conversions'!$B$21)-'Rail Costs'!S55</f>
        <v>130.06271657558995</v>
      </c>
      <c r="AR55" s="4">
        <f>$L55-(AJ55*'Feedstock Conversions'!$B$21)-'Rail Costs'!T55</f>
        <v>138.74746396270243</v>
      </c>
      <c r="AS55" s="4">
        <f>$L55-(AK55*'Feedstock Conversions'!$B$21)-'Rail Costs'!U55</f>
        <v>140.46840709421846</v>
      </c>
      <c r="AT55" s="4">
        <f>$L55-(AL55*'Feedstock Conversions'!$B$21)-'Rail Costs'!V55</f>
        <v>141.56601675524294</v>
      </c>
      <c r="AV55" s="4">
        <f>$T55-(AG55*'Feedstock Conversions'!$B$9)-'Rail Costs'!Q55</f>
        <v>263.75893547811745</v>
      </c>
      <c r="AW55" s="4">
        <f>$T55-(AH55*'Feedstock Conversions'!$B$9)-'Rail Costs'!R55</f>
        <v>274.17956378397491</v>
      </c>
      <c r="AX55" s="4">
        <f>$T55-(AI55*'Feedstock Conversions'!$B$9)-'Rail Costs'!S55</f>
        <v>263.92491917954396</v>
      </c>
      <c r="AY55" s="4">
        <f>$T55-(AJ55*'Feedstock Conversions'!$B$9)-'Rail Costs'!T55</f>
        <v>274.3648865297024</v>
      </c>
      <c r="AZ55" s="4">
        <f>$T55-(AK55*'Feedstock Conversions'!$B$9)-'Rail Costs'!U55</f>
        <v>276.38922966121839</v>
      </c>
      <c r="BA55" s="4">
        <f>$T55-(AL55*'Feedstock Conversions'!$B$9)-'Rail Costs'!V55</f>
        <v>277.86608932224289</v>
      </c>
      <c r="BH55">
        <f t="shared" si="0"/>
        <v>2</v>
      </c>
      <c r="BI55">
        <f t="shared" si="1"/>
        <v>2020</v>
      </c>
      <c r="BJ55">
        <f t="shared" si="4"/>
        <v>1</v>
      </c>
    </row>
    <row r="56" spans="1:62" x14ac:dyDescent="0.2">
      <c r="A56" s="11">
        <v>43847</v>
      </c>
      <c r="B56" s="4">
        <v>25.4</v>
      </c>
      <c r="C56" s="18">
        <f>CWG!B56+'Rail Costs'!B56</f>
        <v>29.848667413213885</v>
      </c>
      <c r="E56" s="4">
        <f>CWG!C56*'Feedstock Conversions'!B$21</f>
        <v>234.55082853303469</v>
      </c>
      <c r="F56" s="4">
        <f>CWG!C56*'Feedstock Conversions'!B$9</f>
        <v>279.83125699888018</v>
      </c>
      <c r="H56" s="4">
        <f>'Fuel Values'!B56-CWG!I56-CWG!J56-CWG!K56</f>
        <v>25.259952219999974</v>
      </c>
      <c r="I56" s="18">
        <f>('LCFS Values'!$E$3-$AA$4)/1000000*'LCFS Values'!B56*'LCFS Values'!$G$2*100</f>
        <v>160.71504778000002</v>
      </c>
      <c r="J56" s="4">
        <f>'RIN Values'!C56</f>
        <v>57.525000000000006</v>
      </c>
      <c r="K56" s="4">
        <f>'Fixed Credits Value'!B56</f>
        <v>100</v>
      </c>
      <c r="L56" s="4">
        <f t="shared" si="2"/>
        <v>343.5</v>
      </c>
      <c r="M56" s="4">
        <f>L56/'Feedstock Conversions'!B$21</f>
        <v>43.713413082209215</v>
      </c>
      <c r="O56" s="4">
        <f>'Fuel Values'!C56*100</f>
        <v>189.11</v>
      </c>
      <c r="P56" s="18">
        <f>('LCFS Values'!$E$3-AB$4)/1000000*'LCFS Values'!B56*'LCFS Values'!$G$2*100</f>
        <v>137.34340874800003</v>
      </c>
      <c r="Q56" s="4">
        <f>'RIN Values'!D56</f>
        <v>65.195000000000007</v>
      </c>
      <c r="R56" s="4">
        <f>'Fixed Credits Value'!B56</f>
        <v>100</v>
      </c>
      <c r="S56" s="4">
        <f>'Fixed Credits Value'!C56</f>
        <v>16</v>
      </c>
      <c r="T56" s="4">
        <f t="shared" si="5"/>
        <v>507.64840874800007</v>
      </c>
      <c r="U56" s="4">
        <f>T56/'Feedstock Conversions'!B$9</f>
        <v>54.149163599786675</v>
      </c>
      <c r="W56" s="4">
        <f t="shared" si="3"/>
        <v>108.94917146696531</v>
      </c>
      <c r="X56" s="4">
        <f t="shared" si="6"/>
        <v>227.81715174911989</v>
      </c>
      <c r="AG56" s="4">
        <f>AJ56+'Rail Costs'!K56</f>
        <v>27.137166853303469</v>
      </c>
      <c r="AH56" s="4">
        <f>B56+'Rail Costs'!N56</f>
        <v>25.844866741321386</v>
      </c>
      <c r="AI56" s="4">
        <f>AH56+'Rail Costs'!K56</f>
        <v>26.957033594624857</v>
      </c>
      <c r="AJ56" s="4">
        <v>26.024999999999999</v>
      </c>
      <c r="AK56" s="4">
        <v>26</v>
      </c>
      <c r="AL56" s="4">
        <v>25.55</v>
      </c>
      <c r="AO56" s="4">
        <f>$L56-(AG56*'Feedstock Conversions'!$B$21)-'Rail Costs'!Q56</f>
        <v>126.48902002757893</v>
      </c>
      <c r="AP56" s="4">
        <f>$L56-(AH56*'Feedstock Conversions'!$B$21)-'Rail Costs'!R56</f>
        <v>137.05860406355953</v>
      </c>
      <c r="AQ56" s="4">
        <f>$L56-(AI56*'Feedstock Conversions'!$B$21)-'Rail Costs'!S56</f>
        <v>128.49111657558996</v>
      </c>
      <c r="AR56" s="4">
        <f>$L56-(AJ56*'Feedstock Conversions'!$B$21)-'Rail Costs'!T56</f>
        <v>135.40781396270245</v>
      </c>
      <c r="AS56" s="4">
        <f>$L56-(AK56*'Feedstock Conversions'!$B$21)-'Rail Costs'!U56</f>
        <v>135.75360709421844</v>
      </c>
      <c r="AT56" s="4">
        <f>$L56-(AL56*'Feedstock Conversions'!$B$21)-'Rail Costs'!V56</f>
        <v>138.42281675524293</v>
      </c>
      <c r="AV56" s="4">
        <f>$T56-(AG56*'Feedstock Conversions'!$B$9)-'Rail Costs'!Q56</f>
        <v>249.47034665911761</v>
      </c>
      <c r="AW56" s="4">
        <f>$T56-(AH56*'Feedstock Conversions'!$B$9)-'Rail Costs'!R56</f>
        <v>262.00034996497504</v>
      </c>
      <c r="AX56" s="4">
        <f>$T56-(AI56*'Feedstock Conversions'!$B$9)-'Rail Costs'!S56</f>
        <v>251.74570536054409</v>
      </c>
      <c r="AY56" s="4">
        <f>$T56-(AJ56*'Feedstock Conversions'!$B$9)-'Rail Costs'!T56</f>
        <v>260.07629771070253</v>
      </c>
      <c r="AZ56" s="4">
        <f>$T56-(AK56*'Feedstock Conversions'!$B$9)-'Rail Costs'!U56</f>
        <v>260.46001584221852</v>
      </c>
      <c r="BA56" s="4">
        <f>$T56-(AL56*'Feedstock Conversions'!$B$9)-'Rail Costs'!V56</f>
        <v>263.81187550324302</v>
      </c>
      <c r="BH56">
        <f t="shared" si="0"/>
        <v>3</v>
      </c>
      <c r="BI56">
        <f t="shared" si="1"/>
        <v>2020</v>
      </c>
      <c r="BJ56">
        <f t="shared" si="4"/>
        <v>1</v>
      </c>
    </row>
    <row r="57" spans="1:62" x14ac:dyDescent="0.2">
      <c r="A57" s="11">
        <v>43854</v>
      </c>
      <c r="B57" s="4">
        <v>26.125</v>
      </c>
      <c r="C57" s="18">
        <f>CWG!B57+'Rail Costs'!B57</f>
        <v>30.573667413213887</v>
      </c>
      <c r="E57" s="4">
        <f>CWG!C57*'Feedstock Conversions'!B$21</f>
        <v>240.24787853303471</v>
      </c>
      <c r="F57" s="4">
        <f>CWG!C57*'Feedstock Conversions'!B$9</f>
        <v>286.62813199888018</v>
      </c>
      <c r="H57" s="4">
        <f>'Fuel Values'!B57-CWG!I57-CWG!J57-CWG!K57</f>
        <v>20.526903502500005</v>
      </c>
      <c r="I57" s="18">
        <f>('LCFS Values'!$E$3-$AA$4)/1000000*'LCFS Values'!B57*'LCFS Values'!$G$2*100</f>
        <v>162.3730964975</v>
      </c>
      <c r="J57" s="4">
        <f>'RIN Values'!C57</f>
        <v>60.599999999999994</v>
      </c>
      <c r="K57" s="4">
        <f>'Fixed Credits Value'!B57</f>
        <v>100</v>
      </c>
      <c r="L57" s="4">
        <f t="shared" si="2"/>
        <v>343.5</v>
      </c>
      <c r="M57" s="4">
        <f>L57/'Feedstock Conversions'!B$21</f>
        <v>43.713413082209215</v>
      </c>
      <c r="O57" s="4">
        <f>'Fuel Values'!C57*100</f>
        <v>181.28</v>
      </c>
      <c r="P57" s="18">
        <f>('LCFS Values'!$E$3-AB$4)/1000000*'LCFS Values'!B57*'LCFS Values'!$G$2*100</f>
        <v>138.76033930850002</v>
      </c>
      <c r="Q57" s="4">
        <f>'RIN Values'!D57</f>
        <v>68.679999999999993</v>
      </c>
      <c r="R57" s="4">
        <f>'Fixed Credits Value'!B57</f>
        <v>100</v>
      </c>
      <c r="S57" s="4">
        <f>'Fixed Credits Value'!C57</f>
        <v>16</v>
      </c>
      <c r="T57" s="4">
        <f t="shared" si="5"/>
        <v>504.7203393085</v>
      </c>
      <c r="U57" s="4">
        <f>T57/'Feedstock Conversions'!B$9</f>
        <v>53.836836192906667</v>
      </c>
      <c r="W57" s="4">
        <f t="shared" si="3"/>
        <v>103.25212146696529</v>
      </c>
      <c r="X57" s="4">
        <f t="shared" si="6"/>
        <v>218.09220730961982</v>
      </c>
      <c r="AG57" s="4">
        <f>AJ57+'Rail Costs'!K57</f>
        <v>27.612166853303471</v>
      </c>
      <c r="AH57" s="4">
        <f>B57+'Rail Costs'!N57</f>
        <v>26.569866741321388</v>
      </c>
      <c r="AI57" s="4">
        <f>AH57+'Rail Costs'!K57</f>
        <v>27.682033594624858</v>
      </c>
      <c r="AJ57" s="4">
        <v>26.5</v>
      </c>
      <c r="AK57" s="4">
        <v>26</v>
      </c>
      <c r="AL57" s="4">
        <v>26.25</v>
      </c>
      <c r="AO57" s="4">
        <f>$L57-(AG57*'Feedstock Conversions'!$B$21)-'Rail Costs'!Q57</f>
        <v>122.7564700275789</v>
      </c>
      <c r="AP57" s="4">
        <f>$L57-(AH57*'Feedstock Conversions'!$B$21)-'Rail Costs'!R57</f>
        <v>131.36155406355954</v>
      </c>
      <c r="AQ57" s="4">
        <f>$L57-(AI57*'Feedstock Conversions'!$B$21)-'Rail Costs'!S57</f>
        <v>122.79406657558994</v>
      </c>
      <c r="AR57" s="4">
        <f>$L57-(AJ57*'Feedstock Conversions'!$B$21)-'Rail Costs'!T57</f>
        <v>131.67526396270245</v>
      </c>
      <c r="AS57" s="4">
        <f>$L57-(AK57*'Feedstock Conversions'!$B$21)-'Rail Costs'!U57</f>
        <v>135.75360709421844</v>
      </c>
      <c r="AT57" s="4">
        <f>$L57-(AL57*'Feedstock Conversions'!$B$21)-'Rail Costs'!V57</f>
        <v>132.92221675524294</v>
      </c>
      <c r="AV57" s="4">
        <f>$T57-(AG57*'Feedstock Conversions'!$B$9)-'Rail Costs'!Q57</f>
        <v>242.08915221961752</v>
      </c>
      <c r="AW57" s="4">
        <f>$T57-(AH57*'Feedstock Conversions'!$B$9)-'Rail Costs'!R57</f>
        <v>252.27540552547498</v>
      </c>
      <c r="AX57" s="4">
        <f>$T57-(AI57*'Feedstock Conversions'!$B$9)-'Rail Costs'!S57</f>
        <v>242.02076092104403</v>
      </c>
      <c r="AY57" s="4">
        <f>$T57-(AJ57*'Feedstock Conversions'!$B$9)-'Rail Costs'!T57</f>
        <v>252.69510327120244</v>
      </c>
      <c r="AZ57" s="4">
        <f>$T57-(AK57*'Feedstock Conversions'!$B$9)-'Rail Costs'!U57</f>
        <v>257.53194640271846</v>
      </c>
      <c r="BA57" s="4">
        <f>$T57-(AL57*'Feedstock Conversions'!$B$9)-'Rail Costs'!V57</f>
        <v>254.32130606374292</v>
      </c>
      <c r="BH57">
        <f t="shared" si="0"/>
        <v>4</v>
      </c>
      <c r="BI57">
        <f t="shared" si="1"/>
        <v>2020</v>
      </c>
      <c r="BJ57">
        <f t="shared" si="4"/>
        <v>1</v>
      </c>
    </row>
    <row r="58" spans="1:62" x14ac:dyDescent="0.2">
      <c r="A58" s="11">
        <v>43861</v>
      </c>
      <c r="B58" s="4">
        <v>26.324999999999999</v>
      </c>
      <c r="C58" s="18">
        <f>CWG!B58+'Rail Costs'!B58</f>
        <v>30.773667413213886</v>
      </c>
      <c r="E58" s="4">
        <f>CWG!C58*'Feedstock Conversions'!B$21</f>
        <v>241.8194785330347</v>
      </c>
      <c r="F58" s="4">
        <f>CWG!C58*'Feedstock Conversions'!B$9</f>
        <v>288.50313199888018</v>
      </c>
      <c r="H58" s="4">
        <f>'Fuel Values'!B58-CWG!I58-CWG!J58-CWG!K58</f>
        <v>13.21262620425</v>
      </c>
      <c r="I58" s="18">
        <f>('LCFS Values'!$E$3-$AA$4)/1000000*'LCFS Values'!B58*'LCFS Values'!$G$2*100</f>
        <v>164.21237379575001</v>
      </c>
      <c r="J58" s="4">
        <f>'RIN Values'!C58</f>
        <v>66.074999999999989</v>
      </c>
      <c r="K58" s="4">
        <f>'Fixed Credits Value'!B58</f>
        <v>100</v>
      </c>
      <c r="L58" s="4">
        <f t="shared" si="2"/>
        <v>343.5</v>
      </c>
      <c r="M58" s="4">
        <f>L58/'Feedstock Conversions'!B$21</f>
        <v>43.713413082209215</v>
      </c>
      <c r="O58" s="4">
        <f>'Fuel Values'!C58*100</f>
        <v>168.26000000000002</v>
      </c>
      <c r="P58" s="18">
        <f>('LCFS Values'!$E$3-AB$4)/1000000*'LCFS Values'!B58*'LCFS Values'!$G$2*100</f>
        <v>140.33214367445001</v>
      </c>
      <c r="Q58" s="4">
        <f>'RIN Values'!D58</f>
        <v>74.884999999999991</v>
      </c>
      <c r="R58" s="4">
        <f>'Fixed Credits Value'!B58</f>
        <v>100</v>
      </c>
      <c r="S58" s="4">
        <f>'Fixed Credits Value'!C58</f>
        <v>16</v>
      </c>
      <c r="T58" s="4">
        <f t="shared" si="5"/>
        <v>499.47714367444996</v>
      </c>
      <c r="U58" s="4">
        <f>T58/'Feedstock Conversions'!B$9</f>
        <v>53.277561991941326</v>
      </c>
      <c r="W58" s="4">
        <f t="shared" si="3"/>
        <v>101.6805214669653</v>
      </c>
      <c r="X58" s="4">
        <f t="shared" si="6"/>
        <v>210.97401167556978</v>
      </c>
      <c r="AG58" s="4">
        <f>AJ58+'Rail Costs'!K58</f>
        <v>28.212166853303472</v>
      </c>
      <c r="AH58" s="4">
        <f>B58+'Rail Costs'!N58</f>
        <v>26.769866741321387</v>
      </c>
      <c r="AI58" s="4">
        <f>AH58+'Rail Costs'!K58</f>
        <v>27.882033594624858</v>
      </c>
      <c r="AJ58" s="4">
        <v>27.1</v>
      </c>
      <c r="AK58" s="4">
        <v>26.4</v>
      </c>
      <c r="AL58" s="4">
        <v>26.25</v>
      </c>
      <c r="AO58" s="4">
        <f>$L58-(AG58*'Feedstock Conversions'!$B$21)-'Rail Costs'!Q58</f>
        <v>118.0416700275789</v>
      </c>
      <c r="AP58" s="4">
        <f>$L58-(AH58*'Feedstock Conversions'!$B$21)-'Rail Costs'!R58</f>
        <v>129.78995406355955</v>
      </c>
      <c r="AQ58" s="4">
        <f>$L58-(AI58*'Feedstock Conversions'!$B$21)-'Rail Costs'!S58</f>
        <v>121.22246657558995</v>
      </c>
      <c r="AR58" s="4">
        <f>$L58-(AJ58*'Feedstock Conversions'!$B$21)-'Rail Costs'!T58</f>
        <v>126.96046396270245</v>
      </c>
      <c r="AS58" s="4">
        <f>$L58-(AK58*'Feedstock Conversions'!$B$21)-'Rail Costs'!U58</f>
        <v>132.61040709421846</v>
      </c>
      <c r="AT58" s="4">
        <f>$L58-(AL58*'Feedstock Conversions'!$B$21)-'Rail Costs'!V58</f>
        <v>132.92221675524294</v>
      </c>
      <c r="AV58" s="4">
        <f>$T58-(AG58*'Feedstock Conversions'!$B$9)-'Rail Costs'!Q58</f>
        <v>231.22095658556748</v>
      </c>
      <c r="AW58" s="4">
        <f>$T58-(AH58*'Feedstock Conversions'!$B$9)-'Rail Costs'!R58</f>
        <v>245.15720989142494</v>
      </c>
      <c r="AX58" s="4">
        <f>$T58-(AI58*'Feedstock Conversions'!$B$9)-'Rail Costs'!S58</f>
        <v>234.90256528699399</v>
      </c>
      <c r="AY58" s="4">
        <f>$T58-(AJ58*'Feedstock Conversions'!$B$9)-'Rail Costs'!T58</f>
        <v>241.8269076371524</v>
      </c>
      <c r="AZ58" s="4">
        <f>$T58-(AK58*'Feedstock Conversions'!$B$9)-'Rail Costs'!U58</f>
        <v>248.53875076866839</v>
      </c>
      <c r="BA58" s="4">
        <f>$T58-(AL58*'Feedstock Conversions'!$B$9)-'Rail Costs'!V58</f>
        <v>249.07811042969288</v>
      </c>
      <c r="BH58">
        <f t="shared" si="0"/>
        <v>5</v>
      </c>
      <c r="BI58">
        <f t="shared" si="1"/>
        <v>2020</v>
      </c>
      <c r="BJ58">
        <f t="shared" si="4"/>
        <v>1</v>
      </c>
    </row>
    <row r="59" spans="1:62" x14ac:dyDescent="0.2">
      <c r="A59" s="11">
        <v>43868</v>
      </c>
      <c r="B59" s="4">
        <v>26.7</v>
      </c>
      <c r="C59" s="18">
        <f>CWG!B59+'Rail Costs'!B59</f>
        <v>31.148667413213886</v>
      </c>
      <c r="E59" s="4">
        <f>CWG!C59*'Feedstock Conversions'!B$21</f>
        <v>244.76622853303471</v>
      </c>
      <c r="F59" s="4">
        <f>CWG!C59*'Feedstock Conversions'!B$9</f>
        <v>292.01875699888018</v>
      </c>
      <c r="H59" s="4">
        <f>'Fuel Values'!B59-CWG!I59-CWG!J59-CWG!K59</f>
        <v>5.1447057100000393</v>
      </c>
      <c r="I59" s="18">
        <f>('LCFS Values'!$E$3-$AA$4)/1000000*'LCFS Values'!B59*'LCFS Values'!$G$2*100</f>
        <v>166.73029428999996</v>
      </c>
      <c r="J59" s="4">
        <f>'RIN Values'!C59</f>
        <v>71.625</v>
      </c>
      <c r="K59" s="4">
        <f>'Fixed Credits Value'!B59</f>
        <v>100</v>
      </c>
      <c r="L59" s="4">
        <f t="shared" si="2"/>
        <v>343.5</v>
      </c>
      <c r="M59" s="4">
        <f>L59/'Feedstock Conversions'!B$21</f>
        <v>43.713413082209215</v>
      </c>
      <c r="O59" s="4">
        <f>'Fuel Values'!C59*100</f>
        <v>163.32</v>
      </c>
      <c r="P59" s="18">
        <f>('LCFS Values'!$E$3-AB$4)/1000000*'LCFS Values'!B59*'LCFS Values'!$G$2*100</f>
        <v>142.48390101400003</v>
      </c>
      <c r="Q59" s="4">
        <f>'RIN Values'!D59</f>
        <v>81.174999999999997</v>
      </c>
      <c r="R59" s="4">
        <f>'Fixed Credits Value'!B59</f>
        <v>100</v>
      </c>
      <c r="S59" s="4">
        <f>'Fixed Credits Value'!C59</f>
        <v>16</v>
      </c>
      <c r="T59" s="4">
        <f t="shared" si="5"/>
        <v>502.97890101400003</v>
      </c>
      <c r="U59" s="4">
        <f>T59/'Feedstock Conversions'!B$9</f>
        <v>53.651082774826669</v>
      </c>
      <c r="W59" s="4">
        <f t="shared" si="3"/>
        <v>98.733771466965294</v>
      </c>
      <c r="X59" s="4">
        <f t="shared" si="6"/>
        <v>210.96014401511985</v>
      </c>
      <c r="AG59" s="4">
        <f>AJ59+'Rail Costs'!K59</f>
        <v>28.56216685330347</v>
      </c>
      <c r="AH59" s="4">
        <f>B59+'Rail Costs'!N59</f>
        <v>27.144866741321387</v>
      </c>
      <c r="AI59" s="4">
        <f>AH59+'Rail Costs'!K59</f>
        <v>28.257033594624858</v>
      </c>
      <c r="AJ59" s="4">
        <v>27.45</v>
      </c>
      <c r="AK59" s="4">
        <v>28.6</v>
      </c>
      <c r="AL59" s="4">
        <v>27.05</v>
      </c>
      <c r="AO59" s="4">
        <f>$L59-(AG59*'Feedstock Conversions'!$B$21)-'Rail Costs'!Q59</f>
        <v>115.29137002757892</v>
      </c>
      <c r="AP59" s="4">
        <f>$L59-(AH59*'Feedstock Conversions'!$B$21)-'Rail Costs'!R59</f>
        <v>126.84320406355954</v>
      </c>
      <c r="AQ59" s="4">
        <f>$L59-(AI59*'Feedstock Conversions'!$B$21)-'Rail Costs'!S59</f>
        <v>118.27571657558994</v>
      </c>
      <c r="AR59" s="4">
        <f>$L59-(AJ59*'Feedstock Conversions'!$B$21)-'Rail Costs'!T59</f>
        <v>124.21016396270247</v>
      </c>
      <c r="AS59" s="4">
        <f>$L59-(AK59*'Feedstock Conversions'!$B$21)-'Rail Costs'!U59</f>
        <v>115.32280709421845</v>
      </c>
      <c r="AT59" s="4">
        <f>$L59-(AL59*'Feedstock Conversions'!$B$21)-'Rail Costs'!V59</f>
        <v>126.63581675524294</v>
      </c>
      <c r="AV59" s="4">
        <f>$T59-(AG59*'Feedstock Conversions'!$B$9)-'Rail Costs'!Q59</f>
        <v>231.44146392511755</v>
      </c>
      <c r="AW59" s="4">
        <f>$T59-(AH59*'Feedstock Conversions'!$B$9)-'Rail Costs'!R59</f>
        <v>245.14334223097501</v>
      </c>
      <c r="AX59" s="4">
        <f>$T59-(AI59*'Feedstock Conversions'!$B$9)-'Rail Costs'!S59</f>
        <v>234.88869762654406</v>
      </c>
      <c r="AY59" s="4">
        <f>$T59-(AJ59*'Feedstock Conversions'!$B$9)-'Rail Costs'!T59</f>
        <v>242.04741497670247</v>
      </c>
      <c r="AZ59" s="4">
        <f>$T59-(AK59*'Feedstock Conversions'!$B$9)-'Rail Costs'!U59</f>
        <v>231.41550810821846</v>
      </c>
      <c r="BA59" s="4">
        <f>$T59-(AL59*'Feedstock Conversions'!$B$9)-'Rail Costs'!V59</f>
        <v>245.07986776924295</v>
      </c>
      <c r="BH59">
        <f t="shared" si="0"/>
        <v>6</v>
      </c>
      <c r="BI59">
        <f t="shared" si="1"/>
        <v>2020</v>
      </c>
      <c r="BJ59">
        <f t="shared" si="4"/>
        <v>2</v>
      </c>
    </row>
    <row r="60" spans="1:62" x14ac:dyDescent="0.2">
      <c r="A60" s="11">
        <v>43875</v>
      </c>
      <c r="B60" s="4">
        <v>26.9</v>
      </c>
      <c r="C60" s="18">
        <f>CWG!B60+'Rail Costs'!B60</f>
        <v>31.348667413213885</v>
      </c>
      <c r="E60" s="4">
        <f>CWG!C60*'Feedstock Conversions'!B$21</f>
        <v>246.3378285330347</v>
      </c>
      <c r="F60" s="4">
        <f>CWG!C60*'Feedstock Conversions'!B$9</f>
        <v>293.89375699888018</v>
      </c>
      <c r="H60" s="4">
        <f>'Fuel Values'!B60-CWG!I60-CWG!J60-CWG!K60</f>
        <v>-2.4493670399999701</v>
      </c>
      <c r="I60" s="18">
        <f>('LCFS Values'!$E$3-$AA$4)/1000000*'LCFS Values'!B60*'LCFS Values'!$G$2*100</f>
        <v>162.87436703999998</v>
      </c>
      <c r="J60" s="4">
        <f>'RIN Values'!C60</f>
        <v>72.675000000000011</v>
      </c>
      <c r="K60" s="4">
        <f>'Fixed Credits Value'!B60</f>
        <v>100</v>
      </c>
      <c r="L60" s="4">
        <f t="shared" si="2"/>
        <v>333.1</v>
      </c>
      <c r="M60" s="4">
        <f>L60/'Feedstock Conversions'!B$21</f>
        <v>42.389921099516421</v>
      </c>
      <c r="O60" s="4">
        <f>'Fuel Values'!C60*100</f>
        <v>166.78</v>
      </c>
      <c r="P60" s="18">
        <f>('LCFS Values'!$E$3-AB$4)/1000000*'LCFS Values'!B60*'LCFS Values'!$G$2*100</f>
        <v>139.18871366400001</v>
      </c>
      <c r="Q60" s="4">
        <f>'RIN Values'!D60</f>
        <v>82.365000000000009</v>
      </c>
      <c r="R60" s="4">
        <f>'Fixed Credits Value'!B60</f>
        <v>100</v>
      </c>
      <c r="S60" s="4">
        <f>'Fixed Credits Value'!C60</f>
        <v>16</v>
      </c>
      <c r="T60" s="4">
        <f t="shared" si="5"/>
        <v>504.33371366400002</v>
      </c>
      <c r="U60" s="4">
        <f>T60/'Feedstock Conversions'!B$9</f>
        <v>53.795596124159999</v>
      </c>
      <c r="W60" s="4">
        <f t="shared" si="3"/>
        <v>86.762171466965327</v>
      </c>
      <c r="X60" s="4">
        <f t="shared" si="6"/>
        <v>210.43995666511984</v>
      </c>
      <c r="AG60" s="4">
        <f>AJ60+'Rail Costs'!K60</f>
        <v>29.012166853303469</v>
      </c>
      <c r="AH60" s="4">
        <f>B60+'Rail Costs'!N60</f>
        <v>27.344866741321386</v>
      </c>
      <c r="AI60" s="4">
        <f>AH60+'Rail Costs'!K60</f>
        <v>28.457033594624857</v>
      </c>
      <c r="AJ60" s="4">
        <v>27.9</v>
      </c>
      <c r="AK60" s="4">
        <v>28.25</v>
      </c>
      <c r="AL60" s="4">
        <v>27.25</v>
      </c>
      <c r="AO60" s="4">
        <f>$L60-(AG60*'Feedstock Conversions'!$B$21)-'Rail Costs'!Q60</f>
        <v>101.35527002757894</v>
      </c>
      <c r="AP60" s="4">
        <f>$L60-(AH60*'Feedstock Conversions'!$B$21)-'Rail Costs'!R60</f>
        <v>114.87160406355957</v>
      </c>
      <c r="AQ60" s="4">
        <f>$L60-(AI60*'Feedstock Conversions'!$B$21)-'Rail Costs'!S60</f>
        <v>106.30411657558997</v>
      </c>
      <c r="AR60" s="4">
        <f>$L60-(AJ60*'Feedstock Conversions'!$B$21)-'Rail Costs'!T60</f>
        <v>110.27406396270248</v>
      </c>
      <c r="AS60" s="4">
        <f>$L60-(AK60*'Feedstock Conversions'!$B$21)-'Rail Costs'!U60</f>
        <v>107.67310709421848</v>
      </c>
      <c r="AT60" s="4">
        <f>$L60-(AL60*'Feedstock Conversions'!$B$21)-'Rail Costs'!V60</f>
        <v>114.66421675524298</v>
      </c>
      <c r="AV60" s="4">
        <f>$T60-(AG60*'Feedstock Conversions'!$B$9)-'Rail Costs'!Q60</f>
        <v>228.57752657511759</v>
      </c>
      <c r="AW60" s="4">
        <f>$T60-(AH60*'Feedstock Conversions'!$B$9)-'Rail Costs'!R60</f>
        <v>244.62315488097502</v>
      </c>
      <c r="AX60" s="4">
        <f>$T60-(AI60*'Feedstock Conversions'!$B$9)-'Rail Costs'!S60</f>
        <v>234.36851027654404</v>
      </c>
      <c r="AY60" s="4">
        <f>$T60-(AJ60*'Feedstock Conversions'!$B$9)-'Rail Costs'!T60</f>
        <v>239.18347762670246</v>
      </c>
      <c r="AZ60" s="4">
        <f>$T60-(AK60*'Feedstock Conversions'!$B$9)-'Rail Costs'!U60</f>
        <v>236.05157075821845</v>
      </c>
      <c r="BA60" s="4">
        <f>$T60-(AL60*'Feedstock Conversions'!$B$9)-'Rail Costs'!V60</f>
        <v>244.55968041924294</v>
      </c>
      <c r="BH60">
        <f t="shared" si="0"/>
        <v>7</v>
      </c>
      <c r="BI60">
        <f t="shared" si="1"/>
        <v>2020</v>
      </c>
      <c r="BJ60">
        <f t="shared" si="4"/>
        <v>2</v>
      </c>
    </row>
    <row r="61" spans="1:62" x14ac:dyDescent="0.2">
      <c r="A61" s="11">
        <v>43882</v>
      </c>
      <c r="B61" s="4">
        <v>27.25</v>
      </c>
      <c r="C61" s="18">
        <f>CWG!B61+'Rail Costs'!B61</f>
        <v>31.698667413213887</v>
      </c>
      <c r="E61" s="4">
        <f>CWG!C61*'Feedstock Conversions'!B$21</f>
        <v>249.08812853303471</v>
      </c>
      <c r="F61" s="4">
        <f>CWG!C61*'Feedstock Conversions'!B$9</f>
        <v>297.17500699888018</v>
      </c>
      <c r="H61" s="4">
        <f>'Fuel Values'!B61-CWG!I61-CWG!J61-CWG!K61</f>
        <v>-11.870027237500011</v>
      </c>
      <c r="I61" s="18">
        <f>('LCFS Values'!$E$3-$AA$4)/1000000*'LCFS Values'!B61*'LCFS Values'!$G$2*100</f>
        <v>160.21377723750001</v>
      </c>
      <c r="J61" s="4">
        <f>'RIN Values'!C61</f>
        <v>71.15625</v>
      </c>
      <c r="K61" s="4">
        <f>'Fixed Credits Value'!B61</f>
        <v>100</v>
      </c>
      <c r="L61" s="4">
        <f t="shared" si="2"/>
        <v>319.5</v>
      </c>
      <c r="M61" s="4">
        <f>L61/'Feedstock Conversions'!B$21</f>
        <v>40.659200814456604</v>
      </c>
      <c r="O61" s="4">
        <f>'Fuel Values'!C61*100</f>
        <v>170.09</v>
      </c>
      <c r="P61" s="18">
        <f>('LCFS Values'!$E$3-AB$4)/1000000*'LCFS Values'!B61*'LCFS Values'!$G$2*100</f>
        <v>136.91503439250002</v>
      </c>
      <c r="Q61" s="4">
        <f>'RIN Values'!D61</f>
        <v>80.643749999999997</v>
      </c>
      <c r="R61" s="4">
        <f>'Fixed Credits Value'!B61</f>
        <v>100</v>
      </c>
      <c r="S61" s="4">
        <f>'Fixed Credits Value'!C61</f>
        <v>16</v>
      </c>
      <c r="T61" s="4">
        <f t="shared" si="5"/>
        <v>503.64878439250003</v>
      </c>
      <c r="U61" s="4">
        <f>T61/'Feedstock Conversions'!B$9</f>
        <v>53.722537001866669</v>
      </c>
      <c r="W61" s="4">
        <f t="shared" si="3"/>
        <v>70.411871466965295</v>
      </c>
      <c r="X61" s="4">
        <f t="shared" si="6"/>
        <v>206.47377739361986</v>
      </c>
      <c r="AG61" s="4">
        <f>AJ61+'Rail Costs'!K61</f>
        <v>29.112166853303471</v>
      </c>
      <c r="AH61" s="4">
        <f>B61+'Rail Costs'!N61</f>
        <v>27.694866741321388</v>
      </c>
      <c r="AI61" s="4">
        <f>AH61+'Rail Costs'!K61</f>
        <v>28.807033594624858</v>
      </c>
      <c r="AJ61" s="4">
        <v>28</v>
      </c>
      <c r="AK61" s="4">
        <v>29.8125</v>
      </c>
      <c r="AL61" s="4">
        <v>27.25</v>
      </c>
      <c r="AO61" s="4">
        <f>$L61-(AG61*'Feedstock Conversions'!$B$21)-'Rail Costs'!Q61</f>
        <v>86.969470027578922</v>
      </c>
      <c r="AP61" s="4">
        <f>$L61-(AH61*'Feedstock Conversions'!$B$21)-'Rail Costs'!R61</f>
        <v>98.521304063559541</v>
      </c>
      <c r="AQ61" s="4">
        <f>$L61-(AI61*'Feedstock Conversions'!$B$21)-'Rail Costs'!S61</f>
        <v>89.95381657558994</v>
      </c>
      <c r="AR61" s="4">
        <f>$L61-(AJ61*'Feedstock Conversions'!$B$21)-'Rail Costs'!T61</f>
        <v>95.888263962702439</v>
      </c>
      <c r="AS61" s="4">
        <f>$L61-(AK61*'Feedstock Conversions'!$B$21)-'Rail Costs'!U61</f>
        <v>81.794982094218469</v>
      </c>
      <c r="AT61" s="4">
        <f>$L61-(AL61*'Feedstock Conversions'!$B$21)-'Rail Costs'!V61</f>
        <v>101.06421675524295</v>
      </c>
      <c r="AV61" s="4">
        <f>$T61-(AG61*'Feedstock Conversions'!$B$9)-'Rail Costs'!Q61</f>
        <v>226.95509730361755</v>
      </c>
      <c r="AW61" s="4">
        <f>$T61-(AH61*'Feedstock Conversions'!$B$9)-'Rail Costs'!R61</f>
        <v>240.65697560947498</v>
      </c>
      <c r="AX61" s="4">
        <f>$T61-(AI61*'Feedstock Conversions'!$B$9)-'Rail Costs'!S61</f>
        <v>230.40233100504406</v>
      </c>
      <c r="AY61" s="4">
        <f>$T61-(AJ61*'Feedstock Conversions'!$B$9)-'Rail Costs'!T61</f>
        <v>237.56104835520247</v>
      </c>
      <c r="AZ61" s="4">
        <f>$T61-(AK61*'Feedstock Conversions'!$B$9)-'Rail Costs'!U61</f>
        <v>220.71820398671846</v>
      </c>
      <c r="BA61" s="4">
        <f>$T61-(AL61*'Feedstock Conversions'!$B$9)-'Rail Costs'!V61</f>
        <v>243.87475114774296</v>
      </c>
      <c r="BH61">
        <f t="shared" si="0"/>
        <v>8</v>
      </c>
      <c r="BI61">
        <f t="shared" si="1"/>
        <v>2020</v>
      </c>
      <c r="BJ61">
        <f t="shared" si="4"/>
        <v>2</v>
      </c>
    </row>
    <row r="62" spans="1:62" x14ac:dyDescent="0.2">
      <c r="A62" s="11">
        <v>43889</v>
      </c>
      <c r="B62" s="4">
        <v>27.35</v>
      </c>
      <c r="C62" s="18">
        <f>CWG!B62+'Rail Costs'!B62</f>
        <v>31.798667413213888</v>
      </c>
      <c r="E62" s="4">
        <f>CWG!C62*'Feedstock Conversions'!B$21</f>
        <v>249.87392853303473</v>
      </c>
      <c r="F62" s="4">
        <f>CWG!C62*'Feedstock Conversions'!B$9</f>
        <v>298.11250699888018</v>
      </c>
      <c r="H62" s="4">
        <f>'Fuel Values'!B62-CWG!I62-CWG!J62-CWG!K62</f>
        <v>-8.659965609999972</v>
      </c>
      <c r="I62" s="18">
        <f>('LCFS Values'!$E$3-$AA$4)/1000000*'LCFS Values'!B62*'LCFS Values'!$G$2*100</f>
        <v>158.70996560999998</v>
      </c>
      <c r="J62" s="4">
        <f>'RIN Values'!C62</f>
        <v>75.449999999999989</v>
      </c>
      <c r="K62" s="4">
        <f>'Fixed Credits Value'!B62</f>
        <v>100</v>
      </c>
      <c r="L62" s="4">
        <f t="shared" si="2"/>
        <v>325.5</v>
      </c>
      <c r="M62" s="4">
        <f>L62/'Feedstock Conversions'!B$21</f>
        <v>41.422753881394762</v>
      </c>
      <c r="O62" s="4">
        <f>'Fuel Values'!C62*100</f>
        <v>154.22</v>
      </c>
      <c r="P62" s="18">
        <f>('LCFS Values'!$E$3-AB$4)/1000000*'LCFS Values'!B62*'LCFS Values'!$G$2*100</f>
        <v>135.62991132600004</v>
      </c>
      <c r="Q62" s="4">
        <f>'RIN Values'!D62</f>
        <v>85.509999999999991</v>
      </c>
      <c r="R62" s="4">
        <f>'Fixed Credits Value'!B62</f>
        <v>100</v>
      </c>
      <c r="S62" s="4">
        <f>'Fixed Credits Value'!C62</f>
        <v>16</v>
      </c>
      <c r="T62" s="4">
        <f t="shared" si="5"/>
        <v>491.35991132600009</v>
      </c>
      <c r="U62" s="4">
        <f>T62/'Feedstock Conversions'!B$9</f>
        <v>52.411723874773344</v>
      </c>
      <c r="W62" s="4">
        <f t="shared" si="3"/>
        <v>75.626071466965271</v>
      </c>
      <c r="X62" s="4">
        <f t="shared" si="6"/>
        <v>193.24740432711991</v>
      </c>
      <c r="AG62" s="4">
        <f>AJ62+'Rail Costs'!K62</f>
        <v>29.31216685330347</v>
      </c>
      <c r="AH62" s="4">
        <f>B62+'Rail Costs'!N62</f>
        <v>27.794866741321389</v>
      </c>
      <c r="AI62" s="4">
        <f>AH62+'Rail Costs'!K62</f>
        <v>28.90703359462486</v>
      </c>
      <c r="AJ62" s="4">
        <v>28.2</v>
      </c>
      <c r="AK62" s="4">
        <v>30</v>
      </c>
      <c r="AL62" s="4">
        <v>27.65</v>
      </c>
      <c r="AO62" s="4">
        <f>$L62-(AG62*'Feedstock Conversions'!$B$21)-'Rail Costs'!Q62</f>
        <v>91.397870027578904</v>
      </c>
      <c r="AP62" s="4">
        <f>$L62-(AH62*'Feedstock Conversions'!$B$21)-'Rail Costs'!R62</f>
        <v>103.73550406355952</v>
      </c>
      <c r="AQ62" s="4">
        <f>$L62-(AI62*'Feedstock Conversions'!$B$21)-'Rail Costs'!S62</f>
        <v>95.168016575589917</v>
      </c>
      <c r="AR62" s="4">
        <f>$L62-(AJ62*'Feedstock Conversions'!$B$21)-'Rail Costs'!T62</f>
        <v>100.31666396270245</v>
      </c>
      <c r="AS62" s="4">
        <f>$L62-(AK62*'Feedstock Conversions'!$B$21)-'Rail Costs'!U62</f>
        <v>86.321607094218464</v>
      </c>
      <c r="AT62" s="4">
        <f>$L62-(AL62*'Feedstock Conversions'!$B$21)-'Rail Costs'!V62</f>
        <v>103.92101675524295</v>
      </c>
      <c r="AV62" s="4">
        <f>$T62-(AG62*'Feedstock Conversions'!$B$9)-'Rail Costs'!Q62</f>
        <v>212.7912242371176</v>
      </c>
      <c r="AW62" s="4">
        <f>$T62-(AH62*'Feedstock Conversions'!$B$9)-'Rail Costs'!R62</f>
        <v>227.43060254297504</v>
      </c>
      <c r="AX62" s="4">
        <f>$T62-(AI62*'Feedstock Conversions'!$B$9)-'Rail Costs'!S62</f>
        <v>217.17595793854412</v>
      </c>
      <c r="AY62" s="4">
        <f>$T62-(AJ62*'Feedstock Conversions'!$B$9)-'Rail Costs'!T62</f>
        <v>223.39717528870253</v>
      </c>
      <c r="AZ62" s="4">
        <f>$T62-(AK62*'Feedstock Conversions'!$B$9)-'Rail Costs'!U62</f>
        <v>206.67151842021852</v>
      </c>
      <c r="BA62" s="4">
        <f>$T62-(AL62*'Feedstock Conversions'!$B$9)-'Rail Costs'!V62</f>
        <v>227.83587808124301</v>
      </c>
      <c r="BH62">
        <f t="shared" si="0"/>
        <v>9</v>
      </c>
      <c r="BI62">
        <f t="shared" si="1"/>
        <v>2020</v>
      </c>
      <c r="BJ62">
        <f t="shared" si="4"/>
        <v>2</v>
      </c>
    </row>
    <row r="63" spans="1:62" x14ac:dyDescent="0.2">
      <c r="A63" s="11">
        <v>43896</v>
      </c>
      <c r="B63" s="4">
        <v>26.65</v>
      </c>
      <c r="C63" s="18">
        <f>CWG!B63+'Rail Costs'!B63</f>
        <v>31.098667413213885</v>
      </c>
      <c r="E63" s="4">
        <f>CWG!C63*'Feedstock Conversions'!B$21</f>
        <v>244.37332853303471</v>
      </c>
      <c r="F63" s="4">
        <f>CWG!C63*'Feedstock Conversions'!B$9</f>
        <v>291.55000699888018</v>
      </c>
      <c r="H63" s="4">
        <f>'Fuel Values'!B63-CWG!I63-CWG!J63-CWG!K63</f>
        <v>-6.3078412199999718</v>
      </c>
      <c r="I63" s="18">
        <f>('LCFS Values'!$E$3-$AA$4)/1000000*'LCFS Values'!B63*'LCFS Values'!$G$2*100</f>
        <v>163.18284121999997</v>
      </c>
      <c r="J63" s="4">
        <f>'RIN Values'!C63</f>
        <v>74.625</v>
      </c>
      <c r="K63" s="4">
        <f>'Fixed Credits Value'!B63</f>
        <v>100</v>
      </c>
      <c r="L63" s="4">
        <f t="shared" si="2"/>
        <v>331.5</v>
      </c>
      <c r="M63" s="4">
        <f>L63/'Feedstock Conversions'!B$21</f>
        <v>42.186306948332913</v>
      </c>
      <c r="O63" s="4">
        <f>'Fuel Values'!C63*100</f>
        <v>149.04999999999998</v>
      </c>
      <c r="P63" s="18">
        <f>('LCFS Values'!$E$3-AB$4)/1000000*'LCFS Values'!B63*'LCFS Values'!$G$2*100</f>
        <v>139.45232865200001</v>
      </c>
      <c r="Q63" s="4">
        <f>'RIN Values'!D63</f>
        <v>84.575000000000003</v>
      </c>
      <c r="R63" s="4">
        <f>'Fixed Credits Value'!B63</f>
        <v>100</v>
      </c>
      <c r="S63" s="4">
        <f>'Fixed Credits Value'!C63</f>
        <v>16</v>
      </c>
      <c r="T63" s="4">
        <f t="shared" si="5"/>
        <v>489.07732865200001</v>
      </c>
      <c r="U63" s="4">
        <f>T63/'Feedstock Conversions'!B$9</f>
        <v>52.168248389546669</v>
      </c>
      <c r="W63" s="4">
        <f t="shared" si="3"/>
        <v>87.126671466965291</v>
      </c>
      <c r="X63" s="4">
        <f t="shared" si="6"/>
        <v>197.52732165311983</v>
      </c>
      <c r="AG63" s="4">
        <f>AJ63+'Rail Costs'!K63</f>
        <v>29.06216685330347</v>
      </c>
      <c r="AH63" s="4">
        <f>B63+'Rail Costs'!N63</f>
        <v>27.094866741321386</v>
      </c>
      <c r="AI63" s="4">
        <f>AH63+'Rail Costs'!K63</f>
        <v>28.207033594624857</v>
      </c>
      <c r="AJ63" s="4">
        <v>27.95</v>
      </c>
      <c r="AK63" s="4">
        <v>29.6</v>
      </c>
      <c r="AL63" s="4">
        <v>27.75</v>
      </c>
      <c r="AO63" s="4">
        <f>$L63-(AG63*'Feedstock Conversions'!$B$21)-'Rail Costs'!Q63</f>
        <v>99.362370027578919</v>
      </c>
      <c r="AP63" s="4">
        <f>$L63-(AH63*'Feedstock Conversions'!$B$21)-'Rail Costs'!R63</f>
        <v>115.23610406355954</v>
      </c>
      <c r="AQ63" s="4">
        <f>$L63-(AI63*'Feedstock Conversions'!$B$21)-'Rail Costs'!S63</f>
        <v>106.66861657558994</v>
      </c>
      <c r="AR63" s="4">
        <f>$L63-(AJ63*'Feedstock Conversions'!$B$21)-'Rail Costs'!T63</f>
        <v>108.28116396270246</v>
      </c>
      <c r="AS63" s="4">
        <f>$L63-(AK63*'Feedstock Conversions'!$B$21)-'Rail Costs'!U63</f>
        <v>95.464807094218443</v>
      </c>
      <c r="AT63" s="4">
        <f>$L63-(AL63*'Feedstock Conversions'!$B$21)-'Rail Costs'!V63</f>
        <v>109.13521675524295</v>
      </c>
      <c r="AV63" s="4">
        <f>$T63-(AG63*'Feedstock Conversions'!$B$9)-'Rail Costs'!Q63</f>
        <v>212.85239156311752</v>
      </c>
      <c r="AW63" s="4">
        <f>$T63-(AH63*'Feedstock Conversions'!$B$9)-'Rail Costs'!R63</f>
        <v>231.71051986897498</v>
      </c>
      <c r="AX63" s="4">
        <f>$T63-(AI63*'Feedstock Conversions'!$B$9)-'Rail Costs'!S63</f>
        <v>221.45587526454403</v>
      </c>
      <c r="AY63" s="4">
        <f>$T63-(AJ63*'Feedstock Conversions'!$B$9)-'Rail Costs'!T63</f>
        <v>223.45834261470245</v>
      </c>
      <c r="AZ63" s="4">
        <f>$T63-(AK63*'Feedstock Conversions'!$B$9)-'Rail Costs'!U63</f>
        <v>208.13893574621844</v>
      </c>
      <c r="BA63" s="4">
        <f>$T63-(AL63*'Feedstock Conversions'!$B$9)-'Rail Costs'!V63</f>
        <v>224.61579540724293</v>
      </c>
      <c r="BH63">
        <f t="shared" si="0"/>
        <v>10</v>
      </c>
      <c r="BI63">
        <f t="shared" si="1"/>
        <v>2020</v>
      </c>
      <c r="BJ63">
        <f t="shared" si="4"/>
        <v>3</v>
      </c>
    </row>
    <row r="64" spans="1:62" x14ac:dyDescent="0.2">
      <c r="A64" s="11">
        <v>43903</v>
      </c>
      <c r="B64" s="4">
        <v>24.9</v>
      </c>
      <c r="C64" s="18">
        <f>CWG!B64+'Rail Costs'!B64</f>
        <v>29.348667413213885</v>
      </c>
      <c r="E64" s="4">
        <f>CWG!C64*'Feedstock Conversions'!B$21</f>
        <v>230.62182853303469</v>
      </c>
      <c r="F64" s="4">
        <f>CWG!C64*'Feedstock Conversions'!B$9</f>
        <v>275.14375699888018</v>
      </c>
      <c r="H64" s="4">
        <f>'Fuel Values'!B64-CWG!I64-CWG!J64-CWG!K64</f>
        <v>-2.0044550550000224</v>
      </c>
      <c r="I64" s="18">
        <f>('LCFS Values'!$E$3-$AA$4)/1000000*'LCFS Values'!B64*'LCFS Values'!$G$2*100</f>
        <v>160.32945505500001</v>
      </c>
      <c r="J64" s="4">
        <f>'RIN Values'!C64</f>
        <v>75.375</v>
      </c>
      <c r="K64" s="4">
        <f>'Fixed Credits Value'!B64</f>
        <v>100</v>
      </c>
      <c r="L64" s="4">
        <f t="shared" si="2"/>
        <v>333.7</v>
      </c>
      <c r="M64" s="4">
        <f>L64/'Feedstock Conversions'!B$21</f>
        <v>42.466276406210234</v>
      </c>
      <c r="O64" s="4">
        <f>'Fuel Values'!C64*100</f>
        <v>119.96</v>
      </c>
      <c r="P64" s="18">
        <f>('LCFS Values'!$E$3-AB$4)/1000000*'LCFS Values'!B64*'LCFS Values'!$G$2*100</f>
        <v>137.01389001300001</v>
      </c>
      <c r="Q64" s="4">
        <f>'RIN Values'!D64</f>
        <v>85.424999999999997</v>
      </c>
      <c r="R64" s="4">
        <f>'Fixed Credits Value'!B64</f>
        <v>100</v>
      </c>
      <c r="S64" s="4">
        <f>'Fixed Credits Value'!C64</f>
        <v>16</v>
      </c>
      <c r="T64" s="4">
        <f t="shared" si="5"/>
        <v>458.39889001299997</v>
      </c>
      <c r="U64" s="4">
        <f>T64/'Feedstock Conversions'!B$9</f>
        <v>48.895881601386662</v>
      </c>
      <c r="W64" s="4">
        <f t="shared" si="3"/>
        <v>103.0781714669653</v>
      </c>
      <c r="X64" s="4">
        <f t="shared" si="6"/>
        <v>183.25513301411979</v>
      </c>
      <c r="AG64" s="4">
        <f>AJ64+'Rail Costs'!K64</f>
        <v>28.462166853303472</v>
      </c>
      <c r="AH64" s="4">
        <f>B64+'Rail Costs'!N64</f>
        <v>25.344866741321386</v>
      </c>
      <c r="AI64" s="4">
        <f>AH64+'Rail Costs'!K64</f>
        <v>26.457033594624857</v>
      </c>
      <c r="AJ64" s="4">
        <v>27.35</v>
      </c>
      <c r="AK64" s="4">
        <v>28</v>
      </c>
      <c r="AL64" s="4">
        <v>26.95</v>
      </c>
      <c r="AO64" s="4">
        <f>$L64-(AG64*'Feedstock Conversions'!$B$21)-'Rail Costs'!Q64</f>
        <v>106.27717002757888</v>
      </c>
      <c r="AP64" s="4">
        <f>$L64-(AH64*'Feedstock Conversions'!$B$21)-'Rail Costs'!R64</f>
        <v>131.18760406355952</v>
      </c>
      <c r="AQ64" s="4">
        <f>$L64-(AI64*'Feedstock Conversions'!$B$21)-'Rail Costs'!S64</f>
        <v>122.62011657558995</v>
      </c>
      <c r="AR64" s="4">
        <f>$L64-(AJ64*'Feedstock Conversions'!$B$21)-'Rail Costs'!T64</f>
        <v>115.19596396270242</v>
      </c>
      <c r="AS64" s="4">
        <f>$L64-(AK64*'Feedstock Conversions'!$B$21)-'Rail Costs'!U64</f>
        <v>110.23760709421843</v>
      </c>
      <c r="AT64" s="4">
        <f>$L64-(AL64*'Feedstock Conversions'!$B$21)-'Rail Costs'!V64</f>
        <v>117.62161675524295</v>
      </c>
      <c r="AV64" s="4">
        <f>$T64-(AG64*'Feedstock Conversions'!$B$9)-'Rail Costs'!Q64</f>
        <v>187.79895292411749</v>
      </c>
      <c r="AW64" s="4">
        <f>$T64-(AH64*'Feedstock Conversions'!$B$9)-'Rail Costs'!R64</f>
        <v>217.43833122997495</v>
      </c>
      <c r="AX64" s="4">
        <f>$T64-(AI64*'Feedstock Conversions'!$B$9)-'Rail Costs'!S64</f>
        <v>207.183686625544</v>
      </c>
      <c r="AY64" s="4">
        <f>$T64-(AJ64*'Feedstock Conversions'!$B$9)-'Rail Costs'!T64</f>
        <v>198.40490397570241</v>
      </c>
      <c r="AZ64" s="4">
        <f>$T64-(AK64*'Feedstock Conversions'!$B$9)-'Rail Costs'!U64</f>
        <v>192.4604971072184</v>
      </c>
      <c r="BA64" s="4">
        <f>$T64-(AL64*'Feedstock Conversions'!$B$9)-'Rail Costs'!V64</f>
        <v>201.43735676824289</v>
      </c>
      <c r="BH64">
        <f t="shared" si="0"/>
        <v>11</v>
      </c>
      <c r="BI64">
        <f t="shared" si="1"/>
        <v>2020</v>
      </c>
      <c r="BJ64">
        <f t="shared" si="4"/>
        <v>3</v>
      </c>
    </row>
    <row r="65" spans="1:62" x14ac:dyDescent="0.2">
      <c r="A65" s="11">
        <v>43910</v>
      </c>
      <c r="B65" s="4">
        <v>21.45</v>
      </c>
      <c r="C65" s="18">
        <f>CWG!B65+'Rail Costs'!B65</f>
        <v>25.898667413213886</v>
      </c>
      <c r="E65" s="4">
        <f>CWG!C65*'Feedstock Conversions'!B$21</f>
        <v>203.5117285330347</v>
      </c>
      <c r="F65" s="4">
        <f>CWG!C65*'Feedstock Conversions'!B$9</f>
        <v>242.80000699888018</v>
      </c>
      <c r="H65" s="4">
        <f>'Fuel Values'!B65-CWG!I65-CWG!J65-CWG!K65</f>
        <v>23.08112013500002</v>
      </c>
      <c r="I65" s="18">
        <f>('LCFS Values'!$E$3-$AA$4)/1000000*'LCFS Values'!B65*'LCFS Values'!$G$2*100</f>
        <v>146.29387986499998</v>
      </c>
      <c r="J65" s="4">
        <f>'RIN Values'!C65</f>
        <v>65.625</v>
      </c>
      <c r="K65" s="4">
        <f>'Fixed Credits Value'!B65</f>
        <v>100</v>
      </c>
      <c r="L65" s="4">
        <f t="shared" si="2"/>
        <v>335</v>
      </c>
      <c r="M65" s="4">
        <f>L65/'Feedstock Conversions'!B$21</f>
        <v>42.631712904046836</v>
      </c>
      <c r="O65" s="4">
        <f>'Fuel Values'!C65*100</f>
        <v>102.69</v>
      </c>
      <c r="P65" s="18">
        <f>('LCFS Values'!$E$3-AB$4)/1000000*'LCFS Values'!B65*'LCFS Values'!$G$2*100</f>
        <v>125.019408059</v>
      </c>
      <c r="Q65" s="4">
        <f>'RIN Values'!D65</f>
        <v>74.375</v>
      </c>
      <c r="R65" s="4">
        <f>'Fixed Credits Value'!B65</f>
        <v>100</v>
      </c>
      <c r="S65" s="4">
        <f>'Fixed Credits Value'!C65</f>
        <v>16</v>
      </c>
      <c r="T65" s="4">
        <f t="shared" si="5"/>
        <v>418.084408059</v>
      </c>
      <c r="U65" s="4">
        <f>T65/'Feedstock Conversions'!B$9</f>
        <v>44.59567019296</v>
      </c>
      <c r="W65" s="4">
        <f t="shared" si="3"/>
        <v>131.4882714669653</v>
      </c>
      <c r="X65" s="4">
        <f t="shared" si="6"/>
        <v>175.28440106011982</v>
      </c>
      <c r="AG65" s="4">
        <f>AJ65+'Rail Costs'!K65</f>
        <v>25.212166853303472</v>
      </c>
      <c r="AH65" s="4">
        <f>B65+'Rail Costs'!N65</f>
        <v>21.894866741321387</v>
      </c>
      <c r="AI65" s="4">
        <f>AH65+'Rail Costs'!K65</f>
        <v>23.007033594624858</v>
      </c>
      <c r="AJ65" s="4">
        <v>24.1</v>
      </c>
      <c r="AK65" s="4">
        <v>25.8</v>
      </c>
      <c r="AL65" s="4">
        <v>22.5</v>
      </c>
      <c r="AO65" s="4">
        <f>$L65-(AG65*'Feedstock Conversions'!$B$21)-'Rail Costs'!Q65</f>
        <v>133.11567002757889</v>
      </c>
      <c r="AP65" s="4">
        <f>$L65-(AH65*'Feedstock Conversions'!$B$21)-'Rail Costs'!R65</f>
        <v>159.59770406355955</v>
      </c>
      <c r="AQ65" s="4">
        <f>$L65-(AI65*'Feedstock Conversions'!$B$21)-'Rail Costs'!S65</f>
        <v>151.03021657558995</v>
      </c>
      <c r="AR65" s="4">
        <f>$L65-(AJ65*'Feedstock Conversions'!$B$21)-'Rail Costs'!T65</f>
        <v>142.03446396270243</v>
      </c>
      <c r="AS65" s="4">
        <f>$L65-(AK65*'Feedstock Conversions'!$B$21)-'Rail Costs'!U65</f>
        <v>128.82520709421843</v>
      </c>
      <c r="AT65" s="4">
        <f>$L65-(AL65*'Feedstock Conversions'!$B$21)-'Rail Costs'!V65</f>
        <v>153.88971675524294</v>
      </c>
      <c r="AV65" s="4">
        <f>$T65-(AG65*'Feedstock Conversions'!$B$9)-'Rail Costs'!Q65</f>
        <v>177.95322097011751</v>
      </c>
      <c r="AW65" s="4">
        <f>$T65-(AH65*'Feedstock Conversions'!$B$9)-'Rail Costs'!R65</f>
        <v>209.46759927597498</v>
      </c>
      <c r="AX65" s="4">
        <f>$T65-(AI65*'Feedstock Conversions'!$B$9)-'Rail Costs'!S65</f>
        <v>199.21295467154403</v>
      </c>
      <c r="AY65" s="4">
        <f>$T65-(AJ65*'Feedstock Conversions'!$B$9)-'Rail Costs'!T65</f>
        <v>188.55917202170244</v>
      </c>
      <c r="AZ65" s="4">
        <f>$T65-(AK65*'Feedstock Conversions'!$B$9)-'Rail Costs'!U65</f>
        <v>172.77101515321843</v>
      </c>
      <c r="BA65" s="4">
        <f>$T65-(AL65*'Feedstock Conversions'!$B$9)-'Rail Costs'!V65</f>
        <v>202.84162481424292</v>
      </c>
      <c r="BH65">
        <f t="shared" si="0"/>
        <v>12</v>
      </c>
      <c r="BI65">
        <f t="shared" si="1"/>
        <v>2020</v>
      </c>
      <c r="BJ65">
        <f t="shared" si="4"/>
        <v>3</v>
      </c>
    </row>
    <row r="66" spans="1:62" x14ac:dyDescent="0.2">
      <c r="A66" s="11">
        <v>43917</v>
      </c>
      <c r="B66" s="4">
        <v>20</v>
      </c>
      <c r="C66" s="18">
        <f>CWG!B66+'Rail Costs'!B66</f>
        <v>24.448667413213887</v>
      </c>
      <c r="E66" s="4">
        <f>CWG!C66*'Feedstock Conversions'!B$21</f>
        <v>192.11762853303472</v>
      </c>
      <c r="F66" s="4">
        <f>CWG!C66*'Feedstock Conversions'!B$9</f>
        <v>229.20625699888018</v>
      </c>
      <c r="H66" s="4">
        <f>'Fuel Values'!B66-CWG!I66-CWG!J66-CWG!K66</f>
        <v>15.831542675000009</v>
      </c>
      <c r="I66" s="18">
        <f>('LCFS Values'!$E$3-$AA$4)/1000000*'LCFS Values'!B66*'LCFS Values'!$G$2*100</f>
        <v>145.36845732499998</v>
      </c>
      <c r="J66" s="4">
        <f>'RIN Values'!C66</f>
        <v>73.800000000000011</v>
      </c>
      <c r="K66" s="4">
        <f>'Fixed Credits Value'!B66</f>
        <v>100</v>
      </c>
      <c r="L66" s="4">
        <f t="shared" si="2"/>
        <v>335</v>
      </c>
      <c r="M66" s="4">
        <f>L66/'Feedstock Conversions'!B$21</f>
        <v>42.631712904046836</v>
      </c>
      <c r="O66" s="4">
        <f>'Fuel Values'!C66*100</f>
        <v>107.26</v>
      </c>
      <c r="P66" s="18">
        <f>('LCFS Values'!$E$3-AB$4)/1000000*'LCFS Values'!B66*'LCFS Values'!$G$2*100</f>
        <v>124.22856309500003</v>
      </c>
      <c r="Q66" s="4">
        <f>'RIN Values'!D66</f>
        <v>83.64</v>
      </c>
      <c r="R66" s="4">
        <f>'Fixed Credits Value'!B66</f>
        <v>100</v>
      </c>
      <c r="S66" s="4">
        <f>'Fixed Credits Value'!C66</f>
        <v>16</v>
      </c>
      <c r="T66" s="4">
        <f t="shared" si="5"/>
        <v>431.128563095</v>
      </c>
      <c r="U66" s="4">
        <f>T66/'Feedstock Conversions'!B$9</f>
        <v>45.987046730133336</v>
      </c>
      <c r="W66" s="4">
        <f t="shared" si="3"/>
        <v>142.88237146696528</v>
      </c>
      <c r="X66" s="4">
        <f t="shared" si="6"/>
        <v>201.92230609611983</v>
      </c>
      <c r="AG66" s="4">
        <f>AJ66+'Rail Costs'!K66</f>
        <v>23.362166853303471</v>
      </c>
      <c r="AH66" s="4">
        <f>B66+'Rail Costs'!N66</f>
        <v>20.444866741321388</v>
      </c>
      <c r="AI66" s="4">
        <f>AH66+'Rail Costs'!K66</f>
        <v>21.557033594624858</v>
      </c>
      <c r="AJ66" s="4">
        <v>22.25</v>
      </c>
      <c r="AK66" s="4">
        <v>23.4</v>
      </c>
      <c r="AL66" s="4">
        <v>20.6</v>
      </c>
      <c r="AO66" s="4">
        <f>$L66-(AG66*'Feedstock Conversions'!$B$21)-'Rail Costs'!Q66</f>
        <v>147.6529700275789</v>
      </c>
      <c r="AP66" s="4">
        <f>$L66-(AH66*'Feedstock Conversions'!$B$21)-'Rail Costs'!R66</f>
        <v>170.99180406355953</v>
      </c>
      <c r="AQ66" s="4">
        <f>$L66-(AI66*'Feedstock Conversions'!$B$21)-'Rail Costs'!S66</f>
        <v>162.42431657558993</v>
      </c>
      <c r="AR66" s="4">
        <f>$L66-(AJ66*'Feedstock Conversions'!$B$21)-'Rail Costs'!T66</f>
        <v>156.57176396270245</v>
      </c>
      <c r="AS66" s="4">
        <f>$L66-(AK66*'Feedstock Conversions'!$B$21)-'Rail Costs'!U66</f>
        <v>147.68440709421844</v>
      </c>
      <c r="AT66" s="4">
        <f>$L66-(AL66*'Feedstock Conversions'!$B$21)-'Rail Costs'!V66</f>
        <v>168.81991675524293</v>
      </c>
      <c r="AV66" s="4">
        <f>$T66-(AG66*'Feedstock Conversions'!$B$9)-'Rail Costs'!Q66</f>
        <v>208.34112600611755</v>
      </c>
      <c r="AW66" s="4">
        <f>$T66-(AH66*'Feedstock Conversions'!$B$9)-'Rail Costs'!R66</f>
        <v>236.10550431197498</v>
      </c>
      <c r="AX66" s="4">
        <f>$T66-(AI66*'Feedstock Conversions'!$B$9)-'Rail Costs'!S66</f>
        <v>225.85085970754403</v>
      </c>
      <c r="AY66" s="4">
        <f>$T66-(AJ66*'Feedstock Conversions'!$B$9)-'Rail Costs'!T66</f>
        <v>218.94707705770244</v>
      </c>
      <c r="AZ66" s="4">
        <f>$T66-(AK66*'Feedstock Conversions'!$B$9)-'Rail Costs'!U66</f>
        <v>208.31517018921843</v>
      </c>
      <c r="BA66" s="4">
        <f>$T66-(AL66*'Feedstock Conversions'!$B$9)-'Rail Costs'!V66</f>
        <v>233.69827985024293</v>
      </c>
      <c r="BH66">
        <f t="shared" ref="BH66:BH129" si="7">WEEKNUM(A66)</f>
        <v>13</v>
      </c>
      <c r="BI66">
        <f t="shared" ref="BI66:BI129" si="8">YEAR(A66)</f>
        <v>2020</v>
      </c>
      <c r="BJ66">
        <f t="shared" si="4"/>
        <v>3</v>
      </c>
    </row>
    <row r="67" spans="1:62" x14ac:dyDescent="0.2">
      <c r="A67" s="11">
        <v>43924</v>
      </c>
      <c r="B67" s="4">
        <v>20.6</v>
      </c>
      <c r="C67" s="18">
        <f>CWG!B67+'Rail Costs'!B67</f>
        <v>24.965285554311311</v>
      </c>
      <c r="E67" s="4">
        <f>CWG!C67*'Feedstock Conversions'!B$21</f>
        <v>196.17721388577829</v>
      </c>
      <c r="F67" s="4">
        <f>CWG!C67*'Feedstock Conversions'!B$9</f>
        <v>234.04955207166853</v>
      </c>
      <c r="H67" s="4">
        <f>'Fuel Values'!B67-CWG!I67-CWG!J67-CWG!K67</f>
        <v>9.6667216274999817</v>
      </c>
      <c r="I67" s="18">
        <f>('LCFS Values'!$E$3-$AA$4)/1000000*'LCFS Values'!B67*'LCFS Values'!$G$2*100</f>
        <v>152.73327837250002</v>
      </c>
      <c r="J67" s="4">
        <f>'RIN Values'!C67</f>
        <v>77.099999999999994</v>
      </c>
      <c r="K67" s="4">
        <f>'Fixed Credits Value'!B67</f>
        <v>100</v>
      </c>
      <c r="L67" s="4">
        <f t="shared" ref="L67:L130" si="9">SUM(H67:K67)</f>
        <v>339.5</v>
      </c>
      <c r="M67" s="4">
        <f>L67/'Feedstock Conversions'!B$21</f>
        <v>43.204377704250447</v>
      </c>
      <c r="O67" s="4">
        <f>'Fuel Values'!C67*100</f>
        <v>101.59</v>
      </c>
      <c r="P67" s="18">
        <f>('LCFS Values'!$E$3-AB$4)/1000000*'LCFS Values'!B67*'LCFS Values'!$G$2*100</f>
        <v>130.52237093350004</v>
      </c>
      <c r="Q67" s="4">
        <f>'RIN Values'!D67</f>
        <v>87.38</v>
      </c>
      <c r="R67" s="4">
        <f>'Fixed Credits Value'!B67</f>
        <v>100</v>
      </c>
      <c r="S67" s="4">
        <f>'Fixed Credits Value'!C67</f>
        <v>16</v>
      </c>
      <c r="T67" s="4">
        <f t="shared" si="5"/>
        <v>435.49237093350007</v>
      </c>
      <c r="U67" s="4">
        <f>T67/'Feedstock Conversions'!B$9</f>
        <v>46.452519566240007</v>
      </c>
      <c r="W67" s="4">
        <f t="shared" ref="W67:W130" si="10">L67-E67</f>
        <v>143.32278611422171</v>
      </c>
      <c r="X67" s="4">
        <f t="shared" si="6"/>
        <v>201.44281886183154</v>
      </c>
      <c r="AG67" s="4">
        <f>AJ67+'Rail Costs'!K67</f>
        <v>23.341321388577828</v>
      </c>
      <c r="AH67" s="4">
        <f>B67+'Rail Costs'!N67</f>
        <v>21.036528555431133</v>
      </c>
      <c r="AI67" s="4">
        <f>AH67+'Rail Costs'!K67</f>
        <v>22.127849944008961</v>
      </c>
      <c r="AJ67" s="4">
        <v>22.25</v>
      </c>
      <c r="AK67" s="4">
        <v>23</v>
      </c>
      <c r="AL67" s="4">
        <v>22.9</v>
      </c>
      <c r="AO67" s="4">
        <f>$L67-(AG67*'Feedstock Conversions'!$B$21)-'Rail Costs'!Q67</f>
        <v>152.38738128395283</v>
      </c>
      <c r="AP67" s="4">
        <f>$L67-(AH67*'Feedstock Conversions'!$B$21)-'Rail Costs'!R67</f>
        <v>170.90536054748398</v>
      </c>
      <c r="AQ67" s="4">
        <f>$L67-(AI67*'Feedstock Conversions'!$B$21)-'Rail Costs'!S67</f>
        <v>162.4984544126516</v>
      </c>
      <c r="AR67" s="4">
        <f>$L67-(AJ67*'Feedstock Conversions'!$B$21)-'Rail Costs'!T67</f>
        <v>161.13900929085466</v>
      </c>
      <c r="AS67" s="4">
        <f>$L67-(AK67*'Feedstock Conversions'!$B$21)-'Rail Costs'!U67</f>
        <v>155.39205326775573</v>
      </c>
      <c r="AT67" s="4">
        <f>$L67-(AL67*'Feedstock Conversions'!$B$21)-'Rail Costs'!V67</f>
        <v>155.3272111490256</v>
      </c>
      <c r="AV67" s="4">
        <f>$T67-(AG67*'Feedstock Conversions'!$B$9)-'Rail Costs'!Q67</f>
        <v>212.97096767098031</v>
      </c>
      <c r="AW67" s="4">
        <f>$T67-(AH67*'Feedstock Conversions'!$B$9)-'Rail Costs'!R67</f>
        <v>234.985317662395</v>
      </c>
      <c r="AX67" s="4">
        <f>$T67-(AI67*'Feedstock Conversions'!$B$9)-'Rail Costs'!S67</f>
        <v>224.92287698109007</v>
      </c>
      <c r="AY67" s="4">
        <f>$T67-(AJ67*'Feedstock Conversions'!$B$9)-'Rail Costs'!T67</f>
        <v>223.37813022435472</v>
      </c>
      <c r="AZ67" s="4">
        <f>$T67-(AK67*'Feedstock Conversions'!$B$9)-'Rail Costs'!U67</f>
        <v>216.49342420125578</v>
      </c>
      <c r="BA67" s="4">
        <f>$T67-(AL67*'Feedstock Conversions'!$B$9)-'Rail Costs'!V67</f>
        <v>216.58028208252566</v>
      </c>
      <c r="BH67">
        <f t="shared" si="7"/>
        <v>14</v>
      </c>
      <c r="BI67">
        <f t="shared" si="8"/>
        <v>2020</v>
      </c>
      <c r="BJ67">
        <f t="shared" ref="BJ67:BJ130" si="11">MONTH(A67)</f>
        <v>4</v>
      </c>
    </row>
    <row r="68" spans="1:62" x14ac:dyDescent="0.2">
      <c r="A68" s="11">
        <v>43931</v>
      </c>
      <c r="B68" s="4">
        <v>21.6875</v>
      </c>
      <c r="C68" s="18">
        <f>CWG!B68+'Rail Costs'!B68</f>
        <v>26.05278555431131</v>
      </c>
      <c r="E68" s="4">
        <f>CWG!C68*'Feedstock Conversions'!B$21</f>
        <v>204.72278888577827</v>
      </c>
      <c r="F68" s="4">
        <f>CWG!C68*'Feedstock Conversions'!B$9</f>
        <v>244.24486457166853</v>
      </c>
      <c r="H68" s="4">
        <f>'Fuel Values'!B68-CWG!I68-CWG!J68-CWG!K68</f>
        <v>14.34234813125002</v>
      </c>
      <c r="I68" s="18">
        <f>('LCFS Values'!$E$3-$AA$4)/1000000*'LCFS Values'!B68*'LCFS Values'!$G$2*100</f>
        <v>145.65765186874998</v>
      </c>
      <c r="J68" s="4">
        <f>'RIN Values'!C68</f>
        <v>79.5</v>
      </c>
      <c r="K68" s="4">
        <f>'Fixed Credits Value'!B68</f>
        <v>100</v>
      </c>
      <c r="L68" s="4">
        <f t="shared" si="9"/>
        <v>339.5</v>
      </c>
      <c r="M68" s="4">
        <f>L68/'Feedstock Conversions'!B$21</f>
        <v>43.204377704250447</v>
      </c>
      <c r="O68" s="4">
        <f>'Fuel Values'!C68*100</f>
        <v>102.41</v>
      </c>
      <c r="P68" s="18">
        <f>('LCFS Values'!$E$3-AB$4)/1000000*'LCFS Values'!B68*'LCFS Values'!$G$2*100</f>
        <v>124.47570214625001</v>
      </c>
      <c r="Q68" s="4">
        <f>'RIN Values'!D68</f>
        <v>90.1</v>
      </c>
      <c r="R68" s="4">
        <f>'Fixed Credits Value'!B68</f>
        <v>100</v>
      </c>
      <c r="S68" s="4">
        <f>'Fixed Credits Value'!C68</f>
        <v>16</v>
      </c>
      <c r="T68" s="4">
        <f t="shared" si="5"/>
        <v>432.98570214624999</v>
      </c>
      <c r="U68" s="4">
        <f>T68/'Feedstock Conversions'!B$9</f>
        <v>46.185141562266665</v>
      </c>
      <c r="W68" s="4">
        <f t="shared" si="10"/>
        <v>134.77721111422173</v>
      </c>
      <c r="X68" s="4">
        <f t="shared" si="6"/>
        <v>188.74083757458146</v>
      </c>
      <c r="AG68" s="4">
        <f>AJ68+'Rail Costs'!K68</f>
        <v>23.31012138857783</v>
      </c>
      <c r="AH68" s="4">
        <f>B68+'Rail Costs'!N68</f>
        <v>22.124028555431131</v>
      </c>
      <c r="AI68" s="4">
        <f>AH68+'Rail Costs'!K68</f>
        <v>23.21534994400896</v>
      </c>
      <c r="AJ68" s="4">
        <v>22.218800000000002</v>
      </c>
      <c r="AK68" s="4">
        <v>23</v>
      </c>
      <c r="AL68" s="4">
        <v>23.5</v>
      </c>
      <c r="AO68" s="4">
        <f>$L68-(AG68*'Feedstock Conversions'!$B$21)-'Rail Costs'!Q68</f>
        <v>152.6325508839528</v>
      </c>
      <c r="AP68" s="4">
        <f>$L68-(AH68*'Feedstock Conversions'!$B$21)-'Rail Costs'!R68</f>
        <v>162.35978554748397</v>
      </c>
      <c r="AQ68" s="4">
        <f>$L68-(AI68*'Feedstock Conversions'!$B$21)-'Rail Costs'!S68</f>
        <v>153.95287941265161</v>
      </c>
      <c r="AR68" s="4">
        <f>$L68-(AJ68*'Feedstock Conversions'!$B$21)-'Rail Costs'!T68</f>
        <v>161.38417889085466</v>
      </c>
      <c r="AS68" s="4">
        <f>$L68-(AK68*'Feedstock Conversions'!$B$21)-'Rail Costs'!U68</f>
        <v>155.39205326775573</v>
      </c>
      <c r="AT68" s="4">
        <f>$L68-(AL68*'Feedstock Conversions'!$B$21)-'Rail Costs'!V68</f>
        <v>150.6124111490256</v>
      </c>
      <c r="AV68" s="4">
        <f>$T68-(AG68*'Feedstock Conversions'!$B$9)-'Rail Costs'!Q68</f>
        <v>210.75679888373023</v>
      </c>
      <c r="AW68" s="4">
        <f>$T68-(AH68*'Feedstock Conversions'!$B$9)-'Rail Costs'!R68</f>
        <v>222.28333637514493</v>
      </c>
      <c r="AX68" s="4">
        <f>$T68-(AI68*'Feedstock Conversions'!$B$9)-'Rail Costs'!S68</f>
        <v>212.22089569383999</v>
      </c>
      <c r="AY68" s="4">
        <f>$T68-(AJ68*'Feedstock Conversions'!$B$9)-'Rail Costs'!T68</f>
        <v>221.16396143710463</v>
      </c>
      <c r="AZ68" s="4">
        <f>$T68-(AK68*'Feedstock Conversions'!$B$9)-'Rail Costs'!U68</f>
        <v>213.9867554140057</v>
      </c>
      <c r="BA68" s="4">
        <f>$T68-(AL68*'Feedstock Conversions'!$B$9)-'Rail Costs'!V68</f>
        <v>208.44861329527558</v>
      </c>
      <c r="BH68">
        <f t="shared" si="7"/>
        <v>15</v>
      </c>
      <c r="BI68">
        <f t="shared" si="8"/>
        <v>2020</v>
      </c>
      <c r="BJ68">
        <f t="shared" si="11"/>
        <v>4</v>
      </c>
    </row>
    <row r="69" spans="1:62" x14ac:dyDescent="0.2">
      <c r="A69" s="11">
        <v>43938</v>
      </c>
      <c r="B69" s="4">
        <v>22.9</v>
      </c>
      <c r="C69" s="18">
        <f>CWG!B69+'Rail Costs'!B69</f>
        <v>27.265285554311308</v>
      </c>
      <c r="E69" s="4">
        <f>CWG!C69*'Feedstock Conversions'!B$21</f>
        <v>214.25061388577825</v>
      </c>
      <c r="F69" s="4">
        <f>CWG!C69*'Feedstock Conversions'!B$9</f>
        <v>255.61205207166853</v>
      </c>
      <c r="H69" s="4">
        <f>'Fuel Values'!B69-CWG!I69-CWG!J69-CWG!K69</f>
        <v>11.559937607500018</v>
      </c>
      <c r="I69" s="18">
        <f>('LCFS Values'!$E$3-$AA$4)/1000000*'LCFS Values'!B69*'LCFS Values'!$G$2*100</f>
        <v>149.34006239249999</v>
      </c>
      <c r="J69" s="4">
        <f>'RIN Values'!C69</f>
        <v>78.599999999999994</v>
      </c>
      <c r="K69" s="4">
        <f>'Fixed Credits Value'!B69</f>
        <v>100</v>
      </c>
      <c r="L69" s="4">
        <f t="shared" si="9"/>
        <v>339.5</v>
      </c>
      <c r="M69" s="4">
        <f>L69/'Feedstock Conversions'!B$21</f>
        <v>43.204377704250447</v>
      </c>
      <c r="O69" s="4">
        <f>'Fuel Values'!C69*100</f>
        <v>96.1</v>
      </c>
      <c r="P69" s="18">
        <f>('LCFS Values'!$E$3-AB$4)/1000000*'LCFS Values'!B69*'LCFS Values'!$G$2*100</f>
        <v>127.62260606549999</v>
      </c>
      <c r="Q69" s="4">
        <f>'RIN Values'!D69</f>
        <v>89.08</v>
      </c>
      <c r="R69" s="4">
        <f>'Fixed Credits Value'!B69</f>
        <v>100</v>
      </c>
      <c r="S69" s="4">
        <f>'Fixed Credits Value'!C69</f>
        <v>16</v>
      </c>
      <c r="T69" s="4">
        <f t="shared" si="5"/>
        <v>428.80260606549996</v>
      </c>
      <c r="U69" s="4">
        <f>T69/'Feedstock Conversions'!B$9</f>
        <v>45.73894464698666</v>
      </c>
      <c r="W69" s="4">
        <f t="shared" si="10"/>
        <v>125.24938611422175</v>
      </c>
      <c r="X69" s="4">
        <f t="shared" si="6"/>
        <v>173.19055399383143</v>
      </c>
      <c r="AG69" s="4">
        <f>AJ69+'Rail Costs'!K69</f>
        <v>24.516321388577829</v>
      </c>
      <c r="AH69" s="4">
        <f>B69+'Rail Costs'!N69</f>
        <v>23.33652855543113</v>
      </c>
      <c r="AI69" s="4">
        <f>AH69+'Rail Costs'!K69</f>
        <v>24.427849944008958</v>
      </c>
      <c r="AJ69" s="4">
        <v>23.425000000000001</v>
      </c>
      <c r="AK69" s="4">
        <v>25.4</v>
      </c>
      <c r="AL69" s="4">
        <v>23.8</v>
      </c>
      <c r="AO69" s="4">
        <f>$L69-(AG69*'Feedstock Conversions'!$B$21)-'Rail Costs'!Q69</f>
        <v>143.15423128395281</v>
      </c>
      <c r="AP69" s="4">
        <f>$L69-(AH69*'Feedstock Conversions'!$B$21)-'Rail Costs'!R69</f>
        <v>152.83196054748399</v>
      </c>
      <c r="AQ69" s="4">
        <f>$L69-(AI69*'Feedstock Conversions'!$B$21)-'Rail Costs'!S69</f>
        <v>144.42505441265163</v>
      </c>
      <c r="AR69" s="4">
        <f>$L69-(AJ69*'Feedstock Conversions'!$B$21)-'Rail Costs'!T69</f>
        <v>151.90585929085466</v>
      </c>
      <c r="AS69" s="4">
        <f>$L69-(AK69*'Feedstock Conversions'!$B$21)-'Rail Costs'!U69</f>
        <v>136.53285326775574</v>
      </c>
      <c r="AT69" s="4">
        <f>$L69-(AL69*'Feedstock Conversions'!$B$21)-'Rail Costs'!V69</f>
        <v>148.25501114902559</v>
      </c>
      <c r="AV69" s="4">
        <f>$T69-(AG69*'Feedstock Conversions'!$B$9)-'Rail Costs'!Q69</f>
        <v>195.2655778029802</v>
      </c>
      <c r="AW69" s="4">
        <f>$T69-(AH69*'Feedstock Conversions'!$B$9)-'Rail Costs'!R69</f>
        <v>206.73305279439492</v>
      </c>
      <c r="AX69" s="4">
        <f>$T69-(AI69*'Feedstock Conversions'!$B$9)-'Rail Costs'!S69</f>
        <v>196.67061211308999</v>
      </c>
      <c r="AY69" s="4">
        <f>$T69-(AJ69*'Feedstock Conversions'!$B$9)-'Rail Costs'!T69</f>
        <v>205.67274035635461</v>
      </c>
      <c r="AZ69" s="4">
        <f>$T69-(AK69*'Feedstock Conversions'!$B$9)-'Rail Costs'!U69</f>
        <v>187.30365933325567</v>
      </c>
      <c r="BA69" s="4">
        <f>$T69-(AL69*'Feedstock Conversions'!$B$9)-'Rail Costs'!V69</f>
        <v>201.45301721452554</v>
      </c>
      <c r="BH69">
        <f t="shared" si="7"/>
        <v>16</v>
      </c>
      <c r="BI69">
        <f t="shared" si="8"/>
        <v>2020</v>
      </c>
      <c r="BJ69">
        <f t="shared" si="11"/>
        <v>4</v>
      </c>
    </row>
    <row r="70" spans="1:62" x14ac:dyDescent="0.2">
      <c r="A70" s="11">
        <v>43945</v>
      </c>
      <c r="B70" s="4">
        <v>23.7</v>
      </c>
      <c r="C70" s="18">
        <f>CWG!B70+'Rail Costs'!B70</f>
        <v>28.065285554311309</v>
      </c>
      <c r="E70" s="4">
        <f>CWG!C70*'Feedstock Conversions'!B$21</f>
        <v>220.53701388577826</v>
      </c>
      <c r="F70" s="4">
        <f>CWG!C70*'Feedstock Conversions'!B$9</f>
        <v>263.11205207166853</v>
      </c>
      <c r="H70" s="4">
        <f>'Fuel Values'!B70-CWG!I70-CWG!J70-CWG!K70</f>
        <v>12.723496880000027</v>
      </c>
      <c r="I70" s="18">
        <f>('LCFS Values'!$E$3-$AA$4)/1000000*'LCFS Values'!B70*'LCFS Values'!$G$2*100</f>
        <v>149.30150311999998</v>
      </c>
      <c r="J70" s="4">
        <f>'RIN Values'!C70</f>
        <v>77.474999999999994</v>
      </c>
      <c r="K70" s="4">
        <f>'Fixed Credits Value'!B70</f>
        <v>100</v>
      </c>
      <c r="L70" s="4">
        <f t="shared" si="9"/>
        <v>339.5</v>
      </c>
      <c r="M70" s="4">
        <f>L70/'Feedstock Conversions'!B$21</f>
        <v>43.204377704250447</v>
      </c>
      <c r="O70" s="4">
        <f>'Fuel Values'!C70*100</f>
        <v>75.539999999999992</v>
      </c>
      <c r="P70" s="18">
        <f>('LCFS Values'!$E$3-AB$4)/1000000*'LCFS Values'!B70*'LCFS Values'!$G$2*100</f>
        <v>127.58965419200001</v>
      </c>
      <c r="Q70" s="4">
        <f>'RIN Values'!D70</f>
        <v>87.804999999999993</v>
      </c>
      <c r="R70" s="4">
        <f>'Fixed Credits Value'!B70</f>
        <v>100</v>
      </c>
      <c r="S70" s="4">
        <f>'Fixed Credits Value'!C70</f>
        <v>16</v>
      </c>
      <c r="T70" s="4">
        <f t="shared" si="5"/>
        <v>406.93465419200004</v>
      </c>
      <c r="U70" s="4">
        <f>T70/'Feedstock Conversions'!B$9</f>
        <v>43.406363113813335</v>
      </c>
      <c r="W70" s="4">
        <f t="shared" si="10"/>
        <v>118.96298611422174</v>
      </c>
      <c r="X70" s="4">
        <f t="shared" si="6"/>
        <v>143.82260212033151</v>
      </c>
      <c r="AG70" s="4">
        <f>AJ70+'Rail Costs'!K70</f>
        <v>25.041321388577828</v>
      </c>
      <c r="AH70" s="4">
        <f>B70+'Rail Costs'!N70</f>
        <v>24.136528555431131</v>
      </c>
      <c r="AI70" s="4">
        <f>AH70+'Rail Costs'!K70</f>
        <v>25.227849944008959</v>
      </c>
      <c r="AJ70" s="4">
        <v>23.95</v>
      </c>
      <c r="AK70" s="4">
        <v>30</v>
      </c>
      <c r="AL70" s="4">
        <v>24.2</v>
      </c>
      <c r="AO70" s="4">
        <f>$L70-(AG70*'Feedstock Conversions'!$B$21)-'Rail Costs'!Q70</f>
        <v>139.02878128395284</v>
      </c>
      <c r="AP70" s="4">
        <f>$L70-(AH70*'Feedstock Conversions'!$B$21)-'Rail Costs'!R70</f>
        <v>146.54556054748397</v>
      </c>
      <c r="AQ70" s="4">
        <f>$L70-(AI70*'Feedstock Conversions'!$B$21)-'Rail Costs'!S70</f>
        <v>138.13865441265162</v>
      </c>
      <c r="AR70" s="4">
        <f>$L70-(AJ70*'Feedstock Conversions'!$B$21)-'Rail Costs'!T70</f>
        <v>147.78040929085466</v>
      </c>
      <c r="AS70" s="4">
        <f>$L70-(AK70*'Feedstock Conversions'!$B$21)-'Rail Costs'!U70</f>
        <v>100.38605326775571</v>
      </c>
      <c r="AT70" s="4">
        <f>$L70-(AL70*'Feedstock Conversions'!$B$21)-'Rail Costs'!V70</f>
        <v>145.11181114902561</v>
      </c>
      <c r="AV70" s="4">
        <f>$T70-(AG70*'Feedstock Conversions'!$B$9)-'Rail Costs'!Q70</f>
        <v>168.47575092948028</v>
      </c>
      <c r="AW70" s="4">
        <f>$T70-(AH70*'Feedstock Conversions'!$B$9)-'Rail Costs'!R70</f>
        <v>177.365100920895</v>
      </c>
      <c r="AX70" s="4">
        <f>$T70-(AI70*'Feedstock Conversions'!$B$9)-'Rail Costs'!S70</f>
        <v>167.30266023959007</v>
      </c>
      <c r="AY70" s="4">
        <f>$T70-(AJ70*'Feedstock Conversions'!$B$9)-'Rail Costs'!T70</f>
        <v>178.88291348285469</v>
      </c>
      <c r="AZ70" s="4">
        <f>$T70-(AK70*'Feedstock Conversions'!$B$9)-'Rail Costs'!U70</f>
        <v>122.31070745975573</v>
      </c>
      <c r="BA70" s="4">
        <f>$T70-(AL70*'Feedstock Conversions'!$B$9)-'Rail Costs'!V70</f>
        <v>175.83506534102563</v>
      </c>
      <c r="BH70">
        <f t="shared" si="7"/>
        <v>17</v>
      </c>
      <c r="BI70">
        <f t="shared" si="8"/>
        <v>2020</v>
      </c>
      <c r="BJ70">
        <f t="shared" si="11"/>
        <v>4</v>
      </c>
    </row>
    <row r="71" spans="1:62" x14ac:dyDescent="0.2">
      <c r="A71" s="11">
        <v>43952</v>
      </c>
      <c r="B71" s="4">
        <v>23.75</v>
      </c>
      <c r="C71" s="18">
        <f>CWG!B71+'Rail Costs'!B71</f>
        <v>28.11528555431131</v>
      </c>
      <c r="E71" s="4">
        <f>CWG!C71*'Feedstock Conversions'!B$21</f>
        <v>220.92991388577826</v>
      </c>
      <c r="F71" s="4">
        <f>CWG!C71*'Feedstock Conversions'!B$9</f>
        <v>263.58080207166853</v>
      </c>
      <c r="H71" s="4">
        <f>'Fuel Values'!B71-CWG!I71-CWG!J71-CWG!K71</f>
        <v>12.359089605000008</v>
      </c>
      <c r="I71" s="18">
        <f>('LCFS Values'!$E$3-$AA$4)/1000000*'LCFS Values'!B71*'LCFS Values'!$G$2*100</f>
        <v>148.915910395</v>
      </c>
      <c r="J71" s="4">
        <f>'RIN Values'!C71</f>
        <v>78.224999999999994</v>
      </c>
      <c r="K71" s="4">
        <f>'Fixed Credits Value'!B71</f>
        <v>100</v>
      </c>
      <c r="L71" s="4">
        <f t="shared" si="9"/>
        <v>339.5</v>
      </c>
      <c r="M71" s="4">
        <f>L71/'Feedstock Conversions'!B$21</f>
        <v>43.204377704250447</v>
      </c>
      <c r="O71" s="4">
        <f>'Fuel Values'!C71*100</f>
        <v>70.27</v>
      </c>
      <c r="P71" s="18">
        <f>('LCFS Values'!$E$3-AB$4)/1000000*'LCFS Values'!B71*'LCFS Values'!$G$2*100</f>
        <v>127.26013545700002</v>
      </c>
      <c r="Q71" s="4">
        <f>'RIN Values'!D71</f>
        <v>88.655000000000001</v>
      </c>
      <c r="R71" s="4">
        <f>'Fixed Credits Value'!B71</f>
        <v>100</v>
      </c>
      <c r="S71" s="4">
        <f>'Fixed Credits Value'!C71</f>
        <v>16</v>
      </c>
      <c r="T71" s="4">
        <f t="shared" si="5"/>
        <v>402.185135457</v>
      </c>
      <c r="U71" s="4">
        <f>T71/'Feedstock Conversions'!B$9</f>
        <v>42.899747782079999</v>
      </c>
      <c r="W71" s="4">
        <f t="shared" si="10"/>
        <v>118.57008611422174</v>
      </c>
      <c r="X71" s="4">
        <f t="shared" si="6"/>
        <v>138.60433338533147</v>
      </c>
      <c r="AG71" s="4">
        <f>AJ71+'Rail Costs'!K71</f>
        <v>25.091321388577828</v>
      </c>
      <c r="AH71" s="4">
        <f>B71+'Rail Costs'!N71</f>
        <v>24.186528555431131</v>
      </c>
      <c r="AI71" s="4">
        <f>AH71+'Rail Costs'!K71</f>
        <v>25.27784994400896</v>
      </c>
      <c r="AJ71" s="4">
        <v>24</v>
      </c>
      <c r="AK71" s="4">
        <v>29.6</v>
      </c>
      <c r="AL71" s="4">
        <v>24.25</v>
      </c>
      <c r="AO71" s="4">
        <f>$L71-(AG71*'Feedstock Conversions'!$B$21)-'Rail Costs'!Q71</f>
        <v>138.63588128395281</v>
      </c>
      <c r="AP71" s="4">
        <f>$L71-(AH71*'Feedstock Conversions'!$B$21)-'Rail Costs'!R71</f>
        <v>146.15266054748398</v>
      </c>
      <c r="AQ71" s="4">
        <f>$L71-(AI71*'Feedstock Conversions'!$B$21)-'Rail Costs'!S71</f>
        <v>137.74575441265162</v>
      </c>
      <c r="AR71" s="4">
        <f>$L71-(AJ71*'Feedstock Conversions'!$B$21)-'Rail Costs'!T71</f>
        <v>147.38750929085467</v>
      </c>
      <c r="AS71" s="4">
        <f>$L71-(AK71*'Feedstock Conversions'!$B$21)-'Rail Costs'!U71</f>
        <v>103.52925326775569</v>
      </c>
      <c r="AT71" s="4">
        <f>$L71-(AL71*'Feedstock Conversions'!$B$21)-'Rail Costs'!V71</f>
        <v>144.71891114902559</v>
      </c>
      <c r="AV71" s="4">
        <f>$T71-(AG71*'Feedstock Conversions'!$B$9)-'Rail Costs'!Q71</f>
        <v>163.25748219448025</v>
      </c>
      <c r="AW71" s="4">
        <f>$T71-(AH71*'Feedstock Conversions'!$B$9)-'Rail Costs'!R71</f>
        <v>172.14683218589494</v>
      </c>
      <c r="AX71" s="4">
        <f>$T71-(AI71*'Feedstock Conversions'!$B$9)-'Rail Costs'!S71</f>
        <v>162.08439150459</v>
      </c>
      <c r="AY71" s="4">
        <f>$T71-(AJ71*'Feedstock Conversions'!$B$9)-'Rail Costs'!T71</f>
        <v>173.66464474785465</v>
      </c>
      <c r="AZ71" s="4">
        <f>$T71-(AK71*'Feedstock Conversions'!$B$9)-'Rail Costs'!U71</f>
        <v>121.3111887247557</v>
      </c>
      <c r="BA71" s="4">
        <f>$T71-(AL71*'Feedstock Conversions'!$B$9)-'Rail Costs'!V71</f>
        <v>170.61679660602559</v>
      </c>
      <c r="BH71">
        <f t="shared" si="7"/>
        <v>18</v>
      </c>
      <c r="BI71">
        <f t="shared" si="8"/>
        <v>2020</v>
      </c>
      <c r="BJ71">
        <f t="shared" si="11"/>
        <v>5</v>
      </c>
    </row>
    <row r="72" spans="1:62" x14ac:dyDescent="0.2">
      <c r="A72" s="11">
        <v>43959</v>
      </c>
      <c r="B72" s="4">
        <v>23.75</v>
      </c>
      <c r="C72" s="18">
        <f>CWG!B72+'Rail Costs'!B72</f>
        <v>28.11528555431131</v>
      </c>
      <c r="E72" s="4">
        <f>CWG!C72*'Feedstock Conversions'!B$21</f>
        <v>220.92991388577826</v>
      </c>
      <c r="F72" s="4">
        <f>CWG!C72*'Feedstock Conversions'!B$9</f>
        <v>263.58080207166853</v>
      </c>
      <c r="H72" s="4">
        <f>'Fuel Values'!B72-CWG!I72-CWG!J72-CWG!K72</f>
        <v>11.962904155000018</v>
      </c>
      <c r="I72" s="18">
        <f>('LCFS Values'!$E$3-$AA$4)/1000000*'LCFS Values'!B72*'LCFS Values'!$G$2*100</f>
        <v>149.68709584499999</v>
      </c>
      <c r="J72" s="4">
        <f>'RIN Values'!C72</f>
        <v>77.849999999999994</v>
      </c>
      <c r="K72" s="4">
        <f>'Fixed Credits Value'!B72</f>
        <v>100</v>
      </c>
      <c r="L72" s="4">
        <f t="shared" si="9"/>
        <v>339.5</v>
      </c>
      <c r="M72" s="4">
        <f>L72/'Feedstock Conversions'!B$21</f>
        <v>43.204377704250447</v>
      </c>
      <c r="O72" s="4">
        <f>'Fuel Values'!C72*100</f>
        <v>86.19</v>
      </c>
      <c r="P72" s="18">
        <f>('LCFS Values'!$E$3-AB$4)/1000000*'LCFS Values'!B72*'LCFS Values'!$G$2*100</f>
        <v>127.91917292700002</v>
      </c>
      <c r="Q72" s="4">
        <f>'RIN Values'!D72</f>
        <v>88.22999999999999</v>
      </c>
      <c r="R72" s="4">
        <f>'Fixed Credits Value'!B72</f>
        <v>100</v>
      </c>
      <c r="S72" s="4">
        <f>'Fixed Credits Value'!C72</f>
        <v>16</v>
      </c>
      <c r="T72" s="4">
        <f t="shared" si="5"/>
        <v>418.33917292699999</v>
      </c>
      <c r="U72" s="4">
        <f>T72/'Feedstock Conversions'!B$9</f>
        <v>44.622845112213334</v>
      </c>
      <c r="W72" s="4">
        <f t="shared" si="10"/>
        <v>118.57008611422174</v>
      </c>
      <c r="X72" s="4">
        <f t="shared" si="6"/>
        <v>154.75837085533146</v>
      </c>
      <c r="AG72" s="4">
        <f>AJ72+'Rail Costs'!K72</f>
        <v>25.091321388577828</v>
      </c>
      <c r="AH72" s="4">
        <f>B72+'Rail Costs'!N72</f>
        <v>24.186528555431131</v>
      </c>
      <c r="AI72" s="4">
        <f>AH72+'Rail Costs'!K72</f>
        <v>25.27784994400896</v>
      </c>
      <c r="AJ72" s="4">
        <v>24</v>
      </c>
      <c r="AK72" s="4">
        <v>29</v>
      </c>
      <c r="AL72" s="4">
        <v>24.25</v>
      </c>
      <c r="AO72" s="4">
        <f>$L72-(AG72*'Feedstock Conversions'!$B$21)-'Rail Costs'!Q72</f>
        <v>138.63588128395281</v>
      </c>
      <c r="AP72" s="4">
        <f>$L72-(AH72*'Feedstock Conversions'!$B$21)-'Rail Costs'!R72</f>
        <v>146.15266054748398</v>
      </c>
      <c r="AQ72" s="4">
        <f>$L72-(AI72*'Feedstock Conversions'!$B$21)-'Rail Costs'!S72</f>
        <v>137.74575441265162</v>
      </c>
      <c r="AR72" s="4">
        <f>$L72-(AJ72*'Feedstock Conversions'!$B$21)-'Rail Costs'!T72</f>
        <v>147.38750929085467</v>
      </c>
      <c r="AS72" s="4">
        <f>$L72-(AK72*'Feedstock Conversions'!$B$21)-'Rail Costs'!U72</f>
        <v>108.24405326775572</v>
      </c>
      <c r="AT72" s="4">
        <f>$L72-(AL72*'Feedstock Conversions'!$B$21)-'Rail Costs'!V72</f>
        <v>144.71891114902559</v>
      </c>
      <c r="AV72" s="4">
        <f>$T72-(AG72*'Feedstock Conversions'!$B$9)-'Rail Costs'!Q72</f>
        <v>179.41151966448024</v>
      </c>
      <c r="AW72" s="4">
        <f>$T72-(AH72*'Feedstock Conversions'!$B$9)-'Rail Costs'!R72</f>
        <v>188.30086965589493</v>
      </c>
      <c r="AX72" s="4">
        <f>$T72-(AI72*'Feedstock Conversions'!$B$9)-'Rail Costs'!S72</f>
        <v>178.23842897458999</v>
      </c>
      <c r="AY72" s="4">
        <f>$T72-(AJ72*'Feedstock Conversions'!$B$9)-'Rail Costs'!T72</f>
        <v>189.81868221785464</v>
      </c>
      <c r="AZ72" s="4">
        <f>$T72-(AK72*'Feedstock Conversions'!$B$9)-'Rail Costs'!U72</f>
        <v>143.0902261947557</v>
      </c>
      <c r="BA72" s="4">
        <f>$T72-(AL72*'Feedstock Conversions'!$B$9)-'Rail Costs'!V72</f>
        <v>186.77083407602558</v>
      </c>
      <c r="BH72">
        <f t="shared" si="7"/>
        <v>19</v>
      </c>
      <c r="BI72">
        <f t="shared" si="8"/>
        <v>2020</v>
      </c>
      <c r="BJ72">
        <f t="shared" si="11"/>
        <v>5</v>
      </c>
    </row>
    <row r="73" spans="1:62" x14ac:dyDescent="0.2">
      <c r="A73" s="11">
        <v>43966</v>
      </c>
      <c r="B73" s="4">
        <v>22.975000000000001</v>
      </c>
      <c r="C73" s="18">
        <f>CWG!B73+'Rail Costs'!B73</f>
        <v>27.340285554311311</v>
      </c>
      <c r="E73" s="4">
        <f>CWG!C73*'Feedstock Conversions'!B$21</f>
        <v>214.83996388577827</v>
      </c>
      <c r="F73" s="4">
        <f>CWG!C73*'Feedstock Conversions'!B$9</f>
        <v>256.31517707166853</v>
      </c>
      <c r="H73" s="4">
        <f>'Fuel Values'!B73-CWG!I73-CWG!J73-CWG!K73</f>
        <v>3.22223510500001</v>
      </c>
      <c r="I73" s="18">
        <f>('LCFS Values'!$E$3-$AA$4)/1000000*'LCFS Values'!B73*'LCFS Values'!$G$2*100</f>
        <v>156.62776489499998</v>
      </c>
      <c r="J73" s="4">
        <f>'RIN Values'!C73</f>
        <v>79.650000000000006</v>
      </c>
      <c r="K73" s="4">
        <f>'Fixed Credits Value'!B73</f>
        <v>100</v>
      </c>
      <c r="L73" s="4">
        <f t="shared" si="9"/>
        <v>339.5</v>
      </c>
      <c r="M73" s="4">
        <f>L73/'Feedstock Conversions'!B$21</f>
        <v>43.204377704250447</v>
      </c>
      <c r="O73" s="4">
        <f>'Fuel Values'!C73*100</f>
        <v>88.070000000000007</v>
      </c>
      <c r="P73" s="18">
        <f>('LCFS Values'!$E$3-AB$4)/1000000*'LCFS Values'!B73*'LCFS Values'!$G$2*100</f>
        <v>133.850510157</v>
      </c>
      <c r="Q73" s="4">
        <f>'RIN Values'!D73</f>
        <v>90.27</v>
      </c>
      <c r="R73" s="4">
        <f>'Fixed Credits Value'!B73</f>
        <v>100</v>
      </c>
      <c r="S73" s="4">
        <f>'Fixed Credits Value'!C73</f>
        <v>16</v>
      </c>
      <c r="T73" s="4">
        <f t="shared" si="5"/>
        <v>428.19051015700001</v>
      </c>
      <c r="U73" s="4">
        <f>T73/'Feedstock Conversions'!B$9</f>
        <v>45.673654416746665</v>
      </c>
      <c r="W73" s="4">
        <f t="shared" si="10"/>
        <v>124.66003611422173</v>
      </c>
      <c r="X73" s="4">
        <f t="shared" si="6"/>
        <v>171.87533308533148</v>
      </c>
      <c r="AG73" s="4">
        <f>AJ73+'Rail Costs'!K73</f>
        <v>22.791321388577828</v>
      </c>
      <c r="AH73" s="4">
        <f>B73+'Rail Costs'!N73</f>
        <v>23.411528555431133</v>
      </c>
      <c r="AI73" s="4">
        <f>AH73+'Rail Costs'!K73</f>
        <v>24.502849944008961</v>
      </c>
      <c r="AJ73" s="4">
        <v>21.7</v>
      </c>
      <c r="AK73" s="4">
        <v>27.4</v>
      </c>
      <c r="AL73" s="4">
        <v>23.8</v>
      </c>
      <c r="AO73" s="4">
        <f>$L73-(AG73*'Feedstock Conversions'!$B$21)-'Rail Costs'!Q73</f>
        <v>156.70928128395283</v>
      </c>
      <c r="AP73" s="4">
        <f>$L73-(AH73*'Feedstock Conversions'!$B$21)-'Rail Costs'!R73</f>
        <v>152.24261054748396</v>
      </c>
      <c r="AQ73" s="4">
        <f>$L73-(AI73*'Feedstock Conversions'!$B$21)-'Rail Costs'!S73</f>
        <v>143.83570441265161</v>
      </c>
      <c r="AR73" s="4">
        <f>$L73-(AJ73*'Feedstock Conversions'!$B$21)-'Rail Costs'!T73</f>
        <v>165.46090929085466</v>
      </c>
      <c r="AS73" s="4">
        <f>$L73-(AK73*'Feedstock Conversions'!$B$21)-'Rail Costs'!U73</f>
        <v>120.81685326775572</v>
      </c>
      <c r="AT73" s="4">
        <f>$L73-(AL73*'Feedstock Conversions'!$B$21)-'Rail Costs'!V73</f>
        <v>148.25501114902559</v>
      </c>
      <c r="AV73" s="4">
        <f>$T73-(AG73*'Feedstock Conversions'!$B$9)-'Rail Costs'!Q73</f>
        <v>210.82535689448025</v>
      </c>
      <c r="AW73" s="4">
        <f>$T73-(AH73*'Feedstock Conversions'!$B$9)-'Rail Costs'!R73</f>
        <v>205.41783188589494</v>
      </c>
      <c r="AX73" s="4">
        <f>$T73-(AI73*'Feedstock Conversions'!$B$9)-'Rail Costs'!S73</f>
        <v>195.35539120459001</v>
      </c>
      <c r="AY73" s="4">
        <f>$T73-(AJ73*'Feedstock Conversions'!$B$9)-'Rail Costs'!T73</f>
        <v>221.23251944785466</v>
      </c>
      <c r="AZ73" s="4">
        <f>$T73-(AK73*'Feedstock Conversions'!$B$9)-'Rail Costs'!U73</f>
        <v>167.94156342475571</v>
      </c>
      <c r="BA73" s="4">
        <f>$T73-(AL73*'Feedstock Conversions'!$B$9)-'Rail Costs'!V73</f>
        <v>200.84092130602559</v>
      </c>
      <c r="BH73">
        <f t="shared" si="7"/>
        <v>20</v>
      </c>
      <c r="BI73">
        <f t="shared" si="8"/>
        <v>2020</v>
      </c>
      <c r="BJ73">
        <f t="shared" si="11"/>
        <v>5</v>
      </c>
    </row>
    <row r="74" spans="1:62" x14ac:dyDescent="0.2">
      <c r="A74" s="11">
        <v>43973</v>
      </c>
      <c r="B74" s="4">
        <v>21.8</v>
      </c>
      <c r="C74" s="18">
        <f>CWG!B74+'Rail Costs'!B74</f>
        <v>26.165285554311311</v>
      </c>
      <c r="E74" s="4">
        <f>CWG!C74*'Feedstock Conversions'!B$21</f>
        <v>205.60681388577828</v>
      </c>
      <c r="F74" s="4">
        <f>CWG!C74*'Feedstock Conversions'!B$9</f>
        <v>245.29955207166853</v>
      </c>
      <c r="H74" s="4">
        <f>'Fuel Values'!B74-CWG!I74-CWG!J74-CWG!K74</f>
        <v>-1.3142027000000098</v>
      </c>
      <c r="I74" s="18">
        <f>('LCFS Values'!$E$3-$AA$4)/1000000*'LCFS Values'!B74*'LCFS Values'!$G$2*100</f>
        <v>158.86420269999999</v>
      </c>
      <c r="J74" s="4">
        <f>'RIN Values'!C74</f>
        <v>81.150000000000006</v>
      </c>
      <c r="K74" s="4">
        <f>'Fixed Credits Value'!B74</f>
        <v>100</v>
      </c>
      <c r="L74" s="4">
        <f t="shared" si="9"/>
        <v>338.7</v>
      </c>
      <c r="M74" s="4">
        <f>L74/'Feedstock Conversions'!B$21</f>
        <v>43.10257062865869</v>
      </c>
      <c r="O74" s="4">
        <f>'Fuel Values'!C74*100</f>
        <v>99.83</v>
      </c>
      <c r="P74" s="18">
        <f>('LCFS Values'!$E$3-AB$4)/1000000*'LCFS Values'!B74*'LCFS Values'!$G$2*100</f>
        <v>135.76171882000003</v>
      </c>
      <c r="Q74" s="4">
        <f>'RIN Values'!D74</f>
        <v>91.97</v>
      </c>
      <c r="R74" s="4">
        <f>'Fixed Credits Value'!B74</f>
        <v>100</v>
      </c>
      <c r="S74" s="4">
        <f>'Fixed Credits Value'!C74</f>
        <v>16</v>
      </c>
      <c r="T74" s="4">
        <f t="shared" si="5"/>
        <v>443.56171882000001</v>
      </c>
      <c r="U74" s="4">
        <f>T74/'Feedstock Conversions'!B$9</f>
        <v>47.313250007466671</v>
      </c>
      <c r="W74" s="4">
        <f t="shared" si="10"/>
        <v>133.09318611422171</v>
      </c>
      <c r="X74" s="4">
        <f t="shared" si="6"/>
        <v>198.26216674833148</v>
      </c>
      <c r="AG74" s="4">
        <f>AJ74+'Rail Costs'!K74</f>
        <v>21.791321388577828</v>
      </c>
      <c r="AH74" s="4">
        <f>B74+'Rail Costs'!N74</f>
        <v>22.236528555431132</v>
      </c>
      <c r="AI74" s="4">
        <f>AH74+'Rail Costs'!K74</f>
        <v>23.32784994400896</v>
      </c>
      <c r="AJ74" s="4">
        <v>20.7</v>
      </c>
      <c r="AK74" s="4">
        <v>25.6</v>
      </c>
      <c r="AL74" s="4">
        <v>23.2</v>
      </c>
      <c r="AO74" s="4">
        <f>$L74-(AG74*'Feedstock Conversions'!$B$21)-'Rail Costs'!Q74</f>
        <v>163.76728128395283</v>
      </c>
      <c r="AP74" s="4">
        <f>$L74-(AH74*'Feedstock Conversions'!$B$21)-'Rail Costs'!R74</f>
        <v>160.67576054748395</v>
      </c>
      <c r="AQ74" s="4">
        <f>$L74-(AI74*'Feedstock Conversions'!$B$21)-'Rail Costs'!S74</f>
        <v>152.26885441265159</v>
      </c>
      <c r="AR74" s="4">
        <f>$L74-(AJ74*'Feedstock Conversions'!$B$21)-'Rail Costs'!T74</f>
        <v>172.51890929085465</v>
      </c>
      <c r="AS74" s="4">
        <f>$L74-(AK74*'Feedstock Conversions'!$B$21)-'Rail Costs'!U74</f>
        <v>134.16125326775568</v>
      </c>
      <c r="AT74" s="4">
        <f>$L74-(AL74*'Feedstock Conversions'!$B$21)-'Rail Costs'!V74</f>
        <v>152.16981114902558</v>
      </c>
      <c r="AV74" s="4">
        <f>$T74-(AG74*'Feedstock Conversions'!$B$9)-'Rail Costs'!Q74</f>
        <v>235.57156555748026</v>
      </c>
      <c r="AW74" s="4">
        <f>$T74-(AH74*'Feedstock Conversions'!$B$9)-'Rail Costs'!R74</f>
        <v>231.80466554889495</v>
      </c>
      <c r="AX74" s="4">
        <f>$T74-(AI74*'Feedstock Conversions'!$B$9)-'Rail Costs'!S74</f>
        <v>221.74222486759001</v>
      </c>
      <c r="AY74" s="4">
        <f>$T74-(AJ74*'Feedstock Conversions'!$B$9)-'Rail Costs'!T74</f>
        <v>245.97872811085466</v>
      </c>
      <c r="AZ74" s="4">
        <f>$T74-(AK74*'Feedstock Conversions'!$B$9)-'Rail Costs'!U74</f>
        <v>200.18777208775572</v>
      </c>
      <c r="BA74" s="4">
        <f>$T74-(AL74*'Feedstock Conversions'!$B$9)-'Rail Costs'!V74</f>
        <v>221.8371299690256</v>
      </c>
      <c r="BH74">
        <f t="shared" si="7"/>
        <v>21</v>
      </c>
      <c r="BI74">
        <f t="shared" si="8"/>
        <v>2020</v>
      </c>
      <c r="BJ74">
        <f t="shared" si="11"/>
        <v>5</v>
      </c>
    </row>
    <row r="75" spans="1:62" x14ac:dyDescent="0.2">
      <c r="A75" s="11">
        <v>43980</v>
      </c>
      <c r="B75" s="4">
        <v>20.5625</v>
      </c>
      <c r="C75" s="18">
        <f>CWG!B75+'Rail Costs'!B75</f>
        <v>24.92778555431131</v>
      </c>
      <c r="E75" s="4">
        <f>CWG!C75*'Feedstock Conversions'!B$21</f>
        <v>195.88253888577827</v>
      </c>
      <c r="F75" s="4">
        <f>CWG!C75*'Feedstock Conversions'!B$9</f>
        <v>233.69798957166853</v>
      </c>
      <c r="H75" s="4">
        <f>'Fuel Values'!B75-CWG!I75-CWG!J75-CWG!K75</f>
        <v>-7.0707681437500014</v>
      </c>
      <c r="I75" s="18">
        <f>('LCFS Values'!$E$3-$AA$4)/1000000*'LCFS Values'!B75*'LCFS Values'!$G$2*100</f>
        <v>160.69576814375</v>
      </c>
      <c r="J75" s="4">
        <f>'RIN Values'!C75</f>
        <v>84.375</v>
      </c>
      <c r="K75" s="4">
        <f>'Fixed Credits Value'!B75</f>
        <v>100</v>
      </c>
      <c r="L75" s="4">
        <f t="shared" si="9"/>
        <v>338</v>
      </c>
      <c r="M75" s="4">
        <f>L75/'Feedstock Conversions'!B$21</f>
        <v>43.013489437515908</v>
      </c>
      <c r="O75" s="4">
        <f>'Fuel Values'!C75*100</f>
        <v>97.330000000000013</v>
      </c>
      <c r="P75" s="18">
        <f>('LCFS Values'!$E$3-AB$4)/1000000*'LCFS Values'!B75*'LCFS Values'!$G$2*100</f>
        <v>137.32693281125003</v>
      </c>
      <c r="Q75" s="4">
        <f>'RIN Values'!D75</f>
        <v>95.625</v>
      </c>
      <c r="R75" s="4">
        <f>'Fixed Credits Value'!B75</f>
        <v>100</v>
      </c>
      <c r="S75" s="4">
        <f>'Fixed Credits Value'!C75</f>
        <v>16</v>
      </c>
      <c r="T75" s="4">
        <f t="shared" si="5"/>
        <v>446.28193281125004</v>
      </c>
      <c r="U75" s="4">
        <f>T75/'Feedstock Conversions'!B$9</f>
        <v>47.60340616653334</v>
      </c>
      <c r="W75" s="4">
        <f t="shared" si="10"/>
        <v>142.11746111422173</v>
      </c>
      <c r="X75" s="4">
        <f t="shared" si="6"/>
        <v>212.58394323958152</v>
      </c>
      <c r="AG75" s="4">
        <f>AJ75+'Rail Costs'!K75</f>
        <v>21.591321388577828</v>
      </c>
      <c r="AH75" s="4">
        <f>B75+'Rail Costs'!N75</f>
        <v>20.999028555431131</v>
      </c>
      <c r="AI75" s="4">
        <f>AH75+'Rail Costs'!K75</f>
        <v>22.09034994400896</v>
      </c>
      <c r="AJ75" s="4">
        <v>20.5</v>
      </c>
      <c r="AK75" s="4">
        <v>25</v>
      </c>
      <c r="AL75" s="4">
        <v>21.875</v>
      </c>
      <c r="AO75" s="4">
        <f>$L75-(AG75*'Feedstock Conversions'!$B$21)-'Rail Costs'!Q75</f>
        <v>164.63888128395283</v>
      </c>
      <c r="AP75" s="4">
        <f>$L75-(AH75*'Feedstock Conversions'!$B$21)-'Rail Costs'!R75</f>
        <v>169.70003554748396</v>
      </c>
      <c r="AQ75" s="4">
        <f>$L75-(AI75*'Feedstock Conversions'!$B$21)-'Rail Costs'!S75</f>
        <v>161.29312941265161</v>
      </c>
      <c r="AR75" s="4">
        <f>$L75-(AJ75*'Feedstock Conversions'!$B$21)-'Rail Costs'!T75</f>
        <v>173.39050929085465</v>
      </c>
      <c r="AS75" s="4">
        <f>$L75-(AK75*'Feedstock Conversions'!$B$21)-'Rail Costs'!U75</f>
        <v>138.17605326775572</v>
      </c>
      <c r="AT75" s="4">
        <f>$L75-(AL75*'Feedstock Conversions'!$B$21)-'Rail Costs'!V75</f>
        <v>161.8816611490256</v>
      </c>
      <c r="AV75" s="4">
        <f>$T75-(AG75*'Feedstock Conversions'!$B$9)-'Rail Costs'!Q75</f>
        <v>240.16677954873029</v>
      </c>
      <c r="AW75" s="4">
        <f>$T75-(AH75*'Feedstock Conversions'!$B$9)-'Rail Costs'!R75</f>
        <v>246.12644204014498</v>
      </c>
      <c r="AX75" s="4">
        <f>$T75-(AI75*'Feedstock Conversions'!$B$9)-'Rail Costs'!S75</f>
        <v>236.06400135884004</v>
      </c>
      <c r="AY75" s="4">
        <f>$T75-(AJ75*'Feedstock Conversions'!$B$9)-'Rail Costs'!T75</f>
        <v>250.5739421021047</v>
      </c>
      <c r="AZ75" s="4">
        <f>$T75-(AK75*'Feedstock Conversions'!$B$9)-'Rail Costs'!U75</f>
        <v>208.53298607900575</v>
      </c>
      <c r="BA75" s="4">
        <f>$T75-(AL75*'Feedstock Conversions'!$B$9)-'Rail Costs'!V75</f>
        <v>236.97921896027563</v>
      </c>
      <c r="BH75">
        <f t="shared" si="7"/>
        <v>22</v>
      </c>
      <c r="BI75">
        <f t="shared" si="8"/>
        <v>2020</v>
      </c>
      <c r="BJ75">
        <f t="shared" si="11"/>
        <v>5</v>
      </c>
    </row>
    <row r="76" spans="1:62" x14ac:dyDescent="0.2">
      <c r="A76" s="11">
        <v>43987</v>
      </c>
      <c r="B76" s="4">
        <v>20.100000000000001</v>
      </c>
      <c r="C76" s="18">
        <f>CWG!B76+'Rail Costs'!B76</f>
        <v>24.465285554311311</v>
      </c>
      <c r="E76" s="4">
        <f>CWG!C76*'Feedstock Conversions'!B$21</f>
        <v>192.24821388577828</v>
      </c>
      <c r="F76" s="4">
        <f>CWG!C76*'Feedstock Conversions'!B$9</f>
        <v>229.36205207166853</v>
      </c>
      <c r="H76" s="4">
        <f>'Fuel Values'!B76-CWG!I76-CWG!J76-CWG!K76</f>
        <v>-8.6633488524999791</v>
      </c>
      <c r="I76" s="18">
        <f>('LCFS Values'!$E$3-$AA$4)/1000000*'LCFS Values'!B76*'LCFS Values'!$G$2*100</f>
        <v>163.83834885249996</v>
      </c>
      <c r="J76" s="4">
        <f>'RIN Values'!C76</f>
        <v>87.525000000000006</v>
      </c>
      <c r="K76" s="4">
        <f>'Fixed Credits Value'!B76</f>
        <v>100</v>
      </c>
      <c r="L76" s="4">
        <f t="shared" si="9"/>
        <v>342.7</v>
      </c>
      <c r="M76" s="4">
        <f>L76/'Feedstock Conversions'!B$21</f>
        <v>43.611606006617457</v>
      </c>
      <c r="O76" s="4">
        <f>'Fuel Values'!C76*100</f>
        <v>109.21000000000001</v>
      </c>
      <c r="P76" s="18">
        <f>('LCFS Values'!$E$3-AB$4)/1000000*'LCFS Values'!B76*'LCFS Values'!$G$2*100</f>
        <v>140.0125105015</v>
      </c>
      <c r="Q76" s="4">
        <f>'RIN Values'!D76</f>
        <v>99.194999999999993</v>
      </c>
      <c r="R76" s="4">
        <f>'Fixed Credits Value'!B76</f>
        <v>100</v>
      </c>
      <c r="S76" s="4">
        <f>'Fixed Credits Value'!C76</f>
        <v>16</v>
      </c>
      <c r="T76" s="4">
        <f t="shared" si="5"/>
        <v>464.41751050150003</v>
      </c>
      <c r="U76" s="4">
        <f>T76/'Feedstock Conversions'!B$9</f>
        <v>49.537867786826673</v>
      </c>
      <c r="W76" s="4">
        <f t="shared" si="10"/>
        <v>150.4517861142217</v>
      </c>
      <c r="X76" s="4">
        <f t="shared" si="6"/>
        <v>235.0554584298315</v>
      </c>
      <c r="AG76" s="4">
        <f>AJ76+'Rail Costs'!K76</f>
        <v>21.491321388577827</v>
      </c>
      <c r="AH76" s="4">
        <f>B76+'Rail Costs'!N76</f>
        <v>20.536528555431133</v>
      </c>
      <c r="AI76" s="4">
        <f>AH76+'Rail Costs'!K76</f>
        <v>21.627849944008961</v>
      </c>
      <c r="AJ76" s="4">
        <v>20.399999999999999</v>
      </c>
      <c r="AK76" s="4">
        <v>24.6</v>
      </c>
      <c r="AL76" s="4">
        <v>20.6</v>
      </c>
      <c r="AO76" s="4">
        <f>$L76-(AG76*'Feedstock Conversions'!$B$21)-'Rail Costs'!Q76</f>
        <v>170.12468128395281</v>
      </c>
      <c r="AP76" s="4">
        <f>$L76-(AH76*'Feedstock Conversions'!$B$21)-'Rail Costs'!R76</f>
        <v>178.03436054748394</v>
      </c>
      <c r="AQ76" s="4">
        <f>$L76-(AI76*'Feedstock Conversions'!$B$21)-'Rail Costs'!S76</f>
        <v>169.62745441265159</v>
      </c>
      <c r="AR76" s="4">
        <f>$L76-(AJ76*'Feedstock Conversions'!$B$21)-'Rail Costs'!T76</f>
        <v>178.87630929085466</v>
      </c>
      <c r="AS76" s="4">
        <f>$L76-(AK76*'Feedstock Conversions'!$B$21)-'Rail Costs'!U76</f>
        <v>146.01925326775569</v>
      </c>
      <c r="AT76" s="4">
        <f>$L76-(AL76*'Feedstock Conversions'!$B$21)-'Rail Costs'!V76</f>
        <v>176.60061114902558</v>
      </c>
      <c r="AV76" s="4">
        <f>$T76-(AG76*'Feedstock Conversions'!$B$9)-'Rail Costs'!Q76</f>
        <v>259.23985723898028</v>
      </c>
      <c r="AW76" s="4">
        <f>$T76-(AH76*'Feedstock Conversions'!$B$9)-'Rail Costs'!R76</f>
        <v>268.59795723039502</v>
      </c>
      <c r="AX76" s="4">
        <f>$T76-(AI76*'Feedstock Conversions'!$B$9)-'Rail Costs'!S76</f>
        <v>258.53551654909006</v>
      </c>
      <c r="AY76" s="4">
        <f>$T76-(AJ76*'Feedstock Conversions'!$B$9)-'Rail Costs'!T76</f>
        <v>269.64701979235468</v>
      </c>
      <c r="AZ76" s="4">
        <f>$T76-(AK76*'Feedstock Conversions'!$B$9)-'Rail Costs'!U76</f>
        <v>230.41856376925574</v>
      </c>
      <c r="BA76" s="4">
        <f>$T76-(AL76*'Feedstock Conversions'!$B$9)-'Rail Costs'!V76</f>
        <v>267.06792165052565</v>
      </c>
      <c r="BH76">
        <f t="shared" si="7"/>
        <v>23</v>
      </c>
      <c r="BI76">
        <f t="shared" si="8"/>
        <v>2020</v>
      </c>
      <c r="BJ76">
        <f t="shared" si="11"/>
        <v>6</v>
      </c>
    </row>
    <row r="77" spans="1:62" x14ac:dyDescent="0.2">
      <c r="A77" s="11">
        <v>43994</v>
      </c>
      <c r="B77" s="4">
        <v>19.8</v>
      </c>
      <c r="C77" s="18">
        <f>CWG!B77+'Rail Costs'!B77</f>
        <v>24.165285554311311</v>
      </c>
      <c r="E77" s="4">
        <f>CWG!C77*'Feedstock Conversions'!B$21</f>
        <v>189.89081388577827</v>
      </c>
      <c r="F77" s="4">
        <f>CWG!C77*'Feedstock Conversions'!B$9</f>
        <v>226.54955207166853</v>
      </c>
      <c r="H77" s="4">
        <f>'Fuel Values'!B77-CWG!I77-CWG!J77-CWG!K77</f>
        <v>1.3218184100000485</v>
      </c>
      <c r="I77" s="18">
        <f>('LCFS Values'!$E$3-$AA$4)/1000000*'LCFS Values'!B77*'LCFS Values'!$G$2*100</f>
        <v>162.10318158999996</v>
      </c>
      <c r="J77" s="4">
        <f>'RIN Values'!C77</f>
        <v>84.074999999999989</v>
      </c>
      <c r="K77" s="4">
        <f>'Fixed Credits Value'!B77</f>
        <v>100</v>
      </c>
      <c r="L77" s="4">
        <f t="shared" si="9"/>
        <v>347.5</v>
      </c>
      <c r="M77" s="4">
        <f>L77/'Feedstock Conversions'!B$21</f>
        <v>44.222448460167982</v>
      </c>
      <c r="O77" s="4">
        <f>'Fuel Values'!C77*100</f>
        <v>113.77</v>
      </c>
      <c r="P77" s="18">
        <f>('LCFS Values'!$E$3-AB$4)/1000000*'LCFS Values'!B77*'LCFS Values'!$G$2*100</f>
        <v>138.52967619400002</v>
      </c>
      <c r="Q77" s="4">
        <f>'RIN Values'!D77</f>
        <v>95.284999999999997</v>
      </c>
      <c r="R77" s="4">
        <f>'Fixed Credits Value'!B77</f>
        <v>100</v>
      </c>
      <c r="S77" s="4">
        <f>'Fixed Credits Value'!C77</f>
        <v>16</v>
      </c>
      <c r="T77" s="4">
        <f t="shared" si="5"/>
        <v>463.584676194</v>
      </c>
      <c r="U77" s="4">
        <f>T77/'Feedstock Conversions'!B$9</f>
        <v>49.449032127359999</v>
      </c>
      <c r="W77" s="4">
        <f t="shared" si="10"/>
        <v>157.60918611422173</v>
      </c>
      <c r="X77" s="4">
        <f t="shared" si="6"/>
        <v>237.03512412233147</v>
      </c>
      <c r="AG77" s="4">
        <f>AJ77+'Rail Costs'!K77</f>
        <v>21.241321388577827</v>
      </c>
      <c r="AH77" s="4">
        <f>B77+'Rail Costs'!N77</f>
        <v>20.236528555431132</v>
      </c>
      <c r="AI77" s="4">
        <f>AH77+'Rail Costs'!K77</f>
        <v>21.32784994400896</v>
      </c>
      <c r="AJ77" s="4">
        <v>20.149999999999999</v>
      </c>
      <c r="AK77" s="4">
        <v>23.2</v>
      </c>
      <c r="AL77" s="4">
        <v>20</v>
      </c>
      <c r="AO77" s="4">
        <f>$L77-(AG77*'Feedstock Conversions'!$B$21)-'Rail Costs'!Q77</f>
        <v>176.88918128395284</v>
      </c>
      <c r="AP77" s="4">
        <f>$L77-(AH77*'Feedstock Conversions'!$B$21)-'Rail Costs'!R77</f>
        <v>185.19176054748397</v>
      </c>
      <c r="AQ77" s="4">
        <f>$L77-(AI77*'Feedstock Conversions'!$B$21)-'Rail Costs'!S77</f>
        <v>176.78485441265161</v>
      </c>
      <c r="AR77" s="4">
        <f>$L77-(AJ77*'Feedstock Conversions'!$B$21)-'Rail Costs'!T77</f>
        <v>185.64080929085466</v>
      </c>
      <c r="AS77" s="4">
        <f>$L77-(AK77*'Feedstock Conversions'!$B$21)-'Rail Costs'!U77</f>
        <v>161.82045326775571</v>
      </c>
      <c r="AT77" s="4">
        <f>$L77-(AL77*'Feedstock Conversions'!$B$21)-'Rail Costs'!V77</f>
        <v>186.11541114902559</v>
      </c>
      <c r="AV77" s="4">
        <f>$T77-(AG77*'Feedstock Conversions'!$B$9)-'Rail Costs'!Q77</f>
        <v>260.7507729314803</v>
      </c>
      <c r="AW77" s="4">
        <f>$T77-(AH77*'Feedstock Conversions'!$B$9)-'Rail Costs'!R77</f>
        <v>270.57762292289493</v>
      </c>
      <c r="AX77" s="4">
        <f>$T77-(AI77*'Feedstock Conversions'!$B$9)-'Rail Costs'!S77</f>
        <v>260.51518224158997</v>
      </c>
      <c r="AY77" s="4">
        <f>$T77-(AJ77*'Feedstock Conversions'!$B$9)-'Rail Costs'!T77</f>
        <v>271.15793548485465</v>
      </c>
      <c r="AZ77" s="4">
        <f>$T77-(AK77*'Feedstock Conversions'!$B$9)-'Rail Costs'!U77</f>
        <v>242.7107294617557</v>
      </c>
      <c r="BA77" s="4">
        <f>$T77-(AL77*'Feedstock Conversions'!$B$9)-'Rail Costs'!V77</f>
        <v>271.86008734302561</v>
      </c>
      <c r="BH77">
        <f t="shared" si="7"/>
        <v>24</v>
      </c>
      <c r="BI77">
        <f t="shared" si="8"/>
        <v>2020</v>
      </c>
      <c r="BJ77">
        <f t="shared" si="11"/>
        <v>6</v>
      </c>
    </row>
    <row r="78" spans="1:62" x14ac:dyDescent="0.2">
      <c r="A78" s="11">
        <v>44001</v>
      </c>
      <c r="B78" s="4">
        <v>19.25</v>
      </c>
      <c r="C78" s="18">
        <f>CWG!B78+'Rail Costs'!B78</f>
        <v>23.61528555431131</v>
      </c>
      <c r="E78" s="4">
        <f>CWG!C78*'Feedstock Conversions'!B$21</f>
        <v>185.56891388577827</v>
      </c>
      <c r="F78" s="4">
        <f>CWG!C78*'Feedstock Conversions'!B$9</f>
        <v>221.39330207166853</v>
      </c>
      <c r="H78" s="4">
        <f>'Fuel Values'!B78-CWG!I78-CWG!J78-CWG!K78</f>
        <v>8.4332562150000285</v>
      </c>
      <c r="I78" s="18">
        <f>('LCFS Values'!$E$3-$AA$4)/1000000*'LCFS Values'!B78*'LCFS Values'!$G$2*100</f>
        <v>159.86674378499998</v>
      </c>
      <c r="J78" s="4">
        <f>'RIN Values'!C78</f>
        <v>85.199999999999989</v>
      </c>
      <c r="K78" s="4">
        <f>'Fixed Credits Value'!B78</f>
        <v>100</v>
      </c>
      <c r="L78" s="4">
        <f t="shared" si="9"/>
        <v>353.5</v>
      </c>
      <c r="M78" s="4">
        <f>L78/'Feedstock Conversions'!B$21</f>
        <v>44.986001527106133</v>
      </c>
      <c r="O78" s="4">
        <f>'Fuel Values'!C78*100</f>
        <v>119.22</v>
      </c>
      <c r="P78" s="18">
        <f>('LCFS Values'!$E$3-AB$4)/1000000*'LCFS Values'!B78*'LCFS Values'!$G$2*100</f>
        <v>136.61846753100002</v>
      </c>
      <c r="Q78" s="4">
        <f>'RIN Values'!D78</f>
        <v>96.559999999999988</v>
      </c>
      <c r="R78" s="4">
        <f>'Fixed Credits Value'!B78</f>
        <v>100</v>
      </c>
      <c r="S78" s="4">
        <f>'Fixed Credits Value'!C78</f>
        <v>16</v>
      </c>
      <c r="T78" s="4">
        <f t="shared" si="5"/>
        <v>468.39846753100005</v>
      </c>
      <c r="U78" s="4">
        <f>T78/'Feedstock Conversions'!B$9</f>
        <v>49.962503203306674</v>
      </c>
      <c r="W78" s="4">
        <f t="shared" si="10"/>
        <v>167.93108611422173</v>
      </c>
      <c r="X78" s="4">
        <f t="shared" si="6"/>
        <v>247.00516545933152</v>
      </c>
      <c r="AG78" s="4">
        <f>AJ78+'Rail Costs'!K78</f>
        <v>21.141321388577829</v>
      </c>
      <c r="AH78" s="4">
        <f>B78+'Rail Costs'!N78</f>
        <v>19.686528555431131</v>
      </c>
      <c r="AI78" s="4">
        <f>AH78+'Rail Costs'!K78</f>
        <v>20.77784994400896</v>
      </c>
      <c r="AJ78" s="4">
        <v>20.05</v>
      </c>
      <c r="AK78" s="4">
        <v>23</v>
      </c>
      <c r="AL78" s="4">
        <v>20</v>
      </c>
      <c r="AO78" s="4">
        <f>$L78-(AG78*'Feedstock Conversions'!$B$21)-'Rail Costs'!Q78</f>
        <v>183.67498128395283</v>
      </c>
      <c r="AP78" s="4">
        <f>$L78-(AH78*'Feedstock Conversions'!$B$21)-'Rail Costs'!R78</f>
        <v>195.51366054748397</v>
      </c>
      <c r="AQ78" s="4">
        <f>$L78-(AI78*'Feedstock Conversions'!$B$21)-'Rail Costs'!S78</f>
        <v>187.10675441265161</v>
      </c>
      <c r="AR78" s="4">
        <f>$L78-(AJ78*'Feedstock Conversions'!$B$21)-'Rail Costs'!T78</f>
        <v>192.42660929085466</v>
      </c>
      <c r="AS78" s="4">
        <f>$L78-(AK78*'Feedstock Conversions'!$B$21)-'Rail Costs'!U78</f>
        <v>169.39205326775573</v>
      </c>
      <c r="AT78" s="4">
        <f>$L78-(AL78*'Feedstock Conversions'!$B$21)-'Rail Costs'!V78</f>
        <v>192.11541114902559</v>
      </c>
      <c r="AV78" s="4">
        <f>$T78-(AG78*'Feedstock Conversions'!$B$9)-'Rail Costs'!Q78</f>
        <v>266.5020642684803</v>
      </c>
      <c r="AW78" s="4">
        <f>$T78-(AH78*'Feedstock Conversions'!$B$9)-'Rail Costs'!R78</f>
        <v>280.54766425989504</v>
      </c>
      <c r="AX78" s="4">
        <f>$T78-(AI78*'Feedstock Conversions'!$B$9)-'Rail Costs'!S78</f>
        <v>270.48522357859008</v>
      </c>
      <c r="AY78" s="4">
        <f>$T78-(AJ78*'Feedstock Conversions'!$B$9)-'Rail Costs'!T78</f>
        <v>276.9092268218547</v>
      </c>
      <c r="AZ78" s="4">
        <f>$T78-(AK78*'Feedstock Conversions'!$B$9)-'Rail Costs'!U78</f>
        <v>249.39952079875576</v>
      </c>
      <c r="BA78" s="4">
        <f>$T78-(AL78*'Feedstock Conversions'!$B$9)-'Rail Costs'!V78</f>
        <v>276.67387868002567</v>
      </c>
      <c r="BH78">
        <f t="shared" si="7"/>
        <v>25</v>
      </c>
      <c r="BI78">
        <f t="shared" si="8"/>
        <v>2020</v>
      </c>
      <c r="BJ78">
        <f t="shared" si="11"/>
        <v>6</v>
      </c>
    </row>
    <row r="79" spans="1:62" x14ac:dyDescent="0.2">
      <c r="A79" s="11">
        <v>44008</v>
      </c>
      <c r="B79" s="4">
        <v>18.75</v>
      </c>
      <c r="C79" s="18">
        <f>CWG!B79+'Rail Costs'!B79</f>
        <v>23.11528555431131</v>
      </c>
      <c r="E79" s="4">
        <f>CWG!C79*'Feedstock Conversions'!B$21</f>
        <v>181.63991388577827</v>
      </c>
      <c r="F79" s="4">
        <f>CWG!C79*'Feedstock Conversions'!B$9</f>
        <v>216.70580207166853</v>
      </c>
      <c r="H79" s="4">
        <f>'Fuel Values'!B79-CWG!I79-CWG!J79-CWG!K79</f>
        <v>14.462493305000038</v>
      </c>
      <c r="I79" s="18">
        <f>('LCFS Values'!$E$3-$AA$4)/1000000*'LCFS Values'!B79*'LCFS Values'!$G$2*100</f>
        <v>159.71250669499997</v>
      </c>
      <c r="J79" s="4">
        <f>'RIN Values'!C79</f>
        <v>82.125</v>
      </c>
      <c r="K79" s="4">
        <f>'Fixed Credits Value'!B79</f>
        <v>100</v>
      </c>
      <c r="L79" s="4">
        <f t="shared" si="9"/>
        <v>356.3</v>
      </c>
      <c r="M79" s="4">
        <f>L79/'Feedstock Conversions'!B$21</f>
        <v>45.342326291677274</v>
      </c>
      <c r="O79" s="4">
        <f>'Fuel Values'!C79*100</f>
        <v>118.29</v>
      </c>
      <c r="P79" s="18">
        <f>('LCFS Values'!$E$3-AB$4)/1000000*'LCFS Values'!B79*'LCFS Values'!$G$2*100</f>
        <v>136.48666003700001</v>
      </c>
      <c r="Q79" s="4">
        <f>'RIN Values'!D79</f>
        <v>93.075000000000003</v>
      </c>
      <c r="R79" s="4">
        <f>'Fixed Credits Value'!B79</f>
        <v>100</v>
      </c>
      <c r="S79" s="4">
        <f>'Fixed Credits Value'!C79</f>
        <v>16</v>
      </c>
      <c r="T79" s="4">
        <f t="shared" si="5"/>
        <v>463.85166003700004</v>
      </c>
      <c r="U79" s="4">
        <f>T79/'Feedstock Conversions'!B$9</f>
        <v>49.477510403946674</v>
      </c>
      <c r="W79" s="4">
        <f t="shared" si="10"/>
        <v>174.66008611422174</v>
      </c>
      <c r="X79" s="4">
        <f t="shared" si="6"/>
        <v>247.14585796533152</v>
      </c>
      <c r="AG79" s="4">
        <f>AJ79+'Rail Costs'!K79</f>
        <v>21.091321388577828</v>
      </c>
      <c r="AH79" s="4">
        <f>B79+'Rail Costs'!N79</f>
        <v>19.186528555431131</v>
      </c>
      <c r="AI79" s="4">
        <f>AH79+'Rail Costs'!K79</f>
        <v>20.27784994400896</v>
      </c>
      <c r="AJ79" s="4">
        <v>20</v>
      </c>
      <c r="AK79" s="4">
        <v>21</v>
      </c>
      <c r="AL79" s="4">
        <v>20</v>
      </c>
      <c r="AO79" s="4">
        <f>$L79-(AG79*'Feedstock Conversions'!$B$21)-'Rail Costs'!Q79</f>
        <v>186.86788128395284</v>
      </c>
      <c r="AP79" s="4">
        <f>$L79-(AH79*'Feedstock Conversions'!$B$21)-'Rail Costs'!R79</f>
        <v>202.24266054748398</v>
      </c>
      <c r="AQ79" s="4">
        <f>$L79-(AI79*'Feedstock Conversions'!$B$21)-'Rail Costs'!S79</f>
        <v>193.83575441265162</v>
      </c>
      <c r="AR79" s="4">
        <f>$L79-(AJ79*'Feedstock Conversions'!$B$21)-'Rail Costs'!T79</f>
        <v>195.61950929085467</v>
      </c>
      <c r="AS79" s="4">
        <f>$L79-(AK79*'Feedstock Conversions'!$B$21)-'Rail Costs'!U79</f>
        <v>187.90805326775572</v>
      </c>
      <c r="AT79" s="4">
        <f>$L79-(AL79*'Feedstock Conversions'!$B$21)-'Rail Costs'!V79</f>
        <v>194.9154111490256</v>
      </c>
      <c r="AV79" s="4">
        <f>$T79-(AG79*'Feedstock Conversions'!$B$9)-'Rail Costs'!Q79</f>
        <v>262.42400677448029</v>
      </c>
      <c r="AW79" s="4">
        <f>$T79-(AH79*'Feedstock Conversions'!$B$9)-'Rail Costs'!R79</f>
        <v>280.68835676589498</v>
      </c>
      <c r="AX79" s="4">
        <f>$T79-(AI79*'Feedstock Conversions'!$B$9)-'Rail Costs'!S79</f>
        <v>270.62591608459002</v>
      </c>
      <c r="AY79" s="4">
        <f>$T79-(AJ79*'Feedstock Conversions'!$B$9)-'Rail Costs'!T79</f>
        <v>272.8311693278547</v>
      </c>
      <c r="AZ79" s="4">
        <f>$T79-(AK79*'Feedstock Conversions'!$B$9)-'Rail Costs'!U79</f>
        <v>263.60271330475575</v>
      </c>
      <c r="BA79" s="4">
        <f>$T79-(AL79*'Feedstock Conversions'!$B$9)-'Rail Costs'!V79</f>
        <v>272.12707118602566</v>
      </c>
      <c r="BH79">
        <f t="shared" si="7"/>
        <v>26</v>
      </c>
      <c r="BI79">
        <f t="shared" si="8"/>
        <v>2020</v>
      </c>
      <c r="BJ79">
        <f t="shared" si="11"/>
        <v>6</v>
      </c>
    </row>
    <row r="80" spans="1:62" x14ac:dyDescent="0.2">
      <c r="A80" s="11">
        <v>44015</v>
      </c>
      <c r="B80" s="4">
        <v>18.625</v>
      </c>
      <c r="C80" s="18">
        <f>CWG!B80+'Rail Costs'!B80</f>
        <v>23.014809630459126</v>
      </c>
      <c r="E80" s="4">
        <f>CWG!C80*'Feedstock Conversions'!B$21</f>
        <v>180.8503740761478</v>
      </c>
      <c r="F80" s="4">
        <f>CWG!C80*'Feedstock Conversions'!B$9</f>
        <v>215.76384028555429</v>
      </c>
      <c r="H80" s="4">
        <f>'Fuel Values'!B80-CWG!I80-CWG!J80-CWG!K80</f>
        <v>13.781450921875006</v>
      </c>
      <c r="I80" s="18">
        <f>('LCFS Values'!$E$3-$AA$4)/1000000*'LCFS Values'!B80*'LCFS Values'!$G$2*100</f>
        <v>156.40604907812499</v>
      </c>
      <c r="J80" s="4">
        <f>'RIN Values'!C80</f>
        <v>85.3125</v>
      </c>
      <c r="K80" s="4">
        <f>'Fixed Credits Value'!B80</f>
        <v>100</v>
      </c>
      <c r="L80" s="4">
        <f t="shared" si="9"/>
        <v>355.5</v>
      </c>
      <c r="M80" s="4">
        <f>L80/'Feedstock Conversions'!B$21</f>
        <v>45.240519216085517</v>
      </c>
      <c r="O80" s="4">
        <f>'Fuel Values'!C80*100</f>
        <v>120.36</v>
      </c>
      <c r="P80" s="18">
        <f>('LCFS Values'!$E$3-AB$4)/1000000*'LCFS Values'!B80*'LCFS Values'!$G$2*100</f>
        <v>133.66103688437502</v>
      </c>
      <c r="Q80" s="4">
        <f>'RIN Values'!D80</f>
        <v>96.6875</v>
      </c>
      <c r="R80" s="4">
        <f>'Fixed Credits Value'!B80</f>
        <v>100</v>
      </c>
      <c r="S80" s="4">
        <f>'Fixed Credits Value'!C80</f>
        <v>16</v>
      </c>
      <c r="T80" s="4">
        <f t="shared" si="5"/>
        <v>466.70853688437501</v>
      </c>
      <c r="U80" s="4">
        <f>T80/'Feedstock Conversions'!B$9</f>
        <v>49.782243934333337</v>
      </c>
      <c r="W80" s="4">
        <f t="shared" si="10"/>
        <v>174.6496259238522</v>
      </c>
      <c r="X80" s="4">
        <f t="shared" si="6"/>
        <v>250.94469659882071</v>
      </c>
      <c r="AG80" s="4">
        <f>AJ80+'Rail Costs'!K80</f>
        <v>20.722452407614782</v>
      </c>
      <c r="AH80" s="4">
        <f>B80+'Rail Costs'!N80</f>
        <v>19.063980963045914</v>
      </c>
      <c r="AI80" s="4">
        <f>AH80+'Rail Costs'!K80</f>
        <v>20.161433370660696</v>
      </c>
      <c r="AJ80" s="4">
        <v>19.625</v>
      </c>
      <c r="AK80" s="4">
        <v>21</v>
      </c>
      <c r="AL80" s="4">
        <v>20</v>
      </c>
      <c r="AO80" s="4">
        <f>$L80-(AG80*'Feedstock Conversions'!$B$21)-'Rail Costs'!Q80</f>
        <v>188.94568679678403</v>
      </c>
      <c r="AP80" s="4">
        <f>$L80-(AH80*'Feedstock Conversions'!$B$21)-'Rail Costs'!R80</f>
        <v>202.38715864044735</v>
      </c>
      <c r="AQ80" s="4">
        <f>$L80-(AI80*'Feedstock Conversions'!$B$21)-'Rail Costs'!S80</f>
        <v>193.93302269586877</v>
      </c>
      <c r="AR80" s="4">
        <f>$L80-(AJ80*'Feedstock Conversions'!$B$21)-'Rail Costs'!T80</f>
        <v>197.74648125316284</v>
      </c>
      <c r="AS80" s="4">
        <f>$L80-(AK80*'Feedstock Conversions'!$B$21)-'Rail Costs'!U80</f>
        <v>187.08909851083297</v>
      </c>
      <c r="AT80" s="4">
        <f>$L80-(AL80*'Feedstock Conversions'!$B$21)-'Rail Costs'!V80</f>
        <v>194.09167750379541</v>
      </c>
      <c r="AV80" s="4">
        <f>$T80-(AG80*'Feedstock Conversions'!$B$9)-'Rail Costs'!Q80</f>
        <v>268.71826337880742</v>
      </c>
      <c r="AW80" s="4">
        <f>$T80-(AH80*'Feedstock Conversions'!$B$9)-'Rail Costs'!R80</f>
        <v>284.6756364038817</v>
      </c>
      <c r="AX80" s="4">
        <f>$T80-(AI80*'Feedstock Conversions'!$B$9)-'Rail Costs'!S80</f>
        <v>274.55666515695151</v>
      </c>
      <c r="AY80" s="4">
        <f>$T80-(AJ80*'Feedstock Conversions'!$B$9)-'Rail Costs'!T80</f>
        <v>279.18389313753784</v>
      </c>
      <c r="AZ80" s="4">
        <f>$T80-(AK80*'Feedstock Conversions'!$B$9)-'Rail Costs'!U80</f>
        <v>266.44063539520801</v>
      </c>
      <c r="BA80" s="4">
        <f>$T80-(AL80*'Feedstock Conversions'!$B$9)-'Rail Costs'!V80</f>
        <v>274.96021438817041</v>
      </c>
      <c r="BH80">
        <f t="shared" si="7"/>
        <v>27</v>
      </c>
      <c r="BI80">
        <f t="shared" si="8"/>
        <v>2020</v>
      </c>
      <c r="BJ80">
        <f t="shared" si="11"/>
        <v>7</v>
      </c>
    </row>
    <row r="81" spans="1:62" x14ac:dyDescent="0.2">
      <c r="A81" s="11">
        <v>44022</v>
      </c>
      <c r="B81" s="4">
        <v>18.100000000000001</v>
      </c>
      <c r="C81" s="18">
        <f>CWG!B81+'Rail Costs'!B81</f>
        <v>22.489809630459128</v>
      </c>
      <c r="E81" s="4">
        <f>CWG!C81*'Feedstock Conversions'!B$21</f>
        <v>176.72492407614783</v>
      </c>
      <c r="F81" s="4">
        <f>CWG!C81*'Feedstock Conversions'!B$9</f>
        <v>210.84196528555432</v>
      </c>
      <c r="H81" s="4">
        <f>'Fuel Values'!B81-CWG!I81-CWG!J81-CWG!K81</f>
        <v>13.298502724999992</v>
      </c>
      <c r="I81" s="18">
        <f>('LCFS Values'!$E$3-$AA$4)/1000000*'LCFS Values'!B81*'LCFS Values'!$G$2*100</f>
        <v>153.85149727500001</v>
      </c>
      <c r="J81" s="4">
        <f>'RIN Values'!C81</f>
        <v>88.35</v>
      </c>
      <c r="K81" s="4">
        <f>'Fixed Credits Value'!B81</f>
        <v>100</v>
      </c>
      <c r="L81" s="4">
        <f t="shared" si="9"/>
        <v>355.5</v>
      </c>
      <c r="M81" s="4">
        <f>L81/'Feedstock Conversions'!B$21</f>
        <v>45.240519216085517</v>
      </c>
      <c r="O81" s="4">
        <f>'Fuel Values'!C81*100</f>
        <v>124.70000000000002</v>
      </c>
      <c r="P81" s="18">
        <f>('LCFS Values'!$E$3-AB$4)/1000000*'LCFS Values'!B81*'LCFS Values'!$G$2*100</f>
        <v>131.477975265</v>
      </c>
      <c r="Q81" s="4">
        <f>'RIN Values'!D81</f>
        <v>100.13</v>
      </c>
      <c r="R81" s="4">
        <f>'Fixed Credits Value'!B81</f>
        <v>100</v>
      </c>
      <c r="S81" s="4">
        <f>'Fixed Credits Value'!C81</f>
        <v>16</v>
      </c>
      <c r="T81" s="4">
        <f t="shared" si="5"/>
        <v>472.30797526499998</v>
      </c>
      <c r="U81" s="4">
        <f>T81/'Feedstock Conversions'!B$9</f>
        <v>50.379517361600001</v>
      </c>
      <c r="W81" s="4">
        <f t="shared" si="10"/>
        <v>178.77507592385217</v>
      </c>
      <c r="X81" s="4">
        <f t="shared" si="6"/>
        <v>261.46600997944563</v>
      </c>
      <c r="AG81" s="4">
        <f>AJ81+'Rail Costs'!K81</f>
        <v>20.197452407614783</v>
      </c>
      <c r="AH81" s="4">
        <f>B81+'Rail Costs'!N81</f>
        <v>18.538980963045915</v>
      </c>
      <c r="AI81" s="4">
        <f>AH81+'Rail Costs'!K81</f>
        <v>19.636433370660697</v>
      </c>
      <c r="AJ81" s="4">
        <v>19.100000000000001</v>
      </c>
      <c r="AK81" s="4">
        <v>21</v>
      </c>
      <c r="AL81" s="4">
        <v>19.8</v>
      </c>
      <c r="AO81" s="4">
        <f>$L81-(AG81*'Feedstock Conversions'!$B$21)-'Rail Costs'!Q81</f>
        <v>193.071136796784</v>
      </c>
      <c r="AP81" s="4">
        <f>$L81-(AH81*'Feedstock Conversions'!$B$21)-'Rail Costs'!R81</f>
        <v>206.51260864044735</v>
      </c>
      <c r="AQ81" s="4">
        <f>$L81-(AI81*'Feedstock Conversions'!$B$21)-'Rail Costs'!S81</f>
        <v>198.05847269586877</v>
      </c>
      <c r="AR81" s="4">
        <f>$L81-(AJ81*'Feedstock Conversions'!$B$21)-'Rail Costs'!T81</f>
        <v>201.87193125316281</v>
      </c>
      <c r="AS81" s="4">
        <f>$L81-(AK81*'Feedstock Conversions'!$B$21)-'Rail Costs'!U81</f>
        <v>187.08909851083297</v>
      </c>
      <c r="AT81" s="4">
        <f>$L81-(AL81*'Feedstock Conversions'!$B$21)-'Rail Costs'!V81</f>
        <v>195.6632775037954</v>
      </c>
      <c r="AV81" s="4">
        <f>$T81-(AG81*'Feedstock Conversions'!$B$9)-'Rail Costs'!Q81</f>
        <v>279.2395767594324</v>
      </c>
      <c r="AW81" s="4">
        <f>$T81-(AH81*'Feedstock Conversions'!$B$9)-'Rail Costs'!R81</f>
        <v>295.19694978450667</v>
      </c>
      <c r="AX81" s="4">
        <f>$T81-(AI81*'Feedstock Conversions'!$B$9)-'Rail Costs'!S81</f>
        <v>285.07797853757648</v>
      </c>
      <c r="AY81" s="4">
        <f>$T81-(AJ81*'Feedstock Conversions'!$B$9)-'Rail Costs'!T81</f>
        <v>289.70520651816281</v>
      </c>
      <c r="AZ81" s="4">
        <f>$T81-(AK81*'Feedstock Conversions'!$B$9)-'Rail Costs'!U81</f>
        <v>272.04007377583298</v>
      </c>
      <c r="BA81" s="4">
        <f>$T81-(AL81*'Feedstock Conversions'!$B$9)-'Rail Costs'!V81</f>
        <v>282.43465276879539</v>
      </c>
      <c r="BH81">
        <f t="shared" si="7"/>
        <v>28</v>
      </c>
      <c r="BI81">
        <f t="shared" si="8"/>
        <v>2020</v>
      </c>
      <c r="BJ81">
        <f t="shared" si="11"/>
        <v>7</v>
      </c>
    </row>
    <row r="82" spans="1:62" x14ac:dyDescent="0.2">
      <c r="A82" s="11">
        <v>44029</v>
      </c>
      <c r="B82" s="4">
        <v>18.7</v>
      </c>
      <c r="C82" s="18">
        <f>CWG!B82+'Rail Costs'!B82</f>
        <v>23.089809630459126</v>
      </c>
      <c r="E82" s="4">
        <f>CWG!C82*'Feedstock Conversions'!B$21</f>
        <v>181.4397240761478</v>
      </c>
      <c r="F82" s="4">
        <f>CWG!C82*'Feedstock Conversions'!B$9</f>
        <v>216.46696528555429</v>
      </c>
      <c r="H82" s="4">
        <f>'Fuel Values'!B82-CWG!I82-CWG!J82-CWG!K82</f>
        <v>18.200192885000007</v>
      </c>
      <c r="I82" s="18">
        <f>('LCFS Values'!$E$3-$AA$4)/1000000*'LCFS Values'!B82*'LCFS Values'!$G$2*100</f>
        <v>150.14980711499999</v>
      </c>
      <c r="J82" s="4">
        <f>'RIN Values'!C82</f>
        <v>88.35</v>
      </c>
      <c r="K82" s="4">
        <f>'Fixed Credits Value'!B82</f>
        <v>100</v>
      </c>
      <c r="L82" s="4">
        <f t="shared" si="9"/>
        <v>356.7</v>
      </c>
      <c r="M82" s="4">
        <f>L82/'Feedstock Conversions'!B$21</f>
        <v>45.39322982947315</v>
      </c>
      <c r="O82" s="4">
        <f>'Fuel Values'!C82*100</f>
        <v>123.72000000000001</v>
      </c>
      <c r="P82" s="18">
        <f>('LCFS Values'!$E$3-AB$4)/1000000*'LCFS Values'!B82*'LCFS Values'!$G$2*100</f>
        <v>128.31459540900002</v>
      </c>
      <c r="Q82" s="4">
        <f>'RIN Values'!D82</f>
        <v>100.13</v>
      </c>
      <c r="R82" s="4">
        <f>'Fixed Credits Value'!B82</f>
        <v>100</v>
      </c>
      <c r="S82" s="4">
        <f>'Fixed Credits Value'!C82</f>
        <v>16</v>
      </c>
      <c r="T82" s="4">
        <f t="shared" si="5"/>
        <v>468.16459540900007</v>
      </c>
      <c r="U82" s="4">
        <f>T82/'Feedstock Conversions'!B$9</f>
        <v>49.937556843626673</v>
      </c>
      <c r="W82" s="4">
        <f t="shared" si="10"/>
        <v>175.26027592385219</v>
      </c>
      <c r="X82" s="4">
        <f t="shared" si="6"/>
        <v>251.69763012344578</v>
      </c>
      <c r="AG82" s="4">
        <f>AJ82+'Rail Costs'!K82</f>
        <v>19.597452407614782</v>
      </c>
      <c r="AH82" s="4">
        <f>B82+'Rail Costs'!N82</f>
        <v>19.138980963045913</v>
      </c>
      <c r="AI82" s="4">
        <f>AH82+'Rail Costs'!K82</f>
        <v>20.236433370660695</v>
      </c>
      <c r="AJ82" s="4">
        <v>18.5</v>
      </c>
      <c r="AK82" s="4">
        <v>21</v>
      </c>
      <c r="AL82" s="4">
        <v>20.350000000000001</v>
      </c>
      <c r="AO82" s="4">
        <f>$L82-(AG82*'Feedstock Conversions'!$B$21)-'Rail Costs'!Q82</f>
        <v>198.98593679678402</v>
      </c>
      <c r="AP82" s="4">
        <f>$L82-(AH82*'Feedstock Conversions'!$B$21)-'Rail Costs'!R82</f>
        <v>202.99780864044735</v>
      </c>
      <c r="AQ82" s="4">
        <f>$L82-(AI82*'Feedstock Conversions'!$B$21)-'Rail Costs'!S82</f>
        <v>194.54367269586876</v>
      </c>
      <c r="AR82" s="4">
        <f>$L82-(AJ82*'Feedstock Conversions'!$B$21)-'Rail Costs'!T82</f>
        <v>207.78673125316283</v>
      </c>
      <c r="AS82" s="4">
        <f>$L82-(AK82*'Feedstock Conversions'!$B$21)-'Rail Costs'!U82</f>
        <v>188.28909851083296</v>
      </c>
      <c r="AT82" s="4">
        <f>$L82-(AL82*'Feedstock Conversions'!$B$21)-'Rail Costs'!V82</f>
        <v>192.54137750379539</v>
      </c>
      <c r="AV82" s="4">
        <f>$T82-(AG82*'Feedstock Conversions'!$B$9)-'Rail Costs'!Q82</f>
        <v>280.72119690343249</v>
      </c>
      <c r="AW82" s="4">
        <f>$T82-(AH82*'Feedstock Conversions'!$B$9)-'Rail Costs'!R82</f>
        <v>285.42856992850682</v>
      </c>
      <c r="AX82" s="4">
        <f>$T82-(AI82*'Feedstock Conversions'!$B$9)-'Rail Costs'!S82</f>
        <v>275.30959868157657</v>
      </c>
      <c r="AY82" s="4">
        <f>$T82-(AJ82*'Feedstock Conversions'!$B$9)-'Rail Costs'!T82</f>
        <v>291.1868266621629</v>
      </c>
      <c r="AZ82" s="4">
        <f>$T82-(AK82*'Feedstock Conversions'!$B$9)-'Rail Costs'!U82</f>
        <v>267.89669391983307</v>
      </c>
      <c r="BA82" s="4">
        <f>$T82-(AL82*'Feedstock Conversions'!$B$9)-'Rail Costs'!V82</f>
        <v>273.13502291279548</v>
      </c>
      <c r="BH82">
        <f t="shared" si="7"/>
        <v>29</v>
      </c>
      <c r="BI82">
        <f t="shared" si="8"/>
        <v>2020</v>
      </c>
      <c r="BJ82">
        <f t="shared" si="11"/>
        <v>7</v>
      </c>
    </row>
    <row r="83" spans="1:62" x14ac:dyDescent="0.2">
      <c r="A83" s="11">
        <v>44036</v>
      </c>
      <c r="B83" s="4">
        <v>20.3</v>
      </c>
      <c r="C83" s="18">
        <f>CWG!B83+'Rail Costs'!B83</f>
        <v>24.689809630459127</v>
      </c>
      <c r="E83" s="4">
        <f>CWG!C83*'Feedstock Conversions'!B$21</f>
        <v>194.0125240761478</v>
      </c>
      <c r="F83" s="4">
        <f>CWG!C83*'Feedstock Conversions'!B$9</f>
        <v>231.46696528555432</v>
      </c>
      <c r="H83" s="4">
        <f>'Fuel Values'!B83-CWG!I83-CWG!J83-CWG!K83</f>
        <v>16.750192885000018</v>
      </c>
      <c r="I83" s="18">
        <f>('LCFS Values'!$E$3-$AA$4)/1000000*'LCFS Values'!B83*'LCFS Values'!$G$2*100</f>
        <v>150.14980711499999</v>
      </c>
      <c r="J83" s="4">
        <f>'RIN Values'!C83</f>
        <v>90.6</v>
      </c>
      <c r="K83" s="4">
        <f>'Fixed Credits Value'!B83</f>
        <v>100</v>
      </c>
      <c r="L83" s="4">
        <f t="shared" si="9"/>
        <v>357.5</v>
      </c>
      <c r="M83" s="4">
        <f>L83/'Feedstock Conversions'!B$21</f>
        <v>45.495036905064907</v>
      </c>
      <c r="O83" s="4">
        <f>'Fuel Values'!C83*100</f>
        <v>126.93</v>
      </c>
      <c r="P83" s="18">
        <f>('LCFS Values'!$E$3-AB$4)/1000000*'LCFS Values'!B83*'LCFS Values'!$G$2*100</f>
        <v>128.31459540900002</v>
      </c>
      <c r="Q83" s="4">
        <f>'RIN Values'!D83</f>
        <v>102.67999999999999</v>
      </c>
      <c r="R83" s="4">
        <f>'Fixed Credits Value'!B83</f>
        <v>100</v>
      </c>
      <c r="S83" s="4">
        <f>'Fixed Credits Value'!C83</f>
        <v>16</v>
      </c>
      <c r="T83" s="4">
        <f t="shared" si="5"/>
        <v>473.92459540900001</v>
      </c>
      <c r="U83" s="4">
        <f>T83/'Feedstock Conversions'!B$9</f>
        <v>50.55195684362667</v>
      </c>
      <c r="W83" s="4">
        <f t="shared" si="10"/>
        <v>163.4874759238522</v>
      </c>
      <c r="X83" s="4">
        <f t="shared" si="6"/>
        <v>242.45763012344568</v>
      </c>
      <c r="AG83" s="4">
        <f>AJ83+'Rail Costs'!K83</f>
        <v>19.897452407614782</v>
      </c>
      <c r="AH83" s="4">
        <f>B83+'Rail Costs'!N83</f>
        <v>20.738980963045915</v>
      </c>
      <c r="AI83" s="4">
        <f>AH83+'Rail Costs'!K83</f>
        <v>21.836433370660696</v>
      </c>
      <c r="AJ83" s="4">
        <v>18.8</v>
      </c>
      <c r="AK83" s="4">
        <v>21</v>
      </c>
      <c r="AL83" s="4">
        <v>21.15</v>
      </c>
      <c r="AO83" s="4">
        <f>$L83-(AG83*'Feedstock Conversions'!$B$21)-'Rail Costs'!Q83</f>
        <v>197.42853679678402</v>
      </c>
      <c r="AP83" s="4">
        <f>$L83-(AH83*'Feedstock Conversions'!$B$21)-'Rail Costs'!R83</f>
        <v>191.22500864044736</v>
      </c>
      <c r="AQ83" s="4">
        <f>$L83-(AI83*'Feedstock Conversions'!$B$21)-'Rail Costs'!S83</f>
        <v>182.77087269586877</v>
      </c>
      <c r="AR83" s="4">
        <f>$L83-(AJ83*'Feedstock Conversions'!$B$21)-'Rail Costs'!T83</f>
        <v>206.22933125316283</v>
      </c>
      <c r="AS83" s="4">
        <f>$L83-(AK83*'Feedstock Conversions'!$B$21)-'Rail Costs'!U83</f>
        <v>189.08909851083297</v>
      </c>
      <c r="AT83" s="4">
        <f>$L83-(AL83*'Feedstock Conversions'!$B$21)-'Rail Costs'!V83</f>
        <v>187.05497750379541</v>
      </c>
      <c r="AV83" s="4">
        <f>$T83-(AG83*'Feedstock Conversions'!$B$9)-'Rail Costs'!Q83</f>
        <v>283.66869690343242</v>
      </c>
      <c r="AW83" s="4">
        <f>$T83-(AH83*'Feedstock Conversions'!$B$9)-'Rail Costs'!R83</f>
        <v>276.18856992850675</v>
      </c>
      <c r="AX83" s="4">
        <f>$T83-(AI83*'Feedstock Conversions'!$B$9)-'Rail Costs'!S83</f>
        <v>266.06959868157645</v>
      </c>
      <c r="AY83" s="4">
        <f>$T83-(AJ83*'Feedstock Conversions'!$B$9)-'Rail Costs'!T83</f>
        <v>294.13432666216283</v>
      </c>
      <c r="AZ83" s="4">
        <f>$T83-(AK83*'Feedstock Conversions'!$B$9)-'Rail Costs'!U83</f>
        <v>273.656693919833</v>
      </c>
      <c r="BA83" s="4">
        <f>$T83-(AL83*'Feedstock Conversions'!$B$9)-'Rail Costs'!V83</f>
        <v>271.39502291279541</v>
      </c>
      <c r="BH83">
        <f t="shared" si="7"/>
        <v>30</v>
      </c>
      <c r="BI83">
        <f t="shared" si="8"/>
        <v>2020</v>
      </c>
      <c r="BJ83">
        <f t="shared" si="11"/>
        <v>7</v>
      </c>
    </row>
    <row r="84" spans="1:62" x14ac:dyDescent="0.2">
      <c r="A84" s="11">
        <v>44043</v>
      </c>
      <c r="B84" s="4">
        <v>20.7</v>
      </c>
      <c r="C84" s="18">
        <f>CWG!B84+'Rail Costs'!B84</f>
        <v>25.089809630459126</v>
      </c>
      <c r="E84" s="4">
        <f>CWG!C84*'Feedstock Conversions'!B$21</f>
        <v>197.15572407614781</v>
      </c>
      <c r="F84" s="4">
        <f>CWG!C84*'Feedstock Conversions'!B$9</f>
        <v>235.21696528555429</v>
      </c>
      <c r="H84" s="4">
        <f>'Fuel Values'!B84-CWG!I84-CWG!J84-CWG!K84</f>
        <v>9.6586729100000355</v>
      </c>
      <c r="I84" s="18">
        <f>('LCFS Values'!$E$3-$AA$4)/1000000*'LCFS Values'!B84*'LCFS Values'!$G$2*100</f>
        <v>154.39132708999998</v>
      </c>
      <c r="J84" s="4">
        <f>'RIN Values'!C84</f>
        <v>93.449999999999989</v>
      </c>
      <c r="K84" s="4">
        <f>'Fixed Credits Value'!B84</f>
        <v>100</v>
      </c>
      <c r="L84" s="4">
        <f t="shared" si="9"/>
        <v>357.5</v>
      </c>
      <c r="M84" s="4">
        <f>L84/'Feedstock Conversions'!B$21</f>
        <v>45.495036905064907</v>
      </c>
      <c r="O84" s="4">
        <f>'Fuel Values'!C84*100</f>
        <v>124.57000000000001</v>
      </c>
      <c r="P84" s="18">
        <f>('LCFS Values'!$E$3-AB$4)/1000000*'LCFS Values'!B84*'LCFS Values'!$G$2*100</f>
        <v>131.93930149400001</v>
      </c>
      <c r="Q84" s="4">
        <f>'RIN Values'!D84</f>
        <v>105.91</v>
      </c>
      <c r="R84" s="4">
        <f>'Fixed Credits Value'!B84</f>
        <v>100</v>
      </c>
      <c r="S84" s="4">
        <f>'Fixed Credits Value'!C84</f>
        <v>16</v>
      </c>
      <c r="T84" s="4">
        <f t="shared" si="5"/>
        <v>478.41930149399997</v>
      </c>
      <c r="U84" s="4">
        <f>T84/'Feedstock Conversions'!B$9</f>
        <v>51.031392159359996</v>
      </c>
      <c r="W84" s="4">
        <f t="shared" si="10"/>
        <v>160.34427592385219</v>
      </c>
      <c r="X84" s="4">
        <f t="shared" si="6"/>
        <v>243.20233620844567</v>
      </c>
      <c r="AG84" s="4">
        <f>AJ84+'Rail Costs'!K84</f>
        <v>20.347452407614782</v>
      </c>
      <c r="AH84" s="4">
        <f>B84+'Rail Costs'!N84</f>
        <v>21.138980963045913</v>
      </c>
      <c r="AI84" s="4">
        <f>AH84+'Rail Costs'!K84</f>
        <v>22.236433370660695</v>
      </c>
      <c r="AJ84" s="4">
        <v>19.25</v>
      </c>
      <c r="AK84" s="4">
        <f>AVERAGE(AK85,AK83)</f>
        <v>23</v>
      </c>
      <c r="AL84" s="4">
        <v>21.25</v>
      </c>
      <c r="AO84" s="4">
        <f>$L84-(AG84*'Feedstock Conversions'!$B$21)-'Rail Costs'!Q84</f>
        <v>193.89243679678404</v>
      </c>
      <c r="AP84" s="4">
        <f>$L84-(AH84*'Feedstock Conversions'!$B$21)-'Rail Costs'!R84</f>
        <v>188.08180864044735</v>
      </c>
      <c r="AQ84" s="4">
        <f>$L84-(AI84*'Feedstock Conversions'!$B$21)-'Rail Costs'!S84</f>
        <v>179.62767269586877</v>
      </c>
      <c r="AR84" s="4">
        <f>$L84-(AJ84*'Feedstock Conversions'!$B$21)-'Rail Costs'!T84</f>
        <v>202.69323125316285</v>
      </c>
      <c r="AS84" s="4">
        <f>$L84-(AK84*'Feedstock Conversions'!$B$21)-'Rail Costs'!U84</f>
        <v>173.37309851083299</v>
      </c>
      <c r="AT84" s="4">
        <f>$L84-(AL84*'Feedstock Conversions'!$B$21)-'Rail Costs'!V84</f>
        <v>186.26917750379542</v>
      </c>
      <c r="AV84" s="4">
        <f>$T84-(AG84*'Feedstock Conversions'!$B$9)-'Rail Costs'!Q84</f>
        <v>283.94465298843238</v>
      </c>
      <c r="AW84" s="4">
        <f>$T84-(AH84*'Feedstock Conversions'!$B$9)-'Rail Costs'!R84</f>
        <v>276.93327601350671</v>
      </c>
      <c r="AX84" s="4">
        <f>$T84-(AI84*'Feedstock Conversions'!$B$9)-'Rail Costs'!S84</f>
        <v>266.81430476657647</v>
      </c>
      <c r="AY84" s="4">
        <f>$T84-(AJ84*'Feedstock Conversions'!$B$9)-'Rail Costs'!T84</f>
        <v>294.4102827471628</v>
      </c>
      <c r="AZ84" s="4">
        <f>$T84-(AK84*'Feedstock Conversions'!$B$9)-'Rail Costs'!U84</f>
        <v>259.40140000483296</v>
      </c>
      <c r="BA84" s="4">
        <f>$T84-(AL84*'Feedstock Conversions'!$B$9)-'Rail Costs'!V84</f>
        <v>274.95222899779537</v>
      </c>
      <c r="BH84">
        <f t="shared" si="7"/>
        <v>31</v>
      </c>
      <c r="BI84">
        <f t="shared" si="8"/>
        <v>2020</v>
      </c>
      <c r="BJ84">
        <f t="shared" si="11"/>
        <v>7</v>
      </c>
    </row>
    <row r="85" spans="1:62" x14ac:dyDescent="0.2">
      <c r="A85" s="11">
        <v>44050</v>
      </c>
      <c r="B85" s="4">
        <v>21.05</v>
      </c>
      <c r="C85" s="18">
        <f>CWG!B85+'Rail Costs'!B85</f>
        <v>25.439809630459127</v>
      </c>
      <c r="E85" s="4">
        <f>CWG!C85*'Feedstock Conversions'!B$21</f>
        <v>199.90602407614782</v>
      </c>
      <c r="F85" s="4">
        <f>CWG!C85*'Feedstock Conversions'!B$9</f>
        <v>238.49821528555432</v>
      </c>
      <c r="H85" s="4">
        <f>'Fuel Values'!B85-CWG!I85-CWG!J85-CWG!K85</f>
        <v>12.197651800000017</v>
      </c>
      <c r="I85" s="18">
        <f>('LCFS Values'!$E$3-$AA$4)/1000000*'LCFS Values'!B85*'LCFS Values'!$G$2*100</f>
        <v>151.15234819999998</v>
      </c>
      <c r="J85" s="4">
        <f>'RIN Values'!C85</f>
        <v>94.65</v>
      </c>
      <c r="K85" s="4">
        <f>'Fixed Credits Value'!B85</f>
        <v>100</v>
      </c>
      <c r="L85" s="4">
        <f t="shared" si="9"/>
        <v>358</v>
      </c>
      <c r="M85" s="4">
        <f>L85/'Feedstock Conversions'!B$21</f>
        <v>45.558666327309751</v>
      </c>
      <c r="O85" s="4">
        <f>'Fuel Values'!C85*100</f>
        <v>125.64</v>
      </c>
      <c r="P85" s="18">
        <f>('LCFS Values'!$E$3-AB$4)/1000000*'LCFS Values'!B85*'LCFS Values'!$G$2*100</f>
        <v>129.17134412000001</v>
      </c>
      <c r="Q85" s="4">
        <f>'RIN Values'!D85</f>
        <v>107.27</v>
      </c>
      <c r="R85" s="4">
        <f>'Fixed Credits Value'!B85</f>
        <v>100</v>
      </c>
      <c r="S85" s="4">
        <f>'Fixed Credits Value'!C85</f>
        <v>16</v>
      </c>
      <c r="T85" s="4">
        <f t="shared" si="5"/>
        <v>478.08134411999998</v>
      </c>
      <c r="U85" s="4">
        <f>T85/'Feedstock Conversions'!B$9</f>
        <v>50.995343372800001</v>
      </c>
      <c r="W85" s="4">
        <f t="shared" si="10"/>
        <v>158.09397592385218</v>
      </c>
      <c r="X85" s="4">
        <f t="shared" si="6"/>
        <v>239.58312883444566</v>
      </c>
      <c r="AG85" s="4">
        <f>AJ85+'Rail Costs'!K85</f>
        <v>20.947452407614783</v>
      </c>
      <c r="AH85" s="4">
        <f>B85+'Rail Costs'!N85</f>
        <v>21.488980963045915</v>
      </c>
      <c r="AI85" s="4">
        <f>AH85+'Rail Costs'!K85</f>
        <v>22.586433370660696</v>
      </c>
      <c r="AJ85" s="4">
        <v>19.850000000000001</v>
      </c>
      <c r="AK85" s="4">
        <v>25</v>
      </c>
      <c r="AL85" s="4">
        <v>20.85</v>
      </c>
      <c r="AO85" s="4">
        <f>$L85-(AG85*'Feedstock Conversions'!$B$21)-'Rail Costs'!Q85</f>
        <v>189.67763679678401</v>
      </c>
      <c r="AP85" s="4">
        <f>$L85-(AH85*'Feedstock Conversions'!$B$21)-'Rail Costs'!R85</f>
        <v>185.83150864044734</v>
      </c>
      <c r="AQ85" s="4">
        <f>$L85-(AI85*'Feedstock Conversions'!$B$21)-'Rail Costs'!S85</f>
        <v>177.37737269586876</v>
      </c>
      <c r="AR85" s="4">
        <f>$L85-(AJ85*'Feedstock Conversions'!$B$21)-'Rail Costs'!T85</f>
        <v>198.47843125316282</v>
      </c>
      <c r="AS85" s="4">
        <f>$L85-(AK85*'Feedstock Conversions'!$B$21)-'Rail Costs'!U85</f>
        <v>158.15709851083298</v>
      </c>
      <c r="AT85" s="4">
        <f>$L85-(AL85*'Feedstock Conversions'!$B$21)-'Rail Costs'!V85</f>
        <v>189.9123775037954</v>
      </c>
      <c r="AV85" s="4">
        <f>$T85-(AG85*'Feedstock Conversions'!$B$9)-'Rail Costs'!Q85</f>
        <v>277.9816956144324</v>
      </c>
      <c r="AW85" s="4">
        <f>$T85-(AH85*'Feedstock Conversions'!$B$9)-'Rail Costs'!R85</f>
        <v>273.31406863950673</v>
      </c>
      <c r="AX85" s="4">
        <f>$T85-(AI85*'Feedstock Conversions'!$B$9)-'Rail Costs'!S85</f>
        <v>263.19509739257643</v>
      </c>
      <c r="AY85" s="4">
        <f>$T85-(AJ85*'Feedstock Conversions'!$B$9)-'Rail Costs'!T85</f>
        <v>288.44732537316281</v>
      </c>
      <c r="AZ85" s="4">
        <f>$T85-(AK85*'Feedstock Conversions'!$B$9)-'Rail Costs'!U85</f>
        <v>240.31344263083295</v>
      </c>
      <c r="BA85" s="4">
        <f>$T85-(AL85*'Feedstock Conversions'!$B$9)-'Rail Costs'!V85</f>
        <v>278.36427162379539</v>
      </c>
      <c r="BH85">
        <f t="shared" si="7"/>
        <v>32</v>
      </c>
      <c r="BI85">
        <f t="shared" si="8"/>
        <v>2020</v>
      </c>
      <c r="BJ85">
        <f t="shared" si="11"/>
        <v>8</v>
      </c>
    </row>
    <row r="86" spans="1:62" x14ac:dyDescent="0.2">
      <c r="A86" s="11">
        <v>44057</v>
      </c>
      <c r="B86" s="4">
        <v>22.024999999999999</v>
      </c>
      <c r="C86" s="18">
        <f>CWG!B86+'Rail Costs'!B86</f>
        <v>26.414809630459125</v>
      </c>
      <c r="E86" s="4">
        <f>CWG!C86*'Feedstock Conversions'!B$21</f>
        <v>207.56757407614779</v>
      </c>
      <c r="F86" s="4">
        <f>CWG!C86*'Feedstock Conversions'!B$9</f>
        <v>247.63884028555429</v>
      </c>
      <c r="H86" s="4">
        <f>'Fuel Values'!B86-CWG!I86-CWG!J86-CWG!K86</f>
        <v>18.606971060000006</v>
      </c>
      <c r="I86" s="18">
        <f>('LCFS Values'!$E$3-$AA$4)/1000000*'LCFS Values'!B86*'LCFS Values'!$G$2*100</f>
        <v>148.99302893999999</v>
      </c>
      <c r="J86" s="4">
        <f>'RIN Values'!C86</f>
        <v>92.4</v>
      </c>
      <c r="K86" s="4">
        <f>'Fixed Credits Value'!B86</f>
        <v>100</v>
      </c>
      <c r="L86" s="4">
        <f t="shared" si="9"/>
        <v>360</v>
      </c>
      <c r="M86" s="4">
        <f>L86/'Feedstock Conversions'!B$21</f>
        <v>45.813184016289135</v>
      </c>
      <c r="O86" s="4">
        <f>'Fuel Values'!C86*100</f>
        <v>124.81</v>
      </c>
      <c r="P86" s="18">
        <f>('LCFS Values'!$E$3-AB$4)/1000000*'LCFS Values'!B86*'LCFS Values'!$G$2*100</f>
        <v>127.32603920400001</v>
      </c>
      <c r="Q86" s="4">
        <f>'RIN Values'!D86</f>
        <v>104.72</v>
      </c>
      <c r="R86" s="4">
        <f>'Fixed Credits Value'!B86</f>
        <v>100</v>
      </c>
      <c r="S86" s="4">
        <f>'Fixed Credits Value'!C86</f>
        <v>16</v>
      </c>
      <c r="T86" s="4">
        <f t="shared" si="5"/>
        <v>472.85603920400001</v>
      </c>
      <c r="U86" s="4">
        <f>T86/'Feedstock Conversions'!B$9</f>
        <v>50.437977515093337</v>
      </c>
      <c r="W86" s="4">
        <f t="shared" si="10"/>
        <v>152.43242592385221</v>
      </c>
      <c r="X86" s="4">
        <f t="shared" si="6"/>
        <v>225.21719891844572</v>
      </c>
      <c r="AG86" s="4">
        <f>AJ86+'Rail Costs'!K86</f>
        <v>22.297452407614781</v>
      </c>
      <c r="AH86" s="4">
        <f>B86+'Rail Costs'!N86</f>
        <v>22.463980963045913</v>
      </c>
      <c r="AI86" s="4">
        <f>AH86+'Rail Costs'!K86</f>
        <v>23.561433370660694</v>
      </c>
      <c r="AJ86" s="4">
        <v>21.2</v>
      </c>
      <c r="AK86" s="4">
        <v>25</v>
      </c>
      <c r="AL86" s="4">
        <v>21.35</v>
      </c>
      <c r="AO86" s="4">
        <f>$L86-(AG86*'Feedstock Conversions'!$B$21)-'Rail Costs'!Q86</f>
        <v>181.06933679678403</v>
      </c>
      <c r="AP86" s="4">
        <f>$L86-(AH86*'Feedstock Conversions'!$B$21)-'Rail Costs'!R86</f>
        <v>180.16995864044736</v>
      </c>
      <c r="AQ86" s="4">
        <f>$L86-(AI86*'Feedstock Conversions'!$B$21)-'Rail Costs'!S86</f>
        <v>171.71582269586878</v>
      </c>
      <c r="AR86" s="4">
        <f>$L86-(AJ86*'Feedstock Conversions'!$B$21)-'Rail Costs'!T86</f>
        <v>189.87013125316284</v>
      </c>
      <c r="AS86" s="4">
        <f>$L86-(AK86*'Feedstock Conversions'!$B$21)-'Rail Costs'!U86</f>
        <v>160.15709851083298</v>
      </c>
      <c r="AT86" s="4">
        <f>$L86-(AL86*'Feedstock Conversions'!$B$21)-'Rail Costs'!V86</f>
        <v>187.9833775037954</v>
      </c>
      <c r="AV86" s="4">
        <f>$T86-(AG86*'Feedstock Conversions'!$B$9)-'Rail Costs'!Q86</f>
        <v>260.10014069843248</v>
      </c>
      <c r="AW86" s="4">
        <f>$T86-(AH86*'Feedstock Conversions'!$B$9)-'Rail Costs'!R86</f>
        <v>258.94813872350676</v>
      </c>
      <c r="AX86" s="4">
        <f>$T86-(AI86*'Feedstock Conversions'!$B$9)-'Rail Costs'!S86</f>
        <v>248.82916747657652</v>
      </c>
      <c r="AY86" s="4">
        <f>$T86-(AJ86*'Feedstock Conversions'!$B$9)-'Rail Costs'!T86</f>
        <v>270.56577045716284</v>
      </c>
      <c r="AZ86" s="4">
        <f>$T86-(AK86*'Feedstock Conversions'!$B$9)-'Rail Costs'!U86</f>
        <v>235.08813771483298</v>
      </c>
      <c r="BA86" s="4">
        <f>$T86-(AL86*'Feedstock Conversions'!$B$9)-'Rail Costs'!V86</f>
        <v>268.45146670779542</v>
      </c>
      <c r="BH86">
        <f t="shared" si="7"/>
        <v>33</v>
      </c>
      <c r="BI86">
        <f t="shared" si="8"/>
        <v>2020</v>
      </c>
      <c r="BJ86">
        <f t="shared" si="11"/>
        <v>8</v>
      </c>
    </row>
    <row r="87" spans="1:62" x14ac:dyDescent="0.2">
      <c r="A87" s="11">
        <v>44064</v>
      </c>
      <c r="B87" s="4">
        <v>23.2</v>
      </c>
      <c r="C87" s="18">
        <f>CWG!B87+'Rail Costs'!B87</f>
        <v>27.589809630459126</v>
      </c>
      <c r="E87" s="4">
        <f>CWG!C87*'Feedstock Conversions'!B$21</f>
        <v>216.80072407614779</v>
      </c>
      <c r="F87" s="4">
        <f>CWG!C87*'Feedstock Conversions'!B$9</f>
        <v>258.65446528555429</v>
      </c>
      <c r="H87" s="4">
        <f>'Fuel Values'!B87-CWG!I87-CWG!J87-CWG!K87</f>
        <v>18.65993468500001</v>
      </c>
      <c r="I87" s="18">
        <f>('LCFS Values'!$E$3-$AA$4)/1000000*'LCFS Values'!B87*'LCFS Values'!$G$2*100</f>
        <v>147.06506531499997</v>
      </c>
      <c r="J87" s="4">
        <f>'RIN Values'!C87</f>
        <v>98.475000000000009</v>
      </c>
      <c r="K87" s="4">
        <f>'Fixed Credits Value'!B87</f>
        <v>100</v>
      </c>
      <c r="L87" s="4">
        <f t="shared" si="9"/>
        <v>364.2</v>
      </c>
      <c r="M87" s="4">
        <f>L87/'Feedstock Conversions'!B$21</f>
        <v>46.34767116314584</v>
      </c>
      <c r="O87" s="4">
        <f>'Fuel Values'!C87*100</f>
        <v>125.08999999999999</v>
      </c>
      <c r="P87" s="18">
        <f>('LCFS Values'!$E$3-AB$4)/1000000*'LCFS Values'!B87*'LCFS Values'!$G$2*100</f>
        <v>125.678445529</v>
      </c>
      <c r="Q87" s="4">
        <f>'RIN Values'!D87</f>
        <v>111.605</v>
      </c>
      <c r="R87" s="4">
        <f>'Fixed Credits Value'!B87</f>
        <v>100</v>
      </c>
      <c r="S87" s="4">
        <f>'Fixed Credits Value'!C87</f>
        <v>16</v>
      </c>
      <c r="T87" s="4">
        <f t="shared" si="5"/>
        <v>478.37344552899998</v>
      </c>
      <c r="U87" s="4">
        <f>T87/'Feedstock Conversions'!B$9</f>
        <v>51.026500856426665</v>
      </c>
      <c r="W87" s="4">
        <f t="shared" si="10"/>
        <v>147.3992759238522</v>
      </c>
      <c r="X87" s="4">
        <f t="shared" si="6"/>
        <v>219.71898024344569</v>
      </c>
      <c r="AG87" s="4">
        <f>AJ87+'Rail Costs'!K87</f>
        <v>24.297452407614781</v>
      </c>
      <c r="AH87" s="4">
        <f>B87+'Rail Costs'!N87</f>
        <v>23.638980963045913</v>
      </c>
      <c r="AI87" s="4">
        <f>AH87+'Rail Costs'!K87</f>
        <v>24.736433370660695</v>
      </c>
      <c r="AJ87" s="4">
        <v>23.2</v>
      </c>
      <c r="AK87" s="4">
        <v>25.9</v>
      </c>
      <c r="AL87" s="4">
        <v>22.95</v>
      </c>
      <c r="AO87" s="4">
        <f>$L87-(AG87*'Feedstock Conversions'!$B$21)-'Rail Costs'!Q87</f>
        <v>169.55333679678401</v>
      </c>
      <c r="AP87" s="4">
        <f>$L87-(AH87*'Feedstock Conversions'!$B$21)-'Rail Costs'!R87</f>
        <v>175.13680864044736</v>
      </c>
      <c r="AQ87" s="4">
        <f>$L87-(AI87*'Feedstock Conversions'!$B$21)-'Rail Costs'!S87</f>
        <v>166.68267269586877</v>
      </c>
      <c r="AR87" s="4">
        <f>$L87-(AJ87*'Feedstock Conversions'!$B$21)-'Rail Costs'!T87</f>
        <v>178.35413125316282</v>
      </c>
      <c r="AS87" s="4">
        <f>$L87-(AK87*'Feedstock Conversions'!$B$21)-'Rail Costs'!U87</f>
        <v>157.28489851083299</v>
      </c>
      <c r="AT87" s="4">
        <f>$L87-(AL87*'Feedstock Conversions'!$B$21)-'Rail Costs'!V87</f>
        <v>179.61057750379541</v>
      </c>
      <c r="AV87" s="4">
        <f>$T87-(AG87*'Feedstock Conversions'!$B$9)-'Rail Costs'!Q87</f>
        <v>246.86754702343239</v>
      </c>
      <c r="AW87" s="4">
        <f>$T87-(AH87*'Feedstock Conversions'!$B$9)-'Rail Costs'!R87</f>
        <v>253.4499200485067</v>
      </c>
      <c r="AX87" s="4">
        <f>$T87-(AI87*'Feedstock Conversions'!$B$9)-'Rail Costs'!S87</f>
        <v>243.33094880157648</v>
      </c>
      <c r="AY87" s="4">
        <f>$T87-(AJ87*'Feedstock Conversions'!$B$9)-'Rail Costs'!T87</f>
        <v>257.33317678216281</v>
      </c>
      <c r="AZ87" s="4">
        <f>$T87-(AK87*'Feedstock Conversions'!$B$9)-'Rail Costs'!U87</f>
        <v>232.16804403983295</v>
      </c>
      <c r="BA87" s="4">
        <f>$T87-(AL87*'Feedstock Conversions'!$B$9)-'Rail Costs'!V87</f>
        <v>258.96887303279539</v>
      </c>
      <c r="BH87">
        <f t="shared" si="7"/>
        <v>34</v>
      </c>
      <c r="BI87">
        <f t="shared" si="8"/>
        <v>2020</v>
      </c>
      <c r="BJ87">
        <f t="shared" si="11"/>
        <v>8</v>
      </c>
    </row>
    <row r="88" spans="1:62" x14ac:dyDescent="0.2">
      <c r="A88" s="11">
        <v>44071</v>
      </c>
      <c r="B88" s="4">
        <v>24.074999999999999</v>
      </c>
      <c r="C88" s="18">
        <f>CWG!B88+'Rail Costs'!B88</f>
        <v>28.464809630459126</v>
      </c>
      <c r="E88" s="4">
        <f>CWG!C88*'Feedstock Conversions'!B$21</f>
        <v>223.6764740761478</v>
      </c>
      <c r="F88" s="4">
        <f>CWG!C88*'Feedstock Conversions'!B$9</f>
        <v>266.85759028555429</v>
      </c>
      <c r="H88" s="4">
        <f>'Fuel Values'!B88-CWG!I88-CWG!J88-CWG!K88</f>
        <v>18.179001590000013</v>
      </c>
      <c r="I88" s="18">
        <f>('LCFS Values'!$E$3-$AA$4)/1000000*'LCFS Values'!B88*'LCFS Values'!$G$2*100</f>
        <v>146.37099841</v>
      </c>
      <c r="J88" s="4">
        <f>'RIN Values'!C88</f>
        <v>102.44999999999999</v>
      </c>
      <c r="K88" s="4">
        <f>'Fixed Credits Value'!B88</f>
        <v>100</v>
      </c>
      <c r="L88" s="4">
        <f t="shared" si="9"/>
        <v>367</v>
      </c>
      <c r="M88" s="4">
        <f>L88/'Feedstock Conversions'!B$21</f>
        <v>46.703995927716981</v>
      </c>
      <c r="O88" s="4">
        <f>'Fuel Values'!C88*100</f>
        <v>124.59</v>
      </c>
      <c r="P88" s="18">
        <f>('LCFS Values'!$E$3-AB$4)/1000000*'LCFS Values'!B88*'LCFS Values'!$G$2*100</f>
        <v>125.08531180600002</v>
      </c>
      <c r="Q88" s="4">
        <f>'RIN Values'!D88</f>
        <v>116.10999999999999</v>
      </c>
      <c r="R88" s="4">
        <f>'Fixed Credits Value'!B88</f>
        <v>100</v>
      </c>
      <c r="S88" s="4">
        <f>'Fixed Credits Value'!C88</f>
        <v>16</v>
      </c>
      <c r="T88" s="4">
        <f t="shared" si="5"/>
        <v>481.78531180599998</v>
      </c>
      <c r="U88" s="4">
        <f>T88/'Feedstock Conversions'!B$9</f>
        <v>51.390433259306661</v>
      </c>
      <c r="W88" s="4">
        <f t="shared" si="10"/>
        <v>143.3235259238522</v>
      </c>
      <c r="X88" s="4">
        <f t="shared" si="6"/>
        <v>214.92772152044569</v>
      </c>
      <c r="AG88" s="4">
        <f>AJ88+'Rail Costs'!K88</f>
        <v>24.397452407614782</v>
      </c>
      <c r="AH88" s="4">
        <f>B88+'Rail Costs'!N88</f>
        <v>24.513980963045913</v>
      </c>
      <c r="AI88" s="4">
        <f>AH88+'Rail Costs'!K88</f>
        <v>25.611433370660695</v>
      </c>
      <c r="AJ88" s="4">
        <v>23.3</v>
      </c>
      <c r="AK88" s="4">
        <v>26.5</v>
      </c>
      <c r="AL88" s="4">
        <v>23.25</v>
      </c>
      <c r="AO88" s="4">
        <f>$L88-(AG88*'Feedstock Conversions'!$B$21)-'Rail Costs'!Q88</f>
        <v>171.56753679678403</v>
      </c>
      <c r="AP88" s="4">
        <f>$L88-(AH88*'Feedstock Conversions'!$B$21)-'Rail Costs'!R88</f>
        <v>171.06105864044736</v>
      </c>
      <c r="AQ88" s="4">
        <f>$L88-(AI88*'Feedstock Conversions'!$B$21)-'Rail Costs'!S88</f>
        <v>162.60692269586878</v>
      </c>
      <c r="AR88" s="4">
        <f>$L88-(AJ88*'Feedstock Conversions'!$B$21)-'Rail Costs'!T88</f>
        <v>180.36833125316284</v>
      </c>
      <c r="AS88" s="4">
        <f>$L88-(AK88*'Feedstock Conversions'!$B$21)-'Rail Costs'!U88</f>
        <v>155.37009851083297</v>
      </c>
      <c r="AT88" s="4">
        <f>$L88-(AL88*'Feedstock Conversions'!$B$21)-'Rail Costs'!V88</f>
        <v>180.05317750379541</v>
      </c>
      <c r="AV88" s="4">
        <f>$T88-(AG88*'Feedstock Conversions'!$B$9)-'Rail Costs'!Q88</f>
        <v>249.34191330043237</v>
      </c>
      <c r="AW88" s="4">
        <f>$T88-(AH88*'Feedstock Conversions'!$B$9)-'Rail Costs'!R88</f>
        <v>248.6586613255067</v>
      </c>
      <c r="AX88" s="4">
        <f>$T88-(AI88*'Feedstock Conversions'!$B$9)-'Rail Costs'!S88</f>
        <v>238.53969007857648</v>
      </c>
      <c r="AY88" s="4">
        <f>$T88-(AJ88*'Feedstock Conversions'!$B$9)-'Rail Costs'!T88</f>
        <v>259.80754305916281</v>
      </c>
      <c r="AZ88" s="4">
        <f>$T88-(AK88*'Feedstock Conversions'!$B$9)-'Rail Costs'!U88</f>
        <v>229.95491031683295</v>
      </c>
      <c r="BA88" s="4">
        <f>$T88-(AL88*'Feedstock Conversions'!$B$9)-'Rail Costs'!V88</f>
        <v>259.56823930979539</v>
      </c>
      <c r="BH88">
        <f t="shared" si="7"/>
        <v>35</v>
      </c>
      <c r="BI88">
        <f t="shared" si="8"/>
        <v>2020</v>
      </c>
      <c r="BJ88">
        <f t="shared" si="11"/>
        <v>8</v>
      </c>
    </row>
    <row r="89" spans="1:62" x14ac:dyDescent="0.2">
      <c r="A89" s="11">
        <v>44078</v>
      </c>
      <c r="B89" s="4">
        <v>24.9</v>
      </c>
      <c r="C89" s="18">
        <f>CWG!B89+'Rail Costs'!B89</f>
        <v>29.289809630459125</v>
      </c>
      <c r="E89" s="4">
        <f>CWG!C89*'Feedstock Conversions'!B$21</f>
        <v>230.15932407614778</v>
      </c>
      <c r="F89" s="4">
        <f>CWG!C89*'Feedstock Conversions'!B$9</f>
        <v>274.59196528555429</v>
      </c>
      <c r="H89" s="4">
        <f>'Fuel Values'!B89-CWG!I89-CWG!J89-CWG!K89</f>
        <v>17.012481614999984</v>
      </c>
      <c r="I89" s="18">
        <f>('LCFS Values'!$E$3-$AA$4)/1000000*'LCFS Values'!B89*'LCFS Values'!$G$2*100</f>
        <v>150.61251838500002</v>
      </c>
      <c r="J89" s="4">
        <f>'RIN Values'!C89</f>
        <v>108.375</v>
      </c>
      <c r="K89" s="4">
        <f>'Fixed Credits Value'!B89</f>
        <v>100</v>
      </c>
      <c r="L89" s="4">
        <f t="shared" si="9"/>
        <v>376</v>
      </c>
      <c r="M89" s="4">
        <f>L89/'Feedstock Conversions'!B$21</f>
        <v>47.849325528124204</v>
      </c>
      <c r="O89" s="4">
        <f>'Fuel Values'!C89*100</f>
        <v>119.69000000000001</v>
      </c>
      <c r="P89" s="18">
        <f>('LCFS Values'!$E$3-AB$4)/1000000*'LCFS Values'!B89*'LCFS Values'!$G$2*100</f>
        <v>128.71001789100001</v>
      </c>
      <c r="Q89" s="4">
        <f>'RIN Values'!D89</f>
        <v>122.825</v>
      </c>
      <c r="R89" s="4">
        <f>'Fixed Credits Value'!B89</f>
        <v>100</v>
      </c>
      <c r="S89" s="4">
        <f>'Fixed Credits Value'!C89</f>
        <v>16</v>
      </c>
      <c r="T89" s="4">
        <f t="shared" si="5"/>
        <v>487.22501789099999</v>
      </c>
      <c r="U89" s="4">
        <f>T89/'Feedstock Conversions'!B$9</f>
        <v>51.970668575040001</v>
      </c>
      <c r="W89" s="4">
        <f t="shared" si="10"/>
        <v>145.84067592385222</v>
      </c>
      <c r="X89" s="4">
        <f t="shared" si="6"/>
        <v>212.6330526054457</v>
      </c>
      <c r="AG89" s="4">
        <f>AJ89+'Rail Costs'!K89</f>
        <v>25.24745240761478</v>
      </c>
      <c r="AH89" s="4">
        <f>B89+'Rail Costs'!N89</f>
        <v>25.338980963045913</v>
      </c>
      <c r="AI89" s="4">
        <f>AH89+'Rail Costs'!K89</f>
        <v>26.436433370660694</v>
      </c>
      <c r="AJ89" s="4">
        <v>24.15</v>
      </c>
      <c r="AK89" s="4">
        <v>26.5</v>
      </c>
      <c r="AL89" s="4">
        <v>23.25</v>
      </c>
      <c r="AO89" s="4">
        <f>$L89-(AG89*'Feedstock Conversions'!$B$21)-'Rail Costs'!Q89</f>
        <v>173.88823679678404</v>
      </c>
      <c r="AP89" s="4">
        <f>$L89-(AH89*'Feedstock Conversions'!$B$21)-'Rail Costs'!R89</f>
        <v>173.57820864044737</v>
      </c>
      <c r="AQ89" s="4">
        <f>$L89-(AI89*'Feedstock Conversions'!$B$21)-'Rail Costs'!S89</f>
        <v>165.12407269586879</v>
      </c>
      <c r="AR89" s="4">
        <f>$L89-(AJ89*'Feedstock Conversions'!$B$21)-'Rail Costs'!T89</f>
        <v>182.68903125316285</v>
      </c>
      <c r="AS89" s="4">
        <f>$L89-(AK89*'Feedstock Conversions'!$B$21)-'Rail Costs'!U89</f>
        <v>164.37009851083297</v>
      </c>
      <c r="AT89" s="4">
        <f>$L89-(AL89*'Feedstock Conversions'!$B$21)-'Rail Costs'!V89</f>
        <v>189.05317750379541</v>
      </c>
      <c r="AV89" s="4">
        <f>$T89-(AG89*'Feedstock Conversions'!$B$9)-'Rail Costs'!Q89</f>
        <v>246.81286938543241</v>
      </c>
      <c r="AW89" s="4">
        <f>$T89-(AH89*'Feedstock Conversions'!$B$9)-'Rail Costs'!R89</f>
        <v>246.36399241050671</v>
      </c>
      <c r="AX89" s="4">
        <f>$T89-(AI89*'Feedstock Conversions'!$B$9)-'Rail Costs'!S89</f>
        <v>236.2450211635765</v>
      </c>
      <c r="AY89" s="4">
        <f>$T89-(AJ89*'Feedstock Conversions'!$B$9)-'Rail Costs'!T89</f>
        <v>257.27849914416282</v>
      </c>
      <c r="AZ89" s="4">
        <f>$T89-(AK89*'Feedstock Conversions'!$B$9)-'Rail Costs'!U89</f>
        <v>235.39461640183296</v>
      </c>
      <c r="BA89" s="4">
        <f>$T89-(AL89*'Feedstock Conversions'!$B$9)-'Rail Costs'!V89</f>
        <v>265.0079453947954</v>
      </c>
      <c r="BH89">
        <f t="shared" si="7"/>
        <v>36</v>
      </c>
      <c r="BI89">
        <f t="shared" si="8"/>
        <v>2020</v>
      </c>
      <c r="BJ89">
        <f t="shared" si="11"/>
        <v>9</v>
      </c>
    </row>
    <row r="90" spans="1:62" x14ac:dyDescent="0.2">
      <c r="A90" s="11">
        <v>44085</v>
      </c>
      <c r="B90" s="4">
        <v>26.4375</v>
      </c>
      <c r="C90" s="18">
        <f>CWG!B90+'Rail Costs'!B90</f>
        <v>30.827309630459126</v>
      </c>
      <c r="E90" s="4">
        <f>CWG!C90*'Feedstock Conversions'!B$21</f>
        <v>242.2409990761478</v>
      </c>
      <c r="F90" s="4">
        <f>CWG!C90*'Feedstock Conversions'!B$9</f>
        <v>289.00602778555429</v>
      </c>
      <c r="H90" s="4">
        <f>'Fuel Values'!B90-CWG!I90-CWG!J90-CWG!K90</f>
        <v>12.993840903125005</v>
      </c>
      <c r="I90" s="18">
        <f>('LCFS Values'!$E$3-$AA$4)/1000000*'LCFS Values'!B90*'LCFS Values'!$G$2*100</f>
        <v>153.224909096875</v>
      </c>
      <c r="J90" s="4">
        <f>'RIN Values'!C90</f>
        <v>113.53125</v>
      </c>
      <c r="K90" s="4">
        <f>'Fixed Credits Value'!B90</f>
        <v>100</v>
      </c>
      <c r="L90" s="4">
        <f t="shared" si="9"/>
        <v>379.75</v>
      </c>
      <c r="M90" s="4">
        <f>L90/'Feedstock Conversions'!B$21</f>
        <v>48.326546194960549</v>
      </c>
      <c r="O90" s="4">
        <f>'Fuel Values'!C90*100</f>
        <v>109.87</v>
      </c>
      <c r="P90" s="18">
        <f>('LCFS Values'!$E$3-AB$4)/1000000*'LCFS Values'!B90*'LCFS Values'!$G$2*100</f>
        <v>130.94250732062503</v>
      </c>
      <c r="Q90" s="4">
        <f>'RIN Values'!D90</f>
        <v>128.66874999999999</v>
      </c>
      <c r="R90" s="4">
        <f>'Fixed Credits Value'!B90</f>
        <v>100</v>
      </c>
      <c r="S90" s="4">
        <f>'Fixed Credits Value'!C90</f>
        <v>16</v>
      </c>
      <c r="T90" s="4">
        <f t="shared" si="5"/>
        <v>485.48125732062499</v>
      </c>
      <c r="U90" s="4">
        <f>T90/'Feedstock Conversions'!B$9</f>
        <v>51.78466744753333</v>
      </c>
      <c r="W90" s="4">
        <f t="shared" si="10"/>
        <v>137.5090009238522</v>
      </c>
      <c r="X90" s="4">
        <f t="shared" si="6"/>
        <v>196.4752295350707</v>
      </c>
      <c r="AG90" s="4">
        <f>AJ90+'Rail Costs'!K90</f>
        <v>26.253752407614783</v>
      </c>
      <c r="AH90" s="4">
        <f>B90+'Rail Costs'!N90</f>
        <v>26.876480963045914</v>
      </c>
      <c r="AI90" s="4">
        <f>AH90+'Rail Costs'!K90</f>
        <v>27.973933370660696</v>
      </c>
      <c r="AJ90" s="4">
        <v>25.156300000000002</v>
      </c>
      <c r="AK90" s="4">
        <v>28.5</v>
      </c>
      <c r="AL90" s="4">
        <v>26.5</v>
      </c>
      <c r="AO90" s="4">
        <f>$L90-(AG90*'Feedstock Conversions'!$B$21)-'Rail Costs'!Q90</f>
        <v>169.73073139678402</v>
      </c>
      <c r="AP90" s="4">
        <f>$L90-(AH90*'Feedstock Conversions'!$B$21)-'Rail Costs'!R90</f>
        <v>165.24653364044735</v>
      </c>
      <c r="AQ90" s="4">
        <f>$L90-(AI90*'Feedstock Conversions'!$B$21)-'Rail Costs'!S90</f>
        <v>156.79239769586877</v>
      </c>
      <c r="AR90" s="4">
        <f>$L90-(AJ90*'Feedstock Conversions'!$B$21)-'Rail Costs'!T90</f>
        <v>178.53152585316283</v>
      </c>
      <c r="AS90" s="4">
        <f>$L90-(AK90*'Feedstock Conversions'!$B$21)-'Rail Costs'!U90</f>
        <v>152.40409851083297</v>
      </c>
      <c r="AT90" s="4">
        <f>$L90-(AL90*'Feedstock Conversions'!$B$21)-'Rail Costs'!V90</f>
        <v>167.26467750379541</v>
      </c>
      <c r="AV90" s="4">
        <f>$T90-(AG90*'Feedstock Conversions'!$B$9)-'Rail Costs'!Q90</f>
        <v>235.63504631505737</v>
      </c>
      <c r="AW90" s="4">
        <f>$T90-(AH90*'Feedstock Conversions'!$B$9)-'Rail Costs'!R90</f>
        <v>230.20616934013168</v>
      </c>
      <c r="AX90" s="4">
        <f>$T90-(AI90*'Feedstock Conversions'!$B$9)-'Rail Costs'!S90</f>
        <v>220.08719809320149</v>
      </c>
      <c r="AY90" s="4">
        <f>$T90-(AJ90*'Feedstock Conversions'!$B$9)-'Rail Costs'!T90</f>
        <v>246.10067607378781</v>
      </c>
      <c r="AZ90" s="4">
        <f>$T90-(AK90*'Feedstock Conversions'!$B$9)-'Rail Costs'!U90</f>
        <v>214.90085583145796</v>
      </c>
      <c r="BA90" s="4">
        <f>$T90-(AL90*'Feedstock Conversions'!$B$9)-'Rail Costs'!V90</f>
        <v>232.7954348244204</v>
      </c>
      <c r="BH90">
        <f t="shared" si="7"/>
        <v>37</v>
      </c>
      <c r="BI90">
        <f t="shared" si="8"/>
        <v>2020</v>
      </c>
      <c r="BJ90">
        <f t="shared" si="11"/>
        <v>9</v>
      </c>
    </row>
    <row r="91" spans="1:62" x14ac:dyDescent="0.2">
      <c r="A91" s="11">
        <v>44092</v>
      </c>
      <c r="B91" s="4">
        <v>26.9</v>
      </c>
      <c r="C91" s="18">
        <f>CWG!B91+'Rail Costs'!B91</f>
        <v>31.289809630459125</v>
      </c>
      <c r="E91" s="4">
        <f>CWG!C91*'Feedstock Conversions'!B$21</f>
        <v>245.87532407614779</v>
      </c>
      <c r="F91" s="4">
        <f>CWG!C91*'Feedstock Conversions'!B$9</f>
        <v>293.34196528555429</v>
      </c>
      <c r="H91" s="4">
        <f>'Fuel Values'!B91-CWG!I91-CWG!J91-CWG!K91</f>
        <v>19.624770345000002</v>
      </c>
      <c r="I91" s="18">
        <f>('LCFS Values'!$E$3-$AA$4)/1000000*'LCFS Values'!B91*'LCFS Values'!$G$2*100</f>
        <v>151.07522965499999</v>
      </c>
      <c r="J91" s="4">
        <f>'RIN Values'!C91</f>
        <v>120.30000000000001</v>
      </c>
      <c r="K91" s="4">
        <f>'Fixed Credits Value'!B91</f>
        <v>100</v>
      </c>
      <c r="L91" s="4">
        <f t="shared" si="9"/>
        <v>391</v>
      </c>
      <c r="M91" s="4">
        <f>L91/'Feedstock Conversions'!B$21</f>
        <v>49.758208195469585</v>
      </c>
      <c r="O91" s="4">
        <f>'Fuel Values'!C91*100</f>
        <v>113.55999999999999</v>
      </c>
      <c r="P91" s="18">
        <f>('LCFS Values'!$E$3-AB$4)/1000000*'LCFS Values'!B91*'LCFS Values'!$G$2*100</f>
        <v>129.10544037300002</v>
      </c>
      <c r="Q91" s="4">
        <f>'RIN Values'!D91</f>
        <v>136.34</v>
      </c>
      <c r="R91" s="4">
        <f>'Fixed Credits Value'!B91</f>
        <v>100</v>
      </c>
      <c r="S91" s="4">
        <f>'Fixed Credits Value'!C91</f>
        <v>16</v>
      </c>
      <c r="T91" s="4">
        <f t="shared" ref="T91:T154" si="12">S91+R91+Q91+P91+O91</f>
        <v>495.005440373</v>
      </c>
      <c r="U91" s="4">
        <f>T91/'Feedstock Conversions'!B$9</f>
        <v>52.800580306453334</v>
      </c>
      <c r="W91" s="4">
        <f t="shared" si="10"/>
        <v>145.12467592385221</v>
      </c>
      <c r="X91" s="4">
        <f t="shared" ref="X91:X154" si="13">T91-F91</f>
        <v>201.6634750874457</v>
      </c>
      <c r="AG91" s="4">
        <f>AJ91+'Rail Costs'!K91</f>
        <v>27.147452407614782</v>
      </c>
      <c r="AH91" s="4">
        <f>B91+'Rail Costs'!N91</f>
        <v>27.338980963045913</v>
      </c>
      <c r="AI91" s="4">
        <f>AH91+'Rail Costs'!K91</f>
        <v>28.436433370660694</v>
      </c>
      <c r="AJ91" s="4">
        <v>26.05</v>
      </c>
      <c r="AK91" s="4">
        <v>28.5</v>
      </c>
      <c r="AL91" s="4">
        <v>26.9</v>
      </c>
      <c r="AO91" s="4">
        <f>$L91-(AG91*'Feedstock Conversions'!$B$21)-'Rail Costs'!Q91</f>
        <v>173.95803679678403</v>
      </c>
      <c r="AP91" s="4">
        <f>$L91-(AH91*'Feedstock Conversions'!$B$21)-'Rail Costs'!R91</f>
        <v>172.86220864044736</v>
      </c>
      <c r="AQ91" s="4">
        <f>$L91-(AI91*'Feedstock Conversions'!$B$21)-'Rail Costs'!S91</f>
        <v>164.40807269586878</v>
      </c>
      <c r="AR91" s="4">
        <f>$L91-(AJ91*'Feedstock Conversions'!$B$21)-'Rail Costs'!T91</f>
        <v>182.75883125316284</v>
      </c>
      <c r="AS91" s="4">
        <f>$L91-(AK91*'Feedstock Conversions'!$B$21)-'Rail Costs'!U91</f>
        <v>163.65409851083297</v>
      </c>
      <c r="AT91" s="4">
        <f>$L91-(AL91*'Feedstock Conversions'!$B$21)-'Rail Costs'!V91</f>
        <v>175.37147750379543</v>
      </c>
      <c r="AV91" s="4">
        <f>$T91-(AG91*'Feedstock Conversions'!$B$9)-'Rail Costs'!Q91</f>
        <v>236.78079186743238</v>
      </c>
      <c r="AW91" s="4">
        <f>$T91-(AH91*'Feedstock Conversions'!$B$9)-'Rail Costs'!R91</f>
        <v>235.39441489250672</v>
      </c>
      <c r="AX91" s="4">
        <f>$T91-(AI91*'Feedstock Conversions'!$B$9)-'Rail Costs'!S91</f>
        <v>225.2754436455765</v>
      </c>
      <c r="AY91" s="4">
        <f>$T91-(AJ91*'Feedstock Conversions'!$B$9)-'Rail Costs'!T91</f>
        <v>247.24642162616283</v>
      </c>
      <c r="AZ91" s="4">
        <f>$T91-(AK91*'Feedstock Conversions'!$B$9)-'Rail Costs'!U91</f>
        <v>224.42503888383297</v>
      </c>
      <c r="BA91" s="4">
        <f>$T91-(AL91*'Feedstock Conversions'!$B$9)-'Rail Costs'!V91</f>
        <v>238.56961787679541</v>
      </c>
      <c r="BH91">
        <f t="shared" si="7"/>
        <v>38</v>
      </c>
      <c r="BI91">
        <f t="shared" si="8"/>
        <v>2020</v>
      </c>
      <c r="BJ91">
        <f t="shared" si="11"/>
        <v>9</v>
      </c>
    </row>
    <row r="92" spans="1:62" x14ac:dyDescent="0.2">
      <c r="A92" s="11">
        <v>44099</v>
      </c>
      <c r="B92" s="4">
        <v>27.4</v>
      </c>
      <c r="C92" s="18">
        <f>CWG!B92+'Rail Costs'!B92</f>
        <v>31.789809630459125</v>
      </c>
      <c r="E92" s="4">
        <f>CWG!C92*'Feedstock Conversions'!B$21</f>
        <v>249.80432407614779</v>
      </c>
      <c r="F92" s="4">
        <f>CWG!C92*'Feedstock Conversions'!B$9</f>
        <v>298.02946528555429</v>
      </c>
      <c r="H92" s="4">
        <f>'Fuel Values'!B92-CWG!I92-CWG!J92-CWG!K92</f>
        <v>29.632399445000004</v>
      </c>
      <c r="I92" s="18">
        <f>('LCFS Values'!$E$3-$AA$4)/1000000*'LCFS Values'!B92*'LCFS Values'!$G$2*100</f>
        <v>152.617600555</v>
      </c>
      <c r="J92" s="4">
        <f>'RIN Values'!C92</f>
        <v>116.25</v>
      </c>
      <c r="K92" s="4">
        <f>'Fixed Credits Value'!B92</f>
        <v>100</v>
      </c>
      <c r="L92" s="4">
        <f t="shared" si="9"/>
        <v>398.5</v>
      </c>
      <c r="M92" s="4">
        <f>L92/'Feedstock Conversions'!B$21</f>
        <v>50.712649529142276</v>
      </c>
      <c r="O92" s="4">
        <f>'Fuel Values'!C92*100</f>
        <v>112.08</v>
      </c>
      <c r="P92" s="18">
        <f>('LCFS Values'!$E$3-AB$4)/1000000*'LCFS Values'!B92*'LCFS Values'!$G$2*100</f>
        <v>130.423515313</v>
      </c>
      <c r="Q92" s="4">
        <f>'RIN Values'!D92</f>
        <v>131.75</v>
      </c>
      <c r="R92" s="4">
        <f>'Fixed Credits Value'!B92</f>
        <v>100</v>
      </c>
      <c r="S92" s="4">
        <f>'Fixed Credits Value'!C92</f>
        <v>16</v>
      </c>
      <c r="T92" s="4">
        <f t="shared" si="12"/>
        <v>490.25351531299998</v>
      </c>
      <c r="U92" s="4">
        <f>T92/'Feedstock Conversions'!B$9</f>
        <v>52.293708300053332</v>
      </c>
      <c r="W92" s="4">
        <f t="shared" si="10"/>
        <v>148.69567592385221</v>
      </c>
      <c r="X92" s="4">
        <f t="shared" si="13"/>
        <v>192.22405002744568</v>
      </c>
      <c r="AG92" s="4">
        <f>AJ92+'Rail Costs'!K92</f>
        <v>27.347452407614782</v>
      </c>
      <c r="AH92" s="4">
        <f>B92+'Rail Costs'!N92</f>
        <v>27.838980963045913</v>
      </c>
      <c r="AI92" s="4">
        <f>AH92+'Rail Costs'!K92</f>
        <v>28.936433370660694</v>
      </c>
      <c r="AJ92" s="4">
        <v>26.25</v>
      </c>
      <c r="AK92" s="4">
        <v>28.5</v>
      </c>
      <c r="AL92" s="4">
        <v>27.4</v>
      </c>
      <c r="AO92" s="4">
        <f>$L92-(AG92*'Feedstock Conversions'!$B$21)-'Rail Costs'!Q92</f>
        <v>179.88643679678404</v>
      </c>
      <c r="AP92" s="4">
        <f>$L92-(AH92*'Feedstock Conversions'!$B$21)-'Rail Costs'!R92</f>
        <v>176.43320864044736</v>
      </c>
      <c r="AQ92" s="4">
        <f>$L92-(AI92*'Feedstock Conversions'!$B$21)-'Rail Costs'!S92</f>
        <v>167.97907269586878</v>
      </c>
      <c r="AR92" s="4">
        <f>$L92-(AJ92*'Feedstock Conversions'!$B$21)-'Rail Costs'!T92</f>
        <v>188.68723125316285</v>
      </c>
      <c r="AS92" s="4">
        <f>$L92-(AK92*'Feedstock Conversions'!$B$21)-'Rail Costs'!U92</f>
        <v>171.15409851083297</v>
      </c>
      <c r="AT92" s="4">
        <f>$L92-(AL92*'Feedstock Conversions'!$B$21)-'Rail Costs'!V92</f>
        <v>178.94247750379543</v>
      </c>
      <c r="AV92" s="4">
        <f>$T92-(AG92*'Feedstock Conversions'!$B$9)-'Rail Costs'!Q92</f>
        <v>230.15386680743237</v>
      </c>
      <c r="AW92" s="4">
        <f>$T92-(AH92*'Feedstock Conversions'!$B$9)-'Rail Costs'!R92</f>
        <v>225.9549898325067</v>
      </c>
      <c r="AX92" s="4">
        <f>$T92-(AI92*'Feedstock Conversions'!$B$9)-'Rail Costs'!S92</f>
        <v>215.83601858557648</v>
      </c>
      <c r="AY92" s="4">
        <f>$T92-(AJ92*'Feedstock Conversions'!$B$9)-'Rail Costs'!T92</f>
        <v>240.61949656616281</v>
      </c>
      <c r="AZ92" s="4">
        <f>$T92-(AK92*'Feedstock Conversions'!$B$9)-'Rail Costs'!U92</f>
        <v>219.67311382383295</v>
      </c>
      <c r="BA92" s="4">
        <f>$T92-(AL92*'Feedstock Conversions'!$B$9)-'Rail Costs'!V92</f>
        <v>229.13019281679539</v>
      </c>
      <c r="BH92">
        <f t="shared" si="7"/>
        <v>39</v>
      </c>
      <c r="BI92">
        <f t="shared" si="8"/>
        <v>2020</v>
      </c>
      <c r="BJ92">
        <f t="shared" si="11"/>
        <v>9</v>
      </c>
    </row>
    <row r="93" spans="1:62" x14ac:dyDescent="0.2">
      <c r="A93" s="11">
        <v>44106</v>
      </c>
      <c r="B93" s="4">
        <v>27.9</v>
      </c>
      <c r="C93" s="18">
        <f>CWG!B93+'Rail Costs'!B93</f>
        <v>32.250571108622616</v>
      </c>
      <c r="E93" s="4">
        <f>CWG!C93*'Feedstock Conversions'!B$21</f>
        <v>253.42498777155652</v>
      </c>
      <c r="F93" s="4">
        <f>CWG!C93*'Feedstock Conversions'!B$9</f>
        <v>302.349104143337</v>
      </c>
      <c r="H93" s="4">
        <f>'Fuel Values'!B93-CWG!I93-CWG!J93-CWG!K93</f>
        <v>30.031128902499972</v>
      </c>
      <c r="I93" s="18">
        <f>('LCFS Values'!$E$3-$AA$4)/1000000*'LCFS Values'!B93*'LCFS Values'!$G$2*100</f>
        <v>153.11887109750003</v>
      </c>
      <c r="J93" s="4">
        <f>'RIN Values'!C93</f>
        <v>112.35000000000001</v>
      </c>
      <c r="K93" s="4">
        <f>'Fixed Credits Value'!B93</f>
        <v>100</v>
      </c>
      <c r="L93" s="4">
        <f t="shared" si="9"/>
        <v>395.5</v>
      </c>
      <c r="M93" s="4">
        <f>L93/'Feedstock Conversions'!B$21</f>
        <v>50.330872995673204</v>
      </c>
      <c r="O93" s="4">
        <f>'Fuel Values'!C93*100</f>
        <v>112.35</v>
      </c>
      <c r="P93" s="18">
        <f>('LCFS Values'!$E$3-AB$4)/1000000*'LCFS Values'!B93*'LCFS Values'!$G$2*100</f>
        <v>130.85188966850001</v>
      </c>
      <c r="Q93" s="4">
        <f>'RIN Values'!D93</f>
        <v>127.33000000000001</v>
      </c>
      <c r="R93" s="4">
        <f>'Fixed Credits Value'!B93</f>
        <v>100</v>
      </c>
      <c r="S93" s="4">
        <f>'Fixed Credits Value'!C93</f>
        <v>16</v>
      </c>
      <c r="T93" s="4">
        <f t="shared" si="12"/>
        <v>486.53188966850007</v>
      </c>
      <c r="U93" s="4">
        <f>T93/'Feedstock Conversions'!B$9</f>
        <v>51.896734897973339</v>
      </c>
      <c r="W93" s="4">
        <f t="shared" si="10"/>
        <v>142.07501222844348</v>
      </c>
      <c r="X93" s="4">
        <f t="shared" si="13"/>
        <v>184.18278552516307</v>
      </c>
      <c r="AG93" s="4">
        <f>AJ93+'Rail Costs'!K93</f>
        <v>28.337642777155654</v>
      </c>
      <c r="AH93" s="4">
        <f>B93+'Rail Costs'!N93</f>
        <v>28.335057110862259</v>
      </c>
      <c r="AI93" s="4">
        <f>AH93+'Rail Costs'!K93</f>
        <v>29.422699888017913</v>
      </c>
      <c r="AJ93" s="4">
        <v>27.25</v>
      </c>
      <c r="AK93" s="4">
        <v>28.9</v>
      </c>
      <c r="AL93" s="4">
        <v>27.5</v>
      </c>
      <c r="AO93" s="4">
        <f>$L93-(AG93*'Feedstock Conversions'!$B$21)-'Rail Costs'!Q93</f>
        <v>169.13874797625414</v>
      </c>
      <c r="AP93" s="4">
        <f>$L93-(AH93*'Feedstock Conversions'!$B$21)-'Rail Costs'!R93</f>
        <v>169.56461169170598</v>
      </c>
      <c r="AQ93" s="4">
        <f>$L93-(AI93*'Feedstock Conversions'!$B$21)-'Rail Costs'!S93</f>
        <v>161.1860434427214</v>
      </c>
      <c r="AR93" s="4">
        <f>$L93-(AJ93*'Feedstock Conversions'!$B$21)-'Rail Costs'!T93</f>
        <v>177.86087611346977</v>
      </c>
      <c r="AS93" s="4">
        <f>$L93-(AK93*'Feedstock Conversions'!$B$21)-'Rail Costs'!U93</f>
        <v>165.04122612190935</v>
      </c>
      <c r="AT93" s="4">
        <f>$L93-(AL93*'Feedstock Conversions'!$B$21)-'Rail Costs'!V93</f>
        <v>175.1946513361637</v>
      </c>
      <c r="AV93" s="4">
        <f>$T93-(AG93*'Feedstock Conversions'!$B$9)-'Rail Costs'!Q93</f>
        <v>217.18243355180908</v>
      </c>
      <c r="AW93" s="4">
        <f>$T93-(AH93*'Feedstock Conversions'!$B$9)-'Rail Costs'!R93</f>
        <v>217.61221972302798</v>
      </c>
      <c r="AX93" s="4">
        <f>$T93-(AI93*'Feedstock Conversions'!$B$9)-'Rail Costs'!S93</f>
        <v>207.58369738109829</v>
      </c>
      <c r="AY93" s="4">
        <f>$T93-(AJ93*'Feedstock Conversions'!$B$9)-'Rail Costs'!T93</f>
        <v>227.55451578196983</v>
      </c>
      <c r="AZ93" s="4">
        <f>$T93-(AK93*'Feedstock Conversions'!$B$9)-'Rail Costs'!U93</f>
        <v>212.2318157904094</v>
      </c>
      <c r="BA93" s="4">
        <f>$T93-(AL93*'Feedstock Conversions'!$B$9)-'Rail Costs'!V93</f>
        <v>224.50904100466377</v>
      </c>
      <c r="BH93">
        <f t="shared" si="7"/>
        <v>40</v>
      </c>
      <c r="BI93">
        <f t="shared" si="8"/>
        <v>2020</v>
      </c>
      <c r="BJ93">
        <f t="shared" si="11"/>
        <v>10</v>
      </c>
    </row>
    <row r="94" spans="1:62" x14ac:dyDescent="0.2">
      <c r="A94" s="11">
        <v>44113</v>
      </c>
      <c r="B94" s="4">
        <v>27.8</v>
      </c>
      <c r="C94" s="18">
        <f>CWG!B94+'Rail Costs'!B94</f>
        <v>32.150571108622621</v>
      </c>
      <c r="E94" s="4">
        <f>CWG!C94*'Feedstock Conversions'!B$21</f>
        <v>252.63918777155655</v>
      </c>
      <c r="F94" s="4">
        <f>CWG!C94*'Feedstock Conversions'!B$9</f>
        <v>301.41160414333706</v>
      </c>
      <c r="H94" s="4">
        <f>'Fuel Values'!B94-CWG!I94-CWG!J94-CWG!K94</f>
        <v>25.164177620000004</v>
      </c>
      <c r="I94" s="18">
        <f>('LCFS Values'!$E$3-$AA$4)/1000000*'LCFS Values'!B94*'LCFS Values'!$G$2*100</f>
        <v>151.46082238</v>
      </c>
      <c r="J94" s="4">
        <f>'RIN Values'!C94</f>
        <v>115.875</v>
      </c>
      <c r="K94" s="4">
        <f>'Fixed Credits Value'!B94</f>
        <v>100</v>
      </c>
      <c r="L94" s="4">
        <f t="shared" si="9"/>
        <v>392.5</v>
      </c>
      <c r="M94" s="4">
        <f>L94/'Feedstock Conversions'!B$21</f>
        <v>49.949096462204125</v>
      </c>
      <c r="O94" s="4">
        <f>'Fuel Values'!C94*100</f>
        <v>118.37</v>
      </c>
      <c r="P94" s="18">
        <f>('LCFS Values'!$E$3-AB$4)/1000000*'LCFS Values'!B94*'LCFS Values'!$G$2*100</f>
        <v>129.43495910800002</v>
      </c>
      <c r="Q94" s="4">
        <f>'RIN Values'!D94</f>
        <v>131.32499999999999</v>
      </c>
      <c r="R94" s="4">
        <f>'Fixed Credits Value'!B94</f>
        <v>100</v>
      </c>
      <c r="S94" s="4">
        <f>'Fixed Credits Value'!C94</f>
        <v>16</v>
      </c>
      <c r="T94" s="4">
        <f t="shared" si="12"/>
        <v>495.12995910799998</v>
      </c>
      <c r="U94" s="4">
        <f>T94/'Feedstock Conversions'!B$9</f>
        <v>52.81386230485333</v>
      </c>
      <c r="W94" s="4">
        <f t="shared" si="10"/>
        <v>139.86081222844345</v>
      </c>
      <c r="X94" s="4">
        <f t="shared" si="13"/>
        <v>193.71835496466292</v>
      </c>
      <c r="AG94" s="4">
        <f>AJ94+'Rail Costs'!K94</f>
        <v>28.587642777155654</v>
      </c>
      <c r="AH94" s="4">
        <f>B94+'Rail Costs'!N94</f>
        <v>28.235057110862261</v>
      </c>
      <c r="AI94" s="4">
        <f>AH94+'Rail Costs'!K94</f>
        <v>29.322699888017915</v>
      </c>
      <c r="AJ94" s="4">
        <v>27.5</v>
      </c>
      <c r="AK94" s="4">
        <v>29.5</v>
      </c>
      <c r="AL94" s="4">
        <v>27.5</v>
      </c>
      <c r="AO94" s="4">
        <f>$L94-(AG94*'Feedstock Conversions'!$B$21)-'Rail Costs'!Q94</f>
        <v>164.17424797625412</v>
      </c>
      <c r="AP94" s="4">
        <f>$L94-(AH94*'Feedstock Conversions'!$B$21)-'Rail Costs'!R94</f>
        <v>167.35041169170594</v>
      </c>
      <c r="AQ94" s="4">
        <f>$L94-(AI94*'Feedstock Conversions'!$B$21)-'Rail Costs'!S94</f>
        <v>158.97184344272137</v>
      </c>
      <c r="AR94" s="4">
        <f>$L94-(AJ94*'Feedstock Conversions'!$B$21)-'Rail Costs'!T94</f>
        <v>172.89637611346976</v>
      </c>
      <c r="AS94" s="4">
        <f>$L94-(AK94*'Feedstock Conversions'!$B$21)-'Rail Costs'!U94</f>
        <v>157.32642612190935</v>
      </c>
      <c r="AT94" s="4">
        <f>$L94-(AL94*'Feedstock Conversions'!$B$21)-'Rail Costs'!V94</f>
        <v>172.1946513361637</v>
      </c>
      <c r="AV94" s="4">
        <f>$T94-(AG94*'Feedstock Conversions'!$B$9)-'Rail Costs'!Q94</f>
        <v>223.43675299130899</v>
      </c>
      <c r="AW94" s="4">
        <f>$T94-(AH94*'Feedstock Conversions'!$B$9)-'Rail Costs'!R94</f>
        <v>227.14778916252789</v>
      </c>
      <c r="AX94" s="4">
        <f>$T94-(AI94*'Feedstock Conversions'!$B$9)-'Rail Costs'!S94</f>
        <v>217.11926682059814</v>
      </c>
      <c r="AY94" s="4">
        <f>$T94-(AJ94*'Feedstock Conversions'!$B$9)-'Rail Costs'!T94</f>
        <v>233.80883522146974</v>
      </c>
      <c r="AZ94" s="4">
        <f>$T94-(AK94*'Feedstock Conversions'!$B$9)-'Rail Costs'!U94</f>
        <v>215.20488522990931</v>
      </c>
      <c r="BA94" s="4">
        <f>$T94-(AL94*'Feedstock Conversions'!$B$9)-'Rail Costs'!V94</f>
        <v>233.10711044416368</v>
      </c>
      <c r="BH94">
        <f t="shared" si="7"/>
        <v>41</v>
      </c>
      <c r="BI94">
        <f t="shared" si="8"/>
        <v>2020</v>
      </c>
      <c r="BJ94">
        <f t="shared" si="11"/>
        <v>10</v>
      </c>
    </row>
    <row r="95" spans="1:62" x14ac:dyDescent="0.2">
      <c r="A95" s="11">
        <v>44120</v>
      </c>
      <c r="B95" s="4">
        <v>26.85</v>
      </c>
      <c r="C95" s="18">
        <f>CWG!B95+'Rail Costs'!B95</f>
        <v>31.200571108622619</v>
      </c>
      <c r="E95" s="4">
        <f>CWG!C95*'Feedstock Conversions'!B$21</f>
        <v>245.17408777155651</v>
      </c>
      <c r="F95" s="4">
        <f>CWG!C95*'Feedstock Conversions'!B$9</f>
        <v>292.50535414333706</v>
      </c>
      <c r="H95" s="4">
        <f>'Fuel Values'!B95-CWG!I95-CWG!J95-CWG!K95</f>
        <v>23.098074339999954</v>
      </c>
      <c r="I95" s="18">
        <f>('LCFS Values'!$E$3-$AA$4)/1000000*'LCFS Values'!B95*'LCFS Values'!$G$2*100</f>
        <v>150.22692566000003</v>
      </c>
      <c r="J95" s="4">
        <f>'RIN Values'!C95</f>
        <v>119.17500000000001</v>
      </c>
      <c r="K95" s="4">
        <f>'Fixed Credits Value'!B95</f>
        <v>100</v>
      </c>
      <c r="L95" s="4">
        <f t="shared" si="9"/>
        <v>392.5</v>
      </c>
      <c r="M95" s="4">
        <f>L95/'Feedstock Conversions'!B$21</f>
        <v>49.949096462204125</v>
      </c>
      <c r="O95" s="4">
        <f>'Fuel Values'!C95*100</f>
        <v>118.73</v>
      </c>
      <c r="P95" s="18">
        <f>('LCFS Values'!$E$3-AB$4)/1000000*'LCFS Values'!B95*'LCFS Values'!$G$2*100</f>
        <v>128.38049915600004</v>
      </c>
      <c r="Q95" s="4">
        <f>'RIN Values'!D95</f>
        <v>135.065</v>
      </c>
      <c r="R95" s="4">
        <f>'Fixed Credits Value'!B95</f>
        <v>100</v>
      </c>
      <c r="S95" s="4">
        <f>'Fixed Credits Value'!C95</f>
        <v>16</v>
      </c>
      <c r="T95" s="4">
        <f t="shared" si="12"/>
        <v>498.17549915600006</v>
      </c>
      <c r="U95" s="4">
        <f>T95/'Feedstock Conversions'!B$9</f>
        <v>53.138719909973339</v>
      </c>
      <c r="W95" s="4">
        <f t="shared" si="10"/>
        <v>147.32591222844349</v>
      </c>
      <c r="X95" s="4">
        <f t="shared" si="13"/>
        <v>205.670145012663</v>
      </c>
      <c r="AG95" s="4">
        <f>AJ95+'Rail Costs'!K95</f>
        <v>28.487642777155653</v>
      </c>
      <c r="AH95" s="4">
        <f>B95+'Rail Costs'!N95</f>
        <v>27.285057110862262</v>
      </c>
      <c r="AI95" s="4">
        <f>AH95+'Rail Costs'!K95</f>
        <v>28.372699888017916</v>
      </c>
      <c r="AJ95" s="4">
        <v>27.4</v>
      </c>
      <c r="AK95" s="4">
        <v>29.5</v>
      </c>
      <c r="AL95" s="4">
        <v>27.5</v>
      </c>
      <c r="AO95" s="4">
        <f>$L95-(AG95*'Feedstock Conversions'!$B$21)-'Rail Costs'!Q95</f>
        <v>164.96004797625415</v>
      </c>
      <c r="AP95" s="4">
        <f>$L95-(AH95*'Feedstock Conversions'!$B$21)-'Rail Costs'!R95</f>
        <v>174.81551169170595</v>
      </c>
      <c r="AQ95" s="4">
        <f>$L95-(AI95*'Feedstock Conversions'!$B$21)-'Rail Costs'!S95</f>
        <v>166.43694344272137</v>
      </c>
      <c r="AR95" s="4">
        <f>$L95-(AJ95*'Feedstock Conversions'!$B$21)-'Rail Costs'!T95</f>
        <v>173.68217611346978</v>
      </c>
      <c r="AS95" s="4">
        <f>$L95-(AK95*'Feedstock Conversions'!$B$21)-'Rail Costs'!U95</f>
        <v>157.32642612190935</v>
      </c>
      <c r="AT95" s="4">
        <f>$L95-(AL95*'Feedstock Conversions'!$B$21)-'Rail Costs'!V95</f>
        <v>172.1946513361637</v>
      </c>
      <c r="AV95" s="4">
        <f>$T95-(AG95*'Feedstock Conversions'!$B$9)-'Rail Costs'!Q95</f>
        <v>227.41979303930907</v>
      </c>
      <c r="AW95" s="4">
        <f>$T95-(AH95*'Feedstock Conversions'!$B$9)-'Rail Costs'!R95</f>
        <v>239.09957921052793</v>
      </c>
      <c r="AX95" s="4">
        <f>$T95-(AI95*'Feedstock Conversions'!$B$9)-'Rail Costs'!S95</f>
        <v>229.07105686859822</v>
      </c>
      <c r="AY95" s="4">
        <f>$T95-(AJ95*'Feedstock Conversions'!$B$9)-'Rail Costs'!T95</f>
        <v>237.79187526946981</v>
      </c>
      <c r="AZ95" s="4">
        <f>$T95-(AK95*'Feedstock Conversions'!$B$9)-'Rail Costs'!U95</f>
        <v>218.25042527790939</v>
      </c>
      <c r="BA95" s="4">
        <f>$T95-(AL95*'Feedstock Conversions'!$B$9)-'Rail Costs'!V95</f>
        <v>236.15265049216376</v>
      </c>
      <c r="BH95">
        <f t="shared" si="7"/>
        <v>42</v>
      </c>
      <c r="BI95">
        <f t="shared" si="8"/>
        <v>2020</v>
      </c>
      <c r="BJ95">
        <f t="shared" si="11"/>
        <v>10</v>
      </c>
    </row>
    <row r="96" spans="1:62" x14ac:dyDescent="0.2">
      <c r="A96" s="11">
        <v>44127</v>
      </c>
      <c r="B96" s="4">
        <v>25.5</v>
      </c>
      <c r="C96" s="18">
        <f>CWG!B96+'Rail Costs'!B96</f>
        <v>29.850571108622617</v>
      </c>
      <c r="E96" s="4">
        <f>CWG!C96*'Feedstock Conversions'!B$21</f>
        <v>234.5657877715565</v>
      </c>
      <c r="F96" s="4">
        <f>CWG!C96*'Feedstock Conversions'!B$9</f>
        <v>279.84910414333706</v>
      </c>
      <c r="H96" s="4">
        <f>'Fuel Values'!B96-CWG!I96-CWG!J96-CWG!K96</f>
        <v>23.271803797500013</v>
      </c>
      <c r="I96" s="18">
        <f>('LCFS Values'!$E$3-$AA$4)/1000000*'LCFS Values'!B96*'LCFS Values'!$G$2*100</f>
        <v>150.72819620249999</v>
      </c>
      <c r="J96" s="4">
        <f>'RIN Values'!C96</f>
        <v>121.5</v>
      </c>
      <c r="K96" s="4">
        <f>'Fixed Credits Value'!B96</f>
        <v>100</v>
      </c>
      <c r="L96" s="4">
        <f t="shared" si="9"/>
        <v>395.5</v>
      </c>
      <c r="M96" s="4">
        <f>L96/'Feedstock Conversions'!B$21</f>
        <v>50.330872995673204</v>
      </c>
      <c r="O96" s="4">
        <f>'Fuel Values'!C96*100</f>
        <v>116.67</v>
      </c>
      <c r="P96" s="18">
        <f>('LCFS Values'!$E$3-AB$4)/1000000*'LCFS Values'!B96*'LCFS Values'!$G$2*100</f>
        <v>128.8088735115</v>
      </c>
      <c r="Q96" s="4">
        <f>'RIN Values'!D96</f>
        <v>137.69999999999999</v>
      </c>
      <c r="R96" s="4">
        <f>'Fixed Credits Value'!B96</f>
        <v>100</v>
      </c>
      <c r="S96" s="4">
        <f>'Fixed Credits Value'!C96</f>
        <v>16</v>
      </c>
      <c r="T96" s="4">
        <f t="shared" si="12"/>
        <v>499.1788735115</v>
      </c>
      <c r="U96" s="4">
        <f>T96/'Feedstock Conversions'!B$9</f>
        <v>53.245746507893337</v>
      </c>
      <c r="W96" s="4">
        <f t="shared" si="10"/>
        <v>160.9342122284435</v>
      </c>
      <c r="X96" s="4">
        <f t="shared" si="13"/>
        <v>219.32976936816294</v>
      </c>
      <c r="AG96" s="4">
        <f>AJ96+'Rail Costs'!K96</f>
        <v>27.387642777155655</v>
      </c>
      <c r="AH96" s="4">
        <f>B96+'Rail Costs'!N96</f>
        <v>25.93505711086226</v>
      </c>
      <c r="AI96" s="4">
        <f>AH96+'Rail Costs'!K96</f>
        <v>27.022699888017915</v>
      </c>
      <c r="AJ96" s="4">
        <v>26.3</v>
      </c>
      <c r="AK96" s="4">
        <v>28.5</v>
      </c>
      <c r="AL96" s="4">
        <v>27.5</v>
      </c>
      <c r="AO96" s="4">
        <f>$L96-(AG96*'Feedstock Conversions'!$B$21)-'Rail Costs'!Q96</f>
        <v>176.60384797625412</v>
      </c>
      <c r="AP96" s="4">
        <f>$L96-(AH96*'Feedstock Conversions'!$B$21)-'Rail Costs'!R96</f>
        <v>188.42381169170596</v>
      </c>
      <c r="AQ96" s="4">
        <f>$L96-(AI96*'Feedstock Conversions'!$B$21)-'Rail Costs'!S96</f>
        <v>180.04524344272139</v>
      </c>
      <c r="AR96" s="4">
        <f>$L96-(AJ96*'Feedstock Conversions'!$B$21)-'Rail Costs'!T96</f>
        <v>185.32597611346975</v>
      </c>
      <c r="AS96" s="4">
        <f>$L96-(AK96*'Feedstock Conversions'!$B$21)-'Rail Costs'!U96</f>
        <v>168.18442612190933</v>
      </c>
      <c r="AT96" s="4">
        <f>$L96-(AL96*'Feedstock Conversions'!$B$21)-'Rail Costs'!V96</f>
        <v>175.1946513361637</v>
      </c>
      <c r="AV96" s="4">
        <f>$T96-(AG96*'Feedstock Conversions'!$B$9)-'Rail Costs'!Q96</f>
        <v>238.73566739480896</v>
      </c>
      <c r="AW96" s="4">
        <f>$T96-(AH96*'Feedstock Conversions'!$B$9)-'Rail Costs'!R96</f>
        <v>252.75920356602791</v>
      </c>
      <c r="AX96" s="4">
        <f>$T96-(AI96*'Feedstock Conversions'!$B$9)-'Rail Costs'!S96</f>
        <v>242.73068122409819</v>
      </c>
      <c r="AY96" s="4">
        <f>$T96-(AJ96*'Feedstock Conversions'!$B$9)-'Rail Costs'!T96</f>
        <v>249.10774962496976</v>
      </c>
      <c r="AZ96" s="4">
        <f>$T96-(AK96*'Feedstock Conversions'!$B$9)-'Rail Costs'!U96</f>
        <v>228.62879963340933</v>
      </c>
      <c r="BA96" s="4">
        <f>$T96-(AL96*'Feedstock Conversions'!$B$9)-'Rail Costs'!V96</f>
        <v>237.1560248476637</v>
      </c>
      <c r="BH96">
        <f t="shared" si="7"/>
        <v>43</v>
      </c>
      <c r="BI96">
        <f t="shared" si="8"/>
        <v>2020</v>
      </c>
      <c r="BJ96">
        <f t="shared" si="11"/>
        <v>10</v>
      </c>
    </row>
    <row r="97" spans="1:62" x14ac:dyDescent="0.2">
      <c r="A97" s="11">
        <v>44134</v>
      </c>
      <c r="B97" s="4">
        <v>25.05</v>
      </c>
      <c r="C97" s="18">
        <f>CWG!B97+'Rail Costs'!B97</f>
        <v>29.400571108622621</v>
      </c>
      <c r="E97" s="4">
        <f>CWG!C97*'Feedstock Conversions'!B$21</f>
        <v>231.02968777155655</v>
      </c>
      <c r="F97" s="4">
        <f>CWG!C97*'Feedstock Conversions'!B$9</f>
        <v>275.63035414333706</v>
      </c>
      <c r="H97" s="4">
        <f>'Fuel Values'!B97-CWG!I97-CWG!J97-CWG!K97</f>
        <v>25.678159432500024</v>
      </c>
      <c r="I97" s="18">
        <f>('LCFS Values'!$E$3-$AA$4)/1000000*'LCFS Values'!B97*'LCFS Values'!$G$2*100</f>
        <v>150.49684056749999</v>
      </c>
      <c r="J97" s="4">
        <f>'RIN Values'!C97</f>
        <v>123.82499999999999</v>
      </c>
      <c r="K97" s="4">
        <f>'Fixed Credits Value'!B97</f>
        <v>100</v>
      </c>
      <c r="L97" s="4">
        <f t="shared" si="9"/>
        <v>400</v>
      </c>
      <c r="M97" s="4">
        <f>L97/'Feedstock Conversions'!B$21</f>
        <v>50.903537795876815</v>
      </c>
      <c r="O97" s="4">
        <f>'Fuel Values'!C97*100</f>
        <v>112.27000000000001</v>
      </c>
      <c r="P97" s="18">
        <f>('LCFS Values'!$E$3-AB$4)/1000000*'LCFS Values'!B97*'LCFS Values'!$G$2*100</f>
        <v>128.61116227050002</v>
      </c>
      <c r="Q97" s="4">
        <f>'RIN Values'!D97</f>
        <v>140.33499999999998</v>
      </c>
      <c r="R97" s="4">
        <f>'Fixed Credits Value'!B97</f>
        <v>100</v>
      </c>
      <c r="S97" s="4">
        <f>'Fixed Credits Value'!C97</f>
        <v>16</v>
      </c>
      <c r="T97" s="4">
        <f t="shared" si="12"/>
        <v>497.21616227050004</v>
      </c>
      <c r="U97" s="4">
        <f>T97/'Feedstock Conversions'!B$9</f>
        <v>53.036390642186667</v>
      </c>
      <c r="W97" s="4">
        <f t="shared" si="10"/>
        <v>168.97031222844345</v>
      </c>
      <c r="X97" s="4">
        <f t="shared" si="13"/>
        <v>221.58580812716298</v>
      </c>
      <c r="AG97" s="4">
        <f>AJ97+'Rail Costs'!K97</f>
        <v>26.137642777155655</v>
      </c>
      <c r="AH97" s="4">
        <f>B97+'Rail Costs'!N97</f>
        <v>25.485057110862261</v>
      </c>
      <c r="AI97" s="4">
        <f>AH97+'Rail Costs'!K97</f>
        <v>26.572699888017915</v>
      </c>
      <c r="AJ97" s="4">
        <v>25.05</v>
      </c>
      <c r="AK97" s="4">
        <v>28.4</v>
      </c>
      <c r="AL97" s="4">
        <v>27.5</v>
      </c>
      <c r="AO97" s="4">
        <f>$L97-(AG97*'Feedstock Conversions'!$B$21)-'Rail Costs'!Q97</f>
        <v>190.92634797625411</v>
      </c>
      <c r="AP97" s="4">
        <f>$L97-(AH97*'Feedstock Conversions'!$B$21)-'Rail Costs'!R97</f>
        <v>196.45991169170594</v>
      </c>
      <c r="AQ97" s="4">
        <f>$L97-(AI97*'Feedstock Conversions'!$B$21)-'Rail Costs'!S97</f>
        <v>188.08134344272136</v>
      </c>
      <c r="AR97" s="4">
        <f>$L97-(AJ97*'Feedstock Conversions'!$B$21)-'Rail Costs'!T97</f>
        <v>199.64847611346977</v>
      </c>
      <c r="AS97" s="4">
        <f>$L97-(AK97*'Feedstock Conversions'!$B$21)-'Rail Costs'!U97</f>
        <v>173.47022612190935</v>
      </c>
      <c r="AT97" s="4">
        <f>$L97-(AL97*'Feedstock Conversions'!$B$21)-'Rail Costs'!V97</f>
        <v>179.6946513361637</v>
      </c>
      <c r="AV97" s="4">
        <f>$T97-(AG97*'Feedstock Conversions'!$B$9)-'Rail Costs'!Q97</f>
        <v>248.49170615380902</v>
      </c>
      <c r="AW97" s="4">
        <f>$T97-(AH97*'Feedstock Conversions'!$B$9)-'Rail Costs'!R97</f>
        <v>255.01524232502794</v>
      </c>
      <c r="AX97" s="4">
        <f>$T97-(AI97*'Feedstock Conversions'!$B$9)-'Rail Costs'!S97</f>
        <v>244.98671998309823</v>
      </c>
      <c r="AY97" s="4">
        <f>$T97-(AJ97*'Feedstock Conversions'!$B$9)-'Rail Costs'!T97</f>
        <v>258.86378838396979</v>
      </c>
      <c r="AZ97" s="4">
        <f>$T97-(AK97*'Feedstock Conversions'!$B$9)-'Rail Costs'!U97</f>
        <v>227.60358839240936</v>
      </c>
      <c r="BA97" s="4">
        <f>$T97-(AL97*'Feedstock Conversions'!$B$9)-'Rail Costs'!V97</f>
        <v>235.19331360666374</v>
      </c>
      <c r="BH97">
        <f t="shared" si="7"/>
        <v>44</v>
      </c>
      <c r="BI97">
        <f t="shared" si="8"/>
        <v>2020</v>
      </c>
      <c r="BJ97">
        <f t="shared" si="11"/>
        <v>10</v>
      </c>
    </row>
    <row r="98" spans="1:62" x14ac:dyDescent="0.2">
      <c r="A98" s="11">
        <v>44141</v>
      </c>
      <c r="B98" s="4">
        <v>25</v>
      </c>
      <c r="C98" s="18">
        <f>CWG!B98+'Rail Costs'!B98</f>
        <v>29.350571108622617</v>
      </c>
      <c r="E98" s="4">
        <f>CWG!C98*'Feedstock Conversions'!B$21</f>
        <v>230.63678777155653</v>
      </c>
      <c r="F98" s="4">
        <f>CWG!C98*'Feedstock Conversions'!B$9</f>
        <v>275.16160414333706</v>
      </c>
      <c r="H98" s="4">
        <f>'Fuel Values'!B98-CWG!I98-CWG!J98-CWG!K98</f>
        <v>23.942566707499964</v>
      </c>
      <c r="I98" s="18">
        <f>('LCFS Values'!$E$3-$AA$4)/1000000*'LCFS Values'!B98*'LCFS Values'!$G$2*100</f>
        <v>150.88243329250002</v>
      </c>
      <c r="J98" s="4">
        <f>'RIN Values'!C98</f>
        <v>125.17500000000001</v>
      </c>
      <c r="K98" s="4">
        <f>'Fixed Credits Value'!B98</f>
        <v>100</v>
      </c>
      <c r="L98" s="4">
        <f t="shared" si="9"/>
        <v>400</v>
      </c>
      <c r="M98" s="4">
        <f>L98/'Feedstock Conversions'!B$21</f>
        <v>50.903537795876815</v>
      </c>
      <c r="O98" s="4">
        <f>'Fuel Values'!C98*100</f>
        <v>115.5</v>
      </c>
      <c r="P98" s="18">
        <f>('LCFS Values'!$E$3-AB$4)/1000000*'LCFS Values'!B98*'LCFS Values'!$G$2*100</f>
        <v>128.94068100550001</v>
      </c>
      <c r="Q98" s="4">
        <f>'RIN Values'!D98</f>
        <v>141.86500000000001</v>
      </c>
      <c r="R98" s="4">
        <f>'Fixed Credits Value'!B98</f>
        <v>100</v>
      </c>
      <c r="S98" s="4">
        <f>'Fixed Credits Value'!C98</f>
        <v>16</v>
      </c>
      <c r="T98" s="4">
        <f t="shared" si="12"/>
        <v>502.30568100549999</v>
      </c>
      <c r="U98" s="4">
        <f>T98/'Feedstock Conversions'!B$9</f>
        <v>53.579272640586666</v>
      </c>
      <c r="W98" s="4">
        <f t="shared" si="10"/>
        <v>169.36321222844347</v>
      </c>
      <c r="X98" s="4">
        <f t="shared" si="13"/>
        <v>227.14407686216293</v>
      </c>
      <c r="AG98" s="4">
        <f>AJ98+'Rail Costs'!K98</f>
        <v>25.687642777155656</v>
      </c>
      <c r="AH98" s="4">
        <f>B98+'Rail Costs'!N98</f>
        <v>25.43505711086226</v>
      </c>
      <c r="AI98" s="4">
        <f>AH98+'Rail Costs'!K98</f>
        <v>26.522699888017915</v>
      </c>
      <c r="AJ98" s="4">
        <v>24.6</v>
      </c>
      <c r="AK98" s="4">
        <v>28.6</v>
      </c>
      <c r="AL98" s="4">
        <v>27.1</v>
      </c>
      <c r="AO98" s="4">
        <f>$L98-(AG98*'Feedstock Conversions'!$B$21)-'Rail Costs'!Q98</f>
        <v>194.46244797625411</v>
      </c>
      <c r="AP98" s="4">
        <f>$L98-(AH98*'Feedstock Conversions'!$B$21)-'Rail Costs'!R98</f>
        <v>196.85281169170597</v>
      </c>
      <c r="AQ98" s="4">
        <f>$L98-(AI98*'Feedstock Conversions'!$B$21)-'Rail Costs'!S98</f>
        <v>188.47424344272139</v>
      </c>
      <c r="AR98" s="4">
        <f>$L98-(AJ98*'Feedstock Conversions'!$B$21)-'Rail Costs'!T98</f>
        <v>203.18457611346975</v>
      </c>
      <c r="AS98" s="4">
        <f>$L98-(AK98*'Feedstock Conversions'!$B$21)-'Rail Costs'!U98</f>
        <v>171.89862612190933</v>
      </c>
      <c r="AT98" s="4">
        <f>$L98-(AL98*'Feedstock Conversions'!$B$21)-'Rail Costs'!V98</f>
        <v>182.83785133616371</v>
      </c>
      <c r="AV98" s="4">
        <f>$T98-(AG98*'Feedstock Conversions'!$B$9)-'Rail Costs'!Q98</f>
        <v>257.79997488880895</v>
      </c>
      <c r="AW98" s="4">
        <f>$T98-(AH98*'Feedstock Conversions'!$B$9)-'Rail Costs'!R98</f>
        <v>260.5735110600279</v>
      </c>
      <c r="AX98" s="4">
        <f>$T98-(AI98*'Feedstock Conversions'!$B$9)-'Rail Costs'!S98</f>
        <v>250.54498871809818</v>
      </c>
      <c r="AY98" s="4">
        <f>$T98-(AJ98*'Feedstock Conversions'!$B$9)-'Rail Costs'!T98</f>
        <v>268.17205711896975</v>
      </c>
      <c r="AZ98" s="4">
        <f>$T98-(AK98*'Feedstock Conversions'!$B$9)-'Rail Costs'!U98</f>
        <v>230.81810712740932</v>
      </c>
      <c r="BA98" s="4">
        <f>$T98-(AL98*'Feedstock Conversions'!$B$9)-'Rail Costs'!V98</f>
        <v>244.03283234166369</v>
      </c>
      <c r="BH98">
        <f t="shared" si="7"/>
        <v>45</v>
      </c>
      <c r="BI98">
        <f t="shared" si="8"/>
        <v>2020</v>
      </c>
      <c r="BJ98">
        <f t="shared" si="11"/>
        <v>11</v>
      </c>
    </row>
    <row r="99" spans="1:62" x14ac:dyDescent="0.2">
      <c r="A99" s="11">
        <v>44148</v>
      </c>
      <c r="B99" s="4">
        <v>25.7</v>
      </c>
      <c r="C99" s="18">
        <f>CWG!B99+'Rail Costs'!B99</f>
        <v>30.05057110862262</v>
      </c>
      <c r="E99" s="4">
        <f>CWG!C99*'Feedstock Conversions'!B$21</f>
        <v>236.13738777155655</v>
      </c>
      <c r="F99" s="4">
        <f>CWG!C99*'Feedstock Conversions'!B$9</f>
        <v>281.72410414333706</v>
      </c>
      <c r="H99" s="4">
        <f>'Fuel Values'!B99-CWG!I99-CWG!J99-CWG!K99</f>
        <v>16.111213994999986</v>
      </c>
      <c r="I99" s="18">
        <f>('LCFS Values'!$E$3-$AA$4)/1000000*'LCFS Values'!B99*'LCFS Values'!$G$2*100</f>
        <v>153.38878600500001</v>
      </c>
      <c r="J99" s="4">
        <f>'RIN Values'!C99</f>
        <v>130.5</v>
      </c>
      <c r="K99" s="4">
        <f>'Fixed Credits Value'!B99</f>
        <v>100</v>
      </c>
      <c r="L99" s="4">
        <f t="shared" si="9"/>
        <v>400</v>
      </c>
      <c r="M99" s="4">
        <f>L99/'Feedstock Conversions'!B$21</f>
        <v>50.903537795876815</v>
      </c>
      <c r="O99" s="4">
        <f>'Fuel Values'!C99*100</f>
        <v>124.05</v>
      </c>
      <c r="P99" s="18">
        <f>('LCFS Values'!$E$3-AB$4)/1000000*'LCFS Values'!B99*'LCFS Values'!$G$2*100</f>
        <v>131.08255278300004</v>
      </c>
      <c r="Q99" s="4">
        <f>'RIN Values'!D99</f>
        <v>147.9</v>
      </c>
      <c r="R99" s="4">
        <f>'Fixed Credits Value'!B99</f>
        <v>100</v>
      </c>
      <c r="S99" s="4">
        <f>'Fixed Credits Value'!C99</f>
        <v>16</v>
      </c>
      <c r="T99" s="4">
        <f t="shared" si="12"/>
        <v>519.03255278300003</v>
      </c>
      <c r="U99" s="4">
        <f>T99/'Feedstock Conversions'!B$9</f>
        <v>55.363472296853338</v>
      </c>
      <c r="W99" s="4">
        <f t="shared" si="10"/>
        <v>163.86261222844345</v>
      </c>
      <c r="X99" s="4">
        <f t="shared" si="13"/>
        <v>237.30844863966297</v>
      </c>
      <c r="AG99" s="4">
        <f>AJ99+'Rail Costs'!K99</f>
        <v>25.887642777155655</v>
      </c>
      <c r="AH99" s="4">
        <f>B99+'Rail Costs'!N99</f>
        <v>26.13505711086226</v>
      </c>
      <c r="AI99" s="4">
        <f>AH99+'Rail Costs'!K99</f>
        <v>27.222699888017914</v>
      </c>
      <c r="AJ99" s="4">
        <v>24.8</v>
      </c>
      <c r="AK99" s="4">
        <v>29</v>
      </c>
      <c r="AL99" s="4">
        <v>27.4</v>
      </c>
      <c r="AO99" s="4">
        <f>$L99-(AG99*'Feedstock Conversions'!$B$21)-'Rail Costs'!Q99</f>
        <v>192.89084797625412</v>
      </c>
      <c r="AP99" s="4">
        <f>$L99-(AH99*'Feedstock Conversions'!$B$21)-'Rail Costs'!R99</f>
        <v>191.35221169170597</v>
      </c>
      <c r="AQ99" s="4">
        <f>$L99-(AI99*'Feedstock Conversions'!$B$21)-'Rail Costs'!S99</f>
        <v>182.97364344272137</v>
      </c>
      <c r="AR99" s="4">
        <f>$L99-(AJ99*'Feedstock Conversions'!$B$21)-'Rail Costs'!T99</f>
        <v>201.61297611346976</v>
      </c>
      <c r="AS99" s="4">
        <f>$L99-(AK99*'Feedstock Conversions'!$B$21)-'Rail Costs'!U99</f>
        <v>168.75542612190935</v>
      </c>
      <c r="AT99" s="4">
        <f>$L99-(AL99*'Feedstock Conversions'!$B$21)-'Rail Costs'!V99</f>
        <v>180.48045133616372</v>
      </c>
      <c r="AV99" s="4">
        <f>$T99-(AG99*'Feedstock Conversions'!$B$9)-'Rail Costs'!Q99</f>
        <v>272.65184666630898</v>
      </c>
      <c r="AW99" s="4">
        <f>$T99-(AH99*'Feedstock Conversions'!$B$9)-'Rail Costs'!R99</f>
        <v>270.73788283752793</v>
      </c>
      <c r="AX99" s="4">
        <f>$T99-(AI99*'Feedstock Conversions'!$B$9)-'Rail Costs'!S99</f>
        <v>260.70936049559822</v>
      </c>
      <c r="AY99" s="4">
        <f>$T99-(AJ99*'Feedstock Conversions'!$B$9)-'Rail Costs'!T99</f>
        <v>283.02392889646978</v>
      </c>
      <c r="AZ99" s="4">
        <f>$T99-(AK99*'Feedstock Conversions'!$B$9)-'Rail Costs'!U99</f>
        <v>243.79497890490936</v>
      </c>
      <c r="BA99" s="4">
        <f>$T99-(AL99*'Feedstock Conversions'!$B$9)-'Rail Costs'!V99</f>
        <v>257.94720411916376</v>
      </c>
      <c r="BH99">
        <f t="shared" si="7"/>
        <v>46</v>
      </c>
      <c r="BI99">
        <f t="shared" si="8"/>
        <v>2020</v>
      </c>
      <c r="BJ99">
        <f t="shared" si="11"/>
        <v>11</v>
      </c>
    </row>
    <row r="100" spans="1:62" x14ac:dyDescent="0.2">
      <c r="A100" s="11">
        <v>44155</v>
      </c>
      <c r="B100" s="4">
        <v>26.4</v>
      </c>
      <c r="C100" s="18">
        <f>CWG!B100+'Rail Costs'!B100</f>
        <v>30.750571108622616</v>
      </c>
      <c r="E100" s="4">
        <f>CWG!C100*'Feedstock Conversions'!B$21</f>
        <v>241.63798777155651</v>
      </c>
      <c r="F100" s="4">
        <f>CWG!C100*'Feedstock Conversions'!B$9</f>
        <v>288.286604143337</v>
      </c>
      <c r="H100" s="4">
        <f>'Fuel Values'!B100-CWG!I100-CWG!J100-CWG!K100</f>
        <v>21.013758002500026</v>
      </c>
      <c r="I100" s="18">
        <f>('LCFS Values'!$E$3-$AA$4)/1000000*'LCFS Values'!B100*'LCFS Values'!$G$2*100</f>
        <v>154.66124199749999</v>
      </c>
      <c r="J100" s="4">
        <f>'RIN Values'!C100</f>
        <v>134.32499999999999</v>
      </c>
      <c r="K100" s="4">
        <f>'Fixed Credits Value'!B100</f>
        <v>100</v>
      </c>
      <c r="L100" s="4">
        <f t="shared" si="9"/>
        <v>410</v>
      </c>
      <c r="M100" s="4">
        <f>L100/'Feedstock Conversions'!B$21</f>
        <v>52.176126240773733</v>
      </c>
      <c r="O100" s="4">
        <f>'Fuel Values'!C100*100</f>
        <v>126.78</v>
      </c>
      <c r="P100" s="18">
        <f>('LCFS Values'!$E$3-AB$4)/1000000*'LCFS Values'!B100*'LCFS Values'!$G$2*100</f>
        <v>132.16996460850001</v>
      </c>
      <c r="Q100" s="4">
        <f>'RIN Values'!D100</f>
        <v>152.23499999999999</v>
      </c>
      <c r="R100" s="4">
        <f>'Fixed Credits Value'!B100</f>
        <v>100</v>
      </c>
      <c r="S100" s="4">
        <f>'Fixed Credits Value'!C100</f>
        <v>16</v>
      </c>
      <c r="T100" s="4">
        <f t="shared" si="12"/>
        <v>527.18496460849997</v>
      </c>
      <c r="U100" s="4">
        <f>T100/'Feedstock Conversions'!B$9</f>
        <v>56.233062891573333</v>
      </c>
      <c r="W100" s="4">
        <f t="shared" si="10"/>
        <v>168.36201222844349</v>
      </c>
      <c r="X100" s="4">
        <f t="shared" si="13"/>
        <v>238.89836046516297</v>
      </c>
      <c r="AG100" s="4">
        <f>AJ100+'Rail Costs'!K100</f>
        <v>26.537642777155654</v>
      </c>
      <c r="AH100" s="4">
        <f>B100+'Rail Costs'!N100</f>
        <v>26.835057110862259</v>
      </c>
      <c r="AI100" s="4">
        <f>AH100+'Rail Costs'!K100</f>
        <v>27.922699888017913</v>
      </c>
      <c r="AJ100" s="4">
        <v>25.45</v>
      </c>
      <c r="AK100" s="4">
        <v>29</v>
      </c>
      <c r="AL100" s="4">
        <v>27.5</v>
      </c>
      <c r="AO100" s="4">
        <f>$L100-(AG100*'Feedstock Conversions'!$B$21)-'Rail Costs'!Q100</f>
        <v>197.78314797625413</v>
      </c>
      <c r="AP100" s="4">
        <f>$L100-(AH100*'Feedstock Conversions'!$B$21)-'Rail Costs'!R100</f>
        <v>195.85161169170595</v>
      </c>
      <c r="AQ100" s="4">
        <f>$L100-(AI100*'Feedstock Conversions'!$B$21)-'Rail Costs'!S100</f>
        <v>187.47304344272138</v>
      </c>
      <c r="AR100" s="4">
        <f>$L100-(AJ100*'Feedstock Conversions'!$B$21)-'Rail Costs'!T100</f>
        <v>206.50527611346976</v>
      </c>
      <c r="AS100" s="4">
        <f>$L100-(AK100*'Feedstock Conversions'!$B$21)-'Rail Costs'!U100</f>
        <v>178.75542612190935</v>
      </c>
      <c r="AT100" s="4">
        <f>$L100-(AL100*'Feedstock Conversions'!$B$21)-'Rail Costs'!V100</f>
        <v>189.6946513361637</v>
      </c>
      <c r="AV100" s="4">
        <f>$T100-(AG100*'Feedstock Conversions'!$B$9)-'Rail Costs'!Q100</f>
        <v>274.71050849180892</v>
      </c>
      <c r="AW100" s="4">
        <f>$T100-(AH100*'Feedstock Conversions'!$B$9)-'Rail Costs'!R100</f>
        <v>272.32779466302787</v>
      </c>
      <c r="AX100" s="4">
        <f>$T100-(AI100*'Feedstock Conversions'!$B$9)-'Rail Costs'!S100</f>
        <v>262.29927232109816</v>
      </c>
      <c r="AY100" s="4">
        <f>$T100-(AJ100*'Feedstock Conversions'!$B$9)-'Rail Costs'!T100</f>
        <v>285.08259072196972</v>
      </c>
      <c r="AZ100" s="4">
        <f>$T100-(AK100*'Feedstock Conversions'!$B$9)-'Rail Costs'!U100</f>
        <v>251.9473907304093</v>
      </c>
      <c r="BA100" s="4">
        <f>$T100-(AL100*'Feedstock Conversions'!$B$9)-'Rail Costs'!V100</f>
        <v>265.1621159446637</v>
      </c>
      <c r="BH100">
        <f t="shared" si="7"/>
        <v>47</v>
      </c>
      <c r="BI100">
        <f t="shared" si="8"/>
        <v>2020</v>
      </c>
      <c r="BJ100">
        <f t="shared" si="11"/>
        <v>11</v>
      </c>
    </row>
    <row r="101" spans="1:62" x14ac:dyDescent="0.2">
      <c r="A101" s="11">
        <v>44162</v>
      </c>
      <c r="B101" s="4">
        <v>27.5</v>
      </c>
      <c r="C101" s="18">
        <f>CWG!B101+'Rail Costs'!B101</f>
        <v>31.850571108622617</v>
      </c>
      <c r="E101" s="4">
        <f>CWG!C101*'Feedstock Conversions'!B$21</f>
        <v>250.28178777155651</v>
      </c>
      <c r="F101" s="4">
        <f>CWG!C101*'Feedstock Conversions'!B$9</f>
        <v>298.59910414333706</v>
      </c>
      <c r="H101" s="4">
        <f>'Fuel Values'!B101-CWG!I101-CWG!J101-CWG!K101</f>
        <v>37.073720252015022</v>
      </c>
      <c r="I101" s="18">
        <f>('LCFS Values'!$E$3-$AA$4)/1000000*'LCFS Values'!B101*'LCFS Values'!$G$2*100</f>
        <v>154.30132974798499</v>
      </c>
      <c r="J101" s="4">
        <f>'RIN Values'!C101</f>
        <v>133.62494999999998</v>
      </c>
      <c r="K101" s="4">
        <f>'Fixed Credits Value'!B101</f>
        <v>100</v>
      </c>
      <c r="L101" s="4">
        <f t="shared" si="9"/>
        <v>425</v>
      </c>
      <c r="M101" s="4">
        <f>L101/'Feedstock Conversions'!B$21</f>
        <v>54.085008908119114</v>
      </c>
      <c r="O101" s="4">
        <f>'Fuel Values'!C101*100</f>
        <v>136.22</v>
      </c>
      <c r="P101" s="18">
        <f>('LCFS Values'!$E$3-AB$4)/1000000*'LCFS Values'!B101*'LCFS Values'!$G$2*100</f>
        <v>131.86239182125104</v>
      </c>
      <c r="Q101" s="4">
        <f>'RIN Values'!D101</f>
        <v>151.44161</v>
      </c>
      <c r="R101" s="4">
        <f>'Fixed Credits Value'!B101</f>
        <v>100</v>
      </c>
      <c r="S101" s="4">
        <f>'Fixed Credits Value'!C101</f>
        <v>16</v>
      </c>
      <c r="T101" s="4">
        <f t="shared" si="12"/>
        <v>535.52400182125098</v>
      </c>
      <c r="U101" s="4">
        <f>T101/'Feedstock Conversions'!B$9</f>
        <v>57.122560194266768</v>
      </c>
      <c r="W101" s="4">
        <f t="shared" si="10"/>
        <v>174.71821222844349</v>
      </c>
      <c r="X101" s="4">
        <f t="shared" si="13"/>
        <v>236.92489767791392</v>
      </c>
      <c r="AG101" s="4">
        <f>AJ101+'Rail Costs'!K101</f>
        <v>26.837642777155654</v>
      </c>
      <c r="AH101" s="4">
        <f>B101+'Rail Costs'!N101</f>
        <v>27.93505711086226</v>
      </c>
      <c r="AI101" s="4">
        <f>AH101+'Rail Costs'!K101</f>
        <v>29.022699888017915</v>
      </c>
      <c r="AJ101" s="4">
        <v>25.75</v>
      </c>
      <c r="AK101" s="4">
        <v>29</v>
      </c>
      <c r="AL101" s="4">
        <v>28.166699999999999</v>
      </c>
      <c r="AM101" s="4"/>
      <c r="AN101" s="4"/>
      <c r="AO101" s="4">
        <f>$L101-(AG101*'Feedstock Conversions'!$B$21)-'Rail Costs'!Q101</f>
        <v>210.42574797625412</v>
      </c>
      <c r="AP101" s="4">
        <f>$L101-(AH101*'Feedstock Conversions'!$B$21)-'Rail Costs'!R101</f>
        <v>202.20781169170596</v>
      </c>
      <c r="AQ101" s="4">
        <f>$L101-(AI101*'Feedstock Conversions'!$B$21)-'Rail Costs'!S101</f>
        <v>193.82924344272138</v>
      </c>
      <c r="AR101" s="4">
        <f>$L101-(AJ101*'Feedstock Conversions'!$B$21)-'Rail Costs'!T101</f>
        <v>219.14787611346978</v>
      </c>
      <c r="AS101" s="4">
        <f>$L101-(AK101*'Feedstock Conversions'!$B$21)-'Rail Costs'!U101</f>
        <v>193.75542612190935</v>
      </c>
      <c r="AT101" s="4">
        <f>$L101-(AL101*'Feedstock Conversions'!$B$21)-'Rail Costs'!V101</f>
        <v>199.45572273616372</v>
      </c>
      <c r="AV101" s="4">
        <f>$T101-(AG101*'Feedstock Conversions'!$B$9)-'Rail Costs'!Q101</f>
        <v>280.23704570455993</v>
      </c>
      <c r="AW101" s="4">
        <f>$T101-(AH101*'Feedstock Conversions'!$B$9)-'Rail Costs'!R101</f>
        <v>270.35433187577888</v>
      </c>
      <c r="AX101" s="4">
        <f>$T101-(AI101*'Feedstock Conversions'!$B$9)-'Rail Costs'!S101</f>
        <v>260.32580953384911</v>
      </c>
      <c r="AY101" s="4">
        <f>$T101-(AJ101*'Feedstock Conversions'!$B$9)-'Rail Costs'!T101</f>
        <v>290.60912793472073</v>
      </c>
      <c r="AZ101" s="4">
        <f>$T101-(AK101*'Feedstock Conversions'!$B$9)-'Rail Costs'!U101</f>
        <v>260.28642794316033</v>
      </c>
      <c r="BA101" s="4">
        <f>$T101-(AL101*'Feedstock Conversions'!$B$9)-'Rail Costs'!V101</f>
        <v>267.2508406574147</v>
      </c>
      <c r="BH101">
        <f t="shared" si="7"/>
        <v>48</v>
      </c>
      <c r="BI101">
        <f t="shared" si="8"/>
        <v>2020</v>
      </c>
      <c r="BJ101">
        <f t="shared" si="11"/>
        <v>11</v>
      </c>
    </row>
    <row r="102" spans="1:62" x14ac:dyDescent="0.2">
      <c r="A102" s="11">
        <v>44169</v>
      </c>
      <c r="B102" s="4">
        <v>27.95</v>
      </c>
      <c r="C102" s="18">
        <f>CWG!B102+'Rail Costs'!B102</f>
        <v>32.30057110862262</v>
      </c>
      <c r="E102" s="4">
        <f>CWG!C102*'Feedstock Conversions'!B$21</f>
        <v>253.81788777155654</v>
      </c>
      <c r="F102" s="4">
        <f>CWG!C102*'Feedstock Conversions'!B$9</f>
        <v>302.81785414333706</v>
      </c>
      <c r="H102" s="4">
        <f>'Fuel Values'!B102-CWG!I102-CWG!J102-CWG!K102</f>
        <v>35.083672910000018</v>
      </c>
      <c r="I102" s="18">
        <f>('LCFS Values'!$E$3-$AA$4)/1000000*'LCFS Values'!B102*'LCFS Values'!$G$2*100</f>
        <v>154.39132708999998</v>
      </c>
      <c r="J102" s="4">
        <f>'RIN Values'!C102</f>
        <v>138.52499999999998</v>
      </c>
      <c r="K102" s="4">
        <f>'Fixed Credits Value'!B102</f>
        <v>100</v>
      </c>
      <c r="L102" s="4">
        <f t="shared" si="9"/>
        <v>428</v>
      </c>
      <c r="M102" s="4">
        <f>L102/'Feedstock Conversions'!B$21</f>
        <v>54.466785441588193</v>
      </c>
      <c r="O102" s="4">
        <f>'Fuel Values'!C102*100</f>
        <v>138.31</v>
      </c>
      <c r="P102" s="18">
        <f>('LCFS Values'!$E$3-AB$4)/1000000*'LCFS Values'!B102*'LCFS Values'!$G$2*100</f>
        <v>131.93930149400001</v>
      </c>
      <c r="Q102" s="4">
        <f>'RIN Values'!D102</f>
        <v>156.99499999999998</v>
      </c>
      <c r="R102" s="4">
        <f>'Fixed Credits Value'!B102</f>
        <v>100</v>
      </c>
      <c r="S102" s="4">
        <f>'Fixed Credits Value'!C102</f>
        <v>16</v>
      </c>
      <c r="T102" s="4">
        <f t="shared" si="12"/>
        <v>543.24430149399996</v>
      </c>
      <c r="U102" s="4">
        <f>T102/'Feedstock Conversions'!B$9</f>
        <v>57.946058826026665</v>
      </c>
      <c r="W102" s="4">
        <f t="shared" si="10"/>
        <v>174.18211222844346</v>
      </c>
      <c r="X102" s="4">
        <f t="shared" si="13"/>
        <v>240.4264473506629</v>
      </c>
      <c r="AG102" s="4">
        <f>AJ102+'Rail Costs'!K102</f>
        <v>27.137642777155655</v>
      </c>
      <c r="AH102" s="4">
        <f>B102+'Rail Costs'!N102</f>
        <v>28.38505711086226</v>
      </c>
      <c r="AI102" s="4">
        <f>AH102+'Rail Costs'!K102</f>
        <v>29.472699888017914</v>
      </c>
      <c r="AJ102" s="4">
        <v>26.05</v>
      </c>
      <c r="AK102" s="4">
        <v>29</v>
      </c>
      <c r="AL102" s="4">
        <v>28.5</v>
      </c>
      <c r="AM102" s="4"/>
      <c r="AN102" s="4"/>
      <c r="AO102" s="4">
        <f>$L102-(AG102*'Feedstock Conversions'!$B$21)-'Rail Costs'!Q102</f>
        <v>211.06834797625413</v>
      </c>
      <c r="AP102" s="4">
        <f>$L102-(AH102*'Feedstock Conversions'!$B$21)-'Rail Costs'!R102</f>
        <v>201.67171169170595</v>
      </c>
      <c r="AQ102" s="4">
        <f>$L102-(AI102*'Feedstock Conversions'!$B$21)-'Rail Costs'!S102</f>
        <v>193.29314344272137</v>
      </c>
      <c r="AR102" s="4">
        <f>$L102-(AJ102*'Feedstock Conversions'!$B$21)-'Rail Costs'!T102</f>
        <v>219.79047611346977</v>
      </c>
      <c r="AS102" s="4">
        <f>$L102-(AK102*'Feedstock Conversions'!$B$21)-'Rail Costs'!U102</f>
        <v>196.75542612190935</v>
      </c>
      <c r="AT102" s="4">
        <f>$L102-(AL102*'Feedstock Conversions'!$B$21)-'Rail Costs'!V102</f>
        <v>199.8366513361637</v>
      </c>
      <c r="AV102" s="4">
        <f>$T102-(AG102*'Feedstock Conversions'!$B$9)-'Rail Costs'!Q102</f>
        <v>285.14484537730891</v>
      </c>
      <c r="AW102" s="4">
        <f>$T102-(AH102*'Feedstock Conversions'!$B$9)-'Rail Costs'!R102</f>
        <v>273.85588154852786</v>
      </c>
      <c r="AX102" s="4">
        <f>$T102-(AI102*'Feedstock Conversions'!$B$9)-'Rail Costs'!S102</f>
        <v>263.82735920659815</v>
      </c>
      <c r="AY102" s="4">
        <f>$T102-(AJ102*'Feedstock Conversions'!$B$9)-'Rail Costs'!T102</f>
        <v>295.51692760746971</v>
      </c>
      <c r="AZ102" s="4">
        <f>$T102-(AK102*'Feedstock Conversions'!$B$9)-'Rail Costs'!U102</f>
        <v>268.00672761590931</v>
      </c>
      <c r="BA102" s="4">
        <f>$T102-(AL102*'Feedstock Conversions'!$B$9)-'Rail Costs'!V102</f>
        <v>271.84645283016368</v>
      </c>
      <c r="BH102">
        <f t="shared" si="7"/>
        <v>49</v>
      </c>
      <c r="BI102">
        <f t="shared" si="8"/>
        <v>2020</v>
      </c>
      <c r="BJ102">
        <f t="shared" si="11"/>
        <v>12</v>
      </c>
    </row>
    <row r="103" spans="1:62" x14ac:dyDescent="0.2">
      <c r="A103" s="11">
        <v>44176</v>
      </c>
      <c r="B103" s="4">
        <v>28.7</v>
      </c>
      <c r="C103" s="18">
        <f>CWG!B103+'Rail Costs'!B103</f>
        <v>33.05057110862262</v>
      </c>
      <c r="E103" s="4">
        <f>CWG!C103*'Feedstock Conversions'!B$21</f>
        <v>259.71138777155653</v>
      </c>
      <c r="F103" s="4">
        <f>CWG!C103*'Feedstock Conversions'!B$9</f>
        <v>309.84910414333706</v>
      </c>
      <c r="H103" s="4">
        <f>'Fuel Values'!B103-CWG!I103-CWG!J103-CWG!K103</f>
        <v>28.026891812500025</v>
      </c>
      <c r="I103" s="18">
        <f>('LCFS Values'!$E$3-$AA$4)/1000000*'LCFS Values'!B103*'LCFS Values'!$G$2*100</f>
        <v>153.27310818749999</v>
      </c>
      <c r="J103" s="4">
        <f>'RIN Values'!C103</f>
        <v>151.19999999999999</v>
      </c>
      <c r="K103" s="4">
        <f>'Fixed Credits Value'!B103</f>
        <v>100</v>
      </c>
      <c r="L103" s="4">
        <f t="shared" si="9"/>
        <v>432.5</v>
      </c>
      <c r="M103" s="4">
        <f>L103/'Feedstock Conversions'!B$21</f>
        <v>55.039450241791805</v>
      </c>
      <c r="O103" s="4">
        <f>'Fuel Values'!C103*100</f>
        <v>142.55000000000001</v>
      </c>
      <c r="P103" s="18">
        <f>('LCFS Values'!$E$3-AB$4)/1000000*'LCFS Values'!B103*'LCFS Values'!$G$2*100</f>
        <v>130.98369716249999</v>
      </c>
      <c r="Q103" s="4">
        <f>'RIN Values'!D103</f>
        <v>171.35999999999999</v>
      </c>
      <c r="R103" s="4">
        <f>'Fixed Credits Value'!B103</f>
        <v>100</v>
      </c>
      <c r="S103" s="4">
        <f>'Fixed Credits Value'!C103</f>
        <v>16</v>
      </c>
      <c r="T103" s="4">
        <f t="shared" si="12"/>
        <v>560.89369716250008</v>
      </c>
      <c r="U103" s="4">
        <f>T103/'Feedstock Conversions'!B$9</f>
        <v>59.828661030666673</v>
      </c>
      <c r="W103" s="4">
        <f t="shared" si="10"/>
        <v>172.78861222844347</v>
      </c>
      <c r="X103" s="4">
        <f t="shared" si="13"/>
        <v>251.04459301916302</v>
      </c>
      <c r="AG103" s="4">
        <f>AJ103+'Rail Costs'!K103</f>
        <v>29.287642777155654</v>
      </c>
      <c r="AH103" s="4">
        <f>B103+'Rail Costs'!N103</f>
        <v>29.13505711086226</v>
      </c>
      <c r="AI103" s="4">
        <f>AH103+'Rail Costs'!K103</f>
        <v>30.222699888017914</v>
      </c>
      <c r="AJ103" s="4">
        <v>28.2</v>
      </c>
      <c r="AK103" s="4">
        <v>30.2</v>
      </c>
      <c r="AL103" s="4">
        <v>28.5</v>
      </c>
      <c r="AM103" s="4"/>
      <c r="AN103" s="4"/>
      <c r="AO103" s="4">
        <f>$L103-(AG103*'Feedstock Conversions'!$B$21)-'Rail Costs'!Q103</f>
        <v>198.67364797625413</v>
      </c>
      <c r="AP103" s="4">
        <f>$L103-(AH103*'Feedstock Conversions'!$B$21)-'Rail Costs'!R103</f>
        <v>200.27821169170596</v>
      </c>
      <c r="AQ103" s="4">
        <f>$L103-(AI103*'Feedstock Conversions'!$B$21)-'Rail Costs'!S103</f>
        <v>191.89964344272138</v>
      </c>
      <c r="AR103" s="4">
        <f>$L103-(AJ103*'Feedstock Conversions'!$B$21)-'Rail Costs'!T103</f>
        <v>207.39577611346976</v>
      </c>
      <c r="AS103" s="4">
        <f>$L103-(AK103*'Feedstock Conversions'!$B$21)-'Rail Costs'!U103</f>
        <v>191.82582612190936</v>
      </c>
      <c r="AT103" s="4">
        <f>$L103-(AL103*'Feedstock Conversions'!$B$21)-'Rail Costs'!V103</f>
        <v>204.3366513361637</v>
      </c>
      <c r="AV103" s="4">
        <f>$T103-(AG103*'Feedstock Conversions'!$B$9)-'Rail Costs'!Q103</f>
        <v>282.63799104580909</v>
      </c>
      <c r="AW103" s="4">
        <f>$T103-(AH103*'Feedstock Conversions'!$B$9)-'Rail Costs'!R103</f>
        <v>284.47402721702798</v>
      </c>
      <c r="AX103" s="4">
        <f>$T103-(AI103*'Feedstock Conversions'!$B$9)-'Rail Costs'!S103</f>
        <v>274.44550487509827</v>
      </c>
      <c r="AY103" s="4">
        <f>$T103-(AJ103*'Feedstock Conversions'!$B$9)-'Rail Costs'!T103</f>
        <v>293.01007327596983</v>
      </c>
      <c r="AZ103" s="4">
        <f>$T103-(AK103*'Feedstock Conversions'!$B$9)-'Rail Costs'!U103</f>
        <v>274.40612328440943</v>
      </c>
      <c r="BA103" s="4">
        <f>$T103-(AL103*'Feedstock Conversions'!$B$9)-'Rail Costs'!V103</f>
        <v>289.4958484986638</v>
      </c>
      <c r="BH103">
        <f t="shared" si="7"/>
        <v>50</v>
      </c>
      <c r="BI103">
        <f t="shared" si="8"/>
        <v>2020</v>
      </c>
      <c r="BJ103">
        <f t="shared" si="11"/>
        <v>12</v>
      </c>
    </row>
    <row r="104" spans="1:62" x14ac:dyDescent="0.2">
      <c r="A104" s="11">
        <v>44183</v>
      </c>
      <c r="B104" s="4">
        <v>29.55</v>
      </c>
      <c r="C104" s="18">
        <f>CWG!B104+'Rail Costs'!B104</f>
        <v>33.900571108622621</v>
      </c>
      <c r="E104" s="4">
        <f>CWG!C104*'Feedstock Conversions'!B$21</f>
        <v>266.39068777155654</v>
      </c>
      <c r="F104" s="4">
        <f>CWG!C104*'Feedstock Conversions'!B$9</f>
        <v>317.81785414333706</v>
      </c>
      <c r="H104" s="4">
        <f>'Fuel Values'!B104-CWG!I104-CWG!J104-CWG!K104</f>
        <v>38.354010357500044</v>
      </c>
      <c r="I104" s="18">
        <f>('LCFS Values'!$E$3-$AA$4)/1000000*'LCFS Values'!B104*'LCFS Values'!$G$2*100</f>
        <v>153.1959896425</v>
      </c>
      <c r="J104" s="4">
        <f>'RIN Values'!C104</f>
        <v>144.44999999999999</v>
      </c>
      <c r="K104" s="4">
        <f>'Fixed Credits Value'!B104</f>
        <v>100</v>
      </c>
      <c r="L104" s="4">
        <f t="shared" si="9"/>
        <v>436</v>
      </c>
      <c r="M104" s="4">
        <f>L104/'Feedstock Conversions'!B$21</f>
        <v>55.484856197505728</v>
      </c>
      <c r="O104" s="4">
        <f>'Fuel Values'!C104*100</f>
        <v>149.10000000000002</v>
      </c>
      <c r="P104" s="18">
        <f>('LCFS Values'!$E$3-AB$4)/1000000*'LCFS Values'!B104*'LCFS Values'!$G$2*100</f>
        <v>130.9177934155</v>
      </c>
      <c r="Q104" s="4">
        <f>'RIN Values'!D104</f>
        <v>163.70999999999998</v>
      </c>
      <c r="R104" s="4">
        <f>'Fixed Credits Value'!B104</f>
        <v>100</v>
      </c>
      <c r="S104" s="4">
        <f>'Fixed Credits Value'!C104</f>
        <v>16</v>
      </c>
      <c r="T104" s="4">
        <f t="shared" si="12"/>
        <v>559.72779341549995</v>
      </c>
      <c r="U104" s="4">
        <f>T104/'Feedstock Conversions'!B$9</f>
        <v>59.704297964319991</v>
      </c>
      <c r="W104" s="4">
        <f t="shared" si="10"/>
        <v>169.60931222844346</v>
      </c>
      <c r="X104" s="4">
        <f t="shared" si="13"/>
        <v>241.90993927216289</v>
      </c>
      <c r="AG104" s="4">
        <f>AJ104+'Rail Costs'!K104</f>
        <v>30.037642777155654</v>
      </c>
      <c r="AH104" s="4">
        <f>B104+'Rail Costs'!N104</f>
        <v>29.985057110862261</v>
      </c>
      <c r="AI104" s="4">
        <f>AH104+'Rail Costs'!K104</f>
        <v>31.072699888017915</v>
      </c>
      <c r="AJ104" s="4">
        <v>28.95</v>
      </c>
      <c r="AK104" s="4">
        <v>32</v>
      </c>
      <c r="AL104" s="4">
        <v>29.3</v>
      </c>
      <c r="AM104" s="4"/>
      <c r="AN104" s="4"/>
      <c r="AO104" s="4">
        <f>$L104-(AG104*'Feedstock Conversions'!$B$21)-'Rail Costs'!Q104</f>
        <v>196.28014797625414</v>
      </c>
      <c r="AP104" s="4">
        <f>$L104-(AH104*'Feedstock Conversions'!$B$21)-'Rail Costs'!R104</f>
        <v>197.09891169170595</v>
      </c>
      <c r="AQ104" s="4">
        <f>$L104-(AI104*'Feedstock Conversions'!$B$21)-'Rail Costs'!S104</f>
        <v>188.72034344272137</v>
      </c>
      <c r="AR104" s="4">
        <f>$L104-(AJ104*'Feedstock Conversions'!$B$21)-'Rail Costs'!T104</f>
        <v>205.00227611346978</v>
      </c>
      <c r="AS104" s="4">
        <f>$L104-(AK104*'Feedstock Conversions'!$B$21)-'Rail Costs'!U104</f>
        <v>181.18142612190934</v>
      </c>
      <c r="AT104" s="4">
        <f>$L104-(AL104*'Feedstock Conversions'!$B$21)-'Rail Costs'!V104</f>
        <v>201.55025133616371</v>
      </c>
      <c r="AV104" s="4">
        <f>$T104-(AG104*'Feedstock Conversions'!$B$9)-'Rail Costs'!Q104</f>
        <v>274.44083729880896</v>
      </c>
      <c r="AW104" s="4">
        <f>$T104-(AH104*'Feedstock Conversions'!$B$9)-'Rail Costs'!R104</f>
        <v>275.33937347002785</v>
      </c>
      <c r="AX104" s="4">
        <f>$T104-(AI104*'Feedstock Conversions'!$B$9)-'Rail Costs'!S104</f>
        <v>265.31085112809808</v>
      </c>
      <c r="AY104" s="4">
        <f>$T104-(AJ104*'Feedstock Conversions'!$B$9)-'Rail Costs'!T104</f>
        <v>284.8129195289697</v>
      </c>
      <c r="AZ104" s="4">
        <f>$T104-(AK104*'Feedstock Conversions'!$B$9)-'Rail Costs'!U104</f>
        <v>256.3652195374093</v>
      </c>
      <c r="BA104" s="4">
        <f>$T104-(AL104*'Feedstock Conversions'!$B$9)-'Rail Costs'!V104</f>
        <v>280.82994475166367</v>
      </c>
      <c r="BH104">
        <f t="shared" si="7"/>
        <v>51</v>
      </c>
      <c r="BI104">
        <f t="shared" si="8"/>
        <v>2020</v>
      </c>
      <c r="BJ104">
        <f t="shared" si="11"/>
        <v>12</v>
      </c>
    </row>
    <row r="105" spans="1:62" x14ac:dyDescent="0.2">
      <c r="A105" s="11">
        <v>44190</v>
      </c>
      <c r="B105" s="4">
        <v>29.9375</v>
      </c>
      <c r="C105" s="18">
        <f>CWG!B105+'Rail Costs'!B105</f>
        <v>34.288071108622617</v>
      </c>
      <c r="E105" s="4">
        <f>CWG!C105*'Feedstock Conversions'!B$21</f>
        <v>269.43566277155651</v>
      </c>
      <c r="F105" s="4">
        <f>CWG!C105*'Feedstock Conversions'!B$9</f>
        <v>321.45066664333706</v>
      </c>
      <c r="H105" s="4">
        <f>'Fuel Values'!B105-CWG!I105-CWG!J105-CWG!K105</f>
        <v>50.846595449999995</v>
      </c>
      <c r="I105" s="18">
        <f>('LCFS Values'!$E$3-$AA$4)/1000000*'LCFS Values'!B105*'LCFS Values'!$G$2*100</f>
        <v>153.46590455</v>
      </c>
      <c r="J105" s="4">
        <f>'RIN Values'!C105</f>
        <v>145.6875</v>
      </c>
      <c r="K105" s="4">
        <f>'Fixed Credits Value'!B105</f>
        <v>100</v>
      </c>
      <c r="L105" s="4">
        <f t="shared" si="9"/>
        <v>450</v>
      </c>
      <c r="M105" s="4">
        <f>L105/'Feedstock Conversions'!B$21</f>
        <v>57.266480020361421</v>
      </c>
      <c r="O105" s="4">
        <f>'Fuel Values'!C105*100</f>
        <v>148.91</v>
      </c>
      <c r="P105" s="18">
        <f>('LCFS Values'!$E$3-AB$4)/1000000*'LCFS Values'!B105*'LCFS Values'!$G$2*100</f>
        <v>131.14845653000003</v>
      </c>
      <c r="Q105" s="4">
        <f>'RIN Values'!D105</f>
        <v>165.11249999999998</v>
      </c>
      <c r="R105" s="4">
        <f>'Fixed Credits Value'!B105</f>
        <v>100</v>
      </c>
      <c r="S105" s="4">
        <f>'Fixed Credits Value'!C105</f>
        <v>16</v>
      </c>
      <c r="T105" s="4">
        <f t="shared" si="12"/>
        <v>561.17095653000001</v>
      </c>
      <c r="U105" s="4">
        <f>T105/'Feedstock Conversions'!B$9</f>
        <v>59.858235363200002</v>
      </c>
      <c r="W105" s="4">
        <f t="shared" si="10"/>
        <v>180.56433722844349</v>
      </c>
      <c r="X105" s="4">
        <f t="shared" si="13"/>
        <v>239.72028988666295</v>
      </c>
      <c r="AG105" s="4">
        <f>AJ105+'Rail Costs'!K105</f>
        <v>30.087642777155654</v>
      </c>
      <c r="AH105" s="4">
        <f>B105+'Rail Costs'!N105</f>
        <v>30.37255711086226</v>
      </c>
      <c r="AI105" s="4">
        <f>AH105+'Rail Costs'!K105</f>
        <v>31.460199888017915</v>
      </c>
      <c r="AJ105" s="4">
        <v>29</v>
      </c>
      <c r="AK105" s="4">
        <v>32</v>
      </c>
      <c r="AL105" s="4">
        <v>29.5</v>
      </c>
      <c r="AM105" s="4"/>
      <c r="AN105" s="4"/>
      <c r="AO105" s="4">
        <f>$L105-(AG105*'Feedstock Conversions'!$B$21)-'Rail Costs'!Q105</f>
        <v>209.88724797625412</v>
      </c>
      <c r="AP105" s="4">
        <f>$L105-(AH105*'Feedstock Conversions'!$B$21)-'Rail Costs'!R105</f>
        <v>208.05393669170596</v>
      </c>
      <c r="AQ105" s="4">
        <f>$L105-(AI105*'Feedstock Conversions'!$B$21)-'Rail Costs'!S105</f>
        <v>199.67536844272138</v>
      </c>
      <c r="AR105" s="4">
        <f>$L105-(AJ105*'Feedstock Conversions'!$B$21)-'Rail Costs'!T105</f>
        <v>218.60937611346978</v>
      </c>
      <c r="AS105" s="4">
        <f>$L105-(AK105*'Feedstock Conversions'!$B$21)-'Rail Costs'!U105</f>
        <v>195.18142612190934</v>
      </c>
      <c r="AT105" s="4">
        <f>$L105-(AL105*'Feedstock Conversions'!$B$21)-'Rail Costs'!V105</f>
        <v>213.97865133616372</v>
      </c>
      <c r="AV105" s="4">
        <f>$T105-(AG105*'Feedstock Conversions'!$B$9)-'Rail Costs'!Q105</f>
        <v>275.41525041330902</v>
      </c>
      <c r="AW105" s="4">
        <f>$T105-(AH105*'Feedstock Conversions'!$B$9)-'Rail Costs'!R105</f>
        <v>273.14972408452792</v>
      </c>
      <c r="AX105" s="4">
        <f>$T105-(AI105*'Feedstock Conversions'!$B$9)-'Rail Costs'!S105</f>
        <v>263.12120174259815</v>
      </c>
      <c r="AY105" s="4">
        <f>$T105-(AJ105*'Feedstock Conversions'!$B$9)-'Rail Costs'!T105</f>
        <v>285.78733264346977</v>
      </c>
      <c r="AZ105" s="4">
        <f>$T105-(AK105*'Feedstock Conversions'!$B$9)-'Rail Costs'!U105</f>
        <v>257.80838265190937</v>
      </c>
      <c r="BA105" s="4">
        <f>$T105-(AL105*'Feedstock Conversions'!$B$9)-'Rail Costs'!V105</f>
        <v>280.39810786616374</v>
      </c>
      <c r="BH105">
        <f t="shared" si="7"/>
        <v>52</v>
      </c>
      <c r="BI105">
        <f t="shared" si="8"/>
        <v>2020</v>
      </c>
      <c r="BJ105">
        <f t="shared" si="11"/>
        <v>12</v>
      </c>
    </row>
    <row r="106" spans="1:62" x14ac:dyDescent="0.2">
      <c r="A106" s="11">
        <v>44197</v>
      </c>
      <c r="B106" s="4">
        <v>30</v>
      </c>
      <c r="C106" s="18">
        <f>CWG!B106+'Rail Costs'!B106</f>
        <v>34.316237402015673</v>
      </c>
      <c r="E106" s="4">
        <f>CWG!C106*'Feedstock Conversions'!B$21</f>
        <v>269.65699350503917</v>
      </c>
      <c r="F106" s="4">
        <f>CWG!C106*'Feedstock Conversions'!B$9</f>
        <v>321.71472564389694</v>
      </c>
      <c r="H106" s="4">
        <f>'Fuel Values'!B106-CWG!I106-CWG!J106-CWG!K106</f>
        <v>52.627197623750021</v>
      </c>
      <c r="I106" s="18">
        <f>('LCFS Values'!$E$4-$AA$4)/1000000*'LCFS Values'!B106*'LCFS Values'!$G$2*100</f>
        <v>149.62280237624998</v>
      </c>
      <c r="J106" s="4">
        <f>'RIN Values'!C106</f>
        <v>147.75</v>
      </c>
      <c r="K106" s="4">
        <f>'Fixed Credits Value'!B106</f>
        <v>100</v>
      </c>
      <c r="L106" s="4">
        <f t="shared" si="9"/>
        <v>450</v>
      </c>
      <c r="M106" s="4">
        <f>L106/'Feedstock Conversions'!B$21</f>
        <v>57.266480020361421</v>
      </c>
      <c r="O106" s="4">
        <f>'Fuel Values'!C106*100</f>
        <v>149</v>
      </c>
      <c r="P106" s="18">
        <f>('LCFS Values'!$E$4-AB$4)/1000000*'LCFS Values'!B106*'LCFS Values'!$G$2*100</f>
        <v>127.37544684375001</v>
      </c>
      <c r="Q106" s="4">
        <f>'RIN Values'!D106</f>
        <v>167.45</v>
      </c>
      <c r="R106" s="4">
        <f>'Fixed Credits Value'!B106</f>
        <v>100</v>
      </c>
      <c r="S106" s="4">
        <f>'Fixed Credits Value'!C106</f>
        <v>16</v>
      </c>
      <c r="T106" s="4">
        <f t="shared" si="12"/>
        <v>559.82544684375</v>
      </c>
      <c r="U106" s="4">
        <f>T106/'Feedstock Conversions'!B$9</f>
        <v>59.71471433</v>
      </c>
      <c r="W106" s="4">
        <f t="shared" si="10"/>
        <v>180.34300649496083</v>
      </c>
      <c r="X106" s="4">
        <f t="shared" si="13"/>
        <v>238.11072119985306</v>
      </c>
      <c r="AG106" s="4">
        <f>AJ106+'Rail Costs'!K106</f>
        <v>30.079059350503918</v>
      </c>
      <c r="AH106" s="4">
        <f>B106+'Rail Costs'!N106</f>
        <v>30.431623740201566</v>
      </c>
      <c r="AI106" s="4">
        <f>AH106+'Rail Costs'!K106</f>
        <v>31.510683090705484</v>
      </c>
      <c r="AJ106" s="4">
        <v>29</v>
      </c>
      <c r="AK106" s="4">
        <v>32</v>
      </c>
      <c r="AL106" s="4">
        <v>29.5</v>
      </c>
      <c r="AM106" s="4"/>
      <c r="AN106" s="4"/>
      <c r="AO106" s="4">
        <f>$L106-(AG106*'Feedstock Conversions'!$B$21)-'Rail Costs'!Q106</f>
        <v>209.98377025829046</v>
      </c>
      <c r="AP106" s="4">
        <f>$L106-(AH106*'Feedstock Conversions'!$B$21)-'Rail Costs'!R106</f>
        <v>207.61566436155721</v>
      </c>
      <c r="AQ106" s="4">
        <f>$L106-(AI106*'Feedstock Conversions'!$B$21)-'Rail Costs'!S106</f>
        <v>199.30321784621736</v>
      </c>
      <c r="AR106" s="4">
        <f>$L106-(AJ106*'Feedstock Conversions'!$B$21)-'Rail Costs'!T106</f>
        <v>218.63706536623835</v>
      </c>
      <c r="AS106" s="4">
        <f>$L106-(AK106*'Feedstock Conversions'!$B$21)-'Rail Costs'!U106</f>
        <v>195.20796278160114</v>
      </c>
      <c r="AT106" s="4">
        <f>$L106-(AL106*'Feedstock Conversions'!$B$21)-'Rail Costs'!V106</f>
        <v>214.011878439486</v>
      </c>
      <c r="AV106" s="4">
        <f>$T106-(AG106*'Feedstock Conversions'!$B$9)-'Rail Costs'!Q106</f>
        <v>274.17928406732602</v>
      </c>
      <c r="AW106" s="4">
        <f>$T106-(AH106*'Feedstock Conversions'!$B$9)-'Rail Costs'!R106</f>
        <v>271.27633799142143</v>
      </c>
      <c r="AX106" s="4">
        <f>$T106-(AI106*'Feedstock Conversions'!$B$9)-'Rail Costs'!S106</f>
        <v>261.32695844136714</v>
      </c>
      <c r="AY106" s="4">
        <f>$T106-(AJ106*'Feedstock Conversions'!$B$9)-'Rail Costs'!T106</f>
        <v>284.4695122099883</v>
      </c>
      <c r="AZ106" s="4">
        <f>$T106-(AK106*'Feedstock Conversions'!$B$9)-'Rail Costs'!U106</f>
        <v>256.48940962535113</v>
      </c>
      <c r="BA106" s="4">
        <f>$T106-(AL106*'Feedstock Conversions'!$B$9)-'Rail Costs'!V106</f>
        <v>279.08582528323598</v>
      </c>
      <c r="BH106">
        <f t="shared" si="7"/>
        <v>1</v>
      </c>
      <c r="BI106">
        <f t="shared" si="8"/>
        <v>2021</v>
      </c>
      <c r="BJ106">
        <f t="shared" si="11"/>
        <v>1</v>
      </c>
    </row>
    <row r="107" spans="1:62" x14ac:dyDescent="0.2">
      <c r="A107" s="11">
        <v>44204</v>
      </c>
      <c r="B107" s="4">
        <v>31.3</v>
      </c>
      <c r="C107" s="18">
        <f>CWG!B107+'Rail Costs'!B107</f>
        <v>35.616237402015678</v>
      </c>
      <c r="E107" s="4">
        <f>CWG!C107*'Feedstock Conversions'!B$21</f>
        <v>279.87239350503916</v>
      </c>
      <c r="F107" s="4">
        <f>CWG!C107*'Feedstock Conversions'!B$9</f>
        <v>333.902225643897</v>
      </c>
      <c r="H107" s="4">
        <f>'Fuel Values'!B107-CWG!I107-CWG!J107-CWG!K107</f>
        <v>45.779523561000019</v>
      </c>
      <c r="I107" s="18">
        <f>('LCFS Values'!$E$4-$AA$4)/1000000*'LCFS Values'!B107*'LCFS Values'!$G$2*100</f>
        <v>150.320476439</v>
      </c>
      <c r="J107" s="4">
        <f>'RIN Values'!C107</f>
        <v>153.89999999999998</v>
      </c>
      <c r="K107" s="4">
        <f>'Fixed Credits Value'!B107</f>
        <v>100</v>
      </c>
      <c r="L107" s="4">
        <f t="shared" si="9"/>
        <v>450</v>
      </c>
      <c r="M107" s="4">
        <f>L107/'Feedstock Conversions'!B$21</f>
        <v>57.266480020361421</v>
      </c>
      <c r="O107" s="4">
        <f>'Fuel Values'!C107*100</f>
        <v>153.54000000000002</v>
      </c>
      <c r="P107" s="18">
        <f>('LCFS Values'!$E$4-AB$4)/1000000*'LCFS Values'!B107*'LCFS Values'!$G$2*100</f>
        <v>127.96938402500002</v>
      </c>
      <c r="Q107" s="4">
        <f>'RIN Values'!D107</f>
        <v>174.42</v>
      </c>
      <c r="R107" s="4">
        <f>'Fixed Credits Value'!B107</f>
        <v>100</v>
      </c>
      <c r="S107" s="4">
        <f>'Fixed Credits Value'!C107</f>
        <v>16</v>
      </c>
      <c r="T107" s="4">
        <f t="shared" si="12"/>
        <v>571.92938402499999</v>
      </c>
      <c r="U107" s="4">
        <f>T107/'Feedstock Conversions'!B$9</f>
        <v>61.005800962666669</v>
      </c>
      <c r="W107" s="4">
        <f t="shared" si="10"/>
        <v>170.12760649496084</v>
      </c>
      <c r="X107" s="4">
        <f t="shared" si="13"/>
        <v>238.02715838110299</v>
      </c>
      <c r="AG107" s="4">
        <f>AJ107+'Rail Costs'!K107</f>
        <v>30.879059350503919</v>
      </c>
      <c r="AH107" s="4">
        <f>B107+'Rail Costs'!N107</f>
        <v>31.731623740201567</v>
      </c>
      <c r="AI107" s="4">
        <f>AH107+'Rail Costs'!K107</f>
        <v>32.810683090705488</v>
      </c>
      <c r="AJ107" s="4">
        <v>29.8</v>
      </c>
      <c r="AK107" s="4">
        <v>32.799999999999997</v>
      </c>
      <c r="AL107" s="4">
        <v>29.7</v>
      </c>
      <c r="AM107" s="4"/>
      <c r="AN107" s="4"/>
      <c r="AO107" s="4">
        <f>$L107-(AG107*'Feedstock Conversions'!$B$21)-'Rail Costs'!Q107</f>
        <v>203.69737025829045</v>
      </c>
      <c r="AP107" s="4">
        <f>$L107-(AH107*'Feedstock Conversions'!$B$21)-'Rail Costs'!R107</f>
        <v>197.40026436155722</v>
      </c>
      <c r="AQ107" s="4">
        <f>$L107-(AI107*'Feedstock Conversions'!$B$21)-'Rail Costs'!S107</f>
        <v>189.08781784621732</v>
      </c>
      <c r="AR107" s="4">
        <f>$L107-(AJ107*'Feedstock Conversions'!$B$21)-'Rail Costs'!T107</f>
        <v>212.35066536623833</v>
      </c>
      <c r="AS107" s="4">
        <f>$L107-(AK107*'Feedstock Conversions'!$B$21)-'Rail Costs'!U107</f>
        <v>188.92156278160115</v>
      </c>
      <c r="AT107" s="4">
        <f>$L107-(AL107*'Feedstock Conversions'!$B$21)-'Rail Costs'!V107</f>
        <v>212.44027843948598</v>
      </c>
      <c r="AV107" s="4">
        <f>$T107-(AG107*'Feedstock Conversions'!$B$9)-'Rail Costs'!Q107</f>
        <v>278.78322124857596</v>
      </c>
      <c r="AW107" s="4">
        <f>$T107-(AH107*'Feedstock Conversions'!$B$9)-'Rail Costs'!R107</f>
        <v>271.19277517267142</v>
      </c>
      <c r="AX107" s="4">
        <f>$T107-(AI107*'Feedstock Conversions'!$B$9)-'Rail Costs'!S107</f>
        <v>261.24339562261707</v>
      </c>
      <c r="AY107" s="4">
        <f>$T107-(AJ107*'Feedstock Conversions'!$B$9)-'Rail Costs'!T107</f>
        <v>289.07344939123828</v>
      </c>
      <c r="AZ107" s="4">
        <f>$T107-(AK107*'Feedstock Conversions'!$B$9)-'Rail Costs'!U107</f>
        <v>261.09334680660112</v>
      </c>
      <c r="BA107" s="4">
        <f>$T107-(AL107*'Feedstock Conversions'!$B$9)-'Rail Costs'!V107</f>
        <v>289.31476246448597</v>
      </c>
      <c r="BH107">
        <f t="shared" si="7"/>
        <v>2</v>
      </c>
      <c r="BI107">
        <f t="shared" si="8"/>
        <v>2021</v>
      </c>
      <c r="BJ107">
        <f t="shared" si="11"/>
        <v>1</v>
      </c>
    </row>
    <row r="108" spans="1:62" x14ac:dyDescent="0.2">
      <c r="A108" s="11">
        <v>44211</v>
      </c>
      <c r="B108" s="4">
        <v>32.4</v>
      </c>
      <c r="C108" s="18">
        <f>CWG!B108+'Rail Costs'!B108</f>
        <v>36.716237402015672</v>
      </c>
      <c r="E108" s="4">
        <f>CWG!C108*'Feedstock Conversions'!B$21</f>
        <v>288.51619350503915</v>
      </c>
      <c r="F108" s="4">
        <f>CWG!C108*'Feedstock Conversions'!B$9</f>
        <v>344.21472564389694</v>
      </c>
      <c r="H108" s="4">
        <f>'Fuel Values'!B108-CWG!I108-CWG!J108-CWG!K108</f>
        <v>55.334175435500015</v>
      </c>
      <c r="I108" s="18">
        <f>('LCFS Values'!$E$4-$AA$4)/1000000*'LCFS Values'!B108*'LCFS Values'!$G$2*100</f>
        <v>151.7158245645</v>
      </c>
      <c r="J108" s="4">
        <f>'RIN Values'!C108</f>
        <v>142.94999999999999</v>
      </c>
      <c r="K108" s="4">
        <f>'Fixed Credits Value'!B108</f>
        <v>100</v>
      </c>
      <c r="L108" s="4">
        <f t="shared" si="9"/>
        <v>450</v>
      </c>
      <c r="M108" s="4">
        <f>L108/'Feedstock Conversions'!B$21</f>
        <v>57.266480020361421</v>
      </c>
      <c r="O108" s="4">
        <f>'Fuel Values'!C108*100</f>
        <v>160.63</v>
      </c>
      <c r="P108" s="18">
        <f>('LCFS Values'!$E$4-AB$4)/1000000*'LCFS Values'!B108*'LCFS Values'!$G$2*100</f>
        <v>129.15725838750001</v>
      </c>
      <c r="Q108" s="4">
        <f>'RIN Values'!D108</f>
        <v>162.01</v>
      </c>
      <c r="R108" s="4">
        <f>'Fixed Credits Value'!B108</f>
        <v>100</v>
      </c>
      <c r="S108" s="4">
        <f>'Fixed Credits Value'!C108</f>
        <v>16</v>
      </c>
      <c r="T108" s="4">
        <f t="shared" si="12"/>
        <v>567.79725838750005</v>
      </c>
      <c r="U108" s="4">
        <f>T108/'Feedstock Conversions'!B$9</f>
        <v>60.565040894666673</v>
      </c>
      <c r="W108" s="4">
        <f t="shared" si="10"/>
        <v>161.48380649496085</v>
      </c>
      <c r="X108" s="4">
        <f t="shared" si="13"/>
        <v>223.58253274360311</v>
      </c>
      <c r="AG108" s="4">
        <f>AJ108+'Rail Costs'!K108</f>
        <v>33.579059350503918</v>
      </c>
      <c r="AH108" s="4">
        <f>B108+'Rail Costs'!N108</f>
        <v>32.831623740201564</v>
      </c>
      <c r="AI108" s="4">
        <f>AH108+'Rail Costs'!K108</f>
        <v>33.910683090705483</v>
      </c>
      <c r="AJ108" s="4">
        <v>32.5</v>
      </c>
      <c r="AK108" s="4">
        <v>36.4</v>
      </c>
      <c r="AL108" s="4">
        <v>31.3</v>
      </c>
      <c r="AM108" s="4"/>
      <c r="AN108" s="4"/>
      <c r="AO108" s="4">
        <f>$L108-(AG108*'Feedstock Conversions'!$B$21)-'Rail Costs'!Q108</f>
        <v>182.48077025829048</v>
      </c>
      <c r="AP108" s="4">
        <f>$L108-(AH108*'Feedstock Conversions'!$B$21)-'Rail Costs'!R108</f>
        <v>188.75646436155725</v>
      </c>
      <c r="AQ108" s="4">
        <f>$L108-(AI108*'Feedstock Conversions'!$B$21)-'Rail Costs'!S108</f>
        <v>180.44401784621738</v>
      </c>
      <c r="AR108" s="4">
        <f>$L108-(AJ108*'Feedstock Conversions'!$B$21)-'Rail Costs'!T108</f>
        <v>191.13406536623833</v>
      </c>
      <c r="AS108" s="4">
        <f>$L108-(AK108*'Feedstock Conversions'!$B$21)-'Rail Costs'!U108</f>
        <v>160.63276278160117</v>
      </c>
      <c r="AT108" s="4">
        <f>$L108-(AL108*'Feedstock Conversions'!$B$21)-'Rail Costs'!V108</f>
        <v>199.86747843948598</v>
      </c>
      <c r="AV108" s="4">
        <f>$T108-(AG108*'Feedstock Conversions'!$B$9)-'Rail Costs'!Q108</f>
        <v>249.33859561107607</v>
      </c>
      <c r="AW108" s="4">
        <f>$T108-(AH108*'Feedstock Conversions'!$B$9)-'Rail Costs'!R108</f>
        <v>256.74814953517148</v>
      </c>
      <c r="AX108" s="4">
        <f>$T108-(AI108*'Feedstock Conversions'!$B$9)-'Rail Costs'!S108</f>
        <v>246.79876998511719</v>
      </c>
      <c r="AY108" s="4">
        <f>$T108-(AJ108*'Feedstock Conversions'!$B$9)-'Rail Costs'!T108</f>
        <v>259.62882375373835</v>
      </c>
      <c r="AZ108" s="4">
        <f>$T108-(AK108*'Feedstock Conversions'!$B$9)-'Rail Costs'!U108</f>
        <v>223.21122116910118</v>
      </c>
      <c r="BA108" s="4">
        <f>$T108-(AL108*'Feedstock Conversions'!$B$9)-'Rail Costs'!V108</f>
        <v>270.18263682698603</v>
      </c>
      <c r="BH108">
        <f t="shared" si="7"/>
        <v>3</v>
      </c>
      <c r="BI108">
        <f t="shared" si="8"/>
        <v>2021</v>
      </c>
      <c r="BJ108">
        <f t="shared" si="11"/>
        <v>1</v>
      </c>
    </row>
    <row r="109" spans="1:62" x14ac:dyDescent="0.2">
      <c r="A109" s="11">
        <v>44218</v>
      </c>
      <c r="B109" s="4">
        <v>34.25</v>
      </c>
      <c r="C109" s="18">
        <f>CWG!B109+'Rail Costs'!B109</f>
        <v>38.566237402015673</v>
      </c>
      <c r="E109" s="4">
        <f>CWG!C109*'Feedstock Conversions'!B$21</f>
        <v>303.05349350503917</v>
      </c>
      <c r="F109" s="4">
        <f>CWG!C109*'Feedstock Conversions'!B$9</f>
        <v>361.55847564389694</v>
      </c>
      <c r="H109" s="4">
        <f>'Fuel Values'!B109-CWG!I109-CWG!J109-CWG!K109</f>
        <v>70.615531491250067</v>
      </c>
      <c r="I109" s="18">
        <f>('LCFS Values'!$E$4-$AA$4)/1000000*'LCFS Values'!B109*'LCFS Values'!$G$2*100</f>
        <v>151.69696850874996</v>
      </c>
      <c r="J109" s="4">
        <f>'RIN Values'!C109</f>
        <v>151.6875</v>
      </c>
      <c r="K109" s="4">
        <f>'Fixed Credits Value'!B109</f>
        <v>100</v>
      </c>
      <c r="L109" s="4">
        <f t="shared" si="9"/>
        <v>474</v>
      </c>
      <c r="M109" s="4">
        <f>L109/'Feedstock Conversions'!B$21</f>
        <v>60.320692288114024</v>
      </c>
      <c r="O109" s="4">
        <f>'Fuel Values'!C109*100</f>
        <v>160.39000000000001</v>
      </c>
      <c r="P109" s="18">
        <f>('LCFS Values'!$E$4-AB$4)/1000000*'LCFS Values'!B109*'LCFS Values'!$G$2*100</f>
        <v>129.14120603125002</v>
      </c>
      <c r="Q109" s="4">
        <f>'RIN Values'!D109</f>
        <v>171.91249999999999</v>
      </c>
      <c r="R109" s="4">
        <f>'Fixed Credits Value'!B109</f>
        <v>100</v>
      </c>
      <c r="S109" s="4">
        <f>'Fixed Credits Value'!C109</f>
        <v>16</v>
      </c>
      <c r="T109" s="4">
        <f t="shared" si="12"/>
        <v>577.44370603125003</v>
      </c>
      <c r="U109" s="4">
        <f>T109/'Feedstock Conversions'!B$9</f>
        <v>61.593995310000004</v>
      </c>
      <c r="W109" s="4">
        <f t="shared" si="10"/>
        <v>170.94650649496083</v>
      </c>
      <c r="X109" s="4">
        <f t="shared" si="13"/>
        <v>215.88523038735309</v>
      </c>
      <c r="AG109" s="4">
        <f>AJ109+'Rail Costs'!K109</f>
        <v>34.204059350503918</v>
      </c>
      <c r="AH109" s="4">
        <f>B109+'Rail Costs'!N109</f>
        <v>34.681623740201566</v>
      </c>
      <c r="AI109" s="4">
        <f>AH109+'Rail Costs'!K109</f>
        <v>35.760683090705484</v>
      </c>
      <c r="AJ109" s="4">
        <v>33.125</v>
      </c>
      <c r="AK109" s="4">
        <v>38</v>
      </c>
      <c r="AL109" s="4">
        <v>31.5</v>
      </c>
      <c r="AM109" s="4"/>
      <c r="AN109" s="4"/>
      <c r="AO109" s="4">
        <f>$L109-(AG109*'Feedstock Conversions'!$B$21)-'Rail Costs'!Q109</f>
        <v>201.56952025829042</v>
      </c>
      <c r="AP109" s="4">
        <f>$L109-(AH109*'Feedstock Conversions'!$B$21)-'Rail Costs'!R109</f>
        <v>198.21916436155723</v>
      </c>
      <c r="AQ109" s="4">
        <f>$L109-(AI109*'Feedstock Conversions'!$B$21)-'Rail Costs'!S109</f>
        <v>189.90671784621736</v>
      </c>
      <c r="AR109" s="4">
        <f>$L109-(AJ109*'Feedstock Conversions'!$B$21)-'Rail Costs'!T109</f>
        <v>210.22281536623834</v>
      </c>
      <c r="AS109" s="4">
        <f>$L109-(AK109*'Feedstock Conversions'!$B$21)-'Rail Costs'!U109</f>
        <v>172.05996278160114</v>
      </c>
      <c r="AT109" s="4">
        <f>$L109-(AL109*'Feedstock Conversions'!$B$21)-'Rail Costs'!V109</f>
        <v>222.29587843948599</v>
      </c>
      <c r="AV109" s="4">
        <f>$T109-(AG109*'Feedstock Conversions'!$B$9)-'Rail Costs'!Q109</f>
        <v>253.12566825482605</v>
      </c>
      <c r="AW109" s="4">
        <f>$T109-(AH109*'Feedstock Conversions'!$B$9)-'Rail Costs'!R109</f>
        <v>249.05084717892149</v>
      </c>
      <c r="AX109" s="4">
        <f>$T109-(AI109*'Feedstock Conversions'!$B$9)-'Rail Costs'!S109</f>
        <v>239.10146762886717</v>
      </c>
      <c r="AY109" s="4">
        <f>$T109-(AJ109*'Feedstock Conversions'!$B$9)-'Rail Costs'!T109</f>
        <v>263.41589639748832</v>
      </c>
      <c r="AZ109" s="4">
        <f>$T109-(AK109*'Feedstock Conversions'!$B$9)-'Rail Costs'!U109</f>
        <v>217.85766881285116</v>
      </c>
      <c r="BA109" s="4">
        <f>$T109-(AL109*'Feedstock Conversions'!$B$9)-'Rail Costs'!V109</f>
        <v>277.95408447073601</v>
      </c>
      <c r="BH109">
        <f t="shared" si="7"/>
        <v>4</v>
      </c>
      <c r="BI109">
        <f t="shared" si="8"/>
        <v>2021</v>
      </c>
      <c r="BJ109">
        <f t="shared" si="11"/>
        <v>1</v>
      </c>
    </row>
    <row r="110" spans="1:62" x14ac:dyDescent="0.2">
      <c r="A110" s="11">
        <v>44225</v>
      </c>
      <c r="B110" s="4">
        <v>35.25</v>
      </c>
      <c r="C110" s="18">
        <f>CWG!B110+'Rail Costs'!B110</f>
        <v>39.566237402015673</v>
      </c>
      <c r="E110" s="4">
        <f>CWG!C110*'Feedstock Conversions'!B$21</f>
        <v>310.91149350503918</v>
      </c>
      <c r="F110" s="4">
        <f>CWG!C110*'Feedstock Conversions'!B$9</f>
        <v>370.93347564389694</v>
      </c>
      <c r="H110" s="4">
        <f>'Fuel Values'!B110-CWG!I110-CWG!J110-CWG!K110</f>
        <v>65.91618240424998</v>
      </c>
      <c r="I110" s="18">
        <f>('LCFS Values'!$E$4-$AA$4)/1000000*'LCFS Values'!B110*'LCFS Values'!$G$2*100</f>
        <v>149.35881759575</v>
      </c>
      <c r="J110" s="4">
        <f>'RIN Values'!C110</f>
        <v>166.72500000000002</v>
      </c>
      <c r="K110" s="4">
        <f>'Fixed Credits Value'!B110</f>
        <v>100</v>
      </c>
      <c r="L110" s="4">
        <f t="shared" si="9"/>
        <v>482</v>
      </c>
      <c r="M110" s="4">
        <f>L110/'Feedstock Conversions'!B$21</f>
        <v>61.338763044031566</v>
      </c>
      <c r="O110" s="4">
        <f>'Fuel Values'!C110*100</f>
        <v>160.75</v>
      </c>
      <c r="P110" s="18">
        <f>('LCFS Values'!$E$4-AB$4)/1000000*'LCFS Values'!B110*'LCFS Values'!$G$2*100</f>
        <v>127.15071385625001</v>
      </c>
      <c r="Q110" s="4">
        <f>'RIN Values'!D110</f>
        <v>188.95500000000001</v>
      </c>
      <c r="R110" s="4">
        <f>'Fixed Credits Value'!B110</f>
        <v>100</v>
      </c>
      <c r="S110" s="4">
        <f>'Fixed Credits Value'!C110</f>
        <v>16</v>
      </c>
      <c r="T110" s="4">
        <f t="shared" si="12"/>
        <v>592.85571385625008</v>
      </c>
      <c r="U110" s="4">
        <f>T110/'Feedstock Conversions'!B$9</f>
        <v>63.23794281133334</v>
      </c>
      <c r="W110" s="4">
        <f t="shared" si="10"/>
        <v>171.08850649496082</v>
      </c>
      <c r="X110" s="4">
        <f t="shared" si="13"/>
        <v>221.92223821235314</v>
      </c>
      <c r="AG110" s="4">
        <f>AJ110+'Rail Costs'!K110</f>
        <v>35.129059350503915</v>
      </c>
      <c r="AH110" s="4">
        <f>B110+'Rail Costs'!N110</f>
        <v>35.681623740201566</v>
      </c>
      <c r="AI110" s="4">
        <f>AH110+'Rail Costs'!K110</f>
        <v>36.760683090705484</v>
      </c>
      <c r="AJ110" s="4">
        <v>34.049999999999997</v>
      </c>
      <c r="AK110" s="4">
        <v>38</v>
      </c>
      <c r="AL110" s="4">
        <v>32.200000000000003</v>
      </c>
      <c r="AM110" s="4"/>
      <c r="AN110" s="4"/>
      <c r="AO110" s="4">
        <f>$L110-(AG110*'Feedstock Conversions'!$B$21)-'Rail Costs'!Q110</f>
        <v>202.3008702582905</v>
      </c>
      <c r="AP110" s="4">
        <f>$L110-(AH110*'Feedstock Conversions'!$B$21)-'Rail Costs'!R110</f>
        <v>198.36116436155723</v>
      </c>
      <c r="AQ110" s="4">
        <f>$L110-(AI110*'Feedstock Conversions'!$B$21)-'Rail Costs'!S110</f>
        <v>190.04871784621736</v>
      </c>
      <c r="AR110" s="4">
        <f>$L110-(AJ110*'Feedstock Conversions'!$B$21)-'Rail Costs'!T110</f>
        <v>210.95416536623836</v>
      </c>
      <c r="AS110" s="4">
        <f>$L110-(AK110*'Feedstock Conversions'!$B$21)-'Rail Costs'!U110</f>
        <v>180.05996278160114</v>
      </c>
      <c r="AT110" s="4">
        <f>$L110-(AL110*'Feedstock Conversions'!$B$21)-'Rail Costs'!V110</f>
        <v>224.79527843948597</v>
      </c>
      <c r="AV110" s="4">
        <f>$T110-(AG110*'Feedstock Conversions'!$B$9)-'Rail Costs'!Q110</f>
        <v>259.8658010798261</v>
      </c>
      <c r="AW110" s="4">
        <f>$T110-(AH110*'Feedstock Conversions'!$B$9)-'Rail Costs'!R110</f>
        <v>255.08785500392153</v>
      </c>
      <c r="AX110" s="4">
        <f>$T110-(AI110*'Feedstock Conversions'!$B$9)-'Rail Costs'!S110</f>
        <v>245.13847545386722</v>
      </c>
      <c r="AY110" s="4">
        <f>$T110-(AJ110*'Feedstock Conversions'!$B$9)-'Rail Costs'!T110</f>
        <v>270.15602922248837</v>
      </c>
      <c r="AZ110" s="4">
        <f>$T110-(AK110*'Feedstock Conversions'!$B$9)-'Rail Costs'!U110</f>
        <v>233.26967663785121</v>
      </c>
      <c r="BA110" s="4">
        <f>$T110-(AL110*'Feedstock Conversions'!$B$9)-'Rail Costs'!V110</f>
        <v>286.80359229573605</v>
      </c>
      <c r="BH110">
        <f t="shared" si="7"/>
        <v>5</v>
      </c>
      <c r="BI110">
        <f t="shared" si="8"/>
        <v>2021</v>
      </c>
      <c r="BJ110">
        <f t="shared" si="11"/>
        <v>1</v>
      </c>
    </row>
    <row r="111" spans="1:62" x14ac:dyDescent="0.2">
      <c r="A111" s="11">
        <v>44232</v>
      </c>
      <c r="B111" s="4">
        <v>37.15</v>
      </c>
      <c r="C111" s="18">
        <f>CWG!B111+'Rail Costs'!B111</f>
        <v>41.466237402015672</v>
      </c>
      <c r="E111" s="4">
        <f>CWG!C111*'Feedstock Conversions'!B$21</f>
        <v>325.84169350503913</v>
      </c>
      <c r="F111" s="4">
        <f>CWG!C111*'Feedstock Conversions'!B$9</f>
        <v>388.74597564389694</v>
      </c>
      <c r="H111" s="4">
        <f>'Fuel Values'!B111-CWG!I111-CWG!J111-CWG!K111</f>
        <v>68.693961721500045</v>
      </c>
      <c r="I111" s="18">
        <f>('LCFS Values'!$E$4-$AA$4)/1000000*'LCFS Values'!B111*'LCFS Values'!$G$2*100</f>
        <v>145.53103827849995</v>
      </c>
      <c r="J111" s="4">
        <f>'RIN Values'!C111</f>
        <v>167.77499999999998</v>
      </c>
      <c r="K111" s="4">
        <f>'Fixed Credits Value'!B111</f>
        <v>100</v>
      </c>
      <c r="L111" s="4">
        <f t="shared" si="9"/>
        <v>482</v>
      </c>
      <c r="M111" s="4">
        <f>L111/'Feedstock Conversions'!B$21</f>
        <v>61.338763044031566</v>
      </c>
      <c r="O111" s="4">
        <f>'Fuel Values'!C111*100</f>
        <v>169.52</v>
      </c>
      <c r="P111" s="18">
        <f>('LCFS Values'!$E$4-AB$4)/1000000*'LCFS Values'!B111*'LCFS Values'!$G$2*100</f>
        <v>123.89208553749999</v>
      </c>
      <c r="Q111" s="4">
        <f>'RIN Values'!D111</f>
        <v>190.14499999999998</v>
      </c>
      <c r="R111" s="4">
        <f>'Fixed Credits Value'!B111</f>
        <v>100</v>
      </c>
      <c r="S111" s="4">
        <f>'Fixed Credits Value'!C111</f>
        <v>16</v>
      </c>
      <c r="T111" s="4">
        <f t="shared" si="12"/>
        <v>599.55708553750003</v>
      </c>
      <c r="U111" s="4">
        <f>T111/'Feedstock Conversions'!B$9</f>
        <v>63.952755790666671</v>
      </c>
      <c r="W111" s="4">
        <f t="shared" si="10"/>
        <v>156.15830649496087</v>
      </c>
      <c r="X111" s="4">
        <f t="shared" si="13"/>
        <v>210.81110989360309</v>
      </c>
      <c r="AG111" s="4">
        <f>AJ111+'Rail Costs'!K111</f>
        <v>35.329059350503918</v>
      </c>
      <c r="AH111" s="4">
        <f>B111+'Rail Costs'!N111</f>
        <v>37.581623740201564</v>
      </c>
      <c r="AI111" s="4">
        <f>AH111+'Rail Costs'!K111</f>
        <v>38.660683090705483</v>
      </c>
      <c r="AJ111" s="4">
        <v>34.25</v>
      </c>
      <c r="AK111" s="4">
        <v>38</v>
      </c>
      <c r="AL111" s="4">
        <v>33.25</v>
      </c>
      <c r="AM111" s="4"/>
      <c r="AN111" s="4"/>
      <c r="AO111" s="4">
        <f>$L111-(AG111*'Feedstock Conversions'!$B$21)-'Rail Costs'!Q111</f>
        <v>200.72927025829046</v>
      </c>
      <c r="AP111" s="4">
        <f>$L111-(AH111*'Feedstock Conversions'!$B$21)-'Rail Costs'!R111</f>
        <v>183.43096436155722</v>
      </c>
      <c r="AQ111" s="4">
        <f>$L111-(AI111*'Feedstock Conversions'!$B$21)-'Rail Costs'!S111</f>
        <v>175.1185178462174</v>
      </c>
      <c r="AR111" s="4">
        <f>$L111-(AJ111*'Feedstock Conversions'!$B$21)-'Rail Costs'!T111</f>
        <v>209.38256536623831</v>
      </c>
      <c r="AS111" s="4">
        <f>$L111-(AK111*'Feedstock Conversions'!$B$21)-'Rail Costs'!U111</f>
        <v>180.05996278160114</v>
      </c>
      <c r="AT111" s="4">
        <f>$L111-(AL111*'Feedstock Conversions'!$B$21)-'Rail Costs'!V111</f>
        <v>216.54437843948597</v>
      </c>
      <c r="AV111" s="4">
        <f>$T111-(AG111*'Feedstock Conversions'!$B$9)-'Rail Costs'!Q111</f>
        <v>264.69217276107605</v>
      </c>
      <c r="AW111" s="4">
        <f>$T111-(AH111*'Feedstock Conversions'!$B$9)-'Rail Costs'!R111</f>
        <v>243.97672668517149</v>
      </c>
      <c r="AX111" s="4">
        <f>$T111-(AI111*'Feedstock Conversions'!$B$9)-'Rail Costs'!S111</f>
        <v>234.02734713511717</v>
      </c>
      <c r="AY111" s="4">
        <f>$T111-(AJ111*'Feedstock Conversions'!$B$9)-'Rail Costs'!T111</f>
        <v>274.98240090373832</v>
      </c>
      <c r="AZ111" s="4">
        <f>$T111-(AK111*'Feedstock Conversions'!$B$9)-'Rail Costs'!U111</f>
        <v>239.97104831910116</v>
      </c>
      <c r="BA111" s="4">
        <f>$T111-(AL111*'Feedstock Conversions'!$B$9)-'Rail Costs'!V111</f>
        <v>283.66121397698601</v>
      </c>
      <c r="BH111">
        <f t="shared" si="7"/>
        <v>6</v>
      </c>
      <c r="BI111">
        <f t="shared" si="8"/>
        <v>2021</v>
      </c>
      <c r="BJ111">
        <f t="shared" si="11"/>
        <v>2</v>
      </c>
    </row>
    <row r="112" spans="1:62" x14ac:dyDescent="0.2">
      <c r="A112" s="11">
        <v>44239</v>
      </c>
      <c r="B112" s="4">
        <v>37.85</v>
      </c>
      <c r="C112" s="18">
        <f>CWG!B112+'Rail Costs'!B112</f>
        <v>42.166237402015675</v>
      </c>
      <c r="E112" s="4">
        <f>CWG!C112*'Feedstock Conversions'!B$21</f>
        <v>331.34229350503915</v>
      </c>
      <c r="F112" s="4">
        <f>CWG!C112*'Feedstock Conversions'!B$9</f>
        <v>395.30847564389694</v>
      </c>
      <c r="H112" s="4">
        <f>'Fuel Values'!B112-CWG!I112-CWG!J112-CWG!K112</f>
        <v>90.782946502000073</v>
      </c>
      <c r="I112" s="18">
        <f>('LCFS Values'!$E$4-$AA$4)/1000000*'LCFS Values'!B112*'LCFS Values'!$G$2*100</f>
        <v>145.26705349799997</v>
      </c>
      <c r="J112" s="4">
        <f>'RIN Values'!C112</f>
        <v>159.75</v>
      </c>
      <c r="K112" s="4">
        <f>'Fixed Credits Value'!B112</f>
        <v>100</v>
      </c>
      <c r="L112" s="4">
        <f t="shared" si="9"/>
        <v>495.80000000000007</v>
      </c>
      <c r="M112" s="4">
        <f>L112/'Feedstock Conversions'!B$21</f>
        <v>63.094935097989321</v>
      </c>
      <c r="O112" s="4">
        <f>'Fuel Values'!C112*100</f>
        <v>176.63</v>
      </c>
      <c r="P112" s="18">
        <f>('LCFS Values'!$E$4-AB$4)/1000000*'LCFS Values'!B112*'LCFS Values'!$G$2*100</f>
        <v>123.66735255</v>
      </c>
      <c r="Q112" s="4">
        <f>'RIN Values'!D112</f>
        <v>181.04999999999998</v>
      </c>
      <c r="R112" s="4">
        <f>'Fixed Credits Value'!B112</f>
        <v>100</v>
      </c>
      <c r="S112" s="4">
        <f>'Fixed Credits Value'!C112</f>
        <v>16</v>
      </c>
      <c r="T112" s="4">
        <f t="shared" si="12"/>
        <v>597.34735254999998</v>
      </c>
      <c r="U112" s="4">
        <f>T112/'Feedstock Conversions'!B$9</f>
        <v>63.717050938666667</v>
      </c>
      <c r="W112" s="4">
        <f t="shared" si="10"/>
        <v>164.45770649496092</v>
      </c>
      <c r="X112" s="4">
        <f t="shared" si="13"/>
        <v>202.03887690610304</v>
      </c>
      <c r="AG112" s="4">
        <f>AJ112+'Rail Costs'!K112</f>
        <v>37.129059350503915</v>
      </c>
      <c r="AH112" s="4">
        <f>B112+'Rail Costs'!N112</f>
        <v>38.281623740201567</v>
      </c>
      <c r="AI112" s="4">
        <f>AH112+'Rail Costs'!K112</f>
        <v>39.360683090705486</v>
      </c>
      <c r="AJ112" s="4">
        <v>36.049999999999997</v>
      </c>
      <c r="AK112" s="4">
        <v>39.6</v>
      </c>
      <c r="AL112" s="4">
        <f>AL111+($AL$117-$AL$111)/6</f>
        <v>35.291666666666664</v>
      </c>
      <c r="AM112" s="4"/>
      <c r="AN112" s="4"/>
      <c r="AO112" s="4">
        <f>$L112-(AG112*'Feedstock Conversions'!$B$21)-'Rail Costs'!Q112</f>
        <v>200.38487025829056</v>
      </c>
      <c r="AP112" s="4">
        <f>$L112-(AH112*'Feedstock Conversions'!$B$21)-'Rail Costs'!R112</f>
        <v>191.73036436155726</v>
      </c>
      <c r="AQ112" s="4">
        <f>$L112-(AI112*'Feedstock Conversions'!$B$21)-'Rail Costs'!S112</f>
        <v>183.41791784621745</v>
      </c>
      <c r="AR112" s="4">
        <f>$L112-(AJ112*'Feedstock Conversions'!$B$21)-'Rail Costs'!T112</f>
        <v>209.03816536623842</v>
      </c>
      <c r="AS112" s="4">
        <f>$L112-(AK112*'Feedstock Conversions'!$B$21)-'Rail Costs'!U112</f>
        <v>181.28716278160118</v>
      </c>
      <c r="AT112" s="4">
        <f>$L112-(AL112*'Feedstock Conversions'!$B$21)-'Rail Costs'!V112</f>
        <v>214.30096177281939</v>
      </c>
      <c r="AV112" s="4">
        <f>$T112-(AG112*'Feedstock Conversions'!$B$9)-'Rail Costs'!Q112</f>
        <v>245.607439773576</v>
      </c>
      <c r="AW112" s="4">
        <f>$T112-(AH112*'Feedstock Conversions'!$B$9)-'Rail Costs'!R112</f>
        <v>235.20449369767138</v>
      </c>
      <c r="AX112" s="4">
        <f>$T112-(AI112*'Feedstock Conversions'!$B$9)-'Rail Costs'!S112</f>
        <v>225.25511414761712</v>
      </c>
      <c r="AY112" s="4">
        <f>$T112-(AJ112*'Feedstock Conversions'!$B$9)-'Rail Costs'!T112</f>
        <v>255.8976679162383</v>
      </c>
      <c r="AZ112" s="4">
        <f>$T112-(AK112*'Feedstock Conversions'!$B$9)-'Rail Costs'!U112</f>
        <v>222.76131533160111</v>
      </c>
      <c r="BA112" s="4">
        <f>$T112-(AL112*'Feedstock Conversions'!$B$9)-'Rail Costs'!V112</f>
        <v>262.31085598948596</v>
      </c>
      <c r="BH112">
        <f t="shared" si="7"/>
        <v>7</v>
      </c>
      <c r="BI112">
        <f t="shared" si="8"/>
        <v>2021</v>
      </c>
      <c r="BJ112">
        <f t="shared" si="11"/>
        <v>2</v>
      </c>
    </row>
    <row r="113" spans="1:62" x14ac:dyDescent="0.2">
      <c r="A113" s="11">
        <v>44246</v>
      </c>
      <c r="B113" s="4">
        <v>38.4375</v>
      </c>
      <c r="C113" s="18">
        <f>CWG!B113+'Rail Costs'!B113</f>
        <v>42.753737402015673</v>
      </c>
      <c r="E113" s="4">
        <f>CWG!C113*'Feedstock Conversions'!B$21</f>
        <v>335.95886850503916</v>
      </c>
      <c r="F113" s="4">
        <f>CWG!C113*'Feedstock Conversions'!B$9</f>
        <v>400.81628814389694</v>
      </c>
      <c r="H113" s="4">
        <f>'Fuel Values'!B113-CWG!I113-CWG!J113-CWG!K113</f>
        <v>102.49587072500003</v>
      </c>
      <c r="I113" s="18">
        <f>('LCFS Values'!$E$4-$AA$4)/1000000*'LCFS Values'!B113*'LCFS Values'!$G$2*100</f>
        <v>145.19162927499997</v>
      </c>
      <c r="J113" s="4">
        <f>'RIN Values'!C113</f>
        <v>157.3125</v>
      </c>
      <c r="K113" s="4">
        <f>'Fixed Credits Value'!B113</f>
        <v>100</v>
      </c>
      <c r="L113" s="4">
        <f t="shared" si="9"/>
        <v>505</v>
      </c>
      <c r="M113" s="4">
        <f>L113/'Feedstock Conversions'!B$21</f>
        <v>64.265716467294482</v>
      </c>
      <c r="O113" s="4">
        <f>'Fuel Values'!C113*100</f>
        <v>183.79000000000002</v>
      </c>
      <c r="P113" s="18">
        <f>('LCFS Values'!$E$4-AB$4)/1000000*'LCFS Values'!B113*'LCFS Values'!$G$2*100</f>
        <v>123.603143125</v>
      </c>
      <c r="Q113" s="4">
        <f>'RIN Values'!D113</f>
        <v>178.28749999999999</v>
      </c>
      <c r="R113" s="4">
        <f>'Fixed Credits Value'!B113</f>
        <v>100</v>
      </c>
      <c r="S113" s="4">
        <f>'Fixed Credits Value'!C113</f>
        <v>16</v>
      </c>
      <c r="T113" s="4">
        <f t="shared" si="12"/>
        <v>601.68064312499996</v>
      </c>
      <c r="U113" s="4">
        <f>T113/'Feedstock Conversions'!B$9</f>
        <v>64.1792686</v>
      </c>
      <c r="W113" s="4">
        <f t="shared" si="10"/>
        <v>169.04113149496084</v>
      </c>
      <c r="X113" s="4">
        <f t="shared" si="13"/>
        <v>200.86435498110302</v>
      </c>
      <c r="AG113" s="4">
        <f>AJ113+'Rail Costs'!K113</f>
        <v>37.954059350503918</v>
      </c>
      <c r="AH113" s="4">
        <f>B113+'Rail Costs'!N113</f>
        <v>38.869123740201566</v>
      </c>
      <c r="AI113" s="4">
        <f>AH113+'Rail Costs'!K113</f>
        <v>39.948183090705484</v>
      </c>
      <c r="AJ113" s="4">
        <v>36.875</v>
      </c>
      <c r="AK113" s="4">
        <v>40</v>
      </c>
      <c r="AL113" s="4">
        <f>AL112+($AL$117-$AL$111)/6</f>
        <v>37.333333333333329</v>
      </c>
      <c r="AM113" s="4"/>
      <c r="AN113" s="4"/>
      <c r="AO113" s="4">
        <f>$L113-(AG113*'Feedstock Conversions'!$B$21)-'Rail Costs'!Q113</f>
        <v>203.10202025829045</v>
      </c>
      <c r="AP113" s="4">
        <f>$L113-(AH113*'Feedstock Conversions'!$B$21)-'Rail Costs'!R113</f>
        <v>196.31378936155724</v>
      </c>
      <c r="AQ113" s="4">
        <f>$L113-(AI113*'Feedstock Conversions'!$B$21)-'Rail Costs'!S113</f>
        <v>188.00134284621737</v>
      </c>
      <c r="AR113" s="4">
        <f>$L113-(AJ113*'Feedstock Conversions'!$B$21)-'Rail Costs'!T113</f>
        <v>211.75531536623836</v>
      </c>
      <c r="AS113" s="4">
        <f>$L113-(AK113*'Feedstock Conversions'!$B$21)-'Rail Costs'!U113</f>
        <v>187.34396278160114</v>
      </c>
      <c r="AT113" s="4">
        <f>$L113-(AL113*'Feedstock Conversions'!$B$21)-'Rail Costs'!V113</f>
        <v>207.45754510615268</v>
      </c>
      <c r="AV113" s="4">
        <f>$T113-(AG113*'Feedstock Conversions'!$B$9)-'Rail Costs'!Q113</f>
        <v>242.20635534857598</v>
      </c>
      <c r="AW113" s="4">
        <f>$T113-(AH113*'Feedstock Conversions'!$B$9)-'Rail Costs'!R113</f>
        <v>234.02997177267142</v>
      </c>
      <c r="AX113" s="4">
        <f>$T113-(AI113*'Feedstock Conversions'!$B$9)-'Rail Costs'!S113</f>
        <v>224.0805922226171</v>
      </c>
      <c r="AY113" s="4">
        <f>$T113-(AJ113*'Feedstock Conversions'!$B$9)-'Rail Costs'!T113</f>
        <v>252.49658349123828</v>
      </c>
      <c r="AZ113" s="4">
        <f>$T113-(AK113*'Feedstock Conversions'!$B$9)-'Rail Costs'!U113</f>
        <v>223.34460590660109</v>
      </c>
      <c r="BA113" s="4">
        <f>$T113-(AL113*'Feedstock Conversions'!$B$9)-'Rail Costs'!V113</f>
        <v>247.50352156448599</v>
      </c>
      <c r="BH113">
        <f t="shared" si="7"/>
        <v>8</v>
      </c>
      <c r="BI113">
        <f t="shared" si="8"/>
        <v>2021</v>
      </c>
      <c r="BJ113">
        <f t="shared" si="11"/>
        <v>2</v>
      </c>
    </row>
    <row r="114" spans="1:62" x14ac:dyDescent="0.2">
      <c r="A114" s="11">
        <v>44253</v>
      </c>
      <c r="B114" s="4">
        <v>39.575000000000003</v>
      </c>
      <c r="C114" s="18">
        <f>CWG!B114+'Rail Costs'!B114</f>
        <v>43.891237402015676</v>
      </c>
      <c r="E114" s="4">
        <f>CWG!C114*'Feedstock Conversions'!B$21</f>
        <v>344.89734350503915</v>
      </c>
      <c r="F114" s="4">
        <f>CWG!C114*'Feedstock Conversions'!B$9</f>
        <v>411.48035064389694</v>
      </c>
      <c r="H114" s="4">
        <f>'Fuel Values'!B114-CWG!I114-CWG!J114-CWG!K114</f>
        <v>89.878280049000068</v>
      </c>
      <c r="I114" s="18">
        <f>('LCFS Values'!$E$4-$AA$4)/1000000*'LCFS Values'!B114*'LCFS Values'!$G$2*100</f>
        <v>146.09671995099998</v>
      </c>
      <c r="J114" s="4">
        <f>'RIN Values'!C114</f>
        <v>173.02499999999998</v>
      </c>
      <c r="K114" s="4">
        <f>'Fixed Credits Value'!B114</f>
        <v>100</v>
      </c>
      <c r="L114" s="4">
        <f t="shared" si="9"/>
        <v>509</v>
      </c>
      <c r="M114" s="4">
        <f>L114/'Feedstock Conversions'!B$21</f>
        <v>64.774751845253249</v>
      </c>
      <c r="O114" s="4">
        <f>'Fuel Values'!C114*100</f>
        <v>188.96</v>
      </c>
      <c r="P114" s="18">
        <f>('LCFS Values'!$E$4-AB$4)/1000000*'LCFS Values'!B114*'LCFS Values'!$G$2*100</f>
        <v>124.373656225</v>
      </c>
      <c r="Q114" s="4">
        <f>'RIN Values'!D114</f>
        <v>196.095</v>
      </c>
      <c r="R114" s="4">
        <f>'Fixed Credits Value'!B114</f>
        <v>100</v>
      </c>
      <c r="S114" s="4">
        <f>'Fixed Credits Value'!C114</f>
        <v>16</v>
      </c>
      <c r="T114" s="4">
        <f t="shared" si="12"/>
        <v>625.42865622500005</v>
      </c>
      <c r="U114" s="4">
        <f>T114/'Feedstock Conversions'!B$9</f>
        <v>66.712389997333332</v>
      </c>
      <c r="W114" s="4">
        <f t="shared" si="10"/>
        <v>164.10265649496085</v>
      </c>
      <c r="X114" s="4">
        <f t="shared" si="13"/>
        <v>213.94830558110311</v>
      </c>
      <c r="AG114" s="4">
        <f>AJ114+'Rail Costs'!K114</f>
        <v>39.879059350503915</v>
      </c>
      <c r="AH114" s="4">
        <f>B114+'Rail Costs'!N114</f>
        <v>40.006623740201569</v>
      </c>
      <c r="AI114" s="4">
        <f>AH114+'Rail Costs'!K114</f>
        <v>41.085683090705487</v>
      </c>
      <c r="AJ114" s="4">
        <v>38.799999999999997</v>
      </c>
      <c r="AK114" s="4">
        <v>40</v>
      </c>
      <c r="AL114" s="4">
        <f>AL113+($AL$117-$AL$111)/6</f>
        <v>39.374999999999993</v>
      </c>
      <c r="AM114" s="4"/>
      <c r="AN114" s="4"/>
      <c r="AO114" s="4">
        <f>$L114-(AG114*'Feedstock Conversions'!$B$21)-'Rail Costs'!Q114</f>
        <v>191.97537025829047</v>
      </c>
      <c r="AP114" s="4">
        <f>$L114-(AH114*'Feedstock Conversions'!$B$21)-'Rail Costs'!R114</f>
        <v>191.3753143615572</v>
      </c>
      <c r="AQ114" s="4">
        <f>$L114-(AI114*'Feedstock Conversions'!$B$21)-'Rail Costs'!S114</f>
        <v>183.06286784621739</v>
      </c>
      <c r="AR114" s="4">
        <f>$L114-(AJ114*'Feedstock Conversions'!$B$21)-'Rail Costs'!T114</f>
        <v>200.62866536623838</v>
      </c>
      <c r="AS114" s="4">
        <f>$L114-(AK114*'Feedstock Conversions'!$B$21)-'Rail Costs'!U114</f>
        <v>191.34396278160114</v>
      </c>
      <c r="AT114" s="4">
        <f>$L114-(AL114*'Feedstock Conversions'!$B$21)-'Rail Costs'!V114</f>
        <v>195.41412843948603</v>
      </c>
      <c r="AV114" s="4">
        <f>$T114-(AG114*'Feedstock Conversions'!$B$9)-'Rail Costs'!Q114</f>
        <v>247.90749344857608</v>
      </c>
      <c r="AW114" s="4">
        <f>$T114-(AH114*'Feedstock Conversions'!$B$9)-'Rail Costs'!R114</f>
        <v>247.11392237267145</v>
      </c>
      <c r="AX114" s="4">
        <f>$T114-(AI114*'Feedstock Conversions'!$B$9)-'Rail Costs'!S114</f>
        <v>237.16454282261719</v>
      </c>
      <c r="AY114" s="4">
        <f>$T114-(AJ114*'Feedstock Conversions'!$B$9)-'Rail Costs'!T114</f>
        <v>258.19772159123835</v>
      </c>
      <c r="AZ114" s="4">
        <f>$T114-(AK114*'Feedstock Conversions'!$B$9)-'Rail Costs'!U114</f>
        <v>247.09261900660118</v>
      </c>
      <c r="BA114" s="4">
        <f>$T114-(AL114*'Feedstock Conversions'!$B$9)-'Rail Costs'!V114</f>
        <v>252.11090966448609</v>
      </c>
      <c r="BH114">
        <f t="shared" si="7"/>
        <v>9</v>
      </c>
      <c r="BI114">
        <f t="shared" si="8"/>
        <v>2021</v>
      </c>
      <c r="BJ114">
        <f t="shared" si="11"/>
        <v>2</v>
      </c>
    </row>
    <row r="115" spans="1:62" x14ac:dyDescent="0.2">
      <c r="A115" s="11">
        <v>44260</v>
      </c>
      <c r="B115" s="4">
        <v>41.7</v>
      </c>
      <c r="C115" s="18">
        <f>CWG!B115+'Rail Costs'!B115</f>
        <v>46.016237402015676</v>
      </c>
      <c r="E115" s="4">
        <f>CWG!C115*'Feedstock Conversions'!B$21</f>
        <v>361.59559350503918</v>
      </c>
      <c r="F115" s="4">
        <f>CWG!C115*'Feedstock Conversions'!B$9</f>
        <v>431.40222564389694</v>
      </c>
      <c r="H115" s="4">
        <f>'Fuel Values'!B115-CWG!I115-CWG!J115-CWG!K115</f>
        <v>84.846492480999984</v>
      </c>
      <c r="I115" s="18">
        <f>('LCFS Values'!$E$4-$AA$4)/1000000*'LCFS Values'!B115*'LCFS Values'!$G$2*100</f>
        <v>147.30350751899999</v>
      </c>
      <c r="J115" s="4">
        <f>'RIN Values'!C115</f>
        <v>188.85000000000002</v>
      </c>
      <c r="K115" s="4">
        <f>'Fixed Credits Value'!B115</f>
        <v>100</v>
      </c>
      <c r="L115" s="4">
        <f t="shared" si="9"/>
        <v>521</v>
      </c>
      <c r="M115" s="4">
        <f>L115/'Feedstock Conversions'!B$21</f>
        <v>66.301857979129551</v>
      </c>
      <c r="O115" s="4">
        <f>'Fuel Values'!C115*100</f>
        <v>185.85</v>
      </c>
      <c r="P115" s="18">
        <f>('LCFS Values'!$E$4-AB$4)/1000000*'LCFS Values'!B115*'LCFS Values'!$G$2*100</f>
        <v>125.40100702500001</v>
      </c>
      <c r="Q115" s="4">
        <f>'RIN Values'!D115</f>
        <v>214.03</v>
      </c>
      <c r="R115" s="4">
        <f>'Fixed Credits Value'!B115</f>
        <v>100</v>
      </c>
      <c r="S115" s="4">
        <f>'Fixed Credits Value'!C115</f>
        <v>16</v>
      </c>
      <c r="T115" s="4">
        <f t="shared" si="12"/>
        <v>641.28100702500001</v>
      </c>
      <c r="U115" s="4">
        <f>T115/'Feedstock Conversions'!B$9</f>
        <v>68.403307416000004</v>
      </c>
      <c r="W115" s="4">
        <f t="shared" si="10"/>
        <v>159.40440649496082</v>
      </c>
      <c r="X115" s="4">
        <f t="shared" si="13"/>
        <v>209.87878138110307</v>
      </c>
      <c r="AG115" s="4">
        <f>AJ115+'Rail Costs'!K115</f>
        <v>42.079059350503918</v>
      </c>
      <c r="AH115" s="4">
        <f>B115+'Rail Costs'!N115</f>
        <v>42.131623740201569</v>
      </c>
      <c r="AI115" s="4">
        <f>AH115+'Rail Costs'!K115</f>
        <v>43.210683090705487</v>
      </c>
      <c r="AJ115" s="4">
        <v>41</v>
      </c>
      <c r="AK115" s="4">
        <v>43.333300000000001</v>
      </c>
      <c r="AL115" s="4">
        <f>AL114+($AL$117-$AL$111)/6</f>
        <v>41.416666666666657</v>
      </c>
      <c r="AM115" s="4"/>
      <c r="AN115" s="4"/>
      <c r="AO115" s="4">
        <f>$L115-(AG115*'Feedstock Conversions'!$B$21)-'Rail Costs'!Q115</f>
        <v>186.68777025829047</v>
      </c>
      <c r="AP115" s="4">
        <f>$L115-(AH115*'Feedstock Conversions'!$B$21)-'Rail Costs'!R115</f>
        <v>186.67706436155723</v>
      </c>
      <c r="AQ115" s="4">
        <f>$L115-(AI115*'Feedstock Conversions'!$B$21)-'Rail Costs'!S115</f>
        <v>178.36461784621736</v>
      </c>
      <c r="AR115" s="4">
        <f>$L115-(AJ115*'Feedstock Conversions'!$B$21)-'Rail Costs'!T115</f>
        <v>195.34106536623833</v>
      </c>
      <c r="AS115" s="4">
        <f>$L115-(AK115*'Feedstock Conversions'!$B$21)-'Rail Costs'!U115</f>
        <v>177.15089138160113</v>
      </c>
      <c r="AT115" s="4">
        <f>$L115-(AL115*'Feedstock Conversions'!$B$21)-'Rail Costs'!V115</f>
        <v>191.37071177281939</v>
      </c>
      <c r="AV115" s="4">
        <f>$T115-(AG115*'Feedstock Conversions'!$B$9)-'Rail Costs'!Q115</f>
        <v>243.13484424857603</v>
      </c>
      <c r="AW115" s="4">
        <f>$T115-(AH115*'Feedstock Conversions'!$B$9)-'Rail Costs'!R115</f>
        <v>243.04439817267141</v>
      </c>
      <c r="AX115" s="4">
        <f>$T115-(AI115*'Feedstock Conversions'!$B$9)-'Rail Costs'!S115</f>
        <v>233.09501862261715</v>
      </c>
      <c r="AY115" s="4">
        <f>$T115-(AJ115*'Feedstock Conversions'!$B$9)-'Rail Costs'!T115</f>
        <v>253.42507239123833</v>
      </c>
      <c r="AZ115" s="4">
        <f>$T115-(AK115*'Feedstock Conversions'!$B$9)-'Rail Costs'!U115</f>
        <v>231.69528230660114</v>
      </c>
      <c r="BA115" s="4">
        <f>$T115-(AL115*'Feedstock Conversions'!$B$9)-'Rail Costs'!V115</f>
        <v>248.8226354644861</v>
      </c>
      <c r="BH115">
        <f t="shared" si="7"/>
        <v>10</v>
      </c>
      <c r="BI115">
        <f t="shared" si="8"/>
        <v>2021</v>
      </c>
      <c r="BJ115">
        <f t="shared" si="11"/>
        <v>3</v>
      </c>
    </row>
    <row r="116" spans="1:62" x14ac:dyDescent="0.2">
      <c r="A116" s="11">
        <v>44267</v>
      </c>
      <c r="B116" s="4">
        <v>44.1</v>
      </c>
      <c r="C116" s="18">
        <f>CWG!B116+'Rail Costs'!B116</f>
        <v>48.416237402015675</v>
      </c>
      <c r="E116" s="4">
        <f>CWG!C116*'Feedstock Conversions'!B$21</f>
        <v>380.45479350503916</v>
      </c>
      <c r="F116" s="4">
        <f>CWG!C116*'Feedstock Conversions'!B$9</f>
        <v>453.90222564389694</v>
      </c>
      <c r="H116" s="4">
        <f>'Fuel Values'!B116-CWG!I116-CWG!J116-CWG!K116</f>
        <v>83.032083477499981</v>
      </c>
      <c r="I116" s="18">
        <f>('LCFS Values'!$E$4-$AA$4)/1000000*'LCFS Values'!B116*'LCFS Values'!$G$2*100</f>
        <v>147.6429165225</v>
      </c>
      <c r="J116" s="4">
        <f>'RIN Values'!C116</f>
        <v>209.32500000000002</v>
      </c>
      <c r="K116" s="4">
        <f>'Fixed Credits Value'!B116</f>
        <v>100</v>
      </c>
      <c r="L116" s="4">
        <f t="shared" si="9"/>
        <v>540</v>
      </c>
      <c r="M116" s="4">
        <f>L116/'Feedstock Conversions'!B$21</f>
        <v>68.719776024433699</v>
      </c>
      <c r="O116" s="4">
        <f>'Fuel Values'!C116*100</f>
        <v>194.2</v>
      </c>
      <c r="P116" s="18">
        <f>('LCFS Values'!$E$4-AB$4)/1000000*'LCFS Values'!B116*'LCFS Values'!$G$2*100</f>
        <v>125.68994943750002</v>
      </c>
      <c r="Q116" s="4">
        <f>'RIN Values'!D116</f>
        <v>237.23500000000001</v>
      </c>
      <c r="R116" s="4">
        <f>'Fixed Credits Value'!B116</f>
        <v>100</v>
      </c>
      <c r="S116" s="4">
        <f>'Fixed Credits Value'!C116</f>
        <v>16</v>
      </c>
      <c r="T116" s="4">
        <f t="shared" si="12"/>
        <v>673.12494943749994</v>
      </c>
      <c r="U116" s="4">
        <f>T116/'Feedstock Conversions'!B$9</f>
        <v>71.799994606666658</v>
      </c>
      <c r="W116" s="4">
        <f t="shared" si="10"/>
        <v>159.54520649496084</v>
      </c>
      <c r="X116" s="4">
        <f t="shared" si="13"/>
        <v>219.222723793603</v>
      </c>
      <c r="AG116" s="4">
        <f>AJ116+'Rail Costs'!K116</f>
        <v>44.379059350503915</v>
      </c>
      <c r="AH116" s="4">
        <f>B116+'Rail Costs'!N116</f>
        <v>44.531623740201567</v>
      </c>
      <c r="AI116" s="4">
        <f>AH116+'Rail Costs'!K116</f>
        <v>45.610683090705486</v>
      </c>
      <c r="AJ116" s="4">
        <v>43.3</v>
      </c>
      <c r="AK116" s="4">
        <v>46.7</v>
      </c>
      <c r="AL116" s="4">
        <f>AL115+($AL$117-$AL$111)/6</f>
        <v>43.458333333333321</v>
      </c>
      <c r="AM116" s="4"/>
      <c r="AN116" s="4"/>
      <c r="AO116" s="4">
        <f>$L116-(AG116*'Feedstock Conversions'!$B$21)-'Rail Costs'!Q116</f>
        <v>187.61437025829048</v>
      </c>
      <c r="AP116" s="4">
        <f>$L116-(AH116*'Feedstock Conversions'!$B$21)-'Rail Costs'!R116</f>
        <v>186.81786436155724</v>
      </c>
      <c r="AQ116" s="4">
        <f>$L116-(AI116*'Feedstock Conversions'!$B$21)-'Rail Costs'!S116</f>
        <v>178.50541784621737</v>
      </c>
      <c r="AR116" s="4">
        <f>$L116-(AJ116*'Feedstock Conversions'!$B$21)-'Rail Costs'!T116</f>
        <v>196.26766536623833</v>
      </c>
      <c r="AS116" s="4">
        <f>$L116-(AK116*'Feedstock Conversions'!$B$21)-'Rail Costs'!U116</f>
        <v>169.69536278160115</v>
      </c>
      <c r="AT116" s="4">
        <f>$L116-(AL116*'Feedstock Conversions'!$B$21)-'Rail Costs'!V116</f>
        <v>194.32729510615275</v>
      </c>
      <c r="AV116" s="4">
        <f>$T116-(AG116*'Feedstock Conversions'!$B$9)-'Rail Costs'!Q116</f>
        <v>253.41628666107596</v>
      </c>
      <c r="AW116" s="4">
        <f>$T116-(AH116*'Feedstock Conversions'!$B$9)-'Rail Costs'!R116</f>
        <v>252.38834058517133</v>
      </c>
      <c r="AX116" s="4">
        <f>$T116-(AI116*'Feedstock Conversions'!$B$9)-'Rail Costs'!S116</f>
        <v>242.43896103511707</v>
      </c>
      <c r="AY116" s="4">
        <f>$T116-(AJ116*'Feedstock Conversions'!$B$9)-'Rail Costs'!T116</f>
        <v>263.70651480373823</v>
      </c>
      <c r="AZ116" s="4">
        <f>$T116-(AK116*'Feedstock Conversions'!$B$9)-'Rail Costs'!U116</f>
        <v>231.97641221910106</v>
      </c>
      <c r="BA116" s="4">
        <f>$T116-(AL116*'Feedstock Conversions'!$B$9)-'Rail Costs'!V116</f>
        <v>261.52595287698603</v>
      </c>
      <c r="BH116">
        <f t="shared" si="7"/>
        <v>11</v>
      </c>
      <c r="BI116">
        <f t="shared" si="8"/>
        <v>2021</v>
      </c>
      <c r="BJ116">
        <f t="shared" si="11"/>
        <v>3</v>
      </c>
    </row>
    <row r="117" spans="1:62" x14ac:dyDescent="0.2">
      <c r="A117" s="11">
        <v>44274</v>
      </c>
      <c r="B117" s="4">
        <v>46.4</v>
      </c>
      <c r="C117" s="18">
        <f>CWG!B117+'Rail Costs'!B117</f>
        <v>50.716237402015672</v>
      </c>
      <c r="E117" s="4">
        <f>CWG!C117*'Feedstock Conversions'!B$21</f>
        <v>398.52819350503916</v>
      </c>
      <c r="F117" s="4">
        <f>CWG!C117*'Feedstock Conversions'!B$9</f>
        <v>475.46472564389694</v>
      </c>
      <c r="H117" s="4">
        <f>'Fuel Values'!B117-CWG!I117-CWG!J117-CWG!K117</f>
        <v>86.825939533250079</v>
      </c>
      <c r="I117" s="18">
        <f>('LCFS Values'!$E$4-$AA$4)/1000000*'LCFS Values'!B117*'LCFS Values'!$G$2*100</f>
        <v>147.62406046674997</v>
      </c>
      <c r="J117" s="4">
        <f>'RIN Values'!C117</f>
        <v>215.54999999999998</v>
      </c>
      <c r="K117" s="4">
        <f>'Fixed Credits Value'!B117</f>
        <v>100</v>
      </c>
      <c r="L117" s="4">
        <f t="shared" si="9"/>
        <v>550</v>
      </c>
      <c r="M117" s="4">
        <f>L117/'Feedstock Conversions'!B$21</f>
        <v>69.992364469330624</v>
      </c>
      <c r="O117" s="4">
        <f>'Fuel Values'!C117*100</f>
        <v>188.88</v>
      </c>
      <c r="P117" s="18">
        <f>('LCFS Values'!$E$4-AB$4)/1000000*'LCFS Values'!B117*'LCFS Values'!$G$2*100</f>
        <v>125.67389708125</v>
      </c>
      <c r="Q117" s="4">
        <f>'RIN Values'!D117</f>
        <v>244.28999999999996</v>
      </c>
      <c r="R117" s="4">
        <f>'Fixed Credits Value'!B117</f>
        <v>100</v>
      </c>
      <c r="S117" s="4">
        <f>'Fixed Credits Value'!C117</f>
        <v>16</v>
      </c>
      <c r="T117" s="4">
        <f t="shared" si="12"/>
        <v>674.84389708124991</v>
      </c>
      <c r="U117" s="4">
        <f>T117/'Feedstock Conversions'!B$9</f>
        <v>71.983349021999985</v>
      </c>
      <c r="W117" s="4">
        <f t="shared" si="10"/>
        <v>151.47180649496084</v>
      </c>
      <c r="X117" s="4">
        <f t="shared" si="13"/>
        <v>199.37917143735297</v>
      </c>
      <c r="AG117" s="4">
        <f>AJ117+'Rail Costs'!K117</f>
        <v>46.279059350503921</v>
      </c>
      <c r="AH117" s="4">
        <f>B117+'Rail Costs'!N117</f>
        <v>46.831623740201564</v>
      </c>
      <c r="AI117" s="4">
        <f>AH117+'Rail Costs'!K117</f>
        <v>47.910683090705483</v>
      </c>
      <c r="AJ117" s="4">
        <v>45.2</v>
      </c>
      <c r="AK117" s="4">
        <v>53.5</v>
      </c>
      <c r="AL117" s="4">
        <v>45.5</v>
      </c>
      <c r="AM117" s="4"/>
      <c r="AN117" s="4"/>
      <c r="AO117" s="4">
        <f>$L117-(AG117*'Feedstock Conversions'!$B$21)-'Rail Costs'!Q117</f>
        <v>182.68417025829041</v>
      </c>
      <c r="AP117" s="4">
        <f>$L117-(AH117*'Feedstock Conversions'!$B$21)-'Rail Costs'!R117</f>
        <v>178.74446436155725</v>
      </c>
      <c r="AQ117" s="4">
        <f>$L117-(AI117*'Feedstock Conversions'!$B$21)-'Rail Costs'!S117</f>
        <v>170.43201784621738</v>
      </c>
      <c r="AR117" s="4">
        <f>$L117-(AJ117*'Feedstock Conversions'!$B$21)-'Rail Costs'!T117</f>
        <v>191.33746536623832</v>
      </c>
      <c r="AS117" s="4">
        <f>$L117-(AK117*'Feedstock Conversions'!$B$21)-'Rail Costs'!U117</f>
        <v>126.26096278160118</v>
      </c>
      <c r="AT117" s="4">
        <f>$L117-(AL117*'Feedstock Conversions'!$B$21)-'Rail Costs'!V117</f>
        <v>188.28387843948599</v>
      </c>
      <c r="AV117" s="4">
        <f>$T117-(AG117*'Feedstock Conversions'!$B$9)-'Rail Costs'!Q117</f>
        <v>237.32273430482587</v>
      </c>
      <c r="AW117" s="4">
        <f>$T117-(AH117*'Feedstock Conversions'!$B$9)-'Rail Costs'!R117</f>
        <v>232.54478822892136</v>
      </c>
      <c r="AX117" s="4">
        <f>$T117-(AI117*'Feedstock Conversions'!$B$9)-'Rail Costs'!S117</f>
        <v>222.59540867886705</v>
      </c>
      <c r="AY117" s="4">
        <f>$T117-(AJ117*'Feedstock Conversions'!$B$9)-'Rail Costs'!T117</f>
        <v>247.61296244748823</v>
      </c>
      <c r="AZ117" s="4">
        <f>$T117-(AK117*'Feedstock Conversions'!$B$9)-'Rail Costs'!U117</f>
        <v>169.94535986285103</v>
      </c>
      <c r="BA117" s="4">
        <f>$T117-(AL117*'Feedstock Conversions'!$B$9)-'Rail Costs'!V117</f>
        <v>244.10427552073588</v>
      </c>
      <c r="BH117">
        <f t="shared" si="7"/>
        <v>12</v>
      </c>
      <c r="BI117">
        <f t="shared" si="8"/>
        <v>2021</v>
      </c>
      <c r="BJ117">
        <f t="shared" si="11"/>
        <v>3</v>
      </c>
    </row>
    <row r="118" spans="1:62" x14ac:dyDescent="0.2">
      <c r="A118" s="11">
        <v>44281</v>
      </c>
      <c r="B118" s="4">
        <v>47.4</v>
      </c>
      <c r="C118" s="18">
        <f>CWG!B118+'Rail Costs'!B118</f>
        <v>51.716237402015672</v>
      </c>
      <c r="E118" s="4">
        <f>CWG!C118*'Feedstock Conversions'!B$21</f>
        <v>406.38619350503916</v>
      </c>
      <c r="F118" s="4">
        <f>CWG!C118*'Feedstock Conversions'!B$9</f>
        <v>484.83972564389694</v>
      </c>
      <c r="H118" s="4">
        <f>'Fuel Values'!B118-CWG!I118-CWG!J118-CWG!K118</f>
        <v>89.720248968999982</v>
      </c>
      <c r="I118" s="18">
        <f>('LCFS Values'!$E$4-$AA$4)/1000000*'LCFS Values'!B118*'LCFS Values'!$G$2*100</f>
        <v>143.079751031</v>
      </c>
      <c r="J118" s="4">
        <f>'RIN Values'!C118</f>
        <v>217.20000000000002</v>
      </c>
      <c r="K118" s="4">
        <f>'Fixed Credits Value'!B118</f>
        <v>100</v>
      </c>
      <c r="L118" s="4">
        <f t="shared" si="9"/>
        <v>550</v>
      </c>
      <c r="M118" s="4">
        <f>L118/'Feedstock Conversions'!B$21</f>
        <v>69.992364469330624</v>
      </c>
      <c r="O118" s="4">
        <f>'Fuel Values'!C118*100</f>
        <v>183.23000000000002</v>
      </c>
      <c r="P118" s="18">
        <f>('LCFS Values'!$E$4-AB$4)/1000000*'LCFS Values'!B118*'LCFS Values'!$G$2*100</f>
        <v>121.80527922499999</v>
      </c>
      <c r="Q118" s="4">
        <f>'RIN Values'!D118</f>
        <v>246.16000000000003</v>
      </c>
      <c r="R118" s="4">
        <f>'Fixed Credits Value'!B118</f>
        <v>100</v>
      </c>
      <c r="S118" s="4">
        <f>'Fixed Credits Value'!C118</f>
        <v>16</v>
      </c>
      <c r="T118" s="4">
        <f t="shared" si="12"/>
        <v>667.19527922500004</v>
      </c>
      <c r="U118" s="4">
        <f>T118/'Feedstock Conversions'!B$9</f>
        <v>71.167496450666675</v>
      </c>
      <c r="W118" s="4">
        <f t="shared" si="10"/>
        <v>143.61380649496084</v>
      </c>
      <c r="X118" s="4">
        <f t="shared" si="13"/>
        <v>182.35555358110309</v>
      </c>
      <c r="AG118" s="4">
        <f>AJ118+'Rail Costs'!K118</f>
        <v>47.779059350503921</v>
      </c>
      <c r="AH118" s="4">
        <f>B118+'Rail Costs'!N118</f>
        <v>47.831623740201564</v>
      </c>
      <c r="AI118" s="4">
        <f>AH118+'Rail Costs'!K118</f>
        <v>48.910683090705483</v>
      </c>
      <c r="AJ118" s="4">
        <v>46.7</v>
      </c>
      <c r="AK118" s="4">
        <v>53.5</v>
      </c>
      <c r="AL118" s="4">
        <v>45.9</v>
      </c>
      <c r="AM118" s="4"/>
      <c r="AN118" s="4"/>
      <c r="AO118" s="4">
        <f>$L118-(AG118*'Feedstock Conversions'!$B$21)-'Rail Costs'!Q118</f>
        <v>170.89717025829043</v>
      </c>
      <c r="AP118" s="4">
        <f>$L118-(AH118*'Feedstock Conversions'!$B$21)-'Rail Costs'!R118</f>
        <v>170.88646436155724</v>
      </c>
      <c r="AQ118" s="4">
        <f>$L118-(AI118*'Feedstock Conversions'!$B$21)-'Rail Costs'!S118</f>
        <v>162.57401784621737</v>
      </c>
      <c r="AR118" s="4">
        <f>$L118-(AJ118*'Feedstock Conversions'!$B$21)-'Rail Costs'!T118</f>
        <v>179.55046536623834</v>
      </c>
      <c r="AS118" s="4">
        <f>$L118-(AK118*'Feedstock Conversions'!$B$21)-'Rail Costs'!U118</f>
        <v>126.26096278160118</v>
      </c>
      <c r="AT118" s="4">
        <f>$L118-(AL118*'Feedstock Conversions'!$B$21)-'Rail Costs'!V118</f>
        <v>185.14067843948601</v>
      </c>
      <c r="AV118" s="4">
        <f>$T118-(AG118*'Feedstock Conversions'!$B$9)-'Rail Costs'!Q118</f>
        <v>215.611616448576</v>
      </c>
      <c r="AW118" s="4">
        <f>$T118-(AH118*'Feedstock Conversions'!$B$9)-'Rail Costs'!R118</f>
        <v>215.52117037267149</v>
      </c>
      <c r="AX118" s="4">
        <f>$T118-(AI118*'Feedstock Conversions'!$B$9)-'Rail Costs'!S118</f>
        <v>205.57179082261717</v>
      </c>
      <c r="AY118" s="4">
        <f>$T118-(AJ118*'Feedstock Conversions'!$B$9)-'Rail Costs'!T118</f>
        <v>225.90184459123836</v>
      </c>
      <c r="AZ118" s="4">
        <f>$T118-(AK118*'Feedstock Conversions'!$B$9)-'Rail Costs'!U118</f>
        <v>162.29674200660116</v>
      </c>
      <c r="BA118" s="4">
        <f>$T118-(AL118*'Feedstock Conversions'!$B$9)-'Rail Costs'!V118</f>
        <v>232.70565766448601</v>
      </c>
      <c r="BH118">
        <f t="shared" si="7"/>
        <v>13</v>
      </c>
      <c r="BI118">
        <f t="shared" si="8"/>
        <v>2021</v>
      </c>
      <c r="BJ118">
        <f t="shared" si="11"/>
        <v>3</v>
      </c>
    </row>
    <row r="119" spans="1:62" x14ac:dyDescent="0.2">
      <c r="A119" s="11">
        <v>44288</v>
      </c>
      <c r="B119" s="4">
        <v>47.5</v>
      </c>
      <c r="C119" s="18">
        <f>CWG!B119+'Rail Costs'!B119</f>
        <v>51.997715565509516</v>
      </c>
      <c r="E119" s="4">
        <f>CWG!C119*'Feedstock Conversions'!B$21</f>
        <v>408.59804891377377</v>
      </c>
      <c r="F119" s="4">
        <f>CWG!C119*'Feedstock Conversions'!B$9</f>
        <v>487.47858342665171</v>
      </c>
      <c r="H119" s="4">
        <f>'Fuel Values'!B119-CWG!I119-CWG!J119-CWG!K119</f>
        <v>102.5245057775</v>
      </c>
      <c r="I119" s="18">
        <f>('LCFS Values'!$E$4-$AA$4)/1000000*'LCFS Values'!B119*'LCFS Values'!$G$2*100</f>
        <v>140.1004942225</v>
      </c>
      <c r="J119" s="4">
        <f>'RIN Values'!C119</f>
        <v>207.375</v>
      </c>
      <c r="K119" s="4">
        <f>'Fixed Credits Value'!B119</f>
        <v>100</v>
      </c>
      <c r="L119" s="4">
        <f t="shared" si="9"/>
        <v>550</v>
      </c>
      <c r="M119" s="4">
        <f>L119/'Feedstock Conversions'!B$21</f>
        <v>69.992364469330624</v>
      </c>
      <c r="O119" s="4">
        <f>'Fuel Values'!C119*100</f>
        <v>181.05</v>
      </c>
      <c r="P119" s="18">
        <f>('LCFS Values'!$E$4-AB$4)/1000000*'LCFS Values'!B119*'LCFS Values'!$G$2*100</f>
        <v>119.2690069375</v>
      </c>
      <c r="Q119" s="4">
        <f>'RIN Values'!D119</f>
        <v>235.02500000000001</v>
      </c>
      <c r="R119" s="4">
        <f>'Fixed Credits Value'!B119</f>
        <v>100</v>
      </c>
      <c r="S119" s="4">
        <f>'Fixed Credits Value'!C119</f>
        <v>16</v>
      </c>
      <c r="T119" s="4">
        <f t="shared" si="12"/>
        <v>651.3440069374999</v>
      </c>
      <c r="U119" s="4">
        <f>T119/'Feedstock Conversions'!B$9</f>
        <v>69.47669407333332</v>
      </c>
      <c r="W119" s="4">
        <f t="shared" si="10"/>
        <v>141.40195108622623</v>
      </c>
      <c r="X119" s="4">
        <f t="shared" si="13"/>
        <v>163.86542351084819</v>
      </c>
      <c r="AG119" s="4">
        <f>AJ119+'Rail Costs'!K119</f>
        <v>48.874428891377377</v>
      </c>
      <c r="AH119" s="4">
        <f>B119+'Rail Costs'!N119</f>
        <v>47.949771556550949</v>
      </c>
      <c r="AI119" s="4">
        <f>AH119+'Rail Costs'!K119</f>
        <v>49.074200447928327</v>
      </c>
      <c r="AJ119" s="4">
        <v>47.75</v>
      </c>
      <c r="AK119" s="4">
        <v>53.5</v>
      </c>
      <c r="AL119" s="4">
        <v>46</v>
      </c>
      <c r="AM119" s="4"/>
      <c r="AN119" s="4"/>
      <c r="AO119" s="4">
        <f>$L119-(AG119*'Feedstock Conversions'!$B$21)-'Rail Costs'!Q119</f>
        <v>162.1360810532413</v>
      </c>
      <c r="AP119" s="4">
        <f>$L119-(AH119*'Feedstock Conversions'!$B$21)-'Rail Costs'!R119</f>
        <v>169.82130024948631</v>
      </c>
      <c r="AQ119" s="4">
        <f>$L119-(AI119*'Feedstock Conversions'!$B$21)-'Rail Costs'!S119</f>
        <v>161.15935314202426</v>
      </c>
      <c r="AR119" s="4">
        <f>$L119-(AJ119*'Feedstock Conversions'!$B$21)-'Rail Costs'!T119</f>
        <v>171.15320788731881</v>
      </c>
      <c r="AS119" s="4">
        <f>$L119-(AK119*'Feedstock Conversions'!$B$21)-'Rail Costs'!U119</f>
        <v>126.12069758037305</v>
      </c>
      <c r="AT119" s="4">
        <f>$L119-(AL119*'Feedstock Conversions'!$B$21)-'Rail Costs'!V119</f>
        <v>184.1792494647826</v>
      </c>
      <c r="AV119" s="4">
        <f>$T119-(AG119*'Feedstock Conversions'!$B$9)-'Rail Costs'!Q119</f>
        <v>189.33757936252175</v>
      </c>
      <c r="AW119" s="4">
        <f>$T119-(AH119*'Feedstock Conversions'!$B$9)-'Rail Costs'!R119</f>
        <v>198.42550373569841</v>
      </c>
      <c r="AX119" s="4">
        <f>$T119-(AI119*'Feedstock Conversions'!$B$9)-'Rail Costs'!S119</f>
        <v>188.05779800001687</v>
      </c>
      <c r="AY119" s="4">
        <f>$T119-(AJ119*'Feedstock Conversions'!$B$9)-'Rail Costs'!T119</f>
        <v>200.06046482481869</v>
      </c>
      <c r="AZ119" s="4">
        <f>$T119-(AK119*'Feedstock Conversions'!$B$9)-'Rail Costs'!U119</f>
        <v>146.30520451787291</v>
      </c>
      <c r="BA119" s="4">
        <f>$T119-(AL119*'Feedstock Conversions'!$B$9)-'Rail Costs'!V119</f>
        <v>215.74125640228246</v>
      </c>
      <c r="BH119">
        <f t="shared" si="7"/>
        <v>14</v>
      </c>
      <c r="BI119">
        <f t="shared" si="8"/>
        <v>2021</v>
      </c>
      <c r="BJ119">
        <f t="shared" si="11"/>
        <v>4</v>
      </c>
    </row>
    <row r="120" spans="1:62" x14ac:dyDescent="0.2">
      <c r="A120" s="11">
        <v>44295</v>
      </c>
      <c r="B120" s="4">
        <v>47.5</v>
      </c>
      <c r="C120" s="18">
        <f>CWG!B120+'Rail Costs'!B120</f>
        <v>51.997715565509516</v>
      </c>
      <c r="E120" s="4">
        <f>CWG!C120*'Feedstock Conversions'!B$21</f>
        <v>408.59804891377377</v>
      </c>
      <c r="F120" s="4">
        <f>CWG!C120*'Feedstock Conversions'!B$9</f>
        <v>487.47858342665171</v>
      </c>
      <c r="H120" s="4">
        <f>'Fuel Values'!B120-CWG!I120-CWG!J120-CWG!K120</f>
        <v>114.10547405650001</v>
      </c>
      <c r="I120" s="18">
        <f>('LCFS Values'!$E$4-$AA$4)/1000000*'LCFS Values'!B120*'LCFS Values'!$G$2*100</f>
        <v>134.59452594349997</v>
      </c>
      <c r="J120" s="4">
        <f>'RIN Values'!C120</f>
        <v>213.29999999999998</v>
      </c>
      <c r="K120" s="4">
        <f>'Fixed Credits Value'!B120</f>
        <v>100</v>
      </c>
      <c r="L120" s="4">
        <f t="shared" si="9"/>
        <v>562</v>
      </c>
      <c r="M120" s="4">
        <f>L120/'Feedstock Conversions'!B$21</f>
        <v>71.519470603206926</v>
      </c>
      <c r="O120" s="4">
        <f>'Fuel Values'!C120*100</f>
        <v>180.84</v>
      </c>
      <c r="P120" s="18">
        <f>('LCFS Values'!$E$4-AB$4)/1000000*'LCFS Values'!B120*'LCFS Values'!$G$2*100</f>
        <v>114.58171891249999</v>
      </c>
      <c r="Q120" s="4">
        <f>'RIN Values'!D120</f>
        <v>241.73999999999998</v>
      </c>
      <c r="R120" s="4">
        <f>'Fixed Credits Value'!B120</f>
        <v>100</v>
      </c>
      <c r="S120" s="4">
        <f>'Fixed Credits Value'!C120</f>
        <v>16</v>
      </c>
      <c r="T120" s="4">
        <f t="shared" si="12"/>
        <v>653.16171891249996</v>
      </c>
      <c r="U120" s="4">
        <f>T120/'Feedstock Conversions'!B$9</f>
        <v>69.670583350666661</v>
      </c>
      <c r="W120" s="4">
        <f t="shared" si="10"/>
        <v>153.40195108622623</v>
      </c>
      <c r="X120" s="4">
        <f t="shared" si="13"/>
        <v>165.68313548584825</v>
      </c>
      <c r="AG120" s="4">
        <f>AJ120+'Rail Costs'!K120</f>
        <v>49.124428891377377</v>
      </c>
      <c r="AH120" s="4">
        <f>B120+'Rail Costs'!N120</f>
        <v>47.949771556550949</v>
      </c>
      <c r="AI120" s="4">
        <f>AH120+'Rail Costs'!K120</f>
        <v>49.074200447928327</v>
      </c>
      <c r="AJ120" s="4">
        <v>48</v>
      </c>
      <c r="AK120" s="4">
        <v>53.5</v>
      </c>
      <c r="AL120" s="4">
        <v>46</v>
      </c>
      <c r="AM120" s="4"/>
      <c r="AN120" s="4"/>
      <c r="AO120" s="4">
        <f>$L120-(AG120*'Feedstock Conversions'!$B$21)-'Rail Costs'!Q120</f>
        <v>172.17158105324131</v>
      </c>
      <c r="AP120" s="4">
        <f>$L120-(AH120*'Feedstock Conversions'!$B$21)-'Rail Costs'!R120</f>
        <v>181.82130024948631</v>
      </c>
      <c r="AQ120" s="4">
        <f>$L120-(AI120*'Feedstock Conversions'!$B$21)-'Rail Costs'!S120</f>
        <v>173.15935314202426</v>
      </c>
      <c r="AR120" s="4">
        <f>$L120-(AJ120*'Feedstock Conversions'!$B$21)-'Rail Costs'!T120</f>
        <v>181.18870788731883</v>
      </c>
      <c r="AS120" s="4">
        <f>$L120-(AK120*'Feedstock Conversions'!$B$21)-'Rail Costs'!U120</f>
        <v>138.12069758037305</v>
      </c>
      <c r="AT120" s="4">
        <f>$L120-(AL120*'Feedstock Conversions'!$B$21)-'Rail Costs'!V120</f>
        <v>196.1792494647826</v>
      </c>
      <c r="AV120" s="4">
        <f>$T120-(AG120*'Feedstock Conversions'!$B$9)-'Rail Costs'!Q120</f>
        <v>188.81154133752182</v>
      </c>
      <c r="AW120" s="4">
        <f>$T120-(AH120*'Feedstock Conversions'!$B$9)-'Rail Costs'!R120</f>
        <v>200.24321571069848</v>
      </c>
      <c r="AX120" s="4">
        <f>$T120-(AI120*'Feedstock Conversions'!$B$9)-'Rail Costs'!S120</f>
        <v>189.87550997501694</v>
      </c>
      <c r="AY120" s="4">
        <f>$T120-(AJ120*'Feedstock Conversions'!$B$9)-'Rail Costs'!T120</f>
        <v>199.53442679981876</v>
      </c>
      <c r="AZ120" s="4">
        <f>$T120-(AK120*'Feedstock Conversions'!$B$9)-'Rail Costs'!U120</f>
        <v>148.12291649287297</v>
      </c>
      <c r="BA120" s="4">
        <f>$T120-(AL120*'Feedstock Conversions'!$B$9)-'Rail Costs'!V120</f>
        <v>217.55896837728253</v>
      </c>
      <c r="BH120">
        <f t="shared" si="7"/>
        <v>15</v>
      </c>
      <c r="BI120">
        <f t="shared" si="8"/>
        <v>2021</v>
      </c>
      <c r="BJ120">
        <f t="shared" si="11"/>
        <v>4</v>
      </c>
    </row>
    <row r="121" spans="1:62" x14ac:dyDescent="0.2">
      <c r="A121" s="11">
        <v>44302</v>
      </c>
      <c r="B121" s="4">
        <v>47.3</v>
      </c>
      <c r="C121" s="18">
        <f>CWG!B121+'Rail Costs'!B121</f>
        <v>51.797715565509513</v>
      </c>
      <c r="E121" s="4">
        <f>CWG!C121*'Feedstock Conversions'!B$21</f>
        <v>407.02644891377372</v>
      </c>
      <c r="F121" s="4">
        <f>CWG!C121*'Feedstock Conversions'!B$9</f>
        <v>485.60358342665171</v>
      </c>
      <c r="H121" s="4">
        <f>'Fuel Values'!B121-CWG!I121-CWG!J121-CWG!K121</f>
        <v>135.09656537349997</v>
      </c>
      <c r="I121" s="18">
        <f>('LCFS Values'!$E$4-$AA$4)/1000000*'LCFS Values'!B121*'LCFS Values'!$G$2*100</f>
        <v>136.17843462649998</v>
      </c>
      <c r="J121" s="4">
        <f>'RIN Values'!C121</f>
        <v>208.72500000000002</v>
      </c>
      <c r="K121" s="4">
        <f>'Fixed Credits Value'!B121</f>
        <v>100</v>
      </c>
      <c r="L121" s="4">
        <f t="shared" si="9"/>
        <v>580</v>
      </c>
      <c r="M121" s="4">
        <f>L121/'Feedstock Conversions'!B$21</f>
        <v>73.810129804021386</v>
      </c>
      <c r="O121" s="4">
        <f>'Fuel Values'!C121*100</f>
        <v>187.14</v>
      </c>
      <c r="P121" s="18">
        <f>('LCFS Values'!$E$4-AB$4)/1000000*'LCFS Values'!B121*'LCFS Values'!$G$2*100</f>
        <v>115.93011683750001</v>
      </c>
      <c r="Q121" s="4">
        <f>'RIN Values'!D121</f>
        <v>236.55500000000001</v>
      </c>
      <c r="R121" s="4">
        <f>'Fixed Credits Value'!B121</f>
        <v>100</v>
      </c>
      <c r="S121" s="4">
        <f>'Fixed Credits Value'!C121</f>
        <v>16</v>
      </c>
      <c r="T121" s="4">
        <f t="shared" si="12"/>
        <v>655.62511683749995</v>
      </c>
      <c r="U121" s="4">
        <f>T121/'Feedstock Conversions'!B$9</f>
        <v>69.933345795999998</v>
      </c>
      <c r="W121" s="4">
        <f t="shared" si="10"/>
        <v>172.97355108622628</v>
      </c>
      <c r="X121" s="4">
        <f t="shared" si="13"/>
        <v>170.02153341084824</v>
      </c>
      <c r="AG121" s="4">
        <f>AJ121+'Rail Costs'!K121</f>
        <v>49.124428891377377</v>
      </c>
      <c r="AH121" s="4">
        <f>B121+'Rail Costs'!N121</f>
        <v>47.749771556550947</v>
      </c>
      <c r="AI121" s="4">
        <f>AH121+'Rail Costs'!K121</f>
        <v>48.874200447928324</v>
      </c>
      <c r="AJ121" s="4">
        <v>48</v>
      </c>
      <c r="AK121" s="4">
        <v>50.2</v>
      </c>
      <c r="AL121" s="4">
        <v>47.6</v>
      </c>
      <c r="AM121" s="4"/>
      <c r="AN121" s="4"/>
      <c r="AO121" s="4">
        <f>$L121-(AG121*'Feedstock Conversions'!$B$21)-'Rail Costs'!Q121</f>
        <v>190.17158105324131</v>
      </c>
      <c r="AP121" s="4">
        <f>$L121-(AH121*'Feedstock Conversions'!$B$21)-'Rail Costs'!R121</f>
        <v>201.39290024948636</v>
      </c>
      <c r="AQ121" s="4">
        <f>$L121-(AI121*'Feedstock Conversions'!$B$21)-'Rail Costs'!S121</f>
        <v>192.73095314202425</v>
      </c>
      <c r="AR121" s="4">
        <f>$L121-(AJ121*'Feedstock Conversions'!$B$21)-'Rail Costs'!T121</f>
        <v>199.18870788731883</v>
      </c>
      <c r="AS121" s="4">
        <f>$L121-(AK121*'Feedstock Conversions'!$B$21)-'Rail Costs'!U121</f>
        <v>182.05209758037299</v>
      </c>
      <c r="AT121" s="4">
        <f>$L121-(AL121*'Feedstock Conversions'!$B$21)-'Rail Costs'!V121</f>
        <v>201.60644946478257</v>
      </c>
      <c r="AV121" s="4">
        <f>$T121-(AG121*'Feedstock Conversions'!$B$9)-'Rail Costs'!Q121</f>
        <v>191.2749392625218</v>
      </c>
      <c r="AW121" s="4">
        <f>$T121-(AH121*'Feedstock Conversions'!$B$9)-'Rail Costs'!R121</f>
        <v>204.58161363569852</v>
      </c>
      <c r="AX121" s="4">
        <f>$T121-(AI121*'Feedstock Conversions'!$B$9)-'Rail Costs'!S121</f>
        <v>194.21390790001692</v>
      </c>
      <c r="AY121" s="4">
        <f>$T121-(AJ121*'Feedstock Conversions'!$B$9)-'Rail Costs'!T121</f>
        <v>201.99782472481874</v>
      </c>
      <c r="AZ121" s="4">
        <f>$T121-(AK121*'Feedstock Conversions'!$B$9)-'Rail Costs'!U121</f>
        <v>181.52381441787296</v>
      </c>
      <c r="BA121" s="4">
        <f>$T121-(AL121*'Feedstock Conversions'!$B$9)-'Rail Costs'!V121</f>
        <v>205.02236630228251</v>
      </c>
      <c r="BH121">
        <f t="shared" si="7"/>
        <v>16</v>
      </c>
      <c r="BI121">
        <f t="shared" si="8"/>
        <v>2021</v>
      </c>
      <c r="BJ121">
        <f t="shared" si="11"/>
        <v>4</v>
      </c>
    </row>
    <row r="122" spans="1:62" x14ac:dyDescent="0.2">
      <c r="A122" s="11">
        <v>44309</v>
      </c>
      <c r="B122" s="4">
        <v>47.5</v>
      </c>
      <c r="C122" s="18">
        <f>CWG!B122+'Rail Costs'!B122</f>
        <v>51.997715565509516</v>
      </c>
      <c r="E122" s="4">
        <f>CWG!C122*'Feedstock Conversions'!B$21</f>
        <v>408.59804891377377</v>
      </c>
      <c r="F122" s="4">
        <f>CWG!C122*'Feedstock Conversions'!B$9</f>
        <v>487.47858342665171</v>
      </c>
      <c r="H122" s="4">
        <f>'Fuel Values'!B122-CWG!I122-CWG!J122-CWG!K122</f>
        <v>129.83006441199996</v>
      </c>
      <c r="I122" s="18">
        <f>('LCFS Values'!$E$4-$AA$4)/1000000*'LCFS Values'!B122*'LCFS Values'!$G$2*100</f>
        <v>132.44493558799999</v>
      </c>
      <c r="J122" s="4">
        <f>'RIN Values'!C122</f>
        <v>217.72500000000002</v>
      </c>
      <c r="K122" s="4">
        <f>'Fixed Credits Value'!B122</f>
        <v>100</v>
      </c>
      <c r="L122" s="4">
        <f t="shared" si="9"/>
        <v>580</v>
      </c>
      <c r="M122" s="4">
        <f>L122/'Feedstock Conversions'!B$21</f>
        <v>73.810129804021386</v>
      </c>
      <c r="O122" s="4">
        <f>'Fuel Values'!C122*100</f>
        <v>188.21</v>
      </c>
      <c r="P122" s="18">
        <f>('LCFS Values'!$E$4-AB$4)/1000000*'LCFS Values'!B122*'LCFS Values'!$G$2*100</f>
        <v>112.7517503</v>
      </c>
      <c r="Q122" s="4">
        <f>'RIN Values'!D122</f>
        <v>246.755</v>
      </c>
      <c r="R122" s="4">
        <f>'Fixed Credits Value'!B122</f>
        <v>100</v>
      </c>
      <c r="S122" s="4">
        <f>'Fixed Credits Value'!C122</f>
        <v>16</v>
      </c>
      <c r="T122" s="4">
        <f t="shared" si="12"/>
        <v>663.71675030000006</v>
      </c>
      <c r="U122" s="4">
        <f>T122/'Feedstock Conversions'!B$9</f>
        <v>70.796453365333335</v>
      </c>
      <c r="W122" s="4">
        <f t="shared" si="10"/>
        <v>171.40195108622623</v>
      </c>
      <c r="X122" s="4">
        <f t="shared" si="13"/>
        <v>176.23816687334835</v>
      </c>
      <c r="AG122" s="4">
        <f>AJ122+'Rail Costs'!K122</f>
        <v>49.124428891377377</v>
      </c>
      <c r="AH122" s="4">
        <f>B122+'Rail Costs'!N122</f>
        <v>47.949771556550949</v>
      </c>
      <c r="AI122" s="4">
        <f>AH122+'Rail Costs'!K122</f>
        <v>49.074200447928327</v>
      </c>
      <c r="AJ122" s="4">
        <v>48</v>
      </c>
      <c r="AK122" s="4">
        <v>50</v>
      </c>
      <c r="AL122" s="4">
        <v>48</v>
      </c>
      <c r="AM122" s="4"/>
      <c r="AN122" s="4"/>
      <c r="AO122" s="4">
        <f>$L122-(AG122*'Feedstock Conversions'!$B$21)-'Rail Costs'!Q122</f>
        <v>190.17158105324131</v>
      </c>
      <c r="AP122" s="4">
        <f>$L122-(AH122*'Feedstock Conversions'!$B$21)-'Rail Costs'!R122</f>
        <v>199.82130024948631</v>
      </c>
      <c r="AQ122" s="4">
        <f>$L122-(AI122*'Feedstock Conversions'!$B$21)-'Rail Costs'!S122</f>
        <v>191.15935314202426</v>
      </c>
      <c r="AR122" s="4">
        <f>$L122-(AJ122*'Feedstock Conversions'!$B$21)-'Rail Costs'!T122</f>
        <v>199.18870788731883</v>
      </c>
      <c r="AS122" s="4">
        <f>$L122-(AK122*'Feedstock Conversions'!$B$21)-'Rail Costs'!U122</f>
        <v>183.62369758037303</v>
      </c>
      <c r="AT122" s="4">
        <f>$L122-(AL122*'Feedstock Conversions'!$B$21)-'Rail Costs'!V122</f>
        <v>198.46324946478259</v>
      </c>
      <c r="AV122" s="4">
        <f>$T122-(AG122*'Feedstock Conversions'!$B$9)-'Rail Costs'!Q122</f>
        <v>199.36657272502191</v>
      </c>
      <c r="AW122" s="4">
        <f>$T122-(AH122*'Feedstock Conversions'!$B$9)-'Rail Costs'!R122</f>
        <v>210.79824709819857</v>
      </c>
      <c r="AX122" s="4">
        <f>$T122-(AI122*'Feedstock Conversions'!$B$9)-'Rail Costs'!S122</f>
        <v>200.43054136251703</v>
      </c>
      <c r="AY122" s="4">
        <f>$T122-(AJ122*'Feedstock Conversions'!$B$9)-'Rail Costs'!T122</f>
        <v>210.08945818731885</v>
      </c>
      <c r="AZ122" s="4">
        <f>$T122-(AK122*'Feedstock Conversions'!$B$9)-'Rail Costs'!U122</f>
        <v>191.49044788037307</v>
      </c>
      <c r="BA122" s="4">
        <f>$T122-(AL122*'Feedstock Conversions'!$B$9)-'Rail Costs'!V122</f>
        <v>209.36399976478262</v>
      </c>
      <c r="BH122">
        <f t="shared" si="7"/>
        <v>17</v>
      </c>
      <c r="BI122">
        <f t="shared" si="8"/>
        <v>2021</v>
      </c>
      <c r="BJ122">
        <f t="shared" si="11"/>
        <v>4</v>
      </c>
    </row>
    <row r="123" spans="1:62" x14ac:dyDescent="0.2">
      <c r="A123" s="11">
        <v>44316</v>
      </c>
      <c r="B123" s="4">
        <v>47.8</v>
      </c>
      <c r="C123" s="18">
        <f>CWG!B123+'Rail Costs'!B123</f>
        <v>52.297715565509513</v>
      </c>
      <c r="E123" s="4">
        <f>CWG!C123*'Feedstock Conversions'!B$21</f>
        <v>410.95544891377375</v>
      </c>
      <c r="F123" s="4">
        <f>CWG!C123*'Feedstock Conversions'!B$9</f>
        <v>490.29108342665171</v>
      </c>
      <c r="H123" s="4">
        <f>'Fuel Values'!B123-CWG!I123-CWG!J123-CWG!K123</f>
        <v>110.51777652349998</v>
      </c>
      <c r="I123" s="18">
        <f>('LCFS Values'!$E$4-$AA$4)/1000000*'LCFS Values'!B123*'LCFS Values'!$G$2*100</f>
        <v>132.40722347649998</v>
      </c>
      <c r="J123" s="4">
        <f>'RIN Values'!C123</f>
        <v>237.07500000000002</v>
      </c>
      <c r="K123" s="4">
        <f>'Fixed Credits Value'!B123</f>
        <v>100</v>
      </c>
      <c r="L123" s="4">
        <f t="shared" si="9"/>
        <v>580</v>
      </c>
      <c r="M123" s="4">
        <f>L123/'Feedstock Conversions'!B$21</f>
        <v>73.810129804021386</v>
      </c>
      <c r="O123" s="4">
        <f>'Fuel Values'!C123*100</f>
        <v>193.11</v>
      </c>
      <c r="P123" s="18">
        <f>('LCFS Values'!$E$4-AB$4)/1000000*'LCFS Values'!B123*'LCFS Values'!$G$2*100</f>
        <v>112.71964558750003</v>
      </c>
      <c r="Q123" s="4">
        <f>'RIN Values'!D123</f>
        <v>268.685</v>
      </c>
      <c r="R123" s="4">
        <f>'Fixed Credits Value'!B123</f>
        <v>100</v>
      </c>
      <c r="S123" s="4">
        <f>'Fixed Credits Value'!C123</f>
        <v>16</v>
      </c>
      <c r="T123" s="4">
        <f t="shared" si="12"/>
        <v>690.51464558750001</v>
      </c>
      <c r="U123" s="4">
        <f>T123/'Feedstock Conversions'!B$9</f>
        <v>73.654895529333331</v>
      </c>
      <c r="W123" s="4">
        <f t="shared" si="10"/>
        <v>169.04455108622625</v>
      </c>
      <c r="X123" s="4">
        <f t="shared" si="13"/>
        <v>200.2235621608483</v>
      </c>
      <c r="AG123" s="4">
        <f>AJ123+'Rail Costs'!K123</f>
        <v>49.124428891377377</v>
      </c>
      <c r="AH123" s="4">
        <f>B123+'Rail Costs'!N123</f>
        <v>48.249771556550947</v>
      </c>
      <c r="AI123" s="4">
        <f>AH123+'Rail Costs'!K123</f>
        <v>49.374200447928324</v>
      </c>
      <c r="AJ123" s="4">
        <v>48</v>
      </c>
      <c r="AK123" s="4">
        <v>50</v>
      </c>
      <c r="AL123" s="4">
        <v>48</v>
      </c>
      <c r="AM123" s="4"/>
      <c r="AN123" s="4"/>
      <c r="AO123" s="4">
        <f>$L123-(AG123*'Feedstock Conversions'!$B$21)-'Rail Costs'!Q123</f>
        <v>190.17158105324131</v>
      </c>
      <c r="AP123" s="4">
        <f>$L123-(AH123*'Feedstock Conversions'!$B$21)-'Rail Costs'!R123</f>
        <v>197.46390024948633</v>
      </c>
      <c r="AQ123" s="4">
        <f>$L123-(AI123*'Feedstock Conversions'!$B$21)-'Rail Costs'!S123</f>
        <v>188.80195314202427</v>
      </c>
      <c r="AR123" s="4">
        <f>$L123-(AJ123*'Feedstock Conversions'!$B$21)-'Rail Costs'!T123</f>
        <v>199.18870788731883</v>
      </c>
      <c r="AS123" s="4">
        <f>$L123-(AK123*'Feedstock Conversions'!$B$21)-'Rail Costs'!U123</f>
        <v>183.62369758037303</v>
      </c>
      <c r="AT123" s="4">
        <f>$L123-(AL123*'Feedstock Conversions'!$B$21)-'Rail Costs'!V123</f>
        <v>198.46324946478259</v>
      </c>
      <c r="AV123" s="4">
        <f>$T123-(AG123*'Feedstock Conversions'!$B$9)-'Rail Costs'!Q123</f>
        <v>226.16446801252187</v>
      </c>
      <c r="AW123" s="4">
        <f>$T123-(AH123*'Feedstock Conversions'!$B$9)-'Rail Costs'!R123</f>
        <v>234.78364238569858</v>
      </c>
      <c r="AX123" s="4">
        <f>$T123-(AI123*'Feedstock Conversions'!$B$9)-'Rail Costs'!S123</f>
        <v>224.41593665001699</v>
      </c>
      <c r="AY123" s="4">
        <f>$T123-(AJ123*'Feedstock Conversions'!$B$9)-'Rail Costs'!T123</f>
        <v>236.88735347481881</v>
      </c>
      <c r="AZ123" s="4">
        <f>$T123-(AK123*'Feedstock Conversions'!$B$9)-'Rail Costs'!U123</f>
        <v>218.28834316787302</v>
      </c>
      <c r="BA123" s="4">
        <f>$T123-(AL123*'Feedstock Conversions'!$B$9)-'Rail Costs'!V123</f>
        <v>236.16189505228257</v>
      </c>
      <c r="BH123">
        <f t="shared" si="7"/>
        <v>18</v>
      </c>
      <c r="BI123">
        <f t="shared" si="8"/>
        <v>2021</v>
      </c>
      <c r="BJ123">
        <f t="shared" si="11"/>
        <v>4</v>
      </c>
    </row>
    <row r="124" spans="1:62" x14ac:dyDescent="0.2">
      <c r="A124" s="11">
        <v>44323</v>
      </c>
      <c r="B124" s="4">
        <v>48.4</v>
      </c>
      <c r="C124" s="18">
        <f>CWG!B124+'Rail Costs'!B124</f>
        <v>52.897715565509515</v>
      </c>
      <c r="E124" s="4">
        <f>CWG!C124*'Feedstock Conversions'!B$21</f>
        <v>415.67024891377372</v>
      </c>
      <c r="F124" s="4">
        <f>CWG!C124*'Feedstock Conversions'!B$9</f>
        <v>495.91608342665171</v>
      </c>
      <c r="H124" s="4">
        <f>'Fuel Values'!B124-CWG!I124-CWG!J124-CWG!K124</f>
        <v>80.256717568500051</v>
      </c>
      <c r="I124" s="18">
        <f>('LCFS Values'!$E$4-$AA$4)/1000000*'LCFS Values'!B124*'LCFS Values'!$G$2*100</f>
        <v>138.81828243149999</v>
      </c>
      <c r="J124" s="4">
        <f>'RIN Values'!C124</f>
        <v>260.92499999999995</v>
      </c>
      <c r="K124" s="4">
        <f>'Fixed Credits Value'!B124</f>
        <v>100</v>
      </c>
      <c r="L124" s="4">
        <f t="shared" si="9"/>
        <v>580</v>
      </c>
      <c r="M124" s="4">
        <f>L124/'Feedstock Conversions'!B$21</f>
        <v>73.810129804021386</v>
      </c>
      <c r="O124" s="4">
        <f>'Fuel Values'!C124*100</f>
        <v>200.07000000000002</v>
      </c>
      <c r="P124" s="18">
        <f>('LCFS Values'!$E$4-AB$4)/1000000*'LCFS Values'!B124*'LCFS Values'!$G$2*100</f>
        <v>118.17744671250001</v>
      </c>
      <c r="Q124" s="4">
        <f>'RIN Values'!D124</f>
        <v>295.71499999999997</v>
      </c>
      <c r="R124" s="4">
        <f>'Fixed Credits Value'!B124</f>
        <v>100</v>
      </c>
      <c r="S124" s="4">
        <f>'Fixed Credits Value'!C124</f>
        <v>16</v>
      </c>
      <c r="T124" s="4">
        <f t="shared" si="12"/>
        <v>729.96244671250008</v>
      </c>
      <c r="U124" s="4">
        <f>T124/'Feedstock Conversions'!B$9</f>
        <v>77.862660982666682</v>
      </c>
      <c r="W124" s="4">
        <f t="shared" si="10"/>
        <v>164.32975108622628</v>
      </c>
      <c r="X124" s="4">
        <f t="shared" si="13"/>
        <v>234.04636328584837</v>
      </c>
      <c r="AG124" s="4">
        <f>AJ124+'Rail Costs'!K124</f>
        <v>49.924428891377374</v>
      </c>
      <c r="AH124" s="4">
        <f>B124+'Rail Costs'!N124</f>
        <v>48.849771556550948</v>
      </c>
      <c r="AI124" s="4">
        <f>AH124+'Rail Costs'!K124</f>
        <v>49.974200447928325</v>
      </c>
      <c r="AJ124" s="4">
        <v>48.8</v>
      </c>
      <c r="AK124" s="4">
        <v>50.6</v>
      </c>
      <c r="AL124" s="4">
        <v>49.2</v>
      </c>
      <c r="AM124" s="4"/>
      <c r="AN124" s="4"/>
      <c r="AO124" s="4">
        <f>$L124-(AG124*'Feedstock Conversions'!$B$21)-'Rail Costs'!Q124</f>
        <v>183.88518105324135</v>
      </c>
      <c r="AP124" s="4">
        <f>$L124-(AH124*'Feedstock Conversions'!$B$21)-'Rail Costs'!R124</f>
        <v>192.74910024948636</v>
      </c>
      <c r="AQ124" s="4">
        <f>$L124-(AI124*'Feedstock Conversions'!$B$21)-'Rail Costs'!S124</f>
        <v>184.08715314202425</v>
      </c>
      <c r="AR124" s="4">
        <f>$L124-(AJ124*'Feedstock Conversions'!$B$21)-'Rail Costs'!T124</f>
        <v>192.90230788731881</v>
      </c>
      <c r="AS124" s="4">
        <f>$L124-(AK124*'Feedstock Conversions'!$B$21)-'Rail Costs'!U124</f>
        <v>178.90889758037301</v>
      </c>
      <c r="AT124" s="4">
        <f>$L124-(AL124*'Feedstock Conversions'!$B$21)-'Rail Costs'!V124</f>
        <v>189.03364946478254</v>
      </c>
      <c r="AV124" s="4">
        <f>$T124-(AG124*'Feedstock Conversions'!$B$9)-'Rail Costs'!Q124</f>
        <v>258.11226913752193</v>
      </c>
      <c r="AW124" s="4">
        <f>$T124-(AH124*'Feedstock Conversions'!$B$9)-'Rail Costs'!R124</f>
        <v>268.60644351069863</v>
      </c>
      <c r="AX124" s="4">
        <f>$T124-(AI124*'Feedstock Conversions'!$B$9)-'Rail Costs'!S124</f>
        <v>258.23873777501706</v>
      </c>
      <c r="AY124" s="4">
        <f>$T124-(AJ124*'Feedstock Conversions'!$B$9)-'Rail Costs'!T124</f>
        <v>268.83515459981885</v>
      </c>
      <c r="AZ124" s="4">
        <f>$T124-(AK124*'Feedstock Conversions'!$B$9)-'Rail Costs'!U124</f>
        <v>252.11114429287309</v>
      </c>
      <c r="BA124" s="4">
        <f>$T124-(AL124*'Feedstock Conversions'!$B$9)-'Rail Costs'!V124</f>
        <v>264.35969617728261</v>
      </c>
      <c r="BH124">
        <f t="shared" si="7"/>
        <v>19</v>
      </c>
      <c r="BI124">
        <f t="shared" si="8"/>
        <v>2021</v>
      </c>
      <c r="BJ124">
        <f t="shared" si="11"/>
        <v>5</v>
      </c>
    </row>
    <row r="125" spans="1:62" x14ac:dyDescent="0.2">
      <c r="A125" s="11">
        <v>44330</v>
      </c>
      <c r="B125" s="4">
        <v>48.9</v>
      </c>
      <c r="C125" s="18">
        <f>CWG!B125+'Rail Costs'!B125</f>
        <v>53.397715565509515</v>
      </c>
      <c r="E125" s="4">
        <f>CWG!C125*'Feedstock Conversions'!B$21</f>
        <v>419.59924891377375</v>
      </c>
      <c r="F125" s="4">
        <f>CWG!C125*'Feedstock Conversions'!B$9</f>
        <v>500.60358342665171</v>
      </c>
      <c r="H125" s="4">
        <f>'Fuel Values'!B125-CWG!I125-CWG!J125-CWG!K125</f>
        <v>77.281702990000099</v>
      </c>
      <c r="I125" s="18">
        <f>('LCFS Values'!$E$4-$AA$4)/1000000*'LCFS Values'!B125*'LCFS Values'!$G$2*100</f>
        <v>141.04329700999997</v>
      </c>
      <c r="J125" s="4">
        <f>'RIN Values'!C125</f>
        <v>285.67499999999995</v>
      </c>
      <c r="K125" s="4">
        <f>'Fixed Credits Value'!B125</f>
        <v>100</v>
      </c>
      <c r="L125" s="4">
        <f t="shared" si="9"/>
        <v>604</v>
      </c>
      <c r="M125" s="4">
        <f>L125/'Feedstock Conversions'!B$21</f>
        <v>76.86434207177399</v>
      </c>
      <c r="O125" s="4">
        <f>'Fuel Values'!C125*100</f>
        <v>204.3</v>
      </c>
      <c r="P125" s="18">
        <f>('LCFS Values'!$E$4-AB$4)/1000000*'LCFS Values'!B125*'LCFS Values'!$G$2*100</f>
        <v>120.07162475</v>
      </c>
      <c r="Q125" s="4">
        <f>'RIN Values'!D125</f>
        <v>323.76499999999999</v>
      </c>
      <c r="R125" s="4">
        <f>'Fixed Credits Value'!B125</f>
        <v>100</v>
      </c>
      <c r="S125" s="4">
        <f>'Fixed Credits Value'!C125</f>
        <v>16</v>
      </c>
      <c r="T125" s="4">
        <f t="shared" si="12"/>
        <v>764.13662475000001</v>
      </c>
      <c r="U125" s="4">
        <f>T125/'Feedstock Conversions'!B$9</f>
        <v>81.507906640000002</v>
      </c>
      <c r="W125" s="4">
        <f t="shared" si="10"/>
        <v>184.40075108622625</v>
      </c>
      <c r="X125" s="4">
        <f t="shared" si="13"/>
        <v>263.5330413233483</v>
      </c>
      <c r="AG125" s="4">
        <f>AJ125+'Rail Costs'!K125</f>
        <v>50.124428891377377</v>
      </c>
      <c r="AH125" s="4">
        <f>B125+'Rail Costs'!N125</f>
        <v>49.349771556550948</v>
      </c>
      <c r="AI125" s="4">
        <f>AH125+'Rail Costs'!K125</f>
        <v>50.474200447928325</v>
      </c>
      <c r="AJ125" s="4">
        <v>49</v>
      </c>
      <c r="AK125" s="4">
        <v>51.5</v>
      </c>
      <c r="AL125" s="4">
        <v>49.5</v>
      </c>
      <c r="AM125" s="4"/>
      <c r="AN125" s="4"/>
      <c r="AO125" s="4">
        <f>$L125-(AG125*'Feedstock Conversions'!$B$21)-'Rail Costs'!Q125</f>
        <v>206.31358105324131</v>
      </c>
      <c r="AP125" s="4">
        <f>$L125-(AH125*'Feedstock Conversions'!$B$21)-'Rail Costs'!R125</f>
        <v>212.82010024948633</v>
      </c>
      <c r="AQ125" s="4">
        <f>$L125-(AI125*'Feedstock Conversions'!$B$21)-'Rail Costs'!S125</f>
        <v>204.15815314202428</v>
      </c>
      <c r="AR125" s="4">
        <f>$L125-(AJ125*'Feedstock Conversions'!$B$21)-'Rail Costs'!T125</f>
        <v>215.33070788731882</v>
      </c>
      <c r="AS125" s="4">
        <f>$L125-(AK125*'Feedstock Conversions'!$B$21)-'Rail Costs'!U125</f>
        <v>195.83669758037306</v>
      </c>
      <c r="AT125" s="4">
        <f>$L125-(AL125*'Feedstock Conversions'!$B$21)-'Rail Costs'!V125</f>
        <v>210.67624946478256</v>
      </c>
      <c r="AV125" s="4">
        <f>$T125-(AG125*'Feedstock Conversions'!$B$9)-'Rail Costs'!Q125</f>
        <v>290.41144717502186</v>
      </c>
      <c r="AW125" s="4">
        <f>$T125-(AH125*'Feedstock Conversions'!$B$9)-'Rail Costs'!R125</f>
        <v>298.09312154819855</v>
      </c>
      <c r="AX125" s="4">
        <f>$T125-(AI125*'Feedstock Conversions'!$B$9)-'Rail Costs'!S125</f>
        <v>287.72541581251699</v>
      </c>
      <c r="AY125" s="4">
        <f>$T125-(AJ125*'Feedstock Conversions'!$B$9)-'Rail Costs'!T125</f>
        <v>301.13433263731878</v>
      </c>
      <c r="AZ125" s="4">
        <f>$T125-(AK125*'Feedstock Conversions'!$B$9)-'Rail Costs'!U125</f>
        <v>277.84782233037299</v>
      </c>
      <c r="BA125" s="4">
        <f>$T125-(AL125*'Feedstock Conversions'!$B$9)-'Rail Costs'!V125</f>
        <v>295.72137421478254</v>
      </c>
      <c r="BH125">
        <f t="shared" si="7"/>
        <v>20</v>
      </c>
      <c r="BI125">
        <f t="shared" si="8"/>
        <v>2021</v>
      </c>
      <c r="BJ125">
        <f t="shared" si="11"/>
        <v>5</v>
      </c>
    </row>
    <row r="126" spans="1:62" x14ac:dyDescent="0.2">
      <c r="A126" s="11">
        <v>44337</v>
      </c>
      <c r="B126" s="4">
        <v>50.2</v>
      </c>
      <c r="C126" s="18">
        <f>CWG!B126+'Rail Costs'!B126</f>
        <v>54.697715565509519</v>
      </c>
      <c r="E126" s="4">
        <f>CWG!C126*'Feedstock Conversions'!B$21</f>
        <v>429.81464891377379</v>
      </c>
      <c r="F126" s="4">
        <f>CWG!C126*'Feedstock Conversions'!B$9</f>
        <v>512.79108342665177</v>
      </c>
      <c r="H126" s="4">
        <f>'Fuel Values'!B126-CWG!I126-CWG!J126-CWG!K126</f>
        <v>84.651612314000033</v>
      </c>
      <c r="I126" s="18">
        <f>('LCFS Values'!$E$4-$AA$4)/1000000*'LCFS Values'!B126*'LCFS Values'!$G$2*100</f>
        <v>141.94838768599999</v>
      </c>
      <c r="J126" s="4">
        <f>'RIN Values'!C126</f>
        <v>293.39999999999998</v>
      </c>
      <c r="K126" s="4">
        <f>'Fixed Credits Value'!B126</f>
        <v>100</v>
      </c>
      <c r="L126" s="4">
        <f t="shared" si="9"/>
        <v>620</v>
      </c>
      <c r="M126" s="4">
        <f>L126/'Feedstock Conversions'!B$21</f>
        <v>78.900483583609059</v>
      </c>
      <c r="O126" s="4">
        <f>'Fuel Values'!C126*100</f>
        <v>202.53</v>
      </c>
      <c r="P126" s="18">
        <f>('LCFS Values'!$E$4-AB$4)/1000000*'LCFS Values'!B126*'LCFS Values'!$G$2*100</f>
        <v>120.84213785</v>
      </c>
      <c r="Q126" s="4">
        <f>'RIN Values'!D126</f>
        <v>332.52</v>
      </c>
      <c r="R126" s="4">
        <f>'Fixed Credits Value'!B126</f>
        <v>100</v>
      </c>
      <c r="S126" s="4">
        <f>'Fixed Credits Value'!C126</f>
        <v>16</v>
      </c>
      <c r="T126" s="4">
        <f t="shared" si="12"/>
        <v>771.89213784999993</v>
      </c>
      <c r="U126" s="4">
        <f>T126/'Feedstock Conversions'!B$9</f>
        <v>82.335161370666654</v>
      </c>
      <c r="W126" s="4">
        <f t="shared" si="10"/>
        <v>190.18535108622621</v>
      </c>
      <c r="X126" s="4">
        <f t="shared" si="13"/>
        <v>259.10105442334816</v>
      </c>
      <c r="AG126" s="4">
        <f>AJ126+'Rail Costs'!K126</f>
        <v>50.124428891377377</v>
      </c>
      <c r="AH126" s="4">
        <f>B126+'Rail Costs'!N126</f>
        <v>50.649771556550952</v>
      </c>
      <c r="AI126" s="4">
        <f>AH126+'Rail Costs'!K126</f>
        <v>51.77420044792833</v>
      </c>
      <c r="AJ126" s="4">
        <v>49</v>
      </c>
      <c r="AK126" s="4">
        <v>51.5</v>
      </c>
      <c r="AL126" s="4">
        <v>49.5</v>
      </c>
      <c r="AM126" s="4"/>
      <c r="AN126" s="4"/>
      <c r="AO126" s="4">
        <f>$L126-(AG126*'Feedstock Conversions'!$B$21)-'Rail Costs'!Q126</f>
        <v>222.31358105324131</v>
      </c>
      <c r="AP126" s="4">
        <f>$L126-(AH126*'Feedstock Conversions'!$B$21)-'Rail Costs'!R126</f>
        <v>218.60470024948629</v>
      </c>
      <c r="AQ126" s="4">
        <f>$L126-(AI126*'Feedstock Conversions'!$B$21)-'Rail Costs'!S126</f>
        <v>209.94275314202423</v>
      </c>
      <c r="AR126" s="4">
        <f>$L126-(AJ126*'Feedstock Conversions'!$B$21)-'Rail Costs'!T126</f>
        <v>231.33070788731882</v>
      </c>
      <c r="AS126" s="4">
        <f>$L126-(AK126*'Feedstock Conversions'!$B$21)-'Rail Costs'!U126</f>
        <v>211.83669758037306</v>
      </c>
      <c r="AT126" s="4">
        <f>$L126-(AL126*'Feedstock Conversions'!$B$21)-'Rail Costs'!V126</f>
        <v>226.67624946478256</v>
      </c>
      <c r="AV126" s="4">
        <f>$T126-(AG126*'Feedstock Conversions'!$B$9)-'Rail Costs'!Q126</f>
        <v>298.16696027502178</v>
      </c>
      <c r="AW126" s="4">
        <f>$T126-(AH126*'Feedstock Conversions'!$B$9)-'Rail Costs'!R126</f>
        <v>293.66113464819847</v>
      </c>
      <c r="AX126" s="4">
        <f>$T126-(AI126*'Feedstock Conversions'!$B$9)-'Rail Costs'!S126</f>
        <v>283.29342891251684</v>
      </c>
      <c r="AY126" s="4">
        <f>$T126-(AJ126*'Feedstock Conversions'!$B$9)-'Rail Costs'!T126</f>
        <v>308.88984573731869</v>
      </c>
      <c r="AZ126" s="4">
        <f>$T126-(AK126*'Feedstock Conversions'!$B$9)-'Rail Costs'!U126</f>
        <v>285.60333543037291</v>
      </c>
      <c r="BA126" s="4">
        <f>$T126-(AL126*'Feedstock Conversions'!$B$9)-'Rail Costs'!V126</f>
        <v>303.47688731478246</v>
      </c>
      <c r="BH126">
        <f t="shared" si="7"/>
        <v>21</v>
      </c>
      <c r="BI126">
        <f t="shared" si="8"/>
        <v>2021</v>
      </c>
      <c r="BJ126">
        <f t="shared" si="11"/>
        <v>5</v>
      </c>
    </row>
    <row r="127" spans="1:62" x14ac:dyDescent="0.2">
      <c r="A127" s="11">
        <v>44344</v>
      </c>
      <c r="B127" s="4">
        <v>51.4</v>
      </c>
      <c r="C127" s="18">
        <f>CWG!B127+'Rail Costs'!B127</f>
        <v>55.897715565509515</v>
      </c>
      <c r="E127" s="4">
        <f>CWG!C127*'Feedstock Conversions'!B$21</f>
        <v>439.24424891377373</v>
      </c>
      <c r="F127" s="4">
        <f>CWG!C127*'Feedstock Conversions'!B$9</f>
        <v>524.04108342665165</v>
      </c>
      <c r="H127" s="4">
        <f>'Fuel Values'!B127-CWG!I127-CWG!J127-CWG!K127</f>
        <v>85.385916062999968</v>
      </c>
      <c r="I127" s="18">
        <f>('LCFS Values'!$E$4-$AA$4)/1000000*'LCFS Values'!B127*'LCFS Values'!$G$2*100</f>
        <v>144.739083937</v>
      </c>
      <c r="J127" s="4">
        <f>'RIN Values'!C127</f>
        <v>289.875</v>
      </c>
      <c r="K127" s="4">
        <f>'Fixed Credits Value'!B127</f>
        <v>100</v>
      </c>
      <c r="L127" s="4">
        <f t="shared" si="9"/>
        <v>620</v>
      </c>
      <c r="M127" s="4">
        <f>L127/'Feedstock Conversions'!B$21</f>
        <v>78.900483583609059</v>
      </c>
      <c r="O127" s="4">
        <f>'Fuel Values'!C127*100</f>
        <v>205.47</v>
      </c>
      <c r="P127" s="18">
        <f>('LCFS Values'!$E$4-AB$4)/1000000*'LCFS Values'!B127*'LCFS Values'!$G$2*100</f>
        <v>123.21788657500001</v>
      </c>
      <c r="Q127" s="4">
        <f>'RIN Values'!D127</f>
        <v>328.52499999999998</v>
      </c>
      <c r="R127" s="4">
        <f>'Fixed Credits Value'!B127</f>
        <v>100</v>
      </c>
      <c r="S127" s="4">
        <f>'Fixed Credits Value'!C127</f>
        <v>16</v>
      </c>
      <c r="T127" s="4">
        <f t="shared" si="12"/>
        <v>773.21288657499997</v>
      </c>
      <c r="U127" s="4">
        <f>T127/'Feedstock Conversions'!B$9</f>
        <v>82.476041234666667</v>
      </c>
      <c r="W127" s="4">
        <f t="shared" si="10"/>
        <v>180.75575108622627</v>
      </c>
      <c r="X127" s="4">
        <f t="shared" si="13"/>
        <v>249.17180314834832</v>
      </c>
      <c r="AG127" s="4">
        <f>AJ127+'Rail Costs'!K127</f>
        <v>51.524428891377376</v>
      </c>
      <c r="AH127" s="4">
        <f>B127+'Rail Costs'!N127</f>
        <v>51.849771556550948</v>
      </c>
      <c r="AI127" s="4">
        <f>AH127+'Rail Costs'!K127</f>
        <v>52.974200447928325</v>
      </c>
      <c r="AJ127" s="4">
        <v>50.4</v>
      </c>
      <c r="AK127" s="4">
        <v>54.5</v>
      </c>
      <c r="AL127" s="4">
        <v>50.9</v>
      </c>
      <c r="AM127" s="4"/>
      <c r="AN127" s="4"/>
      <c r="AO127" s="4">
        <f>$L127-(AG127*'Feedstock Conversions'!$B$21)-'Rail Costs'!Q127</f>
        <v>211.31238105324132</v>
      </c>
      <c r="AP127" s="4">
        <f>$L127-(AH127*'Feedstock Conversions'!$B$21)-'Rail Costs'!R127</f>
        <v>209.17510024948635</v>
      </c>
      <c r="AQ127" s="4">
        <f>$L127-(AI127*'Feedstock Conversions'!$B$21)-'Rail Costs'!S127</f>
        <v>200.51315314202424</v>
      </c>
      <c r="AR127" s="4">
        <f>$L127-(AJ127*'Feedstock Conversions'!$B$21)-'Rail Costs'!T127</f>
        <v>220.32950788731884</v>
      </c>
      <c r="AS127" s="4">
        <f>$L127-(AK127*'Feedstock Conversions'!$B$21)-'Rail Costs'!U127</f>
        <v>188.26269758037304</v>
      </c>
      <c r="AT127" s="4">
        <f>$L127-(AL127*'Feedstock Conversions'!$B$21)-'Rail Costs'!V127</f>
        <v>215.67504946478257</v>
      </c>
      <c r="AV127" s="4">
        <f>$T127-(AG127*'Feedstock Conversions'!$B$9)-'Rail Costs'!Q127</f>
        <v>286.36270900002182</v>
      </c>
      <c r="AW127" s="4">
        <f>$T127-(AH127*'Feedstock Conversions'!$B$9)-'Rail Costs'!R127</f>
        <v>283.73188337319851</v>
      </c>
      <c r="AX127" s="4">
        <f>$T127-(AI127*'Feedstock Conversions'!$B$9)-'Rail Costs'!S127</f>
        <v>273.36417763751695</v>
      </c>
      <c r="AY127" s="4">
        <f>$T127-(AJ127*'Feedstock Conversions'!$B$9)-'Rail Costs'!T127</f>
        <v>297.08559446231874</v>
      </c>
      <c r="AZ127" s="4">
        <f>$T127-(AK127*'Feedstock Conversions'!$B$9)-'Rail Costs'!U127</f>
        <v>258.79908415537295</v>
      </c>
      <c r="BA127" s="4">
        <f>$T127-(AL127*'Feedstock Conversions'!$B$9)-'Rail Costs'!V127</f>
        <v>291.6726360397825</v>
      </c>
      <c r="BH127">
        <f t="shared" si="7"/>
        <v>22</v>
      </c>
      <c r="BI127">
        <f t="shared" si="8"/>
        <v>2021</v>
      </c>
      <c r="BJ127">
        <f t="shared" si="11"/>
        <v>5</v>
      </c>
    </row>
    <row r="128" spans="1:62" x14ac:dyDescent="0.2">
      <c r="A128" s="11">
        <v>44351</v>
      </c>
      <c r="B128" s="4">
        <v>52</v>
      </c>
      <c r="C128" s="18">
        <f>CWG!B128+'Rail Costs'!B128</f>
        <v>56.497715565509516</v>
      </c>
      <c r="E128" s="4">
        <f>CWG!C128*'Feedstock Conversions'!B$21</f>
        <v>443.95904891377376</v>
      </c>
      <c r="F128" s="4">
        <f>CWG!C128*'Feedstock Conversions'!B$9</f>
        <v>529.66608342665177</v>
      </c>
      <c r="H128" s="4">
        <f>'Fuel Values'!B128-CWG!I128-CWG!J128-CWG!K128</f>
        <v>83.589090446249998</v>
      </c>
      <c r="I128" s="18">
        <f>('LCFS Values'!$E$4-$AA$4)/1000000*'LCFS Values'!B128*'LCFS Values'!$G$2*100</f>
        <v>145.28590955374997</v>
      </c>
      <c r="J128" s="4">
        <f>'RIN Values'!C128</f>
        <v>293.625</v>
      </c>
      <c r="K128" s="4">
        <f>'Fixed Credits Value'!B128</f>
        <v>100</v>
      </c>
      <c r="L128" s="4">
        <f t="shared" si="9"/>
        <v>622.5</v>
      </c>
      <c r="M128" s="4">
        <f>L128/'Feedstock Conversions'!B$21</f>
        <v>79.218630694833294</v>
      </c>
      <c r="O128" s="4">
        <f>'Fuel Values'!C128*100</f>
        <v>211.01000000000002</v>
      </c>
      <c r="P128" s="18">
        <f>('LCFS Values'!$E$4-AB$4)/1000000*'LCFS Values'!B128*'LCFS Values'!$G$2*100</f>
        <v>123.68340490625</v>
      </c>
      <c r="Q128" s="4">
        <f>'RIN Values'!D128</f>
        <v>332.77499999999998</v>
      </c>
      <c r="R128" s="4">
        <f>'Fixed Credits Value'!B128</f>
        <v>100</v>
      </c>
      <c r="S128" s="4">
        <f>'Fixed Credits Value'!C128</f>
        <v>16</v>
      </c>
      <c r="T128" s="4">
        <f t="shared" si="12"/>
        <v>783.46840490624993</v>
      </c>
      <c r="U128" s="4">
        <f>T128/'Feedstock Conversions'!B$9</f>
        <v>83.569963189999996</v>
      </c>
      <c r="W128" s="4">
        <f t="shared" si="10"/>
        <v>178.54095108622624</v>
      </c>
      <c r="X128" s="4">
        <f t="shared" si="13"/>
        <v>253.80232147959816</v>
      </c>
      <c r="AG128" s="4">
        <f>AJ128+'Rail Costs'!K128</f>
        <v>52.124428891377377</v>
      </c>
      <c r="AH128" s="4">
        <f>B128+'Rail Costs'!N128</f>
        <v>52.449771556550949</v>
      </c>
      <c r="AI128" s="4">
        <f>AH128+'Rail Costs'!K128</f>
        <v>53.574200447928327</v>
      </c>
      <c r="AJ128" s="4">
        <v>51</v>
      </c>
      <c r="AK128" s="4">
        <v>54.5</v>
      </c>
      <c r="AL128" s="4">
        <v>51.5</v>
      </c>
      <c r="AO128" s="4">
        <f>$L128-(AG128*'Feedstock Conversions'!$B$21)-'Rail Costs'!Q128</f>
        <v>209.0975810532413</v>
      </c>
      <c r="AP128" s="4">
        <f>$L128-(AH128*'Feedstock Conversions'!$B$21)-'Rail Costs'!R128</f>
        <v>206.96030024948632</v>
      </c>
      <c r="AQ128" s="4">
        <f>$L128-(AI128*'Feedstock Conversions'!$B$21)-'Rail Costs'!S128</f>
        <v>198.29835314202427</v>
      </c>
      <c r="AR128" s="4">
        <f>$L128-(AJ128*'Feedstock Conversions'!$B$21)-'Rail Costs'!T128</f>
        <v>218.11470788731881</v>
      </c>
      <c r="AS128" s="4">
        <f>$L128-(AK128*'Feedstock Conversions'!$B$21)-'Rail Costs'!U128</f>
        <v>190.76269758037304</v>
      </c>
      <c r="AT128" s="4">
        <f>$L128-(AL128*'Feedstock Conversions'!$B$21)-'Rail Costs'!V128</f>
        <v>213.46024946478261</v>
      </c>
      <c r="AV128" s="4">
        <f>$T128-(AG128*'Feedstock Conversions'!$B$9)-'Rail Costs'!Q128</f>
        <v>290.99322733127178</v>
      </c>
      <c r="AW128" s="4">
        <f>$T128-(AH128*'Feedstock Conversions'!$B$9)-'Rail Costs'!R128</f>
        <v>288.36240170444847</v>
      </c>
      <c r="AX128" s="4">
        <f>$T128-(AI128*'Feedstock Conversions'!$B$9)-'Rail Costs'!S128</f>
        <v>277.99469596876691</v>
      </c>
      <c r="AY128" s="4">
        <f>$T128-(AJ128*'Feedstock Conversions'!$B$9)-'Rail Costs'!T128</f>
        <v>301.7161127935687</v>
      </c>
      <c r="AZ128" s="4">
        <f>$T128-(AK128*'Feedstock Conversions'!$B$9)-'Rail Costs'!U128</f>
        <v>269.05460248662291</v>
      </c>
      <c r="BA128" s="4">
        <f>$T128-(AL128*'Feedstock Conversions'!$B$9)-'Rail Costs'!V128</f>
        <v>296.30315437103246</v>
      </c>
      <c r="BH128">
        <f t="shared" si="7"/>
        <v>23</v>
      </c>
      <c r="BI128">
        <f t="shared" si="8"/>
        <v>2021</v>
      </c>
      <c r="BJ128">
        <f t="shared" si="11"/>
        <v>6</v>
      </c>
    </row>
    <row r="129" spans="1:62" x14ac:dyDescent="0.2">
      <c r="A129" s="11">
        <v>44358</v>
      </c>
      <c r="B129" s="4">
        <v>54</v>
      </c>
      <c r="C129" s="18">
        <f>CWG!B129+'Rail Costs'!B129</f>
        <v>58.497715565509516</v>
      </c>
      <c r="E129" s="4">
        <f>CWG!C129*'Feedstock Conversions'!B$21</f>
        <v>459.67504891377376</v>
      </c>
      <c r="F129" s="4">
        <f>CWG!C129*'Feedstock Conversions'!B$9</f>
        <v>548.41608342665177</v>
      </c>
      <c r="H129" s="4">
        <f>'Fuel Values'!B129-CWG!I129-CWG!J129-CWG!K129</f>
        <v>105.73930984700007</v>
      </c>
      <c r="I129" s="18">
        <f>('LCFS Values'!$E$4-$AA$4)/1000000*'LCFS Values'!B129*'LCFS Values'!$G$2*100</f>
        <v>144.13569015299996</v>
      </c>
      <c r="J129" s="4">
        <f>'RIN Values'!C129</f>
        <v>298.125</v>
      </c>
      <c r="K129" s="4">
        <f>'Fixed Credits Value'!B129</f>
        <v>100</v>
      </c>
      <c r="L129" s="4">
        <f t="shared" si="9"/>
        <v>648</v>
      </c>
      <c r="M129" s="4">
        <f>L129/'Feedstock Conversions'!B$21</f>
        <v>82.463731229320445</v>
      </c>
      <c r="O129" s="4">
        <f>'Fuel Values'!C129*100</f>
        <v>213.88</v>
      </c>
      <c r="P129" s="18">
        <f>('LCFS Values'!$E$4-AB$4)/1000000*'LCFS Values'!B129*'LCFS Values'!$G$2*100</f>
        <v>122.70421117500001</v>
      </c>
      <c r="Q129" s="4">
        <f>'RIN Values'!D129</f>
        <v>337.875</v>
      </c>
      <c r="R129" s="4">
        <f>'Fixed Credits Value'!B129</f>
        <v>100</v>
      </c>
      <c r="S129" s="4">
        <f>'Fixed Credits Value'!C129</f>
        <v>16</v>
      </c>
      <c r="T129" s="4">
        <f t="shared" si="12"/>
        <v>790.45921117499995</v>
      </c>
      <c r="U129" s="4">
        <f>T129/'Feedstock Conversions'!B$9</f>
        <v>84.315649191999995</v>
      </c>
      <c r="W129" s="4">
        <f t="shared" si="10"/>
        <v>188.32495108622624</v>
      </c>
      <c r="X129" s="4">
        <f t="shared" si="13"/>
        <v>242.04312774834818</v>
      </c>
      <c r="AG129" s="4">
        <f>AJ129+'Rail Costs'!K129</f>
        <v>53.624428891377377</v>
      </c>
      <c r="AH129" s="4">
        <f>B129+'Rail Costs'!N129</f>
        <v>54.449771556550949</v>
      </c>
      <c r="AI129" s="4">
        <f>AH129+'Rail Costs'!K129</f>
        <v>55.574200447928327</v>
      </c>
      <c r="AJ129" s="4">
        <v>52.5</v>
      </c>
      <c r="AK129" s="4">
        <v>56.1</v>
      </c>
      <c r="AL129" s="4">
        <v>51.9</v>
      </c>
      <c r="AO129" s="4">
        <f>$L129-(AG129*'Feedstock Conversions'!$B$21)-'Rail Costs'!Q129</f>
        <v>222.81058105324132</v>
      </c>
      <c r="AP129" s="4">
        <f>$L129-(AH129*'Feedstock Conversions'!$B$21)-'Rail Costs'!R129</f>
        <v>216.74430024948632</v>
      </c>
      <c r="AQ129" s="4">
        <f>$L129-(AI129*'Feedstock Conversions'!$B$21)-'Rail Costs'!S129</f>
        <v>208.08235314202426</v>
      </c>
      <c r="AR129" s="4">
        <f>$L129-(AJ129*'Feedstock Conversions'!$B$21)-'Rail Costs'!T129</f>
        <v>231.82770788731884</v>
      </c>
      <c r="AS129" s="4">
        <f>$L129-(AK129*'Feedstock Conversions'!$B$21)-'Rail Costs'!U129</f>
        <v>203.68989758037301</v>
      </c>
      <c r="AT129" s="4">
        <f>$L129-(AL129*'Feedstock Conversions'!$B$21)-'Rail Costs'!V129</f>
        <v>235.81704946478257</v>
      </c>
      <c r="AV129" s="4">
        <f>$T129-(AG129*'Feedstock Conversions'!$B$9)-'Rail Costs'!Q129</f>
        <v>283.9215336000218</v>
      </c>
      <c r="AW129" s="4">
        <f>$T129-(AH129*'Feedstock Conversions'!$B$9)-'Rail Costs'!R129</f>
        <v>276.60320797319849</v>
      </c>
      <c r="AX129" s="4">
        <f>$T129-(AI129*'Feedstock Conversions'!$B$9)-'Rail Costs'!S129</f>
        <v>266.23550223751687</v>
      </c>
      <c r="AY129" s="4">
        <f>$T129-(AJ129*'Feedstock Conversions'!$B$9)-'Rail Costs'!T129</f>
        <v>294.64441906231872</v>
      </c>
      <c r="AZ129" s="4">
        <f>$T129-(AK129*'Feedstock Conversions'!$B$9)-'Rail Costs'!U129</f>
        <v>261.04540875537293</v>
      </c>
      <c r="BA129" s="4">
        <f>$T129-(AL129*'Feedstock Conversions'!$B$9)-'Rail Costs'!V129</f>
        <v>299.54396063978248</v>
      </c>
      <c r="BH129">
        <f t="shared" si="7"/>
        <v>24</v>
      </c>
      <c r="BI129">
        <f t="shared" si="8"/>
        <v>2021</v>
      </c>
      <c r="BJ129">
        <f t="shared" si="11"/>
        <v>6</v>
      </c>
    </row>
    <row r="130" spans="1:62" x14ac:dyDescent="0.2">
      <c r="A130" s="11">
        <v>44365</v>
      </c>
      <c r="B130" s="4">
        <v>53.1</v>
      </c>
      <c r="C130" s="18">
        <f>CWG!B130+'Rail Costs'!B130</f>
        <v>57.597715565509517</v>
      </c>
      <c r="E130" s="4">
        <f>CWG!C130*'Feedstock Conversions'!B$21</f>
        <v>452.60284891377376</v>
      </c>
      <c r="F130" s="4">
        <f>CWG!C130*'Feedstock Conversions'!B$9</f>
        <v>539.97858342665177</v>
      </c>
      <c r="H130" s="4">
        <f>'Fuel Values'!B130-CWG!I130-CWG!J130-CWG!K130</f>
        <v>186.56305175650004</v>
      </c>
      <c r="I130" s="18">
        <f>('LCFS Values'!$E$4-$AA$4)/1000000*'LCFS Values'!B130*'LCFS Values'!$G$2*100</f>
        <v>142.13694824349997</v>
      </c>
      <c r="J130" s="4">
        <f>'RIN Values'!C130</f>
        <v>231.29999999999998</v>
      </c>
      <c r="K130" s="4">
        <f>'Fixed Credits Value'!B130</f>
        <v>100</v>
      </c>
      <c r="L130" s="4">
        <f t="shared" si="9"/>
        <v>660</v>
      </c>
      <c r="M130" s="4">
        <f>L130/'Feedstock Conversions'!B$21</f>
        <v>83.990837363196746</v>
      </c>
      <c r="O130" s="4">
        <f>'Fuel Values'!C130*100</f>
        <v>210.75</v>
      </c>
      <c r="P130" s="18">
        <f>('LCFS Values'!$E$4-AB$4)/1000000*'LCFS Values'!B130*'LCFS Values'!$G$2*100</f>
        <v>121.00266141249998</v>
      </c>
      <c r="Q130" s="4">
        <f>'RIN Values'!D130</f>
        <v>262.14</v>
      </c>
      <c r="R130" s="4">
        <f>'Fixed Credits Value'!B130</f>
        <v>100</v>
      </c>
      <c r="S130" s="4">
        <f>'Fixed Credits Value'!C130</f>
        <v>16</v>
      </c>
      <c r="T130" s="4">
        <f t="shared" si="12"/>
        <v>709.89266141249993</v>
      </c>
      <c r="U130" s="4">
        <f>T130/'Feedstock Conversions'!B$9</f>
        <v>75.721883883999993</v>
      </c>
      <c r="W130" s="4">
        <f t="shared" si="10"/>
        <v>207.39715108622624</v>
      </c>
      <c r="X130" s="4">
        <f t="shared" si="13"/>
        <v>169.91407798584817</v>
      </c>
      <c r="AG130" s="4">
        <f>AJ130+'Rail Costs'!K130</f>
        <v>54.69942889137738</v>
      </c>
      <c r="AH130" s="4">
        <f>B130+'Rail Costs'!N130</f>
        <v>53.549771556550951</v>
      </c>
      <c r="AI130" s="4">
        <f>AH130+'Rail Costs'!K130</f>
        <v>54.674200447928328</v>
      </c>
      <c r="AJ130" s="4">
        <v>53.575000000000003</v>
      </c>
      <c r="AK130" s="4">
        <v>58.5</v>
      </c>
      <c r="AL130" s="4">
        <v>52</v>
      </c>
      <c r="AO130" s="4">
        <f>$L130-(AG130*'Feedstock Conversions'!$B$21)-'Rail Costs'!Q130</f>
        <v>226.36323105324129</v>
      </c>
      <c r="AP130" s="4">
        <f>$L130-(AH130*'Feedstock Conversions'!$B$21)-'Rail Costs'!R130</f>
        <v>235.81650024948632</v>
      </c>
      <c r="AQ130" s="4">
        <f>$L130-(AI130*'Feedstock Conversions'!$B$21)-'Rail Costs'!S130</f>
        <v>227.15455314202421</v>
      </c>
      <c r="AR130" s="4">
        <f>$L130-(AJ130*'Feedstock Conversions'!$B$21)-'Rail Costs'!T130</f>
        <v>235.38035788731881</v>
      </c>
      <c r="AS130" s="4">
        <f>$L130-(AK130*'Feedstock Conversions'!$B$21)-'Rail Costs'!U130</f>
        <v>196.83069758037303</v>
      </c>
      <c r="AT130" s="4">
        <f>$L130-(AL130*'Feedstock Conversions'!$B$21)-'Rail Costs'!V130</f>
        <v>247.03124946478258</v>
      </c>
      <c r="AV130" s="4">
        <f>$T130-(AG130*'Feedstock Conversions'!$B$9)-'Rail Costs'!Q130</f>
        <v>193.27685883752173</v>
      </c>
      <c r="AW130" s="4">
        <f>$T130-(AH130*'Feedstock Conversions'!$B$9)-'Rail Costs'!R130</f>
        <v>204.47415821069845</v>
      </c>
      <c r="AX130" s="4">
        <f>$T130-(AI130*'Feedstock Conversions'!$B$9)-'Rail Costs'!S130</f>
        <v>194.10645247501685</v>
      </c>
      <c r="AY130" s="4">
        <f>$T130-(AJ130*'Feedstock Conversions'!$B$9)-'Rail Costs'!T130</f>
        <v>203.99974429981873</v>
      </c>
      <c r="AZ130" s="4">
        <f>$T130-(AK130*'Feedstock Conversions'!$B$9)-'Rail Costs'!U130</f>
        <v>157.97885899287294</v>
      </c>
      <c r="BA130" s="4">
        <f>$T130-(AL130*'Feedstock Conversions'!$B$9)-'Rail Costs'!V130</f>
        <v>218.03991087728249</v>
      </c>
      <c r="BH130">
        <f t="shared" ref="BH130:BH193" si="14">WEEKNUM(A130)</f>
        <v>25</v>
      </c>
      <c r="BI130">
        <f t="shared" ref="BI130:BI193" si="15">YEAR(A130)</f>
        <v>2021</v>
      </c>
      <c r="BJ130">
        <f t="shared" si="11"/>
        <v>6</v>
      </c>
    </row>
    <row r="131" spans="1:62" x14ac:dyDescent="0.2">
      <c r="A131" s="11">
        <v>44372</v>
      </c>
      <c r="B131" s="4">
        <v>53.7</v>
      </c>
      <c r="C131" s="18">
        <f>CWG!B131+'Rail Costs'!B131</f>
        <v>58.197715565509519</v>
      </c>
      <c r="E131" s="4">
        <f>CWG!C131*'Feedstock Conversions'!B$21</f>
        <v>457.31764891377378</v>
      </c>
      <c r="F131" s="4">
        <f>CWG!C131*'Feedstock Conversions'!B$9</f>
        <v>545.60358342665177</v>
      </c>
      <c r="H131" s="4">
        <f>'Fuel Values'!B131-CWG!I131-CWG!J131-CWG!K131</f>
        <v>149.63212721300005</v>
      </c>
      <c r="I131" s="18">
        <f>('LCFS Values'!$E$4-$AA$4)/1000000*'LCFS Values'!B131*'LCFS Values'!$G$2*100</f>
        <v>140.96787278699998</v>
      </c>
      <c r="J131" s="4">
        <f>'RIN Values'!C131</f>
        <v>251.39999999999998</v>
      </c>
      <c r="K131" s="4">
        <f>'Fixed Credits Value'!B131</f>
        <v>100</v>
      </c>
      <c r="L131" s="4">
        <f t="shared" ref="L131:L194" si="16">SUM(H131:K131)</f>
        <v>642</v>
      </c>
      <c r="M131" s="4">
        <f>L131/'Feedstock Conversions'!B$21</f>
        <v>81.700178162382286</v>
      </c>
      <c r="O131" s="4">
        <f>'Fuel Values'!C131*100</f>
        <v>215.98000000000002</v>
      </c>
      <c r="P131" s="18">
        <f>('LCFS Values'!$E$4-AB$4)/1000000*'LCFS Values'!B131*'LCFS Values'!$G$2*100</f>
        <v>120.00741532500001</v>
      </c>
      <c r="Q131" s="4">
        <f>'RIN Values'!D131</f>
        <v>284.91999999999996</v>
      </c>
      <c r="R131" s="4">
        <f>'Fixed Credits Value'!B131</f>
        <v>100</v>
      </c>
      <c r="S131" s="4">
        <f>'Fixed Credits Value'!C131</f>
        <v>16</v>
      </c>
      <c r="T131" s="4">
        <f t="shared" si="12"/>
        <v>736.90741532499999</v>
      </c>
      <c r="U131" s="4">
        <f>T131/'Feedstock Conversions'!B$9</f>
        <v>78.603457634666668</v>
      </c>
      <c r="W131" s="4">
        <f t="shared" ref="W131:W194" si="17">L131-E131</f>
        <v>184.68235108622622</v>
      </c>
      <c r="X131" s="4">
        <f t="shared" si="13"/>
        <v>191.30383189834822</v>
      </c>
      <c r="AG131" s="4">
        <f>AJ131+'Rail Costs'!K131</f>
        <v>54.624428891377377</v>
      </c>
      <c r="AH131" s="4">
        <f>B131+'Rail Costs'!N131</f>
        <v>54.149771556550952</v>
      </c>
      <c r="AI131" s="4">
        <f>AH131+'Rail Costs'!K131</f>
        <v>55.27420044792833</v>
      </c>
      <c r="AJ131" s="4">
        <v>53.5</v>
      </c>
      <c r="AK131" s="4">
        <v>58.5</v>
      </c>
      <c r="AL131" s="4">
        <v>53.6</v>
      </c>
      <c r="AO131" s="4">
        <f>$L131-(AG131*'Feedstock Conversions'!$B$21)-'Rail Costs'!Q131</f>
        <v>208.95258105324132</v>
      </c>
      <c r="AP131" s="4">
        <f>$L131-(AH131*'Feedstock Conversions'!$B$21)-'Rail Costs'!R131</f>
        <v>213.1017002494863</v>
      </c>
      <c r="AQ131" s="4">
        <f>$L131-(AI131*'Feedstock Conversions'!$B$21)-'Rail Costs'!S131</f>
        <v>204.43975314202424</v>
      </c>
      <c r="AR131" s="4">
        <f>$L131-(AJ131*'Feedstock Conversions'!$B$21)-'Rail Costs'!T131</f>
        <v>217.96970788731883</v>
      </c>
      <c r="AS131" s="4">
        <f>$L131-(AK131*'Feedstock Conversions'!$B$21)-'Rail Costs'!U131</f>
        <v>178.83069758037303</v>
      </c>
      <c r="AT131" s="4">
        <f>$L131-(AL131*'Feedstock Conversions'!$B$21)-'Rail Costs'!V131</f>
        <v>216.45844946478255</v>
      </c>
      <c r="AV131" s="4">
        <f>$T131-(AG131*'Feedstock Conversions'!$B$9)-'Rail Costs'!Q131</f>
        <v>220.99473775002178</v>
      </c>
      <c r="AW131" s="4">
        <f>$T131-(AH131*'Feedstock Conversions'!$B$9)-'Rail Costs'!R131</f>
        <v>225.8639121231985</v>
      </c>
      <c r="AX131" s="4">
        <f>$T131-(AI131*'Feedstock Conversions'!$B$9)-'Rail Costs'!S131</f>
        <v>215.49620638751691</v>
      </c>
      <c r="AY131" s="4">
        <f>$T131-(AJ131*'Feedstock Conversions'!$B$9)-'Rail Costs'!T131</f>
        <v>231.71762321231878</v>
      </c>
      <c r="AZ131" s="4">
        <f>$T131-(AK131*'Feedstock Conversions'!$B$9)-'Rail Costs'!U131</f>
        <v>184.993612905373</v>
      </c>
      <c r="BA131" s="4">
        <f>$T131-(AL131*'Feedstock Conversions'!$B$9)-'Rail Costs'!V131</f>
        <v>230.05466478978255</v>
      </c>
      <c r="BH131">
        <f t="shared" si="14"/>
        <v>26</v>
      </c>
      <c r="BI131">
        <f t="shared" si="15"/>
        <v>2021</v>
      </c>
      <c r="BJ131">
        <f t="shared" ref="BJ131:BJ194" si="18">MONTH(A131)</f>
        <v>6</v>
      </c>
    </row>
    <row r="132" spans="1:62" x14ac:dyDescent="0.2">
      <c r="A132" s="11">
        <v>44379</v>
      </c>
      <c r="B132" s="4">
        <v>56</v>
      </c>
      <c r="C132" s="18">
        <f>CWG!B132+'Rail Costs'!B132</f>
        <v>60.654669652855539</v>
      </c>
      <c r="E132" s="4">
        <f>CWG!C132*'Feedstock Conversions'!B$21</f>
        <v>476.62439413213878</v>
      </c>
      <c r="F132" s="4">
        <f>CWG!C132*'Feedstock Conversions'!B$9</f>
        <v>568.63752799552071</v>
      </c>
      <c r="H132" s="4">
        <f>'Fuel Values'!B132-CWG!I132-CWG!J132-CWG!K132</f>
        <v>141.62239924100004</v>
      </c>
      <c r="I132" s="18">
        <f>('LCFS Values'!$E$4-$AA$4)/1000000*'LCFS Values'!B132*'LCFS Values'!$G$2*100</f>
        <v>138.25260075899999</v>
      </c>
      <c r="J132" s="4">
        <f>'RIN Values'!C132</f>
        <v>250.125</v>
      </c>
      <c r="K132" s="4">
        <f>'Fixed Credits Value'!B132</f>
        <v>100</v>
      </c>
      <c r="L132" s="4">
        <f t="shared" si="16"/>
        <v>630</v>
      </c>
      <c r="M132" s="4">
        <f>L132/'Feedstock Conversions'!B$21</f>
        <v>80.173072028505985</v>
      </c>
      <c r="O132" s="4">
        <f>'Fuel Values'!C132*100</f>
        <v>213.28</v>
      </c>
      <c r="P132" s="18">
        <f>('LCFS Values'!$E$4-AB$4)/1000000*'LCFS Values'!B132*'LCFS Values'!$G$2*100</f>
        <v>117.695876025</v>
      </c>
      <c r="Q132" s="4">
        <f>'RIN Values'!D132</f>
        <v>283.47499999999997</v>
      </c>
      <c r="R132" s="4">
        <f>'Fixed Credits Value'!B132</f>
        <v>100</v>
      </c>
      <c r="S132" s="4">
        <f>'Fixed Credits Value'!C132</f>
        <v>16</v>
      </c>
      <c r="T132" s="4">
        <f t="shared" si="12"/>
        <v>730.45087602499996</v>
      </c>
      <c r="U132" s="4">
        <f>T132/'Feedstock Conversions'!B$9</f>
        <v>77.914760109333329</v>
      </c>
      <c r="W132" s="4">
        <f t="shared" si="17"/>
        <v>153.37560586786122</v>
      </c>
      <c r="X132" s="4">
        <f t="shared" si="13"/>
        <v>161.81334802947924</v>
      </c>
      <c r="AG132" s="4">
        <f>AJ132+'Rail Costs'!K132</f>
        <v>57.363667413213889</v>
      </c>
      <c r="AH132" s="4">
        <f>B132+'Rail Costs'!N132</f>
        <v>56.465466965285557</v>
      </c>
      <c r="AI132" s="4">
        <f>AH132+'Rail Costs'!K132</f>
        <v>57.629134378499444</v>
      </c>
      <c r="AJ132" s="4">
        <v>56.2</v>
      </c>
      <c r="AK132" s="4">
        <v>58.5</v>
      </c>
      <c r="AL132" s="4">
        <v>56.4</v>
      </c>
      <c r="AO132" s="4">
        <f>$L132-(AG132*'Feedstock Conversions'!$B$21)-'Rail Costs'!Q132</f>
        <v>175.29473633536094</v>
      </c>
      <c r="AP132" s="4">
        <f>$L132-(AH132*'Feedstock Conversions'!$B$21)-'Rail Costs'!R132</f>
        <v>182.78668804445203</v>
      </c>
      <c r="AQ132" s="4">
        <f>$L132-(AI132*'Feedstock Conversions'!$B$21)-'Rail Costs'!S132</f>
        <v>173.82247015461388</v>
      </c>
      <c r="AR132" s="4">
        <f>$L132-(AJ132*'Feedstock Conversions'!$B$21)-'Rail Costs'!T132</f>
        <v>184.6265284460911</v>
      </c>
      <c r="AS132" s="4">
        <f>$L132-(AK132*'Feedstock Conversions'!$B$21)-'Rail Costs'!U132</f>
        <v>166.70938713606762</v>
      </c>
      <c r="AT132" s="4">
        <f>$L132-(AL132*'Feedstock Conversions'!$B$21)-'Rail Costs'!V132</f>
        <v>182.30415413530932</v>
      </c>
      <c r="AV132" s="4">
        <f>$T132-(AG132*'Feedstock Conversions'!$B$9)-'Rail Costs'!Q132</f>
        <v>188.72492889451536</v>
      </c>
      <c r="AW132" s="4">
        <f>$T132-(AH132*'Feedstock Conversions'!$B$9)-'Rail Costs'!R132</f>
        <v>197.57945068311375</v>
      </c>
      <c r="AX132" s="4">
        <f>$T132-(AI132*'Feedstock Conversions'!$B$9)-'Rail Costs'!S132</f>
        <v>186.84994932743024</v>
      </c>
      <c r="AY132" s="4">
        <f>$T132-(AJ132*'Feedstock Conversions'!$B$9)-'Rail Costs'!T132</f>
        <v>199.82200447109105</v>
      </c>
      <c r="AZ132" s="4">
        <f>$T132-(AK132*'Feedstock Conversions'!$B$9)-'Rail Costs'!U132</f>
        <v>178.41576316106756</v>
      </c>
      <c r="BA132" s="4">
        <f>$T132-(AL132*'Feedstock Conversions'!$B$9)-'Rail Costs'!V132</f>
        <v>197.19623016030926</v>
      </c>
      <c r="BH132">
        <f t="shared" si="14"/>
        <v>27</v>
      </c>
      <c r="BI132">
        <f t="shared" si="15"/>
        <v>2021</v>
      </c>
      <c r="BJ132">
        <f t="shared" si="18"/>
        <v>7</v>
      </c>
    </row>
    <row r="133" spans="1:62" x14ac:dyDescent="0.2">
      <c r="A133" s="11">
        <v>44386</v>
      </c>
      <c r="B133" s="4">
        <v>56.5</v>
      </c>
      <c r="C133" s="18">
        <f>CWG!B133+'Rail Costs'!B133</f>
        <v>61.154669652855539</v>
      </c>
      <c r="E133" s="4">
        <f>CWG!C133*'Feedstock Conversions'!B$21</f>
        <v>480.55339413213881</v>
      </c>
      <c r="F133" s="4">
        <f>CWG!C133*'Feedstock Conversions'!B$9</f>
        <v>573.32502799552071</v>
      </c>
      <c r="H133" s="4">
        <f>'Fuel Values'!B133-CWG!I133-CWG!J133-CWG!K133</f>
        <v>156.39476971500005</v>
      </c>
      <c r="I133" s="18">
        <f>('LCFS Values'!$E$4-$AA$4)/1000000*'LCFS Values'!B133*'LCFS Values'!$G$2*100</f>
        <v>135.38648028499998</v>
      </c>
      <c r="J133" s="4">
        <f>'RIN Values'!C133</f>
        <v>238.21875</v>
      </c>
      <c r="K133" s="4">
        <f>'Fixed Credits Value'!B133</f>
        <v>100</v>
      </c>
      <c r="L133" s="4">
        <f t="shared" si="16"/>
        <v>630</v>
      </c>
      <c r="M133" s="4">
        <f>L133/'Feedstock Conversions'!B$21</f>
        <v>80.173072028505985</v>
      </c>
      <c r="O133" s="4">
        <f>'Fuel Values'!C133*100</f>
        <v>212.74</v>
      </c>
      <c r="P133" s="18">
        <f>('LCFS Values'!$E$4-AB$4)/1000000*'LCFS Values'!B133*'LCFS Values'!$G$2*100</f>
        <v>115.25591787500001</v>
      </c>
      <c r="Q133" s="4">
        <f>'RIN Values'!D133</f>
        <v>269.98124999999999</v>
      </c>
      <c r="R133" s="4">
        <f>'Fixed Credits Value'!B133</f>
        <v>100</v>
      </c>
      <c r="S133" s="4">
        <f>'Fixed Credits Value'!C133</f>
        <v>16</v>
      </c>
      <c r="T133" s="4">
        <f t="shared" si="12"/>
        <v>713.97716787500008</v>
      </c>
      <c r="U133" s="4">
        <f>T133/'Feedstock Conversions'!B$9</f>
        <v>76.157564573333346</v>
      </c>
      <c r="W133" s="4">
        <f t="shared" si="17"/>
        <v>149.44660586786119</v>
      </c>
      <c r="X133" s="4">
        <f t="shared" si="13"/>
        <v>140.65213987947936</v>
      </c>
      <c r="AG133" s="4">
        <f>AJ133+'Rail Costs'!K133</f>
        <v>59.163667413213886</v>
      </c>
      <c r="AH133" s="4">
        <f>B133+'Rail Costs'!N133</f>
        <v>56.965466965285557</v>
      </c>
      <c r="AI133" s="4">
        <f>AH133+'Rail Costs'!K133</f>
        <v>58.129134378499444</v>
      </c>
      <c r="AJ133" s="4">
        <v>58</v>
      </c>
      <c r="AK133" s="4">
        <v>58.5</v>
      </c>
      <c r="AL133" s="4">
        <v>57</v>
      </c>
      <c r="AO133" s="4">
        <f>$L133-(AG133*'Feedstock Conversions'!$B$21)-'Rail Costs'!Q133</f>
        <v>161.15033633536092</v>
      </c>
      <c r="AP133" s="4">
        <f>$L133-(AH133*'Feedstock Conversions'!$B$21)-'Rail Costs'!R133</f>
        <v>178.857688044452</v>
      </c>
      <c r="AQ133" s="4">
        <f>$L133-(AI133*'Feedstock Conversions'!$B$21)-'Rail Costs'!S133</f>
        <v>169.89347015461391</v>
      </c>
      <c r="AR133" s="4">
        <f>$L133-(AJ133*'Feedstock Conversions'!$B$21)-'Rail Costs'!T133</f>
        <v>170.48212844609114</v>
      </c>
      <c r="AS133" s="4">
        <f>$L133-(AK133*'Feedstock Conversions'!$B$21)-'Rail Costs'!U133</f>
        <v>166.70938713606762</v>
      </c>
      <c r="AT133" s="4">
        <f>$L133-(AL133*'Feedstock Conversions'!$B$21)-'Rail Costs'!V133</f>
        <v>177.58935413530929</v>
      </c>
      <c r="AV133" s="4">
        <f>$T133-(AG133*'Feedstock Conversions'!$B$9)-'Rail Costs'!Q133</f>
        <v>155.37622074451548</v>
      </c>
      <c r="AW133" s="4">
        <f>$T133-(AH133*'Feedstock Conversions'!$B$9)-'Rail Costs'!R133</f>
        <v>176.41824253311387</v>
      </c>
      <c r="AX133" s="4">
        <f>$T133-(AI133*'Feedstock Conversions'!$B$9)-'Rail Costs'!S133</f>
        <v>165.68874117743036</v>
      </c>
      <c r="AY133" s="4">
        <f>$T133-(AJ133*'Feedstock Conversions'!$B$9)-'Rail Costs'!T133</f>
        <v>166.47329632109117</v>
      </c>
      <c r="AZ133" s="4">
        <f>$T133-(AK133*'Feedstock Conversions'!$B$9)-'Rail Costs'!U133</f>
        <v>161.94205501106768</v>
      </c>
      <c r="BA133" s="4">
        <f>$T133-(AL133*'Feedstock Conversions'!$B$9)-'Rail Costs'!V133</f>
        <v>175.09752201030938</v>
      </c>
      <c r="BH133">
        <f t="shared" si="14"/>
        <v>28</v>
      </c>
      <c r="BI133">
        <f t="shared" si="15"/>
        <v>2021</v>
      </c>
      <c r="BJ133">
        <f t="shared" si="18"/>
        <v>7</v>
      </c>
    </row>
    <row r="134" spans="1:62" x14ac:dyDescent="0.2">
      <c r="A134" s="11">
        <v>44393</v>
      </c>
      <c r="B134" s="4">
        <v>57.2</v>
      </c>
      <c r="C134" s="18">
        <f>CWG!B134+'Rail Costs'!B134</f>
        <v>61.854669652855542</v>
      </c>
      <c r="E134" s="4">
        <f>CWG!C134*'Feedstock Conversions'!B$21</f>
        <v>486.05399413213883</v>
      </c>
      <c r="F134" s="4">
        <f>CWG!C134*'Feedstock Conversions'!B$9</f>
        <v>579.88752799552071</v>
      </c>
      <c r="H134" s="4">
        <f>'Fuel Values'!B134-CWG!I134-CWG!J134-CWG!K134</f>
        <v>158.75082218200009</v>
      </c>
      <c r="I134" s="18">
        <f>('LCFS Values'!$E$4-$AA$4)/1000000*'LCFS Values'!B134*'LCFS Values'!$G$2*100</f>
        <v>133.19917781799998</v>
      </c>
      <c r="J134" s="4">
        <f>'RIN Values'!C134</f>
        <v>244.04999999999998</v>
      </c>
      <c r="K134" s="4">
        <f>'Fixed Credits Value'!B134</f>
        <v>100</v>
      </c>
      <c r="L134" s="4">
        <f t="shared" si="16"/>
        <v>636</v>
      </c>
      <c r="M134" s="4">
        <f>L134/'Feedstock Conversions'!B$21</f>
        <v>80.936625095444143</v>
      </c>
      <c r="O134" s="4">
        <f>'Fuel Values'!C134*100</f>
        <v>215.07</v>
      </c>
      <c r="P134" s="18">
        <f>('LCFS Values'!$E$4-AB$4)/1000000*'LCFS Values'!B134*'LCFS Values'!$G$2*100</f>
        <v>113.39384454999998</v>
      </c>
      <c r="Q134" s="4">
        <f>'RIN Values'!D134</f>
        <v>276.58999999999997</v>
      </c>
      <c r="R134" s="4">
        <f>'Fixed Credits Value'!B134</f>
        <v>100</v>
      </c>
      <c r="S134" s="4">
        <f>'Fixed Credits Value'!C134</f>
        <v>16</v>
      </c>
      <c r="T134" s="4">
        <f t="shared" si="12"/>
        <v>721.05384454999989</v>
      </c>
      <c r="U134" s="4">
        <f>T134/'Feedstock Conversions'!B$9</f>
        <v>76.91241008533332</v>
      </c>
      <c r="W134" s="4">
        <f t="shared" si="17"/>
        <v>149.94600586786117</v>
      </c>
      <c r="X134" s="4">
        <f t="shared" si="13"/>
        <v>141.16631655447918</v>
      </c>
      <c r="AG134" s="4">
        <f>AJ134+'Rail Costs'!K134</f>
        <v>59.963667413213884</v>
      </c>
      <c r="AH134" s="4">
        <f>B134+'Rail Costs'!N134</f>
        <v>57.66546696528556</v>
      </c>
      <c r="AI134" s="4">
        <f>AH134+'Rail Costs'!K134</f>
        <v>58.829134378499447</v>
      </c>
      <c r="AJ134" s="4">
        <v>58.8</v>
      </c>
      <c r="AK134" s="4">
        <v>60.25</v>
      </c>
      <c r="AL134" s="4">
        <v>56.4</v>
      </c>
      <c r="AO134" s="4">
        <f>$L134-(AG134*'Feedstock Conversions'!$B$21)-'Rail Costs'!Q134</f>
        <v>160.86393633536096</v>
      </c>
      <c r="AP134" s="4">
        <f>$L134-(AH134*'Feedstock Conversions'!$B$21)-'Rail Costs'!R134</f>
        <v>179.35708804445198</v>
      </c>
      <c r="AQ134" s="4">
        <f>$L134-(AI134*'Feedstock Conversions'!$B$21)-'Rail Costs'!S134</f>
        <v>170.39287015461389</v>
      </c>
      <c r="AR134" s="4">
        <f>$L134-(AJ134*'Feedstock Conversions'!$B$21)-'Rail Costs'!T134</f>
        <v>170.19572844609112</v>
      </c>
      <c r="AS134" s="4">
        <f>$L134-(AK134*'Feedstock Conversions'!$B$21)-'Rail Costs'!U134</f>
        <v>158.9578871360676</v>
      </c>
      <c r="AT134" s="4">
        <f>$L134-(AL134*'Feedstock Conversions'!$B$21)-'Rail Costs'!V134</f>
        <v>188.30415413530932</v>
      </c>
      <c r="AV134" s="4">
        <f>$T134-(AG134*'Feedstock Conversions'!$B$9)-'Rail Costs'!Q134</f>
        <v>154.95289741951541</v>
      </c>
      <c r="AW134" s="4">
        <f>$T134-(AH134*'Feedstock Conversions'!$B$9)-'Rail Costs'!R134</f>
        <v>176.93241920811369</v>
      </c>
      <c r="AX134" s="4">
        <f>$T134-(AI134*'Feedstock Conversions'!$B$9)-'Rail Costs'!S134</f>
        <v>166.20291785243006</v>
      </c>
      <c r="AY134" s="4">
        <f>$T134-(AJ134*'Feedstock Conversions'!$B$9)-'Rail Costs'!T134</f>
        <v>166.04997299609099</v>
      </c>
      <c r="AZ134" s="4">
        <f>$T134-(AK134*'Feedstock Conversions'!$B$9)-'Rail Costs'!U134</f>
        <v>152.6124816860675</v>
      </c>
      <c r="BA134" s="4">
        <f>$T134-(AL134*'Feedstock Conversions'!$B$9)-'Rail Costs'!V134</f>
        <v>187.79919868530919</v>
      </c>
      <c r="BH134">
        <f t="shared" si="14"/>
        <v>29</v>
      </c>
      <c r="BI134">
        <f t="shared" si="15"/>
        <v>2021</v>
      </c>
      <c r="BJ134">
        <f t="shared" si="18"/>
        <v>7</v>
      </c>
    </row>
    <row r="135" spans="1:62" x14ac:dyDescent="0.2">
      <c r="A135" s="11">
        <v>44400</v>
      </c>
      <c r="B135" s="4">
        <v>57.9</v>
      </c>
      <c r="C135" s="18">
        <f>CWG!B135+'Rail Costs'!B135</f>
        <v>62.554669652855537</v>
      </c>
      <c r="E135" s="4">
        <f>CWG!C135*'Feedstock Conversions'!B$21</f>
        <v>491.55459413213879</v>
      </c>
      <c r="F135" s="4">
        <f>CWG!C135*'Feedstock Conversions'!B$9</f>
        <v>586.45002799552071</v>
      </c>
      <c r="H135" s="4">
        <f>'Fuel Values'!B135-CWG!I135-CWG!J135-CWG!K135</f>
        <v>159.28809549200002</v>
      </c>
      <c r="I135" s="18">
        <f>('LCFS Values'!$E$4-$AA$4)/1000000*'LCFS Values'!B135*'LCFS Values'!$G$2*100</f>
        <v>135.46190450799998</v>
      </c>
      <c r="J135" s="4">
        <f>'RIN Values'!C135</f>
        <v>245.25</v>
      </c>
      <c r="K135" s="4">
        <f>'Fixed Credits Value'!B135</f>
        <v>100</v>
      </c>
      <c r="L135" s="4">
        <f t="shared" si="16"/>
        <v>640</v>
      </c>
      <c r="M135" s="4">
        <f>L135/'Feedstock Conversions'!B$21</f>
        <v>81.44566047340291</v>
      </c>
      <c r="O135" s="4">
        <f>'Fuel Values'!C135*100</f>
        <v>199.52</v>
      </c>
      <c r="P135" s="18">
        <f>('LCFS Values'!$E$4-AB$4)/1000000*'LCFS Values'!B135*'LCFS Values'!$G$2*100</f>
        <v>115.32012730000001</v>
      </c>
      <c r="Q135" s="4">
        <f>'RIN Values'!D135</f>
        <v>277.95</v>
      </c>
      <c r="R135" s="4">
        <f>'Fixed Credits Value'!B135</f>
        <v>100</v>
      </c>
      <c r="S135" s="4">
        <f>'Fixed Credits Value'!C135</f>
        <v>16</v>
      </c>
      <c r="T135" s="4">
        <f t="shared" si="12"/>
        <v>708.79012729999999</v>
      </c>
      <c r="U135" s="4">
        <f>T135/'Feedstock Conversions'!B$9</f>
        <v>75.604280245333328</v>
      </c>
      <c r="W135" s="4">
        <f t="shared" si="17"/>
        <v>148.44540586786121</v>
      </c>
      <c r="X135" s="4">
        <f t="shared" si="13"/>
        <v>122.34009930447928</v>
      </c>
      <c r="AG135" s="4">
        <f>AJ135+'Rail Costs'!K135</f>
        <v>61.763667413213888</v>
      </c>
      <c r="AH135" s="4">
        <f>B135+'Rail Costs'!N135</f>
        <v>58.365466965285556</v>
      </c>
      <c r="AI135" s="4">
        <f>AH135+'Rail Costs'!K135</f>
        <v>59.529134378499442</v>
      </c>
      <c r="AJ135" s="4">
        <v>60.6</v>
      </c>
      <c r="AK135" s="4">
        <v>62</v>
      </c>
      <c r="AL135" s="4">
        <v>55.5</v>
      </c>
      <c r="AO135" s="4">
        <f>$L135-(AG135*'Feedstock Conversions'!$B$21)-'Rail Costs'!Q135</f>
        <v>150.71953633536094</v>
      </c>
      <c r="AP135" s="4">
        <f>$L135-(AH135*'Feedstock Conversions'!$B$21)-'Rail Costs'!R135</f>
        <v>177.85648804445202</v>
      </c>
      <c r="AQ135" s="4">
        <f>$L135-(AI135*'Feedstock Conversions'!$B$21)-'Rail Costs'!S135</f>
        <v>168.89227015461393</v>
      </c>
      <c r="AR135" s="4">
        <f>$L135-(AJ135*'Feedstock Conversions'!$B$21)-'Rail Costs'!T135</f>
        <v>160.05132844609111</v>
      </c>
      <c r="AS135" s="4">
        <f>$L135-(AK135*'Feedstock Conversions'!$B$21)-'Rail Costs'!U135</f>
        <v>149.20638713606763</v>
      </c>
      <c r="AT135" s="4">
        <f>$L135-(AL135*'Feedstock Conversions'!$B$21)-'Rail Costs'!V135</f>
        <v>199.37635413530933</v>
      </c>
      <c r="AV135" s="4">
        <f>$T135-(AG135*'Feedstock Conversions'!$B$9)-'Rail Costs'!Q135</f>
        <v>125.81418016951541</v>
      </c>
      <c r="AW135" s="4">
        <f>$T135-(AH135*'Feedstock Conversions'!$B$9)-'Rail Costs'!R135</f>
        <v>158.10620195811379</v>
      </c>
      <c r="AX135" s="4">
        <f>$T135-(AI135*'Feedstock Conversions'!$B$9)-'Rail Costs'!S135</f>
        <v>147.37670060243028</v>
      </c>
      <c r="AY135" s="4">
        <f>$T135-(AJ135*'Feedstock Conversions'!$B$9)-'Rail Costs'!T135</f>
        <v>136.91125574609109</v>
      </c>
      <c r="AZ135" s="4">
        <f>$T135-(AK135*'Feedstock Conversions'!$B$9)-'Rail Costs'!U135</f>
        <v>123.94251443606758</v>
      </c>
      <c r="BA135" s="4">
        <f>$T135-(AL135*'Feedstock Conversions'!$B$9)-'Rail Costs'!V135</f>
        <v>183.97298143530929</v>
      </c>
      <c r="BH135">
        <f t="shared" si="14"/>
        <v>30</v>
      </c>
      <c r="BI135">
        <f t="shared" si="15"/>
        <v>2021</v>
      </c>
      <c r="BJ135">
        <f t="shared" si="18"/>
        <v>7</v>
      </c>
    </row>
    <row r="136" spans="1:62" x14ac:dyDescent="0.2">
      <c r="A136" s="11">
        <v>44407</v>
      </c>
      <c r="B136" s="4">
        <v>58.8</v>
      </c>
      <c r="C136" s="18">
        <f>CWG!B136+'Rail Costs'!B136</f>
        <v>63.454669652855536</v>
      </c>
      <c r="E136" s="4">
        <f>CWG!C136*'Feedstock Conversions'!B$21</f>
        <v>498.6267941321388</v>
      </c>
      <c r="F136" s="4">
        <f>CWG!C136*'Feedstock Conversions'!B$9</f>
        <v>594.8875279955206</v>
      </c>
      <c r="H136" s="4">
        <f>'Fuel Values'!B136-CWG!I136-CWG!J136-CWG!K136</f>
        <v>141.05758059300001</v>
      </c>
      <c r="I136" s="18">
        <f>('LCFS Values'!$E$4-$AA$4)/1000000*'LCFS Values'!B136*'LCFS Values'!$G$2*100</f>
        <v>136.44241940699999</v>
      </c>
      <c r="J136" s="4">
        <f>'RIN Values'!C136</f>
        <v>262.5</v>
      </c>
      <c r="K136" s="4">
        <f>'Fixed Credits Value'!B136</f>
        <v>100</v>
      </c>
      <c r="L136" s="4">
        <f t="shared" si="16"/>
        <v>640</v>
      </c>
      <c r="M136" s="4">
        <f>L136/'Feedstock Conversions'!B$21</f>
        <v>81.44566047340291</v>
      </c>
      <c r="O136" s="4">
        <f>'Fuel Values'!C136*100</f>
        <v>217.79000000000002</v>
      </c>
      <c r="P136" s="18">
        <f>('LCFS Values'!$E$4-AB$4)/1000000*'LCFS Values'!B136*'LCFS Values'!$G$2*100</f>
        <v>116.15484982500001</v>
      </c>
      <c r="Q136" s="4">
        <f>'RIN Values'!D136</f>
        <v>297.5</v>
      </c>
      <c r="R136" s="4">
        <f>'Fixed Credits Value'!B136</f>
        <v>100</v>
      </c>
      <c r="S136" s="4">
        <f>'Fixed Credits Value'!C136</f>
        <v>16</v>
      </c>
      <c r="T136" s="4">
        <f t="shared" si="12"/>
        <v>747.44484982500012</v>
      </c>
      <c r="U136" s="4">
        <f>T136/'Feedstock Conversions'!B$9</f>
        <v>79.727450648000016</v>
      </c>
      <c r="W136" s="4">
        <f t="shared" si="17"/>
        <v>141.3732058678612</v>
      </c>
      <c r="X136" s="4">
        <f t="shared" si="13"/>
        <v>152.55732182947952</v>
      </c>
      <c r="AG136" s="4">
        <f>AJ136+'Rail Costs'!K136</f>
        <v>62.363667413213889</v>
      </c>
      <c r="AH136" s="4">
        <f>B136+'Rail Costs'!N136</f>
        <v>59.265466965285555</v>
      </c>
      <c r="AI136" s="4">
        <f>AH136+'Rail Costs'!K136</f>
        <v>60.429134378499441</v>
      </c>
      <c r="AJ136" s="4">
        <v>61.2</v>
      </c>
      <c r="AK136" s="4">
        <v>62</v>
      </c>
      <c r="AL136" s="4">
        <v>55.5</v>
      </c>
      <c r="AO136" s="4">
        <f>$L136-(AG136*'Feedstock Conversions'!$B$21)-'Rail Costs'!Q136</f>
        <v>146.00473633536092</v>
      </c>
      <c r="AP136" s="4">
        <f>$L136-(AH136*'Feedstock Conversions'!$B$21)-'Rail Costs'!R136</f>
        <v>170.78428804445207</v>
      </c>
      <c r="AQ136" s="4">
        <f>$L136-(AI136*'Feedstock Conversions'!$B$21)-'Rail Costs'!S136</f>
        <v>161.82007015461392</v>
      </c>
      <c r="AR136" s="4">
        <f>$L136-(AJ136*'Feedstock Conversions'!$B$21)-'Rail Costs'!T136</f>
        <v>155.33652844609108</v>
      </c>
      <c r="AS136" s="4">
        <f>$L136-(AK136*'Feedstock Conversions'!$B$21)-'Rail Costs'!U136</f>
        <v>149.20638713606763</v>
      </c>
      <c r="AT136" s="4">
        <f>$L136-(AL136*'Feedstock Conversions'!$B$21)-'Rail Costs'!V136</f>
        <v>199.37635413530933</v>
      </c>
      <c r="AV136" s="4">
        <f>$T136-(AG136*'Feedstock Conversions'!$B$9)-'Rail Costs'!Q136</f>
        <v>158.84390269451552</v>
      </c>
      <c r="AW136" s="4">
        <f>$T136-(AH136*'Feedstock Conversions'!$B$9)-'Rail Costs'!R136</f>
        <v>188.32342448311391</v>
      </c>
      <c r="AX136" s="4">
        <f>$T136-(AI136*'Feedstock Conversions'!$B$9)-'Rail Costs'!S136</f>
        <v>177.5939231274304</v>
      </c>
      <c r="AY136" s="4">
        <f>$T136-(AJ136*'Feedstock Conversions'!$B$9)-'Rail Costs'!T136</f>
        <v>169.94097827109121</v>
      </c>
      <c r="AZ136" s="4">
        <f>$T136-(AK136*'Feedstock Conversions'!$B$9)-'Rail Costs'!U136</f>
        <v>162.59723696106772</v>
      </c>
      <c r="BA136" s="4">
        <f>$T136-(AL136*'Feedstock Conversions'!$B$9)-'Rail Costs'!V136</f>
        <v>222.62770396030942</v>
      </c>
      <c r="BH136">
        <f t="shared" si="14"/>
        <v>31</v>
      </c>
      <c r="BI136">
        <f t="shared" si="15"/>
        <v>2021</v>
      </c>
      <c r="BJ136">
        <f t="shared" si="18"/>
        <v>7</v>
      </c>
    </row>
    <row r="137" spans="1:62" x14ac:dyDescent="0.2">
      <c r="A137" s="11">
        <v>44414</v>
      </c>
      <c r="B137" s="4">
        <v>60.5</v>
      </c>
      <c r="C137" s="18">
        <f>CWG!B137+'Rail Costs'!B137</f>
        <v>65.154669652855546</v>
      </c>
      <c r="E137" s="4">
        <f>CWG!C137*'Feedstock Conversions'!B$21</f>
        <v>511.98539413213888</v>
      </c>
      <c r="F137" s="4">
        <f>CWG!C137*'Feedstock Conversions'!B$9</f>
        <v>610.82502799552071</v>
      </c>
      <c r="H137" s="4">
        <f>'Fuel Values'!B137-CWG!I137-CWG!J137-CWG!K137</f>
        <v>132.20036880199996</v>
      </c>
      <c r="I137" s="18">
        <f>('LCFS Values'!$E$4-$AA$4)/1000000*'LCFS Values'!B137*'LCFS Values'!$G$2*100</f>
        <v>137.72463119799997</v>
      </c>
      <c r="J137" s="4">
        <f>'RIN Values'!C137</f>
        <v>270.07500000000005</v>
      </c>
      <c r="K137" s="4">
        <f>'Fixed Credits Value'!B137</f>
        <v>100</v>
      </c>
      <c r="L137" s="4">
        <f t="shared" si="16"/>
        <v>640</v>
      </c>
      <c r="M137" s="4">
        <f>L137/'Feedstock Conversions'!B$21</f>
        <v>81.44566047340291</v>
      </c>
      <c r="O137" s="4">
        <f>'Fuel Values'!C137*100</f>
        <v>211.54000000000002</v>
      </c>
      <c r="P137" s="18">
        <f>('LCFS Values'!$E$4-AB$4)/1000000*'LCFS Values'!B137*'LCFS Values'!$G$2*100</f>
        <v>117.24641005000001</v>
      </c>
      <c r="Q137" s="4">
        <f>'RIN Values'!D137</f>
        <v>306.08500000000004</v>
      </c>
      <c r="R137" s="4">
        <f>'Fixed Credits Value'!B137</f>
        <v>100</v>
      </c>
      <c r="S137" s="4">
        <f>'Fixed Credits Value'!C137</f>
        <v>16</v>
      </c>
      <c r="T137" s="4">
        <f t="shared" si="12"/>
        <v>750.87141005000012</v>
      </c>
      <c r="U137" s="4">
        <f>T137/'Feedstock Conversions'!B$9</f>
        <v>80.09295040533334</v>
      </c>
      <c r="W137" s="4">
        <f t="shared" si="17"/>
        <v>128.01460586786112</v>
      </c>
      <c r="X137" s="4">
        <f t="shared" si="13"/>
        <v>140.04638205447941</v>
      </c>
      <c r="AG137" s="4">
        <f>AJ137+'Rail Costs'!K137</f>
        <v>62.413667413213886</v>
      </c>
      <c r="AH137" s="4">
        <f>B137+'Rail Costs'!N137</f>
        <v>60.965466965285557</v>
      </c>
      <c r="AI137" s="4">
        <f>AH137+'Rail Costs'!K137</f>
        <v>62.129134378499444</v>
      </c>
      <c r="AJ137" s="4">
        <v>61.25</v>
      </c>
      <c r="AK137" s="4">
        <v>62</v>
      </c>
      <c r="AL137" s="4">
        <v>57.9</v>
      </c>
      <c r="AO137" s="4">
        <f>$L137-(AG137*'Feedstock Conversions'!$B$21)-'Rail Costs'!Q137</f>
        <v>145.61183633536092</v>
      </c>
      <c r="AP137" s="4">
        <f>$L137-(AH137*'Feedstock Conversions'!$B$21)-'Rail Costs'!R137</f>
        <v>157.42568804445204</v>
      </c>
      <c r="AQ137" s="4">
        <f>$L137-(AI137*'Feedstock Conversions'!$B$21)-'Rail Costs'!S137</f>
        <v>148.46147015461389</v>
      </c>
      <c r="AR137" s="4">
        <f>$L137-(AJ137*'Feedstock Conversions'!$B$21)-'Rail Costs'!T137</f>
        <v>154.94362844609114</v>
      </c>
      <c r="AS137" s="4">
        <f>$L137-(AK137*'Feedstock Conversions'!$B$21)-'Rail Costs'!U137</f>
        <v>149.20638713606763</v>
      </c>
      <c r="AT137" s="4">
        <f>$L137-(AL137*'Feedstock Conversions'!$B$21)-'Rail Costs'!V137</f>
        <v>180.51715413530934</v>
      </c>
      <c r="AV137" s="4">
        <f>$T137-(AG137*'Feedstock Conversions'!$B$9)-'Rail Costs'!Q137</f>
        <v>161.80171291951552</v>
      </c>
      <c r="AW137" s="4">
        <f>$T137-(AH137*'Feedstock Conversions'!$B$9)-'Rail Costs'!R137</f>
        <v>175.81248470811391</v>
      </c>
      <c r="AX137" s="4">
        <f>$T137-(AI137*'Feedstock Conversions'!$B$9)-'Rail Costs'!S137</f>
        <v>165.0829833524304</v>
      </c>
      <c r="AY137" s="4">
        <f>$T137-(AJ137*'Feedstock Conversions'!$B$9)-'Rail Costs'!T137</f>
        <v>172.89878849609121</v>
      </c>
      <c r="AZ137" s="4">
        <f>$T137-(AK137*'Feedstock Conversions'!$B$9)-'Rail Costs'!U137</f>
        <v>166.02379718606772</v>
      </c>
      <c r="BA137" s="4">
        <f>$T137-(AL137*'Feedstock Conversions'!$B$9)-'Rail Costs'!V137</f>
        <v>203.55426418530942</v>
      </c>
      <c r="BH137">
        <f t="shared" si="14"/>
        <v>32</v>
      </c>
      <c r="BI137">
        <f t="shared" si="15"/>
        <v>2021</v>
      </c>
      <c r="BJ137">
        <f t="shared" si="18"/>
        <v>8</v>
      </c>
    </row>
    <row r="138" spans="1:62" x14ac:dyDescent="0.2">
      <c r="A138" s="11">
        <v>44421</v>
      </c>
      <c r="B138" s="4">
        <v>62.1</v>
      </c>
      <c r="C138" s="18">
        <f>CWG!B138+'Rail Costs'!B138</f>
        <v>66.75466965285554</v>
      </c>
      <c r="E138" s="4">
        <f>CWG!C138*'Feedstock Conversions'!B$21</f>
        <v>524.55819413213885</v>
      </c>
      <c r="F138" s="4">
        <f>CWG!C138*'Feedstock Conversions'!B$9</f>
        <v>625.82502799552071</v>
      </c>
      <c r="H138" s="4">
        <f>'Fuel Values'!B138-CWG!I138-CWG!J138-CWG!K138</f>
        <v>132.73003525500002</v>
      </c>
      <c r="I138" s="18">
        <f>('LCFS Values'!$E$4-$AA$4)/1000000*'LCFS Values'!B138*'LCFS Values'!$G$2*100</f>
        <v>136.89496474499998</v>
      </c>
      <c r="J138" s="4">
        <f>'RIN Values'!C138</f>
        <v>270.375</v>
      </c>
      <c r="K138" s="4">
        <f>'Fixed Credits Value'!B138</f>
        <v>100</v>
      </c>
      <c r="L138" s="4">
        <f t="shared" si="16"/>
        <v>640</v>
      </c>
      <c r="M138" s="4">
        <f>L138/'Feedstock Conversions'!B$21</f>
        <v>81.44566047340291</v>
      </c>
      <c r="O138" s="4">
        <f>'Fuel Values'!C138*100</f>
        <v>209.20000000000002</v>
      </c>
      <c r="P138" s="18">
        <f>('LCFS Values'!$E$4-AB$4)/1000000*'LCFS Values'!B138*'LCFS Values'!$G$2*100</f>
        <v>116.54010637500001</v>
      </c>
      <c r="Q138" s="4">
        <f>'RIN Values'!D138</f>
        <v>306.42500000000001</v>
      </c>
      <c r="R138" s="4">
        <f>'Fixed Credits Value'!B138</f>
        <v>100</v>
      </c>
      <c r="S138" s="4">
        <f>'Fixed Credits Value'!C138</f>
        <v>16</v>
      </c>
      <c r="T138" s="4">
        <f t="shared" si="12"/>
        <v>748.16510637500005</v>
      </c>
      <c r="U138" s="4">
        <f>T138/'Feedstock Conversions'!B$9</f>
        <v>79.804278013333345</v>
      </c>
      <c r="W138" s="4">
        <f t="shared" si="17"/>
        <v>115.44180586786115</v>
      </c>
      <c r="X138" s="4">
        <f t="shared" si="13"/>
        <v>122.34007837947934</v>
      </c>
      <c r="AG138" s="4">
        <f>AJ138+'Rail Costs'!K138</f>
        <v>64.413667413213886</v>
      </c>
      <c r="AH138" s="4">
        <f>B138+'Rail Costs'!N138</f>
        <v>62.565466965285559</v>
      </c>
      <c r="AI138" s="4">
        <f>AH138+'Rail Costs'!K138</f>
        <v>63.729134378499445</v>
      </c>
      <c r="AJ138" s="4">
        <v>63.25</v>
      </c>
      <c r="AK138" s="4">
        <v>62</v>
      </c>
      <c r="AL138" s="4">
        <v>59.3</v>
      </c>
      <c r="AO138" s="4">
        <f>$L138-(AG138*'Feedstock Conversions'!$B$21)-'Rail Costs'!Q138</f>
        <v>129.89583633536091</v>
      </c>
      <c r="AP138" s="4">
        <f>$L138-(AH138*'Feedstock Conversions'!$B$21)-'Rail Costs'!R138</f>
        <v>144.85288804445202</v>
      </c>
      <c r="AQ138" s="4">
        <f>$L138-(AI138*'Feedstock Conversions'!$B$21)-'Rail Costs'!S138</f>
        <v>135.88867015461392</v>
      </c>
      <c r="AR138" s="4">
        <f>$L138-(AJ138*'Feedstock Conversions'!$B$21)-'Rail Costs'!T138</f>
        <v>139.22762844609113</v>
      </c>
      <c r="AS138" s="4">
        <f>$L138-(AK138*'Feedstock Conversions'!$B$21)-'Rail Costs'!U138</f>
        <v>149.20638713606763</v>
      </c>
      <c r="AT138" s="4">
        <f>$L138-(AL138*'Feedstock Conversions'!$B$21)-'Rail Costs'!V138</f>
        <v>169.51595413530936</v>
      </c>
      <c r="AV138" s="4">
        <f>$T138-(AG138*'Feedstock Conversions'!$B$9)-'Rail Costs'!Q138</f>
        <v>140.34540924451545</v>
      </c>
      <c r="AW138" s="4">
        <f>$T138-(AH138*'Feedstock Conversions'!$B$9)-'Rail Costs'!R138</f>
        <v>158.10618103311384</v>
      </c>
      <c r="AX138" s="4">
        <f>$T138-(AI138*'Feedstock Conversions'!$B$9)-'Rail Costs'!S138</f>
        <v>147.37667967743022</v>
      </c>
      <c r="AY138" s="4">
        <f>$T138-(AJ138*'Feedstock Conversions'!$B$9)-'Rail Costs'!T138</f>
        <v>151.44248482109114</v>
      </c>
      <c r="AZ138" s="4">
        <f>$T138-(AK138*'Feedstock Conversions'!$B$9)-'Rail Costs'!U138</f>
        <v>163.31749351106765</v>
      </c>
      <c r="BA138" s="4">
        <f>$T138-(AL138*'Feedstock Conversions'!$B$9)-'Rail Costs'!V138</f>
        <v>187.72296051030935</v>
      </c>
      <c r="BH138">
        <f t="shared" si="14"/>
        <v>33</v>
      </c>
      <c r="BI138">
        <f t="shared" si="15"/>
        <v>2021</v>
      </c>
      <c r="BJ138">
        <f t="shared" si="18"/>
        <v>8</v>
      </c>
    </row>
    <row r="139" spans="1:62" x14ac:dyDescent="0.2">
      <c r="A139" s="11">
        <v>44428</v>
      </c>
      <c r="B139" s="4">
        <v>63.7</v>
      </c>
      <c r="C139" s="18">
        <f>CWG!B139+'Rail Costs'!B139</f>
        <v>68.354669652855549</v>
      </c>
      <c r="E139" s="4">
        <f>CWG!C139*'Feedstock Conversions'!B$21</f>
        <v>537.13099413213888</v>
      </c>
      <c r="F139" s="4">
        <f>CWG!C139*'Feedstock Conversions'!B$9</f>
        <v>640.82502799552071</v>
      </c>
      <c r="H139" s="4">
        <f>'Fuel Values'!B139-CWG!I139-CWG!J139-CWG!K139</f>
        <v>136.32241381950007</v>
      </c>
      <c r="I139" s="18">
        <f>('LCFS Values'!$E$4-$AA$4)/1000000*'LCFS Values'!B139*'LCFS Values'!$G$2*100</f>
        <v>136.02758618049998</v>
      </c>
      <c r="J139" s="4">
        <f>'RIN Values'!C139</f>
        <v>259.64999999999998</v>
      </c>
      <c r="K139" s="4">
        <f>'Fixed Credits Value'!B139</f>
        <v>100</v>
      </c>
      <c r="L139" s="4">
        <f t="shared" si="16"/>
        <v>632</v>
      </c>
      <c r="M139" s="4">
        <f>L139/'Feedstock Conversions'!B$21</f>
        <v>80.427589717485375</v>
      </c>
      <c r="O139" s="4">
        <f>'Fuel Values'!C139*100</f>
        <v>200.66000000000003</v>
      </c>
      <c r="P139" s="18">
        <f>('LCFS Values'!$E$4-AB$4)/1000000*'LCFS Values'!B139*'LCFS Values'!$G$2*100</f>
        <v>115.80169798749999</v>
      </c>
      <c r="Q139" s="4">
        <f>'RIN Values'!D139</f>
        <v>294.27</v>
      </c>
      <c r="R139" s="4">
        <f>'Fixed Credits Value'!B139</f>
        <v>100</v>
      </c>
      <c r="S139" s="4">
        <f>'Fixed Credits Value'!C139</f>
        <v>16</v>
      </c>
      <c r="T139" s="4">
        <f t="shared" si="12"/>
        <v>726.73169798749996</v>
      </c>
      <c r="U139" s="4">
        <f>T139/'Feedstock Conversions'!B$9</f>
        <v>77.518047785333323</v>
      </c>
      <c r="W139" s="4">
        <f t="shared" si="17"/>
        <v>94.869005867861119</v>
      </c>
      <c r="X139" s="4">
        <f t="shared" si="13"/>
        <v>85.906669991979243</v>
      </c>
      <c r="AG139" s="4">
        <f>AJ139+'Rail Costs'!K139</f>
        <v>65.513667413213881</v>
      </c>
      <c r="AH139" s="4">
        <f>B139+'Rail Costs'!N139</f>
        <v>64.16546696528556</v>
      </c>
      <c r="AI139" s="4">
        <f>AH139+'Rail Costs'!K139</f>
        <v>65.329134378499447</v>
      </c>
      <c r="AJ139" s="4">
        <v>64.349999999999994</v>
      </c>
      <c r="AK139" s="4">
        <f>AVERAGE(AK138,AK140)</f>
        <v>64.25</v>
      </c>
      <c r="AL139" s="4">
        <v>61.3</v>
      </c>
      <c r="AO139" s="4">
        <f>$L139-(AG139*'Feedstock Conversions'!$B$21)-'Rail Costs'!Q139</f>
        <v>113.25203633536098</v>
      </c>
      <c r="AP139" s="4">
        <f>$L139-(AH139*'Feedstock Conversions'!$B$21)-'Rail Costs'!R139</f>
        <v>124.28008804445197</v>
      </c>
      <c r="AQ139" s="4">
        <f>$L139-(AI139*'Feedstock Conversions'!$B$21)-'Rail Costs'!S139</f>
        <v>115.31587015461395</v>
      </c>
      <c r="AR139" s="4">
        <f>$L139-(AJ139*'Feedstock Conversions'!$B$21)-'Rail Costs'!T139</f>
        <v>122.58382844609113</v>
      </c>
      <c r="AS139" s="4">
        <f>$L139-(AK139*'Feedstock Conversions'!$B$21)-'Rail Costs'!U139</f>
        <v>123.52588713606762</v>
      </c>
      <c r="AT139" s="4">
        <f>$L139-(AL139*'Feedstock Conversions'!$B$21)-'Rail Costs'!V139</f>
        <v>145.79995413530935</v>
      </c>
      <c r="AV139" s="4">
        <f>$T139-(AG139*'Feedstock Conversions'!$B$9)-'Rail Costs'!Q139</f>
        <v>108.59950085701549</v>
      </c>
      <c r="AW139" s="4">
        <f>$T139-(AH139*'Feedstock Conversions'!$B$9)-'Rail Costs'!R139</f>
        <v>121.67277264561373</v>
      </c>
      <c r="AX139" s="4">
        <f>$T139-(AI139*'Feedstock Conversions'!$B$9)-'Rail Costs'!S139</f>
        <v>110.94327128993012</v>
      </c>
      <c r="AY139" s="4">
        <f>$T139-(AJ139*'Feedstock Conversions'!$B$9)-'Rail Costs'!T139</f>
        <v>119.69657643359105</v>
      </c>
      <c r="AZ139" s="4">
        <f>$T139-(AK139*'Feedstock Conversions'!$B$9)-'Rail Costs'!U139</f>
        <v>120.79033512356754</v>
      </c>
      <c r="BA139" s="4">
        <f>$T139-(AL139*'Feedstock Conversions'!$B$9)-'Rail Costs'!V139</f>
        <v>147.53955212280925</v>
      </c>
      <c r="BH139">
        <f t="shared" si="14"/>
        <v>34</v>
      </c>
      <c r="BI139">
        <f t="shared" si="15"/>
        <v>2021</v>
      </c>
      <c r="BJ139">
        <f t="shared" si="18"/>
        <v>8</v>
      </c>
    </row>
    <row r="140" spans="1:62" x14ac:dyDescent="0.2">
      <c r="A140" s="11">
        <v>44435</v>
      </c>
      <c r="B140" s="4">
        <v>64</v>
      </c>
      <c r="C140" s="18">
        <f>CWG!B140+'Rail Costs'!B140</f>
        <v>68.654669652855546</v>
      </c>
      <c r="E140" s="4">
        <f>CWG!C140*'Feedstock Conversions'!B$21</f>
        <v>539.48839413213886</v>
      </c>
      <c r="F140" s="4">
        <f>CWG!C140*'Feedstock Conversions'!B$9</f>
        <v>643.63752799552071</v>
      </c>
      <c r="H140" s="4">
        <f>'Fuel Values'!B140-CWG!I140-CWG!J140-CWG!K140</f>
        <v>155.36691349900002</v>
      </c>
      <c r="I140" s="18">
        <f>('LCFS Values'!$E$4-$AA$4)/1000000*'LCFS Values'!B140*'LCFS Values'!$G$2*100</f>
        <v>134.78308650099996</v>
      </c>
      <c r="J140" s="4">
        <f>'RIN Values'!C140</f>
        <v>239.85000000000002</v>
      </c>
      <c r="K140" s="4">
        <f>'Fixed Credits Value'!B140</f>
        <v>100</v>
      </c>
      <c r="L140" s="4">
        <f t="shared" si="16"/>
        <v>630</v>
      </c>
      <c r="M140" s="4">
        <f>L140/'Feedstock Conversions'!B$21</f>
        <v>80.173072028505985</v>
      </c>
      <c r="O140" s="4">
        <f>'Fuel Values'!C140*100</f>
        <v>208.65</v>
      </c>
      <c r="P140" s="18">
        <f>('LCFS Values'!$E$4-AB$4)/1000000*'LCFS Values'!B140*'LCFS Values'!$G$2*100</f>
        <v>114.742242475</v>
      </c>
      <c r="Q140" s="4">
        <f>'RIN Values'!D140</f>
        <v>271.83</v>
      </c>
      <c r="R140" s="4">
        <f>'Fixed Credits Value'!B140</f>
        <v>100</v>
      </c>
      <c r="S140" s="4">
        <f>'Fixed Credits Value'!C140</f>
        <v>16</v>
      </c>
      <c r="T140" s="4">
        <f t="shared" si="12"/>
        <v>711.22224247500003</v>
      </c>
      <c r="U140" s="4">
        <f>T140/'Feedstock Conversions'!B$9</f>
        <v>75.863705863999996</v>
      </c>
      <c r="W140" s="4">
        <f t="shared" si="17"/>
        <v>90.511605867861135</v>
      </c>
      <c r="X140" s="4">
        <f t="shared" si="13"/>
        <v>67.584714479479317</v>
      </c>
      <c r="AG140" s="4">
        <f>AJ140+'Rail Costs'!K140</f>
        <v>65.663667413213886</v>
      </c>
      <c r="AH140" s="4">
        <f>B140+'Rail Costs'!N140</f>
        <v>64.465466965285557</v>
      </c>
      <c r="AI140" s="4">
        <f>AH140+'Rail Costs'!K140</f>
        <v>65.629134378499444</v>
      </c>
      <c r="AJ140" s="4">
        <v>64.5</v>
      </c>
      <c r="AK140" s="4">
        <v>66.5</v>
      </c>
      <c r="AL140" s="4">
        <v>61.5</v>
      </c>
      <c r="AO140" s="4">
        <f>$L140-(AG140*'Feedstock Conversions'!$B$21)-'Rail Costs'!Q140</f>
        <v>110.07333633536093</v>
      </c>
      <c r="AP140" s="4">
        <f>$L140-(AH140*'Feedstock Conversions'!$B$21)-'Rail Costs'!R140</f>
        <v>119.92268804445199</v>
      </c>
      <c r="AQ140" s="4">
        <f>$L140-(AI140*'Feedstock Conversions'!$B$21)-'Rail Costs'!S140</f>
        <v>110.95847015461396</v>
      </c>
      <c r="AR140" s="4">
        <f>$L140-(AJ140*'Feedstock Conversions'!$B$21)-'Rail Costs'!T140</f>
        <v>119.40512844609114</v>
      </c>
      <c r="AS140" s="4">
        <f>$L140-(AK140*'Feedstock Conversions'!$B$21)-'Rail Costs'!U140</f>
        <v>103.84538713606757</v>
      </c>
      <c r="AT140" s="4">
        <f>$L140-(AL140*'Feedstock Conversions'!$B$21)-'Rail Costs'!V140</f>
        <v>142.2283541353093</v>
      </c>
      <c r="AV140" s="4">
        <f>$T140-(AG140*'Feedstock Conversions'!$B$9)-'Rail Costs'!Q140</f>
        <v>91.683795344515445</v>
      </c>
      <c r="AW140" s="4">
        <f>$T140-(AH140*'Feedstock Conversions'!$B$9)-'Rail Costs'!R140</f>
        <v>103.35081713311381</v>
      </c>
      <c r="AX140" s="4">
        <f>$T140-(AI140*'Feedstock Conversions'!$B$9)-'Rail Costs'!S140</f>
        <v>92.621315777430311</v>
      </c>
      <c r="AY140" s="4">
        <f>$T140-(AJ140*'Feedstock Conversions'!$B$9)-'Rail Costs'!T140</f>
        <v>102.78087092109112</v>
      </c>
      <c r="AZ140" s="4">
        <f>$T140-(AK140*'Feedstock Conversions'!$B$9)-'Rail Costs'!U140</f>
        <v>84.187129611067618</v>
      </c>
      <c r="BA140" s="4">
        <f>$T140-(AL140*'Feedstock Conversions'!$B$9)-'Rail Costs'!V140</f>
        <v>130.15509661030933</v>
      </c>
      <c r="BH140">
        <f t="shared" si="14"/>
        <v>35</v>
      </c>
      <c r="BI140">
        <f t="shared" si="15"/>
        <v>2021</v>
      </c>
      <c r="BJ140">
        <f t="shared" si="18"/>
        <v>8</v>
      </c>
    </row>
    <row r="141" spans="1:62" x14ac:dyDescent="0.2">
      <c r="A141" s="11">
        <v>44442</v>
      </c>
      <c r="B141" s="4">
        <v>58.55</v>
      </c>
      <c r="C141" s="18">
        <f>CWG!B141+'Rail Costs'!B141</f>
        <v>63.204669652855536</v>
      </c>
      <c r="E141" s="4">
        <f>CWG!C141*'Feedstock Conversions'!B$21</f>
        <v>496.66229413213875</v>
      </c>
      <c r="F141" s="4">
        <f>CWG!C141*'Feedstock Conversions'!B$9</f>
        <v>592.5437779955206</v>
      </c>
      <c r="H141" s="4">
        <f>'Fuel Values'!B141-CWG!I141-CWG!J141-CWG!K141</f>
        <v>151.65167062800001</v>
      </c>
      <c r="I141" s="18">
        <f>('LCFS Values'!$E$4-$AA$4)/1000000*'LCFS Values'!B141*'LCFS Values'!$G$2*100</f>
        <v>133.04832937199998</v>
      </c>
      <c r="J141" s="4">
        <f>'RIN Values'!C141</f>
        <v>237.29999999999998</v>
      </c>
      <c r="K141" s="4">
        <f>'Fixed Credits Value'!B141</f>
        <v>100</v>
      </c>
      <c r="L141" s="4">
        <f t="shared" si="16"/>
        <v>622</v>
      </c>
      <c r="M141" s="4">
        <f>L141/'Feedstock Conversions'!B$21</f>
        <v>79.15500127258845</v>
      </c>
      <c r="O141" s="4">
        <f>'Fuel Values'!C141*100</f>
        <v>215.55</v>
      </c>
      <c r="P141" s="18">
        <f>('LCFS Values'!$E$4-AB$4)/1000000*'LCFS Values'!B141*'LCFS Values'!$G$2*100</f>
        <v>113.26542570000002</v>
      </c>
      <c r="Q141" s="4">
        <f>'RIN Values'!D141</f>
        <v>268.94</v>
      </c>
      <c r="R141" s="4">
        <f>'Fixed Credits Value'!B141</f>
        <v>100</v>
      </c>
      <c r="S141" s="4">
        <f>'Fixed Credits Value'!C141</f>
        <v>16</v>
      </c>
      <c r="T141" s="4">
        <f t="shared" si="12"/>
        <v>713.75542570000005</v>
      </c>
      <c r="U141" s="4">
        <f>T141/'Feedstock Conversions'!B$9</f>
        <v>76.133912074666668</v>
      </c>
      <c r="W141" s="4">
        <f t="shared" si="17"/>
        <v>125.33770586786125</v>
      </c>
      <c r="X141" s="4">
        <f t="shared" si="13"/>
        <v>121.21164770447945</v>
      </c>
      <c r="AG141" s="4">
        <f>AJ141+'Rail Costs'!K141</f>
        <v>64.246967413213881</v>
      </c>
      <c r="AH141" s="4">
        <f>B141+'Rail Costs'!N141</f>
        <v>59.015466965285555</v>
      </c>
      <c r="AI141" s="4">
        <f>AH141+'Rail Costs'!K141</f>
        <v>60.179134378499441</v>
      </c>
      <c r="AJ141" s="4">
        <v>63.083300000000001</v>
      </c>
      <c r="AK141" s="4">
        <v>68</v>
      </c>
      <c r="AL141" s="4">
        <v>58.3</v>
      </c>
      <c r="AO141" s="4">
        <f>$L141-(AG141*'Feedstock Conversions'!$B$21)-'Rail Costs'!Q141</f>
        <v>113.20576493536102</v>
      </c>
      <c r="AP141" s="4">
        <f>$L141-(AH141*'Feedstock Conversions'!$B$21)-'Rail Costs'!R141</f>
        <v>154.74878804445206</v>
      </c>
      <c r="AQ141" s="4">
        <f>$L141-(AI141*'Feedstock Conversions'!$B$21)-'Rail Costs'!S141</f>
        <v>145.78457015461396</v>
      </c>
      <c r="AR141" s="4">
        <f>$L141-(AJ141*'Feedstock Conversions'!$B$21)-'Rail Costs'!T141</f>
        <v>122.53755704609111</v>
      </c>
      <c r="AS141" s="4">
        <f>$L141-(AK141*'Feedstock Conversions'!$B$21)-'Rail Costs'!U141</f>
        <v>84.058387136067651</v>
      </c>
      <c r="AT141" s="4">
        <f>$L141-(AL141*'Feedstock Conversions'!$B$21)-'Rail Costs'!V141</f>
        <v>159.37395413530936</v>
      </c>
      <c r="AV141" s="4">
        <f>$T141-(AG141*'Feedstock Conversions'!$B$9)-'Rail Costs'!Q141</f>
        <v>107.49854106951553</v>
      </c>
      <c r="AW141" s="4">
        <f>$T141-(AH141*'Feedstock Conversions'!$B$9)-'Rail Costs'!R141</f>
        <v>156.97775035811384</v>
      </c>
      <c r="AX141" s="4">
        <f>$T141-(AI141*'Feedstock Conversions'!$B$9)-'Rail Costs'!S141</f>
        <v>146.24824900243033</v>
      </c>
      <c r="AY141" s="4">
        <f>$T141-(AJ141*'Feedstock Conversions'!$B$9)-'Rail Costs'!T141</f>
        <v>118.59561664609109</v>
      </c>
      <c r="AZ141" s="4">
        <f>$T141-(AK141*'Feedstock Conversions'!$B$9)-'Rail Costs'!U141</f>
        <v>72.657812836067635</v>
      </c>
      <c r="BA141" s="4">
        <f>$T141-(AL141*'Feedstock Conversions'!$B$9)-'Rail Costs'!V141</f>
        <v>162.68827983530934</v>
      </c>
      <c r="BH141">
        <f t="shared" si="14"/>
        <v>36</v>
      </c>
      <c r="BI141">
        <f t="shared" si="15"/>
        <v>2021</v>
      </c>
      <c r="BJ141">
        <f t="shared" si="18"/>
        <v>9</v>
      </c>
    </row>
    <row r="142" spans="1:62" x14ac:dyDescent="0.2">
      <c r="A142" s="11">
        <v>44449</v>
      </c>
      <c r="B142" s="4">
        <v>49.125</v>
      </c>
      <c r="C142" s="18">
        <f>CWG!B142+'Rail Costs'!B142</f>
        <v>53.779669652855539</v>
      </c>
      <c r="E142" s="4">
        <f>CWG!C142*'Feedstock Conversions'!B$21</f>
        <v>422.60064413213883</v>
      </c>
      <c r="F142" s="4">
        <f>CWG!C142*'Feedstock Conversions'!B$9</f>
        <v>504.18440299552066</v>
      </c>
      <c r="H142" s="4">
        <f>'Fuel Values'!B142-CWG!I142-CWG!J142-CWG!K142</f>
        <v>149.324370203125</v>
      </c>
      <c r="I142" s="18">
        <f>('LCFS Values'!$E$4-$AA$4)/1000000*'LCFS Values'!B142*'LCFS Values'!$G$2*100</f>
        <v>128.456879796875</v>
      </c>
      <c r="J142" s="4">
        <f>'RIN Values'!C142</f>
        <v>232.21875</v>
      </c>
      <c r="K142" s="4">
        <f>'Fixed Credits Value'!B142</f>
        <v>100</v>
      </c>
      <c r="L142" s="4">
        <f t="shared" si="16"/>
        <v>610</v>
      </c>
      <c r="M142" s="4">
        <f>L142/'Feedstock Conversions'!B$21</f>
        <v>77.627895138712148</v>
      </c>
      <c r="O142" s="4">
        <f>'Fuel Values'!C142*100</f>
        <v>213.14000000000001</v>
      </c>
      <c r="P142" s="18">
        <f>('LCFS Values'!$E$4-AB$4)/1000000*'LCFS Values'!B142*'LCFS Values'!$G$2*100</f>
        <v>109.356676953125</v>
      </c>
      <c r="Q142" s="4">
        <f>'RIN Values'!D142</f>
        <v>263.18124999999998</v>
      </c>
      <c r="R142" s="4">
        <f>'Fixed Credits Value'!B142</f>
        <v>100</v>
      </c>
      <c r="S142" s="4">
        <f>'Fixed Credits Value'!C142</f>
        <v>16</v>
      </c>
      <c r="T142" s="4">
        <f t="shared" si="12"/>
        <v>701.67792695312494</v>
      </c>
      <c r="U142" s="4">
        <f>T142/'Feedstock Conversions'!B$9</f>
        <v>74.845645541666656</v>
      </c>
      <c r="W142" s="4">
        <f t="shared" si="17"/>
        <v>187.39935586786117</v>
      </c>
      <c r="X142" s="4">
        <f t="shared" si="13"/>
        <v>197.49352395760428</v>
      </c>
      <c r="AG142" s="4">
        <f>AJ142+'Rail Costs'!K142</f>
        <v>51.913667413213886</v>
      </c>
      <c r="AH142" s="4">
        <f>B142+'Rail Costs'!N142</f>
        <v>49.590466965285557</v>
      </c>
      <c r="AI142" s="4">
        <f>AH142+'Rail Costs'!K142</f>
        <v>50.754134378499444</v>
      </c>
      <c r="AJ142" s="4">
        <v>50.75</v>
      </c>
      <c r="AK142" s="4">
        <v>54</v>
      </c>
      <c r="AL142" s="4">
        <v>49</v>
      </c>
      <c r="AO142" s="4">
        <f>$L142-(AG142*'Feedstock Conversions'!$B$21)-'Rail Costs'!Q142</f>
        <v>198.12083633536093</v>
      </c>
      <c r="AP142" s="4">
        <f>$L142-(AH142*'Feedstock Conversions'!$B$21)-'Rail Costs'!R142</f>
        <v>216.81043804445204</v>
      </c>
      <c r="AQ142" s="4">
        <f>$L142-(AI142*'Feedstock Conversions'!$B$21)-'Rail Costs'!S142</f>
        <v>207.84622015461389</v>
      </c>
      <c r="AR142" s="4">
        <f>$L142-(AJ142*'Feedstock Conversions'!$B$21)-'Rail Costs'!T142</f>
        <v>207.4526284460911</v>
      </c>
      <c r="AS142" s="4">
        <f>$L142-(AK142*'Feedstock Conversions'!$B$21)-'Rail Costs'!U142</f>
        <v>182.07038713606761</v>
      </c>
      <c r="AT142" s="4">
        <f>$L142-(AL142*'Feedstock Conversions'!$B$21)-'Rail Costs'!V142</f>
        <v>220.45335413530933</v>
      </c>
      <c r="AV142" s="4">
        <f>$T142-(AG142*'Feedstock Conversions'!$B$9)-'Rail Costs'!Q142</f>
        <v>211.0457298226404</v>
      </c>
      <c r="AW142" s="4">
        <f>$T142-(AH142*'Feedstock Conversions'!$B$9)-'Rail Costs'!R142</f>
        <v>233.25962661123873</v>
      </c>
      <c r="AX142" s="4">
        <f>$T142-(AI142*'Feedstock Conversions'!$B$9)-'Rail Costs'!S142</f>
        <v>222.53012525555516</v>
      </c>
      <c r="AY142" s="4">
        <f>$T142-(AJ142*'Feedstock Conversions'!$B$9)-'Rail Costs'!T142</f>
        <v>222.14280539921603</v>
      </c>
      <c r="AZ142" s="4">
        <f>$T142-(AK142*'Feedstock Conversions'!$B$9)-'Rail Costs'!U142</f>
        <v>191.83031408919254</v>
      </c>
      <c r="BA142" s="4">
        <f>$T142-(AL142*'Feedstock Conversions'!$B$9)-'Rail Costs'!V142</f>
        <v>237.79828108843424</v>
      </c>
      <c r="BH142">
        <f t="shared" si="14"/>
        <v>37</v>
      </c>
      <c r="BI142">
        <f t="shared" si="15"/>
        <v>2021</v>
      </c>
      <c r="BJ142">
        <f t="shared" si="18"/>
        <v>9</v>
      </c>
    </row>
    <row r="143" spans="1:62" x14ac:dyDescent="0.2">
      <c r="A143" s="11">
        <v>44456</v>
      </c>
      <c r="B143" s="4">
        <v>48.75</v>
      </c>
      <c r="C143" s="18">
        <f>CWG!B143+'Rail Costs'!B143</f>
        <v>53.404669652855539</v>
      </c>
      <c r="E143" s="4">
        <f>CWG!C143*'Feedstock Conversions'!B$21</f>
        <v>419.65389413213882</v>
      </c>
      <c r="F143" s="4">
        <f>CWG!C143*'Feedstock Conversions'!B$9</f>
        <v>500.66877799552066</v>
      </c>
      <c r="H143" s="4">
        <f>'Fuel Values'!B143-CWG!I143-CWG!J143-CWG!K143</f>
        <v>161.4237448025001</v>
      </c>
      <c r="I143" s="18">
        <f>('LCFS Values'!$E$4-$AA$4)/1000000*'LCFS Values'!B143*'LCFS Values'!$G$2*100</f>
        <v>126.90125519749998</v>
      </c>
      <c r="J143" s="4">
        <f>'RIN Values'!C143</f>
        <v>216.67499999999998</v>
      </c>
      <c r="K143" s="4">
        <f>'Fixed Credits Value'!B143</f>
        <v>100</v>
      </c>
      <c r="L143" s="4">
        <f t="shared" si="16"/>
        <v>605</v>
      </c>
      <c r="M143" s="4">
        <f>L143/'Feedstock Conversions'!B$21</f>
        <v>76.991600916263678</v>
      </c>
      <c r="O143" s="4">
        <f>'Fuel Values'!C143*100</f>
        <v>219.89999999999998</v>
      </c>
      <c r="P143" s="18">
        <f>('LCFS Values'!$E$4-AB$4)/1000000*'LCFS Values'!B143*'LCFS Values'!$G$2*100</f>
        <v>108.03235756250002</v>
      </c>
      <c r="Q143" s="4">
        <f>'RIN Values'!D143</f>
        <v>245.56499999999997</v>
      </c>
      <c r="R143" s="4">
        <f>'Fixed Credits Value'!B143</f>
        <v>100</v>
      </c>
      <c r="S143" s="4">
        <f>'Fixed Credits Value'!C143</f>
        <v>16</v>
      </c>
      <c r="T143" s="4">
        <f t="shared" si="12"/>
        <v>689.49735756249993</v>
      </c>
      <c r="U143" s="4">
        <f>T143/'Feedstock Conversions'!B$9</f>
        <v>73.546384806666666</v>
      </c>
      <c r="W143" s="4">
        <f t="shared" si="17"/>
        <v>185.34610586786118</v>
      </c>
      <c r="X143" s="4">
        <f t="shared" si="13"/>
        <v>188.82857956697927</v>
      </c>
      <c r="AG143" s="4">
        <f>AJ143+'Rail Costs'!K143</f>
        <v>50.513667413213888</v>
      </c>
      <c r="AH143" s="4">
        <f>B143+'Rail Costs'!N143</f>
        <v>49.215466965285557</v>
      </c>
      <c r="AI143" s="4">
        <f>AH143+'Rail Costs'!K143</f>
        <v>50.379134378499444</v>
      </c>
      <c r="AJ143" s="4">
        <v>49.35</v>
      </c>
      <c r="AK143" s="4">
        <v>54</v>
      </c>
      <c r="AL143" s="4">
        <v>48.8</v>
      </c>
      <c r="AO143" s="4">
        <f>$L143-(AG143*'Feedstock Conversions'!$B$21)-'Rail Costs'!Q143</f>
        <v>204.12203633536092</v>
      </c>
      <c r="AP143" s="4">
        <f>$L143-(AH143*'Feedstock Conversions'!$B$21)-'Rail Costs'!R143</f>
        <v>214.75718804445199</v>
      </c>
      <c r="AQ143" s="4">
        <f>$L143-(AI143*'Feedstock Conversions'!$B$21)-'Rail Costs'!S143</f>
        <v>205.7929701546139</v>
      </c>
      <c r="AR143" s="4">
        <f>$L143-(AJ143*'Feedstock Conversions'!$B$21)-'Rail Costs'!T143</f>
        <v>213.45382844609108</v>
      </c>
      <c r="AS143" s="4">
        <f>$L143-(AK143*'Feedstock Conversions'!$B$21)-'Rail Costs'!U143</f>
        <v>177.07038713606761</v>
      </c>
      <c r="AT143" s="4">
        <f>$L143-(AL143*'Feedstock Conversions'!$B$21)-'Rail Costs'!V143</f>
        <v>217.02495413530932</v>
      </c>
      <c r="AV143" s="4">
        <f>$T143-(AG143*'Feedstock Conversions'!$B$9)-'Rail Costs'!Q143</f>
        <v>211.99016043201539</v>
      </c>
      <c r="AW143" s="4">
        <f>$T143-(AH143*'Feedstock Conversions'!$B$9)-'Rail Costs'!R143</f>
        <v>224.59468222061372</v>
      </c>
      <c r="AX143" s="4">
        <f>$T143-(AI143*'Feedstock Conversions'!$B$9)-'Rail Costs'!S143</f>
        <v>213.86518086493015</v>
      </c>
      <c r="AY143" s="4">
        <f>$T143-(AJ143*'Feedstock Conversions'!$B$9)-'Rail Costs'!T143</f>
        <v>223.08723600859102</v>
      </c>
      <c r="AZ143" s="4">
        <f>$T143-(AK143*'Feedstock Conversions'!$B$9)-'Rail Costs'!U143</f>
        <v>179.64974469856753</v>
      </c>
      <c r="BA143" s="4">
        <f>$T143-(AL143*'Feedstock Conversions'!$B$9)-'Rail Costs'!V143</f>
        <v>227.49271169780923</v>
      </c>
      <c r="BH143">
        <f t="shared" si="14"/>
        <v>38</v>
      </c>
      <c r="BI143">
        <f t="shared" si="15"/>
        <v>2021</v>
      </c>
      <c r="BJ143">
        <f t="shared" si="18"/>
        <v>9</v>
      </c>
    </row>
    <row r="144" spans="1:62" x14ac:dyDescent="0.2">
      <c r="A144" s="11">
        <v>44463</v>
      </c>
      <c r="B144" s="4">
        <v>49.15</v>
      </c>
      <c r="C144" s="18">
        <f>CWG!B144+'Rail Costs'!B144</f>
        <v>53.804669652855537</v>
      </c>
      <c r="E144" s="4">
        <f>CWG!C144*'Feedstock Conversions'!B$21</f>
        <v>422.7970941321388</v>
      </c>
      <c r="F144" s="4">
        <f>CWG!C144*'Feedstock Conversions'!B$9</f>
        <v>504.41877799552066</v>
      </c>
      <c r="H144" s="4">
        <f>'Fuel Values'!B144-CWG!I144-CWG!J144-CWG!K144</f>
        <v>162.06656216850001</v>
      </c>
      <c r="I144" s="18">
        <f>('LCFS Values'!$E$4-$AA$4)/1000000*'LCFS Values'!B144*'LCFS Values'!$G$2*100</f>
        <v>123.7334378315</v>
      </c>
      <c r="J144" s="4">
        <f>'RIN Values'!C144</f>
        <v>199.20000000000002</v>
      </c>
      <c r="K144" s="4">
        <f>'Fixed Credits Value'!B144</f>
        <v>100</v>
      </c>
      <c r="L144" s="4">
        <f t="shared" si="16"/>
        <v>585</v>
      </c>
      <c r="M144" s="4">
        <f>L144/'Feedstock Conversions'!B$21</f>
        <v>74.446424026469842</v>
      </c>
      <c r="O144" s="4">
        <f>'Fuel Values'!C144*100</f>
        <v>222.21</v>
      </c>
      <c r="P144" s="18">
        <f>('LCFS Values'!$E$4-AB$4)/1000000*'LCFS Values'!B144*'LCFS Values'!$G$2*100</f>
        <v>105.33556171250001</v>
      </c>
      <c r="Q144" s="4">
        <f>'RIN Values'!D144</f>
        <v>225.76000000000002</v>
      </c>
      <c r="R144" s="4">
        <f>'Fixed Credits Value'!B144</f>
        <v>100</v>
      </c>
      <c r="S144" s="4">
        <f>'Fixed Credits Value'!C144</f>
        <v>16</v>
      </c>
      <c r="T144" s="4">
        <f t="shared" si="12"/>
        <v>669.30556171249998</v>
      </c>
      <c r="U144" s="4">
        <f>T144/'Feedstock Conversions'!B$9</f>
        <v>71.392593249333331</v>
      </c>
      <c r="W144" s="4">
        <f t="shared" si="17"/>
        <v>162.2029058678612</v>
      </c>
      <c r="X144" s="4">
        <f t="shared" si="13"/>
        <v>164.88678371697932</v>
      </c>
      <c r="AG144" s="4">
        <f>AJ144+'Rail Costs'!K144</f>
        <v>50.163667413213886</v>
      </c>
      <c r="AH144" s="4">
        <f>B144+'Rail Costs'!N144</f>
        <v>49.615466965285556</v>
      </c>
      <c r="AI144" s="4">
        <f>AH144+'Rail Costs'!K144</f>
        <v>50.779134378499442</v>
      </c>
      <c r="AJ144" s="4">
        <v>49</v>
      </c>
      <c r="AK144" s="4">
        <v>54</v>
      </c>
      <c r="AL144" s="4">
        <v>48.5</v>
      </c>
      <c r="AO144" s="4">
        <f>$L144-(AG144*'Feedstock Conversions'!$B$21)-'Rail Costs'!Q144</f>
        <v>186.87233633536096</v>
      </c>
      <c r="AP144" s="4">
        <f>$L144-(AH144*'Feedstock Conversions'!$B$21)-'Rail Costs'!R144</f>
        <v>191.61398804445201</v>
      </c>
      <c r="AQ144" s="4">
        <f>$L144-(AI144*'Feedstock Conversions'!$B$21)-'Rail Costs'!S144</f>
        <v>182.64977015461392</v>
      </c>
      <c r="AR144" s="4">
        <f>$L144-(AJ144*'Feedstock Conversions'!$B$21)-'Rail Costs'!T144</f>
        <v>196.20412844609112</v>
      </c>
      <c r="AS144" s="4">
        <f>$L144-(AK144*'Feedstock Conversions'!$B$21)-'Rail Costs'!U144</f>
        <v>157.07038713606761</v>
      </c>
      <c r="AT144" s="4">
        <f>$L144-(AL144*'Feedstock Conversions'!$B$21)-'Rail Costs'!V144</f>
        <v>199.3823541353093</v>
      </c>
      <c r="AV144" s="4">
        <f>$T144-(AG144*'Feedstock Conversions'!$B$9)-'Rail Costs'!Q144</f>
        <v>195.07961458201544</v>
      </c>
      <c r="AW144" s="4">
        <f>$T144-(AH144*'Feedstock Conversions'!$B$9)-'Rail Costs'!R144</f>
        <v>200.65288637061383</v>
      </c>
      <c r="AX144" s="4">
        <f>$T144-(AI144*'Feedstock Conversions'!$B$9)-'Rail Costs'!S144</f>
        <v>189.9233850149302</v>
      </c>
      <c r="AY144" s="4">
        <f>$T144-(AJ144*'Feedstock Conversions'!$B$9)-'Rail Costs'!T144</f>
        <v>206.17669015859107</v>
      </c>
      <c r="AZ144" s="4">
        <f>$T144-(AK144*'Feedstock Conversions'!$B$9)-'Rail Costs'!U144</f>
        <v>159.45794884856758</v>
      </c>
      <c r="BA144" s="4">
        <f>$T144-(AL144*'Feedstock Conversions'!$B$9)-'Rail Costs'!V144</f>
        <v>210.11341584780928</v>
      </c>
      <c r="BH144">
        <f t="shared" si="14"/>
        <v>39</v>
      </c>
      <c r="BI144">
        <f t="shared" si="15"/>
        <v>2021</v>
      </c>
      <c r="BJ144">
        <f t="shared" si="18"/>
        <v>9</v>
      </c>
    </row>
    <row r="145" spans="1:62" x14ac:dyDescent="0.2">
      <c r="A145" s="11">
        <v>44470</v>
      </c>
      <c r="B145" s="4">
        <v>49.55</v>
      </c>
      <c r="C145" s="18">
        <f>CWG!B145+'Rail Costs'!B145</f>
        <v>54.23900335946248</v>
      </c>
      <c r="E145" s="4">
        <f>CWG!C145*'Feedstock Conversions'!B$21</f>
        <v>426.21008839865613</v>
      </c>
      <c r="F145" s="4">
        <f>CWG!C145*'Feedstock Conversions'!B$9</f>
        <v>508.49065649496077</v>
      </c>
      <c r="H145" s="4">
        <f>'Fuel Values'!B145-CWG!I145-CWG!J145-CWG!K145</f>
        <v>157.75006120699999</v>
      </c>
      <c r="I145" s="18">
        <f>('LCFS Values'!$E$4-$AA$4)/1000000*'LCFS Values'!B145*'LCFS Values'!$G$2*100</f>
        <v>119.999938793</v>
      </c>
      <c r="J145" s="4">
        <f>'RIN Values'!C145</f>
        <v>204.75</v>
      </c>
      <c r="K145" s="4">
        <f>'Fixed Credits Value'!B145</f>
        <v>100</v>
      </c>
      <c r="L145" s="4">
        <f t="shared" si="16"/>
        <v>582.5</v>
      </c>
      <c r="M145" s="4">
        <f>L145/'Feedstock Conversions'!B$21</f>
        <v>74.128276915245607</v>
      </c>
      <c r="O145" s="4">
        <f>'Fuel Values'!C145*100</f>
        <v>233.34</v>
      </c>
      <c r="P145" s="18">
        <f>('LCFS Values'!$E$4-AB$4)/1000000*'LCFS Values'!B145*'LCFS Values'!$G$2*100</f>
        <v>102.157195175</v>
      </c>
      <c r="Q145" s="4">
        <f>'RIN Values'!D145</f>
        <v>232.04999999999998</v>
      </c>
      <c r="R145" s="4">
        <f>'Fixed Credits Value'!B145</f>
        <v>100</v>
      </c>
      <c r="S145" s="4">
        <f>'Fixed Credits Value'!C145</f>
        <v>16</v>
      </c>
      <c r="T145" s="4">
        <f t="shared" si="12"/>
        <v>683.54719517499996</v>
      </c>
      <c r="U145" s="4">
        <f>T145/'Feedstock Conversions'!B$9</f>
        <v>72.91170081866666</v>
      </c>
      <c r="W145" s="4">
        <f t="shared" si="17"/>
        <v>156.28991160134387</v>
      </c>
      <c r="X145" s="4">
        <f t="shared" si="13"/>
        <v>175.05653868003918</v>
      </c>
      <c r="AG145" s="4">
        <f>AJ145+'Rail Costs'!K145</f>
        <v>52.372250839865622</v>
      </c>
      <c r="AH145" s="4">
        <f>B145+'Rail Costs'!N145</f>
        <v>50.018900335946249</v>
      </c>
      <c r="AI145" s="4">
        <f>AH145+'Rail Costs'!K145</f>
        <v>51.191151175811868</v>
      </c>
      <c r="AJ145" s="4">
        <v>51.2</v>
      </c>
      <c r="AK145" s="4">
        <v>54</v>
      </c>
      <c r="AL145" s="4">
        <v>48.5</v>
      </c>
      <c r="AO145" s="4">
        <f>$L145-(AG145*'Feedstock Conversions'!$B$21)-'Rail Costs'!Q145</f>
        <v>166.98821405332461</v>
      </c>
      <c r="AP145" s="4">
        <f>$L145-(AH145*'Feedstock Conversions'!$B$21)-'Rail Costs'!R145</f>
        <v>185.91793537460077</v>
      </c>
      <c r="AQ145" s="4">
        <f>$L145-(AI145*'Feedstock Conversions'!$B$21)-'Rail Costs'!S145</f>
        <v>176.88759575111797</v>
      </c>
      <c r="AR145" s="4">
        <f>$L145-(AJ145*'Feedstock Conversions'!$B$21)-'Rail Costs'!T145</f>
        <v>176.3888391933225</v>
      </c>
      <c r="AS145" s="4">
        <f>$L145-(AK145*'Feedstock Conversions'!$B$21)-'Rail Costs'!U145</f>
        <v>154.54385047637578</v>
      </c>
      <c r="AT145" s="4">
        <f>$L145-(AL145*'Feedstock Conversions'!$B$21)-'Rail Costs'!V145</f>
        <v>196.84912703198705</v>
      </c>
      <c r="AV145" s="4">
        <f>$T145-(AG145*'Feedstock Conversions'!$B$9)-'Rail Costs'!Q145</f>
        <v>188.5867047042484</v>
      </c>
      <c r="AW145" s="4">
        <f>$T145-(AH145*'Feedstock Conversions'!$B$9)-'Rail Costs'!R145</f>
        <v>211.08645873997025</v>
      </c>
      <c r="AX145" s="4">
        <f>$T145-(AI145*'Feedstock Conversions'!$B$9)-'Rail Costs'!S145</f>
        <v>200.27781459241132</v>
      </c>
      <c r="AY145" s="4">
        <f>$T145-(AJ145*'Feedstock Conversions'!$B$9)-'Rail Costs'!T145</f>
        <v>199.76563436832248</v>
      </c>
      <c r="AZ145" s="4">
        <f>$T145-(AK145*'Feedstock Conversions'!$B$9)-'Rail Costs'!U145</f>
        <v>173.67304565137573</v>
      </c>
      <c r="BA145" s="4">
        <f>$T145-(AL145*'Feedstock Conversions'!$B$9)-'Rail Costs'!V145</f>
        <v>224.32182220698701</v>
      </c>
      <c r="BH145">
        <f t="shared" si="14"/>
        <v>40</v>
      </c>
      <c r="BI145">
        <f t="shared" si="15"/>
        <v>2021</v>
      </c>
      <c r="BJ145">
        <f t="shared" si="18"/>
        <v>10</v>
      </c>
    </row>
    <row r="146" spans="1:62" x14ac:dyDescent="0.2">
      <c r="A146" s="11">
        <v>44477</v>
      </c>
      <c r="B146" s="4">
        <v>50.8</v>
      </c>
      <c r="C146" s="18">
        <f>CWG!B146+'Rail Costs'!B146</f>
        <v>55.48900335946248</v>
      </c>
      <c r="E146" s="4">
        <f>CWG!C146*'Feedstock Conversions'!B$21</f>
        <v>436.03258839865617</v>
      </c>
      <c r="F146" s="4">
        <f>CWG!C146*'Feedstock Conversions'!B$9</f>
        <v>520.20940649496072</v>
      </c>
      <c r="H146" s="4">
        <f>'Fuel Values'!B146-CWG!I146-CWG!J146-CWG!K146</f>
        <v>125.16106184799997</v>
      </c>
      <c r="I146" s="18">
        <f>('LCFS Values'!$E$4-$AA$4)/1000000*'LCFS Values'!B146*'LCFS Values'!$G$2*100</f>
        <v>122.48893815199999</v>
      </c>
      <c r="J146" s="4">
        <f>'RIN Values'!C146</f>
        <v>224.85000000000002</v>
      </c>
      <c r="K146" s="4">
        <f>'Fixed Credits Value'!B146</f>
        <v>100</v>
      </c>
      <c r="L146" s="4">
        <f t="shared" si="16"/>
        <v>572.5</v>
      </c>
      <c r="M146" s="4">
        <f>L146/'Feedstock Conversions'!B$21</f>
        <v>72.855688470348696</v>
      </c>
      <c r="O146" s="4">
        <f>'Fuel Values'!C146*100</f>
        <v>247.10999999999999</v>
      </c>
      <c r="P146" s="18">
        <f>('LCFS Values'!$E$4-AB$4)/1000000*'LCFS Values'!B146*'LCFS Values'!$G$2*100</f>
        <v>104.2761062</v>
      </c>
      <c r="Q146" s="4">
        <f>'RIN Values'!D146</f>
        <v>254.83</v>
      </c>
      <c r="R146" s="4">
        <f>'Fixed Credits Value'!B146</f>
        <v>100</v>
      </c>
      <c r="S146" s="4">
        <f>'Fixed Credits Value'!C146</f>
        <v>16</v>
      </c>
      <c r="T146" s="4">
        <f t="shared" si="12"/>
        <v>722.21610620000001</v>
      </c>
      <c r="U146" s="4">
        <f>T146/'Feedstock Conversions'!B$9</f>
        <v>77.036384661333329</v>
      </c>
      <c r="W146" s="4">
        <f t="shared" si="17"/>
        <v>136.46741160134383</v>
      </c>
      <c r="X146" s="4">
        <f t="shared" si="13"/>
        <v>202.0066997050393</v>
      </c>
      <c r="AG146" s="4">
        <f>AJ146+'Rail Costs'!K146</f>
        <v>52.922250839865619</v>
      </c>
      <c r="AH146" s="4">
        <f>B146+'Rail Costs'!N146</f>
        <v>51.268900335946249</v>
      </c>
      <c r="AI146" s="4">
        <f>AH146+'Rail Costs'!K146</f>
        <v>52.441151175811868</v>
      </c>
      <c r="AJ146" s="4">
        <v>51.75</v>
      </c>
      <c r="AK146" s="4">
        <v>57.2</v>
      </c>
      <c r="AL146" s="4">
        <v>48.9</v>
      </c>
      <c r="AO146" s="4">
        <f>$L146-(AG146*'Feedstock Conversions'!$B$21)-'Rail Costs'!Q146</f>
        <v>152.66631405332464</v>
      </c>
      <c r="AP146" s="4">
        <f>$L146-(AH146*'Feedstock Conversions'!$B$21)-'Rail Costs'!R146</f>
        <v>166.09543537460078</v>
      </c>
      <c r="AQ146" s="4">
        <f>$L146-(AI146*'Feedstock Conversions'!$B$21)-'Rail Costs'!S146</f>
        <v>157.06509575111798</v>
      </c>
      <c r="AR146" s="4">
        <f>$L146-(AJ146*'Feedstock Conversions'!$B$21)-'Rail Costs'!T146</f>
        <v>162.06693919332253</v>
      </c>
      <c r="AS146" s="4">
        <f>$L146-(AK146*'Feedstock Conversions'!$B$21)-'Rail Costs'!U146</f>
        <v>119.39825047637579</v>
      </c>
      <c r="AT146" s="4">
        <f>$L146-(AL146*'Feedstock Conversions'!$B$21)-'Rail Costs'!V146</f>
        <v>183.70592703198707</v>
      </c>
      <c r="AV146" s="4">
        <f>$T146-(AG146*'Feedstock Conversions'!$B$9)-'Rail Costs'!Q146</f>
        <v>222.09936572924852</v>
      </c>
      <c r="AW146" s="4">
        <f>$T146-(AH146*'Feedstock Conversions'!$B$9)-'Rail Costs'!R146</f>
        <v>238.03661976497031</v>
      </c>
      <c r="AX146" s="4">
        <f>$T146-(AI146*'Feedstock Conversions'!$B$9)-'Rail Costs'!S146</f>
        <v>227.22797561741137</v>
      </c>
      <c r="AY146" s="4">
        <f>$T146-(AJ146*'Feedstock Conversions'!$B$9)-'Rail Costs'!T146</f>
        <v>233.27829539332254</v>
      </c>
      <c r="AZ146" s="4">
        <f>$T146-(AK146*'Feedstock Conversions'!$B$9)-'Rail Costs'!U146</f>
        <v>182.34195667637579</v>
      </c>
      <c r="BA146" s="4">
        <f>$T146-(AL146*'Feedstock Conversions'!$B$9)-'Rail Costs'!V146</f>
        <v>259.24073323198706</v>
      </c>
      <c r="BH146">
        <f t="shared" si="14"/>
        <v>41</v>
      </c>
      <c r="BI146">
        <f t="shared" si="15"/>
        <v>2021</v>
      </c>
      <c r="BJ146">
        <f t="shared" si="18"/>
        <v>10</v>
      </c>
    </row>
    <row r="147" spans="1:62" x14ac:dyDescent="0.2">
      <c r="A147" s="11">
        <v>44484</v>
      </c>
      <c r="B147" s="4">
        <v>51</v>
      </c>
      <c r="C147" s="18">
        <f>CWG!B147+'Rail Costs'!B147</f>
        <v>55.689003359462482</v>
      </c>
      <c r="E147" s="4">
        <f>CWG!C147*'Feedstock Conversions'!B$21</f>
        <v>437.60418839865616</v>
      </c>
      <c r="F147" s="4">
        <f>CWG!C147*'Feedstock Conversions'!B$9</f>
        <v>522.08440649496072</v>
      </c>
      <c r="H147" s="4">
        <f>'Fuel Values'!B147-CWG!I147-CWG!J147-CWG!K147</f>
        <v>143.26694265600003</v>
      </c>
      <c r="I147" s="18">
        <f>('LCFS Values'!$E$4-$AA$4)/1000000*'LCFS Values'!B147*'LCFS Values'!$G$2*100</f>
        <v>130.333057344</v>
      </c>
      <c r="J147" s="4">
        <f>'RIN Values'!C147</f>
        <v>224.39999999999998</v>
      </c>
      <c r="K147" s="4">
        <f>'Fixed Credits Value'!B147</f>
        <v>100</v>
      </c>
      <c r="L147" s="4">
        <f t="shared" si="16"/>
        <v>598</v>
      </c>
      <c r="M147" s="4">
        <f>L147/'Feedstock Conversions'!B$21</f>
        <v>76.100789004835846</v>
      </c>
      <c r="O147" s="4">
        <f>'Fuel Values'!C147*100</f>
        <v>254.61999999999998</v>
      </c>
      <c r="P147" s="18">
        <f>('LCFS Values'!$E$4-AB$4)/1000000*'LCFS Values'!B147*'LCFS Values'!$G$2*100</f>
        <v>110.95388640000002</v>
      </c>
      <c r="Q147" s="4">
        <f>'RIN Values'!D147</f>
        <v>254.32</v>
      </c>
      <c r="R147" s="4">
        <f>'Fixed Credits Value'!B147</f>
        <v>100</v>
      </c>
      <c r="S147" s="4">
        <f>'Fixed Credits Value'!C147</f>
        <v>16</v>
      </c>
      <c r="T147" s="4">
        <f t="shared" si="12"/>
        <v>735.89388640000004</v>
      </c>
      <c r="U147" s="4">
        <f>T147/'Feedstock Conversions'!B$9</f>
        <v>78.495347882666678</v>
      </c>
      <c r="W147" s="4">
        <f t="shared" si="17"/>
        <v>160.39581160134384</v>
      </c>
      <c r="X147" s="4">
        <f t="shared" si="13"/>
        <v>213.80947990503932</v>
      </c>
      <c r="AG147" s="4">
        <f>AJ147+'Rail Costs'!K147</f>
        <v>52.922250839865619</v>
      </c>
      <c r="AH147" s="4">
        <f>B147+'Rail Costs'!N147</f>
        <v>51.468900335946252</v>
      </c>
      <c r="AI147" s="4">
        <f>AH147+'Rail Costs'!K147</f>
        <v>52.641151175811871</v>
      </c>
      <c r="AJ147" s="4">
        <v>51.75</v>
      </c>
      <c r="AK147" s="4">
        <v>58</v>
      </c>
      <c r="AL147" s="4">
        <v>49</v>
      </c>
      <c r="AO147" s="4">
        <f>$L147-(AG147*'Feedstock Conversions'!$B$21)-'Rail Costs'!Q147</f>
        <v>178.16631405332464</v>
      </c>
      <c r="AP147" s="4">
        <f>$L147-(AH147*'Feedstock Conversions'!$B$21)-'Rail Costs'!R147</f>
        <v>190.02383537460074</v>
      </c>
      <c r="AQ147" s="4">
        <f>$L147-(AI147*'Feedstock Conversions'!$B$21)-'Rail Costs'!S147</f>
        <v>180.99349575111793</v>
      </c>
      <c r="AR147" s="4">
        <f>$L147-(AJ147*'Feedstock Conversions'!$B$21)-'Rail Costs'!T147</f>
        <v>187.56693919332253</v>
      </c>
      <c r="AS147" s="4">
        <f>$L147-(AK147*'Feedstock Conversions'!$B$21)-'Rail Costs'!U147</f>
        <v>138.61185047637582</v>
      </c>
      <c r="AT147" s="4">
        <f>$L147-(AL147*'Feedstock Conversions'!$B$21)-'Rail Costs'!V147</f>
        <v>208.42012703198708</v>
      </c>
      <c r="AV147" s="4">
        <f>$T147-(AG147*'Feedstock Conversions'!$B$9)-'Rail Costs'!Q147</f>
        <v>235.77714592924855</v>
      </c>
      <c r="AW147" s="4">
        <f>$T147-(AH147*'Feedstock Conversions'!$B$9)-'Rail Costs'!R147</f>
        <v>249.83939996497034</v>
      </c>
      <c r="AX147" s="4">
        <f>$T147-(AI147*'Feedstock Conversions'!$B$9)-'Rail Costs'!S147</f>
        <v>239.03075581741135</v>
      </c>
      <c r="AY147" s="4">
        <f>$T147-(AJ147*'Feedstock Conversions'!$B$9)-'Rail Costs'!T147</f>
        <v>246.95607559332257</v>
      </c>
      <c r="AZ147" s="4">
        <f>$T147-(AK147*'Feedstock Conversions'!$B$9)-'Rail Costs'!U147</f>
        <v>188.51973687637582</v>
      </c>
      <c r="BA147" s="4">
        <f>$T147-(AL147*'Feedstock Conversions'!$B$9)-'Rail Costs'!V147</f>
        <v>271.98101343198709</v>
      </c>
      <c r="BH147">
        <f t="shared" si="14"/>
        <v>42</v>
      </c>
      <c r="BI147">
        <f t="shared" si="15"/>
        <v>2021</v>
      </c>
      <c r="BJ147">
        <f t="shared" si="18"/>
        <v>10</v>
      </c>
    </row>
    <row r="148" spans="1:62" x14ac:dyDescent="0.2">
      <c r="A148" s="11">
        <v>44491</v>
      </c>
      <c r="B148" s="4">
        <v>51.2</v>
      </c>
      <c r="C148" s="18">
        <f>CWG!B148+'Rail Costs'!B148</f>
        <v>55.889003359462485</v>
      </c>
      <c r="E148" s="4">
        <f>CWG!C148*'Feedstock Conversions'!B$21</f>
        <v>439.17578839865621</v>
      </c>
      <c r="F148" s="4">
        <f>CWG!C148*'Feedstock Conversions'!B$9</f>
        <v>523.95940649496083</v>
      </c>
      <c r="H148" s="4">
        <f>'Fuel Values'!B148-CWG!I148-CWG!J148-CWG!K148</f>
        <v>154.05212400800005</v>
      </c>
      <c r="I148" s="18">
        <f>('LCFS Values'!$E$4-$AA$4)/1000000*'LCFS Values'!B148*'LCFS Values'!$G$2*100</f>
        <v>128.522875992</v>
      </c>
      <c r="J148" s="4">
        <f>'RIN Values'!C148</f>
        <v>244.42499999999998</v>
      </c>
      <c r="K148" s="4">
        <f>'Fixed Credits Value'!B148</f>
        <v>100</v>
      </c>
      <c r="L148" s="4">
        <f t="shared" si="16"/>
        <v>627</v>
      </c>
      <c r="M148" s="4">
        <f>L148/'Feedstock Conversions'!B$21</f>
        <v>79.791295495036906</v>
      </c>
      <c r="O148" s="4">
        <f>'Fuel Values'!C148*100</f>
        <v>257.01</v>
      </c>
      <c r="P148" s="18">
        <f>('LCFS Values'!$E$4-AB$4)/1000000*'LCFS Values'!B148*'LCFS Values'!$G$2*100</f>
        <v>109.41286020000001</v>
      </c>
      <c r="Q148" s="4">
        <f>'RIN Values'!D148</f>
        <v>277.01499999999999</v>
      </c>
      <c r="R148" s="4">
        <f>'Fixed Credits Value'!B148</f>
        <v>100</v>
      </c>
      <c r="S148" s="4">
        <f>'Fixed Credits Value'!C148</f>
        <v>16</v>
      </c>
      <c r="T148" s="4">
        <f t="shared" si="12"/>
        <v>759.43786019999993</v>
      </c>
      <c r="U148" s="4">
        <f>T148/'Feedstock Conversions'!B$9</f>
        <v>81.00670508799999</v>
      </c>
      <c r="W148" s="4">
        <f t="shared" si="17"/>
        <v>187.82421160134379</v>
      </c>
      <c r="X148" s="4">
        <f t="shared" si="13"/>
        <v>235.4784537050391</v>
      </c>
      <c r="AG148" s="4">
        <f>AJ148+'Rail Costs'!K148</f>
        <v>54.722250839865616</v>
      </c>
      <c r="AH148" s="4">
        <f>B148+'Rail Costs'!N148</f>
        <v>51.668900335946255</v>
      </c>
      <c r="AI148" s="4">
        <f>AH148+'Rail Costs'!K148</f>
        <v>52.841151175811873</v>
      </c>
      <c r="AJ148" s="4">
        <v>53.55</v>
      </c>
      <c r="AK148" s="4">
        <v>60.4</v>
      </c>
      <c r="AL148" s="4">
        <v>49</v>
      </c>
      <c r="AO148" s="4">
        <f>$L148-(AG148*'Feedstock Conversions'!$B$21)-'Rail Costs'!Q148</f>
        <v>193.02191405332468</v>
      </c>
      <c r="AP148" s="4">
        <f>$L148-(AH148*'Feedstock Conversions'!$B$21)-'Rail Costs'!R148</f>
        <v>217.45223537460075</v>
      </c>
      <c r="AQ148" s="4">
        <f>$L148-(AI148*'Feedstock Conversions'!$B$21)-'Rail Costs'!S148</f>
        <v>208.42189575111789</v>
      </c>
      <c r="AR148" s="4">
        <f>$L148-(AJ148*'Feedstock Conversions'!$B$21)-'Rail Costs'!T148</f>
        <v>202.42253919332256</v>
      </c>
      <c r="AS148" s="4">
        <f>$L148-(AK148*'Feedstock Conversions'!$B$21)-'Rail Costs'!U148</f>
        <v>148.75265047637583</v>
      </c>
      <c r="AT148" s="4">
        <f>$L148-(AL148*'Feedstock Conversions'!$B$21)-'Rail Costs'!V148</f>
        <v>237.42012703198708</v>
      </c>
      <c r="AV148" s="4">
        <f>$T148-(AG148*'Feedstock Conversions'!$B$9)-'Rail Costs'!Q148</f>
        <v>242.44611972924844</v>
      </c>
      <c r="AW148" s="4">
        <f>$T148-(AH148*'Feedstock Conversions'!$B$9)-'Rail Costs'!R148</f>
        <v>271.5083737649702</v>
      </c>
      <c r="AX148" s="4">
        <f>$T148-(AI148*'Feedstock Conversions'!$B$9)-'Rail Costs'!S148</f>
        <v>260.69972961741126</v>
      </c>
      <c r="AY148" s="4">
        <f>$T148-(AJ148*'Feedstock Conversions'!$B$9)-'Rail Costs'!T148</f>
        <v>253.62504939332246</v>
      </c>
      <c r="AZ148" s="4">
        <f>$T148-(AK148*'Feedstock Conversions'!$B$9)-'Rail Costs'!U148</f>
        <v>189.56371067637571</v>
      </c>
      <c r="BA148" s="4">
        <f>$T148-(AL148*'Feedstock Conversions'!$B$9)-'Rail Costs'!V148</f>
        <v>295.52498723198698</v>
      </c>
      <c r="BH148">
        <f t="shared" si="14"/>
        <v>43</v>
      </c>
      <c r="BI148">
        <f t="shared" si="15"/>
        <v>2021</v>
      </c>
      <c r="BJ148">
        <f t="shared" si="18"/>
        <v>10</v>
      </c>
    </row>
    <row r="149" spans="1:62" x14ac:dyDescent="0.2">
      <c r="A149" s="11">
        <v>44498</v>
      </c>
      <c r="B149" s="4">
        <v>54.2</v>
      </c>
      <c r="C149" s="18">
        <f>CWG!B149+'Rail Costs'!B149</f>
        <v>58.889003359462485</v>
      </c>
      <c r="E149" s="4">
        <f>CWG!C149*'Feedstock Conversions'!B$21</f>
        <v>462.74978839865616</v>
      </c>
      <c r="F149" s="4">
        <f>CWG!C149*'Feedstock Conversions'!B$9</f>
        <v>552.08440649496083</v>
      </c>
      <c r="H149" s="4">
        <f>'Fuel Values'!B149-CWG!I149-CWG!J149-CWG!K149</f>
        <v>205.33010814750003</v>
      </c>
      <c r="I149" s="18">
        <f>('LCFS Values'!$E$4-$AA$4)/1000000*'LCFS Values'!B149*'LCFS Values'!$G$2*100</f>
        <v>125.76989185250001</v>
      </c>
      <c r="J149" s="4">
        <f>'RIN Values'!C149</f>
        <v>213.89999999999998</v>
      </c>
      <c r="K149" s="4">
        <f>'Fixed Credits Value'!B149</f>
        <v>100</v>
      </c>
      <c r="L149" s="4">
        <f t="shared" si="16"/>
        <v>645</v>
      </c>
      <c r="M149" s="4">
        <f>L149/'Feedstock Conversions'!B$21</f>
        <v>82.081954695851365</v>
      </c>
      <c r="O149" s="4">
        <f>'Fuel Values'!C149*100</f>
        <v>254.14</v>
      </c>
      <c r="P149" s="18">
        <f>('LCFS Values'!$E$4-AB$4)/1000000*'LCFS Values'!B149*'LCFS Values'!$G$2*100</f>
        <v>107.0692161875</v>
      </c>
      <c r="Q149" s="4">
        <f>'RIN Values'!D149</f>
        <v>242.42</v>
      </c>
      <c r="R149" s="4">
        <f>'Fixed Credits Value'!B149</f>
        <v>100</v>
      </c>
      <c r="S149" s="4">
        <f>'Fixed Credits Value'!C149</f>
        <v>16</v>
      </c>
      <c r="T149" s="4">
        <f t="shared" si="12"/>
        <v>719.62921618749988</v>
      </c>
      <c r="U149" s="4">
        <f>T149/'Feedstock Conversions'!B$9</f>
        <v>76.76044972666665</v>
      </c>
      <c r="W149" s="4">
        <f t="shared" si="17"/>
        <v>182.25021160134384</v>
      </c>
      <c r="X149" s="4">
        <f t="shared" si="13"/>
        <v>167.54480969253905</v>
      </c>
      <c r="AG149" s="4">
        <f>AJ149+'Rail Costs'!K149</f>
        <v>56.77225083986562</v>
      </c>
      <c r="AH149" s="4">
        <f>B149+'Rail Costs'!N149</f>
        <v>54.668900335946255</v>
      </c>
      <c r="AI149" s="4">
        <f>AH149+'Rail Costs'!K149</f>
        <v>55.841151175811873</v>
      </c>
      <c r="AJ149" s="4">
        <v>55.6</v>
      </c>
      <c r="AK149" s="4">
        <v>61</v>
      </c>
      <c r="AL149" s="4">
        <v>52.4</v>
      </c>
      <c r="AO149" s="4">
        <f>$L149-(AG149*'Feedstock Conversions'!$B$21)-'Rail Costs'!Q149</f>
        <v>194.91301405332462</v>
      </c>
      <c r="AP149" s="4">
        <f>$L149-(AH149*'Feedstock Conversions'!$B$21)-'Rail Costs'!R149</f>
        <v>211.87823537460073</v>
      </c>
      <c r="AQ149" s="4">
        <f>$L149-(AI149*'Feedstock Conversions'!$B$21)-'Rail Costs'!S149</f>
        <v>202.84789575111793</v>
      </c>
      <c r="AR149" s="4">
        <f>$L149-(AJ149*'Feedstock Conversions'!$B$21)-'Rail Costs'!T149</f>
        <v>204.31363919332256</v>
      </c>
      <c r="AS149" s="4">
        <f>$L149-(AK149*'Feedstock Conversions'!$B$21)-'Rail Costs'!U149</f>
        <v>162.03785047637581</v>
      </c>
      <c r="AT149" s="4">
        <f>$L149-(AL149*'Feedstock Conversions'!$B$21)-'Rail Costs'!V149</f>
        <v>228.70292703198709</v>
      </c>
      <c r="AV149" s="4">
        <f>$T149-(AG149*'Feedstock Conversions'!$B$9)-'Rail Costs'!Q149</f>
        <v>183.41872571674838</v>
      </c>
      <c r="AW149" s="4">
        <f>$T149-(AH149*'Feedstock Conversions'!$B$9)-'Rail Costs'!R149</f>
        <v>203.57472975247018</v>
      </c>
      <c r="AX149" s="4">
        <f>$T149-(AI149*'Feedstock Conversions'!$B$9)-'Rail Costs'!S149</f>
        <v>192.76608560491113</v>
      </c>
      <c r="AY149" s="4">
        <f>$T149-(AJ149*'Feedstock Conversions'!$B$9)-'Rail Costs'!T149</f>
        <v>194.5976553808224</v>
      </c>
      <c r="AZ149" s="4">
        <f>$T149-(AK149*'Feedstock Conversions'!$B$9)-'Rail Costs'!U149</f>
        <v>144.13006666387565</v>
      </c>
      <c r="BA149" s="4">
        <f>$T149-(AL149*'Feedstock Conversions'!$B$9)-'Rail Costs'!V149</f>
        <v>223.84134321948693</v>
      </c>
      <c r="BH149">
        <f t="shared" si="14"/>
        <v>44</v>
      </c>
      <c r="BI149">
        <f t="shared" si="15"/>
        <v>2021</v>
      </c>
      <c r="BJ149">
        <f t="shared" si="18"/>
        <v>10</v>
      </c>
    </row>
    <row r="150" spans="1:62" x14ac:dyDescent="0.2">
      <c r="A150" s="11">
        <v>44505</v>
      </c>
      <c r="B150" s="4">
        <v>54.5</v>
      </c>
      <c r="C150" s="18">
        <f>CWG!B150+'Rail Costs'!B150</f>
        <v>59.189003359462482</v>
      </c>
      <c r="E150" s="4">
        <f>CWG!C150*'Feedstock Conversions'!B$21</f>
        <v>465.10718839865615</v>
      </c>
      <c r="F150" s="4">
        <f>CWG!C150*'Feedstock Conversions'!B$9</f>
        <v>554.89690649496072</v>
      </c>
      <c r="H150" s="4">
        <f>'Fuel Values'!B150-CWG!I150-CWG!J150-CWG!K150</f>
        <v>216.43312144399999</v>
      </c>
      <c r="I150" s="18">
        <f>('LCFS Values'!$E$4-$AA$4)/1000000*'LCFS Values'!B150*'LCFS Values'!$G$2*100</f>
        <v>118.56687855599999</v>
      </c>
      <c r="J150" s="4">
        <f>'RIN Values'!C150</f>
        <v>210</v>
      </c>
      <c r="K150" s="4">
        <f>'Fixed Credits Value'!B150</f>
        <v>100</v>
      </c>
      <c r="L150" s="4">
        <f t="shared" si="16"/>
        <v>645</v>
      </c>
      <c r="M150" s="4">
        <f>L150/'Feedstock Conversions'!B$21</f>
        <v>82.081954695851365</v>
      </c>
      <c r="O150" s="4">
        <f>'Fuel Values'!C150*100</f>
        <v>247.29999999999998</v>
      </c>
      <c r="P150" s="18">
        <f>('LCFS Values'!$E$4-AB$4)/1000000*'LCFS Values'!B150*'LCFS Values'!$G$2*100</f>
        <v>100.9372161</v>
      </c>
      <c r="Q150" s="4">
        <f>'RIN Values'!D150</f>
        <v>238</v>
      </c>
      <c r="R150" s="4">
        <f>'Fixed Credits Value'!B150</f>
        <v>100</v>
      </c>
      <c r="S150" s="4">
        <f>'Fixed Credits Value'!C150</f>
        <v>16</v>
      </c>
      <c r="T150" s="4">
        <f t="shared" si="12"/>
        <v>702.23721609999996</v>
      </c>
      <c r="U150" s="4">
        <f>T150/'Feedstock Conversions'!B$9</f>
        <v>74.90530305066666</v>
      </c>
      <c r="W150" s="4">
        <f t="shared" si="17"/>
        <v>179.89281160134385</v>
      </c>
      <c r="X150" s="4">
        <f t="shared" si="13"/>
        <v>147.34030960503924</v>
      </c>
      <c r="AG150" s="4">
        <f>AJ150+'Rail Costs'!K150</f>
        <v>57.172250839865619</v>
      </c>
      <c r="AH150" s="4">
        <f>B150+'Rail Costs'!N150</f>
        <v>54.968900335946252</v>
      </c>
      <c r="AI150" s="4">
        <f>AH150+'Rail Costs'!K150</f>
        <v>56.141151175811871</v>
      </c>
      <c r="AJ150" s="4">
        <v>56</v>
      </c>
      <c r="AK150" s="4">
        <v>61</v>
      </c>
      <c r="AL150" s="4">
        <v>54</v>
      </c>
      <c r="AO150" s="4">
        <f>$L150-(AG150*'Feedstock Conversions'!$B$21)-'Rail Costs'!Q150</f>
        <v>191.76981405332464</v>
      </c>
      <c r="AP150" s="4">
        <f>$L150-(AH150*'Feedstock Conversions'!$B$21)-'Rail Costs'!R150</f>
        <v>209.52083537460075</v>
      </c>
      <c r="AQ150" s="4">
        <f>$L150-(AI150*'Feedstock Conversions'!$B$21)-'Rail Costs'!S150</f>
        <v>200.49049575111795</v>
      </c>
      <c r="AR150" s="4">
        <f>$L150-(AJ150*'Feedstock Conversions'!$B$21)-'Rail Costs'!T150</f>
        <v>201.17043919332252</v>
      </c>
      <c r="AS150" s="4">
        <f>$L150-(AK150*'Feedstock Conversions'!$B$21)-'Rail Costs'!U150</f>
        <v>162.03785047637581</v>
      </c>
      <c r="AT150" s="4">
        <f>$L150-(AL150*'Feedstock Conversions'!$B$21)-'Rail Costs'!V150</f>
        <v>216.13012703198706</v>
      </c>
      <c r="AV150" s="4">
        <f>$T150-(AG150*'Feedstock Conversions'!$B$9)-'Rail Costs'!Q150</f>
        <v>162.27672562924846</v>
      </c>
      <c r="AW150" s="4">
        <f>$T150-(AH150*'Feedstock Conversions'!$B$9)-'Rail Costs'!R150</f>
        <v>183.37022966497025</v>
      </c>
      <c r="AX150" s="4">
        <f>$T150-(AI150*'Feedstock Conversions'!$B$9)-'Rail Costs'!S150</f>
        <v>172.56158551741132</v>
      </c>
      <c r="AY150" s="4">
        <f>$T150-(AJ150*'Feedstock Conversions'!$B$9)-'Rail Costs'!T150</f>
        <v>173.45565529332248</v>
      </c>
      <c r="AZ150" s="4">
        <f>$T150-(AK150*'Feedstock Conversions'!$B$9)-'Rail Costs'!U150</f>
        <v>126.73806657637574</v>
      </c>
      <c r="BA150" s="4">
        <f>$T150-(AL150*'Feedstock Conversions'!$B$9)-'Rail Costs'!V150</f>
        <v>191.44934313198701</v>
      </c>
      <c r="BH150">
        <f t="shared" si="14"/>
        <v>45</v>
      </c>
      <c r="BI150">
        <f t="shared" si="15"/>
        <v>2021</v>
      </c>
      <c r="BJ150">
        <f t="shared" si="18"/>
        <v>11</v>
      </c>
    </row>
    <row r="151" spans="1:62" x14ac:dyDescent="0.2">
      <c r="A151" s="11">
        <v>44512</v>
      </c>
      <c r="B151" s="4">
        <v>50.95</v>
      </c>
      <c r="C151" s="18">
        <f>CWG!B151+'Rail Costs'!B151</f>
        <v>55.639003359462485</v>
      </c>
      <c r="E151" s="4">
        <f>CWG!C151*'Feedstock Conversions'!B$21</f>
        <v>437.21128839865617</v>
      </c>
      <c r="F151" s="4">
        <f>CWG!C151*'Feedstock Conversions'!B$9</f>
        <v>521.61565649496083</v>
      </c>
      <c r="H151" s="4">
        <f>'Fuel Values'!B151-CWG!I151-CWG!J151-CWG!K151</f>
        <v>228.23145370899999</v>
      </c>
      <c r="I151" s="18">
        <f>('LCFS Values'!$E$4-$AA$4)/1000000*'LCFS Values'!B151*'LCFS Values'!$G$2*100</f>
        <v>114.41854629099998</v>
      </c>
      <c r="J151" s="4">
        <f>'RIN Values'!C151</f>
        <v>196.35000000000002</v>
      </c>
      <c r="K151" s="4">
        <f>'Fixed Credits Value'!B151</f>
        <v>100</v>
      </c>
      <c r="L151" s="4">
        <f t="shared" si="16"/>
        <v>639</v>
      </c>
      <c r="M151" s="4">
        <f>L151/'Feedstock Conversions'!B$21</f>
        <v>81.318401628913207</v>
      </c>
      <c r="O151" s="4">
        <f>'Fuel Values'!C151*100</f>
        <v>246.55999999999997</v>
      </c>
      <c r="P151" s="18">
        <f>('LCFS Values'!$E$4-AB$4)/1000000*'LCFS Values'!B151*'LCFS Values'!$G$2*100</f>
        <v>97.405697724999996</v>
      </c>
      <c r="Q151" s="4">
        <f>'RIN Values'!D151</f>
        <v>222.53</v>
      </c>
      <c r="R151" s="4">
        <f>'Fixed Credits Value'!B151</f>
        <v>100</v>
      </c>
      <c r="S151" s="4">
        <f>'Fixed Credits Value'!C151</f>
        <v>16</v>
      </c>
      <c r="T151" s="4">
        <f t="shared" si="12"/>
        <v>682.4956977249999</v>
      </c>
      <c r="U151" s="4">
        <f>T151/'Feedstock Conversions'!B$9</f>
        <v>72.799541090666651</v>
      </c>
      <c r="W151" s="4">
        <f t="shared" si="17"/>
        <v>201.78871160134383</v>
      </c>
      <c r="X151" s="4">
        <f t="shared" si="13"/>
        <v>160.88004123003907</v>
      </c>
      <c r="AG151" s="4">
        <f>AJ151+'Rail Costs'!K151</f>
        <v>53.02225083986562</v>
      </c>
      <c r="AH151" s="4">
        <f>B151+'Rail Costs'!N151</f>
        <v>51.418900335946255</v>
      </c>
      <c r="AI151" s="4">
        <f>AH151+'Rail Costs'!K151</f>
        <v>52.591151175811873</v>
      </c>
      <c r="AJ151" s="4">
        <v>51.85</v>
      </c>
      <c r="AK151" s="4">
        <v>59.8</v>
      </c>
      <c r="AL151" s="4">
        <v>53</v>
      </c>
      <c r="AO151" s="4">
        <f>$L151-(AG151*'Feedstock Conversions'!$B$21)-'Rail Costs'!Q151</f>
        <v>218.38051405332465</v>
      </c>
      <c r="AP151" s="4">
        <f>$L151-(AH151*'Feedstock Conversions'!$B$21)-'Rail Costs'!R151</f>
        <v>231.41673537460073</v>
      </c>
      <c r="AQ151" s="4">
        <f>$L151-(AI151*'Feedstock Conversions'!$B$21)-'Rail Costs'!S151</f>
        <v>222.38639575111793</v>
      </c>
      <c r="AR151" s="4">
        <f>$L151-(AJ151*'Feedstock Conversions'!$B$21)-'Rail Costs'!T151</f>
        <v>227.78113919332253</v>
      </c>
      <c r="AS151" s="4">
        <f>$L151-(AK151*'Feedstock Conversions'!$B$21)-'Rail Costs'!U151</f>
        <v>165.4674504763758</v>
      </c>
      <c r="AT151" s="4">
        <f>$L151-(AL151*'Feedstock Conversions'!$B$21)-'Rail Costs'!V151</f>
        <v>217.98812703198706</v>
      </c>
      <c r="AV151" s="4">
        <f>$T151-(AG151*'Feedstock Conversions'!$B$9)-'Rail Costs'!Q151</f>
        <v>181.44145725424835</v>
      </c>
      <c r="AW151" s="4">
        <f>$T151-(AH151*'Feedstock Conversions'!$B$9)-'Rail Costs'!R151</f>
        <v>196.90996128997014</v>
      </c>
      <c r="AX151" s="4">
        <f>$T151-(AI151*'Feedstock Conversions'!$B$9)-'Rail Costs'!S151</f>
        <v>186.1013171424112</v>
      </c>
      <c r="AY151" s="4">
        <f>$T151-(AJ151*'Feedstock Conversions'!$B$9)-'Rail Costs'!T151</f>
        <v>192.62038691832242</v>
      </c>
      <c r="AZ151" s="4">
        <f>$T151-(AK151*'Feedstock Conversions'!$B$9)-'Rail Costs'!U151</f>
        <v>118.24654820137569</v>
      </c>
      <c r="BA151" s="4">
        <f>$T151-(AL151*'Feedstock Conversions'!$B$9)-'Rail Costs'!V151</f>
        <v>181.08282475698695</v>
      </c>
      <c r="BH151">
        <f t="shared" si="14"/>
        <v>46</v>
      </c>
      <c r="BI151">
        <f t="shared" si="15"/>
        <v>2021</v>
      </c>
      <c r="BJ151">
        <f t="shared" si="18"/>
        <v>11</v>
      </c>
    </row>
    <row r="152" spans="1:62" x14ac:dyDescent="0.2">
      <c r="A152" s="11">
        <v>44519</v>
      </c>
      <c r="B152" s="4">
        <v>46.8</v>
      </c>
      <c r="C152" s="18">
        <f>CWG!B152+'Rail Costs'!B152</f>
        <v>51.48900335946248</v>
      </c>
      <c r="E152" s="4">
        <f>CWG!C152*'Feedstock Conversions'!B$21</f>
        <v>404.60058839865616</v>
      </c>
      <c r="F152" s="4">
        <f>CWG!C152*'Feedstock Conversions'!B$9</f>
        <v>482.70940649496077</v>
      </c>
      <c r="H152" s="4">
        <f>'Fuel Values'!B152-CWG!I152-CWG!J152-CWG!K152</f>
        <v>226.12978597400001</v>
      </c>
      <c r="I152" s="18">
        <f>('LCFS Values'!$E$4-$AA$4)/1000000*'LCFS Values'!B152*'LCFS Values'!$G$2*100</f>
        <v>110.27021402599996</v>
      </c>
      <c r="J152" s="4">
        <f>'RIN Values'!C152</f>
        <v>198.60000000000002</v>
      </c>
      <c r="K152" s="4">
        <f>'Fixed Credits Value'!B152</f>
        <v>100</v>
      </c>
      <c r="L152" s="4">
        <f t="shared" si="16"/>
        <v>635</v>
      </c>
      <c r="M152" s="4">
        <f>L152/'Feedstock Conversions'!B$21</f>
        <v>80.80936625095444</v>
      </c>
      <c r="O152" s="4">
        <f>'Fuel Values'!C152*100</f>
        <v>238.42</v>
      </c>
      <c r="P152" s="18">
        <f>('LCFS Values'!$E$4-AB$4)/1000000*'LCFS Values'!B152*'LCFS Values'!$G$2*100</f>
        <v>93.874179349999991</v>
      </c>
      <c r="Q152" s="4">
        <f>'RIN Values'!D152</f>
        <v>225.08</v>
      </c>
      <c r="R152" s="4">
        <f>'Fixed Credits Value'!B152</f>
        <v>100</v>
      </c>
      <c r="S152" s="4">
        <f>'Fixed Credits Value'!C152</f>
        <v>16</v>
      </c>
      <c r="T152" s="4">
        <f t="shared" si="12"/>
        <v>673.37417934999996</v>
      </c>
      <c r="U152" s="4">
        <f>T152/'Feedstock Conversions'!B$9</f>
        <v>71.826579130666659</v>
      </c>
      <c r="W152" s="4">
        <f t="shared" si="17"/>
        <v>230.39941160134384</v>
      </c>
      <c r="X152" s="4">
        <f t="shared" si="13"/>
        <v>190.66477285503919</v>
      </c>
      <c r="AG152" s="4">
        <f>AJ152+'Rail Costs'!K152</f>
        <v>50.547250839865619</v>
      </c>
      <c r="AH152" s="4">
        <f>B152+'Rail Costs'!N152</f>
        <v>47.268900335946249</v>
      </c>
      <c r="AI152" s="4">
        <f>AH152+'Rail Costs'!K152</f>
        <v>48.441151175811868</v>
      </c>
      <c r="AJ152" s="4">
        <v>49.375</v>
      </c>
      <c r="AK152" s="4">
        <v>57.8</v>
      </c>
      <c r="AL152" s="4">
        <v>50.5</v>
      </c>
      <c r="AO152" s="4">
        <f>$L152-(AG152*'Feedstock Conversions'!$B$21)-'Rail Costs'!Q152</f>
        <v>233.82906405332466</v>
      </c>
      <c r="AP152" s="4">
        <f>$L152-(AH152*'Feedstock Conversions'!$B$21)-'Rail Costs'!R152</f>
        <v>260.02743537460083</v>
      </c>
      <c r="AQ152" s="4">
        <f>$L152-(AI152*'Feedstock Conversions'!$B$21)-'Rail Costs'!S152</f>
        <v>250.99709575111794</v>
      </c>
      <c r="AR152" s="4">
        <f>$L152-(AJ152*'Feedstock Conversions'!$B$21)-'Rail Costs'!T152</f>
        <v>243.22968919332254</v>
      </c>
      <c r="AS152" s="4">
        <f>$L152-(AK152*'Feedstock Conversions'!$B$21)-'Rail Costs'!U152</f>
        <v>177.18345047637581</v>
      </c>
      <c r="AT152" s="4">
        <f>$L152-(AL152*'Feedstock Conversions'!$B$21)-'Rail Costs'!V152</f>
        <v>233.63312703198704</v>
      </c>
      <c r="AV152" s="4">
        <f>$T152-(AG152*'Feedstock Conversions'!$B$9)-'Rail Costs'!Q152</f>
        <v>195.52306387924847</v>
      </c>
      <c r="AW152" s="4">
        <f>$T152-(AH152*'Feedstock Conversions'!$B$9)-'Rail Costs'!R152</f>
        <v>226.69469291497026</v>
      </c>
      <c r="AX152" s="4">
        <f>$T152-(AI152*'Feedstock Conversions'!$B$9)-'Rail Costs'!S152</f>
        <v>215.88604876741132</v>
      </c>
      <c r="AY152" s="4">
        <f>$T152-(AJ152*'Feedstock Conversions'!$B$9)-'Rail Costs'!T152</f>
        <v>206.70199354332249</v>
      </c>
      <c r="AZ152" s="4">
        <f>$T152-(AK152*'Feedstock Conversions'!$B$9)-'Rail Costs'!U152</f>
        <v>127.87502982637575</v>
      </c>
      <c r="BA152" s="4">
        <f>$T152-(AL152*'Feedstock Conversions'!$B$9)-'Rail Costs'!V152</f>
        <v>195.39880638198701</v>
      </c>
      <c r="BH152">
        <f t="shared" si="14"/>
        <v>47</v>
      </c>
      <c r="BI152">
        <f t="shared" si="15"/>
        <v>2021</v>
      </c>
      <c r="BJ152">
        <f t="shared" si="18"/>
        <v>11</v>
      </c>
    </row>
    <row r="153" spans="1:62" x14ac:dyDescent="0.2">
      <c r="A153" s="11">
        <v>44526</v>
      </c>
      <c r="B153" s="4">
        <v>44.75</v>
      </c>
      <c r="C153" s="18">
        <f>CWG!B153+'Rail Costs'!B153</f>
        <v>49.439003359462482</v>
      </c>
      <c r="E153" s="4">
        <f>CWG!C153*'Feedstock Conversions'!B$21</f>
        <v>388.49168839865615</v>
      </c>
      <c r="F153" s="4">
        <f>CWG!C153*'Feedstock Conversions'!B$9</f>
        <v>463.49065649496077</v>
      </c>
      <c r="H153" s="4">
        <f>'Fuel Values'!B153-CWG!I153-CWG!J153-CWG!K153</f>
        <v>225.18713222500003</v>
      </c>
      <c r="I153" s="18">
        <f>('LCFS Values'!$E$4-$AA$4)/1000000*'LCFS Values'!B153*'LCFS Values'!$G$2*100</f>
        <v>107.47951777499998</v>
      </c>
      <c r="J153" s="4">
        <f>'RIN Values'!C153</f>
        <v>199.00004999999999</v>
      </c>
      <c r="K153" s="4">
        <f>'Fixed Credits Value'!B153</f>
        <v>100</v>
      </c>
      <c r="L153" s="4">
        <f t="shared" si="16"/>
        <v>631.66669999999999</v>
      </c>
      <c r="M153" s="4">
        <f>L153/'Feedstock Conversions'!B$21</f>
        <v>80.385174344616956</v>
      </c>
      <c r="O153" s="4">
        <f>'Fuel Values'!C153*100</f>
        <v>237.42000000000002</v>
      </c>
      <c r="P153" s="18">
        <f>('LCFS Values'!$E$4-AB$4)/1000000*'LCFS Values'!B153*'LCFS Values'!$G$2*100</f>
        <v>91.498430624999997</v>
      </c>
      <c r="Q153" s="4">
        <f>'RIN Values'!D153</f>
        <v>225.53338999999997</v>
      </c>
      <c r="R153" s="4">
        <f>'Fixed Credits Value'!B153</f>
        <v>100</v>
      </c>
      <c r="S153" s="4">
        <f>'Fixed Credits Value'!C153</f>
        <v>16</v>
      </c>
      <c r="T153" s="4">
        <f t="shared" si="12"/>
        <v>670.45182062499998</v>
      </c>
      <c r="U153" s="4">
        <f>T153/'Feedstock Conversions'!B$9</f>
        <v>71.514860866666666</v>
      </c>
      <c r="W153" s="4">
        <f t="shared" si="17"/>
        <v>243.17501160134384</v>
      </c>
      <c r="X153" s="4">
        <f t="shared" si="13"/>
        <v>206.96116413003921</v>
      </c>
      <c r="AG153" s="4">
        <f>AJ153+'Rail Costs'!K153</f>
        <v>49.672250839865619</v>
      </c>
      <c r="AH153" s="4">
        <f>B153+'Rail Costs'!N153</f>
        <v>45.218900335946252</v>
      </c>
      <c r="AI153" s="4">
        <f>AH153+'Rail Costs'!K153</f>
        <v>46.391151175811871</v>
      </c>
      <c r="AJ153" s="4">
        <v>48.5</v>
      </c>
      <c r="AK153" s="4">
        <v>53</v>
      </c>
      <c r="AL153" s="4">
        <v>48.833300000000001</v>
      </c>
      <c r="AO153" s="4">
        <f>$L153-(AG153*'Feedstock Conversions'!$B$21)-'Rail Costs'!Q153</f>
        <v>237.37151405332463</v>
      </c>
      <c r="AP153" s="4">
        <f>$L153-(AH153*'Feedstock Conversions'!$B$21)-'Rail Costs'!R153</f>
        <v>272.80303537460077</v>
      </c>
      <c r="AQ153" s="4">
        <f>$L153-(AI153*'Feedstock Conversions'!$B$21)-'Rail Costs'!S153</f>
        <v>263.77269575111796</v>
      </c>
      <c r="AR153" s="4">
        <f>$L153-(AJ153*'Feedstock Conversions'!$B$21)-'Rail Costs'!T153</f>
        <v>246.77213919332252</v>
      </c>
      <c r="AS153" s="4">
        <f>$L153-(AK153*'Feedstock Conversions'!$B$21)-'Rail Costs'!U153</f>
        <v>211.56855047637578</v>
      </c>
      <c r="AT153" s="4">
        <f>$L153-(AL153*'Feedstock Conversions'!$B$21)-'Rail Costs'!V153</f>
        <v>243.39675563198705</v>
      </c>
      <c r="AV153" s="4">
        <f>$T153-(AG153*'Feedstock Conversions'!$B$9)-'Rail Costs'!Q153</f>
        <v>200.80383015424849</v>
      </c>
      <c r="AW153" s="4">
        <f>$T153-(AH153*'Feedstock Conversions'!$B$9)-'Rail Costs'!R153</f>
        <v>242.99108418997028</v>
      </c>
      <c r="AX153" s="4">
        <f>$T153-(AI153*'Feedstock Conversions'!$B$9)-'Rail Costs'!S153</f>
        <v>232.18244004241129</v>
      </c>
      <c r="AY153" s="4">
        <f>$T153-(AJ153*'Feedstock Conversions'!$B$9)-'Rail Costs'!T153</f>
        <v>211.98275981832251</v>
      </c>
      <c r="AZ153" s="4">
        <f>$T153-(AK153*'Feedstock Conversions'!$B$9)-'Rail Costs'!U153</f>
        <v>169.95267110137576</v>
      </c>
      <c r="BA153" s="4">
        <f>$T153-(AL153*'Feedstock Conversions'!$B$9)-'Rail Costs'!V153</f>
        <v>208.10176015698704</v>
      </c>
      <c r="BH153">
        <f t="shared" si="14"/>
        <v>48</v>
      </c>
      <c r="BI153">
        <f t="shared" si="15"/>
        <v>2021</v>
      </c>
      <c r="BJ153">
        <f t="shared" si="18"/>
        <v>11</v>
      </c>
    </row>
    <row r="154" spans="1:62" x14ac:dyDescent="0.2">
      <c r="A154" s="11">
        <v>44533</v>
      </c>
      <c r="B154" s="4">
        <v>43.95</v>
      </c>
      <c r="C154" s="18">
        <f>CWG!B154+'Rail Costs'!B154</f>
        <v>48.639003359462485</v>
      </c>
      <c r="E154" s="4">
        <f>CWG!C154*'Feedstock Conversions'!B$21</f>
        <v>382.20528839865619</v>
      </c>
      <c r="F154" s="4">
        <f>CWG!C154*'Feedstock Conversions'!B$9</f>
        <v>455.99065649496077</v>
      </c>
      <c r="H154" s="4">
        <f>'Fuel Values'!B154-CWG!I154-CWG!J154-CWG!K154</f>
        <v>221.16454310300003</v>
      </c>
      <c r="I154" s="18">
        <f>('LCFS Values'!$E$4-$AA$4)/1000000*'LCFS Values'!B154*'LCFS Values'!$G$2*100</f>
        <v>108.53545689699999</v>
      </c>
      <c r="J154" s="4">
        <f>'RIN Values'!C154</f>
        <v>195.29999999999998</v>
      </c>
      <c r="K154" s="4">
        <f>'Fixed Credits Value'!B154</f>
        <v>100</v>
      </c>
      <c r="L154" s="4">
        <f t="shared" si="16"/>
        <v>625</v>
      </c>
      <c r="M154" s="4">
        <f>L154/'Feedstock Conversions'!B$21</f>
        <v>79.536777806057529</v>
      </c>
      <c r="O154" s="4">
        <f>'Fuel Values'!C154*100</f>
        <v>210.9</v>
      </c>
      <c r="P154" s="18">
        <f>('LCFS Values'!$E$4-AB$4)/1000000*'LCFS Values'!B154*'LCFS Values'!$G$2*100</f>
        <v>92.397362575000002</v>
      </c>
      <c r="Q154" s="4">
        <f>'RIN Values'!D154</f>
        <v>221.33999999999997</v>
      </c>
      <c r="R154" s="4">
        <f>'Fixed Credits Value'!B154</f>
        <v>100</v>
      </c>
      <c r="S154" s="4">
        <f>'Fixed Credits Value'!C154</f>
        <v>16</v>
      </c>
      <c r="T154" s="4">
        <f t="shared" si="12"/>
        <v>640.637362575</v>
      </c>
      <c r="U154" s="4">
        <f>T154/'Feedstock Conversions'!B$9</f>
        <v>68.334652008000006</v>
      </c>
      <c r="W154" s="4">
        <f t="shared" si="17"/>
        <v>242.79471160134381</v>
      </c>
      <c r="X154" s="4">
        <f t="shared" si="13"/>
        <v>184.64670608003922</v>
      </c>
      <c r="AG154" s="4">
        <f>AJ154+'Rail Costs'!K154</f>
        <v>46.872250839865622</v>
      </c>
      <c r="AH154" s="4">
        <f>B154+'Rail Costs'!N154</f>
        <v>44.418900335946255</v>
      </c>
      <c r="AI154" s="4">
        <f>AH154+'Rail Costs'!K154</f>
        <v>45.591151175811873</v>
      </c>
      <c r="AJ154" s="4">
        <v>45.7</v>
      </c>
      <c r="AK154" s="4">
        <v>53</v>
      </c>
      <c r="AL154" s="4">
        <v>46</v>
      </c>
      <c r="AO154" s="4">
        <f>$L154-(AG154*'Feedstock Conversions'!$B$21)-'Rail Costs'!Q154</f>
        <v>252.70721405332461</v>
      </c>
      <c r="AP154" s="4">
        <f>$L154-(AH154*'Feedstock Conversions'!$B$21)-'Rail Costs'!R154</f>
        <v>272.42273537460073</v>
      </c>
      <c r="AQ154" s="4">
        <f>$L154-(AI154*'Feedstock Conversions'!$B$21)-'Rail Costs'!S154</f>
        <v>263.39239575111793</v>
      </c>
      <c r="AR154" s="4">
        <f>$L154-(AJ154*'Feedstock Conversions'!$B$21)-'Rail Costs'!T154</f>
        <v>262.10783919332249</v>
      </c>
      <c r="AS154" s="4">
        <f>$L154-(AK154*'Feedstock Conversions'!$B$21)-'Rail Costs'!U154</f>
        <v>204.90185047637578</v>
      </c>
      <c r="AT154" s="4">
        <f>$L154-(AL154*'Feedstock Conversions'!$B$21)-'Rail Costs'!V154</f>
        <v>258.99412703198709</v>
      </c>
      <c r="AV154" s="4">
        <f>$T154-(AG154*'Feedstock Conversions'!$B$9)-'Rail Costs'!Q154</f>
        <v>197.23937210424845</v>
      </c>
      <c r="AW154" s="4">
        <f>$T154-(AH154*'Feedstock Conversions'!$B$9)-'Rail Costs'!R154</f>
        <v>220.67662613997024</v>
      </c>
      <c r="AX154" s="4">
        <f>$T154-(AI154*'Feedstock Conversions'!$B$9)-'Rail Costs'!S154</f>
        <v>209.8679819924113</v>
      </c>
      <c r="AY154" s="4">
        <f>$T154-(AJ154*'Feedstock Conversions'!$B$9)-'Rail Costs'!T154</f>
        <v>208.41830176832252</v>
      </c>
      <c r="AZ154" s="4">
        <f>$T154-(AK154*'Feedstock Conversions'!$B$9)-'Rail Costs'!U154</f>
        <v>140.13821305137577</v>
      </c>
      <c r="BA154" s="4">
        <f>$T154-(AL154*'Feedstock Conversions'!$B$9)-'Rail Costs'!V154</f>
        <v>204.84948960698705</v>
      </c>
      <c r="BH154">
        <f t="shared" si="14"/>
        <v>49</v>
      </c>
      <c r="BI154">
        <f t="shared" si="15"/>
        <v>2021</v>
      </c>
      <c r="BJ154">
        <f t="shared" si="18"/>
        <v>12</v>
      </c>
    </row>
    <row r="155" spans="1:62" x14ac:dyDescent="0.2">
      <c r="A155" s="11">
        <v>44540</v>
      </c>
      <c r="B155" s="4">
        <v>42.125</v>
      </c>
      <c r="C155" s="18">
        <f>CWG!B155+'Rail Costs'!B155</f>
        <v>46.814003359462482</v>
      </c>
      <c r="E155" s="4">
        <f>CWG!C155*'Feedstock Conversions'!B$21</f>
        <v>367.86443839865615</v>
      </c>
      <c r="F155" s="4">
        <f>CWG!C155*'Feedstock Conversions'!B$9</f>
        <v>438.88128149496077</v>
      </c>
      <c r="H155" s="4">
        <f>'Fuel Values'!B155-CWG!I155-CWG!J155-CWG!K155</f>
        <v>210.40178725599998</v>
      </c>
      <c r="I155" s="18">
        <f>('LCFS Values'!$E$4-$AA$4)/1000000*'LCFS Values'!B155*'LCFS Values'!$G$2*100</f>
        <v>115.24821274400001</v>
      </c>
      <c r="J155" s="4">
        <f>'RIN Values'!C155</f>
        <v>190.35000000000002</v>
      </c>
      <c r="K155" s="4">
        <f>'Fixed Credits Value'!B155</f>
        <v>100</v>
      </c>
      <c r="L155" s="4">
        <f t="shared" si="16"/>
        <v>616</v>
      </c>
      <c r="M155" s="4">
        <f>L155/'Feedstock Conversions'!B$21</f>
        <v>78.391448205650292</v>
      </c>
      <c r="O155" s="4">
        <f>'Fuel Values'!C155*100</f>
        <v>224.18</v>
      </c>
      <c r="P155" s="18">
        <f>('LCFS Values'!$E$4-AB$4)/1000000*'LCFS Values'!B155*'LCFS Values'!$G$2*100</f>
        <v>98.112001400000011</v>
      </c>
      <c r="Q155" s="4">
        <f>'RIN Values'!D155</f>
        <v>215.73000000000002</v>
      </c>
      <c r="R155" s="4">
        <f>'Fixed Credits Value'!B155</f>
        <v>100</v>
      </c>
      <c r="S155" s="4">
        <f>'Fixed Credits Value'!C155</f>
        <v>16</v>
      </c>
      <c r="T155" s="4">
        <f t="shared" ref="T155:T218" si="19">S155+R155+Q155+P155+O155</f>
        <v>654.02200140000002</v>
      </c>
      <c r="U155" s="4">
        <f>T155/'Feedstock Conversions'!B$9</f>
        <v>69.762346816000004</v>
      </c>
      <c r="W155" s="4">
        <f t="shared" si="17"/>
        <v>248.13556160134385</v>
      </c>
      <c r="X155" s="4">
        <f t="shared" ref="X155:X218" si="20">T155-F155</f>
        <v>215.14071990503925</v>
      </c>
      <c r="AG155" s="4">
        <f>AJ155+'Rail Costs'!K155</f>
        <v>44.77225083986562</v>
      </c>
      <c r="AH155" s="4">
        <f>B155+'Rail Costs'!N155</f>
        <v>42.593900335946252</v>
      </c>
      <c r="AI155" s="4">
        <f>AH155+'Rail Costs'!K155</f>
        <v>43.766151175811871</v>
      </c>
      <c r="AJ155" s="4">
        <v>43.6</v>
      </c>
      <c r="AK155" s="4">
        <v>53</v>
      </c>
      <c r="AL155" s="4">
        <v>44.3</v>
      </c>
      <c r="AO155" s="4">
        <f>$L155-(AG155*'Feedstock Conversions'!$B$21)-'Rail Costs'!Q155</f>
        <v>260.20901405332461</v>
      </c>
      <c r="AP155" s="4">
        <f>$L155-(AH155*'Feedstock Conversions'!$B$21)-'Rail Costs'!R155</f>
        <v>277.76358537460078</v>
      </c>
      <c r="AQ155" s="4">
        <f>$L155-(AI155*'Feedstock Conversions'!$B$21)-'Rail Costs'!S155</f>
        <v>268.73324575111798</v>
      </c>
      <c r="AR155" s="4">
        <f>$L155-(AJ155*'Feedstock Conversions'!$B$21)-'Rail Costs'!T155</f>
        <v>269.60963919332255</v>
      </c>
      <c r="AS155" s="4">
        <f>$L155-(AK155*'Feedstock Conversions'!$B$21)-'Rail Costs'!U155</f>
        <v>195.90185047637578</v>
      </c>
      <c r="AT155" s="4">
        <f>$L155-(AL155*'Feedstock Conversions'!$B$21)-'Rail Costs'!V155</f>
        <v>263.35272703198711</v>
      </c>
      <c r="AV155" s="4">
        <f>$T155-(AG155*'Feedstock Conversions'!$B$9)-'Rail Costs'!Q155</f>
        <v>230.31151092924847</v>
      </c>
      <c r="AW155" s="4">
        <f>$T155-(AH155*'Feedstock Conversions'!$B$9)-'Rail Costs'!R155</f>
        <v>251.17063996497032</v>
      </c>
      <c r="AX155" s="4">
        <f>$T155-(AI155*'Feedstock Conversions'!$B$9)-'Rail Costs'!S155</f>
        <v>240.36199581741133</v>
      </c>
      <c r="AY155" s="4">
        <f>$T155-(AJ155*'Feedstock Conversions'!$B$9)-'Rail Costs'!T155</f>
        <v>241.49044059332255</v>
      </c>
      <c r="AZ155" s="4">
        <f>$T155-(AK155*'Feedstock Conversions'!$B$9)-'Rail Costs'!U155</f>
        <v>153.5228518763758</v>
      </c>
      <c r="BA155" s="4">
        <f>$T155-(AL155*'Feedstock Conversions'!$B$9)-'Rail Costs'!V155</f>
        <v>234.17162843198707</v>
      </c>
      <c r="BH155">
        <f t="shared" si="14"/>
        <v>50</v>
      </c>
      <c r="BI155">
        <f t="shared" si="15"/>
        <v>2021</v>
      </c>
      <c r="BJ155">
        <f t="shared" si="18"/>
        <v>12</v>
      </c>
    </row>
    <row r="156" spans="1:62" x14ac:dyDescent="0.2">
      <c r="A156" s="11">
        <v>44547</v>
      </c>
      <c r="B156" s="4">
        <v>41.05</v>
      </c>
      <c r="C156" s="18">
        <f>CWG!B156+'Rail Costs'!B156</f>
        <v>45.73900335946248</v>
      </c>
      <c r="E156" s="4">
        <f>CWG!C156*'Feedstock Conversions'!B$21</f>
        <v>359.41708839865618</v>
      </c>
      <c r="F156" s="4">
        <f>CWG!C156*'Feedstock Conversions'!B$9</f>
        <v>428.80315649496077</v>
      </c>
      <c r="H156" s="4">
        <f>'Fuel Values'!B156-CWG!I156-CWG!J156-CWG!K156</f>
        <v>213.79502884500005</v>
      </c>
      <c r="I156" s="18">
        <f>('LCFS Values'!$E$4-$AA$4)/1000000*'LCFS Values'!B156*'LCFS Values'!$G$2*100</f>
        <v>112.00497115499996</v>
      </c>
      <c r="J156" s="4">
        <f>'RIN Values'!C156</f>
        <v>181.2</v>
      </c>
      <c r="K156" s="4">
        <f>'Fixed Credits Value'!B156</f>
        <v>100</v>
      </c>
      <c r="L156" s="4">
        <f t="shared" si="16"/>
        <v>607</v>
      </c>
      <c r="M156" s="4">
        <f>L156/'Feedstock Conversions'!B$21</f>
        <v>77.246118605243069</v>
      </c>
      <c r="O156" s="4">
        <f>'Fuel Values'!C156*100</f>
        <v>224.16</v>
      </c>
      <c r="P156" s="18">
        <f>('LCFS Values'!$E$4-AB$4)/1000000*'LCFS Values'!B156*'LCFS Values'!$G$2*100</f>
        <v>95.350996124999995</v>
      </c>
      <c r="Q156" s="4">
        <f>'RIN Values'!D156</f>
        <v>205.35999999999999</v>
      </c>
      <c r="R156" s="4">
        <f>'Fixed Credits Value'!B156</f>
        <v>100</v>
      </c>
      <c r="S156" s="4">
        <f>'Fixed Credits Value'!C156</f>
        <v>16</v>
      </c>
      <c r="T156" s="4">
        <f t="shared" si="19"/>
        <v>640.87099612500003</v>
      </c>
      <c r="U156" s="4">
        <f>T156/'Feedstock Conversions'!B$9</f>
        <v>68.359572920000005</v>
      </c>
      <c r="W156" s="4">
        <f t="shared" si="17"/>
        <v>247.58291160134382</v>
      </c>
      <c r="X156" s="4">
        <f t="shared" si="20"/>
        <v>212.06783963003926</v>
      </c>
      <c r="AG156" s="4">
        <f>AJ156+'Rail Costs'!K156</f>
        <v>43.77225083986562</v>
      </c>
      <c r="AH156" s="4">
        <f>B156+'Rail Costs'!N156</f>
        <v>41.518900335946249</v>
      </c>
      <c r="AI156" s="4">
        <f>AH156+'Rail Costs'!K156</f>
        <v>42.691151175811868</v>
      </c>
      <c r="AJ156" s="4">
        <v>42.6</v>
      </c>
      <c r="AK156" s="4">
        <v>50.8</v>
      </c>
      <c r="AL156" s="4">
        <v>43.5</v>
      </c>
      <c r="AO156" s="4">
        <f>$L156-(AG156*'Feedstock Conversions'!$B$21)-'Rail Costs'!Q156</f>
        <v>259.06701405332461</v>
      </c>
      <c r="AP156" s="4">
        <f>$L156-(AH156*'Feedstock Conversions'!$B$21)-'Rail Costs'!R156</f>
        <v>277.21093537460081</v>
      </c>
      <c r="AQ156" s="4">
        <f>$L156-(AI156*'Feedstock Conversions'!$B$21)-'Rail Costs'!S156</f>
        <v>268.18059575111801</v>
      </c>
      <c r="AR156" s="4">
        <f>$L156-(AJ156*'Feedstock Conversions'!$B$21)-'Rail Costs'!T156</f>
        <v>268.46763919332255</v>
      </c>
      <c r="AS156" s="4">
        <f>$L156-(AK156*'Feedstock Conversions'!$B$21)-'Rail Costs'!U156</f>
        <v>204.18945047637584</v>
      </c>
      <c r="AT156" s="4">
        <f>$L156-(AL156*'Feedstock Conversions'!$B$21)-'Rail Costs'!V156</f>
        <v>260.63912703198707</v>
      </c>
      <c r="AV156" s="4">
        <f>$T156-(AG156*'Feedstock Conversions'!$B$9)-'Rail Costs'!Q156</f>
        <v>226.53550565424848</v>
      </c>
      <c r="AW156" s="4">
        <f>$T156-(AH156*'Feedstock Conversions'!$B$9)-'Rail Costs'!R156</f>
        <v>248.09775968997033</v>
      </c>
      <c r="AX156" s="4">
        <f>$T156-(AI156*'Feedstock Conversions'!$B$9)-'Rail Costs'!S156</f>
        <v>237.28911554241139</v>
      </c>
      <c r="AY156" s="4">
        <f>$T156-(AJ156*'Feedstock Conversions'!$B$9)-'Rail Costs'!T156</f>
        <v>237.71443531832256</v>
      </c>
      <c r="AZ156" s="4">
        <f>$T156-(AK156*'Feedstock Conversions'!$B$9)-'Rail Costs'!U156</f>
        <v>160.99684660137581</v>
      </c>
      <c r="BA156" s="4">
        <f>$T156-(AL156*'Feedstock Conversions'!$B$9)-'Rail Costs'!V156</f>
        <v>228.52062315698709</v>
      </c>
      <c r="BH156">
        <f t="shared" si="14"/>
        <v>51</v>
      </c>
      <c r="BI156">
        <f t="shared" si="15"/>
        <v>2021</v>
      </c>
      <c r="BJ156">
        <f t="shared" si="18"/>
        <v>12</v>
      </c>
    </row>
    <row r="157" spans="1:62" x14ac:dyDescent="0.2">
      <c r="A157" s="11">
        <v>44554</v>
      </c>
      <c r="B157" s="4">
        <v>41</v>
      </c>
      <c r="C157" s="18">
        <f>CWG!B157+'Rail Costs'!B157</f>
        <v>45.689003359462482</v>
      </c>
      <c r="E157" s="4">
        <f>CWG!C157*'Feedstock Conversions'!B$21</f>
        <v>359.02418839865618</v>
      </c>
      <c r="F157" s="4">
        <f>CWG!C157*'Feedstock Conversions'!B$9</f>
        <v>428.33440649496077</v>
      </c>
      <c r="H157" s="4">
        <f>'Fuel Values'!B157-CWG!I157-CWG!J157-CWG!K157</f>
        <v>203.81707386250002</v>
      </c>
      <c r="I157" s="18">
        <f>('LCFS Values'!$E$4-$AA$4)/1000000*'LCFS Values'!B157*'LCFS Values'!$G$2*100</f>
        <v>110.3079261375</v>
      </c>
      <c r="J157" s="4">
        <f>'RIN Values'!C157</f>
        <v>190.875</v>
      </c>
      <c r="K157" s="4">
        <f>'Fixed Credits Value'!B157</f>
        <v>100</v>
      </c>
      <c r="L157" s="4">
        <f t="shared" si="16"/>
        <v>605</v>
      </c>
      <c r="M157" s="4">
        <f>L157/'Feedstock Conversions'!B$21</f>
        <v>76.991600916263678</v>
      </c>
      <c r="O157" s="4">
        <f>'Fuel Values'!C157*100</f>
        <v>227.75</v>
      </c>
      <c r="P157" s="18">
        <f>('LCFS Values'!$E$4-AB$4)/1000000*'LCFS Values'!B157*'LCFS Values'!$G$2*100</f>
        <v>93.906284062500006</v>
      </c>
      <c r="Q157" s="4">
        <f>'RIN Values'!D157</f>
        <v>216.32499999999999</v>
      </c>
      <c r="R157" s="4">
        <f>'Fixed Credits Value'!B157</f>
        <v>100</v>
      </c>
      <c r="S157" s="4">
        <f>'Fixed Credits Value'!C157</f>
        <v>16</v>
      </c>
      <c r="T157" s="4">
        <f t="shared" si="19"/>
        <v>653.98128406249998</v>
      </c>
      <c r="U157" s="4">
        <f>T157/'Feedstock Conversions'!B$9</f>
        <v>69.758003633333331</v>
      </c>
      <c r="W157" s="4">
        <f t="shared" si="17"/>
        <v>245.97581160134382</v>
      </c>
      <c r="X157" s="4">
        <f t="shared" si="20"/>
        <v>225.64687756753921</v>
      </c>
      <c r="AG157" s="4">
        <f>AJ157+'Rail Costs'!K157</f>
        <v>43.672250839865619</v>
      </c>
      <c r="AH157" s="4">
        <f>B157+'Rail Costs'!N157</f>
        <v>41.468900335946252</v>
      </c>
      <c r="AI157" s="4">
        <f>AH157+'Rail Costs'!K157</f>
        <v>42.641151175811871</v>
      </c>
      <c r="AJ157" s="4">
        <v>42.5</v>
      </c>
      <c r="AK157" s="4">
        <v>48</v>
      </c>
      <c r="AL157" s="4">
        <v>43.5</v>
      </c>
      <c r="AO157" s="4">
        <f>$L157-(AG157*'Feedstock Conversions'!$B$21)-'Rail Costs'!Q157</f>
        <v>257.85281405332466</v>
      </c>
      <c r="AP157" s="4">
        <f>$L157-(AH157*'Feedstock Conversions'!$B$21)-'Rail Costs'!R157</f>
        <v>275.60383537460081</v>
      </c>
      <c r="AQ157" s="4">
        <f>$L157-(AI157*'Feedstock Conversions'!$B$21)-'Rail Costs'!S157</f>
        <v>266.57349575111795</v>
      </c>
      <c r="AR157" s="4">
        <f>$L157-(AJ157*'Feedstock Conversions'!$B$21)-'Rail Costs'!T157</f>
        <v>267.25343919332255</v>
      </c>
      <c r="AS157" s="4">
        <f>$L157-(AK157*'Feedstock Conversions'!$B$21)-'Rail Costs'!U157</f>
        <v>224.19185047637581</v>
      </c>
      <c r="AT157" s="4">
        <f>$L157-(AL157*'Feedstock Conversions'!$B$21)-'Rail Costs'!V157</f>
        <v>258.63912703198707</v>
      </c>
      <c r="AV157" s="4">
        <f>$T157-(AG157*'Feedstock Conversions'!$B$9)-'Rail Costs'!Q157</f>
        <v>240.58329359174849</v>
      </c>
      <c r="AW157" s="4">
        <f>$T157-(AH157*'Feedstock Conversions'!$B$9)-'Rail Costs'!R157</f>
        <v>261.67679762747031</v>
      </c>
      <c r="AX157" s="4">
        <f>$T157-(AI157*'Feedstock Conversions'!$B$9)-'Rail Costs'!S157</f>
        <v>250.86815347991129</v>
      </c>
      <c r="AY157" s="4">
        <f>$T157-(AJ157*'Feedstock Conversions'!$B$9)-'Rail Costs'!T157</f>
        <v>251.76222325582251</v>
      </c>
      <c r="AZ157" s="4">
        <f>$T157-(AK157*'Feedstock Conversions'!$B$9)-'Rail Costs'!U157</f>
        <v>200.35713453887575</v>
      </c>
      <c r="BA157" s="4">
        <f>$T157-(AL157*'Feedstock Conversions'!$B$9)-'Rail Costs'!V157</f>
        <v>241.63091109448703</v>
      </c>
      <c r="BH157">
        <f t="shared" si="14"/>
        <v>52</v>
      </c>
      <c r="BI157">
        <f t="shared" si="15"/>
        <v>2021</v>
      </c>
      <c r="BJ157">
        <f t="shared" si="18"/>
        <v>12</v>
      </c>
    </row>
    <row r="158" spans="1:62" x14ac:dyDescent="0.2">
      <c r="A158" s="11">
        <v>44561</v>
      </c>
      <c r="B158" s="4">
        <v>41</v>
      </c>
      <c r="C158" s="18">
        <f>CWG!B158+'Rail Costs'!B158</f>
        <v>45.689003359462482</v>
      </c>
      <c r="E158" s="4">
        <f>CWG!C158*'Feedstock Conversions'!B$21</f>
        <v>359.02418839865618</v>
      </c>
      <c r="F158" s="4">
        <f>CWG!C158*'Feedstock Conversions'!B$9</f>
        <v>428.33440649496077</v>
      </c>
      <c r="H158" s="4">
        <f>'Fuel Values'!B158-CWG!I158-CWG!J158-CWG!K158</f>
        <v>201.13644926312503</v>
      </c>
      <c r="I158" s="18">
        <f>('LCFS Values'!$E$4-$AA$4)/1000000*'LCFS Values'!B158*'LCFS Values'!$G$2*100</f>
        <v>111.86355073687497</v>
      </c>
      <c r="J158" s="4">
        <f>'RIN Values'!C158</f>
        <v>192</v>
      </c>
      <c r="K158" s="4">
        <f>'Fixed Credits Value'!B158</f>
        <v>100</v>
      </c>
      <c r="L158" s="4">
        <f t="shared" si="16"/>
        <v>605</v>
      </c>
      <c r="M158" s="4">
        <f>L158/'Feedstock Conversions'!B$21</f>
        <v>76.991600916263678</v>
      </c>
      <c r="O158" s="4">
        <f>'Fuel Values'!C158*100</f>
        <v>238.47</v>
      </c>
      <c r="P158" s="18">
        <f>('LCFS Values'!$E$4-AB$4)/1000000*'LCFS Values'!B158*'LCFS Values'!$G$2*100</f>
        <v>95.230603453124999</v>
      </c>
      <c r="Q158" s="4">
        <f>'RIN Values'!D158</f>
        <v>217.6</v>
      </c>
      <c r="R158" s="4">
        <f>'Fixed Credits Value'!B158</f>
        <v>100</v>
      </c>
      <c r="S158" s="4">
        <f>'Fixed Credits Value'!C158</f>
        <v>16</v>
      </c>
      <c r="T158" s="4">
        <f t="shared" si="19"/>
        <v>667.30060345312506</v>
      </c>
      <c r="U158" s="4">
        <f>T158/'Feedstock Conversions'!B$9</f>
        <v>71.178731035000013</v>
      </c>
      <c r="W158" s="4">
        <f t="shared" si="17"/>
        <v>245.97581160134382</v>
      </c>
      <c r="X158" s="4">
        <f t="shared" si="20"/>
        <v>238.96619695816429</v>
      </c>
      <c r="AG158" s="4">
        <f>AJ158+'Rail Costs'!K158</f>
        <v>43.672250839865619</v>
      </c>
      <c r="AH158" s="4">
        <f>B158+'Rail Costs'!N158</f>
        <v>41.468900335946252</v>
      </c>
      <c r="AI158" s="4">
        <f>AH158+'Rail Costs'!K158</f>
        <v>42.641151175811871</v>
      </c>
      <c r="AJ158" s="4">
        <v>42.5</v>
      </c>
      <c r="AK158" s="4">
        <v>50</v>
      </c>
      <c r="AL158" s="4">
        <v>43.5</v>
      </c>
      <c r="AO158" s="4">
        <f>$L158-(AG158*'Feedstock Conversions'!$B$21)-'Rail Costs'!Q158</f>
        <v>257.85281405332466</v>
      </c>
      <c r="AP158" s="4">
        <f>$L158-(AH158*'Feedstock Conversions'!$B$21)-'Rail Costs'!R158</f>
        <v>275.60383537460081</v>
      </c>
      <c r="AQ158" s="4">
        <f>$L158-(AI158*'Feedstock Conversions'!$B$21)-'Rail Costs'!S158</f>
        <v>266.57349575111795</v>
      </c>
      <c r="AR158" s="4">
        <f>$L158-(AJ158*'Feedstock Conversions'!$B$21)-'Rail Costs'!T158</f>
        <v>267.25343919332255</v>
      </c>
      <c r="AS158" s="4">
        <f>$L158-(AK158*'Feedstock Conversions'!$B$21)-'Rail Costs'!U158</f>
        <v>208.4758504763758</v>
      </c>
      <c r="AT158" s="4">
        <f>$L158-(AL158*'Feedstock Conversions'!$B$21)-'Rail Costs'!V158</f>
        <v>258.63912703198707</v>
      </c>
      <c r="AV158" s="4">
        <f>$T158-(AG158*'Feedstock Conversions'!$B$9)-'Rail Costs'!Q158</f>
        <v>253.90261298237357</v>
      </c>
      <c r="AW158" s="4">
        <f>$T158-(AH158*'Feedstock Conversions'!$B$9)-'Rail Costs'!R158</f>
        <v>274.99611701809539</v>
      </c>
      <c r="AX158" s="4">
        <f>$T158-(AI158*'Feedstock Conversions'!$B$9)-'Rail Costs'!S158</f>
        <v>264.1874728705364</v>
      </c>
      <c r="AY158" s="4">
        <f>$T158-(AJ158*'Feedstock Conversions'!$B$9)-'Rail Costs'!T158</f>
        <v>265.08154264644759</v>
      </c>
      <c r="AZ158" s="4">
        <f>$T158-(AK158*'Feedstock Conversions'!$B$9)-'Rail Costs'!U158</f>
        <v>194.92645392950084</v>
      </c>
      <c r="BA158" s="4">
        <f>$T158-(AL158*'Feedstock Conversions'!$B$9)-'Rail Costs'!V158</f>
        <v>254.95023048511212</v>
      </c>
      <c r="BH158">
        <f t="shared" si="14"/>
        <v>53</v>
      </c>
      <c r="BI158">
        <f t="shared" si="15"/>
        <v>2021</v>
      </c>
      <c r="BJ158">
        <f t="shared" si="18"/>
        <v>12</v>
      </c>
    </row>
    <row r="159" spans="1:62" x14ac:dyDescent="0.2">
      <c r="A159" s="11">
        <v>44568</v>
      </c>
      <c r="B159" s="4">
        <v>43.3</v>
      </c>
      <c r="C159" s="18">
        <f>CWG!B159+'Rail Costs'!B159</f>
        <v>48.008622620380734</v>
      </c>
      <c r="E159" s="4">
        <f>CWG!C159*'Feedstock Conversions'!B$21</f>
        <v>377.25175655095177</v>
      </c>
      <c r="F159" s="4">
        <f>CWG!C159*'Feedstock Conversions'!B$9</f>
        <v>450.08083706606936</v>
      </c>
      <c r="H159" s="4">
        <f>'Fuel Values'!B159-CWG!I159-CWG!J159-CWG!K159</f>
        <v>191.52003121600001</v>
      </c>
      <c r="I159" s="18">
        <f>('LCFS Values'!$E$5-$AA$4)/1000000*'LCFS Values'!B159*'LCFS Values'!$G$2*100</f>
        <v>111.20496878399999</v>
      </c>
      <c r="J159" s="4">
        <f>'RIN Values'!C159</f>
        <v>202.27499999999998</v>
      </c>
      <c r="K159" s="4">
        <f>'Fixed Credits Value'!B159</f>
        <v>100</v>
      </c>
      <c r="L159" s="4">
        <f t="shared" si="16"/>
        <v>605</v>
      </c>
      <c r="M159" s="4">
        <f>L159/'Feedstock Conversions'!B$21</f>
        <v>76.991600916263678</v>
      </c>
      <c r="O159" s="4">
        <f>'Fuel Values'!C159*100</f>
        <v>244.37000000000003</v>
      </c>
      <c r="P159" s="18">
        <f>('LCFS Values'!$E$5-AB$4)/1000000*'LCFS Values'!B159*'LCFS Values'!$G$2*100</f>
        <v>94.293053400000005</v>
      </c>
      <c r="Q159" s="4">
        <f>'RIN Values'!D159</f>
        <v>229.24499999999998</v>
      </c>
      <c r="R159" s="4">
        <f>'Fixed Credits Value'!B159</f>
        <v>100</v>
      </c>
      <c r="S159" s="4">
        <f>'Fixed Credits Value'!C159</f>
        <v>16</v>
      </c>
      <c r="T159" s="4">
        <f t="shared" si="19"/>
        <v>683.90805340000009</v>
      </c>
      <c r="U159" s="4">
        <f>T159/'Feedstock Conversions'!B$9</f>
        <v>72.95019236266667</v>
      </c>
      <c r="W159" s="4">
        <f t="shared" si="17"/>
        <v>227.74824344904823</v>
      </c>
      <c r="X159" s="4">
        <f t="shared" si="20"/>
        <v>233.82721633393072</v>
      </c>
      <c r="AG159" s="4">
        <f>AJ159+'Rail Costs'!K159</f>
        <v>44.877155655095187</v>
      </c>
      <c r="AH159" s="4">
        <f>B159+'Rail Costs'!N159</f>
        <v>43.770862262038072</v>
      </c>
      <c r="AI159" s="4">
        <f>AH159+'Rail Costs'!K159</f>
        <v>44.948017917133257</v>
      </c>
      <c r="AJ159" s="4">
        <v>43.7</v>
      </c>
      <c r="AK159" s="4">
        <v>54.2</v>
      </c>
      <c r="AL159" s="4">
        <v>44.4</v>
      </c>
      <c r="AO159" s="4">
        <f>$L159-(AG159*'Feedstock Conversions'!$B$21)-'Rail Costs'!Q159</f>
        <v>248.36805846358959</v>
      </c>
      <c r="AP159" s="4">
        <f>$L159-(AH159*'Feedstock Conversions'!$B$21)-'Rail Costs'!R159</f>
        <v>257.5002338489715</v>
      </c>
      <c r="AQ159" s="4">
        <f>$L159-(AI159*'Feedstock Conversions'!$B$21)-'Rail Costs'!S159</f>
        <v>248.43211037769166</v>
      </c>
      <c r="AR159" s="4">
        <f>$L159-(AJ159*'Feedstock Conversions'!$B$21)-'Rail Costs'!T159</f>
        <v>257.80801676316906</v>
      </c>
      <c r="AS159" s="4">
        <f>$L159-(AK159*'Feedstock Conversions'!$B$21)-'Rail Costs'!U159</f>
        <v>175.45708667083761</v>
      </c>
      <c r="AT159" s="4">
        <f>$L159-(AL159*'Feedstock Conversions'!$B$21)-'Rail Costs'!V159</f>
        <v>251.5479401158029</v>
      </c>
      <c r="AV159" s="4">
        <f>$T159-(AG159*'Feedstock Conversions'!$B$9)-'Rail Costs'!Q159</f>
        <v>259.19746673481023</v>
      </c>
      <c r="AW159" s="4">
        <f>$T159-(AH159*'Feedstock Conversions'!$B$9)-'Rail Costs'!R159</f>
        <v>270.0078891974598</v>
      </c>
      <c r="AX159" s="4">
        <f>$T159-(AI159*'Feedstock Conversions'!$B$9)-'Rail Costs'!S159</f>
        <v>259.15402059740057</v>
      </c>
      <c r="AY159" s="4">
        <f>$T159-(AJ159*'Feedstock Conversions'!$B$9)-'Rail Costs'!T159</f>
        <v>270.42317016316917</v>
      </c>
      <c r="AZ159" s="4">
        <f>$T159-(AK159*'Feedstock Conversions'!$B$9)-'Rail Costs'!U159</f>
        <v>172.14374007083768</v>
      </c>
      <c r="BA159" s="4">
        <f>$T159-(AL159*'Feedstock Conversions'!$B$9)-'Rail Costs'!V159</f>
        <v>263.10119351580295</v>
      </c>
      <c r="BH159">
        <f t="shared" si="14"/>
        <v>2</v>
      </c>
      <c r="BI159">
        <f t="shared" si="15"/>
        <v>2022</v>
      </c>
      <c r="BJ159">
        <f t="shared" si="18"/>
        <v>1</v>
      </c>
    </row>
    <row r="160" spans="1:62" x14ac:dyDescent="0.2">
      <c r="A160" s="11">
        <v>44575</v>
      </c>
      <c r="B160" s="4">
        <v>49.4</v>
      </c>
      <c r="C160" s="18">
        <f>CWG!B160+'Rail Costs'!B160</f>
        <v>54.108622620380736</v>
      </c>
      <c r="E160" s="4">
        <f>CWG!C160*'Feedstock Conversions'!B$21</f>
        <v>425.18555655095179</v>
      </c>
      <c r="F160" s="4">
        <f>CWG!C160*'Feedstock Conversions'!B$9</f>
        <v>507.26833706606942</v>
      </c>
      <c r="H160" s="4">
        <f>'Fuel Values'!B160-CWG!I160-CWG!J160-CWG!K160</f>
        <v>189.27380117200005</v>
      </c>
      <c r="I160" s="18">
        <f>('LCFS Values'!$E$5-$AA$4)/1000000*'LCFS Values'!B160*'LCFS Values'!$G$2*100</f>
        <v>111.426198828</v>
      </c>
      <c r="J160" s="4">
        <f>'RIN Values'!C160</f>
        <v>204.29999999999998</v>
      </c>
      <c r="K160" s="4">
        <f>'Fixed Credits Value'!B160</f>
        <v>100</v>
      </c>
      <c r="L160" s="4">
        <f t="shared" si="16"/>
        <v>605</v>
      </c>
      <c r="M160" s="4">
        <f>L160/'Feedstock Conversions'!B$21</f>
        <v>76.991600916263678</v>
      </c>
      <c r="O160" s="4">
        <f>'Fuel Values'!C160*100</f>
        <v>258.76</v>
      </c>
      <c r="P160" s="18">
        <f>('LCFS Values'!$E$5-AB$4)/1000000*'LCFS Values'!B160*'LCFS Values'!$G$2*100</f>
        <v>94.480639049999994</v>
      </c>
      <c r="Q160" s="4">
        <f>'RIN Values'!D160</f>
        <v>231.53999999999996</v>
      </c>
      <c r="R160" s="4">
        <f>'Fixed Credits Value'!B160</f>
        <v>100</v>
      </c>
      <c r="S160" s="4">
        <f>'Fixed Credits Value'!C160</f>
        <v>16</v>
      </c>
      <c r="T160" s="4">
        <f t="shared" si="19"/>
        <v>700.78063904999999</v>
      </c>
      <c r="U160" s="4">
        <f>T160/'Feedstock Conversions'!B$9</f>
        <v>74.749934831999994</v>
      </c>
      <c r="W160" s="4">
        <f t="shared" si="17"/>
        <v>179.81444344904821</v>
      </c>
      <c r="X160" s="4">
        <f t="shared" si="20"/>
        <v>193.51230198393057</v>
      </c>
      <c r="AG160" s="4">
        <f>AJ160+'Rail Costs'!K160</f>
        <v>50.377155655095187</v>
      </c>
      <c r="AH160" s="4">
        <f>B160+'Rail Costs'!N160</f>
        <v>49.870862262038074</v>
      </c>
      <c r="AI160" s="4">
        <f>AH160+'Rail Costs'!K160</f>
        <v>51.048017917133258</v>
      </c>
      <c r="AJ160" s="4">
        <v>49.2</v>
      </c>
      <c r="AK160" s="4">
        <v>61</v>
      </c>
      <c r="AL160" s="4">
        <v>47.7</v>
      </c>
      <c r="AO160" s="4">
        <f>$L160-(AG160*'Feedstock Conversions'!$B$21)-'Rail Costs'!Q160</f>
        <v>205.1490584635896</v>
      </c>
      <c r="AP160" s="4">
        <f>$L160-(AH160*'Feedstock Conversions'!$B$21)-'Rail Costs'!R160</f>
        <v>209.56643384897149</v>
      </c>
      <c r="AQ160" s="4">
        <f>$L160-(AI160*'Feedstock Conversions'!$B$21)-'Rail Costs'!S160</f>
        <v>200.49831037769169</v>
      </c>
      <c r="AR160" s="4">
        <f>$L160-(AJ160*'Feedstock Conversions'!$B$21)-'Rail Costs'!T160</f>
        <v>214.58901676316904</v>
      </c>
      <c r="AS160" s="4">
        <f>$L160-(AK160*'Feedstock Conversions'!$B$21)-'Rail Costs'!U160</f>
        <v>122.02268667083764</v>
      </c>
      <c r="AT160" s="4">
        <f>$L160-(AL160*'Feedstock Conversions'!$B$21)-'Rail Costs'!V160</f>
        <v>225.61654011580291</v>
      </c>
      <c r="AV160" s="4">
        <f>$T160-(AG160*'Feedstock Conversions'!$B$9)-'Rail Costs'!Q160</f>
        <v>224.50755238481014</v>
      </c>
      <c r="AW160" s="4">
        <f>$T160-(AH160*'Feedstock Conversions'!$B$9)-'Rail Costs'!R160</f>
        <v>229.69297484745971</v>
      </c>
      <c r="AX160" s="4">
        <f>$T160-(AI160*'Feedstock Conversions'!$B$9)-'Rail Costs'!S160</f>
        <v>218.83910624740051</v>
      </c>
      <c r="AY160" s="4">
        <f>$T160-(AJ160*'Feedstock Conversions'!$B$9)-'Rail Costs'!T160</f>
        <v>235.73325581316905</v>
      </c>
      <c r="AZ160" s="4">
        <f>$T160-(AK160*'Feedstock Conversions'!$B$9)-'Rail Costs'!U160</f>
        <v>125.2663257208376</v>
      </c>
      <c r="BA160" s="4">
        <f>$T160-(AL160*'Feedstock Conversions'!$B$9)-'Rail Costs'!V160</f>
        <v>249.03627916580288</v>
      </c>
      <c r="BH160">
        <f t="shared" si="14"/>
        <v>3</v>
      </c>
      <c r="BI160">
        <f t="shared" si="15"/>
        <v>2022</v>
      </c>
      <c r="BJ160">
        <f t="shared" si="18"/>
        <v>1</v>
      </c>
    </row>
    <row r="161" spans="1:62" x14ac:dyDescent="0.2">
      <c r="A161" s="11">
        <v>44582</v>
      </c>
      <c r="B161" s="4">
        <v>55.75</v>
      </c>
      <c r="C161" s="18">
        <f>CWG!B161+'Rail Costs'!B161</f>
        <v>60.458622620380737</v>
      </c>
      <c r="E161" s="4">
        <f>CWG!C161*'Feedstock Conversions'!B$21</f>
        <v>475.08385655095179</v>
      </c>
      <c r="F161" s="4">
        <f>CWG!C161*'Feedstock Conversions'!B$9</f>
        <v>566.79958706606942</v>
      </c>
      <c r="H161" s="4">
        <f>'Fuel Values'!B161-CWG!I161-CWG!J161-CWG!K161</f>
        <v>207.68648229500002</v>
      </c>
      <c r="I161" s="18">
        <f>('LCFS Values'!$E$5-$AA$4)/1000000*'LCFS Values'!B161*'LCFS Values'!$G$2*100</f>
        <v>109.969767705</v>
      </c>
      <c r="J161" s="4">
        <f>'RIN Values'!C161</f>
        <v>193.59375</v>
      </c>
      <c r="K161" s="4">
        <f>'Fixed Credits Value'!B161</f>
        <v>100</v>
      </c>
      <c r="L161" s="4">
        <f t="shared" si="16"/>
        <v>611.25</v>
      </c>
      <c r="M161" s="4">
        <f>L161/'Feedstock Conversions'!B$21</f>
        <v>77.786968694324258</v>
      </c>
      <c r="O161" s="4">
        <f>'Fuel Values'!C161*100</f>
        <v>269.23</v>
      </c>
      <c r="P161" s="18">
        <f>('LCFS Values'!$E$5-AB$4)/1000000*'LCFS Values'!B161*'LCFS Values'!$G$2*100</f>
        <v>93.245700187499992</v>
      </c>
      <c r="Q161" s="4">
        <f>'RIN Values'!D161</f>
        <v>219.40625</v>
      </c>
      <c r="R161" s="4">
        <f>'Fixed Credits Value'!B161</f>
        <v>100</v>
      </c>
      <c r="S161" s="4">
        <f>'Fixed Credits Value'!C161</f>
        <v>16</v>
      </c>
      <c r="T161" s="4">
        <f t="shared" si="19"/>
        <v>697.88195018750002</v>
      </c>
      <c r="U161" s="4">
        <f>T161/'Feedstock Conversions'!B$9</f>
        <v>74.440741353333337</v>
      </c>
      <c r="W161" s="4">
        <f t="shared" si="17"/>
        <v>136.16614344904821</v>
      </c>
      <c r="X161" s="4">
        <f t="shared" si="20"/>
        <v>131.0823631214306</v>
      </c>
      <c r="AG161" s="4">
        <f>AJ161+'Rail Costs'!K161</f>
        <v>58.302155655095184</v>
      </c>
      <c r="AH161" s="4">
        <f>B161+'Rail Costs'!N161</f>
        <v>56.220862262038075</v>
      </c>
      <c r="AI161" s="4">
        <f>AH161+'Rail Costs'!K161</f>
        <v>57.398017917133259</v>
      </c>
      <c r="AJ161" s="4">
        <v>57.125</v>
      </c>
      <c r="AK161" s="4">
        <v>63</v>
      </c>
      <c r="AL161" s="4">
        <v>51</v>
      </c>
      <c r="AO161" s="4">
        <f>$L161-(AG161*'Feedstock Conversions'!$B$21)-'Rail Costs'!Q161</f>
        <v>149.12440846358959</v>
      </c>
      <c r="AP161" s="4">
        <f>$L161-(AH161*'Feedstock Conversions'!$B$21)-'Rail Costs'!R161</f>
        <v>165.91813384897148</v>
      </c>
      <c r="AQ161" s="4">
        <f>$L161-(AI161*'Feedstock Conversions'!$B$21)-'Rail Costs'!S161</f>
        <v>156.85001037769169</v>
      </c>
      <c r="AR161" s="4">
        <f>$L161-(AJ161*'Feedstock Conversions'!$B$21)-'Rail Costs'!T161</f>
        <v>158.56436676316909</v>
      </c>
      <c r="AS161" s="4">
        <f>$L161-(AK161*'Feedstock Conversions'!$B$21)-'Rail Costs'!U161</f>
        <v>112.55668667083764</v>
      </c>
      <c r="AT161" s="4">
        <f>$L161-(AL161*'Feedstock Conversions'!$B$21)-'Rail Costs'!V161</f>
        <v>205.93514011580291</v>
      </c>
      <c r="AV161" s="4">
        <f>$T161-(AG161*'Feedstock Conversions'!$B$9)-'Rail Costs'!Q161</f>
        <v>147.31198852231023</v>
      </c>
      <c r="AW161" s="4">
        <f>$T161-(AH161*'Feedstock Conversions'!$B$9)-'Rail Costs'!R161</f>
        <v>167.26303598495974</v>
      </c>
      <c r="AX161" s="4">
        <f>$T161-(AI161*'Feedstock Conversions'!$B$9)-'Rail Costs'!S161</f>
        <v>156.40916738490054</v>
      </c>
      <c r="AY161" s="4">
        <f>$T161-(AJ161*'Feedstock Conversions'!$B$9)-'Rail Costs'!T161</f>
        <v>158.53769195066909</v>
      </c>
      <c r="AZ161" s="4">
        <f>$T161-(AK161*'Feedstock Conversions'!$B$9)-'Rail Costs'!U161</f>
        <v>103.61763685833763</v>
      </c>
      <c r="BA161" s="4">
        <f>$T161-(AL161*'Feedstock Conversions'!$B$9)-'Rail Costs'!V161</f>
        <v>215.20009030330291</v>
      </c>
      <c r="BH161">
        <f t="shared" si="14"/>
        <v>4</v>
      </c>
      <c r="BI161">
        <f t="shared" si="15"/>
        <v>2022</v>
      </c>
      <c r="BJ161">
        <f t="shared" si="18"/>
        <v>1</v>
      </c>
    </row>
    <row r="162" spans="1:62" x14ac:dyDescent="0.2">
      <c r="A162" s="11">
        <v>44589</v>
      </c>
      <c r="B162" s="4">
        <v>60.6</v>
      </c>
      <c r="C162" s="18">
        <f>CWG!B162+'Rail Costs'!B162</f>
        <v>65.308622620380731</v>
      </c>
      <c r="E162" s="4">
        <f>CWG!C162*'Feedstock Conversions'!B$21</f>
        <v>513.19515655095176</v>
      </c>
      <c r="F162" s="4">
        <f>CWG!C162*'Feedstock Conversions'!B$9</f>
        <v>612.26833706606931</v>
      </c>
      <c r="H162" s="4">
        <f>'Fuel Values'!B162-CWG!I162-CWG!J162-CWG!K162</f>
        <v>211.26556641400009</v>
      </c>
      <c r="I162" s="18">
        <f>('LCFS Values'!$E$5-$AA$4)/1000000*'LCFS Values'!B162*'LCFS Values'!$G$2*100</f>
        <v>110.20943358599997</v>
      </c>
      <c r="J162" s="4">
        <f>'RIN Values'!C162</f>
        <v>210.52499999999998</v>
      </c>
      <c r="K162" s="4">
        <f>'Fixed Credits Value'!B162</f>
        <v>100</v>
      </c>
      <c r="L162" s="4">
        <f t="shared" si="16"/>
        <v>632</v>
      </c>
      <c r="M162" s="4">
        <f>L162/'Feedstock Conversions'!B$21</f>
        <v>80.427589717485375</v>
      </c>
      <c r="O162" s="4">
        <f>'Fuel Values'!C162*100</f>
        <v>273.41000000000003</v>
      </c>
      <c r="P162" s="18">
        <f>('LCFS Values'!$E$5-AB$4)/1000000*'LCFS Values'!B162*'LCFS Values'!$G$2*100</f>
        <v>93.448917974999986</v>
      </c>
      <c r="Q162" s="4">
        <f>'RIN Values'!D162</f>
        <v>238.59499999999997</v>
      </c>
      <c r="R162" s="4">
        <f>'Fixed Credits Value'!B162</f>
        <v>100</v>
      </c>
      <c r="S162" s="4">
        <f>'Fixed Credits Value'!C162</f>
        <v>16</v>
      </c>
      <c r="T162" s="4">
        <f t="shared" si="19"/>
        <v>721.45391797499997</v>
      </c>
      <c r="U162" s="4">
        <f>T162/'Feedstock Conversions'!B$9</f>
        <v>76.955084583999991</v>
      </c>
      <c r="W162" s="4">
        <f t="shared" si="17"/>
        <v>118.80484344904824</v>
      </c>
      <c r="X162" s="4">
        <f t="shared" si="20"/>
        <v>109.18558090893066</v>
      </c>
      <c r="AG162" s="4">
        <f>AJ162+'Rail Costs'!K162</f>
        <v>63.977155655095181</v>
      </c>
      <c r="AH162" s="4">
        <f>B162+'Rail Costs'!N162</f>
        <v>61.070862262038077</v>
      </c>
      <c r="AI162" s="4">
        <f>AH162+'Rail Costs'!K162</f>
        <v>62.248017917133261</v>
      </c>
      <c r="AJ162" s="4">
        <v>62.8</v>
      </c>
      <c r="AK162" s="4">
        <v>63.6</v>
      </c>
      <c r="AL162" s="4">
        <v>55.6</v>
      </c>
      <c r="AO162" s="4">
        <f>$L162-(AG162*'Feedstock Conversions'!$B$21)-'Rail Costs'!Q162</f>
        <v>125.28025846358963</v>
      </c>
      <c r="AP162" s="4">
        <f>$L162-(AH162*'Feedstock Conversions'!$B$21)-'Rail Costs'!R162</f>
        <v>148.55683384897151</v>
      </c>
      <c r="AQ162" s="4">
        <f>$L162-(AI162*'Feedstock Conversions'!$B$21)-'Rail Costs'!S162</f>
        <v>139.48871037769166</v>
      </c>
      <c r="AR162" s="4">
        <f>$L162-(AJ162*'Feedstock Conversions'!$B$21)-'Rail Costs'!T162</f>
        <v>134.72021676316908</v>
      </c>
      <c r="AS162" s="4">
        <f>$L162-(AK162*'Feedstock Conversions'!$B$21)-'Rail Costs'!U162</f>
        <v>128.5918866708376</v>
      </c>
      <c r="AT162" s="4">
        <f>$L162-(AL162*'Feedstock Conversions'!$B$21)-'Rail Costs'!V162</f>
        <v>190.53834011580292</v>
      </c>
      <c r="AV162" s="4">
        <f>$T162-(AG162*'Feedstock Conversions'!$B$9)-'Rail Costs'!Q162</f>
        <v>117.68083130981017</v>
      </c>
      <c r="AW162" s="4">
        <f>$T162-(AH162*'Feedstock Conversions'!$B$9)-'Rail Costs'!R162</f>
        <v>145.36625377245969</v>
      </c>
      <c r="AX162" s="4">
        <f>$T162-(AI162*'Feedstock Conversions'!$B$9)-'Rail Costs'!S162</f>
        <v>134.51238517240049</v>
      </c>
      <c r="AY162" s="4">
        <f>$T162-(AJ162*'Feedstock Conversions'!$B$9)-'Rail Costs'!T162</f>
        <v>128.90653473816903</v>
      </c>
      <c r="AZ162" s="4">
        <f>$T162-(AK162*'Feedstock Conversions'!$B$9)-'Rail Costs'!U162</f>
        <v>121.56460464583758</v>
      </c>
      <c r="BA162" s="4">
        <f>$T162-(AL162*'Feedstock Conversions'!$B$9)-'Rail Costs'!V162</f>
        <v>195.64705809080286</v>
      </c>
      <c r="BH162">
        <f t="shared" si="14"/>
        <v>5</v>
      </c>
      <c r="BI162">
        <f t="shared" si="15"/>
        <v>2022</v>
      </c>
      <c r="BJ162">
        <f t="shared" si="18"/>
        <v>1</v>
      </c>
    </row>
    <row r="163" spans="1:62" x14ac:dyDescent="0.2">
      <c r="A163" s="11">
        <v>44596</v>
      </c>
      <c r="B163" s="4">
        <v>63.5</v>
      </c>
      <c r="C163" s="18">
        <f>CWG!B163+'Rail Costs'!B163</f>
        <v>68.208622620380737</v>
      </c>
      <c r="E163" s="4">
        <f>CWG!C163*'Feedstock Conversions'!B$21</f>
        <v>535.98335655095184</v>
      </c>
      <c r="F163" s="4">
        <f>CWG!C163*'Feedstock Conversions'!B$9</f>
        <v>639.45583706606942</v>
      </c>
      <c r="H163" s="4">
        <f>'Fuel Values'!B163-CWG!I163-CWG!J163-CWG!K163</f>
        <v>230.12829562000002</v>
      </c>
      <c r="I163" s="18">
        <f>('LCFS Values'!$E$5-$AA$4)/1000000*'LCFS Values'!B163*'LCFS Values'!$G$2*100</f>
        <v>105.82170438</v>
      </c>
      <c r="J163" s="4">
        <f>'RIN Values'!C163</f>
        <v>214.04999999999998</v>
      </c>
      <c r="K163" s="4">
        <f>'Fixed Credits Value'!B163</f>
        <v>100</v>
      </c>
      <c r="L163" s="4">
        <f t="shared" si="16"/>
        <v>650</v>
      </c>
      <c r="M163" s="4">
        <f>L163/'Feedstock Conversions'!B$21</f>
        <v>82.718248918299821</v>
      </c>
      <c r="O163" s="4">
        <f>'Fuel Values'!C163*100</f>
        <v>280.12</v>
      </c>
      <c r="P163" s="18">
        <f>('LCFS Values'!$E$5-AB$4)/1000000*'LCFS Values'!B163*'LCFS Values'!$G$2*100</f>
        <v>89.728469250000003</v>
      </c>
      <c r="Q163" s="4">
        <f>'RIN Values'!D163</f>
        <v>242.58999999999997</v>
      </c>
      <c r="R163" s="4">
        <f>'Fixed Credits Value'!B163</f>
        <v>100</v>
      </c>
      <c r="S163" s="4">
        <f>'Fixed Credits Value'!C163</f>
        <v>16</v>
      </c>
      <c r="T163" s="4">
        <f t="shared" si="19"/>
        <v>728.43846925000003</v>
      </c>
      <c r="U163" s="4">
        <f>T163/'Feedstock Conversions'!B$9</f>
        <v>77.700103386666669</v>
      </c>
      <c r="W163" s="4">
        <f t="shared" si="17"/>
        <v>114.01664344904816</v>
      </c>
      <c r="X163" s="4">
        <f t="shared" si="20"/>
        <v>88.982632183930605</v>
      </c>
      <c r="AG163" s="4">
        <f>AJ163+'Rail Costs'!K163</f>
        <v>65.37715565509518</v>
      </c>
      <c r="AH163" s="4">
        <f>B163+'Rail Costs'!N163</f>
        <v>63.970862262038075</v>
      </c>
      <c r="AI163" s="4">
        <f>AH163+'Rail Costs'!K163</f>
        <v>65.148017917133259</v>
      </c>
      <c r="AJ163" s="4">
        <v>64.2</v>
      </c>
      <c r="AK163" s="4">
        <v>66.8</v>
      </c>
      <c r="AL163" s="4">
        <v>61.4</v>
      </c>
      <c r="AO163" s="4">
        <f>$L163-(AG163*'Feedstock Conversions'!$B$21)-'Rail Costs'!Q163</f>
        <v>132.27905846358965</v>
      </c>
      <c r="AP163" s="4">
        <f>$L163-(AH163*'Feedstock Conversions'!$B$21)-'Rail Costs'!R163</f>
        <v>143.76863384897149</v>
      </c>
      <c r="AQ163" s="4">
        <f>$L163-(AI163*'Feedstock Conversions'!$B$21)-'Rail Costs'!S163</f>
        <v>134.70051037769164</v>
      </c>
      <c r="AR163" s="4">
        <f>$L163-(AJ163*'Feedstock Conversions'!$B$21)-'Rail Costs'!T163</f>
        <v>141.71901676316904</v>
      </c>
      <c r="AS163" s="4">
        <f>$L163-(AK163*'Feedstock Conversions'!$B$21)-'Rail Costs'!U163</f>
        <v>121.44628667083761</v>
      </c>
      <c r="AT163" s="4">
        <f>$L163-(AL163*'Feedstock Conversions'!$B$21)-'Rail Costs'!V163</f>
        <v>162.96194011580295</v>
      </c>
      <c r="AV163" s="4">
        <f>$T163-(AG163*'Feedstock Conversions'!$B$9)-'Rail Costs'!Q163</f>
        <v>111.54038258481023</v>
      </c>
      <c r="AW163" s="4">
        <f>$T163-(AH163*'Feedstock Conversions'!$B$9)-'Rail Costs'!R163</f>
        <v>125.16330504745974</v>
      </c>
      <c r="AX163" s="4">
        <f>$T163-(AI163*'Feedstock Conversions'!$B$9)-'Rail Costs'!S163</f>
        <v>114.30943644740053</v>
      </c>
      <c r="AY163" s="4">
        <f>$T163-(AJ163*'Feedstock Conversions'!$B$9)-'Rail Costs'!T163</f>
        <v>122.7660860131691</v>
      </c>
      <c r="AZ163" s="4">
        <f>$T163-(AK163*'Feedstock Conversions'!$B$9)-'Rail Costs'!U163</f>
        <v>98.549155920837634</v>
      </c>
      <c r="BA163" s="4">
        <f>$T163-(AL163*'Feedstock Conversions'!$B$9)-'Rail Costs'!V163</f>
        <v>148.25660936580292</v>
      </c>
      <c r="BH163">
        <f t="shared" si="14"/>
        <v>6</v>
      </c>
      <c r="BI163">
        <f t="shared" si="15"/>
        <v>2022</v>
      </c>
      <c r="BJ163">
        <f t="shared" si="18"/>
        <v>2</v>
      </c>
    </row>
    <row r="164" spans="1:62" x14ac:dyDescent="0.2">
      <c r="A164" s="11">
        <v>44603</v>
      </c>
      <c r="B164" s="4">
        <v>65</v>
      </c>
      <c r="C164" s="18">
        <f>CWG!B164+'Rail Costs'!B164</f>
        <v>69.708622620380737</v>
      </c>
      <c r="E164" s="4">
        <f>CWG!C164*'Feedstock Conversions'!B$21</f>
        <v>547.77035655095176</v>
      </c>
      <c r="F164" s="4">
        <f>CWG!C164*'Feedstock Conversions'!B$9</f>
        <v>653.51833706606942</v>
      </c>
      <c r="H164" s="4">
        <f>'Fuel Values'!B164-CWG!I164-CWG!J164-CWG!K164</f>
        <v>246.92690592800011</v>
      </c>
      <c r="I164" s="18">
        <f>('LCFS Values'!$E$5-$AA$4)/1000000*'LCFS Values'!B164*'LCFS Values'!$G$2*100</f>
        <v>104.27309407199998</v>
      </c>
      <c r="J164" s="4">
        <f>'RIN Values'!C164</f>
        <v>208.79999999999998</v>
      </c>
      <c r="K164" s="4">
        <f>'Fixed Credits Value'!B164</f>
        <v>100</v>
      </c>
      <c r="L164" s="4">
        <f t="shared" si="16"/>
        <v>660.00000000000011</v>
      </c>
      <c r="M164" s="4">
        <f>L164/'Feedstock Conversions'!B$21</f>
        <v>83.990837363196761</v>
      </c>
      <c r="O164" s="4">
        <f>'Fuel Values'!C164*100</f>
        <v>285.17</v>
      </c>
      <c r="P164" s="18">
        <f>('LCFS Values'!$E$5-AB$4)/1000000*'LCFS Values'!B164*'LCFS Values'!$G$2*100</f>
        <v>88.415369699999999</v>
      </c>
      <c r="Q164" s="4">
        <f>'RIN Values'!D164</f>
        <v>236.64</v>
      </c>
      <c r="R164" s="4">
        <f>'Fixed Credits Value'!B164</f>
        <v>100</v>
      </c>
      <c r="S164" s="4">
        <f>'Fixed Credits Value'!C164</f>
        <v>16</v>
      </c>
      <c r="T164" s="4">
        <f t="shared" si="19"/>
        <v>726.22536969999999</v>
      </c>
      <c r="U164" s="4">
        <f>T164/'Feedstock Conversions'!B$9</f>
        <v>77.46403943466666</v>
      </c>
      <c r="W164" s="4">
        <f t="shared" si="17"/>
        <v>112.22964344904835</v>
      </c>
      <c r="X164" s="4">
        <f t="shared" si="20"/>
        <v>72.707032633930567</v>
      </c>
      <c r="AG164" s="4">
        <f>AJ164+'Rail Costs'!K164</f>
        <v>65.37715565509518</v>
      </c>
      <c r="AH164" s="4">
        <f>B164+'Rail Costs'!N164</f>
        <v>65.470862262038068</v>
      </c>
      <c r="AI164" s="4">
        <f>AH164+'Rail Costs'!K164</f>
        <v>66.648017917133245</v>
      </c>
      <c r="AJ164" s="4">
        <v>64.2</v>
      </c>
      <c r="AK164" s="4">
        <v>68.8</v>
      </c>
      <c r="AL164" s="4">
        <v>63.8</v>
      </c>
      <c r="AO164" s="4">
        <f>$L164-(AG164*'Feedstock Conversions'!$B$21)-'Rail Costs'!Q164</f>
        <v>142.27905846358976</v>
      </c>
      <c r="AP164" s="4">
        <f>$L164-(AH164*'Feedstock Conversions'!$B$21)-'Rail Costs'!R164</f>
        <v>141.98163384897168</v>
      </c>
      <c r="AQ164" s="4">
        <f>$L164-(AI164*'Feedstock Conversions'!$B$21)-'Rail Costs'!S164</f>
        <v>132.91351037769195</v>
      </c>
      <c r="AR164" s="4">
        <f>$L164-(AJ164*'Feedstock Conversions'!$B$21)-'Rail Costs'!T164</f>
        <v>151.71901676316915</v>
      </c>
      <c r="AS164" s="4">
        <f>$L164-(AK164*'Feedstock Conversions'!$B$21)-'Rail Costs'!U164</f>
        <v>115.73028667083771</v>
      </c>
      <c r="AT164" s="4">
        <f>$L164-(AL164*'Feedstock Conversions'!$B$21)-'Rail Costs'!V164</f>
        <v>154.10274011580307</v>
      </c>
      <c r="AV164" s="4">
        <f>$T164-(AG164*'Feedstock Conversions'!$B$9)-'Rail Costs'!Q164</f>
        <v>109.32728303481019</v>
      </c>
      <c r="AW164" s="4">
        <f>$T164-(AH164*'Feedstock Conversions'!$B$9)-'Rail Costs'!R164</f>
        <v>108.88770549745982</v>
      </c>
      <c r="AX164" s="4">
        <f>$T164-(AI164*'Feedstock Conversions'!$B$9)-'Rail Costs'!S164</f>
        <v>98.033836897400604</v>
      </c>
      <c r="AY164" s="4">
        <f>$T164-(AJ164*'Feedstock Conversions'!$B$9)-'Rail Costs'!T164</f>
        <v>120.55298646316906</v>
      </c>
      <c r="AZ164" s="4">
        <f>$T164-(AK164*'Feedstock Conversions'!$B$9)-'Rail Costs'!U164</f>
        <v>77.586056370837596</v>
      </c>
      <c r="BA164" s="4">
        <f>$T164-(AL164*'Feedstock Conversions'!$B$9)-'Rail Costs'!V164</f>
        <v>123.54350981580288</v>
      </c>
      <c r="BH164">
        <f t="shared" si="14"/>
        <v>7</v>
      </c>
      <c r="BI164">
        <f t="shared" si="15"/>
        <v>2022</v>
      </c>
      <c r="BJ164">
        <f t="shared" si="18"/>
        <v>2</v>
      </c>
    </row>
    <row r="165" spans="1:62" x14ac:dyDescent="0.2">
      <c r="A165" s="11">
        <v>44610</v>
      </c>
      <c r="B165" s="4">
        <v>63.8</v>
      </c>
      <c r="C165" s="18">
        <f>CWG!B165+'Rail Costs'!B165</f>
        <v>68.508622620380734</v>
      </c>
      <c r="E165" s="4">
        <f>CWG!C165*'Feedstock Conversions'!B$21</f>
        <v>538.34075655095182</v>
      </c>
      <c r="F165" s="4">
        <f>CWG!C165*'Feedstock Conversions'!B$9</f>
        <v>642.26833706606942</v>
      </c>
      <c r="H165" s="4">
        <f>'Fuel Values'!B165-CWG!I165-CWG!J165-CWG!K165</f>
        <v>240.46308275599995</v>
      </c>
      <c r="I165" s="18">
        <f>('LCFS Values'!$E$5-$AA$4)/1000000*'LCFS Values'!B165*'LCFS Values'!$G$2*100</f>
        <v>103.46191724400001</v>
      </c>
      <c r="J165" s="4">
        <f>'RIN Values'!C165</f>
        <v>219.07500000000002</v>
      </c>
      <c r="K165" s="4">
        <f>'Fixed Credits Value'!B165</f>
        <v>100</v>
      </c>
      <c r="L165" s="4">
        <f t="shared" si="16"/>
        <v>663</v>
      </c>
      <c r="M165" s="4">
        <f>L165/'Feedstock Conversions'!B$21</f>
        <v>84.372613896665825</v>
      </c>
      <c r="O165" s="4">
        <f>'Fuel Values'!C165*100</f>
        <v>286</v>
      </c>
      <c r="P165" s="18">
        <f>('LCFS Values'!$E$5-AB$4)/1000000*'LCFS Values'!B165*'LCFS Values'!$G$2*100</f>
        <v>87.727555650000014</v>
      </c>
      <c r="Q165" s="4">
        <f>'RIN Values'!D165</f>
        <v>248.28500000000003</v>
      </c>
      <c r="R165" s="4">
        <f>'Fixed Credits Value'!B165</f>
        <v>100</v>
      </c>
      <c r="S165" s="4">
        <f>'Fixed Credits Value'!C165</f>
        <v>16</v>
      </c>
      <c r="T165" s="4">
        <f t="shared" si="19"/>
        <v>738.01255564999997</v>
      </c>
      <c r="U165" s="4">
        <f>T165/'Feedstock Conversions'!B$9</f>
        <v>78.721339269333328</v>
      </c>
      <c r="W165" s="4">
        <f t="shared" si="17"/>
        <v>124.65924344904818</v>
      </c>
      <c r="X165" s="4">
        <f t="shared" si="20"/>
        <v>95.744218583930547</v>
      </c>
      <c r="AG165" s="4">
        <f>AJ165+'Rail Costs'!K165</f>
        <v>65.177155655095191</v>
      </c>
      <c r="AH165" s="4">
        <f>B165+'Rail Costs'!N165</f>
        <v>64.270862262038065</v>
      </c>
      <c r="AI165" s="4">
        <f>AH165+'Rail Costs'!K165</f>
        <v>65.448017917133257</v>
      </c>
      <c r="AJ165" s="4">
        <v>64</v>
      </c>
      <c r="AK165" s="4">
        <v>68</v>
      </c>
      <c r="AL165" s="4">
        <v>64</v>
      </c>
      <c r="AO165" s="4">
        <f>$L165-(AG165*'Feedstock Conversions'!$B$21)-'Rail Costs'!Q165</f>
        <v>146.85065846358953</v>
      </c>
      <c r="AP165" s="4">
        <f>$L165-(AH165*'Feedstock Conversions'!$B$21)-'Rail Costs'!R165</f>
        <v>154.41123384897156</v>
      </c>
      <c r="AQ165" s="4">
        <f>$L165-(AI165*'Feedstock Conversions'!$B$21)-'Rail Costs'!S165</f>
        <v>145.34311037769166</v>
      </c>
      <c r="AR165" s="4">
        <f>$L165-(AJ165*'Feedstock Conversions'!$B$21)-'Rail Costs'!T165</f>
        <v>156.29061676316908</v>
      </c>
      <c r="AS165" s="4">
        <f>$L165-(AK165*'Feedstock Conversions'!$B$21)-'Rail Costs'!U165</f>
        <v>125.01668667083767</v>
      </c>
      <c r="AT165" s="4">
        <f>$L165-(AL165*'Feedstock Conversions'!$B$21)-'Rail Costs'!V165</f>
        <v>155.53114011580291</v>
      </c>
      <c r="AV165" s="4">
        <f>$T165-(AG165*'Feedstock Conversions'!$B$9)-'Rail Costs'!Q165</f>
        <v>122.98946898481006</v>
      </c>
      <c r="AW165" s="4">
        <f>$T165-(AH165*'Feedstock Conversions'!$B$9)-'Rail Costs'!R165</f>
        <v>131.9248914474598</v>
      </c>
      <c r="AX165" s="4">
        <f>$T165-(AI165*'Feedstock Conversions'!$B$9)-'Rail Costs'!S165</f>
        <v>121.07102284740047</v>
      </c>
      <c r="AY165" s="4">
        <f>$T165-(AJ165*'Feedstock Conversions'!$B$9)-'Rail Costs'!T165</f>
        <v>134.21517241316903</v>
      </c>
      <c r="AZ165" s="4">
        <f>$T165-(AK165*'Feedstock Conversions'!$B$9)-'Rail Costs'!U165</f>
        <v>96.873242320837576</v>
      </c>
      <c r="BA165" s="4">
        <f>$T165-(AL165*'Feedstock Conversions'!$B$9)-'Rail Costs'!V165</f>
        <v>133.45569576580286</v>
      </c>
      <c r="BH165">
        <f t="shared" si="14"/>
        <v>8</v>
      </c>
      <c r="BI165">
        <f t="shared" si="15"/>
        <v>2022</v>
      </c>
      <c r="BJ165">
        <f t="shared" si="18"/>
        <v>2</v>
      </c>
    </row>
    <row r="166" spans="1:62" x14ac:dyDescent="0.2">
      <c r="A166" s="11">
        <v>44617</v>
      </c>
      <c r="B166" s="4">
        <v>64.875</v>
      </c>
      <c r="C166" s="18">
        <f>CWG!B166+'Rail Costs'!B166</f>
        <v>69.583622620380737</v>
      </c>
      <c r="E166" s="4">
        <f>CWG!C166*'Feedstock Conversions'!B$21</f>
        <v>546.78810655095185</v>
      </c>
      <c r="F166" s="4">
        <f>CWG!C166*'Feedstock Conversions'!B$9</f>
        <v>652.34646206606942</v>
      </c>
      <c r="H166" s="4">
        <f>'Fuel Values'!B166-CWG!I166-CWG!J166-CWG!K166</f>
        <v>226.07809606000001</v>
      </c>
      <c r="I166" s="18">
        <f>('LCFS Values'!$E$5-$AA$4)/1000000*'LCFS Values'!B166*'LCFS Values'!$G$2*100</f>
        <v>103.60940393999999</v>
      </c>
      <c r="J166" s="4">
        <f>'RIN Values'!C166</f>
        <v>235.3125</v>
      </c>
      <c r="K166" s="4">
        <f>'Fixed Credits Value'!B166</f>
        <v>100</v>
      </c>
      <c r="L166" s="4">
        <f t="shared" si="16"/>
        <v>665</v>
      </c>
      <c r="M166" s="4">
        <f>L166/'Feedstock Conversions'!B$21</f>
        <v>84.627131585645202</v>
      </c>
      <c r="O166" s="4">
        <f>'Fuel Values'!C166*100</f>
        <v>285.86</v>
      </c>
      <c r="P166" s="18">
        <f>('LCFS Values'!$E$5-AB$4)/1000000*'LCFS Values'!B166*'LCFS Values'!$G$2*100</f>
        <v>87.852612750000006</v>
      </c>
      <c r="Q166" s="4">
        <f>'RIN Values'!D166</f>
        <v>266.6875</v>
      </c>
      <c r="R166" s="4">
        <f>'Fixed Credits Value'!B166</f>
        <v>100</v>
      </c>
      <c r="S166" s="4">
        <f>'Fixed Credits Value'!C166</f>
        <v>16</v>
      </c>
      <c r="T166" s="4">
        <f t="shared" si="19"/>
        <v>756.40011275000006</v>
      </c>
      <c r="U166" s="4">
        <f>T166/'Feedstock Conversions'!B$9</f>
        <v>80.682678693333344</v>
      </c>
      <c r="W166" s="4">
        <f t="shared" si="17"/>
        <v>118.21189344904815</v>
      </c>
      <c r="X166" s="4">
        <f t="shared" si="20"/>
        <v>104.05365068393064</v>
      </c>
      <c r="AG166" s="4">
        <f>AJ166+'Rail Costs'!K166</f>
        <v>66.052155655095191</v>
      </c>
      <c r="AH166" s="4">
        <f>B166+'Rail Costs'!N166</f>
        <v>65.345862262038068</v>
      </c>
      <c r="AI166" s="4">
        <f>AH166+'Rail Costs'!K166</f>
        <v>66.523017917133245</v>
      </c>
      <c r="AJ166" s="4">
        <v>64.875</v>
      </c>
      <c r="AK166" s="4">
        <v>68.375</v>
      </c>
      <c r="AL166" s="4">
        <v>64.25</v>
      </c>
      <c r="AO166" s="4">
        <f>$L166-(AG166*'Feedstock Conversions'!$B$21)-'Rail Costs'!Q166</f>
        <v>141.97490846358949</v>
      </c>
      <c r="AP166" s="4">
        <f>$L166-(AH166*'Feedstock Conversions'!$B$21)-'Rail Costs'!R166</f>
        <v>147.96388384897159</v>
      </c>
      <c r="AQ166" s="4">
        <f>$L166-(AI166*'Feedstock Conversions'!$B$21)-'Rail Costs'!S166</f>
        <v>138.89576037769174</v>
      </c>
      <c r="AR166" s="4">
        <f>$L166-(AJ166*'Feedstock Conversions'!$B$21)-'Rail Costs'!T166</f>
        <v>151.4148667631691</v>
      </c>
      <c r="AS166" s="4">
        <f>$L166-(AK166*'Feedstock Conversions'!$B$21)-'Rail Costs'!U166</f>
        <v>124.06993667083761</v>
      </c>
      <c r="AT166" s="4">
        <f>$L166-(AL166*'Feedstock Conversions'!$B$21)-'Rail Costs'!V166</f>
        <v>155.56664011580293</v>
      </c>
      <c r="AV166" s="4">
        <f>$T166-(AG166*'Feedstock Conversions'!$B$9)-'Rail Costs'!Q166</f>
        <v>133.17390108481015</v>
      </c>
      <c r="AW166" s="4">
        <f>$T166-(AH166*'Feedstock Conversions'!$B$9)-'Rail Costs'!R166</f>
        <v>140.23432354745989</v>
      </c>
      <c r="AX166" s="4">
        <f>$T166-(AI166*'Feedstock Conversions'!$B$9)-'Rail Costs'!S166</f>
        <v>129.38045494740069</v>
      </c>
      <c r="AY166" s="4">
        <f>$T166-(AJ166*'Feedstock Conversions'!$B$9)-'Rail Costs'!T166</f>
        <v>144.39960451316912</v>
      </c>
      <c r="AZ166" s="4">
        <f>$T166-(AK166*'Feedstock Conversions'!$B$9)-'Rail Costs'!U166</f>
        <v>111.74517442083767</v>
      </c>
      <c r="BA166" s="4">
        <f>$T166-(AL166*'Feedstock Conversions'!$B$9)-'Rail Costs'!V166</f>
        <v>149.49950286580295</v>
      </c>
      <c r="BH166">
        <f t="shared" si="14"/>
        <v>9</v>
      </c>
      <c r="BI166">
        <f t="shared" si="15"/>
        <v>2022</v>
      </c>
      <c r="BJ166">
        <f t="shared" si="18"/>
        <v>2</v>
      </c>
    </row>
    <row r="167" spans="1:62" x14ac:dyDescent="0.2">
      <c r="A167" s="11">
        <v>44624</v>
      </c>
      <c r="B167" s="4">
        <v>70.8</v>
      </c>
      <c r="C167" s="18">
        <f>CWG!B167+'Rail Costs'!B167</f>
        <v>75.508622620380734</v>
      </c>
      <c r="E167" s="4">
        <f>CWG!C167*'Feedstock Conversions'!B$21</f>
        <v>593.3467565509518</v>
      </c>
      <c r="F167" s="4">
        <f>CWG!C167*'Feedstock Conversions'!B$9</f>
        <v>707.89333706606942</v>
      </c>
      <c r="H167" s="4">
        <f>'Fuel Values'!B167-CWG!I167-CWG!J167-CWG!K167</f>
        <v>246.32538319600008</v>
      </c>
      <c r="I167" s="18">
        <f>('LCFS Values'!$E$5-$AA$4)/1000000*'LCFS Values'!B167*'LCFS Values'!$G$2*100</f>
        <v>101.249616804</v>
      </c>
      <c r="J167" s="4">
        <f>'RIN Values'!C167</f>
        <v>229.42499999999998</v>
      </c>
      <c r="K167" s="4">
        <f>'Fixed Credits Value'!B167</f>
        <v>100</v>
      </c>
      <c r="L167" s="4">
        <f t="shared" si="16"/>
        <v>677</v>
      </c>
      <c r="M167" s="4">
        <f>L167/'Feedstock Conversions'!B$21</f>
        <v>86.154237719521504</v>
      </c>
      <c r="O167" s="4">
        <f>'Fuel Values'!C167*100</f>
        <v>339.78000000000003</v>
      </c>
      <c r="P167" s="18">
        <f>('LCFS Values'!$E$5-AB$4)/1000000*'LCFS Values'!B167*'LCFS Values'!$G$2*100</f>
        <v>85.851699150000002</v>
      </c>
      <c r="Q167" s="4">
        <f>'RIN Values'!D167</f>
        <v>260.01499999999999</v>
      </c>
      <c r="R167" s="4">
        <f>'Fixed Credits Value'!B167</f>
        <v>100</v>
      </c>
      <c r="S167" s="4">
        <f>'Fixed Credits Value'!C167</f>
        <v>16</v>
      </c>
      <c r="T167" s="4">
        <f t="shared" si="19"/>
        <v>801.64669915000002</v>
      </c>
      <c r="U167" s="4">
        <f>T167/'Feedstock Conversions'!B$9</f>
        <v>85.508981242666664</v>
      </c>
      <c r="W167" s="4">
        <f t="shared" si="17"/>
        <v>83.653243449048205</v>
      </c>
      <c r="X167" s="4">
        <f t="shared" si="20"/>
        <v>93.753362083930597</v>
      </c>
      <c r="AG167" s="4">
        <f>AJ167+'Rail Costs'!K167</f>
        <v>69.777155655095186</v>
      </c>
      <c r="AH167" s="4">
        <f>B167+'Rail Costs'!N167</f>
        <v>71.270862262038065</v>
      </c>
      <c r="AI167" s="4">
        <f>AH167+'Rail Costs'!K167</f>
        <v>72.448017917133257</v>
      </c>
      <c r="AJ167" s="4">
        <v>68.599999999999994</v>
      </c>
      <c r="AK167" s="4">
        <v>69.5</v>
      </c>
      <c r="AL167" s="4">
        <v>66.599999999999994</v>
      </c>
      <c r="AO167" s="4">
        <f>$L167-(AG167*'Feedstock Conversions'!$B$21)-'Rail Costs'!Q167</f>
        <v>124.70385846358954</v>
      </c>
      <c r="AP167" s="4">
        <f>$L167-(AH167*'Feedstock Conversions'!$B$21)-'Rail Costs'!R167</f>
        <v>113.40523384897153</v>
      </c>
      <c r="AQ167" s="4">
        <f>$L167-(AI167*'Feedstock Conversions'!$B$21)-'Rail Costs'!S167</f>
        <v>104.33711037769167</v>
      </c>
      <c r="AR167" s="4">
        <f>$L167-(AJ167*'Feedstock Conversions'!$B$21)-'Rail Costs'!T167</f>
        <v>134.14381676316916</v>
      </c>
      <c r="AS167" s="4">
        <f>$L167-(AK167*'Feedstock Conversions'!$B$21)-'Rail Costs'!U167</f>
        <v>127.22968667083764</v>
      </c>
      <c r="AT167" s="4">
        <f>$L167-(AL167*'Feedstock Conversions'!$B$21)-'Rail Costs'!V167</f>
        <v>149.10034011580299</v>
      </c>
      <c r="AV167" s="4">
        <f>$T167-(AG167*'Feedstock Conversions'!$B$9)-'Rail Costs'!Q167</f>
        <v>143.49861248481022</v>
      </c>
      <c r="AW167" s="4">
        <f>$T167-(AH167*'Feedstock Conversions'!$B$9)-'Rail Costs'!R167</f>
        <v>129.93403494745985</v>
      </c>
      <c r="AX167" s="4">
        <f>$T167-(AI167*'Feedstock Conversions'!$B$9)-'Rail Costs'!S167</f>
        <v>119.08016634740052</v>
      </c>
      <c r="AY167" s="4">
        <f>$T167-(AJ167*'Feedstock Conversions'!$B$9)-'Rail Costs'!T167</f>
        <v>154.72431591316908</v>
      </c>
      <c r="AZ167" s="4">
        <f>$T167-(AK167*'Feedstock Conversions'!$B$9)-'Rail Costs'!U167</f>
        <v>146.44488582083761</v>
      </c>
      <c r="BA167" s="4">
        <f>$T167-(AL167*'Feedstock Conversions'!$B$9)-'Rail Costs'!V167</f>
        <v>172.71483926580291</v>
      </c>
      <c r="BH167">
        <f t="shared" si="14"/>
        <v>10</v>
      </c>
      <c r="BI167">
        <f t="shared" si="15"/>
        <v>2022</v>
      </c>
      <c r="BJ167">
        <f t="shared" si="18"/>
        <v>3</v>
      </c>
    </row>
    <row r="168" spans="1:62" x14ac:dyDescent="0.2">
      <c r="A168" s="11">
        <v>44631</v>
      </c>
      <c r="B168" s="4">
        <v>73.8</v>
      </c>
      <c r="C168" s="18">
        <f>CWG!B168+'Rail Costs'!B168</f>
        <v>78.508622620380734</v>
      </c>
      <c r="E168" s="4">
        <f>CWG!C168*'Feedstock Conversions'!B$21</f>
        <v>616.92075655095175</v>
      </c>
      <c r="F168" s="4">
        <f>CWG!C168*'Feedstock Conversions'!B$9</f>
        <v>736.01833706606942</v>
      </c>
      <c r="H168" s="4">
        <f>'Fuel Values'!B168-CWG!I168-CWG!J168-CWG!K168</f>
        <v>319.59747077199995</v>
      </c>
      <c r="I168" s="18">
        <f>('LCFS Values'!$E$5-$AA$4)/1000000*'LCFS Values'!B168*'LCFS Values'!$G$2*100</f>
        <v>96.677529227999997</v>
      </c>
      <c r="J168" s="4">
        <f>'RIN Values'!C168</f>
        <v>208.72500000000002</v>
      </c>
      <c r="K168" s="4">
        <f>'Fixed Credits Value'!B168</f>
        <v>100</v>
      </c>
      <c r="L168" s="4">
        <f t="shared" si="16"/>
        <v>725</v>
      </c>
      <c r="M168" s="4">
        <f>L168/'Feedstock Conversions'!B$21</f>
        <v>92.262662255026726</v>
      </c>
      <c r="O168" s="4">
        <f>'Fuel Values'!C168*100</f>
        <v>371.76</v>
      </c>
      <c r="P168" s="18">
        <f>('LCFS Values'!$E$5-AB$4)/1000000*'LCFS Values'!B168*'LCFS Values'!$G$2*100</f>
        <v>81.97492905</v>
      </c>
      <c r="Q168" s="4">
        <f>'RIN Values'!D168</f>
        <v>236.55500000000001</v>
      </c>
      <c r="R168" s="4">
        <f>'Fixed Credits Value'!B168</f>
        <v>100</v>
      </c>
      <c r="S168" s="4">
        <f>'Fixed Credits Value'!C168</f>
        <v>16</v>
      </c>
      <c r="T168" s="4">
        <f t="shared" si="19"/>
        <v>806.28992904999996</v>
      </c>
      <c r="U168" s="4">
        <f>T168/'Feedstock Conversions'!B$9</f>
        <v>86.004259098666665</v>
      </c>
      <c r="W168" s="4">
        <f t="shared" si="17"/>
        <v>108.07924344904825</v>
      </c>
      <c r="X168" s="4">
        <f t="shared" si="20"/>
        <v>70.271591983930534</v>
      </c>
      <c r="AG168" s="4">
        <f>AJ168+'Rail Costs'!K168</f>
        <v>72.777155655095186</v>
      </c>
      <c r="AH168" s="4">
        <f>B168+'Rail Costs'!N168</f>
        <v>74.270862262038065</v>
      </c>
      <c r="AI168" s="4">
        <f>AH168+'Rail Costs'!K168</f>
        <v>75.448017917133257</v>
      </c>
      <c r="AJ168" s="4">
        <v>71.599999999999994</v>
      </c>
      <c r="AK168" s="4">
        <v>69.5</v>
      </c>
      <c r="AL168" s="4">
        <v>70.400000000000006</v>
      </c>
      <c r="AO168" s="4">
        <f>$L168-(AG168*'Feedstock Conversions'!$B$21)-'Rail Costs'!Q168</f>
        <v>149.12985846358958</v>
      </c>
      <c r="AP168" s="4">
        <f>$L168-(AH168*'Feedstock Conversions'!$B$21)-'Rail Costs'!R168</f>
        <v>137.83123384897158</v>
      </c>
      <c r="AQ168" s="4">
        <f>$L168-(AI168*'Feedstock Conversions'!$B$21)-'Rail Costs'!S168</f>
        <v>128.76311037769173</v>
      </c>
      <c r="AR168" s="4">
        <f>$L168-(AJ168*'Feedstock Conversions'!$B$21)-'Rail Costs'!T168</f>
        <v>158.56981676316909</v>
      </c>
      <c r="AS168" s="4">
        <f>$L168-(AK168*'Feedstock Conversions'!$B$21)-'Rail Costs'!U168</f>
        <v>175.22968667083762</v>
      </c>
      <c r="AT168" s="4">
        <f>$L168-(AL168*'Feedstock Conversions'!$B$21)-'Rail Costs'!V168</f>
        <v>167.23994011580285</v>
      </c>
      <c r="AV168" s="4">
        <f>$T168-(AG168*'Feedstock Conversions'!$B$9)-'Rail Costs'!Q168</f>
        <v>120.01684238481016</v>
      </c>
      <c r="AW168" s="4">
        <f>$T168-(AH168*'Feedstock Conversions'!$B$9)-'Rail Costs'!R168</f>
        <v>106.45226484745979</v>
      </c>
      <c r="AX168" s="4">
        <f>$T168-(AI168*'Feedstock Conversions'!$B$9)-'Rail Costs'!S168</f>
        <v>95.598396247400458</v>
      </c>
      <c r="AY168" s="4">
        <f>$T168-(AJ168*'Feedstock Conversions'!$B$9)-'Rail Costs'!T168</f>
        <v>131.24254581316902</v>
      </c>
      <c r="AZ168" s="4">
        <f>$T168-(AK168*'Feedstock Conversions'!$B$9)-'Rail Costs'!U168</f>
        <v>151.08811572083755</v>
      </c>
      <c r="BA168" s="4">
        <f>$T168-(AL168*'Feedstock Conversions'!$B$9)-'Rail Costs'!V168</f>
        <v>141.73306916580285</v>
      </c>
      <c r="BH168">
        <f t="shared" si="14"/>
        <v>11</v>
      </c>
      <c r="BI168">
        <f t="shared" si="15"/>
        <v>2022</v>
      </c>
      <c r="BJ168">
        <f t="shared" si="18"/>
        <v>3</v>
      </c>
    </row>
    <row r="169" spans="1:62" x14ac:dyDescent="0.2">
      <c r="A169" s="11">
        <v>44638</v>
      </c>
      <c r="B169" s="4">
        <v>68.900000000000006</v>
      </c>
      <c r="C169" s="18">
        <f>CWG!B169+'Rail Costs'!B169</f>
        <v>73.608622620380743</v>
      </c>
      <c r="E169" s="4">
        <f>CWG!C169*'Feedstock Conversions'!B$21</f>
        <v>578.4165565509519</v>
      </c>
      <c r="F169" s="4">
        <f>CWG!C169*'Feedstock Conversions'!B$9</f>
        <v>690.08083706606942</v>
      </c>
      <c r="H169" s="4">
        <f>'Fuel Values'!B169-CWG!I169-CWG!J169-CWG!K169</f>
        <v>314.25266006599998</v>
      </c>
      <c r="I169" s="18">
        <f>('LCFS Values'!$E$5-$AA$4)/1000000*'LCFS Values'!B169*'LCFS Values'!$G$2*100</f>
        <v>91.84733993399999</v>
      </c>
      <c r="J169" s="4">
        <f>'RIN Values'!C169</f>
        <v>228.89999999999998</v>
      </c>
      <c r="K169" s="4">
        <f>'Fixed Credits Value'!B169</f>
        <v>100</v>
      </c>
      <c r="L169" s="4">
        <f t="shared" si="16"/>
        <v>735</v>
      </c>
      <c r="M169" s="4">
        <f>L169/'Feedstock Conversions'!B$21</f>
        <v>93.535250699923651</v>
      </c>
      <c r="O169" s="4">
        <f>'Fuel Values'!C169*100</f>
        <v>330.83</v>
      </c>
      <c r="P169" s="18">
        <f>('LCFS Values'!$E$5-AB$4)/1000000*'LCFS Values'!B169*'LCFS Values'!$G$2*100</f>
        <v>77.879309024999984</v>
      </c>
      <c r="Q169" s="4">
        <f>'RIN Values'!D169</f>
        <v>259.41999999999996</v>
      </c>
      <c r="R169" s="4">
        <f>'Fixed Credits Value'!B169</f>
        <v>100</v>
      </c>
      <c r="S169" s="4">
        <f>'Fixed Credits Value'!C169</f>
        <v>16</v>
      </c>
      <c r="T169" s="4">
        <f t="shared" si="19"/>
        <v>784.12930902499988</v>
      </c>
      <c r="U169" s="4">
        <f>T169/'Feedstock Conversions'!B$9</f>
        <v>83.640459629333321</v>
      </c>
      <c r="W169" s="4">
        <f t="shared" si="17"/>
        <v>156.5834434490481</v>
      </c>
      <c r="X169" s="4">
        <f t="shared" si="20"/>
        <v>94.048471958930463</v>
      </c>
      <c r="AG169" s="4">
        <f>AJ169+'Rail Costs'!K169</f>
        <v>71.477155655095174</v>
      </c>
      <c r="AH169" s="4">
        <f>B169+'Rail Costs'!N169</f>
        <v>69.370862262038074</v>
      </c>
      <c r="AI169" s="4">
        <f>AH169+'Rail Costs'!K169</f>
        <v>70.548017917133251</v>
      </c>
      <c r="AJ169" s="4">
        <v>70.3</v>
      </c>
      <c r="AK169" s="4">
        <v>71</v>
      </c>
      <c r="AL169" s="4">
        <v>70.400000000000006</v>
      </c>
      <c r="AO169" s="4">
        <f>$L169-(AG169*'Feedstock Conversions'!$B$21)-'Rail Costs'!Q169</f>
        <v>169.34525846358963</v>
      </c>
      <c r="AP169" s="4">
        <f>$L169-(AH169*'Feedstock Conversions'!$B$21)-'Rail Costs'!R169</f>
        <v>186.33543384897155</v>
      </c>
      <c r="AQ169" s="4">
        <f>$L169-(AI169*'Feedstock Conversions'!$B$21)-'Rail Costs'!S169</f>
        <v>177.2673103776917</v>
      </c>
      <c r="AR169" s="4">
        <f>$L169-(AJ169*'Feedstock Conversions'!$B$21)-'Rail Costs'!T169</f>
        <v>178.78521676316913</v>
      </c>
      <c r="AS169" s="4">
        <f>$L169-(AK169*'Feedstock Conversions'!$B$21)-'Rail Costs'!U169</f>
        <v>173.44268667083759</v>
      </c>
      <c r="AT169" s="4">
        <f>$L169-(AL169*'Feedstock Conversions'!$B$21)-'Rail Costs'!V169</f>
        <v>177.23994011580285</v>
      </c>
      <c r="AV169" s="4">
        <f>$T169-(AG169*'Feedstock Conversions'!$B$9)-'Rail Costs'!Q169</f>
        <v>110.0437223598102</v>
      </c>
      <c r="AW169" s="4">
        <f>$T169-(AH169*'Feedstock Conversions'!$B$9)-'Rail Costs'!R169</f>
        <v>130.2291448224596</v>
      </c>
      <c r="AX169" s="4">
        <f>$T169-(AI169*'Feedstock Conversions'!$B$9)-'Rail Costs'!S169</f>
        <v>119.37527622240039</v>
      </c>
      <c r="AY169" s="4">
        <f>$T169-(AJ169*'Feedstock Conversions'!$B$9)-'Rail Costs'!T169</f>
        <v>121.26942578816896</v>
      </c>
      <c r="AZ169" s="4">
        <f>$T169-(AK169*'Feedstock Conversions'!$B$9)-'Rail Costs'!U169</f>
        <v>114.86499569583749</v>
      </c>
      <c r="BA169" s="4">
        <f>$T169-(AL169*'Feedstock Conversions'!$B$9)-'Rail Costs'!V169</f>
        <v>119.57244914080277</v>
      </c>
      <c r="BH169">
        <f t="shared" si="14"/>
        <v>12</v>
      </c>
      <c r="BI169">
        <f t="shared" si="15"/>
        <v>2022</v>
      </c>
      <c r="BJ169">
        <f t="shared" si="18"/>
        <v>3</v>
      </c>
    </row>
    <row r="170" spans="1:62" x14ac:dyDescent="0.2">
      <c r="A170" s="11">
        <v>44645</v>
      </c>
      <c r="B170" s="4">
        <v>64.8</v>
      </c>
      <c r="C170" s="18">
        <f>CWG!B170+'Rail Costs'!B170</f>
        <v>69.508622620380734</v>
      </c>
      <c r="E170" s="4">
        <f>CWG!C170*'Feedstock Conversions'!B$21</f>
        <v>546.19875655095177</v>
      </c>
      <c r="F170" s="4">
        <f>CWG!C170*'Feedstock Conversions'!B$9</f>
        <v>651.64333706606942</v>
      </c>
      <c r="H170" s="4">
        <f>'Fuel Values'!B170-CWG!I170-CWG!J170-CWG!K170</f>
        <v>321.61902618800002</v>
      </c>
      <c r="I170" s="18">
        <f>('LCFS Values'!$E$5-$AA$4)/1000000*'LCFS Values'!B170*'LCFS Values'!$G$2*100</f>
        <v>86.205973811999996</v>
      </c>
      <c r="J170" s="4">
        <f>'RIN Values'!C170</f>
        <v>224.17499999999998</v>
      </c>
      <c r="K170" s="4">
        <f>'Fixed Credits Value'!B170</f>
        <v>100</v>
      </c>
      <c r="L170" s="4">
        <f t="shared" si="16"/>
        <v>732</v>
      </c>
      <c r="M170" s="4">
        <f>L170/'Feedstock Conversions'!B$21</f>
        <v>93.153474166454572</v>
      </c>
      <c r="O170" s="4">
        <f>'Fuel Values'!C170*100</f>
        <v>401.96</v>
      </c>
      <c r="P170" s="18">
        <f>('LCFS Values'!$E$5-AB$4)/1000000*'LCFS Values'!B170*'LCFS Values'!$G$2*100</f>
        <v>73.095874949999995</v>
      </c>
      <c r="Q170" s="4">
        <f>'RIN Values'!D170</f>
        <v>254.06499999999997</v>
      </c>
      <c r="R170" s="4">
        <f>'Fixed Credits Value'!B170</f>
        <v>100</v>
      </c>
      <c r="S170" s="4">
        <f>'Fixed Credits Value'!C170</f>
        <v>16</v>
      </c>
      <c r="T170" s="4">
        <f t="shared" si="19"/>
        <v>845.12087494999992</v>
      </c>
      <c r="U170" s="4">
        <f>T170/'Feedstock Conversions'!B$9</f>
        <v>90.14622666133333</v>
      </c>
      <c r="W170" s="4">
        <f t="shared" si="17"/>
        <v>185.80124344904823</v>
      </c>
      <c r="X170" s="4">
        <f t="shared" si="20"/>
        <v>193.47753788393049</v>
      </c>
      <c r="AG170" s="4">
        <f>AJ170+'Rail Costs'!K170</f>
        <v>68.477155655095174</v>
      </c>
      <c r="AH170" s="4">
        <f>B170+'Rail Costs'!N170</f>
        <v>65.270862262038065</v>
      </c>
      <c r="AI170" s="4">
        <f>AH170+'Rail Costs'!K170</f>
        <v>66.448017917133257</v>
      </c>
      <c r="AJ170" s="4">
        <v>67.3</v>
      </c>
      <c r="AK170" s="4">
        <v>71</v>
      </c>
      <c r="AL170" s="4">
        <v>67.7</v>
      </c>
      <c r="AO170" s="4">
        <f>$L170-(AG170*'Feedstock Conversions'!$B$21)-'Rail Costs'!Q170</f>
        <v>189.9192584635897</v>
      </c>
      <c r="AP170" s="4">
        <f>$L170-(AH170*'Feedstock Conversions'!$B$21)-'Rail Costs'!R170</f>
        <v>215.55323384897156</v>
      </c>
      <c r="AQ170" s="4">
        <f>$L170-(AI170*'Feedstock Conversions'!$B$21)-'Rail Costs'!S170</f>
        <v>206.48511037769171</v>
      </c>
      <c r="AR170" s="4">
        <f>$L170-(AJ170*'Feedstock Conversions'!$B$21)-'Rail Costs'!T170</f>
        <v>199.35921676316909</v>
      </c>
      <c r="AS170" s="4">
        <f>$L170-(AK170*'Feedstock Conversions'!$B$21)-'Rail Costs'!U170</f>
        <v>170.44268667083759</v>
      </c>
      <c r="AT170" s="4">
        <f>$L170-(AL170*'Feedstock Conversions'!$B$21)-'Rail Costs'!V170</f>
        <v>195.45654011580294</v>
      </c>
      <c r="AV170" s="4">
        <f>$T170-(AG170*'Feedstock Conversions'!$B$9)-'Rail Costs'!Q170</f>
        <v>199.16028828481024</v>
      </c>
      <c r="AW170" s="4">
        <f>$T170-(AH170*'Feedstock Conversions'!$B$9)-'Rail Costs'!R170</f>
        <v>229.65821074745975</v>
      </c>
      <c r="AX170" s="4">
        <f>$T170-(AI170*'Feedstock Conversions'!$B$9)-'Rail Costs'!S170</f>
        <v>218.80434214740043</v>
      </c>
      <c r="AY170" s="4">
        <f>$T170-(AJ170*'Feedstock Conversions'!$B$9)-'Rail Costs'!T170</f>
        <v>210.38599171316898</v>
      </c>
      <c r="AZ170" s="4">
        <f>$T170-(AK170*'Feedstock Conversions'!$B$9)-'Rail Costs'!U170</f>
        <v>175.85656162083751</v>
      </c>
      <c r="BA170" s="4">
        <f>$T170-(AL170*'Feedstock Conversions'!$B$9)-'Rail Costs'!V170</f>
        <v>205.87651506580281</v>
      </c>
      <c r="BH170">
        <f t="shared" si="14"/>
        <v>13</v>
      </c>
      <c r="BI170">
        <f t="shared" si="15"/>
        <v>2022</v>
      </c>
      <c r="BJ170">
        <f t="shared" si="18"/>
        <v>3</v>
      </c>
    </row>
    <row r="171" spans="1:62" x14ac:dyDescent="0.2">
      <c r="A171" s="11">
        <v>44652</v>
      </c>
      <c r="B171" s="4">
        <v>62.5</v>
      </c>
      <c r="C171" s="18">
        <f>CWG!B171+'Rail Costs'!B171</f>
        <v>67.306718924972003</v>
      </c>
      <c r="E171" s="4">
        <f>CWG!C171*'Feedstock Conversions'!B$21</f>
        <v>528.89619731242999</v>
      </c>
      <c r="F171" s="4">
        <f>CWG!C171*'Feedstock Conversions'!B$9</f>
        <v>631.00048992161248</v>
      </c>
      <c r="H171" s="4">
        <f>'Fuel Values'!B171-CWG!I171-CWG!J171-CWG!K171</f>
        <v>344.97431887599998</v>
      </c>
      <c r="I171" s="18">
        <f>('LCFS Values'!$E$5-$AA$4)/1000000*'LCFS Values'!B171*'LCFS Values'!$G$2*100</f>
        <v>89.450681123999985</v>
      </c>
      <c r="J171" s="4">
        <f>'RIN Values'!C171</f>
        <v>217.57500000000002</v>
      </c>
      <c r="K171" s="4">
        <f>'Fixed Credits Value'!B171</f>
        <v>100</v>
      </c>
      <c r="L171" s="4">
        <f t="shared" si="16"/>
        <v>752</v>
      </c>
      <c r="M171" s="4">
        <f>L171/'Feedstock Conversions'!B$21</f>
        <v>95.698651056248409</v>
      </c>
      <c r="O171" s="4">
        <f>'Fuel Values'!C171*100</f>
        <v>369.46</v>
      </c>
      <c r="P171" s="18">
        <f>('LCFS Values'!$E$5-AB$4)/1000000*'LCFS Values'!B171*'LCFS Values'!$G$2*100</f>
        <v>75.847131149999996</v>
      </c>
      <c r="Q171" s="4">
        <f>'RIN Values'!D171</f>
        <v>246.58500000000001</v>
      </c>
      <c r="R171" s="4">
        <f>'Fixed Credits Value'!B171</f>
        <v>100</v>
      </c>
      <c r="S171" s="4">
        <f>'Fixed Credits Value'!C171</f>
        <v>16</v>
      </c>
      <c r="T171" s="4">
        <f t="shared" si="19"/>
        <v>807.89213115000007</v>
      </c>
      <c r="U171" s="4">
        <f>T171/'Feedstock Conversions'!B$9</f>
        <v>86.175160656000003</v>
      </c>
      <c r="W171" s="4">
        <f t="shared" si="17"/>
        <v>223.10380268757001</v>
      </c>
      <c r="X171" s="4">
        <f t="shared" si="20"/>
        <v>176.89164122838758</v>
      </c>
      <c r="AG171" s="4">
        <f>AJ171+'Rail Costs'!K171</f>
        <v>67.701679731243004</v>
      </c>
      <c r="AH171" s="4">
        <f>B171+'Rail Costs'!N171</f>
        <v>62.980671892497199</v>
      </c>
      <c r="AI171" s="4">
        <f>AH171+'Rail Costs'!K171</f>
        <v>64.182351623740203</v>
      </c>
      <c r="AJ171" s="4">
        <v>66.5</v>
      </c>
      <c r="AK171" s="4">
        <v>71</v>
      </c>
      <c r="AL171" s="4">
        <v>66.5</v>
      </c>
      <c r="AO171" s="4">
        <f>$L171-(AG171*'Feedstock Conversions'!$B$21)-'Rail Costs'!Q171</f>
        <v>215.92988051491432</v>
      </c>
      <c r="AP171" s="4">
        <f>$L171-(AH171*'Feedstock Conversions'!$B$21)-'Rail Costs'!R171</f>
        <v>253.47562622082506</v>
      </c>
      <c r="AQ171" s="4">
        <f>$L171-(AI171*'Feedstock Conversions'!$B$21)-'Rail Costs'!S171</f>
        <v>244.21858351056022</v>
      </c>
      <c r="AR171" s="4">
        <f>$L171-(AJ171*'Feedstock Conversions'!$B$21)-'Rail Costs'!T171</f>
        <v>225.56650461240176</v>
      </c>
      <c r="AS171" s="4">
        <f>$L171-(AK171*'Feedstock Conversions'!$B$21)-'Rail Costs'!U171</f>
        <v>190.36686764314672</v>
      </c>
      <c r="AT171" s="4">
        <f>$L171-(AL171*'Feedstock Conversions'!$B$21)-'Rail Costs'!V171</f>
        <v>224.7912055348821</v>
      </c>
      <c r="AV171" s="4">
        <f>$T171-(AG171*'Feedstock Conversions'!$B$9)-'Rail Costs'!Q171</f>
        <v>169.11856351261872</v>
      </c>
      <c r="AW171" s="4">
        <f>$T171-(AH171*'Feedstock Conversions'!$B$9)-'Rail Costs'!R171</f>
        <v>213.82607810990692</v>
      </c>
      <c r="AX171" s="4">
        <f>$T171-(AI171*'Feedstock Conversions'!$B$9)-'Rail Costs'!S171</f>
        <v>202.7460872473464</v>
      </c>
      <c r="AY171" s="4">
        <f>$T171-(AJ171*'Feedstock Conversions'!$B$9)-'Rail Costs'!T171</f>
        <v>180.57813576240184</v>
      </c>
      <c r="AZ171" s="4">
        <f>$T171-(AK171*'Feedstock Conversions'!$B$9)-'Rail Costs'!U171</f>
        <v>138.55199879314679</v>
      </c>
      <c r="BA171" s="4">
        <f>$T171-(AL171*'Feedstock Conversions'!$B$9)-'Rail Costs'!V171</f>
        <v>179.80283668488218</v>
      </c>
      <c r="BH171">
        <f t="shared" si="14"/>
        <v>14</v>
      </c>
      <c r="BI171">
        <f t="shared" si="15"/>
        <v>2022</v>
      </c>
      <c r="BJ171">
        <f t="shared" si="18"/>
        <v>4</v>
      </c>
    </row>
    <row r="172" spans="1:62" x14ac:dyDescent="0.2">
      <c r="A172" s="11">
        <v>44659</v>
      </c>
      <c r="B172" s="4">
        <v>63.9</v>
      </c>
      <c r="C172" s="18">
        <f>CWG!B172+'Rail Costs'!B172</f>
        <v>68.706718924971995</v>
      </c>
      <c r="E172" s="4">
        <f>CWG!C172*'Feedstock Conversions'!B$21</f>
        <v>539.89739731242992</v>
      </c>
      <c r="F172" s="4">
        <f>CWG!C172*'Feedstock Conversions'!B$9</f>
        <v>644.12548992161248</v>
      </c>
      <c r="H172" s="4">
        <f>'Fuel Values'!B172-CWG!I172-CWG!J172-CWG!K172</f>
        <v>354.55818196000007</v>
      </c>
      <c r="I172" s="18">
        <f>('LCFS Values'!$E$5-$AA$4)/1000000*'LCFS Values'!B172*'LCFS Values'!$G$2*100</f>
        <v>90.704318040000004</v>
      </c>
      <c r="J172" s="4">
        <f>'RIN Values'!C172</f>
        <v>224.73749999999998</v>
      </c>
      <c r="K172" s="4">
        <f>'Fixed Credits Value'!B172</f>
        <v>100</v>
      </c>
      <c r="L172" s="4">
        <f t="shared" si="16"/>
        <v>770</v>
      </c>
      <c r="M172" s="4">
        <f>L172/'Feedstock Conversions'!B$21</f>
        <v>97.989310257062868</v>
      </c>
      <c r="O172" s="4">
        <f>'Fuel Values'!C172*100</f>
        <v>339.9</v>
      </c>
      <c r="P172" s="18">
        <f>('LCFS Values'!$E$5-AB$4)/1000000*'LCFS Values'!B172*'LCFS Values'!$G$2*100</f>
        <v>76.910116499999987</v>
      </c>
      <c r="Q172" s="4">
        <f>'RIN Values'!D172</f>
        <v>254.70249999999999</v>
      </c>
      <c r="R172" s="4">
        <f>'Fixed Credits Value'!B172</f>
        <v>100</v>
      </c>
      <c r="S172" s="4">
        <f>'Fixed Credits Value'!C172</f>
        <v>16</v>
      </c>
      <c r="T172" s="4">
        <f t="shared" si="19"/>
        <v>787.51261649999992</v>
      </c>
      <c r="U172" s="4">
        <f>T172/'Feedstock Conversions'!B$9</f>
        <v>84.001345759999992</v>
      </c>
      <c r="W172" s="4">
        <f t="shared" si="17"/>
        <v>230.10260268757008</v>
      </c>
      <c r="X172" s="4">
        <f t="shared" si="20"/>
        <v>143.38712657838744</v>
      </c>
      <c r="AG172" s="4">
        <f>AJ172+'Rail Costs'!K172</f>
        <v>66.301679731242999</v>
      </c>
      <c r="AH172" s="4">
        <f>B172+'Rail Costs'!N172</f>
        <v>64.380671892497205</v>
      </c>
      <c r="AI172" s="4">
        <f>AH172+'Rail Costs'!K172</f>
        <v>65.582351623740209</v>
      </c>
      <c r="AJ172" s="4">
        <v>65.099999999999994</v>
      </c>
      <c r="AK172" s="4">
        <v>70.2</v>
      </c>
      <c r="AL172" s="4">
        <v>64.900000000000006</v>
      </c>
      <c r="AO172" s="4">
        <f>$L172-(AG172*'Feedstock Conversions'!$B$21)-'Rail Costs'!Q172</f>
        <v>244.93108051491436</v>
      </c>
      <c r="AP172" s="4">
        <f>$L172-(AH172*'Feedstock Conversions'!$B$21)-'Rail Costs'!R172</f>
        <v>260.47442622082502</v>
      </c>
      <c r="AQ172" s="4">
        <f>$L172-(AI172*'Feedstock Conversions'!$B$21)-'Rail Costs'!S172</f>
        <v>251.21738351056024</v>
      </c>
      <c r="AR172" s="4">
        <f>$L172-(AJ172*'Feedstock Conversions'!$B$21)-'Rail Costs'!T172</f>
        <v>254.56770461240185</v>
      </c>
      <c r="AS172" s="4">
        <f>$L172-(AK172*'Feedstock Conversions'!$B$21)-'Rail Costs'!U172</f>
        <v>214.65326764314668</v>
      </c>
      <c r="AT172" s="4">
        <f>$L172-(AL172*'Feedstock Conversions'!$B$21)-'Rail Costs'!V172</f>
        <v>255.36400553488207</v>
      </c>
      <c r="AV172" s="4">
        <f>$T172-(AG172*'Feedstock Conversions'!$B$9)-'Rail Costs'!Q172</f>
        <v>161.86404886261869</v>
      </c>
      <c r="AW172" s="4">
        <f>$T172-(AH172*'Feedstock Conversions'!$B$9)-'Rail Costs'!R172</f>
        <v>180.32156345990666</v>
      </c>
      <c r="AX172" s="4">
        <f>$T172-(AI172*'Feedstock Conversions'!$B$9)-'Rail Costs'!S172</f>
        <v>169.24157259734613</v>
      </c>
      <c r="AY172" s="4">
        <f>$T172-(AJ172*'Feedstock Conversions'!$B$9)-'Rail Costs'!T172</f>
        <v>173.3236211124017</v>
      </c>
      <c r="AZ172" s="4">
        <f>$T172-(AK172*'Feedstock Conversions'!$B$9)-'Rail Costs'!U172</f>
        <v>125.67248414314665</v>
      </c>
      <c r="BA172" s="4">
        <f>$T172-(AL172*'Feedstock Conversions'!$B$9)-'Rail Costs'!V172</f>
        <v>174.42332203488203</v>
      </c>
      <c r="BH172">
        <f t="shared" si="14"/>
        <v>15</v>
      </c>
      <c r="BI172">
        <f t="shared" si="15"/>
        <v>2022</v>
      </c>
      <c r="BJ172">
        <f t="shared" si="18"/>
        <v>4</v>
      </c>
    </row>
    <row r="173" spans="1:62" x14ac:dyDescent="0.2">
      <c r="A173" s="11">
        <v>44666</v>
      </c>
      <c r="B173" s="4">
        <v>65.5</v>
      </c>
      <c r="C173" s="18">
        <f>CWG!B173+'Rail Costs'!B173</f>
        <v>70.306718924972003</v>
      </c>
      <c r="E173" s="4">
        <f>CWG!C173*'Feedstock Conversions'!B$21</f>
        <v>552.47019731242995</v>
      </c>
      <c r="F173" s="4">
        <f>CWG!C173*'Feedstock Conversions'!B$9</f>
        <v>659.12548992161248</v>
      </c>
      <c r="H173" s="4">
        <f>'Fuel Values'!B173-CWG!I173-CWG!J173-CWG!K173</f>
        <v>346.57014979999997</v>
      </c>
      <c r="I173" s="18">
        <f>('LCFS Values'!$E$5-$AA$4)/1000000*'LCFS Values'!B173*'LCFS Values'!$G$2*100</f>
        <v>84.80485019999999</v>
      </c>
      <c r="J173" s="4">
        <f>'RIN Values'!C173</f>
        <v>241.125</v>
      </c>
      <c r="K173" s="4">
        <f>'Fixed Credits Value'!B173</f>
        <v>100</v>
      </c>
      <c r="L173" s="4">
        <f t="shared" si="16"/>
        <v>772.5</v>
      </c>
      <c r="M173" s="4">
        <f>L173/'Feedstock Conversions'!B$21</f>
        <v>98.307457368287103</v>
      </c>
      <c r="O173" s="4">
        <f>'Fuel Values'!C173*100</f>
        <v>358.63</v>
      </c>
      <c r="P173" s="18">
        <f>('LCFS Values'!$E$5-AB$4)/1000000*'LCFS Values'!B173*'LCFS Values'!$G$2*100</f>
        <v>71.907832499999998</v>
      </c>
      <c r="Q173" s="4">
        <f>'RIN Values'!D173</f>
        <v>273.27499999999998</v>
      </c>
      <c r="R173" s="4">
        <f>'Fixed Credits Value'!B173</f>
        <v>100</v>
      </c>
      <c r="S173" s="4">
        <f>'Fixed Credits Value'!C173</f>
        <v>16</v>
      </c>
      <c r="T173" s="4">
        <f t="shared" si="19"/>
        <v>819.81283250000001</v>
      </c>
      <c r="U173" s="4">
        <f>T173/'Feedstock Conversions'!B$9</f>
        <v>87.446702133333332</v>
      </c>
      <c r="W173" s="4">
        <f t="shared" si="17"/>
        <v>220.02980268757005</v>
      </c>
      <c r="X173" s="4">
        <f t="shared" si="20"/>
        <v>160.68734257838753</v>
      </c>
      <c r="AG173" s="4">
        <f>AJ173+'Rail Costs'!K173</f>
        <v>67.576679731243004</v>
      </c>
      <c r="AH173" s="4">
        <f>B173+'Rail Costs'!N173</f>
        <v>65.980671892497199</v>
      </c>
      <c r="AI173" s="4">
        <f>AH173+'Rail Costs'!K173</f>
        <v>67.182351623740203</v>
      </c>
      <c r="AJ173" s="4">
        <v>66.375</v>
      </c>
      <c r="AK173" s="4">
        <v>70</v>
      </c>
      <c r="AL173" s="4">
        <v>64.5</v>
      </c>
      <c r="AO173" s="4">
        <f>$L173-(AG173*'Feedstock Conversions'!$B$21)-'Rail Costs'!Q173</f>
        <v>237.41213051491434</v>
      </c>
      <c r="AP173" s="4">
        <f>$L173-(AH173*'Feedstock Conversions'!$B$21)-'Rail Costs'!R173</f>
        <v>250.40162622082505</v>
      </c>
      <c r="AQ173" s="4">
        <f>$L173-(AI173*'Feedstock Conversions'!$B$21)-'Rail Costs'!S173</f>
        <v>241.14458351056021</v>
      </c>
      <c r="AR173" s="4">
        <f>$L173-(AJ173*'Feedstock Conversions'!$B$21)-'Rail Costs'!T173</f>
        <v>247.04875461240178</v>
      </c>
      <c r="AS173" s="4">
        <f>$L173-(AK173*'Feedstock Conversions'!$B$21)-'Rail Costs'!U173</f>
        <v>218.72486764314678</v>
      </c>
      <c r="AT173" s="4">
        <f>$L173-(AL173*'Feedstock Conversions'!$B$21)-'Rail Costs'!V173</f>
        <v>261.00720553488219</v>
      </c>
      <c r="AV173" s="4">
        <f>$T173-(AG173*'Feedstock Conversions'!$B$9)-'Rail Costs'!Q173</f>
        <v>182.21113986261867</v>
      </c>
      <c r="AW173" s="4">
        <f>$T173-(AH173*'Feedstock Conversions'!$B$9)-'Rail Costs'!R173</f>
        <v>197.62177945990686</v>
      </c>
      <c r="AX173" s="4">
        <f>$T173-(AI173*'Feedstock Conversions'!$B$9)-'Rail Costs'!S173</f>
        <v>186.54178859734634</v>
      </c>
      <c r="AY173" s="4">
        <f>$T173-(AJ173*'Feedstock Conversions'!$B$9)-'Rail Costs'!T173</f>
        <v>193.67071211240179</v>
      </c>
      <c r="AZ173" s="4">
        <f>$T173-(AK173*'Feedstock Conversions'!$B$9)-'Rail Costs'!U173</f>
        <v>159.84770014314674</v>
      </c>
      <c r="BA173" s="4">
        <f>$T173-(AL173*'Feedstock Conversions'!$B$9)-'Rail Costs'!V173</f>
        <v>210.47353803488213</v>
      </c>
      <c r="BH173">
        <f t="shared" si="14"/>
        <v>16</v>
      </c>
      <c r="BI173">
        <f t="shared" si="15"/>
        <v>2022</v>
      </c>
      <c r="BJ173">
        <f t="shared" si="18"/>
        <v>4</v>
      </c>
    </row>
    <row r="174" spans="1:62" x14ac:dyDescent="0.2">
      <c r="A174" s="11">
        <v>44673</v>
      </c>
      <c r="B174" s="4">
        <v>68.150000000000006</v>
      </c>
      <c r="C174" s="18">
        <f>CWG!B174+'Rail Costs'!B174</f>
        <v>72.956718924972009</v>
      </c>
      <c r="E174" s="4">
        <f>CWG!C174*'Feedstock Conversions'!B$21</f>
        <v>573.29389731242998</v>
      </c>
      <c r="F174" s="4">
        <f>CWG!C174*'Feedstock Conversions'!B$9</f>
        <v>683.9692399216126</v>
      </c>
      <c r="H174" s="4">
        <f>'Fuel Values'!B174-CWG!I174-CWG!J174-CWG!K174</f>
        <v>357.45771632000003</v>
      </c>
      <c r="I174" s="18">
        <f>('LCFS Values'!$E$5-$AA$4)/1000000*'LCFS Values'!B174*'LCFS Values'!$G$2*100</f>
        <v>85.542283679999997</v>
      </c>
      <c r="J174" s="4">
        <f>'RIN Values'!C174</f>
        <v>252</v>
      </c>
      <c r="K174" s="4">
        <f>'Fixed Credits Value'!B174</f>
        <v>100</v>
      </c>
      <c r="L174" s="4">
        <f t="shared" si="16"/>
        <v>795</v>
      </c>
      <c r="M174" s="4">
        <f>L174/'Feedstock Conversions'!B$21</f>
        <v>101.17078136930517</v>
      </c>
      <c r="O174" s="4">
        <f>'Fuel Values'!C174*100</f>
        <v>392.3</v>
      </c>
      <c r="P174" s="18">
        <f>('LCFS Values'!$E$5-AB$4)/1000000*'LCFS Values'!B174*'LCFS Values'!$G$2*100</f>
        <v>72.533118000000002</v>
      </c>
      <c r="Q174" s="4">
        <f>'RIN Values'!D174</f>
        <v>285.59999999999997</v>
      </c>
      <c r="R174" s="4">
        <f>'Fixed Credits Value'!B174</f>
        <v>100</v>
      </c>
      <c r="S174" s="4">
        <f>'Fixed Credits Value'!C174</f>
        <v>16</v>
      </c>
      <c r="T174" s="4">
        <f t="shared" si="19"/>
        <v>866.43311799999992</v>
      </c>
      <c r="U174" s="4">
        <f>T174/'Feedstock Conversions'!B$9</f>
        <v>92.419532586666662</v>
      </c>
      <c r="W174" s="4">
        <f t="shared" si="17"/>
        <v>221.70610268757002</v>
      </c>
      <c r="X174" s="4">
        <f t="shared" si="20"/>
        <v>182.46387807838732</v>
      </c>
      <c r="AG174" s="4">
        <f>AJ174+'Rail Costs'!K174</f>
        <v>68.301679731242999</v>
      </c>
      <c r="AH174" s="4">
        <f>B174+'Rail Costs'!N174</f>
        <v>68.630671892497205</v>
      </c>
      <c r="AI174" s="4">
        <f>AH174+'Rail Costs'!K174</f>
        <v>69.832351623740209</v>
      </c>
      <c r="AJ174" s="4">
        <v>67.099999999999994</v>
      </c>
      <c r="AK174" s="4">
        <v>72.400000000000006</v>
      </c>
      <c r="AL174" s="4">
        <v>64.8</v>
      </c>
      <c r="AO174" s="4">
        <f>$L174-(AG174*'Feedstock Conversions'!$B$21)-'Rail Costs'!Q174</f>
        <v>254.21508051491435</v>
      </c>
      <c r="AP174" s="4">
        <f>$L174-(AH174*'Feedstock Conversions'!$B$21)-'Rail Costs'!R174</f>
        <v>252.07792622082502</v>
      </c>
      <c r="AQ174" s="4">
        <f>$L174-(AI174*'Feedstock Conversions'!$B$21)-'Rail Costs'!S174</f>
        <v>242.82088351056018</v>
      </c>
      <c r="AR174" s="4">
        <f>$L174-(AJ174*'Feedstock Conversions'!$B$21)-'Rail Costs'!T174</f>
        <v>263.85170461240176</v>
      </c>
      <c r="AS174" s="4">
        <f>$L174-(AK174*'Feedstock Conversions'!$B$21)-'Rail Costs'!U174</f>
        <v>222.36566764314668</v>
      </c>
      <c r="AT174" s="4">
        <f>$L174-(AL174*'Feedstock Conversions'!$B$21)-'Rail Costs'!V174</f>
        <v>281.1498055348822</v>
      </c>
      <c r="AV174" s="4">
        <f>$T174-(AG174*'Feedstock Conversions'!$B$9)-'Rail Costs'!Q174</f>
        <v>222.03455036261869</v>
      </c>
      <c r="AW174" s="4">
        <f>$T174-(AH174*'Feedstock Conversions'!$B$9)-'Rail Costs'!R174</f>
        <v>219.39831495990666</v>
      </c>
      <c r="AX174" s="4">
        <f>$T174-(AI174*'Feedstock Conversions'!$B$9)-'Rail Costs'!S174</f>
        <v>208.31832409734614</v>
      </c>
      <c r="AY174" s="4">
        <f>$T174-(AJ174*'Feedstock Conversions'!$B$9)-'Rail Costs'!T174</f>
        <v>233.4941226124017</v>
      </c>
      <c r="AZ174" s="4">
        <f>$T174-(AK174*'Feedstock Conversions'!$B$9)-'Rail Costs'!U174</f>
        <v>183.96798564314665</v>
      </c>
      <c r="BA174" s="4">
        <f>$T174-(AL174*'Feedstock Conversions'!$B$9)-'Rail Costs'!V174</f>
        <v>254.28132353488203</v>
      </c>
      <c r="BH174">
        <f t="shared" si="14"/>
        <v>17</v>
      </c>
      <c r="BI174">
        <f t="shared" si="15"/>
        <v>2022</v>
      </c>
      <c r="BJ174">
        <f t="shared" si="18"/>
        <v>4</v>
      </c>
    </row>
    <row r="175" spans="1:62" x14ac:dyDescent="0.2">
      <c r="A175" s="11">
        <v>44680</v>
      </c>
      <c r="B175" s="4">
        <v>69.099999999999994</v>
      </c>
      <c r="C175" s="18">
        <f>CWG!B175+'Rail Costs'!B175</f>
        <v>73.906718924971997</v>
      </c>
      <c r="E175" s="4">
        <f>CWG!C175*'Feedstock Conversions'!B$21</f>
        <v>580.75899731242998</v>
      </c>
      <c r="F175" s="4">
        <f>CWG!C175*'Feedstock Conversions'!B$9</f>
        <v>692.87548992161248</v>
      </c>
      <c r="H175" s="4">
        <f>'Fuel Values'!B175-CWG!I175-CWG!J175-CWG!K175</f>
        <v>351.62517640800002</v>
      </c>
      <c r="I175" s="18">
        <f>('LCFS Values'!$E$5-$AA$4)/1000000*'LCFS Values'!B175*'LCFS Values'!$G$2*100</f>
        <v>85.099823592000007</v>
      </c>
      <c r="J175" s="4">
        <f>'RIN Values'!C175</f>
        <v>277.27499999999998</v>
      </c>
      <c r="K175" s="4">
        <f>'Fixed Credits Value'!B175</f>
        <v>100</v>
      </c>
      <c r="L175" s="4">
        <f t="shared" si="16"/>
        <v>814</v>
      </c>
      <c r="M175" s="4">
        <f>L175/'Feedstock Conversions'!B$21</f>
        <v>103.58869941460932</v>
      </c>
      <c r="O175" s="4">
        <f>'Fuel Values'!C175*100</f>
        <v>463.99999999999994</v>
      </c>
      <c r="P175" s="18">
        <f>('LCFS Values'!$E$5-AB$4)/1000000*'LCFS Values'!B175*'LCFS Values'!$G$2*100</f>
        <v>72.157946700000011</v>
      </c>
      <c r="Q175" s="4">
        <f>'RIN Values'!D175</f>
        <v>314.245</v>
      </c>
      <c r="R175" s="4">
        <f>'Fixed Credits Value'!B175</f>
        <v>100</v>
      </c>
      <c r="S175" s="4">
        <f>'Fixed Credits Value'!C175</f>
        <v>16</v>
      </c>
      <c r="T175" s="4">
        <f t="shared" si="19"/>
        <v>966.40294670000003</v>
      </c>
      <c r="U175" s="4">
        <f>T175/'Feedstock Conversions'!B$9</f>
        <v>103.08298098133334</v>
      </c>
      <c r="W175" s="4">
        <f t="shared" si="17"/>
        <v>233.24100268757002</v>
      </c>
      <c r="X175" s="4">
        <f t="shared" si="20"/>
        <v>273.52745677838755</v>
      </c>
      <c r="AG175" s="4">
        <f>AJ175+'Rail Costs'!K175</f>
        <v>68.701679731243004</v>
      </c>
      <c r="AH175" s="4">
        <f>B175+'Rail Costs'!N175</f>
        <v>69.580671892497193</v>
      </c>
      <c r="AI175" s="4">
        <f>AH175+'Rail Costs'!K175</f>
        <v>70.782351623740198</v>
      </c>
      <c r="AJ175" s="4">
        <v>67.5</v>
      </c>
      <c r="AK175" s="4">
        <v>73</v>
      </c>
      <c r="AL175" s="4">
        <v>66</v>
      </c>
      <c r="AO175" s="4">
        <f>$L175-(AG175*'Feedstock Conversions'!$B$21)-'Rail Costs'!Q175</f>
        <v>270.07188051491437</v>
      </c>
      <c r="AP175" s="4">
        <f>$L175-(AH175*'Feedstock Conversions'!$B$21)-'Rail Costs'!R175</f>
        <v>263.61282622082513</v>
      </c>
      <c r="AQ175" s="4">
        <f>$L175-(AI175*'Feedstock Conversions'!$B$21)-'Rail Costs'!S175</f>
        <v>254.35578351056029</v>
      </c>
      <c r="AR175" s="4">
        <f>$L175-(AJ175*'Feedstock Conversions'!$B$21)-'Rail Costs'!T175</f>
        <v>279.70850461240178</v>
      </c>
      <c r="AS175" s="4">
        <f>$L175-(AK175*'Feedstock Conversions'!$B$21)-'Rail Costs'!U175</f>
        <v>236.65086764314671</v>
      </c>
      <c r="AT175" s="4">
        <f>$L175-(AL175*'Feedstock Conversions'!$B$21)-'Rail Costs'!V175</f>
        <v>290.72020553488221</v>
      </c>
      <c r="AV175" s="4">
        <f>$T175-(AG175*'Feedstock Conversions'!$B$9)-'Rail Costs'!Q175</f>
        <v>318.25437906261868</v>
      </c>
      <c r="AW175" s="4">
        <f>$T175-(AH175*'Feedstock Conversions'!$B$9)-'Rail Costs'!R175</f>
        <v>310.46189365990688</v>
      </c>
      <c r="AX175" s="4">
        <f>$T175-(AI175*'Feedstock Conversions'!$B$9)-'Rail Costs'!S175</f>
        <v>299.38190279734636</v>
      </c>
      <c r="AY175" s="4">
        <f>$T175-(AJ175*'Feedstock Conversions'!$B$9)-'Rail Costs'!T175</f>
        <v>329.71395131240178</v>
      </c>
      <c r="AZ175" s="4">
        <f>$T175-(AK175*'Feedstock Conversions'!$B$9)-'Rail Costs'!U175</f>
        <v>278.31281434314673</v>
      </c>
      <c r="BA175" s="4">
        <f>$T175-(AL175*'Feedstock Conversions'!$B$9)-'Rail Costs'!V175</f>
        <v>343.00115223488217</v>
      </c>
      <c r="BH175">
        <f t="shared" si="14"/>
        <v>18</v>
      </c>
      <c r="BI175">
        <f t="shared" si="15"/>
        <v>2022</v>
      </c>
      <c r="BJ175">
        <f t="shared" si="18"/>
        <v>4</v>
      </c>
    </row>
    <row r="176" spans="1:62" x14ac:dyDescent="0.2">
      <c r="A176" s="11">
        <v>44687</v>
      </c>
      <c r="B176" s="4">
        <v>70.849999999999994</v>
      </c>
      <c r="C176" s="18">
        <f>CWG!B176+'Rail Costs'!B176</f>
        <v>75.656718924971997</v>
      </c>
      <c r="E176" s="4">
        <f>CWG!C176*'Feedstock Conversions'!B$21</f>
        <v>594.51049731242995</v>
      </c>
      <c r="F176" s="4">
        <f>CWG!C176*'Feedstock Conversions'!B$9</f>
        <v>709.28173992161248</v>
      </c>
      <c r="H176" s="4">
        <f>'Fuel Values'!B176-CWG!I176-CWG!J176-CWG!K176</f>
        <v>358.54571160599994</v>
      </c>
      <c r="I176" s="18">
        <f>('LCFS Values'!$E$5-$AA$4)/1000000*'LCFS Values'!B176*'LCFS Values'!$G$2*100</f>
        <v>84.104288393999994</v>
      </c>
      <c r="J176" s="4">
        <f>'RIN Values'!C176</f>
        <v>265.35000000000002</v>
      </c>
      <c r="K176" s="4">
        <f>'Fixed Credits Value'!B176</f>
        <v>100</v>
      </c>
      <c r="L176" s="4">
        <f t="shared" si="16"/>
        <v>808</v>
      </c>
      <c r="M176" s="4">
        <f>L176/'Feedstock Conversions'!B$21</f>
        <v>102.82514634767116</v>
      </c>
      <c r="O176" s="4">
        <f>'Fuel Values'!C176*100</f>
        <v>410.59999999999997</v>
      </c>
      <c r="P176" s="18">
        <f>('LCFS Values'!$E$5-AB$4)/1000000*'LCFS Values'!B176*'LCFS Values'!$G$2*100</f>
        <v>71.313811274999992</v>
      </c>
      <c r="Q176" s="4">
        <f>'RIN Values'!D176</f>
        <v>300.73</v>
      </c>
      <c r="R176" s="4">
        <f>'Fixed Credits Value'!B176</f>
        <v>100</v>
      </c>
      <c r="S176" s="4">
        <f>'Fixed Credits Value'!C176</f>
        <v>16</v>
      </c>
      <c r="T176" s="4">
        <f t="shared" si="19"/>
        <v>898.64381127499996</v>
      </c>
      <c r="U176" s="4">
        <f>T176/'Feedstock Conversions'!B$9</f>
        <v>95.855339869333335</v>
      </c>
      <c r="W176" s="4">
        <f t="shared" si="17"/>
        <v>213.48950268757005</v>
      </c>
      <c r="X176" s="4">
        <f t="shared" si="20"/>
        <v>189.36207135338748</v>
      </c>
      <c r="AG176" s="4">
        <f>AJ176+'Rail Costs'!K176</f>
        <v>70.201679731243004</v>
      </c>
      <c r="AH176" s="4">
        <f>B176+'Rail Costs'!N176</f>
        <v>71.330671892497193</v>
      </c>
      <c r="AI176" s="4">
        <f>AH176+'Rail Costs'!K176</f>
        <v>72.532351623740198</v>
      </c>
      <c r="AJ176" s="4">
        <v>69</v>
      </c>
      <c r="AK176" s="4">
        <v>73</v>
      </c>
      <c r="AL176" s="4">
        <v>66</v>
      </c>
      <c r="AO176" s="4">
        <f>$L176-(AG176*'Feedstock Conversions'!$B$21)-'Rail Costs'!Q176</f>
        <v>252.28488051491433</v>
      </c>
      <c r="AP176" s="4">
        <f>$L176-(AH176*'Feedstock Conversions'!$B$21)-'Rail Costs'!R176</f>
        <v>243.86132622082516</v>
      </c>
      <c r="AQ176" s="4">
        <f>$L176-(AI176*'Feedstock Conversions'!$B$21)-'Rail Costs'!S176</f>
        <v>234.60428351056032</v>
      </c>
      <c r="AR176" s="4">
        <f>$L176-(AJ176*'Feedstock Conversions'!$B$21)-'Rail Costs'!T176</f>
        <v>261.92150461240175</v>
      </c>
      <c r="AS176" s="4">
        <f>$L176-(AK176*'Feedstock Conversions'!$B$21)-'Rail Costs'!U176</f>
        <v>230.65086764314671</v>
      </c>
      <c r="AT176" s="4">
        <f>$L176-(AL176*'Feedstock Conversions'!$B$21)-'Rail Costs'!V176</f>
        <v>284.72020553488221</v>
      </c>
      <c r="AV176" s="4">
        <f>$T176-(AG176*'Feedstock Conversions'!$B$9)-'Rail Costs'!Q176</f>
        <v>236.43274363761861</v>
      </c>
      <c r="AW176" s="4">
        <f>$T176-(AH176*'Feedstock Conversions'!$B$9)-'Rail Costs'!R176</f>
        <v>226.29650823490681</v>
      </c>
      <c r="AX176" s="4">
        <f>$T176-(AI176*'Feedstock Conversions'!$B$9)-'Rail Costs'!S176</f>
        <v>215.21651737234629</v>
      </c>
      <c r="AY176" s="4">
        <f>$T176-(AJ176*'Feedstock Conversions'!$B$9)-'Rail Costs'!T176</f>
        <v>247.89231588740174</v>
      </c>
      <c r="AZ176" s="4">
        <f>$T176-(AK176*'Feedstock Conversions'!$B$9)-'Rail Costs'!U176</f>
        <v>210.55367891814669</v>
      </c>
      <c r="BA176" s="4">
        <f>$T176-(AL176*'Feedstock Conversions'!$B$9)-'Rail Costs'!V176</f>
        <v>275.2420168098821</v>
      </c>
      <c r="BH176">
        <f t="shared" si="14"/>
        <v>19</v>
      </c>
      <c r="BI176">
        <f t="shared" si="15"/>
        <v>2022</v>
      </c>
      <c r="BJ176">
        <f t="shared" si="18"/>
        <v>5</v>
      </c>
    </row>
    <row r="177" spans="1:62" x14ac:dyDescent="0.2">
      <c r="A177" s="11">
        <v>44694</v>
      </c>
      <c r="B177" s="4">
        <v>71.3</v>
      </c>
      <c r="C177" s="18">
        <f>CWG!B177+'Rail Costs'!B177</f>
        <v>76.106718924972</v>
      </c>
      <c r="E177" s="4">
        <f>CWG!C177*'Feedstock Conversions'!B$21</f>
        <v>598.04659731242998</v>
      </c>
      <c r="F177" s="4">
        <f>CWG!C177*'Feedstock Conversions'!B$9</f>
        <v>713.50048992161248</v>
      </c>
      <c r="H177" s="4">
        <f>'Fuel Values'!B177-CWG!I177-CWG!J177-CWG!K177</f>
        <v>333.94653949199994</v>
      </c>
      <c r="I177" s="18">
        <f>('LCFS Values'!$E$5-$AA$4)/1000000*'LCFS Values'!B177*'LCFS Values'!$G$2*100</f>
        <v>86.353460507999984</v>
      </c>
      <c r="J177" s="4">
        <f>'RIN Values'!C177</f>
        <v>277.20000000000005</v>
      </c>
      <c r="K177" s="4">
        <f>'Fixed Credits Value'!B177</f>
        <v>100</v>
      </c>
      <c r="L177" s="4">
        <f t="shared" si="16"/>
        <v>797.5</v>
      </c>
      <c r="M177" s="4">
        <f>L177/'Feedstock Conversions'!B$21</f>
        <v>101.4889284805294</v>
      </c>
      <c r="O177" s="4">
        <f>'Fuel Values'!C177*100</f>
        <v>392.11</v>
      </c>
      <c r="P177" s="18">
        <f>('LCFS Values'!$E$5-AB$4)/1000000*'LCFS Values'!B177*'LCFS Values'!$G$2*100</f>
        <v>73.220932049999988</v>
      </c>
      <c r="Q177" s="4">
        <f>'RIN Values'!D177</f>
        <v>314.16000000000003</v>
      </c>
      <c r="R177" s="4">
        <f>'Fixed Credits Value'!B177</f>
        <v>100</v>
      </c>
      <c r="S177" s="4">
        <f>'Fixed Credits Value'!C177</f>
        <v>16</v>
      </c>
      <c r="T177" s="4">
        <f t="shared" si="19"/>
        <v>895.49093205000008</v>
      </c>
      <c r="U177" s="4">
        <f>T177/'Feedstock Conversions'!B$9</f>
        <v>95.519032752000015</v>
      </c>
      <c r="W177" s="4">
        <f t="shared" si="17"/>
        <v>199.45340268757002</v>
      </c>
      <c r="X177" s="4">
        <f t="shared" si="20"/>
        <v>181.9904421283876</v>
      </c>
      <c r="AG177" s="4">
        <f>AJ177+'Rail Costs'!K177</f>
        <v>71.60167973124301</v>
      </c>
      <c r="AH177" s="4">
        <f>B177+'Rail Costs'!N177</f>
        <v>71.780671892497196</v>
      </c>
      <c r="AI177" s="4">
        <f>AH177+'Rail Costs'!K177</f>
        <v>72.9823516237402</v>
      </c>
      <c r="AJ177" s="4">
        <v>70.400000000000006</v>
      </c>
      <c r="AK177" s="4">
        <v>74.2</v>
      </c>
      <c r="AL177" s="4">
        <v>67.2</v>
      </c>
      <c r="AO177" s="4">
        <f>$L177-(AG177*'Feedstock Conversions'!$B$21)-'Rail Costs'!Q177</f>
        <v>230.78368051491429</v>
      </c>
      <c r="AP177" s="4">
        <f>$L177-(AH177*'Feedstock Conversions'!$B$21)-'Rail Costs'!R177</f>
        <v>229.82522622082513</v>
      </c>
      <c r="AQ177" s="4">
        <f>$L177-(AI177*'Feedstock Conversions'!$B$21)-'Rail Costs'!S177</f>
        <v>220.56818351056029</v>
      </c>
      <c r="AR177" s="4">
        <f>$L177-(AJ177*'Feedstock Conversions'!$B$21)-'Rail Costs'!T177</f>
        <v>240.42030461240174</v>
      </c>
      <c r="AS177" s="4">
        <f>$L177-(AK177*'Feedstock Conversions'!$B$21)-'Rail Costs'!U177</f>
        <v>210.72126764314677</v>
      </c>
      <c r="AT177" s="4">
        <f>$L177-(AL177*'Feedstock Conversions'!$B$21)-'Rail Costs'!V177</f>
        <v>264.79060553488216</v>
      </c>
      <c r="AV177" s="4">
        <f>$T177-(AG177*'Feedstock Conversions'!$B$9)-'Rail Costs'!Q177</f>
        <v>220.15486441261874</v>
      </c>
      <c r="AW177" s="4">
        <f>$T177-(AH177*'Feedstock Conversions'!$B$9)-'Rail Costs'!R177</f>
        <v>218.92487900990693</v>
      </c>
      <c r="AX177" s="4">
        <f>$T177-(AI177*'Feedstock Conversions'!$B$9)-'Rail Costs'!S177</f>
        <v>207.84488814734641</v>
      </c>
      <c r="AY177" s="4">
        <f>$T177-(AJ177*'Feedstock Conversions'!$B$9)-'Rail Costs'!T177</f>
        <v>231.61443666240186</v>
      </c>
      <c r="AZ177" s="4">
        <f>$T177-(AK177*'Feedstock Conversions'!$B$9)-'Rail Costs'!U177</f>
        <v>196.15079969314681</v>
      </c>
      <c r="BA177" s="4">
        <f>$T177-(AL177*'Feedstock Conversions'!$B$9)-'Rail Costs'!V177</f>
        <v>260.83913758488222</v>
      </c>
      <c r="BH177">
        <f t="shared" si="14"/>
        <v>20</v>
      </c>
      <c r="BI177">
        <f t="shared" si="15"/>
        <v>2022</v>
      </c>
      <c r="BJ177">
        <f t="shared" si="18"/>
        <v>5</v>
      </c>
    </row>
    <row r="178" spans="1:62" x14ac:dyDescent="0.2">
      <c r="A178" s="11">
        <v>44701</v>
      </c>
      <c r="B178" s="4">
        <v>71.5</v>
      </c>
      <c r="C178" s="18">
        <f>CWG!B178+'Rail Costs'!B178</f>
        <v>76.306718924972003</v>
      </c>
      <c r="E178" s="4">
        <f>CWG!C178*'Feedstock Conversions'!B$21</f>
        <v>599.61819731242997</v>
      </c>
      <c r="F178" s="4">
        <f>CWG!C178*'Feedstock Conversions'!B$9</f>
        <v>715.37548992161248</v>
      </c>
      <c r="H178" s="4">
        <f>'Fuel Values'!B178-CWG!I178-CWG!J178-CWG!K178</f>
        <v>345.96584768399998</v>
      </c>
      <c r="I178" s="18">
        <f>('LCFS Values'!$E$5-$AA$4)/1000000*'LCFS Values'!B178*'LCFS Values'!$G$2*100</f>
        <v>78.684152315999995</v>
      </c>
      <c r="J178" s="4">
        <f>'RIN Values'!C178</f>
        <v>272.85000000000002</v>
      </c>
      <c r="K178" s="4">
        <f>'Fixed Credits Value'!B178</f>
        <v>100</v>
      </c>
      <c r="L178" s="4">
        <f t="shared" si="16"/>
        <v>797.5</v>
      </c>
      <c r="M178" s="4">
        <f>L178/'Feedstock Conversions'!B$21</f>
        <v>101.4889284805294</v>
      </c>
      <c r="O178" s="4">
        <f>'Fuel Values'!C178*100</f>
        <v>371.91999999999996</v>
      </c>
      <c r="P178" s="18">
        <f>('LCFS Values'!$E$5-AB$4)/1000000*'LCFS Values'!B178*'LCFS Values'!$G$2*100</f>
        <v>66.717962850000006</v>
      </c>
      <c r="Q178" s="4">
        <f>'RIN Values'!D178</f>
        <v>309.23</v>
      </c>
      <c r="R178" s="4">
        <f>'Fixed Credits Value'!B178</f>
        <v>100</v>
      </c>
      <c r="S178" s="4">
        <f>'Fixed Credits Value'!C178</f>
        <v>16</v>
      </c>
      <c r="T178" s="4">
        <f t="shared" si="19"/>
        <v>863.86796284999991</v>
      </c>
      <c r="U178" s="4">
        <f>T178/'Feedstock Conversions'!B$9</f>
        <v>92.145916037333322</v>
      </c>
      <c r="W178" s="4">
        <f t="shared" si="17"/>
        <v>197.88180268757003</v>
      </c>
      <c r="X178" s="4">
        <f t="shared" si="20"/>
        <v>148.49247292838743</v>
      </c>
      <c r="AG178" s="4">
        <f>AJ178+'Rail Costs'!K178</f>
        <v>73.701679731243004</v>
      </c>
      <c r="AH178" s="4">
        <f>B178+'Rail Costs'!N178</f>
        <v>71.980671892497199</v>
      </c>
      <c r="AI178" s="4">
        <f>AH178+'Rail Costs'!K178</f>
        <v>73.182351623740203</v>
      </c>
      <c r="AJ178" s="4">
        <v>72.5</v>
      </c>
      <c r="AK178" s="4">
        <v>75</v>
      </c>
      <c r="AL178" s="4">
        <v>68.099999999999994</v>
      </c>
      <c r="AO178" s="4">
        <f>$L178-(AG178*'Feedstock Conversions'!$B$21)-'Rail Costs'!Q178</f>
        <v>214.28188051491441</v>
      </c>
      <c r="AP178" s="4">
        <f>$L178-(AH178*'Feedstock Conversions'!$B$21)-'Rail Costs'!R178</f>
        <v>228.25362622082503</v>
      </c>
      <c r="AQ178" s="4">
        <f>$L178-(AI178*'Feedstock Conversions'!$B$21)-'Rail Costs'!S178</f>
        <v>218.99658351056019</v>
      </c>
      <c r="AR178" s="4">
        <f>$L178-(AJ178*'Feedstock Conversions'!$B$21)-'Rail Costs'!T178</f>
        <v>223.91850461240185</v>
      </c>
      <c r="AS178" s="4">
        <f>$L178-(AK178*'Feedstock Conversions'!$B$21)-'Rail Costs'!U178</f>
        <v>204.4348676431467</v>
      </c>
      <c r="AT178" s="4">
        <f>$L178-(AL178*'Feedstock Conversions'!$B$21)-'Rail Costs'!V178</f>
        <v>257.71840553488221</v>
      </c>
      <c r="AV178" s="4">
        <f>$T178-(AG178*'Feedstock Conversions'!$B$9)-'Rail Costs'!Q178</f>
        <v>168.84439521261856</v>
      </c>
      <c r="AW178" s="4">
        <f>$T178-(AH178*'Feedstock Conversions'!$B$9)-'Rail Costs'!R178</f>
        <v>185.42690980990676</v>
      </c>
      <c r="AX178" s="4">
        <f>$T178-(AI178*'Feedstock Conversions'!$B$9)-'Rail Costs'!S178</f>
        <v>174.34691894734624</v>
      </c>
      <c r="AY178" s="4">
        <f>$T178-(AJ178*'Feedstock Conversions'!$B$9)-'Rail Costs'!T178</f>
        <v>180.30396746240169</v>
      </c>
      <c r="AZ178" s="4">
        <f>$T178-(AK178*'Feedstock Conversions'!$B$9)-'Rail Costs'!U178</f>
        <v>157.02783049314664</v>
      </c>
      <c r="BA178" s="4">
        <f>$T178-(AL178*'Feedstock Conversions'!$B$9)-'Rail Costs'!V178</f>
        <v>220.77866838488202</v>
      </c>
      <c r="BH178">
        <f t="shared" si="14"/>
        <v>21</v>
      </c>
      <c r="BI178">
        <f t="shared" si="15"/>
        <v>2022</v>
      </c>
      <c r="BJ178">
        <f t="shared" si="18"/>
        <v>5</v>
      </c>
    </row>
    <row r="179" spans="1:62" x14ac:dyDescent="0.2">
      <c r="A179" s="11">
        <v>44708</v>
      </c>
      <c r="B179" s="4">
        <v>71.599999999999994</v>
      </c>
      <c r="C179" s="18">
        <f>CWG!B179+'Rail Costs'!B179</f>
        <v>76.406718924971997</v>
      </c>
      <c r="E179" s="4">
        <f>CWG!C179*'Feedstock Conversions'!B$21</f>
        <v>600.40399731242996</v>
      </c>
      <c r="F179" s="4">
        <f>CWG!C179*'Feedstock Conversions'!B$9</f>
        <v>716.31298992161248</v>
      </c>
      <c r="H179" s="4">
        <f>'Fuel Values'!B179-CWG!I179-CWG!J179-CWG!K179</f>
        <v>358.13347045800003</v>
      </c>
      <c r="I179" s="18">
        <f>('LCFS Values'!$E$5-$AA$4)/1000000*'LCFS Values'!B179*'LCFS Values'!$G$2*100</f>
        <v>73.116529541999995</v>
      </c>
      <c r="J179" s="4">
        <f>'RIN Values'!C179</f>
        <v>260.25</v>
      </c>
      <c r="K179" s="4">
        <f>'Fixed Credits Value'!B179</f>
        <v>100</v>
      </c>
      <c r="L179" s="4">
        <f t="shared" si="16"/>
        <v>791.5</v>
      </c>
      <c r="M179" s="4">
        <f>L179/'Feedstock Conversions'!B$21</f>
        <v>100.72537541359125</v>
      </c>
      <c r="O179" s="4">
        <f>'Fuel Values'!C179*100</f>
        <v>388.76</v>
      </c>
      <c r="P179" s="18">
        <f>('LCFS Values'!$E$5-AB$4)/1000000*'LCFS Values'!B179*'LCFS Values'!$G$2*100</f>
        <v>61.997057325000007</v>
      </c>
      <c r="Q179" s="4">
        <f>'RIN Values'!D179</f>
        <v>294.95</v>
      </c>
      <c r="R179" s="4">
        <f>'Fixed Credits Value'!B179</f>
        <v>100</v>
      </c>
      <c r="S179" s="4">
        <f>'Fixed Credits Value'!C179</f>
        <v>16</v>
      </c>
      <c r="T179" s="4">
        <f t="shared" si="19"/>
        <v>861.70705732500005</v>
      </c>
      <c r="U179" s="4">
        <f>T179/'Feedstock Conversions'!B$9</f>
        <v>91.915419448000009</v>
      </c>
      <c r="W179" s="4">
        <f t="shared" si="17"/>
        <v>191.09600268757004</v>
      </c>
      <c r="X179" s="4">
        <f t="shared" si="20"/>
        <v>145.39406740338757</v>
      </c>
      <c r="AG179" s="4">
        <f>AJ179+'Rail Costs'!K179</f>
        <v>75.201679731243004</v>
      </c>
      <c r="AH179" s="4">
        <f>B179+'Rail Costs'!N179</f>
        <v>72.080671892497193</v>
      </c>
      <c r="AI179" s="4">
        <f>AH179+'Rail Costs'!K179</f>
        <v>73.282351623740198</v>
      </c>
      <c r="AJ179" s="4">
        <v>74</v>
      </c>
      <c r="AK179" s="4">
        <v>76.599999999999994</v>
      </c>
      <c r="AL179" s="4">
        <v>69</v>
      </c>
      <c r="AO179" s="4">
        <f>$L179-(AG179*'Feedstock Conversions'!$B$21)-'Rail Costs'!Q179</f>
        <v>196.49488051491437</v>
      </c>
      <c r="AP179" s="4">
        <f>$L179-(AH179*'Feedstock Conversions'!$B$21)-'Rail Costs'!R179</f>
        <v>221.46782622082515</v>
      </c>
      <c r="AQ179" s="4">
        <f>$L179-(AI179*'Feedstock Conversions'!$B$21)-'Rail Costs'!S179</f>
        <v>212.2107835105603</v>
      </c>
      <c r="AR179" s="4">
        <f>$L179-(AJ179*'Feedstock Conversions'!$B$21)-'Rail Costs'!T179</f>
        <v>206.13150461240181</v>
      </c>
      <c r="AS179" s="4">
        <f>$L179-(AK179*'Feedstock Conversions'!$B$21)-'Rail Costs'!U179</f>
        <v>185.86206764314679</v>
      </c>
      <c r="AT179" s="4">
        <f>$L179-(AL179*'Feedstock Conversions'!$B$21)-'Rail Costs'!V179</f>
        <v>244.64620553488211</v>
      </c>
      <c r="AV179" s="4">
        <f>$T179-(AG179*'Feedstock Conversions'!$B$9)-'Rail Costs'!Q179</f>
        <v>152.6209896876187</v>
      </c>
      <c r="AW179" s="4">
        <f>$T179-(AH179*'Feedstock Conversions'!$B$9)-'Rail Costs'!R179</f>
        <v>182.3285042849069</v>
      </c>
      <c r="AX179" s="4">
        <f>$T179-(AI179*'Feedstock Conversions'!$B$9)-'Rail Costs'!S179</f>
        <v>171.24851342234638</v>
      </c>
      <c r="AY179" s="4">
        <f>$T179-(AJ179*'Feedstock Conversions'!$B$9)-'Rail Costs'!T179</f>
        <v>164.08056193740182</v>
      </c>
      <c r="AZ179" s="4">
        <f>$T179-(AK179*'Feedstock Conversions'!$B$9)-'Rail Costs'!U179</f>
        <v>139.86692496814678</v>
      </c>
      <c r="BA179" s="4">
        <f>$T179-(AL179*'Feedstock Conversions'!$B$9)-'Rail Costs'!V179</f>
        <v>210.18026285988216</v>
      </c>
      <c r="BH179">
        <f t="shared" si="14"/>
        <v>22</v>
      </c>
      <c r="BI179">
        <f t="shared" si="15"/>
        <v>2022</v>
      </c>
      <c r="BJ179">
        <f t="shared" si="18"/>
        <v>5</v>
      </c>
    </row>
    <row r="180" spans="1:62" x14ac:dyDescent="0.2">
      <c r="A180" s="11">
        <v>44715</v>
      </c>
      <c r="B180" s="4">
        <v>72.375</v>
      </c>
      <c r="C180" s="18">
        <f>CWG!B180+'Rail Costs'!B180</f>
        <v>77.181718924972003</v>
      </c>
      <c r="E180" s="4">
        <f>CWG!C180*'Feedstock Conversions'!B$21</f>
        <v>606.49394731243001</v>
      </c>
      <c r="F180" s="4">
        <f>CWG!C180*'Feedstock Conversions'!B$9</f>
        <v>723.57861492161248</v>
      </c>
      <c r="H180" s="4">
        <f>'Fuel Values'!B180-CWG!I180-CWG!J180-CWG!K180</f>
        <v>367.50214291249995</v>
      </c>
      <c r="I180" s="18">
        <f>('LCFS Values'!$E$5-$AA$4)/1000000*'LCFS Values'!B180*'LCFS Values'!$G$2*100</f>
        <v>67.060357087499995</v>
      </c>
      <c r="J180" s="4">
        <f>'RIN Values'!C180</f>
        <v>252.9375</v>
      </c>
      <c r="K180" s="4">
        <f>'Fixed Credits Value'!B180</f>
        <v>100</v>
      </c>
      <c r="L180" s="4">
        <f t="shared" si="16"/>
        <v>787.5</v>
      </c>
      <c r="M180" s="4">
        <f>L180/'Feedstock Conversions'!B$21</f>
        <v>100.21634003563248</v>
      </c>
      <c r="O180" s="4">
        <f>'Fuel Values'!C180*100</f>
        <v>419.06999999999994</v>
      </c>
      <c r="P180" s="18">
        <f>('LCFS Values'!$E$5-AB$4)/1000000*'LCFS Values'!B180*'LCFS Values'!$G$2*100</f>
        <v>56.861900156250002</v>
      </c>
      <c r="Q180" s="4">
        <f>'RIN Values'!D180</f>
        <v>286.66249999999997</v>
      </c>
      <c r="R180" s="4">
        <f>'Fixed Credits Value'!B180</f>
        <v>100</v>
      </c>
      <c r="S180" s="4">
        <f>'Fixed Credits Value'!C180</f>
        <v>16</v>
      </c>
      <c r="T180" s="4">
        <f t="shared" si="19"/>
        <v>878.59440015624989</v>
      </c>
      <c r="U180" s="4">
        <f>T180/'Feedstock Conversions'!B$9</f>
        <v>93.716736016666658</v>
      </c>
      <c r="W180" s="4">
        <f t="shared" si="17"/>
        <v>181.00605268756999</v>
      </c>
      <c r="X180" s="4">
        <f t="shared" si="20"/>
        <v>155.01578523463741</v>
      </c>
      <c r="AG180" s="4">
        <f>AJ180+'Rail Costs'!K180</f>
        <v>76.201679731243004</v>
      </c>
      <c r="AH180" s="4">
        <f>B180+'Rail Costs'!N180</f>
        <v>72.855671892497199</v>
      </c>
      <c r="AI180" s="4">
        <f>AH180+'Rail Costs'!K180</f>
        <v>74.057351623740203</v>
      </c>
      <c r="AJ180" s="4">
        <v>75</v>
      </c>
      <c r="AK180" s="4">
        <v>77</v>
      </c>
      <c r="AL180" s="4">
        <v>69</v>
      </c>
      <c r="AO180" s="4">
        <f>$L180-(AG180*'Feedstock Conversions'!$B$21)-'Rail Costs'!Q180</f>
        <v>184.63688051491431</v>
      </c>
      <c r="AP180" s="4">
        <f>$L180-(AH180*'Feedstock Conversions'!$B$21)-'Rail Costs'!R180</f>
        <v>211.3778762208251</v>
      </c>
      <c r="AQ180" s="4">
        <f>$L180-(AI180*'Feedstock Conversions'!$B$21)-'Rail Costs'!S180</f>
        <v>202.12083351056026</v>
      </c>
      <c r="AR180" s="4">
        <f>$L180-(AJ180*'Feedstock Conversions'!$B$21)-'Rail Costs'!T180</f>
        <v>194.27350461240175</v>
      </c>
      <c r="AS180" s="4">
        <f>$L180-(AK180*'Feedstock Conversions'!$B$21)-'Rail Costs'!U180</f>
        <v>178.71886764314681</v>
      </c>
      <c r="AT180" s="4">
        <f>$L180-(AL180*'Feedstock Conversions'!$B$21)-'Rail Costs'!V180</f>
        <v>240.64620553488211</v>
      </c>
      <c r="AV180" s="4">
        <f>$T180-(AG180*'Feedstock Conversions'!$B$9)-'Rail Costs'!Q180</f>
        <v>160.13333251886854</v>
      </c>
      <c r="AW180" s="4">
        <f>$T180-(AH180*'Feedstock Conversions'!$B$9)-'Rail Costs'!R180</f>
        <v>191.95022211615674</v>
      </c>
      <c r="AX180" s="4">
        <f>$T180-(AI180*'Feedstock Conversions'!$B$9)-'Rail Costs'!S180</f>
        <v>180.87023125359622</v>
      </c>
      <c r="AY180" s="4">
        <f>$T180-(AJ180*'Feedstock Conversions'!$B$9)-'Rail Costs'!T180</f>
        <v>171.59290476865166</v>
      </c>
      <c r="AZ180" s="4">
        <f>$T180-(AK180*'Feedstock Conversions'!$B$9)-'Rail Costs'!U180</f>
        <v>153.00426779939662</v>
      </c>
      <c r="BA180" s="4">
        <f>$T180-(AL180*'Feedstock Conversions'!$B$9)-'Rail Costs'!V180</f>
        <v>227.067605691132</v>
      </c>
      <c r="BH180">
        <f t="shared" si="14"/>
        <v>23</v>
      </c>
      <c r="BI180">
        <f t="shared" si="15"/>
        <v>2022</v>
      </c>
      <c r="BJ180">
        <f t="shared" si="18"/>
        <v>6</v>
      </c>
    </row>
    <row r="181" spans="1:62" x14ac:dyDescent="0.2">
      <c r="A181" s="11">
        <v>44722</v>
      </c>
      <c r="B181" s="4">
        <v>73.2</v>
      </c>
      <c r="C181" s="18">
        <f>CWG!B181+'Rail Costs'!B181</f>
        <v>78.006718924972006</v>
      </c>
      <c r="E181" s="4">
        <f>CWG!C181*'Feedstock Conversions'!B$21</f>
        <v>612.97679731242999</v>
      </c>
      <c r="F181" s="4">
        <f>CWG!C181*'Feedstock Conversions'!B$9</f>
        <v>731.3129899216126</v>
      </c>
      <c r="H181" s="4">
        <f>'Fuel Values'!B181-CWG!I181-CWG!J181-CWG!K181</f>
        <v>367.1135563580001</v>
      </c>
      <c r="I181" s="18">
        <f>('LCFS Values'!$E$5-$AA$4)/1000000*'LCFS Values'!B181*'LCFS Values'!$G$2*100</f>
        <v>60.211443641999992</v>
      </c>
      <c r="J181" s="4">
        <f>'RIN Values'!C181</f>
        <v>260.17499999999995</v>
      </c>
      <c r="K181" s="4">
        <f>'Fixed Credits Value'!B181</f>
        <v>100</v>
      </c>
      <c r="L181" s="4">
        <f t="shared" si="16"/>
        <v>787.5</v>
      </c>
      <c r="M181" s="4">
        <f>L181/'Feedstock Conversions'!B$21</f>
        <v>100.21634003563248</v>
      </c>
      <c r="O181" s="4">
        <f>'Fuel Values'!C181*100</f>
        <v>436.31</v>
      </c>
      <c r="P181" s="18">
        <f>('LCFS Values'!$E$5-AB$4)/1000000*'LCFS Values'!B181*'LCFS Values'!$G$2*100</f>
        <v>51.054561075000002</v>
      </c>
      <c r="Q181" s="4">
        <f>'RIN Values'!D181</f>
        <v>294.86499999999995</v>
      </c>
      <c r="R181" s="4">
        <f>'Fixed Credits Value'!B181</f>
        <v>100</v>
      </c>
      <c r="S181" s="4">
        <f>'Fixed Credits Value'!C181</f>
        <v>16</v>
      </c>
      <c r="T181" s="4">
        <f t="shared" si="19"/>
        <v>898.22956107499999</v>
      </c>
      <c r="U181" s="4">
        <f>T181/'Feedstock Conversions'!B$9</f>
        <v>95.811153181333339</v>
      </c>
      <c r="W181" s="4">
        <f t="shared" si="17"/>
        <v>174.52320268757001</v>
      </c>
      <c r="X181" s="4">
        <f t="shared" si="20"/>
        <v>166.91657115338739</v>
      </c>
      <c r="AG181" s="4">
        <f>AJ181+'Rail Costs'!K181</f>
        <v>76.451679731243004</v>
      </c>
      <c r="AH181" s="4">
        <f>B181+'Rail Costs'!N181</f>
        <v>73.680671892497202</v>
      </c>
      <c r="AI181" s="4">
        <f>AH181+'Rail Costs'!K181</f>
        <v>74.882351623740206</v>
      </c>
      <c r="AJ181" s="4">
        <v>75.25</v>
      </c>
      <c r="AK181" s="4">
        <v>77</v>
      </c>
      <c r="AL181" s="4">
        <v>69.8</v>
      </c>
      <c r="AO181" s="4">
        <f>$L181-(AG181*'Feedstock Conversions'!$B$21)-'Rail Costs'!Q181</f>
        <v>182.67238051491438</v>
      </c>
      <c r="AP181" s="4">
        <f>$L181-(AH181*'Feedstock Conversions'!$B$21)-'Rail Costs'!R181</f>
        <v>204.895026220825</v>
      </c>
      <c r="AQ181" s="4">
        <f>$L181-(AI181*'Feedstock Conversions'!$B$21)-'Rail Costs'!S181</f>
        <v>195.63798351056016</v>
      </c>
      <c r="AR181" s="4">
        <f>$L181-(AJ181*'Feedstock Conversions'!$B$21)-'Rail Costs'!T181</f>
        <v>192.30900461240182</v>
      </c>
      <c r="AS181" s="4">
        <f>$L181-(AK181*'Feedstock Conversions'!$B$21)-'Rail Costs'!U181</f>
        <v>178.71886764314681</v>
      </c>
      <c r="AT181" s="4">
        <f>$L181-(AL181*'Feedstock Conversions'!$B$21)-'Rail Costs'!V181</f>
        <v>234.35980553488216</v>
      </c>
      <c r="AV181" s="4">
        <f>$T181-(AG181*'Feedstock Conversions'!$B$9)-'Rail Costs'!Q181</f>
        <v>177.42474343761864</v>
      </c>
      <c r="AW181" s="4">
        <f>$T181-(AH181*'Feedstock Conversions'!$B$9)-'Rail Costs'!R181</f>
        <v>203.85100803490673</v>
      </c>
      <c r="AX181" s="4">
        <f>$T181-(AI181*'Feedstock Conversions'!$B$9)-'Rail Costs'!S181</f>
        <v>192.77101717234632</v>
      </c>
      <c r="AY181" s="4">
        <f>$T181-(AJ181*'Feedstock Conversions'!$B$9)-'Rail Costs'!T181</f>
        <v>188.88431568740177</v>
      </c>
      <c r="AZ181" s="4">
        <f>$T181-(AK181*'Feedstock Conversions'!$B$9)-'Rail Costs'!U181</f>
        <v>172.63942871814672</v>
      </c>
      <c r="BA181" s="4">
        <f>$T181-(AL181*'Feedstock Conversions'!$B$9)-'Rail Costs'!V181</f>
        <v>239.2027666098821</v>
      </c>
      <c r="BH181">
        <f t="shared" si="14"/>
        <v>24</v>
      </c>
      <c r="BI181">
        <f t="shared" si="15"/>
        <v>2022</v>
      </c>
      <c r="BJ181">
        <f t="shared" si="18"/>
        <v>6</v>
      </c>
    </row>
    <row r="182" spans="1:62" x14ac:dyDescent="0.2">
      <c r="A182" s="11">
        <v>44729</v>
      </c>
      <c r="B182" s="4">
        <v>73.5</v>
      </c>
      <c r="C182" s="18">
        <f>CWG!B182+'Rail Costs'!B182</f>
        <v>78.306718924972003</v>
      </c>
      <c r="E182" s="4">
        <f>CWG!C182*'Feedstock Conversions'!B$21</f>
        <v>615.33419731242998</v>
      </c>
      <c r="F182" s="4">
        <f>CWG!C182*'Feedstock Conversions'!B$9</f>
        <v>734.12548992161248</v>
      </c>
      <c r="H182" s="4">
        <f>'Fuel Values'!B182-CWG!I182-CWG!J182-CWG!K182</f>
        <v>387.77751257</v>
      </c>
      <c r="I182" s="18">
        <f>('LCFS Values'!$E$5-$AA$4)/1000000*'LCFS Values'!B182*'LCFS Values'!$G$2*100</f>
        <v>62.497487429999985</v>
      </c>
      <c r="J182" s="4">
        <f>'RIN Values'!C182</f>
        <v>243.22500000000002</v>
      </c>
      <c r="K182" s="4">
        <f>'Fixed Credits Value'!B182</f>
        <v>100</v>
      </c>
      <c r="L182" s="4">
        <f t="shared" si="16"/>
        <v>793.5</v>
      </c>
      <c r="M182" s="4">
        <f>L182/'Feedstock Conversions'!B$21</f>
        <v>100.97989310257063</v>
      </c>
      <c r="O182" s="4">
        <f>'Fuel Values'!C182*100</f>
        <v>438.75</v>
      </c>
      <c r="P182" s="18">
        <f>('LCFS Values'!$E$5-AB$4)/1000000*'LCFS Values'!B182*'LCFS Values'!$G$2*100</f>
        <v>52.992946124999996</v>
      </c>
      <c r="Q182" s="4">
        <f>'RIN Values'!D182</f>
        <v>275.65500000000003</v>
      </c>
      <c r="R182" s="4">
        <f>'Fixed Credits Value'!B182</f>
        <v>100</v>
      </c>
      <c r="S182" s="4">
        <f>'Fixed Credits Value'!C182</f>
        <v>16</v>
      </c>
      <c r="T182" s="4">
        <f t="shared" si="19"/>
        <v>883.39794612500009</v>
      </c>
      <c r="U182" s="4">
        <f>T182/'Feedstock Conversions'!B$9</f>
        <v>94.22911425333335</v>
      </c>
      <c r="W182" s="4">
        <f t="shared" si="17"/>
        <v>178.16580268757002</v>
      </c>
      <c r="X182" s="4">
        <f t="shared" si="20"/>
        <v>149.27245620338761</v>
      </c>
      <c r="AG182" s="4">
        <f>AJ182+'Rail Costs'!K182</f>
        <v>76.451679731243004</v>
      </c>
      <c r="AH182" s="4">
        <f>B182+'Rail Costs'!N182</f>
        <v>73.980671892497199</v>
      </c>
      <c r="AI182" s="4">
        <f>AH182+'Rail Costs'!K182</f>
        <v>75.182351623740203</v>
      </c>
      <c r="AJ182" s="4">
        <v>75.25</v>
      </c>
      <c r="AK182" s="4">
        <v>78.2</v>
      </c>
      <c r="AL182" s="4">
        <v>71</v>
      </c>
      <c r="AO182" s="4">
        <f>$L182-(AG182*'Feedstock Conversions'!$B$21)-'Rail Costs'!Q182</f>
        <v>188.67238051491438</v>
      </c>
      <c r="AP182" s="4">
        <f>$L182-(AH182*'Feedstock Conversions'!$B$21)-'Rail Costs'!R182</f>
        <v>208.53762622082513</v>
      </c>
      <c r="AQ182" s="4">
        <f>$L182-(AI182*'Feedstock Conversions'!$B$21)-'Rail Costs'!S182</f>
        <v>199.28058351056018</v>
      </c>
      <c r="AR182" s="4">
        <f>$L182-(AJ182*'Feedstock Conversions'!$B$21)-'Rail Costs'!T182</f>
        <v>198.30900461240182</v>
      </c>
      <c r="AS182" s="4">
        <f>$L182-(AK182*'Feedstock Conversions'!$B$21)-'Rail Costs'!U182</f>
        <v>175.28926764314676</v>
      </c>
      <c r="AT182" s="4">
        <f>$L182-(AL182*'Feedstock Conversions'!$B$21)-'Rail Costs'!V182</f>
        <v>230.93020553488211</v>
      </c>
      <c r="AV182" s="4">
        <f>$T182-(AG182*'Feedstock Conversions'!$B$9)-'Rail Costs'!Q182</f>
        <v>162.59312848761874</v>
      </c>
      <c r="AW182" s="4">
        <f>$T182-(AH182*'Feedstock Conversions'!$B$9)-'Rail Costs'!R182</f>
        <v>186.20689308490694</v>
      </c>
      <c r="AX182" s="4">
        <f>$T182-(AI182*'Feedstock Conversions'!$B$9)-'Rail Costs'!S182</f>
        <v>175.12690222234642</v>
      </c>
      <c r="AY182" s="4">
        <f>$T182-(AJ182*'Feedstock Conversions'!$B$9)-'Rail Costs'!T182</f>
        <v>174.05270073740186</v>
      </c>
      <c r="AZ182" s="4">
        <f>$T182-(AK182*'Feedstock Conversions'!$B$9)-'Rail Costs'!U182</f>
        <v>146.55781376814681</v>
      </c>
      <c r="BA182" s="4">
        <f>$T182-(AL182*'Feedstock Conversions'!$B$9)-'Rail Costs'!V182</f>
        <v>213.1211516598822</v>
      </c>
      <c r="BH182">
        <f t="shared" si="14"/>
        <v>25</v>
      </c>
      <c r="BI182">
        <f t="shared" si="15"/>
        <v>2022</v>
      </c>
      <c r="BJ182">
        <f t="shared" si="18"/>
        <v>6</v>
      </c>
    </row>
    <row r="183" spans="1:62" x14ac:dyDescent="0.2">
      <c r="A183" s="11">
        <v>44736</v>
      </c>
      <c r="B183" s="4">
        <v>72.375</v>
      </c>
      <c r="C183" s="18">
        <f>CWG!B183+'Rail Costs'!B183</f>
        <v>77.181718924972003</v>
      </c>
      <c r="E183" s="4">
        <f>CWG!C183*'Feedstock Conversions'!B$21</f>
        <v>606.49394731243001</v>
      </c>
      <c r="F183" s="4">
        <f>CWG!C183*'Feedstock Conversions'!B$9</f>
        <v>723.57861492161248</v>
      </c>
      <c r="H183" s="4">
        <f>'Fuel Values'!B183-CWG!I183-CWG!J183-CWG!K183</f>
        <v>401.18894065500001</v>
      </c>
      <c r="I183" s="18">
        <f>('LCFS Values'!$E$5-$AA$4)/1000000*'LCFS Values'!B183*'LCFS Values'!$G$2*100</f>
        <v>67.93605934499999</v>
      </c>
      <c r="J183" s="4">
        <f>'RIN Values'!C183</f>
        <v>226.5</v>
      </c>
      <c r="K183" s="4">
        <f>'Fixed Credits Value'!B183</f>
        <v>100</v>
      </c>
      <c r="L183" s="4">
        <f t="shared" si="16"/>
        <v>795.625</v>
      </c>
      <c r="M183" s="4">
        <f>L183/'Feedstock Conversions'!B$21</f>
        <v>101.25031814711123</v>
      </c>
      <c r="O183" s="4">
        <f>'Fuel Values'!C183*100</f>
        <v>437.6</v>
      </c>
      <c r="P183" s="18">
        <f>('LCFS Values'!$E$5-AB$4)/1000000*'LCFS Values'!B183*'LCFS Values'!$G$2*100</f>
        <v>57.604426687500002</v>
      </c>
      <c r="Q183" s="4">
        <f>'RIN Values'!D183</f>
        <v>256.7</v>
      </c>
      <c r="R183" s="4">
        <f>'Fixed Credits Value'!B183</f>
        <v>100</v>
      </c>
      <c r="S183" s="4">
        <f>'Fixed Credits Value'!C183</f>
        <v>16</v>
      </c>
      <c r="T183" s="4">
        <f t="shared" si="19"/>
        <v>867.90442668750006</v>
      </c>
      <c r="U183" s="4">
        <f>T183/'Feedstock Conversions'!B$9</f>
        <v>92.57647218000001</v>
      </c>
      <c r="W183" s="4">
        <f t="shared" si="17"/>
        <v>189.13105268756999</v>
      </c>
      <c r="X183" s="4">
        <f t="shared" si="20"/>
        <v>144.32581176588758</v>
      </c>
      <c r="AG183" s="4">
        <f>AJ183+'Rail Costs'!K183</f>
        <v>76.576679731243004</v>
      </c>
      <c r="AH183" s="4">
        <f>B183+'Rail Costs'!N183</f>
        <v>72.855671892497199</v>
      </c>
      <c r="AI183" s="4">
        <f>AH183+'Rail Costs'!K183</f>
        <v>74.057351623740203</v>
      </c>
      <c r="AJ183" s="4">
        <v>75.375</v>
      </c>
      <c r="AK183" s="4">
        <v>79</v>
      </c>
      <c r="AL183" s="4">
        <v>70.75</v>
      </c>
      <c r="AO183" s="4">
        <f>$L183-(AG183*'Feedstock Conversions'!$B$21)-'Rail Costs'!Q183</f>
        <v>189.81513051491436</v>
      </c>
      <c r="AP183" s="4">
        <f>$L183-(AH183*'Feedstock Conversions'!$B$21)-'Rail Costs'!R183</f>
        <v>219.5028762208251</v>
      </c>
      <c r="AQ183" s="4">
        <f>$L183-(AI183*'Feedstock Conversions'!$B$21)-'Rail Costs'!S183</f>
        <v>210.24583351056026</v>
      </c>
      <c r="AR183" s="4">
        <f>$L183-(AJ183*'Feedstock Conversions'!$B$21)-'Rail Costs'!T183</f>
        <v>199.4517546124018</v>
      </c>
      <c r="AS183" s="4">
        <f>$L183-(AK183*'Feedstock Conversions'!$B$21)-'Rail Costs'!U183</f>
        <v>171.1278676431468</v>
      </c>
      <c r="AT183" s="4">
        <f>$L183-(AL183*'Feedstock Conversions'!$B$21)-'Rail Costs'!V183</f>
        <v>235.01970553488215</v>
      </c>
      <c r="AV183" s="4">
        <f>$T183-(AG183*'Feedstock Conversions'!$B$9)-'Rail Costs'!Q183</f>
        <v>145.92773405011872</v>
      </c>
      <c r="AW183" s="4">
        <f>$T183-(AH183*'Feedstock Conversions'!$B$9)-'Rail Costs'!R183</f>
        <v>181.26024864740691</v>
      </c>
      <c r="AX183" s="4">
        <f>$T183-(AI183*'Feedstock Conversions'!$B$9)-'Rail Costs'!S183</f>
        <v>170.18025778484639</v>
      </c>
      <c r="AY183" s="4">
        <f>$T183-(AJ183*'Feedstock Conversions'!$B$9)-'Rail Costs'!T183</f>
        <v>157.38730629990184</v>
      </c>
      <c r="AZ183" s="4">
        <f>$T183-(AK183*'Feedstock Conversions'!$B$9)-'Rail Costs'!U183</f>
        <v>123.56429433064679</v>
      </c>
      <c r="BA183" s="4">
        <f>$T183-(AL183*'Feedstock Conversions'!$B$9)-'Rail Costs'!V183</f>
        <v>199.97138222238218</v>
      </c>
      <c r="BH183">
        <f t="shared" si="14"/>
        <v>26</v>
      </c>
      <c r="BI183">
        <f t="shared" si="15"/>
        <v>2022</v>
      </c>
      <c r="BJ183">
        <f t="shared" si="18"/>
        <v>6</v>
      </c>
    </row>
    <row r="184" spans="1:62" x14ac:dyDescent="0.2">
      <c r="A184" s="11">
        <v>44743</v>
      </c>
      <c r="B184" s="4">
        <v>71.400000000000006</v>
      </c>
      <c r="C184" s="18">
        <f>CWG!B184+'Rail Costs'!B184</f>
        <v>76.30972004479284</v>
      </c>
      <c r="E184" s="4">
        <f>CWG!C184*'Feedstock Conversions'!B$21</f>
        <v>599.64178011198214</v>
      </c>
      <c r="F184" s="4">
        <f>CWG!C184*'Feedstock Conversions'!B$9</f>
        <v>715.40362541993284</v>
      </c>
      <c r="H184" s="4">
        <f>'Fuel Values'!B184-CWG!I184-CWG!J184-CWG!K184</f>
        <v>385.71518248400002</v>
      </c>
      <c r="I184" s="18">
        <f>('LCFS Values'!$E$5-$AA$4)/1000000*'LCFS Values'!B184*'LCFS Values'!$G$2*100</f>
        <v>71.309817515999995</v>
      </c>
      <c r="J184" s="4">
        <f>'RIN Values'!C184</f>
        <v>237.97500000000002</v>
      </c>
      <c r="K184" s="4">
        <f>'Fixed Credits Value'!B184</f>
        <v>100</v>
      </c>
      <c r="L184" s="4">
        <f t="shared" si="16"/>
        <v>795</v>
      </c>
      <c r="M184" s="4">
        <f>L184/'Feedstock Conversions'!B$21</f>
        <v>101.17078136930517</v>
      </c>
      <c r="O184" s="4">
        <f>'Fuel Values'!C184*100</f>
        <v>407.06</v>
      </c>
      <c r="P184" s="18">
        <f>('LCFS Values'!$E$5-AB$4)/1000000*'LCFS Values'!B184*'LCFS Values'!$G$2*100</f>
        <v>60.465107850000003</v>
      </c>
      <c r="Q184" s="4">
        <f>'RIN Values'!D184</f>
        <v>269.70499999999998</v>
      </c>
      <c r="R184" s="4">
        <f>'Fixed Credits Value'!B184</f>
        <v>100</v>
      </c>
      <c r="S184" s="4">
        <f>'Fixed Credits Value'!C184</f>
        <v>16</v>
      </c>
      <c r="T184" s="4">
        <f t="shared" si="19"/>
        <v>853.23010784999997</v>
      </c>
      <c r="U184" s="4">
        <f>T184/'Feedstock Conversions'!B$9</f>
        <v>91.011211504000002</v>
      </c>
      <c r="W184" s="4">
        <f t="shared" si="17"/>
        <v>195.35821988801786</v>
      </c>
      <c r="X184" s="4">
        <f t="shared" si="20"/>
        <v>137.82648243006713</v>
      </c>
      <c r="AG184" s="4">
        <f>AJ184+'Rail Costs'!K184</f>
        <v>75.077430011198203</v>
      </c>
      <c r="AH184" s="4">
        <f>B184+'Rail Costs'!N184</f>
        <v>71.890972004479295</v>
      </c>
      <c r="AI184" s="4">
        <f>AH184+'Rail Costs'!K184</f>
        <v>73.118402015677503</v>
      </c>
      <c r="AJ184" s="4">
        <v>73.849999999999994</v>
      </c>
      <c r="AK184" s="4">
        <v>80</v>
      </c>
      <c r="AL184" s="4">
        <v>70.5</v>
      </c>
      <c r="AO184" s="4">
        <f>$L184-(AG184*'Feedstock Conversions'!$B$21)-'Rail Costs'!Q184</f>
        <v>200.88401366880541</v>
      </c>
      <c r="AP184" s="4">
        <f>$L184-(AH184*'Feedstock Conversions'!$B$21)-'Rail Costs'!R184</f>
        <v>226.38086821127123</v>
      </c>
      <c r="AQ184" s="4">
        <f>$L184-(AI184*'Feedstock Conversions'!$B$21)-'Rail Costs'!S184</f>
        <v>216.9254603000721</v>
      </c>
      <c r="AR184" s="4">
        <f>$L184-(AJ184*'Feedstock Conversions'!$B$21)-'Rail Costs'!T184</f>
        <v>210.72713685409616</v>
      </c>
      <c r="AS184" s="4">
        <f>$L184-(AK184*'Feedstock Conversions'!$B$21)-'Rail Costs'!U184</f>
        <v>162.56525766407131</v>
      </c>
      <c r="AT184" s="4">
        <f>$L184-(AL184*'Feedstock Conversions'!$B$21)-'Rail Costs'!V184</f>
        <v>236.2595242249154</v>
      </c>
      <c r="AV184" s="4">
        <f>$T184-(AG184*'Feedstock Conversions'!$B$9)-'Rail Costs'!Q184</f>
        <v>145.22166019181768</v>
      </c>
      <c r="AW184" s="4">
        <f>$T184-(AH184*'Feedstock Conversions'!$B$9)-'Rail Costs'!R184</f>
        <v>175.55237153047605</v>
      </c>
      <c r="AX184" s="4">
        <f>$T184-(AI184*'Feedstock Conversions'!$B$9)-'Rail Costs'!S184</f>
        <v>164.23495229228931</v>
      </c>
      <c r="AY184" s="4">
        <f>$T184-(AJ184*'Feedstock Conversions'!$B$9)-'Rail Costs'!T184</f>
        <v>156.92679470409604</v>
      </c>
      <c r="AZ184" s="4">
        <f>$T184-(AK184*'Feedstock Conversions'!$B$9)-'Rail Costs'!U184</f>
        <v>99.435365514071265</v>
      </c>
      <c r="BA184" s="4">
        <f>$T184-(AL184*'Feedstock Conversions'!$B$9)-'Rail Costs'!V184</f>
        <v>187.54113207491528</v>
      </c>
      <c r="BH184">
        <f t="shared" si="14"/>
        <v>27</v>
      </c>
      <c r="BI184">
        <f t="shared" si="15"/>
        <v>2022</v>
      </c>
      <c r="BJ184">
        <f t="shared" si="18"/>
        <v>7</v>
      </c>
    </row>
    <row r="185" spans="1:62" x14ac:dyDescent="0.2">
      <c r="A185" s="11">
        <v>44750</v>
      </c>
      <c r="B185" s="4">
        <v>68.625</v>
      </c>
      <c r="C185" s="18">
        <f>CWG!B185+'Rail Costs'!B185</f>
        <v>73.534720044792834</v>
      </c>
      <c r="E185" s="4">
        <f>CWG!C185*'Feedstock Conversions'!B$21</f>
        <v>577.83583011198209</v>
      </c>
      <c r="F185" s="4">
        <f>CWG!C185*'Feedstock Conversions'!B$9</f>
        <v>689.38800041993284</v>
      </c>
      <c r="H185" s="4">
        <f>'Fuel Values'!B185-CWG!I185-CWG!J185-CWG!K185</f>
        <v>365.78426147000005</v>
      </c>
      <c r="I185" s="18">
        <f>('LCFS Values'!$E$5-$AA$4)/1000000*'LCFS Values'!B185*'LCFS Values'!$G$2*100</f>
        <v>68.028238529999982</v>
      </c>
      <c r="J185" s="4">
        <f>'RIN Values'!C185</f>
        <v>234.9375</v>
      </c>
      <c r="K185" s="4">
        <f>'Fixed Credits Value'!B185</f>
        <v>100</v>
      </c>
      <c r="L185" s="4">
        <f t="shared" si="16"/>
        <v>768.75</v>
      </c>
      <c r="M185" s="4">
        <f>L185/'Feedstock Conversions'!B$21</f>
        <v>97.830236701450758</v>
      </c>
      <c r="O185" s="4">
        <f>'Fuel Values'!C185*100</f>
        <v>359.98</v>
      </c>
      <c r="P185" s="18">
        <f>('LCFS Values'!$E$5-AB$4)/1000000*'LCFS Values'!B185*'LCFS Values'!$G$2*100</f>
        <v>57.682587375000004</v>
      </c>
      <c r="Q185" s="4">
        <f>'RIN Values'!D185</f>
        <v>266.26249999999999</v>
      </c>
      <c r="R185" s="4">
        <f>'Fixed Credits Value'!B185</f>
        <v>100</v>
      </c>
      <c r="S185" s="4">
        <f>'Fixed Credits Value'!C185</f>
        <v>16</v>
      </c>
      <c r="T185" s="4">
        <f t="shared" si="19"/>
        <v>799.92508737499998</v>
      </c>
      <c r="U185" s="4">
        <f>T185/'Feedstock Conversions'!B$9</f>
        <v>85.325342653333337</v>
      </c>
      <c r="W185" s="4">
        <f t="shared" si="17"/>
        <v>190.91416988801791</v>
      </c>
      <c r="X185" s="4">
        <f t="shared" si="20"/>
        <v>110.53708695506714</v>
      </c>
      <c r="AG185" s="4">
        <f>AJ185+'Rail Costs'!K185</f>
        <v>73.977430011198209</v>
      </c>
      <c r="AH185" s="4">
        <f>B185+'Rail Costs'!N185</f>
        <v>69.115972004479289</v>
      </c>
      <c r="AI185" s="4">
        <f>AH185+'Rail Costs'!K185</f>
        <v>70.343402015677498</v>
      </c>
      <c r="AJ185" s="4">
        <v>72.75</v>
      </c>
      <c r="AK185" s="4">
        <v>80</v>
      </c>
      <c r="AL185" s="4">
        <v>68.75</v>
      </c>
      <c r="AO185" s="4">
        <f>$L185-(AG185*'Feedstock Conversions'!$B$21)-'Rail Costs'!Q185</f>
        <v>183.27781366880535</v>
      </c>
      <c r="AP185" s="4">
        <f>$L185-(AH185*'Feedstock Conversions'!$B$21)-'Rail Costs'!R185</f>
        <v>221.93681821127129</v>
      </c>
      <c r="AQ185" s="4">
        <f>$L185-(AI185*'Feedstock Conversions'!$B$21)-'Rail Costs'!S185</f>
        <v>212.48141030007216</v>
      </c>
      <c r="AR185" s="4">
        <f>$L185-(AJ185*'Feedstock Conversions'!$B$21)-'Rail Costs'!T185</f>
        <v>193.1209368540961</v>
      </c>
      <c r="AS185" s="4">
        <f>$L185-(AK185*'Feedstock Conversions'!$B$21)-'Rail Costs'!U185</f>
        <v>136.31525766407131</v>
      </c>
      <c r="AT185" s="4">
        <f>$L185-(AL185*'Feedstock Conversions'!$B$21)-'Rail Costs'!V185</f>
        <v>223.76102422491536</v>
      </c>
      <c r="AV185" s="4">
        <f>$T185-(AG185*'Feedstock Conversions'!$B$9)-'Rail Costs'!Q185</f>
        <v>102.22913971681768</v>
      </c>
      <c r="AW185" s="4">
        <f>$T185-(AH185*'Feedstock Conversions'!$B$9)-'Rail Costs'!R185</f>
        <v>148.26297605547617</v>
      </c>
      <c r="AX185" s="4">
        <f>$T185-(AI185*'Feedstock Conversions'!$B$9)-'Rail Costs'!S185</f>
        <v>136.94555681728943</v>
      </c>
      <c r="AY185" s="4">
        <f>$T185-(AJ185*'Feedstock Conversions'!$B$9)-'Rail Costs'!T185</f>
        <v>113.93427422909606</v>
      </c>
      <c r="AZ185" s="4">
        <f>$T185-(AK185*'Feedstock Conversions'!$B$9)-'Rail Costs'!U185</f>
        <v>46.130345039071273</v>
      </c>
      <c r="BA185" s="4">
        <f>$T185-(AL185*'Feedstock Conversions'!$B$9)-'Rail Costs'!V185</f>
        <v>150.64236159991529</v>
      </c>
      <c r="BH185">
        <f t="shared" si="14"/>
        <v>28</v>
      </c>
      <c r="BI185">
        <f t="shared" si="15"/>
        <v>2022</v>
      </c>
      <c r="BJ185">
        <f t="shared" si="18"/>
        <v>7</v>
      </c>
    </row>
    <row r="186" spans="1:62" x14ac:dyDescent="0.2">
      <c r="A186" s="11">
        <v>44757</v>
      </c>
      <c r="B186" s="4">
        <v>63.4</v>
      </c>
      <c r="C186" s="18">
        <f>CWG!B186+'Rail Costs'!B186</f>
        <v>68.309720044792826</v>
      </c>
      <c r="E186" s="4">
        <f>CWG!C186*'Feedstock Conversions'!B$21</f>
        <v>536.777780111982</v>
      </c>
      <c r="F186" s="4">
        <f>CWG!C186*'Feedstock Conversions'!B$9</f>
        <v>640.40362541993272</v>
      </c>
      <c r="H186" s="4">
        <f>'Fuel Values'!B186-CWG!I186-CWG!J186-CWG!K186</f>
        <v>355.52315116200009</v>
      </c>
      <c r="I186" s="18">
        <f>('LCFS Values'!$E$5-$AA$4)/1000000*'LCFS Values'!B186*'LCFS Values'!$G$2*100</f>
        <v>69.576848837999989</v>
      </c>
      <c r="J186" s="4">
        <f>'RIN Values'!C186</f>
        <v>240.89999999999998</v>
      </c>
      <c r="K186" s="4">
        <f>'Fixed Credits Value'!B186</f>
        <v>100</v>
      </c>
      <c r="L186" s="4">
        <f t="shared" si="16"/>
        <v>766</v>
      </c>
      <c r="M186" s="4">
        <f>L186/'Feedstock Conversions'!B$21</f>
        <v>97.480274879104101</v>
      </c>
      <c r="O186" s="4">
        <f>'Fuel Values'!C186*100</f>
        <v>369.9</v>
      </c>
      <c r="P186" s="18">
        <f>('LCFS Values'!$E$5-AB$4)/1000000*'LCFS Values'!B186*'LCFS Values'!$G$2*100</f>
        <v>58.995686924999987</v>
      </c>
      <c r="Q186" s="4">
        <f>'RIN Values'!D186</f>
        <v>273.02</v>
      </c>
      <c r="R186" s="4">
        <f>'Fixed Credits Value'!B186</f>
        <v>100</v>
      </c>
      <c r="S186" s="4">
        <f>'Fixed Credits Value'!C186</f>
        <v>16</v>
      </c>
      <c r="T186" s="4">
        <f t="shared" si="19"/>
        <v>817.91568692499993</v>
      </c>
      <c r="U186" s="4">
        <f>T186/'Feedstock Conversions'!B$9</f>
        <v>87.244339938666656</v>
      </c>
      <c r="W186" s="4">
        <f t="shared" si="17"/>
        <v>229.222219888018</v>
      </c>
      <c r="X186" s="4">
        <f t="shared" si="20"/>
        <v>177.51206150506721</v>
      </c>
      <c r="AG186" s="4">
        <f>AJ186+'Rail Costs'!K186</f>
        <v>68.777430011198206</v>
      </c>
      <c r="AH186" s="4">
        <f>B186+'Rail Costs'!N186</f>
        <v>63.890972004479281</v>
      </c>
      <c r="AI186" s="4">
        <f>AH186+'Rail Costs'!K186</f>
        <v>65.118402015677489</v>
      </c>
      <c r="AJ186" s="4">
        <v>67.55</v>
      </c>
      <c r="AK186" s="4">
        <v>74</v>
      </c>
      <c r="AL186" s="4">
        <v>67</v>
      </c>
      <c r="AO186" s="4">
        <f>$L186-(AG186*'Feedstock Conversions'!$B$21)-'Rail Costs'!Q186</f>
        <v>221.38941366880542</v>
      </c>
      <c r="AP186" s="4">
        <f>$L186-(AH186*'Feedstock Conversions'!$B$21)-'Rail Costs'!R186</f>
        <v>260.2448682112713</v>
      </c>
      <c r="AQ186" s="4">
        <f>$L186-(AI186*'Feedstock Conversions'!$B$21)-'Rail Costs'!S186</f>
        <v>250.78946030007225</v>
      </c>
      <c r="AR186" s="4">
        <f>$L186-(AJ186*'Feedstock Conversions'!$B$21)-'Rail Costs'!T186</f>
        <v>231.23253685409617</v>
      </c>
      <c r="AS186" s="4">
        <f>$L186-(AK186*'Feedstock Conversions'!$B$21)-'Rail Costs'!U186</f>
        <v>180.71325766407134</v>
      </c>
      <c r="AT186" s="4">
        <f>$L186-(AL186*'Feedstock Conversions'!$B$21)-'Rail Costs'!V186</f>
        <v>234.76252422491532</v>
      </c>
      <c r="AV186" s="4">
        <f>$T186-(AG186*'Feedstock Conversions'!$B$9)-'Rail Costs'!Q186</f>
        <v>168.96973926681764</v>
      </c>
      <c r="AW186" s="4">
        <f>$T186-(AH186*'Feedstock Conversions'!$B$9)-'Rail Costs'!R186</f>
        <v>215.23795060547624</v>
      </c>
      <c r="AX186" s="4">
        <f>$T186-(AI186*'Feedstock Conversions'!$B$9)-'Rail Costs'!S186</f>
        <v>203.92053136728939</v>
      </c>
      <c r="AY186" s="4">
        <f>$T186-(AJ186*'Feedstock Conversions'!$B$9)-'Rail Costs'!T186</f>
        <v>180.674873779096</v>
      </c>
      <c r="AZ186" s="4">
        <f>$T186-(AK186*'Feedstock Conversions'!$B$9)-'Rail Costs'!U186</f>
        <v>120.37094458907123</v>
      </c>
      <c r="BA186" s="4">
        <f>$T186-(AL186*'Feedstock Conversions'!$B$9)-'Rail Costs'!V186</f>
        <v>185.03921114991525</v>
      </c>
      <c r="BH186">
        <f t="shared" si="14"/>
        <v>29</v>
      </c>
      <c r="BI186">
        <f t="shared" si="15"/>
        <v>2022</v>
      </c>
      <c r="BJ186">
        <f t="shared" si="18"/>
        <v>7</v>
      </c>
    </row>
    <row r="187" spans="1:62" x14ac:dyDescent="0.2">
      <c r="A187" s="11">
        <v>44764</v>
      </c>
      <c r="B187" s="4">
        <v>62.5</v>
      </c>
      <c r="C187" s="18">
        <f>CWG!B187+'Rail Costs'!B187</f>
        <v>67.409720044792834</v>
      </c>
      <c r="E187" s="4">
        <f>CWG!C187*'Feedstock Conversions'!B$21</f>
        <v>529.70558011198204</v>
      </c>
      <c r="F187" s="4">
        <f>CWG!C187*'Feedstock Conversions'!B$9</f>
        <v>631.96612541993284</v>
      </c>
      <c r="H187" s="4">
        <f>'Fuel Values'!B187-CWG!I187-CWG!J187-CWG!K187</f>
        <v>337.91812455400009</v>
      </c>
      <c r="I187" s="18">
        <f>('LCFS Values'!$E$5-$AA$4)/1000000*'LCFS Values'!B187*'LCFS Values'!$G$2*100</f>
        <v>69.281875446000001</v>
      </c>
      <c r="J187" s="4">
        <f>'RIN Values'!C187</f>
        <v>244.79999999999998</v>
      </c>
      <c r="K187" s="4">
        <f>'Fixed Credits Value'!B187</f>
        <v>100</v>
      </c>
      <c r="L187" s="4">
        <f t="shared" si="16"/>
        <v>752.00000000000011</v>
      </c>
      <c r="M187" s="4">
        <f>L187/'Feedstock Conversions'!B$21</f>
        <v>95.698651056248423</v>
      </c>
      <c r="O187" s="4">
        <f>'Fuel Values'!C187*100</f>
        <v>359.65</v>
      </c>
      <c r="P187" s="18">
        <f>('LCFS Values'!$E$5-AB$4)/1000000*'LCFS Values'!B187*'LCFS Values'!$G$2*100</f>
        <v>58.745572724999995</v>
      </c>
      <c r="Q187" s="4">
        <f>'RIN Values'!D187</f>
        <v>277.44</v>
      </c>
      <c r="R187" s="4">
        <f>'Fixed Credits Value'!B187</f>
        <v>100</v>
      </c>
      <c r="S187" s="4">
        <f>'Fixed Credits Value'!C187</f>
        <v>16</v>
      </c>
      <c r="T187" s="4">
        <f t="shared" si="19"/>
        <v>811.83557272500002</v>
      </c>
      <c r="U187" s="4">
        <f>T187/'Feedstock Conversions'!B$9</f>
        <v>86.595794424000005</v>
      </c>
      <c r="W187" s="4">
        <f t="shared" si="17"/>
        <v>222.29441988801807</v>
      </c>
      <c r="X187" s="4">
        <f t="shared" si="20"/>
        <v>179.86944730506718</v>
      </c>
      <c r="AG187" s="4">
        <f>AJ187+'Rail Costs'!K187</f>
        <v>64.727430011198209</v>
      </c>
      <c r="AH187" s="4">
        <f>B187+'Rail Costs'!N187</f>
        <v>62.990972004479282</v>
      </c>
      <c r="AI187" s="4">
        <f>AH187+'Rail Costs'!K187</f>
        <v>64.218402015677484</v>
      </c>
      <c r="AJ187" s="4">
        <v>63.5</v>
      </c>
      <c r="AK187" s="4">
        <v>73.400000000000006</v>
      </c>
      <c r="AL187" s="4">
        <v>65</v>
      </c>
      <c r="AO187" s="4">
        <f>$L187-(AG187*'Feedstock Conversions'!$B$21)-'Rail Costs'!Q187</f>
        <v>239.21431366880549</v>
      </c>
      <c r="AP187" s="4">
        <f>$L187-(AH187*'Feedstock Conversions'!$B$21)-'Rail Costs'!R187</f>
        <v>253.31706821127145</v>
      </c>
      <c r="AQ187" s="4">
        <f>$L187-(AI187*'Feedstock Conversions'!$B$21)-'Rail Costs'!S187</f>
        <v>243.86166030007243</v>
      </c>
      <c r="AR187" s="4">
        <f>$L187-(AJ187*'Feedstock Conversions'!$B$21)-'Rail Costs'!T187</f>
        <v>249.05743685409618</v>
      </c>
      <c r="AS187" s="4">
        <f>$L187-(AK187*'Feedstock Conversions'!$B$21)-'Rail Costs'!U187</f>
        <v>171.42805766407142</v>
      </c>
      <c r="AT187" s="4">
        <f>$L187-(AL187*'Feedstock Conversions'!$B$21)-'Rail Costs'!V187</f>
        <v>236.47852422491545</v>
      </c>
      <c r="AV187" s="4">
        <f>$T187-(AG187*'Feedstock Conversions'!$B$9)-'Rail Costs'!Q187</f>
        <v>200.85837506681773</v>
      </c>
      <c r="AW187" s="4">
        <f>$T187-(AH187*'Feedstock Conversions'!$B$9)-'Rail Costs'!R187</f>
        <v>217.59533640547622</v>
      </c>
      <c r="AX187" s="4">
        <f>$T187-(AI187*'Feedstock Conversions'!$B$9)-'Rail Costs'!S187</f>
        <v>206.27791716728959</v>
      </c>
      <c r="AY187" s="4">
        <f>$T187-(AJ187*'Feedstock Conversions'!$B$9)-'Rail Costs'!T187</f>
        <v>212.56350957909609</v>
      </c>
      <c r="AZ187" s="4">
        <f>$T187-(AK187*'Feedstock Conversions'!$B$9)-'Rail Costs'!U187</f>
        <v>119.91583038907132</v>
      </c>
      <c r="BA187" s="4">
        <f>$T187-(AL187*'Feedstock Conversions'!$B$9)-'Rail Costs'!V187</f>
        <v>197.70909694991533</v>
      </c>
      <c r="BH187">
        <f t="shared" si="14"/>
        <v>30</v>
      </c>
      <c r="BI187">
        <f t="shared" si="15"/>
        <v>2022</v>
      </c>
      <c r="BJ187">
        <f t="shared" si="18"/>
        <v>7</v>
      </c>
    </row>
    <row r="188" spans="1:62" x14ac:dyDescent="0.2">
      <c r="A188" s="11">
        <v>44771</v>
      </c>
      <c r="B188" s="4">
        <v>62.8</v>
      </c>
      <c r="C188" s="18">
        <f>CWG!B188+'Rail Costs'!B188</f>
        <v>67.709720044792832</v>
      </c>
      <c r="E188" s="4">
        <f>CWG!C188*'Feedstock Conversions'!B$21</f>
        <v>532.06298011198203</v>
      </c>
      <c r="F188" s="4">
        <f>CWG!C188*'Feedstock Conversions'!B$9</f>
        <v>634.77862541993284</v>
      </c>
      <c r="H188" s="4">
        <f>'Fuel Values'!B188-CWG!I188-CWG!J188-CWG!K188</f>
        <v>324.382938298</v>
      </c>
      <c r="I188" s="18">
        <f>('LCFS Values'!$E$5-$AA$4)/1000000*'LCFS Values'!B188*'LCFS Values'!$G$2*100</f>
        <v>67.217061701999995</v>
      </c>
      <c r="J188" s="4">
        <f>'RIN Values'!C188</f>
        <v>246.60000000000002</v>
      </c>
      <c r="K188" s="4">
        <f>'Fixed Credits Value'!B188</f>
        <v>100</v>
      </c>
      <c r="L188" s="4">
        <f t="shared" si="16"/>
        <v>738.2</v>
      </c>
      <c r="M188" s="4">
        <f>L188/'Feedstock Conversions'!B$21</f>
        <v>93.942479002290668</v>
      </c>
      <c r="O188" s="4">
        <f>'Fuel Values'!C188*100</f>
        <v>363.58000000000004</v>
      </c>
      <c r="P188" s="18">
        <f>('LCFS Values'!$E$5-AB$4)/1000000*'LCFS Values'!B188*'LCFS Values'!$G$2*100</f>
        <v>56.994773325000004</v>
      </c>
      <c r="Q188" s="4">
        <f>'RIN Values'!D188</f>
        <v>279.48</v>
      </c>
      <c r="R188" s="4">
        <f>'Fixed Credits Value'!B188</f>
        <v>100</v>
      </c>
      <c r="S188" s="4">
        <f>'Fixed Credits Value'!C188</f>
        <v>16</v>
      </c>
      <c r="T188" s="4">
        <f t="shared" si="19"/>
        <v>816.05477332500004</v>
      </c>
      <c r="U188" s="4">
        <f>T188/'Feedstock Conversions'!B$9</f>
        <v>87.045842488000005</v>
      </c>
      <c r="W188" s="4">
        <f t="shared" si="17"/>
        <v>206.13701988801802</v>
      </c>
      <c r="X188" s="4">
        <f t="shared" si="20"/>
        <v>181.27614790506721</v>
      </c>
      <c r="AG188" s="4">
        <f>AJ188+'Rail Costs'!K188</f>
        <v>64.727430011198209</v>
      </c>
      <c r="AH188" s="4">
        <f>B188+'Rail Costs'!N188</f>
        <v>63.290972004479279</v>
      </c>
      <c r="AI188" s="4">
        <f>AH188+'Rail Costs'!K188</f>
        <v>64.518402015677481</v>
      </c>
      <c r="AJ188" s="4">
        <v>63.5</v>
      </c>
      <c r="AK188" s="4">
        <v>73.8</v>
      </c>
      <c r="AL188" s="4">
        <v>64.5</v>
      </c>
      <c r="AO188" s="4">
        <f>$L188-(AG188*'Feedstock Conversions'!$B$21)-'Rail Costs'!Q188</f>
        <v>225.41431366880542</v>
      </c>
      <c r="AP188" s="4">
        <f>$L188-(AH188*'Feedstock Conversions'!$B$21)-'Rail Costs'!R188</f>
        <v>237.15966821127139</v>
      </c>
      <c r="AQ188" s="4">
        <f>$L188-(AI188*'Feedstock Conversions'!$B$21)-'Rail Costs'!S188</f>
        <v>227.70426030007238</v>
      </c>
      <c r="AR188" s="4">
        <f>$L188-(AJ188*'Feedstock Conversions'!$B$21)-'Rail Costs'!T188</f>
        <v>235.25743685409611</v>
      </c>
      <c r="AS188" s="4">
        <f>$L188-(AK188*'Feedstock Conversions'!$B$21)-'Rail Costs'!U188</f>
        <v>154.48485766407137</v>
      </c>
      <c r="AT188" s="4">
        <f>$L188-(AL188*'Feedstock Conversions'!$B$21)-'Rail Costs'!V188</f>
        <v>226.60752422491541</v>
      </c>
      <c r="AV188" s="4">
        <f>$T188-(AG188*'Feedstock Conversions'!$B$9)-'Rail Costs'!Q188</f>
        <v>205.07757566681775</v>
      </c>
      <c r="AW188" s="4">
        <f>$T188-(AH188*'Feedstock Conversions'!$B$9)-'Rail Costs'!R188</f>
        <v>219.00203700547635</v>
      </c>
      <c r="AX188" s="4">
        <f>$T188-(AI188*'Feedstock Conversions'!$B$9)-'Rail Costs'!S188</f>
        <v>207.68461776728961</v>
      </c>
      <c r="AY188" s="4">
        <f>$T188-(AJ188*'Feedstock Conversions'!$B$9)-'Rail Costs'!T188</f>
        <v>216.78271017909611</v>
      </c>
      <c r="AZ188" s="4">
        <f>$T188-(AK188*'Feedstock Conversions'!$B$9)-'Rail Costs'!U188</f>
        <v>120.38503098907134</v>
      </c>
      <c r="BA188" s="4">
        <f>$T188-(AL188*'Feedstock Conversions'!$B$9)-'Rail Costs'!V188</f>
        <v>206.61579754991536</v>
      </c>
      <c r="BH188">
        <f t="shared" si="14"/>
        <v>31</v>
      </c>
      <c r="BI188">
        <f t="shared" si="15"/>
        <v>2022</v>
      </c>
      <c r="BJ188">
        <f t="shared" si="18"/>
        <v>7</v>
      </c>
    </row>
    <row r="189" spans="1:62" x14ac:dyDescent="0.2">
      <c r="A189" s="11">
        <v>44778</v>
      </c>
      <c r="B189" s="4">
        <v>63.5</v>
      </c>
      <c r="C189" s="18">
        <f>CWG!B189+'Rail Costs'!B189</f>
        <v>68.409720044792834</v>
      </c>
      <c r="E189" s="4">
        <f>CWG!C189*'Feedstock Conversions'!B$21</f>
        <v>537.56358011198211</v>
      </c>
      <c r="F189" s="4">
        <f>CWG!C189*'Feedstock Conversions'!B$9</f>
        <v>641.34112541993284</v>
      </c>
      <c r="H189" s="4">
        <f>'Fuel Values'!B189-CWG!I189-CWG!J189-CWG!K189</f>
        <v>316.75810098400007</v>
      </c>
      <c r="I189" s="18">
        <f>('LCFS Values'!$E$5-$AA$4)/1000000*'LCFS Values'!B189*'LCFS Values'!$G$2*100</f>
        <v>62.091899015999999</v>
      </c>
      <c r="J189" s="4">
        <f>'RIN Values'!C189</f>
        <v>258.14999999999998</v>
      </c>
      <c r="K189" s="4">
        <f>'Fixed Credits Value'!B189</f>
        <v>100</v>
      </c>
      <c r="L189" s="4">
        <f t="shared" si="16"/>
        <v>737</v>
      </c>
      <c r="M189" s="4">
        <f>L189/'Feedstock Conversions'!B$21</f>
        <v>93.789768388903028</v>
      </c>
      <c r="O189" s="4">
        <f>'Fuel Values'!C189*100</f>
        <v>338.3</v>
      </c>
      <c r="P189" s="18">
        <f>('LCFS Values'!$E$5-AB$4)/1000000*'LCFS Values'!B189*'LCFS Values'!$G$2*100</f>
        <v>52.649039099999996</v>
      </c>
      <c r="Q189" s="4">
        <f>'RIN Values'!D189</f>
        <v>292.57</v>
      </c>
      <c r="R189" s="4">
        <f>'Fixed Credits Value'!B189</f>
        <v>100</v>
      </c>
      <c r="S189" s="4">
        <f>'Fixed Credits Value'!C189</f>
        <v>16</v>
      </c>
      <c r="T189" s="4">
        <f t="shared" si="19"/>
        <v>799.51903909999999</v>
      </c>
      <c r="U189" s="4">
        <f>T189/'Feedstock Conversions'!B$9</f>
        <v>85.282030837333338</v>
      </c>
      <c r="W189" s="4">
        <f t="shared" si="17"/>
        <v>199.43641988801789</v>
      </c>
      <c r="X189" s="4">
        <f t="shared" si="20"/>
        <v>158.17791368006715</v>
      </c>
      <c r="AG189" s="4">
        <f>AJ189+'Rail Costs'!K189</f>
        <v>64.727430011198209</v>
      </c>
      <c r="AH189" s="4">
        <f>B189+'Rail Costs'!N189</f>
        <v>63.990972004479282</v>
      </c>
      <c r="AI189" s="4">
        <f>AH189+'Rail Costs'!K189</f>
        <v>65.218402015677484</v>
      </c>
      <c r="AJ189" s="4">
        <v>63.5</v>
      </c>
      <c r="AK189" s="4">
        <v>74</v>
      </c>
      <c r="AL189" s="4">
        <v>64.5</v>
      </c>
      <c r="AO189" s="4">
        <f>$L189-(AG189*'Feedstock Conversions'!$B$21)-'Rail Costs'!Q189</f>
        <v>224.21431366880537</v>
      </c>
      <c r="AP189" s="4">
        <f>$L189-(AH189*'Feedstock Conversions'!$B$21)-'Rail Costs'!R189</f>
        <v>230.45906821127133</v>
      </c>
      <c r="AQ189" s="4">
        <f>$L189-(AI189*'Feedstock Conversions'!$B$21)-'Rail Costs'!S189</f>
        <v>221.00366030007226</v>
      </c>
      <c r="AR189" s="4">
        <f>$L189-(AJ189*'Feedstock Conversions'!$B$21)-'Rail Costs'!T189</f>
        <v>234.05743685409607</v>
      </c>
      <c r="AS189" s="4">
        <f>$L189-(AK189*'Feedstock Conversions'!$B$21)-'Rail Costs'!U189</f>
        <v>151.71325766407134</v>
      </c>
      <c r="AT189" s="4">
        <f>$L189-(AL189*'Feedstock Conversions'!$B$21)-'Rail Costs'!V189</f>
        <v>225.40752422491536</v>
      </c>
      <c r="AV189" s="4">
        <f>$T189-(AG189*'Feedstock Conversions'!$B$9)-'Rail Costs'!Q189</f>
        <v>188.5418414418177</v>
      </c>
      <c r="AW189" s="4">
        <f>$T189-(AH189*'Feedstock Conversions'!$B$9)-'Rail Costs'!R189</f>
        <v>195.90380278047618</v>
      </c>
      <c r="AX189" s="4">
        <f>$T189-(AI189*'Feedstock Conversions'!$B$9)-'Rail Costs'!S189</f>
        <v>184.58638354228955</v>
      </c>
      <c r="AY189" s="4">
        <f>$T189-(AJ189*'Feedstock Conversions'!$B$9)-'Rail Costs'!T189</f>
        <v>200.24697595409606</v>
      </c>
      <c r="AZ189" s="4">
        <f>$T189-(AK189*'Feedstock Conversions'!$B$9)-'Rail Costs'!U189</f>
        <v>101.97429676407128</v>
      </c>
      <c r="BA189" s="4">
        <f>$T189-(AL189*'Feedstock Conversions'!$B$9)-'Rail Costs'!V189</f>
        <v>190.0800633249153</v>
      </c>
      <c r="BH189">
        <f t="shared" si="14"/>
        <v>32</v>
      </c>
      <c r="BI189">
        <f t="shared" si="15"/>
        <v>2022</v>
      </c>
      <c r="BJ189">
        <f t="shared" si="18"/>
        <v>8</v>
      </c>
    </row>
    <row r="190" spans="1:62" x14ac:dyDescent="0.2">
      <c r="A190" s="11">
        <v>44785</v>
      </c>
      <c r="B190" s="4">
        <v>65.400000000000006</v>
      </c>
      <c r="C190" s="18">
        <f>CWG!B190+'Rail Costs'!B190</f>
        <v>70.30972004479284</v>
      </c>
      <c r="E190" s="4">
        <f>CWG!C190*'Feedstock Conversions'!B$21</f>
        <v>552.49378011198212</v>
      </c>
      <c r="F190" s="4">
        <f>CWG!C190*'Feedstock Conversions'!B$9</f>
        <v>659.15362541993284</v>
      </c>
      <c r="H190" s="4">
        <f>'Fuel Values'!B190-CWG!I190-CWG!J190-CWG!K190</f>
        <v>301.43293829799995</v>
      </c>
      <c r="I190" s="18">
        <f>('LCFS Values'!$E$5-$AA$4)/1000000*'LCFS Values'!B190*'LCFS Values'!$G$2*100</f>
        <v>67.217061701999995</v>
      </c>
      <c r="J190" s="4">
        <f>'RIN Values'!C190</f>
        <v>268.35000000000002</v>
      </c>
      <c r="K190" s="4">
        <f>'Fixed Credits Value'!B190</f>
        <v>100</v>
      </c>
      <c r="L190" s="4">
        <f t="shared" si="16"/>
        <v>737</v>
      </c>
      <c r="M190" s="4">
        <f>L190/'Feedstock Conversions'!B$21</f>
        <v>93.789768388903028</v>
      </c>
      <c r="O190" s="4">
        <f>'Fuel Values'!C190*100</f>
        <v>339.49</v>
      </c>
      <c r="P190" s="18">
        <f>('LCFS Values'!$E$5-AB$4)/1000000*'LCFS Values'!B190*'LCFS Values'!$G$2*100</f>
        <v>56.994773325000004</v>
      </c>
      <c r="Q190" s="4">
        <f>'RIN Values'!D190</f>
        <v>304.13</v>
      </c>
      <c r="R190" s="4">
        <f>'Fixed Credits Value'!B190</f>
        <v>100</v>
      </c>
      <c r="S190" s="4">
        <f>'Fixed Credits Value'!C190</f>
        <v>16</v>
      </c>
      <c r="T190" s="4">
        <f t="shared" si="19"/>
        <v>816.61477332499999</v>
      </c>
      <c r="U190" s="4">
        <f>T190/'Feedstock Conversions'!B$9</f>
        <v>87.105575821333332</v>
      </c>
      <c r="W190" s="4">
        <f t="shared" si="17"/>
        <v>184.50621988801788</v>
      </c>
      <c r="X190" s="4">
        <f t="shared" si="20"/>
        <v>157.46114790506715</v>
      </c>
      <c r="AG190" s="4">
        <f>AJ190+'Rail Costs'!K190</f>
        <v>65.927430011198211</v>
      </c>
      <c r="AH190" s="4">
        <f>B190+'Rail Costs'!N190</f>
        <v>65.890972004479295</v>
      </c>
      <c r="AI190" s="4">
        <f>AH190+'Rail Costs'!K190</f>
        <v>67.118402015677503</v>
      </c>
      <c r="AJ190" s="4">
        <v>64.7</v>
      </c>
      <c r="AK190" s="4">
        <v>74</v>
      </c>
      <c r="AL190" s="4">
        <v>64.5</v>
      </c>
      <c r="AO190" s="4">
        <f>$L190-(AG190*'Feedstock Conversions'!$B$21)-'Rail Costs'!Q190</f>
        <v>214.78471366880532</v>
      </c>
      <c r="AP190" s="4">
        <f>$L190-(AH190*'Feedstock Conversions'!$B$21)-'Rail Costs'!R190</f>
        <v>215.52886821127126</v>
      </c>
      <c r="AQ190" s="4">
        <f>$L190-(AI190*'Feedstock Conversions'!$B$21)-'Rail Costs'!S190</f>
        <v>206.07346030007213</v>
      </c>
      <c r="AR190" s="4">
        <f>$L190-(AJ190*'Feedstock Conversions'!$B$21)-'Rail Costs'!T190</f>
        <v>224.62783685409607</v>
      </c>
      <c r="AS190" s="4">
        <f>$L190-(AK190*'Feedstock Conversions'!$B$21)-'Rail Costs'!U190</f>
        <v>151.71325766407134</v>
      </c>
      <c r="AT190" s="4">
        <f>$L190-(AL190*'Feedstock Conversions'!$B$21)-'Rail Costs'!V190</f>
        <v>225.40752422491536</v>
      </c>
      <c r="AV190" s="4">
        <f>$T190-(AG190*'Feedstock Conversions'!$B$9)-'Rail Costs'!Q190</f>
        <v>194.3875756668177</v>
      </c>
      <c r="AW190" s="4">
        <f>$T190-(AH190*'Feedstock Conversions'!$B$9)-'Rail Costs'!R190</f>
        <v>195.18703700547607</v>
      </c>
      <c r="AX190" s="4">
        <f>$T190-(AI190*'Feedstock Conversions'!$B$9)-'Rail Costs'!S190</f>
        <v>183.86961776728933</v>
      </c>
      <c r="AY190" s="4">
        <f>$T190-(AJ190*'Feedstock Conversions'!$B$9)-'Rail Costs'!T190</f>
        <v>206.09271017909606</v>
      </c>
      <c r="AZ190" s="4">
        <f>$T190-(AK190*'Feedstock Conversions'!$B$9)-'Rail Costs'!U190</f>
        <v>119.07003098907128</v>
      </c>
      <c r="BA190" s="4">
        <f>$T190-(AL190*'Feedstock Conversions'!$B$9)-'Rail Costs'!V190</f>
        <v>207.1757975499153</v>
      </c>
      <c r="BH190">
        <f t="shared" si="14"/>
        <v>33</v>
      </c>
      <c r="BI190">
        <f t="shared" si="15"/>
        <v>2022</v>
      </c>
      <c r="BJ190">
        <f t="shared" si="18"/>
        <v>8</v>
      </c>
    </row>
    <row r="191" spans="1:62" x14ac:dyDescent="0.2">
      <c r="A191" s="11">
        <v>44792</v>
      </c>
      <c r="B191" s="4">
        <v>67.099999999999994</v>
      </c>
      <c r="C191" s="18">
        <f>CWG!B191+'Rail Costs'!B191</f>
        <v>72.009720044792829</v>
      </c>
      <c r="E191" s="4">
        <f>CWG!C191*'Feedstock Conversions'!B$21</f>
        <v>565.85238011198203</v>
      </c>
      <c r="F191" s="4">
        <f>CWG!C191*'Feedstock Conversions'!B$9</f>
        <v>675.09112541993272</v>
      </c>
      <c r="H191" s="4">
        <f>'Fuel Values'!B191-CWG!I191-CWG!J191-CWG!K191</f>
        <v>315.09719023600007</v>
      </c>
      <c r="I191" s="18">
        <f>('LCFS Values'!$E$5-$AA$4)/1000000*'LCFS Values'!B191*'LCFS Values'!$G$2*100</f>
        <v>65.852809764</v>
      </c>
      <c r="J191" s="4">
        <f>'RIN Values'!C191</f>
        <v>268.04999999999995</v>
      </c>
      <c r="K191" s="4">
        <f>'Fixed Credits Value'!B191</f>
        <v>100</v>
      </c>
      <c r="L191" s="4">
        <f t="shared" si="16"/>
        <v>749</v>
      </c>
      <c r="M191" s="4">
        <f>L191/'Feedstock Conversions'!B$21</f>
        <v>95.316874522779344</v>
      </c>
      <c r="O191" s="4">
        <f>'Fuel Values'!C191*100</f>
        <v>358.76</v>
      </c>
      <c r="P191" s="18">
        <f>('LCFS Values'!$E$5-AB$4)/1000000*'LCFS Values'!B191*'LCFS Values'!$G$2*100</f>
        <v>55.837995149999983</v>
      </c>
      <c r="Q191" s="4">
        <f>'RIN Values'!D191</f>
        <v>303.78999999999996</v>
      </c>
      <c r="R191" s="4">
        <f>'Fixed Credits Value'!B191</f>
        <v>100</v>
      </c>
      <c r="S191" s="4">
        <f>'Fixed Credits Value'!C191</f>
        <v>16</v>
      </c>
      <c r="T191" s="4">
        <f t="shared" si="19"/>
        <v>834.38799514999994</v>
      </c>
      <c r="U191" s="4">
        <f>T191/'Feedstock Conversions'!B$9</f>
        <v>89.001386149333328</v>
      </c>
      <c r="W191" s="4">
        <f t="shared" si="17"/>
        <v>183.14761988801797</v>
      </c>
      <c r="X191" s="4">
        <f t="shared" si="20"/>
        <v>159.29686973006721</v>
      </c>
      <c r="AG191" s="4">
        <f>AJ191+'Rail Costs'!K191</f>
        <v>67.327430011198203</v>
      </c>
      <c r="AH191" s="4">
        <f>B191+'Rail Costs'!N191</f>
        <v>67.590972004479283</v>
      </c>
      <c r="AI191" s="4">
        <f>AH191+'Rail Costs'!K191</f>
        <v>68.818402015677492</v>
      </c>
      <c r="AJ191" s="4">
        <v>66.099999999999994</v>
      </c>
      <c r="AK191" s="4">
        <v>74</v>
      </c>
      <c r="AL191" s="4">
        <v>64.5</v>
      </c>
      <c r="AO191" s="4">
        <f>$L191-(AG191*'Feedstock Conversions'!$B$21)-'Rail Costs'!Q191</f>
        <v>215.7835136688054</v>
      </c>
      <c r="AP191" s="4">
        <f>$L191-(AH191*'Feedstock Conversions'!$B$21)-'Rail Costs'!R191</f>
        <v>214.17026821127135</v>
      </c>
      <c r="AQ191" s="4">
        <f>$L191-(AI191*'Feedstock Conversions'!$B$21)-'Rail Costs'!S191</f>
        <v>204.71486030007222</v>
      </c>
      <c r="AR191" s="4">
        <f>$L191-(AJ191*'Feedstock Conversions'!$B$21)-'Rail Costs'!T191</f>
        <v>225.62663685409615</v>
      </c>
      <c r="AS191" s="4">
        <f>$L191-(AK191*'Feedstock Conversions'!$B$21)-'Rail Costs'!U191</f>
        <v>163.71325766407134</v>
      </c>
      <c r="AT191" s="4">
        <f>$L191-(AL191*'Feedstock Conversions'!$B$21)-'Rail Costs'!V191</f>
        <v>237.40752422491536</v>
      </c>
      <c r="AV191" s="4">
        <f>$T191-(AG191*'Feedstock Conversions'!$B$9)-'Rail Costs'!Q191</f>
        <v>199.03579749181765</v>
      </c>
      <c r="AW191" s="4">
        <f>$T191-(AH191*'Feedstock Conversions'!$B$9)-'Rail Costs'!R191</f>
        <v>197.02275883047614</v>
      </c>
      <c r="AX191" s="4">
        <f>$T191-(AI191*'Feedstock Conversions'!$B$9)-'Rail Costs'!S191</f>
        <v>185.70533959228939</v>
      </c>
      <c r="AY191" s="4">
        <f>$T191-(AJ191*'Feedstock Conversions'!$B$9)-'Rail Costs'!T191</f>
        <v>210.74093200409601</v>
      </c>
      <c r="AZ191" s="4">
        <f>$T191-(AK191*'Feedstock Conversions'!$B$9)-'Rail Costs'!U191</f>
        <v>136.84325281407123</v>
      </c>
      <c r="BA191" s="4">
        <f>$T191-(AL191*'Feedstock Conversions'!$B$9)-'Rail Costs'!V191</f>
        <v>224.94901937491525</v>
      </c>
      <c r="BH191">
        <f t="shared" si="14"/>
        <v>34</v>
      </c>
      <c r="BI191">
        <f t="shared" si="15"/>
        <v>2022</v>
      </c>
      <c r="BJ191">
        <f t="shared" si="18"/>
        <v>8</v>
      </c>
    </row>
    <row r="192" spans="1:62" x14ac:dyDescent="0.2">
      <c r="A192" s="11">
        <v>44799</v>
      </c>
      <c r="B192" s="4">
        <v>69.2</v>
      </c>
      <c r="C192" s="18">
        <f>CWG!B192+'Rail Costs'!B192</f>
        <v>74.109720044792837</v>
      </c>
      <c r="E192" s="4">
        <f>CWG!C192*'Feedstock Conversions'!B$21</f>
        <v>582.35418011198215</v>
      </c>
      <c r="F192" s="4">
        <f>CWG!C192*'Feedstock Conversions'!B$9</f>
        <v>694.77862541993284</v>
      </c>
      <c r="H192" s="4">
        <f>'Fuel Values'!B192-CWG!I192-CWG!J192-CWG!K192</f>
        <v>334.36772543399991</v>
      </c>
      <c r="I192" s="18">
        <f>('LCFS Values'!$E$5-$AA$4)/1000000*'LCFS Values'!B192*'LCFS Values'!$G$2*100</f>
        <v>64.857274566000001</v>
      </c>
      <c r="J192" s="4">
        <f>'RIN Values'!C192</f>
        <v>265.57500000000005</v>
      </c>
      <c r="K192" s="4">
        <f>'Fixed Credits Value'!B192</f>
        <v>100</v>
      </c>
      <c r="L192" s="4">
        <f t="shared" si="16"/>
        <v>764.8</v>
      </c>
      <c r="M192" s="4">
        <f>L192/'Feedstock Conversions'!B$21</f>
        <v>97.327564265716461</v>
      </c>
      <c r="O192" s="4">
        <f>'Fuel Values'!C192*100</f>
        <v>392.76</v>
      </c>
      <c r="P192" s="18">
        <f>('LCFS Values'!$E$5-AB$4)/1000000*'LCFS Values'!B192*'LCFS Values'!$G$2*100</f>
        <v>54.993859725000007</v>
      </c>
      <c r="Q192" s="4">
        <f>'RIN Values'!D192</f>
        <v>300.98500000000001</v>
      </c>
      <c r="R192" s="4">
        <f>'Fixed Credits Value'!B192</f>
        <v>100</v>
      </c>
      <c r="S192" s="4">
        <f>'Fixed Credits Value'!C192</f>
        <v>16</v>
      </c>
      <c r="T192" s="4">
        <f t="shared" si="19"/>
        <v>864.738859725</v>
      </c>
      <c r="U192" s="4">
        <f>T192/'Feedstock Conversions'!B$9</f>
        <v>92.238811704</v>
      </c>
      <c r="W192" s="4">
        <f t="shared" si="17"/>
        <v>182.44581988801781</v>
      </c>
      <c r="X192" s="4">
        <f t="shared" si="20"/>
        <v>169.96023430506716</v>
      </c>
      <c r="AG192" s="4">
        <f>AJ192+'Rail Costs'!K192</f>
        <v>70.577430011198203</v>
      </c>
      <c r="AH192" s="4">
        <f>B192+'Rail Costs'!N192</f>
        <v>69.690972004479292</v>
      </c>
      <c r="AI192" s="4">
        <f>AH192+'Rail Costs'!K192</f>
        <v>70.918402015677501</v>
      </c>
      <c r="AJ192" s="4">
        <v>69.349999999999994</v>
      </c>
      <c r="AK192" s="4">
        <v>74</v>
      </c>
      <c r="AL192" s="4">
        <v>65.7</v>
      </c>
      <c r="AO192" s="4">
        <f>$L192-(AG192*'Feedstock Conversions'!$B$21)-'Rail Costs'!Q192</f>
        <v>206.04501366880535</v>
      </c>
      <c r="AP192" s="4">
        <f>$L192-(AH192*'Feedstock Conversions'!$B$21)-'Rail Costs'!R192</f>
        <v>213.46846821127119</v>
      </c>
      <c r="AQ192" s="4">
        <f>$L192-(AI192*'Feedstock Conversions'!$B$21)-'Rail Costs'!S192</f>
        <v>204.01306030007217</v>
      </c>
      <c r="AR192" s="4">
        <f>$L192-(AJ192*'Feedstock Conversions'!$B$21)-'Rail Costs'!T192</f>
        <v>215.8881368540961</v>
      </c>
      <c r="AS192" s="4">
        <f>$L192-(AK192*'Feedstock Conversions'!$B$21)-'Rail Costs'!U192</f>
        <v>179.51325766407129</v>
      </c>
      <c r="AT192" s="4">
        <f>$L192-(AL192*'Feedstock Conversions'!$B$21)-'Rail Costs'!V192</f>
        <v>243.77792422491532</v>
      </c>
      <c r="AV192" s="4">
        <f>$T192-(AG192*'Feedstock Conversions'!$B$9)-'Rail Costs'!Q192</f>
        <v>198.91791206681771</v>
      </c>
      <c r="AW192" s="4">
        <f>$T192-(AH192*'Feedstock Conversions'!$B$9)-'Rail Costs'!R192</f>
        <v>207.6861234054762</v>
      </c>
      <c r="AX192" s="4">
        <f>$T192-(AI192*'Feedstock Conversions'!$B$9)-'Rail Costs'!S192</f>
        <v>196.36870416728934</v>
      </c>
      <c r="AY192" s="4">
        <f>$T192-(AJ192*'Feedstock Conversions'!$B$9)-'Rail Costs'!T192</f>
        <v>210.62304657909607</v>
      </c>
      <c r="AZ192" s="4">
        <f>$T192-(AK192*'Feedstock Conversions'!$B$9)-'Rail Costs'!U192</f>
        <v>167.19411738907129</v>
      </c>
      <c r="BA192" s="4">
        <f>$T192-(AL192*'Feedstock Conversions'!$B$9)-'Rail Costs'!V192</f>
        <v>244.04988394991531</v>
      </c>
      <c r="BH192">
        <f t="shared" si="14"/>
        <v>35</v>
      </c>
      <c r="BI192">
        <f t="shared" si="15"/>
        <v>2022</v>
      </c>
      <c r="BJ192">
        <f t="shared" si="18"/>
        <v>8</v>
      </c>
    </row>
    <row r="193" spans="1:62" x14ac:dyDescent="0.2">
      <c r="A193" s="11">
        <v>44806</v>
      </c>
      <c r="B193" s="4">
        <v>70</v>
      </c>
      <c r="C193" s="18">
        <f>CWG!B193+'Rail Costs'!B193</f>
        <v>74.909720044792834</v>
      </c>
      <c r="E193" s="4">
        <f>CWG!C193*'Feedstock Conversions'!B$21</f>
        <v>588.6405801119821</v>
      </c>
      <c r="F193" s="4">
        <f>CWG!C193*'Feedstock Conversions'!B$9</f>
        <v>702.27862541993284</v>
      </c>
      <c r="H193" s="4">
        <f>'Fuel Values'!B193-CWG!I193-CWG!J193-CWG!K193</f>
        <v>343.14133574200002</v>
      </c>
      <c r="I193" s="18">
        <f>('LCFS Values'!$E$5-$AA$4)/1000000*'LCFS Values'!B193*'LCFS Values'!$G$2*100</f>
        <v>63.308664257999993</v>
      </c>
      <c r="J193" s="4">
        <f>'RIN Values'!C193</f>
        <v>263.54999999999995</v>
      </c>
      <c r="K193" s="4">
        <f>'Fixed Credits Value'!B193</f>
        <v>100</v>
      </c>
      <c r="L193" s="4">
        <f t="shared" si="16"/>
        <v>770</v>
      </c>
      <c r="M193" s="4">
        <f>L193/'Feedstock Conversions'!B$21</f>
        <v>97.989310257062868</v>
      </c>
      <c r="O193" s="4">
        <f>'Fuel Values'!C193*100</f>
        <v>372.63</v>
      </c>
      <c r="P193" s="18">
        <f>('LCFS Values'!$E$5-AB$4)/1000000*'LCFS Values'!B193*'LCFS Values'!$G$2*100</f>
        <v>53.680760174999996</v>
      </c>
      <c r="Q193" s="4">
        <f>'RIN Values'!D193</f>
        <v>298.69</v>
      </c>
      <c r="R193" s="4">
        <f>'Fixed Credits Value'!B193</f>
        <v>100</v>
      </c>
      <c r="S193" s="4">
        <f>'Fixed Credits Value'!C193</f>
        <v>16</v>
      </c>
      <c r="T193" s="4">
        <f t="shared" si="19"/>
        <v>841.00076017499998</v>
      </c>
      <c r="U193" s="4">
        <f>T193/'Feedstock Conversions'!B$9</f>
        <v>89.706747751999998</v>
      </c>
      <c r="W193" s="4">
        <f t="shared" si="17"/>
        <v>181.3594198880179</v>
      </c>
      <c r="X193" s="4">
        <f t="shared" si="20"/>
        <v>138.72213475506715</v>
      </c>
      <c r="AG193" s="4">
        <f>AJ193+'Rail Costs'!K193</f>
        <v>72.477430011198209</v>
      </c>
      <c r="AH193" s="4">
        <f>B193+'Rail Costs'!N193</f>
        <v>70.490972004479289</v>
      </c>
      <c r="AI193" s="4">
        <f>AH193+'Rail Costs'!K193</f>
        <v>71.718402015677498</v>
      </c>
      <c r="AJ193" s="4">
        <v>71.25</v>
      </c>
      <c r="AK193" s="4">
        <v>74</v>
      </c>
      <c r="AL193" s="4">
        <v>66.5</v>
      </c>
      <c r="AO193" s="4">
        <f>$L193-(AG193*'Feedstock Conversions'!$B$21)-'Rail Costs'!Q193</f>
        <v>196.31481366880539</v>
      </c>
      <c r="AP193" s="4">
        <f>$L193-(AH193*'Feedstock Conversions'!$B$21)-'Rail Costs'!R193</f>
        <v>212.38206821127127</v>
      </c>
      <c r="AQ193" s="4">
        <f>$L193-(AI193*'Feedstock Conversions'!$B$21)-'Rail Costs'!S193</f>
        <v>202.92666030007214</v>
      </c>
      <c r="AR193" s="4">
        <f>$L193-(AJ193*'Feedstock Conversions'!$B$21)-'Rail Costs'!T193</f>
        <v>206.15793685409614</v>
      </c>
      <c r="AS193" s="4">
        <f>$L193-(AK193*'Feedstock Conversions'!$B$21)-'Rail Costs'!U193</f>
        <v>184.71325766407134</v>
      </c>
      <c r="AT193" s="4">
        <f>$L193-(AL193*'Feedstock Conversions'!$B$21)-'Rail Costs'!V193</f>
        <v>242.6915242249153</v>
      </c>
      <c r="AV193" s="4">
        <f>$T193-(AG193*'Feedstock Conversions'!$B$9)-'Rail Costs'!Q193</f>
        <v>157.36731251681769</v>
      </c>
      <c r="AW193" s="4">
        <f>$T193-(AH193*'Feedstock Conversions'!$B$9)-'Rail Costs'!R193</f>
        <v>176.44802385547618</v>
      </c>
      <c r="AX193" s="4">
        <f>$T193-(AI193*'Feedstock Conversions'!$B$9)-'Rail Costs'!S193</f>
        <v>165.13060461728944</v>
      </c>
      <c r="AY193" s="4">
        <f>$T193-(AJ193*'Feedstock Conversions'!$B$9)-'Rail Costs'!T193</f>
        <v>169.07244702909605</v>
      </c>
      <c r="AZ193" s="4">
        <f>$T193-(AK193*'Feedstock Conversions'!$B$9)-'Rail Costs'!U193</f>
        <v>143.45601783907128</v>
      </c>
      <c r="BA193" s="4">
        <f>$T193-(AL193*'Feedstock Conversions'!$B$9)-'Rail Costs'!V193</f>
        <v>212.8117843999153</v>
      </c>
      <c r="BH193">
        <f t="shared" si="14"/>
        <v>36</v>
      </c>
      <c r="BI193">
        <f t="shared" si="15"/>
        <v>2022</v>
      </c>
      <c r="BJ193">
        <f t="shared" si="18"/>
        <v>9</v>
      </c>
    </row>
    <row r="194" spans="1:62" x14ac:dyDescent="0.2">
      <c r="A194" s="11">
        <v>44813</v>
      </c>
      <c r="B194" s="4">
        <v>70</v>
      </c>
      <c r="C194" s="18">
        <f>CWG!B194+'Rail Costs'!B194</f>
        <v>74.909720044792834</v>
      </c>
      <c r="E194" s="4">
        <f>CWG!C194*'Feedstock Conversions'!B$21</f>
        <v>588.6405801119821</v>
      </c>
      <c r="F194" s="4">
        <f>CWG!C194*'Feedstock Conversions'!B$9</f>
        <v>702.27862541993284</v>
      </c>
      <c r="H194" s="4">
        <f>'Fuel Values'!B194-CWG!I194-CWG!J194-CWG!K194</f>
        <v>347.13520034500004</v>
      </c>
      <c r="I194" s="18">
        <f>('LCFS Values'!$E$5-$AA$4)/1000000*'LCFS Values'!B194*'LCFS Values'!$G$2*100</f>
        <v>61.114799654999999</v>
      </c>
      <c r="J194" s="4">
        <f>'RIN Values'!C194</f>
        <v>261.75</v>
      </c>
      <c r="K194" s="4">
        <f>'Fixed Credits Value'!B194</f>
        <v>100</v>
      </c>
      <c r="L194" s="4">
        <f t="shared" si="16"/>
        <v>770</v>
      </c>
      <c r="M194" s="4">
        <f>L194/'Feedstock Conversions'!B$21</f>
        <v>97.989310257062868</v>
      </c>
      <c r="O194" s="4">
        <f>'Fuel Values'!C194*100</f>
        <v>357.96999999999997</v>
      </c>
      <c r="P194" s="18">
        <f>('LCFS Values'!$E$5-AB$4)/1000000*'LCFS Values'!B194*'LCFS Values'!$G$2*100</f>
        <v>51.820535812500005</v>
      </c>
      <c r="Q194" s="4">
        <f>'RIN Values'!D194</f>
        <v>296.64999999999998</v>
      </c>
      <c r="R194" s="4">
        <f>'Fixed Credits Value'!B194</f>
        <v>100</v>
      </c>
      <c r="S194" s="4">
        <f>'Fixed Credits Value'!C194</f>
        <v>16</v>
      </c>
      <c r="T194" s="4">
        <f t="shared" si="19"/>
        <v>822.4405358125</v>
      </c>
      <c r="U194" s="4">
        <f>T194/'Feedstock Conversions'!B$9</f>
        <v>87.726990486666665</v>
      </c>
      <c r="W194" s="4">
        <f t="shared" si="17"/>
        <v>181.3594198880179</v>
      </c>
      <c r="X194" s="4">
        <f t="shared" si="20"/>
        <v>120.16191039256717</v>
      </c>
      <c r="AG194" s="4">
        <f>AJ194+'Rail Costs'!K194</f>
        <v>72.477430011198209</v>
      </c>
      <c r="AH194" s="4">
        <f>B194+'Rail Costs'!N194</f>
        <v>70.490972004479289</v>
      </c>
      <c r="AI194" s="4">
        <f>AH194+'Rail Costs'!K194</f>
        <v>71.718402015677498</v>
      </c>
      <c r="AJ194" s="4">
        <v>71.25</v>
      </c>
      <c r="AK194" s="4">
        <v>74</v>
      </c>
      <c r="AL194" s="4">
        <v>67.75</v>
      </c>
      <c r="AO194" s="4">
        <f>$L194-(AG194*'Feedstock Conversions'!$B$21)-'Rail Costs'!Q194</f>
        <v>196.31481366880539</v>
      </c>
      <c r="AP194" s="4">
        <f>$L194-(AH194*'Feedstock Conversions'!$B$21)-'Rail Costs'!R194</f>
        <v>212.38206821127127</v>
      </c>
      <c r="AQ194" s="4">
        <f>$L194-(AI194*'Feedstock Conversions'!$B$21)-'Rail Costs'!S194</f>
        <v>202.92666030007214</v>
      </c>
      <c r="AR194" s="4">
        <f>$L194-(AJ194*'Feedstock Conversions'!$B$21)-'Rail Costs'!T194</f>
        <v>206.15793685409614</v>
      </c>
      <c r="AS194" s="4">
        <f>$L194-(AK194*'Feedstock Conversions'!$B$21)-'Rail Costs'!U194</f>
        <v>184.71325766407134</v>
      </c>
      <c r="AT194" s="4">
        <f>$L194-(AL194*'Feedstock Conversions'!$B$21)-'Rail Costs'!V194</f>
        <v>232.86902422491531</v>
      </c>
      <c r="AV194" s="4">
        <f>$T194-(AG194*'Feedstock Conversions'!$B$9)-'Rail Costs'!Q194</f>
        <v>138.80708815431771</v>
      </c>
      <c r="AW194" s="4">
        <f>$T194-(AH194*'Feedstock Conversions'!$B$9)-'Rail Costs'!R194</f>
        <v>157.8877994929762</v>
      </c>
      <c r="AX194" s="4">
        <f>$T194-(AI194*'Feedstock Conversions'!$B$9)-'Rail Costs'!S194</f>
        <v>146.57038025478946</v>
      </c>
      <c r="AY194" s="4">
        <f>$T194-(AJ194*'Feedstock Conversions'!$B$9)-'Rail Costs'!T194</f>
        <v>150.51222266659607</v>
      </c>
      <c r="AZ194" s="4">
        <f>$T194-(AK194*'Feedstock Conversions'!$B$9)-'Rail Costs'!U194</f>
        <v>124.8957934765713</v>
      </c>
      <c r="BA194" s="4">
        <f>$T194-(AL194*'Feedstock Conversions'!$B$9)-'Rail Costs'!V194</f>
        <v>182.53281003741532</v>
      </c>
      <c r="BH194">
        <f t="shared" ref="BH194:BH257" si="21">WEEKNUM(A194)</f>
        <v>37</v>
      </c>
      <c r="BI194">
        <f t="shared" ref="BI194:BI257" si="22">YEAR(A194)</f>
        <v>2022</v>
      </c>
      <c r="BJ194">
        <f t="shared" si="18"/>
        <v>9</v>
      </c>
    </row>
    <row r="195" spans="1:62" x14ac:dyDescent="0.2">
      <c r="A195" s="11">
        <v>44820</v>
      </c>
      <c r="B195" s="4">
        <v>70</v>
      </c>
      <c r="C195" s="18">
        <f>CWG!B195+'Rail Costs'!B195</f>
        <v>74.909720044792834</v>
      </c>
      <c r="E195" s="4">
        <f>CWG!C195*'Feedstock Conversions'!B$21</f>
        <v>588.6405801119821</v>
      </c>
      <c r="F195" s="4">
        <f>CWG!C195*'Feedstock Conversions'!B$9</f>
        <v>702.27862541993284</v>
      </c>
      <c r="H195" s="4">
        <f>'Fuel Values'!B195-CWG!I195-CWG!J195-CWG!K195</f>
        <v>345.29477309800006</v>
      </c>
      <c r="I195" s="18">
        <f>('LCFS Values'!$E$5-$AA$4)/1000000*'LCFS Values'!B195*'LCFS Values'!$G$2*100</f>
        <v>59.84272690200001</v>
      </c>
      <c r="J195" s="4">
        <f>'RIN Values'!C195</f>
        <v>264.86249999999995</v>
      </c>
      <c r="K195" s="4">
        <f>'Fixed Credits Value'!B195</f>
        <v>100</v>
      </c>
      <c r="L195" s="4">
        <f t="shared" ref="L195:L258" si="23">SUM(H195:K195)</f>
        <v>770</v>
      </c>
      <c r="M195" s="4">
        <f>L195/'Feedstock Conversions'!B$21</f>
        <v>97.989310257062868</v>
      </c>
      <c r="O195" s="4">
        <f>'Fuel Values'!C195*100</f>
        <v>339.02</v>
      </c>
      <c r="P195" s="18">
        <f>('LCFS Values'!$E$5-AB$4)/1000000*'LCFS Values'!B195*'LCFS Values'!$G$2*100</f>
        <v>50.741918325</v>
      </c>
      <c r="Q195" s="4">
        <f>'RIN Values'!D195</f>
        <v>300.17749999999995</v>
      </c>
      <c r="R195" s="4">
        <f>'Fixed Credits Value'!B195</f>
        <v>100</v>
      </c>
      <c r="S195" s="4">
        <f>'Fixed Credits Value'!C195</f>
        <v>16</v>
      </c>
      <c r="T195" s="4">
        <f t="shared" si="19"/>
        <v>805.93941832499991</v>
      </c>
      <c r="U195" s="4">
        <f>T195/'Feedstock Conversions'!B$9</f>
        <v>85.966871287999993</v>
      </c>
      <c r="W195" s="4">
        <f t="shared" ref="W195:W258" si="24">L195-E195</f>
        <v>181.3594198880179</v>
      </c>
      <c r="X195" s="4">
        <f t="shared" si="20"/>
        <v>103.66079290506707</v>
      </c>
      <c r="AG195" s="4">
        <f>AJ195+'Rail Costs'!K195</f>
        <v>72.027430011198206</v>
      </c>
      <c r="AH195" s="4">
        <f>B195+'Rail Costs'!N195</f>
        <v>70.490972004479289</v>
      </c>
      <c r="AI195" s="4">
        <f>AH195+'Rail Costs'!K195</f>
        <v>71.718402015677498</v>
      </c>
      <c r="AJ195" s="4">
        <v>70.8</v>
      </c>
      <c r="AK195" s="4">
        <v>73.7</v>
      </c>
      <c r="AL195" s="4">
        <v>69</v>
      </c>
      <c r="AO195" s="4">
        <f>$L195-(AG195*'Feedstock Conversions'!$B$21)-'Rail Costs'!Q195</f>
        <v>199.85091366880542</v>
      </c>
      <c r="AP195" s="4">
        <f>$L195-(AH195*'Feedstock Conversions'!$B$21)-'Rail Costs'!R195</f>
        <v>212.38206821127127</v>
      </c>
      <c r="AQ195" s="4">
        <f>$L195-(AI195*'Feedstock Conversions'!$B$21)-'Rail Costs'!S195</f>
        <v>202.92666030007214</v>
      </c>
      <c r="AR195" s="4">
        <f>$L195-(AJ195*'Feedstock Conversions'!$B$21)-'Rail Costs'!T195</f>
        <v>209.69403685409617</v>
      </c>
      <c r="AS195" s="4">
        <f>$L195-(AK195*'Feedstock Conversions'!$B$21)-'Rail Costs'!U195</f>
        <v>187.07065766407132</v>
      </c>
      <c r="AT195" s="4">
        <f>$L195-(AL195*'Feedstock Conversions'!$B$21)-'Rail Costs'!V195</f>
        <v>223.04652422491532</v>
      </c>
      <c r="AV195" s="4">
        <f>$T195-(AG195*'Feedstock Conversions'!$B$9)-'Rail Costs'!Q195</f>
        <v>126.52472066681761</v>
      </c>
      <c r="AW195" s="4">
        <f>$T195-(AH195*'Feedstock Conversions'!$B$9)-'Rail Costs'!R195</f>
        <v>141.3866820054761</v>
      </c>
      <c r="AX195" s="4">
        <f>$T195-(AI195*'Feedstock Conversions'!$B$9)-'Rail Costs'!S195</f>
        <v>130.06926276728936</v>
      </c>
      <c r="AY195" s="4">
        <f>$T195-(AJ195*'Feedstock Conversions'!$B$9)-'Rail Costs'!T195</f>
        <v>138.22985517909598</v>
      </c>
      <c r="AZ195" s="4">
        <f>$T195-(AK195*'Feedstock Conversions'!$B$9)-'Rail Costs'!U195</f>
        <v>111.2071759890712</v>
      </c>
      <c r="BA195" s="4">
        <f>$T195-(AL195*'Feedstock Conversions'!$B$9)-'Rail Costs'!V195</f>
        <v>154.31294254991522</v>
      </c>
      <c r="BH195">
        <f t="shared" si="21"/>
        <v>38</v>
      </c>
      <c r="BI195">
        <f t="shared" si="22"/>
        <v>2022</v>
      </c>
      <c r="BJ195">
        <f t="shared" ref="BJ195:BJ257" si="25">MONTH(A195)</f>
        <v>9</v>
      </c>
    </row>
    <row r="196" spans="1:62" x14ac:dyDescent="0.2">
      <c r="A196" s="11">
        <v>44827</v>
      </c>
      <c r="B196" s="4">
        <v>70.400000000000006</v>
      </c>
      <c r="C196" s="18">
        <f>CWG!B196+'Rail Costs'!B196</f>
        <v>75.30972004479284</v>
      </c>
      <c r="E196" s="4">
        <f>CWG!C196*'Feedstock Conversions'!B$21</f>
        <v>591.78378011198208</v>
      </c>
      <c r="F196" s="4">
        <f>CWG!C196*'Feedstock Conversions'!B$9</f>
        <v>706.02862541993284</v>
      </c>
      <c r="H196" s="4">
        <f>'Fuel Values'!B196-CWG!I196-CWG!J196-CWG!K196</f>
        <v>351.606312172</v>
      </c>
      <c r="I196" s="18">
        <f>('LCFS Values'!$E$5-$AA$4)/1000000*'LCFS Values'!B196*'LCFS Values'!$G$2*100</f>
        <v>56.118687827999992</v>
      </c>
      <c r="J196" s="4">
        <f>'RIN Values'!C196</f>
        <v>262.27499999999998</v>
      </c>
      <c r="K196" s="4">
        <f>'Fixed Credits Value'!B196</f>
        <v>100</v>
      </c>
      <c r="L196" s="4">
        <f t="shared" si="23"/>
        <v>770</v>
      </c>
      <c r="M196" s="4">
        <f>L196/'Feedstock Conversions'!B$21</f>
        <v>97.989310257062868</v>
      </c>
      <c r="O196" s="4">
        <f>'Fuel Values'!C196*100</f>
        <v>335.08</v>
      </c>
      <c r="P196" s="18">
        <f>('LCFS Values'!$E$5-AB$4)/1000000*'LCFS Values'!B196*'LCFS Values'!$G$2*100</f>
        <v>47.58422654999999</v>
      </c>
      <c r="Q196" s="4">
        <f>'RIN Values'!D196</f>
        <v>297.245</v>
      </c>
      <c r="R196" s="4">
        <f>'Fixed Credits Value'!B196</f>
        <v>100</v>
      </c>
      <c r="S196" s="4">
        <f>'Fixed Credits Value'!C196</f>
        <v>16</v>
      </c>
      <c r="T196" s="4">
        <f t="shared" si="19"/>
        <v>795.90922654999997</v>
      </c>
      <c r="U196" s="4">
        <f>T196/'Feedstock Conversions'!B$9</f>
        <v>84.896984165333336</v>
      </c>
      <c r="W196" s="4">
        <f t="shared" si="24"/>
        <v>178.21621988801792</v>
      </c>
      <c r="X196" s="4">
        <f t="shared" si="20"/>
        <v>89.880601130067134</v>
      </c>
      <c r="AG196" s="4">
        <f>AJ196+'Rail Costs'!K196</f>
        <v>71.627430011198214</v>
      </c>
      <c r="AH196" s="4">
        <f>B196+'Rail Costs'!N196</f>
        <v>70.890972004479295</v>
      </c>
      <c r="AI196" s="4">
        <f>AH196+'Rail Costs'!K196</f>
        <v>72.118402015677503</v>
      </c>
      <c r="AJ196" s="4">
        <v>70.400000000000006</v>
      </c>
      <c r="AK196" s="4">
        <v>73.5</v>
      </c>
      <c r="AL196" s="4">
        <v>69</v>
      </c>
      <c r="AO196" s="4">
        <f>$L196-(AG196*'Feedstock Conversions'!$B$21)-'Rail Costs'!Q196</f>
        <v>202.9941136688054</v>
      </c>
      <c r="AP196" s="4">
        <f>$L196-(AH196*'Feedstock Conversions'!$B$21)-'Rail Costs'!R196</f>
        <v>209.2388682112713</v>
      </c>
      <c r="AQ196" s="4">
        <f>$L196-(AI196*'Feedstock Conversions'!$B$21)-'Rail Costs'!S196</f>
        <v>199.78346030007216</v>
      </c>
      <c r="AR196" s="4">
        <f>$L196-(AJ196*'Feedstock Conversions'!$B$21)-'Rail Costs'!T196</f>
        <v>212.83723685409603</v>
      </c>
      <c r="AS196" s="4">
        <f>$L196-(AK196*'Feedstock Conversions'!$B$21)-'Rail Costs'!U196</f>
        <v>188.64225766407131</v>
      </c>
      <c r="AT196" s="4">
        <f>$L196-(AL196*'Feedstock Conversions'!$B$21)-'Rail Costs'!V196</f>
        <v>223.04652422491532</v>
      </c>
      <c r="AV196" s="4">
        <f>$T196-(AG196*'Feedstock Conversions'!$B$9)-'Rail Costs'!Q196</f>
        <v>120.24452889181757</v>
      </c>
      <c r="AW196" s="4">
        <f>$T196-(AH196*'Feedstock Conversions'!$B$9)-'Rail Costs'!R196</f>
        <v>127.60649023047606</v>
      </c>
      <c r="AX196" s="4">
        <f>$T196-(AI196*'Feedstock Conversions'!$B$9)-'Rail Costs'!S196</f>
        <v>116.28907099228931</v>
      </c>
      <c r="AY196" s="4">
        <f>$T196-(AJ196*'Feedstock Conversions'!$B$9)-'Rail Costs'!T196</f>
        <v>131.94966340409604</v>
      </c>
      <c r="AZ196" s="4">
        <f>$T196-(AK196*'Feedstock Conversions'!$B$9)-'Rail Costs'!U196</f>
        <v>103.05198421407127</v>
      </c>
      <c r="BA196" s="4">
        <f>$T196-(AL196*'Feedstock Conversions'!$B$9)-'Rail Costs'!V196</f>
        <v>144.28275077491529</v>
      </c>
      <c r="BH196">
        <f t="shared" si="21"/>
        <v>39</v>
      </c>
      <c r="BI196">
        <f t="shared" si="22"/>
        <v>2022</v>
      </c>
      <c r="BJ196">
        <f t="shared" si="25"/>
        <v>9</v>
      </c>
    </row>
    <row r="197" spans="1:62" x14ac:dyDescent="0.2">
      <c r="A197" s="11">
        <v>44834</v>
      </c>
      <c r="B197" s="4">
        <v>68.45</v>
      </c>
      <c r="C197" s="18">
        <f>CWG!B197+'Rail Costs'!B197</f>
        <v>73.359720044792837</v>
      </c>
      <c r="E197" s="4">
        <f>CWG!C197*'Feedstock Conversions'!B$21</f>
        <v>576.46068011198213</v>
      </c>
      <c r="F197" s="4">
        <f>CWG!C197*'Feedstock Conversions'!B$9</f>
        <v>687.74737541993284</v>
      </c>
      <c r="H197" s="4">
        <f>'Fuel Values'!B197-CWG!I197-CWG!J197-CWG!K197</f>
        <v>360.79572679599994</v>
      </c>
      <c r="I197" s="18">
        <f>('LCFS Values'!$E$5-$AA$4)/1000000*'LCFS Values'!B197*'LCFS Values'!$G$2*100</f>
        <v>49.629273203999993</v>
      </c>
      <c r="J197" s="4">
        <f>'RIN Values'!C197</f>
        <v>259.57500000000005</v>
      </c>
      <c r="K197" s="4">
        <f>'Fixed Credits Value'!B197</f>
        <v>100</v>
      </c>
      <c r="L197" s="4">
        <f t="shared" si="23"/>
        <v>770</v>
      </c>
      <c r="M197" s="4">
        <f>L197/'Feedstock Conversions'!B$21</f>
        <v>97.989310257062868</v>
      </c>
      <c r="O197" s="4">
        <f>'Fuel Values'!C197*100</f>
        <v>333.44</v>
      </c>
      <c r="P197" s="18">
        <f>('LCFS Values'!$E$5-AB$4)/1000000*'LCFS Values'!B197*'LCFS Values'!$G$2*100</f>
        <v>42.081714149999996</v>
      </c>
      <c r="Q197" s="4">
        <f>'RIN Values'!D197</f>
        <v>294.185</v>
      </c>
      <c r="R197" s="4">
        <f>'Fixed Credits Value'!B197</f>
        <v>100</v>
      </c>
      <c r="S197" s="4">
        <f>'Fixed Credits Value'!C197</f>
        <v>16</v>
      </c>
      <c r="T197" s="4">
        <f t="shared" si="19"/>
        <v>785.70671414999993</v>
      </c>
      <c r="U197" s="4">
        <f>T197/'Feedstock Conversions'!B$9</f>
        <v>83.80871617599999</v>
      </c>
      <c r="W197" s="4">
        <f t="shared" si="24"/>
        <v>193.53931988801787</v>
      </c>
      <c r="X197" s="4">
        <f t="shared" si="20"/>
        <v>97.959338730067088</v>
      </c>
      <c r="AG197" s="4">
        <f>AJ197+'Rail Costs'!K197</f>
        <v>68.227430011198209</v>
      </c>
      <c r="AH197" s="4">
        <f>B197+'Rail Costs'!N197</f>
        <v>68.940972004479292</v>
      </c>
      <c r="AI197" s="4">
        <f>AH197+'Rail Costs'!K197</f>
        <v>70.168402015677501</v>
      </c>
      <c r="AJ197" s="4">
        <v>67</v>
      </c>
      <c r="AK197" s="4">
        <v>73.5</v>
      </c>
      <c r="AL197" s="4">
        <v>67.8</v>
      </c>
      <c r="AO197" s="4">
        <f>$L197-(AG197*'Feedstock Conversions'!$B$21)-'Rail Costs'!Q197</f>
        <v>229.71131366880545</v>
      </c>
      <c r="AP197" s="4">
        <f>$L197-(AH197*'Feedstock Conversions'!$B$21)-'Rail Costs'!R197</f>
        <v>224.56196821127125</v>
      </c>
      <c r="AQ197" s="4">
        <f>$L197-(AI197*'Feedstock Conversions'!$B$21)-'Rail Costs'!S197</f>
        <v>215.10656030007223</v>
      </c>
      <c r="AR197" s="4">
        <f>$L197-(AJ197*'Feedstock Conversions'!$B$21)-'Rail Costs'!T197</f>
        <v>239.55443685409608</v>
      </c>
      <c r="AS197" s="4">
        <f>$L197-(AK197*'Feedstock Conversions'!$B$21)-'Rail Costs'!U197</f>
        <v>188.64225766407131</v>
      </c>
      <c r="AT197" s="4">
        <f>$L197-(AL197*'Feedstock Conversions'!$B$21)-'Rail Costs'!V197</f>
        <v>232.47612422491537</v>
      </c>
      <c r="AV197" s="4">
        <f>$T197-(AG197*'Feedstock Conversions'!$B$9)-'Rail Costs'!Q197</f>
        <v>141.91701649181763</v>
      </c>
      <c r="AW197" s="4">
        <f>$T197-(AH197*'Feedstock Conversions'!$B$9)-'Rail Costs'!R197</f>
        <v>135.68522783047612</v>
      </c>
      <c r="AX197" s="4">
        <f>$T197-(AI197*'Feedstock Conversions'!$B$9)-'Rail Costs'!S197</f>
        <v>124.36780859228926</v>
      </c>
      <c r="AY197" s="4">
        <f>$T197-(AJ197*'Feedstock Conversions'!$B$9)-'Rail Costs'!T197</f>
        <v>153.622151004096</v>
      </c>
      <c r="AZ197" s="4">
        <f>$T197-(AK197*'Feedstock Conversions'!$B$9)-'Rail Costs'!U197</f>
        <v>92.849471814071222</v>
      </c>
      <c r="BA197" s="4">
        <f>$T197-(AL197*'Feedstock Conversions'!$B$9)-'Rail Costs'!V197</f>
        <v>145.33023837491524</v>
      </c>
      <c r="BH197">
        <f t="shared" si="21"/>
        <v>40</v>
      </c>
      <c r="BI197">
        <f t="shared" si="22"/>
        <v>2022</v>
      </c>
      <c r="BJ197">
        <f t="shared" si="25"/>
        <v>9</v>
      </c>
    </row>
    <row r="198" spans="1:62" x14ac:dyDescent="0.2">
      <c r="A198" s="11">
        <v>44841</v>
      </c>
      <c r="B198" s="4">
        <v>66.599999999999994</v>
      </c>
      <c r="C198" s="18">
        <f>CWG!B198+'Rail Costs'!B198</f>
        <v>71.504815229563263</v>
      </c>
      <c r="E198" s="4">
        <f>CWG!C198*'Feedstock Conversions'!B$21</f>
        <v>561.8848380739081</v>
      </c>
      <c r="F198" s="4">
        <f>CWG!C198*'Feedstock Conversions'!B$9</f>
        <v>670.35764277715555</v>
      </c>
      <c r="H198" s="4">
        <f>'Fuel Values'!B198-CWG!I198-CWG!J198-CWG!K198</f>
        <v>357.67423067200002</v>
      </c>
      <c r="I198" s="18">
        <f>('LCFS Values'!$E$5-$AA$4)/1000000*'LCFS Values'!B198*'LCFS Values'!$G$2*100</f>
        <v>46.900769328000003</v>
      </c>
      <c r="J198" s="4">
        <f>'RIN Values'!C198</f>
        <v>265.42499999999995</v>
      </c>
      <c r="K198" s="4">
        <f>'Fixed Credits Value'!B198</f>
        <v>100</v>
      </c>
      <c r="L198" s="4">
        <f t="shared" si="23"/>
        <v>770</v>
      </c>
      <c r="M198" s="4">
        <f>L198/'Feedstock Conversions'!B$21</f>
        <v>97.989310257062868</v>
      </c>
      <c r="O198" s="4">
        <f>'Fuel Values'!C198*100</f>
        <v>370.51</v>
      </c>
      <c r="P198" s="18">
        <f>('LCFS Values'!$E$5-AB$4)/1000000*'LCFS Values'!B198*'LCFS Values'!$G$2*100</f>
        <v>39.768157799999997</v>
      </c>
      <c r="Q198" s="4">
        <f>'RIN Values'!D198</f>
        <v>300.815</v>
      </c>
      <c r="R198" s="4">
        <f>'Fixed Credits Value'!B198</f>
        <v>100</v>
      </c>
      <c r="S198" s="4">
        <f>'Fixed Credits Value'!C198</f>
        <v>16</v>
      </c>
      <c r="T198" s="4">
        <f t="shared" si="19"/>
        <v>827.09315779999997</v>
      </c>
      <c r="U198" s="4">
        <f>T198/'Feedstock Conversions'!B$9</f>
        <v>88.223270165333332</v>
      </c>
      <c r="W198" s="4">
        <f t="shared" si="24"/>
        <v>208.1151619260919</v>
      </c>
      <c r="X198" s="4">
        <f t="shared" si="20"/>
        <v>156.73551502284442</v>
      </c>
      <c r="AG198" s="4">
        <f>AJ198+'Rail Costs'!K198</f>
        <v>68.226203807390817</v>
      </c>
      <c r="AH198" s="4">
        <f>B198+'Rail Costs'!N198</f>
        <v>67.090481522956324</v>
      </c>
      <c r="AI198" s="4">
        <f>AH198+'Rail Costs'!K198</f>
        <v>68.316685330347141</v>
      </c>
      <c r="AJ198" s="4">
        <v>67</v>
      </c>
      <c r="AK198" s="4">
        <v>73.5</v>
      </c>
      <c r="AL198" s="4">
        <v>67.2</v>
      </c>
      <c r="AO198" s="4">
        <f>$L198-(AG198*'Feedstock Conversions'!$B$21)-'Rail Costs'!Q198</f>
        <v>229.72510256623912</v>
      </c>
      <c r="AP198" s="4">
        <f>$L198-(AH198*'Feedstock Conversions'!$B$21)-'Rail Costs'!R198</f>
        <v>239.10681859267871</v>
      </c>
      <c r="AQ198" s="4">
        <f>$L198-(AI198*'Feedstock Conversions'!$B$21)-'Rail Costs'!S198</f>
        <v>229.66085664342884</v>
      </c>
      <c r="AR198" s="4">
        <f>$L198-(AJ198*'Feedstock Conversions'!$B$21)-'Rail Costs'!T198</f>
        <v>239.55839246163447</v>
      </c>
      <c r="AS198" s="4">
        <f>$L198-(AK198*'Feedstock Conversions'!$B$21)-'Rail Costs'!U198</f>
        <v>188.64604861545584</v>
      </c>
      <c r="AT198" s="4">
        <f>$L198-(AL198*'Feedstock Conversions'!$B$21)-'Rail Costs'!V198</f>
        <v>237.19567095396135</v>
      </c>
      <c r="AV198" s="4">
        <f>$T198-(AG198*'Feedstock Conversions'!$B$9)-'Rail Costs'!Q198</f>
        <v>183.3191091904273</v>
      </c>
      <c r="AW198" s="4">
        <f>$T198-(AH198*'Feedstock Conversions'!$B$9)-'Rail Costs'!R198</f>
        <v>194.42371592235386</v>
      </c>
      <c r="AX198" s="4">
        <f>$T198-(AI198*'Feedstock Conversions'!$B$9)-'Rail Costs'!S198</f>
        <v>183.11760279729222</v>
      </c>
      <c r="AY198" s="4">
        <f>$T198-(AJ198*'Feedstock Conversions'!$B$9)-'Rail Costs'!T198</f>
        <v>195.01255026163443</v>
      </c>
      <c r="AZ198" s="4">
        <f>$T198-(AK198*'Feedstock Conversions'!$B$9)-'Rail Costs'!U198</f>
        <v>134.2397064154558</v>
      </c>
      <c r="BA198" s="4">
        <f>$T198-(AL198*'Feedstock Conversions'!$B$9)-'Rail Costs'!V198</f>
        <v>192.34642875396131</v>
      </c>
      <c r="BH198">
        <f t="shared" si="21"/>
        <v>41</v>
      </c>
      <c r="BI198">
        <f t="shared" si="22"/>
        <v>2022</v>
      </c>
      <c r="BJ198">
        <f t="shared" si="25"/>
        <v>10</v>
      </c>
    </row>
    <row r="199" spans="1:62" x14ac:dyDescent="0.2">
      <c r="A199" s="11">
        <v>44848</v>
      </c>
      <c r="B199" s="4">
        <v>66.900000000000006</v>
      </c>
      <c r="C199" s="18">
        <f>CWG!B199+'Rail Costs'!B199</f>
        <v>71.804815229563275</v>
      </c>
      <c r="E199" s="4">
        <f>CWG!C199*'Feedstock Conversions'!B$21</f>
        <v>564.2422380739082</v>
      </c>
      <c r="F199" s="4">
        <f>CWG!C199*'Feedstock Conversions'!B$9</f>
        <v>673.17014277715566</v>
      </c>
      <c r="H199" s="4">
        <f>'Fuel Values'!B199-CWG!I199-CWG!J199-CWG!K199</f>
        <v>369.41821349199995</v>
      </c>
      <c r="I199" s="18">
        <f>('LCFS Values'!$E$5-$AA$4)/1000000*'LCFS Values'!B199*'LCFS Values'!$G$2*100</f>
        <v>49.481786507999992</v>
      </c>
      <c r="J199" s="4">
        <f>'RIN Values'!C199</f>
        <v>269.10000000000002</v>
      </c>
      <c r="K199" s="4">
        <f>'Fixed Credits Value'!B199</f>
        <v>100</v>
      </c>
      <c r="L199" s="4">
        <f t="shared" si="23"/>
        <v>788</v>
      </c>
      <c r="M199" s="4">
        <f>L199/'Feedstock Conversions'!B$21</f>
        <v>100.27996945787733</v>
      </c>
      <c r="O199" s="4">
        <f>'Fuel Values'!C199*100</f>
        <v>398.07</v>
      </c>
      <c r="P199" s="18">
        <f>('LCFS Values'!$E$5-AB$4)/1000000*'LCFS Values'!B199*'LCFS Values'!$G$2*100</f>
        <v>41.95665704999999</v>
      </c>
      <c r="Q199" s="4">
        <f>'RIN Values'!D199</f>
        <v>304.98</v>
      </c>
      <c r="R199" s="4">
        <f>'Fixed Credits Value'!B199</f>
        <v>100</v>
      </c>
      <c r="S199" s="4">
        <f>'Fixed Credits Value'!C199</f>
        <v>16</v>
      </c>
      <c r="T199" s="4">
        <f t="shared" si="19"/>
        <v>861.00665705000006</v>
      </c>
      <c r="U199" s="4">
        <f>T199/'Feedstock Conversions'!B$9</f>
        <v>91.840710085333342</v>
      </c>
      <c r="W199" s="4">
        <f t="shared" si="24"/>
        <v>223.7577619260918</v>
      </c>
      <c r="X199" s="4">
        <f t="shared" si="20"/>
        <v>187.8365142728444</v>
      </c>
      <c r="AG199" s="4">
        <f>AJ199+'Rail Costs'!K199</f>
        <v>68.226203807390817</v>
      </c>
      <c r="AH199" s="4">
        <f>B199+'Rail Costs'!N199</f>
        <v>67.390481522956335</v>
      </c>
      <c r="AI199" s="4">
        <f>AH199+'Rail Costs'!K199</f>
        <v>68.616685330347153</v>
      </c>
      <c r="AJ199" s="4">
        <v>67</v>
      </c>
      <c r="AK199" s="4">
        <v>73.5</v>
      </c>
      <c r="AL199" s="4">
        <v>67</v>
      </c>
      <c r="AO199" s="4">
        <f>$L199-(AG199*'Feedstock Conversions'!$B$21)-'Rail Costs'!Q199</f>
        <v>247.72510256623912</v>
      </c>
      <c r="AP199" s="4">
        <f>$L199-(AH199*'Feedstock Conversions'!$B$21)-'Rail Costs'!R199</f>
        <v>254.74941859267861</v>
      </c>
      <c r="AQ199" s="4">
        <f>$L199-(AI199*'Feedstock Conversions'!$B$21)-'Rail Costs'!S199</f>
        <v>245.30345664342875</v>
      </c>
      <c r="AR199" s="4">
        <f>$L199-(AJ199*'Feedstock Conversions'!$B$21)-'Rail Costs'!T199</f>
        <v>257.55839246163447</v>
      </c>
      <c r="AS199" s="4">
        <f>$L199-(AK199*'Feedstock Conversions'!$B$21)-'Rail Costs'!U199</f>
        <v>206.64604861545584</v>
      </c>
      <c r="AT199" s="4">
        <f>$L199-(AL199*'Feedstock Conversions'!$B$21)-'Rail Costs'!V199</f>
        <v>256.76727095396137</v>
      </c>
      <c r="AV199" s="4">
        <f>$T199-(AG199*'Feedstock Conversions'!$B$9)-'Rail Costs'!Q199</f>
        <v>217.23260844042738</v>
      </c>
      <c r="AW199" s="4">
        <f>$T199-(AH199*'Feedstock Conversions'!$B$9)-'Rail Costs'!R199</f>
        <v>225.52471517235384</v>
      </c>
      <c r="AX199" s="4">
        <f>$T199-(AI199*'Feedstock Conversions'!$B$9)-'Rail Costs'!S199</f>
        <v>214.21860204729219</v>
      </c>
      <c r="AY199" s="4">
        <f>$T199-(AJ199*'Feedstock Conversions'!$B$9)-'Rail Costs'!T199</f>
        <v>228.92604951163452</v>
      </c>
      <c r="AZ199" s="4">
        <f>$T199-(AK199*'Feedstock Conversions'!$B$9)-'Rail Costs'!U199</f>
        <v>168.15320566545589</v>
      </c>
      <c r="BA199" s="4">
        <f>$T199-(AL199*'Feedstock Conversions'!$B$9)-'Rail Costs'!V199</f>
        <v>228.13492800396139</v>
      </c>
      <c r="BH199">
        <f t="shared" si="21"/>
        <v>42</v>
      </c>
      <c r="BI199">
        <f t="shared" si="22"/>
        <v>2022</v>
      </c>
      <c r="BJ199">
        <f t="shared" si="25"/>
        <v>10</v>
      </c>
    </row>
    <row r="200" spans="1:62" x14ac:dyDescent="0.2">
      <c r="A200" s="11">
        <v>44855</v>
      </c>
      <c r="B200" s="4">
        <v>67.2</v>
      </c>
      <c r="C200" s="18">
        <f>CWG!B200+'Rail Costs'!B200</f>
        <v>72.104815229563272</v>
      </c>
      <c r="E200" s="4">
        <f>CWG!C200*'Feedstock Conversions'!B$21</f>
        <v>566.59963807390818</v>
      </c>
      <c r="F200" s="4">
        <f>CWG!C200*'Feedstock Conversions'!B$9</f>
        <v>675.98264277715566</v>
      </c>
      <c r="H200" s="4">
        <f>'Fuel Values'!B200-CWG!I200-CWG!J200-CWG!K200</f>
        <v>384.07337314000006</v>
      </c>
      <c r="I200" s="18">
        <f>('LCFS Values'!$E$5-$AA$4)/1000000*'LCFS Values'!B200*'LCFS Values'!$G$2*100</f>
        <v>51.251626860000002</v>
      </c>
      <c r="J200" s="4">
        <f>'RIN Values'!C200</f>
        <v>275.17499999999995</v>
      </c>
      <c r="K200" s="4">
        <f>'Fixed Credits Value'!B200</f>
        <v>100</v>
      </c>
      <c r="L200" s="4">
        <f t="shared" si="23"/>
        <v>810.5</v>
      </c>
      <c r="M200" s="4">
        <f>L200/'Feedstock Conversions'!B$21</f>
        <v>103.1432934588954</v>
      </c>
      <c r="O200" s="4">
        <f>'Fuel Values'!C200*100</f>
        <v>392.45</v>
      </c>
      <c r="P200" s="18">
        <f>('LCFS Values'!$E$5-AB$4)/1000000*'LCFS Values'!B200*'LCFS Values'!$G$2*100</f>
        <v>43.457342249999996</v>
      </c>
      <c r="Q200" s="4">
        <f>'RIN Values'!D200</f>
        <v>311.86499999999995</v>
      </c>
      <c r="R200" s="4">
        <f>'Fixed Credits Value'!B200</f>
        <v>100</v>
      </c>
      <c r="S200" s="4">
        <f>'Fixed Credits Value'!C200</f>
        <v>16</v>
      </c>
      <c r="T200" s="4">
        <f t="shared" si="19"/>
        <v>863.77234224999995</v>
      </c>
      <c r="U200" s="4">
        <f>T200/'Feedstock Conversions'!B$9</f>
        <v>92.135716506666668</v>
      </c>
      <c r="W200" s="4">
        <f t="shared" si="24"/>
        <v>243.90036192609182</v>
      </c>
      <c r="X200" s="4">
        <f t="shared" si="20"/>
        <v>187.78969947284429</v>
      </c>
      <c r="AG200" s="4">
        <f>AJ200+'Rail Costs'!K200</f>
        <v>67.92620380739082</v>
      </c>
      <c r="AH200" s="4">
        <f>B200+'Rail Costs'!N200</f>
        <v>67.690481522956333</v>
      </c>
      <c r="AI200" s="4">
        <f>AH200+'Rail Costs'!K200</f>
        <v>68.91668533034715</v>
      </c>
      <c r="AJ200" s="4">
        <v>66.7</v>
      </c>
      <c r="AK200" s="4">
        <v>72.5</v>
      </c>
      <c r="AL200" s="4">
        <v>67</v>
      </c>
      <c r="AO200" s="4">
        <f>$L200-(AG200*'Feedstock Conversions'!$B$21)-'Rail Costs'!Q200</f>
        <v>272.5825025662391</v>
      </c>
      <c r="AP200" s="4">
        <f>$L200-(AH200*'Feedstock Conversions'!$B$21)-'Rail Costs'!R200</f>
        <v>274.89201859267865</v>
      </c>
      <c r="AQ200" s="4">
        <f>$L200-(AI200*'Feedstock Conversions'!$B$21)-'Rail Costs'!S200</f>
        <v>265.44605664342873</v>
      </c>
      <c r="AR200" s="4">
        <f>$L200-(AJ200*'Feedstock Conversions'!$B$21)-'Rail Costs'!T200</f>
        <v>282.41579246163445</v>
      </c>
      <c r="AS200" s="4">
        <f>$L200-(AK200*'Feedstock Conversions'!$B$21)-'Rail Costs'!U200</f>
        <v>237.0040486154559</v>
      </c>
      <c r="AT200" s="4">
        <f>$L200-(AL200*'Feedstock Conversions'!$B$21)-'Rail Costs'!V200</f>
        <v>279.26727095396137</v>
      </c>
      <c r="AV200" s="4">
        <f>$T200-(AG200*'Feedstock Conversions'!$B$9)-'Rail Costs'!Q200</f>
        <v>222.81079364042716</v>
      </c>
      <c r="AW200" s="4">
        <f>$T200-(AH200*'Feedstock Conversions'!$B$9)-'Rail Costs'!R200</f>
        <v>225.47790037235373</v>
      </c>
      <c r="AX200" s="4">
        <f>$T200-(AI200*'Feedstock Conversions'!$B$9)-'Rail Costs'!S200</f>
        <v>214.17178724729209</v>
      </c>
      <c r="AY200" s="4">
        <f>$T200-(AJ200*'Feedstock Conversions'!$B$9)-'Rail Costs'!T200</f>
        <v>234.50423471163441</v>
      </c>
      <c r="AZ200" s="4">
        <f>$T200-(AK200*'Feedstock Conversions'!$B$9)-'Rail Costs'!U200</f>
        <v>180.29389086545578</v>
      </c>
      <c r="BA200" s="4">
        <f>$T200-(AL200*'Feedstock Conversions'!$B$9)-'Rail Costs'!V200</f>
        <v>230.90061320396129</v>
      </c>
      <c r="BH200">
        <f t="shared" si="21"/>
        <v>43</v>
      </c>
      <c r="BI200">
        <f t="shared" si="22"/>
        <v>2022</v>
      </c>
      <c r="BJ200">
        <f t="shared" si="25"/>
        <v>10</v>
      </c>
    </row>
    <row r="201" spans="1:62" x14ac:dyDescent="0.2">
      <c r="A201" s="11">
        <v>44862</v>
      </c>
      <c r="B201" s="4">
        <v>66.75</v>
      </c>
      <c r="C201" s="18">
        <f>CWG!B201+'Rail Costs'!B201</f>
        <v>71.654815229563269</v>
      </c>
      <c r="E201" s="4">
        <f>CWG!C201*'Feedstock Conversions'!B$21</f>
        <v>563.06353807390815</v>
      </c>
      <c r="F201" s="4">
        <f>CWG!C201*'Feedstock Conversions'!B$9</f>
        <v>671.76389277715566</v>
      </c>
      <c r="H201" s="4">
        <f>'Fuel Values'!B201-CWG!I201-CWG!J201-CWG!K201</f>
        <v>390.18805384400002</v>
      </c>
      <c r="I201" s="18">
        <f>('LCFS Values'!$E$5-$AA$4)/1000000*'LCFS Values'!B201*'LCFS Values'!$G$2*100</f>
        <v>47.711946156000003</v>
      </c>
      <c r="J201" s="4">
        <f>'RIN Values'!C201</f>
        <v>276.60000000000002</v>
      </c>
      <c r="K201" s="4">
        <f>'Fixed Credits Value'!B201</f>
        <v>100</v>
      </c>
      <c r="L201" s="4">
        <f t="shared" si="23"/>
        <v>814.5</v>
      </c>
      <c r="M201" s="4">
        <f>L201/'Feedstock Conversions'!B$21</f>
        <v>103.65232883685417</v>
      </c>
      <c r="O201" s="4">
        <f>'Fuel Values'!C201*100</f>
        <v>418.82</v>
      </c>
      <c r="P201" s="18">
        <f>('LCFS Values'!$E$5-AB$4)/1000000*'LCFS Values'!B201*'LCFS Values'!$G$2*100</f>
        <v>40.455971849999997</v>
      </c>
      <c r="Q201" s="4">
        <f>'RIN Values'!D201</f>
        <v>313.48</v>
      </c>
      <c r="R201" s="4">
        <f>'Fixed Credits Value'!B201</f>
        <v>100</v>
      </c>
      <c r="S201" s="4">
        <f>'Fixed Credits Value'!C201</f>
        <v>16</v>
      </c>
      <c r="T201" s="4">
        <f t="shared" si="19"/>
        <v>888.75597184999992</v>
      </c>
      <c r="U201" s="4">
        <f>T201/'Feedstock Conversions'!B$9</f>
        <v>94.800636997333328</v>
      </c>
      <c r="W201" s="4">
        <f t="shared" si="24"/>
        <v>251.43646192609185</v>
      </c>
      <c r="X201" s="4">
        <f t="shared" si="20"/>
        <v>216.99207907284426</v>
      </c>
      <c r="AG201" s="4">
        <f>AJ201+'Rail Costs'!K201</f>
        <v>67.726203807390817</v>
      </c>
      <c r="AH201" s="4">
        <f>B201+'Rail Costs'!N201</f>
        <v>67.24048152295633</v>
      </c>
      <c r="AI201" s="4">
        <f>AH201+'Rail Costs'!K201</f>
        <v>68.466685330347147</v>
      </c>
      <c r="AJ201" s="4">
        <v>66.5</v>
      </c>
      <c r="AK201" s="4">
        <v>72.5</v>
      </c>
      <c r="AL201" s="4">
        <v>66.2</v>
      </c>
      <c r="AO201" s="4">
        <f>$L201-(AG201*'Feedstock Conversions'!$B$21)-'Rail Costs'!Q201</f>
        <v>278.1541025662392</v>
      </c>
      <c r="AP201" s="4">
        <f>$L201-(AH201*'Feedstock Conversions'!$B$21)-'Rail Costs'!R201</f>
        <v>282.42811859267869</v>
      </c>
      <c r="AQ201" s="4">
        <f>$L201-(AI201*'Feedstock Conversions'!$B$21)-'Rail Costs'!S201</f>
        <v>272.98215664342877</v>
      </c>
      <c r="AR201" s="4">
        <f>$L201-(AJ201*'Feedstock Conversions'!$B$21)-'Rail Costs'!T201</f>
        <v>287.98739246163444</v>
      </c>
      <c r="AS201" s="4">
        <f>$L201-(AK201*'Feedstock Conversions'!$B$21)-'Rail Costs'!U201</f>
        <v>241.0040486154559</v>
      </c>
      <c r="AT201" s="4">
        <f>$L201-(AL201*'Feedstock Conversions'!$B$21)-'Rail Costs'!V201</f>
        <v>289.55367095396133</v>
      </c>
      <c r="AV201" s="4">
        <f>$T201-(AG201*'Feedstock Conversions'!$B$9)-'Rail Costs'!Q201</f>
        <v>249.66942324042725</v>
      </c>
      <c r="AW201" s="4">
        <f>$T201-(AH201*'Feedstock Conversions'!$B$9)-'Rail Costs'!R201</f>
        <v>254.68027997235382</v>
      </c>
      <c r="AX201" s="4">
        <f>$T201-(AI201*'Feedstock Conversions'!$B$9)-'Rail Costs'!S201</f>
        <v>243.37416684729206</v>
      </c>
      <c r="AY201" s="4">
        <f>$T201-(AJ201*'Feedstock Conversions'!$B$9)-'Rail Costs'!T201</f>
        <v>261.36286431163438</v>
      </c>
      <c r="AZ201" s="4">
        <f>$T201-(AK201*'Feedstock Conversions'!$B$9)-'Rail Costs'!U201</f>
        <v>205.27752046545575</v>
      </c>
      <c r="BA201" s="4">
        <f>$T201-(AL201*'Feedstock Conversions'!$B$9)-'Rail Costs'!V201</f>
        <v>263.38424280396129</v>
      </c>
      <c r="BH201">
        <f t="shared" si="21"/>
        <v>44</v>
      </c>
      <c r="BI201">
        <f t="shared" si="22"/>
        <v>2022</v>
      </c>
      <c r="BJ201">
        <f t="shared" si="25"/>
        <v>10</v>
      </c>
    </row>
    <row r="202" spans="1:62" x14ac:dyDescent="0.2">
      <c r="A202" s="11">
        <v>44869</v>
      </c>
      <c r="B202" s="4">
        <v>66.55</v>
      </c>
      <c r="C202" s="18">
        <f>CWG!B202+'Rail Costs'!B202</f>
        <v>71.454815229563266</v>
      </c>
      <c r="E202" s="4">
        <f>CWG!C202*'Feedstock Conversions'!B$21</f>
        <v>561.49193807390816</v>
      </c>
      <c r="F202" s="4">
        <f>CWG!C202*'Feedstock Conversions'!B$9</f>
        <v>669.88889277715566</v>
      </c>
      <c r="H202" s="4">
        <f>'Fuel Values'!B202-CWG!I202-CWG!J202-CWG!K202</f>
        <v>379.06235899800004</v>
      </c>
      <c r="I202" s="18">
        <f>('LCFS Values'!$E$5-$AA$4)/1000000*'LCFS Values'!B202*'LCFS Values'!$G$2*100</f>
        <v>46.937641001999999</v>
      </c>
      <c r="J202" s="4">
        <f>'RIN Values'!C202</f>
        <v>283.5</v>
      </c>
      <c r="K202" s="4">
        <f>'Fixed Credits Value'!B202</f>
        <v>100</v>
      </c>
      <c r="L202" s="4">
        <f t="shared" si="23"/>
        <v>809.5</v>
      </c>
      <c r="M202" s="4">
        <f>L202/'Feedstock Conversions'!B$21</f>
        <v>103.01603461440571</v>
      </c>
      <c r="O202" s="4">
        <f>'Fuel Values'!C202*100</f>
        <v>386.39</v>
      </c>
      <c r="P202" s="18">
        <f>('LCFS Values'!$E$5-AB$4)/1000000*'LCFS Values'!B202*'LCFS Values'!$G$2*100</f>
        <v>39.799422074999995</v>
      </c>
      <c r="Q202" s="4">
        <f>'RIN Values'!D202</f>
        <v>321.3</v>
      </c>
      <c r="R202" s="4">
        <f>'Fixed Credits Value'!B202</f>
        <v>100</v>
      </c>
      <c r="S202" s="4">
        <f>'Fixed Credits Value'!C202</f>
        <v>16</v>
      </c>
      <c r="T202" s="4">
        <f t="shared" si="19"/>
        <v>863.48942207499999</v>
      </c>
      <c r="U202" s="4">
        <f>T202/'Feedstock Conversions'!B$9</f>
        <v>92.105538354666663</v>
      </c>
      <c r="W202" s="4">
        <f t="shared" si="24"/>
        <v>248.00806192609184</v>
      </c>
      <c r="X202" s="4">
        <f t="shared" si="20"/>
        <v>193.60052929784433</v>
      </c>
      <c r="AG202" s="4">
        <f>AJ202+'Rail Costs'!K202</f>
        <v>67.726203807390817</v>
      </c>
      <c r="AH202" s="4">
        <f>B202+'Rail Costs'!N202</f>
        <v>67.040481522956327</v>
      </c>
      <c r="AI202" s="4">
        <f>AH202+'Rail Costs'!K202</f>
        <v>68.266685330347144</v>
      </c>
      <c r="AJ202" s="4">
        <v>66.5</v>
      </c>
      <c r="AK202" s="4">
        <v>72.5</v>
      </c>
      <c r="AL202" s="4">
        <v>65.2</v>
      </c>
      <c r="AO202" s="4">
        <f>$L202-(AG202*'Feedstock Conversions'!$B$21)-'Rail Costs'!Q202</f>
        <v>273.1541025662392</v>
      </c>
      <c r="AP202" s="4">
        <f>$L202-(AH202*'Feedstock Conversions'!$B$21)-'Rail Costs'!R202</f>
        <v>278.99971859267868</v>
      </c>
      <c r="AQ202" s="4">
        <f>$L202-(AI202*'Feedstock Conversions'!$B$21)-'Rail Costs'!S202</f>
        <v>269.55375664342876</v>
      </c>
      <c r="AR202" s="4">
        <f>$L202-(AJ202*'Feedstock Conversions'!$B$21)-'Rail Costs'!T202</f>
        <v>282.98739246163444</v>
      </c>
      <c r="AS202" s="4">
        <f>$L202-(AK202*'Feedstock Conversions'!$B$21)-'Rail Costs'!U202</f>
        <v>236.0040486154559</v>
      </c>
      <c r="AT202" s="4">
        <f>$L202-(AL202*'Feedstock Conversions'!$B$21)-'Rail Costs'!V202</f>
        <v>292.41167095396139</v>
      </c>
      <c r="AV202" s="4">
        <f>$T202-(AG202*'Feedstock Conversions'!$B$9)-'Rail Costs'!Q202</f>
        <v>224.40287346542732</v>
      </c>
      <c r="AW202" s="4">
        <f>$T202-(AH202*'Feedstock Conversions'!$B$9)-'Rail Costs'!R202</f>
        <v>231.28873019735389</v>
      </c>
      <c r="AX202" s="4">
        <f>$T202-(AI202*'Feedstock Conversions'!$B$9)-'Rail Costs'!S202</f>
        <v>219.98261707229213</v>
      </c>
      <c r="AY202" s="4">
        <f>$T202-(AJ202*'Feedstock Conversions'!$B$9)-'Rail Costs'!T202</f>
        <v>236.09631453663445</v>
      </c>
      <c r="AZ202" s="4">
        <f>$T202-(AK202*'Feedstock Conversions'!$B$9)-'Rail Costs'!U202</f>
        <v>180.01097069045582</v>
      </c>
      <c r="BA202" s="4">
        <f>$T202-(AL202*'Feedstock Conversions'!$B$9)-'Rail Costs'!V202</f>
        <v>247.49269302896133</v>
      </c>
      <c r="BH202">
        <f t="shared" si="21"/>
        <v>45</v>
      </c>
      <c r="BI202">
        <f t="shared" si="22"/>
        <v>2022</v>
      </c>
      <c r="BJ202">
        <f t="shared" si="25"/>
        <v>11</v>
      </c>
    </row>
    <row r="203" spans="1:62" x14ac:dyDescent="0.2">
      <c r="A203" s="11">
        <v>44876</v>
      </c>
      <c r="B203" s="4">
        <v>66.900000000000006</v>
      </c>
      <c r="C203" s="18">
        <f>CWG!B203+'Rail Costs'!B203</f>
        <v>71.804815229563275</v>
      </c>
      <c r="E203" s="4">
        <f>CWG!C203*'Feedstock Conversions'!B$21</f>
        <v>564.2422380739082</v>
      </c>
      <c r="F203" s="4">
        <f>CWG!C203*'Feedstock Conversions'!B$9</f>
        <v>673.17014277715566</v>
      </c>
      <c r="H203" s="4">
        <f>'Fuel Values'!B203-CWG!I203-CWG!J203-CWG!K203</f>
        <v>373.36556714799997</v>
      </c>
      <c r="I203" s="18">
        <f>('LCFS Values'!$E$5-$AA$4)/1000000*'LCFS Values'!B203*'LCFS Values'!$G$2*100</f>
        <v>47.859432851999998</v>
      </c>
      <c r="J203" s="4">
        <f>'RIN Values'!C203</f>
        <v>286.27499999999998</v>
      </c>
      <c r="K203" s="4">
        <f>'Fixed Credits Value'!B203</f>
        <v>100</v>
      </c>
      <c r="L203" s="4">
        <f t="shared" si="23"/>
        <v>807.5</v>
      </c>
      <c r="M203" s="4">
        <f>L203/'Feedstock Conversions'!B$21</f>
        <v>102.76151692542632</v>
      </c>
      <c r="O203" s="4">
        <f>'Fuel Values'!C203*100</f>
        <v>367.66</v>
      </c>
      <c r="P203" s="18">
        <f>('LCFS Values'!$E$5-AB$4)/1000000*'LCFS Values'!B203*'LCFS Values'!$G$2*100</f>
        <v>40.581028950000004</v>
      </c>
      <c r="Q203" s="4">
        <f>'RIN Values'!D203</f>
        <v>324.44499999999999</v>
      </c>
      <c r="R203" s="4">
        <f>'Fixed Credits Value'!B203</f>
        <v>100</v>
      </c>
      <c r="S203" s="4">
        <f>'Fixed Credits Value'!C203</f>
        <v>16</v>
      </c>
      <c r="T203" s="4">
        <f t="shared" si="19"/>
        <v>848.68602895000004</v>
      </c>
      <c r="U203" s="4">
        <f>T203/'Feedstock Conversions'!B$9</f>
        <v>90.526509754666677</v>
      </c>
      <c r="W203" s="4">
        <f t="shared" si="24"/>
        <v>243.2577619260918</v>
      </c>
      <c r="X203" s="4">
        <f t="shared" si="20"/>
        <v>175.51588617284438</v>
      </c>
      <c r="AG203" s="4">
        <f>AJ203+'Rail Costs'!K203</f>
        <v>67.92620380739082</v>
      </c>
      <c r="AH203" s="4">
        <f>B203+'Rail Costs'!N203</f>
        <v>67.390481522956335</v>
      </c>
      <c r="AI203" s="4">
        <f>AH203+'Rail Costs'!K203</f>
        <v>68.616685330347153</v>
      </c>
      <c r="AJ203" s="4">
        <v>66.7</v>
      </c>
      <c r="AK203" s="4">
        <v>72.5</v>
      </c>
      <c r="AL203" s="4">
        <v>65</v>
      </c>
      <c r="AO203" s="4">
        <f>$L203-(AG203*'Feedstock Conversions'!$B$21)-'Rail Costs'!Q203</f>
        <v>269.5825025662391</v>
      </c>
      <c r="AP203" s="4">
        <f>$L203-(AH203*'Feedstock Conversions'!$B$21)-'Rail Costs'!R203</f>
        <v>274.24941859267864</v>
      </c>
      <c r="AQ203" s="4">
        <f>$L203-(AI203*'Feedstock Conversions'!$B$21)-'Rail Costs'!S203</f>
        <v>264.80345664342872</v>
      </c>
      <c r="AR203" s="4">
        <f>$L203-(AJ203*'Feedstock Conversions'!$B$21)-'Rail Costs'!T203</f>
        <v>279.41579246163445</v>
      </c>
      <c r="AS203" s="4">
        <f>$L203-(AK203*'Feedstock Conversions'!$B$21)-'Rail Costs'!U203</f>
        <v>234.0040486154559</v>
      </c>
      <c r="AT203" s="4">
        <f>$L203-(AL203*'Feedstock Conversions'!$B$21)-'Rail Costs'!V203</f>
        <v>291.98327095396138</v>
      </c>
      <c r="AV203" s="4">
        <f>$T203-(AG203*'Feedstock Conversions'!$B$9)-'Rail Costs'!Q203</f>
        <v>207.72448034042725</v>
      </c>
      <c r="AW203" s="4">
        <f>$T203-(AH203*'Feedstock Conversions'!$B$9)-'Rail Costs'!R203</f>
        <v>213.20408707235381</v>
      </c>
      <c r="AX203" s="4">
        <f>$T203-(AI203*'Feedstock Conversions'!$B$9)-'Rail Costs'!S203</f>
        <v>201.89797394729217</v>
      </c>
      <c r="AY203" s="4">
        <f>$T203-(AJ203*'Feedstock Conversions'!$B$9)-'Rail Costs'!T203</f>
        <v>219.4179214116345</v>
      </c>
      <c r="AZ203" s="4">
        <f>$T203-(AK203*'Feedstock Conversions'!$B$9)-'Rail Costs'!U203</f>
        <v>165.20757756545586</v>
      </c>
      <c r="BA203" s="4">
        <f>$T203-(AL203*'Feedstock Conversions'!$B$9)-'Rail Costs'!V203</f>
        <v>234.56429990396137</v>
      </c>
      <c r="BH203">
        <f t="shared" si="21"/>
        <v>46</v>
      </c>
      <c r="BI203">
        <f t="shared" si="22"/>
        <v>2022</v>
      </c>
      <c r="BJ203">
        <f t="shared" si="25"/>
        <v>11</v>
      </c>
    </row>
    <row r="204" spans="1:62" x14ac:dyDescent="0.2">
      <c r="A204" s="11">
        <v>44883</v>
      </c>
      <c r="B204" s="4">
        <v>67</v>
      </c>
      <c r="C204" s="18">
        <f>CWG!B204+'Rail Costs'!B204</f>
        <v>71.904815229563269</v>
      </c>
      <c r="E204" s="4">
        <f>CWG!C204*'Feedstock Conversions'!B$21</f>
        <v>565.02803807390819</v>
      </c>
      <c r="F204" s="4">
        <f>CWG!C204*'Feedstock Conversions'!B$9</f>
        <v>674.10764277715566</v>
      </c>
      <c r="H204" s="4">
        <f>'Fuel Values'!B204-CWG!I204-CWG!J204-CWG!K204</f>
        <v>375.34532767600001</v>
      </c>
      <c r="I204" s="18">
        <f>('LCFS Values'!$E$5-$AA$4)/1000000*'LCFS Values'!B204*'LCFS Values'!$G$2*100</f>
        <v>45.204672323999993</v>
      </c>
      <c r="J204" s="4">
        <f>'RIN Values'!C204</f>
        <v>286.35000000000002</v>
      </c>
      <c r="K204" s="4">
        <f>'Fixed Credits Value'!B204</f>
        <v>100</v>
      </c>
      <c r="L204" s="4">
        <f t="shared" si="23"/>
        <v>806.90000000000009</v>
      </c>
      <c r="M204" s="4">
        <f>L204/'Feedstock Conversions'!B$21</f>
        <v>102.68516161873252</v>
      </c>
      <c r="O204" s="4">
        <f>'Fuel Values'!C204*100</f>
        <v>357.84</v>
      </c>
      <c r="P204" s="18">
        <f>('LCFS Values'!$E$5-AB$4)/1000000*'LCFS Values'!B204*'LCFS Values'!$G$2*100</f>
        <v>38.330001149999994</v>
      </c>
      <c r="Q204" s="4">
        <f>'RIN Values'!D204</f>
        <v>324.53000000000003</v>
      </c>
      <c r="R204" s="4">
        <f>'Fixed Credits Value'!B204</f>
        <v>100</v>
      </c>
      <c r="S204" s="4">
        <f>'Fixed Credits Value'!C204</f>
        <v>16</v>
      </c>
      <c r="T204" s="4">
        <f t="shared" si="19"/>
        <v>836.70000114999993</v>
      </c>
      <c r="U204" s="4">
        <f>T204/'Feedstock Conversions'!B$9</f>
        <v>89.248000122666653</v>
      </c>
      <c r="W204" s="4">
        <f t="shared" si="24"/>
        <v>241.8719619260919</v>
      </c>
      <c r="X204" s="4">
        <f t="shared" si="20"/>
        <v>162.59235837284427</v>
      </c>
      <c r="AG204" s="4">
        <f>AJ204+'Rail Costs'!K204</f>
        <v>68.226203807390817</v>
      </c>
      <c r="AH204" s="4">
        <f>B204+'Rail Costs'!N204</f>
        <v>67.49048152295633</v>
      </c>
      <c r="AI204" s="4">
        <f>AH204+'Rail Costs'!K204</f>
        <v>68.716685330347147</v>
      </c>
      <c r="AJ204" s="4">
        <v>67</v>
      </c>
      <c r="AK204" s="4">
        <v>72.5</v>
      </c>
      <c r="AL204" s="4">
        <v>65</v>
      </c>
      <c r="AO204" s="4">
        <f>$L204-(AG204*'Feedstock Conversions'!$B$21)-'Rail Costs'!Q204</f>
        <v>266.62510256623921</v>
      </c>
      <c r="AP204" s="4">
        <f>$L204-(AH204*'Feedstock Conversions'!$B$21)-'Rail Costs'!R204</f>
        <v>272.86361859267873</v>
      </c>
      <c r="AQ204" s="4">
        <f>$L204-(AI204*'Feedstock Conversions'!$B$21)-'Rail Costs'!S204</f>
        <v>263.41765664342881</v>
      </c>
      <c r="AR204" s="4">
        <f>$L204-(AJ204*'Feedstock Conversions'!$B$21)-'Rail Costs'!T204</f>
        <v>276.45839246163456</v>
      </c>
      <c r="AS204" s="4">
        <f>$L204-(AK204*'Feedstock Conversions'!$B$21)-'Rail Costs'!U204</f>
        <v>233.40404861545599</v>
      </c>
      <c r="AT204" s="4">
        <f>$L204-(AL204*'Feedstock Conversions'!$B$21)-'Rail Costs'!V204</f>
        <v>291.38327095396147</v>
      </c>
      <c r="AV204" s="4">
        <f>$T204-(AG204*'Feedstock Conversions'!$B$9)-'Rail Costs'!Q204</f>
        <v>192.92595254042726</v>
      </c>
      <c r="AW204" s="4">
        <f>$T204-(AH204*'Feedstock Conversions'!$B$9)-'Rail Costs'!R204</f>
        <v>200.28055927235383</v>
      </c>
      <c r="AX204" s="4">
        <f>$T204-(AI204*'Feedstock Conversions'!$B$9)-'Rail Costs'!S204</f>
        <v>188.97444614729207</v>
      </c>
      <c r="AY204" s="4">
        <f>$T204-(AJ204*'Feedstock Conversions'!$B$9)-'Rail Costs'!T204</f>
        <v>204.61939361163439</v>
      </c>
      <c r="AZ204" s="4">
        <f>$T204-(AK204*'Feedstock Conversions'!$B$9)-'Rail Costs'!U204</f>
        <v>153.22154976545576</v>
      </c>
      <c r="BA204" s="4">
        <f>$T204-(AL204*'Feedstock Conversions'!$B$9)-'Rail Costs'!V204</f>
        <v>222.57827210396127</v>
      </c>
      <c r="BH204">
        <f t="shared" si="21"/>
        <v>47</v>
      </c>
      <c r="BI204">
        <f t="shared" si="22"/>
        <v>2022</v>
      </c>
      <c r="BJ204">
        <f t="shared" si="25"/>
        <v>11</v>
      </c>
    </row>
    <row r="205" spans="1:62" x14ac:dyDescent="0.2">
      <c r="A205" s="11">
        <v>44890</v>
      </c>
      <c r="B205" s="4">
        <v>68.166700000000006</v>
      </c>
      <c r="C205" s="18">
        <f>CWG!B205+'Rail Costs'!B205</f>
        <v>73.071515229563275</v>
      </c>
      <c r="E205" s="4">
        <f>CWG!C205*'Feedstock Conversions'!B$21</f>
        <v>574.19596667390817</v>
      </c>
      <c r="F205" s="4">
        <f>CWG!C205*'Feedstock Conversions'!B$9</f>
        <v>685.04545527715572</v>
      </c>
      <c r="H205" s="4">
        <f>'Fuel Values'!B205-CWG!I205-CWG!J205-CWG!K205</f>
        <v>364.24370750000003</v>
      </c>
      <c r="I205" s="18">
        <f>('LCFS Values'!$E$5-$AA$4)/1000000*'LCFS Values'!B205*'LCFS Values'!$G$2*100</f>
        <v>46.089592499999995</v>
      </c>
      <c r="J205" s="4">
        <f>'RIN Values'!C205</f>
        <v>289.5</v>
      </c>
      <c r="K205" s="4">
        <f>'Fixed Credits Value'!B205</f>
        <v>100</v>
      </c>
      <c r="L205" s="4">
        <f t="shared" si="23"/>
        <v>799.83330000000001</v>
      </c>
      <c r="M205" s="4">
        <f>L205/'Feedstock Conversions'!B$21</f>
        <v>101.78586154237721</v>
      </c>
      <c r="O205" s="4">
        <f>'Fuel Values'!C205*100</f>
        <v>341.53</v>
      </c>
      <c r="P205" s="18">
        <f>('LCFS Values'!$E$5-AB$4)/1000000*'LCFS Values'!B205*'LCFS Values'!$G$2*100</f>
        <v>39.080343750000004</v>
      </c>
      <c r="Q205" s="4">
        <f>'RIN Values'!D205</f>
        <v>328.09999999999997</v>
      </c>
      <c r="R205" s="4">
        <f>'Fixed Credits Value'!B205</f>
        <v>100</v>
      </c>
      <c r="S205" s="4">
        <f>'Fixed Credits Value'!C205</f>
        <v>16</v>
      </c>
      <c r="T205" s="4">
        <f t="shared" si="19"/>
        <v>824.71034374999999</v>
      </c>
      <c r="U205" s="4">
        <f>T205/'Feedstock Conversions'!B$9</f>
        <v>87.969103333333337</v>
      </c>
      <c r="W205" s="4">
        <f t="shared" si="24"/>
        <v>225.63733332609183</v>
      </c>
      <c r="X205" s="4">
        <f t="shared" si="20"/>
        <v>139.66488847284427</v>
      </c>
      <c r="AG205" s="4">
        <f>AJ205+'Rail Costs'!K205</f>
        <v>68.226203807390817</v>
      </c>
      <c r="AH205" s="4">
        <f>B205+'Rail Costs'!N205</f>
        <v>68.657181522956336</v>
      </c>
      <c r="AI205" s="4">
        <f>AH205+'Rail Costs'!K205</f>
        <v>69.883385330347153</v>
      </c>
      <c r="AJ205" s="4">
        <v>67</v>
      </c>
      <c r="AK205" s="4">
        <v>72.5</v>
      </c>
      <c r="AL205" s="4">
        <v>65</v>
      </c>
      <c r="AO205" s="4">
        <f>$L205-(AG205*'Feedstock Conversions'!$B$21)-'Rail Costs'!Q205</f>
        <v>259.55840256623912</v>
      </c>
      <c r="AP205" s="4">
        <f>$L205-(AH205*'Feedstock Conversions'!$B$21)-'Rail Costs'!R205</f>
        <v>256.62898999267856</v>
      </c>
      <c r="AQ205" s="4">
        <f>$L205-(AI205*'Feedstock Conversions'!$B$21)-'Rail Costs'!S205</f>
        <v>247.18302804342878</v>
      </c>
      <c r="AR205" s="4">
        <f>$L205-(AJ205*'Feedstock Conversions'!$B$21)-'Rail Costs'!T205</f>
        <v>269.39169246163448</v>
      </c>
      <c r="AS205" s="4">
        <f>$L205-(AK205*'Feedstock Conversions'!$B$21)-'Rail Costs'!U205</f>
        <v>226.33734861545591</v>
      </c>
      <c r="AT205" s="4">
        <f>$L205-(AL205*'Feedstock Conversions'!$B$21)-'Rail Costs'!V205</f>
        <v>284.31657095396139</v>
      </c>
      <c r="AV205" s="4">
        <f>$T205-(AG205*'Feedstock Conversions'!$B$9)-'Rail Costs'!Q205</f>
        <v>180.93629514042732</v>
      </c>
      <c r="AW205" s="4">
        <f>$T205-(AH205*'Feedstock Conversions'!$B$9)-'Rail Costs'!R205</f>
        <v>177.35308937235382</v>
      </c>
      <c r="AX205" s="4">
        <f>$T205-(AI205*'Feedstock Conversions'!$B$9)-'Rail Costs'!S205</f>
        <v>166.04697624729206</v>
      </c>
      <c r="AY205" s="4">
        <f>$T205-(AJ205*'Feedstock Conversions'!$B$9)-'Rail Costs'!T205</f>
        <v>192.62973621163445</v>
      </c>
      <c r="AZ205" s="4">
        <f>$T205-(AK205*'Feedstock Conversions'!$B$9)-'Rail Costs'!U205</f>
        <v>141.23189236545582</v>
      </c>
      <c r="BA205" s="4">
        <f>$T205-(AL205*'Feedstock Conversions'!$B$9)-'Rail Costs'!V205</f>
        <v>210.58861470396133</v>
      </c>
      <c r="BH205">
        <f t="shared" si="21"/>
        <v>48</v>
      </c>
      <c r="BI205">
        <f t="shared" si="22"/>
        <v>2022</v>
      </c>
      <c r="BJ205">
        <f t="shared" si="25"/>
        <v>11</v>
      </c>
    </row>
    <row r="206" spans="1:62" x14ac:dyDescent="0.2">
      <c r="A206" s="11">
        <v>44897</v>
      </c>
      <c r="B206" s="4">
        <v>67.8</v>
      </c>
      <c r="C206" s="18">
        <f>CWG!B206+'Rail Costs'!B206</f>
        <v>72.704815229563266</v>
      </c>
      <c r="E206" s="4">
        <f>CWG!C206*'Feedstock Conversions'!B$21</f>
        <v>571.31443807390815</v>
      </c>
      <c r="F206" s="4">
        <f>CWG!C206*'Feedstock Conversions'!B$9</f>
        <v>681.60764277715566</v>
      </c>
      <c r="H206" s="4">
        <f>'Fuel Values'!B206-CWG!I206-CWG!J206-CWG!K206</f>
        <v>366.33177058400008</v>
      </c>
      <c r="I206" s="18">
        <f>('LCFS Values'!$E$5-$AA$4)/1000000*'LCFS Values'!B206*'LCFS Values'!$G$2*100</f>
        <v>47.343229416</v>
      </c>
      <c r="J206" s="4">
        <f>'RIN Values'!C206</f>
        <v>280.42499999999995</v>
      </c>
      <c r="K206" s="4">
        <f>'Fixed Credits Value'!B206</f>
        <v>100</v>
      </c>
      <c r="L206" s="4">
        <f t="shared" si="23"/>
        <v>794.1</v>
      </c>
      <c r="M206" s="4">
        <f>L206/'Feedstock Conversions'!B$21</f>
        <v>101.05624840926446</v>
      </c>
      <c r="O206" s="4">
        <f>'Fuel Values'!C206*100</f>
        <v>326.99</v>
      </c>
      <c r="P206" s="18">
        <f>('LCFS Values'!$E$5-AB$4)/1000000*'LCFS Values'!B206*'LCFS Values'!$G$2*100</f>
        <v>40.143329100000003</v>
      </c>
      <c r="Q206" s="4">
        <f>'RIN Values'!D206</f>
        <v>317.815</v>
      </c>
      <c r="R206" s="4">
        <f>'Fixed Credits Value'!B206</f>
        <v>100</v>
      </c>
      <c r="S206" s="4">
        <f>'Fixed Credits Value'!C206</f>
        <v>16</v>
      </c>
      <c r="T206" s="4">
        <f t="shared" si="19"/>
        <v>800.94832910000002</v>
      </c>
      <c r="U206" s="4">
        <f>T206/'Feedstock Conversions'!B$9</f>
        <v>85.434488437333343</v>
      </c>
      <c r="W206" s="4">
        <f t="shared" si="24"/>
        <v>222.78556192609187</v>
      </c>
      <c r="X206" s="4">
        <f t="shared" si="20"/>
        <v>119.34068632284436</v>
      </c>
      <c r="AG206" s="4">
        <f>AJ206+'Rail Costs'!K206</f>
        <v>68.726203807390817</v>
      </c>
      <c r="AH206" s="4">
        <f>B206+'Rail Costs'!N206</f>
        <v>68.290481522956327</v>
      </c>
      <c r="AI206" s="4">
        <f>AH206+'Rail Costs'!K206</f>
        <v>69.516685330347144</v>
      </c>
      <c r="AJ206" s="4">
        <v>67.5</v>
      </c>
      <c r="AK206" s="4">
        <v>72.5</v>
      </c>
      <c r="AL206" s="4">
        <v>66.2</v>
      </c>
      <c r="AO206" s="4">
        <f>$L206-(AG206*'Feedstock Conversions'!$B$21)-'Rail Costs'!Q206</f>
        <v>249.89610256623916</v>
      </c>
      <c r="AP206" s="4">
        <f>$L206-(AH206*'Feedstock Conversions'!$B$21)-'Rail Costs'!R206</f>
        <v>253.77721859267868</v>
      </c>
      <c r="AQ206" s="4">
        <f>$L206-(AI206*'Feedstock Conversions'!$B$21)-'Rail Costs'!S206</f>
        <v>244.33125664342882</v>
      </c>
      <c r="AR206" s="4">
        <f>$L206-(AJ206*'Feedstock Conversions'!$B$21)-'Rail Costs'!T206</f>
        <v>259.72939246163452</v>
      </c>
      <c r="AS206" s="4">
        <f>$L206-(AK206*'Feedstock Conversions'!$B$21)-'Rail Costs'!U206</f>
        <v>220.60404861545592</v>
      </c>
      <c r="AT206" s="4">
        <f>$L206-(AL206*'Feedstock Conversions'!$B$21)-'Rail Costs'!V206</f>
        <v>269.15367095396135</v>
      </c>
      <c r="AV206" s="4">
        <f>$T206-(AG206*'Feedstock Conversions'!$B$9)-'Rail Costs'!Q206</f>
        <v>152.48678049042735</v>
      </c>
      <c r="AW206" s="4">
        <f>$T206-(AH206*'Feedstock Conversions'!$B$9)-'Rail Costs'!R206</f>
        <v>157.02888722235392</v>
      </c>
      <c r="AX206" s="4">
        <f>$T206-(AI206*'Feedstock Conversions'!$B$9)-'Rail Costs'!S206</f>
        <v>145.72277409729216</v>
      </c>
      <c r="AY206" s="4">
        <f>$T206-(AJ206*'Feedstock Conversions'!$B$9)-'Rail Costs'!T206</f>
        <v>164.18022156163448</v>
      </c>
      <c r="AZ206" s="4">
        <f>$T206-(AK206*'Feedstock Conversions'!$B$9)-'Rail Costs'!U206</f>
        <v>117.46987771545587</v>
      </c>
      <c r="BA206" s="4">
        <f>$T206-(AL206*'Feedstock Conversions'!$B$9)-'Rail Costs'!V206</f>
        <v>175.57660005396136</v>
      </c>
      <c r="BH206">
        <f t="shared" si="21"/>
        <v>49</v>
      </c>
      <c r="BI206">
        <f t="shared" si="22"/>
        <v>2022</v>
      </c>
      <c r="BJ206">
        <f t="shared" si="25"/>
        <v>12</v>
      </c>
    </row>
    <row r="207" spans="1:62" x14ac:dyDescent="0.2">
      <c r="A207" s="11">
        <v>44904</v>
      </c>
      <c r="B207" s="4">
        <v>65.349999999999994</v>
      </c>
      <c r="C207" s="18">
        <f>CWG!B207+'Rail Costs'!B207</f>
        <v>70.254815229563263</v>
      </c>
      <c r="E207" s="4">
        <f>CWG!C207*'Feedstock Conversions'!B$21</f>
        <v>552.06233807390811</v>
      </c>
      <c r="F207" s="4">
        <f>CWG!C207*'Feedstock Conversions'!B$9</f>
        <v>658.63889277715555</v>
      </c>
      <c r="H207" s="4">
        <f>'Fuel Values'!B207-CWG!I207-CWG!J207-CWG!K207</f>
        <v>381.01933710399999</v>
      </c>
      <c r="I207" s="18">
        <f>('LCFS Values'!$E$5-$AA$4)/1000000*'LCFS Values'!B207*'LCFS Values'!$G$2*100</f>
        <v>48.080662896</v>
      </c>
      <c r="J207" s="4">
        <f>'RIN Values'!C207</f>
        <v>252.89999999999998</v>
      </c>
      <c r="K207" s="4">
        <f>'Fixed Credits Value'!B207</f>
        <v>100</v>
      </c>
      <c r="L207" s="4">
        <f t="shared" si="23"/>
        <v>782</v>
      </c>
      <c r="M207" s="4">
        <f>L207/'Feedstock Conversions'!B$21</f>
        <v>99.51641639093917</v>
      </c>
      <c r="O207" s="4">
        <f>'Fuel Values'!C207*100</f>
        <v>288.39</v>
      </c>
      <c r="P207" s="18">
        <f>('LCFS Values'!$E$5-AB$4)/1000000*'LCFS Values'!B207*'LCFS Values'!$G$2*100</f>
        <v>40.768614599999999</v>
      </c>
      <c r="Q207" s="4">
        <f>'RIN Values'!D207</f>
        <v>286.62</v>
      </c>
      <c r="R207" s="4">
        <f>'Fixed Credits Value'!B207</f>
        <v>100</v>
      </c>
      <c r="S207" s="4">
        <f>'Fixed Credits Value'!C207</f>
        <v>16</v>
      </c>
      <c r="T207" s="4">
        <f t="shared" si="19"/>
        <v>731.77861459999997</v>
      </c>
      <c r="U207" s="4">
        <f>T207/'Feedstock Conversions'!B$9</f>
        <v>78.056385557333329</v>
      </c>
      <c r="W207" s="4">
        <f t="shared" si="24"/>
        <v>229.93766192609189</v>
      </c>
      <c r="X207" s="4">
        <f t="shared" si="20"/>
        <v>73.139721822844422</v>
      </c>
      <c r="AG207" s="4">
        <f>AJ207+'Rail Costs'!K207</f>
        <v>67.626203807390823</v>
      </c>
      <c r="AH207" s="4">
        <f>B207+'Rail Costs'!N207</f>
        <v>65.840481522956324</v>
      </c>
      <c r="AI207" s="4">
        <f>AH207+'Rail Costs'!K207</f>
        <v>67.066685330347141</v>
      </c>
      <c r="AJ207" s="4">
        <v>66.400000000000006</v>
      </c>
      <c r="AK207" s="4">
        <v>69.900000000000006</v>
      </c>
      <c r="AL207" s="4">
        <v>65.3</v>
      </c>
      <c r="AO207" s="4">
        <f>$L207-(AG207*'Feedstock Conversions'!$B$21)-'Rail Costs'!Q207</f>
        <v>246.43990256623908</v>
      </c>
      <c r="AP207" s="4">
        <f>$L207-(AH207*'Feedstock Conversions'!$B$21)-'Rail Costs'!R207</f>
        <v>260.92931859267873</v>
      </c>
      <c r="AQ207" s="4">
        <f>$L207-(AI207*'Feedstock Conversions'!$B$21)-'Rail Costs'!S207</f>
        <v>251.48335664342883</v>
      </c>
      <c r="AR207" s="4">
        <f>$L207-(AJ207*'Feedstock Conversions'!$B$21)-'Rail Costs'!T207</f>
        <v>256.27319246163444</v>
      </c>
      <c r="AS207" s="4">
        <f>$L207-(AK207*'Feedstock Conversions'!$B$21)-'Rail Costs'!U207</f>
        <v>228.93484861545576</v>
      </c>
      <c r="AT207" s="4">
        <f>$L207-(AL207*'Feedstock Conversions'!$B$21)-'Rail Costs'!V207</f>
        <v>264.1258709539614</v>
      </c>
      <c r="AV207" s="4">
        <f>$T207-(AG207*'Feedstock Conversions'!$B$9)-'Rail Costs'!Q207</f>
        <v>93.629565990427167</v>
      </c>
      <c r="AW207" s="4">
        <f>$T207-(AH207*'Feedstock Conversions'!$B$9)-'Rail Costs'!R207</f>
        <v>110.82792272235388</v>
      </c>
      <c r="AX207" s="4">
        <f>$T207-(AI207*'Feedstock Conversions'!$B$9)-'Rail Costs'!S207</f>
        <v>99.521809597292219</v>
      </c>
      <c r="AY207" s="4">
        <f>$T207-(AJ207*'Feedstock Conversions'!$B$9)-'Rail Costs'!T207</f>
        <v>105.32300706163443</v>
      </c>
      <c r="AZ207" s="4">
        <f>$T207-(AK207*'Feedstock Conversions'!$B$9)-'Rail Costs'!U207</f>
        <v>72.675163215455811</v>
      </c>
      <c r="BA207" s="4">
        <f>$T207-(AL207*'Feedstock Conversions'!$B$9)-'Rail Costs'!V207</f>
        <v>114.84438555396132</v>
      </c>
      <c r="BH207">
        <f t="shared" si="21"/>
        <v>50</v>
      </c>
      <c r="BI207">
        <f t="shared" si="22"/>
        <v>2022</v>
      </c>
      <c r="BJ207">
        <f t="shared" si="25"/>
        <v>12</v>
      </c>
    </row>
    <row r="208" spans="1:62" x14ac:dyDescent="0.2">
      <c r="A208" s="11">
        <v>44911</v>
      </c>
      <c r="B208" s="4">
        <v>64.5</v>
      </c>
      <c r="C208" s="18">
        <f>CWG!B208+'Rail Costs'!B208</f>
        <v>69.404815229563269</v>
      </c>
      <c r="E208" s="4">
        <f>CWG!C208*'Feedstock Conversions'!B$21</f>
        <v>545.3830380739081</v>
      </c>
      <c r="F208" s="4">
        <f>CWG!C208*'Feedstock Conversions'!B$9</f>
        <v>650.67014277715566</v>
      </c>
      <c r="H208" s="4">
        <f>'Fuel Values'!B208-CWG!I208-CWG!J208-CWG!K208</f>
        <v>366.08316027600006</v>
      </c>
      <c r="I208" s="18">
        <f>('LCFS Values'!$E$5-$AA$4)/1000000*'LCFS Values'!B208*'LCFS Values'!$G$2*100</f>
        <v>48.891839723999993</v>
      </c>
      <c r="J208" s="4">
        <f>'RIN Values'!C208</f>
        <v>260.02499999999998</v>
      </c>
      <c r="K208" s="4">
        <f>'Fixed Credits Value'!B208</f>
        <v>100</v>
      </c>
      <c r="L208" s="4">
        <f t="shared" si="23"/>
        <v>775</v>
      </c>
      <c r="M208" s="4">
        <f>L208/'Feedstock Conversions'!B$21</f>
        <v>98.625604479511324</v>
      </c>
      <c r="O208" s="4">
        <f>'Fuel Values'!C208*100</f>
        <v>301.82000000000005</v>
      </c>
      <c r="P208" s="18">
        <f>('LCFS Values'!$E$5-AB$4)/1000000*'LCFS Values'!B208*'LCFS Values'!$G$2*100</f>
        <v>41.456428649999992</v>
      </c>
      <c r="Q208" s="4">
        <f>'RIN Values'!D208</f>
        <v>294.69499999999999</v>
      </c>
      <c r="R208" s="4">
        <f>'Fixed Credits Value'!B208</f>
        <v>100</v>
      </c>
      <c r="S208" s="4">
        <f>'Fixed Credits Value'!C208</f>
        <v>16</v>
      </c>
      <c r="T208" s="4">
        <f t="shared" si="19"/>
        <v>753.97142865000001</v>
      </c>
      <c r="U208" s="4">
        <f>T208/'Feedstock Conversions'!B$9</f>
        <v>80.423619056000007</v>
      </c>
      <c r="W208" s="4">
        <f t="shared" si="24"/>
        <v>229.6169619260919</v>
      </c>
      <c r="X208" s="4">
        <f t="shared" si="20"/>
        <v>103.30128587284435</v>
      </c>
      <c r="AG208" s="4">
        <f>AJ208+'Rail Costs'!K208</f>
        <v>66.726203807390817</v>
      </c>
      <c r="AH208" s="4">
        <f>B208+'Rail Costs'!N208</f>
        <v>64.99048152295633</v>
      </c>
      <c r="AI208" s="4">
        <f>AH208+'Rail Costs'!K208</f>
        <v>66.216685330347147</v>
      </c>
      <c r="AJ208" s="4">
        <v>65.5</v>
      </c>
      <c r="AK208" s="4">
        <v>66</v>
      </c>
      <c r="AL208" s="4">
        <v>64.5</v>
      </c>
      <c r="AO208" s="4">
        <f>$L208-(AG208*'Feedstock Conversions'!$B$21)-'Rail Costs'!Q208</f>
        <v>246.51210256623915</v>
      </c>
      <c r="AP208" s="4">
        <f>$L208-(AH208*'Feedstock Conversions'!$B$21)-'Rail Costs'!R208</f>
        <v>260.60861859267862</v>
      </c>
      <c r="AQ208" s="4">
        <f>$L208-(AI208*'Feedstock Conversions'!$B$21)-'Rail Costs'!S208</f>
        <v>251.16265664342885</v>
      </c>
      <c r="AR208" s="4">
        <f>$L208-(AJ208*'Feedstock Conversions'!$B$21)-'Rail Costs'!T208</f>
        <v>256.3453924616345</v>
      </c>
      <c r="AS208" s="4">
        <f>$L208-(AK208*'Feedstock Conversions'!$B$21)-'Rail Costs'!U208</f>
        <v>252.5810486154559</v>
      </c>
      <c r="AT208" s="4">
        <f>$L208-(AL208*'Feedstock Conversions'!$B$21)-'Rail Costs'!V208</f>
        <v>263.41227095396141</v>
      </c>
      <c r="AV208" s="4">
        <f>$T208-(AG208*'Feedstock Conversions'!$B$9)-'Rail Costs'!Q208</f>
        <v>124.25988004042732</v>
      </c>
      <c r="AW208" s="4">
        <f>$T208-(AH208*'Feedstock Conversions'!$B$9)-'Rail Costs'!R208</f>
        <v>140.9894867723539</v>
      </c>
      <c r="AX208" s="4">
        <f>$T208-(AI208*'Feedstock Conversions'!$B$9)-'Rail Costs'!S208</f>
        <v>129.68337364729214</v>
      </c>
      <c r="AY208" s="4">
        <f>$T208-(AJ208*'Feedstock Conversions'!$B$9)-'Rail Costs'!T208</f>
        <v>135.95332111163447</v>
      </c>
      <c r="AZ208" s="4">
        <f>$T208-(AK208*'Feedstock Conversions'!$B$9)-'Rail Costs'!U208</f>
        <v>131.43047726545583</v>
      </c>
      <c r="BA208" s="4">
        <f>$T208-(AL208*'Feedstock Conversions'!$B$9)-'Rail Costs'!V208</f>
        <v>144.53719960396134</v>
      </c>
      <c r="BH208">
        <f t="shared" si="21"/>
        <v>51</v>
      </c>
      <c r="BI208">
        <f t="shared" si="22"/>
        <v>2022</v>
      </c>
      <c r="BJ208">
        <f t="shared" si="25"/>
        <v>12</v>
      </c>
    </row>
    <row r="209" spans="1:62" x14ac:dyDescent="0.2">
      <c r="A209" s="11">
        <v>44918</v>
      </c>
      <c r="B209" s="4">
        <v>63.5</v>
      </c>
      <c r="C209" s="18">
        <f>CWG!B209+'Rail Costs'!B209</f>
        <v>68.404815229563269</v>
      </c>
      <c r="E209" s="4">
        <f>CWG!C209*'Feedstock Conversions'!B$21</f>
        <v>537.52503807390815</v>
      </c>
      <c r="F209" s="4">
        <f>CWG!C209*'Feedstock Conversions'!B$9</f>
        <v>641.29514277715566</v>
      </c>
      <c r="H209" s="4">
        <f>'Fuel Values'!B209-CWG!I209-CWG!J209-CWG!K209</f>
        <v>347.21457657600001</v>
      </c>
      <c r="I209" s="18">
        <f>('LCFS Values'!$E$5-$AA$4)/1000000*'LCFS Values'!B209*'LCFS Values'!$G$2*100</f>
        <v>50.73542342399999</v>
      </c>
      <c r="J209" s="4">
        <f>'RIN Values'!C209</f>
        <v>262.04999999999995</v>
      </c>
      <c r="K209" s="4">
        <f>'Fixed Credits Value'!B209</f>
        <v>100</v>
      </c>
      <c r="L209" s="4">
        <f t="shared" si="23"/>
        <v>760</v>
      </c>
      <c r="M209" s="4">
        <f>L209/'Feedstock Conversions'!B$21</f>
        <v>96.716721812165943</v>
      </c>
      <c r="O209" s="4">
        <f>'Fuel Values'!C209*100</f>
        <v>278.69</v>
      </c>
      <c r="P209" s="18">
        <f>('LCFS Values'!$E$5-AB$4)/1000000*'LCFS Values'!B209*'LCFS Values'!$G$2*100</f>
        <v>43.019642399999995</v>
      </c>
      <c r="Q209" s="4">
        <f>'RIN Values'!D209</f>
        <v>296.98999999999995</v>
      </c>
      <c r="R209" s="4">
        <f>'Fixed Credits Value'!B209</f>
        <v>100</v>
      </c>
      <c r="S209" s="4">
        <f>'Fixed Credits Value'!C209</f>
        <v>16</v>
      </c>
      <c r="T209" s="4">
        <f t="shared" si="19"/>
        <v>734.6996423999999</v>
      </c>
      <c r="U209" s="4">
        <f>T209/'Feedstock Conversions'!B$9</f>
        <v>78.367961855999994</v>
      </c>
      <c r="W209" s="4">
        <f t="shared" si="24"/>
        <v>222.47496192609185</v>
      </c>
      <c r="X209" s="4">
        <f t="shared" si="20"/>
        <v>93.404499622844241</v>
      </c>
      <c r="AG209" s="4">
        <f>AJ209+'Rail Costs'!K209</f>
        <v>66.726203807390817</v>
      </c>
      <c r="AH209" s="4">
        <f>B209+'Rail Costs'!N209</f>
        <v>63.99048152295633</v>
      </c>
      <c r="AI209" s="4">
        <f>AH209+'Rail Costs'!K209</f>
        <v>65.216685330347147</v>
      </c>
      <c r="AJ209" s="4">
        <v>65.5</v>
      </c>
      <c r="AK209" s="4">
        <v>66</v>
      </c>
      <c r="AL209" s="4">
        <v>64.5</v>
      </c>
      <c r="AO209" s="4">
        <f>$L209-(AG209*'Feedstock Conversions'!$B$21)-'Rail Costs'!Q209</f>
        <v>231.51210256623915</v>
      </c>
      <c r="AP209" s="4">
        <f>$L209-(AH209*'Feedstock Conversions'!$B$21)-'Rail Costs'!R209</f>
        <v>253.4666185926786</v>
      </c>
      <c r="AQ209" s="4">
        <f>$L209-(AI209*'Feedstock Conversions'!$B$21)-'Rail Costs'!S209</f>
        <v>244.02065664342879</v>
      </c>
      <c r="AR209" s="4">
        <f>$L209-(AJ209*'Feedstock Conversions'!$B$21)-'Rail Costs'!T209</f>
        <v>241.3453924616345</v>
      </c>
      <c r="AS209" s="4">
        <f>$L209-(AK209*'Feedstock Conversions'!$B$21)-'Rail Costs'!U209</f>
        <v>237.5810486154559</v>
      </c>
      <c r="AT209" s="4">
        <f>$L209-(AL209*'Feedstock Conversions'!$B$21)-'Rail Costs'!V209</f>
        <v>248.41227095396138</v>
      </c>
      <c r="AV209" s="4">
        <f>$T209-(AG209*'Feedstock Conversions'!$B$9)-'Rail Costs'!Q209</f>
        <v>104.98809379042721</v>
      </c>
      <c r="AW209" s="4">
        <f>$T209-(AH209*'Feedstock Conversions'!$B$9)-'Rail Costs'!R209</f>
        <v>131.09270052235379</v>
      </c>
      <c r="AX209" s="4">
        <f>$T209-(AI209*'Feedstock Conversions'!$B$9)-'Rail Costs'!S209</f>
        <v>119.78658739729204</v>
      </c>
      <c r="AY209" s="4">
        <f>$T209-(AJ209*'Feedstock Conversions'!$B$9)-'Rail Costs'!T209</f>
        <v>116.68153486163436</v>
      </c>
      <c r="AZ209" s="4">
        <f>$T209-(AK209*'Feedstock Conversions'!$B$9)-'Rail Costs'!U209</f>
        <v>112.15869101545574</v>
      </c>
      <c r="BA209" s="4">
        <f>$T209-(AL209*'Feedstock Conversions'!$B$9)-'Rail Costs'!V209</f>
        <v>125.26541335396125</v>
      </c>
      <c r="BH209">
        <f t="shared" si="21"/>
        <v>52</v>
      </c>
      <c r="BI209">
        <f t="shared" si="22"/>
        <v>2022</v>
      </c>
      <c r="BJ209">
        <f t="shared" si="25"/>
        <v>12</v>
      </c>
    </row>
    <row r="210" spans="1:62" x14ac:dyDescent="0.2">
      <c r="A210" s="11">
        <v>44925</v>
      </c>
      <c r="B210" s="4">
        <v>63</v>
      </c>
      <c r="C210" s="18">
        <f>CWG!B210+'Rail Costs'!B210</f>
        <v>67.904815229563269</v>
      </c>
      <c r="E210" s="4">
        <f>CWG!C210*'Feedstock Conversions'!B$21</f>
        <v>533.59603807390818</v>
      </c>
      <c r="F210" s="4">
        <f>CWG!C210*'Feedstock Conversions'!B$9</f>
        <v>636.60764277715566</v>
      </c>
      <c r="H210" s="4">
        <f>'Fuel Values'!B210-CWG!I210-CWG!J210-CWG!K210</f>
        <v>337.17801906500006</v>
      </c>
      <c r="I210" s="18">
        <f>('LCFS Values'!$E$5-$AA$4)/1000000*'LCFS Values'!B210*'LCFS Values'!$G$2*100</f>
        <v>50.790730934999992</v>
      </c>
      <c r="J210" s="4">
        <f>'RIN Values'!C210</f>
        <v>262.03125</v>
      </c>
      <c r="K210" s="4">
        <f>'Fixed Credits Value'!B210</f>
        <v>100</v>
      </c>
      <c r="L210" s="4">
        <f t="shared" si="23"/>
        <v>750</v>
      </c>
      <c r="M210" s="4">
        <f>L210/'Feedstock Conversions'!B$21</f>
        <v>95.444133367269032</v>
      </c>
      <c r="O210" s="4">
        <f>'Fuel Values'!C210*100</f>
        <v>301.08999999999997</v>
      </c>
      <c r="P210" s="18">
        <f>('LCFS Values'!$E$5-AB$4)/1000000*'LCFS Values'!B210*'LCFS Values'!$G$2*100</f>
        <v>43.066538812499999</v>
      </c>
      <c r="Q210" s="4">
        <f>'RIN Values'!D210</f>
        <v>296.96875</v>
      </c>
      <c r="R210" s="4">
        <f>'Fixed Credits Value'!B210</f>
        <v>100</v>
      </c>
      <c r="S210" s="4">
        <f>'Fixed Credits Value'!C210</f>
        <v>16</v>
      </c>
      <c r="T210" s="4">
        <f t="shared" si="19"/>
        <v>757.1252888125</v>
      </c>
      <c r="U210" s="4">
        <f>T210/'Feedstock Conversions'!B$9</f>
        <v>80.760030806666663</v>
      </c>
      <c r="W210" s="4">
        <f t="shared" si="24"/>
        <v>216.40396192609182</v>
      </c>
      <c r="X210" s="4">
        <f t="shared" si="20"/>
        <v>120.51764603534434</v>
      </c>
      <c r="AG210" s="4">
        <f>AJ210+'Rail Costs'!K210</f>
        <v>66.726203807390817</v>
      </c>
      <c r="AH210" s="4">
        <f>B210+'Rail Costs'!N210</f>
        <v>63.49048152295633</v>
      </c>
      <c r="AI210" s="4">
        <f>AH210+'Rail Costs'!K210</f>
        <v>64.716685330347147</v>
      </c>
      <c r="AJ210" s="4">
        <v>65.5</v>
      </c>
      <c r="AK210" s="4">
        <v>66</v>
      </c>
      <c r="AL210" s="4">
        <v>64.5</v>
      </c>
      <c r="AO210" s="4">
        <f>$L210-(AG210*'Feedstock Conversions'!$B$21)-'Rail Costs'!Q210</f>
        <v>221.51210256623915</v>
      </c>
      <c r="AP210" s="4">
        <f>$L210-(AH210*'Feedstock Conversions'!$B$21)-'Rail Costs'!R210</f>
        <v>247.39561859267863</v>
      </c>
      <c r="AQ210" s="4">
        <f>$L210-(AI210*'Feedstock Conversions'!$B$21)-'Rail Costs'!S210</f>
        <v>237.94965664342877</v>
      </c>
      <c r="AR210" s="4">
        <f>$L210-(AJ210*'Feedstock Conversions'!$B$21)-'Rail Costs'!T210</f>
        <v>231.3453924616345</v>
      </c>
      <c r="AS210" s="4">
        <f>$L210-(AK210*'Feedstock Conversions'!$B$21)-'Rail Costs'!U210</f>
        <v>227.5810486154559</v>
      </c>
      <c r="AT210" s="4">
        <f>$L210-(AL210*'Feedstock Conversions'!$B$21)-'Rail Costs'!V210</f>
        <v>238.41227095396138</v>
      </c>
      <c r="AV210" s="4">
        <f>$T210-(AG210*'Feedstock Conversions'!$B$9)-'Rail Costs'!Q210</f>
        <v>127.41374020292731</v>
      </c>
      <c r="AW210" s="4">
        <f>$T210-(AH210*'Feedstock Conversions'!$B$9)-'Rail Costs'!R210</f>
        <v>158.20584693485389</v>
      </c>
      <c r="AX210" s="4">
        <f>$T210-(AI210*'Feedstock Conversions'!$B$9)-'Rail Costs'!S210</f>
        <v>146.89973380979214</v>
      </c>
      <c r="AY210" s="4">
        <f>$T210-(AJ210*'Feedstock Conversions'!$B$9)-'Rail Costs'!T210</f>
        <v>139.10718127413446</v>
      </c>
      <c r="AZ210" s="4">
        <f>$T210-(AK210*'Feedstock Conversions'!$B$9)-'Rail Costs'!U210</f>
        <v>134.58433742795583</v>
      </c>
      <c r="BA210" s="4">
        <f>$T210-(AL210*'Feedstock Conversions'!$B$9)-'Rail Costs'!V210</f>
        <v>147.69105976646134</v>
      </c>
      <c r="BH210">
        <f t="shared" si="21"/>
        <v>53</v>
      </c>
      <c r="BI210">
        <f t="shared" si="22"/>
        <v>2022</v>
      </c>
      <c r="BJ210">
        <f t="shared" si="25"/>
        <v>12</v>
      </c>
    </row>
    <row r="211" spans="1:62" x14ac:dyDescent="0.2">
      <c r="A211" s="11">
        <v>44932</v>
      </c>
      <c r="B211" s="4">
        <v>63.5</v>
      </c>
      <c r="C211" s="18">
        <f>CWG!B211+'Rail Costs'!B211</f>
        <v>68.699104143337067</v>
      </c>
      <c r="E211" s="4">
        <f>CWG!C211*'Feedstock Conversions'!B$21</f>
        <v>539.83756035834267</v>
      </c>
      <c r="F211" s="4">
        <f>CWG!C211*'Feedstock Conversions'!B$9</f>
        <v>644.05410134378496</v>
      </c>
      <c r="H211" s="4">
        <f>'Fuel Values'!B211-CWG!I211-CWG!J211-CWG!K211</f>
        <v>338.08720370152344</v>
      </c>
      <c r="I211" s="18">
        <f>('LCFS Values'!$E$6-$AA$4)/1000000*'LCFS Values'!B211*'LCFS Values'!$G$2*100</f>
        <v>49.037796298476557</v>
      </c>
      <c r="J211" s="4">
        <f>'RIN Values'!C211</f>
        <v>259.125</v>
      </c>
      <c r="K211" s="4">
        <f>'Fixed Credits Value'!B211</f>
        <v>100</v>
      </c>
      <c r="L211" s="4">
        <f t="shared" si="23"/>
        <v>746.25</v>
      </c>
      <c r="M211" s="4">
        <f>L211/'Feedstock Conversions'!B$21</f>
        <v>94.966912700432687</v>
      </c>
      <c r="O211" s="4">
        <f>'Fuel Values'!C211*100</f>
        <v>266.88</v>
      </c>
      <c r="P211" s="18">
        <f>('LCFS Values'!$E$5-AB$4)/1000000*'LCFS Values'!B211*'LCFS Values'!$G$2*100</f>
        <v>42.558494343749999</v>
      </c>
      <c r="Q211" s="4">
        <f>'RIN Values'!D211</f>
        <v>293.67500000000001</v>
      </c>
      <c r="R211" s="4">
        <f>'Fixed Credits Value'!B211</f>
        <v>100</v>
      </c>
      <c r="S211" s="4">
        <f>'Fixed Credits Value'!C211</f>
        <v>16</v>
      </c>
      <c r="T211" s="4">
        <f t="shared" si="19"/>
        <v>719.11349434375006</v>
      </c>
      <c r="U211" s="4">
        <f>T211/'Feedstock Conversions'!B$9</f>
        <v>76.705439396666677</v>
      </c>
      <c r="W211" s="4">
        <f t="shared" si="24"/>
        <v>206.41243964165733</v>
      </c>
      <c r="X211" s="4">
        <f t="shared" si="20"/>
        <v>75.059392999965098</v>
      </c>
      <c r="AG211" s="4">
        <f>AJ211+'Rail Costs'!K211</f>
        <v>66.79977603583427</v>
      </c>
      <c r="AH211" s="4">
        <f>B211+'Rail Costs'!N211</f>
        <v>64.019910414333708</v>
      </c>
      <c r="AI211" s="4">
        <f>AH211+'Rail Costs'!K211</f>
        <v>65.319686450167978</v>
      </c>
      <c r="AJ211" s="4">
        <v>65.5</v>
      </c>
      <c r="AK211" s="4">
        <v>66</v>
      </c>
      <c r="AL211" s="4">
        <v>64.5</v>
      </c>
      <c r="AO211" s="4">
        <f>$L211-(AG211*'Feedstock Conversions'!$B$21)-'Rail Costs'!Q211</f>
        <v>216.93476872021344</v>
      </c>
      <c r="AP211" s="4">
        <f>$L211-(AH211*'Feedstock Conversions'!$B$21)-'Rail Costs'!R211</f>
        <v>239.26359570823939</v>
      </c>
      <c r="AQ211" s="4">
        <f>$L211-(AI211*'Feedstock Conversions'!$B$21)-'Rail Costs'!S211</f>
        <v>229.25087604203455</v>
      </c>
      <c r="AR211" s="4">
        <f>$L211-(AJ211*'Feedstock Conversions'!$B$21)-'Rail Costs'!T211</f>
        <v>227.35805600933256</v>
      </c>
      <c r="AS211" s="4">
        <f>$L211-(AK211*'Feedstock Conversions'!$B$21)-'Rail Costs'!U211</f>
        <v>223.60359153238326</v>
      </c>
      <c r="AT211" s="4">
        <f>$L211-(AL211*'Feedstock Conversions'!$B$21)-'Rail Costs'!V211</f>
        <v>234.37746721119908</v>
      </c>
      <c r="AV211" s="4">
        <f>$T211-(AG211*'Feedstock Conversions'!$B$9)-'Rail Costs'!Q211</f>
        <v>88.463002817602941</v>
      </c>
      <c r="AW211" s="4">
        <f>$T211-(AH211*'Feedstock Conversions'!$B$9)-'Rail Costs'!R211</f>
        <v>115.00888595344519</v>
      </c>
      <c r="AX211" s="4">
        <f>$T211-(AI211*'Feedstock Conversions'!$B$9)-'Rail Costs'!S211</f>
        <v>103.02440604087975</v>
      </c>
      <c r="AY211" s="4">
        <f>$T211-(AJ211*'Feedstock Conversions'!$B$9)-'Rail Costs'!T211</f>
        <v>100.85805035308258</v>
      </c>
      <c r="AZ211" s="4">
        <f>$T211-(AK211*'Feedstock Conversions'!$B$9)-'Rail Costs'!U211</f>
        <v>96.345085876133254</v>
      </c>
      <c r="BA211" s="4">
        <f>$T211-(AL211*'Feedstock Conversions'!$B$9)-'Rail Costs'!V211</f>
        <v>109.39446155494909</v>
      </c>
      <c r="BH211">
        <f t="shared" si="21"/>
        <v>1</v>
      </c>
      <c r="BI211">
        <f t="shared" si="22"/>
        <v>2023</v>
      </c>
      <c r="BJ211">
        <f t="shared" si="25"/>
        <v>1</v>
      </c>
    </row>
    <row r="212" spans="1:62" x14ac:dyDescent="0.2">
      <c r="A212" s="11">
        <v>44939</v>
      </c>
      <c r="B212" s="4">
        <v>63.1</v>
      </c>
      <c r="C212" s="18">
        <f>CWG!B212+'Rail Costs'!B212</f>
        <v>68.299104143337061</v>
      </c>
      <c r="E212" s="4">
        <f>CWG!C212*'Feedstock Conversions'!B$21</f>
        <v>536.69436035834258</v>
      </c>
      <c r="F212" s="4">
        <f>CWG!C212*'Feedstock Conversions'!B$9</f>
        <v>640.30410134378496</v>
      </c>
      <c r="H212" s="4">
        <f>'Fuel Values'!B212-CWG!I212-CWG!J212-CWG!K212</f>
        <v>339.40036617821875</v>
      </c>
      <c r="I212" s="18">
        <f>('LCFS Values'!$E$6-$AA$4)/1000000*'LCFS Values'!B212*'LCFS Values'!$G$2*100</f>
        <v>47.299633821781242</v>
      </c>
      <c r="J212" s="4">
        <f>'RIN Values'!C212</f>
        <v>258.29999999999995</v>
      </c>
      <c r="K212" s="4">
        <f>'Fixed Credits Value'!B212</f>
        <v>100</v>
      </c>
      <c r="L212" s="4">
        <f t="shared" si="23"/>
        <v>745</v>
      </c>
      <c r="M212" s="4">
        <f>L212/'Feedstock Conversions'!B$21</f>
        <v>94.807839144820562</v>
      </c>
      <c r="O212" s="4">
        <f>'Fuel Values'!C212*100</f>
        <v>291.29000000000002</v>
      </c>
      <c r="P212" s="18">
        <f>('LCFS Values'!$E$5-AB$4)/1000000*'LCFS Values'!B212*'LCFS Values'!$G$2*100</f>
        <v>41.049993075000003</v>
      </c>
      <c r="Q212" s="4">
        <f>'RIN Values'!D212</f>
        <v>292.73999999999995</v>
      </c>
      <c r="R212" s="4">
        <f>'Fixed Credits Value'!B212</f>
        <v>100</v>
      </c>
      <c r="S212" s="4">
        <f>'Fixed Credits Value'!C212</f>
        <v>16</v>
      </c>
      <c r="T212" s="4">
        <f t="shared" si="19"/>
        <v>741.07999307499995</v>
      </c>
      <c r="U212" s="4">
        <f>T212/'Feedstock Conversions'!B$9</f>
        <v>79.048532594666668</v>
      </c>
      <c r="W212" s="4">
        <f t="shared" si="24"/>
        <v>208.30563964165742</v>
      </c>
      <c r="X212" s="4">
        <f t="shared" si="20"/>
        <v>100.77589173121498</v>
      </c>
      <c r="AG212" s="4">
        <f>AJ212+'Rail Costs'!K212</f>
        <v>65.199776035834262</v>
      </c>
      <c r="AH212" s="4">
        <f>B212+'Rail Costs'!N212</f>
        <v>63.61991041433371</v>
      </c>
      <c r="AI212" s="4">
        <f>AH212+'Rail Costs'!K212</f>
        <v>64.919686450167973</v>
      </c>
      <c r="AJ212" s="4">
        <v>63.9</v>
      </c>
      <c r="AK212" s="4">
        <v>66</v>
      </c>
      <c r="AL212" s="4">
        <v>62.9</v>
      </c>
      <c r="AO212" s="4">
        <f>$L212-(AG212*'Feedstock Conversions'!$B$21)-'Rail Costs'!Q212</f>
        <v>228.25756872021358</v>
      </c>
      <c r="AP212" s="4">
        <f>$L212-(AH212*'Feedstock Conversions'!$B$21)-'Rail Costs'!R212</f>
        <v>241.15679570823937</v>
      </c>
      <c r="AQ212" s="4">
        <f>$L212-(AI212*'Feedstock Conversions'!$B$21)-'Rail Costs'!S212</f>
        <v>231.14407604203453</v>
      </c>
      <c r="AR212" s="4">
        <f>$L212-(AJ212*'Feedstock Conversions'!$B$21)-'Rail Costs'!T212</f>
        <v>238.68085600933253</v>
      </c>
      <c r="AS212" s="4">
        <f>$L212-(AK212*'Feedstock Conversions'!$B$21)-'Rail Costs'!U212</f>
        <v>222.35359153238326</v>
      </c>
      <c r="AT212" s="4">
        <f>$L212-(AL212*'Feedstock Conversions'!$B$21)-'Rail Costs'!V212</f>
        <v>245.70026721119905</v>
      </c>
      <c r="AV212" s="4">
        <f>$T212-(AG212*'Feedstock Conversions'!$B$9)-'Rail Costs'!Q212</f>
        <v>125.42950154885294</v>
      </c>
      <c r="AW212" s="4">
        <f>$T212-(AH212*'Feedstock Conversions'!$B$9)-'Rail Costs'!R212</f>
        <v>140.72538468469509</v>
      </c>
      <c r="AX212" s="4">
        <f>$T212-(AI212*'Feedstock Conversions'!$B$9)-'Rail Costs'!S212</f>
        <v>128.74090477212965</v>
      </c>
      <c r="AY212" s="4">
        <f>$T212-(AJ212*'Feedstock Conversions'!$B$9)-'Rail Costs'!T212</f>
        <v>137.82454908433246</v>
      </c>
      <c r="AZ212" s="4">
        <f>$T212-(AK212*'Feedstock Conversions'!$B$9)-'Rail Costs'!U212</f>
        <v>118.31158460738314</v>
      </c>
      <c r="BA212" s="4">
        <f>$T212-(AL212*'Feedstock Conversions'!$B$9)-'Rail Costs'!V212</f>
        <v>146.36096028619897</v>
      </c>
      <c r="BH212">
        <f t="shared" si="21"/>
        <v>2</v>
      </c>
      <c r="BI212">
        <f t="shared" si="22"/>
        <v>2023</v>
      </c>
      <c r="BJ212">
        <f t="shared" si="25"/>
        <v>1</v>
      </c>
    </row>
    <row r="213" spans="1:62" x14ac:dyDescent="0.2">
      <c r="A213" s="11">
        <v>44946</v>
      </c>
      <c r="B213" s="4">
        <v>60.75</v>
      </c>
      <c r="C213" s="18">
        <f>CWG!B213+'Rail Costs'!B213</f>
        <v>65.949104143337067</v>
      </c>
      <c r="E213" s="4">
        <f>CWG!C213*'Feedstock Conversions'!B$21</f>
        <v>518.22806035834265</v>
      </c>
      <c r="F213" s="4">
        <f>CWG!C213*'Feedstock Conversions'!B$9</f>
        <v>618.27285134378496</v>
      </c>
      <c r="H213" s="4">
        <f>'Fuel Values'!B213-CWG!I213-CWG!J213-CWG!K213</f>
        <v>349.81092321160156</v>
      </c>
      <c r="I213" s="18">
        <f>('LCFS Values'!$E$6-$AA$4)/1000000*'LCFS Values'!B213*'LCFS Values'!$G$2*100</f>
        <v>45.345326788398424</v>
      </c>
      <c r="J213" s="4">
        <f>'RIN Values'!C213</f>
        <v>249.84375</v>
      </c>
      <c r="K213" s="4">
        <f>'Fixed Credits Value'!B213</f>
        <v>100</v>
      </c>
      <c r="L213" s="4">
        <f t="shared" si="23"/>
        <v>745</v>
      </c>
      <c r="M213" s="4">
        <f>L213/'Feedstock Conversions'!B$21</f>
        <v>94.807839144820562</v>
      </c>
      <c r="O213" s="4">
        <f>'Fuel Values'!C213*100</f>
        <v>308.04000000000002</v>
      </c>
      <c r="P213" s="18">
        <f>('LCFS Values'!$E$5-AB$4)/1000000*'LCFS Values'!B213*'LCFS Values'!$G$2*100</f>
        <v>39.353906156249998</v>
      </c>
      <c r="Q213" s="4">
        <f>'RIN Values'!D213</f>
        <v>283.15625</v>
      </c>
      <c r="R213" s="4">
        <f>'Fixed Credits Value'!B213</f>
        <v>100</v>
      </c>
      <c r="S213" s="4">
        <f>'Fixed Credits Value'!C213</f>
        <v>16</v>
      </c>
      <c r="T213" s="4">
        <f t="shared" si="19"/>
        <v>746.55015615625007</v>
      </c>
      <c r="U213" s="4">
        <f>T213/'Feedstock Conversions'!B$9</f>
        <v>79.632016656666679</v>
      </c>
      <c r="W213" s="4">
        <f t="shared" si="24"/>
        <v>226.77193964165735</v>
      </c>
      <c r="X213" s="4">
        <f t="shared" si="20"/>
        <v>128.2773048124651</v>
      </c>
      <c r="AG213" s="4">
        <f>AJ213+'Rail Costs'!K213</f>
        <v>62.549776035834263</v>
      </c>
      <c r="AH213" s="4">
        <f>B213+'Rail Costs'!N213</f>
        <v>61.269910414333708</v>
      </c>
      <c r="AI213" s="4">
        <f>AH213+'Rail Costs'!K213</f>
        <v>62.569686450167971</v>
      </c>
      <c r="AJ213" s="4">
        <v>61.25</v>
      </c>
      <c r="AK213" s="4">
        <v>64.25</v>
      </c>
      <c r="AL213" s="4">
        <v>61</v>
      </c>
      <c r="AO213" s="4">
        <f>$L213-(AG213*'Feedstock Conversions'!$B$21)-'Rail Costs'!Q213</f>
        <v>249.0812687202135</v>
      </c>
      <c r="AP213" s="4">
        <f>$L213-(AH213*'Feedstock Conversions'!$B$21)-'Rail Costs'!R213</f>
        <v>259.62309570823936</v>
      </c>
      <c r="AQ213" s="4">
        <f>$L213-(AI213*'Feedstock Conversions'!$B$21)-'Rail Costs'!S213</f>
        <v>249.61037604203457</v>
      </c>
      <c r="AR213" s="4">
        <f>$L213-(AJ213*'Feedstock Conversions'!$B$21)-'Rail Costs'!T213</f>
        <v>259.50455600933259</v>
      </c>
      <c r="AS213" s="4">
        <f>$L213-(AK213*'Feedstock Conversions'!$B$21)-'Rail Costs'!U213</f>
        <v>236.10509153238323</v>
      </c>
      <c r="AT213" s="4">
        <f>$L213-(AL213*'Feedstock Conversions'!$B$21)-'Rail Costs'!V213</f>
        <v>260.63046721119906</v>
      </c>
      <c r="AV213" s="4">
        <f>$T213-(AG213*'Feedstock Conversions'!$B$9)-'Rail Costs'!Q213</f>
        <v>155.74341463010293</v>
      </c>
      <c r="AW213" s="4">
        <f>$T213-(AH213*'Feedstock Conversions'!$B$9)-'Rail Costs'!R213</f>
        <v>168.22679776594521</v>
      </c>
      <c r="AX213" s="4">
        <f>$T213-(AI213*'Feedstock Conversions'!$B$9)-'Rail Costs'!S213</f>
        <v>156.24231785337977</v>
      </c>
      <c r="AY213" s="4">
        <f>$T213-(AJ213*'Feedstock Conversions'!$B$9)-'Rail Costs'!T213</f>
        <v>168.13846216558258</v>
      </c>
      <c r="AZ213" s="4">
        <f>$T213-(AK213*'Feedstock Conversions'!$B$9)-'Rail Costs'!U213</f>
        <v>140.18799768863326</v>
      </c>
      <c r="BA213" s="4">
        <f>$T213-(AL213*'Feedstock Conversions'!$B$9)-'Rail Costs'!V213</f>
        <v>169.64362336744909</v>
      </c>
      <c r="BH213">
        <f t="shared" si="21"/>
        <v>3</v>
      </c>
      <c r="BI213">
        <f t="shared" si="22"/>
        <v>2023</v>
      </c>
      <c r="BJ213">
        <f t="shared" si="25"/>
        <v>1</v>
      </c>
    </row>
    <row r="214" spans="1:62" x14ac:dyDescent="0.2">
      <c r="A214" s="11">
        <v>44953</v>
      </c>
      <c r="B214" s="4">
        <v>60.5</v>
      </c>
      <c r="C214" s="18">
        <f>CWG!B214+'Rail Costs'!B214</f>
        <v>65.699104143337067</v>
      </c>
      <c r="E214" s="4">
        <f>CWG!C214*'Feedstock Conversions'!B$21</f>
        <v>516.2635603583426</v>
      </c>
      <c r="F214" s="4">
        <f>CWG!C214*'Feedstock Conversions'!B$9</f>
        <v>615.92910134378496</v>
      </c>
      <c r="H214" s="4">
        <f>'Fuel Values'!B214-CWG!I214-CWG!J214-CWG!K214</f>
        <v>349.03464309562492</v>
      </c>
      <c r="I214" s="18">
        <f>('LCFS Values'!$E$6-$AA$4)/1000000*'LCFS Values'!B214*'LCFS Values'!$G$2*100</f>
        <v>45.39035690437499</v>
      </c>
      <c r="J214" s="4">
        <f>'RIN Values'!C214</f>
        <v>250.57500000000002</v>
      </c>
      <c r="K214" s="4">
        <f>'Fixed Credits Value'!B214</f>
        <v>100</v>
      </c>
      <c r="L214" s="4">
        <f t="shared" si="23"/>
        <v>744.99999999999989</v>
      </c>
      <c r="M214" s="4">
        <f>L214/'Feedstock Conversions'!B$21</f>
        <v>94.807839144820548</v>
      </c>
      <c r="O214" s="4">
        <f>'Fuel Values'!C214*100</f>
        <v>314.02999999999997</v>
      </c>
      <c r="P214" s="18">
        <f>('LCFS Values'!$E$5-AB$4)/1000000*'LCFS Values'!B214*'LCFS Values'!$G$2*100</f>
        <v>39.392986499999999</v>
      </c>
      <c r="Q214" s="4">
        <f>'RIN Values'!D214</f>
        <v>283.98500000000001</v>
      </c>
      <c r="R214" s="4">
        <f>'Fixed Credits Value'!B214</f>
        <v>100</v>
      </c>
      <c r="S214" s="4">
        <f>'Fixed Credits Value'!C214</f>
        <v>16</v>
      </c>
      <c r="T214" s="4">
        <f t="shared" si="19"/>
        <v>753.40798649999999</v>
      </c>
      <c r="U214" s="4">
        <f>T214/'Feedstock Conversions'!B$9</f>
        <v>80.363518560000003</v>
      </c>
      <c r="W214" s="4">
        <f t="shared" si="24"/>
        <v>228.73643964165728</v>
      </c>
      <c r="X214" s="4">
        <f t="shared" si="20"/>
        <v>137.47888515621503</v>
      </c>
      <c r="AG214" s="4">
        <f>AJ214+'Rail Costs'!K214</f>
        <v>61.999776035834266</v>
      </c>
      <c r="AH214" s="4">
        <f>B214+'Rail Costs'!N214</f>
        <v>61.019910414333708</v>
      </c>
      <c r="AI214" s="4">
        <f>AH214+'Rail Costs'!K214</f>
        <v>62.319686450167971</v>
      </c>
      <c r="AJ214" s="4">
        <v>60.7</v>
      </c>
      <c r="AK214" s="4">
        <v>64</v>
      </c>
      <c r="AL214" s="4">
        <v>61</v>
      </c>
      <c r="AO214" s="4">
        <f>$L214-(AG214*'Feedstock Conversions'!$B$21)-'Rail Costs'!Q214</f>
        <v>253.40316872021336</v>
      </c>
      <c r="AP214" s="4">
        <f>$L214-(AH214*'Feedstock Conversions'!$B$21)-'Rail Costs'!R214</f>
        <v>261.58759570823923</v>
      </c>
      <c r="AQ214" s="4">
        <f>$L214-(AI214*'Feedstock Conversions'!$B$21)-'Rail Costs'!S214</f>
        <v>251.57487604203445</v>
      </c>
      <c r="AR214" s="4">
        <f>$L214-(AJ214*'Feedstock Conversions'!$B$21)-'Rail Costs'!T214</f>
        <v>263.82645600933245</v>
      </c>
      <c r="AS214" s="4">
        <f>$L214-(AK214*'Feedstock Conversions'!$B$21)-'Rail Costs'!U214</f>
        <v>238.0695915323831</v>
      </c>
      <c r="AT214" s="4">
        <f>$L214-(AL214*'Feedstock Conversions'!$B$21)-'Rail Costs'!V214</f>
        <v>260.63046721119895</v>
      </c>
      <c r="AV214" s="4">
        <f>$T214-(AG214*'Feedstock Conversions'!$B$9)-'Rail Costs'!Q214</f>
        <v>167.75749497385286</v>
      </c>
      <c r="AW214" s="4">
        <f>$T214-(AH214*'Feedstock Conversions'!$B$9)-'Rail Costs'!R214</f>
        <v>177.42837810969513</v>
      </c>
      <c r="AX214" s="4">
        <f>$T214-(AI214*'Feedstock Conversions'!$B$9)-'Rail Costs'!S214</f>
        <v>165.4438981971297</v>
      </c>
      <c r="AY214" s="4">
        <f>$T214-(AJ214*'Feedstock Conversions'!$B$9)-'Rail Costs'!T214</f>
        <v>180.15254250933251</v>
      </c>
      <c r="AZ214" s="4">
        <f>$T214-(AK214*'Feedstock Conversions'!$B$9)-'Rail Costs'!U214</f>
        <v>149.38957803238318</v>
      </c>
      <c r="BA214" s="4">
        <f>$T214-(AL214*'Feedstock Conversions'!$B$9)-'Rail Costs'!V214</f>
        <v>176.50145371119902</v>
      </c>
      <c r="BH214">
        <f t="shared" si="21"/>
        <v>4</v>
      </c>
      <c r="BI214">
        <f t="shared" si="22"/>
        <v>2023</v>
      </c>
      <c r="BJ214">
        <f t="shared" si="25"/>
        <v>1</v>
      </c>
    </row>
    <row r="215" spans="1:62" x14ac:dyDescent="0.2">
      <c r="A215" s="11">
        <v>44960</v>
      </c>
      <c r="B215" s="4">
        <v>59</v>
      </c>
      <c r="C215" s="18">
        <f>CWG!B215+'Rail Costs'!B215</f>
        <v>64.199104143337067</v>
      </c>
      <c r="E215" s="4">
        <f>CWG!C215*'Feedstock Conversions'!B$21</f>
        <v>504.47656035834262</v>
      </c>
      <c r="F215" s="4">
        <f>CWG!C215*'Feedstock Conversions'!B$9</f>
        <v>601.86660134378496</v>
      </c>
      <c r="H215" s="4">
        <f>'Fuel Values'!B215-CWG!I215-CWG!J215-CWG!K215</f>
        <v>341.67638997184383</v>
      </c>
      <c r="I215" s="18">
        <f>('LCFS Values'!$E$6-$AA$4)/1000000*'LCFS Values'!B215*'LCFS Values'!$G$2*100</f>
        <v>44.273610028156249</v>
      </c>
      <c r="J215" s="4">
        <f>'RIN Values'!C215</f>
        <v>241.04999999999998</v>
      </c>
      <c r="K215" s="4">
        <f>'Fixed Credits Value'!B215</f>
        <v>100</v>
      </c>
      <c r="L215" s="4">
        <f t="shared" si="23"/>
        <v>727.00000000000011</v>
      </c>
      <c r="M215" s="4">
        <f>L215/'Feedstock Conversions'!B$21</f>
        <v>92.517179944006131</v>
      </c>
      <c r="O215" s="4">
        <f>'Fuel Values'!C215*100</f>
        <v>283.52</v>
      </c>
      <c r="P215" s="18">
        <f>('LCFS Values'!$E$5-AB$4)/1000000*'LCFS Values'!B215*'LCFS Values'!$G$2*100</f>
        <v>38.423793975000002</v>
      </c>
      <c r="Q215" s="4">
        <f>'RIN Values'!D215</f>
        <v>273.19</v>
      </c>
      <c r="R215" s="4">
        <f>'Fixed Credits Value'!B215</f>
        <v>100</v>
      </c>
      <c r="S215" s="4">
        <f>'Fixed Credits Value'!C215</f>
        <v>16</v>
      </c>
      <c r="T215" s="4">
        <f t="shared" si="19"/>
        <v>711.133793975</v>
      </c>
      <c r="U215" s="4">
        <f>T215/'Feedstock Conversions'!B$9</f>
        <v>75.854271357333332</v>
      </c>
      <c r="W215" s="4">
        <f t="shared" si="24"/>
        <v>222.52343964165749</v>
      </c>
      <c r="X215" s="4">
        <f t="shared" si="20"/>
        <v>109.26719263121504</v>
      </c>
      <c r="AG215" s="4">
        <f>AJ215+'Rail Costs'!K215</f>
        <v>60.774776035834265</v>
      </c>
      <c r="AH215" s="4">
        <f>B215+'Rail Costs'!N215</f>
        <v>59.519910414333708</v>
      </c>
      <c r="AI215" s="4">
        <f>AH215+'Rail Costs'!K215</f>
        <v>60.819686450167971</v>
      </c>
      <c r="AJ215" s="4">
        <v>59.475000000000001</v>
      </c>
      <c r="AK215" s="4">
        <v>62.8</v>
      </c>
      <c r="AL215" s="4">
        <v>59.8</v>
      </c>
      <c r="AO215" s="4">
        <f>$L215-(AG215*'Feedstock Conversions'!$B$21)-'Rail Costs'!Q215</f>
        <v>245.02921872021361</v>
      </c>
      <c r="AP215" s="4">
        <f>$L215-(AH215*'Feedstock Conversions'!$B$21)-'Rail Costs'!R215</f>
        <v>255.3745957082395</v>
      </c>
      <c r="AQ215" s="4">
        <f>$L215-(AI215*'Feedstock Conversions'!$B$21)-'Rail Costs'!S215</f>
        <v>245.36187604203465</v>
      </c>
      <c r="AR215" s="4">
        <f>$L215-(AJ215*'Feedstock Conversions'!$B$21)-'Rail Costs'!T215</f>
        <v>255.45250600933261</v>
      </c>
      <c r="AS215" s="4">
        <f>$L215-(AK215*'Feedstock Conversions'!$B$21)-'Rail Costs'!U215</f>
        <v>229.49919153238332</v>
      </c>
      <c r="AT215" s="4">
        <f>$L215-(AL215*'Feedstock Conversions'!$B$21)-'Rail Costs'!V215</f>
        <v>252.06006721119917</v>
      </c>
      <c r="AV215" s="4">
        <f>$T215-(AG215*'Feedstock Conversions'!$B$9)-'Rail Costs'!Q215</f>
        <v>136.96767744885287</v>
      </c>
      <c r="AW215" s="4">
        <f>$T215-(AH215*'Feedstock Conversions'!$B$9)-'Rail Costs'!R215</f>
        <v>149.21668558469514</v>
      </c>
      <c r="AX215" s="4">
        <f>$T215-(AI215*'Feedstock Conversions'!$B$9)-'Rail Costs'!S215</f>
        <v>137.23220567212971</v>
      </c>
      <c r="AY215" s="4">
        <f>$T215-(AJ215*'Feedstock Conversions'!$B$9)-'Rail Costs'!T215</f>
        <v>149.36272498433252</v>
      </c>
      <c r="AZ215" s="4">
        <f>$T215-(AK215*'Feedstock Conversions'!$B$9)-'Rail Costs'!U215</f>
        <v>118.36538550738319</v>
      </c>
      <c r="BA215" s="4">
        <f>$T215-(AL215*'Feedstock Conversions'!$B$9)-'Rail Costs'!V215</f>
        <v>145.47726118619903</v>
      </c>
      <c r="BH215">
        <f t="shared" si="21"/>
        <v>5</v>
      </c>
      <c r="BI215">
        <f t="shared" si="22"/>
        <v>2023</v>
      </c>
      <c r="BJ215">
        <f t="shared" si="25"/>
        <v>2</v>
      </c>
    </row>
    <row r="216" spans="1:62" x14ac:dyDescent="0.2">
      <c r="A216" s="11">
        <v>44967</v>
      </c>
      <c r="B216" s="4">
        <v>55.5</v>
      </c>
      <c r="C216" s="18">
        <f>CWG!B216+'Rail Costs'!B216</f>
        <v>60.699104143337067</v>
      </c>
      <c r="E216" s="4">
        <f>CWG!C216*'Feedstock Conversions'!B$21</f>
        <v>476.97356035834264</v>
      </c>
      <c r="F216" s="4">
        <f>CWG!C216*'Feedstock Conversions'!B$9</f>
        <v>569.05410134378496</v>
      </c>
      <c r="H216" s="4">
        <f>'Fuel Values'!B216-CWG!I216-CWG!J216-CWG!K216</f>
        <v>326.76084773468756</v>
      </c>
      <c r="I216" s="18">
        <f>('LCFS Values'!$E$6-$AA$4)/1000000*'LCFS Values'!B216*'LCFS Values'!$G$2*100</f>
        <v>43.589152265312492</v>
      </c>
      <c r="J216" s="4">
        <f>'RIN Values'!C216</f>
        <v>238.64999999999998</v>
      </c>
      <c r="K216" s="4">
        <f>'Fixed Credits Value'!B216</f>
        <v>100</v>
      </c>
      <c r="L216" s="4">
        <f t="shared" si="23"/>
        <v>709</v>
      </c>
      <c r="M216" s="4">
        <f>L216/'Feedstock Conversions'!B$21</f>
        <v>90.226520743191656</v>
      </c>
      <c r="O216" s="4">
        <f>'Fuel Values'!C216*100</f>
        <v>286.47999999999996</v>
      </c>
      <c r="P216" s="18">
        <f>('LCFS Values'!$E$5-AB$4)/1000000*'LCFS Values'!B216*'LCFS Values'!$G$2*100</f>
        <v>37.829772749999997</v>
      </c>
      <c r="Q216" s="4">
        <f>'RIN Values'!D216</f>
        <v>270.46999999999997</v>
      </c>
      <c r="R216" s="4">
        <f>'Fixed Credits Value'!B216</f>
        <v>100</v>
      </c>
      <c r="S216" s="4">
        <f>'Fixed Credits Value'!C216</f>
        <v>16</v>
      </c>
      <c r="T216" s="4">
        <f t="shared" si="19"/>
        <v>710.77977274999989</v>
      </c>
      <c r="U216" s="4">
        <f>T216/'Feedstock Conversions'!B$9</f>
        <v>75.816509093333323</v>
      </c>
      <c r="W216" s="4">
        <f t="shared" si="24"/>
        <v>232.02643964165736</v>
      </c>
      <c r="X216" s="4">
        <f t="shared" si="20"/>
        <v>141.72567140621493</v>
      </c>
      <c r="AG216" s="4">
        <f>AJ216+'Rail Costs'!K216</f>
        <v>57.299776035834263</v>
      </c>
      <c r="AH216" s="4">
        <f>B216+'Rail Costs'!N216</f>
        <v>56.019910414333708</v>
      </c>
      <c r="AI216" s="4">
        <f>AH216+'Rail Costs'!K216</f>
        <v>57.319686450167971</v>
      </c>
      <c r="AJ216" s="4">
        <v>56</v>
      </c>
      <c r="AK216" s="4">
        <v>58.4</v>
      </c>
      <c r="AL216" s="4">
        <v>56</v>
      </c>
      <c r="AO216" s="4">
        <f>$L216-(AG216*'Feedstock Conversions'!$B$21)-'Rail Costs'!Q216</f>
        <v>254.33576872021351</v>
      </c>
      <c r="AP216" s="4">
        <f>$L216-(AH216*'Feedstock Conversions'!$B$21)-'Rail Costs'!R216</f>
        <v>264.87759570823937</v>
      </c>
      <c r="AQ216" s="4">
        <f>$L216-(AI216*'Feedstock Conversions'!$B$21)-'Rail Costs'!S216</f>
        <v>254.86487604203458</v>
      </c>
      <c r="AR216" s="4">
        <f>$L216-(AJ216*'Feedstock Conversions'!$B$21)-'Rail Costs'!T216</f>
        <v>264.75905600933254</v>
      </c>
      <c r="AS216" s="4">
        <f>$L216-(AK216*'Feedstock Conversions'!$B$21)-'Rail Costs'!U216</f>
        <v>246.0743915323832</v>
      </c>
      <c r="AT216" s="4">
        <f>$L216-(AL216*'Feedstock Conversions'!$B$21)-'Rail Costs'!V216</f>
        <v>263.92046721119902</v>
      </c>
      <c r="AV216" s="4">
        <f>$T216-(AG216*'Feedstock Conversions'!$B$9)-'Rail Costs'!Q216</f>
        <v>169.19178122385276</v>
      </c>
      <c r="AW216" s="4">
        <f>$T216-(AH216*'Feedstock Conversions'!$B$9)-'Rail Costs'!R216</f>
        <v>181.67516435969503</v>
      </c>
      <c r="AX216" s="4">
        <f>$T216-(AI216*'Feedstock Conversions'!$B$9)-'Rail Costs'!S216</f>
        <v>169.6906844471296</v>
      </c>
      <c r="AY216" s="4">
        <f>$T216-(AJ216*'Feedstock Conversions'!$B$9)-'Rail Costs'!T216</f>
        <v>181.58682875933241</v>
      </c>
      <c r="AZ216" s="4">
        <f>$T216-(AK216*'Feedstock Conversions'!$B$9)-'Rail Costs'!U216</f>
        <v>159.26136428238308</v>
      </c>
      <c r="BA216" s="4">
        <f>$T216-(AL216*'Feedstock Conversions'!$B$9)-'Rail Costs'!V216</f>
        <v>180.74823996119892</v>
      </c>
      <c r="BH216">
        <f t="shared" si="21"/>
        <v>6</v>
      </c>
      <c r="BI216">
        <f t="shared" si="22"/>
        <v>2023</v>
      </c>
      <c r="BJ216">
        <f t="shared" si="25"/>
        <v>2</v>
      </c>
    </row>
    <row r="217" spans="1:62" x14ac:dyDescent="0.2">
      <c r="A217" s="11">
        <v>44974</v>
      </c>
      <c r="B217" s="4">
        <v>54</v>
      </c>
      <c r="C217" s="18">
        <f>CWG!B217+'Rail Costs'!B217</f>
        <v>59.199104143337067</v>
      </c>
      <c r="E217" s="4">
        <f>CWG!C217*'Feedstock Conversions'!B$21</f>
        <v>465.18656035834266</v>
      </c>
      <c r="F217" s="4">
        <f>CWG!C217*'Feedstock Conversions'!B$9</f>
        <v>554.99160134378496</v>
      </c>
      <c r="H217" s="4">
        <f>'Fuel Values'!B217-CWG!I217-CWG!J217-CWG!K217</f>
        <v>312.84132988946885</v>
      </c>
      <c r="I217" s="18">
        <f>('LCFS Values'!$E$6-$AA$4)/1000000*'LCFS Values'!B217*'LCFS Values'!$G$2*100</f>
        <v>45.858670110531243</v>
      </c>
      <c r="J217" s="4">
        <f>'RIN Values'!C217</f>
        <v>246.29999999999998</v>
      </c>
      <c r="K217" s="4">
        <f>'Fixed Credits Value'!B217</f>
        <v>100</v>
      </c>
      <c r="L217" s="4">
        <f t="shared" si="23"/>
        <v>705.00000000000011</v>
      </c>
      <c r="M217" s="4">
        <f>L217/'Feedstock Conversions'!B$21</f>
        <v>89.717485365232903</v>
      </c>
      <c r="O217" s="4">
        <f>'Fuel Values'!C217*100</f>
        <v>285.76</v>
      </c>
      <c r="P217" s="18">
        <f>('LCFS Values'!$E$5-AB$4)/1000000*'LCFS Values'!B217*'LCFS Values'!$G$2*100</f>
        <v>39.799422074999995</v>
      </c>
      <c r="Q217" s="4">
        <f>'RIN Values'!D217</f>
        <v>279.14</v>
      </c>
      <c r="R217" s="4">
        <f>'Fixed Credits Value'!B217</f>
        <v>100</v>
      </c>
      <c r="S217" s="4">
        <f>'Fixed Credits Value'!C217</f>
        <v>16</v>
      </c>
      <c r="T217" s="4">
        <f t="shared" si="19"/>
        <v>720.69942207500003</v>
      </c>
      <c r="U217" s="4">
        <f>T217/'Feedstock Conversions'!B$9</f>
        <v>76.874605021333338</v>
      </c>
      <c r="W217" s="4">
        <f t="shared" si="24"/>
        <v>239.81343964165745</v>
      </c>
      <c r="X217" s="4">
        <f t="shared" si="20"/>
        <v>165.70782073121507</v>
      </c>
      <c r="AG217" s="4">
        <f>AJ217+'Rail Costs'!K217</f>
        <v>56.299776035834263</v>
      </c>
      <c r="AH217" s="4">
        <f>B217+'Rail Costs'!N217</f>
        <v>54.519910414333708</v>
      </c>
      <c r="AI217" s="4">
        <f>AH217+'Rail Costs'!K217</f>
        <v>55.819686450167971</v>
      </c>
      <c r="AJ217" s="4">
        <v>55</v>
      </c>
      <c r="AK217" s="4">
        <v>56.4</v>
      </c>
      <c r="AL217" s="4">
        <v>55.5</v>
      </c>
      <c r="AO217" s="4">
        <f>$L217-(AG217*'Feedstock Conversions'!$B$21)-'Rail Costs'!Q217</f>
        <v>258.19376872021365</v>
      </c>
      <c r="AP217" s="4">
        <f>$L217-(AH217*'Feedstock Conversions'!$B$21)-'Rail Costs'!R217</f>
        <v>272.66459570823946</v>
      </c>
      <c r="AQ217" s="4">
        <f>$L217-(AI217*'Feedstock Conversions'!$B$21)-'Rail Costs'!S217</f>
        <v>262.65187604203464</v>
      </c>
      <c r="AR217" s="4">
        <f>$L217-(AJ217*'Feedstock Conversions'!$B$21)-'Rail Costs'!T217</f>
        <v>268.61705600933266</v>
      </c>
      <c r="AS217" s="4">
        <f>$L217-(AK217*'Feedstock Conversions'!$B$21)-'Rail Costs'!U217</f>
        <v>257.7903915323833</v>
      </c>
      <c r="AT217" s="4">
        <f>$L217-(AL217*'Feedstock Conversions'!$B$21)-'Rail Costs'!V217</f>
        <v>263.84946721119917</v>
      </c>
      <c r="AV217" s="4">
        <f>$T217-(AG217*'Feedstock Conversions'!$B$9)-'Rail Costs'!Q217</f>
        <v>188.48643054885289</v>
      </c>
      <c r="AW217" s="4">
        <f>$T217-(AH217*'Feedstock Conversions'!$B$9)-'Rail Costs'!R217</f>
        <v>205.65731368469517</v>
      </c>
      <c r="AX217" s="4">
        <f>$T217-(AI217*'Feedstock Conversions'!$B$9)-'Rail Costs'!S217</f>
        <v>193.67283377212974</v>
      </c>
      <c r="AY217" s="4">
        <f>$T217-(AJ217*'Feedstock Conversions'!$B$9)-'Rail Costs'!T217</f>
        <v>200.88147808433254</v>
      </c>
      <c r="AZ217" s="4">
        <f>$T217-(AK217*'Feedstock Conversions'!$B$9)-'Rail Costs'!U217</f>
        <v>187.93101360738322</v>
      </c>
      <c r="BA217" s="4">
        <f>$T217-(AL217*'Feedstock Conversions'!$B$9)-'Rail Costs'!V217</f>
        <v>195.35538928619906</v>
      </c>
      <c r="BH217">
        <f t="shared" si="21"/>
        <v>7</v>
      </c>
      <c r="BI217">
        <f t="shared" si="22"/>
        <v>2023</v>
      </c>
      <c r="BJ217">
        <f t="shared" si="25"/>
        <v>2</v>
      </c>
    </row>
    <row r="218" spans="1:62" x14ac:dyDescent="0.2">
      <c r="A218" s="11">
        <v>44981</v>
      </c>
      <c r="B218" s="4">
        <v>52.75</v>
      </c>
      <c r="C218" s="18">
        <f>CWG!B218+'Rail Costs'!B218</f>
        <v>57.949104143337067</v>
      </c>
      <c r="E218" s="4">
        <f>CWG!C218*'Feedstock Conversions'!B$21</f>
        <v>455.36406035834267</v>
      </c>
      <c r="F218" s="4">
        <f>CWG!C218*'Feedstock Conversions'!B$9</f>
        <v>543.27285134378496</v>
      </c>
      <c r="H218" s="4">
        <f>'Fuel Values'!B218-CWG!I218-CWG!J218-CWG!K218</f>
        <v>306.3915712660156</v>
      </c>
      <c r="I218" s="18">
        <f>('LCFS Values'!$E$6-$AA$4)/1000000*'LCFS Values'!B218*'LCFS Values'!$G$2*100</f>
        <v>49.983428733984361</v>
      </c>
      <c r="J218" s="4">
        <f>'RIN Values'!C218</f>
        <v>248.625</v>
      </c>
      <c r="K218" s="4">
        <f>'Fixed Credits Value'!B218</f>
        <v>100</v>
      </c>
      <c r="L218" s="4">
        <f t="shared" si="23"/>
        <v>705</v>
      </c>
      <c r="M218" s="4">
        <f>L218/'Feedstock Conversions'!B$21</f>
        <v>89.717485365232889</v>
      </c>
      <c r="O218" s="4">
        <f>'Fuel Values'!C218*100</f>
        <v>276.77999999999997</v>
      </c>
      <c r="P218" s="18">
        <f>('LCFS Values'!$E$5-AB$4)/1000000*'LCFS Values'!B218*'LCFS Values'!$G$2*100</f>
        <v>43.379181562500001</v>
      </c>
      <c r="Q218" s="4">
        <f>'RIN Values'!D218</f>
        <v>281.77499999999998</v>
      </c>
      <c r="R218" s="4">
        <f>'Fixed Credits Value'!B218</f>
        <v>100</v>
      </c>
      <c r="S218" s="4">
        <f>'Fixed Credits Value'!C218</f>
        <v>16</v>
      </c>
      <c r="T218" s="4">
        <f t="shared" si="19"/>
        <v>717.93418156249993</v>
      </c>
      <c r="U218" s="4">
        <f>T218/'Feedstock Conversions'!B$9</f>
        <v>76.579646033333333</v>
      </c>
      <c r="W218" s="4">
        <f t="shared" si="24"/>
        <v>249.63593964165733</v>
      </c>
      <c r="X218" s="4">
        <f t="shared" si="20"/>
        <v>174.66133021871497</v>
      </c>
      <c r="AG218" s="4">
        <f>AJ218+'Rail Costs'!K218</f>
        <v>55.799776035834263</v>
      </c>
      <c r="AH218" s="4">
        <f>B218+'Rail Costs'!N218</f>
        <v>53.269910414333708</v>
      </c>
      <c r="AI218" s="4">
        <f>AH218+'Rail Costs'!K218</f>
        <v>54.569686450167971</v>
      </c>
      <c r="AJ218" s="4">
        <v>54.5</v>
      </c>
      <c r="AK218" s="4">
        <v>56</v>
      </c>
      <c r="AL218" s="4">
        <v>55</v>
      </c>
      <c r="AO218" s="4">
        <f>$L218-(AG218*'Feedstock Conversions'!$B$21)-'Rail Costs'!Q218</f>
        <v>262.12276872021351</v>
      </c>
      <c r="AP218" s="4">
        <f>$L218-(AH218*'Feedstock Conversions'!$B$21)-'Rail Costs'!R218</f>
        <v>282.48709570823934</v>
      </c>
      <c r="AQ218" s="4">
        <f>$L218-(AI218*'Feedstock Conversions'!$B$21)-'Rail Costs'!S218</f>
        <v>272.47437604203452</v>
      </c>
      <c r="AR218" s="4">
        <f>$L218-(AJ218*'Feedstock Conversions'!$B$21)-'Rail Costs'!T218</f>
        <v>272.54605600933257</v>
      </c>
      <c r="AS218" s="4">
        <f>$L218-(AK218*'Feedstock Conversions'!$B$21)-'Rail Costs'!U218</f>
        <v>260.93359153238316</v>
      </c>
      <c r="AT218" s="4">
        <f>$L218-(AL218*'Feedstock Conversions'!$B$21)-'Rail Costs'!V218</f>
        <v>267.77846721119903</v>
      </c>
      <c r="AV218" s="4">
        <f>$T218-(AG218*'Feedstock Conversions'!$B$9)-'Rail Costs'!Q218</f>
        <v>190.40869003635279</v>
      </c>
      <c r="AW218" s="4">
        <f>$T218-(AH218*'Feedstock Conversions'!$B$9)-'Rail Costs'!R218</f>
        <v>214.61082317219507</v>
      </c>
      <c r="AX218" s="4">
        <f>$T218-(AI218*'Feedstock Conversions'!$B$9)-'Rail Costs'!S218</f>
        <v>202.62634325962964</v>
      </c>
      <c r="AY218" s="4">
        <f>$T218-(AJ218*'Feedstock Conversions'!$B$9)-'Rail Costs'!T218</f>
        <v>202.80373757183244</v>
      </c>
      <c r="AZ218" s="4">
        <f>$T218-(AK218*'Feedstock Conversions'!$B$9)-'Rail Costs'!U218</f>
        <v>188.91577309488312</v>
      </c>
      <c r="BA218" s="4">
        <f>$T218-(AL218*'Feedstock Conversions'!$B$9)-'Rail Costs'!V218</f>
        <v>197.27764877369896</v>
      </c>
      <c r="BH218">
        <f t="shared" si="21"/>
        <v>8</v>
      </c>
      <c r="BI218">
        <f t="shared" si="22"/>
        <v>2023</v>
      </c>
      <c r="BJ218">
        <f t="shared" si="25"/>
        <v>2</v>
      </c>
    </row>
    <row r="219" spans="1:62" x14ac:dyDescent="0.2">
      <c r="A219" s="11">
        <v>44988</v>
      </c>
      <c r="B219" s="4">
        <v>51.6</v>
      </c>
      <c r="C219" s="18">
        <f>CWG!B219+'Rail Costs'!B219</f>
        <v>56.799104143337061</v>
      </c>
      <c r="E219" s="4">
        <f>CWG!C219*'Feedstock Conversions'!B$21</f>
        <v>446.32736035834262</v>
      </c>
      <c r="F219" s="4">
        <f>CWG!C219*'Feedstock Conversions'!B$9</f>
        <v>532.49160134378496</v>
      </c>
      <c r="H219" s="4">
        <f>'Fuel Values'!B219-CWG!I219-CWG!J219-CWG!K219</f>
        <v>292.8842216215312</v>
      </c>
      <c r="I219" s="18">
        <f>('LCFS Values'!$E$6-$AA$4)/1000000*'LCFS Values'!B219*'LCFS Values'!$G$2*100</f>
        <v>47.515778378468745</v>
      </c>
      <c r="J219" s="4">
        <f>'RIN Values'!C219</f>
        <v>242.10000000000002</v>
      </c>
      <c r="K219" s="4">
        <f>'Fixed Credits Value'!B219</f>
        <v>100</v>
      </c>
      <c r="L219" s="4">
        <f t="shared" si="23"/>
        <v>682.5</v>
      </c>
      <c r="M219" s="4">
        <f>L219/'Feedstock Conversions'!B$21</f>
        <v>86.854161364214818</v>
      </c>
      <c r="O219" s="4">
        <f>'Fuel Values'!C219*100</f>
        <v>282.01</v>
      </c>
      <c r="P219" s="18">
        <f>('LCFS Values'!$E$5-AB$4)/1000000*'LCFS Values'!B219*'LCFS Values'!$G$2*100</f>
        <v>41.237578724999999</v>
      </c>
      <c r="Q219" s="4">
        <f>'RIN Values'!D219</f>
        <v>274.38</v>
      </c>
      <c r="R219" s="4">
        <f>'Fixed Credits Value'!B219</f>
        <v>100</v>
      </c>
      <c r="S219" s="4">
        <f>'Fixed Credits Value'!C219</f>
        <v>16</v>
      </c>
      <c r="T219" s="4">
        <f t="shared" ref="T219:T258" si="26">S219+R219+Q219+P219+O219</f>
        <v>713.62757872499992</v>
      </c>
      <c r="U219" s="4">
        <f>T219/'Feedstock Conversions'!B$9</f>
        <v>76.120275063999998</v>
      </c>
      <c r="W219" s="4">
        <f t="shared" si="24"/>
        <v>236.17263964165738</v>
      </c>
      <c r="X219" s="4">
        <f t="shared" ref="X219:X258" si="27">T219-F219</f>
        <v>181.13597738121496</v>
      </c>
      <c r="AG219" s="4">
        <f>AJ219+'Rail Costs'!K219</f>
        <v>53.799776035834263</v>
      </c>
      <c r="AH219" s="4">
        <f>B219+'Rail Costs'!N219</f>
        <v>52.11991041433371</v>
      </c>
      <c r="AI219" s="4">
        <f>AH219+'Rail Costs'!K219</f>
        <v>53.419686450167973</v>
      </c>
      <c r="AJ219" s="4">
        <v>52.5</v>
      </c>
      <c r="AK219" s="4">
        <v>56</v>
      </c>
      <c r="AL219" s="4">
        <v>53.5</v>
      </c>
      <c r="AO219" s="4">
        <f>$L219-(AG219*'Feedstock Conversions'!$B$21)-'Rail Costs'!Q219</f>
        <v>255.33876872021349</v>
      </c>
      <c r="AP219" s="4">
        <f>$L219-(AH219*'Feedstock Conversions'!$B$21)-'Rail Costs'!R219</f>
        <v>269.02379570823933</v>
      </c>
      <c r="AQ219" s="4">
        <f>$L219-(AI219*'Feedstock Conversions'!$B$21)-'Rail Costs'!S219</f>
        <v>259.01107604203452</v>
      </c>
      <c r="AR219" s="4">
        <f>$L219-(AJ219*'Feedstock Conversions'!$B$21)-'Rail Costs'!T219</f>
        <v>265.76205600933258</v>
      </c>
      <c r="AS219" s="4">
        <f>$L219-(AK219*'Feedstock Conversions'!$B$21)-'Rail Costs'!U219</f>
        <v>238.43359153238319</v>
      </c>
      <c r="AT219" s="4">
        <f>$L219-(AL219*'Feedstock Conversions'!$B$21)-'Rail Costs'!V219</f>
        <v>257.06546721119906</v>
      </c>
      <c r="AV219" s="4">
        <f>$T219-(AG219*'Feedstock Conversions'!$B$9)-'Rail Costs'!Q219</f>
        <v>204.85208719885284</v>
      </c>
      <c r="AW219" s="4">
        <f>$T219-(AH219*'Feedstock Conversions'!$B$9)-'Rail Costs'!R219</f>
        <v>221.085470334695</v>
      </c>
      <c r="AX219" s="4">
        <f>$T219-(AI219*'Feedstock Conversions'!$B$9)-'Rail Costs'!S219</f>
        <v>209.10099042212963</v>
      </c>
      <c r="AY219" s="4">
        <f>$T219-(AJ219*'Feedstock Conversions'!$B$9)-'Rail Costs'!T219</f>
        <v>217.24713473433243</v>
      </c>
      <c r="AZ219" s="4">
        <f>$T219-(AK219*'Feedstock Conversions'!$B$9)-'Rail Costs'!U219</f>
        <v>184.60917025738311</v>
      </c>
      <c r="BA219" s="4">
        <f>$T219-(AL219*'Feedstock Conversions'!$B$9)-'Rail Costs'!V219</f>
        <v>207.03354593619895</v>
      </c>
      <c r="BH219">
        <f t="shared" si="21"/>
        <v>9</v>
      </c>
      <c r="BI219">
        <f t="shared" si="22"/>
        <v>2023</v>
      </c>
      <c r="BJ219">
        <f t="shared" si="25"/>
        <v>3</v>
      </c>
    </row>
    <row r="220" spans="1:62" x14ac:dyDescent="0.2">
      <c r="A220" s="11">
        <v>44995</v>
      </c>
      <c r="B220" s="4">
        <v>50.8</v>
      </c>
      <c r="C220" s="18">
        <f>CWG!B220+'Rail Costs'!B220</f>
        <v>55.999104143337064</v>
      </c>
      <c r="E220" s="4">
        <f>CWG!C220*'Feedstock Conversions'!B$21</f>
        <v>440.0409603583426</v>
      </c>
      <c r="F220" s="4">
        <f>CWG!C220*'Feedstock Conversions'!B$9</f>
        <v>524.99160134378496</v>
      </c>
      <c r="H220" s="4">
        <f>'Fuel Values'!B220-CWG!I220-CWG!J220-CWG!K220</f>
        <v>266.01512525040619</v>
      </c>
      <c r="I220" s="18">
        <f>('LCFS Values'!$E$6-$AA$4)/1000000*'LCFS Values'!B220*'LCFS Values'!$G$2*100</f>
        <v>47.659874749593747</v>
      </c>
      <c r="J220" s="4">
        <f>'RIN Values'!C220</f>
        <v>240.82500000000002</v>
      </c>
      <c r="K220" s="4">
        <f>'Fixed Credits Value'!B220</f>
        <v>100</v>
      </c>
      <c r="L220" s="4">
        <f t="shared" si="23"/>
        <v>654.5</v>
      </c>
      <c r="M220" s="4">
        <f>L220/'Feedstock Conversions'!B$21</f>
        <v>83.290913718503447</v>
      </c>
      <c r="O220" s="4">
        <f>'Fuel Values'!C220*100</f>
        <v>264.95999999999998</v>
      </c>
      <c r="P220" s="18">
        <f>('LCFS Values'!$E$5-AB$4)/1000000*'LCFS Values'!B220*'LCFS Values'!$G$2*100</f>
        <v>41.362635825000005</v>
      </c>
      <c r="Q220" s="4">
        <f>'RIN Values'!D220</f>
        <v>272.935</v>
      </c>
      <c r="R220" s="4">
        <f>'Fixed Credits Value'!B220</f>
        <v>100</v>
      </c>
      <c r="S220" s="4">
        <f>'Fixed Credits Value'!C220</f>
        <v>16</v>
      </c>
      <c r="T220" s="4">
        <f t="shared" si="26"/>
        <v>695.25763582499997</v>
      </c>
      <c r="U220" s="4">
        <f>T220/'Feedstock Conversions'!B$9</f>
        <v>74.160814488</v>
      </c>
      <c r="W220" s="4">
        <f t="shared" si="24"/>
        <v>214.4590396416574</v>
      </c>
      <c r="X220" s="4">
        <f t="shared" si="27"/>
        <v>170.266034481215</v>
      </c>
      <c r="AG220" s="4">
        <f>AJ220+'Rail Costs'!K220</f>
        <v>51.799776035834263</v>
      </c>
      <c r="AH220" s="4">
        <f>B220+'Rail Costs'!N220</f>
        <v>51.319910414333705</v>
      </c>
      <c r="AI220" s="4">
        <f>AH220+'Rail Costs'!K220</f>
        <v>52.619686450167968</v>
      </c>
      <c r="AJ220" s="4">
        <v>50.5</v>
      </c>
      <c r="AK220" s="4">
        <v>55</v>
      </c>
      <c r="AL220" s="4">
        <v>53.5</v>
      </c>
      <c r="AO220" s="4">
        <f>$L220-(AG220*'Feedstock Conversions'!$B$21)-'Rail Costs'!Q220</f>
        <v>243.0547687202135</v>
      </c>
      <c r="AP220" s="4">
        <f>$L220-(AH220*'Feedstock Conversions'!$B$21)-'Rail Costs'!R220</f>
        <v>247.31019570823941</v>
      </c>
      <c r="AQ220" s="4">
        <f>$L220-(AI220*'Feedstock Conversions'!$B$21)-'Rail Costs'!S220</f>
        <v>237.29747604203456</v>
      </c>
      <c r="AR220" s="4">
        <f>$L220-(AJ220*'Feedstock Conversions'!$B$21)-'Rail Costs'!T220</f>
        <v>253.47805600933251</v>
      </c>
      <c r="AS220" s="4">
        <f>$L220-(AK220*'Feedstock Conversions'!$B$21)-'Rail Costs'!U220</f>
        <v>218.29159153238319</v>
      </c>
      <c r="AT220" s="4">
        <f>$L220-(AL220*'Feedstock Conversions'!$B$21)-'Rail Costs'!V220</f>
        <v>229.06546721119906</v>
      </c>
      <c r="AV220" s="4">
        <f>$T220-(AG220*'Feedstock Conversions'!$B$9)-'Rail Costs'!Q220</f>
        <v>205.23214429885289</v>
      </c>
      <c r="AW220" s="4">
        <f>$T220-(AH220*'Feedstock Conversions'!$B$9)-'Rail Costs'!R220</f>
        <v>210.2155274346951</v>
      </c>
      <c r="AX220" s="4">
        <f>$T220-(AI220*'Feedstock Conversions'!$B$9)-'Rail Costs'!S220</f>
        <v>198.23104752212973</v>
      </c>
      <c r="AY220" s="4">
        <f>$T220-(AJ220*'Feedstock Conversions'!$B$9)-'Rail Costs'!T220</f>
        <v>217.62719183433248</v>
      </c>
      <c r="AZ220" s="4">
        <f>$T220-(AK220*'Feedstock Conversions'!$B$9)-'Rail Costs'!U220</f>
        <v>175.61422735738316</v>
      </c>
      <c r="BA220" s="4">
        <f>$T220-(AL220*'Feedstock Conversions'!$B$9)-'Rail Costs'!V220</f>
        <v>188.66360303619899</v>
      </c>
      <c r="BH220">
        <f t="shared" si="21"/>
        <v>10</v>
      </c>
      <c r="BI220">
        <f t="shared" si="22"/>
        <v>2023</v>
      </c>
      <c r="BJ220">
        <f t="shared" si="25"/>
        <v>3</v>
      </c>
    </row>
    <row r="221" spans="1:62" x14ac:dyDescent="0.2">
      <c r="A221" s="11">
        <v>45002</v>
      </c>
      <c r="B221" s="4">
        <v>48.5</v>
      </c>
      <c r="C221" s="18">
        <f>CWG!B221+'Rail Costs'!B221</f>
        <v>53.699104143337067</v>
      </c>
      <c r="E221" s="4">
        <f>CWG!C221*'Feedstock Conversions'!B$21</f>
        <v>421.96756035834267</v>
      </c>
      <c r="F221" s="4">
        <f>CWG!C221*'Feedstock Conversions'!B$9</f>
        <v>503.42910134378502</v>
      </c>
      <c r="H221" s="4">
        <f>'Fuel Values'!B221-CWG!I221-CWG!J221-CWG!K221</f>
        <v>249.19205327121881</v>
      </c>
      <c r="I221" s="18">
        <f>('LCFS Values'!$E$6-$AA$4)/1000000*'LCFS Values'!B221*'LCFS Values'!$G$2*100</f>
        <v>50.757946728781242</v>
      </c>
      <c r="J221" s="4">
        <f>'RIN Values'!C221</f>
        <v>235.04999999999998</v>
      </c>
      <c r="K221" s="4">
        <f>'Fixed Credits Value'!B221</f>
        <v>100</v>
      </c>
      <c r="L221" s="4">
        <f t="shared" si="23"/>
        <v>635</v>
      </c>
      <c r="M221" s="4">
        <f>L221/'Feedstock Conversions'!B$21</f>
        <v>80.80936625095444</v>
      </c>
      <c r="O221" s="4">
        <f>'Fuel Values'!C221*100</f>
        <v>255.03999999999996</v>
      </c>
      <c r="P221" s="18">
        <f>('LCFS Values'!$E$5-AB$4)/1000000*'LCFS Values'!B221*'LCFS Values'!$G$2*100</f>
        <v>44.051363475000002</v>
      </c>
      <c r="Q221" s="4">
        <f>'RIN Values'!D221</f>
        <v>266.39</v>
      </c>
      <c r="R221" s="4">
        <f>'Fixed Credits Value'!B221</f>
        <v>100</v>
      </c>
      <c r="S221" s="4">
        <f>'Fixed Credits Value'!C221</f>
        <v>16</v>
      </c>
      <c r="T221" s="4">
        <f t="shared" si="26"/>
        <v>681.48136347499997</v>
      </c>
      <c r="U221" s="4">
        <f>T221/'Feedstock Conversions'!B$9</f>
        <v>72.691345437333325</v>
      </c>
      <c r="W221" s="4">
        <f t="shared" si="24"/>
        <v>213.03243964165733</v>
      </c>
      <c r="X221" s="4">
        <f t="shared" si="27"/>
        <v>178.05226213121495</v>
      </c>
      <c r="AG221" s="4">
        <f>AJ221+'Rail Costs'!K221</f>
        <v>51.399776035834265</v>
      </c>
      <c r="AH221" s="4">
        <f>B221+'Rail Costs'!N221</f>
        <v>49.019910414333708</v>
      </c>
      <c r="AI221" s="4">
        <f>AH221+'Rail Costs'!K221</f>
        <v>50.319686450167971</v>
      </c>
      <c r="AJ221" s="4">
        <v>50.1</v>
      </c>
      <c r="AK221" s="4">
        <v>52.5</v>
      </c>
      <c r="AL221" s="4">
        <v>51.8</v>
      </c>
      <c r="AO221" s="4">
        <f>$L221-(AG221*'Feedstock Conversions'!$B$21)-'Rail Costs'!Q221</f>
        <v>226.69796872021348</v>
      </c>
      <c r="AP221" s="4">
        <f>$L221-(AH221*'Feedstock Conversions'!$B$21)-'Rail Costs'!R221</f>
        <v>245.88359570823934</v>
      </c>
      <c r="AQ221" s="4">
        <f>$L221-(AI221*'Feedstock Conversions'!$B$21)-'Rail Costs'!S221</f>
        <v>235.87087604203455</v>
      </c>
      <c r="AR221" s="4">
        <f>$L221-(AJ221*'Feedstock Conversions'!$B$21)-'Rail Costs'!T221</f>
        <v>237.12125600933254</v>
      </c>
      <c r="AS221" s="4">
        <f>$L221-(AK221*'Feedstock Conversions'!$B$21)-'Rail Costs'!U221</f>
        <v>218.43659153238323</v>
      </c>
      <c r="AT221" s="4">
        <f>$L221-(AL221*'Feedstock Conversions'!$B$21)-'Rail Costs'!V221</f>
        <v>222.92406721119909</v>
      </c>
      <c r="AV221" s="4">
        <f>$T221-(AG221*'Feedstock Conversions'!$B$9)-'Rail Costs'!Q221</f>
        <v>195.20587194885289</v>
      </c>
      <c r="AW221" s="4">
        <f>$T221-(AH221*'Feedstock Conversions'!$B$9)-'Rail Costs'!R221</f>
        <v>218.00175508469511</v>
      </c>
      <c r="AX221" s="4">
        <f>$T221-(AI221*'Feedstock Conversions'!$B$9)-'Rail Costs'!S221</f>
        <v>206.01727517212967</v>
      </c>
      <c r="AY221" s="4">
        <f>$T221-(AJ221*'Feedstock Conversions'!$B$9)-'Rail Costs'!T221</f>
        <v>207.60091948433248</v>
      </c>
      <c r="AZ221" s="4">
        <f>$T221-(AK221*'Feedstock Conversions'!$B$9)-'Rail Costs'!U221</f>
        <v>185.27545500738316</v>
      </c>
      <c r="BA221" s="4">
        <f>$T221-(AL221*'Feedstock Conversions'!$B$9)-'Rail Costs'!V221</f>
        <v>190.82483068619899</v>
      </c>
      <c r="BH221">
        <f t="shared" si="21"/>
        <v>11</v>
      </c>
      <c r="BI221">
        <f t="shared" si="22"/>
        <v>2023</v>
      </c>
      <c r="BJ221">
        <f t="shared" si="25"/>
        <v>3</v>
      </c>
    </row>
    <row r="222" spans="1:62" x14ac:dyDescent="0.2">
      <c r="A222" s="11">
        <v>45009</v>
      </c>
      <c r="B222" s="4">
        <v>46.9</v>
      </c>
      <c r="C222" s="18">
        <f>CWG!B222+'Rail Costs'!B222</f>
        <v>52.099104143337058</v>
      </c>
      <c r="E222" s="4">
        <f>CWG!C222*'Feedstock Conversions'!B$21</f>
        <v>409.39476035834258</v>
      </c>
      <c r="F222" s="4">
        <f>CWG!C222*'Feedstock Conversions'!B$9</f>
        <v>488.42910134378491</v>
      </c>
      <c r="H222" s="4">
        <f>'Fuel Values'!B222-CWG!I222-CWG!J222-CWG!K222</f>
        <v>240.12355921962501</v>
      </c>
      <c r="I222" s="18">
        <f>('LCFS Values'!$E$6-$AA$4)/1000000*'LCFS Values'!B222*'LCFS Values'!$G$2*100</f>
        <v>50.001440780374992</v>
      </c>
      <c r="J222" s="4">
        <f>'RIN Values'!C222</f>
        <v>232.875</v>
      </c>
      <c r="K222" s="4">
        <f>'Fixed Credits Value'!B222</f>
        <v>100</v>
      </c>
      <c r="L222" s="4">
        <f t="shared" si="23"/>
        <v>623</v>
      </c>
      <c r="M222" s="4">
        <f>L222/'Feedstock Conversions'!B$21</f>
        <v>79.282260117078138</v>
      </c>
      <c r="O222" s="4">
        <f>'Fuel Values'!C222*100</f>
        <v>256.95</v>
      </c>
      <c r="P222" s="18">
        <f>('LCFS Values'!$E$5-AB$4)/1000000*'LCFS Values'!B222*'LCFS Values'!$G$2*100</f>
        <v>43.3948137</v>
      </c>
      <c r="Q222" s="4">
        <f>'RIN Values'!D222</f>
        <v>263.92500000000001</v>
      </c>
      <c r="R222" s="4">
        <f>'Fixed Credits Value'!B222</f>
        <v>100</v>
      </c>
      <c r="S222" s="4">
        <f>'Fixed Credits Value'!C222</f>
        <v>16</v>
      </c>
      <c r="T222" s="4">
        <f t="shared" si="26"/>
        <v>680.26981369999999</v>
      </c>
      <c r="U222" s="4">
        <f>T222/'Feedstock Conversions'!B$9</f>
        <v>72.562113461333325</v>
      </c>
      <c r="W222" s="4">
        <f t="shared" si="24"/>
        <v>213.60523964165742</v>
      </c>
      <c r="X222" s="4">
        <f t="shared" si="27"/>
        <v>191.84071235621508</v>
      </c>
      <c r="AG222" s="4">
        <f>AJ222+'Rail Costs'!K222</f>
        <v>49.799776035834263</v>
      </c>
      <c r="AH222" s="4">
        <f>B222+'Rail Costs'!N222</f>
        <v>47.419910414333707</v>
      </c>
      <c r="AI222" s="4">
        <f>AH222+'Rail Costs'!K222</f>
        <v>48.71968645016797</v>
      </c>
      <c r="AJ222" s="4">
        <v>48.5</v>
      </c>
      <c r="AK222" s="4">
        <v>51.3</v>
      </c>
      <c r="AL222" s="4">
        <v>50.5</v>
      </c>
      <c r="AO222" s="4">
        <f>$L222-(AG222*'Feedstock Conversions'!$B$21)-'Rail Costs'!Q222</f>
        <v>227.27076872021351</v>
      </c>
      <c r="AP222" s="4">
        <f>$L222-(AH222*'Feedstock Conversions'!$B$21)-'Rail Costs'!R222</f>
        <v>246.45639570823937</v>
      </c>
      <c r="AQ222" s="4">
        <f>$L222-(AI222*'Feedstock Conversions'!$B$21)-'Rail Costs'!S222</f>
        <v>236.44367604203458</v>
      </c>
      <c r="AR222" s="4">
        <f>$L222-(AJ222*'Feedstock Conversions'!$B$21)-'Rail Costs'!T222</f>
        <v>237.69405600933251</v>
      </c>
      <c r="AS222" s="4">
        <f>$L222-(AK222*'Feedstock Conversions'!$B$21)-'Rail Costs'!U222</f>
        <v>215.86619153238323</v>
      </c>
      <c r="AT222" s="4">
        <f>$L222-(AL222*'Feedstock Conversions'!$B$21)-'Rail Costs'!V222</f>
        <v>221.13946721119902</v>
      </c>
      <c r="AV222" s="4">
        <f>$T222-(AG222*'Feedstock Conversions'!$B$9)-'Rail Costs'!Q222</f>
        <v>208.99432217385291</v>
      </c>
      <c r="AW222" s="4">
        <f>$T222-(AH222*'Feedstock Conversions'!$B$9)-'Rail Costs'!R222</f>
        <v>231.79020530969512</v>
      </c>
      <c r="AX222" s="4">
        <f>$T222-(AI222*'Feedstock Conversions'!$B$9)-'Rail Costs'!S222</f>
        <v>219.80572539712975</v>
      </c>
      <c r="AY222" s="4">
        <f>$T222-(AJ222*'Feedstock Conversions'!$B$9)-'Rail Costs'!T222</f>
        <v>221.3893697093325</v>
      </c>
      <c r="AZ222" s="4">
        <f>$T222-(AK222*'Feedstock Conversions'!$B$9)-'Rail Costs'!U222</f>
        <v>195.31390523238318</v>
      </c>
      <c r="BA222" s="4">
        <f>$T222-(AL222*'Feedstock Conversions'!$B$9)-'Rail Costs'!V222</f>
        <v>201.80078091119901</v>
      </c>
      <c r="BH222">
        <f t="shared" si="21"/>
        <v>12</v>
      </c>
      <c r="BI222">
        <f t="shared" si="22"/>
        <v>2023</v>
      </c>
      <c r="BJ222">
        <f t="shared" si="25"/>
        <v>3</v>
      </c>
    </row>
    <row r="223" spans="1:62" x14ac:dyDescent="0.2">
      <c r="A223" s="11">
        <v>45016</v>
      </c>
      <c r="B223" s="4">
        <v>45.8</v>
      </c>
      <c r="C223" s="18">
        <f>CWG!B223+'Rail Costs'!B223</f>
        <v>50.999104143337064</v>
      </c>
      <c r="E223" s="4">
        <f>CWG!C223*'Feedstock Conversions'!B$21</f>
        <v>400.75096035834264</v>
      </c>
      <c r="F223" s="4">
        <f>CWG!C223*'Feedstock Conversions'!B$9</f>
        <v>478.11660134378496</v>
      </c>
      <c r="H223" s="4">
        <f>'Fuel Values'!B223-CWG!I223-CWG!J223-CWG!K223</f>
        <v>233.01175196187501</v>
      </c>
      <c r="I223" s="18">
        <f>('LCFS Values'!$E$6-$AA$4)/1000000*'LCFS Values'!B223*'LCFS Values'!$G$2*100</f>
        <v>49.713248038124988</v>
      </c>
      <c r="J223" s="4">
        <f>'RIN Values'!C223</f>
        <v>232.27499999999998</v>
      </c>
      <c r="K223" s="4">
        <f>'Fixed Credits Value'!B223</f>
        <v>100</v>
      </c>
      <c r="L223" s="4">
        <f t="shared" si="23"/>
        <v>615</v>
      </c>
      <c r="M223" s="4">
        <f>L223/'Feedstock Conversions'!B$21</f>
        <v>78.264189361160604</v>
      </c>
      <c r="O223" s="4">
        <f>'Fuel Values'!C223*100</f>
        <v>255.24</v>
      </c>
      <c r="P223" s="18">
        <f>('LCFS Values'!$E$5-AB$4)/1000000*'LCFS Values'!B223*'LCFS Values'!$G$2*100</f>
        <v>43.144699500000002</v>
      </c>
      <c r="Q223" s="4">
        <f>'RIN Values'!D223</f>
        <v>263.245</v>
      </c>
      <c r="R223" s="4">
        <f>'Fixed Credits Value'!B223</f>
        <v>100</v>
      </c>
      <c r="S223" s="4">
        <f>'Fixed Credits Value'!C223</f>
        <v>16</v>
      </c>
      <c r="T223" s="4">
        <f t="shared" si="26"/>
        <v>677.62969950000002</v>
      </c>
      <c r="U223" s="4">
        <f>T223/'Feedstock Conversions'!B$9</f>
        <v>72.280501279999996</v>
      </c>
      <c r="W223" s="4">
        <f t="shared" si="24"/>
        <v>214.24903964165736</v>
      </c>
      <c r="X223" s="4">
        <f t="shared" si="27"/>
        <v>199.51309815621505</v>
      </c>
      <c r="AG223" s="4">
        <f>AJ223+'Rail Costs'!K223</f>
        <v>48.299776035834263</v>
      </c>
      <c r="AH223" s="4">
        <f>B223+'Rail Costs'!N223</f>
        <v>46.319910414333705</v>
      </c>
      <c r="AI223" s="4">
        <f>AH223+'Rail Costs'!K223</f>
        <v>47.619686450167968</v>
      </c>
      <c r="AJ223" s="4">
        <v>47</v>
      </c>
      <c r="AK223" s="4">
        <v>48.9</v>
      </c>
      <c r="AL223" s="4">
        <v>49.1</v>
      </c>
      <c r="AO223" s="4">
        <f>$L223-(AG223*'Feedstock Conversions'!$B$21)-'Rail Costs'!Q223</f>
        <v>231.05776872021349</v>
      </c>
      <c r="AP223" s="4">
        <f>$L223-(AH223*'Feedstock Conversions'!$B$21)-'Rail Costs'!R223</f>
        <v>247.10019570823937</v>
      </c>
      <c r="AQ223" s="4">
        <f>$L223-(AI223*'Feedstock Conversions'!$B$21)-'Rail Costs'!S223</f>
        <v>237.08747604203458</v>
      </c>
      <c r="AR223" s="4">
        <f>$L223-(AJ223*'Feedstock Conversions'!$B$21)-'Rail Costs'!T223</f>
        <v>241.48105600933255</v>
      </c>
      <c r="AS223" s="4">
        <f>$L223-(AK223*'Feedstock Conversions'!$B$21)-'Rail Costs'!U223</f>
        <v>226.72539153238321</v>
      </c>
      <c r="AT223" s="4">
        <f>$L223-(AL223*'Feedstock Conversions'!$B$21)-'Rail Costs'!V223</f>
        <v>224.14066721119906</v>
      </c>
      <c r="AV223" s="4">
        <f>$T223-(AG223*'Feedstock Conversions'!$B$9)-'Rail Costs'!Q223</f>
        <v>220.41670797385294</v>
      </c>
      <c r="AW223" s="4">
        <f>$T223-(AH223*'Feedstock Conversions'!$B$9)-'Rail Costs'!R223</f>
        <v>239.46259110969515</v>
      </c>
      <c r="AX223" s="4">
        <f>$T223-(AI223*'Feedstock Conversions'!$B$9)-'Rail Costs'!S223</f>
        <v>227.47811119712978</v>
      </c>
      <c r="AY223" s="4">
        <f>$T223-(AJ223*'Feedstock Conversions'!$B$9)-'Rail Costs'!T223</f>
        <v>232.81175550933253</v>
      </c>
      <c r="AZ223" s="4">
        <f>$T223-(AK223*'Feedstock Conversions'!$B$9)-'Rail Costs'!U223</f>
        <v>215.17379103238321</v>
      </c>
      <c r="BA223" s="4">
        <f>$T223-(AL223*'Feedstock Conversions'!$B$9)-'Rail Costs'!V223</f>
        <v>212.28566671119904</v>
      </c>
      <c r="BH223">
        <f t="shared" si="21"/>
        <v>13</v>
      </c>
      <c r="BI223">
        <f t="shared" si="22"/>
        <v>2023</v>
      </c>
      <c r="BJ223">
        <f t="shared" si="25"/>
        <v>3</v>
      </c>
    </row>
    <row r="224" spans="1:62" x14ac:dyDescent="0.2">
      <c r="A224" s="11">
        <v>45023</v>
      </c>
      <c r="B224" s="4">
        <v>46.125</v>
      </c>
      <c r="C224" s="18">
        <f>CWG!B224+'Rail Costs'!B224</f>
        <v>51.579154535274355</v>
      </c>
      <c r="E224" s="4">
        <f>CWG!C224*'Feedstock Conversions'!B$21</f>
        <v>405.30899633818586</v>
      </c>
      <c r="F224" s="4">
        <f>CWG!C224*'Feedstock Conversions'!B$9</f>
        <v>483.55457376819709</v>
      </c>
      <c r="H224" s="4">
        <f>'Fuel Values'!B224-CWG!I224-CWG!J224-CWG!K224</f>
        <v>229.28893593109376</v>
      </c>
      <c r="I224" s="18">
        <f>('LCFS Values'!$E$6-$AA$4)/1000000*'LCFS Values'!B224*'LCFS Values'!$G$2*100</f>
        <v>52.054814068906239</v>
      </c>
      <c r="J224" s="4">
        <f>'RIN Values'!C224</f>
        <v>232.40625</v>
      </c>
      <c r="K224" s="4">
        <f>'Fixed Credits Value'!B224</f>
        <v>100</v>
      </c>
      <c r="L224" s="4">
        <f t="shared" si="23"/>
        <v>613.75</v>
      </c>
      <c r="M224" s="4">
        <f>L224/'Feedstock Conversions'!B$21</f>
        <v>78.105115805548493</v>
      </c>
      <c r="O224" s="4">
        <f>'Fuel Values'!C224*100</f>
        <v>253.67000000000002</v>
      </c>
      <c r="P224" s="18">
        <f>('LCFS Values'!$E$5-AB$4)/1000000*'LCFS Values'!B224*'LCFS Values'!$G$2*100</f>
        <v>45.176877374999997</v>
      </c>
      <c r="Q224" s="4">
        <f>'RIN Values'!D224</f>
        <v>263.39375000000001</v>
      </c>
      <c r="R224" s="4">
        <f>'Fixed Credits Value'!B224</f>
        <v>100</v>
      </c>
      <c r="S224" s="4">
        <f>'Fixed Credits Value'!C224</f>
        <v>16</v>
      </c>
      <c r="T224" s="4">
        <f t="shared" si="26"/>
        <v>678.24062737500003</v>
      </c>
      <c r="U224" s="4">
        <f>T224/'Feedstock Conversions'!B$9</f>
        <v>72.345666919999999</v>
      </c>
      <c r="W224" s="4">
        <f t="shared" si="24"/>
        <v>208.44100366181414</v>
      </c>
      <c r="X224" s="4">
        <f t="shared" si="27"/>
        <v>194.68605360680294</v>
      </c>
      <c r="AG224" s="4">
        <f>AJ224+'Rail Costs'!K224</f>
        <v>48.363538633818585</v>
      </c>
      <c r="AH224" s="4">
        <f>B224+'Rail Costs'!N224</f>
        <v>46.670415453527433</v>
      </c>
      <c r="AI224" s="4">
        <f>AH224+'Rail Costs'!K224</f>
        <v>48.033954087346018</v>
      </c>
      <c r="AJ224" s="4">
        <v>47</v>
      </c>
      <c r="AK224" s="4">
        <v>48.5</v>
      </c>
      <c r="AL224" s="4">
        <v>47</v>
      </c>
      <c r="AO224" s="4">
        <f>$L224-(AG224*'Feedstock Conversions'!$B$21)-'Rail Costs'!Q224</f>
        <v>229.15720026030249</v>
      </c>
      <c r="AP224" s="4">
        <f>$L224-(AH224*'Feedstock Conversions'!$B$21)-'Rail Costs'!R224</f>
        <v>242.96286471665752</v>
      </c>
      <c r="AQ224" s="4">
        <f>$L224-(AI224*'Feedstock Conversions'!$B$21)-'Rail Costs'!S224</f>
        <v>232.45592226798414</v>
      </c>
      <c r="AR224" s="4">
        <f>$L224-(AJ224*'Feedstock Conversions'!$B$21)-'Rail Costs'!T224</f>
        <v>240.08865413795138</v>
      </c>
      <c r="AS224" s="4">
        <f>$L224-(AK224*'Feedstock Conversions'!$B$21)-'Rail Costs'!U224</f>
        <v>228.4821172825396</v>
      </c>
      <c r="AT224" s="4">
        <f>$L224-(AL224*'Feedstock Conversions'!$B$21)-'Rail Costs'!V224</f>
        <v>239.22158496554167</v>
      </c>
      <c r="AV224" s="4">
        <f>$T224-(AG224*'Feedstock Conversions'!$B$9)-'Rail Costs'!Q224</f>
        <v>220.28033952779975</v>
      </c>
      <c r="AW224" s="4">
        <f>$T224-(AH224*'Feedstock Conversions'!$B$9)-'Rail Costs'!R224</f>
        <v>236.65447184865644</v>
      </c>
      <c r="AX224" s="4">
        <f>$T224-(AI224*'Feedstock Conversions'!$B$9)-'Rail Costs'!S224</f>
        <v>224.07904129248027</v>
      </c>
      <c r="AY224" s="4">
        <f>$T224-(AJ224*'Feedstock Conversions'!$B$9)-'Rail Costs'!T224</f>
        <v>233.28028151295138</v>
      </c>
      <c r="AZ224" s="4">
        <f>$T224-(AK224*'Feedstock Conversions'!$B$9)-'Rail Costs'!U224</f>
        <v>219.39824465753964</v>
      </c>
      <c r="BA224" s="4">
        <f>$T224-(AL224*'Feedstock Conversions'!$B$9)-'Rail Costs'!V224</f>
        <v>232.41321234054166</v>
      </c>
      <c r="BH224">
        <f t="shared" si="21"/>
        <v>14</v>
      </c>
      <c r="BI224">
        <f t="shared" si="22"/>
        <v>2023</v>
      </c>
      <c r="BJ224">
        <f t="shared" si="25"/>
        <v>4</v>
      </c>
    </row>
    <row r="225" spans="1:62" x14ac:dyDescent="0.2">
      <c r="A225" s="11">
        <v>45030</v>
      </c>
      <c r="B225" s="4">
        <v>47.3</v>
      </c>
      <c r="C225" s="18">
        <f>CWG!B225+'Rail Costs'!B225</f>
        <v>52.754154535274353</v>
      </c>
      <c r="E225" s="4">
        <f>CWG!C225*'Feedstock Conversions'!B$21</f>
        <v>414.54214633818583</v>
      </c>
      <c r="F225" s="4">
        <f>CWG!C225*'Feedstock Conversions'!B$9</f>
        <v>494.57019876819703</v>
      </c>
      <c r="H225" s="4">
        <f>'Fuel Values'!B225-CWG!I225-CWG!J225-CWG!K225</f>
        <v>216.07723441581243</v>
      </c>
      <c r="I225" s="18">
        <f>('LCFS Values'!$E$6-$AA$4)/1000000*'LCFS Values'!B225*'LCFS Values'!$G$2*100</f>
        <v>54.972765584187485</v>
      </c>
      <c r="J225" s="4">
        <f>'RIN Values'!C225</f>
        <v>235.95000000000002</v>
      </c>
      <c r="K225" s="4">
        <f>'Fixed Credits Value'!B225</f>
        <v>100</v>
      </c>
      <c r="L225" s="4">
        <f t="shared" si="23"/>
        <v>606.99999999999989</v>
      </c>
      <c r="M225" s="4">
        <f>L225/'Feedstock Conversions'!B$21</f>
        <v>77.246118605243055</v>
      </c>
      <c r="O225" s="4">
        <f>'Fuel Values'!C225*100</f>
        <v>248.87</v>
      </c>
      <c r="P225" s="18">
        <f>('LCFS Values'!$E$5-AB$4)/1000000*'LCFS Values'!B225*'LCFS Values'!$G$2*100</f>
        <v>47.709283649999996</v>
      </c>
      <c r="Q225" s="4">
        <f>'RIN Values'!D225</f>
        <v>267.41000000000003</v>
      </c>
      <c r="R225" s="4">
        <f>'Fixed Credits Value'!B225</f>
        <v>100</v>
      </c>
      <c r="S225" s="4">
        <f>'Fixed Credits Value'!C225</f>
        <v>16</v>
      </c>
      <c r="T225" s="4">
        <f t="shared" si="26"/>
        <v>679.98928365000006</v>
      </c>
      <c r="U225" s="4">
        <f>T225/'Feedstock Conversions'!B$9</f>
        <v>72.532190256000007</v>
      </c>
      <c r="W225" s="4">
        <f t="shared" si="24"/>
        <v>192.45785366181406</v>
      </c>
      <c r="X225" s="4">
        <f t="shared" si="27"/>
        <v>185.41908488180303</v>
      </c>
      <c r="AG225" s="4">
        <f>AJ225+'Rail Costs'!K225</f>
        <v>48.363538633818585</v>
      </c>
      <c r="AH225" s="4">
        <f>B225+'Rail Costs'!N225</f>
        <v>47.84541545352743</v>
      </c>
      <c r="AI225" s="4">
        <f>AH225+'Rail Costs'!K225</f>
        <v>49.208954087346015</v>
      </c>
      <c r="AJ225" s="4">
        <v>47</v>
      </c>
      <c r="AK225" s="4">
        <v>48.5</v>
      </c>
      <c r="AL225" s="4">
        <v>47</v>
      </c>
      <c r="AO225" s="4">
        <f>$L225-(AG225*'Feedstock Conversions'!$B$21)-'Rail Costs'!Q225</f>
        <v>222.40720026030237</v>
      </c>
      <c r="AP225" s="4">
        <f>$L225-(AH225*'Feedstock Conversions'!$B$21)-'Rail Costs'!R225</f>
        <v>226.97971471665744</v>
      </c>
      <c r="AQ225" s="4">
        <f>$L225-(AI225*'Feedstock Conversions'!$B$21)-'Rail Costs'!S225</f>
        <v>216.47277226798406</v>
      </c>
      <c r="AR225" s="4">
        <f>$L225-(AJ225*'Feedstock Conversions'!$B$21)-'Rail Costs'!T225</f>
        <v>233.33865413795127</v>
      </c>
      <c r="AS225" s="4">
        <f>$L225-(AK225*'Feedstock Conversions'!$B$21)-'Rail Costs'!U225</f>
        <v>221.73211728253949</v>
      </c>
      <c r="AT225" s="4">
        <f>$L225-(AL225*'Feedstock Conversions'!$B$21)-'Rail Costs'!V225</f>
        <v>232.47158496554155</v>
      </c>
      <c r="AV225" s="4">
        <f>$T225-(AG225*'Feedstock Conversions'!$B$9)-'Rail Costs'!Q225</f>
        <v>222.02899580279978</v>
      </c>
      <c r="AW225" s="4">
        <f>$T225-(AH225*'Feedstock Conversions'!$B$9)-'Rail Costs'!R225</f>
        <v>227.38750312365653</v>
      </c>
      <c r="AX225" s="4">
        <f>$T225-(AI225*'Feedstock Conversions'!$B$9)-'Rail Costs'!S225</f>
        <v>214.8120725674803</v>
      </c>
      <c r="AY225" s="4">
        <f>$T225-(AJ225*'Feedstock Conversions'!$B$9)-'Rail Costs'!T225</f>
        <v>235.02893778795141</v>
      </c>
      <c r="AZ225" s="4">
        <f>$T225-(AK225*'Feedstock Conversions'!$B$9)-'Rail Costs'!U225</f>
        <v>221.14690093253967</v>
      </c>
      <c r="BA225" s="4">
        <f>$T225-(AL225*'Feedstock Conversions'!$B$9)-'Rail Costs'!V225</f>
        <v>234.16186861554169</v>
      </c>
      <c r="BH225">
        <f t="shared" si="21"/>
        <v>15</v>
      </c>
      <c r="BI225">
        <f t="shared" si="22"/>
        <v>2023</v>
      </c>
      <c r="BJ225">
        <f t="shared" si="25"/>
        <v>4</v>
      </c>
    </row>
    <row r="226" spans="1:62" x14ac:dyDescent="0.2">
      <c r="A226" s="11">
        <v>45037</v>
      </c>
      <c r="B226" s="4">
        <v>48.8</v>
      </c>
      <c r="C226" s="18">
        <f>CWG!B226+'Rail Costs'!B226</f>
        <v>54.254154535274353</v>
      </c>
      <c r="E226" s="4">
        <f>CWG!C226*'Feedstock Conversions'!B$21</f>
        <v>426.32914633818586</v>
      </c>
      <c r="F226" s="4">
        <f>CWG!C226*'Feedstock Conversions'!B$9</f>
        <v>508.63269876819703</v>
      </c>
      <c r="H226" s="4">
        <f>'Fuel Values'!B226-CWG!I226-CWG!J226-CWG!K226</f>
        <v>207.33295779756253</v>
      </c>
      <c r="I226" s="18">
        <f>('LCFS Values'!$E$6-$AA$4)/1000000*'LCFS Values'!B226*'LCFS Values'!$G$2*100</f>
        <v>59.872042202437484</v>
      </c>
      <c r="J226" s="4">
        <f>'RIN Values'!C226</f>
        <v>237.79500000000002</v>
      </c>
      <c r="K226" s="4">
        <f>'Fixed Credits Value'!B226</f>
        <v>100</v>
      </c>
      <c r="L226" s="4">
        <f t="shared" si="23"/>
        <v>605</v>
      </c>
      <c r="M226" s="4">
        <f>L226/'Feedstock Conversions'!B$21</f>
        <v>76.991600916263678</v>
      </c>
      <c r="O226" s="4">
        <f>'Fuel Values'!C226*100</f>
        <v>236.82</v>
      </c>
      <c r="P226" s="18">
        <f>('LCFS Values'!$E$5-AB$4)/1000000*'LCFS Values'!B226*'LCFS Values'!$G$2*100</f>
        <v>51.961225049999996</v>
      </c>
      <c r="Q226" s="4">
        <f>'RIN Values'!D226</f>
        <v>269.50099999999998</v>
      </c>
      <c r="R226" s="4">
        <f>'Fixed Credits Value'!B226</f>
        <v>100</v>
      </c>
      <c r="S226" s="4">
        <f>'Fixed Credits Value'!C226</f>
        <v>16</v>
      </c>
      <c r="T226" s="4">
        <f t="shared" si="26"/>
        <v>674.28222504999997</v>
      </c>
      <c r="U226" s="4">
        <f>T226/'Feedstock Conversions'!B$9</f>
        <v>71.923437338666659</v>
      </c>
      <c r="W226" s="4">
        <f t="shared" si="24"/>
        <v>178.67085366181414</v>
      </c>
      <c r="X226" s="4">
        <f t="shared" si="27"/>
        <v>165.64952628180293</v>
      </c>
      <c r="AG226" s="4">
        <f>AJ226+'Rail Costs'!K226</f>
        <v>50.363538633818585</v>
      </c>
      <c r="AH226" s="4">
        <f>B226+'Rail Costs'!N226</f>
        <v>49.34541545352743</v>
      </c>
      <c r="AI226" s="4">
        <f>AH226+'Rail Costs'!K226</f>
        <v>50.708954087346015</v>
      </c>
      <c r="AJ226" s="4">
        <v>49</v>
      </c>
      <c r="AK226" s="4">
        <v>49.7</v>
      </c>
      <c r="AL226" s="4">
        <v>47</v>
      </c>
      <c r="AO226" s="4">
        <f>$L226-(AG226*'Feedstock Conversions'!$B$21)-'Rail Costs'!Q226</f>
        <v>204.69120026030254</v>
      </c>
      <c r="AP226" s="4">
        <f>$L226-(AH226*'Feedstock Conversions'!$B$21)-'Rail Costs'!R226</f>
        <v>213.19271471665758</v>
      </c>
      <c r="AQ226" s="4">
        <f>$L226-(AI226*'Feedstock Conversions'!$B$21)-'Rail Costs'!S226</f>
        <v>202.68577226798419</v>
      </c>
      <c r="AR226" s="4">
        <f>$L226-(AJ226*'Feedstock Conversions'!$B$21)-'Rail Costs'!T226</f>
        <v>215.62265413795137</v>
      </c>
      <c r="AS226" s="4">
        <f>$L226-(AK226*'Feedstock Conversions'!$B$21)-'Rail Costs'!U226</f>
        <v>210.30251728253961</v>
      </c>
      <c r="AT226" s="4">
        <f>$L226-(AL226*'Feedstock Conversions'!$B$21)-'Rail Costs'!V226</f>
        <v>230.47158496554167</v>
      </c>
      <c r="AV226" s="4">
        <f>$T226-(AG226*'Feedstock Conversions'!$B$9)-'Rail Costs'!Q226</f>
        <v>197.57193720279969</v>
      </c>
      <c r="AW226" s="4">
        <f>$T226-(AH226*'Feedstock Conversions'!$B$9)-'Rail Costs'!R226</f>
        <v>207.61794452365643</v>
      </c>
      <c r="AX226" s="4">
        <f>$T226-(AI226*'Feedstock Conversions'!$B$9)-'Rail Costs'!S226</f>
        <v>195.0425139674802</v>
      </c>
      <c r="AY226" s="4">
        <f>$T226-(AJ226*'Feedstock Conversions'!$B$9)-'Rail Costs'!T226</f>
        <v>210.57187918795131</v>
      </c>
      <c r="AZ226" s="4">
        <f>$T226-(AK226*'Feedstock Conversions'!$B$9)-'Rail Costs'!U226</f>
        <v>204.18984233253957</v>
      </c>
      <c r="BA226" s="4">
        <f>$T226-(AL226*'Feedstock Conversions'!$B$9)-'Rail Costs'!V226</f>
        <v>228.4548100155416</v>
      </c>
      <c r="BH226">
        <f t="shared" si="21"/>
        <v>16</v>
      </c>
      <c r="BI226">
        <f t="shared" si="22"/>
        <v>2023</v>
      </c>
      <c r="BJ226">
        <f t="shared" si="25"/>
        <v>4</v>
      </c>
    </row>
    <row r="227" spans="1:62" x14ac:dyDescent="0.2">
      <c r="A227" s="11">
        <v>45044</v>
      </c>
      <c r="B227" s="4">
        <v>49.45</v>
      </c>
      <c r="C227" s="18">
        <f>CWG!B227+'Rail Costs'!B227</f>
        <v>54.904154535274358</v>
      </c>
      <c r="E227" s="4">
        <f>CWG!C227*'Feedstock Conversions'!B$21</f>
        <v>431.43684633818589</v>
      </c>
      <c r="F227" s="4">
        <f>CWG!C227*'Feedstock Conversions'!B$9</f>
        <v>514.72644876819709</v>
      </c>
      <c r="H227" s="4">
        <f>'Fuel Values'!B227-CWG!I227-CWG!J227-CWG!K227</f>
        <v>205.35181294171878</v>
      </c>
      <c r="I227" s="18">
        <f>('LCFS Values'!$E$6-$AA$4)/1000000*'LCFS Values'!B227*'LCFS Values'!$G$2*100</f>
        <v>57.098187058281248</v>
      </c>
      <c r="J227" s="4">
        <f>'RIN Values'!C227</f>
        <v>233.54999999999998</v>
      </c>
      <c r="K227" s="4">
        <f>'Fixed Credits Value'!B227</f>
        <v>100</v>
      </c>
      <c r="L227" s="4">
        <f t="shared" si="23"/>
        <v>596</v>
      </c>
      <c r="M227" s="4">
        <f>L227/'Feedstock Conversions'!B$21</f>
        <v>75.846271315856455</v>
      </c>
      <c r="O227" s="4">
        <f>'Fuel Values'!C227*100</f>
        <v>223.34</v>
      </c>
      <c r="P227" s="18">
        <f>('LCFS Values'!$E$5-AB$4)/1000000*'LCFS Values'!B227*'LCFS Values'!$G$2*100</f>
        <v>49.553875874999996</v>
      </c>
      <c r="Q227" s="4">
        <f>'RIN Values'!D227</f>
        <v>264.69</v>
      </c>
      <c r="R227" s="4">
        <f>'Fixed Credits Value'!B227</f>
        <v>100</v>
      </c>
      <c r="S227" s="4">
        <f>'Fixed Credits Value'!C227</f>
        <v>16</v>
      </c>
      <c r="T227" s="4">
        <f t="shared" si="26"/>
        <v>653.58387587499999</v>
      </c>
      <c r="U227" s="4">
        <f>T227/'Feedstock Conversions'!B$9</f>
        <v>69.715613426666664</v>
      </c>
      <c r="W227" s="4">
        <f t="shared" si="24"/>
        <v>164.56315366181411</v>
      </c>
      <c r="X227" s="4">
        <f t="shared" si="27"/>
        <v>138.8574271068029</v>
      </c>
      <c r="AG227" s="4">
        <f>AJ227+'Rail Costs'!K227</f>
        <v>50.863538633818585</v>
      </c>
      <c r="AH227" s="4">
        <f>B227+'Rail Costs'!N227</f>
        <v>49.995415453527436</v>
      </c>
      <c r="AI227" s="4">
        <f>AH227+'Rail Costs'!K227</f>
        <v>51.358954087346021</v>
      </c>
      <c r="AJ227" s="4">
        <v>49.5</v>
      </c>
      <c r="AK227" s="4">
        <v>50</v>
      </c>
      <c r="AL227" s="4">
        <v>48.6</v>
      </c>
      <c r="AO227" s="4">
        <f>$L227-(AG227*'Feedstock Conversions'!$B$21)-'Rail Costs'!Q227</f>
        <v>191.76220026030251</v>
      </c>
      <c r="AP227" s="4">
        <f>$L227-(AH227*'Feedstock Conversions'!$B$21)-'Rail Costs'!R227</f>
        <v>199.08501471665755</v>
      </c>
      <c r="AQ227" s="4">
        <f>$L227-(AI227*'Feedstock Conversions'!$B$21)-'Rail Costs'!S227</f>
        <v>188.57807226798411</v>
      </c>
      <c r="AR227" s="4">
        <f>$L227-(AJ227*'Feedstock Conversions'!$B$21)-'Rail Costs'!T227</f>
        <v>202.69365413795134</v>
      </c>
      <c r="AS227" s="4">
        <f>$L227-(AK227*'Feedstock Conversions'!$B$21)-'Rail Costs'!U227</f>
        <v>198.94511728253963</v>
      </c>
      <c r="AT227" s="4">
        <f>$L227-(AL227*'Feedstock Conversions'!$B$21)-'Rail Costs'!V227</f>
        <v>208.89878496554164</v>
      </c>
      <c r="AV227" s="4">
        <f>$T227-(AG227*'Feedstock Conversions'!$B$9)-'Rail Costs'!Q227</f>
        <v>172.18608802779971</v>
      </c>
      <c r="AW227" s="4">
        <f>$T227-(AH227*'Feedstock Conversions'!$B$9)-'Rail Costs'!R227</f>
        <v>180.8258453486564</v>
      </c>
      <c r="AX227" s="4">
        <f>$T227-(AI227*'Feedstock Conversions'!$B$9)-'Rail Costs'!S227</f>
        <v>168.25041479248017</v>
      </c>
      <c r="AY227" s="4">
        <f>$T227-(AJ227*'Feedstock Conversions'!$B$9)-'Rail Costs'!T227</f>
        <v>185.18603001295133</v>
      </c>
      <c r="AZ227" s="4">
        <f>$T227-(AK227*'Feedstock Conversions'!$B$9)-'Rail Costs'!U227</f>
        <v>180.67899315753959</v>
      </c>
      <c r="BA227" s="4">
        <f>$T227-(AL227*'Feedstock Conversions'!$B$9)-'Rail Costs'!V227</f>
        <v>192.75646084054162</v>
      </c>
      <c r="BH227">
        <f t="shared" si="21"/>
        <v>17</v>
      </c>
      <c r="BI227">
        <f t="shared" si="22"/>
        <v>2023</v>
      </c>
      <c r="BJ227">
        <f t="shared" si="25"/>
        <v>4</v>
      </c>
    </row>
    <row r="228" spans="1:62" x14ac:dyDescent="0.2">
      <c r="A228" s="11">
        <v>45051</v>
      </c>
      <c r="B228" s="4">
        <v>50.6</v>
      </c>
      <c r="C228" s="18">
        <f>CWG!B228+'Rail Costs'!B228</f>
        <v>56.054154535274357</v>
      </c>
      <c r="E228" s="4">
        <f>CWG!C228*'Feedstock Conversions'!B$21</f>
        <v>440.47354633818588</v>
      </c>
      <c r="F228" s="4">
        <f>CWG!C228*'Feedstock Conversions'!B$9</f>
        <v>525.50769876819709</v>
      </c>
      <c r="H228" s="4">
        <f>'Fuel Values'!B228-CWG!I228-CWG!J228-CWG!K228</f>
        <v>193.08837957081255</v>
      </c>
      <c r="I228" s="18">
        <f>('LCFS Values'!$E$6-$AA$4)/1000000*'LCFS Values'!B228*'LCFS Values'!$G$2*100</f>
        <v>60.736620429187496</v>
      </c>
      <c r="J228" s="4">
        <f>'RIN Values'!C228</f>
        <v>236.17499999999998</v>
      </c>
      <c r="K228" s="4">
        <f>'Fixed Credits Value'!B228</f>
        <v>100</v>
      </c>
      <c r="L228" s="4">
        <f t="shared" si="23"/>
        <v>590</v>
      </c>
      <c r="M228" s="4">
        <f>L228/'Feedstock Conversions'!B$21</f>
        <v>75.082718248918297</v>
      </c>
      <c r="O228" s="4">
        <f>'Fuel Values'!C228*100</f>
        <v>211.81</v>
      </c>
      <c r="P228" s="18">
        <f>('LCFS Values'!$E$5-AB$4)/1000000*'LCFS Values'!B228*'LCFS Values'!$G$2*100</f>
        <v>52.711567649999999</v>
      </c>
      <c r="Q228" s="4">
        <f>'RIN Values'!D228</f>
        <v>267.66499999999996</v>
      </c>
      <c r="R228" s="4">
        <f>'Fixed Credits Value'!B228</f>
        <v>100</v>
      </c>
      <c r="S228" s="4">
        <f>'Fixed Credits Value'!C228</f>
        <v>16</v>
      </c>
      <c r="T228" s="4">
        <f t="shared" si="26"/>
        <v>648.18656764999992</v>
      </c>
      <c r="U228" s="4">
        <f>T228/'Feedstock Conversions'!B$9</f>
        <v>69.139900549333319</v>
      </c>
      <c r="W228" s="4">
        <f t="shared" si="24"/>
        <v>149.52645366181412</v>
      </c>
      <c r="X228" s="4">
        <f t="shared" si="27"/>
        <v>122.67886888180283</v>
      </c>
      <c r="AG228" s="4">
        <f>AJ228+'Rail Costs'!K228</f>
        <v>51.663538633818582</v>
      </c>
      <c r="AH228" s="4">
        <f>B228+'Rail Costs'!N228</f>
        <v>51.145415453527434</v>
      </c>
      <c r="AI228" s="4">
        <f>AH228+'Rail Costs'!K228</f>
        <v>52.508954087346019</v>
      </c>
      <c r="AJ228" s="4">
        <v>50.3</v>
      </c>
      <c r="AK228" s="4">
        <v>51.5</v>
      </c>
      <c r="AL228" s="4">
        <v>50.2</v>
      </c>
      <c r="AO228" s="4">
        <f>$L228-(AG228*'Feedstock Conversions'!$B$21)-'Rail Costs'!Q228</f>
        <v>179.47580026030255</v>
      </c>
      <c r="AP228" s="4">
        <f>$L228-(AH228*'Feedstock Conversions'!$B$21)-'Rail Costs'!R228</f>
        <v>184.04831471665756</v>
      </c>
      <c r="AQ228" s="4">
        <f>$L228-(AI228*'Feedstock Conversions'!$B$21)-'Rail Costs'!S228</f>
        <v>173.54137226798412</v>
      </c>
      <c r="AR228" s="4">
        <f>$L228-(AJ228*'Feedstock Conversions'!$B$21)-'Rail Costs'!T228</f>
        <v>190.40725413795138</v>
      </c>
      <c r="AS228" s="4">
        <f>$L228-(AK228*'Feedstock Conversions'!$B$21)-'Rail Costs'!U228</f>
        <v>181.15811728253965</v>
      </c>
      <c r="AT228" s="4">
        <f>$L228-(AL228*'Feedstock Conversions'!$B$21)-'Rail Costs'!V228</f>
        <v>190.32598496554161</v>
      </c>
      <c r="AV228" s="4">
        <f>$T228-(AG228*'Feedstock Conversions'!$B$9)-'Rail Costs'!Q228</f>
        <v>159.28877980279964</v>
      </c>
      <c r="AW228" s="4">
        <f>$T228-(AH228*'Feedstock Conversions'!$B$9)-'Rail Costs'!R228</f>
        <v>164.64728712365633</v>
      </c>
      <c r="AX228" s="4">
        <f>$T228-(AI228*'Feedstock Conversions'!$B$9)-'Rail Costs'!S228</f>
        <v>152.0718565674801</v>
      </c>
      <c r="AY228" s="4">
        <f>$T228-(AJ228*'Feedstock Conversions'!$B$9)-'Rail Costs'!T228</f>
        <v>172.28872178795126</v>
      </c>
      <c r="AZ228" s="4">
        <f>$T228-(AK228*'Feedstock Conversions'!$B$9)-'Rail Costs'!U228</f>
        <v>161.21918493253952</v>
      </c>
      <c r="BA228" s="4">
        <f>$T228-(AL228*'Feedstock Conversions'!$B$9)-'Rail Costs'!V228</f>
        <v>172.35915261554155</v>
      </c>
      <c r="BH228">
        <f t="shared" si="21"/>
        <v>18</v>
      </c>
      <c r="BI228">
        <f t="shared" si="22"/>
        <v>2023</v>
      </c>
      <c r="BJ228">
        <f t="shared" si="25"/>
        <v>5</v>
      </c>
    </row>
    <row r="229" spans="1:62" x14ac:dyDescent="0.2">
      <c r="A229" s="11">
        <v>45058</v>
      </c>
      <c r="B229" s="4">
        <v>52.2</v>
      </c>
      <c r="C229" s="18">
        <f>CWG!B229+'Rail Costs'!B229</f>
        <v>57.654154535274358</v>
      </c>
      <c r="E229" s="4">
        <f>CWG!C229*'Feedstock Conversions'!B$21</f>
        <v>453.04634633818591</v>
      </c>
      <c r="F229" s="4">
        <f>CWG!C229*'Feedstock Conversions'!B$9</f>
        <v>540.50769876819709</v>
      </c>
      <c r="H229" s="4">
        <f>'Fuel Values'!B229-CWG!I229-CWG!J229-CWG!K229</f>
        <v>198.21121092134376</v>
      </c>
      <c r="I229" s="18">
        <f>('LCFS Values'!$E$6-$AA$4)/1000000*'LCFS Values'!B229*'LCFS Values'!$G$2*100</f>
        <v>60.988789078656239</v>
      </c>
      <c r="J229" s="4">
        <f>'RIN Values'!C229</f>
        <v>234</v>
      </c>
      <c r="K229" s="4">
        <f>'Fixed Credits Value'!B229</f>
        <v>100</v>
      </c>
      <c r="L229" s="4">
        <f t="shared" si="23"/>
        <v>593.20000000000005</v>
      </c>
      <c r="M229" s="4">
        <f>L229/'Feedstock Conversions'!B$21</f>
        <v>75.489946551285328</v>
      </c>
      <c r="O229" s="4">
        <f>'Fuel Values'!C229*100</f>
        <v>217.91</v>
      </c>
      <c r="P229" s="18">
        <f>('LCFS Values'!$E$5-AB$4)/1000000*'LCFS Values'!B229*'LCFS Values'!$G$2*100</f>
        <v>52.930417575</v>
      </c>
      <c r="Q229" s="4">
        <f>'RIN Values'!D229</f>
        <v>265.2</v>
      </c>
      <c r="R229" s="4">
        <f>'Fixed Credits Value'!B229</f>
        <v>100</v>
      </c>
      <c r="S229" s="4">
        <f>'Fixed Credits Value'!C229</f>
        <v>16</v>
      </c>
      <c r="T229" s="4">
        <f t="shared" si="26"/>
        <v>652.04041757499999</v>
      </c>
      <c r="U229" s="4">
        <f>T229/'Feedstock Conversions'!B$9</f>
        <v>69.550977874666671</v>
      </c>
      <c r="W229" s="4">
        <f t="shared" si="24"/>
        <v>140.15365366181413</v>
      </c>
      <c r="X229" s="4">
        <f t="shared" si="27"/>
        <v>111.5327188068029</v>
      </c>
      <c r="AG229" s="4">
        <f>AJ229+'Rail Costs'!K229</f>
        <v>53.463538633818587</v>
      </c>
      <c r="AH229" s="4">
        <f>B229+'Rail Costs'!N229</f>
        <v>52.745415453527436</v>
      </c>
      <c r="AI229" s="4">
        <f>AH229+'Rail Costs'!K229</f>
        <v>54.108954087346021</v>
      </c>
      <c r="AJ229" s="4">
        <v>52.1</v>
      </c>
      <c r="AK229" s="4">
        <v>53.8</v>
      </c>
      <c r="AL229" s="4">
        <v>51.3</v>
      </c>
      <c r="AO229" s="4">
        <f>$L229-(AG229*'Feedstock Conversions'!$B$21)-'Rail Costs'!Q229</f>
        <v>168.53140026030258</v>
      </c>
      <c r="AP229" s="4">
        <f>$L229-(AH229*'Feedstock Conversions'!$B$21)-'Rail Costs'!R229</f>
        <v>174.67551471665757</v>
      </c>
      <c r="AQ229" s="4">
        <f>$L229-(AI229*'Feedstock Conversions'!$B$21)-'Rail Costs'!S229</f>
        <v>164.16857226798419</v>
      </c>
      <c r="AR229" s="4">
        <f>$L229-(AJ229*'Feedstock Conversions'!$B$21)-'Rail Costs'!T229</f>
        <v>179.46285413795141</v>
      </c>
      <c r="AS229" s="4">
        <f>$L229-(AK229*'Feedstock Conversions'!$B$21)-'Rail Costs'!U229</f>
        <v>166.2847172825397</v>
      </c>
      <c r="AT229" s="4">
        <f>$L229-(AL229*'Feedstock Conversions'!$B$21)-'Rail Costs'!V229</f>
        <v>184.88218496554171</v>
      </c>
      <c r="AV229" s="4">
        <f>$T229-(AG229*'Feedstock Conversions'!$B$9)-'Rail Costs'!Q229</f>
        <v>146.26762972779966</v>
      </c>
      <c r="AW229" s="4">
        <f>$T229-(AH229*'Feedstock Conversions'!$B$9)-'Rail Costs'!R229</f>
        <v>153.5011370486564</v>
      </c>
      <c r="AX229" s="4">
        <f>$T229-(AI229*'Feedstock Conversions'!$B$9)-'Rail Costs'!S229</f>
        <v>140.92570649248017</v>
      </c>
      <c r="AY229" s="4">
        <f>$T229-(AJ229*'Feedstock Conversions'!$B$9)-'Rail Costs'!T229</f>
        <v>159.26757171295134</v>
      </c>
      <c r="AZ229" s="4">
        <f>$T229-(AK229*'Feedstock Conversions'!$B$9)-'Rail Costs'!U229</f>
        <v>143.5105348575396</v>
      </c>
      <c r="BA229" s="4">
        <f>$T229-(AL229*'Feedstock Conversions'!$B$9)-'Rail Costs'!V229</f>
        <v>165.90050254054162</v>
      </c>
      <c r="BH229">
        <f t="shared" si="21"/>
        <v>19</v>
      </c>
      <c r="BI229">
        <f t="shared" si="22"/>
        <v>2023</v>
      </c>
      <c r="BJ229">
        <f t="shared" si="25"/>
        <v>5</v>
      </c>
    </row>
    <row r="230" spans="1:62" x14ac:dyDescent="0.2">
      <c r="A230" s="11">
        <v>45065</v>
      </c>
      <c r="B230" s="4">
        <v>52.5</v>
      </c>
      <c r="C230" s="18">
        <f>CWG!B230+'Rail Costs'!B230</f>
        <v>57.954154535274355</v>
      </c>
      <c r="E230" s="4">
        <f>CWG!C230*'Feedstock Conversions'!B$21</f>
        <v>455.40374633818584</v>
      </c>
      <c r="F230" s="4">
        <f>CWG!C230*'Feedstock Conversions'!B$9</f>
        <v>543.32019876819709</v>
      </c>
      <c r="H230" s="4">
        <f>'Fuel Values'!B230-CWG!I230-CWG!J230-CWG!K230</f>
        <v>211.10000598312502</v>
      </c>
      <c r="I230" s="18">
        <f>('LCFS Values'!$E$6-$AA$4)/1000000*'LCFS Values'!B230*'LCFS Values'!$G$2*100</f>
        <v>59.79999401687499</v>
      </c>
      <c r="J230" s="4">
        <f>'RIN Values'!C230</f>
        <v>227.10000000000002</v>
      </c>
      <c r="K230" s="4">
        <f>'Fixed Credits Value'!B230</f>
        <v>100</v>
      </c>
      <c r="L230" s="4">
        <f t="shared" si="23"/>
        <v>598</v>
      </c>
      <c r="M230" s="4">
        <f>L230/'Feedstock Conversions'!B$21</f>
        <v>76.100789004835846</v>
      </c>
      <c r="O230" s="4">
        <f>'Fuel Values'!C230*100</f>
        <v>220.92000000000002</v>
      </c>
      <c r="P230" s="18">
        <f>('LCFS Values'!$E$5-AB$4)/1000000*'LCFS Values'!B230*'LCFS Values'!$G$2*100</f>
        <v>51.8986965</v>
      </c>
      <c r="Q230" s="4">
        <f>'RIN Values'!D230</f>
        <v>257.38</v>
      </c>
      <c r="R230" s="4">
        <f>'Fixed Credits Value'!B230</f>
        <v>100</v>
      </c>
      <c r="S230" s="4">
        <f>'Fixed Credits Value'!C230</f>
        <v>16</v>
      </c>
      <c r="T230" s="4">
        <f t="shared" si="26"/>
        <v>646.1986965000001</v>
      </c>
      <c r="U230" s="4">
        <f>T230/'Feedstock Conversions'!B$9</f>
        <v>68.927860960000004</v>
      </c>
      <c r="W230" s="4">
        <f t="shared" si="24"/>
        <v>142.59625366181416</v>
      </c>
      <c r="X230" s="4">
        <f t="shared" si="27"/>
        <v>102.87849773180301</v>
      </c>
      <c r="AG230" s="4">
        <f>AJ230+'Rail Costs'!K230</f>
        <v>52.463538633818587</v>
      </c>
      <c r="AH230" s="4">
        <f>B230+'Rail Costs'!N230</f>
        <v>53.045415453527433</v>
      </c>
      <c r="AI230" s="4">
        <f>AH230+'Rail Costs'!K230</f>
        <v>54.408954087346018</v>
      </c>
      <c r="AJ230" s="4">
        <v>51.1</v>
      </c>
      <c r="AK230" s="4">
        <v>55</v>
      </c>
      <c r="AL230" s="4">
        <v>51.5</v>
      </c>
      <c r="AO230" s="4">
        <f>$L230-(AG230*'Feedstock Conversions'!$B$21)-'Rail Costs'!Q230</f>
        <v>181.18940026030248</v>
      </c>
      <c r="AP230" s="4">
        <f>$L230-(AH230*'Feedstock Conversions'!$B$21)-'Rail Costs'!R230</f>
        <v>177.11811471665754</v>
      </c>
      <c r="AQ230" s="4">
        <f>$L230-(AI230*'Feedstock Conversions'!$B$21)-'Rail Costs'!S230</f>
        <v>166.61117226798416</v>
      </c>
      <c r="AR230" s="4">
        <f>$L230-(AJ230*'Feedstock Conversions'!$B$21)-'Rail Costs'!T230</f>
        <v>192.12085413795137</v>
      </c>
      <c r="AS230" s="4">
        <f>$L230-(AK230*'Feedstock Conversions'!$B$21)-'Rail Costs'!U230</f>
        <v>161.65511728253961</v>
      </c>
      <c r="AT230" s="4">
        <f>$L230-(AL230*'Feedstock Conversions'!$B$21)-'Rail Costs'!V230</f>
        <v>188.11058496554168</v>
      </c>
      <c r="AV230" s="4">
        <f>$T230-(AG230*'Feedstock Conversions'!$B$9)-'Rail Costs'!Q230</f>
        <v>149.80090865279976</v>
      </c>
      <c r="AW230" s="4">
        <f>$T230-(AH230*'Feedstock Conversions'!$B$9)-'Rail Costs'!R230</f>
        <v>144.84691597365651</v>
      </c>
      <c r="AX230" s="4">
        <f>$T230-(AI230*'Feedstock Conversions'!$B$9)-'Rail Costs'!S230</f>
        <v>132.27148541748033</v>
      </c>
      <c r="AY230" s="4">
        <f>$T230-(AJ230*'Feedstock Conversions'!$B$9)-'Rail Costs'!T230</f>
        <v>162.80085063795144</v>
      </c>
      <c r="AZ230" s="4">
        <f>$T230-(AK230*'Feedstock Conversions'!$B$9)-'Rail Costs'!U230</f>
        <v>126.4188137825397</v>
      </c>
      <c r="BA230" s="4">
        <f>$T230-(AL230*'Feedstock Conversions'!$B$9)-'Rail Costs'!V230</f>
        <v>158.18378146554173</v>
      </c>
      <c r="BH230">
        <f t="shared" si="21"/>
        <v>20</v>
      </c>
      <c r="BI230">
        <f t="shared" si="22"/>
        <v>2023</v>
      </c>
      <c r="BJ230">
        <f t="shared" si="25"/>
        <v>5</v>
      </c>
    </row>
    <row r="231" spans="1:62" x14ac:dyDescent="0.2">
      <c r="A231" s="11">
        <v>45072</v>
      </c>
      <c r="B231" s="4">
        <v>52.5</v>
      </c>
      <c r="C231" s="18">
        <f>CWG!B231+'Rail Costs'!B231</f>
        <v>57.954154535274355</v>
      </c>
      <c r="E231" s="4">
        <f>CWG!C231*'Feedstock Conversions'!B$21</f>
        <v>455.40374633818584</v>
      </c>
      <c r="F231" s="4">
        <f>CWG!C231*'Feedstock Conversions'!B$9</f>
        <v>543.32019876819709</v>
      </c>
      <c r="H231" s="4">
        <f>'Fuel Values'!B231-CWG!I231-CWG!J231-CWG!K231</f>
        <v>209.7488013440626</v>
      </c>
      <c r="I231" s="18">
        <f>('LCFS Values'!$E$6-$AA$4)/1000000*'LCFS Values'!B231*'LCFS Values'!$G$2*100</f>
        <v>61.60119865593748</v>
      </c>
      <c r="J231" s="4">
        <f>'RIN Values'!C231</f>
        <v>226.64999999999998</v>
      </c>
      <c r="K231" s="4">
        <f>'Fixed Credits Value'!B231</f>
        <v>100</v>
      </c>
      <c r="L231" s="4">
        <f t="shared" si="23"/>
        <v>598</v>
      </c>
      <c r="M231" s="4">
        <f>L231/'Feedstock Conversions'!B$21</f>
        <v>76.100789004835846</v>
      </c>
      <c r="O231" s="4">
        <f>'Fuel Values'!C231*100</f>
        <v>218.73</v>
      </c>
      <c r="P231" s="18">
        <f>('LCFS Values'!$E$5-AB$4)/1000000*'LCFS Values'!B231*'LCFS Values'!$G$2*100</f>
        <v>53.461910250000003</v>
      </c>
      <c r="Q231" s="4">
        <f>'RIN Values'!D231</f>
        <v>256.87</v>
      </c>
      <c r="R231" s="4">
        <f>'Fixed Credits Value'!B231</f>
        <v>100</v>
      </c>
      <c r="S231" s="4">
        <f>'Fixed Credits Value'!C231</f>
        <v>16</v>
      </c>
      <c r="T231" s="4">
        <f t="shared" si="26"/>
        <v>645.06191024999998</v>
      </c>
      <c r="U231" s="4">
        <f>T231/'Feedstock Conversions'!B$9</f>
        <v>68.806603760000002</v>
      </c>
      <c r="W231" s="4">
        <f t="shared" si="24"/>
        <v>142.59625366181416</v>
      </c>
      <c r="X231" s="4">
        <f t="shared" si="27"/>
        <v>101.74171148180289</v>
      </c>
      <c r="AG231" s="4">
        <f>AJ231+'Rail Costs'!K231</f>
        <v>50.363538633818585</v>
      </c>
      <c r="AH231" s="4">
        <f>B231+'Rail Costs'!N231</f>
        <v>53.045415453527433</v>
      </c>
      <c r="AI231" s="4">
        <f>AH231+'Rail Costs'!K231</f>
        <v>54.408954087346018</v>
      </c>
      <c r="AJ231" s="4">
        <v>49</v>
      </c>
      <c r="AK231" s="4">
        <v>54.2</v>
      </c>
      <c r="AL231" s="4">
        <v>51.5</v>
      </c>
      <c r="AO231" s="4">
        <f>$L231-(AG231*'Feedstock Conversions'!$B$21)-'Rail Costs'!Q231</f>
        <v>197.69120026030254</v>
      </c>
      <c r="AP231" s="4">
        <f>$L231-(AH231*'Feedstock Conversions'!$B$21)-'Rail Costs'!R231</f>
        <v>177.11811471665754</v>
      </c>
      <c r="AQ231" s="4">
        <f>$L231-(AI231*'Feedstock Conversions'!$B$21)-'Rail Costs'!S231</f>
        <v>166.61117226798416</v>
      </c>
      <c r="AR231" s="4">
        <f>$L231-(AJ231*'Feedstock Conversions'!$B$21)-'Rail Costs'!T231</f>
        <v>208.62265413795137</v>
      </c>
      <c r="AS231" s="4">
        <f>$L231-(AK231*'Feedstock Conversions'!$B$21)-'Rail Costs'!U231</f>
        <v>167.94151728253962</v>
      </c>
      <c r="AT231" s="4">
        <f>$L231-(AL231*'Feedstock Conversions'!$B$21)-'Rail Costs'!V231</f>
        <v>188.11058496554168</v>
      </c>
      <c r="AV231" s="4">
        <f>$T231-(AG231*'Feedstock Conversions'!$B$9)-'Rail Costs'!Q231</f>
        <v>168.35162240279971</v>
      </c>
      <c r="AW231" s="4">
        <f>$T231-(AH231*'Feedstock Conversions'!$B$9)-'Rail Costs'!R231</f>
        <v>143.71012972365639</v>
      </c>
      <c r="AX231" s="4">
        <f>$T231-(AI231*'Feedstock Conversions'!$B$9)-'Rail Costs'!S231</f>
        <v>131.13469916748022</v>
      </c>
      <c r="AY231" s="4">
        <f>$T231-(AJ231*'Feedstock Conversions'!$B$9)-'Rail Costs'!T231</f>
        <v>181.35156438795133</v>
      </c>
      <c r="AZ231" s="4">
        <f>$T231-(AK231*'Feedstock Conversions'!$B$9)-'Rail Costs'!U231</f>
        <v>132.78202753253959</v>
      </c>
      <c r="BA231" s="4">
        <f>$T231-(AL231*'Feedstock Conversions'!$B$9)-'Rail Costs'!V231</f>
        <v>157.04699521554161</v>
      </c>
      <c r="BH231">
        <f t="shared" si="21"/>
        <v>21</v>
      </c>
      <c r="BI231">
        <f t="shared" si="22"/>
        <v>2023</v>
      </c>
      <c r="BJ231">
        <f t="shared" si="25"/>
        <v>5</v>
      </c>
    </row>
    <row r="232" spans="1:62" x14ac:dyDescent="0.2">
      <c r="A232" s="11">
        <v>45079</v>
      </c>
      <c r="B232" s="4">
        <v>52.125</v>
      </c>
      <c r="C232" s="18">
        <f>CWG!B232+'Rail Costs'!B232</f>
        <v>57.579154535274355</v>
      </c>
      <c r="E232" s="4">
        <f>CWG!C232*'Feedstock Conversions'!B$21</f>
        <v>452.45699633818589</v>
      </c>
      <c r="F232" s="4">
        <f>CWG!C232*'Feedstock Conversions'!B$9</f>
        <v>539.80457376819709</v>
      </c>
      <c r="H232" s="4">
        <f>'Fuel Values'!B232-CWG!I232-CWG!J232-CWG!K232</f>
        <v>208.75904227187505</v>
      </c>
      <c r="I232" s="18">
        <f>('LCFS Values'!$E$6-$AA$4)/1000000*'LCFS Values'!B232*'LCFS Values'!$G$2*100</f>
        <v>61.24095772812499</v>
      </c>
      <c r="J232" s="4">
        <f>'RIN Values'!C232</f>
        <v>218.25</v>
      </c>
      <c r="K232" s="4">
        <f>'Fixed Credits Value'!B232</f>
        <v>100</v>
      </c>
      <c r="L232" s="4">
        <f t="shared" si="23"/>
        <v>588.25</v>
      </c>
      <c r="M232" s="4">
        <f>L232/'Feedstock Conversions'!B$21</f>
        <v>74.860015271061343</v>
      </c>
      <c r="O232" s="4">
        <f>'Fuel Values'!C232*100</f>
        <v>211.87999999999997</v>
      </c>
      <c r="P232" s="18">
        <f>('LCFS Values'!$E$5-AB$4)/1000000*'LCFS Values'!B232*'LCFS Values'!$G$2*100</f>
        <v>53.149267500000008</v>
      </c>
      <c r="Q232" s="4">
        <f>'RIN Values'!D232</f>
        <v>247.35</v>
      </c>
      <c r="R232" s="4">
        <f>'Fixed Credits Value'!B232</f>
        <v>100</v>
      </c>
      <c r="S232" s="4">
        <f>'Fixed Credits Value'!C232</f>
        <v>16</v>
      </c>
      <c r="T232" s="4">
        <f t="shared" si="26"/>
        <v>628.37926749999997</v>
      </c>
      <c r="U232" s="4">
        <f>T232/'Feedstock Conversions'!B$9</f>
        <v>67.027121866666661</v>
      </c>
      <c r="W232" s="4">
        <f t="shared" si="24"/>
        <v>135.79300366181411</v>
      </c>
      <c r="X232" s="4">
        <f t="shared" si="27"/>
        <v>88.574693731802881</v>
      </c>
      <c r="AG232" s="4">
        <f>AJ232+'Rail Costs'!K232</f>
        <v>50.363538633818585</v>
      </c>
      <c r="AH232" s="4">
        <f>B232+'Rail Costs'!N232</f>
        <v>52.670415453527433</v>
      </c>
      <c r="AI232" s="4">
        <f>AH232+'Rail Costs'!K232</f>
        <v>54.033954087346018</v>
      </c>
      <c r="AJ232" s="4">
        <v>49</v>
      </c>
      <c r="AK232" s="4">
        <v>54</v>
      </c>
      <c r="AL232" s="4">
        <v>51.5</v>
      </c>
      <c r="AO232" s="4">
        <f>$L232-(AG232*'Feedstock Conversions'!$B$21)-'Rail Costs'!Q232</f>
        <v>187.94120026030254</v>
      </c>
      <c r="AP232" s="4">
        <f>$L232-(AH232*'Feedstock Conversions'!$B$21)-'Rail Costs'!R232</f>
        <v>170.31486471665755</v>
      </c>
      <c r="AQ232" s="4">
        <f>$L232-(AI232*'Feedstock Conversions'!$B$21)-'Rail Costs'!S232</f>
        <v>159.80792226798417</v>
      </c>
      <c r="AR232" s="4">
        <f>$L232-(AJ232*'Feedstock Conversions'!$B$21)-'Rail Costs'!T232</f>
        <v>198.87265413795137</v>
      </c>
      <c r="AS232" s="4">
        <f>$L232-(AK232*'Feedstock Conversions'!$B$21)-'Rail Costs'!U232</f>
        <v>159.76311728253961</v>
      </c>
      <c r="AT232" s="4">
        <f>$L232-(AL232*'Feedstock Conversions'!$B$21)-'Rail Costs'!V232</f>
        <v>178.36058496554168</v>
      </c>
      <c r="AV232" s="4">
        <f>$T232-(AG232*'Feedstock Conversions'!$B$9)-'Rail Costs'!Q232</f>
        <v>151.66897965279969</v>
      </c>
      <c r="AW232" s="4">
        <f>$T232-(AH232*'Feedstock Conversions'!$B$9)-'Rail Costs'!R232</f>
        <v>130.54311197365638</v>
      </c>
      <c r="AX232" s="4">
        <f>$T232-(AI232*'Feedstock Conversions'!$B$9)-'Rail Costs'!S232</f>
        <v>117.96768141748019</v>
      </c>
      <c r="AY232" s="4">
        <f>$T232-(AJ232*'Feedstock Conversions'!$B$9)-'Rail Costs'!T232</f>
        <v>164.66892163795131</v>
      </c>
      <c r="AZ232" s="4">
        <f>$T232-(AK232*'Feedstock Conversions'!$B$9)-'Rail Costs'!U232</f>
        <v>117.97438478253957</v>
      </c>
      <c r="BA232" s="4">
        <f>$T232-(AL232*'Feedstock Conversions'!$B$9)-'Rail Costs'!V232</f>
        <v>140.3643524655416</v>
      </c>
      <c r="BH232">
        <f t="shared" si="21"/>
        <v>22</v>
      </c>
      <c r="BI232">
        <f t="shared" si="22"/>
        <v>2023</v>
      </c>
      <c r="BJ232">
        <f t="shared" si="25"/>
        <v>6</v>
      </c>
    </row>
    <row r="233" spans="1:62" x14ac:dyDescent="0.2">
      <c r="A233" s="11">
        <v>45086</v>
      </c>
      <c r="B233" s="4">
        <v>52.4</v>
      </c>
      <c r="C233" s="18">
        <f>CWG!B233+'Rail Costs'!B233</f>
        <v>57.854154535274354</v>
      </c>
      <c r="E233" s="4">
        <f>CWG!C233*'Feedstock Conversions'!B$21</f>
        <v>454.61794633818585</v>
      </c>
      <c r="F233" s="4">
        <f>CWG!C233*'Feedstock Conversions'!B$9</f>
        <v>542.38269876819709</v>
      </c>
      <c r="H233" s="4">
        <f>'Fuel Values'!B233-CWG!I233-CWG!J233-CWG!K233</f>
        <v>208.48741556040625</v>
      </c>
      <c r="I233" s="18">
        <f>('LCFS Values'!$E$6-$AA$4)/1000000*'LCFS Values'!B233*'LCFS Values'!$G$2*100</f>
        <v>59.187584439593742</v>
      </c>
      <c r="J233" s="4">
        <f>'RIN Values'!C233</f>
        <v>215.32500000000002</v>
      </c>
      <c r="K233" s="4">
        <f>'Fixed Credits Value'!B233</f>
        <v>100</v>
      </c>
      <c r="L233" s="4">
        <f t="shared" si="23"/>
        <v>583</v>
      </c>
      <c r="M233" s="4">
        <f>L233/'Feedstock Conversions'!B$21</f>
        <v>74.191906337490465</v>
      </c>
      <c r="O233" s="4">
        <f>'Fuel Values'!C233*100</f>
        <v>219.54</v>
      </c>
      <c r="P233" s="18">
        <f>('LCFS Values'!$E$5-AB$4)/1000000*'LCFS Values'!B233*'LCFS Values'!$G$2*100</f>
        <v>51.367203825000004</v>
      </c>
      <c r="Q233" s="4">
        <f>'RIN Values'!D233</f>
        <v>244.03500000000003</v>
      </c>
      <c r="R233" s="4">
        <f>'Fixed Credits Value'!B233</f>
        <v>100</v>
      </c>
      <c r="S233" s="4">
        <f>'Fixed Credits Value'!C233</f>
        <v>16</v>
      </c>
      <c r="T233" s="4">
        <f t="shared" si="26"/>
        <v>630.94220382499998</v>
      </c>
      <c r="U233" s="4">
        <f>T233/'Feedstock Conversions'!B$9</f>
        <v>67.300501741333335</v>
      </c>
      <c r="W233" s="4">
        <f t="shared" si="24"/>
        <v>128.38205366181415</v>
      </c>
      <c r="X233" s="4">
        <f t="shared" si="27"/>
        <v>88.559505056802891</v>
      </c>
      <c r="AG233" s="4">
        <f>AJ233+'Rail Costs'!K233</f>
        <v>53.163538633818582</v>
      </c>
      <c r="AH233" s="4">
        <f>B233+'Rail Costs'!N233</f>
        <v>52.945415453527431</v>
      </c>
      <c r="AI233" s="4">
        <f>AH233+'Rail Costs'!K233</f>
        <v>54.308954087346017</v>
      </c>
      <c r="AJ233" s="4">
        <v>51.8</v>
      </c>
      <c r="AK233" s="4">
        <v>54</v>
      </c>
      <c r="AL233" s="4">
        <v>51.5</v>
      </c>
      <c r="AO233" s="4">
        <f>$L233-(AG233*'Feedstock Conversions'!$B$21)-'Rail Costs'!Q233</f>
        <v>160.68880026030251</v>
      </c>
      <c r="AP233" s="4">
        <f>$L233-(AH233*'Feedstock Conversions'!$B$21)-'Rail Costs'!R233</f>
        <v>162.90391471665754</v>
      </c>
      <c r="AQ233" s="4">
        <f>$L233-(AI233*'Feedstock Conversions'!$B$21)-'Rail Costs'!S233</f>
        <v>152.39697226798415</v>
      </c>
      <c r="AR233" s="4">
        <f>$L233-(AJ233*'Feedstock Conversions'!$B$21)-'Rail Costs'!T233</f>
        <v>171.62025413795141</v>
      </c>
      <c r="AS233" s="4">
        <f>$L233-(AK233*'Feedstock Conversions'!$B$21)-'Rail Costs'!U233</f>
        <v>154.51311728253961</v>
      </c>
      <c r="AT233" s="4">
        <f>$L233-(AL233*'Feedstock Conversions'!$B$21)-'Rail Costs'!V233</f>
        <v>173.11058496554168</v>
      </c>
      <c r="AV233" s="4">
        <f>$T233-(AG233*'Feedstock Conversions'!$B$9)-'Rail Costs'!Q233</f>
        <v>127.98191597779969</v>
      </c>
      <c r="AW233" s="4">
        <f>$T233-(AH233*'Feedstock Conversions'!$B$9)-'Rail Costs'!R233</f>
        <v>130.52792329865639</v>
      </c>
      <c r="AX233" s="4">
        <f>$T233-(AI233*'Feedstock Conversions'!$B$9)-'Rail Costs'!S233</f>
        <v>117.9524927424802</v>
      </c>
      <c r="AY233" s="4">
        <f>$T233-(AJ233*'Feedstock Conversions'!$B$9)-'Rail Costs'!T233</f>
        <v>140.98185796295132</v>
      </c>
      <c r="AZ233" s="4">
        <f>$T233-(AK233*'Feedstock Conversions'!$B$9)-'Rail Costs'!U233</f>
        <v>120.53732110753958</v>
      </c>
      <c r="BA233" s="4">
        <f>$T233-(AL233*'Feedstock Conversions'!$B$9)-'Rail Costs'!V233</f>
        <v>142.92728879054161</v>
      </c>
      <c r="BH233">
        <f t="shared" si="21"/>
        <v>23</v>
      </c>
      <c r="BI233">
        <f t="shared" si="22"/>
        <v>2023</v>
      </c>
      <c r="BJ233">
        <f t="shared" si="25"/>
        <v>6</v>
      </c>
    </row>
    <row r="234" spans="1:62" x14ac:dyDescent="0.2">
      <c r="A234" s="11">
        <v>45093</v>
      </c>
      <c r="B234" s="4">
        <v>53.45</v>
      </c>
      <c r="C234" s="18">
        <f>CWG!B234+'Rail Costs'!B234</f>
        <v>58.904154535274358</v>
      </c>
      <c r="E234" s="4">
        <f>CWG!C234*'Feedstock Conversions'!B$21</f>
        <v>462.8688463381859</v>
      </c>
      <c r="F234" s="4">
        <f>CWG!C234*'Feedstock Conversions'!B$9</f>
        <v>552.22644876819709</v>
      </c>
      <c r="H234" s="4">
        <f>'Fuel Values'!B234-CWG!I234-CWG!J234-CWG!K234</f>
        <v>199.70000598312504</v>
      </c>
      <c r="I234" s="18">
        <f>('LCFS Values'!$E$6-$AA$4)/1000000*'LCFS Values'!B234*'LCFS Values'!$G$2*100</f>
        <v>59.79999401687499</v>
      </c>
      <c r="J234" s="4">
        <f>'RIN Values'!C234</f>
        <v>220.5</v>
      </c>
      <c r="K234" s="4">
        <f>'Fixed Credits Value'!B234</f>
        <v>100</v>
      </c>
      <c r="L234" s="4">
        <f t="shared" si="23"/>
        <v>580</v>
      </c>
      <c r="M234" s="4">
        <f>L234/'Feedstock Conversions'!B$21</f>
        <v>73.810129804021386</v>
      </c>
      <c r="O234" s="4">
        <f>'Fuel Values'!C234*100</f>
        <v>223.45000000000002</v>
      </c>
      <c r="P234" s="18">
        <f>('LCFS Values'!$E$5-AB$4)/1000000*'LCFS Values'!B234*'LCFS Values'!$G$2*100</f>
        <v>51.8986965</v>
      </c>
      <c r="Q234" s="4">
        <f>'RIN Values'!D234</f>
        <v>249.9</v>
      </c>
      <c r="R234" s="4">
        <f>'Fixed Credits Value'!B234</f>
        <v>100</v>
      </c>
      <c r="S234" s="4">
        <f>'Fixed Credits Value'!C234</f>
        <v>16</v>
      </c>
      <c r="T234" s="4">
        <f t="shared" si="26"/>
        <v>641.24869650000005</v>
      </c>
      <c r="U234" s="4">
        <f>T234/'Feedstock Conversions'!B$9</f>
        <v>68.399860960000012</v>
      </c>
      <c r="W234" s="4">
        <f t="shared" si="24"/>
        <v>117.1311536618141</v>
      </c>
      <c r="X234" s="4">
        <f t="shared" si="27"/>
        <v>89.022247731802963</v>
      </c>
      <c r="AG234" s="4">
        <f>AJ234+'Rail Costs'!K234</f>
        <v>54.863538633818585</v>
      </c>
      <c r="AH234" s="4">
        <f>B234+'Rail Costs'!N234</f>
        <v>53.995415453527436</v>
      </c>
      <c r="AI234" s="4">
        <f>AH234+'Rail Costs'!K234</f>
        <v>55.358954087346021</v>
      </c>
      <c r="AJ234" s="4">
        <v>53.5</v>
      </c>
      <c r="AK234" s="4">
        <v>54.8</v>
      </c>
      <c r="AL234" s="4">
        <v>53.5</v>
      </c>
      <c r="AO234" s="4">
        <f>$L234-(AG234*'Feedstock Conversions'!$B$21)-'Rail Costs'!Q234</f>
        <v>144.33020026030249</v>
      </c>
      <c r="AP234" s="4">
        <f>$L234-(AH234*'Feedstock Conversions'!$B$21)-'Rail Costs'!R234</f>
        <v>151.65301471665754</v>
      </c>
      <c r="AQ234" s="4">
        <f>$L234-(AI234*'Feedstock Conversions'!$B$21)-'Rail Costs'!S234</f>
        <v>141.14607226798415</v>
      </c>
      <c r="AR234" s="4">
        <f>$L234-(AJ234*'Feedstock Conversions'!$B$21)-'Rail Costs'!T234</f>
        <v>155.26165413795138</v>
      </c>
      <c r="AS234" s="4">
        <f>$L234-(AK234*'Feedstock Conversions'!$B$21)-'Rail Costs'!U234</f>
        <v>145.22671728253965</v>
      </c>
      <c r="AT234" s="4">
        <f>$L234-(AL234*'Feedstock Conversions'!$B$21)-'Rail Costs'!V234</f>
        <v>154.39458496554167</v>
      </c>
      <c r="AV234" s="4">
        <f>$T234-(AG234*'Feedstock Conversions'!$B$9)-'Rail Costs'!Q234</f>
        <v>122.35090865279976</v>
      </c>
      <c r="AW234" s="4">
        <f>$T234-(AH234*'Feedstock Conversions'!$B$9)-'Rail Costs'!R234</f>
        <v>130.99066597365646</v>
      </c>
      <c r="AX234" s="4">
        <f>$T234-(AI234*'Feedstock Conversions'!$B$9)-'Rail Costs'!S234</f>
        <v>118.41523541748028</v>
      </c>
      <c r="AY234" s="4">
        <f>$T234-(AJ234*'Feedstock Conversions'!$B$9)-'Rail Costs'!T234</f>
        <v>135.3508506379514</v>
      </c>
      <c r="AZ234" s="4">
        <f>$T234-(AK234*'Feedstock Conversions'!$B$9)-'Rail Costs'!U234</f>
        <v>123.34381378253966</v>
      </c>
      <c r="BA234" s="4">
        <f>$T234-(AL234*'Feedstock Conversions'!$B$9)-'Rail Costs'!V234</f>
        <v>134.48378146554168</v>
      </c>
      <c r="BH234">
        <f t="shared" si="21"/>
        <v>24</v>
      </c>
      <c r="BI234">
        <f t="shared" si="22"/>
        <v>2023</v>
      </c>
      <c r="BJ234">
        <f t="shared" si="25"/>
        <v>6</v>
      </c>
    </row>
    <row r="235" spans="1:62" x14ac:dyDescent="0.2">
      <c r="A235" s="11">
        <v>45100</v>
      </c>
      <c r="B235" s="4">
        <v>53.5</v>
      </c>
      <c r="C235" s="18">
        <f>CWG!B235+'Rail Costs'!B235</f>
        <v>58.954154535274355</v>
      </c>
      <c r="E235" s="4">
        <f>CWG!C235*'Feedstock Conversions'!B$21</f>
        <v>463.26174633818584</v>
      </c>
      <c r="F235" s="4">
        <f>CWG!C235*'Feedstock Conversions'!B$9</f>
        <v>552.69519876819709</v>
      </c>
      <c r="H235" s="4">
        <f>'Fuel Values'!B235-CWG!I235-CWG!J235-CWG!K235</f>
        <v>211.95399653699224</v>
      </c>
      <c r="I235" s="18">
        <f>('LCFS Values'!$E$6-$AA$4)/1000000*'LCFS Values'!B235*'LCFS Values'!$G$2*100</f>
        <v>55.7022534630078</v>
      </c>
      <c r="J235" s="4">
        <f>'RIN Values'!C235</f>
        <v>212.34375</v>
      </c>
      <c r="K235" s="4">
        <f>'Fixed Credits Value'!B235</f>
        <v>100</v>
      </c>
      <c r="L235" s="4">
        <f t="shared" si="23"/>
        <v>580</v>
      </c>
      <c r="M235" s="4">
        <f>L235/'Feedstock Conversions'!B$21</f>
        <v>73.810129804021386</v>
      </c>
      <c r="O235" s="4">
        <f>'Fuel Values'!C235*100</f>
        <v>226.39000000000001</v>
      </c>
      <c r="P235" s="18">
        <f>('LCFS Values'!$E$5-AB$4)/1000000*'LCFS Values'!B235*'LCFS Values'!$G$2*100</f>
        <v>48.342385218749996</v>
      </c>
      <c r="Q235" s="4">
        <f>'RIN Values'!D235</f>
        <v>240.65625</v>
      </c>
      <c r="R235" s="4">
        <f>'Fixed Credits Value'!B235</f>
        <v>100</v>
      </c>
      <c r="S235" s="4">
        <f>'Fixed Credits Value'!C235</f>
        <v>16</v>
      </c>
      <c r="T235" s="4">
        <f t="shared" si="26"/>
        <v>631.38863521874998</v>
      </c>
      <c r="U235" s="4">
        <f>T235/'Feedstock Conversions'!B$9</f>
        <v>67.348121089999992</v>
      </c>
      <c r="W235" s="4">
        <f t="shared" si="24"/>
        <v>116.73825366181416</v>
      </c>
      <c r="X235" s="4">
        <f t="shared" si="27"/>
        <v>78.693436450552895</v>
      </c>
      <c r="AG235" s="4">
        <f>AJ235+'Rail Costs'!K235</f>
        <v>55.363538633818585</v>
      </c>
      <c r="AH235" s="4">
        <f>B235+'Rail Costs'!N235</f>
        <v>54.045415453527433</v>
      </c>
      <c r="AI235" s="4">
        <f>AH235+'Rail Costs'!K235</f>
        <v>55.408954087346018</v>
      </c>
      <c r="AJ235" s="4">
        <v>54</v>
      </c>
      <c r="AK235" s="4">
        <v>58</v>
      </c>
      <c r="AL235" s="4">
        <v>54</v>
      </c>
      <c r="AO235" s="4">
        <f>$L235-(AG235*'Feedstock Conversions'!$B$21)-'Rail Costs'!Q235</f>
        <v>140.40120026030252</v>
      </c>
      <c r="AP235" s="4">
        <f>$L235-(AH235*'Feedstock Conversions'!$B$21)-'Rail Costs'!R235</f>
        <v>151.26011471665754</v>
      </c>
      <c r="AQ235" s="4">
        <f>$L235-(AI235*'Feedstock Conversions'!$B$21)-'Rail Costs'!S235</f>
        <v>140.75317226798416</v>
      </c>
      <c r="AR235" s="4">
        <f>$L235-(AJ235*'Feedstock Conversions'!$B$21)-'Rail Costs'!T235</f>
        <v>151.33265413795135</v>
      </c>
      <c r="AS235" s="4">
        <f>$L235-(AK235*'Feedstock Conversions'!$B$21)-'Rail Costs'!U235</f>
        <v>120.08111728253965</v>
      </c>
      <c r="AT235" s="4">
        <f>$L235-(AL235*'Feedstock Conversions'!$B$21)-'Rail Costs'!V235</f>
        <v>150.46558496554164</v>
      </c>
      <c r="AV235" s="4">
        <f>$T235-(AG235*'Feedstock Conversions'!$B$9)-'Rail Costs'!Q235</f>
        <v>107.80334737154969</v>
      </c>
      <c r="AW235" s="4">
        <f>$T235-(AH235*'Feedstock Conversions'!$B$9)-'Rail Costs'!R235</f>
        <v>120.66185469240641</v>
      </c>
      <c r="AX235" s="4">
        <f>$T235-(AI235*'Feedstock Conversions'!$B$9)-'Rail Costs'!S235</f>
        <v>108.08642413623021</v>
      </c>
      <c r="AY235" s="4">
        <f>$T235-(AJ235*'Feedstock Conversions'!$B$9)-'Rail Costs'!T235</f>
        <v>120.80328935670134</v>
      </c>
      <c r="AZ235" s="4">
        <f>$T235-(AK235*'Feedstock Conversions'!$B$9)-'Rail Costs'!U235</f>
        <v>83.483752501289587</v>
      </c>
      <c r="BA235" s="4">
        <f>$T235-(AL235*'Feedstock Conversions'!$B$9)-'Rail Costs'!V235</f>
        <v>119.93622018429161</v>
      </c>
      <c r="BH235">
        <f t="shared" si="21"/>
        <v>25</v>
      </c>
      <c r="BI235">
        <f t="shared" si="22"/>
        <v>2023</v>
      </c>
      <c r="BJ235">
        <f t="shared" si="25"/>
        <v>6</v>
      </c>
    </row>
    <row r="236" spans="1:62" x14ac:dyDescent="0.2">
      <c r="A236" s="11">
        <v>45107</v>
      </c>
      <c r="B236" s="4">
        <v>54.4</v>
      </c>
      <c r="C236" s="18">
        <f>CWG!B236+'Rail Costs'!B236</f>
        <v>59.854154535274354</v>
      </c>
      <c r="E236" s="4">
        <f>CWG!C236*'Feedstock Conversions'!B$21</f>
        <v>470.33394633818585</v>
      </c>
      <c r="F236" s="4">
        <f>CWG!C236*'Feedstock Conversions'!B$9</f>
        <v>561.13269876819709</v>
      </c>
      <c r="H236" s="4">
        <f>'Fuel Values'!B236-CWG!I236-CWG!J236-CWG!K236</f>
        <v>202.16039711687506</v>
      </c>
      <c r="I236" s="18">
        <f>('LCFS Values'!$E$6-$AA$4)/1000000*'LCFS Values'!B236*'LCFS Values'!$G$2*100</f>
        <v>55.477102883124985</v>
      </c>
      <c r="J236" s="4">
        <f>'RIN Values'!C236</f>
        <v>218.36249999999998</v>
      </c>
      <c r="K236" s="4">
        <f>'Fixed Credits Value'!B236</f>
        <v>100</v>
      </c>
      <c r="L236" s="4">
        <f t="shared" si="23"/>
        <v>576</v>
      </c>
      <c r="M236" s="4">
        <f>L236/'Feedstock Conversions'!B$21</f>
        <v>73.301094426062619</v>
      </c>
      <c r="O236" s="4">
        <f>'Fuel Values'!C236*100</f>
        <v>223.74999999999997</v>
      </c>
      <c r="P236" s="18">
        <f>('LCFS Values'!$E$5-AB$4)/1000000*'LCFS Values'!B236*'LCFS Values'!$G$2*100</f>
        <v>48.146983499999997</v>
      </c>
      <c r="Q236" s="4">
        <f>'RIN Values'!D236</f>
        <v>247.47749999999996</v>
      </c>
      <c r="R236" s="4">
        <f>'Fixed Credits Value'!B236</f>
        <v>100</v>
      </c>
      <c r="S236" s="4">
        <f>'Fixed Credits Value'!C236</f>
        <v>16</v>
      </c>
      <c r="T236" s="4">
        <f t="shared" si="26"/>
        <v>635.37448349999988</v>
      </c>
      <c r="U236" s="4">
        <f>T236/'Feedstock Conversions'!B$9</f>
        <v>67.773278239999982</v>
      </c>
      <c r="W236" s="4">
        <f t="shared" si="24"/>
        <v>105.66605366181415</v>
      </c>
      <c r="X236" s="4">
        <f t="shared" si="27"/>
        <v>74.241784731802795</v>
      </c>
      <c r="AG236" s="4">
        <f>AJ236+'Rail Costs'!K236</f>
        <v>55.363538633818585</v>
      </c>
      <c r="AH236" s="4">
        <f>B236+'Rail Costs'!N236</f>
        <v>54.945415453527431</v>
      </c>
      <c r="AI236" s="4">
        <f>AH236+'Rail Costs'!K236</f>
        <v>56.308954087346017</v>
      </c>
      <c r="AJ236" s="4">
        <v>54</v>
      </c>
      <c r="AK236" s="4">
        <v>58</v>
      </c>
      <c r="AL236" s="4">
        <v>54.9</v>
      </c>
      <c r="AO236" s="4">
        <f>$L236-(AG236*'Feedstock Conversions'!$B$21)-'Rail Costs'!Q236</f>
        <v>136.40120026030252</v>
      </c>
      <c r="AP236" s="4">
        <f>$L236-(AH236*'Feedstock Conversions'!$B$21)-'Rail Costs'!R236</f>
        <v>140.18791471665759</v>
      </c>
      <c r="AQ236" s="4">
        <f>$L236-(AI236*'Feedstock Conversions'!$B$21)-'Rail Costs'!S236</f>
        <v>129.68097226798415</v>
      </c>
      <c r="AR236" s="4">
        <f>$L236-(AJ236*'Feedstock Conversions'!$B$21)-'Rail Costs'!T236</f>
        <v>147.33265413795135</v>
      </c>
      <c r="AS236" s="4">
        <f>$L236-(AK236*'Feedstock Conversions'!$B$21)-'Rail Costs'!U236</f>
        <v>116.08111728253965</v>
      </c>
      <c r="AT236" s="4">
        <f>$L236-(AL236*'Feedstock Conversions'!$B$21)-'Rail Costs'!V236</f>
        <v>139.39338496554169</v>
      </c>
      <c r="AV236" s="4">
        <f>$T236-(AG236*'Feedstock Conversions'!$B$9)-'Rail Costs'!Q236</f>
        <v>111.78919565279959</v>
      </c>
      <c r="AW236" s="4">
        <f>$T236-(AH236*'Feedstock Conversions'!$B$9)-'Rail Costs'!R236</f>
        <v>116.21020297365631</v>
      </c>
      <c r="AX236" s="4">
        <f>$T236-(AI236*'Feedstock Conversions'!$B$9)-'Rail Costs'!S236</f>
        <v>103.63477241748011</v>
      </c>
      <c r="AY236" s="4">
        <f>$T236-(AJ236*'Feedstock Conversions'!$B$9)-'Rail Costs'!T236</f>
        <v>124.78913763795124</v>
      </c>
      <c r="AZ236" s="4">
        <f>$T236-(AK236*'Feedstock Conversions'!$B$9)-'Rail Costs'!U236</f>
        <v>87.469600782539487</v>
      </c>
      <c r="BA236" s="4">
        <f>$T236-(AL236*'Feedstock Conversions'!$B$9)-'Rail Costs'!V236</f>
        <v>115.48456846554151</v>
      </c>
      <c r="BH236">
        <f t="shared" si="21"/>
        <v>26</v>
      </c>
      <c r="BI236">
        <f t="shared" si="22"/>
        <v>2023</v>
      </c>
      <c r="BJ236">
        <f t="shared" si="25"/>
        <v>6</v>
      </c>
    </row>
    <row r="237" spans="1:62" x14ac:dyDescent="0.2">
      <c r="A237" s="11">
        <v>45114</v>
      </c>
      <c r="B237" s="4">
        <v>55.5</v>
      </c>
      <c r="C237" s="18">
        <f>CWG!B237+'Rail Costs'!B237</f>
        <v>60.954154535274355</v>
      </c>
      <c r="E237" s="4">
        <f>CWG!C237*'Feedstock Conversions'!B$21</f>
        <v>478.97774633818585</v>
      </c>
      <c r="F237" s="4">
        <f>CWG!C237*'Feedstock Conversions'!B$9</f>
        <v>571.44519876819709</v>
      </c>
      <c r="H237" s="4">
        <f>'Fuel Values'!B237-CWG!I237-CWG!J237-CWG!K237</f>
        <v>186.57410175593748</v>
      </c>
      <c r="I237" s="18">
        <f>('LCFS Values'!$E$6-$AA$4)/1000000*'LCFS Values'!B237*'LCFS Values'!$G$2*100</f>
        <v>53.675898244062495</v>
      </c>
      <c r="J237" s="4">
        <f>'RIN Values'!C237</f>
        <v>233.25</v>
      </c>
      <c r="K237" s="4">
        <f>'Fixed Credits Value'!B237</f>
        <v>100</v>
      </c>
      <c r="L237" s="4">
        <f t="shared" si="23"/>
        <v>573.5</v>
      </c>
      <c r="M237" s="4">
        <f>L237/'Feedstock Conversions'!B$21</f>
        <v>72.982947314838384</v>
      </c>
      <c r="O237" s="4">
        <f>'Fuel Values'!C237*100</f>
        <v>229.31</v>
      </c>
      <c r="P237" s="18">
        <f>('LCFS Values'!$E$5-AB$4)/1000000*'LCFS Values'!B237*'LCFS Values'!$G$2*100</f>
        <v>46.583769749999995</v>
      </c>
      <c r="Q237" s="4">
        <f>'RIN Values'!D237</f>
        <v>264.34999999999997</v>
      </c>
      <c r="R237" s="4">
        <f>'Fixed Credits Value'!B237</f>
        <v>100</v>
      </c>
      <c r="S237" s="4">
        <f>'Fixed Credits Value'!C237</f>
        <v>16</v>
      </c>
      <c r="T237" s="4">
        <f t="shared" si="26"/>
        <v>656.24376974999996</v>
      </c>
      <c r="U237" s="4">
        <f>T237/'Feedstock Conversions'!B$9</f>
        <v>69.999335439999996</v>
      </c>
      <c r="W237" s="4">
        <f t="shared" si="24"/>
        <v>94.522253661814148</v>
      </c>
      <c r="X237" s="4">
        <f t="shared" si="27"/>
        <v>84.798570981802868</v>
      </c>
      <c r="AG237" s="4">
        <f>AJ237+'Rail Costs'!K237</f>
        <v>55.363538633818585</v>
      </c>
      <c r="AH237" s="4">
        <f>B237+'Rail Costs'!N237</f>
        <v>56.045415453527433</v>
      </c>
      <c r="AI237" s="4">
        <f>AH237+'Rail Costs'!K237</f>
        <v>57.408954087346018</v>
      </c>
      <c r="AJ237" s="4">
        <v>54</v>
      </c>
      <c r="AK237" s="4">
        <v>58.5</v>
      </c>
      <c r="AL237" s="4">
        <v>56</v>
      </c>
      <c r="AO237" s="4">
        <f>$L237-(AG237*'Feedstock Conversions'!$B$21)-'Rail Costs'!Q237</f>
        <v>133.90120026030252</v>
      </c>
      <c r="AP237" s="4">
        <f>$L237-(AH237*'Feedstock Conversions'!$B$21)-'Rail Costs'!R237</f>
        <v>129.04411471665753</v>
      </c>
      <c r="AQ237" s="4">
        <f>$L237-(AI237*'Feedstock Conversions'!$B$21)-'Rail Costs'!S237</f>
        <v>118.53717226798413</v>
      </c>
      <c r="AR237" s="4">
        <f>$L237-(AJ237*'Feedstock Conversions'!$B$21)-'Rail Costs'!T237</f>
        <v>144.83265413795135</v>
      </c>
      <c r="AS237" s="4">
        <f>$L237-(AK237*'Feedstock Conversions'!$B$21)-'Rail Costs'!U237</f>
        <v>109.65211728253962</v>
      </c>
      <c r="AT237" s="4">
        <f>$L237-(AL237*'Feedstock Conversions'!$B$21)-'Rail Costs'!V237</f>
        <v>128.24958496554163</v>
      </c>
      <c r="AV237" s="4">
        <f>$T237-(AG237*'Feedstock Conversions'!$B$9)-'Rail Costs'!Q237</f>
        <v>132.65848190279968</v>
      </c>
      <c r="AW237" s="4">
        <f>$T237-(AH237*'Feedstock Conversions'!$B$9)-'Rail Costs'!R237</f>
        <v>126.76698922365638</v>
      </c>
      <c r="AX237" s="4">
        <f>$T237-(AI237*'Feedstock Conversions'!$B$9)-'Rail Costs'!S237</f>
        <v>114.19155866748018</v>
      </c>
      <c r="AY237" s="4">
        <f>$T237-(AJ237*'Feedstock Conversions'!$B$9)-'Rail Costs'!T237</f>
        <v>145.6584238879513</v>
      </c>
      <c r="AZ237" s="4">
        <f>$T237-(AK237*'Feedstock Conversions'!$B$9)-'Rail Costs'!U237</f>
        <v>103.65138703253956</v>
      </c>
      <c r="BA237" s="4">
        <f>$T237-(AL237*'Feedstock Conversions'!$B$9)-'Rail Costs'!V237</f>
        <v>126.04135471554159</v>
      </c>
      <c r="BH237">
        <f t="shared" si="21"/>
        <v>27</v>
      </c>
      <c r="BI237">
        <f t="shared" si="22"/>
        <v>2023</v>
      </c>
      <c r="BJ237">
        <f t="shared" si="25"/>
        <v>7</v>
      </c>
    </row>
    <row r="238" spans="1:62" x14ac:dyDescent="0.2">
      <c r="A238" s="11">
        <v>45121</v>
      </c>
      <c r="B238" s="4">
        <v>58.1</v>
      </c>
      <c r="C238" s="18">
        <f>CWG!B238+'Rail Costs'!B238</f>
        <v>63.554154535274357</v>
      </c>
      <c r="E238" s="4">
        <f>CWG!C238*'Feedstock Conversions'!B$21</f>
        <v>499.40854633818589</v>
      </c>
      <c r="F238" s="4">
        <f>CWG!C238*'Feedstock Conversions'!B$9</f>
        <v>595.82019876819709</v>
      </c>
      <c r="H238" s="4">
        <f>'Fuel Values'!B238-CWG!I238-CWG!J238-CWG!K238</f>
        <v>189.99223411665628</v>
      </c>
      <c r="I238" s="18">
        <f>('LCFS Values'!$E$6-$AA$4)/1000000*'LCFS Values'!B238*'LCFS Values'!$G$2*100</f>
        <v>51.982765883343738</v>
      </c>
      <c r="J238" s="4">
        <f>'RIN Values'!C238</f>
        <v>234.52499999999998</v>
      </c>
      <c r="K238" s="4">
        <f>'Fixed Credits Value'!B238</f>
        <v>100</v>
      </c>
      <c r="L238" s="4">
        <f t="shared" si="23"/>
        <v>576.5</v>
      </c>
      <c r="M238" s="4">
        <f>L238/'Feedstock Conversions'!B$21</f>
        <v>73.364723848307463</v>
      </c>
      <c r="O238" s="4">
        <f>'Fuel Values'!C238*100</f>
        <v>240.48</v>
      </c>
      <c r="P238" s="18">
        <f>('LCFS Values'!$E$5-AB$4)/1000000*'LCFS Values'!B238*'LCFS Values'!$G$2*100</f>
        <v>45.114348825</v>
      </c>
      <c r="Q238" s="4">
        <f>'RIN Values'!D238</f>
        <v>265.79499999999996</v>
      </c>
      <c r="R238" s="4">
        <f>'Fixed Credits Value'!B238</f>
        <v>100</v>
      </c>
      <c r="S238" s="4">
        <f>'Fixed Credits Value'!C238</f>
        <v>16</v>
      </c>
      <c r="T238" s="4">
        <f t="shared" si="26"/>
        <v>667.38934882499996</v>
      </c>
      <c r="U238" s="4">
        <f>T238/'Feedstock Conversions'!B$9</f>
        <v>71.188197207999991</v>
      </c>
      <c r="W238" s="4">
        <f t="shared" si="24"/>
        <v>77.091453661814114</v>
      </c>
      <c r="X238" s="4">
        <f t="shared" si="27"/>
        <v>71.569150056802869</v>
      </c>
      <c r="AG238" s="4">
        <f>AJ238+'Rail Costs'!K238</f>
        <v>58.263538633818584</v>
      </c>
      <c r="AH238" s="4">
        <f>B238+'Rail Costs'!N238</f>
        <v>58.645415453527434</v>
      </c>
      <c r="AI238" s="4">
        <f>AH238+'Rail Costs'!K238</f>
        <v>60.008954087346019</v>
      </c>
      <c r="AJ238" s="4">
        <v>56.9</v>
      </c>
      <c r="AK238" s="4">
        <v>60</v>
      </c>
      <c r="AL238" s="4">
        <v>58</v>
      </c>
      <c r="AO238" s="4">
        <f>$L238-(AG238*'Feedstock Conversions'!$B$21)-'Rail Costs'!Q238</f>
        <v>114.11300026030248</v>
      </c>
      <c r="AP238" s="4">
        <f>$L238-(AH238*'Feedstock Conversions'!$B$21)-'Rail Costs'!R238</f>
        <v>111.61331471665757</v>
      </c>
      <c r="AQ238" s="4">
        <f>$L238-(AI238*'Feedstock Conversions'!$B$21)-'Rail Costs'!S238</f>
        <v>101.1063722679841</v>
      </c>
      <c r="AR238" s="4">
        <f>$L238-(AJ238*'Feedstock Conversions'!$B$21)-'Rail Costs'!T238</f>
        <v>125.0444541379514</v>
      </c>
      <c r="AS238" s="4">
        <f>$L238-(AK238*'Feedstock Conversions'!$B$21)-'Rail Costs'!U238</f>
        <v>100.86511728253964</v>
      </c>
      <c r="AT238" s="4">
        <f>$L238-(AL238*'Feedstock Conversions'!$B$21)-'Rail Costs'!V238</f>
        <v>115.53358496554168</v>
      </c>
      <c r="AV238" s="4">
        <f>$T238-(AG238*'Feedstock Conversions'!$B$9)-'Rail Costs'!Q238</f>
        <v>116.61656097779967</v>
      </c>
      <c r="AW238" s="4">
        <f>$T238-(AH238*'Feedstock Conversions'!$B$9)-'Rail Costs'!R238</f>
        <v>113.53756829865638</v>
      </c>
      <c r="AX238" s="4">
        <f>$T238-(AI238*'Feedstock Conversions'!$B$9)-'Rail Costs'!S238</f>
        <v>100.96213774248018</v>
      </c>
      <c r="AY238" s="4">
        <f>$T238-(AJ238*'Feedstock Conversions'!$B$9)-'Rail Costs'!T238</f>
        <v>129.6165029629513</v>
      </c>
      <c r="AZ238" s="4">
        <f>$T238-(AK238*'Feedstock Conversions'!$B$9)-'Rail Costs'!U238</f>
        <v>100.73446610753956</v>
      </c>
      <c r="BA238" s="4">
        <f>$T238-(AL238*'Feedstock Conversions'!$B$9)-'Rail Costs'!V238</f>
        <v>118.43693379054159</v>
      </c>
      <c r="BH238">
        <f t="shared" si="21"/>
        <v>28</v>
      </c>
      <c r="BI238">
        <f t="shared" si="22"/>
        <v>2023</v>
      </c>
      <c r="BJ238">
        <f t="shared" si="25"/>
        <v>7</v>
      </c>
    </row>
    <row r="239" spans="1:62" x14ac:dyDescent="0.2">
      <c r="A239" s="11">
        <v>45128</v>
      </c>
      <c r="B239" s="4">
        <v>60.1</v>
      </c>
      <c r="C239" s="18">
        <f>CWG!B239+'Rail Costs'!B239</f>
        <v>65.55415453527435</v>
      </c>
      <c r="E239" s="4">
        <f>CWG!C239*'Feedstock Conversions'!B$21</f>
        <v>515.12454633818584</v>
      </c>
      <c r="F239" s="4">
        <f>CWG!C239*'Feedstock Conversions'!B$9</f>
        <v>614.57019876819697</v>
      </c>
      <c r="H239" s="4">
        <f>'Fuel Values'!B239-CWG!I239-CWG!J239-CWG!K239</f>
        <v>192.25187272493747</v>
      </c>
      <c r="I239" s="18">
        <f>('LCFS Values'!$E$6-$AA$4)/1000000*'LCFS Values'!B239*'LCFS Values'!$G$2*100</f>
        <v>52.523127275062485</v>
      </c>
      <c r="J239" s="4">
        <f>'RIN Values'!C239</f>
        <v>232.72500000000002</v>
      </c>
      <c r="K239" s="4">
        <f>'Fixed Credits Value'!B239</f>
        <v>100</v>
      </c>
      <c r="L239" s="4">
        <f t="shared" si="23"/>
        <v>577.5</v>
      </c>
      <c r="M239" s="4">
        <f>L239/'Feedstock Conversions'!B$21</f>
        <v>73.491982692797151</v>
      </c>
      <c r="O239" s="4">
        <f>'Fuel Values'!C239*100</f>
        <v>245.89</v>
      </c>
      <c r="P239" s="18">
        <f>('LCFS Values'!$E$5-AB$4)/1000000*'LCFS Values'!B239*'LCFS Values'!$G$2*100</f>
        <v>45.583312950000007</v>
      </c>
      <c r="Q239" s="4">
        <f>'RIN Values'!D239</f>
        <v>263.755</v>
      </c>
      <c r="R239" s="4">
        <f>'Fixed Credits Value'!B239</f>
        <v>100</v>
      </c>
      <c r="S239" s="4">
        <f>'Fixed Credits Value'!C239</f>
        <v>16</v>
      </c>
      <c r="T239" s="4">
        <f t="shared" si="26"/>
        <v>671.22831294999992</v>
      </c>
      <c r="U239" s="4">
        <f>T239/'Feedstock Conversions'!B$9</f>
        <v>71.597686714666665</v>
      </c>
      <c r="W239" s="4">
        <f t="shared" si="24"/>
        <v>62.375453661814163</v>
      </c>
      <c r="X239" s="4">
        <f t="shared" si="27"/>
        <v>56.658114181802944</v>
      </c>
      <c r="AG239" s="4">
        <f>AJ239+'Rail Costs'!K239</f>
        <v>60.963538633818587</v>
      </c>
      <c r="AH239" s="4">
        <f>B239+'Rail Costs'!N239</f>
        <v>60.645415453527434</v>
      </c>
      <c r="AI239" s="4">
        <f>AH239+'Rail Costs'!K239</f>
        <v>62.008954087346019</v>
      </c>
      <c r="AJ239" s="4">
        <v>59.6</v>
      </c>
      <c r="AK239" s="4">
        <v>61.333300000000001</v>
      </c>
      <c r="AL239" s="4">
        <v>59.6</v>
      </c>
      <c r="AO239" s="4">
        <f>$L239-(AG239*'Feedstock Conversions'!$B$21)-'Rail Costs'!Q239</f>
        <v>93.896400260302514</v>
      </c>
      <c r="AP239" s="4">
        <f>$L239-(AH239*'Feedstock Conversions'!$B$21)-'Rail Costs'!R239</f>
        <v>96.897314716657561</v>
      </c>
      <c r="AQ239" s="4">
        <f>$L239-(AI239*'Feedstock Conversions'!$B$21)-'Rail Costs'!S239</f>
        <v>86.390372267984148</v>
      </c>
      <c r="AR239" s="4">
        <f>$L239-(AJ239*'Feedstock Conversions'!$B$21)-'Rail Costs'!T239</f>
        <v>104.82785413795138</v>
      </c>
      <c r="AS239" s="4">
        <f>$L239-(AK239*'Feedstock Conversions'!$B$21)-'Rail Costs'!U239</f>
        <v>91.388045882539643</v>
      </c>
      <c r="AT239" s="4">
        <f>$L239-(AL239*'Feedstock Conversions'!$B$21)-'Rail Costs'!V239</f>
        <v>103.96078496554165</v>
      </c>
      <c r="AV239" s="4">
        <f>$T239-(AG239*'Feedstock Conversions'!$B$9)-'Rail Costs'!Q239</f>
        <v>95.143025102799626</v>
      </c>
      <c r="AW239" s="4">
        <f>$T239-(AH239*'Feedstock Conversions'!$B$9)-'Rail Costs'!R239</f>
        <v>98.626532423656343</v>
      </c>
      <c r="AX239" s="4">
        <f>$T239-(AI239*'Feedstock Conversions'!$B$9)-'Rail Costs'!S239</f>
        <v>86.051101867480142</v>
      </c>
      <c r="AY239" s="4">
        <f>$T239-(AJ239*'Feedstock Conversions'!$B$9)-'Rail Costs'!T239</f>
        <v>108.14296708795128</v>
      </c>
      <c r="AZ239" s="4">
        <f>$T239-(AK239*'Feedstock Conversions'!$B$9)-'Rail Costs'!U239</f>
        <v>92.073742732539472</v>
      </c>
      <c r="BA239" s="4">
        <f>$T239-(AL239*'Feedstock Conversions'!$B$9)-'Rail Costs'!V239</f>
        <v>107.27589791554155</v>
      </c>
      <c r="BH239">
        <f t="shared" si="21"/>
        <v>29</v>
      </c>
      <c r="BI239">
        <f t="shared" si="22"/>
        <v>2023</v>
      </c>
      <c r="BJ239">
        <f t="shared" si="25"/>
        <v>7</v>
      </c>
    </row>
    <row r="240" spans="1:62" x14ac:dyDescent="0.2">
      <c r="A240" s="11">
        <v>45135</v>
      </c>
      <c r="B240" s="4">
        <v>61.65</v>
      </c>
      <c r="C240" s="18">
        <f>CWG!B240+'Rail Costs'!B240</f>
        <v>67.104154535274347</v>
      </c>
      <c r="E240" s="4">
        <f>CWG!C240*'Feedstock Conversions'!B$21</f>
        <v>527.30444633818581</v>
      </c>
      <c r="F240" s="4">
        <f>CWG!C240*'Feedstock Conversions'!B$9</f>
        <v>629.10144876819697</v>
      </c>
      <c r="H240" s="4">
        <f>'Fuel Values'!B240-CWG!I240-CWG!J240-CWG!K240</f>
        <v>245.21958361156248</v>
      </c>
      <c r="I240" s="18">
        <f>('LCFS Values'!$E$6-$AA$4)/1000000*'LCFS Values'!B240*'LCFS Values'!$G$2*100</f>
        <v>52.955416388437484</v>
      </c>
      <c r="J240" s="4">
        <f>'RIN Values'!C240</f>
        <v>234.82500000000002</v>
      </c>
      <c r="K240" s="4">
        <f>'Fixed Credits Value'!B240</f>
        <v>100</v>
      </c>
      <c r="L240" s="4">
        <f t="shared" si="23"/>
        <v>633</v>
      </c>
      <c r="M240" s="4">
        <f>L240/'Feedstock Conversions'!B$21</f>
        <v>80.554848561975064</v>
      </c>
      <c r="O240" s="4">
        <f>'Fuel Values'!C240*100</f>
        <v>276.16000000000003</v>
      </c>
      <c r="P240" s="18">
        <f>('LCFS Values'!$E$5-AB$4)/1000000*'LCFS Values'!B240*'LCFS Values'!$G$2*100</f>
        <v>45.958484249999998</v>
      </c>
      <c r="Q240" s="4">
        <f>'RIN Values'!D240</f>
        <v>266.13499999999999</v>
      </c>
      <c r="R240" s="4">
        <f>'Fixed Credits Value'!B240</f>
        <v>100</v>
      </c>
      <c r="S240" s="4">
        <f>'Fixed Credits Value'!C240</f>
        <v>16</v>
      </c>
      <c r="T240" s="4">
        <f t="shared" si="26"/>
        <v>704.25348424999993</v>
      </c>
      <c r="U240" s="4">
        <f>T240/'Feedstock Conversions'!B$9</f>
        <v>75.120371653333322</v>
      </c>
      <c r="W240" s="4">
        <f t="shared" si="24"/>
        <v>105.69555366181419</v>
      </c>
      <c r="X240" s="4">
        <f t="shared" si="27"/>
        <v>75.152035481802955</v>
      </c>
      <c r="AG240" s="4">
        <f>AJ240+'Rail Costs'!K240</f>
        <v>62.663538633818582</v>
      </c>
      <c r="AH240" s="4">
        <f>B240+'Rail Costs'!N240</f>
        <v>62.195415453527431</v>
      </c>
      <c r="AI240" s="4">
        <f>AH240+'Rail Costs'!K240</f>
        <v>63.558954087346017</v>
      </c>
      <c r="AJ240" s="4">
        <v>61.3</v>
      </c>
      <c r="AK240" s="4">
        <v>64</v>
      </c>
      <c r="AL240" s="4">
        <v>60.6</v>
      </c>
      <c r="AO240" s="4">
        <f>$L240-(AG240*'Feedstock Conversions'!$B$21)-'Rail Costs'!Q240</f>
        <v>136.03780026030256</v>
      </c>
      <c r="AP240" s="4">
        <f>$L240-(AH240*'Feedstock Conversions'!$B$21)-'Rail Costs'!R240</f>
        <v>140.21741471665757</v>
      </c>
      <c r="AQ240" s="4">
        <f>$L240-(AI240*'Feedstock Conversions'!$B$21)-'Rail Costs'!S240</f>
        <v>129.71047226798419</v>
      </c>
      <c r="AR240" s="4">
        <f>$L240-(AJ240*'Feedstock Conversions'!$B$21)-'Rail Costs'!T240</f>
        <v>146.9692541379514</v>
      </c>
      <c r="AS240" s="4">
        <f>$L240-(AK240*'Feedstock Conversions'!$B$21)-'Rail Costs'!U240</f>
        <v>125.93311728253963</v>
      </c>
      <c r="AT240" s="4">
        <f>$L240-(AL240*'Feedstock Conversions'!$B$21)-'Rail Costs'!V240</f>
        <v>151.60278496554164</v>
      </c>
      <c r="AV240" s="4">
        <f>$T240-(AG240*'Feedstock Conversions'!$B$9)-'Rail Costs'!Q240</f>
        <v>112.23069640279964</v>
      </c>
      <c r="AW240" s="4">
        <f>$T240-(AH240*'Feedstock Conversions'!$B$9)-'Rail Costs'!R240</f>
        <v>117.12045372365635</v>
      </c>
      <c r="AX240" s="4">
        <f>$T240-(AI240*'Feedstock Conversions'!$B$9)-'Rail Costs'!S240</f>
        <v>104.54502316748015</v>
      </c>
      <c r="AY240" s="4">
        <f>$T240-(AJ240*'Feedstock Conversions'!$B$9)-'Rail Costs'!T240</f>
        <v>125.23063838795129</v>
      </c>
      <c r="AZ240" s="4">
        <f>$T240-(AK240*'Feedstock Conversions'!$B$9)-'Rail Costs'!U240</f>
        <v>100.09860153253953</v>
      </c>
      <c r="BA240" s="4">
        <f>$T240-(AL240*'Feedstock Conversions'!$B$9)-'Rail Costs'!V240</f>
        <v>130.92606921554156</v>
      </c>
      <c r="BH240">
        <f t="shared" si="21"/>
        <v>30</v>
      </c>
      <c r="BI240">
        <f t="shared" si="22"/>
        <v>2023</v>
      </c>
      <c r="BJ240">
        <f t="shared" si="25"/>
        <v>7</v>
      </c>
    </row>
    <row r="241" spans="1:62" x14ac:dyDescent="0.2">
      <c r="A241" s="11">
        <v>45142</v>
      </c>
      <c r="B241" s="4">
        <v>63</v>
      </c>
      <c r="C241" s="18">
        <f>CWG!B241+'Rail Costs'!B241</f>
        <v>68.454154535274355</v>
      </c>
      <c r="E241" s="4">
        <f>CWG!C241*'Feedstock Conversions'!B$21</f>
        <v>537.91274633818591</v>
      </c>
      <c r="F241" s="4">
        <f>CWG!C241*'Feedstock Conversions'!B$9</f>
        <v>641.75769876819709</v>
      </c>
      <c r="H241" s="4">
        <f>'Fuel Values'!B241-CWG!I241-CWG!J241-CWG!K241</f>
        <v>288.87566808587508</v>
      </c>
      <c r="I241" s="18">
        <f>('LCFS Values'!$E$6-$AA$4)/1000000*'LCFS Values'!B241*'LCFS Values'!$G$2*100</f>
        <v>54.32433191412499</v>
      </c>
      <c r="J241" s="4">
        <f>'RIN Values'!C241</f>
        <v>226.79999999999998</v>
      </c>
      <c r="K241" s="4">
        <f>'Fixed Credits Value'!B241</f>
        <v>100</v>
      </c>
      <c r="L241" s="4">
        <f t="shared" si="23"/>
        <v>670</v>
      </c>
      <c r="M241" s="4">
        <f>L241/'Feedstock Conversions'!B$21</f>
        <v>85.263425808093672</v>
      </c>
      <c r="O241" s="4">
        <f>'Fuel Values'!C241*100</f>
        <v>285.58</v>
      </c>
      <c r="P241" s="18">
        <f>('LCFS Values'!$E$5-AB$4)/1000000*'LCFS Values'!B241*'LCFS Values'!$G$2*100</f>
        <v>47.146526700000003</v>
      </c>
      <c r="Q241" s="4">
        <f>'RIN Values'!D241</f>
        <v>257.03999999999996</v>
      </c>
      <c r="R241" s="4">
        <f>'Fixed Credits Value'!B241</f>
        <v>100</v>
      </c>
      <c r="S241" s="4">
        <f>'Fixed Credits Value'!C241</f>
        <v>16</v>
      </c>
      <c r="T241" s="4">
        <f t="shared" si="26"/>
        <v>705.76652669999999</v>
      </c>
      <c r="U241" s="4">
        <f>T241/'Feedstock Conversions'!B$9</f>
        <v>75.281762848</v>
      </c>
      <c r="W241" s="4">
        <f t="shared" si="24"/>
        <v>132.08725366181409</v>
      </c>
      <c r="X241" s="4">
        <f t="shared" si="27"/>
        <v>64.008827931802898</v>
      </c>
      <c r="AG241" s="4">
        <f>AJ241+'Rail Costs'!K241</f>
        <v>64.463538633818587</v>
      </c>
      <c r="AH241" s="4">
        <f>B241+'Rail Costs'!N241</f>
        <v>63.545415453527433</v>
      </c>
      <c r="AI241" s="4">
        <f>AH241+'Rail Costs'!K241</f>
        <v>64.908954087346018</v>
      </c>
      <c r="AJ241" s="4">
        <v>63.1</v>
      </c>
      <c r="AK241" s="4">
        <v>64</v>
      </c>
      <c r="AL241" s="4">
        <v>61.9</v>
      </c>
      <c r="AO241" s="4">
        <f>$L241-(AG241*'Feedstock Conversions'!$B$21)-'Rail Costs'!Q241</f>
        <v>158.89340026030249</v>
      </c>
      <c r="AP241" s="4">
        <f>$L241-(AH241*'Feedstock Conversions'!$B$21)-'Rail Costs'!R241</f>
        <v>166.60911471665753</v>
      </c>
      <c r="AQ241" s="4">
        <f>$L241-(AI241*'Feedstock Conversions'!$B$21)-'Rail Costs'!S241</f>
        <v>156.10217226798414</v>
      </c>
      <c r="AR241" s="4">
        <f>$L241-(AJ241*'Feedstock Conversions'!$B$21)-'Rail Costs'!T241</f>
        <v>169.82485413795138</v>
      </c>
      <c r="AS241" s="4">
        <f>$L241-(AK241*'Feedstock Conversions'!$B$21)-'Rail Costs'!U241</f>
        <v>162.93311728253963</v>
      </c>
      <c r="AT241" s="4">
        <f>$L241-(AL241*'Feedstock Conversions'!$B$21)-'Rail Costs'!V241</f>
        <v>178.38738496554166</v>
      </c>
      <c r="AV241" s="4">
        <f>$T241-(AG241*'Feedstock Conversions'!$B$9)-'Rail Costs'!Q241</f>
        <v>96.868738852799694</v>
      </c>
      <c r="AW241" s="4">
        <f>$T241-(AH241*'Feedstock Conversions'!$B$9)-'Rail Costs'!R241</f>
        <v>105.97724617365641</v>
      </c>
      <c r="AX241" s="4">
        <f>$T241-(AI241*'Feedstock Conversions'!$B$9)-'Rail Costs'!S241</f>
        <v>93.40181561748021</v>
      </c>
      <c r="AY241" s="4">
        <f>$T241-(AJ241*'Feedstock Conversions'!$B$9)-'Rail Costs'!T241</f>
        <v>109.86868083795135</v>
      </c>
      <c r="AZ241" s="4">
        <f>$T241-(AK241*'Feedstock Conversions'!$B$9)-'Rail Costs'!U241</f>
        <v>101.61164398253959</v>
      </c>
      <c r="BA241" s="4">
        <f>$T241-(AL241*'Feedstock Conversions'!$B$9)-'Rail Costs'!V241</f>
        <v>120.25161166554162</v>
      </c>
      <c r="BH241">
        <f t="shared" si="21"/>
        <v>31</v>
      </c>
      <c r="BI241">
        <f t="shared" si="22"/>
        <v>2023</v>
      </c>
      <c r="BJ241">
        <f t="shared" si="25"/>
        <v>8</v>
      </c>
    </row>
    <row r="242" spans="1:62" x14ac:dyDescent="0.2">
      <c r="A242" s="11">
        <v>45149</v>
      </c>
      <c r="B242" s="4">
        <v>63.5</v>
      </c>
      <c r="C242" s="18">
        <f>CWG!B242+'Rail Costs'!B242</f>
        <v>68.954154535274355</v>
      </c>
      <c r="E242" s="4">
        <f>CWG!C242*'Feedstock Conversions'!B$21</f>
        <v>541.84174633818589</v>
      </c>
      <c r="F242" s="4">
        <f>CWG!C242*'Feedstock Conversions'!B$9</f>
        <v>646.44519876819709</v>
      </c>
      <c r="H242" s="4">
        <f>'Fuel Values'!B242-CWG!I242-CWG!J242-CWG!K242</f>
        <v>295.43193340562505</v>
      </c>
      <c r="I242" s="18">
        <f>('LCFS Values'!$E$6-$AA$4)/1000000*'LCFS Values'!B242*'LCFS Values'!$G$2*100</f>
        <v>56.918066594374984</v>
      </c>
      <c r="J242" s="4">
        <f>'RIN Values'!C242</f>
        <v>220.64999999999998</v>
      </c>
      <c r="K242" s="4">
        <f>'Fixed Credits Value'!B242</f>
        <v>100</v>
      </c>
      <c r="L242" s="4">
        <f t="shared" si="23"/>
        <v>673</v>
      </c>
      <c r="M242" s="4">
        <f>L242/'Feedstock Conversions'!B$21</f>
        <v>85.645202341562737</v>
      </c>
      <c r="O242" s="4">
        <f>'Fuel Values'!C242*100</f>
        <v>309.74</v>
      </c>
      <c r="P242" s="18">
        <f>('LCFS Values'!$E$5-AB$4)/1000000*'LCFS Values'!B242*'LCFS Values'!$G$2*100</f>
        <v>49.397554499999998</v>
      </c>
      <c r="Q242" s="4">
        <f>'RIN Values'!D242</f>
        <v>250.07</v>
      </c>
      <c r="R242" s="4">
        <f>'Fixed Credits Value'!B242</f>
        <v>100</v>
      </c>
      <c r="S242" s="4">
        <f>'Fixed Credits Value'!C242</f>
        <v>16</v>
      </c>
      <c r="T242" s="4">
        <f t="shared" si="26"/>
        <v>725.20755450000001</v>
      </c>
      <c r="U242" s="4">
        <f>T242/'Feedstock Conversions'!B$9</f>
        <v>77.355472480000003</v>
      </c>
      <c r="W242" s="4">
        <f t="shared" si="24"/>
        <v>131.15825366181411</v>
      </c>
      <c r="X242" s="4">
        <f t="shared" si="27"/>
        <v>78.762355731802927</v>
      </c>
      <c r="AG242" s="4">
        <f>AJ242+'Rail Costs'!K242</f>
        <v>64.863538633818592</v>
      </c>
      <c r="AH242" s="4">
        <f>B242+'Rail Costs'!N242</f>
        <v>64.04541545352744</v>
      </c>
      <c r="AI242" s="4">
        <f>AH242+'Rail Costs'!K242</f>
        <v>65.408954087346032</v>
      </c>
      <c r="AJ242" s="4">
        <v>63.5</v>
      </c>
      <c r="AK242" s="4">
        <v>64.75</v>
      </c>
      <c r="AL242" s="4">
        <v>63.1</v>
      </c>
      <c r="AO242" s="4">
        <f>$L242-(AG242*'Feedstock Conversions'!$B$21)-'Rail Costs'!Q242</f>
        <v>158.75020026030245</v>
      </c>
      <c r="AP242" s="4">
        <f>$L242-(AH242*'Feedstock Conversions'!$B$21)-'Rail Costs'!R242</f>
        <v>165.6801147166575</v>
      </c>
      <c r="AQ242" s="4">
        <f>$L242-(AI242*'Feedstock Conversions'!$B$21)-'Rail Costs'!S242</f>
        <v>155.173172267984</v>
      </c>
      <c r="AR242" s="4">
        <f>$L242-(AJ242*'Feedstock Conversions'!$B$21)-'Rail Costs'!T242</f>
        <v>169.68165413795134</v>
      </c>
      <c r="AS242" s="4">
        <f>$L242-(AK242*'Feedstock Conversions'!$B$21)-'Rail Costs'!U242</f>
        <v>160.03961728253961</v>
      </c>
      <c r="AT242" s="4">
        <f>$L242-(AL242*'Feedstock Conversions'!$B$21)-'Rail Costs'!V242</f>
        <v>171.95778496554166</v>
      </c>
      <c r="AV242" s="4">
        <f>$T242-(AG242*'Feedstock Conversions'!$B$9)-'Rail Costs'!Q242</f>
        <v>112.55976665279961</v>
      </c>
      <c r="AW242" s="4">
        <f>$T242-(AH242*'Feedstock Conversions'!$B$9)-'Rail Costs'!R242</f>
        <v>120.73077397365633</v>
      </c>
      <c r="AX242" s="4">
        <f>$T242-(AI242*'Feedstock Conversions'!$B$9)-'Rail Costs'!S242</f>
        <v>108.15534341748013</v>
      </c>
      <c r="AY242" s="4">
        <f>$T242-(AJ242*'Feedstock Conversions'!$B$9)-'Rail Costs'!T242</f>
        <v>125.55970863795137</v>
      </c>
      <c r="AZ242" s="4">
        <f>$T242-(AK242*'Feedstock Conversions'!$B$9)-'Rail Costs'!U242</f>
        <v>114.02142178253962</v>
      </c>
      <c r="BA242" s="4">
        <f>$T242-(AL242*'Feedstock Conversions'!$B$9)-'Rail Costs'!V242</f>
        <v>128.44263946554165</v>
      </c>
      <c r="BH242">
        <f t="shared" si="21"/>
        <v>32</v>
      </c>
      <c r="BI242">
        <f t="shared" si="22"/>
        <v>2023</v>
      </c>
      <c r="BJ242">
        <f t="shared" si="25"/>
        <v>8</v>
      </c>
    </row>
    <row r="243" spans="1:62" x14ac:dyDescent="0.2">
      <c r="A243" s="11">
        <v>45156</v>
      </c>
      <c r="B243" s="4">
        <v>64.2</v>
      </c>
      <c r="C243" s="18">
        <f>CWG!B243+'Rail Costs'!B243</f>
        <v>69.654154535274358</v>
      </c>
      <c r="E243" s="4">
        <f>CWG!C243*'Feedstock Conversions'!B$21</f>
        <v>547.34234633818585</v>
      </c>
      <c r="F243" s="4">
        <f>CWG!C243*'Feedstock Conversions'!B$9</f>
        <v>653.00769876819709</v>
      </c>
      <c r="H243" s="4">
        <f>'Fuel Values'!B243-CWG!I243-CWG!J243-CWG!K243</f>
        <v>282.93566838503125</v>
      </c>
      <c r="I243" s="18">
        <f>('LCFS Values'!$E$6-$AA$4)/1000000*'LCFS Values'!B243*'LCFS Values'!$G$2*100</f>
        <v>57.314331614968737</v>
      </c>
      <c r="J243" s="4">
        <f>'RIN Values'!C243</f>
        <v>216.75</v>
      </c>
      <c r="K243" s="4">
        <f>'Fixed Credits Value'!B243</f>
        <v>100</v>
      </c>
      <c r="L243" s="4">
        <f t="shared" si="23"/>
        <v>657</v>
      </c>
      <c r="M243" s="4">
        <f>L243/'Feedstock Conversions'!B$21</f>
        <v>83.609060829727667</v>
      </c>
      <c r="O243" s="4">
        <f>'Fuel Values'!C243*100</f>
        <v>320.84999999999997</v>
      </c>
      <c r="P243" s="18">
        <f>('LCFS Values'!$E$5-AB$4)/1000000*'LCFS Values'!B243*'LCFS Values'!$G$2*100</f>
        <v>49.741461524999991</v>
      </c>
      <c r="Q243" s="4">
        <f>'RIN Values'!D243</f>
        <v>245.65</v>
      </c>
      <c r="R243" s="4">
        <f>'Fixed Credits Value'!B243</f>
        <v>100</v>
      </c>
      <c r="S243" s="4">
        <f>'Fixed Credits Value'!C243</f>
        <v>16</v>
      </c>
      <c r="T243" s="4">
        <f t="shared" si="26"/>
        <v>732.24146152499998</v>
      </c>
      <c r="U243" s="4">
        <f>T243/'Feedstock Conversions'!B$9</f>
        <v>78.105755895999991</v>
      </c>
      <c r="W243" s="4">
        <f t="shared" si="24"/>
        <v>109.65765366181415</v>
      </c>
      <c r="X243" s="4">
        <f t="shared" si="27"/>
        <v>79.233762756802889</v>
      </c>
      <c r="AG243" s="4">
        <f>AJ243+'Rail Costs'!K243</f>
        <v>65.463538633818587</v>
      </c>
      <c r="AH243" s="4">
        <f>B243+'Rail Costs'!N243</f>
        <v>64.745415453527443</v>
      </c>
      <c r="AI243" s="4">
        <f>AH243+'Rail Costs'!K243</f>
        <v>66.108954087346035</v>
      </c>
      <c r="AJ243" s="4">
        <v>64.099999999999994</v>
      </c>
      <c r="AK243" s="4">
        <v>65.599999999999994</v>
      </c>
      <c r="AL243" s="4">
        <v>63.5</v>
      </c>
      <c r="AO243" s="4">
        <f>$L243-(AG243*'Feedstock Conversions'!$B$21)-'Rail Costs'!Q243</f>
        <v>138.03540026030254</v>
      </c>
      <c r="AP243" s="4">
        <f>$L243-(AH243*'Feedstock Conversions'!$B$21)-'Rail Costs'!R243</f>
        <v>144.17951471665748</v>
      </c>
      <c r="AQ243" s="4">
        <f>$L243-(AI243*'Feedstock Conversions'!$B$21)-'Rail Costs'!S243</f>
        <v>133.67257226798404</v>
      </c>
      <c r="AR243" s="4">
        <f>$L243-(AJ243*'Feedstock Conversions'!$B$21)-'Rail Costs'!T243</f>
        <v>148.96685413795143</v>
      </c>
      <c r="AS243" s="4">
        <f>$L243-(AK243*'Feedstock Conversions'!$B$21)-'Rail Costs'!U243</f>
        <v>137.36031728253965</v>
      </c>
      <c r="AT243" s="4">
        <f>$L243-(AL243*'Feedstock Conversions'!$B$21)-'Rail Costs'!V243</f>
        <v>152.81458496554163</v>
      </c>
      <c r="AV243" s="4">
        <f>$T243-(AG243*'Feedstock Conversions'!$B$9)-'Rail Costs'!Q243</f>
        <v>113.96867367779969</v>
      </c>
      <c r="AW243" s="4">
        <f>$T243-(AH243*'Feedstock Conversions'!$B$9)-'Rail Costs'!R243</f>
        <v>121.20218099865629</v>
      </c>
      <c r="AX243" s="4">
        <f>$T243-(AI243*'Feedstock Conversions'!$B$9)-'Rail Costs'!S243</f>
        <v>108.62675044247997</v>
      </c>
      <c r="AY243" s="4">
        <f>$T243-(AJ243*'Feedstock Conversions'!$B$9)-'Rail Costs'!T243</f>
        <v>126.96861566295134</v>
      </c>
      <c r="AZ243" s="4">
        <f>$T243-(AK243*'Feedstock Conversions'!$B$9)-'Rail Costs'!U243</f>
        <v>113.08657880753958</v>
      </c>
      <c r="BA243" s="4">
        <f>$T243-(AL243*'Feedstock Conversions'!$B$9)-'Rail Costs'!V243</f>
        <v>131.72654649054161</v>
      </c>
      <c r="BH243">
        <f t="shared" si="21"/>
        <v>33</v>
      </c>
      <c r="BI243">
        <f t="shared" si="22"/>
        <v>2023</v>
      </c>
      <c r="BJ243">
        <f t="shared" si="25"/>
        <v>8</v>
      </c>
    </row>
    <row r="244" spans="1:62" x14ac:dyDescent="0.2">
      <c r="A244" s="11">
        <v>45163</v>
      </c>
      <c r="B244" s="4">
        <v>64.5</v>
      </c>
      <c r="C244" s="18">
        <f>CWG!B244+'Rail Costs'!B244</f>
        <v>69.954154535274355</v>
      </c>
      <c r="E244" s="4">
        <f>CWG!C244*'Feedstock Conversions'!B$21</f>
        <v>549.69974633818583</v>
      </c>
      <c r="F244" s="4">
        <f>CWG!C244*'Feedstock Conversions'!B$9</f>
        <v>655.82019876819709</v>
      </c>
      <c r="H244" s="4">
        <f>'Fuel Values'!B244-CWG!I244-CWG!J244-CWG!K244</f>
        <v>277.00241526125001</v>
      </c>
      <c r="I244" s="18">
        <f>('LCFS Values'!$E$6-$AA$4)/1000000*'LCFS Values'!B244*'LCFS Values'!$G$2*100</f>
        <v>56.197584738749995</v>
      </c>
      <c r="J244" s="4">
        <f>'RIN Values'!C244</f>
        <v>211.79999999999998</v>
      </c>
      <c r="K244" s="4">
        <f>'Fixed Credits Value'!B244</f>
        <v>100</v>
      </c>
      <c r="L244" s="4">
        <f t="shared" si="23"/>
        <v>645</v>
      </c>
      <c r="M244" s="4">
        <f>L244/'Feedstock Conversions'!B$21</f>
        <v>82.081954695851365</v>
      </c>
      <c r="O244" s="4">
        <f>'Fuel Values'!C244*100</f>
        <v>319.79000000000002</v>
      </c>
      <c r="P244" s="18">
        <f>('LCFS Values'!$E$5-AB$4)/1000000*'LCFS Values'!B244*'LCFS Values'!$G$2*100</f>
        <v>48.772269000000001</v>
      </c>
      <c r="Q244" s="4">
        <f>'RIN Values'!D244</f>
        <v>240.03999999999996</v>
      </c>
      <c r="R244" s="4">
        <f>'Fixed Credits Value'!B244</f>
        <v>100</v>
      </c>
      <c r="S244" s="4">
        <f>'Fixed Credits Value'!C244</f>
        <v>16</v>
      </c>
      <c r="T244" s="4">
        <f t="shared" si="26"/>
        <v>724.60226899999998</v>
      </c>
      <c r="U244" s="4">
        <f>T244/'Feedstock Conversions'!B$9</f>
        <v>77.290908693333336</v>
      </c>
      <c r="W244" s="4">
        <f t="shared" si="24"/>
        <v>95.300253661814168</v>
      </c>
      <c r="X244" s="4">
        <f t="shared" si="27"/>
        <v>68.782070231802891</v>
      </c>
      <c r="AG244" s="4">
        <f>AJ244+'Rail Costs'!K244</f>
        <v>66.263538633818598</v>
      </c>
      <c r="AH244" s="4">
        <f>B244+'Rail Costs'!N244</f>
        <v>65.04541545352744</v>
      </c>
      <c r="AI244" s="4">
        <f>AH244+'Rail Costs'!K244</f>
        <v>66.408954087346032</v>
      </c>
      <c r="AJ244" s="4">
        <v>64.900000000000006</v>
      </c>
      <c r="AK244" s="4">
        <v>66</v>
      </c>
      <c r="AL244" s="4">
        <v>63.5</v>
      </c>
      <c r="AO244" s="4">
        <f>$L244-(AG244*'Feedstock Conversions'!$B$21)-'Rail Costs'!Q244</f>
        <v>119.74900026030245</v>
      </c>
      <c r="AP244" s="4">
        <f>$L244-(AH244*'Feedstock Conversions'!$B$21)-'Rail Costs'!R244</f>
        <v>129.8221147166575</v>
      </c>
      <c r="AQ244" s="4">
        <f>$L244-(AI244*'Feedstock Conversions'!$B$21)-'Rail Costs'!S244</f>
        <v>119.31517226798404</v>
      </c>
      <c r="AR244" s="4">
        <f>$L244-(AJ244*'Feedstock Conversions'!$B$21)-'Rail Costs'!T244</f>
        <v>130.6804541379513</v>
      </c>
      <c r="AS244" s="4">
        <f>$L244-(AK244*'Feedstock Conversions'!$B$21)-'Rail Costs'!U244</f>
        <v>122.21711728253968</v>
      </c>
      <c r="AT244" s="4">
        <f>$L244-(AL244*'Feedstock Conversions'!$B$21)-'Rail Costs'!V244</f>
        <v>140.81458496554163</v>
      </c>
      <c r="AV244" s="4">
        <f>$T244-(AG244*'Feedstock Conversions'!$B$9)-'Rail Costs'!Q244</f>
        <v>98.829481152799573</v>
      </c>
      <c r="AW244" s="4">
        <f>$T244-(AH244*'Feedstock Conversions'!$B$9)-'Rail Costs'!R244</f>
        <v>110.75048847365629</v>
      </c>
      <c r="AX244" s="4">
        <f>$T244-(AI244*'Feedstock Conversions'!$B$9)-'Rail Costs'!S244</f>
        <v>98.175057917480089</v>
      </c>
      <c r="AY244" s="4">
        <f>$T244-(AJ244*'Feedstock Conversions'!$B$9)-'Rail Costs'!T244</f>
        <v>111.82942313795134</v>
      </c>
      <c r="AZ244" s="4">
        <f>$T244-(AK244*'Feedstock Conversions'!$B$9)-'Rail Costs'!U244</f>
        <v>101.69738628253958</v>
      </c>
      <c r="BA244" s="4">
        <f>$T244-(AL244*'Feedstock Conversions'!$B$9)-'Rail Costs'!V244</f>
        <v>124.08735396554161</v>
      </c>
      <c r="BH244">
        <f t="shared" si="21"/>
        <v>34</v>
      </c>
      <c r="BI244">
        <f t="shared" si="22"/>
        <v>2023</v>
      </c>
      <c r="BJ244">
        <f t="shared" si="25"/>
        <v>8</v>
      </c>
    </row>
    <row r="245" spans="1:62" x14ac:dyDescent="0.2">
      <c r="A245" s="11">
        <v>45170</v>
      </c>
      <c r="B245" s="4">
        <v>64.7</v>
      </c>
      <c r="C245" s="18">
        <f>CWG!B245+'Rail Costs'!B245</f>
        <v>70.154154535274358</v>
      </c>
      <c r="E245" s="4">
        <f>CWG!C245*'Feedstock Conversions'!B$21</f>
        <v>551.27134633818594</v>
      </c>
      <c r="F245" s="4">
        <f>CWG!C245*'Feedstock Conversions'!B$9</f>
        <v>657.69519876819709</v>
      </c>
      <c r="H245" s="4">
        <f>'Fuel Values'!B245-CWG!I245-CWG!J245-CWG!K245</f>
        <v>276.99651163237502</v>
      </c>
      <c r="I245" s="18">
        <f>('LCFS Values'!$E$6-$AA$4)/1000000*'LCFS Values'!B245*'LCFS Values'!$G$2*100</f>
        <v>56.053488367624979</v>
      </c>
      <c r="J245" s="4">
        <f>'RIN Values'!C245</f>
        <v>211.95000000000002</v>
      </c>
      <c r="K245" s="4">
        <f>'Fixed Credits Value'!B245</f>
        <v>100</v>
      </c>
      <c r="L245" s="4">
        <f t="shared" si="23"/>
        <v>645</v>
      </c>
      <c r="M245" s="4">
        <f>L245/'Feedstock Conversions'!B$21</f>
        <v>82.081954695851365</v>
      </c>
      <c r="O245" s="4">
        <f>'Fuel Values'!C245*100</f>
        <v>330.53</v>
      </c>
      <c r="P245" s="18">
        <f>('LCFS Values'!$E$5-AB$4)/1000000*'LCFS Values'!B245*'LCFS Values'!$G$2*100</f>
        <v>48.647211899999995</v>
      </c>
      <c r="Q245" s="4">
        <f>'RIN Values'!D245</f>
        <v>240.21</v>
      </c>
      <c r="R245" s="4">
        <f>'Fixed Credits Value'!B245</f>
        <v>100</v>
      </c>
      <c r="S245" s="4">
        <f>'Fixed Credits Value'!C245</f>
        <v>16</v>
      </c>
      <c r="T245" s="4">
        <f t="shared" si="26"/>
        <v>735.38721190000001</v>
      </c>
      <c r="U245" s="4">
        <f>T245/'Feedstock Conversions'!B$9</f>
        <v>78.441302602666667</v>
      </c>
      <c r="W245" s="4">
        <f t="shared" si="24"/>
        <v>93.728653661814064</v>
      </c>
      <c r="X245" s="4">
        <f t="shared" si="27"/>
        <v>77.692013131802923</v>
      </c>
      <c r="AG245" s="4">
        <f>AJ245+'Rail Costs'!K245</f>
        <v>66.563538633818595</v>
      </c>
      <c r="AH245" s="4">
        <f>B245+'Rail Costs'!N245</f>
        <v>65.245415453527443</v>
      </c>
      <c r="AI245" s="4">
        <f>AH245+'Rail Costs'!K245</f>
        <v>66.608954087346035</v>
      </c>
      <c r="AJ245" s="4">
        <v>65.2</v>
      </c>
      <c r="AK245" s="4">
        <v>66</v>
      </c>
      <c r="AL245" s="4">
        <v>63.5</v>
      </c>
      <c r="AO245" s="4">
        <f>$L245-(AG245*'Feedstock Conversions'!$B$21)-'Rail Costs'!Q245</f>
        <v>117.39160026030247</v>
      </c>
      <c r="AP245" s="4">
        <f>$L245-(AH245*'Feedstock Conversions'!$B$21)-'Rail Costs'!R245</f>
        <v>128.25051471665751</v>
      </c>
      <c r="AQ245" s="4">
        <f>$L245-(AI245*'Feedstock Conversions'!$B$21)-'Rail Costs'!S245</f>
        <v>117.74357226798405</v>
      </c>
      <c r="AR245" s="4">
        <f>$L245-(AJ245*'Feedstock Conversions'!$B$21)-'Rail Costs'!T245</f>
        <v>128.32305413795137</v>
      </c>
      <c r="AS245" s="4">
        <f>$L245-(AK245*'Feedstock Conversions'!$B$21)-'Rail Costs'!U245</f>
        <v>122.21711728253968</v>
      </c>
      <c r="AT245" s="4">
        <f>$L245-(AL245*'Feedstock Conversions'!$B$21)-'Rail Costs'!V245</f>
        <v>140.81458496554163</v>
      </c>
      <c r="AV245" s="4">
        <f>$T245-(AG245*'Feedstock Conversions'!$B$9)-'Rail Costs'!Q245</f>
        <v>106.80192405279961</v>
      </c>
      <c r="AW245" s="4">
        <f>$T245-(AH245*'Feedstock Conversions'!$B$9)-'Rail Costs'!R245</f>
        <v>119.66043137365632</v>
      </c>
      <c r="AX245" s="4">
        <f>$T245-(AI245*'Feedstock Conversions'!$B$9)-'Rail Costs'!S245</f>
        <v>107.08500081748001</v>
      </c>
      <c r="AY245" s="4">
        <f>$T245-(AJ245*'Feedstock Conversions'!$B$9)-'Rail Costs'!T245</f>
        <v>119.80186603795137</v>
      </c>
      <c r="AZ245" s="4">
        <f>$T245-(AK245*'Feedstock Conversions'!$B$9)-'Rail Costs'!U245</f>
        <v>112.48232918253962</v>
      </c>
      <c r="BA245" s="4">
        <f>$T245-(AL245*'Feedstock Conversions'!$B$9)-'Rail Costs'!V245</f>
        <v>134.87229686554164</v>
      </c>
      <c r="BH245">
        <f t="shared" si="21"/>
        <v>35</v>
      </c>
      <c r="BI245">
        <f t="shared" si="22"/>
        <v>2023</v>
      </c>
      <c r="BJ245">
        <f t="shared" si="25"/>
        <v>9</v>
      </c>
    </row>
    <row r="246" spans="1:62" x14ac:dyDescent="0.2">
      <c r="A246" s="11">
        <v>45177</v>
      </c>
      <c r="B246" s="4">
        <v>65.375</v>
      </c>
      <c r="C246" s="18">
        <f>CWG!B246+'Rail Costs'!B246</f>
        <v>70.829154535274355</v>
      </c>
      <c r="E246" s="4">
        <f>CWG!C246*'Feedstock Conversions'!B$21</f>
        <v>556.57549633818587</v>
      </c>
      <c r="F246" s="4">
        <f>CWG!C246*'Feedstock Conversions'!B$9</f>
        <v>664.02332376819709</v>
      </c>
      <c r="H246" s="4">
        <f>'Fuel Values'!B246-CWG!I246-CWG!J246-CWG!K246</f>
        <v>288.5118278127344</v>
      </c>
      <c r="I246" s="18">
        <f>('LCFS Values'!$E$6-$AA$4)/1000000*'LCFS Values'!B246*'LCFS Values'!$G$2*100</f>
        <v>55.206922187265619</v>
      </c>
      <c r="J246" s="4">
        <f>'RIN Values'!C246</f>
        <v>201.28125</v>
      </c>
      <c r="K246" s="4">
        <f>'Fixed Credits Value'!B246</f>
        <v>100</v>
      </c>
      <c r="L246" s="4">
        <f t="shared" si="23"/>
        <v>645</v>
      </c>
      <c r="M246" s="4">
        <f>L246/'Feedstock Conversions'!B$21</f>
        <v>82.081954695851365</v>
      </c>
      <c r="O246" s="4">
        <f>'Fuel Values'!C246*100</f>
        <v>340.61</v>
      </c>
      <c r="P246" s="18">
        <f>('LCFS Values'!$E$5-AB$4)/1000000*'LCFS Values'!B246*'LCFS Values'!$G$2*100</f>
        <v>47.912501437499998</v>
      </c>
      <c r="Q246" s="4">
        <f>'RIN Values'!D246</f>
        <v>228.11875000000001</v>
      </c>
      <c r="R246" s="4">
        <f>'Fixed Credits Value'!B246</f>
        <v>100</v>
      </c>
      <c r="S246" s="4">
        <f>'Fixed Credits Value'!C246</f>
        <v>16</v>
      </c>
      <c r="T246" s="4">
        <f t="shared" si="26"/>
        <v>732.64125143749993</v>
      </c>
      <c r="U246" s="4">
        <f>T246/'Feedstock Conversions'!B$9</f>
        <v>78.148400153333327</v>
      </c>
      <c r="W246" s="4">
        <f t="shared" si="24"/>
        <v>88.424503661814128</v>
      </c>
      <c r="X246" s="4">
        <f t="shared" si="27"/>
        <v>68.617927669302844</v>
      </c>
      <c r="AG246" s="4">
        <f>AJ246+'Rail Costs'!K246</f>
        <v>67.238538633818592</v>
      </c>
      <c r="AH246" s="4">
        <f>B246+'Rail Costs'!N246</f>
        <v>65.92041545352744</v>
      </c>
      <c r="AI246" s="4">
        <f>AH246+'Rail Costs'!K246</f>
        <v>67.283954087346032</v>
      </c>
      <c r="AJ246" s="4">
        <v>65.875</v>
      </c>
      <c r="AK246" s="4">
        <v>66</v>
      </c>
      <c r="AL246" s="4">
        <v>63.5</v>
      </c>
      <c r="AO246" s="4">
        <f>$L246-(AG246*'Feedstock Conversions'!$B$21)-'Rail Costs'!Q246</f>
        <v>112.08745026030242</v>
      </c>
      <c r="AP246" s="4">
        <f>$L246-(AH246*'Feedstock Conversions'!$B$21)-'Rail Costs'!R246</f>
        <v>122.94636471665747</v>
      </c>
      <c r="AQ246" s="4">
        <f>$L246-(AI246*'Feedstock Conversions'!$B$21)-'Rail Costs'!S246</f>
        <v>112.439422267984</v>
      </c>
      <c r="AR246" s="4">
        <f>$L246-(AJ246*'Feedstock Conversions'!$B$21)-'Rail Costs'!T246</f>
        <v>123.01890413795134</v>
      </c>
      <c r="AS246" s="4">
        <f>$L246-(AK246*'Feedstock Conversions'!$B$21)-'Rail Costs'!U246</f>
        <v>122.21711728253968</v>
      </c>
      <c r="AT246" s="4">
        <f>$L246-(AL246*'Feedstock Conversions'!$B$21)-'Rail Costs'!V246</f>
        <v>140.81458496554163</v>
      </c>
      <c r="AV246" s="4">
        <f>$T246-(AG246*'Feedstock Conversions'!$B$9)-'Rail Costs'!Q246</f>
        <v>97.727838590299527</v>
      </c>
      <c r="AW246" s="4">
        <f>$T246-(AH246*'Feedstock Conversions'!$B$9)-'Rail Costs'!R246</f>
        <v>110.58634591115624</v>
      </c>
      <c r="AX246" s="4">
        <f>$T246-(AI246*'Feedstock Conversions'!$B$9)-'Rail Costs'!S246</f>
        <v>98.010915354980042</v>
      </c>
      <c r="AY246" s="4">
        <f>$T246-(AJ246*'Feedstock Conversions'!$B$9)-'Rail Costs'!T246</f>
        <v>110.72778057545129</v>
      </c>
      <c r="AZ246" s="4">
        <f>$T246-(AK246*'Feedstock Conversions'!$B$9)-'Rail Costs'!U246</f>
        <v>109.73636872003954</v>
      </c>
      <c r="BA246" s="4">
        <f>$T246-(AL246*'Feedstock Conversions'!$B$9)-'Rail Costs'!V246</f>
        <v>132.12633640304156</v>
      </c>
      <c r="BH246">
        <f t="shared" si="21"/>
        <v>36</v>
      </c>
      <c r="BI246">
        <f t="shared" si="22"/>
        <v>2023</v>
      </c>
      <c r="BJ246">
        <f t="shared" si="25"/>
        <v>9</v>
      </c>
    </row>
    <row r="247" spans="1:62" x14ac:dyDescent="0.2">
      <c r="A247" s="11">
        <v>45184</v>
      </c>
      <c r="B247" s="4">
        <v>65.900000000000006</v>
      </c>
      <c r="C247" s="18">
        <f>CWG!B247+'Rail Costs'!B247</f>
        <v>71.354154535274361</v>
      </c>
      <c r="E247" s="4">
        <f>CWG!C247*'Feedstock Conversions'!B$21</f>
        <v>560.70094633818587</v>
      </c>
      <c r="F247" s="4">
        <f>CWG!C247*'Feedstock Conversions'!B$9</f>
        <v>668.94519876819709</v>
      </c>
      <c r="H247" s="4">
        <f>'Fuel Values'!B247-CWG!I247-CWG!J247-CWG!K247</f>
        <v>297.39928260137492</v>
      </c>
      <c r="I247" s="18">
        <f>('LCFS Values'!$E$6-$AA$4)/1000000*'LCFS Values'!B247*'LCFS Values'!$G$2*100</f>
        <v>54.900717398624998</v>
      </c>
      <c r="J247" s="4">
        <f>'RIN Values'!C247</f>
        <v>194.70000000000002</v>
      </c>
      <c r="K247" s="4">
        <f>'Fixed Credits Value'!B247</f>
        <v>100</v>
      </c>
      <c r="L247" s="4">
        <f t="shared" si="23"/>
        <v>646.99999999999989</v>
      </c>
      <c r="M247" s="4">
        <f>L247/'Feedstock Conversions'!B$21</f>
        <v>82.336472384830728</v>
      </c>
      <c r="O247" s="4">
        <f>'Fuel Values'!C247*100</f>
        <v>391.46999999999997</v>
      </c>
      <c r="P247" s="18">
        <f>('LCFS Values'!$E$5-AB$4)/1000000*'LCFS Values'!B247*'LCFS Values'!$G$2*100</f>
        <v>47.6467551</v>
      </c>
      <c r="Q247" s="4">
        <f>'RIN Values'!D247</f>
        <v>220.66000000000003</v>
      </c>
      <c r="R247" s="4">
        <f>'Fixed Credits Value'!B247</f>
        <v>100</v>
      </c>
      <c r="S247" s="4">
        <f>'Fixed Credits Value'!C247</f>
        <v>16</v>
      </c>
      <c r="T247" s="4">
        <f t="shared" si="26"/>
        <v>775.77675509999995</v>
      </c>
      <c r="U247" s="4">
        <f>T247/'Feedstock Conversions'!B$9</f>
        <v>82.749520543999992</v>
      </c>
      <c r="W247" s="4">
        <f t="shared" si="24"/>
        <v>86.299053661814014</v>
      </c>
      <c r="X247" s="4">
        <f t="shared" si="27"/>
        <v>106.83155633180286</v>
      </c>
      <c r="AG247" s="4">
        <f>AJ247+'Rail Costs'!K247</f>
        <v>67.363538633818592</v>
      </c>
      <c r="AH247" s="4">
        <f>B247+'Rail Costs'!N247</f>
        <v>66.445415453527445</v>
      </c>
      <c r="AI247" s="4">
        <f>AH247+'Rail Costs'!K247</f>
        <v>67.808954087346038</v>
      </c>
      <c r="AJ247" s="4">
        <v>66</v>
      </c>
      <c r="AK247" s="4">
        <v>66</v>
      </c>
      <c r="AL247" s="4">
        <v>64.5</v>
      </c>
      <c r="AO247" s="4">
        <f>$L247-(AG247*'Feedstock Conversions'!$B$21)-'Rail Costs'!Q247</f>
        <v>113.10520026030228</v>
      </c>
      <c r="AP247" s="4">
        <f>$L247-(AH247*'Feedstock Conversions'!$B$21)-'Rail Costs'!R247</f>
        <v>120.82091471665736</v>
      </c>
      <c r="AQ247" s="4">
        <f>$L247-(AI247*'Feedstock Conversions'!$B$21)-'Rail Costs'!S247</f>
        <v>110.31397226798389</v>
      </c>
      <c r="AR247" s="4">
        <f>$L247-(AJ247*'Feedstock Conversions'!$B$21)-'Rail Costs'!T247</f>
        <v>124.03665413795132</v>
      </c>
      <c r="AS247" s="4">
        <f>$L247-(AK247*'Feedstock Conversions'!$B$21)-'Rail Costs'!U247</f>
        <v>124.21711728253956</v>
      </c>
      <c r="AT247" s="4">
        <f>$L247-(AL247*'Feedstock Conversions'!$B$21)-'Rail Costs'!V247</f>
        <v>134.95658496554157</v>
      </c>
      <c r="AV247" s="4">
        <f>$T247-(AG247*'Feedstock Conversions'!$B$9)-'Rail Costs'!Q247</f>
        <v>139.69146725279955</v>
      </c>
      <c r="AW247" s="4">
        <f>$T247-(AH247*'Feedstock Conversions'!$B$9)-'Rail Costs'!R247</f>
        <v>148.79997457365624</v>
      </c>
      <c r="AX247" s="4">
        <f>$T247-(AI247*'Feedstock Conversions'!$B$9)-'Rail Costs'!S247</f>
        <v>136.22454401747996</v>
      </c>
      <c r="AY247" s="4">
        <f>$T247-(AJ247*'Feedstock Conversions'!$B$9)-'Rail Costs'!T247</f>
        <v>152.69140923795129</v>
      </c>
      <c r="AZ247" s="4">
        <f>$T247-(AK247*'Feedstock Conversions'!$B$9)-'Rail Costs'!U247</f>
        <v>152.87187238253955</v>
      </c>
      <c r="BA247" s="4">
        <f>$T247-(AL247*'Feedstock Conversions'!$B$9)-'Rail Costs'!V247</f>
        <v>165.88684006554158</v>
      </c>
      <c r="BH247">
        <f t="shared" si="21"/>
        <v>37</v>
      </c>
      <c r="BI247">
        <f t="shared" si="22"/>
        <v>2023</v>
      </c>
      <c r="BJ247">
        <f t="shared" si="25"/>
        <v>9</v>
      </c>
    </row>
    <row r="248" spans="1:62" x14ac:dyDescent="0.2">
      <c r="A248" s="11">
        <v>45191</v>
      </c>
      <c r="B248" s="4">
        <v>66.599999999999994</v>
      </c>
      <c r="C248" s="18">
        <f>CWG!B248+'Rail Costs'!B248</f>
        <v>72.05415453527435</v>
      </c>
      <c r="E248" s="4">
        <f>CWG!C248*'Feedstock Conversions'!B$21</f>
        <v>566.20154633818584</v>
      </c>
      <c r="F248" s="4">
        <f>CWG!C248*'Feedstock Conversions'!B$9</f>
        <v>675.50769876819697</v>
      </c>
      <c r="H248" s="4">
        <f>'Fuel Values'!B248-CWG!I248-CWG!J248-CWG!K248</f>
        <v>327.68639027099999</v>
      </c>
      <c r="I248" s="18">
        <f>('LCFS Values'!$E$6-$AA$4)/1000000*'LCFS Values'!B248*'LCFS Values'!$G$2*100</f>
        <v>47.263609728999988</v>
      </c>
      <c r="J248" s="4">
        <f>'RIN Values'!C248</f>
        <v>169.05</v>
      </c>
      <c r="K248" s="4">
        <f>'Fixed Credits Value'!B248</f>
        <v>100</v>
      </c>
      <c r="L248" s="4">
        <f t="shared" si="23"/>
        <v>644</v>
      </c>
      <c r="M248" s="4">
        <f>L248/'Feedstock Conversions'!B$21</f>
        <v>81.954695851361677</v>
      </c>
      <c r="O248" s="4">
        <f>'Fuel Values'!C248*100</f>
        <v>389.36</v>
      </c>
      <c r="P248" s="18">
        <f>('LCFS Values'!$E$5-AB$4)/1000000*'LCFS Values'!B248*'LCFS Values'!$G$2*100</f>
        <v>41.018728799999991</v>
      </c>
      <c r="Q248" s="4">
        <f>'RIN Values'!D248</f>
        <v>191.59</v>
      </c>
      <c r="R248" s="4">
        <f>'Fixed Credits Value'!B248</f>
        <v>100</v>
      </c>
      <c r="S248" s="4">
        <f>'Fixed Credits Value'!C248</f>
        <v>16</v>
      </c>
      <c r="T248" s="4">
        <f t="shared" si="26"/>
        <v>737.96872880000001</v>
      </c>
      <c r="U248" s="4">
        <f>T248/'Feedstock Conversions'!B$9</f>
        <v>78.716664405333333</v>
      </c>
      <c r="W248" s="4">
        <f t="shared" si="24"/>
        <v>77.798453661814165</v>
      </c>
      <c r="X248" s="4">
        <f t="shared" si="27"/>
        <v>62.461030031803034</v>
      </c>
      <c r="AG248" s="4">
        <f>AJ248+'Rail Costs'!K248</f>
        <v>67.363538633818592</v>
      </c>
      <c r="AH248" s="4">
        <f>B248+'Rail Costs'!N248</f>
        <v>67.145415453527434</v>
      </c>
      <c r="AI248" s="4">
        <f>AH248+'Rail Costs'!K248</f>
        <v>68.508954087346027</v>
      </c>
      <c r="AJ248" s="4">
        <v>66</v>
      </c>
      <c r="AK248" s="4">
        <v>67.400000000000006</v>
      </c>
      <c r="AL248" s="4">
        <v>65.5</v>
      </c>
      <c r="AO248" s="4">
        <f>$L248-(AG248*'Feedstock Conversions'!$B$21)-'Rail Costs'!Q248</f>
        <v>110.1052002603024</v>
      </c>
      <c r="AP248" s="4">
        <f>$L248-(AH248*'Feedstock Conversions'!$B$21)-'Rail Costs'!R248</f>
        <v>112.32031471665751</v>
      </c>
      <c r="AQ248" s="4">
        <f>$L248-(AI248*'Feedstock Conversions'!$B$21)-'Rail Costs'!S248</f>
        <v>101.81337226798404</v>
      </c>
      <c r="AR248" s="4">
        <f>$L248-(AJ248*'Feedstock Conversions'!$B$21)-'Rail Costs'!T248</f>
        <v>121.03665413795143</v>
      </c>
      <c r="AS248" s="4">
        <f>$L248-(AK248*'Feedstock Conversions'!$B$21)-'Rail Costs'!U248</f>
        <v>110.21591728253964</v>
      </c>
      <c r="AT248" s="4">
        <f>$L248-(AL248*'Feedstock Conversions'!$B$21)-'Rail Costs'!V248</f>
        <v>124.09858496554168</v>
      </c>
      <c r="AV248" s="4">
        <f>$T248-(AG248*'Feedstock Conversions'!$B$9)-'Rail Costs'!Q248</f>
        <v>101.8834409527996</v>
      </c>
      <c r="AW248" s="4">
        <f>$T248-(AH248*'Feedstock Conversions'!$B$9)-'Rail Costs'!R248</f>
        <v>104.42944827365643</v>
      </c>
      <c r="AX248" s="4">
        <f>$T248-(AI248*'Feedstock Conversions'!$B$9)-'Rail Costs'!S248</f>
        <v>91.854017717480119</v>
      </c>
      <c r="AY248" s="4">
        <f>$T248-(AJ248*'Feedstock Conversions'!$B$9)-'Rail Costs'!T248</f>
        <v>114.88338293795137</v>
      </c>
      <c r="AZ248" s="4">
        <f>$T248-(AK248*'Feedstock Conversions'!$B$9)-'Rail Costs'!U248</f>
        <v>101.93884608253961</v>
      </c>
      <c r="BA248" s="4">
        <f>$T248-(AL248*'Feedstock Conversions'!$B$9)-'Rail Costs'!V248</f>
        <v>118.70381376554164</v>
      </c>
      <c r="BH248">
        <f t="shared" si="21"/>
        <v>38</v>
      </c>
      <c r="BI248">
        <f t="shared" si="22"/>
        <v>2023</v>
      </c>
      <c r="BJ248">
        <f t="shared" si="25"/>
        <v>9</v>
      </c>
    </row>
    <row r="249" spans="1:62" x14ac:dyDescent="0.2">
      <c r="A249" s="11">
        <v>45198</v>
      </c>
      <c r="B249" s="4">
        <v>63.15</v>
      </c>
      <c r="C249" s="18">
        <f>CWG!B249+'Rail Costs'!B249</f>
        <v>68.604154535274347</v>
      </c>
      <c r="E249" s="4">
        <f>CWG!C249*'Feedstock Conversions'!B$21</f>
        <v>539.09144633818585</v>
      </c>
      <c r="F249" s="4">
        <f>CWG!C249*'Feedstock Conversions'!B$9</f>
        <v>643.16394876819697</v>
      </c>
      <c r="H249" s="4">
        <f>'Fuel Values'!B249-CWG!I249-CWG!J249-CWG!K249</f>
        <v>328.08831829181253</v>
      </c>
      <c r="I249" s="18">
        <f>('LCFS Values'!$E$6-$AA$4)/1000000*'LCFS Values'!B249*'LCFS Values'!$G$2*100</f>
        <v>50.36168170818749</v>
      </c>
      <c r="J249" s="4">
        <f>'RIN Values'!C249</f>
        <v>149.55000000000001</v>
      </c>
      <c r="K249" s="4">
        <f>'Fixed Credits Value'!B249</f>
        <v>100</v>
      </c>
      <c r="L249" s="4">
        <f t="shared" si="23"/>
        <v>628</v>
      </c>
      <c r="M249" s="4">
        <f>L249/'Feedstock Conversions'!B$21</f>
        <v>79.918554339526594</v>
      </c>
      <c r="O249" s="4">
        <f>'Fuel Values'!C249*100</f>
        <v>374.86</v>
      </c>
      <c r="P249" s="18">
        <f>('LCFS Values'!$E$5-AB$4)/1000000*'LCFS Values'!B249*'LCFS Values'!$G$2*100</f>
        <v>43.707456450000002</v>
      </c>
      <c r="Q249" s="4">
        <f>'RIN Values'!D249</f>
        <v>169.49</v>
      </c>
      <c r="R249" s="4">
        <f>'Fixed Credits Value'!B249</f>
        <v>100</v>
      </c>
      <c r="S249" s="4">
        <f>'Fixed Credits Value'!C249</f>
        <v>16</v>
      </c>
      <c r="T249" s="4">
        <f t="shared" si="26"/>
        <v>704.05745645000002</v>
      </c>
      <c r="U249" s="4">
        <f>T249/'Feedstock Conversions'!B$9</f>
        <v>75.099462021333338</v>
      </c>
      <c r="W249" s="4">
        <f t="shared" si="24"/>
        <v>88.908553661814153</v>
      </c>
      <c r="X249" s="4">
        <f t="shared" si="27"/>
        <v>60.893507681803044</v>
      </c>
      <c r="AG249" s="4">
        <f>AJ249+'Rail Costs'!K249</f>
        <v>65.363538633818592</v>
      </c>
      <c r="AH249" s="4">
        <f>B249+'Rail Costs'!N249</f>
        <v>63.695415453527431</v>
      </c>
      <c r="AI249" s="4">
        <f>AH249+'Rail Costs'!K249</f>
        <v>65.058954087346024</v>
      </c>
      <c r="AJ249" s="4">
        <v>64</v>
      </c>
      <c r="AK249" s="4">
        <v>66.099999999999994</v>
      </c>
      <c r="AL249" s="4">
        <v>64.5</v>
      </c>
      <c r="AO249" s="4">
        <f>$L249-(AG249*'Feedstock Conversions'!$B$21)-'Rail Costs'!Q249</f>
        <v>109.8212002603024</v>
      </c>
      <c r="AP249" s="4">
        <f>$L249-(AH249*'Feedstock Conversions'!$B$21)-'Rail Costs'!R249</f>
        <v>123.43041471665755</v>
      </c>
      <c r="AQ249" s="4">
        <f>$L249-(AI249*'Feedstock Conversions'!$B$21)-'Rail Costs'!S249</f>
        <v>112.92347226798408</v>
      </c>
      <c r="AR249" s="4">
        <f>$L249-(AJ249*'Feedstock Conversions'!$B$21)-'Rail Costs'!T249</f>
        <v>120.75265413795138</v>
      </c>
      <c r="AS249" s="4">
        <f>$L249-(AK249*'Feedstock Conversions'!$B$21)-'Rail Costs'!U249</f>
        <v>104.43131728253968</v>
      </c>
      <c r="AT249" s="4">
        <f>$L249-(AL249*'Feedstock Conversions'!$B$21)-'Rail Costs'!V249</f>
        <v>115.95658496554168</v>
      </c>
      <c r="AV249" s="4">
        <f>$T249-(AG249*'Feedstock Conversions'!$B$9)-'Rail Costs'!Q249</f>
        <v>86.722168602799613</v>
      </c>
      <c r="AW249" s="4">
        <f>$T249-(AH249*'Feedstock Conversions'!$B$9)-'Rail Costs'!R249</f>
        <v>102.86192592365644</v>
      </c>
      <c r="AX249" s="4">
        <f>$T249-(AI249*'Feedstock Conversions'!$B$9)-'Rail Costs'!S249</f>
        <v>90.286495367480128</v>
      </c>
      <c r="AY249" s="4">
        <f>$T249-(AJ249*'Feedstock Conversions'!$B$9)-'Rail Costs'!T249</f>
        <v>99.722110587951377</v>
      </c>
      <c r="AZ249" s="4">
        <f>$T249-(AK249*'Feedstock Conversions'!$B$9)-'Rail Costs'!U249</f>
        <v>80.215073732539622</v>
      </c>
      <c r="BA249" s="4">
        <f>$T249-(AL249*'Feedstock Conversions'!$B$9)-'Rail Costs'!V249</f>
        <v>94.167541415541649</v>
      </c>
      <c r="BH249">
        <f t="shared" si="21"/>
        <v>39</v>
      </c>
      <c r="BI249">
        <f t="shared" si="22"/>
        <v>2023</v>
      </c>
      <c r="BJ249">
        <f t="shared" si="25"/>
        <v>9</v>
      </c>
    </row>
    <row r="250" spans="1:62" x14ac:dyDescent="0.2">
      <c r="A250" s="11">
        <v>45205</v>
      </c>
      <c r="B250" s="4">
        <v>61</v>
      </c>
      <c r="C250" s="18">
        <f>CWG!B250+'Rail Costs'!B250</f>
        <v>66.429630459126543</v>
      </c>
      <c r="E250" s="4">
        <f>CWG!C250*'Feedstock Conversions'!B$21</f>
        <v>522.00403614781635</v>
      </c>
      <c r="F250" s="4">
        <f>CWG!C250*'Feedstock Conversions'!B$9</f>
        <v>622.77778555431132</v>
      </c>
      <c r="H250" s="4">
        <f>'Fuel Values'!B250-CWG!I250-CWG!J250-CWG!K250</f>
        <v>317.22410175593745</v>
      </c>
      <c r="I250" s="18">
        <f>('LCFS Values'!$E$6-$AA$4)/1000000*'LCFS Values'!B250*'LCFS Values'!$G$2*100</f>
        <v>53.675898244062495</v>
      </c>
      <c r="J250" s="4">
        <f>'RIN Values'!C250</f>
        <v>143.10000000000002</v>
      </c>
      <c r="K250" s="4">
        <f>'Fixed Credits Value'!B250</f>
        <v>100</v>
      </c>
      <c r="L250" s="4">
        <f t="shared" si="23"/>
        <v>614</v>
      </c>
      <c r="M250" s="4">
        <f>L250/'Feedstock Conversions'!B$21</f>
        <v>78.136930516670915</v>
      </c>
      <c r="O250" s="4">
        <f>'Fuel Values'!C250*100</f>
        <v>341.88</v>
      </c>
      <c r="P250" s="18">
        <f>('LCFS Values'!$E$5-AB$4)/1000000*'LCFS Values'!B250*'LCFS Values'!$G$2*100</f>
        <v>46.583769749999995</v>
      </c>
      <c r="Q250" s="4">
        <f>'RIN Values'!D250</f>
        <v>162.18</v>
      </c>
      <c r="R250" s="4">
        <f>'Fixed Credits Value'!B250</f>
        <v>100</v>
      </c>
      <c r="S250" s="4">
        <f>'Fixed Credits Value'!C250</f>
        <v>16</v>
      </c>
      <c r="T250" s="4">
        <f t="shared" si="26"/>
        <v>666.64376975000005</v>
      </c>
      <c r="U250" s="4">
        <f>T250/'Feedstock Conversions'!B$9</f>
        <v>71.108668773333335</v>
      </c>
      <c r="W250" s="4">
        <f t="shared" si="24"/>
        <v>91.99596385218365</v>
      </c>
      <c r="X250" s="4">
        <f t="shared" si="27"/>
        <v>43.865984195688725</v>
      </c>
      <c r="AG250" s="4">
        <f>AJ250+'Rail Costs'!K250</f>
        <v>63.657407614781633</v>
      </c>
      <c r="AH250" s="4">
        <f>B250+'Rail Costs'!N250</f>
        <v>61.542963045912657</v>
      </c>
      <c r="AI250" s="4">
        <f>AH250+'Rail Costs'!K250</f>
        <v>62.900370660694293</v>
      </c>
      <c r="AJ250" s="4">
        <v>62.3</v>
      </c>
      <c r="AK250" s="4">
        <v>64.599999999999994</v>
      </c>
      <c r="AL250" s="4">
        <v>62</v>
      </c>
      <c r="AO250" s="4">
        <f>$L250-(AG250*'Feedstock Conversions'!$B$21)-'Rail Costs'!Q250</f>
        <v>109.22797780789487</v>
      </c>
      <c r="AP250" s="4">
        <f>$L250-(AH250*'Feedstock Conversions'!$B$21)-'Rail Costs'!R250</f>
        <v>126.34438573569447</v>
      </c>
      <c r="AQ250" s="4">
        <f>$L250-(AI250*'Feedstock Conversions'!$B$21)-'Rail Costs'!S250</f>
        <v>115.88562083461339</v>
      </c>
      <c r="AR250" s="4">
        <f>$L250-(AJ250*'Feedstock Conversions'!$B$21)-'Rail Costs'!T250</f>
        <v>120.11125413795141</v>
      </c>
      <c r="AS250" s="4">
        <f>$L250-(AK250*'Feedstock Conversions'!$B$21)-'Rail Costs'!U250</f>
        <v>102.21831728253966</v>
      </c>
      <c r="AT250" s="4">
        <f>$L250-(AL250*'Feedstock Conversions'!$B$21)-'Rail Costs'!V250</f>
        <v>121.60158496554166</v>
      </c>
      <c r="AV250" s="4">
        <f>$T250-(AG250*'Feedstock Conversions'!$B$9)-'Rail Costs'!Q250</f>
        <v>65.30346020627114</v>
      </c>
      <c r="AW250" s="4">
        <f>$T250-(AH250*'Feedstock Conversions'!$B$9)-'Rail Costs'!R250</f>
        <v>85.627480545045003</v>
      </c>
      <c r="AX250" s="4">
        <f>$T250-(AI250*'Feedstock Conversions'!$B$9)-'Rail Costs'!S250</f>
        <v>73.109528292340187</v>
      </c>
      <c r="AY250" s="4">
        <f>$T250-(AJ250*'Feedstock Conversions'!$B$9)-'Rail Costs'!T250</f>
        <v>78.245923887951406</v>
      </c>
      <c r="AZ250" s="4">
        <f>$T250-(AK250*'Feedstock Conversions'!$B$9)-'Rail Costs'!U250</f>
        <v>56.863887032539644</v>
      </c>
      <c r="BA250" s="4">
        <f>$T250-(AL250*'Feedstock Conversions'!$B$9)-'Rail Costs'!V250</f>
        <v>80.191354715541678</v>
      </c>
      <c r="BH250">
        <f t="shared" si="21"/>
        <v>40</v>
      </c>
      <c r="BI250">
        <f t="shared" si="22"/>
        <v>2023</v>
      </c>
      <c r="BJ250">
        <f t="shared" si="25"/>
        <v>10</v>
      </c>
    </row>
    <row r="251" spans="1:62" x14ac:dyDescent="0.2">
      <c r="A251" s="11">
        <v>45212</v>
      </c>
      <c r="B251" s="4">
        <v>54.8</v>
      </c>
      <c r="C251" s="18">
        <f>CWG!B251+'Rail Costs'!B251</f>
        <v>60.229630459126533</v>
      </c>
      <c r="E251" s="4">
        <f>CWG!C251*'Feedstock Conversions'!B$21</f>
        <v>473.28443614781628</v>
      </c>
      <c r="F251" s="4">
        <f>CWG!C251*'Feedstock Conversions'!B$9</f>
        <v>564.65278555431121</v>
      </c>
      <c r="H251" s="4">
        <f>'Fuel Values'!B251-CWG!I251-CWG!J251-CWG!K251</f>
        <v>319.48693280731248</v>
      </c>
      <c r="I251" s="18">
        <f>('LCFS Values'!$E$6-$AA$4)/1000000*'LCFS Values'!B251*'LCFS Values'!$G$2*100</f>
        <v>50.938067192687484</v>
      </c>
      <c r="J251" s="4">
        <f>'RIN Values'!C251</f>
        <v>124.57499999999999</v>
      </c>
      <c r="K251" s="4">
        <f>'Fixed Credits Value'!B251</f>
        <v>100</v>
      </c>
      <c r="L251" s="4">
        <f t="shared" si="23"/>
        <v>595</v>
      </c>
      <c r="M251" s="4">
        <f>L251/'Feedstock Conversions'!B$21</f>
        <v>75.719012471366767</v>
      </c>
      <c r="O251" s="4">
        <f>'Fuel Values'!C251*100</f>
        <v>325.53999999999996</v>
      </c>
      <c r="P251" s="18">
        <f>('LCFS Values'!$E$5-AB$4)/1000000*'LCFS Values'!B251*'LCFS Values'!$G$2*100</f>
        <v>44.20768485</v>
      </c>
      <c r="Q251" s="4">
        <f>'RIN Values'!D251</f>
        <v>141.185</v>
      </c>
      <c r="R251" s="4">
        <f>'Fixed Credits Value'!B251</f>
        <v>100</v>
      </c>
      <c r="S251" s="4">
        <f>'Fixed Credits Value'!C251</f>
        <v>16</v>
      </c>
      <c r="T251" s="4">
        <f t="shared" si="26"/>
        <v>626.93268484999999</v>
      </c>
      <c r="U251" s="4">
        <f>T251/'Feedstock Conversions'!B$9</f>
        <v>66.872819717333329</v>
      </c>
      <c r="W251" s="4">
        <f t="shared" si="24"/>
        <v>121.71556385218372</v>
      </c>
      <c r="X251" s="4">
        <f t="shared" si="27"/>
        <v>62.279899295688779</v>
      </c>
      <c r="AG251" s="4">
        <f>AJ251+'Rail Costs'!K251</f>
        <v>56.057407614781638</v>
      </c>
      <c r="AH251" s="4">
        <f>B251+'Rail Costs'!N251</f>
        <v>55.342963045912654</v>
      </c>
      <c r="AI251" s="4">
        <f>AH251+'Rail Costs'!K251</f>
        <v>56.70037066069429</v>
      </c>
      <c r="AJ251" s="4">
        <v>54.7</v>
      </c>
      <c r="AK251" s="4">
        <v>57.8</v>
      </c>
      <c r="AL251" s="4">
        <v>58</v>
      </c>
      <c r="AO251" s="4">
        <f>$L251-(AG251*'Feedstock Conversions'!$B$21)-'Rail Costs'!Q251</f>
        <v>149.94877780789483</v>
      </c>
      <c r="AP251" s="4">
        <f>$L251-(AH251*'Feedstock Conversions'!$B$21)-'Rail Costs'!R251</f>
        <v>156.06398573569447</v>
      </c>
      <c r="AQ251" s="4">
        <f>$L251-(AI251*'Feedstock Conversions'!$B$21)-'Rail Costs'!S251</f>
        <v>145.60522083461342</v>
      </c>
      <c r="AR251" s="4">
        <f>$L251-(AJ251*'Feedstock Conversions'!$B$21)-'Rail Costs'!T251</f>
        <v>160.83205413795133</v>
      </c>
      <c r="AS251" s="4">
        <f>$L251-(AK251*'Feedstock Conversions'!$B$21)-'Rail Costs'!U251</f>
        <v>136.65271728253964</v>
      </c>
      <c r="AT251" s="4">
        <f>$L251-(AL251*'Feedstock Conversions'!$B$21)-'Rail Costs'!V251</f>
        <v>134.03358496554168</v>
      </c>
      <c r="AV251" s="4">
        <f>$T251-(AG251*'Feedstock Conversions'!$B$9)-'Rail Costs'!Q251</f>
        <v>96.84237530627108</v>
      </c>
      <c r="AW251" s="4">
        <f>$T251-(AH251*'Feedstock Conversions'!$B$9)-'Rail Costs'!R251</f>
        <v>104.04139564504494</v>
      </c>
      <c r="AX251" s="4">
        <f>$T251-(AI251*'Feedstock Conversions'!$B$9)-'Rail Costs'!S251</f>
        <v>91.523443392340127</v>
      </c>
      <c r="AY251" s="4">
        <f>$T251-(AJ251*'Feedstock Conversions'!$B$9)-'Rail Costs'!T251</f>
        <v>109.78483898795135</v>
      </c>
      <c r="AZ251" s="4">
        <f>$T251-(AK251*'Feedstock Conversions'!$B$9)-'Rail Costs'!U251</f>
        <v>80.902802132539591</v>
      </c>
      <c r="BA251" s="4">
        <f>$T251-(AL251*'Feedstock Conversions'!$B$9)-'Rail Costs'!V251</f>
        <v>77.980269815541618</v>
      </c>
      <c r="BH251">
        <f t="shared" si="21"/>
        <v>41</v>
      </c>
      <c r="BI251">
        <f t="shared" si="22"/>
        <v>2023</v>
      </c>
      <c r="BJ251">
        <f t="shared" si="25"/>
        <v>10</v>
      </c>
    </row>
    <row r="252" spans="1:62" x14ac:dyDescent="0.2">
      <c r="A252" s="11">
        <v>45219</v>
      </c>
      <c r="B252" s="4">
        <v>52.4</v>
      </c>
      <c r="C252" s="18">
        <f>CWG!B252+'Rail Costs'!B252</f>
        <v>57.829630459126534</v>
      </c>
      <c r="E252" s="4">
        <f>CWG!C252*'Feedstock Conversions'!B$21</f>
        <v>454.42523614781629</v>
      </c>
      <c r="F252" s="4">
        <f>CWG!C252*'Feedstock Conversions'!B$9</f>
        <v>542.15278555431121</v>
      </c>
      <c r="H252" s="4">
        <f>'Fuel Values'!B252-CWG!I252-CWG!J252-CWG!K252</f>
        <v>300.32042655974999</v>
      </c>
      <c r="I252" s="18">
        <f>('LCFS Values'!$E$6-$AA$4)/1000000*'LCFS Values'!B252*'LCFS Values'!$G$2*100</f>
        <v>48.70457344024998</v>
      </c>
      <c r="J252" s="4">
        <f>'RIN Values'!C252</f>
        <v>135.97500000000002</v>
      </c>
      <c r="K252" s="4">
        <f>'Fixed Credits Value'!B252</f>
        <v>100</v>
      </c>
      <c r="L252" s="4">
        <f t="shared" si="23"/>
        <v>585</v>
      </c>
      <c r="M252" s="4">
        <f>L252/'Feedstock Conversions'!B$21</f>
        <v>74.446424026469842</v>
      </c>
      <c r="O252" s="4">
        <f>'Fuel Values'!C252*100</f>
        <v>322.82</v>
      </c>
      <c r="P252" s="18">
        <f>('LCFS Values'!$E$5-AB$4)/1000000*'LCFS Values'!B252*'LCFS Values'!$G$2*100</f>
        <v>42.269299799999999</v>
      </c>
      <c r="Q252" s="4">
        <f>'RIN Values'!D252</f>
        <v>154.10500000000002</v>
      </c>
      <c r="R252" s="4">
        <f>'Fixed Credits Value'!B252</f>
        <v>100</v>
      </c>
      <c r="S252" s="4">
        <f>'Fixed Credits Value'!C252</f>
        <v>16</v>
      </c>
      <c r="T252" s="4">
        <f t="shared" si="26"/>
        <v>635.19429979999995</v>
      </c>
      <c r="U252" s="4">
        <f>T252/'Feedstock Conversions'!B$9</f>
        <v>67.75405864533333</v>
      </c>
      <c r="W252" s="4">
        <f t="shared" si="24"/>
        <v>130.57476385218371</v>
      </c>
      <c r="X252" s="4">
        <f t="shared" si="27"/>
        <v>93.041514245688745</v>
      </c>
      <c r="AG252" s="4">
        <f>AJ252+'Rail Costs'!K252</f>
        <v>52.357407614781636</v>
      </c>
      <c r="AH252" s="4">
        <f>B252+'Rail Costs'!N252</f>
        <v>52.942963045912656</v>
      </c>
      <c r="AI252" s="4">
        <f>AH252+'Rail Costs'!K252</f>
        <v>54.300370660694291</v>
      </c>
      <c r="AJ252" s="4">
        <v>51</v>
      </c>
      <c r="AK252" s="4">
        <v>53</v>
      </c>
      <c r="AL252" s="4">
        <v>53.85</v>
      </c>
      <c r="AO252" s="4">
        <f>$L252-(AG252*'Feedstock Conversions'!$B$21)-'Rail Costs'!Q252</f>
        <v>169.02337780789486</v>
      </c>
      <c r="AP252" s="4">
        <f>$L252-(AH252*'Feedstock Conversions'!$B$21)-'Rail Costs'!R252</f>
        <v>164.92318573569446</v>
      </c>
      <c r="AQ252" s="4">
        <f>$L252-(AI252*'Feedstock Conversions'!$B$21)-'Rail Costs'!S252</f>
        <v>154.46442083461341</v>
      </c>
      <c r="AR252" s="4">
        <f>$L252-(AJ252*'Feedstock Conversions'!$B$21)-'Rail Costs'!T252</f>
        <v>179.90665413795136</v>
      </c>
      <c r="AS252" s="4">
        <f>$L252-(AK252*'Feedstock Conversions'!$B$21)-'Rail Costs'!U252</f>
        <v>164.37111728253961</v>
      </c>
      <c r="AT252" s="4">
        <f>$L252-(AL252*'Feedstock Conversions'!$B$21)-'Rail Costs'!V252</f>
        <v>156.64428496554163</v>
      </c>
      <c r="AV252" s="4">
        <f>$T252-(AG252*'Feedstock Conversions'!$B$9)-'Rail Costs'!Q252</f>
        <v>139.79149025627106</v>
      </c>
      <c r="AW252" s="4">
        <f>$T252-(AH252*'Feedstock Conversions'!$B$9)-'Rail Costs'!R252</f>
        <v>134.8030105950449</v>
      </c>
      <c r="AX252" s="4">
        <f>$T252-(AI252*'Feedstock Conversions'!$B$9)-'Rail Costs'!S252</f>
        <v>122.28505834234009</v>
      </c>
      <c r="AY252" s="4">
        <f>$T252-(AJ252*'Feedstock Conversions'!$B$9)-'Rail Costs'!T252</f>
        <v>152.7339539379513</v>
      </c>
      <c r="AZ252" s="4">
        <f>$T252-(AK252*'Feedstock Conversions'!$B$9)-'Rail Costs'!U252</f>
        <v>134.16441708253956</v>
      </c>
      <c r="BA252" s="4">
        <f>$T252-(AL252*'Feedstock Conversions'!$B$9)-'Rail Costs'!V252</f>
        <v>125.14813476554158</v>
      </c>
      <c r="BH252">
        <f t="shared" si="21"/>
        <v>42</v>
      </c>
      <c r="BI252">
        <f t="shared" si="22"/>
        <v>2023</v>
      </c>
      <c r="BJ252">
        <f t="shared" si="25"/>
        <v>10</v>
      </c>
    </row>
    <row r="253" spans="1:62" x14ac:dyDescent="0.2">
      <c r="A253" s="11">
        <v>45226</v>
      </c>
      <c r="B253" s="4">
        <v>48.8</v>
      </c>
      <c r="C253" s="18">
        <f>CWG!B253+'Rail Costs'!B253</f>
        <v>54.229630459126533</v>
      </c>
      <c r="E253" s="4">
        <f>CWG!C253*'Feedstock Conversions'!B$21</f>
        <v>426.13643614781626</v>
      </c>
      <c r="F253" s="4">
        <f>CWG!C253*'Feedstock Conversions'!B$9</f>
        <v>508.40278555431127</v>
      </c>
      <c r="H253" s="4">
        <f>'Fuel Values'!B253-CWG!I253-CWG!J253-CWG!K253</f>
        <v>301.99404107525004</v>
      </c>
      <c r="I253" s="18">
        <f>('LCFS Values'!$E$6-$AA$4)/1000000*'LCFS Values'!B253*'LCFS Values'!$G$2*100</f>
        <v>49.280958924749996</v>
      </c>
      <c r="J253" s="4">
        <f>'RIN Values'!C253</f>
        <v>130.72500000000002</v>
      </c>
      <c r="K253" s="4">
        <f>'Fixed Credits Value'!B253</f>
        <v>100</v>
      </c>
      <c r="L253" s="4">
        <f t="shared" si="23"/>
        <v>582</v>
      </c>
      <c r="M253" s="4">
        <f>L253/'Feedstock Conversions'!B$21</f>
        <v>74.064647493000763</v>
      </c>
      <c r="O253" s="4">
        <f>'Fuel Values'!C253*100</f>
        <v>306.81</v>
      </c>
      <c r="P253" s="18">
        <f>('LCFS Values'!$E$5-AB$4)/1000000*'LCFS Values'!B253*'LCFS Values'!$G$2*100</f>
        <v>42.769528200000003</v>
      </c>
      <c r="Q253" s="4">
        <f>'RIN Values'!D253</f>
        <v>148.155</v>
      </c>
      <c r="R253" s="4">
        <f>'Fixed Credits Value'!B253</f>
        <v>100</v>
      </c>
      <c r="S253" s="4">
        <f>'Fixed Credits Value'!C253</f>
        <v>16</v>
      </c>
      <c r="T253" s="4">
        <f t="shared" si="26"/>
        <v>613.7345282</v>
      </c>
      <c r="U253" s="4">
        <f>T253/'Feedstock Conversions'!B$9</f>
        <v>65.465016341333339</v>
      </c>
      <c r="W253" s="4">
        <f t="shared" si="24"/>
        <v>155.86356385218374</v>
      </c>
      <c r="X253" s="4">
        <f t="shared" si="27"/>
        <v>105.33174264568873</v>
      </c>
      <c r="AG253" s="4">
        <f>AJ253+'Rail Costs'!K253</f>
        <v>49.957407614781637</v>
      </c>
      <c r="AH253" s="4">
        <f>B253+'Rail Costs'!N253</f>
        <v>49.342963045912654</v>
      </c>
      <c r="AI253" s="4">
        <f>AH253+'Rail Costs'!K253</f>
        <v>50.70037066069429</v>
      </c>
      <c r="AJ253" s="4">
        <v>48.6</v>
      </c>
      <c r="AK253" s="4">
        <v>51.4</v>
      </c>
      <c r="AL253" s="4">
        <v>48.9</v>
      </c>
      <c r="AO253" s="4">
        <f>$L253-(AG253*'Feedstock Conversions'!$B$21)-'Rail Costs'!Q253</f>
        <v>184.88257780789485</v>
      </c>
      <c r="AP253" s="4">
        <f>$L253-(AH253*'Feedstock Conversions'!$B$21)-'Rail Costs'!R253</f>
        <v>190.2119857356945</v>
      </c>
      <c r="AQ253" s="4">
        <f>$L253-(AI253*'Feedstock Conversions'!$B$21)-'Rail Costs'!S253</f>
        <v>179.75322083461344</v>
      </c>
      <c r="AR253" s="4">
        <f>$L253-(AJ253*'Feedstock Conversions'!$B$21)-'Rail Costs'!T253</f>
        <v>195.76585413795135</v>
      </c>
      <c r="AS253" s="4">
        <f>$L253-(AK253*'Feedstock Conversions'!$B$21)-'Rail Costs'!U253</f>
        <v>173.94391728253964</v>
      </c>
      <c r="AT253" s="4">
        <f>$L253-(AL253*'Feedstock Conversions'!$B$21)-'Rail Costs'!V253</f>
        <v>192.54138496554165</v>
      </c>
      <c r="AV253" s="4">
        <f>$T253-(AG253*'Feedstock Conversions'!$B$9)-'Rail Costs'!Q253</f>
        <v>140.83171865627111</v>
      </c>
      <c r="AW253" s="4">
        <f>$T253-(AH253*'Feedstock Conversions'!$B$9)-'Rail Costs'!R253</f>
        <v>147.09323899504494</v>
      </c>
      <c r="AX253" s="4">
        <f>$T253-(AI253*'Feedstock Conversions'!$B$9)-'Rail Costs'!S253</f>
        <v>134.57528674234015</v>
      </c>
      <c r="AY253" s="4">
        <f>$T253-(AJ253*'Feedstock Conversions'!$B$9)-'Rail Costs'!T253</f>
        <v>153.77418233795134</v>
      </c>
      <c r="AZ253" s="4">
        <f>$T253-(AK253*'Feedstock Conversions'!$B$9)-'Rail Costs'!U253</f>
        <v>127.7046454825396</v>
      </c>
      <c r="BA253" s="4">
        <f>$T253-(AL253*'Feedstock Conversions'!$B$9)-'Rail Costs'!V253</f>
        <v>150.09461316554163</v>
      </c>
      <c r="BH253">
        <f t="shared" si="21"/>
        <v>43</v>
      </c>
      <c r="BI253">
        <f t="shared" si="22"/>
        <v>2023</v>
      </c>
      <c r="BJ253">
        <f t="shared" si="25"/>
        <v>10</v>
      </c>
    </row>
    <row r="254" spans="1:62" x14ac:dyDescent="0.2">
      <c r="A254" s="11">
        <v>45233</v>
      </c>
      <c r="B254" s="4">
        <v>46.1</v>
      </c>
      <c r="C254" s="18">
        <f>CWG!B254+'Rail Costs'!B254</f>
        <v>51.529630459126537</v>
      </c>
      <c r="E254" s="4">
        <f>CWG!C254*'Feedstock Conversions'!B$21</f>
        <v>404.91983614781628</v>
      </c>
      <c r="F254" s="4">
        <f>CWG!C254*'Feedstock Conversions'!B$9</f>
        <v>483.09028555431127</v>
      </c>
      <c r="H254" s="4">
        <f>'Fuel Values'!B254-CWG!I254-CWG!J254-CWG!K254</f>
        <v>299.51765559075</v>
      </c>
      <c r="I254" s="18">
        <f>('LCFS Values'!$E$6-$AA$4)/1000000*'LCFS Values'!B254*'LCFS Values'!$G$2*100</f>
        <v>49.85734440924999</v>
      </c>
      <c r="J254" s="4">
        <f>'RIN Values'!C254</f>
        <v>122.625</v>
      </c>
      <c r="K254" s="4">
        <f>'Fixed Credits Value'!B254</f>
        <v>100</v>
      </c>
      <c r="L254" s="4">
        <f t="shared" si="23"/>
        <v>572</v>
      </c>
      <c r="M254" s="4">
        <f>L254/'Feedstock Conversions'!B$21</f>
        <v>72.792059048103852</v>
      </c>
      <c r="O254" s="4">
        <f>'Fuel Values'!C254*100</f>
        <v>295.45</v>
      </c>
      <c r="P254" s="18">
        <f>('LCFS Values'!$E$5-AB$4)/1000000*'LCFS Values'!B254*'LCFS Values'!$G$2*100</f>
        <v>43.269756600000001</v>
      </c>
      <c r="Q254" s="4">
        <f>'RIN Values'!D254</f>
        <v>138.97499999999999</v>
      </c>
      <c r="R254" s="4">
        <f>'Fixed Credits Value'!B254</f>
        <v>100</v>
      </c>
      <c r="S254" s="4">
        <f>'Fixed Credits Value'!C254</f>
        <v>16</v>
      </c>
      <c r="T254" s="4">
        <f t="shared" si="26"/>
        <v>593.69475660000001</v>
      </c>
      <c r="U254" s="4">
        <f>T254/'Feedstock Conversions'!B$9</f>
        <v>63.327440703999997</v>
      </c>
      <c r="W254" s="4">
        <f t="shared" si="24"/>
        <v>167.08016385218372</v>
      </c>
      <c r="X254" s="4">
        <f t="shared" si="27"/>
        <v>110.60447104568874</v>
      </c>
      <c r="AG254" s="4">
        <f>AJ254+'Rail Costs'!K254</f>
        <v>47.957407614781637</v>
      </c>
      <c r="AH254" s="4">
        <f>B254+'Rail Costs'!N254</f>
        <v>46.642963045912659</v>
      </c>
      <c r="AI254" s="4">
        <f>AH254+'Rail Costs'!K254</f>
        <v>48.000370660694294</v>
      </c>
      <c r="AJ254" s="4">
        <v>46.6</v>
      </c>
      <c r="AK254" s="4">
        <v>48</v>
      </c>
      <c r="AL254" s="4">
        <v>46.2</v>
      </c>
      <c r="AO254" s="4">
        <f>$L254-(AG254*'Feedstock Conversions'!$B$21)-'Rail Costs'!Q254</f>
        <v>190.59857780789486</v>
      </c>
      <c r="AP254" s="4">
        <f>$L254-(AH254*'Feedstock Conversions'!$B$21)-'Rail Costs'!R254</f>
        <v>201.42858573569447</v>
      </c>
      <c r="AQ254" s="4">
        <f>$L254-(AI254*'Feedstock Conversions'!$B$21)-'Rail Costs'!S254</f>
        <v>190.96982083461342</v>
      </c>
      <c r="AR254" s="4">
        <f>$L254-(AJ254*'Feedstock Conversions'!$B$21)-'Rail Costs'!T254</f>
        <v>201.48185413795136</v>
      </c>
      <c r="AS254" s="4">
        <f>$L254-(AK254*'Feedstock Conversions'!$B$21)-'Rail Costs'!U254</f>
        <v>190.66111728253964</v>
      </c>
      <c r="AT254" s="4">
        <f>$L254-(AL254*'Feedstock Conversions'!$B$21)-'Rail Costs'!V254</f>
        <v>203.75798496554162</v>
      </c>
      <c r="AV254" s="4">
        <f>$T254-(AG254*'Feedstock Conversions'!$B$9)-'Rail Costs'!Q254</f>
        <v>139.54194705627111</v>
      </c>
      <c r="AW254" s="4">
        <f>$T254-(AH254*'Feedstock Conversions'!$B$9)-'Rail Costs'!R254</f>
        <v>152.36596739504495</v>
      </c>
      <c r="AX254" s="4">
        <f>$T254-(AI254*'Feedstock Conversions'!$B$9)-'Rail Costs'!S254</f>
        <v>139.84801514234016</v>
      </c>
      <c r="AY254" s="4">
        <f>$T254-(AJ254*'Feedstock Conversions'!$B$9)-'Rail Costs'!T254</f>
        <v>152.48441073795135</v>
      </c>
      <c r="AZ254" s="4">
        <f>$T254-(AK254*'Feedstock Conversions'!$B$9)-'Rail Costs'!U254</f>
        <v>139.53987388253961</v>
      </c>
      <c r="BA254" s="4">
        <f>$T254-(AL254*'Feedstock Conversions'!$B$9)-'Rail Costs'!V254</f>
        <v>155.36734156554164</v>
      </c>
      <c r="BH254">
        <f t="shared" si="21"/>
        <v>44</v>
      </c>
      <c r="BI254">
        <f t="shared" si="22"/>
        <v>2023</v>
      </c>
      <c r="BJ254">
        <f t="shared" si="25"/>
        <v>11</v>
      </c>
    </row>
    <row r="255" spans="1:62" x14ac:dyDescent="0.2">
      <c r="A255" s="11">
        <v>45240</v>
      </c>
      <c r="B255" s="4">
        <v>44.6</v>
      </c>
      <c r="C255" s="18">
        <f>CWG!B255+'Rail Costs'!B255</f>
        <v>50.029630459126537</v>
      </c>
      <c r="E255" s="4">
        <f>CWG!C255*'Feedstock Conversions'!B$21</f>
        <v>393.13283614781631</v>
      </c>
      <c r="F255" s="4">
        <f>CWG!C255*'Feedstock Conversions'!B$9</f>
        <v>469.02778555431127</v>
      </c>
      <c r="H255" s="4">
        <f>'Fuel Values'!B255-CWG!I255-CWG!J255-CWG!K255</f>
        <v>292.34386022981244</v>
      </c>
      <c r="I255" s="18">
        <f>('LCFS Values'!$E$6-$AA$4)/1000000*'LCFS Values'!B255*'LCFS Values'!$G$2*100</f>
        <v>48.056139770187492</v>
      </c>
      <c r="J255" s="4">
        <f>'RIN Values'!C255</f>
        <v>123.60000000000001</v>
      </c>
      <c r="K255" s="4">
        <f>'Fixed Credits Value'!B255</f>
        <v>100</v>
      </c>
      <c r="L255" s="4">
        <f t="shared" si="23"/>
        <v>564</v>
      </c>
      <c r="M255" s="4">
        <f>L255/'Feedstock Conversions'!B$21</f>
        <v>71.773988292186317</v>
      </c>
      <c r="O255" s="4">
        <f>'Fuel Values'!C255*100</f>
        <v>283.45999999999998</v>
      </c>
      <c r="P255" s="18">
        <f>('LCFS Values'!$E$5-AB$4)/1000000*'LCFS Values'!B255*'LCFS Values'!$G$2*100</f>
        <v>41.706542849999998</v>
      </c>
      <c r="Q255" s="4">
        <f>'RIN Values'!D255</f>
        <v>140.08000000000001</v>
      </c>
      <c r="R255" s="4">
        <f>'Fixed Credits Value'!B255</f>
        <v>100</v>
      </c>
      <c r="S255" s="4">
        <f>'Fixed Credits Value'!C255</f>
        <v>16</v>
      </c>
      <c r="T255" s="4">
        <f t="shared" si="26"/>
        <v>581.24654284999997</v>
      </c>
      <c r="U255" s="4">
        <f>T255/'Feedstock Conversions'!B$9</f>
        <v>61.999631237333332</v>
      </c>
      <c r="W255" s="4">
        <f t="shared" si="24"/>
        <v>170.86716385218369</v>
      </c>
      <c r="X255" s="4">
        <f t="shared" si="27"/>
        <v>112.2187572956887</v>
      </c>
      <c r="AG255" s="4">
        <f>AJ255+'Rail Costs'!K255</f>
        <v>46.057407614781638</v>
      </c>
      <c r="AH255" s="4">
        <f>B255+'Rail Costs'!N255</f>
        <v>45.142963045912659</v>
      </c>
      <c r="AI255" s="4">
        <f>AH255+'Rail Costs'!K255</f>
        <v>46.500370660694294</v>
      </c>
      <c r="AJ255" s="4">
        <v>44.7</v>
      </c>
      <c r="AK255" s="4">
        <v>45</v>
      </c>
      <c r="AL255" s="4">
        <v>44.2</v>
      </c>
      <c r="AO255" s="4">
        <f>$L255-(AG255*'Feedstock Conversions'!$B$21)-'Rail Costs'!Q255</f>
        <v>197.52877780789481</v>
      </c>
      <c r="AP255" s="4">
        <f>$L255-(AH255*'Feedstock Conversions'!$B$21)-'Rail Costs'!R255</f>
        <v>205.21558573569445</v>
      </c>
      <c r="AQ255" s="4">
        <f>$L255-(AI255*'Feedstock Conversions'!$B$21)-'Rail Costs'!S255</f>
        <v>194.75682083461339</v>
      </c>
      <c r="AR255" s="4">
        <f>$L255-(AJ255*'Feedstock Conversions'!$B$21)-'Rail Costs'!T255</f>
        <v>208.41205413795132</v>
      </c>
      <c r="AS255" s="4">
        <f>$L255-(AK255*'Feedstock Conversions'!$B$21)-'Rail Costs'!U255</f>
        <v>206.23511728253965</v>
      </c>
      <c r="AT255" s="4">
        <f>$L255-(AL255*'Feedstock Conversions'!$B$21)-'Rail Costs'!V255</f>
        <v>211.47398496554163</v>
      </c>
      <c r="AV255" s="4">
        <f>$T255-(AG255*'Feedstock Conversions'!$B$9)-'Rail Costs'!Q255</f>
        <v>144.90623330627102</v>
      </c>
      <c r="AW255" s="4">
        <f>$T255-(AH255*'Feedstock Conversions'!$B$9)-'Rail Costs'!R255</f>
        <v>153.98025364504491</v>
      </c>
      <c r="AX255" s="4">
        <f>$T255-(AI255*'Feedstock Conversions'!$B$9)-'Rail Costs'!S255</f>
        <v>141.46230139234012</v>
      </c>
      <c r="AY255" s="4">
        <f>$T255-(AJ255*'Feedstock Conversions'!$B$9)-'Rail Costs'!T255</f>
        <v>157.84869698795131</v>
      </c>
      <c r="AZ255" s="4">
        <f>$T255-(AK255*'Feedstock Conversions'!$B$9)-'Rail Costs'!U255</f>
        <v>155.21666013253957</v>
      </c>
      <c r="BA255" s="4">
        <f>$T255-(AL255*'Feedstock Conversions'!$B$9)-'Rail Costs'!V255</f>
        <v>161.6691278155416</v>
      </c>
      <c r="BH255">
        <f t="shared" si="21"/>
        <v>45</v>
      </c>
      <c r="BI255">
        <f t="shared" si="22"/>
        <v>2023</v>
      </c>
      <c r="BJ255">
        <f t="shared" si="25"/>
        <v>11</v>
      </c>
    </row>
    <row r="256" spans="1:62" x14ac:dyDescent="0.2">
      <c r="A256" s="11">
        <v>45247</v>
      </c>
      <c r="B256" s="4">
        <v>43.4</v>
      </c>
      <c r="C256" s="18">
        <f>CWG!B256+'Rail Costs'!B256</f>
        <v>48.829630459126534</v>
      </c>
      <c r="E256" s="4">
        <f>CWG!C256*'Feedstock Conversions'!B$21</f>
        <v>383.70323614781631</v>
      </c>
      <c r="F256" s="4">
        <f>CWG!C256*'Feedstock Conversions'!B$9</f>
        <v>457.77778555431127</v>
      </c>
      <c r="H256" s="4">
        <f>'Fuel Values'!B256-CWG!I256-CWG!J256-CWG!K256</f>
        <v>286.4357879514688</v>
      </c>
      <c r="I256" s="18">
        <f>('LCFS Values'!$E$6-$AA$4)/1000000*'LCFS Values'!B256*'LCFS Values'!$G$2*100</f>
        <v>48.164212048531233</v>
      </c>
      <c r="J256" s="4">
        <f>'RIN Values'!C256</f>
        <v>125.39999999999999</v>
      </c>
      <c r="K256" s="4">
        <f>'Fixed Credits Value'!B256</f>
        <v>100</v>
      </c>
      <c r="L256" s="4">
        <f t="shared" si="23"/>
        <v>560</v>
      </c>
      <c r="M256" s="4">
        <f>L256/'Feedstock Conversions'!B$21</f>
        <v>71.264952914227536</v>
      </c>
      <c r="O256" s="4">
        <f>'Fuel Values'!C256*100</f>
        <v>296.03000000000003</v>
      </c>
      <c r="P256" s="18">
        <f>('LCFS Values'!$E$5-AB$4)/1000000*'LCFS Values'!B256*'LCFS Values'!$G$2*100</f>
        <v>41.800335674999992</v>
      </c>
      <c r="Q256" s="4">
        <f>'RIN Values'!D256</f>
        <v>142.11999999999998</v>
      </c>
      <c r="R256" s="4">
        <f>'Fixed Credits Value'!B256</f>
        <v>100</v>
      </c>
      <c r="S256" s="4">
        <f>'Fixed Credits Value'!C256</f>
        <v>16</v>
      </c>
      <c r="T256" s="4">
        <f t="shared" si="26"/>
        <v>595.95033567500002</v>
      </c>
      <c r="U256" s="4">
        <f>T256/'Feedstock Conversions'!B$9</f>
        <v>63.568035805333338</v>
      </c>
      <c r="W256" s="4">
        <f t="shared" si="24"/>
        <v>176.29676385218369</v>
      </c>
      <c r="X256" s="4">
        <f t="shared" si="27"/>
        <v>138.17255012068875</v>
      </c>
      <c r="AG256" s="4">
        <f>AJ256+'Rail Costs'!K256</f>
        <v>45.257407614781634</v>
      </c>
      <c r="AH256" s="4">
        <f>B256+'Rail Costs'!N256</f>
        <v>43.942963045912656</v>
      </c>
      <c r="AI256" s="4">
        <f>AH256+'Rail Costs'!K256</f>
        <v>45.300370660694291</v>
      </c>
      <c r="AJ256" s="4">
        <v>43.9</v>
      </c>
      <c r="AK256" s="4">
        <v>45</v>
      </c>
      <c r="AL256" s="4">
        <v>43.5</v>
      </c>
      <c r="AO256" s="4">
        <f>$L256-(AG256*'Feedstock Conversions'!$B$21)-'Rail Costs'!Q256</f>
        <v>199.81517780789488</v>
      </c>
      <c r="AP256" s="4">
        <f>$L256-(AH256*'Feedstock Conversions'!$B$21)-'Rail Costs'!R256</f>
        <v>210.64518573569444</v>
      </c>
      <c r="AQ256" s="4">
        <f>$L256-(AI256*'Feedstock Conversions'!$B$21)-'Rail Costs'!S256</f>
        <v>200.18642083461339</v>
      </c>
      <c r="AR256" s="4">
        <f>$L256-(AJ256*'Feedstock Conversions'!$B$21)-'Rail Costs'!T256</f>
        <v>210.69845413795139</v>
      </c>
      <c r="AS256" s="4">
        <f>$L256-(AK256*'Feedstock Conversions'!$B$21)-'Rail Costs'!U256</f>
        <v>202.23511728253965</v>
      </c>
      <c r="AT256" s="4">
        <f>$L256-(AL256*'Feedstock Conversions'!$B$21)-'Rail Costs'!V256</f>
        <v>212.97458496554165</v>
      </c>
      <c r="AV256" s="4">
        <f>$T256-(AG256*'Feedstock Conversions'!$B$9)-'Rail Costs'!Q256</f>
        <v>167.11002613127113</v>
      </c>
      <c r="AW256" s="4">
        <f>$T256-(AH256*'Feedstock Conversions'!$B$9)-'Rail Costs'!R256</f>
        <v>179.93404647004496</v>
      </c>
      <c r="AX256" s="4">
        <f>$T256-(AI256*'Feedstock Conversions'!$B$9)-'Rail Costs'!S256</f>
        <v>167.41609421734017</v>
      </c>
      <c r="AY256" s="4">
        <f>$T256-(AJ256*'Feedstock Conversions'!$B$9)-'Rail Costs'!T256</f>
        <v>180.05248981295136</v>
      </c>
      <c r="AZ256" s="4">
        <f>$T256-(AK256*'Feedstock Conversions'!$B$9)-'Rail Costs'!U256</f>
        <v>169.92045295753962</v>
      </c>
      <c r="BA256" s="4">
        <f>$T256-(AL256*'Feedstock Conversions'!$B$9)-'Rail Costs'!V256</f>
        <v>182.93542064054165</v>
      </c>
      <c r="BH256">
        <f t="shared" si="21"/>
        <v>46</v>
      </c>
      <c r="BI256">
        <f t="shared" si="22"/>
        <v>2023</v>
      </c>
      <c r="BJ256">
        <f t="shared" si="25"/>
        <v>11</v>
      </c>
    </row>
    <row r="257" spans="1:62" x14ac:dyDescent="0.2">
      <c r="A257" s="11">
        <v>45254</v>
      </c>
      <c r="B257" s="4">
        <v>42.25</v>
      </c>
      <c r="C257" s="18">
        <f>CWG!B257+'Rail Costs'!B257</f>
        <v>47.679630459126535</v>
      </c>
      <c r="E257" s="4">
        <f>CWG!C257*'Feedstock Conversions'!B$21</f>
        <v>374.66653614781632</v>
      </c>
      <c r="F257" s="4">
        <f>CWG!C257*'Feedstock Conversions'!B$9</f>
        <v>446.99653555431127</v>
      </c>
      <c r="H257" s="4">
        <f>'Fuel Values'!B257-CWG!I257-CWG!J257-CWG!K257</f>
        <v>284.65788613703126</v>
      </c>
      <c r="I257" s="18">
        <f>('LCFS Values'!$E$6-$AA$4)/1000000*'LCFS Values'!B257*'LCFS Values'!$G$2*100</f>
        <v>48.092163862968739</v>
      </c>
      <c r="J257" s="4">
        <f>'RIN Values'!C257</f>
        <v>127.24994999999998</v>
      </c>
      <c r="K257" s="4">
        <f>'Fixed Credits Value'!B257</f>
        <v>100</v>
      </c>
      <c r="L257" s="4">
        <f t="shared" si="23"/>
        <v>560</v>
      </c>
      <c r="M257" s="4">
        <f>L257/'Feedstock Conversions'!B$21</f>
        <v>71.264952914227536</v>
      </c>
      <c r="O257" s="4">
        <f>'Fuel Values'!C257*100</f>
        <v>305.25</v>
      </c>
      <c r="P257" s="18">
        <f>('LCFS Values'!$E$5-AB$4)/1000000*'LCFS Values'!B257*'LCFS Values'!$G$2*100</f>
        <v>41.737807124999996</v>
      </c>
      <c r="Q257" s="4">
        <f>'RIN Values'!D257</f>
        <v>144.21660999999997</v>
      </c>
      <c r="R257" s="4">
        <f>'Fixed Credits Value'!B257</f>
        <v>100</v>
      </c>
      <c r="S257" s="4">
        <f>'Fixed Credits Value'!C257</f>
        <v>16</v>
      </c>
      <c r="T257" s="4">
        <f t="shared" si="26"/>
        <v>607.20441712499996</v>
      </c>
      <c r="U257" s="4">
        <f>T257/'Feedstock Conversions'!B$9</f>
        <v>64.76847115999999</v>
      </c>
      <c r="W257" s="4">
        <f t="shared" si="24"/>
        <v>185.33346385218368</v>
      </c>
      <c r="X257" s="4">
        <f t="shared" si="27"/>
        <v>160.2078815706887</v>
      </c>
      <c r="AG257" s="4">
        <f>AJ257+'Rail Costs'!K257</f>
        <v>44.357407614781636</v>
      </c>
      <c r="AH257" s="4">
        <f>B257+'Rail Costs'!N257</f>
        <v>42.792963045912657</v>
      </c>
      <c r="AI257" s="4">
        <f>AH257+'Rail Costs'!K257</f>
        <v>44.150370660694293</v>
      </c>
      <c r="AJ257" s="4">
        <v>43</v>
      </c>
      <c r="AK257" s="4">
        <v>45</v>
      </c>
      <c r="AL257" s="4">
        <v>43.5</v>
      </c>
      <c r="AO257" s="4">
        <f>$L257-(AG257*'Feedstock Conversions'!$B$21)-'Rail Costs'!Q257</f>
        <v>206.88737780789484</v>
      </c>
      <c r="AP257" s="4">
        <f>$L257-(AH257*'Feedstock Conversions'!$B$21)-'Rail Costs'!R257</f>
        <v>219.68188573569444</v>
      </c>
      <c r="AQ257" s="4">
        <f>$L257-(AI257*'Feedstock Conversions'!$B$21)-'Rail Costs'!S257</f>
        <v>209.22312083461338</v>
      </c>
      <c r="AR257" s="4">
        <f>$L257-(AJ257*'Feedstock Conversions'!$B$21)-'Rail Costs'!T257</f>
        <v>217.77065413795134</v>
      </c>
      <c r="AS257" s="4">
        <f>$L257-(AK257*'Feedstock Conversions'!$B$21)-'Rail Costs'!U257</f>
        <v>202.23511728253965</v>
      </c>
      <c r="AT257" s="4">
        <f>$L257-(AL257*'Feedstock Conversions'!$B$21)-'Rail Costs'!V257</f>
        <v>212.97458496554165</v>
      </c>
      <c r="AV257" s="4">
        <f>$T257-(AG257*'Feedstock Conversions'!$B$9)-'Rail Costs'!Q257</f>
        <v>186.80160758127107</v>
      </c>
      <c r="AW257" s="4">
        <f>$T257-(AH257*'Feedstock Conversions'!$B$9)-'Rail Costs'!R257</f>
        <v>201.96937792004491</v>
      </c>
      <c r="AX257" s="4">
        <f>$T257-(AI257*'Feedstock Conversions'!$B$9)-'Rail Costs'!S257</f>
        <v>189.45142566734012</v>
      </c>
      <c r="AY257" s="4">
        <f>$T257-(AJ257*'Feedstock Conversions'!$B$9)-'Rail Costs'!T257</f>
        <v>199.74407126295131</v>
      </c>
      <c r="AZ257" s="4">
        <f>$T257-(AK257*'Feedstock Conversions'!$B$9)-'Rail Costs'!U257</f>
        <v>181.17453440753957</v>
      </c>
      <c r="BA257" s="4">
        <f>$T257-(AL257*'Feedstock Conversions'!$B$9)-'Rail Costs'!V257</f>
        <v>194.18950209054159</v>
      </c>
      <c r="BH257">
        <f t="shared" si="21"/>
        <v>47</v>
      </c>
      <c r="BI257">
        <f t="shared" si="22"/>
        <v>2023</v>
      </c>
      <c r="BJ257">
        <f t="shared" si="25"/>
        <v>11</v>
      </c>
    </row>
    <row r="258" spans="1:62" x14ac:dyDescent="0.2">
      <c r="A258" s="11">
        <v>45261</v>
      </c>
      <c r="B258" s="4">
        <v>41.15</v>
      </c>
      <c r="C258" s="18">
        <f>CWG!B258+'Rail Costs'!B258</f>
        <v>46.579630459126534</v>
      </c>
      <c r="E258" s="4">
        <f>CWG!C258*'Feedstock Conversions'!B$21</f>
        <v>366.02273614781626</v>
      </c>
      <c r="F258" s="4">
        <f>CWG!C258*'Feedstock Conversions'!B$9</f>
        <v>436.68403555431127</v>
      </c>
      <c r="H258" s="4">
        <f>'Fuel Values'!B258-CWG!I258-CWG!J258-CWG!K258</f>
        <v>275.99048694128129</v>
      </c>
      <c r="I258" s="18">
        <f>('LCFS Values'!$E$6-$AA$4)/1000000*'LCFS Values'!B258*'LCFS Values'!$G$2*100</f>
        <v>50.109513058718733</v>
      </c>
      <c r="J258" s="4">
        <f>'RIN Values'!C258</f>
        <v>125.39999999999999</v>
      </c>
      <c r="K258" s="4">
        <f>'Fixed Credits Value'!B258</f>
        <v>100</v>
      </c>
      <c r="L258" s="4">
        <f t="shared" si="23"/>
        <v>551.5</v>
      </c>
      <c r="M258" s="4">
        <f>L258/'Feedstock Conversions'!B$21</f>
        <v>70.183252736065157</v>
      </c>
      <c r="O258" s="4">
        <f>'Fuel Values'!C258*100</f>
        <v>291.8</v>
      </c>
      <c r="P258" s="18">
        <f>('LCFS Values'!$E$5-AB$4)/1000000*'LCFS Values'!B258*'LCFS Values'!$G$2*100</f>
        <v>43.488606524999994</v>
      </c>
      <c r="Q258" s="4">
        <f>'RIN Values'!D258</f>
        <v>142.11999999999998</v>
      </c>
      <c r="R258" s="4">
        <f>'Fixed Credits Value'!B258</f>
        <v>100</v>
      </c>
      <c r="S258" s="4">
        <f>'Fixed Credits Value'!C258</f>
        <v>16</v>
      </c>
      <c r="T258" s="4">
        <f t="shared" si="26"/>
        <v>593.4086065250001</v>
      </c>
      <c r="U258" s="4">
        <f>T258/'Feedstock Conversions'!B$9</f>
        <v>63.296918029333341</v>
      </c>
      <c r="W258" s="4">
        <f t="shared" si="24"/>
        <v>185.47726385218374</v>
      </c>
      <c r="X258" s="4">
        <f t="shared" si="27"/>
        <v>156.72457097068883</v>
      </c>
      <c r="AG258" s="4">
        <f>AJ258+'Rail Costs'!K258</f>
        <v>43.357407614781636</v>
      </c>
      <c r="AH258" s="4">
        <f>B258+'Rail Costs'!N258</f>
        <v>41.692963045912656</v>
      </c>
      <c r="AI258" s="4">
        <f>AH258+'Rail Costs'!K258</f>
        <v>43.050370660694291</v>
      </c>
      <c r="AJ258" s="4">
        <v>42</v>
      </c>
      <c r="AK258" s="4">
        <v>43.8</v>
      </c>
      <c r="AL258" s="4">
        <v>42.5</v>
      </c>
      <c r="AO258" s="4">
        <f>$L258-(AG258*'Feedstock Conversions'!$B$21)-'Rail Costs'!Q258</f>
        <v>206.24537780789484</v>
      </c>
      <c r="AP258" s="4">
        <f>$L258-(AH258*'Feedstock Conversions'!$B$21)-'Rail Costs'!R258</f>
        <v>219.82568573569444</v>
      </c>
      <c r="AQ258" s="4">
        <f>$L258-(AI258*'Feedstock Conversions'!$B$21)-'Rail Costs'!S258</f>
        <v>209.36692083461344</v>
      </c>
      <c r="AR258" s="4">
        <f>$L258-(AJ258*'Feedstock Conversions'!$B$21)-'Rail Costs'!T258</f>
        <v>217.12865413795134</v>
      </c>
      <c r="AS258" s="4">
        <f>$L258-(AK258*'Feedstock Conversions'!$B$21)-'Rail Costs'!U258</f>
        <v>203.16471728253964</v>
      </c>
      <c r="AT258" s="4">
        <f>$L258-(AL258*'Feedstock Conversions'!$B$21)-'Rail Costs'!V258</f>
        <v>212.33258496554166</v>
      </c>
      <c r="AV258" s="4">
        <f>$T258-(AG258*'Feedstock Conversions'!$B$9)-'Rail Costs'!Q258</f>
        <v>182.3807969812712</v>
      </c>
      <c r="AW258" s="4">
        <f>$T258-(AH258*'Feedstock Conversions'!$B$9)-'Rail Costs'!R258</f>
        <v>198.48606732004504</v>
      </c>
      <c r="AX258" s="4">
        <f>$T258-(AI258*'Feedstock Conversions'!$B$9)-'Rail Costs'!S258</f>
        <v>185.96811506734025</v>
      </c>
      <c r="AY258" s="4">
        <f>$T258-(AJ258*'Feedstock Conversions'!$B$9)-'Rail Costs'!T258</f>
        <v>195.32326066295144</v>
      </c>
      <c r="AZ258" s="4">
        <f>$T258-(AK258*'Feedstock Conversions'!$B$9)-'Rail Costs'!U258</f>
        <v>178.6287238075397</v>
      </c>
      <c r="BA258" s="4">
        <f>$T258-(AL258*'Feedstock Conversions'!$B$9)-'Rail Costs'!V258</f>
        <v>189.76869149054173</v>
      </c>
      <c r="BH258">
        <f>WEEKNUM(A258)</f>
        <v>48</v>
      </c>
      <c r="BI258">
        <f>YEAR(A258)</f>
        <v>2023</v>
      </c>
      <c r="BJ258">
        <f>MONTH(A258)</f>
        <v>12</v>
      </c>
    </row>
    <row r="259" spans="1:62" x14ac:dyDescent="0.2">
      <c r="A259" s="11">
        <v>45268</v>
      </c>
      <c r="B259" s="4">
        <v>38.5</v>
      </c>
      <c r="C259" s="18">
        <f>CWG!B259+'Rail Costs'!B259</f>
        <v>43.929630459126535</v>
      </c>
      <c r="E259" s="4">
        <f>CWG!C259*'Feedstock Conversions'!B$21</f>
        <v>345.19903614781629</v>
      </c>
      <c r="F259" s="4">
        <f>CWG!C259*'Feedstock Conversions'!B$9</f>
        <v>411.84028555431127</v>
      </c>
      <c r="H259" s="4">
        <f>'Fuel Values'!B259-CWG!I259-CWG!J259-CWG!K259</f>
        <v>274.8098545805625</v>
      </c>
      <c r="I259" s="18">
        <f>('LCFS Values'!$E$6-$AA$4)/1000000*'LCFS Values'!B259*'LCFS Values'!$G$2*100</f>
        <v>51.802645419437489</v>
      </c>
      <c r="J259" s="4">
        <f>'RIN Values'!C259</f>
        <v>124.38749999999999</v>
      </c>
      <c r="K259" s="4">
        <f>'Fixed Credits Value'!B259</f>
        <v>100</v>
      </c>
      <c r="L259" s="4">
        <f>SUM(H259:K259)</f>
        <v>551</v>
      </c>
      <c r="M259" s="4">
        <f>L259/'Feedstock Conversions'!B$21</f>
        <v>70.119623313820313</v>
      </c>
      <c r="O259" s="4">
        <f>'Fuel Values'!C259*100</f>
        <v>257.5</v>
      </c>
      <c r="P259" s="18">
        <f>('LCFS Values'!$E$5-AB$4)/1000000*'LCFS Values'!B259*'LCFS Values'!$G$2*100</f>
        <v>44.958027449999996</v>
      </c>
      <c r="Q259" s="4">
        <f>'RIN Values'!D259</f>
        <v>140.9725</v>
      </c>
      <c r="R259" s="4">
        <f>'Fixed Credits Value'!B259</f>
        <v>100</v>
      </c>
      <c r="S259" s="4">
        <f>'Fixed Credits Value'!C259</f>
        <v>16</v>
      </c>
      <c r="T259" s="4">
        <f>S259+R259+Q259+P259+O259</f>
        <v>559.43052745</v>
      </c>
      <c r="U259" s="4">
        <f>T259/'Feedstock Conversions'!B$9</f>
        <v>59.672589594666668</v>
      </c>
      <c r="W259" s="4">
        <f>L259-E259</f>
        <v>205.80096385218371</v>
      </c>
      <c r="X259" s="4">
        <f>T259-F259</f>
        <v>147.59024189568873</v>
      </c>
      <c r="AG259" s="4">
        <f>AJ259+'Rail Costs'!K259</f>
        <v>41.257407614781634</v>
      </c>
      <c r="AH259" s="4">
        <f>B259+'Rail Costs'!N259</f>
        <v>39.042963045912657</v>
      </c>
      <c r="AI259" s="4">
        <f>AH259+'Rail Costs'!K259</f>
        <v>40.400370660694293</v>
      </c>
      <c r="AJ259" s="4">
        <v>39.9</v>
      </c>
      <c r="AK259" s="4">
        <v>42.2</v>
      </c>
      <c r="AL259" s="4">
        <v>39.6</v>
      </c>
      <c r="AO259" s="4">
        <f>$L259-(AG259*'Feedstock Conversions'!$B$21)-'Rail Costs'!Q259</f>
        <v>222.24717780789484</v>
      </c>
      <c r="AP259" s="4">
        <f>$L259-(AH259*'Feedstock Conversions'!$B$21)-'Rail Costs'!R259</f>
        <v>240.14938573569447</v>
      </c>
      <c r="AQ259" s="4">
        <f>$L259-(AI259*'Feedstock Conversions'!$B$21)-'Rail Costs'!S259</f>
        <v>229.69062083461341</v>
      </c>
      <c r="AR259" s="4">
        <f>$L259-(AJ259*'Feedstock Conversions'!$B$21)-'Rail Costs'!T259</f>
        <v>233.13045413795135</v>
      </c>
      <c r="AS259" s="4">
        <f>$L259-(AK259*'Feedstock Conversions'!$B$21)-'Rail Costs'!U259</f>
        <v>215.23751728253961</v>
      </c>
      <c r="AT259" s="4">
        <f>$L259-(AL259*'Feedstock Conversions'!$B$21)-'Rail Costs'!V259</f>
        <v>234.62078496554162</v>
      </c>
      <c r="AV259" s="4">
        <f>$T259-(AG259*'Feedstock Conversions'!$B$9)-'Rail Costs'!Q259</f>
        <v>168.09021790627111</v>
      </c>
      <c r="AW259" s="4">
        <f>$T259-(AH259*'Feedstock Conversions'!$B$9)-'Rail Costs'!R259</f>
        <v>189.35173824504494</v>
      </c>
      <c r="AX259" s="4">
        <f>$T259-(AI259*'Feedstock Conversions'!$B$9)-'Rail Costs'!S259</f>
        <v>176.83378599234015</v>
      </c>
      <c r="AY259" s="4">
        <f>$T259-(AJ259*'Feedstock Conversions'!$B$9)-'Rail Costs'!T259</f>
        <v>181.03268158795134</v>
      </c>
      <c r="AZ259" s="4">
        <f>$T259-(AK259*'Feedstock Conversions'!$B$9)-'Rail Costs'!U259</f>
        <v>159.6506447325396</v>
      </c>
      <c r="BA259" s="4">
        <f>$T259-(AL259*'Feedstock Conversions'!$B$9)-'Rail Costs'!V259</f>
        <v>182.97811241554163</v>
      </c>
      <c r="BH259">
        <f>WEEKNUM(A259)</f>
        <v>49</v>
      </c>
      <c r="BI259">
        <f>YEAR(A259)</f>
        <v>2023</v>
      </c>
      <c r="BJ259">
        <f>MONTH(A259)</f>
        <v>12</v>
      </c>
    </row>
    <row r="260" spans="1:62" x14ac:dyDescent="0.2">
      <c r="A260" s="11">
        <v>45275</v>
      </c>
      <c r="B260" s="4">
        <v>35.1</v>
      </c>
      <c r="C260" s="18">
        <f>CWG!B260+'Rail Costs'!B260</f>
        <v>40.529630459126537</v>
      </c>
      <c r="E260" s="4">
        <f>CWG!C260*'Feedstock Conversions'!B$21</f>
        <v>318.4818361478163</v>
      </c>
      <c r="F260" s="4">
        <f>CWG!C260*'Feedstock Conversions'!B$9</f>
        <v>379.96528555431127</v>
      </c>
      <c r="H260" s="4">
        <f>'Fuel Values'!B260-CWG!I260-CWG!J260-CWG!K260</f>
        <v>277.08711365275002</v>
      </c>
      <c r="I260" s="18">
        <f>('LCFS Values'!$E$6-$AA$4)/1000000*'LCFS Values'!B260*'LCFS Values'!$G$2*100</f>
        <v>52.162886347249994</v>
      </c>
      <c r="J260" s="4">
        <f>'RIN Values'!C260</f>
        <v>120.75</v>
      </c>
      <c r="K260" s="4">
        <f>'Fixed Credits Value'!B260</f>
        <v>100</v>
      </c>
      <c r="L260" s="4">
        <f>SUM(H260:K260)</f>
        <v>550</v>
      </c>
      <c r="M260" s="4">
        <f>L260/'Feedstock Conversions'!B$21</f>
        <v>69.992364469330624</v>
      </c>
      <c r="O260" s="4">
        <f>'Fuel Values'!C260*100</f>
        <v>246.30999999999997</v>
      </c>
      <c r="P260" s="18">
        <f>('LCFS Values'!$E$5-AB$4)/1000000*'LCFS Values'!B260*'LCFS Values'!$G$2*100</f>
        <v>45.270670200000005</v>
      </c>
      <c r="Q260" s="4">
        <f>'RIN Values'!D260</f>
        <v>136.85</v>
      </c>
      <c r="R260" s="4">
        <f>'Fixed Credits Value'!B260</f>
        <v>100</v>
      </c>
      <c r="S260" s="4">
        <f>'Fixed Credits Value'!C260</f>
        <v>16</v>
      </c>
      <c r="T260" s="4">
        <f>S260+R260+Q260+P260+O260</f>
        <v>544.43067020000001</v>
      </c>
      <c r="U260" s="4">
        <f>T260/'Feedstock Conversions'!B$9</f>
        <v>58.072604821333336</v>
      </c>
      <c r="W260" s="4">
        <f>L260-E260</f>
        <v>231.5181638521837</v>
      </c>
      <c r="X260" s="4">
        <f>T260-F260</f>
        <v>164.46538464568874</v>
      </c>
      <c r="AG260" s="4">
        <f>AJ260+'Rail Costs'!K260</f>
        <v>37.857407614781636</v>
      </c>
      <c r="AH260" s="4">
        <f>B260+'Rail Costs'!N260</f>
        <v>35.642963045912659</v>
      </c>
      <c r="AI260" s="4">
        <f>AH260+'Rail Costs'!K260</f>
        <v>37.000370660694294</v>
      </c>
      <c r="AJ260" s="4">
        <v>36.5</v>
      </c>
      <c r="AK260" s="4">
        <v>40.200000000000003</v>
      </c>
      <c r="AL260" s="4">
        <v>37.6</v>
      </c>
      <c r="AO260" s="4">
        <f>$L260-(AG260*'Feedstock Conversions'!$B$21)-'Rail Costs'!Q260</f>
        <v>247.96437780789483</v>
      </c>
      <c r="AP260" s="4">
        <f>$L260-(AH260*'Feedstock Conversions'!$B$21)-'Rail Costs'!R260</f>
        <v>265.86658573569446</v>
      </c>
      <c r="AQ260" s="4">
        <f>$L260-(AI260*'Feedstock Conversions'!$B$21)-'Rail Costs'!S260</f>
        <v>255.4078208346134</v>
      </c>
      <c r="AR260" s="4">
        <f>$L260-(AJ260*'Feedstock Conversions'!$B$21)-'Rail Costs'!T260</f>
        <v>258.84765413795134</v>
      </c>
      <c r="AS260" s="4">
        <f>$L260-(AK260*'Feedstock Conversions'!$B$21)-'Rail Costs'!U260</f>
        <v>229.95351728253962</v>
      </c>
      <c r="AT260" s="4">
        <f>$L260-(AL260*'Feedstock Conversions'!$B$21)-'Rail Costs'!V260</f>
        <v>249.33678496554163</v>
      </c>
      <c r="AV260" s="4">
        <f>$T260-(AG260*'Feedstock Conversions'!$B$9)-'Rail Costs'!Q260</f>
        <v>184.96536065627112</v>
      </c>
      <c r="AW260" s="4">
        <f>$T260-(AH260*'Feedstock Conversions'!$B$9)-'Rail Costs'!R260</f>
        <v>206.22688099504495</v>
      </c>
      <c r="AX260" s="4">
        <f>$T260-(AI260*'Feedstock Conversions'!$B$9)-'Rail Costs'!S260</f>
        <v>193.70892874234016</v>
      </c>
      <c r="AY260" s="4">
        <f>$T260-(AJ260*'Feedstock Conversions'!$B$9)-'Rail Costs'!T260</f>
        <v>197.90782433795135</v>
      </c>
      <c r="AZ260" s="4">
        <f>$T260-(AK260*'Feedstock Conversions'!$B$9)-'Rail Costs'!U260</f>
        <v>163.40078748253961</v>
      </c>
      <c r="BA260" s="4">
        <f>$T260-(AL260*'Feedstock Conversions'!$B$9)-'Rail Costs'!V260</f>
        <v>186.72825516554164</v>
      </c>
      <c r="BH260">
        <f>WEEKNUM(A260)</f>
        <v>50</v>
      </c>
      <c r="BI260">
        <f>YEAR(A260)</f>
        <v>2023</v>
      </c>
      <c r="BJ260">
        <f>MONTH(A260)</f>
        <v>12</v>
      </c>
    </row>
    <row r="261" spans="1:62" x14ac:dyDescent="0.2">
      <c r="A261" s="11">
        <v>45282</v>
      </c>
      <c r="B261" s="4">
        <v>34.200000000000003</v>
      </c>
      <c r="C261" s="18">
        <f>CWG!B261+'Rail Costs'!B261</f>
        <v>39.629630459126538</v>
      </c>
      <c r="E261" s="4">
        <f>CWG!C261*'Feedstock Conversions'!B$21</f>
        <v>311.40963614781634</v>
      </c>
      <c r="F261" s="4">
        <f>CWG!C261*'Feedstock Conversions'!B$9</f>
        <v>371.52778555431132</v>
      </c>
      <c r="H261" s="4">
        <f>'Fuel Values'!B261-CWG!I261-CWG!J261-CWG!K261</f>
        <v>270.145788250625</v>
      </c>
      <c r="I261" s="18">
        <f>('LCFS Values'!$E$6-$AA$4)/1000000*'LCFS Values'!B261*'LCFS Values'!$G$2*100</f>
        <v>51.154211749374987</v>
      </c>
      <c r="J261" s="4">
        <f>'RIN Values'!C261</f>
        <v>122.69999999999999</v>
      </c>
      <c r="K261" s="4">
        <f>'Fixed Credits Value'!B261</f>
        <v>100</v>
      </c>
      <c r="L261" s="4">
        <f>SUM(H261:K261)</f>
        <v>544</v>
      </c>
      <c r="M261" s="4">
        <f>L261/'Feedstock Conversions'!B$21</f>
        <v>69.228811402392466</v>
      </c>
      <c r="O261" s="4">
        <f>'Fuel Values'!C261*100</f>
        <v>267.12</v>
      </c>
      <c r="P261" s="18">
        <f>('LCFS Values'!$E$5-AB$4)/1000000*'LCFS Values'!B261*'LCFS Values'!$G$2*100</f>
        <v>44.395270499999995</v>
      </c>
      <c r="Q261" s="4">
        <f>'RIN Values'!D261</f>
        <v>139.06</v>
      </c>
      <c r="R261" s="4">
        <f>'Fixed Credits Value'!B261</f>
        <v>100</v>
      </c>
      <c r="S261" s="4">
        <f>'Fixed Credits Value'!C261</f>
        <v>16</v>
      </c>
      <c r="T261" s="4">
        <f>S261+R261+Q261+P261+O261</f>
        <v>566.57527049999999</v>
      </c>
      <c r="U261" s="4">
        <f>T261/'Feedstock Conversions'!B$9</f>
        <v>60.434695519999998</v>
      </c>
      <c r="W261" s="4">
        <f>L261-E261</f>
        <v>232.59036385218366</v>
      </c>
      <c r="X261" s="4">
        <f>T261-F261</f>
        <v>195.04748494568867</v>
      </c>
      <c r="AG261" s="4">
        <f>AJ261+'Rail Costs'!K261</f>
        <v>36.857407614781636</v>
      </c>
      <c r="AH261" s="4">
        <f>B261+'Rail Costs'!N261</f>
        <v>34.74296304591266</v>
      </c>
      <c r="AI261" s="4">
        <f>AH261+'Rail Costs'!K261</f>
        <v>36.100370660694296</v>
      </c>
      <c r="AJ261" s="4">
        <v>35.5</v>
      </c>
      <c r="AK261" s="4">
        <v>38.4</v>
      </c>
      <c r="AL261" s="4">
        <v>35.799999999999997</v>
      </c>
      <c r="AO261" s="4">
        <f>$L261-(AG261*'Feedstock Conversions'!$B$21)-'Rail Costs'!Q261</f>
        <v>249.82237780789484</v>
      </c>
      <c r="AP261" s="4">
        <f>$L261-(AH261*'Feedstock Conversions'!$B$21)-'Rail Costs'!R261</f>
        <v>266.93878573569441</v>
      </c>
      <c r="AQ261" s="4">
        <f>$L261-(AI261*'Feedstock Conversions'!$B$21)-'Rail Costs'!S261</f>
        <v>256.48002083461336</v>
      </c>
      <c r="AR261" s="4">
        <f>$L261-(AJ261*'Feedstock Conversions'!$B$21)-'Rail Costs'!T261</f>
        <v>260.70565413795134</v>
      </c>
      <c r="AS261" s="4">
        <f>$L261-(AK261*'Feedstock Conversions'!$B$21)-'Rail Costs'!U261</f>
        <v>238.09791728253964</v>
      </c>
      <c r="AT261" s="4">
        <f>$L261-(AL261*'Feedstock Conversions'!$B$21)-'Rail Costs'!V261</f>
        <v>257.48118496554162</v>
      </c>
      <c r="AV261" s="4">
        <f>$T261-(AG261*'Feedstock Conversions'!$B$9)-'Rail Costs'!Q261</f>
        <v>216.4849609562711</v>
      </c>
      <c r="AW261" s="4">
        <f>$T261-(AH261*'Feedstock Conversions'!$B$9)-'Rail Costs'!R261</f>
        <v>236.80898129504487</v>
      </c>
      <c r="AX261" s="4">
        <f>$T261-(AI261*'Feedstock Conversions'!$B$9)-'Rail Costs'!S261</f>
        <v>224.29102904234009</v>
      </c>
      <c r="AY261" s="4">
        <f>$T261-(AJ261*'Feedstock Conversions'!$B$9)-'Rail Costs'!T261</f>
        <v>229.42742463795133</v>
      </c>
      <c r="AZ261" s="4">
        <f>$T261-(AK261*'Feedstock Conversions'!$B$9)-'Rail Costs'!U261</f>
        <v>202.42038778253959</v>
      </c>
      <c r="BA261" s="4">
        <f>$T261-(AL261*'Feedstock Conversions'!$B$9)-'Rail Costs'!V261</f>
        <v>225.74785546554162</v>
      </c>
      <c r="BH261">
        <f>WEEKNUM(A261)</f>
        <v>51</v>
      </c>
      <c r="BI261">
        <f>YEAR(A261)</f>
        <v>2023</v>
      </c>
      <c r="BJ261">
        <f>MONTH(A261)</f>
        <v>12</v>
      </c>
    </row>
    <row r="262" spans="1:62" x14ac:dyDescent="0.2">
      <c r="A262" s="11">
        <v>45289</v>
      </c>
      <c r="B262" s="4">
        <v>33.75</v>
      </c>
      <c r="C262" s="18">
        <f>CWG!B262+'Rail Costs'!B262</f>
        <v>39.179630459126535</v>
      </c>
      <c r="E262" s="4">
        <f>CWG!C262*'Feedstock Conversions'!B$21</f>
        <v>307.87353614781631</v>
      </c>
      <c r="F262" s="4">
        <f>CWG!C262*'Feedstock Conversions'!B$9</f>
        <v>367.30903555431127</v>
      </c>
      <c r="H262" s="4">
        <f>'Fuel Values'!B262-CWG!I262-CWG!J262-CWG!K262</f>
        <v>269.78479404945313</v>
      </c>
      <c r="I262" s="18">
        <f>('LCFS Values'!$E$6-$AA$4)/1000000*'LCFS Values'!B262*'LCFS Values'!$G$2*100</f>
        <v>48.902705950546867</v>
      </c>
      <c r="J262" s="4">
        <f>'RIN Values'!C262</f>
        <v>117.5625</v>
      </c>
      <c r="K262" s="4">
        <f>'Fixed Credits Value'!B262</f>
        <v>100</v>
      </c>
      <c r="L262" s="4">
        <f>SUM(H262:K262)</f>
        <v>536.25</v>
      </c>
      <c r="M262" s="4">
        <f>L262/'Feedstock Conversions'!B$21</f>
        <v>68.242555357597354</v>
      </c>
      <c r="O262" s="4">
        <f>'Fuel Values'!C262*100</f>
        <v>263.18</v>
      </c>
      <c r="P262" s="18">
        <f>('LCFS Values'!$E$5-AB$4)/1000000*'LCFS Values'!B262*'LCFS Values'!$G$2*100</f>
        <v>42.441253312499995</v>
      </c>
      <c r="Q262" s="4">
        <f>'RIN Values'!D262</f>
        <v>133.23749999999998</v>
      </c>
      <c r="R262" s="4">
        <f>'Fixed Credits Value'!B262</f>
        <v>100</v>
      </c>
      <c r="S262" s="4">
        <f>'Fixed Credits Value'!C262</f>
        <v>16</v>
      </c>
      <c r="T262" s="4">
        <f>S262+R262+Q262+P262+O262</f>
        <v>554.85875331249997</v>
      </c>
      <c r="U262" s="4">
        <f>T262/'Feedstock Conversions'!B$9</f>
        <v>59.18493368666666</v>
      </c>
      <c r="W262" s="4">
        <f>L262-E262</f>
        <v>228.37646385218369</v>
      </c>
      <c r="X262" s="4">
        <f>T262-F262</f>
        <v>187.54971775818871</v>
      </c>
      <c r="AG262" s="4">
        <f>AJ262+'Rail Costs'!K262</f>
        <v>36.357407614781636</v>
      </c>
      <c r="AH262" s="4">
        <f>B262+'Rail Costs'!N262</f>
        <v>34.292963045912657</v>
      </c>
      <c r="AI262" s="4">
        <f>AH262+'Rail Costs'!K262</f>
        <v>35.650370660694293</v>
      </c>
      <c r="AJ262" s="4">
        <v>35</v>
      </c>
      <c r="AK262" s="4">
        <v>37.5</v>
      </c>
      <c r="AL262" s="4">
        <v>35</v>
      </c>
      <c r="AO262" s="4">
        <f>$L262-(AG262*'Feedstock Conversions'!$B$21)-'Rail Costs'!Q262</f>
        <v>246.00137780789487</v>
      </c>
      <c r="AP262" s="4">
        <f>$L262-(AH262*'Feedstock Conversions'!$B$21)-'Rail Costs'!R262</f>
        <v>262.72488573569444</v>
      </c>
      <c r="AQ262" s="4">
        <f>$L262-(AI262*'Feedstock Conversions'!$B$21)-'Rail Costs'!S262</f>
        <v>252.26612083461339</v>
      </c>
      <c r="AR262" s="4">
        <f>$L262-(AJ262*'Feedstock Conversions'!$B$21)-'Rail Costs'!T262</f>
        <v>256.88465413795137</v>
      </c>
      <c r="AS262" s="4">
        <f>$L262-(AK262*'Feedstock Conversions'!$B$21)-'Rail Costs'!U262</f>
        <v>237.42011728253959</v>
      </c>
      <c r="AT262" s="4">
        <f>$L262-(AL262*'Feedstock Conversions'!$B$21)-'Rail Costs'!V262</f>
        <v>256.01758496554169</v>
      </c>
      <c r="AV262" s="4">
        <f>$T262-(AG262*'Feedstock Conversions'!$B$9)-'Rail Costs'!Q262</f>
        <v>209.45594376877108</v>
      </c>
      <c r="AW262" s="4">
        <f>$T262-(AH262*'Feedstock Conversions'!$B$9)-'Rail Costs'!R262</f>
        <v>229.31121410754491</v>
      </c>
      <c r="AX262" s="4">
        <f>$T262-(AI262*'Feedstock Conversions'!$B$9)-'Rail Costs'!S262</f>
        <v>216.79326185484013</v>
      </c>
      <c r="AY262" s="4">
        <f>$T262-(AJ262*'Feedstock Conversions'!$B$9)-'Rail Costs'!T262</f>
        <v>222.39840745045132</v>
      </c>
      <c r="AZ262" s="4">
        <f>$T262-(AK262*'Feedstock Conversions'!$B$9)-'Rail Costs'!U262</f>
        <v>199.14137059503958</v>
      </c>
      <c r="BA262" s="4">
        <f>$T262-(AL262*'Feedstock Conversions'!$B$9)-'Rail Costs'!V262</f>
        <v>221.5313382780416</v>
      </c>
      <c r="BH262">
        <f>WEEKNUM(A262)</f>
        <v>52</v>
      </c>
      <c r="BI262">
        <f>YEAR(A262)</f>
        <v>2023</v>
      </c>
      <c r="BJ262">
        <f>MONTH(A262)</f>
        <v>12</v>
      </c>
    </row>
    <row r="263" spans="1:62" x14ac:dyDescent="0.2">
      <c r="A263" s="11">
        <v>45296</v>
      </c>
      <c r="B263" s="4">
        <v>33.125</v>
      </c>
      <c r="C263" s="18">
        <f>CWG!B263+'Rail Costs'!B263</f>
        <v>38.299580067189247</v>
      </c>
      <c r="E263" s="4">
        <f>CWG!C263*'Feedstock Conversions'!B$21</f>
        <v>300.9581001679731</v>
      </c>
      <c r="F263" s="4">
        <f>CWG!C263*'Feedstock Conversions'!B$9</f>
        <v>359.0585631298992</v>
      </c>
      <c r="H263" s="4">
        <f>'Fuel Values'!B263-CWG!I263-CWG!J263-CWG!K263</f>
        <v>268.88027590507812</v>
      </c>
      <c r="I263" s="18">
        <f>('LCFS Values'!$E$6-$AA$4)/1000000*'LCFS Values'!B263*'LCFS Values'!$G$2*100</f>
        <v>48.182224094921864</v>
      </c>
      <c r="J263" s="4">
        <f>'RIN Values'!C263</f>
        <v>117.9375</v>
      </c>
      <c r="K263" s="4">
        <f>'Fixed Credits Value'!B263</f>
        <v>100</v>
      </c>
      <c r="L263" s="4">
        <f t="shared" ref="L263:L326" si="28">SUM(H263:K263)</f>
        <v>535</v>
      </c>
      <c r="M263" s="4">
        <f>L263/'Feedstock Conversions'!B$21</f>
        <v>68.083481801985243</v>
      </c>
      <c r="O263" s="4">
        <f>'Fuel Values'!C263*100</f>
        <v>270.18</v>
      </c>
      <c r="P263" s="18">
        <f>('LCFS Values'!$E$5-AB$4)/1000000*'LCFS Values'!B263*'LCFS Values'!$G$2*100</f>
        <v>41.815967812499999</v>
      </c>
      <c r="Q263" s="4">
        <f>'RIN Values'!D263</f>
        <v>133.66249999999999</v>
      </c>
      <c r="R263" s="4">
        <f>'Fixed Credits Value'!B263</f>
        <v>100</v>
      </c>
      <c r="S263" s="4">
        <f>'Fixed Credits Value'!C263</f>
        <v>16</v>
      </c>
      <c r="T263" s="4">
        <f t="shared" ref="T263:T326" si="29">S263+R263+Q263+P263+O263</f>
        <v>561.65846781250002</v>
      </c>
      <c r="U263" s="4">
        <f>T263/'Feedstock Conversions'!B$9</f>
        <v>59.910236566666669</v>
      </c>
      <c r="W263" s="4">
        <f t="shared" ref="W263:W326" si="30">L263-E263</f>
        <v>234.0418998320269</v>
      </c>
      <c r="X263" s="4">
        <f t="shared" ref="X263:X326" si="31">T263-F263</f>
        <v>202.59990468260082</v>
      </c>
      <c r="AG263" s="4">
        <f>AJ263+'Rail Costs'!K263</f>
        <v>35.293645016797313</v>
      </c>
      <c r="AH263" s="4">
        <f>B263+'Rail Costs'!N263</f>
        <v>33.642458006718925</v>
      </c>
      <c r="AI263" s="4">
        <f>AH263+'Rail Costs'!K263</f>
        <v>34.936103023516239</v>
      </c>
      <c r="AJ263" s="4">
        <v>34</v>
      </c>
      <c r="AK263" s="4">
        <v>37.5</v>
      </c>
      <c r="AL263" s="4">
        <v>33.125</v>
      </c>
      <c r="AO263" s="4">
        <f>$L263-(AG263*'Feedstock Conversions'!$B$21)-'Rail Costs'!Q263</f>
        <v>253.11042430285568</v>
      </c>
      <c r="AP263" s="4">
        <f>$L263-(AH263*'Feedstock Conversions'!$B$21)-'Rail Costs'!R263</f>
        <v>266.58655433367881</v>
      </c>
      <c r="AQ263" s="4">
        <f>$L263-(AI263*'Feedstock Conversions'!$B$21)-'Rail Costs'!S263</f>
        <v>256.62883592755855</v>
      </c>
      <c r="AR263" s="4">
        <f>$L263-(AJ263*'Feedstock Conversions'!$B$21)-'Rail Costs'!T263</f>
        <v>263.49265413795138</v>
      </c>
      <c r="AS263" s="4">
        <f>$L263-(AK263*'Feedstock Conversions'!$B$21)-'Rail Costs'!U263</f>
        <v>236.17011728253959</v>
      </c>
      <c r="AT263" s="4">
        <f>$L263-(AL263*'Feedstock Conversions'!$B$21)-'Rail Costs'!V263</f>
        <v>269.50133496554167</v>
      </c>
      <c r="AV263" s="4">
        <f>$T263-(AG263*'Feedstock Conversions'!$B$9)-'Rail Costs'!Q263</f>
        <v>226.22843262487413</v>
      </c>
      <c r="AW263" s="4">
        <f>$T263-(AH263*'Feedstock Conversions'!$B$9)-'Rail Costs'!R263</f>
        <v>242.20941334998616</v>
      </c>
      <c r="AX263" s="4">
        <f>$T263-(AI263*'Feedstock Conversions'!$B$9)-'Rail Costs'!S263</f>
        <v>230.28923545338444</v>
      </c>
      <c r="AY263" s="4">
        <f>$T263-(AJ263*'Feedstock Conversions'!$B$9)-'Rail Costs'!T263</f>
        <v>238.57312195045137</v>
      </c>
      <c r="AZ263" s="4">
        <f>$T263-(AK263*'Feedstock Conversions'!$B$9)-'Rail Costs'!U263</f>
        <v>205.94108509503963</v>
      </c>
      <c r="BA263" s="4">
        <f>$T263-(AL263*'Feedstock Conversions'!$B$9)-'Rail Costs'!V263</f>
        <v>245.90917777804165</v>
      </c>
      <c r="BH263">
        <f t="shared" ref="BH263:BH326" si="32">WEEKNUM(A263)</f>
        <v>1</v>
      </c>
      <c r="BI263">
        <f t="shared" ref="BI263:BI326" si="33">YEAR(A263)</f>
        <v>2024</v>
      </c>
      <c r="BJ263">
        <f t="shared" ref="BJ263:BJ326" si="34">MONTH(A263)</f>
        <v>1</v>
      </c>
    </row>
    <row r="264" spans="1:62" x14ac:dyDescent="0.2">
      <c r="A264" s="11">
        <v>45303</v>
      </c>
      <c r="B264" s="4">
        <v>33</v>
      </c>
      <c r="C264" s="18">
        <f>CWG!B264+'Rail Costs'!B264</f>
        <v>38.174580067189247</v>
      </c>
      <c r="E264" s="4">
        <f>CWG!C264*'Feedstock Conversions'!B$21</f>
        <v>299.97585016797308</v>
      </c>
      <c r="F264" s="4">
        <f>CWG!C264*'Feedstock Conversions'!B$9</f>
        <v>357.8866881298992</v>
      </c>
      <c r="H264" s="4">
        <f>'Fuel Values'!B264-CWG!I264-CWG!J264-CWG!K264</f>
        <v>256.10428200306251</v>
      </c>
      <c r="I264" s="18">
        <f>('LCFS Values'!$E$6-$AA$4)/1000000*'LCFS Values'!B264*'LCFS Values'!$G$2*100</f>
        <v>48.920717996937498</v>
      </c>
      <c r="J264" s="4">
        <f>'RIN Values'!C264</f>
        <v>120.97500000000001</v>
      </c>
      <c r="K264" s="4">
        <f>'Fixed Credits Value'!B264</f>
        <v>100</v>
      </c>
      <c r="L264" s="4">
        <f t="shared" si="28"/>
        <v>526</v>
      </c>
      <c r="M264" s="4">
        <f>L264/'Feedstock Conversions'!B$21</f>
        <v>66.938152201578006</v>
      </c>
      <c r="O264" s="4">
        <f>'Fuel Values'!C264*100</f>
        <v>245.22</v>
      </c>
      <c r="P264" s="18">
        <f>('LCFS Values'!$E$5-AB$4)/1000000*'LCFS Values'!B264*'LCFS Values'!$G$2*100</f>
        <v>42.456885450000001</v>
      </c>
      <c r="Q264" s="4">
        <f>'RIN Values'!D264</f>
        <v>137.10500000000002</v>
      </c>
      <c r="R264" s="4">
        <f>'Fixed Credits Value'!B264</f>
        <v>100</v>
      </c>
      <c r="S264" s="4">
        <f>'Fixed Credits Value'!C264</f>
        <v>16</v>
      </c>
      <c r="T264" s="4">
        <f t="shared" si="29"/>
        <v>540.78188545</v>
      </c>
      <c r="U264" s="4">
        <f>T264/'Feedstock Conversions'!B$9</f>
        <v>57.683401114666665</v>
      </c>
      <c r="W264" s="4">
        <f t="shared" si="30"/>
        <v>226.02414983202692</v>
      </c>
      <c r="X264" s="4">
        <f t="shared" si="31"/>
        <v>182.89519732010081</v>
      </c>
      <c r="AG264" s="4">
        <f>AJ264+'Rail Costs'!K264</f>
        <v>34.793645016797313</v>
      </c>
      <c r="AH264" s="4">
        <f>B264+'Rail Costs'!N264</f>
        <v>33.517458006718925</v>
      </c>
      <c r="AI264" s="4">
        <f>AH264+'Rail Costs'!K264</f>
        <v>34.811103023516239</v>
      </c>
      <c r="AJ264" s="4">
        <v>33.5</v>
      </c>
      <c r="AK264" s="4">
        <v>36.9</v>
      </c>
      <c r="AL264" s="4">
        <v>32.5</v>
      </c>
      <c r="AO264" s="4">
        <f>$L264-(AG264*'Feedstock Conversions'!$B$21)-'Rail Costs'!Q264</f>
        <v>248.03942430285565</v>
      </c>
      <c r="AP264" s="4">
        <f>$L264-(AH264*'Feedstock Conversions'!$B$21)-'Rail Costs'!R264</f>
        <v>258.56880433367877</v>
      </c>
      <c r="AQ264" s="4">
        <f>$L264-(AI264*'Feedstock Conversions'!$B$21)-'Rail Costs'!S264</f>
        <v>248.61108592755852</v>
      </c>
      <c r="AR264" s="4">
        <f>$L264-(AJ264*'Feedstock Conversions'!$B$21)-'Rail Costs'!T264</f>
        <v>258.42165413795135</v>
      </c>
      <c r="AS264" s="4">
        <f>$L264-(AK264*'Feedstock Conversions'!$B$21)-'Rail Costs'!U264</f>
        <v>231.88491728253962</v>
      </c>
      <c r="AT264" s="4">
        <f>$L264-(AL264*'Feedstock Conversions'!$B$21)-'Rail Costs'!V264</f>
        <v>265.41258496554167</v>
      </c>
      <c r="AV264" s="4">
        <f>$T264-(AG264*'Feedstock Conversions'!$B$9)-'Rail Costs'!Q264</f>
        <v>210.03935026237411</v>
      </c>
      <c r="AW264" s="4">
        <f>$T264-(AH264*'Feedstock Conversions'!$B$9)-'Rail Costs'!R264</f>
        <v>222.50470598748615</v>
      </c>
      <c r="AX264" s="4">
        <f>$T264-(AI264*'Feedstock Conversions'!$B$9)-'Rail Costs'!S264</f>
        <v>210.58452809088442</v>
      </c>
      <c r="AY264" s="4">
        <f>$T264-(AJ264*'Feedstock Conversions'!$B$9)-'Rail Costs'!T264</f>
        <v>222.38403958795135</v>
      </c>
      <c r="AZ264" s="4">
        <f>$T264-(AK264*'Feedstock Conversions'!$B$9)-'Rail Costs'!U264</f>
        <v>190.68950273253961</v>
      </c>
      <c r="BA264" s="4">
        <f>$T264-(AL264*'Feedstock Conversions'!$B$9)-'Rail Costs'!V264</f>
        <v>230.89197041554164</v>
      </c>
      <c r="BH264">
        <f t="shared" si="32"/>
        <v>2</v>
      </c>
      <c r="BI264">
        <f t="shared" si="33"/>
        <v>2024</v>
      </c>
      <c r="BJ264">
        <f t="shared" si="34"/>
        <v>1</v>
      </c>
    </row>
    <row r="265" spans="1:62" x14ac:dyDescent="0.2">
      <c r="A265" s="11">
        <v>45310</v>
      </c>
      <c r="B265" s="4">
        <v>33</v>
      </c>
      <c r="C265" s="18">
        <f>CWG!B265+'Rail Costs'!B265</f>
        <v>38.174580067189247</v>
      </c>
      <c r="E265" s="4">
        <f>CWG!C265*'Feedstock Conversions'!B$21</f>
        <v>299.97585016797308</v>
      </c>
      <c r="F265" s="4">
        <f>CWG!C265*'Feedstock Conversions'!B$9</f>
        <v>357.8866881298992</v>
      </c>
      <c r="H265" s="4">
        <f>'Fuel Values'!B265-CWG!I265-CWG!J265-CWG!K265</f>
        <v>258.01525456502833</v>
      </c>
      <c r="I265" s="18">
        <f>('LCFS Values'!$E$6-$AA$4)/1000000*'LCFS Values'!B265*'LCFS Values'!$G$2*100</f>
        <v>44.422245434971671</v>
      </c>
      <c r="J265" s="4">
        <f>'RIN Values'!C265</f>
        <v>117.5625</v>
      </c>
      <c r="K265" s="4">
        <f>'Fixed Credits Value'!B265</f>
        <v>100</v>
      </c>
      <c r="L265" s="4">
        <f t="shared" si="28"/>
        <v>520</v>
      </c>
      <c r="M265" s="4">
        <f>L265/'Feedstock Conversions'!B$21</f>
        <v>66.174599134639863</v>
      </c>
      <c r="O265" s="4">
        <f>'Fuel Values'!C265*100</f>
        <v>242</v>
      </c>
      <c r="P265" s="18">
        <f>('LCFS Values'!$E$5-AB$4)/1000000*'LCFS Values'!B265*'LCFS Values'!$G$2*100</f>
        <v>38.552790373649998</v>
      </c>
      <c r="Q265" s="4">
        <f>'RIN Values'!D265</f>
        <v>133.23749999999998</v>
      </c>
      <c r="R265" s="4">
        <f>'Fixed Credits Value'!B265</f>
        <v>100</v>
      </c>
      <c r="S265" s="4">
        <f>'Fixed Credits Value'!C265</f>
        <v>16</v>
      </c>
      <c r="T265" s="4">
        <f t="shared" si="29"/>
        <v>529.79029037365001</v>
      </c>
      <c r="U265" s="4">
        <f>T265/'Feedstock Conversions'!B$9</f>
        <v>56.510964306522666</v>
      </c>
      <c r="W265" s="4">
        <f t="shared" si="30"/>
        <v>220.02414983202692</v>
      </c>
      <c r="X265" s="4">
        <f t="shared" si="31"/>
        <v>171.90360224375081</v>
      </c>
      <c r="AG265" s="4">
        <f>AJ265+'Rail Costs'!K265</f>
        <v>34.793645016797313</v>
      </c>
      <c r="AH265" s="4">
        <f>B265+'Rail Costs'!N265</f>
        <v>33.517458006718925</v>
      </c>
      <c r="AI265" s="4">
        <f>AH265+'Rail Costs'!K265</f>
        <v>34.811103023516239</v>
      </c>
      <c r="AJ265" s="4">
        <v>33.5</v>
      </c>
      <c r="AK265" s="4">
        <v>36.5</v>
      </c>
      <c r="AL265" s="4">
        <v>32.5</v>
      </c>
      <c r="AO265" s="4">
        <f>$L265-(AG265*'Feedstock Conversions'!$B$21)-'Rail Costs'!Q265</f>
        <v>242.03942430285565</v>
      </c>
      <c r="AP265" s="4">
        <f>$L265-(AH265*'Feedstock Conversions'!$B$21)-'Rail Costs'!R265</f>
        <v>252.56880433367877</v>
      </c>
      <c r="AQ265" s="4">
        <f>$L265-(AI265*'Feedstock Conversions'!$B$21)-'Rail Costs'!S265</f>
        <v>242.61108592755852</v>
      </c>
      <c r="AR265" s="4">
        <f>$L265-(AJ265*'Feedstock Conversions'!$B$21)-'Rail Costs'!T265</f>
        <v>252.42165413795135</v>
      </c>
      <c r="AS265" s="4">
        <f>$L265-(AK265*'Feedstock Conversions'!$B$21)-'Rail Costs'!U265</f>
        <v>229.0281172825396</v>
      </c>
      <c r="AT265" s="4">
        <f>$L265-(AL265*'Feedstock Conversions'!$B$21)-'Rail Costs'!V265</f>
        <v>259.41258496554167</v>
      </c>
      <c r="AV265" s="4">
        <f>$T265-(AG265*'Feedstock Conversions'!$B$9)-'Rail Costs'!Q265</f>
        <v>199.04775518602412</v>
      </c>
      <c r="AW265" s="4">
        <f>$T265-(AH265*'Feedstock Conversions'!$B$9)-'Rail Costs'!R265</f>
        <v>211.51311091113615</v>
      </c>
      <c r="AX265" s="4">
        <f>$T265-(AI265*'Feedstock Conversions'!$B$9)-'Rail Costs'!S265</f>
        <v>199.59293301453442</v>
      </c>
      <c r="AY265" s="4">
        <f>$T265-(AJ265*'Feedstock Conversions'!$B$9)-'Rail Costs'!T265</f>
        <v>211.39244451160135</v>
      </c>
      <c r="AZ265" s="4">
        <f>$T265-(AK265*'Feedstock Conversions'!$B$9)-'Rail Costs'!U265</f>
        <v>183.44790765618961</v>
      </c>
      <c r="BA265" s="4">
        <f>$T265-(AL265*'Feedstock Conversions'!$B$9)-'Rail Costs'!V265</f>
        <v>219.90037533919164</v>
      </c>
      <c r="BH265">
        <f t="shared" si="32"/>
        <v>3</v>
      </c>
      <c r="BI265">
        <f t="shared" si="33"/>
        <v>2024</v>
      </c>
      <c r="BJ265">
        <f t="shared" si="34"/>
        <v>1</v>
      </c>
    </row>
    <row r="266" spans="1:62" x14ac:dyDescent="0.2">
      <c r="A266" s="11">
        <v>45317</v>
      </c>
      <c r="B266" s="4">
        <v>33</v>
      </c>
      <c r="C266" s="18">
        <f>CWG!B266+'Rail Costs'!B266</f>
        <v>38.174580067189247</v>
      </c>
      <c r="E266" s="4">
        <f>CWG!C266*'Feedstock Conversions'!B$21</f>
        <v>299.97585016797308</v>
      </c>
      <c r="F266" s="4">
        <f>CWG!C266*'Feedstock Conversions'!B$9</f>
        <v>357.8866881298992</v>
      </c>
      <c r="H266" s="4">
        <f>'Fuel Values'!B266-CWG!I266-CWG!J266-CWG!K266</f>
        <v>273.50614874487496</v>
      </c>
      <c r="I266" s="18">
        <f>('LCFS Values'!$E$6-$AA$4)/1000000*'LCFS Values'!B266*'LCFS Values'!$G$2*100</f>
        <v>41.643851255124986</v>
      </c>
      <c r="J266" s="4">
        <f>'RIN Values'!C266</f>
        <v>98.850000000000009</v>
      </c>
      <c r="K266" s="4">
        <f>'Fixed Credits Value'!B266</f>
        <v>100</v>
      </c>
      <c r="L266" s="4">
        <f t="shared" si="28"/>
        <v>514</v>
      </c>
      <c r="M266" s="4">
        <f>L266/'Feedstock Conversions'!B$21</f>
        <v>65.411046067701704</v>
      </c>
      <c r="O266" s="4">
        <f>'Fuel Values'!C266*100</f>
        <v>245.71</v>
      </c>
      <c r="P266" s="18">
        <f>('LCFS Values'!$E$5-AB$4)/1000000*'LCFS Values'!B266*'LCFS Values'!$G$2*100</f>
        <v>36.141501900000002</v>
      </c>
      <c r="Q266" s="4">
        <f>'RIN Values'!D266</f>
        <v>112.03</v>
      </c>
      <c r="R266" s="4">
        <f>'Fixed Credits Value'!B266</f>
        <v>100</v>
      </c>
      <c r="S266" s="4">
        <f>'Fixed Credits Value'!C266</f>
        <v>16</v>
      </c>
      <c r="T266" s="4">
        <f t="shared" si="29"/>
        <v>509.88150189999999</v>
      </c>
      <c r="U266" s="4">
        <f>T266/'Feedstock Conversions'!B$9</f>
        <v>54.387360202666663</v>
      </c>
      <c r="W266" s="4">
        <f t="shared" si="30"/>
        <v>214.02414983202692</v>
      </c>
      <c r="X266" s="4">
        <f t="shared" si="31"/>
        <v>151.99481377010079</v>
      </c>
      <c r="AG266" s="4">
        <f>AJ266+'Rail Costs'!K266</f>
        <v>34.793645016797313</v>
      </c>
      <c r="AH266" s="4">
        <f>B266+'Rail Costs'!N266</f>
        <v>33.517458006718925</v>
      </c>
      <c r="AI266" s="4">
        <f>AH266+'Rail Costs'!K266</f>
        <v>34.811103023516239</v>
      </c>
      <c r="AJ266" s="4">
        <v>33.5</v>
      </c>
      <c r="AK266" s="4">
        <v>36.5</v>
      </c>
      <c r="AL266" s="4">
        <v>32.5</v>
      </c>
      <c r="AO266" s="4">
        <f>$L266-(AG266*'Feedstock Conversions'!$B$21)-'Rail Costs'!Q266</f>
        <v>236.03942430285565</v>
      </c>
      <c r="AP266" s="4">
        <f>$L266-(AH266*'Feedstock Conversions'!$B$21)-'Rail Costs'!R266</f>
        <v>246.56880433367877</v>
      </c>
      <c r="AQ266" s="4">
        <f>$L266-(AI266*'Feedstock Conversions'!$B$21)-'Rail Costs'!S266</f>
        <v>236.61108592755852</v>
      </c>
      <c r="AR266" s="4">
        <f>$L266-(AJ266*'Feedstock Conversions'!$B$21)-'Rail Costs'!T266</f>
        <v>246.42165413795135</v>
      </c>
      <c r="AS266" s="4">
        <f>$L266-(AK266*'Feedstock Conversions'!$B$21)-'Rail Costs'!U266</f>
        <v>223.0281172825396</v>
      </c>
      <c r="AT266" s="4">
        <f>$L266-(AL266*'Feedstock Conversions'!$B$21)-'Rail Costs'!V266</f>
        <v>253.41258496554164</v>
      </c>
      <c r="AV266" s="4">
        <f>$T266-(AG266*'Feedstock Conversions'!$B$9)-'Rail Costs'!Q266</f>
        <v>179.1389667123741</v>
      </c>
      <c r="AW266" s="4">
        <f>$T266-(AH266*'Feedstock Conversions'!$B$9)-'Rail Costs'!R266</f>
        <v>191.60432243748613</v>
      </c>
      <c r="AX266" s="4">
        <f>$T266-(AI266*'Feedstock Conversions'!$B$9)-'Rail Costs'!S266</f>
        <v>179.6841445408844</v>
      </c>
      <c r="AY266" s="4">
        <f>$T266-(AJ266*'Feedstock Conversions'!$B$9)-'Rail Costs'!T266</f>
        <v>191.48365603795133</v>
      </c>
      <c r="AZ266" s="4">
        <f>$T266-(AK266*'Feedstock Conversions'!$B$9)-'Rail Costs'!U266</f>
        <v>163.53911918253959</v>
      </c>
      <c r="BA266" s="4">
        <f>$T266-(AL266*'Feedstock Conversions'!$B$9)-'Rail Costs'!V266</f>
        <v>199.99158686554162</v>
      </c>
      <c r="BH266">
        <f t="shared" si="32"/>
        <v>4</v>
      </c>
      <c r="BI266">
        <f t="shared" si="33"/>
        <v>2024</v>
      </c>
      <c r="BJ266">
        <f t="shared" si="34"/>
        <v>1</v>
      </c>
    </row>
    <row r="267" spans="1:62" x14ac:dyDescent="0.2">
      <c r="A267" s="11">
        <v>45324</v>
      </c>
      <c r="B267" s="4">
        <v>32.799999999999997</v>
      </c>
      <c r="C267" s="18">
        <f>CWG!B267+'Rail Costs'!B267</f>
        <v>37.974580067189244</v>
      </c>
      <c r="E267" s="4">
        <f>CWG!C267*'Feedstock Conversions'!B$21</f>
        <v>298.40425016797309</v>
      </c>
      <c r="F267" s="4">
        <f>CWG!C267*'Feedstock Conversions'!B$9</f>
        <v>356.01168812989914</v>
      </c>
      <c r="H267" s="4">
        <f>'Fuel Values'!B267-CWG!I267-CWG!J267-CWG!K267</f>
        <v>286.24000418818753</v>
      </c>
      <c r="I267" s="18">
        <f>('LCFS Values'!$E$6-$AA$4)/1000000*'LCFS Values'!B267*'LCFS Values'!$G$2*100</f>
        <v>41.859995811812489</v>
      </c>
      <c r="J267" s="4">
        <f>'RIN Values'!C267</f>
        <v>81.900000000000006</v>
      </c>
      <c r="K267" s="4">
        <f>'Fixed Credits Value'!B267</f>
        <v>100</v>
      </c>
      <c r="L267" s="4">
        <f t="shared" si="28"/>
        <v>510</v>
      </c>
      <c r="M267" s="4">
        <f>L267/'Feedstock Conversions'!B$21</f>
        <v>64.902010689742937</v>
      </c>
      <c r="O267" s="4">
        <f>'Fuel Values'!C267*100</f>
        <v>244.44</v>
      </c>
      <c r="P267" s="18">
        <f>('LCFS Values'!$E$5-AB$4)/1000000*'LCFS Values'!B267*'LCFS Values'!$G$2*100</f>
        <v>36.329087549999997</v>
      </c>
      <c r="Q267" s="4">
        <f>'RIN Values'!D267</f>
        <v>92.82</v>
      </c>
      <c r="R267" s="4">
        <f>'Fixed Credits Value'!B267</f>
        <v>100</v>
      </c>
      <c r="S267" s="4">
        <f>'Fixed Credits Value'!C267</f>
        <v>16</v>
      </c>
      <c r="T267" s="4">
        <f t="shared" si="29"/>
        <v>489.58908754999999</v>
      </c>
      <c r="U267" s="4">
        <f>T267/'Feedstock Conversions'!B$9</f>
        <v>52.222836005333335</v>
      </c>
      <c r="W267" s="4">
        <f t="shared" si="30"/>
        <v>211.59574983202691</v>
      </c>
      <c r="X267" s="4">
        <f t="shared" si="31"/>
        <v>133.57739942010085</v>
      </c>
      <c r="AG267" s="4">
        <f>AJ267+'Rail Costs'!K267</f>
        <v>34.793645016797313</v>
      </c>
      <c r="AH267" s="4">
        <f>B267+'Rail Costs'!N267</f>
        <v>33.317458006718923</v>
      </c>
      <c r="AI267" s="4">
        <f>AH267+'Rail Costs'!K267</f>
        <v>34.611103023516236</v>
      </c>
      <c r="AJ267" s="4">
        <v>33.5</v>
      </c>
      <c r="AK267" s="4">
        <v>35.299999999999997</v>
      </c>
      <c r="AL267" s="4">
        <v>32.5</v>
      </c>
      <c r="AO267" s="4">
        <f>$L267-(AG267*'Feedstock Conversions'!$B$21)-'Rail Costs'!Q267</f>
        <v>232.03942430285565</v>
      </c>
      <c r="AP267" s="4">
        <f>$L267-(AH267*'Feedstock Conversions'!$B$21)-'Rail Costs'!R267</f>
        <v>244.14040433367882</v>
      </c>
      <c r="AQ267" s="4">
        <f>$L267-(AI267*'Feedstock Conversions'!$B$21)-'Rail Costs'!S267</f>
        <v>234.18268592755857</v>
      </c>
      <c r="AR267" s="4">
        <f>$L267-(AJ267*'Feedstock Conversions'!$B$21)-'Rail Costs'!T267</f>
        <v>242.42165413795135</v>
      </c>
      <c r="AS267" s="4">
        <f>$L267-(AK267*'Feedstock Conversions'!$B$21)-'Rail Costs'!U267</f>
        <v>228.45771728253965</v>
      </c>
      <c r="AT267" s="4">
        <f>$L267-(AL267*'Feedstock Conversions'!$B$21)-'Rail Costs'!V267</f>
        <v>249.41258496554164</v>
      </c>
      <c r="AV267" s="4">
        <f>$T267-(AG267*'Feedstock Conversions'!$B$9)-'Rail Costs'!Q267</f>
        <v>158.8465523623741</v>
      </c>
      <c r="AW267" s="4">
        <f>$T267-(AH267*'Feedstock Conversions'!$B$9)-'Rail Costs'!R267</f>
        <v>173.18690808748619</v>
      </c>
      <c r="AX267" s="4">
        <f>$T267-(AI267*'Feedstock Conversions'!$B$9)-'Rail Costs'!S267</f>
        <v>161.2667301908844</v>
      </c>
      <c r="AY267" s="4">
        <f>$T267-(AJ267*'Feedstock Conversions'!$B$9)-'Rail Costs'!T267</f>
        <v>171.19124168795133</v>
      </c>
      <c r="AZ267" s="4">
        <f>$T267-(AK267*'Feedstock Conversions'!$B$9)-'Rail Costs'!U267</f>
        <v>154.49670483253959</v>
      </c>
      <c r="BA267" s="4">
        <f>$T267-(AL267*'Feedstock Conversions'!$B$9)-'Rail Costs'!V267</f>
        <v>179.69917251554162</v>
      </c>
      <c r="BH267">
        <f t="shared" si="32"/>
        <v>5</v>
      </c>
      <c r="BI267">
        <f t="shared" si="33"/>
        <v>2024</v>
      </c>
      <c r="BJ267">
        <f t="shared" si="34"/>
        <v>2</v>
      </c>
    </row>
    <row r="268" spans="1:62" x14ac:dyDescent="0.2">
      <c r="A268" s="11">
        <v>45331</v>
      </c>
      <c r="B268" s="4">
        <v>33.25</v>
      </c>
      <c r="C268" s="18">
        <f>CWG!B268+'Rail Costs'!B268</f>
        <v>38.424580067189247</v>
      </c>
      <c r="E268" s="4">
        <f>CWG!C268*'Feedstock Conversions'!B$21</f>
        <v>301.94035016797307</v>
      </c>
      <c r="F268" s="4">
        <f>CWG!C268*'Feedstock Conversions'!B$9</f>
        <v>360.2304381298992</v>
      </c>
      <c r="H268" s="4">
        <f>'Fuel Values'!B268-CWG!I268-CWG!J268-CWG!K268</f>
        <v>284.42404047693753</v>
      </c>
      <c r="I268" s="18">
        <f>('LCFS Values'!$E$6-$AA$4)/1000000*'LCFS Values'!B268*'LCFS Values'!$G$2*100</f>
        <v>43.300959523062488</v>
      </c>
      <c r="J268" s="4">
        <f>'RIN Values'!C268</f>
        <v>79.275000000000006</v>
      </c>
      <c r="K268" s="4">
        <f>'Fixed Credits Value'!B268</f>
        <v>100</v>
      </c>
      <c r="L268" s="4">
        <f t="shared" si="28"/>
        <v>507</v>
      </c>
      <c r="M268" s="4">
        <f>L268/'Feedstock Conversions'!B$21</f>
        <v>64.520234156273858</v>
      </c>
      <c r="O268" s="4">
        <f>'Fuel Values'!C268*100</f>
        <v>280.75</v>
      </c>
      <c r="P268" s="18">
        <f>('LCFS Values'!$E$5-AB$4)/1000000*'LCFS Values'!B268*'LCFS Values'!$G$2*100</f>
        <v>37.579658549999998</v>
      </c>
      <c r="Q268" s="4">
        <f>'RIN Values'!D268</f>
        <v>89.844999999999999</v>
      </c>
      <c r="R268" s="4">
        <f>'Fixed Credits Value'!B268</f>
        <v>100</v>
      </c>
      <c r="S268" s="4">
        <f>'Fixed Credits Value'!C268</f>
        <v>16</v>
      </c>
      <c r="T268" s="4">
        <f t="shared" si="29"/>
        <v>524.17465855</v>
      </c>
      <c r="U268" s="4">
        <f>T268/'Feedstock Conversions'!B$9</f>
        <v>55.911963578666665</v>
      </c>
      <c r="W268" s="4">
        <f t="shared" si="30"/>
        <v>205.05964983202693</v>
      </c>
      <c r="X268" s="4">
        <f t="shared" si="31"/>
        <v>163.94422042010081</v>
      </c>
      <c r="AG268" s="4">
        <f>AJ268+'Rail Costs'!K268</f>
        <v>34.493645016797316</v>
      </c>
      <c r="AH268" s="4">
        <f>B268+'Rail Costs'!N268</f>
        <v>33.767458006718925</v>
      </c>
      <c r="AI268" s="4">
        <f>AH268+'Rail Costs'!K268</f>
        <v>35.061103023516239</v>
      </c>
      <c r="AJ268" s="4">
        <v>33.200000000000003</v>
      </c>
      <c r="AK268" s="4">
        <v>35</v>
      </c>
      <c r="AL268" s="4">
        <v>32.5</v>
      </c>
      <c r="AO268" s="4">
        <f>$L268-(AG268*'Feedstock Conversions'!$B$21)-'Rail Costs'!Q268</f>
        <v>231.39682430285563</v>
      </c>
      <c r="AP268" s="4">
        <f>$L268-(AH268*'Feedstock Conversions'!$B$21)-'Rail Costs'!R268</f>
        <v>237.60430433367878</v>
      </c>
      <c r="AQ268" s="4">
        <f>$L268-(AI268*'Feedstock Conversions'!$B$21)-'Rail Costs'!S268</f>
        <v>227.64658592755853</v>
      </c>
      <c r="AR268" s="4">
        <f>$L268-(AJ268*'Feedstock Conversions'!$B$21)-'Rail Costs'!T268</f>
        <v>241.77905413795133</v>
      </c>
      <c r="AS268" s="4">
        <f>$L268-(AK268*'Feedstock Conversions'!$B$21)-'Rail Costs'!U268</f>
        <v>227.81511728253963</v>
      </c>
      <c r="AT268" s="4">
        <f>$L268-(AL268*'Feedstock Conversions'!$B$21)-'Rail Costs'!V268</f>
        <v>246.41258496554164</v>
      </c>
      <c r="AV268" s="4">
        <f>$T268-(AG268*'Feedstock Conversions'!$B$9)-'Rail Costs'!Q268</f>
        <v>196.24462336237411</v>
      </c>
      <c r="AW268" s="4">
        <f>$T268-(AH268*'Feedstock Conversions'!$B$9)-'Rail Costs'!R268</f>
        <v>203.55372908748615</v>
      </c>
      <c r="AX268" s="4">
        <f>$T268-(AI268*'Feedstock Conversions'!$B$9)-'Rail Costs'!S268</f>
        <v>191.63355119088442</v>
      </c>
      <c r="AY268" s="4">
        <f>$T268-(AJ268*'Feedstock Conversions'!$B$9)-'Rail Costs'!T268</f>
        <v>208.58931268795135</v>
      </c>
      <c r="AZ268" s="4">
        <f>$T268-(AK268*'Feedstock Conversions'!$B$9)-'Rail Costs'!U268</f>
        <v>191.89477583253961</v>
      </c>
      <c r="BA268" s="4">
        <f>$T268-(AL268*'Feedstock Conversions'!$B$9)-'Rail Costs'!V268</f>
        <v>214.28474351554163</v>
      </c>
      <c r="BH268">
        <f t="shared" si="32"/>
        <v>6</v>
      </c>
      <c r="BI268">
        <f t="shared" si="33"/>
        <v>2024</v>
      </c>
      <c r="BJ268">
        <f t="shared" si="34"/>
        <v>2</v>
      </c>
    </row>
    <row r="269" spans="1:62" x14ac:dyDescent="0.2">
      <c r="A269" s="11">
        <v>45338</v>
      </c>
      <c r="B269">
        <v>33.35</v>
      </c>
      <c r="C269" s="18">
        <f>CWG!B269+'Rail Costs'!B269</f>
        <v>38.524580067189248</v>
      </c>
      <c r="E269" s="4">
        <f>CWG!C269*'Feedstock Conversions'!B$21</f>
        <v>302.72615016797312</v>
      </c>
      <c r="F269" s="4">
        <f>CWG!C269*'Feedstock Conversions'!B$9</f>
        <v>361.1679381298992</v>
      </c>
      <c r="H269" s="4">
        <f>'Fuel Values'!B269-CWG!I269-CWG!J269-CWG!K269</f>
        <v>280.9671130544375</v>
      </c>
      <c r="I269" s="18">
        <f>('LCFS Values'!$E$6-$AA$4)/1000000*'LCFS Values'!B269*'LCFS Values'!$G$2*100</f>
        <v>46.182886945562487</v>
      </c>
      <c r="J269" s="4">
        <f>'RIN Values'!C269</f>
        <v>74.849999999999994</v>
      </c>
      <c r="K269" s="4">
        <f>'Fixed Credits Value'!B269</f>
        <v>100</v>
      </c>
      <c r="L269" s="4">
        <f t="shared" si="28"/>
        <v>502</v>
      </c>
      <c r="M269" s="4">
        <f>L269/'Feedstock Conversions'!B$21</f>
        <v>63.883939933825403</v>
      </c>
      <c r="O269" s="4">
        <f>'Fuel Values'!C269*100</f>
        <v>253.12</v>
      </c>
      <c r="P269" s="18">
        <f>('LCFS Values'!$E$5-AB$4)/1000000*'LCFS Values'!B269*'LCFS Values'!$G$2*100</f>
        <v>40.080800549999992</v>
      </c>
      <c r="Q269" s="4">
        <f>'RIN Values'!D269</f>
        <v>84.83</v>
      </c>
      <c r="R269" s="4">
        <f>'Fixed Credits Value'!B269</f>
        <v>100</v>
      </c>
      <c r="S269" s="4">
        <f>'Fixed Credits Value'!C269</f>
        <v>16</v>
      </c>
      <c r="T269" s="4">
        <f t="shared" si="29"/>
        <v>494.03080054999998</v>
      </c>
      <c r="U269" s="4">
        <f>T269/'Feedstock Conversions'!B$9</f>
        <v>52.69661872533333</v>
      </c>
      <c r="W269" s="4">
        <f t="shared" si="30"/>
        <v>199.27384983202688</v>
      </c>
      <c r="X269" s="4">
        <f t="shared" si="31"/>
        <v>132.86286242010078</v>
      </c>
      <c r="AG269" s="4">
        <f>AJ269+'Rail Costs'!K269</f>
        <v>34.793645016797313</v>
      </c>
      <c r="AH269" s="4">
        <f>B269+'Rail Costs'!N269</f>
        <v>33.867458006718927</v>
      </c>
      <c r="AI269" s="4">
        <f>AH269+'Rail Costs'!K269</f>
        <v>35.16110302351624</v>
      </c>
      <c r="AJ269" s="4">
        <v>33.5</v>
      </c>
      <c r="AK269">
        <v>35.9</v>
      </c>
      <c r="AL269" s="4">
        <v>33</v>
      </c>
      <c r="AO269" s="4">
        <f>$L269-(AG269*'Feedstock Conversions'!$B$21)-'Rail Costs'!Q269</f>
        <v>224.03942430285565</v>
      </c>
      <c r="AP269" s="4">
        <f>$L269-(AH269*'Feedstock Conversions'!$B$21)-'Rail Costs'!R269</f>
        <v>231.81850433367879</v>
      </c>
      <c r="AQ269" s="4">
        <f>$L269-(AI269*'Feedstock Conversions'!$B$21)-'Rail Costs'!S269</f>
        <v>221.86078592755854</v>
      </c>
      <c r="AR269" s="4">
        <f>$L269-(AJ269*'Feedstock Conversions'!$B$21)-'Rail Costs'!T269</f>
        <v>234.42165413795135</v>
      </c>
      <c r="AS269" s="4">
        <f>$L269-(AK269*'Feedstock Conversions'!$B$21)-'Rail Costs'!U269</f>
        <v>215.74291728253962</v>
      </c>
      <c r="AT269" s="4">
        <f>$L269-(AL269*'Feedstock Conversions'!$B$21)-'Rail Costs'!V269</f>
        <v>237.48358496554167</v>
      </c>
      <c r="AV269" s="4">
        <f>$T269-(AG269*'Feedstock Conversions'!$B$9)-'Rail Costs'!Q269</f>
        <v>163.28826536237409</v>
      </c>
      <c r="AW269" s="4">
        <f>$T269-(AH269*'Feedstock Conversions'!$B$9)-'Rail Costs'!R269</f>
        <v>172.47237108748612</v>
      </c>
      <c r="AX269" s="4">
        <f>$T269-(AI269*'Feedstock Conversions'!$B$9)-'Rail Costs'!S269</f>
        <v>160.5521931908844</v>
      </c>
      <c r="AY269" s="4">
        <f>$T269-(AJ269*'Feedstock Conversions'!$B$9)-'Rail Costs'!T269</f>
        <v>175.63295468795133</v>
      </c>
      <c r="AZ269" s="4">
        <f>$T269-(AK269*'Feedstock Conversions'!$B$9)-'Rail Costs'!U269</f>
        <v>153.31341783253959</v>
      </c>
      <c r="BA269" s="4">
        <f>$T269-(AL269*'Feedstock Conversions'!$B$9)-'Rail Costs'!V269</f>
        <v>179.45338551554161</v>
      </c>
      <c r="BH269">
        <f t="shared" si="32"/>
        <v>7</v>
      </c>
      <c r="BI269">
        <f t="shared" si="33"/>
        <v>2024</v>
      </c>
      <c r="BJ269">
        <f t="shared" si="34"/>
        <v>2</v>
      </c>
    </row>
    <row r="270" spans="1:62" x14ac:dyDescent="0.2">
      <c r="A270" s="11">
        <v>45345</v>
      </c>
      <c r="B270">
        <v>34</v>
      </c>
      <c r="C270" s="18">
        <f>CWG!B270+'Rail Costs'!B270</f>
        <v>39.174580067189247</v>
      </c>
      <c r="E270" s="4">
        <f>CWG!C270*'Feedstock Conversions'!B$21</f>
        <v>307.83385016797308</v>
      </c>
      <c r="F270" s="4">
        <f>CWG!C270*'Feedstock Conversions'!B$9</f>
        <v>367.2616881298992</v>
      </c>
      <c r="H270" s="4">
        <f>'Fuel Values'!B270-CWG!I270-CWG!J270-CWG!K270</f>
        <v>272.02696239976564</v>
      </c>
      <c r="I270" s="18">
        <f>('LCFS Values'!$E$6-$AA$4)/1000000*'LCFS Values'!B270*'LCFS Values'!$G$2*100</f>
        <v>45.660537600234363</v>
      </c>
      <c r="J270" s="4">
        <f>'RIN Values'!C270</f>
        <v>61.6875</v>
      </c>
      <c r="K270" s="4">
        <f>'Fixed Credits Value'!B270</f>
        <v>100</v>
      </c>
      <c r="L270" s="4">
        <f t="shared" si="28"/>
        <v>479.375</v>
      </c>
      <c r="M270" s="4">
        <f>L270/'Feedstock Conversions'!B$21</f>
        <v>61.00470857724612</v>
      </c>
      <c r="O270" s="4">
        <f>'Fuel Values'!C270*100</f>
        <v>251.96</v>
      </c>
      <c r="P270" s="18">
        <f>('LCFS Values'!$E$5-AB$4)/1000000*'LCFS Values'!B270*'LCFS Values'!$G$2*100</f>
        <v>39.627468562499999</v>
      </c>
      <c r="Q270" s="4">
        <f>'RIN Values'!D270</f>
        <v>69.912499999999994</v>
      </c>
      <c r="R270" s="4">
        <f>'Fixed Credits Value'!B270</f>
        <v>100</v>
      </c>
      <c r="S270" s="4">
        <f>'Fixed Credits Value'!C270</f>
        <v>16</v>
      </c>
      <c r="T270" s="4">
        <f t="shared" si="29"/>
        <v>477.49996856250004</v>
      </c>
      <c r="U270" s="4">
        <f>T270/'Feedstock Conversions'!B$9</f>
        <v>50.933329980000003</v>
      </c>
      <c r="W270" s="4">
        <f t="shared" si="30"/>
        <v>171.54114983202692</v>
      </c>
      <c r="X270" s="4">
        <f t="shared" si="31"/>
        <v>110.23828043260085</v>
      </c>
      <c r="AG270" s="4">
        <f>AJ270+'Rail Costs'!K270</f>
        <v>35.793645016797313</v>
      </c>
      <c r="AH270" s="4">
        <f>B270+'Rail Costs'!N270</f>
        <v>34.517458006718925</v>
      </c>
      <c r="AI270" s="4">
        <f>AH270+'Rail Costs'!K270</f>
        <v>35.811103023516239</v>
      </c>
      <c r="AJ270" s="4">
        <v>34.5</v>
      </c>
      <c r="AK270">
        <v>36.5</v>
      </c>
      <c r="AL270" s="4">
        <v>34</v>
      </c>
      <c r="AO270" s="4">
        <f>$L270-(AG270*'Feedstock Conversions'!$B$21)-'Rail Costs'!Q270</f>
        <v>193.55642430285565</v>
      </c>
      <c r="AP270" s="4">
        <f>$L270-(AH270*'Feedstock Conversions'!$B$21)-'Rail Costs'!R270</f>
        <v>204.08580433367877</v>
      </c>
      <c r="AQ270" s="4">
        <f>$L270-(AI270*'Feedstock Conversions'!$B$21)-'Rail Costs'!S270</f>
        <v>194.12808592755857</v>
      </c>
      <c r="AR270" s="4">
        <f>$L270-(AJ270*'Feedstock Conversions'!$B$21)-'Rail Costs'!T270</f>
        <v>203.93865413795135</v>
      </c>
      <c r="AS270" s="4">
        <f>$L270-(AK270*'Feedstock Conversions'!$B$21)-'Rail Costs'!U270</f>
        <v>188.4031172825396</v>
      </c>
      <c r="AT270" s="4">
        <f>$L270-(AL270*'Feedstock Conversions'!$B$21)-'Rail Costs'!V270</f>
        <v>207.00058496554166</v>
      </c>
      <c r="AV270" s="4">
        <f>$T270-(AG270*'Feedstock Conversions'!$B$9)-'Rail Costs'!Q270</f>
        <v>137.38243337487415</v>
      </c>
      <c r="AW270" s="4">
        <f>$T270-(AH270*'Feedstock Conversions'!$B$9)-'Rail Costs'!R270</f>
        <v>149.84778909998619</v>
      </c>
      <c r="AX270" s="4">
        <f>$T270-(AI270*'Feedstock Conversions'!$B$9)-'Rail Costs'!S270</f>
        <v>137.92761120338446</v>
      </c>
      <c r="AY270" s="4">
        <f>$T270-(AJ270*'Feedstock Conversions'!$B$9)-'Rail Costs'!T270</f>
        <v>149.72712270045139</v>
      </c>
      <c r="AZ270" s="4">
        <f>$T270-(AK270*'Feedstock Conversions'!$B$9)-'Rail Costs'!U270</f>
        <v>131.15758584503965</v>
      </c>
      <c r="BA270" s="4">
        <f>$T270-(AL270*'Feedstock Conversions'!$B$9)-'Rail Costs'!V270</f>
        <v>153.54755352804168</v>
      </c>
      <c r="BH270">
        <f t="shared" si="32"/>
        <v>8</v>
      </c>
      <c r="BI270">
        <f t="shared" si="33"/>
        <v>2024</v>
      </c>
      <c r="BJ270">
        <f t="shared" si="34"/>
        <v>2</v>
      </c>
    </row>
    <row r="271" spans="1:62" x14ac:dyDescent="0.2">
      <c r="A271" s="11">
        <v>45352</v>
      </c>
      <c r="B271">
        <v>34</v>
      </c>
      <c r="C271" s="18">
        <f>CWG!B271+'Rail Costs'!B271</f>
        <v>39.174580067189247</v>
      </c>
      <c r="E271" s="4">
        <f>CWG!C271*'Feedstock Conversions'!B$21</f>
        <v>307.83385016797308</v>
      </c>
      <c r="F271" s="4">
        <f>CWG!C271*'Feedstock Conversions'!B$9</f>
        <v>367.2616881298992</v>
      </c>
      <c r="H271" s="4">
        <f>'Fuel Values'!B271-CWG!I271-CWG!J271-CWG!K271</f>
        <v>261.05114934318755</v>
      </c>
      <c r="I271" s="18">
        <f>('LCFS Values'!$E$6-$AA$4)/1000000*'LCFS Values'!B271*'LCFS Values'!$G$2*100</f>
        <v>47.623850656812486</v>
      </c>
      <c r="J271" s="4">
        <f>'RIN Values'!C271</f>
        <v>65.324999999999989</v>
      </c>
      <c r="K271" s="4">
        <f>'Fixed Credits Value'!B271</f>
        <v>100</v>
      </c>
      <c r="L271" s="4">
        <f t="shared" si="28"/>
        <v>474</v>
      </c>
      <c r="M271" s="4">
        <f>L271/'Feedstock Conversions'!B$21</f>
        <v>60.320692288114024</v>
      </c>
      <c r="O271" s="4">
        <f>'Fuel Values'!C271*100</f>
        <v>259.7</v>
      </c>
      <c r="P271" s="18">
        <f>('LCFS Values'!$E$5-AB$4)/1000000*'LCFS Values'!B271*'LCFS Values'!$G$2*100</f>
        <v>41.331371549999993</v>
      </c>
      <c r="Q271" s="4">
        <f>'RIN Values'!D271</f>
        <v>74.034999999999997</v>
      </c>
      <c r="R271" s="4">
        <f>'Fixed Credits Value'!B271</f>
        <v>100</v>
      </c>
      <c r="S271" s="4">
        <f>'Fixed Credits Value'!C271</f>
        <v>16</v>
      </c>
      <c r="T271" s="4">
        <f t="shared" si="29"/>
        <v>491.06637154999999</v>
      </c>
      <c r="U271" s="4">
        <f>T271/'Feedstock Conversions'!B$9</f>
        <v>52.380412965333335</v>
      </c>
      <c r="W271" s="4">
        <f t="shared" si="30"/>
        <v>166.16614983202692</v>
      </c>
      <c r="X271" s="4">
        <f t="shared" si="31"/>
        <v>123.80468342010079</v>
      </c>
      <c r="AG271" s="4">
        <f>AJ271+'Rail Costs'!K271</f>
        <v>35.793645016797313</v>
      </c>
      <c r="AH271" s="4">
        <f>B271+'Rail Costs'!N271</f>
        <v>34.517458006718925</v>
      </c>
      <c r="AI271" s="4">
        <f>AH271+'Rail Costs'!K271</f>
        <v>35.811103023516239</v>
      </c>
      <c r="AJ271" s="4">
        <v>34.5</v>
      </c>
      <c r="AK271">
        <v>36.5</v>
      </c>
      <c r="AL271" s="4">
        <v>34</v>
      </c>
      <c r="AO271" s="4">
        <f>$L271-(AG271*'Feedstock Conversions'!$B$21)-'Rail Costs'!Q271</f>
        <v>188.18142430285565</v>
      </c>
      <c r="AP271" s="4">
        <f>$L271-(AH271*'Feedstock Conversions'!$B$21)-'Rail Costs'!R271</f>
        <v>198.71080433367877</v>
      </c>
      <c r="AQ271" s="4">
        <f>$L271-(AI271*'Feedstock Conversions'!$B$21)-'Rail Costs'!S271</f>
        <v>188.75308592755857</v>
      </c>
      <c r="AR271" s="4">
        <f>$L271-(AJ271*'Feedstock Conversions'!$B$21)-'Rail Costs'!T271</f>
        <v>198.56365413795135</v>
      </c>
      <c r="AS271" s="4">
        <f>$L271-(AK271*'Feedstock Conversions'!$B$21)-'Rail Costs'!U271</f>
        <v>183.0281172825396</v>
      </c>
      <c r="AT271" s="4">
        <f>$L271-(AL271*'Feedstock Conversions'!$B$21)-'Rail Costs'!V271</f>
        <v>201.62558496554166</v>
      </c>
      <c r="AV271" s="4">
        <f>$T271-(AG271*'Feedstock Conversions'!$B$9)-'Rail Costs'!Q271</f>
        <v>150.9488363623741</v>
      </c>
      <c r="AW271" s="4">
        <f>$T271-(AH271*'Feedstock Conversions'!$B$9)-'Rail Costs'!R271</f>
        <v>163.41419208748613</v>
      </c>
      <c r="AX271" s="4">
        <f>$T271-(AI271*'Feedstock Conversions'!$B$9)-'Rail Costs'!S271</f>
        <v>151.4940141908844</v>
      </c>
      <c r="AY271" s="4">
        <f>$T271-(AJ271*'Feedstock Conversions'!$B$9)-'Rail Costs'!T271</f>
        <v>163.29352568795133</v>
      </c>
      <c r="AZ271" s="4">
        <f>$T271-(AK271*'Feedstock Conversions'!$B$9)-'Rail Costs'!U271</f>
        <v>144.72398883253959</v>
      </c>
      <c r="BA271" s="4">
        <f>$T271-(AL271*'Feedstock Conversions'!$B$9)-'Rail Costs'!V271</f>
        <v>167.11395651554162</v>
      </c>
      <c r="BH271">
        <f t="shared" si="32"/>
        <v>9</v>
      </c>
      <c r="BI271">
        <f t="shared" si="33"/>
        <v>2024</v>
      </c>
      <c r="BJ271">
        <f t="shared" si="34"/>
        <v>3</v>
      </c>
    </row>
    <row r="272" spans="1:62" x14ac:dyDescent="0.2">
      <c r="A272" s="11">
        <v>45359</v>
      </c>
      <c r="B272">
        <v>34.4</v>
      </c>
      <c r="C272" s="18">
        <f>CWG!B272+'Rail Costs'!B272</f>
        <v>39.574580067189245</v>
      </c>
      <c r="E272" s="4">
        <f>CWG!C272*'Feedstock Conversions'!B$21</f>
        <v>310.97705016797306</v>
      </c>
      <c r="F272" s="4">
        <f>CWG!C272*'Feedstock Conversions'!B$9</f>
        <v>371.0116881298992</v>
      </c>
      <c r="H272" s="4">
        <f>'Fuel Values'!B272-CWG!I272-CWG!J272-CWG!K272</f>
        <v>250.73440246696873</v>
      </c>
      <c r="I272" s="18">
        <f>('LCFS Values'!$E$6-$AA$4)/1000000*'LCFS Values'!B272*'LCFS Values'!$G$2*100</f>
        <v>48.740597533031242</v>
      </c>
      <c r="J272" s="4">
        <f>'RIN Values'!C272</f>
        <v>69.525000000000006</v>
      </c>
      <c r="K272" s="4">
        <f>'Fixed Credits Value'!B272</f>
        <v>100</v>
      </c>
      <c r="L272" s="4">
        <f t="shared" si="28"/>
        <v>469</v>
      </c>
      <c r="M272" s="4">
        <f>L272/'Feedstock Conversions'!B$21</f>
        <v>59.684398065665569</v>
      </c>
      <c r="O272" s="4">
        <f>'Fuel Values'!C272*100</f>
        <v>260.95</v>
      </c>
      <c r="P272" s="18">
        <f>('LCFS Values'!$E$5-AB$4)/1000000*'LCFS Values'!B272*'LCFS Values'!$G$2*100</f>
        <v>42.300564075000004</v>
      </c>
      <c r="Q272" s="4">
        <f>'RIN Values'!D272</f>
        <v>78.795000000000002</v>
      </c>
      <c r="R272" s="4">
        <f>'Fixed Credits Value'!B272</f>
        <v>100</v>
      </c>
      <c r="S272" s="4">
        <f>'Fixed Credits Value'!C272</f>
        <v>16</v>
      </c>
      <c r="T272" s="4">
        <f t="shared" si="29"/>
        <v>498.04556407500002</v>
      </c>
      <c r="U272" s="4">
        <f>T272/'Feedstock Conversions'!B$9</f>
        <v>53.124860168000005</v>
      </c>
      <c r="W272" s="4">
        <f t="shared" si="30"/>
        <v>158.02294983202694</v>
      </c>
      <c r="X272" s="4">
        <f t="shared" si="31"/>
        <v>127.03387594510082</v>
      </c>
      <c r="AG272" s="4">
        <f>AJ272+'Rail Costs'!K272</f>
        <v>35.793645016797313</v>
      </c>
      <c r="AH272" s="4">
        <f>B272+'Rail Costs'!N272</f>
        <v>34.917458006718924</v>
      </c>
      <c r="AI272" s="4">
        <f>AH272+'Rail Costs'!K272</f>
        <v>36.211103023516237</v>
      </c>
      <c r="AJ272" s="4">
        <v>34.5</v>
      </c>
      <c r="AK272">
        <v>36.5</v>
      </c>
      <c r="AL272" s="4">
        <v>34</v>
      </c>
      <c r="AO272" s="4">
        <f>$L272-(AG272*'Feedstock Conversions'!$B$21)-'Rail Costs'!Q272</f>
        <v>183.18142430285565</v>
      </c>
      <c r="AP272" s="4">
        <f>$L272-(AH272*'Feedstock Conversions'!$B$21)-'Rail Costs'!R272</f>
        <v>190.56760433367879</v>
      </c>
      <c r="AQ272" s="4">
        <f>$L272-(AI272*'Feedstock Conversions'!$B$21)-'Rail Costs'!S272</f>
        <v>180.60988592755854</v>
      </c>
      <c r="AR272" s="4">
        <f>$L272-(AJ272*'Feedstock Conversions'!$B$21)-'Rail Costs'!T272</f>
        <v>193.56365413795135</v>
      </c>
      <c r="AS272" s="4">
        <f>$L272-(AK272*'Feedstock Conversions'!$B$21)-'Rail Costs'!U272</f>
        <v>178.0281172825396</v>
      </c>
      <c r="AT272" s="4">
        <f>$L272-(AL272*'Feedstock Conversions'!$B$21)-'Rail Costs'!V272</f>
        <v>196.62558496554166</v>
      </c>
      <c r="AV272" s="4">
        <f>$T272-(AG272*'Feedstock Conversions'!$B$9)-'Rail Costs'!Q272</f>
        <v>157.92802888737413</v>
      </c>
      <c r="AW272" s="4">
        <f>$T272-(AH272*'Feedstock Conversions'!$B$9)-'Rail Costs'!R272</f>
        <v>166.64338461248622</v>
      </c>
      <c r="AX272" s="4">
        <f>$T272-(AI272*'Feedstock Conversions'!$B$9)-'Rail Costs'!S272</f>
        <v>154.72320671588443</v>
      </c>
      <c r="AY272" s="4">
        <f>$T272-(AJ272*'Feedstock Conversions'!$B$9)-'Rail Costs'!T272</f>
        <v>170.27271821295136</v>
      </c>
      <c r="AZ272" s="4">
        <f>$T272-(AK272*'Feedstock Conversions'!$B$9)-'Rail Costs'!U272</f>
        <v>151.70318135753962</v>
      </c>
      <c r="BA272" s="4">
        <f>$T272-(AL272*'Feedstock Conversions'!$B$9)-'Rail Costs'!V272</f>
        <v>174.09314904054165</v>
      </c>
      <c r="BH272">
        <f t="shared" si="32"/>
        <v>10</v>
      </c>
      <c r="BI272">
        <f t="shared" si="33"/>
        <v>2024</v>
      </c>
      <c r="BJ272">
        <f t="shared" si="34"/>
        <v>3</v>
      </c>
    </row>
    <row r="273" spans="1:62" x14ac:dyDescent="0.2">
      <c r="A273" s="11">
        <v>45366</v>
      </c>
      <c r="B273" s="4">
        <v>35.200000000000003</v>
      </c>
      <c r="C273" s="18">
        <f>CWG!B273+'Rail Costs'!B273</f>
        <v>40.37458006718925</v>
      </c>
      <c r="E273" s="4">
        <f>CWG!C273*'Feedstock Conversions'!B$21</f>
        <v>317.26345016797313</v>
      </c>
      <c r="F273" s="4">
        <f>CWG!C273*'Feedstock Conversions'!B$9</f>
        <v>378.5116881298992</v>
      </c>
      <c r="H273" s="4">
        <f>'Fuel Values'!B273-CWG!I273-CWG!J273-CWG!K273</f>
        <v>236.82789651856251</v>
      </c>
      <c r="I273" s="18">
        <f>('LCFS Values'!$E$6-$AA$4)/1000000*'LCFS Values'!B273*'LCFS Values'!$G$2*100</f>
        <v>49.497103481437485</v>
      </c>
      <c r="J273" s="4">
        <f>'RIN Values'!C273</f>
        <v>78.675000000000011</v>
      </c>
      <c r="K273" s="4">
        <f>'Fixed Credits Value'!B273</f>
        <v>100</v>
      </c>
      <c r="L273" s="4">
        <f t="shared" si="28"/>
        <v>465</v>
      </c>
      <c r="M273" s="4">
        <f>L273/'Feedstock Conversions'!B$21</f>
        <v>59.175362687706802</v>
      </c>
      <c r="O273" s="4">
        <f>'Fuel Values'!C273*100</f>
        <v>268.18</v>
      </c>
      <c r="P273" s="18">
        <f>('LCFS Values'!$E$5-AB$4)/1000000*'LCFS Values'!B273*'LCFS Values'!$G$2*100</f>
        <v>42.957113849999999</v>
      </c>
      <c r="Q273" s="4">
        <f>'RIN Values'!D273</f>
        <v>89.165000000000006</v>
      </c>
      <c r="R273" s="4">
        <f>'Fixed Credits Value'!B273</f>
        <v>100</v>
      </c>
      <c r="S273" s="4">
        <f>'Fixed Credits Value'!C273</f>
        <v>16</v>
      </c>
      <c r="T273" s="4">
        <f t="shared" si="29"/>
        <v>516.30211385000007</v>
      </c>
      <c r="U273" s="4">
        <f>T273/'Feedstock Conversions'!B$9</f>
        <v>55.07222547733334</v>
      </c>
      <c r="W273" s="4">
        <f t="shared" si="30"/>
        <v>147.73654983202687</v>
      </c>
      <c r="X273" s="4">
        <f t="shared" si="31"/>
        <v>137.79042572010087</v>
      </c>
      <c r="AG273" s="4">
        <f>AJ273+'Rail Costs'!K273</f>
        <v>36.893645016797315</v>
      </c>
      <c r="AH273" s="4">
        <f>B273+'Rail Costs'!N273</f>
        <v>35.717458006718928</v>
      </c>
      <c r="AI273" s="4">
        <f>AH273+'Rail Costs'!K273</f>
        <v>37.011103023516242</v>
      </c>
      <c r="AJ273" s="4">
        <v>35.6</v>
      </c>
      <c r="AK273">
        <v>37.299999999999997</v>
      </c>
      <c r="AL273" s="4">
        <v>34.6</v>
      </c>
      <c r="AO273" s="4">
        <f>$L273-(AG273*'Feedstock Conversions'!$B$21)-'Rail Costs'!Q273</f>
        <v>170.53762430285565</v>
      </c>
      <c r="AP273" s="4">
        <f>$L273-(AH273*'Feedstock Conversions'!$B$21)-'Rail Costs'!R273</f>
        <v>180.28120433367877</v>
      </c>
      <c r="AQ273" s="4">
        <f>$L273-(AI273*'Feedstock Conversions'!$B$21)-'Rail Costs'!S273</f>
        <v>170.32348592755852</v>
      </c>
      <c r="AR273" s="4">
        <f>$L273-(AJ273*'Feedstock Conversions'!$B$21)-'Rail Costs'!T273</f>
        <v>180.91985413795135</v>
      </c>
      <c r="AS273" s="4">
        <f>$L273-(AK273*'Feedstock Conversions'!$B$21)-'Rail Costs'!U273</f>
        <v>167.74171728253964</v>
      </c>
      <c r="AT273" s="4">
        <f>$L273-(AL273*'Feedstock Conversions'!$B$21)-'Rail Costs'!V273</f>
        <v>187.91078496554164</v>
      </c>
      <c r="AV273" s="4">
        <f>$T273-(AG273*'Feedstock Conversions'!$B$9)-'Rail Costs'!Q273</f>
        <v>165.87207866237418</v>
      </c>
      <c r="AW273" s="4">
        <f>$T273-(AH273*'Feedstock Conversions'!$B$9)-'Rail Costs'!R273</f>
        <v>177.39993438748621</v>
      </c>
      <c r="AX273" s="4">
        <f>$T273-(AI273*'Feedstock Conversions'!$B$9)-'Rail Costs'!S273</f>
        <v>165.47975649088443</v>
      </c>
      <c r="AY273" s="4">
        <f>$T273-(AJ273*'Feedstock Conversions'!$B$9)-'Rail Costs'!T273</f>
        <v>178.21676798795141</v>
      </c>
      <c r="AZ273" s="4">
        <f>$T273-(AK273*'Feedstock Conversions'!$B$9)-'Rail Costs'!U273</f>
        <v>162.45973113253967</v>
      </c>
      <c r="BA273" s="4">
        <f>$T273-(AL273*'Feedstock Conversions'!$B$9)-'Rail Costs'!V273</f>
        <v>186.7246988155417</v>
      </c>
      <c r="BH273">
        <f t="shared" si="32"/>
        <v>11</v>
      </c>
      <c r="BI273">
        <f t="shared" si="33"/>
        <v>2024</v>
      </c>
      <c r="BJ273">
        <f t="shared" si="34"/>
        <v>3</v>
      </c>
    </row>
    <row r="274" spans="1:62" x14ac:dyDescent="0.2">
      <c r="A274" s="11">
        <v>45373</v>
      </c>
      <c r="B274" s="4">
        <v>36.450000000000003</v>
      </c>
      <c r="C274" s="18">
        <f>CWG!B274+'Rail Costs'!B274</f>
        <v>41.62458006718925</v>
      </c>
      <c r="E274" s="4">
        <f>CWG!C274*'Feedstock Conversions'!B$21</f>
        <v>327.08595016797312</v>
      </c>
      <c r="F274" s="4">
        <f>CWG!C274*'Feedstock Conversions'!B$9</f>
        <v>390.2304381298992</v>
      </c>
      <c r="H274" s="4">
        <f>'Fuel Values'!B274-CWG!I274-CWG!J274-CWG!K274</f>
        <v>233.66139027100002</v>
      </c>
      <c r="I274" s="18">
        <f>('LCFS Values'!$E$6-$AA$4)/1000000*'LCFS Values'!B274*'LCFS Values'!$G$2*100</f>
        <v>47.263609728999988</v>
      </c>
      <c r="J274" s="4">
        <f>'RIN Values'!C274</f>
        <v>84.074999999999989</v>
      </c>
      <c r="K274" s="4">
        <f>'Fixed Credits Value'!B274</f>
        <v>100</v>
      </c>
      <c r="L274" s="4">
        <f t="shared" si="28"/>
        <v>465</v>
      </c>
      <c r="M274" s="4">
        <f>L274/'Feedstock Conversions'!B$21</f>
        <v>59.175362687706802</v>
      </c>
      <c r="O274" s="4">
        <f>'Fuel Values'!C274*100</f>
        <v>273.34000000000003</v>
      </c>
      <c r="P274" s="18">
        <f>('LCFS Values'!$E$5-AB$4)/1000000*'LCFS Values'!B274*'LCFS Values'!$G$2*100</f>
        <v>41.018728799999991</v>
      </c>
      <c r="Q274" s="4">
        <f>'RIN Values'!D274</f>
        <v>95.284999999999997</v>
      </c>
      <c r="R274" s="4">
        <f>'Fixed Credits Value'!B274</f>
        <v>100</v>
      </c>
      <c r="S274" s="4">
        <f>'Fixed Credits Value'!C274</f>
        <v>16</v>
      </c>
      <c r="T274" s="4">
        <f t="shared" si="29"/>
        <v>525.64372879999996</v>
      </c>
      <c r="U274" s="4">
        <f>T274/'Feedstock Conversions'!B$9</f>
        <v>56.06866440533333</v>
      </c>
      <c r="W274" s="4">
        <f t="shared" si="30"/>
        <v>137.91404983202688</v>
      </c>
      <c r="X274" s="4">
        <f t="shared" si="31"/>
        <v>135.41329067010076</v>
      </c>
      <c r="AG274" s="4">
        <f>AJ274+'Rail Costs'!K274</f>
        <v>39.043645016797313</v>
      </c>
      <c r="AH274" s="4">
        <f>B274+'Rail Costs'!N274</f>
        <v>36.967458006718928</v>
      </c>
      <c r="AI274" s="4">
        <f>AH274+'Rail Costs'!K274</f>
        <v>38.261103023516242</v>
      </c>
      <c r="AJ274">
        <v>37.75</v>
      </c>
      <c r="AK274" s="4">
        <v>38.9</v>
      </c>
      <c r="AL274" s="4">
        <v>35</v>
      </c>
      <c r="AO274" s="4">
        <f>$L274-(AG274*'Feedstock Conversions'!$B$21)-'Rail Costs'!Q274</f>
        <v>153.64292430285565</v>
      </c>
      <c r="AP274" s="4">
        <f>$L274-(AH274*'Feedstock Conversions'!$B$21)-'Rail Costs'!R274</f>
        <v>170.45870433367878</v>
      </c>
      <c r="AQ274" s="4">
        <f>$L274-(AI274*'Feedstock Conversions'!$B$21)-'Rail Costs'!S274</f>
        <v>160.50098592755853</v>
      </c>
      <c r="AR274" s="4">
        <f>$L274-(AJ274*'Feedstock Conversions'!$B$21)-'Rail Costs'!T274</f>
        <v>164.02515413795135</v>
      </c>
      <c r="AS274" s="4">
        <f>$L274-(AK274*'Feedstock Conversions'!$B$21)-'Rail Costs'!U274</f>
        <v>155.16891728253961</v>
      </c>
      <c r="AT274" s="4">
        <f>$L274-(AL274*'Feedstock Conversions'!$B$21)-'Rail Costs'!V274</f>
        <v>184.76758496554166</v>
      </c>
      <c r="AV274" s="4">
        <f>$T274-(AG274*'Feedstock Conversions'!$B$9)-'Rail Costs'!Q274</f>
        <v>155.05744361237407</v>
      </c>
      <c r="AW274" s="4">
        <f>$T274-(AH274*'Feedstock Conversions'!$B$9)-'Rail Costs'!R274</f>
        <v>175.02279933748611</v>
      </c>
      <c r="AX274" s="4">
        <f>$T274-(AI274*'Feedstock Conversions'!$B$9)-'Rail Costs'!S274</f>
        <v>163.10262144088432</v>
      </c>
      <c r="AY274" s="4">
        <f>$T274-(AJ274*'Feedstock Conversions'!$B$9)-'Rail Costs'!T274</f>
        <v>167.40213293795131</v>
      </c>
      <c r="AZ274" s="4">
        <f>$T274-(AK274*'Feedstock Conversions'!$B$9)-'Rail Costs'!U274</f>
        <v>156.80134608253957</v>
      </c>
      <c r="BA274" s="4">
        <f>$T274-(AL274*'Feedstock Conversions'!$B$9)-'Rail Costs'!V274</f>
        <v>192.31631376554159</v>
      </c>
      <c r="BH274">
        <f t="shared" si="32"/>
        <v>12</v>
      </c>
      <c r="BI274">
        <f t="shared" si="33"/>
        <v>2024</v>
      </c>
      <c r="BJ274">
        <f t="shared" si="34"/>
        <v>3</v>
      </c>
    </row>
    <row r="275" spans="1:62" x14ac:dyDescent="0.2">
      <c r="A275" s="11">
        <v>45380</v>
      </c>
      <c r="B275" s="4">
        <v>37</v>
      </c>
      <c r="C275" s="18">
        <f>CWG!B275+'Rail Costs'!B275</f>
        <v>42.174580067189247</v>
      </c>
      <c r="E275" s="4">
        <f>CWG!C275*'Feedstock Conversions'!B$21</f>
        <v>331.40785016797309</v>
      </c>
      <c r="F275" s="4">
        <f>CWG!C275*'Feedstock Conversions'!B$9</f>
        <v>395.3866881298992</v>
      </c>
      <c r="H275" s="4">
        <f>'Fuel Values'!B275-CWG!I275-CWG!J275-CWG!K275</f>
        <v>231.38569752875003</v>
      </c>
      <c r="I275" s="18">
        <f>('LCFS Values'!$E$6-$AA$4)/1000000*'LCFS Values'!B275*'LCFS Values'!$G$2*100</f>
        <v>47.551802471249985</v>
      </c>
      <c r="J275" s="4">
        <f>'RIN Values'!C275</f>
        <v>86.0625</v>
      </c>
      <c r="K275" s="4">
        <f>'Fixed Credits Value'!B275</f>
        <v>100</v>
      </c>
      <c r="L275" s="4">
        <f t="shared" si="28"/>
        <v>465</v>
      </c>
      <c r="M275" s="4">
        <f>L275/'Feedstock Conversions'!B$21</f>
        <v>59.175362687706802</v>
      </c>
      <c r="O275" s="4">
        <f>'Fuel Values'!C275*100</f>
        <v>264.87</v>
      </c>
      <c r="P275" s="18">
        <f>('LCFS Values'!$E$5-AB$4)/1000000*'LCFS Values'!B275*'LCFS Values'!$G$2*100</f>
        <v>41.268842999999997</v>
      </c>
      <c r="Q275" s="4">
        <f>'RIN Values'!D275</f>
        <v>97.537499999999994</v>
      </c>
      <c r="R275" s="4">
        <f>'Fixed Credits Value'!B275</f>
        <v>100</v>
      </c>
      <c r="S275" s="4">
        <f>'Fixed Credits Value'!C275</f>
        <v>16</v>
      </c>
      <c r="T275" s="4">
        <f t="shared" si="29"/>
        <v>519.67634299999997</v>
      </c>
      <c r="U275" s="4">
        <f>T275/'Feedstock Conversions'!B$9</f>
        <v>55.432143253333329</v>
      </c>
      <c r="W275" s="4">
        <f t="shared" si="30"/>
        <v>133.59214983202691</v>
      </c>
      <c r="X275" s="4">
        <f t="shared" si="31"/>
        <v>124.28965487010078</v>
      </c>
      <c r="AG275" s="4">
        <f>AJ275+'Rail Costs'!K275</f>
        <v>40.293645016797313</v>
      </c>
      <c r="AH275" s="4">
        <f>B275+'Rail Costs'!N275</f>
        <v>37.517458006718925</v>
      </c>
      <c r="AI275" s="4">
        <f>AH275+'Rail Costs'!K275</f>
        <v>38.811103023516239</v>
      </c>
      <c r="AJ275">
        <v>39</v>
      </c>
      <c r="AK275" s="4">
        <v>41</v>
      </c>
      <c r="AL275" s="4">
        <v>35</v>
      </c>
      <c r="AO275" s="4">
        <f>$L275-(AG275*'Feedstock Conversions'!$B$21)-'Rail Costs'!Q275</f>
        <v>143.82042430285566</v>
      </c>
      <c r="AP275" s="4">
        <f>$L275-(AH275*'Feedstock Conversions'!$B$21)-'Rail Costs'!R275</f>
        <v>166.13680433367881</v>
      </c>
      <c r="AQ275" s="4">
        <f>$L275-(AI275*'Feedstock Conversions'!$B$21)-'Rail Costs'!S275</f>
        <v>156.17908592755856</v>
      </c>
      <c r="AR275" s="4">
        <f>$L275-(AJ275*'Feedstock Conversions'!$B$21)-'Rail Costs'!T275</f>
        <v>154.20265413795136</v>
      </c>
      <c r="AS275" s="4">
        <f>$L275-(AK275*'Feedstock Conversions'!$B$21)-'Rail Costs'!U275</f>
        <v>138.66711728253961</v>
      </c>
      <c r="AT275" s="4">
        <f>$L275-(AL275*'Feedstock Conversions'!$B$21)-'Rail Costs'!V275</f>
        <v>184.76758496554166</v>
      </c>
      <c r="AV275" s="4">
        <f>$T275-(AG275*'Feedstock Conversions'!$B$9)-'Rail Costs'!Q275</f>
        <v>137.37130781237408</v>
      </c>
      <c r="AW275" s="4">
        <f>$T275-(AH275*'Feedstock Conversions'!$B$9)-'Rail Costs'!R275</f>
        <v>163.89916353748612</v>
      </c>
      <c r="AX275" s="4">
        <f>$T275-(AI275*'Feedstock Conversions'!$B$9)-'Rail Costs'!S275</f>
        <v>151.97898564088439</v>
      </c>
      <c r="AY275" s="4">
        <f>$T275-(AJ275*'Feedstock Conversions'!$B$9)-'Rail Costs'!T275</f>
        <v>149.71599713795132</v>
      </c>
      <c r="AZ275" s="4">
        <f>$T275-(AK275*'Feedstock Conversions'!$B$9)-'Rail Costs'!U275</f>
        <v>131.14646028253958</v>
      </c>
      <c r="BA275" s="4">
        <f>$T275-(AL275*'Feedstock Conversions'!$B$9)-'Rail Costs'!V275</f>
        <v>186.34892796554161</v>
      </c>
      <c r="BH275">
        <f t="shared" si="32"/>
        <v>13</v>
      </c>
      <c r="BI275">
        <f t="shared" si="33"/>
        <v>2024</v>
      </c>
      <c r="BJ275">
        <f t="shared" si="34"/>
        <v>3</v>
      </c>
    </row>
    <row r="276" spans="1:62" x14ac:dyDescent="0.2">
      <c r="A276" s="11">
        <v>45387</v>
      </c>
      <c r="B276" s="4">
        <v>38.299999999999997</v>
      </c>
      <c r="C276" s="18">
        <f>CWG!B276+'Rail Costs'!B276</f>
        <v>43.474580067189244</v>
      </c>
      <c r="E276" s="4">
        <f>CWG!C276*'Feedstock Conversions'!B$21</f>
        <v>341.62325016797308</v>
      </c>
      <c r="F276" s="4">
        <f>CWG!C276*'Feedstock Conversions'!B$9</f>
        <v>407.57418812989914</v>
      </c>
      <c r="H276" s="4">
        <f>'Fuel Values'!B276-CWG!I276-CWG!J276-CWG!K276</f>
        <v>242.4334384565625</v>
      </c>
      <c r="I276" s="18">
        <f>('LCFS Values'!$E$6-$AA$4)/1000000*'LCFS Values'!B276*'LCFS Values'!$G$2*100</f>
        <v>47.191561543437487</v>
      </c>
      <c r="J276" s="4">
        <f>'RIN Values'!C276</f>
        <v>81.375</v>
      </c>
      <c r="K276" s="4">
        <f>'Fixed Credits Value'!B276</f>
        <v>100</v>
      </c>
      <c r="L276" s="4">
        <f t="shared" si="28"/>
        <v>471</v>
      </c>
      <c r="M276" s="4">
        <f>L276/'Feedstock Conversions'!B$21</f>
        <v>59.938915754644952</v>
      </c>
      <c r="O276" s="4">
        <f>'Fuel Values'!C276*100</f>
        <v>273.70999999999998</v>
      </c>
      <c r="P276" s="18">
        <f>('LCFS Values'!$E$5-AB$4)/1000000*'LCFS Values'!B276*'LCFS Values'!$G$2*100</f>
        <v>40.956200249999995</v>
      </c>
      <c r="Q276" s="4">
        <f>'RIN Values'!D276</f>
        <v>92.224999999999994</v>
      </c>
      <c r="R276" s="4">
        <f>'Fixed Credits Value'!B276</f>
        <v>100</v>
      </c>
      <c r="S276" s="4">
        <f>'Fixed Credits Value'!C276</f>
        <v>16</v>
      </c>
      <c r="T276" s="4">
        <f t="shared" si="29"/>
        <v>522.89120025</v>
      </c>
      <c r="U276" s="4">
        <f>T276/'Feedstock Conversions'!B$9</f>
        <v>55.775061360000002</v>
      </c>
      <c r="W276" s="4">
        <f t="shared" si="30"/>
        <v>129.37674983202692</v>
      </c>
      <c r="X276" s="4">
        <f t="shared" si="31"/>
        <v>115.31701212010086</v>
      </c>
      <c r="AG276" s="4">
        <f>AJ276+'Rail Costs'!K276</f>
        <v>40.293645016797313</v>
      </c>
      <c r="AH276" s="4">
        <f>B276+'Rail Costs'!N276</f>
        <v>38.817458006718923</v>
      </c>
      <c r="AI276" s="4">
        <f>AH276+'Rail Costs'!K276</f>
        <v>40.111103023516236</v>
      </c>
      <c r="AJ276">
        <v>39</v>
      </c>
      <c r="AK276" s="4">
        <v>41</v>
      </c>
      <c r="AL276" s="4">
        <v>35</v>
      </c>
      <c r="AO276" s="4">
        <f>$L276-(AG276*'Feedstock Conversions'!$B$21)-'Rail Costs'!Q276</f>
        <v>149.82042430285566</v>
      </c>
      <c r="AP276" s="4">
        <f>$L276-(AH276*'Feedstock Conversions'!$B$21)-'Rail Costs'!R276</f>
        <v>161.92140433367882</v>
      </c>
      <c r="AQ276" s="4">
        <f>$L276-(AI276*'Feedstock Conversions'!$B$21)-'Rail Costs'!S276</f>
        <v>151.96368592755857</v>
      </c>
      <c r="AR276" s="4">
        <f>$L276-(AJ276*'Feedstock Conversions'!$B$21)-'Rail Costs'!T276</f>
        <v>160.20265413795136</v>
      </c>
      <c r="AS276" s="4">
        <f>$L276-(AK276*'Feedstock Conversions'!$B$21)-'Rail Costs'!U276</f>
        <v>144.66711728253961</v>
      </c>
      <c r="AT276" s="4">
        <f>$L276-(AL276*'Feedstock Conversions'!$B$21)-'Rail Costs'!V276</f>
        <v>190.76758496554166</v>
      </c>
      <c r="AV276" s="4">
        <f>$T276-(AG276*'Feedstock Conversions'!$B$9)-'Rail Costs'!Q276</f>
        <v>140.58616506237411</v>
      </c>
      <c r="AW276" s="4">
        <f>$T276-(AH276*'Feedstock Conversions'!$B$9)-'Rail Costs'!R276</f>
        <v>154.9265207874862</v>
      </c>
      <c r="AX276" s="4">
        <f>$T276-(AI276*'Feedstock Conversions'!$B$9)-'Rail Costs'!S276</f>
        <v>143.00634289088441</v>
      </c>
      <c r="AY276" s="4">
        <f>$T276-(AJ276*'Feedstock Conversions'!$B$9)-'Rail Costs'!T276</f>
        <v>152.93085438795134</v>
      </c>
      <c r="AZ276" s="4">
        <f>$T276-(AK276*'Feedstock Conversions'!$B$9)-'Rail Costs'!U276</f>
        <v>134.3613175325396</v>
      </c>
      <c r="BA276" s="4">
        <f>$T276-(AL276*'Feedstock Conversions'!$B$9)-'Rail Costs'!V276</f>
        <v>189.56378521554163</v>
      </c>
      <c r="BH276">
        <f t="shared" si="32"/>
        <v>14</v>
      </c>
      <c r="BI276">
        <f t="shared" si="33"/>
        <v>2024</v>
      </c>
      <c r="BJ276">
        <f t="shared" si="34"/>
        <v>4</v>
      </c>
    </row>
    <row r="277" spans="1:62" x14ac:dyDescent="0.2">
      <c r="A277" s="11">
        <v>45394</v>
      </c>
      <c r="B277">
        <v>38.5</v>
      </c>
      <c r="C277" s="18">
        <f>CWG!B277+'Rail Costs'!B277</f>
        <v>43.72362821948488</v>
      </c>
      <c r="E277" s="4">
        <f>CWG!C277*'Feedstock Conversions'!B$21</f>
        <v>343.58027054871218</v>
      </c>
      <c r="F277" s="4">
        <f>CWG!C277*'Feedstock Conversions'!B$9</f>
        <v>409.90901455767073</v>
      </c>
      <c r="H277" s="4">
        <f>'Fuel Values'!B277-CWG!I277-CWG!J277-CWG!K277</f>
        <v>257.99940216781249</v>
      </c>
      <c r="I277" s="18">
        <f>('LCFS Values'!$E$6-$AA$4)/1000000*'LCFS Values'!B277*'LCFS Values'!$G$2*100</f>
        <v>45.750597832187495</v>
      </c>
      <c r="J277" s="4">
        <f>'RIN Values'!C277</f>
        <v>75.75</v>
      </c>
      <c r="K277" s="4">
        <f>'Fixed Credits Value'!B277</f>
        <v>100</v>
      </c>
      <c r="L277" s="4">
        <f t="shared" si="28"/>
        <v>479.5</v>
      </c>
      <c r="M277" s="4">
        <f>L277/'Feedstock Conversions'!B$21</f>
        <v>61.020615932807331</v>
      </c>
      <c r="O277" s="4">
        <f>'Fuel Values'!C277*100</f>
        <v>272.35999999999996</v>
      </c>
      <c r="P277" s="18">
        <f>('LCFS Values'!$E$5-AB$4)/1000000*'LCFS Values'!B277*'LCFS Values'!$G$2*100</f>
        <v>39.705629250000001</v>
      </c>
      <c r="Q277" s="4">
        <f>'RIN Values'!D277</f>
        <v>85.85</v>
      </c>
      <c r="R277" s="4">
        <f>'Fixed Credits Value'!B277</f>
        <v>100</v>
      </c>
      <c r="S277" s="4">
        <f>'Fixed Credits Value'!C277</f>
        <v>16</v>
      </c>
      <c r="T277" s="4">
        <f t="shared" si="29"/>
        <v>513.91562924999994</v>
      </c>
      <c r="U277" s="4">
        <f>T277/'Feedstock Conversions'!B$9</f>
        <v>54.817667119999996</v>
      </c>
      <c r="W277" s="4">
        <f t="shared" si="30"/>
        <v>135.91972945128782</v>
      </c>
      <c r="X277" s="4">
        <f t="shared" si="31"/>
        <v>104.00661469232921</v>
      </c>
      <c r="AG277" s="4">
        <f>AJ277+'Rail Costs'!K277</f>
        <v>40.30590705487122</v>
      </c>
      <c r="AH277" s="4">
        <f>B277+'Rail Costs'!N277</f>
        <v>39.022362821948491</v>
      </c>
      <c r="AI277" s="4">
        <f>AH277+'Rail Costs'!K277</f>
        <v>40.328269876819711</v>
      </c>
      <c r="AJ277">
        <v>39</v>
      </c>
      <c r="AK277">
        <v>41</v>
      </c>
      <c r="AL277">
        <v>35.200000000000003</v>
      </c>
      <c r="AO277" s="4">
        <f>$L277-(AG277*'Feedstock Conversions'!$B$21)-'Rail Costs'!Q277</f>
        <v>158.22406920767088</v>
      </c>
      <c r="AP277" s="4">
        <f>$L277-(AH277*'Feedstock Conversions'!$B$21)-'Rail Costs'!R277</f>
        <v>168.81126229560488</v>
      </c>
      <c r="AQ277" s="4">
        <f>$L277-(AI277*'Feedstock Conversions'!$B$21)-'Rail Costs'!S277</f>
        <v>158.75718879429985</v>
      </c>
      <c r="AR277" s="4">
        <f>$L277-(AJ277*'Feedstock Conversions'!$B$21)-'Rail Costs'!T277</f>
        <v>168.70265413795136</v>
      </c>
      <c r="AS277" s="4">
        <f>$L277-(AK277*'Feedstock Conversions'!$B$21)-'Rail Costs'!U277</f>
        <v>153.16711728253961</v>
      </c>
      <c r="AT277" s="4">
        <f>$L277-(AL277*'Feedstock Conversions'!$B$21)-'Rail Costs'!V277</f>
        <v>197.69598496554161</v>
      </c>
      <c r="AV277" s="4">
        <f>$T277-(AG277*'Feedstock Conversions'!$B$9)-'Rail Costs'!Q277</f>
        <v>131.49563745543117</v>
      </c>
      <c r="AW277" s="4">
        <f>$T277-(AH277*'Feedstock Conversions'!$B$9)-'Rail Costs'!R277</f>
        <v>144.02996714470891</v>
      </c>
      <c r="AX277" s="4">
        <f>$T277-(AI277*'Feedstock Conversions'!$B$9)-'Rail Costs'!S277</f>
        <v>131.99483264116429</v>
      </c>
      <c r="AY277" s="4">
        <f>$T277-(AJ277*'Feedstock Conversions'!$B$9)-'Rail Costs'!T277</f>
        <v>143.95528338795128</v>
      </c>
      <c r="AZ277" s="4">
        <f>$T277-(AK277*'Feedstock Conversions'!$B$9)-'Rail Costs'!U277</f>
        <v>125.38574653253954</v>
      </c>
      <c r="BA277" s="4">
        <f>$T277-(AL277*'Feedstock Conversions'!$B$9)-'Rail Costs'!V277</f>
        <v>178.71321421554157</v>
      </c>
      <c r="BH277">
        <f t="shared" si="32"/>
        <v>15</v>
      </c>
      <c r="BI277">
        <f t="shared" si="33"/>
        <v>2024</v>
      </c>
      <c r="BJ277">
        <f t="shared" si="34"/>
        <v>4</v>
      </c>
    </row>
    <row r="278" spans="1:62" x14ac:dyDescent="0.2">
      <c r="A278" s="11">
        <v>45401</v>
      </c>
      <c r="B278">
        <v>38.65</v>
      </c>
      <c r="C278" s="18">
        <f>CWG!B278+'Rail Costs'!B278</f>
        <v>43.873628219484878</v>
      </c>
      <c r="E278" s="4">
        <f>CWG!C278*'Feedstock Conversions'!B$21</f>
        <v>344.75897054871217</v>
      </c>
      <c r="F278" s="4">
        <f>CWG!C278*'Feedstock Conversions'!B$9</f>
        <v>411.31526455767073</v>
      </c>
      <c r="H278" s="4">
        <f>'Fuel Values'!B278-CWG!I278-CWG!J278-CWG!K278</f>
        <v>258.04904047693753</v>
      </c>
      <c r="I278" s="18">
        <f>('LCFS Values'!$E$6-$AA$4)/1000000*'LCFS Values'!B278*'LCFS Values'!$G$2*100</f>
        <v>43.300959523062488</v>
      </c>
      <c r="J278" s="4">
        <f>'RIN Values'!C278</f>
        <v>67.650000000000006</v>
      </c>
      <c r="K278" s="4">
        <f>'Fixed Credits Value'!B278</f>
        <v>100</v>
      </c>
      <c r="L278" s="4">
        <f t="shared" si="28"/>
        <v>469</v>
      </c>
      <c r="M278" s="4">
        <f>L278/'Feedstock Conversions'!B$21</f>
        <v>59.684398065665569</v>
      </c>
      <c r="O278" s="4">
        <f>'Fuel Values'!C278*100</f>
        <v>263.11</v>
      </c>
      <c r="P278" s="18">
        <f>('LCFS Values'!$E$5-AB$4)/1000000*'LCFS Values'!B278*'LCFS Values'!$G$2*100</f>
        <v>37.579658549999998</v>
      </c>
      <c r="Q278" s="4">
        <f>'RIN Values'!D278</f>
        <v>76.67</v>
      </c>
      <c r="R278" s="4">
        <f>'Fixed Credits Value'!B278</f>
        <v>100</v>
      </c>
      <c r="S278" s="4">
        <f>'Fixed Credits Value'!C278</f>
        <v>16</v>
      </c>
      <c r="T278" s="4">
        <f t="shared" si="29"/>
        <v>493.35965855000006</v>
      </c>
      <c r="U278" s="4">
        <f>T278/'Feedstock Conversions'!B$9</f>
        <v>52.625030245333342</v>
      </c>
      <c r="W278" s="4">
        <f t="shared" si="30"/>
        <v>124.24102945128783</v>
      </c>
      <c r="X278" s="4">
        <f t="shared" si="31"/>
        <v>82.044393992329333</v>
      </c>
      <c r="AG278" s="4">
        <f>AJ278+'Rail Costs'!K278</f>
        <v>40.30590705487122</v>
      </c>
      <c r="AH278" s="4">
        <f>B278+'Rail Costs'!N278</f>
        <v>39.172362821948489</v>
      </c>
      <c r="AI278" s="4">
        <f>AH278+'Rail Costs'!K278</f>
        <v>40.478269876819709</v>
      </c>
      <c r="AJ278">
        <v>39</v>
      </c>
      <c r="AK278">
        <v>41</v>
      </c>
      <c r="AL278">
        <v>37.200000000000003</v>
      </c>
      <c r="AO278" s="4">
        <f>$L278-(AG278*'Feedstock Conversions'!$B$21)-'Rail Costs'!Q278</f>
        <v>147.72406920767088</v>
      </c>
      <c r="AP278" s="4">
        <f>$L278-(AH278*'Feedstock Conversions'!$B$21)-'Rail Costs'!R278</f>
        <v>157.13256229560488</v>
      </c>
      <c r="AQ278" s="4">
        <f>$L278-(AI278*'Feedstock Conversions'!$B$21)-'Rail Costs'!S278</f>
        <v>147.07848879429986</v>
      </c>
      <c r="AR278" s="4">
        <f>$L278-(AJ278*'Feedstock Conversions'!$B$21)-'Rail Costs'!T278</f>
        <v>158.20265413795136</v>
      </c>
      <c r="AS278" s="4">
        <f>$L278-(AK278*'Feedstock Conversions'!$B$21)-'Rail Costs'!U278</f>
        <v>142.66711728253961</v>
      </c>
      <c r="AT278" s="4">
        <f>$L278-(AL278*'Feedstock Conversions'!$B$21)-'Rail Costs'!V278</f>
        <v>171.4799849655416</v>
      </c>
      <c r="AV278" s="4">
        <f>$T278-(AG278*'Feedstock Conversions'!$B$9)-'Rail Costs'!Q278</f>
        <v>110.93966675543128</v>
      </c>
      <c r="AW278" s="4">
        <f>$T278-(AH278*'Feedstock Conversions'!$B$9)-'Rail Costs'!R278</f>
        <v>122.0677464447091</v>
      </c>
      <c r="AX278" s="4">
        <f>$T278-(AI278*'Feedstock Conversions'!$B$9)-'Rail Costs'!S278</f>
        <v>110.0326119411644</v>
      </c>
      <c r="AY278" s="4">
        <f>$T278-(AJ278*'Feedstock Conversions'!$B$9)-'Rail Costs'!T278</f>
        <v>123.39931268795142</v>
      </c>
      <c r="AZ278" s="4">
        <f>$T278-(AK278*'Feedstock Conversions'!$B$9)-'Rail Costs'!U278</f>
        <v>104.82977583253967</v>
      </c>
      <c r="BA278" s="4">
        <f>$T278-(AL278*'Feedstock Conversions'!$B$9)-'Rail Costs'!V278</f>
        <v>139.40724351554169</v>
      </c>
      <c r="BH278">
        <f t="shared" si="32"/>
        <v>16</v>
      </c>
      <c r="BI278">
        <f t="shared" si="33"/>
        <v>2024</v>
      </c>
      <c r="BJ278">
        <f t="shared" si="34"/>
        <v>4</v>
      </c>
    </row>
    <row r="279" spans="1:62" x14ac:dyDescent="0.2">
      <c r="A279" s="11">
        <v>45408</v>
      </c>
      <c r="B279">
        <v>37.549999999999997</v>
      </c>
      <c r="C279" s="18">
        <f>CWG!B279+'Rail Costs'!B279</f>
        <v>42.773628219484877</v>
      </c>
      <c r="E279" s="4">
        <f>CWG!C279*'Feedstock Conversions'!B$21</f>
        <v>336.11517054871217</v>
      </c>
      <c r="F279" s="4">
        <f>CWG!C279*'Feedstock Conversions'!B$9</f>
        <v>401.00276455767073</v>
      </c>
      <c r="H279" s="4">
        <f>'Fuel Values'!B279-CWG!I279-CWG!J279-CWG!K279</f>
        <v>241.91518503362499</v>
      </c>
      <c r="I279" s="18">
        <f>('LCFS Values'!$E$6-$AA$4)/1000000*'LCFS Values'!B279*'LCFS Values'!$G$2*100</f>
        <v>43.084814966374992</v>
      </c>
      <c r="J279" s="4">
        <f>'RIN Values'!C279</f>
        <v>69</v>
      </c>
      <c r="K279" s="4">
        <f>'Fixed Credits Value'!B279</f>
        <v>100</v>
      </c>
      <c r="L279" s="4">
        <f t="shared" si="28"/>
        <v>454</v>
      </c>
      <c r="M279" s="4">
        <f>L279/'Feedstock Conversions'!B$21</f>
        <v>57.775515398320188</v>
      </c>
      <c r="O279" s="4">
        <f>'Fuel Values'!C279*100</f>
        <v>250.76</v>
      </c>
      <c r="P279" s="18">
        <f>('LCFS Values'!$E$5-AB$4)/1000000*'LCFS Values'!B279*'LCFS Values'!$G$2*100</f>
        <v>37.392072899999995</v>
      </c>
      <c r="Q279" s="4">
        <f>'RIN Values'!D279</f>
        <v>78.2</v>
      </c>
      <c r="R279" s="4">
        <f>'Fixed Credits Value'!B279</f>
        <v>100</v>
      </c>
      <c r="S279" s="4">
        <f>'Fixed Credits Value'!C279</f>
        <v>16</v>
      </c>
      <c r="T279" s="4">
        <f t="shared" si="29"/>
        <v>482.35207289999994</v>
      </c>
      <c r="U279" s="4">
        <f>T279/'Feedstock Conversions'!B$9</f>
        <v>51.450887775999995</v>
      </c>
      <c r="W279" s="4">
        <f t="shared" si="30"/>
        <v>117.88482945128783</v>
      </c>
      <c r="X279" s="4">
        <f t="shared" si="31"/>
        <v>81.349308342329209</v>
      </c>
      <c r="AG279" s="4">
        <f>AJ279+'Rail Costs'!K279</f>
        <v>39.30590705487122</v>
      </c>
      <c r="AH279" s="4">
        <f>B279+'Rail Costs'!N279</f>
        <v>38.072362821948488</v>
      </c>
      <c r="AI279" s="4">
        <f>AH279+'Rail Costs'!K279</f>
        <v>39.378269876819708</v>
      </c>
      <c r="AJ279">
        <v>38</v>
      </c>
      <c r="AK279">
        <v>40.200000000000003</v>
      </c>
      <c r="AL279">
        <v>38</v>
      </c>
      <c r="AO279" s="4">
        <f>$L279-(AG279*'Feedstock Conversions'!$B$21)-'Rail Costs'!Q279</f>
        <v>140.58206920767088</v>
      </c>
      <c r="AP279" s="4">
        <f>$L279-(AH279*'Feedstock Conversions'!$B$21)-'Rail Costs'!R279</f>
        <v>150.77636229560488</v>
      </c>
      <c r="AQ279" s="4">
        <f>$L279-(AI279*'Feedstock Conversions'!$B$21)-'Rail Costs'!S279</f>
        <v>140.72228879429991</v>
      </c>
      <c r="AR279" s="4">
        <f>$L279-(AJ279*'Feedstock Conversions'!$B$21)-'Rail Costs'!T279</f>
        <v>151.06065413795136</v>
      </c>
      <c r="AS279" s="4">
        <f>$L279-(AK279*'Feedstock Conversions'!$B$21)-'Rail Costs'!U279</f>
        <v>133.95351728253962</v>
      </c>
      <c r="AT279" s="4">
        <f>$L279-(AL279*'Feedstock Conversions'!$B$21)-'Rail Costs'!V279</f>
        <v>150.19358496554165</v>
      </c>
      <c r="AV279" s="4">
        <f>$T279-(AG279*'Feedstock Conversions'!$B$9)-'Rail Costs'!Q279</f>
        <v>109.30708110543115</v>
      </c>
      <c r="AW279" s="4">
        <f>$T279-(AH279*'Feedstock Conversions'!$B$9)-'Rail Costs'!R279</f>
        <v>121.37266079470898</v>
      </c>
      <c r="AX279" s="4">
        <f>$T279-(AI279*'Feedstock Conversions'!$B$9)-'Rail Costs'!S279</f>
        <v>109.33752629116428</v>
      </c>
      <c r="AY279" s="4">
        <f>$T279-(AJ279*'Feedstock Conversions'!$B$9)-'Rail Costs'!T279</f>
        <v>121.7667270379513</v>
      </c>
      <c r="AZ279" s="4">
        <f>$T279-(AK279*'Feedstock Conversions'!$B$9)-'Rail Costs'!U279</f>
        <v>101.32219018253954</v>
      </c>
      <c r="BA279" s="4">
        <f>$T279-(AL279*'Feedstock Conversions'!$B$9)-'Rail Costs'!V279</f>
        <v>120.89965786554157</v>
      </c>
      <c r="BH279">
        <f t="shared" si="32"/>
        <v>17</v>
      </c>
      <c r="BI279">
        <f t="shared" si="33"/>
        <v>2024</v>
      </c>
      <c r="BJ279">
        <f t="shared" si="34"/>
        <v>4</v>
      </c>
    </row>
    <row r="280" spans="1:62" x14ac:dyDescent="0.2">
      <c r="A280" s="11">
        <v>45415</v>
      </c>
      <c r="B280">
        <v>37.75</v>
      </c>
      <c r="C280" s="18">
        <f>CWG!B280+'Rail Costs'!B280</f>
        <v>42.97362821948488</v>
      </c>
      <c r="E280" s="4">
        <f>CWG!C280*'Feedstock Conversions'!B$21</f>
        <v>337.68677054871216</v>
      </c>
      <c r="F280" s="4">
        <f>CWG!C280*'Feedstock Conversions'!B$9</f>
        <v>402.87776455767073</v>
      </c>
      <c r="H280" s="4">
        <f>'Fuel Values'!B280-CWG!I280-CWG!J280-CWG!K280</f>
        <v>235.45614874487501</v>
      </c>
      <c r="I280" s="18">
        <f>('LCFS Values'!$E$6-$AA$4)/1000000*'LCFS Values'!B280*'LCFS Values'!$G$2*100</f>
        <v>41.643851255124986</v>
      </c>
      <c r="J280" s="4">
        <f>'RIN Values'!C280</f>
        <v>65.400000000000006</v>
      </c>
      <c r="K280" s="4">
        <f>'Fixed Credits Value'!B280</f>
        <v>100</v>
      </c>
      <c r="L280" s="4">
        <f t="shared" si="28"/>
        <v>442.5</v>
      </c>
      <c r="M280" s="4">
        <f>L280/'Feedstock Conversions'!B$21</f>
        <v>56.31203868668873</v>
      </c>
      <c r="O280" s="4">
        <f>'Fuel Values'!C280*100</f>
        <v>245.00000000000003</v>
      </c>
      <c r="P280" s="18">
        <f>('LCFS Values'!$E$5-AB$4)/1000000*'LCFS Values'!B280*'LCFS Values'!$G$2*100</f>
        <v>36.141501900000002</v>
      </c>
      <c r="Q280" s="4">
        <f>'RIN Values'!D280</f>
        <v>74.12</v>
      </c>
      <c r="R280" s="4">
        <f>'Fixed Credits Value'!B280</f>
        <v>100</v>
      </c>
      <c r="S280" s="4">
        <f>'Fixed Credits Value'!C280</f>
        <v>16</v>
      </c>
      <c r="T280" s="4">
        <f t="shared" si="29"/>
        <v>471.26150190000004</v>
      </c>
      <c r="U280" s="4">
        <f>T280/'Feedstock Conversions'!B$9</f>
        <v>50.267893536000003</v>
      </c>
      <c r="W280" s="4">
        <f t="shared" si="30"/>
        <v>104.81322945128784</v>
      </c>
      <c r="X280" s="4">
        <f t="shared" si="31"/>
        <v>68.383737342329312</v>
      </c>
      <c r="AG280" s="4">
        <f>AJ280+'Rail Costs'!K280</f>
        <v>39.30590705487122</v>
      </c>
      <c r="AH280" s="4">
        <f>B280+'Rail Costs'!N280</f>
        <v>38.272362821948491</v>
      </c>
      <c r="AI280" s="4">
        <f>AH280+'Rail Costs'!K280</f>
        <v>39.578269876819711</v>
      </c>
      <c r="AJ280">
        <v>38</v>
      </c>
      <c r="AK280">
        <v>39</v>
      </c>
      <c r="AL280">
        <v>38</v>
      </c>
      <c r="AO280" s="4">
        <f>$L280-(AG280*'Feedstock Conversions'!$B$21)-'Rail Costs'!Q280</f>
        <v>129.08206920767088</v>
      </c>
      <c r="AP280" s="4">
        <f>$L280-(AH280*'Feedstock Conversions'!$B$21)-'Rail Costs'!R280</f>
        <v>137.70476229560489</v>
      </c>
      <c r="AQ280" s="4">
        <f>$L280-(AI280*'Feedstock Conversions'!$B$21)-'Rail Costs'!S280</f>
        <v>127.65068879429985</v>
      </c>
      <c r="AR280" s="4">
        <f>$L280-(AJ280*'Feedstock Conversions'!$B$21)-'Rail Costs'!T280</f>
        <v>139.56065413795136</v>
      </c>
      <c r="AS280" s="4">
        <f>$L280-(AK280*'Feedstock Conversions'!$B$21)-'Rail Costs'!U280</f>
        <v>131.88311728253962</v>
      </c>
      <c r="AT280" s="4">
        <f>$L280-(AL280*'Feedstock Conversions'!$B$21)-'Rail Costs'!V280</f>
        <v>138.69358496554165</v>
      </c>
      <c r="AV280" s="4">
        <f>$T280-(AG280*'Feedstock Conversions'!$B$9)-'Rail Costs'!Q280</f>
        <v>98.216510105431254</v>
      </c>
      <c r="AW280" s="4">
        <f>$T280-(AH280*'Feedstock Conversions'!$B$9)-'Rail Costs'!R280</f>
        <v>108.40708979470902</v>
      </c>
      <c r="AX280" s="4">
        <f>$T280-(AI280*'Feedstock Conversions'!$B$9)-'Rail Costs'!S280</f>
        <v>96.371955291164383</v>
      </c>
      <c r="AY280" s="4">
        <f>$T280-(AJ280*'Feedstock Conversions'!$B$9)-'Rail Costs'!T280</f>
        <v>110.6761560379514</v>
      </c>
      <c r="AZ280" s="4">
        <f>$T280-(AK280*'Feedstock Conversions'!$B$9)-'Rail Costs'!U280</f>
        <v>101.48161918253965</v>
      </c>
      <c r="BA280" s="4">
        <f>$T280-(AL280*'Feedstock Conversions'!$B$9)-'Rail Costs'!V280</f>
        <v>109.80908686554167</v>
      </c>
      <c r="BH280">
        <f t="shared" si="32"/>
        <v>18</v>
      </c>
      <c r="BI280">
        <f t="shared" si="33"/>
        <v>2024</v>
      </c>
      <c r="BJ280">
        <f t="shared" si="34"/>
        <v>5</v>
      </c>
    </row>
    <row r="281" spans="1:62" x14ac:dyDescent="0.2">
      <c r="A281" s="11">
        <v>45422</v>
      </c>
      <c r="B281" s="4">
        <v>38.5</v>
      </c>
      <c r="C281" s="18">
        <f>CWG!B281+'Rail Costs'!B281</f>
        <v>43.72362821948488</v>
      </c>
      <c r="E281" s="4">
        <f>CWG!C281*'Feedstock Conversions'!B$21</f>
        <v>343.58027054871218</v>
      </c>
      <c r="F281" s="4">
        <f>CWG!C281*'Feedstock Conversions'!B$9</f>
        <v>409.90901455767073</v>
      </c>
      <c r="H281" s="4">
        <f>'Fuel Values'!B281-CWG!I281-CWG!J281-CWG!K281</f>
        <v>234.54813624974997</v>
      </c>
      <c r="I281" s="18">
        <f>('LCFS Values'!$E$6-$AA$4)/1000000*'LCFS Values'!B281*'LCFS Values'!$G$2*100</f>
        <v>37.176863750249986</v>
      </c>
      <c r="J281" s="4">
        <f>'RIN Values'!C281</f>
        <v>67.275000000000006</v>
      </c>
      <c r="K281" s="4">
        <f>'Fixed Credits Value'!B281</f>
        <v>100</v>
      </c>
      <c r="L281" s="4">
        <f t="shared" si="28"/>
        <v>439</v>
      </c>
      <c r="M281" s="4">
        <f>L281/'Feedstock Conversions'!B$21</f>
        <v>55.866632730974807</v>
      </c>
      <c r="O281" s="4">
        <f>'Fuel Values'!C281*100</f>
        <v>245.29999999999998</v>
      </c>
      <c r="P281" s="18">
        <f>('LCFS Values'!$E$5-AB$4)/1000000*'LCFS Values'!B281*'LCFS Values'!$G$2*100</f>
        <v>32.264731799999993</v>
      </c>
      <c r="Q281" s="4">
        <f>'RIN Values'!D281</f>
        <v>76.245000000000005</v>
      </c>
      <c r="R281" s="4">
        <f>'Fixed Credits Value'!B281</f>
        <v>100</v>
      </c>
      <c r="S281" s="4">
        <f>'Fixed Credits Value'!C281</f>
        <v>16</v>
      </c>
      <c r="T281" s="4">
        <f t="shared" si="29"/>
        <v>469.80973180000001</v>
      </c>
      <c r="U281" s="4">
        <f>T281/'Feedstock Conversions'!B$9</f>
        <v>50.113038058666667</v>
      </c>
      <c r="W281" s="4">
        <f t="shared" si="30"/>
        <v>95.419729451287822</v>
      </c>
      <c r="X281" s="4">
        <f t="shared" si="31"/>
        <v>59.900717242329279</v>
      </c>
      <c r="AG281" s="4">
        <f>AJ281+'Rail Costs'!K281</f>
        <v>40.105907054871217</v>
      </c>
      <c r="AH281" s="4">
        <f>B281+'Rail Costs'!N281</f>
        <v>39.022362821948491</v>
      </c>
      <c r="AI281" s="4">
        <f>AH281+'Rail Costs'!K281</f>
        <v>40.328269876819711</v>
      </c>
      <c r="AJ281" s="4">
        <v>38.799999999999997</v>
      </c>
      <c r="AK281" s="4">
        <v>39.4</v>
      </c>
      <c r="AL281">
        <v>38.799999999999997</v>
      </c>
      <c r="AO281" s="4">
        <f>$L281-(AG281*'Feedstock Conversions'!$B$21)-'Rail Costs'!Q281</f>
        <v>119.29566920767091</v>
      </c>
      <c r="AP281" s="4">
        <f>$L281-(AH281*'Feedstock Conversions'!$B$21)-'Rail Costs'!R281</f>
        <v>128.31126229560488</v>
      </c>
      <c r="AQ281" s="4">
        <f>$L281-(AI281*'Feedstock Conversions'!$B$21)-'Rail Costs'!S281</f>
        <v>118.25718879429984</v>
      </c>
      <c r="AR281" s="4">
        <f>$L281-(AJ281*'Feedstock Conversions'!$B$21)-'Rail Costs'!T281</f>
        <v>129.7742541379514</v>
      </c>
      <c r="AS281" s="4">
        <f>$L281-(AK281*'Feedstock Conversions'!$B$21)-'Rail Costs'!U281</f>
        <v>125.23991728253964</v>
      </c>
      <c r="AT281" s="4">
        <f>$L281-(AL281*'Feedstock Conversions'!$B$21)-'Rail Costs'!V281</f>
        <v>128.90718496554169</v>
      </c>
      <c r="AV281" s="4">
        <f>$T281-(AG281*'Feedstock Conversions'!$B$9)-'Rail Costs'!Q281</f>
        <v>89.264740005431278</v>
      </c>
      <c r="AW281" s="4">
        <f>$T281-(AH281*'Feedstock Conversions'!$B$9)-'Rail Costs'!R281</f>
        <v>99.92406969470899</v>
      </c>
      <c r="AX281" s="4">
        <f>$T281-(AI281*'Feedstock Conversions'!$B$9)-'Rail Costs'!S281</f>
        <v>87.88893519116435</v>
      </c>
      <c r="AY281" s="4">
        <f>$T281-(AJ281*'Feedstock Conversions'!$B$9)-'Rail Costs'!T281</f>
        <v>101.72438593795137</v>
      </c>
      <c r="AZ281" s="4">
        <f>$T281-(AK281*'Feedstock Conversions'!$B$9)-'Rail Costs'!U281</f>
        <v>96.279849082539613</v>
      </c>
      <c r="BA281" s="4">
        <f>$T281-(AL281*'Feedstock Conversions'!$B$9)-'Rail Costs'!V281</f>
        <v>100.85731676554164</v>
      </c>
      <c r="BH281">
        <f t="shared" si="32"/>
        <v>19</v>
      </c>
      <c r="BI281">
        <f t="shared" si="33"/>
        <v>2024</v>
      </c>
      <c r="BJ281">
        <f t="shared" si="34"/>
        <v>5</v>
      </c>
    </row>
    <row r="282" spans="1:62" x14ac:dyDescent="0.2">
      <c r="A282" s="11">
        <v>45429</v>
      </c>
      <c r="B282" s="4">
        <v>38.75</v>
      </c>
      <c r="C282" s="18">
        <f>CWG!B282+'Rail Costs'!B282</f>
        <v>43.97362821948488</v>
      </c>
      <c r="E282" s="4">
        <f>CWG!C282*'Feedstock Conversions'!B$21</f>
        <v>345.54477054871217</v>
      </c>
      <c r="F282" s="4">
        <f>CWG!C282*'Feedstock Conversions'!B$9</f>
        <v>412.25276455767073</v>
      </c>
      <c r="H282" s="4">
        <f>'Fuel Values'!B282-CWG!I282-CWG!J282-CWG!K282</f>
        <v>237.48994290918745</v>
      </c>
      <c r="I282" s="18">
        <f>('LCFS Values'!$E$6-$AA$4)/1000000*'LCFS Values'!B282*'LCFS Values'!$G$2*100</f>
        <v>31.485057090812496</v>
      </c>
      <c r="J282" s="4">
        <f>'RIN Values'!C282</f>
        <v>71.025000000000006</v>
      </c>
      <c r="K282" s="4">
        <f>'Fixed Credits Value'!B282</f>
        <v>100</v>
      </c>
      <c r="L282" s="4">
        <f t="shared" si="28"/>
        <v>440</v>
      </c>
      <c r="M282" s="4">
        <f>L282/'Feedstock Conversions'!B$21</f>
        <v>55.993891575464495</v>
      </c>
      <c r="O282" s="4">
        <f>'Fuel Values'!C282*100</f>
        <v>238.68999999999997</v>
      </c>
      <c r="P282" s="18">
        <f>('LCFS Values'!$E$5-AB$4)/1000000*'LCFS Values'!B282*'LCFS Values'!$G$2*100</f>
        <v>27.324976350000004</v>
      </c>
      <c r="Q282" s="4">
        <f>'RIN Values'!D282</f>
        <v>80.495000000000005</v>
      </c>
      <c r="R282" s="4">
        <f>'Fixed Credits Value'!B282</f>
        <v>100</v>
      </c>
      <c r="S282" s="4">
        <f>'Fixed Credits Value'!C282</f>
        <v>16</v>
      </c>
      <c r="T282" s="4">
        <f t="shared" si="29"/>
        <v>462.50997634999999</v>
      </c>
      <c r="U282" s="4">
        <f>T282/'Feedstock Conversions'!B$9</f>
        <v>49.334397477333333</v>
      </c>
      <c r="W282" s="4">
        <f t="shared" si="30"/>
        <v>94.455229451287835</v>
      </c>
      <c r="X282" s="4">
        <f t="shared" si="31"/>
        <v>50.257211792329258</v>
      </c>
      <c r="AG282" s="4">
        <f>AJ282+'Rail Costs'!K282</f>
        <v>40.30590705487122</v>
      </c>
      <c r="AH282" s="4">
        <f>B282+'Rail Costs'!N282</f>
        <v>39.272362821948491</v>
      </c>
      <c r="AI282" s="4">
        <f>AH282+'Rail Costs'!K282</f>
        <v>40.578269876819711</v>
      </c>
      <c r="AJ282" s="4">
        <v>39</v>
      </c>
      <c r="AK282" s="4">
        <v>40</v>
      </c>
      <c r="AL282" s="4">
        <v>39</v>
      </c>
      <c r="AO282" s="4">
        <f>$L282-(AG282*'Feedstock Conversions'!$B$21)-'Rail Costs'!Q282</f>
        <v>118.72406920767087</v>
      </c>
      <c r="AP282" s="4">
        <f>$L282-(AH282*'Feedstock Conversions'!$B$21)-'Rail Costs'!R282</f>
        <v>127.3467622956049</v>
      </c>
      <c r="AQ282" s="4">
        <f>$L282-(AI282*'Feedstock Conversions'!$B$21)-'Rail Costs'!S282</f>
        <v>117.29268879429985</v>
      </c>
      <c r="AR282" s="4">
        <f>$L282-(AJ282*'Feedstock Conversions'!$B$21)-'Rail Costs'!T282</f>
        <v>129.20265413795136</v>
      </c>
      <c r="AS282" s="4">
        <f>$L282-(AK282*'Feedstock Conversions'!$B$21)-'Rail Costs'!U282</f>
        <v>121.52511728253961</v>
      </c>
      <c r="AT282" s="4">
        <f>$L282-(AL282*'Feedstock Conversions'!$B$21)-'Rail Costs'!V282</f>
        <v>128.33558496554164</v>
      </c>
      <c r="AV282" s="4">
        <f>$T282-(AG282*'Feedstock Conversions'!$B$9)-'Rail Costs'!Q282</f>
        <v>80.089984555431201</v>
      </c>
      <c r="AW282" s="4">
        <f>$T282-(AH282*'Feedstock Conversions'!$B$9)-'Rail Costs'!R282</f>
        <v>90.28056424470897</v>
      </c>
      <c r="AX282" s="4">
        <f>$T282-(AI282*'Feedstock Conversions'!$B$9)-'Rail Costs'!S282</f>
        <v>78.24542974116433</v>
      </c>
      <c r="AY282" s="4">
        <f>$T282-(AJ282*'Feedstock Conversions'!$B$9)-'Rail Costs'!T282</f>
        <v>92.549630487951347</v>
      </c>
      <c r="AZ282" s="4">
        <f>$T282-(AK282*'Feedstock Conversions'!$B$9)-'Rail Costs'!U282</f>
        <v>83.355093632539592</v>
      </c>
      <c r="BA282" s="4">
        <f>$T282-(AL282*'Feedstock Conversions'!$B$9)-'Rail Costs'!V282</f>
        <v>91.682561315541619</v>
      </c>
      <c r="BH282">
        <f t="shared" si="32"/>
        <v>20</v>
      </c>
      <c r="BI282">
        <f t="shared" si="33"/>
        <v>2024</v>
      </c>
      <c r="BJ282">
        <f t="shared" si="34"/>
        <v>5</v>
      </c>
    </row>
    <row r="283" spans="1:62" x14ac:dyDescent="0.2">
      <c r="A283" s="11">
        <v>45436</v>
      </c>
      <c r="B283">
        <v>39.85</v>
      </c>
      <c r="C283" s="18">
        <f>CWG!B283+'Rail Costs'!B283</f>
        <v>45.073628219484881</v>
      </c>
      <c r="E283" s="4">
        <f>CWG!C283*'Feedstock Conversions'!B$21</f>
        <v>354.18857054871216</v>
      </c>
      <c r="F283" s="4">
        <f>CWG!C283*'Feedstock Conversions'!B$9</f>
        <v>422.56526455767079</v>
      </c>
      <c r="H283" s="4">
        <f>'Fuel Values'!B283-CWG!I283-CWG!J283-CWG!K283</f>
        <v>226.39464189899996</v>
      </c>
      <c r="I283" s="18">
        <f>('LCFS Values'!$E$6-$AA$4)/1000000*'LCFS Values'!B283*'LCFS Values'!$G$2*100</f>
        <v>33.430358100999996</v>
      </c>
      <c r="J283" s="4">
        <f>'RIN Values'!C283</f>
        <v>83.175000000000011</v>
      </c>
      <c r="K283" s="4">
        <f>'Fixed Credits Value'!B283</f>
        <v>100</v>
      </c>
      <c r="L283" s="4">
        <f t="shared" si="28"/>
        <v>442.99999999999994</v>
      </c>
      <c r="M283" s="4">
        <f>L283/'Feedstock Conversions'!B$21</f>
        <v>56.375668108933567</v>
      </c>
      <c r="O283" s="4">
        <f>'Fuel Values'!C283*100</f>
        <v>243.12999999999997</v>
      </c>
      <c r="P283" s="18">
        <f>('LCFS Values'!$E$5-AB$4)/1000000*'LCFS Values'!B283*'LCFS Values'!$G$2*100</f>
        <v>29.013247199999999</v>
      </c>
      <c r="Q283" s="4">
        <f>'RIN Values'!D283</f>
        <v>94.265000000000001</v>
      </c>
      <c r="R283" s="4">
        <f>'Fixed Credits Value'!B283</f>
        <v>100</v>
      </c>
      <c r="S283" s="4">
        <f>'Fixed Credits Value'!C283</f>
        <v>16</v>
      </c>
      <c r="T283" s="4">
        <f t="shared" si="29"/>
        <v>482.40824719999995</v>
      </c>
      <c r="U283" s="4">
        <f>T283/'Feedstock Conversions'!B$9</f>
        <v>51.456879701333328</v>
      </c>
      <c r="W283" s="4">
        <f t="shared" si="30"/>
        <v>88.811429451287779</v>
      </c>
      <c r="X283" s="4">
        <f t="shared" si="31"/>
        <v>59.842982642329162</v>
      </c>
      <c r="AG283" s="4">
        <f>AJ283+'Rail Costs'!K283</f>
        <v>41.105907054871217</v>
      </c>
      <c r="AH283" s="4">
        <f>B283+'Rail Costs'!N283</f>
        <v>40.372362821948492</v>
      </c>
      <c r="AI283" s="4">
        <f>AH283+'Rail Costs'!K283</f>
        <v>41.678269876819712</v>
      </c>
      <c r="AJ283">
        <v>39.799999999999997</v>
      </c>
      <c r="AK283">
        <v>40.799999999999997</v>
      </c>
      <c r="AL283">
        <v>39.799999999999997</v>
      </c>
      <c r="AO283" s="4">
        <f>$L283-(AG283*'Feedstock Conversions'!$B$21)-'Rail Costs'!Q283</f>
        <v>115.43766920767085</v>
      </c>
      <c r="AP283" s="4">
        <f>$L283-(AH283*'Feedstock Conversions'!$B$21)-'Rail Costs'!R283</f>
        <v>121.70296229560479</v>
      </c>
      <c r="AQ283" s="4">
        <f>$L283-(AI283*'Feedstock Conversions'!$B$21)-'Rail Costs'!S283</f>
        <v>111.64888879429979</v>
      </c>
      <c r="AR283" s="4">
        <f>$L283-(AJ283*'Feedstock Conversions'!$B$21)-'Rail Costs'!T283</f>
        <v>125.91625413795136</v>
      </c>
      <c r="AS283" s="4">
        <f>$L283-(AK283*'Feedstock Conversions'!$B$21)-'Rail Costs'!U283</f>
        <v>118.2387172825396</v>
      </c>
      <c r="AT283" s="4">
        <f>$L283-(AL283*'Feedstock Conversions'!$B$21)-'Rail Costs'!V283</f>
        <v>125.04918496554163</v>
      </c>
      <c r="AV283" s="4">
        <f>$T283-(AG283*'Feedstock Conversions'!$B$9)-'Rail Costs'!Q283</f>
        <v>92.488255405431218</v>
      </c>
      <c r="AW283" s="4">
        <f>$T283-(AH283*'Feedstock Conversions'!$B$9)-'Rail Costs'!R283</f>
        <v>99.86633509470893</v>
      </c>
      <c r="AX283" s="4">
        <f>$T283-(AI283*'Feedstock Conversions'!$B$9)-'Rail Costs'!S283</f>
        <v>87.83120059116429</v>
      </c>
      <c r="AY283" s="4">
        <f>$T283-(AJ283*'Feedstock Conversions'!$B$9)-'Rail Costs'!T283</f>
        <v>104.94790133795131</v>
      </c>
      <c r="AZ283" s="4">
        <f>$T283-(AK283*'Feedstock Conversions'!$B$9)-'Rail Costs'!U283</f>
        <v>95.753364482539553</v>
      </c>
      <c r="BA283" s="4">
        <f>$T283-(AL283*'Feedstock Conversions'!$B$9)-'Rail Costs'!V283</f>
        <v>104.08083216554158</v>
      </c>
      <c r="BH283">
        <f t="shared" si="32"/>
        <v>21</v>
      </c>
      <c r="BI283">
        <f t="shared" si="33"/>
        <v>2024</v>
      </c>
      <c r="BJ283">
        <f t="shared" si="34"/>
        <v>5</v>
      </c>
    </row>
    <row r="284" spans="1:62" x14ac:dyDescent="0.2">
      <c r="A284" s="11">
        <v>45443</v>
      </c>
      <c r="B284">
        <v>40</v>
      </c>
      <c r="C284" s="18">
        <f>CWG!B284+'Rail Costs'!B284</f>
        <v>45.22362821948488</v>
      </c>
      <c r="E284" s="4">
        <f>CWG!C284*'Feedstock Conversions'!B$21</f>
        <v>355.36727054871216</v>
      </c>
      <c r="F284" s="4">
        <f>CWG!C284*'Feedstock Conversions'!B$9</f>
        <v>423.97151455767073</v>
      </c>
      <c r="H284" s="4">
        <f>'Fuel Values'!B284-CWG!I284-CWG!J284-CWG!K284</f>
        <v>223.18878348148439</v>
      </c>
      <c r="I284" s="18">
        <f>('LCFS Values'!$E$6-$AA$4)/1000000*'LCFS Values'!B284*'LCFS Values'!$G$2*100</f>
        <v>33.592466518515621</v>
      </c>
      <c r="J284" s="4">
        <f>'RIN Values'!C284</f>
        <v>84.46875</v>
      </c>
      <c r="K284" s="4">
        <f>'Fixed Credits Value'!B284</f>
        <v>100</v>
      </c>
      <c r="L284" s="4">
        <f t="shared" si="28"/>
        <v>441.25</v>
      </c>
      <c r="M284" s="4">
        <f>L284/'Feedstock Conversions'!B$21</f>
        <v>56.152965131076613</v>
      </c>
      <c r="O284" s="4">
        <f>'Fuel Values'!C284*100</f>
        <v>243.88</v>
      </c>
      <c r="P284" s="18">
        <f>('LCFS Values'!$E$5-AB$4)/1000000*'LCFS Values'!B284*'LCFS Values'!$G$2*100</f>
        <v>29.153936437500001</v>
      </c>
      <c r="Q284" s="4">
        <f>'RIN Values'!D284</f>
        <v>95.731250000000003</v>
      </c>
      <c r="R284" s="4">
        <f>'Fixed Credits Value'!B284</f>
        <v>100</v>
      </c>
      <c r="S284" s="4">
        <f>'Fixed Credits Value'!C284</f>
        <v>16</v>
      </c>
      <c r="T284" s="4">
        <f t="shared" si="29"/>
        <v>484.76518643750001</v>
      </c>
      <c r="U284" s="4">
        <f>T284/'Feedstock Conversions'!B$9</f>
        <v>51.70828655333333</v>
      </c>
      <c r="W284" s="4">
        <f t="shared" si="30"/>
        <v>85.882729451287844</v>
      </c>
      <c r="X284" s="4">
        <f t="shared" si="31"/>
        <v>60.793671879829276</v>
      </c>
      <c r="AG284" s="4">
        <f>AJ284+'Rail Costs'!K284</f>
        <v>41.30590705487122</v>
      </c>
      <c r="AH284" s="4">
        <f>B284+'Rail Costs'!N284</f>
        <v>40.522362821948491</v>
      </c>
      <c r="AI284" s="4">
        <f>AH284+'Rail Costs'!K284</f>
        <v>41.828269876819711</v>
      </c>
      <c r="AJ284">
        <v>40</v>
      </c>
      <c r="AK284">
        <v>42.125</v>
      </c>
      <c r="AL284">
        <v>40</v>
      </c>
      <c r="AO284" s="4">
        <f>$L284-(AG284*'Feedstock Conversions'!$B$21)-'Rail Costs'!Q284</f>
        <v>112.11606920767092</v>
      </c>
      <c r="AP284" s="4">
        <f>$L284-(AH284*'Feedstock Conversions'!$B$21)-'Rail Costs'!R284</f>
        <v>118.77426229560486</v>
      </c>
      <c r="AQ284" s="4">
        <f>$L284-(AI284*'Feedstock Conversions'!$B$21)-'Rail Costs'!S284</f>
        <v>108.72018879429986</v>
      </c>
      <c r="AR284" s="4">
        <f>$L284-(AJ284*'Feedstock Conversions'!$B$21)-'Rail Costs'!T284</f>
        <v>122.59465413795137</v>
      </c>
      <c r="AS284" s="4">
        <f>$L284-(AK284*'Feedstock Conversions'!$B$21)-'Rail Costs'!U284</f>
        <v>106.07686728253964</v>
      </c>
      <c r="AT284" s="4">
        <f>$L284-(AL284*'Feedstock Conversions'!$B$21)-'Rail Costs'!V284</f>
        <v>121.72758496554164</v>
      </c>
      <c r="AV284" s="4">
        <f>$T284-(AG284*'Feedstock Conversions'!$B$9)-'Rail Costs'!Q284</f>
        <v>92.970194642931219</v>
      </c>
      <c r="AW284" s="4">
        <f>$T284-(AH284*'Feedstock Conversions'!$B$9)-'Rail Costs'!R284</f>
        <v>100.81702433220899</v>
      </c>
      <c r="AX284" s="4">
        <f>$T284-(AI284*'Feedstock Conversions'!$B$9)-'Rail Costs'!S284</f>
        <v>88.781889828664347</v>
      </c>
      <c r="AY284" s="4">
        <f>$T284-(AJ284*'Feedstock Conversions'!$B$9)-'Rail Costs'!T284</f>
        <v>105.42984057545137</v>
      </c>
      <c r="AZ284" s="4">
        <f>$T284-(AK284*'Feedstock Conversions'!$B$9)-'Rail Costs'!U284</f>
        <v>85.68842872003961</v>
      </c>
      <c r="BA284" s="4">
        <f>$T284-(AL284*'Feedstock Conversions'!$B$9)-'Rail Costs'!V284</f>
        <v>104.56277140304164</v>
      </c>
      <c r="BH284">
        <f t="shared" si="32"/>
        <v>22</v>
      </c>
      <c r="BI284">
        <f t="shared" si="33"/>
        <v>2024</v>
      </c>
      <c r="BJ284">
        <f t="shared" si="34"/>
        <v>5</v>
      </c>
    </row>
    <row r="285" spans="1:62" x14ac:dyDescent="0.2">
      <c r="A285" s="11">
        <f>A284+7</f>
        <v>45450</v>
      </c>
      <c r="B285">
        <v>41.4</v>
      </c>
      <c r="C285" s="18">
        <f>CWG!B285+'Rail Costs'!B285</f>
        <v>46.623628219484878</v>
      </c>
      <c r="E285" s="4">
        <f>CWG!C285*'Feedstock Conversions'!B$21</f>
        <v>366.36847054871214</v>
      </c>
      <c r="F285" s="4">
        <f>CWG!C285*'Feedstock Conversions'!B$9</f>
        <v>437.09651455767073</v>
      </c>
      <c r="H285" s="4">
        <f>'Fuel Values'!B285-CWG!I285-CWG!J285-CWG!K285</f>
        <v>218.67831649687503</v>
      </c>
      <c r="I285" s="18">
        <f>('LCFS Values'!$E$6-$AA$4)/1000000*'LCFS Values'!B285*'LCFS Values'!$G$2*100</f>
        <v>32.421683503124996</v>
      </c>
      <c r="J285" s="4">
        <f>'RIN Values'!C285</f>
        <v>81.900000000000006</v>
      </c>
      <c r="K285" s="4">
        <f>'Fixed Credits Value'!B285</f>
        <v>100</v>
      </c>
      <c r="L285" s="4">
        <f t="shared" si="28"/>
        <v>433</v>
      </c>
      <c r="M285" s="4">
        <f>L285/'Feedstock Conversions'!B$21</f>
        <v>55.103079664036656</v>
      </c>
      <c r="O285" s="4">
        <f>'Fuel Values'!C285*100</f>
        <v>232.45</v>
      </c>
      <c r="P285" s="18">
        <f>('LCFS Values'!$E$5-AB$4)/1000000*'LCFS Values'!B285*'LCFS Values'!$G$2*100</f>
        <v>28.137847499999996</v>
      </c>
      <c r="Q285" s="4">
        <f>'RIN Values'!D285</f>
        <v>92.82</v>
      </c>
      <c r="R285" s="4">
        <f>'Fixed Credits Value'!B285</f>
        <v>100</v>
      </c>
      <c r="S285" s="4">
        <f>'Fixed Credits Value'!C285</f>
        <v>16</v>
      </c>
      <c r="T285" s="4">
        <f t="shared" si="29"/>
        <v>469.4078475</v>
      </c>
      <c r="U285" s="4">
        <f>T285/'Feedstock Conversions'!B$9</f>
        <v>50.070170400000002</v>
      </c>
      <c r="W285" s="4">
        <f t="shared" si="30"/>
        <v>66.631529451287861</v>
      </c>
      <c r="X285" s="4">
        <f t="shared" si="31"/>
        <v>32.311332942329273</v>
      </c>
      <c r="AG285" s="4">
        <f>AJ285+'Rail Costs'!K285</f>
        <v>42.105907054871217</v>
      </c>
      <c r="AH285" s="4">
        <f>B285+'Rail Costs'!N285</f>
        <v>41.922362821948489</v>
      </c>
      <c r="AI285" s="4">
        <f>AH285+'Rail Costs'!K285</f>
        <v>43.228269876819709</v>
      </c>
      <c r="AJ285">
        <v>40.799999999999997</v>
      </c>
      <c r="AK285">
        <v>42.5</v>
      </c>
      <c r="AL285">
        <v>41.2</v>
      </c>
      <c r="AO285" s="4">
        <f>$L285-(AG285*'Feedstock Conversions'!$B$21)-'Rail Costs'!Q285</f>
        <v>97.579669207670904</v>
      </c>
      <c r="AP285" s="4">
        <f>$L285-(AH285*'Feedstock Conversions'!$B$21)-'Rail Costs'!R285</f>
        <v>99.523062295604873</v>
      </c>
      <c r="AQ285" s="4">
        <f>$L285-(AI285*'Feedstock Conversions'!$B$21)-'Rail Costs'!S285</f>
        <v>89.468988794299875</v>
      </c>
      <c r="AR285" s="4">
        <f>$L285-(AJ285*'Feedstock Conversions'!$B$21)-'Rail Costs'!T285</f>
        <v>108.05825413795141</v>
      </c>
      <c r="AS285" s="4">
        <f>$L285-(AK285*'Feedstock Conversions'!$B$21)-'Rail Costs'!U285</f>
        <v>94.880117282539629</v>
      </c>
      <c r="AT285" s="4">
        <f>$L285-(AL285*'Feedstock Conversions'!$B$21)-'Rail Costs'!V285</f>
        <v>104.04798496554164</v>
      </c>
      <c r="AV285" s="4">
        <f>$T285-(AG285*'Feedstock Conversions'!$B$9)-'Rail Costs'!Q285</f>
        <v>70.112855705431272</v>
      </c>
      <c r="AW285" s="4">
        <f>$T285-(AH285*'Feedstock Conversions'!$B$9)-'Rail Costs'!R285</f>
        <v>72.334685394709041</v>
      </c>
      <c r="AX285" s="4">
        <f>$T285-(AI285*'Feedstock Conversions'!$B$9)-'Rail Costs'!S285</f>
        <v>60.299550891164351</v>
      </c>
      <c r="AY285" s="4">
        <f>$T285-(AJ285*'Feedstock Conversions'!$B$9)-'Rail Costs'!T285</f>
        <v>82.572501637951362</v>
      </c>
      <c r="AZ285" s="4">
        <f>$T285-(AK285*'Feedstock Conversions'!$B$9)-'Rail Costs'!U285</f>
        <v>66.815464782539607</v>
      </c>
      <c r="BA285" s="4">
        <f>$T285-(AL285*'Feedstock Conversions'!$B$9)-'Rail Costs'!V285</f>
        <v>77.955432465541634</v>
      </c>
      <c r="BH285">
        <f t="shared" si="32"/>
        <v>23</v>
      </c>
      <c r="BI285">
        <f t="shared" si="33"/>
        <v>2024</v>
      </c>
      <c r="BJ285">
        <f t="shared" si="34"/>
        <v>6</v>
      </c>
    </row>
    <row r="286" spans="1:62" x14ac:dyDescent="0.2">
      <c r="A286" s="11">
        <f>A285+7</f>
        <v>45457</v>
      </c>
      <c r="B286">
        <v>42.4</v>
      </c>
      <c r="C286" s="18">
        <f>CWG!B286+'Rail Costs'!B286</f>
        <v>47.623628219484878</v>
      </c>
      <c r="E286" s="4">
        <f>CWG!C286*'Feedstock Conversions'!B$21</f>
        <v>374.22647054871214</v>
      </c>
      <c r="F286" s="4">
        <f>CWG!C286*'Feedstock Conversions'!B$9</f>
        <v>446.47151455767073</v>
      </c>
      <c r="H286" s="4">
        <f>'Fuel Values'!B286-CWG!I286-CWG!J286-CWG!K286</f>
        <v>223.0745815174688</v>
      </c>
      <c r="I286" s="18">
        <f>('LCFS Values'!$E$6-$AA$4)/1000000*'LCFS Values'!B286*'LCFS Values'!$G$2*100</f>
        <v>32.025418482531251</v>
      </c>
      <c r="J286" s="4">
        <f>'RIN Values'!C286</f>
        <v>81.900000000000006</v>
      </c>
      <c r="K286" s="4">
        <f>'Fixed Credits Value'!B286</f>
        <v>100</v>
      </c>
      <c r="L286" s="4">
        <f t="shared" si="28"/>
        <v>437.00000000000006</v>
      </c>
      <c r="M286" s="4">
        <f>L286/'Feedstock Conversions'!B$21</f>
        <v>55.61211504199543</v>
      </c>
      <c r="O286" s="4">
        <f>'Fuel Values'!C286*100</f>
        <v>245.67999999999998</v>
      </c>
      <c r="P286" s="18">
        <f>('LCFS Values'!$E$5-AB$4)/1000000*'LCFS Values'!B286*'LCFS Values'!$G$2*100</f>
        <v>27.793940474999999</v>
      </c>
      <c r="Q286" s="4">
        <f>'RIN Values'!D286</f>
        <v>92.82</v>
      </c>
      <c r="R286" s="4">
        <f>'Fixed Credits Value'!B286</f>
        <v>100</v>
      </c>
      <c r="S286" s="4">
        <f>'Fixed Credits Value'!C286</f>
        <v>16</v>
      </c>
      <c r="T286" s="4">
        <f t="shared" si="29"/>
        <v>482.293940475</v>
      </c>
      <c r="U286" s="4">
        <f>T286/'Feedstock Conversions'!B$9</f>
        <v>51.444686984000001</v>
      </c>
      <c r="W286" s="4">
        <f t="shared" si="30"/>
        <v>62.773529451287914</v>
      </c>
      <c r="X286" s="4">
        <f t="shared" si="31"/>
        <v>35.822425917329269</v>
      </c>
      <c r="AG286" s="4">
        <f>AJ286+'Rail Costs'!K286</f>
        <v>43.355907054871217</v>
      </c>
      <c r="AH286" s="4">
        <f>B286+'Rail Costs'!N286</f>
        <v>42.922362821948489</v>
      </c>
      <c r="AI286" s="4">
        <f>AH286+'Rail Costs'!K286</f>
        <v>44.228269876819709</v>
      </c>
      <c r="AJ286">
        <v>42.05</v>
      </c>
      <c r="AK286">
        <v>43.5</v>
      </c>
      <c r="AL286">
        <v>41.5</v>
      </c>
      <c r="AO286" s="4">
        <f>$L286-(AG286*'Feedstock Conversions'!$B$21)-'Rail Costs'!Q286</f>
        <v>91.75716920767097</v>
      </c>
      <c r="AP286" s="4">
        <f>$L286-(AH286*'Feedstock Conversions'!$B$21)-'Rail Costs'!R286</f>
        <v>95.665062295604926</v>
      </c>
      <c r="AQ286" s="4">
        <f>$L286-(AI286*'Feedstock Conversions'!$B$21)-'Rail Costs'!S286</f>
        <v>85.610988794299928</v>
      </c>
      <c r="AR286" s="4">
        <f>$L286-(AJ286*'Feedstock Conversions'!$B$21)-'Rail Costs'!T286</f>
        <v>102.23575413795147</v>
      </c>
      <c r="AS286" s="4">
        <f>$L286-(AK286*'Feedstock Conversions'!$B$21)-'Rail Costs'!U286</f>
        <v>91.022117282539682</v>
      </c>
      <c r="AT286" s="4">
        <f>$L286-(AL286*'Feedstock Conversions'!$B$21)-'Rail Costs'!V286</f>
        <v>105.69058496554172</v>
      </c>
      <c r="AV286" s="4">
        <f>$T286-(AG286*'Feedstock Conversions'!$B$9)-'Rail Costs'!Q286</f>
        <v>71.280198680431269</v>
      </c>
      <c r="AW286" s="4">
        <f>$T286-(AH286*'Feedstock Conversions'!$B$9)-'Rail Costs'!R286</f>
        <v>75.845778369709038</v>
      </c>
      <c r="AX286" s="4">
        <f>$T286-(AI286*'Feedstock Conversions'!$B$9)-'Rail Costs'!S286</f>
        <v>63.810643866164348</v>
      </c>
      <c r="AY286" s="4">
        <f>$T286-(AJ286*'Feedstock Conversions'!$B$9)-'Rail Costs'!T286</f>
        <v>83.739844612951359</v>
      </c>
      <c r="AZ286" s="4">
        <f>$T286-(AK286*'Feedstock Conversions'!$B$9)-'Rail Costs'!U286</f>
        <v>70.326557757539604</v>
      </c>
      <c r="BA286" s="4">
        <f>$T286-(AL286*'Feedstock Conversions'!$B$9)-'Rail Costs'!V286</f>
        <v>88.029025440541631</v>
      </c>
      <c r="BH286">
        <f t="shared" si="32"/>
        <v>24</v>
      </c>
      <c r="BI286">
        <f t="shared" si="33"/>
        <v>2024</v>
      </c>
      <c r="BJ286">
        <f t="shared" si="34"/>
        <v>6</v>
      </c>
    </row>
    <row r="287" spans="1:62" x14ac:dyDescent="0.2">
      <c r="A287" s="11">
        <v>45464</v>
      </c>
      <c r="B287" s="4">
        <v>43.4375</v>
      </c>
      <c r="C287" s="18">
        <f>CWG!B287+'Rail Costs'!B287</f>
        <v>48.66112821948488</v>
      </c>
      <c r="E287" s="4">
        <f>CWG!C287*'Feedstock Conversions'!B$21</f>
        <v>382.37914554871219</v>
      </c>
      <c r="F287" s="4">
        <f>CWG!C287*'Feedstock Conversions'!B$9</f>
        <v>456.19807705767073</v>
      </c>
      <c r="H287" s="4">
        <f>'Fuel Values'!B287-CWG!I287-CWG!J287-CWG!K287</f>
        <v>229.70365692248924</v>
      </c>
      <c r="I287" s="18">
        <f>('LCFS Values'!$E$6-$AA$4)/1000000*'LCFS Values'!B287*'LCFS Values'!$G$2*100</f>
        <v>31.858843077510745</v>
      </c>
      <c r="J287" s="4">
        <f>'RIN Values'!C287</f>
        <v>83.4375</v>
      </c>
      <c r="K287" s="4">
        <f>'Fixed Credits Value'!B287</f>
        <v>100</v>
      </c>
      <c r="L287" s="4">
        <f t="shared" si="28"/>
        <v>445</v>
      </c>
      <c r="M287" s="4">
        <f>L287/'Feedstock Conversions'!B$21</f>
        <v>56.630185797912958</v>
      </c>
      <c r="O287" s="4">
        <f>'Fuel Values'!C287*100</f>
        <v>251.48000000000002</v>
      </c>
      <c r="P287" s="18">
        <f>('LCFS Values'!$E$5-AB$4)/1000000*'LCFS Values'!B287*'LCFS Values'!$G$2*100</f>
        <v>27.649374467400001</v>
      </c>
      <c r="Q287" s="4">
        <f>'RIN Values'!D287</f>
        <v>94.5625</v>
      </c>
      <c r="R287" s="4">
        <f>'Fixed Credits Value'!B287</f>
        <v>100</v>
      </c>
      <c r="S287" s="4">
        <f>'Fixed Credits Value'!C287</f>
        <v>16</v>
      </c>
      <c r="T287" s="4">
        <f t="shared" si="29"/>
        <v>489.6918744674</v>
      </c>
      <c r="U287" s="4">
        <f>T287/'Feedstock Conversions'!B$9</f>
        <v>52.233799943189332</v>
      </c>
      <c r="W287" s="4">
        <f t="shared" si="30"/>
        <v>62.620854451287812</v>
      </c>
      <c r="X287" s="4">
        <f t="shared" si="31"/>
        <v>33.493797409729268</v>
      </c>
      <c r="AG287" s="4">
        <f>AJ287+'Rail Costs'!K287</f>
        <v>44.61840705487122</v>
      </c>
      <c r="AH287" s="4">
        <f>B287+'Rail Costs'!N287</f>
        <v>43.959862821948491</v>
      </c>
      <c r="AI287" s="4">
        <f>AH287+'Rail Costs'!K287</f>
        <v>45.265769876819711</v>
      </c>
      <c r="AJ287">
        <v>43.3125</v>
      </c>
      <c r="AK287">
        <v>43.5</v>
      </c>
      <c r="AL287">
        <v>42.625</v>
      </c>
      <c r="AO287" s="4">
        <f>$L287-(AG287*'Feedstock Conversions'!$B$21)-'Rail Costs'!Q287</f>
        <v>89.836444207670908</v>
      </c>
      <c r="AP287" s="4">
        <f>$L287-(AH287*'Feedstock Conversions'!$B$21)-'Rail Costs'!R287</f>
        <v>95.512387295604881</v>
      </c>
      <c r="AQ287" s="4">
        <f>$L287-(AI287*'Feedstock Conversions'!$B$21)-'Rail Costs'!S287</f>
        <v>85.458313794299826</v>
      </c>
      <c r="AR287" s="4">
        <f>$L287-(AJ287*'Feedstock Conversions'!$B$21)-'Rail Costs'!T287</f>
        <v>100.31502913795136</v>
      </c>
      <c r="AS287" s="4">
        <f>$L287-(AK287*'Feedstock Conversions'!$B$21)-'Rail Costs'!U287</f>
        <v>99.022117282539625</v>
      </c>
      <c r="AT287" s="4">
        <f>$L287-(AL287*'Feedstock Conversions'!$B$21)-'Rail Costs'!V287</f>
        <v>104.85033496554163</v>
      </c>
      <c r="AV287" s="4">
        <f>$T287-(AG287*'Feedstock Conversions'!$B$9)-'Rail Costs'!Q287</f>
        <v>66.842195172831211</v>
      </c>
      <c r="AW287" s="4">
        <f>$T287-(AH287*'Feedstock Conversions'!$B$9)-'Rail Costs'!R287</f>
        <v>73.51714986210898</v>
      </c>
      <c r="AX287" s="4">
        <f>$T287-(AI287*'Feedstock Conversions'!$B$9)-'Rail Costs'!S287</f>
        <v>61.482015358564347</v>
      </c>
      <c r="AY287" s="4">
        <f>$T287-(AJ287*'Feedstock Conversions'!$B$9)-'Rail Costs'!T287</f>
        <v>79.301841105351357</v>
      </c>
      <c r="AZ287" s="4">
        <f>$T287-(AK287*'Feedstock Conversions'!$B$9)-'Rail Costs'!U287</f>
        <v>77.724491749939602</v>
      </c>
      <c r="BA287" s="4">
        <f>$T287-(AL287*'Feedstock Conversions'!$B$9)-'Rail Costs'!V287</f>
        <v>84.880084432941629</v>
      </c>
      <c r="BH287">
        <f t="shared" si="32"/>
        <v>25</v>
      </c>
      <c r="BI287">
        <f t="shared" si="33"/>
        <v>2024</v>
      </c>
      <c r="BJ287">
        <f t="shared" si="34"/>
        <v>6</v>
      </c>
    </row>
    <row r="288" spans="1:62" x14ac:dyDescent="0.2">
      <c r="A288" s="11">
        <v>45471</v>
      </c>
      <c r="B288" s="4">
        <v>44.3</v>
      </c>
      <c r="C288" s="18">
        <f>CWG!B288+'Rail Costs'!B288</f>
        <v>49.523628219484877</v>
      </c>
      <c r="E288" s="4">
        <f>CWG!C288*'Feedstock Conversions'!B$21</f>
        <v>389.15667054871216</v>
      </c>
      <c r="F288" s="4">
        <f>CWG!C288*'Feedstock Conversions'!B$9</f>
        <v>464.28401455767073</v>
      </c>
      <c r="H288" s="4">
        <f>'Fuel Values'!B288-CWG!I288-CWG!J288-CWG!K288</f>
        <v>235.69229240409379</v>
      </c>
      <c r="I288" s="18">
        <f>('LCFS Values'!$E$6-$AA$4)/1000000*'LCFS Values'!B288*'LCFS Values'!$G$2*100</f>
        <v>32.457707595906236</v>
      </c>
      <c r="J288" s="4">
        <f>'RIN Values'!C288</f>
        <v>83.85</v>
      </c>
      <c r="K288" s="4">
        <f>'Fixed Credits Value'!B288</f>
        <v>100</v>
      </c>
      <c r="L288" s="4">
        <f t="shared" si="28"/>
        <v>452</v>
      </c>
      <c r="M288" s="4">
        <f>L288/'Feedstock Conversions'!B$21</f>
        <v>57.520997709340804</v>
      </c>
      <c r="O288" s="4">
        <f>'Fuel Values'!C288*100</f>
        <v>245.26</v>
      </c>
      <c r="P288" s="18">
        <f>('LCFS Values'!$E$5-AB$4)/1000000*'LCFS Values'!B288*'LCFS Values'!$G$2*100</f>
        <v>28.169111775000001</v>
      </c>
      <c r="Q288" s="4">
        <f>'RIN Values'!D288</f>
        <v>95.03</v>
      </c>
      <c r="R288" s="4">
        <f>'Fixed Credits Value'!B288</f>
        <v>100</v>
      </c>
      <c r="S288" s="4">
        <f>'Fixed Credits Value'!C288</f>
        <v>16</v>
      </c>
      <c r="T288" s="4">
        <f t="shared" si="29"/>
        <v>484.459111775</v>
      </c>
      <c r="U288" s="4">
        <f>T288/'Feedstock Conversions'!B$9</f>
        <v>51.675638589333332</v>
      </c>
      <c r="W288" s="4">
        <f t="shared" si="30"/>
        <v>62.843329451287843</v>
      </c>
      <c r="X288" s="4">
        <f t="shared" si="31"/>
        <v>20.175097217329267</v>
      </c>
      <c r="AG288" s="4">
        <f>AJ288+'Rail Costs'!K288</f>
        <v>45.255907054871223</v>
      </c>
      <c r="AH288" s="4">
        <f>B288+'Rail Costs'!N288</f>
        <v>44.822362821948488</v>
      </c>
      <c r="AI288" s="4">
        <f>AH288+'Rail Costs'!K288</f>
        <v>46.128269876819708</v>
      </c>
      <c r="AJ288">
        <v>43.95</v>
      </c>
      <c r="AK288">
        <v>46.5</v>
      </c>
      <c r="AL288">
        <v>43.4</v>
      </c>
      <c r="AO288" s="4">
        <f>$L288-(AG288*'Feedstock Conversions'!$B$21)-'Rail Costs'!Q288</f>
        <v>91.826969207670899</v>
      </c>
      <c r="AP288" s="4">
        <f>$L288-(AH288*'Feedstock Conversions'!$B$21)-'Rail Costs'!R288</f>
        <v>95.734862295604913</v>
      </c>
      <c r="AQ288" s="4">
        <f>$L288-(AI288*'Feedstock Conversions'!$B$21)-'Rail Costs'!S288</f>
        <v>85.680788794299858</v>
      </c>
      <c r="AR288" s="4">
        <f>$L288-(AJ288*'Feedstock Conversions'!$B$21)-'Rail Costs'!T288</f>
        <v>102.30555413795135</v>
      </c>
      <c r="AS288" s="4">
        <f>$L288-(AK288*'Feedstock Conversions'!$B$21)-'Rail Costs'!U288</f>
        <v>82.448117282539613</v>
      </c>
      <c r="AT288" s="4">
        <f>$L288-(AL288*'Feedstock Conversions'!$B$21)-'Rail Costs'!V288</f>
        <v>105.76038496554165</v>
      </c>
      <c r="AV288" s="4">
        <f>$T288-(AG288*'Feedstock Conversions'!$B$9)-'Rail Costs'!Q288</f>
        <v>55.632869980431209</v>
      </c>
      <c r="AW288" s="4">
        <f>$T288-(AH288*'Feedstock Conversions'!$B$9)-'Rail Costs'!R288</f>
        <v>60.198449669709035</v>
      </c>
      <c r="AX288" s="4">
        <f>$T288-(AI288*'Feedstock Conversions'!$B$9)-'Rail Costs'!S288</f>
        <v>48.163315166164345</v>
      </c>
      <c r="AY288" s="4">
        <f>$T288-(AJ288*'Feedstock Conversions'!$B$9)-'Rail Costs'!T288</f>
        <v>68.092515912951356</v>
      </c>
      <c r="AZ288" s="4">
        <f>$T288-(AK288*'Feedstock Conversions'!$B$9)-'Rail Costs'!U288</f>
        <v>44.366729057539594</v>
      </c>
      <c r="BA288" s="4">
        <f>$T288-(AL288*'Feedstock Conversions'!$B$9)-'Rail Costs'!V288</f>
        <v>72.381696740541628</v>
      </c>
      <c r="BH288">
        <f t="shared" si="32"/>
        <v>26</v>
      </c>
      <c r="BI288">
        <f t="shared" si="33"/>
        <v>2024</v>
      </c>
      <c r="BJ288">
        <f t="shared" si="34"/>
        <v>6</v>
      </c>
    </row>
    <row r="289" spans="1:62" x14ac:dyDescent="0.2">
      <c r="A289" s="11">
        <v>45478</v>
      </c>
      <c r="B289" s="4">
        <v>44.5</v>
      </c>
      <c r="C289" s="18">
        <f>CWG!B289+'Rail Costs'!B289</f>
        <v>49.72362821948488</v>
      </c>
      <c r="E289" s="4">
        <f>CWG!C289*'Feedstock Conversions'!B$21</f>
        <v>390.72827054871215</v>
      </c>
      <c r="F289" s="4">
        <f>CWG!C289*'Feedstock Conversions'!B$9</f>
        <v>466.15901455767073</v>
      </c>
      <c r="H289" s="4">
        <f>'Fuel Values'!B289-CWG!I289-CWG!J289-CWG!K289</f>
        <v>239.77492788859377</v>
      </c>
      <c r="I289" s="18">
        <f>('LCFS Values'!$E$6-$AA$4)/1000000*'LCFS Values'!B289*'LCFS Values'!$G$2*100</f>
        <v>31.881322111406242</v>
      </c>
      <c r="J289" s="4">
        <f>'RIN Values'!C289</f>
        <v>94.59375</v>
      </c>
      <c r="K289" s="4">
        <f>'Fixed Credits Value'!B289</f>
        <v>100</v>
      </c>
      <c r="L289" s="4">
        <f t="shared" si="28"/>
        <v>466.25</v>
      </c>
      <c r="M289" s="4">
        <f>L289/'Feedstock Conversions'!B$21</f>
        <v>59.334436243318912</v>
      </c>
      <c r="O289" s="4">
        <f>'Fuel Values'!C289*100</f>
        <v>249.03</v>
      </c>
      <c r="P289" s="18">
        <f>('LCFS Values'!$E$5-AB$4)/1000000*'LCFS Values'!B289*'LCFS Values'!$G$2*100</f>
        <v>27.668883374999997</v>
      </c>
      <c r="Q289" s="4">
        <f>'RIN Values'!D289</f>
        <v>107.20625</v>
      </c>
      <c r="R289" s="4">
        <f>'Fixed Credits Value'!B289</f>
        <v>100</v>
      </c>
      <c r="S289" s="4">
        <f>'Fixed Credits Value'!C289</f>
        <v>16</v>
      </c>
      <c r="T289" s="4">
        <f t="shared" si="29"/>
        <v>499.90513337499999</v>
      </c>
      <c r="U289" s="4">
        <f>T289/'Feedstock Conversions'!B$9</f>
        <v>53.323214226666664</v>
      </c>
      <c r="W289" s="4">
        <f t="shared" si="30"/>
        <v>75.521729451287854</v>
      </c>
      <c r="X289" s="4">
        <f t="shared" si="31"/>
        <v>33.746118817329261</v>
      </c>
      <c r="AG289" s="4">
        <f>AJ289+'Rail Costs'!K289</f>
        <v>45.55590705487122</v>
      </c>
      <c r="AH289" s="4">
        <f>B289+'Rail Costs'!N289</f>
        <v>45.022362821948491</v>
      </c>
      <c r="AI289" s="4">
        <f>AH289+'Rail Costs'!K289</f>
        <v>46.328269876819711</v>
      </c>
      <c r="AJ289">
        <v>44.25</v>
      </c>
      <c r="AK289">
        <v>48</v>
      </c>
      <c r="AL289">
        <v>43.5</v>
      </c>
      <c r="AO289" s="4">
        <f>$L289-(AG289*'Feedstock Conversions'!$B$21)-'Rail Costs'!Q289</f>
        <v>103.71956920767092</v>
      </c>
      <c r="AP289" s="4">
        <f>$L289-(AH289*'Feedstock Conversions'!$B$21)-'Rail Costs'!R289</f>
        <v>108.41326229560487</v>
      </c>
      <c r="AQ289" s="4">
        <f>$L289-(AI289*'Feedstock Conversions'!$B$21)-'Rail Costs'!S289</f>
        <v>98.359188794299868</v>
      </c>
      <c r="AR289" s="4">
        <f>$L289-(AJ289*'Feedstock Conversions'!$B$21)-'Rail Costs'!T289</f>
        <v>114.19815413795136</v>
      </c>
      <c r="AS289" s="4">
        <f>$L289-(AK289*'Feedstock Conversions'!$B$21)-'Rail Costs'!U289</f>
        <v>84.911117282539635</v>
      </c>
      <c r="AT289" s="4">
        <f>$L289-(AL289*'Feedstock Conversions'!$B$21)-'Rail Costs'!V289</f>
        <v>119.22458496554165</v>
      </c>
      <c r="AV289" s="4">
        <f>$T289-(AG289*'Feedstock Conversions'!$B$9)-'Rail Costs'!Q289</f>
        <v>68.266391580431204</v>
      </c>
      <c r="AW289" s="4">
        <f>$T289-(AH289*'Feedstock Conversions'!$B$9)-'Rail Costs'!R289</f>
        <v>73.769471269708973</v>
      </c>
      <c r="AX289" s="4">
        <f>$T289-(AI289*'Feedstock Conversions'!$B$9)-'Rail Costs'!S289</f>
        <v>61.73433676616434</v>
      </c>
      <c r="AY289" s="4">
        <f>$T289-(AJ289*'Feedstock Conversions'!$B$9)-'Rail Costs'!T289</f>
        <v>80.726037512951351</v>
      </c>
      <c r="AZ289" s="4">
        <f>$T289-(AK289*'Feedstock Conversions'!$B$9)-'Rail Costs'!U289</f>
        <v>45.750250657539588</v>
      </c>
      <c r="BA289" s="4">
        <f>$T289-(AL289*'Feedstock Conversions'!$B$9)-'Rail Costs'!V289</f>
        <v>86.890218340541622</v>
      </c>
      <c r="BH289">
        <f t="shared" si="32"/>
        <v>27</v>
      </c>
      <c r="BI289">
        <f t="shared" si="33"/>
        <v>2024</v>
      </c>
      <c r="BJ289">
        <f t="shared" si="34"/>
        <v>7</v>
      </c>
    </row>
    <row r="290" spans="1:62" x14ac:dyDescent="0.2">
      <c r="A290" s="11">
        <v>45485</v>
      </c>
      <c r="B290" s="4">
        <v>44.7</v>
      </c>
      <c r="C290" s="18">
        <f>CWG!B290+'Rail Costs'!B290</f>
        <v>50.031534154535272</v>
      </c>
      <c r="E290" s="4">
        <f>CWG!C290*'Feedstock Conversions'!B$21</f>
        <v>393.14779538633815</v>
      </c>
      <c r="F290" s="4">
        <f>CWG!C290*'Feedstock Conversions'!B$9</f>
        <v>469.0456326987682</v>
      </c>
      <c r="H290" s="4">
        <f>'Fuel Values'!B290-CWG!I290-CWG!J290-CWG!K290</f>
        <v>245.841509239125</v>
      </c>
      <c r="I290" s="18">
        <f>('LCFS Values'!$E$6-$AA$4)/1000000*'LCFS Values'!B290*'LCFS Values'!$G$2*100</f>
        <v>32.133490760874992</v>
      </c>
      <c r="J290" s="4">
        <f>'RIN Values'!C290</f>
        <v>96.524999999999991</v>
      </c>
      <c r="K290" s="4">
        <f>'Fixed Credits Value'!B290</f>
        <v>100</v>
      </c>
      <c r="L290" s="4">
        <f t="shared" si="28"/>
        <v>474.5</v>
      </c>
      <c r="M290" s="4">
        <f>L290/'Feedstock Conversions'!B$21</f>
        <v>60.384321710358876</v>
      </c>
      <c r="O290" s="4">
        <f>'Fuel Values'!C290*100</f>
        <v>236.38</v>
      </c>
      <c r="P290" s="18">
        <f>('LCFS Values'!$E$5-AB$4)/1000000*'LCFS Values'!B290*'LCFS Values'!$G$2*100</f>
        <v>27.887733300000001</v>
      </c>
      <c r="Q290" s="4">
        <f>'RIN Values'!D290</f>
        <v>109.39499999999998</v>
      </c>
      <c r="R290" s="4">
        <f>'Fixed Credits Value'!B290</f>
        <v>100</v>
      </c>
      <c r="S290" s="4">
        <f>'Fixed Credits Value'!C290</f>
        <v>16</v>
      </c>
      <c r="T290" s="4">
        <f t="shared" si="29"/>
        <v>489.66273330000001</v>
      </c>
      <c r="U290" s="4">
        <f>T290/'Feedstock Conversions'!B$9</f>
        <v>52.230691552000003</v>
      </c>
      <c r="W290" s="4">
        <f t="shared" si="30"/>
        <v>81.352204613661854</v>
      </c>
      <c r="X290" s="4">
        <f t="shared" si="31"/>
        <v>20.617100601231812</v>
      </c>
      <c r="AG290" s="4">
        <f>AJ290+'Rail Costs'!K290</f>
        <v>46.032883538633818</v>
      </c>
      <c r="AH290" s="4">
        <f>B290+'Rail Costs'!N290</f>
        <v>45.233153415453529</v>
      </c>
      <c r="AI290" s="4">
        <f>AH290+'Rail Costs'!K290</f>
        <v>46.566036954087345</v>
      </c>
      <c r="AJ290">
        <v>44.7</v>
      </c>
      <c r="AK290">
        <v>48.8</v>
      </c>
      <c r="AL290">
        <v>44.4</v>
      </c>
      <c r="AO290" s="4">
        <f>$L290-(AG290*'Feedstock Conversions'!$B$21)-'Rail Costs'!Q290</f>
        <v>108.22148799826441</v>
      </c>
      <c r="AP290" s="4">
        <f>$L290-(AH290*'Feedstock Conversions'!$B$21)-'Rail Costs'!R290</f>
        <v>115.00686981184232</v>
      </c>
      <c r="AQ290" s="4">
        <f>$L290-(AI290*'Feedstock Conversions'!$B$21)-'Rail Costs'!S290</f>
        <v>104.74081510113079</v>
      </c>
      <c r="AR290" s="4">
        <f>$L290-(AJ290*'Feedstock Conversions'!$B$21)-'Rail Costs'!T290</f>
        <v>118.91205413795133</v>
      </c>
      <c r="AS290" s="4">
        <f>$L290-(AK290*'Feedstock Conversions'!$B$21)-'Rail Costs'!U290</f>
        <v>86.874717282539621</v>
      </c>
      <c r="AT290" s="4">
        <f>$L290-(AL290*'Feedstock Conversions'!$B$21)-'Rail Costs'!V290</f>
        <v>120.40238496554164</v>
      </c>
      <c r="AV290" s="4">
        <f>$T290-(AG290*'Feedstock Conversions'!$B$9)-'Rail Costs'!Q290</f>
        <v>53.552336970156873</v>
      </c>
      <c r="AW290" s="4">
        <f>$T290-(AH290*'Feedstock Conversions'!$B$9)-'Rail Costs'!R290</f>
        <v>61.550909380599265</v>
      </c>
      <c r="AX290" s="4">
        <f>$T290-(AI290*'Feedstock Conversions'!$B$9)-'Rail Costs'!S290</f>
        <v>49.262870341780278</v>
      </c>
      <c r="AY290" s="4">
        <f>$T290-(AJ290*'Feedstock Conversions'!$B$9)-'Rail Costs'!T290</f>
        <v>66.264887437951373</v>
      </c>
      <c r="AZ290" s="4">
        <f>$T290-(AK290*'Feedstock Conversions'!$B$9)-'Rail Costs'!U290</f>
        <v>28.007850582539614</v>
      </c>
      <c r="BA290" s="4">
        <f>$T290-(AL290*'Feedstock Conversions'!$B$9)-'Rail Costs'!V290</f>
        <v>68.210318265541645</v>
      </c>
      <c r="BH290">
        <f t="shared" si="32"/>
        <v>28</v>
      </c>
      <c r="BI290">
        <f t="shared" si="33"/>
        <v>2024</v>
      </c>
      <c r="BJ290">
        <f t="shared" si="34"/>
        <v>7</v>
      </c>
    </row>
    <row r="291" spans="1:62" x14ac:dyDescent="0.2">
      <c r="A291" s="11">
        <f>A290+7</f>
        <v>45492</v>
      </c>
      <c r="B291" s="4">
        <v>45.25</v>
      </c>
      <c r="C291" s="18">
        <f>CWG!B291+'Rail Costs'!B291</f>
        <v>50.581534154535269</v>
      </c>
      <c r="E291" s="4">
        <f>CWG!C291*'Feedstock Conversions'!B$21</f>
        <v>397.46969538633812</v>
      </c>
      <c r="F291" s="4">
        <f>CWG!C291*'Feedstock Conversions'!B$9</f>
        <v>474.20188269876815</v>
      </c>
      <c r="H291" s="4">
        <f>'Fuel Values'!B291-CWG!I291-CWG!J291-CWG!K291</f>
        <v>241.71756367224998</v>
      </c>
      <c r="I291" s="18">
        <f>('LCFS Values'!$E$6-$AA$4)/1000000*'LCFS Values'!B291*'LCFS Values'!$G$2*100</f>
        <v>34.294936327749994</v>
      </c>
      <c r="J291" s="4">
        <f>'RIN Values'!C291</f>
        <v>96.487500000000011</v>
      </c>
      <c r="K291" s="4">
        <f>'Fixed Credits Value'!B291</f>
        <v>100</v>
      </c>
      <c r="L291" s="4">
        <f t="shared" si="28"/>
        <v>472.5</v>
      </c>
      <c r="M291" s="4">
        <f>L291/'Feedstock Conversions'!B$21</f>
        <v>60.129804021379492</v>
      </c>
      <c r="O291" s="4">
        <f>'Fuel Values'!C291*100</f>
        <v>227.11999999999998</v>
      </c>
      <c r="P291" s="18">
        <f>('LCFS Values'!$E$5-AB$4)/1000000*'LCFS Values'!B291*'LCFS Values'!$G$2*100</f>
        <v>29.763589800000002</v>
      </c>
      <c r="Q291" s="4">
        <f>'RIN Values'!D291</f>
        <v>109.35250000000001</v>
      </c>
      <c r="R291" s="4">
        <f>'Fixed Credits Value'!B291</f>
        <v>100</v>
      </c>
      <c r="S291" s="4">
        <f>'Fixed Credits Value'!C291</f>
        <v>16</v>
      </c>
      <c r="T291" s="4">
        <f t="shared" si="29"/>
        <v>482.2360898</v>
      </c>
      <c r="U291" s="4">
        <f>T291/'Feedstock Conversions'!B$9</f>
        <v>51.438516245333332</v>
      </c>
      <c r="W291" s="4">
        <f t="shared" si="30"/>
        <v>75.030304613661883</v>
      </c>
      <c r="X291" s="4">
        <f t="shared" si="31"/>
        <v>8.034207101231857</v>
      </c>
      <c r="AG291" s="4">
        <f>AJ291+'Rail Costs'!K291</f>
        <v>47.132883538633813</v>
      </c>
      <c r="AH291" s="4">
        <f>B291+'Rail Costs'!N291</f>
        <v>45.783153415453526</v>
      </c>
      <c r="AI291" s="4">
        <f>AH291+'Rail Costs'!K291</f>
        <v>47.116036954087342</v>
      </c>
      <c r="AJ291">
        <v>45.8</v>
      </c>
      <c r="AK291">
        <v>49</v>
      </c>
      <c r="AL291">
        <v>45.2</v>
      </c>
      <c r="AO291" s="4">
        <f>$L291-(AG291*'Feedstock Conversions'!$B$21)-'Rail Costs'!Q291</f>
        <v>97.577687998264466</v>
      </c>
      <c r="AP291" s="4">
        <f>$L291-(AH291*'Feedstock Conversions'!$B$21)-'Rail Costs'!R291</f>
        <v>108.68496981184229</v>
      </c>
      <c r="AQ291" s="4">
        <f>$L291-(AI291*'Feedstock Conversions'!$B$21)-'Rail Costs'!S291</f>
        <v>98.418915101130821</v>
      </c>
      <c r="AR291" s="4">
        <f>$L291-(AJ291*'Feedstock Conversions'!$B$21)-'Rail Costs'!T291</f>
        <v>108.26825413795139</v>
      </c>
      <c r="AS291" s="4">
        <f>$L291-(AK291*'Feedstock Conversions'!$B$21)-'Rail Costs'!U291</f>
        <v>83.303117282539631</v>
      </c>
      <c r="AT291" s="4">
        <f>$L291-(AL291*'Feedstock Conversions'!$B$21)-'Rail Costs'!V291</f>
        <v>112.11598496554163</v>
      </c>
      <c r="AV291" s="4">
        <f>$T291-(AG291*'Feedstock Conversions'!$B$9)-'Rail Costs'!Q291</f>
        <v>35.813193470156918</v>
      </c>
      <c r="AW291" s="4">
        <f>$T291-(AH291*'Feedstock Conversions'!$B$9)-'Rail Costs'!R291</f>
        <v>48.96801588059931</v>
      </c>
      <c r="AX291" s="4">
        <f>$T291-(AI291*'Feedstock Conversions'!$B$9)-'Rail Costs'!S291</f>
        <v>36.679976841780324</v>
      </c>
      <c r="AY291" s="4">
        <f>$T291-(AJ291*'Feedstock Conversions'!$B$9)-'Rail Costs'!T291</f>
        <v>48.525743937951361</v>
      </c>
      <c r="AZ291" s="4">
        <f>$T291-(AK291*'Feedstock Conversions'!$B$9)-'Rail Costs'!U291</f>
        <v>18.706207082539603</v>
      </c>
      <c r="BA291" s="4">
        <f>$T291-(AL291*'Feedstock Conversions'!$B$9)-'Rail Costs'!V291</f>
        <v>53.283674765541633</v>
      </c>
      <c r="BH291">
        <f t="shared" si="32"/>
        <v>29</v>
      </c>
      <c r="BI291">
        <f t="shared" si="33"/>
        <v>2024</v>
      </c>
      <c r="BJ291">
        <f t="shared" si="34"/>
        <v>7</v>
      </c>
    </row>
    <row r="292" spans="1:62" x14ac:dyDescent="0.2">
      <c r="A292" s="11">
        <f>A291+7</f>
        <v>45499</v>
      </c>
      <c r="B292" s="4">
        <v>46.05</v>
      </c>
      <c r="C292" s="18">
        <f>CWG!B292+'Rail Costs'!B292</f>
        <v>51.381534154535267</v>
      </c>
      <c r="E292" s="4">
        <f>CWG!C292*'Feedstock Conversions'!B$21</f>
        <v>403.75609538633813</v>
      </c>
      <c r="F292" s="4">
        <f>CWG!C292*'Feedstock Conversions'!B$9</f>
        <v>481.70188269876815</v>
      </c>
      <c r="H292" s="4">
        <f>'Fuel Values'!B292-CWG!I292-CWG!J292-CWG!K292</f>
        <v>238.070003589875</v>
      </c>
      <c r="I292" s="18">
        <f>('LCFS Values'!$E$6-$AA$4)/1000000*'LCFS Values'!B292*'LCFS Values'!$G$2*100</f>
        <v>35.879996410124996</v>
      </c>
      <c r="J292" s="4">
        <f>'RIN Values'!C292</f>
        <v>98.550000000000011</v>
      </c>
      <c r="K292" s="4">
        <f>'Fixed Credits Value'!B292</f>
        <v>100</v>
      </c>
      <c r="L292" s="4">
        <f t="shared" si="28"/>
        <v>472.5</v>
      </c>
      <c r="M292" s="4">
        <f>L292/'Feedstock Conversions'!B$21</f>
        <v>60.129804021379492</v>
      </c>
      <c r="O292" s="4">
        <f>'Fuel Values'!C292*100</f>
        <v>227.11999999999998</v>
      </c>
      <c r="P292" s="18">
        <f>('LCFS Values'!$E$5-AB$4)/1000000*'LCFS Values'!B292*'LCFS Values'!$G$2*100</f>
        <v>31.139217899999998</v>
      </c>
      <c r="Q292" s="4">
        <f>'RIN Values'!D292</f>
        <v>111.69</v>
      </c>
      <c r="R292" s="4">
        <f>'Fixed Credits Value'!B292</f>
        <v>100</v>
      </c>
      <c r="S292" s="4">
        <f>'Fixed Credits Value'!C292</f>
        <v>16</v>
      </c>
      <c r="T292" s="4">
        <f t="shared" si="29"/>
        <v>485.94921790000001</v>
      </c>
      <c r="U292" s="4">
        <f>T292/'Feedstock Conversions'!B$9</f>
        <v>51.834583242666668</v>
      </c>
      <c r="W292" s="4">
        <f t="shared" si="30"/>
        <v>68.743904613661869</v>
      </c>
      <c r="X292" s="4">
        <f t="shared" si="31"/>
        <v>4.2473352012318628</v>
      </c>
      <c r="AG292" s="4">
        <f>AJ292+'Rail Costs'!K292</f>
        <v>47.332883538633816</v>
      </c>
      <c r="AH292" s="4">
        <f>B292+'Rail Costs'!N292</f>
        <v>46.583153415453523</v>
      </c>
      <c r="AI292" s="4">
        <f>AH292+'Rail Costs'!K292</f>
        <v>47.916036954087339</v>
      </c>
      <c r="AJ292">
        <v>46</v>
      </c>
      <c r="AK292">
        <v>49</v>
      </c>
      <c r="AL292">
        <v>45.5</v>
      </c>
      <c r="AO292" s="4">
        <f>$L292-(AG292*'Feedstock Conversions'!$B$21)-'Rail Costs'!Q292</f>
        <v>96.00608799826442</v>
      </c>
      <c r="AP292" s="4">
        <f>$L292-(AH292*'Feedstock Conversions'!$B$21)-'Rail Costs'!R292</f>
        <v>102.39856981184234</v>
      </c>
      <c r="AQ292" s="4">
        <f>$L292-(AI292*'Feedstock Conversions'!$B$21)-'Rail Costs'!S292</f>
        <v>92.132515101130807</v>
      </c>
      <c r="AR292" s="4">
        <f>$L292-(AJ292*'Feedstock Conversions'!$B$21)-'Rail Costs'!T292</f>
        <v>106.6966541379514</v>
      </c>
      <c r="AS292" s="4">
        <f>$L292-(AK292*'Feedstock Conversions'!$B$21)-'Rail Costs'!U292</f>
        <v>83.303117282539631</v>
      </c>
      <c r="AT292" s="4">
        <f>$L292-(AL292*'Feedstock Conversions'!$B$21)-'Rail Costs'!V292</f>
        <v>109.75858496554164</v>
      </c>
      <c r="AV292" s="4">
        <f>$T292-(AG292*'Feedstock Conversions'!$B$9)-'Rail Costs'!Q292</f>
        <v>37.651321570156924</v>
      </c>
      <c r="AW292" s="4">
        <f>$T292-(AH292*'Feedstock Conversions'!$B$9)-'Rail Costs'!R292</f>
        <v>45.181143980599316</v>
      </c>
      <c r="AX292" s="4">
        <f>$T292-(AI292*'Feedstock Conversions'!$B$9)-'Rail Costs'!S292</f>
        <v>32.893104941780329</v>
      </c>
      <c r="AY292" s="4">
        <f>$T292-(AJ292*'Feedstock Conversions'!$B$9)-'Rail Costs'!T292</f>
        <v>50.363872037951367</v>
      </c>
      <c r="AZ292" s="4">
        <f>$T292-(AK292*'Feedstock Conversions'!$B$9)-'Rail Costs'!U292</f>
        <v>22.419335182539609</v>
      </c>
      <c r="BA292" s="4">
        <f>$T292-(AL292*'Feedstock Conversions'!$B$9)-'Rail Costs'!V292</f>
        <v>54.184302865541639</v>
      </c>
      <c r="BH292">
        <f t="shared" si="32"/>
        <v>30</v>
      </c>
      <c r="BI292">
        <f t="shared" si="33"/>
        <v>2024</v>
      </c>
      <c r="BJ292">
        <f t="shared" si="34"/>
        <v>7</v>
      </c>
    </row>
    <row r="293" spans="1:62" x14ac:dyDescent="0.2">
      <c r="A293" s="11">
        <f t="shared" ref="A293:A308" si="35">A292+7</f>
        <v>45506</v>
      </c>
      <c r="B293" s="4">
        <v>45.6</v>
      </c>
      <c r="C293" s="18">
        <f>CWG!B293+'Rail Costs'!B293</f>
        <v>50.931534154535271</v>
      </c>
      <c r="E293" s="4">
        <f>CWG!C293*'Feedstock Conversions'!B$21</f>
        <v>400.21999538633816</v>
      </c>
      <c r="F293" s="4">
        <f>CWG!C293*'Feedstock Conversions'!B$9</f>
        <v>477.48313269876815</v>
      </c>
      <c r="H293" s="4">
        <f>'Fuel Values'!B293-CWG!I293-CWG!J293-CWG!K293</f>
        <v>245.99135903318745</v>
      </c>
      <c r="I293" s="18">
        <f>('LCFS Values'!$E$6-$AA$4)/1000000*'LCFS Values'!B293*'LCFS Values'!$G$2*100</f>
        <v>36.096140966812499</v>
      </c>
      <c r="J293" s="4">
        <f>'RIN Values'!C293</f>
        <v>90.412499999999994</v>
      </c>
      <c r="K293" s="4">
        <f>'Fixed Credits Value'!B293</f>
        <v>100</v>
      </c>
      <c r="L293" s="4">
        <f t="shared" si="28"/>
        <v>472.5</v>
      </c>
      <c r="M293" s="4">
        <f>L293/'Feedstock Conversions'!B$21</f>
        <v>60.129804021379492</v>
      </c>
      <c r="O293" s="4">
        <f>'Fuel Values'!C293*100</f>
        <v>215.15</v>
      </c>
      <c r="P293" s="18">
        <f>('LCFS Values'!$E$5-AB$4)/1000000*'LCFS Values'!B293*'LCFS Values'!$G$2*100</f>
        <v>31.326803549999998</v>
      </c>
      <c r="Q293" s="4">
        <f>'RIN Values'!D293</f>
        <v>102.4675</v>
      </c>
      <c r="R293" s="4">
        <f>'Fixed Credits Value'!B293</f>
        <v>100</v>
      </c>
      <c r="S293" s="4">
        <f>'Fixed Credits Value'!C293</f>
        <v>16</v>
      </c>
      <c r="T293" s="4">
        <f t="shared" si="29"/>
        <v>464.94430354999997</v>
      </c>
      <c r="U293" s="4">
        <f>T293/'Feedstock Conversions'!B$9</f>
        <v>49.594059045333331</v>
      </c>
      <c r="W293" s="4">
        <f t="shared" si="30"/>
        <v>72.280004613661845</v>
      </c>
      <c r="X293" s="4">
        <f t="shared" si="31"/>
        <v>-12.538829148768173</v>
      </c>
      <c r="AG293" s="25">
        <f>AJ293+'Rail Costs'!K293</f>
        <v>47.332883538633816</v>
      </c>
      <c r="AH293" s="25">
        <f>B293+'Rail Costs'!N293</f>
        <v>46.133153415453528</v>
      </c>
      <c r="AI293" s="25">
        <f>AH293+'Rail Costs'!K293</f>
        <v>47.466036954087343</v>
      </c>
      <c r="AJ293" s="28">
        <v>46</v>
      </c>
      <c r="AK293" s="28">
        <v>48.5</v>
      </c>
      <c r="AL293" s="28">
        <v>45.5</v>
      </c>
      <c r="AO293" s="4">
        <f>$L293-(AG293*'Feedstock Conversions'!$B$21)-'Rail Costs'!Q293</f>
        <v>96.00608799826442</v>
      </c>
      <c r="AP293" s="4">
        <f>$L293-(AH293*'Feedstock Conversions'!$B$21)-'Rail Costs'!R293</f>
        <v>105.93466981184231</v>
      </c>
      <c r="AQ293" s="4">
        <f>$L293-(AI293*'Feedstock Conversions'!$B$21)-'Rail Costs'!S293</f>
        <v>95.668615101130783</v>
      </c>
      <c r="AR293" s="4">
        <f>$L293-(AJ293*'Feedstock Conversions'!$B$21)-'Rail Costs'!T293</f>
        <v>106.6966541379514</v>
      </c>
      <c r="AS293" s="4">
        <f>$L293-(AK293*'Feedstock Conversions'!$B$21)-'Rail Costs'!U293</f>
        <v>87.232117282539605</v>
      </c>
      <c r="AT293" s="4">
        <f>$L293-(AL293*'Feedstock Conversions'!$B$21)-'Rail Costs'!V293</f>
        <v>109.75858496554164</v>
      </c>
      <c r="AV293" s="4">
        <f>$T293-(AG293*'Feedstock Conversions'!$B$9)-'Rail Costs'!Q293</f>
        <v>16.646407220156892</v>
      </c>
      <c r="AW293" s="4">
        <f>$T293-(AH293*'Feedstock Conversions'!$B$9)-'Rail Costs'!R293</f>
        <v>28.394979630599281</v>
      </c>
      <c r="AX293" s="4">
        <f>$T293-(AI293*'Feedstock Conversions'!$B$9)-'Rail Costs'!S293</f>
        <v>16.106940591780234</v>
      </c>
      <c r="AY293" s="4">
        <f>$T293-(AJ293*'Feedstock Conversions'!$B$9)-'Rail Costs'!T293</f>
        <v>29.358957687951332</v>
      </c>
      <c r="AZ293" s="4">
        <f>$T293-(AK293*'Feedstock Conversions'!$B$9)-'Rail Costs'!U293</f>
        <v>6.1019208325395722</v>
      </c>
      <c r="BA293" s="4">
        <f>$T293-(AL293*'Feedstock Conversions'!$B$9)-'Rail Costs'!V293</f>
        <v>33.179388515541604</v>
      </c>
      <c r="BH293">
        <f t="shared" si="32"/>
        <v>31</v>
      </c>
      <c r="BI293">
        <f t="shared" si="33"/>
        <v>2024</v>
      </c>
      <c r="BJ293">
        <f t="shared" si="34"/>
        <v>8</v>
      </c>
    </row>
    <row r="294" spans="1:62" x14ac:dyDescent="0.2">
      <c r="A294" s="11">
        <f t="shared" si="35"/>
        <v>45513</v>
      </c>
      <c r="B294" s="4">
        <v>44.75</v>
      </c>
      <c r="C294" s="18">
        <f>CWG!B294+'Rail Costs'!B294</f>
        <v>50.081534154535269</v>
      </c>
      <c r="E294" s="4">
        <f>CWG!C294*'Feedstock Conversions'!B$21</f>
        <v>393.54069538633814</v>
      </c>
      <c r="F294" s="4">
        <f>CWG!C294*'Feedstock Conversions'!B$9</f>
        <v>469.51438269876815</v>
      </c>
      <c r="H294" s="4">
        <f>'Fuel Values'!B294-CWG!I294-CWG!J294-CWG!K294</f>
        <v>229.68388907437503</v>
      </c>
      <c r="I294" s="18">
        <f>('LCFS Values'!$E$6-$AA$4)/1000000*'LCFS Values'!B294*'LCFS Values'!$G$2*100</f>
        <v>35.303610925624994</v>
      </c>
      <c r="J294" s="4">
        <f>'RIN Values'!C294</f>
        <v>88.012499999999989</v>
      </c>
      <c r="K294" s="4">
        <f>'Fixed Credits Value'!B294</f>
        <v>100</v>
      </c>
      <c r="L294" s="4">
        <f t="shared" si="28"/>
        <v>453</v>
      </c>
      <c r="M294" s="4">
        <f>L294/'Feedstock Conversions'!B$21</f>
        <v>57.648256553830493</v>
      </c>
      <c r="O294" s="4">
        <f>'Fuel Values'!C294*100</f>
        <v>215.95</v>
      </c>
      <c r="P294" s="18">
        <f>('LCFS Values'!$E$5-AB$4)/1000000*'LCFS Values'!B294*'LCFS Values'!$G$2*100</f>
        <v>30.638989500000001</v>
      </c>
      <c r="Q294" s="4">
        <f>'RIN Values'!D294</f>
        <v>99.747499999999988</v>
      </c>
      <c r="R294" s="4">
        <f>'Fixed Credits Value'!B294</f>
        <v>100</v>
      </c>
      <c r="S294" s="4">
        <f>'Fixed Credits Value'!C294</f>
        <v>16</v>
      </c>
      <c r="T294" s="4">
        <f t="shared" si="29"/>
        <v>462.33648949999997</v>
      </c>
      <c r="U294" s="4">
        <f>T294/'Feedstock Conversions'!B$9</f>
        <v>49.315892213333328</v>
      </c>
      <c r="W294" s="4">
        <f t="shared" si="30"/>
        <v>59.459304613661857</v>
      </c>
      <c r="X294" s="4">
        <f t="shared" si="31"/>
        <v>-7.1778931987681744</v>
      </c>
      <c r="AG294" s="25">
        <f>AJ294+'Rail Costs'!K294</f>
        <v>46.132883538633813</v>
      </c>
      <c r="AH294" s="25">
        <f>B294+'Rail Costs'!N294</f>
        <v>45.283153415453526</v>
      </c>
      <c r="AI294" s="25">
        <f>AH294+'Rail Costs'!K294</f>
        <v>46.616036954087342</v>
      </c>
      <c r="AJ294" s="28">
        <v>44.8</v>
      </c>
      <c r="AK294" s="28">
        <v>47.05</v>
      </c>
      <c r="AL294" s="28">
        <v>45.5</v>
      </c>
      <c r="AO294" s="4">
        <f>$L294-(AG294*'Feedstock Conversions'!$B$21)-'Rail Costs'!Q294</f>
        <v>85.935687998264413</v>
      </c>
      <c r="AP294" s="4">
        <f>$L294-(AH294*'Feedstock Conversions'!$B$21)-'Rail Costs'!R294</f>
        <v>93.113969811842324</v>
      </c>
      <c r="AQ294" s="4">
        <f>$L294-(AI294*'Feedstock Conversions'!$B$21)-'Rail Costs'!S294</f>
        <v>82.847915101130795</v>
      </c>
      <c r="AR294" s="4">
        <f>$L294-(AJ294*'Feedstock Conversions'!$B$21)-'Rail Costs'!T294</f>
        <v>96.626254137951392</v>
      </c>
      <c r="AS294" s="4">
        <f>$L294-(AK294*'Feedstock Conversions'!$B$21)-'Rail Costs'!U294</f>
        <v>79.126217282539642</v>
      </c>
      <c r="AT294" s="4">
        <f>$L294-(AL294*'Feedstock Conversions'!$B$21)-'Rail Costs'!V294</f>
        <v>90.258584965541644</v>
      </c>
      <c r="AV294" s="4">
        <f>$T294-(AG294*'Feedstock Conversions'!$B$9)-'Rail Costs'!Q294</f>
        <v>25.28859317015689</v>
      </c>
      <c r="AW294" s="4">
        <f>$T294-(AH294*'Feedstock Conversions'!$B$9)-'Rail Costs'!R294</f>
        <v>33.755915580599279</v>
      </c>
      <c r="AX294" s="4">
        <f>$T294-(AI294*'Feedstock Conversions'!$B$9)-'Rail Costs'!S294</f>
        <v>21.467876541780289</v>
      </c>
      <c r="AY294" s="4">
        <f>$T294-(AJ294*'Feedstock Conversions'!$B$9)-'Rail Costs'!T294</f>
        <v>38.00114363795133</v>
      </c>
      <c r="AZ294" s="4">
        <f>$T294-(AK294*'Feedstock Conversions'!$B$9)-'Rail Costs'!U294</f>
        <v>17.087856782539571</v>
      </c>
      <c r="BA294" s="4">
        <f>$T294-(AL294*'Feedstock Conversions'!$B$9)-'Rail Costs'!V294</f>
        <v>30.571574465541602</v>
      </c>
      <c r="BH294">
        <f t="shared" si="32"/>
        <v>32</v>
      </c>
      <c r="BI294">
        <f t="shared" si="33"/>
        <v>2024</v>
      </c>
      <c r="BJ294">
        <f t="shared" si="34"/>
        <v>8</v>
      </c>
    </row>
    <row r="295" spans="1:62" x14ac:dyDescent="0.2">
      <c r="A295" s="11">
        <f t="shared" si="35"/>
        <v>45520</v>
      </c>
      <c r="B295" s="4">
        <v>44.5</v>
      </c>
      <c r="C295" s="18">
        <f>CWG!B295+'Rail Costs'!B295</f>
        <v>49.831534154535269</v>
      </c>
      <c r="E295" s="4">
        <f>CWG!C295*'Feedstock Conversions'!B$21</f>
        <v>391.57619538633816</v>
      </c>
      <c r="F295" s="4">
        <f>CWG!C295*'Feedstock Conversions'!B$9</f>
        <v>467.17063269876815</v>
      </c>
      <c r="H295" s="4">
        <f>'Fuel Values'!B295-CWG!I295-CWG!J295-CWG!K295</f>
        <v>225.62566659009377</v>
      </c>
      <c r="I295" s="18">
        <f>('LCFS Values'!$E$6-$AA$4)/1000000*'LCFS Values'!B295*'LCFS Values'!$G$2*100</f>
        <v>39.374333409906235</v>
      </c>
      <c r="J295" s="4">
        <f>'RIN Values'!C295</f>
        <v>82.5</v>
      </c>
      <c r="K295" s="4">
        <f>'Fixed Credits Value'!B295</f>
        <v>100</v>
      </c>
      <c r="L295" s="4">
        <f t="shared" si="28"/>
        <v>447.5</v>
      </c>
      <c r="M295" s="4">
        <f>L295/'Feedstock Conversions'!B$21</f>
        <v>56.948332909137186</v>
      </c>
      <c r="O295" s="4">
        <f>'Fuel Values'!C295*100</f>
        <v>216.33</v>
      </c>
      <c r="P295" s="18">
        <f>('LCFS Values'!$E$5-AB$4)/1000000*'LCFS Values'!B295*'LCFS Values'!$G$2*100</f>
        <v>34.171852574999996</v>
      </c>
      <c r="Q295" s="4">
        <f>'RIN Values'!D295</f>
        <v>93.5</v>
      </c>
      <c r="R295" s="4">
        <f>'Fixed Credits Value'!B295</f>
        <v>100</v>
      </c>
      <c r="S295" s="4">
        <f>'Fixed Credits Value'!C295</f>
        <v>16</v>
      </c>
      <c r="T295" s="4">
        <f t="shared" si="29"/>
        <v>460.00185257500004</v>
      </c>
      <c r="U295" s="4">
        <f>T295/'Feedstock Conversions'!B$9</f>
        <v>49.066864274666671</v>
      </c>
      <c r="W295" s="4">
        <f t="shared" si="30"/>
        <v>55.923804613661844</v>
      </c>
      <c r="X295" s="4">
        <f t="shared" si="31"/>
        <v>-7.1687801237681015</v>
      </c>
      <c r="AG295" s="25">
        <f>AJ295+'Rail Costs'!K295</f>
        <v>45.832883538633816</v>
      </c>
      <c r="AH295" s="25">
        <f>B295+'Rail Costs'!N295</f>
        <v>45.033153415453526</v>
      </c>
      <c r="AI295" s="25">
        <f>AH295+'Rail Costs'!K295</f>
        <v>46.366036954087342</v>
      </c>
      <c r="AJ295" s="28">
        <v>44.5</v>
      </c>
      <c r="AK295" s="28">
        <v>45.6</v>
      </c>
      <c r="AL295" s="28">
        <v>44.9</v>
      </c>
      <c r="AO295" s="4">
        <f>$L295-(AG295*'Feedstock Conversions'!$B$21)-'Rail Costs'!Q295</f>
        <v>82.793087998264397</v>
      </c>
      <c r="AP295" s="4">
        <f>$L295-(AH295*'Feedstock Conversions'!$B$21)-'Rail Costs'!R295</f>
        <v>89.578469811842311</v>
      </c>
      <c r="AQ295" s="4">
        <f>$L295-(AI295*'Feedstock Conversions'!$B$21)-'Rail Costs'!S295</f>
        <v>79.312415101130782</v>
      </c>
      <c r="AR295" s="4">
        <f>$L295-(AJ295*'Feedstock Conversions'!$B$21)-'Rail Costs'!T295</f>
        <v>93.483654137951376</v>
      </c>
      <c r="AS295" s="4">
        <f>$L295-(AK295*'Feedstock Conversions'!$B$21)-'Rail Costs'!U295</f>
        <v>85.020317282539622</v>
      </c>
      <c r="AT295" s="4">
        <f>$L295-(AL295*'Feedstock Conversions'!$B$21)-'Rail Costs'!V295</f>
        <v>89.473384965541669</v>
      </c>
      <c r="AV295" s="4">
        <f>$T295-(AG295*'Feedstock Conversions'!$B$9)-'Rail Costs'!Q295</f>
        <v>25.766456245156963</v>
      </c>
      <c r="AW295" s="4">
        <f>$T295-(AH295*'Feedstock Conversions'!$B$9)-'Rail Costs'!R295</f>
        <v>33.765028655599352</v>
      </c>
      <c r="AX295" s="4">
        <f>$T295-(AI295*'Feedstock Conversions'!$B$9)-'Rail Costs'!S295</f>
        <v>21.476989616780362</v>
      </c>
      <c r="AY295" s="4">
        <f>$T295-(AJ295*'Feedstock Conversions'!$B$9)-'Rail Costs'!T295</f>
        <v>38.479006712951403</v>
      </c>
      <c r="AZ295" s="4">
        <f>$T295-(AK295*'Feedstock Conversions'!$B$9)-'Rail Costs'!U295</f>
        <v>28.346969857539644</v>
      </c>
      <c r="BA295" s="4">
        <f>$T295-(AL295*'Feedstock Conversions'!$B$9)-'Rail Costs'!V295</f>
        <v>33.861937540541675</v>
      </c>
      <c r="BH295">
        <f t="shared" si="32"/>
        <v>33</v>
      </c>
      <c r="BI295">
        <f t="shared" si="33"/>
        <v>2024</v>
      </c>
      <c r="BJ295">
        <f t="shared" si="34"/>
        <v>8</v>
      </c>
    </row>
    <row r="296" spans="1:62" x14ac:dyDescent="0.2">
      <c r="A296" s="11">
        <f t="shared" si="35"/>
        <v>45527</v>
      </c>
      <c r="B296" s="4">
        <v>44.2</v>
      </c>
      <c r="C296" s="18">
        <f>CWG!B296+'Rail Costs'!B296</f>
        <v>49.531534154535272</v>
      </c>
      <c r="E296" s="4">
        <f>CWG!C296*'Feedstock Conversions'!B$21</f>
        <v>389.21879538633817</v>
      </c>
      <c r="F296" s="4">
        <f>CWG!C296*'Feedstock Conversions'!B$9</f>
        <v>464.3581326987682</v>
      </c>
      <c r="H296" s="4">
        <f>'Fuel Values'!B296-CWG!I296-CWG!J296-CWG!K296</f>
        <v>218.72400983743751</v>
      </c>
      <c r="I296" s="18">
        <f>('LCFS Values'!$E$6-$AA$4)/1000000*'LCFS Values'!B296*'LCFS Values'!$G$2*100</f>
        <v>38.113490162562492</v>
      </c>
      <c r="J296" s="4">
        <f>'RIN Values'!C296</f>
        <v>82.162499999999994</v>
      </c>
      <c r="K296" s="4">
        <f>'Fixed Credits Value'!B296</f>
        <v>100</v>
      </c>
      <c r="L296" s="4">
        <f t="shared" si="28"/>
        <v>439</v>
      </c>
      <c r="M296" s="4">
        <f>L296/'Feedstock Conversions'!B$21</f>
        <v>55.866632730974807</v>
      </c>
      <c r="O296" s="4">
        <f>'Fuel Values'!C296*100</f>
        <v>202.87</v>
      </c>
      <c r="P296" s="18">
        <f>('LCFS Values'!$E$5-AB$4)/1000000*'LCFS Values'!B296*'LCFS Values'!$G$2*100</f>
        <v>33.077602949999999</v>
      </c>
      <c r="Q296" s="4">
        <f>'RIN Values'!D296</f>
        <v>93.117499999999993</v>
      </c>
      <c r="R296" s="4">
        <f>'Fixed Credits Value'!B296</f>
        <v>100</v>
      </c>
      <c r="S296" s="4">
        <f>'Fixed Credits Value'!C296</f>
        <v>16</v>
      </c>
      <c r="T296" s="4">
        <f t="shared" si="29"/>
        <v>445.06510294999998</v>
      </c>
      <c r="U296" s="4">
        <f>T296/'Feedstock Conversions'!B$9</f>
        <v>47.47361098133333</v>
      </c>
      <c r="W296" s="4">
        <f t="shared" si="30"/>
        <v>49.781204613661828</v>
      </c>
      <c r="X296" s="4">
        <f t="shared" si="31"/>
        <v>-19.29302974876822</v>
      </c>
      <c r="AG296" s="25">
        <f>AJ296+'Rail Costs'!K296</f>
        <v>44.932883538633817</v>
      </c>
      <c r="AH296" s="25">
        <f>B296+'Rail Costs'!N296</f>
        <v>44.733153415453529</v>
      </c>
      <c r="AI296" s="25">
        <f>AH296+'Rail Costs'!K296</f>
        <v>46.066036954087345</v>
      </c>
      <c r="AJ296" s="28">
        <v>43.6</v>
      </c>
      <c r="AK296" s="28">
        <v>45</v>
      </c>
      <c r="AL296" s="28">
        <v>44.5</v>
      </c>
      <c r="AO296" s="4">
        <f>$L296-(AG296*'Feedstock Conversions'!$B$21)-'Rail Costs'!Q296</f>
        <v>81.365287998264407</v>
      </c>
      <c r="AP296" s="4">
        <f>$L296-(AH296*'Feedstock Conversions'!$B$21)-'Rail Costs'!R296</f>
        <v>83.435869811842295</v>
      </c>
      <c r="AQ296" s="4">
        <f>$L296-(AI296*'Feedstock Conversions'!$B$21)-'Rail Costs'!S296</f>
        <v>73.169815101130766</v>
      </c>
      <c r="AR296" s="4">
        <f>$L296-(AJ296*'Feedstock Conversions'!$B$21)-'Rail Costs'!T296</f>
        <v>92.055854137951385</v>
      </c>
      <c r="AS296" s="4">
        <f>$L296-(AK296*'Feedstock Conversions'!$B$21)-'Rail Costs'!U296</f>
        <v>81.235117282539647</v>
      </c>
      <c r="AT296" s="4">
        <f>$L296-(AL296*'Feedstock Conversions'!$B$21)-'Rail Costs'!V296</f>
        <v>84.116584965541648</v>
      </c>
      <c r="AV296" s="4">
        <f>$T296-(AG296*'Feedstock Conversions'!$B$9)-'Rail Costs'!Q296</f>
        <v>19.267206620156902</v>
      </c>
      <c r="AW296" s="4">
        <f>$T296-(AH296*'Feedstock Conversions'!$B$9)-'Rail Costs'!R296</f>
        <v>21.640779030599234</v>
      </c>
      <c r="AX296" s="4">
        <f>$T296-(AI296*'Feedstock Conversions'!$B$9)-'Rail Costs'!S296</f>
        <v>9.3527399917802434</v>
      </c>
      <c r="AY296" s="4">
        <f>$T296-(AJ296*'Feedstock Conversions'!$B$9)-'Rail Costs'!T296</f>
        <v>31.979757087951342</v>
      </c>
      <c r="AZ296" s="4">
        <f>$T296-(AK296*'Feedstock Conversions'!$B$9)-'Rail Costs'!U296</f>
        <v>19.035220232539583</v>
      </c>
      <c r="BA296" s="4">
        <f>$T296-(AL296*'Feedstock Conversions'!$B$9)-'Rail Costs'!V296</f>
        <v>22.675187915541613</v>
      </c>
      <c r="BH296">
        <f t="shared" si="32"/>
        <v>34</v>
      </c>
      <c r="BI296">
        <f t="shared" si="33"/>
        <v>2024</v>
      </c>
      <c r="BJ296">
        <f t="shared" si="34"/>
        <v>8</v>
      </c>
    </row>
    <row r="297" spans="1:62" x14ac:dyDescent="0.2">
      <c r="A297" s="11">
        <f t="shared" si="35"/>
        <v>45534</v>
      </c>
      <c r="B297" s="4">
        <v>43.5</v>
      </c>
      <c r="C297" s="18">
        <f>CWG!B297+'Rail Costs'!B297</f>
        <v>48.831534154535269</v>
      </c>
      <c r="E297" s="4">
        <f>CWG!C297*'Feedstock Conversions'!B$21</f>
        <v>383.71819538633815</v>
      </c>
      <c r="F297" s="4">
        <f>CWG!C297*'Feedstock Conversions'!B$9</f>
        <v>457.79563269876815</v>
      </c>
      <c r="H297" s="4">
        <f>'Fuel Values'!B297-CWG!I297-CWG!J297-CWG!K297</f>
        <v>208.81837747671875</v>
      </c>
      <c r="I297" s="18">
        <f>('LCFS Values'!$E$6-$AA$4)/1000000*'LCFS Values'!B297*'LCFS Values'!$G$2*100</f>
        <v>39.806622523281241</v>
      </c>
      <c r="J297" s="4">
        <f>'RIN Values'!C297</f>
        <v>85.875</v>
      </c>
      <c r="K297" s="4">
        <f>'Fixed Credits Value'!B297</f>
        <v>100</v>
      </c>
      <c r="L297" s="4">
        <f t="shared" si="28"/>
        <v>434.5</v>
      </c>
      <c r="M297" s="4">
        <f>L297/'Feedstock Conversions'!B$21</f>
        <v>55.293967930771188</v>
      </c>
      <c r="O297" s="4">
        <f>'Fuel Values'!C297*100</f>
        <v>209.98000000000002</v>
      </c>
      <c r="P297" s="18">
        <f>('LCFS Values'!$E$5-AB$4)/1000000*'LCFS Values'!B297*'LCFS Values'!$G$2*100</f>
        <v>34.547023875000001</v>
      </c>
      <c r="Q297" s="4">
        <f>'RIN Values'!D297</f>
        <v>97.325000000000003</v>
      </c>
      <c r="R297" s="4">
        <f>'Fixed Credits Value'!B297</f>
        <v>100</v>
      </c>
      <c r="S297" s="4">
        <f>'Fixed Credits Value'!C297</f>
        <v>16</v>
      </c>
      <c r="T297" s="4">
        <f t="shared" si="29"/>
        <v>457.85202387499999</v>
      </c>
      <c r="U297" s="4">
        <f>T297/'Feedstock Conversions'!B$9</f>
        <v>48.837549213333332</v>
      </c>
      <c r="W297" s="4">
        <f t="shared" si="30"/>
        <v>50.781804613661848</v>
      </c>
      <c r="X297" s="4">
        <f t="shared" si="31"/>
        <v>5.63911762318412E-2</v>
      </c>
      <c r="AG297" s="25">
        <f>AJ297+'Rail Costs'!K297</f>
        <v>44.332883538633816</v>
      </c>
      <c r="AH297" s="25">
        <f>B297+'Rail Costs'!N297</f>
        <v>44.033153415453526</v>
      </c>
      <c r="AI297" s="25">
        <f>AH297+'Rail Costs'!K297</f>
        <v>45.366036954087342</v>
      </c>
      <c r="AJ297" s="28">
        <v>43</v>
      </c>
      <c r="AK297" s="28">
        <v>45</v>
      </c>
      <c r="AL297" s="28">
        <v>44.5</v>
      </c>
      <c r="AO297" s="4">
        <f>$L297-(AG297*'Feedstock Conversions'!$B$21)-'Rail Costs'!Q297</f>
        <v>81.580087998264432</v>
      </c>
      <c r="AP297" s="4">
        <f>$L297-(AH297*'Feedstock Conversions'!$B$21)-'Rail Costs'!R297</f>
        <v>84.436469811842315</v>
      </c>
      <c r="AQ297" s="4">
        <f>$L297-(AI297*'Feedstock Conversions'!$B$21)-'Rail Costs'!S297</f>
        <v>74.170415101130786</v>
      </c>
      <c r="AR297" s="4">
        <f>$L297-(AJ297*'Feedstock Conversions'!$B$21)-'Rail Costs'!T297</f>
        <v>92.270654137951354</v>
      </c>
      <c r="AS297" s="4">
        <f>$L297-(AK297*'Feedstock Conversions'!$B$21)-'Rail Costs'!U297</f>
        <v>76.735117282539647</v>
      </c>
      <c r="AT297" s="4">
        <f>$L297-(AL297*'Feedstock Conversions'!$B$21)-'Rail Costs'!V297</f>
        <v>79.616584965541648</v>
      </c>
      <c r="AV297" s="4">
        <f>$T297-(AG297*'Feedstock Conversions'!$B$9)-'Rail Costs'!Q297</f>
        <v>37.679127545156902</v>
      </c>
      <c r="AW297" s="4">
        <f>$T297-(AH297*'Feedstock Conversions'!$B$9)-'Rail Costs'!R297</f>
        <v>40.990199955599294</v>
      </c>
      <c r="AX297" s="4">
        <f>$T297-(AI297*'Feedstock Conversions'!$B$9)-'Rail Costs'!S297</f>
        <v>28.702160916780304</v>
      </c>
      <c r="AY297" s="4">
        <f>$T297-(AJ297*'Feedstock Conversions'!$B$9)-'Rail Costs'!T297</f>
        <v>50.391678012951346</v>
      </c>
      <c r="AZ297" s="4">
        <f>$T297-(AK297*'Feedstock Conversions'!$B$9)-'Rail Costs'!U297</f>
        <v>31.822141157539587</v>
      </c>
      <c r="BA297" s="4">
        <f>$T297-(AL297*'Feedstock Conversions'!$B$9)-'Rail Costs'!V297</f>
        <v>35.462108840541617</v>
      </c>
      <c r="BH297">
        <f t="shared" si="32"/>
        <v>35</v>
      </c>
      <c r="BI297">
        <f t="shared" si="33"/>
        <v>2024</v>
      </c>
      <c r="BJ297">
        <f t="shared" si="34"/>
        <v>8</v>
      </c>
    </row>
    <row r="298" spans="1:62" x14ac:dyDescent="0.2">
      <c r="A298" s="11">
        <f t="shared" si="35"/>
        <v>45541</v>
      </c>
      <c r="B298" s="4">
        <v>43.25</v>
      </c>
      <c r="C298" s="18">
        <f>CWG!B298+'Rail Costs'!B298</f>
        <v>48.581534154535269</v>
      </c>
      <c r="E298" s="4">
        <f>CWG!C298*'Feedstock Conversions'!B$21</f>
        <v>381.75369538633811</v>
      </c>
      <c r="F298" s="4">
        <f>CWG!C298*'Feedstock Conversions'!B$9</f>
        <v>455.45188269876815</v>
      </c>
      <c r="H298" s="4">
        <f>'Fuel Values'!B298-CWG!I298-CWG!J298-CWG!K298</f>
        <v>208.44337747671875</v>
      </c>
      <c r="I298" s="18">
        <f>('LCFS Values'!$E$6-$AA$4)/1000000*'LCFS Values'!B298*'LCFS Values'!$G$2*100</f>
        <v>39.806622523281241</v>
      </c>
      <c r="J298" s="4">
        <f>'RIN Values'!C298</f>
        <v>85.875</v>
      </c>
      <c r="K298" s="4">
        <f>'Fixed Credits Value'!B298</f>
        <v>100</v>
      </c>
      <c r="L298" s="4">
        <f t="shared" si="28"/>
        <v>434.125</v>
      </c>
      <c r="M298" s="4">
        <f>L298/'Feedstock Conversions'!B$21</f>
        <v>55.246245864087555</v>
      </c>
      <c r="O298" s="4">
        <f>'Fuel Values'!C298*100</f>
        <v>198.5</v>
      </c>
      <c r="P298" s="18">
        <f>('LCFS Values'!$E$5-AB$4)/1000000*'LCFS Values'!B298*'LCFS Values'!$G$2*100</f>
        <v>34.547023875000001</v>
      </c>
      <c r="Q298" s="4">
        <f>'RIN Values'!D298</f>
        <v>97.325000000000003</v>
      </c>
      <c r="R298" s="4">
        <f>'Fixed Credits Value'!B298</f>
        <v>100</v>
      </c>
      <c r="S298" s="4">
        <f>'Fixed Credits Value'!C298</f>
        <v>16</v>
      </c>
      <c r="T298" s="4">
        <f t="shared" si="29"/>
        <v>446.37202387499997</v>
      </c>
      <c r="U298" s="4">
        <f>T298/'Feedstock Conversions'!B$9</f>
        <v>47.613015879999999</v>
      </c>
      <c r="W298" s="4">
        <f t="shared" si="30"/>
        <v>52.371304613661891</v>
      </c>
      <c r="X298" s="4">
        <f t="shared" si="31"/>
        <v>-9.079858823768177</v>
      </c>
      <c r="AG298" s="25">
        <f>AJ298+'Rail Costs'!K298</f>
        <v>44.332883538633816</v>
      </c>
      <c r="AH298" s="25">
        <f>B298+'Rail Costs'!N298</f>
        <v>43.783153415453526</v>
      </c>
      <c r="AI298" s="25">
        <f>AH298+'Rail Costs'!K298</f>
        <v>45.116036954087342</v>
      </c>
      <c r="AJ298" s="28">
        <v>43</v>
      </c>
      <c r="AK298" s="28">
        <v>45</v>
      </c>
      <c r="AL298" s="28">
        <v>44.5</v>
      </c>
      <c r="AO298" s="4">
        <f>$L298-(AG298*'Feedstock Conversions'!$B$21)-'Rail Costs'!Q298</f>
        <v>81.205087998264432</v>
      </c>
      <c r="AP298" s="4">
        <f>$L298-(AH298*'Feedstock Conversions'!$B$21)-'Rail Costs'!R298</f>
        <v>86.025969811842302</v>
      </c>
      <c r="AQ298" s="4">
        <f>$L298-(AI298*'Feedstock Conversions'!$B$21)-'Rail Costs'!S298</f>
        <v>75.759915101130829</v>
      </c>
      <c r="AR298" s="4">
        <f>$L298-(AJ298*'Feedstock Conversions'!$B$21)-'Rail Costs'!T298</f>
        <v>91.895654137951354</v>
      </c>
      <c r="AS298" s="4">
        <f>$L298-(AK298*'Feedstock Conversions'!$B$21)-'Rail Costs'!U298</f>
        <v>76.360117282539647</v>
      </c>
      <c r="AT298" s="4">
        <f>$L298-(AL298*'Feedstock Conversions'!$B$21)-'Rail Costs'!V298</f>
        <v>79.241584965541648</v>
      </c>
      <c r="AV298" s="4">
        <f>$T298-(AG298*'Feedstock Conversions'!$B$9)-'Rail Costs'!Q298</f>
        <v>26.199127545156887</v>
      </c>
      <c r="AW298" s="4">
        <f>$T298-(AH298*'Feedstock Conversions'!$B$9)-'Rail Costs'!R298</f>
        <v>31.853949955599276</v>
      </c>
      <c r="AX298" s="4">
        <f>$T298-(AI298*'Feedstock Conversions'!$B$9)-'Rail Costs'!S298</f>
        <v>19.565910916780286</v>
      </c>
      <c r="AY298" s="4">
        <f>$T298-(AJ298*'Feedstock Conversions'!$B$9)-'Rail Costs'!T298</f>
        <v>38.911678012951327</v>
      </c>
      <c r="AZ298" s="4">
        <f>$T298-(AK298*'Feedstock Conversions'!$B$9)-'Rail Costs'!U298</f>
        <v>20.342141157539569</v>
      </c>
      <c r="BA298" s="4">
        <f>$T298-(AL298*'Feedstock Conversions'!$B$9)-'Rail Costs'!V298</f>
        <v>23.982108840541599</v>
      </c>
      <c r="BH298">
        <f t="shared" si="32"/>
        <v>36</v>
      </c>
      <c r="BI298">
        <f t="shared" si="33"/>
        <v>2024</v>
      </c>
      <c r="BJ298">
        <f t="shared" si="34"/>
        <v>9</v>
      </c>
    </row>
    <row r="299" spans="1:62" x14ac:dyDescent="0.2">
      <c r="A299" s="11">
        <f t="shared" si="35"/>
        <v>45548</v>
      </c>
      <c r="B299" s="4">
        <v>43.25</v>
      </c>
      <c r="C299" s="18">
        <f>CWG!B299+'Rail Costs'!B299</f>
        <v>48.581534154535269</v>
      </c>
      <c r="E299" s="4">
        <f>CWG!C299*'Feedstock Conversions'!B$21</f>
        <v>381.75369538633811</v>
      </c>
      <c r="F299" s="4">
        <f>CWG!C299*'Feedstock Conversions'!B$9</f>
        <v>455.45188269876815</v>
      </c>
      <c r="H299" s="4">
        <f>'Fuel Values'!B299-CWG!I299-CWG!J299-CWG!K299</f>
        <v>201.95940171907813</v>
      </c>
      <c r="I299" s="18">
        <f>('LCFS Values'!$E$6-$AA$4)/1000000*'LCFS Values'!B299*'LCFS Values'!$G$2*100</f>
        <v>41.265598280921864</v>
      </c>
      <c r="J299" s="4">
        <f>'RIN Values'!C299</f>
        <v>85.574999999999989</v>
      </c>
      <c r="K299" s="4">
        <f>'Fixed Credits Value'!B299</f>
        <v>100</v>
      </c>
      <c r="L299" s="4">
        <f t="shared" si="28"/>
        <v>428.79999999999995</v>
      </c>
      <c r="M299" s="4">
        <f>L299/'Feedstock Conversions'!B$21</f>
        <v>54.568592517179944</v>
      </c>
      <c r="O299" s="4">
        <f>'Fuel Values'!C299*100</f>
        <v>195.79999999999998</v>
      </c>
      <c r="P299" s="18">
        <f>('LCFS Values'!$E$5-AB$4)/1000000*'LCFS Values'!B299*'LCFS Values'!$G$2*100</f>
        <v>35.813227012500001</v>
      </c>
      <c r="Q299" s="4">
        <f>'RIN Values'!D299</f>
        <v>96.984999999999999</v>
      </c>
      <c r="R299" s="4">
        <f>'Fixed Credits Value'!B299</f>
        <v>100</v>
      </c>
      <c r="S299" s="4">
        <f>'Fixed Credits Value'!C299</f>
        <v>16</v>
      </c>
      <c r="T299" s="4">
        <f t="shared" si="29"/>
        <v>444.59822701249999</v>
      </c>
      <c r="U299" s="4">
        <f>T299/'Feedstock Conversions'!B$9</f>
        <v>47.423810881333331</v>
      </c>
      <c r="W299" s="4">
        <f t="shared" si="30"/>
        <v>47.046304613661846</v>
      </c>
      <c r="X299" s="4">
        <f t="shared" si="31"/>
        <v>-10.853655686268155</v>
      </c>
      <c r="AG299" s="25">
        <f>AJ299+'Rail Costs'!K299</f>
        <v>44.332883538633816</v>
      </c>
      <c r="AH299" s="25">
        <f>B299+'Rail Costs'!N299</f>
        <v>43.783153415453526</v>
      </c>
      <c r="AI299" s="25">
        <f>AH299+'Rail Costs'!K299</f>
        <v>45.116036954087342</v>
      </c>
      <c r="AJ299" s="28">
        <v>43</v>
      </c>
      <c r="AK299" s="28">
        <v>45</v>
      </c>
      <c r="AL299" s="28">
        <v>44.5</v>
      </c>
      <c r="AO299" s="4">
        <f>$L299-(AG299*'Feedstock Conversions'!$B$21)-'Rail Costs'!Q299</f>
        <v>75.880087998264386</v>
      </c>
      <c r="AP299" s="4">
        <f>$L299-(AH299*'Feedstock Conversions'!$B$21)-'Rail Costs'!R299</f>
        <v>80.700969811842256</v>
      </c>
      <c r="AQ299" s="4">
        <f>$L299-(AI299*'Feedstock Conversions'!$B$21)-'Rail Costs'!S299</f>
        <v>70.434915101130784</v>
      </c>
      <c r="AR299" s="4">
        <f>$L299-(AJ299*'Feedstock Conversions'!$B$21)-'Rail Costs'!T299</f>
        <v>86.570654137951308</v>
      </c>
      <c r="AS299" s="4">
        <f>$L299-(AK299*'Feedstock Conversions'!$B$21)-'Rail Costs'!U299</f>
        <v>71.035117282539602</v>
      </c>
      <c r="AT299" s="4">
        <f>$L299-(AL299*'Feedstock Conversions'!$B$21)-'Rail Costs'!V299</f>
        <v>73.916584965541603</v>
      </c>
      <c r="AV299" s="4">
        <f>$T299-(AG299*'Feedstock Conversions'!$B$9)-'Rail Costs'!Q299</f>
        <v>24.425330682656909</v>
      </c>
      <c r="AW299" s="4">
        <f>$T299-(AH299*'Feedstock Conversions'!$B$9)-'Rail Costs'!R299</f>
        <v>30.080153093099298</v>
      </c>
      <c r="AX299" s="4">
        <f>$T299-(AI299*'Feedstock Conversions'!$B$9)-'Rail Costs'!S299</f>
        <v>17.792114054280308</v>
      </c>
      <c r="AY299" s="4">
        <f>$T299-(AJ299*'Feedstock Conversions'!$B$9)-'Rail Costs'!T299</f>
        <v>37.137881150451349</v>
      </c>
      <c r="AZ299" s="4">
        <f>$T299-(AK299*'Feedstock Conversions'!$B$9)-'Rail Costs'!U299</f>
        <v>18.568344295039591</v>
      </c>
      <c r="BA299" s="4">
        <f>$T299-(AL299*'Feedstock Conversions'!$B$9)-'Rail Costs'!V299</f>
        <v>22.208311978041621</v>
      </c>
      <c r="BH299">
        <f t="shared" si="32"/>
        <v>37</v>
      </c>
      <c r="BI299">
        <f t="shared" si="33"/>
        <v>2024</v>
      </c>
      <c r="BJ299">
        <f t="shared" si="34"/>
        <v>9</v>
      </c>
    </row>
    <row r="300" spans="1:62" x14ac:dyDescent="0.2">
      <c r="A300" s="11">
        <f t="shared" si="35"/>
        <v>45555</v>
      </c>
      <c r="B300" s="4">
        <v>43.65</v>
      </c>
      <c r="C300" s="18">
        <f>CWG!B300+'Rail Costs'!B300</f>
        <v>48.981534154535268</v>
      </c>
      <c r="E300" s="4">
        <f>CWG!C300*'Feedstock Conversions'!B$21</f>
        <v>384.89689538633814</v>
      </c>
      <c r="F300" s="4">
        <f>CWG!C300*'Feedstock Conversions'!B$9</f>
        <v>459.20188269876815</v>
      </c>
      <c r="H300" s="4">
        <f>'Fuel Values'!B300-CWG!I300-CWG!J300-CWG!K300</f>
        <v>203.33367908521871</v>
      </c>
      <c r="I300" s="18">
        <f>('LCFS Values'!$E$6-$AA$4)/1000000*'LCFS Values'!B300*'LCFS Values'!$G$2*100</f>
        <v>43.841320914781242</v>
      </c>
      <c r="J300" s="4">
        <f>'RIN Values'!C300</f>
        <v>87.224999999999994</v>
      </c>
      <c r="K300" s="4">
        <f>'Fixed Credits Value'!B300</f>
        <v>100</v>
      </c>
      <c r="L300" s="4">
        <f t="shared" si="28"/>
        <v>434.4</v>
      </c>
      <c r="M300" s="4">
        <f>L300/'Feedstock Conversions'!B$21</f>
        <v>55.28124204632222</v>
      </c>
      <c r="O300" s="4">
        <f>'Fuel Values'!C300*100</f>
        <v>206</v>
      </c>
      <c r="P300" s="18">
        <f>('LCFS Values'!$E$5-AB$4)/1000000*'LCFS Values'!B300*'LCFS Values'!$G$2*100</f>
        <v>38.048622674999997</v>
      </c>
      <c r="Q300" s="4">
        <f>'RIN Values'!D300</f>
        <v>98.85499999999999</v>
      </c>
      <c r="R300" s="4">
        <f>'Fixed Credits Value'!B300</f>
        <v>100</v>
      </c>
      <c r="S300" s="4">
        <f>'Fixed Credits Value'!C300</f>
        <v>16</v>
      </c>
      <c r="T300" s="4">
        <f t="shared" si="29"/>
        <v>458.90362267499995</v>
      </c>
      <c r="U300" s="4">
        <f>T300/'Feedstock Conversions'!B$9</f>
        <v>48.949719751999993</v>
      </c>
      <c r="W300" s="4">
        <f t="shared" si="30"/>
        <v>49.503104613661833</v>
      </c>
      <c r="X300" s="4">
        <f t="shared" si="31"/>
        <v>-0.29826002376819361</v>
      </c>
      <c r="AG300" s="25">
        <f>AJ300+'Rail Costs'!K300</f>
        <v>44.732883538633814</v>
      </c>
      <c r="AH300" s="25">
        <f>B300+'Rail Costs'!N300</f>
        <v>44.183153415453525</v>
      </c>
      <c r="AI300" s="25">
        <f>AH300+'Rail Costs'!K300</f>
        <v>45.51603695408734</v>
      </c>
      <c r="AJ300" s="28">
        <v>43.4</v>
      </c>
      <c r="AK300" s="28">
        <v>45</v>
      </c>
      <c r="AL300" s="28">
        <v>44.5</v>
      </c>
      <c r="AO300" s="4">
        <f>$L300-(AG300*'Feedstock Conversions'!$B$21)-'Rail Costs'!Q300</f>
        <v>78.33688799826443</v>
      </c>
      <c r="AP300" s="4">
        <f>$L300-(AH300*'Feedstock Conversions'!$B$21)-'Rail Costs'!R300</f>
        <v>83.1577698118423</v>
      </c>
      <c r="AQ300" s="4">
        <f>$L300-(AI300*'Feedstock Conversions'!$B$21)-'Rail Costs'!S300</f>
        <v>72.891715101130771</v>
      </c>
      <c r="AR300" s="4">
        <f>$L300-(AJ300*'Feedstock Conversions'!$B$21)-'Rail Costs'!T300</f>
        <v>89.027454137951352</v>
      </c>
      <c r="AS300" s="4">
        <f>$L300-(AK300*'Feedstock Conversions'!$B$21)-'Rail Costs'!U300</f>
        <v>76.635117282539625</v>
      </c>
      <c r="AT300" s="4">
        <f>$L300-(AL300*'Feedstock Conversions'!$B$21)-'Rail Costs'!V300</f>
        <v>79.516584965541625</v>
      </c>
      <c r="AV300" s="4">
        <f>$T300-(AG300*'Feedstock Conversions'!$B$9)-'Rail Costs'!Q300</f>
        <v>34.980726345156867</v>
      </c>
      <c r="AW300" s="4">
        <f>$T300-(AH300*'Feedstock Conversions'!$B$9)-'Rail Costs'!R300</f>
        <v>40.63554875559926</v>
      </c>
      <c r="AX300" s="4">
        <f>$T300-(AI300*'Feedstock Conversions'!$B$9)-'Rail Costs'!S300</f>
        <v>28.347509716780269</v>
      </c>
      <c r="AY300" s="4">
        <f>$T300-(AJ300*'Feedstock Conversions'!$B$9)-'Rail Costs'!T300</f>
        <v>47.693276812951311</v>
      </c>
      <c r="AZ300" s="4">
        <f>$T300-(AK300*'Feedstock Conversions'!$B$9)-'Rail Costs'!U300</f>
        <v>32.873739957539549</v>
      </c>
      <c r="BA300" s="4">
        <f>$T300-(AL300*'Feedstock Conversions'!$B$9)-'Rail Costs'!V300</f>
        <v>36.513707640541583</v>
      </c>
      <c r="BH300">
        <f t="shared" si="32"/>
        <v>38</v>
      </c>
      <c r="BI300">
        <f t="shared" si="33"/>
        <v>2024</v>
      </c>
      <c r="BJ300">
        <f t="shared" si="34"/>
        <v>9</v>
      </c>
    </row>
    <row r="301" spans="1:62" x14ac:dyDescent="0.2">
      <c r="A301" s="11">
        <f t="shared" si="35"/>
        <v>45562</v>
      </c>
      <c r="B301" s="4">
        <v>43.85</v>
      </c>
      <c r="C301" s="18">
        <f>CWG!B301+'Rail Costs'!B301</f>
        <v>49.181534154535271</v>
      </c>
      <c r="E301" s="4">
        <f>CWG!C301*'Feedstock Conversions'!B$21</f>
        <v>386.46849538633813</v>
      </c>
      <c r="F301" s="4">
        <f>CWG!C301*'Feedstock Conversions'!B$9</f>
        <v>461.07688269876815</v>
      </c>
      <c r="H301" s="4">
        <f>'Fuel Values'!B301-CWG!I301-CWG!J301-CWG!K301</f>
        <v>192.50626980709376</v>
      </c>
      <c r="I301" s="18">
        <f>('LCFS Values'!$E$6-$AA$4)/1000000*'LCFS Values'!B301*'LCFS Values'!$G$2*100</f>
        <v>47.443730192906237</v>
      </c>
      <c r="J301" s="4">
        <f>'RIN Values'!C301</f>
        <v>100.05000000000001</v>
      </c>
      <c r="K301" s="4">
        <f>'Fixed Credits Value'!B301</f>
        <v>100</v>
      </c>
      <c r="L301" s="4">
        <f t="shared" si="28"/>
        <v>440</v>
      </c>
      <c r="M301" s="4">
        <f>L301/'Feedstock Conversions'!B$21</f>
        <v>55.993891575464495</v>
      </c>
      <c r="O301" s="4">
        <f>'Fuel Values'!C301*100</f>
        <v>206.8</v>
      </c>
      <c r="P301" s="18">
        <f>('LCFS Values'!$E$5-AB$4)/1000000*'LCFS Values'!B301*'LCFS Values'!$G$2*100</f>
        <v>41.175050174999996</v>
      </c>
      <c r="Q301" s="4">
        <f>'RIN Values'!D301</f>
        <v>113.39</v>
      </c>
      <c r="R301" s="4">
        <f>'Fixed Credits Value'!B301</f>
        <v>100</v>
      </c>
      <c r="S301" s="4">
        <f>'Fixed Credits Value'!C301</f>
        <v>16</v>
      </c>
      <c r="T301" s="4">
        <f t="shared" si="29"/>
        <v>477.36505017500002</v>
      </c>
      <c r="U301" s="4">
        <f>T301/'Feedstock Conversions'!B$9</f>
        <v>50.918938685333337</v>
      </c>
      <c r="W301" s="4">
        <f t="shared" si="30"/>
        <v>53.531504613661866</v>
      </c>
      <c r="X301" s="4">
        <f t="shared" si="31"/>
        <v>16.288167476231877</v>
      </c>
      <c r="AG301" s="25">
        <f>AJ301+'Rail Costs'!K301</f>
        <v>45.432883538633817</v>
      </c>
      <c r="AH301" s="25">
        <f>B301+'Rail Costs'!N301</f>
        <v>44.383153415453528</v>
      </c>
      <c r="AI301" s="25">
        <f>AH301+'Rail Costs'!K301</f>
        <v>45.716036954087343</v>
      </c>
      <c r="AJ301" s="28">
        <v>44.1</v>
      </c>
      <c r="AK301" s="28">
        <v>45</v>
      </c>
      <c r="AL301" s="28">
        <v>44.5</v>
      </c>
      <c r="AO301" s="4">
        <f>$L301-(AG301*'Feedstock Conversions'!$B$21)-'Rail Costs'!Q301</f>
        <v>78.436287998264433</v>
      </c>
      <c r="AP301" s="4">
        <f>$L301-(AH301*'Feedstock Conversions'!$B$21)-'Rail Costs'!R301</f>
        <v>87.186169811842333</v>
      </c>
      <c r="AQ301" s="4">
        <f>$L301-(AI301*'Feedstock Conversions'!$B$21)-'Rail Costs'!S301</f>
        <v>76.920115101130804</v>
      </c>
      <c r="AR301" s="4">
        <f>$L301-(AJ301*'Feedstock Conversions'!$B$21)-'Rail Costs'!T301</f>
        <v>89.126854137951355</v>
      </c>
      <c r="AS301" s="4">
        <f>$L301-(AK301*'Feedstock Conversions'!$B$21)-'Rail Costs'!U301</f>
        <v>82.235117282539647</v>
      </c>
      <c r="AT301" s="4">
        <f>$L301-(AL301*'Feedstock Conversions'!$B$21)-'Rail Costs'!V301</f>
        <v>85.116584965541648</v>
      </c>
      <c r="AV301" s="4">
        <f>$T301-(AG301*'Feedstock Conversions'!$B$9)-'Rail Costs'!Q301</f>
        <v>46.879653845156938</v>
      </c>
      <c r="AW301" s="4">
        <f>$T301-(AH301*'Feedstock Conversions'!$B$9)-'Rail Costs'!R301</f>
        <v>57.22197625559933</v>
      </c>
      <c r="AX301" s="4">
        <f>$T301-(AI301*'Feedstock Conversions'!$B$9)-'Rail Costs'!S301</f>
        <v>44.933937216780286</v>
      </c>
      <c r="AY301" s="4">
        <f>$T301-(AJ301*'Feedstock Conversions'!$B$9)-'Rail Costs'!T301</f>
        <v>59.592204312951381</v>
      </c>
      <c r="AZ301" s="4">
        <f>$T301-(AK301*'Feedstock Conversions'!$B$9)-'Rail Costs'!U301</f>
        <v>51.335167457539619</v>
      </c>
      <c r="BA301" s="4">
        <f>$T301-(AL301*'Feedstock Conversions'!$B$9)-'Rail Costs'!V301</f>
        <v>54.975135140541653</v>
      </c>
      <c r="BH301">
        <f t="shared" si="32"/>
        <v>39</v>
      </c>
      <c r="BI301">
        <f t="shared" si="33"/>
        <v>2024</v>
      </c>
      <c r="BJ301">
        <f t="shared" si="34"/>
        <v>9</v>
      </c>
    </row>
    <row r="302" spans="1:62" x14ac:dyDescent="0.2">
      <c r="A302" s="11">
        <f t="shared" si="35"/>
        <v>45569</v>
      </c>
      <c r="B302" s="4">
        <v>43.65</v>
      </c>
      <c r="C302" s="18">
        <f>CWG!B302+'Rail Costs'!B302</f>
        <v>48.981534154535268</v>
      </c>
      <c r="E302" s="4">
        <f>CWG!C302*'Feedstock Conversions'!B$21</f>
        <v>384.89689538633814</v>
      </c>
      <c r="F302" s="4">
        <f>CWG!C302*'Feedstock Conversions'!B$9</f>
        <v>459.20188269876815</v>
      </c>
      <c r="H302" s="4">
        <f>'Fuel Values'!B302-CWG!I302-CWG!J302-CWG!K302</f>
        <v>173.96578795146877</v>
      </c>
      <c r="I302" s="18">
        <f>('LCFS Values'!$E$6-$AA$4)/1000000*'LCFS Values'!B302*'LCFS Values'!$G$2*100</f>
        <v>48.164212048531233</v>
      </c>
      <c r="J302" s="4">
        <f>'RIN Values'!C302</f>
        <v>103.47</v>
      </c>
      <c r="K302" s="4">
        <f>'Fixed Credits Value'!B302</f>
        <v>100</v>
      </c>
      <c r="L302" s="4">
        <f t="shared" si="28"/>
        <v>425.6</v>
      </c>
      <c r="M302" s="4">
        <f>L302/'Feedstock Conversions'!B$21</f>
        <v>54.161364214812934</v>
      </c>
      <c r="O302" s="4">
        <f>'Fuel Values'!C302*100</f>
        <v>214</v>
      </c>
      <c r="P302" s="18">
        <f>('LCFS Values'!$E$5-AB$4)/1000000*'LCFS Values'!B302*'LCFS Values'!$G$2*100</f>
        <v>41.800335674999992</v>
      </c>
      <c r="Q302" s="4">
        <f>'RIN Values'!D302</f>
        <v>117.26600000000001</v>
      </c>
      <c r="R302" s="4">
        <f>'Fixed Credits Value'!B302</f>
        <v>100</v>
      </c>
      <c r="S302" s="4">
        <f>'Fixed Credits Value'!C302</f>
        <v>16</v>
      </c>
      <c r="T302" s="4">
        <f t="shared" si="29"/>
        <v>489.066335675</v>
      </c>
      <c r="U302" s="4">
        <f>T302/'Feedstock Conversions'!B$9</f>
        <v>52.167075805333333</v>
      </c>
      <c r="W302" s="4">
        <f t="shared" si="30"/>
        <v>40.703104613661878</v>
      </c>
      <c r="X302" s="4">
        <f t="shared" si="31"/>
        <v>29.86445297623186</v>
      </c>
      <c r="AG302" s="25">
        <f>AJ302+'Rail Costs'!K302</f>
        <v>45.282883538633818</v>
      </c>
      <c r="AH302" s="25">
        <f>B302+'Rail Costs'!N302</f>
        <v>44.183153415453525</v>
      </c>
      <c r="AI302" s="25">
        <f>AH302+'Rail Costs'!K302</f>
        <v>45.51603695408734</v>
      </c>
      <c r="AJ302" s="28">
        <v>43.95</v>
      </c>
      <c r="AK302" s="28">
        <v>44.6</v>
      </c>
      <c r="AL302" s="28">
        <v>44.5</v>
      </c>
      <c r="AO302" s="4">
        <f>$L302-(AG302*'Feedstock Conversions'!$B$21)-'Rail Costs'!Q302</f>
        <v>65.214987998264391</v>
      </c>
      <c r="AP302" s="4">
        <f>$L302-(AH302*'Feedstock Conversions'!$B$21)-'Rail Costs'!R302</f>
        <v>74.357769811842346</v>
      </c>
      <c r="AQ302" s="4">
        <f>$L302-(AI302*'Feedstock Conversions'!$B$21)-'Rail Costs'!S302</f>
        <v>64.091715101130816</v>
      </c>
      <c r="AR302" s="4">
        <f>$L302-(AJ302*'Feedstock Conversions'!$B$21)-'Rail Costs'!T302</f>
        <v>75.90555413795137</v>
      </c>
      <c r="AS302" s="4">
        <f>$L302-(AK302*'Feedstock Conversions'!$B$21)-'Rail Costs'!U302</f>
        <v>70.978317282539649</v>
      </c>
      <c r="AT302" s="4">
        <f>$L302-(AL302*'Feedstock Conversions'!$B$21)-'Rail Costs'!V302</f>
        <v>70.716584965541671</v>
      </c>
      <c r="AV302" s="4">
        <f>$T302-(AG302*'Feedstock Conversions'!$B$9)-'Rail Costs'!Q302</f>
        <v>59.987189345156864</v>
      </c>
      <c r="AW302" s="4">
        <f>$T302-(AH302*'Feedstock Conversions'!$B$9)-'Rail Costs'!R302</f>
        <v>70.798261755599313</v>
      </c>
      <c r="AX302" s="4">
        <f>$T302-(AI302*'Feedstock Conversions'!$B$9)-'Rail Costs'!S302</f>
        <v>58.510222716780326</v>
      </c>
      <c r="AY302" s="4">
        <f>$T302-(AJ302*'Feedstock Conversions'!$B$9)-'Rail Costs'!T302</f>
        <v>72.699739812951364</v>
      </c>
      <c r="AZ302" s="4">
        <f>$T302-(AK302*'Feedstock Conversions'!$B$9)-'Rail Costs'!U302</f>
        <v>66.786452957539609</v>
      </c>
      <c r="BA302" s="4">
        <f>$T302-(AL302*'Feedstock Conversions'!$B$9)-'Rail Costs'!V302</f>
        <v>66.676420640541636</v>
      </c>
      <c r="BH302">
        <f t="shared" si="32"/>
        <v>40</v>
      </c>
      <c r="BI302">
        <f t="shared" si="33"/>
        <v>2024</v>
      </c>
      <c r="BJ302">
        <f t="shared" si="34"/>
        <v>10</v>
      </c>
    </row>
    <row r="303" spans="1:62" x14ac:dyDescent="0.2">
      <c r="A303" s="11">
        <f t="shared" si="35"/>
        <v>45576</v>
      </c>
      <c r="B303" s="4">
        <v>43.25</v>
      </c>
      <c r="C303" s="18">
        <f>CWG!B303+'Rail Costs'!B303</f>
        <v>48.522676371780513</v>
      </c>
      <c r="E303" s="4">
        <f>CWG!C303*'Feedstock Conversions'!B$21</f>
        <v>381.29119092945126</v>
      </c>
      <c r="F303" s="4">
        <f>CWG!C303*'Feedstock Conversions'!B$9</f>
        <v>454.90009098544232</v>
      </c>
      <c r="H303" s="4">
        <f>'Fuel Values'!B303-CWG!I303-CWG!J303-CWG!K303</f>
        <v>216.02699288968745</v>
      </c>
      <c r="I303" s="18">
        <f>('LCFS Values'!$E$6-$AA$4)/1000000*'LCFS Values'!B303*'LCFS Values'!$G$2*100</f>
        <v>49.353007110312483</v>
      </c>
      <c r="J303" s="4">
        <f>'RIN Values'!C303</f>
        <v>106.02000000000001</v>
      </c>
      <c r="K303" s="4">
        <f>'Fixed Credits Value'!B303</f>
        <v>100</v>
      </c>
      <c r="L303" s="4">
        <f t="shared" si="28"/>
        <v>471.4</v>
      </c>
      <c r="M303" s="4">
        <f>L303/'Feedstock Conversions'!B$21</f>
        <v>59.989819292440828</v>
      </c>
      <c r="O303" s="4">
        <f>'Fuel Values'!C303*100</f>
        <v>225</v>
      </c>
      <c r="P303" s="18">
        <f>('LCFS Values'!$E$5-AB$4)/1000000*'LCFS Values'!B303*'LCFS Values'!$G$2*100</f>
        <v>42.83205675</v>
      </c>
      <c r="Q303" s="4">
        <f>'RIN Values'!D303</f>
        <v>120.15600000000001</v>
      </c>
      <c r="R303" s="4">
        <f>'Fixed Credits Value'!B303</f>
        <v>100</v>
      </c>
      <c r="S303" s="4">
        <f>'Fixed Credits Value'!C303</f>
        <v>16</v>
      </c>
      <c r="T303" s="4">
        <f t="shared" si="29"/>
        <v>503.98805675</v>
      </c>
      <c r="U303" s="4">
        <f>T303/'Feedstock Conversions'!B$9</f>
        <v>53.758726053333334</v>
      </c>
      <c r="W303" s="4">
        <f t="shared" si="30"/>
        <v>90.108809070548716</v>
      </c>
      <c r="X303" s="4">
        <f t="shared" si="31"/>
        <v>49.08796576455768</v>
      </c>
      <c r="AG303" s="25">
        <f>AJ303+'Rail Costs'!K303</f>
        <v>45.068169092945126</v>
      </c>
      <c r="AH303" s="25">
        <f>B303+'Rail Costs'!N303</f>
        <v>43.777267637178049</v>
      </c>
      <c r="AI303" s="25">
        <f>AH303+'Rail Costs'!K303</f>
        <v>45.095436730123176</v>
      </c>
      <c r="AJ303" s="28">
        <v>43.75</v>
      </c>
      <c r="AK303" s="28">
        <v>44.1</v>
      </c>
      <c r="AL303" s="28">
        <v>44.5</v>
      </c>
      <c r="AO303" s="4">
        <f>$L303-(AG303*'Feedstock Conversions'!$B$21)-'Rail Costs'!Q303</f>
        <v>112.70221411248609</v>
      </c>
      <c r="AP303" s="4">
        <f>$L303-(AH303*'Feedstock Conversions'!$B$21)-'Rail Costs'!R303</f>
        <v>123.34722025753099</v>
      </c>
      <c r="AQ303" s="4">
        <f>$L303-(AI303*'Feedstock Conversions'!$B$21)-'Rail Costs'!S303</f>
        <v>113.19679166104122</v>
      </c>
      <c r="AR303" s="4">
        <f>$L303-(AJ303*'Feedstock Conversions'!$B$21)-'Rail Costs'!T303</f>
        <v>123.27715413795137</v>
      </c>
      <c r="AS303" s="4">
        <f>$L303-(AK303*'Feedstock Conversions'!$B$21)-'Rail Costs'!U303</f>
        <v>120.70731728253958</v>
      </c>
      <c r="AT303" s="4">
        <f>$L303-(AL303*'Feedstock Conversions'!$B$21)-'Rail Costs'!V303</f>
        <v>116.51658496554163</v>
      </c>
      <c r="AV303" s="4">
        <f>$T303-(AG303*'Feedstock Conversions'!$B$9)-'Rail Costs'!Q303</f>
        <v>76.921858348488385</v>
      </c>
      <c r="AW303" s="4">
        <f>$T303-(AH303*'Feedstock Conversions'!$B$9)-'Rail Costs'!R303</f>
        <v>89.525162001931918</v>
      </c>
      <c r="AX303" s="4">
        <f>$T303-(AI303*'Feedstock Conversions'!$B$9)-'Rail Costs'!S303</f>
        <v>77.375070891444338</v>
      </c>
      <c r="AY303" s="4">
        <f>$T303-(AJ303*'Feedstock Conversions'!$B$9)-'Rail Costs'!T303</f>
        <v>89.496460887951358</v>
      </c>
      <c r="AZ303" s="4">
        <f>$T303-(AK303*'Feedstock Conversions'!$B$9)-'Rail Costs'!U303</f>
        <v>86.395674032539603</v>
      </c>
      <c r="BA303" s="4">
        <f>$T303-(AL303*'Feedstock Conversions'!$B$9)-'Rail Costs'!V303</f>
        <v>81.59814171554163</v>
      </c>
      <c r="BH303">
        <f t="shared" si="32"/>
        <v>41</v>
      </c>
      <c r="BI303">
        <f t="shared" si="33"/>
        <v>2024</v>
      </c>
      <c r="BJ303">
        <f t="shared" si="34"/>
        <v>10</v>
      </c>
    </row>
    <row r="304" spans="1:62" x14ac:dyDescent="0.2">
      <c r="A304" s="11">
        <f t="shared" si="35"/>
        <v>45583</v>
      </c>
      <c r="B304" s="4">
        <v>42.88</v>
      </c>
      <c r="C304" s="18">
        <f>CWG!B304+'Rail Costs'!B304</f>
        <v>48.152676371780515</v>
      </c>
      <c r="E304" s="4">
        <f>CWG!C304*'Feedstock Conversions'!B$21</f>
        <v>378.38373092945125</v>
      </c>
      <c r="F304" s="4">
        <f>CWG!C304*'Feedstock Conversions'!B$9</f>
        <v>451.43134098544232</v>
      </c>
      <c r="H304" s="4">
        <f>'Fuel Values'!B304-CWG!I304-CWG!J304-CWG!K304</f>
        <v>222.16163149796876</v>
      </c>
      <c r="I304" s="18">
        <f>('LCFS Values'!$E$6-$AA$4)/1000000*'LCFS Values'!B304*'LCFS Values'!$G$2*100</f>
        <v>49.893368502031237</v>
      </c>
      <c r="J304" s="4">
        <f>'RIN Values'!C304</f>
        <v>105.94499999999999</v>
      </c>
      <c r="K304" s="4">
        <f>'Fixed Credits Value'!B304</f>
        <v>100</v>
      </c>
      <c r="L304" s="4">
        <f t="shared" si="28"/>
        <v>478</v>
      </c>
      <c r="M304" s="4">
        <f>L304/'Feedstock Conversions'!B$21</f>
        <v>60.829727666072792</v>
      </c>
      <c r="O304" s="4">
        <f>'Fuel Values'!C304*100</f>
        <v>211</v>
      </c>
      <c r="P304" s="18">
        <f>('LCFS Values'!$E$5-AB$4)/1000000*'LCFS Values'!B304*'LCFS Values'!$G$2*100</f>
        <v>43.301020874999999</v>
      </c>
      <c r="Q304" s="4">
        <f>'RIN Values'!D304</f>
        <v>120.07099999999998</v>
      </c>
      <c r="R304" s="4">
        <f>'Fixed Credits Value'!B304</f>
        <v>100</v>
      </c>
      <c r="S304" s="4">
        <f>'Fixed Credits Value'!C304</f>
        <v>16</v>
      </c>
      <c r="T304" s="4">
        <f t="shared" si="29"/>
        <v>490.37202087499998</v>
      </c>
      <c r="U304" s="4">
        <f>T304/'Feedstock Conversions'!B$9</f>
        <v>52.306348893333329</v>
      </c>
      <c r="W304" s="4">
        <f t="shared" si="30"/>
        <v>99.616269070548753</v>
      </c>
      <c r="X304" s="4">
        <f t="shared" si="31"/>
        <v>38.940679889557657</v>
      </c>
      <c r="AG304" s="25">
        <f>AJ304+'Rail Costs'!K304</f>
        <v>44.868169092945124</v>
      </c>
      <c r="AH304" s="25">
        <f>B304+'Rail Costs'!N304</f>
        <v>43.407267637178052</v>
      </c>
      <c r="AI304" s="25">
        <f>AH304+'Rail Costs'!K304</f>
        <v>44.725436730123178</v>
      </c>
      <c r="AJ304" s="28">
        <v>43.55</v>
      </c>
      <c r="AK304" s="28">
        <v>42.8</v>
      </c>
      <c r="AL304" s="28">
        <v>44.5</v>
      </c>
      <c r="AO304" s="4">
        <f>$L304-(AG304*'Feedstock Conversions'!$B$21)-'Rail Costs'!Q304</f>
        <v>120.87381411248616</v>
      </c>
      <c r="AP304" s="4">
        <f>$L304-(AH304*'Feedstock Conversions'!$B$21)-'Rail Costs'!R304</f>
        <v>132.85468025753096</v>
      </c>
      <c r="AQ304" s="4">
        <f>$L304-(AI304*'Feedstock Conversions'!$B$21)-'Rail Costs'!S304</f>
        <v>122.7042516610412</v>
      </c>
      <c r="AR304" s="4">
        <f>$L304-(AJ304*'Feedstock Conversions'!$B$21)-'Rail Costs'!T304</f>
        <v>131.44875413795137</v>
      </c>
      <c r="AS304" s="4">
        <f>$L304-(AK304*'Feedstock Conversions'!$B$21)-'Rail Costs'!U304</f>
        <v>137.52271728253965</v>
      </c>
      <c r="AT304" s="4">
        <f>$L304-(AL304*'Feedstock Conversions'!$B$21)-'Rail Costs'!V304</f>
        <v>123.11658496554165</v>
      </c>
      <c r="AV304" s="4">
        <f>$T304-(AG304*'Feedstock Conversions'!$B$9)-'Rail Costs'!Q304</f>
        <v>65.180822473488362</v>
      </c>
      <c r="AW304" s="4">
        <f>$T304-(AH304*'Feedstock Conversions'!$B$9)-'Rail Costs'!R304</f>
        <v>79.377876126931838</v>
      </c>
      <c r="AX304" s="4">
        <f>$T304-(AI304*'Feedstock Conversions'!$B$9)-'Rail Costs'!S304</f>
        <v>67.227785016444315</v>
      </c>
      <c r="AY304" s="4">
        <f>$T304-(AJ304*'Feedstock Conversions'!$B$9)-'Rail Costs'!T304</f>
        <v>77.755425012951335</v>
      </c>
      <c r="AZ304" s="4">
        <f>$T304-(AK304*'Feedstock Conversions'!$B$9)-'Rail Costs'!U304</f>
        <v>84.96713815753958</v>
      </c>
      <c r="BA304" s="4">
        <f>$T304-(AL304*'Feedstock Conversions'!$B$9)-'Rail Costs'!V304</f>
        <v>67.982105840541607</v>
      </c>
      <c r="BH304">
        <f t="shared" si="32"/>
        <v>42</v>
      </c>
      <c r="BI304">
        <f t="shared" si="33"/>
        <v>2024</v>
      </c>
      <c r="BJ304">
        <f t="shared" si="34"/>
        <v>10</v>
      </c>
    </row>
    <row r="305" spans="1:62" x14ac:dyDescent="0.2">
      <c r="A305" s="11">
        <f t="shared" si="35"/>
        <v>45590</v>
      </c>
      <c r="B305" s="4">
        <v>42.88</v>
      </c>
      <c r="C305" s="18">
        <f>CWG!B305+'Rail Costs'!B305</f>
        <v>48.152676371780515</v>
      </c>
      <c r="E305" s="4">
        <f>CWG!C305*'Feedstock Conversions'!B$21</f>
        <v>378.38373092945125</v>
      </c>
      <c r="F305" s="4">
        <f>CWG!C305*'Feedstock Conversions'!B$9</f>
        <v>451.43134098544232</v>
      </c>
      <c r="H305" s="4">
        <f>'Fuel Values'!B305-CWG!I305-CWG!J305-CWG!K305</f>
        <v>219.78687212662498</v>
      </c>
      <c r="I305" s="18">
        <f>('LCFS Values'!$E$6-$AA$4)/1000000*'LCFS Values'!B305*'LCFS Values'!$G$2*100</f>
        <v>46.543127873374992</v>
      </c>
      <c r="J305" s="4">
        <f>'RIN Values'!C305</f>
        <v>105.27000000000001</v>
      </c>
      <c r="K305" s="4">
        <f>'Fixed Credits Value'!B305</f>
        <v>100</v>
      </c>
      <c r="L305" s="4">
        <f t="shared" si="28"/>
        <v>471.6</v>
      </c>
      <c r="M305" s="4">
        <f>L305/'Feedstock Conversions'!B$21</f>
        <v>60.015271061338765</v>
      </c>
      <c r="O305" s="4">
        <f>'Fuel Values'!C305*100</f>
        <v>216.4</v>
      </c>
      <c r="P305" s="18">
        <f>('LCFS Values'!$E$5-AB$4)/1000000*'LCFS Values'!B305*'LCFS Values'!$G$2*100</f>
        <v>40.393443299999994</v>
      </c>
      <c r="Q305" s="4">
        <f>'RIN Values'!D305</f>
        <v>119.30600000000001</v>
      </c>
      <c r="R305" s="4">
        <f>'Fixed Credits Value'!B305</f>
        <v>100</v>
      </c>
      <c r="S305" s="4">
        <f>'Fixed Credits Value'!C305</f>
        <v>16</v>
      </c>
      <c r="T305" s="4">
        <f t="shared" si="29"/>
        <v>492.09944329999996</v>
      </c>
      <c r="U305" s="4">
        <f>T305/'Feedstock Conversions'!B$9</f>
        <v>52.490607285333333</v>
      </c>
      <c r="W305" s="4">
        <f t="shared" si="30"/>
        <v>93.216269070548776</v>
      </c>
      <c r="X305" s="4">
        <f t="shared" si="31"/>
        <v>40.668102314557643</v>
      </c>
      <c r="AG305" s="25">
        <f>AJ305+'Rail Costs'!K305</f>
        <v>44.818169092945126</v>
      </c>
      <c r="AH305" s="25">
        <f>B305+'Rail Costs'!N305</f>
        <v>43.407267637178052</v>
      </c>
      <c r="AI305" s="25">
        <f>AH305+'Rail Costs'!K305</f>
        <v>44.725436730123178</v>
      </c>
      <c r="AJ305" s="28">
        <v>43.5</v>
      </c>
      <c r="AK305" s="28">
        <v>42.1</v>
      </c>
      <c r="AL305" s="28">
        <v>44.5</v>
      </c>
      <c r="AO305" s="4">
        <f>$L305-(AG305*'Feedstock Conversions'!$B$21)-'Rail Costs'!Q305</f>
        <v>114.86671411248618</v>
      </c>
      <c r="AP305" s="4">
        <f>$L305-(AH305*'Feedstock Conversions'!$B$21)-'Rail Costs'!R305</f>
        <v>126.454680257531</v>
      </c>
      <c r="AQ305" s="4">
        <f>$L305-(AI305*'Feedstock Conversions'!$B$21)-'Rail Costs'!S305</f>
        <v>116.30425166104122</v>
      </c>
      <c r="AR305" s="4">
        <f>$L305-(AJ305*'Feedstock Conversions'!$B$21)-'Rail Costs'!T305</f>
        <v>125.4416541379514</v>
      </c>
      <c r="AS305" s="4">
        <f>$L305-(AK305*'Feedstock Conversions'!$B$21)-'Rail Costs'!U305</f>
        <v>136.62331728253963</v>
      </c>
      <c r="AT305" s="4">
        <f>$L305-(AL305*'Feedstock Conversions'!$B$21)-'Rail Costs'!V305</f>
        <v>116.71658496554167</v>
      </c>
      <c r="AV305" s="4">
        <f>$T305-(AG305*'Feedstock Conversions'!$B$9)-'Rail Costs'!Q305</f>
        <v>67.376994898488348</v>
      </c>
      <c r="AW305" s="4">
        <f>$T305-(AH305*'Feedstock Conversions'!$B$9)-'Rail Costs'!R305</f>
        <v>81.105298551931824</v>
      </c>
      <c r="AX305" s="4">
        <f>$T305-(AI305*'Feedstock Conversions'!$B$9)-'Rail Costs'!S305</f>
        <v>68.955207441444301</v>
      </c>
      <c r="AY305" s="4">
        <f>$T305-(AJ305*'Feedstock Conversions'!$B$9)-'Rail Costs'!T305</f>
        <v>79.951597437951321</v>
      </c>
      <c r="AZ305" s="4">
        <f>$T305-(AK305*'Feedstock Conversions'!$B$9)-'Rail Costs'!U305</f>
        <v>93.257060582539566</v>
      </c>
      <c r="BA305" s="4">
        <f>$T305-(AL305*'Feedstock Conversions'!$B$9)-'Rail Costs'!V305</f>
        <v>69.709528265541593</v>
      </c>
      <c r="BH305">
        <f t="shared" si="32"/>
        <v>43</v>
      </c>
      <c r="BI305">
        <f t="shared" si="33"/>
        <v>2024</v>
      </c>
      <c r="BJ305">
        <f t="shared" si="34"/>
        <v>10</v>
      </c>
    </row>
    <row r="306" spans="1:62" x14ac:dyDescent="0.2">
      <c r="A306" s="11">
        <f t="shared" si="35"/>
        <v>45597</v>
      </c>
      <c r="B306" s="4">
        <v>42.6</v>
      </c>
      <c r="C306" s="18">
        <f>CWG!B306+'Rail Costs'!B306</f>
        <v>47.872676371780514</v>
      </c>
      <c r="E306" s="4">
        <f>CWG!C306*'Feedstock Conversions'!B$21</f>
        <v>376.18349092945124</v>
      </c>
      <c r="F306" s="4">
        <f>CWG!C306*'Feedstock Conversions'!B$9</f>
        <v>448.80634098544232</v>
      </c>
      <c r="H306" s="4">
        <f>'Fuel Values'!B306-CWG!I306-CWG!J306-CWG!K306</f>
        <v>219.98669128118752</v>
      </c>
      <c r="I306" s="18">
        <f>('LCFS Values'!$E$6-$AA$4)/1000000*'LCFS Values'!B306*'LCFS Values'!$G$2*100</f>
        <v>45.318308718812489</v>
      </c>
      <c r="J306" s="4">
        <f>'RIN Values'!C306</f>
        <v>102.795</v>
      </c>
      <c r="K306" s="4">
        <f>'Fixed Credits Value'!B306</f>
        <v>100</v>
      </c>
      <c r="L306" s="4">
        <f t="shared" si="28"/>
        <v>468.1</v>
      </c>
      <c r="M306" s="4">
        <f>L306/'Feedstock Conversions'!B$21</f>
        <v>59.569865105624849</v>
      </c>
      <c r="O306" s="4">
        <f>'Fuel Values'!C306*100</f>
        <v>218.00000000000003</v>
      </c>
      <c r="P306" s="18">
        <f>('LCFS Values'!$E$5-AB$4)/1000000*'LCFS Values'!B306*'LCFS Values'!$G$2*100</f>
        <v>39.330457949999996</v>
      </c>
      <c r="Q306" s="4">
        <f>'RIN Values'!D306</f>
        <v>116.501</v>
      </c>
      <c r="R306" s="4">
        <f>'Fixed Credits Value'!B306</f>
        <v>100</v>
      </c>
      <c r="S306" s="4">
        <f>'Fixed Credits Value'!C306</f>
        <v>16</v>
      </c>
      <c r="T306" s="4">
        <f t="shared" si="29"/>
        <v>489.83145795000007</v>
      </c>
      <c r="U306" s="4">
        <f>T306/'Feedstock Conversions'!B$9</f>
        <v>52.248688848000008</v>
      </c>
      <c r="W306" s="4">
        <f t="shared" si="30"/>
        <v>91.916509070548784</v>
      </c>
      <c r="X306" s="4">
        <f t="shared" si="31"/>
        <v>41.025116964557753</v>
      </c>
      <c r="AG306" s="25">
        <f>AJ306+'Rail Costs'!K306</f>
        <v>44.818169092945126</v>
      </c>
      <c r="AH306" s="25">
        <f>B306+'Rail Costs'!N306</f>
        <v>43.127267637178051</v>
      </c>
      <c r="AI306" s="25">
        <f>AH306+'Rail Costs'!K306</f>
        <v>44.445436730123177</v>
      </c>
      <c r="AJ306" s="28">
        <v>43.5</v>
      </c>
      <c r="AK306" s="28">
        <v>42</v>
      </c>
      <c r="AL306" s="28">
        <v>44.5</v>
      </c>
      <c r="AO306" s="4">
        <f>$L306-(AG306*'Feedstock Conversions'!$B$21)-'Rail Costs'!Q306</f>
        <v>111.36671411248618</v>
      </c>
      <c r="AP306" s="4">
        <f>$L306-(AH306*'Feedstock Conversions'!$B$21)-'Rail Costs'!R306</f>
        <v>125.154920257531</v>
      </c>
      <c r="AQ306" s="4">
        <f>$L306-(AI306*'Feedstock Conversions'!$B$21)-'Rail Costs'!S306</f>
        <v>115.00449166104123</v>
      </c>
      <c r="AR306" s="4">
        <f>$L306-(AJ306*'Feedstock Conversions'!$B$21)-'Rail Costs'!T306</f>
        <v>121.9416541379514</v>
      </c>
      <c r="AS306" s="4">
        <f>$L306-(AK306*'Feedstock Conversions'!$B$21)-'Rail Costs'!U306</f>
        <v>133.90911728253963</v>
      </c>
      <c r="AT306" s="4">
        <f>$L306-(AL306*'Feedstock Conversions'!$B$21)-'Rail Costs'!V306</f>
        <v>113.21658496554167</v>
      </c>
      <c r="AV306" s="4">
        <f>$T306-(AG306*'Feedstock Conversions'!$B$9)-'Rail Costs'!Q306</f>
        <v>65.109009548488459</v>
      </c>
      <c r="AW306" s="4">
        <f>$T306-(AH306*'Feedstock Conversions'!$B$9)-'Rail Costs'!R306</f>
        <v>81.462313201931934</v>
      </c>
      <c r="AX306" s="4">
        <f>$T306-(AI306*'Feedstock Conversions'!$B$9)-'Rail Costs'!S306</f>
        <v>69.312222091444411</v>
      </c>
      <c r="AY306" s="4">
        <f>$T306-(AJ306*'Feedstock Conversions'!$B$9)-'Rail Costs'!T306</f>
        <v>77.683612087951431</v>
      </c>
      <c r="AZ306" s="4">
        <f>$T306-(AK306*'Feedstock Conversions'!$B$9)-'Rail Costs'!U306</f>
        <v>91.926575232539676</v>
      </c>
      <c r="BA306" s="4">
        <f>$T306-(AL306*'Feedstock Conversions'!$B$9)-'Rail Costs'!V306</f>
        <v>67.441542915541703</v>
      </c>
      <c r="BH306">
        <f t="shared" si="32"/>
        <v>44</v>
      </c>
      <c r="BI306">
        <f t="shared" si="33"/>
        <v>2024</v>
      </c>
      <c r="BJ306">
        <f t="shared" si="34"/>
        <v>11</v>
      </c>
    </row>
    <row r="307" spans="1:62" x14ac:dyDescent="0.2">
      <c r="A307" s="11">
        <f t="shared" si="35"/>
        <v>45604</v>
      </c>
      <c r="B307" s="49">
        <v>42.5</v>
      </c>
      <c r="C307" s="18">
        <f>CWG!B307+'Rail Costs'!B307</f>
        <v>47.772676371780513</v>
      </c>
      <c r="E307" s="4">
        <f>CWG!C307*'Feedstock Conversions'!B$21</f>
        <v>375.39769092945124</v>
      </c>
      <c r="F307" s="4">
        <f>CWG!C307*'Feedstock Conversions'!B$9</f>
        <v>447.86884098544232</v>
      </c>
      <c r="H307" s="4">
        <f>'Fuel Values'!B307-CWG!I307-CWG!J307-CWG!K307</f>
        <v>217.98741466293757</v>
      </c>
      <c r="I307" s="18">
        <f>('LCFS Values'!$E$6-$AA$4)/1000000*'LCFS Values'!B307*'LCFS Values'!$G$2*100</f>
        <v>50.217585337062488</v>
      </c>
      <c r="J307" s="4">
        <f>'RIN Values'!C307</f>
        <v>109.095</v>
      </c>
      <c r="K307" s="4">
        <f>'Fixed Credits Value'!B307</f>
        <v>100</v>
      </c>
      <c r="L307" s="4">
        <f t="shared" si="28"/>
        <v>477.30000000000007</v>
      </c>
      <c r="M307" s="4">
        <f>L307/'Feedstock Conversions'!B$21</f>
        <v>60.740646474930017</v>
      </c>
      <c r="O307" s="4">
        <f>'Fuel Values'!C307*100</f>
        <v>227.99999999999997</v>
      </c>
      <c r="P307" s="18">
        <f>('LCFS Values'!$E$5-AB$4)/1000000*'LCFS Values'!B307*'LCFS Values'!$G$2*100</f>
        <v>43.582399350000003</v>
      </c>
      <c r="Q307" s="4">
        <f>'RIN Values'!D307</f>
        <v>123.64100000000001</v>
      </c>
      <c r="R307" s="4">
        <f>'Fixed Credits Value'!B307</f>
        <v>100</v>
      </c>
      <c r="S307" s="4">
        <f>'Fixed Credits Value'!C307</f>
        <v>16</v>
      </c>
      <c r="T307" s="4">
        <f t="shared" si="29"/>
        <v>511.22339935000002</v>
      </c>
      <c r="U307" s="4">
        <f>T307/'Feedstock Conversions'!B$9</f>
        <v>54.530495930666667</v>
      </c>
      <c r="W307" s="4">
        <f t="shared" si="30"/>
        <v>101.90230907054882</v>
      </c>
      <c r="X307" s="4">
        <f t="shared" si="31"/>
        <v>63.354558364557704</v>
      </c>
      <c r="AG307" s="25">
        <f>AJ307+'Rail Costs'!K307</f>
        <v>44.818169092945126</v>
      </c>
      <c r="AH307" s="25">
        <f>B307+'Rail Costs'!N307</f>
        <v>43.027267637178049</v>
      </c>
      <c r="AI307" s="25">
        <f>AH307+'Rail Costs'!K307</f>
        <v>44.345436730123176</v>
      </c>
      <c r="AJ307" s="28">
        <v>43.5</v>
      </c>
      <c r="AK307" s="28">
        <v>40.799999999999997</v>
      </c>
      <c r="AL307" s="28">
        <v>44.5</v>
      </c>
      <c r="AO307" s="4">
        <f>$L307-(AG307*'Feedstock Conversions'!$B$21)-'Rail Costs'!Q307</f>
        <v>120.56671411248622</v>
      </c>
      <c r="AP307" s="4">
        <f>$L307-(AH307*'Feedstock Conversions'!$B$21)-'Rail Costs'!R307</f>
        <v>135.14072025753109</v>
      </c>
      <c r="AQ307" s="4">
        <f>$L307-(AI307*'Feedstock Conversions'!$B$21)-'Rail Costs'!S307</f>
        <v>124.99029166104127</v>
      </c>
      <c r="AR307" s="4">
        <f>$L307-(AJ307*'Feedstock Conversions'!$B$21)-'Rail Costs'!T307</f>
        <v>131.14165413795143</v>
      </c>
      <c r="AS307" s="4">
        <f>$L307-(AK307*'Feedstock Conversions'!$B$21)-'Rail Costs'!U307</f>
        <v>152.53871728253972</v>
      </c>
      <c r="AT307" s="4">
        <f>$L307-(AL307*'Feedstock Conversions'!$B$21)-'Rail Costs'!V307</f>
        <v>122.41658496554172</v>
      </c>
      <c r="AV307" s="4">
        <f>$T307-(AG307*'Feedstock Conversions'!$B$9)-'Rail Costs'!Q307</f>
        <v>86.500950948488409</v>
      </c>
      <c r="AW307" s="4">
        <f>$T307-(AH307*'Feedstock Conversions'!$B$9)-'Rail Costs'!R307</f>
        <v>103.79175460193194</v>
      </c>
      <c r="AX307" s="4">
        <f>$T307-(AI307*'Feedstock Conversions'!$B$9)-'Rail Costs'!S307</f>
        <v>91.641663491444362</v>
      </c>
      <c r="AY307" s="4">
        <f>$T307-(AJ307*'Feedstock Conversions'!$B$9)-'Rail Costs'!T307</f>
        <v>99.075553487951382</v>
      </c>
      <c r="AZ307" s="4">
        <f>$T307-(AK307*'Feedstock Conversions'!$B$9)-'Rail Costs'!U307</f>
        <v>124.56851663253963</v>
      </c>
      <c r="BA307" s="4">
        <f>$T307-(AL307*'Feedstock Conversions'!$B$9)-'Rail Costs'!V307</f>
        <v>88.833484315541654</v>
      </c>
      <c r="BH307">
        <f t="shared" si="32"/>
        <v>45</v>
      </c>
      <c r="BI307">
        <f t="shared" si="33"/>
        <v>2024</v>
      </c>
      <c r="BJ307">
        <f t="shared" si="34"/>
        <v>11</v>
      </c>
    </row>
    <row r="308" spans="1:62" x14ac:dyDescent="0.2">
      <c r="A308" s="11">
        <f t="shared" si="35"/>
        <v>45611</v>
      </c>
      <c r="B308" s="49">
        <v>42.8</v>
      </c>
      <c r="C308" s="18">
        <f>CWG!B308+'Rail Costs'!B308</f>
        <v>48.07267637178051</v>
      </c>
      <c r="E308" s="4">
        <f>CWG!C308*'Feedstock Conversions'!B$21</f>
        <v>377.75509092945123</v>
      </c>
      <c r="F308" s="4">
        <f>CWG!C308*'Feedstock Conversions'!B$9</f>
        <v>450.68134098544226</v>
      </c>
      <c r="H308" s="4">
        <f>'Fuel Values'!B308-CWG!I308-CWG!J308-CWG!K308</f>
        <v>219.74633078693751</v>
      </c>
      <c r="I308" s="18">
        <f>('LCFS Values'!$E$6-$AA$4)/1000000*'LCFS Values'!B308*'LCFS Values'!$G$2*100</f>
        <v>54.828669213062483</v>
      </c>
      <c r="J308" s="4">
        <f>'RIN Values'!C308</f>
        <v>109.42500000000001</v>
      </c>
      <c r="K308" s="4">
        <f>'Fixed Credits Value'!B308</f>
        <v>100</v>
      </c>
      <c r="L308" s="4">
        <f t="shared" si="28"/>
        <v>484</v>
      </c>
      <c r="M308" s="4">
        <f>L308/'Feedstock Conversions'!B$21</f>
        <v>61.59328073301095</v>
      </c>
      <c r="O308" s="4">
        <f>'Fuel Values'!C308*100</f>
        <v>227.99999999999997</v>
      </c>
      <c r="P308" s="18">
        <f>('LCFS Values'!$E$5-AB$4)/1000000*'LCFS Values'!B308*'LCFS Values'!$G$2*100</f>
        <v>47.58422654999999</v>
      </c>
      <c r="Q308" s="4">
        <f>'RIN Values'!D308</f>
        <v>124.015</v>
      </c>
      <c r="R308" s="4">
        <f>'Fixed Credits Value'!B308</f>
        <v>100</v>
      </c>
      <c r="S308" s="4">
        <f>'Fixed Credits Value'!C308</f>
        <v>16</v>
      </c>
      <c r="T308" s="4">
        <f t="shared" si="29"/>
        <v>515.59922654999991</v>
      </c>
      <c r="U308" s="4">
        <f>T308/'Feedstock Conversions'!B$9</f>
        <v>54.997250831999992</v>
      </c>
      <c r="W308" s="4">
        <f t="shared" si="30"/>
        <v>106.24490907054877</v>
      </c>
      <c r="X308" s="4">
        <f t="shared" si="31"/>
        <v>64.91788556455765</v>
      </c>
      <c r="AG308" s="25">
        <f>AJ308+'Rail Costs'!K308</f>
        <v>44.818169092945126</v>
      </c>
      <c r="AH308" s="25">
        <f>B308+'Rail Costs'!N308</f>
        <v>43.327267637178046</v>
      </c>
      <c r="AI308" s="25">
        <f>AH308+'Rail Costs'!K308</f>
        <v>44.645436730123173</v>
      </c>
      <c r="AJ308" s="28">
        <v>43.5</v>
      </c>
      <c r="AK308" s="28">
        <v>40</v>
      </c>
      <c r="AL308" s="28">
        <v>44.5</v>
      </c>
      <c r="AO308" s="4">
        <f>$L308-(AG308*'Feedstock Conversions'!$B$21)-'Rail Costs'!Q308</f>
        <v>127.26671411248616</v>
      </c>
      <c r="AP308" s="4">
        <f>$L308-(AH308*'Feedstock Conversions'!$B$21)-'Rail Costs'!R308</f>
        <v>139.48332025753103</v>
      </c>
      <c r="AQ308" s="4">
        <f>$L308-(AI308*'Feedstock Conversions'!$B$21)-'Rail Costs'!S308</f>
        <v>129.33289166104129</v>
      </c>
      <c r="AR308" s="4">
        <f>$L308-(AJ308*'Feedstock Conversions'!$B$21)-'Rail Costs'!T308</f>
        <v>137.84165413795137</v>
      </c>
      <c r="AS308" s="4">
        <f>$L308-(AK308*'Feedstock Conversions'!$B$21)-'Rail Costs'!U308</f>
        <v>165.52511728253961</v>
      </c>
      <c r="AT308" s="4">
        <f>$L308-(AL308*'Feedstock Conversions'!$B$21)-'Rail Costs'!V308</f>
        <v>129.11658496554165</v>
      </c>
      <c r="AV308" s="4">
        <f>$T308-(AG308*'Feedstock Conversions'!$B$9)-'Rail Costs'!Q308</f>
        <v>90.876778148488299</v>
      </c>
      <c r="AW308" s="4">
        <f>$T308-(AH308*'Feedstock Conversions'!$B$9)-'Rail Costs'!R308</f>
        <v>105.35508180193183</v>
      </c>
      <c r="AX308" s="4">
        <f>$T308-(AI308*'Feedstock Conversions'!$B$9)-'Rail Costs'!S308</f>
        <v>93.204990691444308</v>
      </c>
      <c r="AY308" s="4">
        <f>$T308-(AJ308*'Feedstock Conversions'!$B$9)-'Rail Costs'!T308</f>
        <v>103.45138068795127</v>
      </c>
      <c r="AZ308" s="4">
        <f>$T308-(AK308*'Feedstock Conversions'!$B$9)-'Rail Costs'!U308</f>
        <v>136.44434383253952</v>
      </c>
      <c r="BA308" s="4">
        <f>$T308-(AL308*'Feedstock Conversions'!$B$9)-'Rail Costs'!V308</f>
        <v>93.209311515541543</v>
      </c>
      <c r="BH308">
        <f t="shared" si="32"/>
        <v>46</v>
      </c>
      <c r="BI308">
        <f t="shared" si="33"/>
        <v>2024</v>
      </c>
      <c r="BJ308">
        <f t="shared" si="34"/>
        <v>11</v>
      </c>
    </row>
    <row r="309" spans="1:62" x14ac:dyDescent="0.2">
      <c r="A309" s="11">
        <v>45618</v>
      </c>
      <c r="B309" s="49">
        <v>42.6</v>
      </c>
      <c r="C309" s="18">
        <f>CWG!B309+'Rail Costs'!B309</f>
        <v>47.872676371780514</v>
      </c>
      <c r="E309" s="4">
        <f>CWG!C309*'Feedstock Conversions'!B$21</f>
        <v>376.18349092945124</v>
      </c>
      <c r="F309" s="4">
        <f>CWG!C309*'Feedstock Conversions'!B$9</f>
        <v>448.80634098544232</v>
      </c>
      <c r="H309" s="4">
        <f>'Fuel Values'!B309-CWG!I309-CWG!J309-CWG!K309</f>
        <v>237.24633078693751</v>
      </c>
      <c r="I309" s="18">
        <f>('LCFS Values'!$E$6-$AA$4)/1000000*'LCFS Values'!B309*'LCFS Values'!$G$2*100</f>
        <v>54.828669213062483</v>
      </c>
      <c r="J309" s="4">
        <f>'RIN Values'!C309</f>
        <v>96.225000000000009</v>
      </c>
      <c r="K309" s="4">
        <f>'Fixed Credits Value'!B309</f>
        <v>100</v>
      </c>
      <c r="L309" s="4">
        <f t="shared" si="28"/>
        <v>488.3</v>
      </c>
      <c r="M309" s="4">
        <f>L309/'Feedstock Conversions'!B$21</f>
        <v>62.140493764316624</v>
      </c>
      <c r="O309" s="4">
        <f>'Fuel Values'!C309*100</f>
        <v>225</v>
      </c>
      <c r="P309" s="18">
        <f>('LCFS Values'!$E$5-AB$4)/1000000*'LCFS Values'!B309*'LCFS Values'!$G$2*100</f>
        <v>47.58422654999999</v>
      </c>
      <c r="Q309" s="4">
        <f>'RIN Values'!D309</f>
        <v>109.05500000000001</v>
      </c>
      <c r="R309" s="4">
        <f>'Fixed Credits Value'!B309</f>
        <v>100</v>
      </c>
      <c r="S309" s="4">
        <f>'Fixed Credits Value'!C309</f>
        <v>16</v>
      </c>
      <c r="T309" s="4">
        <f t="shared" si="29"/>
        <v>497.63922654999999</v>
      </c>
      <c r="U309" s="4">
        <f>T309/'Feedstock Conversions'!B$9</f>
        <v>53.081517498666663</v>
      </c>
      <c r="W309" s="4">
        <f t="shared" si="30"/>
        <v>112.11650907054877</v>
      </c>
      <c r="X309" s="4">
        <f t="shared" si="31"/>
        <v>48.832885564557671</v>
      </c>
      <c r="AG309" s="25">
        <f>AJ309+'Rail Costs'!K309</f>
        <v>44.818169092945126</v>
      </c>
      <c r="AH309" s="25">
        <f>B309+'Rail Costs'!N309</f>
        <v>43.127267637178051</v>
      </c>
      <c r="AI309" s="25">
        <f>AH309+'Rail Costs'!K309</f>
        <v>44.445436730123177</v>
      </c>
      <c r="AJ309" s="28">
        <v>43.5</v>
      </c>
      <c r="AK309" s="28">
        <v>40</v>
      </c>
      <c r="AL309" s="28">
        <v>44.5</v>
      </c>
      <c r="AO309" s="4">
        <f>$L309-(AG309*'Feedstock Conversions'!$B$21)-'Rail Costs'!Q309</f>
        <v>131.56671411248618</v>
      </c>
      <c r="AP309" s="4">
        <f>$L309-(AH309*'Feedstock Conversions'!$B$21)-'Rail Costs'!R309</f>
        <v>145.35492025753098</v>
      </c>
      <c r="AQ309" s="4">
        <f>$L309-(AI309*'Feedstock Conversions'!$B$21)-'Rail Costs'!S309</f>
        <v>135.20449166104123</v>
      </c>
      <c r="AR309" s="4">
        <f>$L309-(AJ309*'Feedstock Conversions'!$B$21)-'Rail Costs'!T309</f>
        <v>142.14165413795138</v>
      </c>
      <c r="AS309" s="4">
        <f>$L309-(AK309*'Feedstock Conversions'!$B$21)-'Rail Costs'!U309</f>
        <v>169.82511728253962</v>
      </c>
      <c r="AT309" s="4">
        <f>$L309-(AL309*'Feedstock Conversions'!$B$21)-'Rail Costs'!V309</f>
        <v>133.41658496554166</v>
      </c>
      <c r="AV309" s="4">
        <f>$T309-(AG309*'Feedstock Conversions'!$B$9)-'Rail Costs'!Q309</f>
        <v>72.916778148488376</v>
      </c>
      <c r="AW309" s="4">
        <f>$T309-(AH309*'Feedstock Conversions'!$B$9)-'Rail Costs'!R309</f>
        <v>89.270081801931852</v>
      </c>
      <c r="AX309" s="4">
        <f>$T309-(AI309*'Feedstock Conversions'!$B$9)-'Rail Costs'!S309</f>
        <v>77.119990691444329</v>
      </c>
      <c r="AY309" s="4">
        <f>$T309-(AJ309*'Feedstock Conversions'!$B$9)-'Rail Costs'!T309</f>
        <v>85.491380687951349</v>
      </c>
      <c r="AZ309" s="4">
        <f>$T309-(AK309*'Feedstock Conversions'!$B$9)-'Rail Costs'!U309</f>
        <v>118.48434383253959</v>
      </c>
      <c r="BA309" s="4">
        <f>$T309-(AL309*'Feedstock Conversions'!$B$9)-'Rail Costs'!V309</f>
        <v>75.249311515541621</v>
      </c>
      <c r="BH309">
        <f t="shared" si="32"/>
        <v>47</v>
      </c>
      <c r="BI309">
        <f t="shared" si="33"/>
        <v>2024</v>
      </c>
      <c r="BJ309">
        <f t="shared" si="34"/>
        <v>11</v>
      </c>
    </row>
    <row r="310" spans="1:62" x14ac:dyDescent="0.2">
      <c r="A310" s="11">
        <v>45625</v>
      </c>
      <c r="B310" s="49">
        <v>42.25</v>
      </c>
      <c r="C310" s="18">
        <f>CWG!B310+'Rail Costs'!B310</f>
        <v>47.522676371780513</v>
      </c>
      <c r="E310" s="4">
        <f>CWG!C310*'Feedstock Conversions'!B$21</f>
        <v>373.43319092945126</v>
      </c>
      <c r="F310" s="4">
        <f>CWG!C310*'Feedstock Conversions'!B$9</f>
        <v>445.52509098544232</v>
      </c>
      <c r="H310" s="4">
        <f>'Fuel Values'!B310-CWG!I310-CWG!J310-CWG!K310</f>
        <v>242.84819827664063</v>
      </c>
      <c r="I310" s="18">
        <f>('LCFS Values'!$E$6-$AA$4)/1000000*'LCFS Values'!B310*'LCFS Values'!$G$2*100</f>
        <v>55.026801723359362</v>
      </c>
      <c r="J310" s="4">
        <f>'RIN Values'!C310</f>
        <v>92.625</v>
      </c>
      <c r="K310" s="4">
        <f>'Fixed Credits Value'!B310</f>
        <v>100</v>
      </c>
      <c r="L310" s="4">
        <f t="shared" si="28"/>
        <v>490.5</v>
      </c>
      <c r="M310" s="4">
        <f>L310/'Feedstock Conversions'!B$21</f>
        <v>62.420463222193945</v>
      </c>
      <c r="O310" s="4">
        <f>'Fuel Values'!C310*100</f>
        <v>250.99999999999997</v>
      </c>
      <c r="P310" s="18">
        <f>('LCFS Values'!$E$5-AB$4)/1000000*'LCFS Values'!B310*'LCFS Values'!$G$2*100</f>
        <v>47.7561800625</v>
      </c>
      <c r="Q310" s="4">
        <f>'RIN Values'!D310</f>
        <v>104.97499999999999</v>
      </c>
      <c r="R310" s="4">
        <f>'Fixed Credits Value'!B310</f>
        <v>100</v>
      </c>
      <c r="S310" s="4">
        <f>'Fixed Credits Value'!C310</f>
        <v>16</v>
      </c>
      <c r="T310" s="4">
        <f t="shared" si="29"/>
        <v>519.73118006250002</v>
      </c>
      <c r="U310" s="4">
        <f>T310/'Feedstock Conversions'!B$9</f>
        <v>55.437992540000003</v>
      </c>
      <c r="W310" s="4">
        <f t="shared" si="30"/>
        <v>117.06680907054874</v>
      </c>
      <c r="X310" s="4">
        <f t="shared" si="31"/>
        <v>74.206089077057698</v>
      </c>
      <c r="AG310" s="25">
        <f>AJ310+'Rail Costs'!K310</f>
        <v>44.818169092945126</v>
      </c>
      <c r="AH310" s="25">
        <f>B310+'Rail Costs'!N310</f>
        <v>42.777267637178049</v>
      </c>
      <c r="AI310" s="25">
        <f>AH310+'Rail Costs'!K310</f>
        <v>44.095436730123176</v>
      </c>
      <c r="AJ310" s="28">
        <v>43.5</v>
      </c>
      <c r="AK310" s="28">
        <v>41</v>
      </c>
      <c r="AL310" s="28">
        <v>44.5</v>
      </c>
      <c r="AO310" s="4">
        <f>$L310-(AG310*'Feedstock Conversions'!$B$21)-'Rail Costs'!Q310</f>
        <v>133.76671411248617</v>
      </c>
      <c r="AP310" s="4">
        <f>$L310-(AH310*'Feedstock Conversions'!$B$21)-'Rail Costs'!R310</f>
        <v>150.305220257531</v>
      </c>
      <c r="AQ310" s="4">
        <f>$L310-(AI310*'Feedstock Conversions'!$B$21)-'Rail Costs'!S310</f>
        <v>140.15479166104126</v>
      </c>
      <c r="AR310" s="4">
        <f>$L310-(AJ310*'Feedstock Conversions'!$B$21)-'Rail Costs'!T310</f>
        <v>144.34165413795137</v>
      </c>
      <c r="AS310" s="4">
        <f>$L310-(AK310*'Feedstock Conversions'!$B$21)-'Rail Costs'!U310</f>
        <v>164.16711728253961</v>
      </c>
      <c r="AT310" s="4">
        <f>$L310-(AL310*'Feedstock Conversions'!$B$21)-'Rail Costs'!V310</f>
        <v>135.61658496554165</v>
      </c>
      <c r="AV310" s="4">
        <f>$T310-(AG310*'Feedstock Conversions'!$B$9)-'Rail Costs'!Q310</f>
        <v>95.008731660988403</v>
      </c>
      <c r="AW310" s="4">
        <f>$T310-(AH310*'Feedstock Conversions'!$B$9)-'Rail Costs'!R310</f>
        <v>114.64328531443194</v>
      </c>
      <c r="AX310" s="4">
        <f>$T310-(AI310*'Feedstock Conversions'!$B$9)-'Rail Costs'!S310</f>
        <v>102.49319420394436</v>
      </c>
      <c r="AY310" s="4">
        <f>$T310-(AJ310*'Feedstock Conversions'!$B$9)-'Rail Costs'!T310</f>
        <v>107.58333420045138</v>
      </c>
      <c r="AZ310" s="4">
        <f>$T310-(AK310*'Feedstock Conversions'!$B$9)-'Rail Costs'!U310</f>
        <v>131.20129734503962</v>
      </c>
      <c r="BA310" s="4">
        <f>$T310-(AL310*'Feedstock Conversions'!$B$9)-'Rail Costs'!V310</f>
        <v>97.341265028041647</v>
      </c>
      <c r="BH310">
        <f t="shared" si="32"/>
        <v>48</v>
      </c>
      <c r="BI310">
        <f t="shared" si="33"/>
        <v>2024</v>
      </c>
      <c r="BJ310">
        <f t="shared" si="34"/>
        <v>11</v>
      </c>
    </row>
    <row r="311" spans="1:62" x14ac:dyDescent="0.2">
      <c r="A311" s="11">
        <v>45632</v>
      </c>
      <c r="B311" s="49">
        <v>42.2</v>
      </c>
      <c r="C311" s="18">
        <f>CWG!B311+'Rail Costs'!B311</f>
        <v>47.472676371780516</v>
      </c>
      <c r="E311" s="4">
        <f>CWG!C311*'Feedstock Conversions'!B$21</f>
        <v>373.04029092945126</v>
      </c>
      <c r="F311" s="4">
        <f>CWG!C311*'Feedstock Conversions'!B$9</f>
        <v>445.05634098544232</v>
      </c>
      <c r="H311" s="4">
        <f>'Fuel Values'!B311-CWG!I311-CWG!J311-CWG!K311</f>
        <v>241.85753572515625</v>
      </c>
      <c r="I311" s="18">
        <f>('LCFS Values'!$E$6-$AA$4)/1000000*'LCFS Values'!B311*'LCFS Values'!$G$2*100</f>
        <v>56.017464274843739</v>
      </c>
      <c r="J311" s="4">
        <f>'RIN Values'!C311</f>
        <v>92.625</v>
      </c>
      <c r="K311" s="4">
        <f>'Fixed Credits Value'!B311</f>
        <v>100</v>
      </c>
      <c r="L311" s="4">
        <f t="shared" si="28"/>
        <v>490.5</v>
      </c>
      <c r="M311" s="4">
        <f>L311/'Feedstock Conversions'!B$21</f>
        <v>62.420463222193945</v>
      </c>
      <c r="O311" s="4">
        <f>'Fuel Values'!C311*100</f>
        <v>246</v>
      </c>
      <c r="P311" s="18">
        <f>('LCFS Values'!$E$5-AB$4)/1000000*'LCFS Values'!B311*'LCFS Values'!$G$2*100</f>
        <v>48.615947624999997</v>
      </c>
      <c r="Q311" s="4">
        <f>'RIN Values'!D311</f>
        <v>104.97499999999999</v>
      </c>
      <c r="R311" s="4">
        <f>'Fixed Credits Value'!B311</f>
        <v>100</v>
      </c>
      <c r="S311" s="4">
        <f>'Fixed Credits Value'!C311</f>
        <v>16</v>
      </c>
      <c r="T311" s="4">
        <f t="shared" si="29"/>
        <v>515.59094762500001</v>
      </c>
      <c r="U311" s="4">
        <f>T311/'Feedstock Conversions'!B$9</f>
        <v>54.996367746666671</v>
      </c>
      <c r="W311" s="4">
        <f t="shared" si="30"/>
        <v>117.45970907054874</v>
      </c>
      <c r="X311" s="4">
        <f t="shared" si="31"/>
        <v>70.534606639557694</v>
      </c>
      <c r="AG311" s="25">
        <f>AJ311+'Rail Costs'!K311</f>
        <v>43.418169092945128</v>
      </c>
      <c r="AH311" s="25">
        <f>B311+'Rail Costs'!N311</f>
        <v>42.727267637178052</v>
      </c>
      <c r="AI311" s="25">
        <f>AH311+'Rail Costs'!K311</f>
        <v>44.045436730123178</v>
      </c>
      <c r="AJ311" s="28">
        <v>42.1</v>
      </c>
      <c r="AK311" s="28">
        <v>41</v>
      </c>
      <c r="AL311" s="28">
        <v>44.5</v>
      </c>
      <c r="AO311" s="4">
        <f>$L311-(AG311*'Feedstock Conversions'!$B$21)-'Rail Costs'!Q311</f>
        <v>144.76791411248615</v>
      </c>
      <c r="AP311" s="4">
        <f>$L311-(AH311*'Feedstock Conversions'!$B$21)-'Rail Costs'!R311</f>
        <v>150.698120257531</v>
      </c>
      <c r="AQ311" s="4">
        <f>$L311-(AI311*'Feedstock Conversions'!$B$21)-'Rail Costs'!S311</f>
        <v>140.5476916610412</v>
      </c>
      <c r="AR311" s="4">
        <f>$L311-(AJ311*'Feedstock Conversions'!$B$21)-'Rail Costs'!T311</f>
        <v>155.34285413795135</v>
      </c>
      <c r="AS311" s="4">
        <f>$L311-(AK311*'Feedstock Conversions'!$B$21)-'Rail Costs'!U311</f>
        <v>164.16711728253961</v>
      </c>
      <c r="AT311" s="4">
        <f>$L311-(AL311*'Feedstock Conversions'!$B$21)-'Rail Costs'!V311</f>
        <v>135.61658496554165</v>
      </c>
      <c r="AV311" s="4">
        <f>$T311-(AG311*'Feedstock Conversions'!$B$9)-'Rail Costs'!Q311</f>
        <v>103.99349922348834</v>
      </c>
      <c r="AW311" s="4">
        <f>$T311-(AH311*'Feedstock Conversions'!$B$9)-'Rail Costs'!R311</f>
        <v>110.97180287693187</v>
      </c>
      <c r="AX311" s="4">
        <f>$T311-(AI311*'Feedstock Conversions'!$B$9)-'Rail Costs'!S311</f>
        <v>98.821711766444352</v>
      </c>
      <c r="AY311" s="4">
        <f>$T311-(AJ311*'Feedstock Conversions'!$B$9)-'Rail Costs'!T311</f>
        <v>116.56810176295137</v>
      </c>
      <c r="AZ311" s="4">
        <f>$T311-(AK311*'Feedstock Conversions'!$B$9)-'Rail Costs'!U311</f>
        <v>127.06106490753962</v>
      </c>
      <c r="BA311" s="4">
        <f>$T311-(AL311*'Feedstock Conversions'!$B$9)-'Rail Costs'!V311</f>
        <v>93.201032590541644</v>
      </c>
      <c r="BH311">
        <f t="shared" si="32"/>
        <v>49</v>
      </c>
      <c r="BI311">
        <f t="shared" si="33"/>
        <v>2024</v>
      </c>
      <c r="BJ311">
        <f t="shared" si="34"/>
        <v>12</v>
      </c>
    </row>
    <row r="312" spans="1:62" x14ac:dyDescent="0.2">
      <c r="A312" s="11">
        <v>45639</v>
      </c>
      <c r="B312" s="49">
        <v>41.3</v>
      </c>
      <c r="C312" s="18">
        <f>CWG!B312+'Rail Costs'!B312</f>
        <v>46.57267637178051</v>
      </c>
      <c r="E312" s="4">
        <f>CWG!C312*'Feedstock Conversions'!B$21</f>
        <v>365.96809092945125</v>
      </c>
      <c r="F312" s="4">
        <f>CWG!C312*'Feedstock Conversions'!B$9</f>
        <v>436.61884098544226</v>
      </c>
      <c r="H312" s="4">
        <f>'Fuel Values'!B312-CWG!I312-CWG!J312-CWG!K312</f>
        <v>239.08018623024998</v>
      </c>
      <c r="I312" s="18">
        <f>('LCFS Values'!$E$6-$AA$4)/1000000*'LCFS Values'!B312*'LCFS Values'!$G$2*100</f>
        <v>55.044813769749993</v>
      </c>
      <c r="J312" s="4">
        <f>'RIN Values'!C312</f>
        <v>96.375</v>
      </c>
      <c r="K312" s="4">
        <f>'Fixed Credits Value'!B312</f>
        <v>100</v>
      </c>
      <c r="L312" s="4">
        <f t="shared" si="28"/>
        <v>490.5</v>
      </c>
      <c r="M312" s="4">
        <f>L312/'Feedstock Conversions'!B$21</f>
        <v>62.420463222193945</v>
      </c>
      <c r="O312" s="4">
        <f>'Fuel Values'!C312*100</f>
        <v>250.99999999999997</v>
      </c>
      <c r="P312" s="18">
        <f>('LCFS Values'!$E$5-AB$4)/1000000*'LCFS Values'!B312*'LCFS Values'!$G$2*100</f>
        <v>47.771812199999999</v>
      </c>
      <c r="Q312" s="4">
        <f>'RIN Values'!D312</f>
        <v>109.22499999999999</v>
      </c>
      <c r="R312" s="4">
        <f>'Fixed Credits Value'!B312</f>
        <v>100</v>
      </c>
      <c r="S312" s="4">
        <f>'Fixed Credits Value'!C312</f>
        <v>16</v>
      </c>
      <c r="T312" s="4">
        <f t="shared" si="29"/>
        <v>523.99681220000002</v>
      </c>
      <c r="U312" s="4">
        <f>T312/'Feedstock Conversions'!B$9</f>
        <v>55.892993301333334</v>
      </c>
      <c r="W312" s="4">
        <f t="shared" si="30"/>
        <v>124.53190907054875</v>
      </c>
      <c r="X312" s="4">
        <f t="shared" si="31"/>
        <v>87.377971214557761</v>
      </c>
      <c r="AG312" s="25">
        <f>AJ312+'Rail Costs'!K312</f>
        <v>42.318169092945126</v>
      </c>
      <c r="AH312" s="25">
        <f>B312+'Rail Costs'!N312</f>
        <v>41.827267637178046</v>
      </c>
      <c r="AI312" s="25">
        <f>AH312+'Rail Costs'!K312</f>
        <v>43.145436730123173</v>
      </c>
      <c r="AJ312" s="28">
        <v>41</v>
      </c>
      <c r="AK312" s="28">
        <v>41</v>
      </c>
      <c r="AL312" s="28">
        <v>44.3</v>
      </c>
      <c r="AO312" s="4">
        <f>$L312-(AG312*'Feedstock Conversions'!$B$21)-'Rail Costs'!Q312</f>
        <v>153.41171411248615</v>
      </c>
      <c r="AP312" s="4">
        <f>$L312-(AH312*'Feedstock Conversions'!$B$21)-'Rail Costs'!R312</f>
        <v>157.77032025753101</v>
      </c>
      <c r="AQ312" s="4">
        <f>$L312-(AI312*'Feedstock Conversions'!$B$21)-'Rail Costs'!S312</f>
        <v>147.61989166104127</v>
      </c>
      <c r="AR312" s="4">
        <f>$L312-(AJ312*'Feedstock Conversions'!$B$21)-'Rail Costs'!T312</f>
        <v>163.98665413795135</v>
      </c>
      <c r="AS312" s="4">
        <f>$L312-(AK312*'Feedstock Conversions'!$B$21)-'Rail Costs'!U312</f>
        <v>164.16711728253961</v>
      </c>
      <c r="AT312" s="4">
        <f>$L312-(AL312*'Feedstock Conversions'!$B$21)-'Rail Costs'!V312</f>
        <v>137.18818496554169</v>
      </c>
      <c r="AV312" s="4">
        <f>$T312-(AG312*'Feedstock Conversions'!$B$9)-'Rail Costs'!Q312</f>
        <v>122.71186379848841</v>
      </c>
      <c r="AW312" s="4">
        <f>$T312-(AH312*'Feedstock Conversions'!$B$9)-'Rail Costs'!R312</f>
        <v>127.81516745193194</v>
      </c>
      <c r="AX312" s="4">
        <f>$T312-(AI312*'Feedstock Conversions'!$B$9)-'Rail Costs'!S312</f>
        <v>115.66507634144442</v>
      </c>
      <c r="AY312" s="4">
        <f>$T312-(AJ312*'Feedstock Conversions'!$B$9)-'Rail Costs'!T312</f>
        <v>135.28646633795137</v>
      </c>
      <c r="AZ312" s="4">
        <f>$T312-(AK312*'Feedstock Conversions'!$B$9)-'Rail Costs'!U312</f>
        <v>135.46692948253963</v>
      </c>
      <c r="BA312" s="4">
        <f>$T312-(AL312*'Feedstock Conversions'!$B$9)-'Rail Costs'!V312</f>
        <v>103.48189716554165</v>
      </c>
      <c r="BH312">
        <f t="shared" si="32"/>
        <v>50</v>
      </c>
      <c r="BI312">
        <f t="shared" si="33"/>
        <v>2024</v>
      </c>
      <c r="BJ312">
        <f t="shared" si="34"/>
        <v>12</v>
      </c>
    </row>
    <row r="313" spans="1:62" x14ac:dyDescent="0.2">
      <c r="A313" s="11">
        <f t="shared" ref="A313:A330" si="36">A312+7</f>
        <v>45646</v>
      </c>
      <c r="B313" s="49">
        <v>38.35</v>
      </c>
      <c r="C313" s="18">
        <f>CWG!B313+'Rail Costs'!B313</f>
        <v>43.622676371780514</v>
      </c>
      <c r="E313" s="4">
        <f>CWG!C313*'Feedstock Conversions'!B$21</f>
        <v>342.78699092945129</v>
      </c>
      <c r="F313" s="4">
        <f>CWG!C313*'Feedstock Conversions'!B$9</f>
        <v>408.96259098544232</v>
      </c>
      <c r="H313" s="4">
        <f>'Fuel Values'!B313-CWG!I313-CWG!J313-CWG!K313</f>
        <v>241.87337897250001</v>
      </c>
      <c r="I313" s="18">
        <f>('LCFS Values'!$E$6-$AA$4)/1000000*'LCFS Values'!B313*'LCFS Values'!$G$2*100</f>
        <v>54.756621027499996</v>
      </c>
      <c r="J313" s="4">
        <f>'RIN Values'!C313</f>
        <v>86.67</v>
      </c>
      <c r="K313" s="4">
        <f>'Fixed Credits Value'!B313</f>
        <v>100</v>
      </c>
      <c r="L313" s="4">
        <f t="shared" si="28"/>
        <v>483.3</v>
      </c>
      <c r="M313" s="4">
        <f>L313/'Feedstock Conversions'!B$21</f>
        <v>61.504199541868161</v>
      </c>
      <c r="O313" s="4">
        <f>'Fuel Values'!C313*100</f>
        <v>252.99999999999997</v>
      </c>
      <c r="P313" s="18">
        <f>('LCFS Values'!$E$5-AB$4)/1000000*'LCFS Values'!B313*'LCFS Values'!$G$2*100</f>
        <v>47.521697999999994</v>
      </c>
      <c r="Q313" s="4">
        <f>'RIN Values'!D313</f>
        <v>98.225999999999999</v>
      </c>
      <c r="R313" s="4">
        <f>'Fixed Credits Value'!B313</f>
        <v>100</v>
      </c>
      <c r="S313" s="4">
        <f>'Fixed Credits Value'!C313</f>
        <v>16</v>
      </c>
      <c r="T313" s="4">
        <f t="shared" si="29"/>
        <v>514.74769800000001</v>
      </c>
      <c r="U313" s="4">
        <f>T313/'Feedstock Conversions'!B$9</f>
        <v>54.906421120000005</v>
      </c>
      <c r="W313" s="4">
        <f t="shared" si="30"/>
        <v>140.51300907054872</v>
      </c>
      <c r="X313" s="4">
        <f t="shared" si="31"/>
        <v>105.7851070145577</v>
      </c>
      <c r="AG313" s="25">
        <f>AJ313+'Rail Costs'!K313</f>
        <v>40.768169092945129</v>
      </c>
      <c r="AH313" s="25">
        <f>B313+'Rail Costs'!N313</f>
        <v>38.877267637178051</v>
      </c>
      <c r="AI313" s="25">
        <f>AH313+'Rail Costs'!K313</f>
        <v>40.195436730123177</v>
      </c>
      <c r="AJ313" s="28">
        <v>39.450000000000003</v>
      </c>
      <c r="AK313" s="28">
        <v>40.4</v>
      </c>
      <c r="AL313" s="28">
        <v>43.1</v>
      </c>
      <c r="AO313" s="4">
        <f>$L313-(AG313*'Feedstock Conversions'!$B$21)-'Rail Costs'!Q313</f>
        <v>158.39161411248614</v>
      </c>
      <c r="AP313" s="4">
        <f>$L313-(AH313*'Feedstock Conversions'!$B$21)-'Rail Costs'!R313</f>
        <v>173.75142025753098</v>
      </c>
      <c r="AQ313" s="4">
        <f>$L313-(AI313*'Feedstock Conversions'!$B$21)-'Rail Costs'!S313</f>
        <v>163.60099166104123</v>
      </c>
      <c r="AR313" s="4">
        <f>$L313-(AJ313*'Feedstock Conversions'!$B$21)-'Rail Costs'!T313</f>
        <v>168.96655413795133</v>
      </c>
      <c r="AS313" s="4">
        <f>$L313-(AK313*'Feedstock Conversions'!$B$21)-'Rail Costs'!U313</f>
        <v>161.68191728253964</v>
      </c>
      <c r="AT313" s="4">
        <f>$L313-(AL313*'Feedstock Conversions'!$B$21)-'Rail Costs'!V313</f>
        <v>139.41778496554164</v>
      </c>
      <c r="AV313" s="4">
        <f>$T313-(AG313*'Feedstock Conversions'!$B$9)-'Rail Costs'!Q313</f>
        <v>127.99399959848834</v>
      </c>
      <c r="AW313" s="4">
        <f>$T313-(AH313*'Feedstock Conversions'!$B$9)-'Rail Costs'!R313</f>
        <v>146.22230325193186</v>
      </c>
      <c r="AX313" s="4">
        <f>$T313-(AI313*'Feedstock Conversions'!$B$9)-'Rail Costs'!S313</f>
        <v>134.07221214144437</v>
      </c>
      <c r="AY313" s="4">
        <f>$T313-(AJ313*'Feedstock Conversions'!$B$9)-'Rail Costs'!T313</f>
        <v>140.56860213795136</v>
      </c>
      <c r="AZ313" s="4">
        <f>$T313-(AK313*'Feedstock Conversions'!$B$9)-'Rail Costs'!U313</f>
        <v>131.84281528253962</v>
      </c>
      <c r="BA313" s="4">
        <f>$T313-(AL313*'Feedstock Conversions'!$B$9)-'Rail Costs'!V313</f>
        <v>105.48278296554165</v>
      </c>
      <c r="BH313">
        <f t="shared" si="32"/>
        <v>51</v>
      </c>
      <c r="BI313">
        <f t="shared" si="33"/>
        <v>2024</v>
      </c>
      <c r="BJ313">
        <f t="shared" si="34"/>
        <v>12</v>
      </c>
    </row>
    <row r="314" spans="1:62" x14ac:dyDescent="0.2">
      <c r="A314" s="11">
        <f t="shared" si="36"/>
        <v>45653</v>
      </c>
      <c r="B314" s="49">
        <v>36.630000000000003</v>
      </c>
      <c r="C314" s="18">
        <f>CWG!B314+'Rail Costs'!B314</f>
        <v>41.902676371780515</v>
      </c>
      <c r="E314" s="4">
        <f>CWG!C314*'Feedstock Conversions'!B$21</f>
        <v>329.27123092945129</v>
      </c>
      <c r="F314" s="4">
        <f>CWG!C314*'Feedstock Conversions'!B$9</f>
        <v>392.83759098544232</v>
      </c>
      <c r="H314" s="4">
        <f>'Fuel Values'!B314-CWG!I314-CWG!J314-CWG!K314</f>
        <v>232.42337897250002</v>
      </c>
      <c r="I314" s="18">
        <f>('LCFS Values'!$E$6-$AA$4)/1000000*'LCFS Values'!B314*'LCFS Values'!$G$2*100</f>
        <v>54.756621027499996</v>
      </c>
      <c r="J314" s="4">
        <f>'RIN Values'!C314</f>
        <v>85.320000000000007</v>
      </c>
      <c r="K314" s="4">
        <f>'Fixed Credits Value'!B314</f>
        <v>100</v>
      </c>
      <c r="L314" s="4">
        <f t="shared" si="28"/>
        <v>472.5</v>
      </c>
      <c r="M314" s="4">
        <f>L314/'Feedstock Conversions'!B$21</f>
        <v>60.129804021379492</v>
      </c>
      <c r="O314" s="4">
        <f>'Fuel Values'!C314*100</f>
        <v>250.99999999999997</v>
      </c>
      <c r="P314" s="18">
        <f>('LCFS Values'!$E$5-AB$4)/1000000*'LCFS Values'!B314*'LCFS Values'!$G$2*100</f>
        <v>47.521697999999994</v>
      </c>
      <c r="Q314" s="4">
        <f>'RIN Values'!D314</f>
        <v>96.695999999999998</v>
      </c>
      <c r="R314" s="4">
        <f>'Fixed Credits Value'!B314</f>
        <v>100</v>
      </c>
      <c r="S314" s="4">
        <f>'Fixed Credits Value'!C314</f>
        <v>16</v>
      </c>
      <c r="T314" s="4">
        <f t="shared" si="29"/>
        <v>511.21769799999993</v>
      </c>
      <c r="U314" s="4">
        <f>T314/'Feedstock Conversions'!B$9</f>
        <v>54.529887786666656</v>
      </c>
      <c r="W314" s="4">
        <f t="shared" si="30"/>
        <v>143.22876907054871</v>
      </c>
      <c r="X314" s="4">
        <f t="shared" si="31"/>
        <v>118.38010701455761</v>
      </c>
      <c r="AG314" s="25">
        <f>AJ314+'Rail Costs'!K314</f>
        <v>40.068169092945126</v>
      </c>
      <c r="AH314" s="25">
        <f>B314+'Rail Costs'!N314</f>
        <v>37.157267637178052</v>
      </c>
      <c r="AI314" s="25">
        <f>AH314+'Rail Costs'!K314</f>
        <v>38.475436730123178</v>
      </c>
      <c r="AJ314" s="28">
        <v>38.75</v>
      </c>
      <c r="AK314" s="28">
        <v>40</v>
      </c>
      <c r="AL314" s="28">
        <v>41.5</v>
      </c>
      <c r="AO314" s="4">
        <f>$L314-(AG314*'Feedstock Conversions'!$B$21)-'Rail Costs'!Q314</f>
        <v>153.09221411248615</v>
      </c>
      <c r="AP314" s="4">
        <f>$L314-(AH314*'Feedstock Conversions'!$B$21)-'Rail Costs'!R314</f>
        <v>176.46718025753097</v>
      </c>
      <c r="AQ314" s="4">
        <f>$L314-(AI314*'Feedstock Conversions'!$B$21)-'Rail Costs'!S314</f>
        <v>166.31675166104122</v>
      </c>
      <c r="AR314" s="4">
        <f>$L314-(AJ314*'Feedstock Conversions'!$B$21)-'Rail Costs'!T314</f>
        <v>163.66715413795134</v>
      </c>
      <c r="AS314" s="4">
        <f>$L314-(AK314*'Feedstock Conversions'!$B$21)-'Rail Costs'!U314</f>
        <v>154.02511728253961</v>
      </c>
      <c r="AT314" s="4">
        <f>$L314-(AL314*'Feedstock Conversions'!$B$21)-'Rail Costs'!V314</f>
        <v>141.19058496554166</v>
      </c>
      <c r="AV314" s="4">
        <f>$T314-(AG314*'Feedstock Conversions'!$B$9)-'Rail Costs'!Q314</f>
        <v>131.02649959848833</v>
      </c>
      <c r="AW314" s="4">
        <f>$T314-(AH314*'Feedstock Conversions'!$B$9)-'Rail Costs'!R314</f>
        <v>158.81730325193178</v>
      </c>
      <c r="AX314" s="4">
        <f>$T314-(AI314*'Feedstock Conversions'!$B$9)-'Rail Costs'!S314</f>
        <v>146.66721214144428</v>
      </c>
      <c r="AY314" s="4">
        <f>$T314-(AJ314*'Feedstock Conversions'!$B$9)-'Rail Costs'!T314</f>
        <v>143.60110213795127</v>
      </c>
      <c r="AZ314" s="4">
        <f>$T314-(AK314*'Feedstock Conversions'!$B$9)-'Rail Costs'!U314</f>
        <v>132.06281528253953</v>
      </c>
      <c r="BA314" s="4">
        <f>$T314-(AL314*'Feedstock Conversions'!$B$9)-'Rail Costs'!V314</f>
        <v>116.95278296554156</v>
      </c>
      <c r="BH314">
        <f t="shared" si="32"/>
        <v>52</v>
      </c>
      <c r="BI314">
        <f t="shared" si="33"/>
        <v>2024</v>
      </c>
      <c r="BJ314">
        <f t="shared" si="34"/>
        <v>12</v>
      </c>
    </row>
    <row r="315" spans="1:62" x14ac:dyDescent="0.2">
      <c r="A315" s="11">
        <f t="shared" si="36"/>
        <v>45660</v>
      </c>
      <c r="B315" s="49">
        <v>35.85</v>
      </c>
      <c r="C315" s="18">
        <f>CWG!B315+'Rail Costs'!B315</f>
        <v>41.122676371780514</v>
      </c>
      <c r="E315" s="4">
        <f>CWG!C315*'Feedstock Conversions'!B$21</f>
        <v>323.14199092945125</v>
      </c>
      <c r="F315" s="4">
        <f>CWG!C315*'Feedstock Conversions'!B$9</f>
        <v>385.52509098544232</v>
      </c>
      <c r="H315" s="4">
        <f>'Fuel Values'!B315-CWG!I315-CWG!J315-CWG!K315</f>
        <v>298.89789711687501</v>
      </c>
      <c r="I315" s="18">
        <f>('LCFS Values'!$E$6-$AA$4)/1000000*'LCFS Values'!B315*'LCFS Values'!$G$2*100</f>
        <v>55.477102883124985</v>
      </c>
      <c r="J315" s="4">
        <f>'RIN Values'!C315</f>
        <v>94.125</v>
      </c>
      <c r="K315" s="25">
        <f>'Fixed Credits Value'!I315</f>
        <v>24</v>
      </c>
      <c r="L315" s="4">
        <f t="shared" si="28"/>
        <v>472.5</v>
      </c>
      <c r="M315" s="4">
        <f>L315/'Feedstock Conversions'!B$21</f>
        <v>60.129804021379492</v>
      </c>
      <c r="O315" s="4">
        <f>'Fuel Values'!C315*100</f>
        <v>264</v>
      </c>
      <c r="P315" s="18">
        <f>('LCFS Values'!$E$5-AB$4)/1000000*'LCFS Values'!B315*'LCFS Values'!$G$2*100</f>
        <v>48.146983499999997</v>
      </c>
      <c r="Q315" s="4">
        <f>'RIN Values'!D315</f>
        <v>106.675</v>
      </c>
      <c r="R315" s="25">
        <f>'Fixed Credits Value'!Q315</f>
        <v>6</v>
      </c>
      <c r="S315" s="4">
        <f>'Fixed Credits Value'!C315</f>
        <v>16</v>
      </c>
      <c r="T315" s="4">
        <f t="shared" si="29"/>
        <v>440.82198349999999</v>
      </c>
      <c r="U315" s="4">
        <f>T315/'Feedstock Conversions'!B$9</f>
        <v>47.021011573333332</v>
      </c>
      <c r="W315" s="4">
        <f t="shared" si="30"/>
        <v>149.35800907054875</v>
      </c>
      <c r="X315" s="4">
        <f t="shared" si="31"/>
        <v>55.296892514557669</v>
      </c>
      <c r="AG315" s="25">
        <f>AJ315+'Rail Costs'!K315</f>
        <v>38.693169092945126</v>
      </c>
      <c r="AH315" s="25">
        <f>B315+'Rail Costs'!N315</f>
        <v>36.377267637178051</v>
      </c>
      <c r="AI315" s="25">
        <f>AH315+'Rail Costs'!K315</f>
        <v>37.695436730123177</v>
      </c>
      <c r="AJ315" s="28">
        <v>37.375</v>
      </c>
      <c r="AK315" s="28">
        <v>40</v>
      </c>
      <c r="AL315" s="28">
        <v>41.5</v>
      </c>
      <c r="AO315" s="4">
        <f>$L315-(AG315*'Feedstock Conversions'!$B$21)-'Rail Costs'!Q315</f>
        <v>163.89696411248616</v>
      </c>
      <c r="AP315" s="4">
        <f>$L315-(AH315*'Feedstock Conversions'!$B$21)-'Rail Costs'!R315</f>
        <v>182.59642025753101</v>
      </c>
      <c r="AQ315" s="4">
        <f>$L315-(AI315*'Feedstock Conversions'!$B$21)-'Rail Costs'!S315</f>
        <v>172.44599166104121</v>
      </c>
      <c r="AR315" s="4">
        <f>$L315-(AJ315*'Feedstock Conversions'!$B$21)-'Rail Costs'!T315</f>
        <v>174.47190413795136</v>
      </c>
      <c r="AS315" s="4">
        <f>$L315-(AK315*'Feedstock Conversions'!$B$21)-'Rail Costs'!U315</f>
        <v>154.02511728253961</v>
      </c>
      <c r="AT315" s="4">
        <f>$L315-(AL315*'Feedstock Conversions'!$B$21)-'Rail Costs'!V315</f>
        <v>141.19058496554166</v>
      </c>
      <c r="AV315" s="4">
        <f>$T315-(AG315*'Feedstock Conversions'!$B$9)-'Rail Costs'!Q315</f>
        <v>73.521410098488374</v>
      </c>
      <c r="AW315" s="4">
        <f>$T315-(AH315*'Feedstock Conversions'!$B$9)-'Rail Costs'!R315</f>
        <v>95.73408875193185</v>
      </c>
      <c r="AX315" s="4">
        <f>$T315-(AI315*'Feedstock Conversions'!$B$9)-'Rail Costs'!S315</f>
        <v>83.583997641444327</v>
      </c>
      <c r="AY315" s="4">
        <f>$T315-(AJ315*'Feedstock Conversions'!$B$9)-'Rail Costs'!T315</f>
        <v>86.096012637951347</v>
      </c>
      <c r="AZ315" s="4">
        <f>$T315-(AK315*'Feedstock Conversions'!$B$9)-'Rail Costs'!U315</f>
        <v>61.667100782539585</v>
      </c>
      <c r="BA315" s="4">
        <f>$T315-(AL315*'Feedstock Conversions'!$B$9)-'Rail Costs'!V315</f>
        <v>46.557068465541619</v>
      </c>
      <c r="BH315">
        <f t="shared" si="32"/>
        <v>1</v>
      </c>
      <c r="BI315">
        <f t="shared" si="33"/>
        <v>2025</v>
      </c>
      <c r="BJ315">
        <f t="shared" si="34"/>
        <v>1</v>
      </c>
    </row>
    <row r="316" spans="1:62" x14ac:dyDescent="0.2">
      <c r="A316" s="11">
        <f t="shared" si="36"/>
        <v>45667</v>
      </c>
      <c r="B316" s="49">
        <v>33.775999999999996</v>
      </c>
      <c r="C316" s="18">
        <f>CWG!B316+'Rail Costs'!B316</f>
        <v>39.063390817469198</v>
      </c>
      <c r="E316" s="4">
        <f>CWG!C316*'Feedstock Conversions'!B$21</f>
        <v>306.96012504367292</v>
      </c>
      <c r="F316" s="4">
        <f>CWG!C316*'Feedstock Conversions'!B$9</f>
        <v>366.21928891377371</v>
      </c>
      <c r="H316" s="4">
        <f>'Fuel Values'!B316-CWG!I316-CWG!J316-CWG!K316</f>
        <v>266.00717403428126</v>
      </c>
      <c r="I316" s="18">
        <f>('LCFS Values'!$E$6-$AA$4)/1000000*'LCFS Values'!B316*'LCFS Values'!$G$2*100</f>
        <v>53.567825965718733</v>
      </c>
      <c r="J316" s="4">
        <f>'RIN Values'!C316</f>
        <v>98.925000000000011</v>
      </c>
      <c r="K316" s="25">
        <f>'Fixed Credits Value'!I316</f>
        <v>24</v>
      </c>
      <c r="L316" s="4">
        <f t="shared" si="28"/>
        <v>442.5</v>
      </c>
      <c r="M316" s="4">
        <f>L316/'Feedstock Conversions'!B$21</f>
        <v>56.31203868668873</v>
      </c>
      <c r="O316" s="4">
        <f>'Fuel Values'!C316*100</f>
        <v>267.8</v>
      </c>
      <c r="P316" s="18">
        <f>('LCFS Values'!$E$5-AB$4)/1000000*'LCFS Values'!B316*'LCFS Values'!$G$2*100</f>
        <v>46.489976924999993</v>
      </c>
      <c r="Q316" s="4">
        <f>'RIN Values'!D316</f>
        <v>112.11499999999999</v>
      </c>
      <c r="R316" s="25">
        <f>'Fixed Credits Value'!Q316</f>
        <v>6</v>
      </c>
      <c r="S316" s="4">
        <f>'Fixed Credits Value'!C316</f>
        <v>16</v>
      </c>
      <c r="T316" s="4">
        <f t="shared" si="29"/>
        <v>448.40497692500003</v>
      </c>
      <c r="U316" s="4">
        <f>T316/'Feedstock Conversions'!B$9</f>
        <v>47.829864205333337</v>
      </c>
      <c r="W316" s="4">
        <f t="shared" si="30"/>
        <v>135.53987495632708</v>
      </c>
      <c r="X316" s="4">
        <f t="shared" si="31"/>
        <v>82.185688011226318</v>
      </c>
      <c r="AG316" s="25">
        <f>AJ316+'Rail Costs'!K316</f>
        <v>36.499847704367298</v>
      </c>
      <c r="AH316" s="25">
        <f>B316+'Rail Costs'!N316</f>
        <v>34.304739081746916</v>
      </c>
      <c r="AI316" s="25">
        <f>AH316+'Rail Costs'!K316</f>
        <v>35.626586786114217</v>
      </c>
      <c r="AJ316" s="28">
        <v>35.177999999999997</v>
      </c>
      <c r="AK316" s="28">
        <v>38.799999999999997</v>
      </c>
      <c r="AL316" s="28">
        <v>41.5</v>
      </c>
      <c r="AO316" s="4">
        <f>$L316-(AG316*'Feedstock Conversions'!$B$21)-'Rail Costs'!Q316</f>
        <v>151.13208358393075</v>
      </c>
      <c r="AP316" s="4">
        <f>$L316-(AH316*'Feedstock Conversions'!$B$21)-'Rail Costs'!R316</f>
        <v>168.88234964610882</v>
      </c>
      <c r="AQ316" s="4">
        <f>$L316-(AI316*'Feedstock Conversions'!$B$21)-'Rail Costs'!S316</f>
        <v>158.70301452106361</v>
      </c>
      <c r="AR316" s="4">
        <f>$L316-(AJ316*'Feedstock Conversions'!$B$21)-'Rail Costs'!T316</f>
        <v>161.73593013795136</v>
      </c>
      <c r="AS316" s="4">
        <f>$L316-(AK316*'Feedstock Conversions'!$B$21)-'Rail Costs'!U316</f>
        <v>133.45471728253966</v>
      </c>
      <c r="AT316" s="4">
        <f>$L316-(AL316*'Feedstock Conversions'!$B$21)-'Rail Costs'!V316</f>
        <v>111.19058496554166</v>
      </c>
      <c r="AV316" s="4">
        <f>$T316-(AG316*'Feedstock Conversions'!$B$9)-'Rail Costs'!Q316</f>
        <v>101.66679154140552</v>
      </c>
      <c r="AW316" s="4">
        <f>$T316-(AH316*'Feedstock Conversions'!$B$9)-'Rail Costs'!R316</f>
        <v>122.74703738409882</v>
      </c>
      <c r="AX316" s="4">
        <f>$T316-(AI316*'Feedstock Conversions'!$B$9)-'Rail Costs'!S316</f>
        <v>110.56245929152838</v>
      </c>
      <c r="AY316" s="4">
        <f>$T316-(AJ316*'Feedstock Conversions'!$B$9)-'Rail Costs'!T316</f>
        <v>114.2758810629514</v>
      </c>
      <c r="AZ316" s="4">
        <f>$T316-(AK316*'Feedstock Conversions'!$B$9)-'Rail Costs'!U316</f>
        <v>80.500094207539632</v>
      </c>
      <c r="BA316" s="4">
        <f>$T316-(AL316*'Feedstock Conversions'!$B$9)-'Rail Costs'!V316</f>
        <v>54.140061890541659</v>
      </c>
      <c r="BH316">
        <f t="shared" si="32"/>
        <v>2</v>
      </c>
      <c r="BI316">
        <f t="shared" si="33"/>
        <v>2025</v>
      </c>
      <c r="BJ316">
        <f t="shared" si="34"/>
        <v>1</v>
      </c>
    </row>
    <row r="317" spans="1:62" x14ac:dyDescent="0.2">
      <c r="A317" s="11">
        <f t="shared" si="36"/>
        <v>45674</v>
      </c>
      <c r="B317" s="49">
        <v>34.799999999999997</v>
      </c>
      <c r="C317" s="18">
        <f>CWG!B317+'Rail Costs'!B317</f>
        <v>40.087390817469199</v>
      </c>
      <c r="E317" s="4">
        <f>CWG!C317*'Feedstock Conversions'!B$21</f>
        <v>315.00671704367295</v>
      </c>
      <c r="F317" s="4">
        <f>CWG!C317*'Feedstock Conversions'!B$9</f>
        <v>375.81928891377373</v>
      </c>
      <c r="H317" s="4">
        <f>'Fuel Values'!B317-CWG!I317-CWG!J317-CWG!K317</f>
        <v>230.37627040540622</v>
      </c>
      <c r="I317" s="18">
        <f>('LCFS Values'!$E$6-$AA$4)/1000000*'LCFS Values'!B317*'LCFS Values'!$G$2*100</f>
        <v>53.423729594593738</v>
      </c>
      <c r="J317" s="4">
        <f>'RIN Values'!C317</f>
        <v>110.10000000000001</v>
      </c>
      <c r="K317" s="25">
        <f>'Fixed Credits Value'!I317</f>
        <v>24</v>
      </c>
      <c r="L317" s="4">
        <f t="shared" si="28"/>
        <v>417.9</v>
      </c>
      <c r="M317" s="4">
        <f>L317/'Feedstock Conversions'!B$21</f>
        <v>53.181471112242299</v>
      </c>
      <c r="O317" s="4">
        <f>'Fuel Values'!C317*100</f>
        <v>287</v>
      </c>
      <c r="P317" s="18">
        <f>('LCFS Values'!$E$5-AB$4)/1000000*'LCFS Values'!B317*'LCFS Values'!$G$2*100</f>
        <v>46.364919825000001</v>
      </c>
      <c r="Q317" s="4">
        <f>'RIN Values'!D317</f>
        <v>124.78</v>
      </c>
      <c r="R317" s="25">
        <f>'Fixed Credits Value'!Q317</f>
        <v>6</v>
      </c>
      <c r="S317" s="4">
        <f>'Fixed Credits Value'!C317</f>
        <v>16</v>
      </c>
      <c r="T317" s="4">
        <f t="shared" si="29"/>
        <v>480.14491982499999</v>
      </c>
      <c r="U317" s="4">
        <f>T317/'Feedstock Conversions'!B$9</f>
        <v>51.215458114666667</v>
      </c>
      <c r="W317" s="4">
        <f t="shared" si="30"/>
        <v>102.89328295632703</v>
      </c>
      <c r="X317" s="4">
        <f t="shared" si="31"/>
        <v>104.32563091122626</v>
      </c>
      <c r="AG317" s="25">
        <f>AJ317+'Rail Costs'!K317</f>
        <v>35.951847704367303</v>
      </c>
      <c r="AH317" s="25">
        <f>B317+'Rail Costs'!N317</f>
        <v>35.328739081746917</v>
      </c>
      <c r="AI317" s="25">
        <f>AH317+'Rail Costs'!K317</f>
        <v>36.650586786114218</v>
      </c>
      <c r="AJ317" s="28">
        <v>34.630000000000003</v>
      </c>
      <c r="AK317" s="28">
        <v>40.4</v>
      </c>
      <c r="AL317" s="28">
        <v>41.5</v>
      </c>
      <c r="AO317" s="4">
        <f>$L317-(AG317*'Feedstock Conversions'!$B$21)-'Rail Costs'!Q317</f>
        <v>130.83826758393064</v>
      </c>
      <c r="AP317" s="4">
        <f>$L317-(AH317*'Feedstock Conversions'!$B$21)-'Rail Costs'!R317</f>
        <v>136.23575764610882</v>
      </c>
      <c r="AQ317" s="4">
        <f>$L317-(AI317*'Feedstock Conversions'!$B$21)-'Rail Costs'!S317</f>
        <v>126.0564225210636</v>
      </c>
      <c r="AR317" s="4">
        <f>$L317-(AJ317*'Feedstock Conversions'!$B$21)-'Rail Costs'!T317</f>
        <v>141.44211413795131</v>
      </c>
      <c r="AS317" s="4">
        <f>$L317-(AK317*'Feedstock Conversions'!$B$21)-'Rail Costs'!U317</f>
        <v>96.281917282539609</v>
      </c>
      <c r="AT317" s="4">
        <f>$L317-(AL317*'Feedstock Conversions'!$B$21)-'Rail Costs'!V317</f>
        <v>86.590584965541638</v>
      </c>
      <c r="AV317" s="4">
        <f>$T317-(AG317*'Feedstock Conversions'!$B$9)-'Rail Costs'!Q317</f>
        <v>138.54423444140548</v>
      </c>
      <c r="AW317" s="4">
        <f>$T317-(AH317*'Feedstock Conversions'!$B$9)-'Rail Costs'!R317</f>
        <v>144.88698028409874</v>
      </c>
      <c r="AX317" s="4">
        <f>$T317-(AI317*'Feedstock Conversions'!$B$9)-'Rail Costs'!S317</f>
        <v>132.70240219152834</v>
      </c>
      <c r="AY317" s="4">
        <f>$T317-(AJ317*'Feedstock Conversions'!$B$9)-'Rail Costs'!T317</f>
        <v>151.15332396295133</v>
      </c>
      <c r="AZ317" s="4">
        <f>$T317-(AK317*'Feedstock Conversions'!$B$9)-'Rail Costs'!U317</f>
        <v>97.240037107539592</v>
      </c>
      <c r="BA317" s="4">
        <f>$T317-(AL317*'Feedstock Conversions'!$B$9)-'Rail Costs'!V317</f>
        <v>85.880004790541619</v>
      </c>
      <c r="BH317">
        <f t="shared" si="32"/>
        <v>3</v>
      </c>
      <c r="BI317">
        <f t="shared" si="33"/>
        <v>2025</v>
      </c>
      <c r="BJ317">
        <f t="shared" si="34"/>
        <v>1</v>
      </c>
    </row>
    <row r="318" spans="1:62" x14ac:dyDescent="0.2">
      <c r="A318" s="11">
        <f t="shared" si="36"/>
        <v>45681</v>
      </c>
      <c r="B318" s="49">
        <v>38.875</v>
      </c>
      <c r="C318" s="18">
        <f>CWG!B318+'Rail Costs'!B318</f>
        <v>44.162390817469202</v>
      </c>
      <c r="E318" s="4">
        <f>CWG!C318*'Feedstock Conversions'!B$21</f>
        <v>347.02806704367299</v>
      </c>
      <c r="F318" s="4">
        <f>CWG!C318*'Feedstock Conversions'!B$9</f>
        <v>414.02241391377379</v>
      </c>
      <c r="H318" s="4">
        <f>'Fuel Values'!B318-CWG!I318-CWG!J318-CWG!K318</f>
        <v>244.32636045417968</v>
      </c>
      <c r="I318" s="18">
        <f>('LCFS Values'!$E$6-$AA$4)/1000000*'LCFS Values'!B318*'LCFS Values'!$G$2*100</f>
        <v>50.298639545820301</v>
      </c>
      <c r="J318" s="4">
        <f>'RIN Values'!C318</f>
        <v>112.875</v>
      </c>
      <c r="K318" s="25">
        <f>'Fixed Credits Value'!I318</f>
        <v>24</v>
      </c>
      <c r="L318" s="4">
        <f t="shared" si="28"/>
        <v>431.5</v>
      </c>
      <c r="M318" s="4">
        <f>L318/'Feedstock Conversions'!B$21</f>
        <v>54.912191397302117</v>
      </c>
      <c r="O318" s="4">
        <f>'Fuel Values'!C318*100</f>
        <v>279.5</v>
      </c>
      <c r="P318" s="18">
        <f>('LCFS Values'!$E$5-AB$4)/1000000*'LCFS Values'!B318*'LCFS Values'!$G$2*100</f>
        <v>43.652743968750002</v>
      </c>
      <c r="Q318" s="4">
        <f>'RIN Values'!D318</f>
        <v>127.925</v>
      </c>
      <c r="R318" s="25">
        <f>'Fixed Credits Value'!Q318</f>
        <v>6</v>
      </c>
      <c r="S318" s="4">
        <f>'Fixed Credits Value'!C318</f>
        <v>16</v>
      </c>
      <c r="T318" s="4">
        <f t="shared" si="29"/>
        <v>473.07774396875004</v>
      </c>
      <c r="U318" s="4">
        <f>T318/'Feedstock Conversions'!B$9</f>
        <v>50.461626023333338</v>
      </c>
      <c r="W318" s="4">
        <f t="shared" si="30"/>
        <v>84.471932956327009</v>
      </c>
      <c r="X318" s="4">
        <f t="shared" si="31"/>
        <v>59.055330054976253</v>
      </c>
      <c r="AG318" s="25">
        <f>AJ318+'Rail Costs'!K318</f>
        <v>37.9468477043673</v>
      </c>
      <c r="AH318" s="25">
        <f>B318+'Rail Costs'!N318</f>
        <v>39.40373908174692</v>
      </c>
      <c r="AI318" s="25">
        <f>AH318+'Rail Costs'!K318</f>
        <v>40.725586786114221</v>
      </c>
      <c r="AJ318" s="28">
        <v>36.625</v>
      </c>
      <c r="AK318" s="28">
        <v>44</v>
      </c>
      <c r="AL318" s="28">
        <v>41.5</v>
      </c>
      <c r="AO318" s="4">
        <f>$L318-(AG318*'Feedstock Conversions'!$B$21)-'Rail Costs'!Q318</f>
        <v>128.76155758393071</v>
      </c>
      <c r="AP318" s="4">
        <f>$L318-(AH318*'Feedstock Conversions'!$B$21)-'Rail Costs'!R318</f>
        <v>117.81440764610882</v>
      </c>
      <c r="AQ318" s="4">
        <f>$L318-(AI318*'Feedstock Conversions'!$B$21)-'Rail Costs'!S318</f>
        <v>107.63507252106358</v>
      </c>
      <c r="AR318" s="4">
        <f>$L318-(AJ318*'Feedstock Conversions'!$B$21)-'Rail Costs'!T318</f>
        <v>139.36540413795137</v>
      </c>
      <c r="AS318" s="4">
        <f>$L318-(AK318*'Feedstock Conversions'!$B$21)-'Rail Costs'!U318</f>
        <v>81.593117282539595</v>
      </c>
      <c r="AT318" s="4">
        <f>$L318-(AL318*'Feedstock Conversions'!$B$21)-'Rail Costs'!V318</f>
        <v>100.19058496554166</v>
      </c>
      <c r="AV318" s="4">
        <f>$T318-(AG318*'Feedstock Conversions'!$B$9)-'Rail Costs'!Q318</f>
        <v>112.77393358515552</v>
      </c>
      <c r="AW318" s="4">
        <f>$T318-(AH318*'Feedstock Conversions'!$B$9)-'Rail Costs'!R318</f>
        <v>99.616679427848752</v>
      </c>
      <c r="AX318" s="4">
        <f>$T318-(AI318*'Feedstock Conversions'!$B$9)-'Rail Costs'!S318</f>
        <v>87.432101335278375</v>
      </c>
      <c r="AY318" s="4">
        <f>$T318-(AJ318*'Feedstock Conversions'!$B$9)-'Rail Costs'!T318</f>
        <v>125.3830231067014</v>
      </c>
      <c r="AZ318" s="4">
        <f>$T318-(AK318*'Feedstock Conversions'!$B$9)-'Rail Costs'!U318</f>
        <v>56.422861251289639</v>
      </c>
      <c r="BA318" s="4">
        <f>$T318-(AL318*'Feedstock Conversions'!$B$9)-'Rail Costs'!V318</f>
        <v>78.812828934291673</v>
      </c>
      <c r="BH318">
        <f t="shared" si="32"/>
        <v>4</v>
      </c>
      <c r="BI318">
        <f t="shared" si="33"/>
        <v>2025</v>
      </c>
      <c r="BJ318">
        <f t="shared" si="34"/>
        <v>1</v>
      </c>
    </row>
    <row r="319" spans="1:62" x14ac:dyDescent="0.2">
      <c r="A319" s="11">
        <f t="shared" si="36"/>
        <v>45688</v>
      </c>
      <c r="B319" s="49">
        <v>40.5</v>
      </c>
      <c r="C319" s="18">
        <f>CWG!B319+'Rail Costs'!B319</f>
        <v>45.787390817469202</v>
      </c>
      <c r="E319" s="4">
        <f>CWG!C319*'Feedstock Conversions'!B$21</f>
        <v>359.79731704367299</v>
      </c>
      <c r="F319" s="4">
        <f>CWG!C319*'Feedstock Conversions'!B$9</f>
        <v>429.25678891377379</v>
      </c>
      <c r="H319" s="4">
        <f>'Fuel Values'!B319-CWG!I319-CWG!J319-CWG!K319</f>
        <v>234.58554732281249</v>
      </c>
      <c r="I319" s="18">
        <f>('LCFS Values'!$E$6-$AA$4)/1000000*'LCFS Values'!B319*'LCFS Values'!$G$2*100</f>
        <v>51.514452677187485</v>
      </c>
      <c r="J319" s="4">
        <f>'RIN Values'!C319</f>
        <v>115.80000000000001</v>
      </c>
      <c r="K319" s="25">
        <f>'Fixed Credits Value'!I319</f>
        <v>24</v>
      </c>
      <c r="L319" s="4">
        <f t="shared" si="28"/>
        <v>425.9</v>
      </c>
      <c r="M319" s="4">
        <f>L319/'Feedstock Conversions'!B$21</f>
        <v>54.199541868159834</v>
      </c>
      <c r="O319" s="4">
        <f>'Fuel Values'!C319*100</f>
        <v>274.8</v>
      </c>
      <c r="P319" s="18">
        <f>('LCFS Values'!$E$5-AB$4)/1000000*'LCFS Values'!B319*'LCFS Values'!$G$2*100</f>
        <v>44.707913249999997</v>
      </c>
      <c r="Q319" s="4">
        <f>'RIN Values'!D319</f>
        <v>131.24</v>
      </c>
      <c r="R319" s="25">
        <f>'Fixed Credits Value'!Q319</f>
        <v>6</v>
      </c>
      <c r="S319" s="4">
        <f>'Fixed Credits Value'!C319</f>
        <v>16</v>
      </c>
      <c r="T319" s="4">
        <f t="shared" si="29"/>
        <v>472.74791325000001</v>
      </c>
      <c r="U319" s="4">
        <f>T319/'Feedstock Conversions'!B$9</f>
        <v>50.426444080000003</v>
      </c>
      <c r="W319" s="4">
        <f t="shared" si="30"/>
        <v>66.102682956326987</v>
      </c>
      <c r="X319" s="4">
        <f t="shared" si="31"/>
        <v>43.491124336226221</v>
      </c>
      <c r="AG319" s="25">
        <f>AJ319+'Rail Costs'!K319</f>
        <v>39.3218477043673</v>
      </c>
      <c r="AH319" s="25">
        <f>B319+'Rail Costs'!N319</f>
        <v>41.02873908174692</v>
      </c>
      <c r="AI319" s="25">
        <f>AH319+'Rail Costs'!K319</f>
        <v>42.350586786114221</v>
      </c>
      <c r="AJ319" s="28">
        <v>38</v>
      </c>
      <c r="AK319" s="28">
        <v>46</v>
      </c>
      <c r="AL319" s="28">
        <v>41.5</v>
      </c>
      <c r="AO319" s="4">
        <f>$L319-(AG319*'Feedstock Conversions'!$B$21)-'Rail Costs'!Q319</f>
        <v>112.35680758393066</v>
      </c>
      <c r="AP319" s="4">
        <f>$L319-(AH319*'Feedstock Conversions'!$B$21)-'Rail Costs'!R319</f>
        <v>99.445157646108797</v>
      </c>
      <c r="AQ319" s="4">
        <f>$L319-(AI319*'Feedstock Conversions'!$B$21)-'Rail Costs'!S319</f>
        <v>89.265822521063555</v>
      </c>
      <c r="AR319" s="4">
        <f>$L319-(AJ319*'Feedstock Conversions'!$B$21)-'Rail Costs'!T319</f>
        <v>122.96065413795135</v>
      </c>
      <c r="AS319" s="4">
        <f>$L319-(AK319*'Feedstock Conversions'!$B$21)-'Rail Costs'!U319</f>
        <v>60.277117282539614</v>
      </c>
      <c r="AT319" s="4">
        <f>$L319-(AL319*'Feedstock Conversions'!$B$21)-'Rail Costs'!V319</f>
        <v>94.590584965541638</v>
      </c>
      <c r="AV319" s="4">
        <f>$T319-(AG319*'Feedstock Conversions'!$B$9)-'Rail Costs'!Q319</f>
        <v>99.553477866405487</v>
      </c>
      <c r="AW319" s="4">
        <f>$T319-(AH319*'Feedstock Conversions'!$B$9)-'Rail Costs'!R319</f>
        <v>84.05247370909872</v>
      </c>
      <c r="AX319" s="4">
        <f>$T319-(AI319*'Feedstock Conversions'!$B$9)-'Rail Costs'!S319</f>
        <v>71.867895616528344</v>
      </c>
      <c r="AY319" s="4">
        <f>$T319-(AJ319*'Feedstock Conversions'!$B$9)-'Rail Costs'!T319</f>
        <v>112.16256738795137</v>
      </c>
      <c r="AZ319" s="4">
        <f>$T319-(AK319*'Feedstock Conversions'!$B$9)-'Rail Costs'!U319</f>
        <v>37.343030532539608</v>
      </c>
      <c r="BA319" s="4">
        <f>$T319-(AL319*'Feedstock Conversions'!$B$9)-'Rail Costs'!V319</f>
        <v>78.482998215541642</v>
      </c>
      <c r="BH319">
        <f t="shared" si="32"/>
        <v>5</v>
      </c>
      <c r="BI319">
        <f t="shared" si="33"/>
        <v>2025</v>
      </c>
      <c r="BJ319">
        <f t="shared" si="34"/>
        <v>1</v>
      </c>
    </row>
    <row r="320" spans="1:62" x14ac:dyDescent="0.2">
      <c r="A320" s="11">
        <f t="shared" si="36"/>
        <v>45695</v>
      </c>
      <c r="B320" s="49">
        <v>41.3</v>
      </c>
      <c r="C320" s="18">
        <f>CWG!B320+'Rail Costs'!B320</f>
        <v>46.587390817469199</v>
      </c>
      <c r="E320" s="4">
        <f>CWG!C320*'Feedstock Conversions'!B$21</f>
        <v>366.08371704367295</v>
      </c>
      <c r="F320" s="4">
        <f>CWG!C320*'Feedstock Conversions'!B$9</f>
        <v>436.75678891377373</v>
      </c>
      <c r="H320" s="4">
        <f>'Fuel Values'!B320-CWG!I320-CWG!J320-CWG!K320</f>
        <v>220.09458361156254</v>
      </c>
      <c r="I320" s="18">
        <f>('LCFS Values'!$E$6-$AA$4)/1000000*'LCFS Values'!B320*'LCFS Values'!$G$2*100</f>
        <v>52.955416388437484</v>
      </c>
      <c r="J320" s="4">
        <f>'RIN Values'!C320</f>
        <v>123.44999999999999</v>
      </c>
      <c r="K320" s="25">
        <f>'Fixed Credits Value'!I320</f>
        <v>24</v>
      </c>
      <c r="L320" s="4">
        <f t="shared" si="28"/>
        <v>420.5</v>
      </c>
      <c r="M320" s="4">
        <f>L320/'Feedstock Conversions'!B$21</f>
        <v>53.512344107915503</v>
      </c>
      <c r="O320" s="4">
        <f>'Fuel Values'!C320*100</f>
        <v>268.40000000000003</v>
      </c>
      <c r="P320" s="18">
        <f>('LCFS Values'!$E$5-AB$4)/1000000*'LCFS Values'!B320*'LCFS Values'!$G$2*100</f>
        <v>45.958484249999998</v>
      </c>
      <c r="Q320" s="4">
        <f>'RIN Values'!D320</f>
        <v>139.91</v>
      </c>
      <c r="R320" s="25">
        <f>'Fixed Credits Value'!Q320</f>
        <v>6</v>
      </c>
      <c r="S320" s="4">
        <f>'Fixed Credits Value'!C320</f>
        <v>16</v>
      </c>
      <c r="T320" s="4">
        <f t="shared" si="29"/>
        <v>476.26848425000003</v>
      </c>
      <c r="U320" s="4">
        <f>T320/'Feedstock Conversions'!B$9</f>
        <v>50.801971653333339</v>
      </c>
      <c r="W320" s="4">
        <f t="shared" si="30"/>
        <v>54.416282956327052</v>
      </c>
      <c r="X320" s="4">
        <f t="shared" si="31"/>
        <v>39.511695336226296</v>
      </c>
      <c r="AG320" s="25">
        <f>AJ320+'Rail Costs'!K320</f>
        <v>41.121847704367298</v>
      </c>
      <c r="AH320" s="25">
        <f>B320+'Rail Costs'!N320</f>
        <v>41.828739081746917</v>
      </c>
      <c r="AI320" s="25">
        <f>AH320+'Rail Costs'!K320</f>
        <v>43.150586786114218</v>
      </c>
      <c r="AJ320" s="28">
        <v>39.799999999999997</v>
      </c>
      <c r="AK320" s="28">
        <v>47.6</v>
      </c>
      <c r="AL320" s="28">
        <v>41.5</v>
      </c>
      <c r="AO320" s="4">
        <f>$L320-(AG320*'Feedstock Conversions'!$B$21)-'Rail Costs'!Q320</f>
        <v>92.812407583930721</v>
      </c>
      <c r="AP320" s="4">
        <f>$L320-(AH320*'Feedstock Conversions'!$B$21)-'Rail Costs'!R320</f>
        <v>87.758757646108862</v>
      </c>
      <c r="AQ320" s="4">
        <f>$L320-(AI320*'Feedstock Conversions'!$B$21)-'Rail Costs'!S320</f>
        <v>77.57942252106362</v>
      </c>
      <c r="AR320" s="4">
        <f>$L320-(AJ320*'Feedstock Conversions'!$B$21)-'Rail Costs'!T320</f>
        <v>103.41625413795141</v>
      </c>
      <c r="AS320" s="4">
        <f>$L320-(AK320*'Feedstock Conversions'!$B$21)-'Rail Costs'!U320</f>
        <v>42.304317282539607</v>
      </c>
      <c r="AT320" s="4">
        <f>$L320-(AL320*'Feedstock Conversions'!$B$21)-'Rail Costs'!V320</f>
        <v>89.19058496554166</v>
      </c>
      <c r="AV320" s="4">
        <f>$T320-(AG320*'Feedstock Conversions'!$B$9)-'Rail Costs'!Q320</f>
        <v>86.199048866405562</v>
      </c>
      <c r="AW320" s="4">
        <f>$T320-(AH320*'Feedstock Conversions'!$B$9)-'Rail Costs'!R320</f>
        <v>80.073044709098795</v>
      </c>
      <c r="AX320" s="4">
        <f>$T320-(AI320*'Feedstock Conversions'!$B$9)-'Rail Costs'!S320</f>
        <v>67.888466616528362</v>
      </c>
      <c r="AY320" s="4">
        <f>$T320-(AJ320*'Feedstock Conversions'!$B$9)-'Rail Costs'!T320</f>
        <v>98.808138387951388</v>
      </c>
      <c r="AZ320" s="4">
        <f>$T320-(AK320*'Feedstock Conversions'!$B$9)-'Rail Costs'!U320</f>
        <v>25.863601532539629</v>
      </c>
      <c r="BA320" s="4">
        <f>$T320-(AL320*'Feedstock Conversions'!$B$9)-'Rail Costs'!V320</f>
        <v>82.00356921554166</v>
      </c>
      <c r="BH320">
        <f t="shared" si="32"/>
        <v>6</v>
      </c>
      <c r="BI320">
        <f t="shared" si="33"/>
        <v>2025</v>
      </c>
      <c r="BJ320">
        <f t="shared" si="34"/>
        <v>2</v>
      </c>
    </row>
    <row r="321" spans="1:62" x14ac:dyDescent="0.2">
      <c r="A321" s="11">
        <f t="shared" si="36"/>
        <v>45702</v>
      </c>
      <c r="B321" s="49">
        <v>42.9</v>
      </c>
      <c r="C321" s="18">
        <f>CWG!B321+'Rail Costs'!B321</f>
        <v>48.1873908174692</v>
      </c>
      <c r="E321" s="4">
        <f>CWG!C321*'Feedstock Conversions'!B$21</f>
        <v>378.65651704367298</v>
      </c>
      <c r="F321" s="4">
        <f>CWG!C321*'Feedstock Conversions'!B$9</f>
        <v>451.75678891377373</v>
      </c>
      <c r="H321" s="4">
        <f>'Fuel Values'!B321-CWG!I321-CWG!J321-CWG!K321</f>
        <v>225.56289681771875</v>
      </c>
      <c r="I321" s="18">
        <f>('LCFS Values'!$E$6-$AA$4)/1000000*'LCFS Values'!B321*'LCFS Values'!$G$2*100</f>
        <v>52.487103182281238</v>
      </c>
      <c r="J321" s="4">
        <f>'RIN Values'!C321</f>
        <v>129.14999999999998</v>
      </c>
      <c r="K321" s="25">
        <f>'Fixed Credits Value'!I321</f>
        <v>24</v>
      </c>
      <c r="L321" s="4">
        <f t="shared" si="28"/>
        <v>431.2</v>
      </c>
      <c r="M321" s="4">
        <f>L321/'Feedstock Conversions'!B$21</f>
        <v>54.874013743955203</v>
      </c>
      <c r="O321" s="4">
        <f>'Fuel Values'!C321*100</f>
        <v>273.40000000000003</v>
      </c>
      <c r="P321" s="18">
        <f>('LCFS Values'!$E$5-AB$4)/1000000*'LCFS Values'!B321*'LCFS Values'!$G$2*100</f>
        <v>45.552048674999995</v>
      </c>
      <c r="Q321" s="4">
        <f>'RIN Values'!D321</f>
        <v>146.36999999999998</v>
      </c>
      <c r="R321" s="25">
        <f>'Fixed Credits Value'!Q321</f>
        <v>6</v>
      </c>
      <c r="S321" s="4">
        <f>'Fixed Credits Value'!C321</f>
        <v>16</v>
      </c>
      <c r="T321" s="4">
        <f t="shared" si="29"/>
        <v>487.32204867500002</v>
      </c>
      <c r="U321" s="4">
        <f>T321/'Feedstock Conversions'!B$9</f>
        <v>51.981018525333333</v>
      </c>
      <c r="W321" s="4">
        <f t="shared" si="30"/>
        <v>52.543482956327011</v>
      </c>
      <c r="X321" s="4">
        <f t="shared" si="31"/>
        <v>35.565259761226287</v>
      </c>
      <c r="AG321" s="25">
        <f>AJ321+'Rail Costs'!K321</f>
        <v>42.8218477043673</v>
      </c>
      <c r="AH321" s="25">
        <f>B321+'Rail Costs'!N321</f>
        <v>43.428739081746919</v>
      </c>
      <c r="AI321" s="25">
        <f>AH321+'Rail Costs'!K321</f>
        <v>44.750586786114219</v>
      </c>
      <c r="AJ321" s="28">
        <v>41.5</v>
      </c>
      <c r="AK321" s="28">
        <v>48</v>
      </c>
      <c r="AL321" s="28">
        <v>41.5</v>
      </c>
      <c r="AO321" s="4">
        <f>$L321-(AG321*'Feedstock Conversions'!$B$21)-'Rail Costs'!Q321</f>
        <v>90.153807583930686</v>
      </c>
      <c r="AP321" s="4">
        <f>$L321-(AH321*'Feedstock Conversions'!$B$21)-'Rail Costs'!R321</f>
        <v>85.885957646108821</v>
      </c>
      <c r="AQ321" s="4">
        <f>$L321-(AI321*'Feedstock Conversions'!$B$21)-'Rail Costs'!S321</f>
        <v>75.706622521063579</v>
      </c>
      <c r="AR321" s="4">
        <f>$L321-(AJ321*'Feedstock Conversions'!$B$21)-'Rail Costs'!T321</f>
        <v>100.75765413795138</v>
      </c>
      <c r="AS321" s="4">
        <f>$L321-(AK321*'Feedstock Conversions'!$B$21)-'Rail Costs'!U321</f>
        <v>49.861117282539617</v>
      </c>
      <c r="AT321" s="4">
        <f>$L321-(AL321*'Feedstock Conversions'!$B$21)-'Rail Costs'!V321</f>
        <v>99.890584965541649</v>
      </c>
      <c r="AV321" s="4">
        <f>$T321-(AG321*'Feedstock Conversions'!$B$9)-'Rail Costs'!Q321</f>
        <v>81.315113291405495</v>
      </c>
      <c r="AW321" s="4">
        <f>$T321-(AH321*'Feedstock Conversions'!$B$9)-'Rail Costs'!R321</f>
        <v>76.126609134098786</v>
      </c>
      <c r="AX321" s="4">
        <f>$T321-(AI321*'Feedstock Conversions'!$B$9)-'Rail Costs'!S321</f>
        <v>63.942031041528359</v>
      </c>
      <c r="AY321" s="4">
        <f>$T321-(AJ321*'Feedstock Conversions'!$B$9)-'Rail Costs'!T321</f>
        <v>93.924202812951378</v>
      </c>
      <c r="AZ321" s="4">
        <f>$T321-(AK321*'Feedstock Conversions'!$B$9)-'Rail Costs'!U321</f>
        <v>33.167165957539616</v>
      </c>
      <c r="BA321" s="4">
        <f>$T321-(AL321*'Feedstock Conversions'!$B$9)-'Rail Costs'!V321</f>
        <v>93.05713364054165</v>
      </c>
      <c r="BH321">
        <f t="shared" si="32"/>
        <v>7</v>
      </c>
      <c r="BI321">
        <f t="shared" si="33"/>
        <v>2025</v>
      </c>
      <c r="BJ321">
        <f t="shared" si="34"/>
        <v>2</v>
      </c>
    </row>
    <row r="322" spans="1:62" x14ac:dyDescent="0.2">
      <c r="A322" s="11">
        <f t="shared" si="36"/>
        <v>45709</v>
      </c>
      <c r="B322" s="49">
        <v>45.5625</v>
      </c>
      <c r="C322" s="18">
        <f>CWG!B322+'Rail Costs'!B322</f>
        <v>50.849890817469202</v>
      </c>
      <c r="E322" s="4">
        <f>CWG!C322*'Feedstock Conversions'!B$21</f>
        <v>399.57844204367296</v>
      </c>
      <c r="F322" s="4">
        <f>CWG!C322*'Feedstock Conversions'!B$9</f>
        <v>476.71772641377379</v>
      </c>
      <c r="H322" s="4">
        <f>'Fuel Values'!B322-CWG!I322-CWG!J322-CWG!K322</f>
        <v>230.07711335359375</v>
      </c>
      <c r="I322" s="18">
        <f>('LCFS Values'!$E$6-$AA$4)/1000000*'LCFS Values'!B322*'LCFS Values'!$G$2*100</f>
        <v>49.172886646406241</v>
      </c>
      <c r="J322" s="4">
        <f>'RIN Values'!C322</f>
        <v>135.75</v>
      </c>
      <c r="K322" s="25">
        <f>'Fixed Credits Value'!I322</f>
        <v>24</v>
      </c>
      <c r="L322" s="4">
        <f t="shared" si="28"/>
        <v>439</v>
      </c>
      <c r="M322" s="4">
        <f>L322/'Feedstock Conversions'!B$21</f>
        <v>55.866632730974807</v>
      </c>
      <c r="O322" s="4">
        <f>'Fuel Values'!C322*100</f>
        <v>272.75</v>
      </c>
      <c r="P322" s="18">
        <f>('LCFS Values'!$E$5-AB$4)/1000000*'LCFS Values'!B322*'LCFS Values'!$G$2*100</f>
        <v>42.675735374999995</v>
      </c>
      <c r="Q322" s="4">
        <f>'RIN Values'!D322</f>
        <v>153.85</v>
      </c>
      <c r="R322" s="25">
        <f>'Fixed Credits Value'!Q322</f>
        <v>6</v>
      </c>
      <c r="S322" s="4">
        <f>'Fixed Credits Value'!C322</f>
        <v>16</v>
      </c>
      <c r="T322" s="4">
        <f t="shared" si="29"/>
        <v>491.27573537499995</v>
      </c>
      <c r="U322" s="4">
        <f>T322/'Feedstock Conversions'!B$9</f>
        <v>52.402745106666664</v>
      </c>
      <c r="W322" s="4">
        <f t="shared" si="30"/>
        <v>39.421557956327035</v>
      </c>
      <c r="X322" s="4">
        <f t="shared" si="31"/>
        <v>14.558008961226165</v>
      </c>
      <c r="AG322" s="25">
        <f>AJ322+'Rail Costs'!K322</f>
        <v>45.0718477043673</v>
      </c>
      <c r="AH322" s="25">
        <f>B322+'Rail Costs'!N322</f>
        <v>46.09123908174692</v>
      </c>
      <c r="AI322" s="25">
        <f>AH322+'Rail Costs'!K322</f>
        <v>47.413086786114221</v>
      </c>
      <c r="AJ322" s="28">
        <v>43.75</v>
      </c>
      <c r="AK322" s="28">
        <v>49.5</v>
      </c>
      <c r="AL322" s="28">
        <v>41.5</v>
      </c>
      <c r="AO322" s="4">
        <f>$L322-(AG322*'Feedstock Conversions'!$B$21)-'Rail Costs'!Q322</f>
        <v>80.273307583930702</v>
      </c>
      <c r="AP322" s="4">
        <f>$L322-(AH322*'Feedstock Conversions'!$B$21)-'Rail Costs'!R322</f>
        <v>72.764032646108845</v>
      </c>
      <c r="AQ322" s="4">
        <f>$L322-(AI322*'Feedstock Conversions'!$B$21)-'Rail Costs'!S322</f>
        <v>62.58469752106361</v>
      </c>
      <c r="AR322" s="4">
        <f>$L322-(AJ322*'Feedstock Conversions'!$B$21)-'Rail Costs'!T322</f>
        <v>90.877154137951393</v>
      </c>
      <c r="AS322" s="4">
        <f>$L322-(AK322*'Feedstock Conversions'!$B$21)-'Rail Costs'!U322</f>
        <v>45.874117282539594</v>
      </c>
      <c r="AT322" s="4">
        <f>$L322-(AL322*'Feedstock Conversions'!$B$21)-'Rail Costs'!V322</f>
        <v>107.69058496554166</v>
      </c>
      <c r="AV322" s="4">
        <f>$T322-(AG322*'Feedstock Conversions'!$B$9)-'Rail Costs'!Q322</f>
        <v>64.17504999140543</v>
      </c>
      <c r="AW322" s="4">
        <f>$T322-(AH322*'Feedstock Conversions'!$B$9)-'Rail Costs'!R322</f>
        <v>55.119358334098663</v>
      </c>
      <c r="AX322" s="4">
        <f>$T322-(AI322*'Feedstock Conversions'!$B$9)-'Rail Costs'!S322</f>
        <v>42.934780241528294</v>
      </c>
      <c r="AY322" s="4">
        <f>$T322-(AJ322*'Feedstock Conversions'!$B$9)-'Rail Costs'!T322</f>
        <v>76.784139512951313</v>
      </c>
      <c r="AZ322" s="4">
        <f>$T322-(AK322*'Feedstock Conversions'!$B$9)-'Rail Costs'!U322</f>
        <v>23.058352657539555</v>
      </c>
      <c r="BA322" s="4">
        <f>$T322-(AL322*'Feedstock Conversions'!$B$9)-'Rail Costs'!V322</f>
        <v>97.010820340541585</v>
      </c>
      <c r="BH322">
        <f t="shared" si="32"/>
        <v>8</v>
      </c>
      <c r="BI322">
        <f t="shared" si="33"/>
        <v>2025</v>
      </c>
      <c r="BJ322">
        <f t="shared" si="34"/>
        <v>2</v>
      </c>
    </row>
    <row r="323" spans="1:62" x14ac:dyDescent="0.2">
      <c r="A323" s="11">
        <f t="shared" si="36"/>
        <v>45716</v>
      </c>
      <c r="B323" s="49">
        <v>45.85</v>
      </c>
      <c r="C323" s="18">
        <f>CWG!B323+'Rail Costs'!B323</f>
        <v>51.137390817469203</v>
      </c>
      <c r="E323" s="4">
        <f>CWG!C323*'Feedstock Conversions'!B$21</f>
        <v>401.83761704367299</v>
      </c>
      <c r="F323" s="4">
        <f>CWG!C323*'Feedstock Conversions'!B$9</f>
        <v>479.41303891377379</v>
      </c>
      <c r="H323" s="4">
        <f>'Fuel Values'!B323-CWG!I323-CWG!J323-CWG!K323</f>
        <v>232.90651043575002</v>
      </c>
      <c r="I323" s="18">
        <f>('LCFS Values'!$E$6-$AA$4)/1000000*'LCFS Values'!B323*'LCFS Values'!$G$2*100</f>
        <v>44.093489564249985</v>
      </c>
      <c r="J323" s="4">
        <f>'RIN Values'!C323</f>
        <v>123</v>
      </c>
      <c r="K323" s="25">
        <f>'Fixed Credits Value'!I323</f>
        <v>24</v>
      </c>
      <c r="L323" s="4">
        <f t="shared" si="28"/>
        <v>424</v>
      </c>
      <c r="M323" s="4">
        <f>L323/'Feedstock Conversions'!B$21</f>
        <v>53.957750063629426</v>
      </c>
      <c r="O323" s="4">
        <f>'Fuel Values'!C323*100</f>
        <v>265.39999999999998</v>
      </c>
      <c r="P323" s="18">
        <f>('LCFS Values'!$E$5-AB$4)/1000000*'LCFS Values'!B323*'LCFS Values'!$G$2*100</f>
        <v>38.267472599999998</v>
      </c>
      <c r="Q323" s="4">
        <f>'RIN Values'!D323</f>
        <v>139.4</v>
      </c>
      <c r="R323" s="25">
        <f>'Fixed Credits Value'!Q323</f>
        <v>6</v>
      </c>
      <c r="S323" s="4">
        <f>'Fixed Credits Value'!C323</f>
        <v>16</v>
      </c>
      <c r="T323" s="4">
        <f t="shared" si="29"/>
        <v>465.06747259999997</v>
      </c>
      <c r="U323" s="4">
        <f>T323/'Feedstock Conversions'!B$9</f>
        <v>49.607197077333332</v>
      </c>
      <c r="W323" s="4">
        <f t="shared" si="30"/>
        <v>22.162382956327008</v>
      </c>
      <c r="X323" s="4">
        <f t="shared" si="31"/>
        <v>-14.345566313773816</v>
      </c>
      <c r="AG323" s="25">
        <f>AJ323+'Rail Costs'!K323</f>
        <v>45.8218477043673</v>
      </c>
      <c r="AH323" s="25">
        <f>B323+'Rail Costs'!N323</f>
        <v>46.378739081746922</v>
      </c>
      <c r="AI323" s="25">
        <f>AH323+'Rail Costs'!K323</f>
        <v>47.700586786114222</v>
      </c>
      <c r="AJ323" s="28">
        <v>44.5</v>
      </c>
      <c r="AK323" s="28">
        <v>51</v>
      </c>
      <c r="AL323" s="28">
        <v>41.5</v>
      </c>
      <c r="AO323" s="4">
        <f>$L323-(AG323*'Feedstock Conversions'!$B$21)-'Rail Costs'!Q323</f>
        <v>59.379807583930685</v>
      </c>
      <c r="AP323" s="4">
        <f>$L323-(AH323*'Feedstock Conversions'!$B$21)-'Rail Costs'!R323</f>
        <v>55.504857646108817</v>
      </c>
      <c r="AQ323" s="4">
        <f>$L323-(AI323*'Feedstock Conversions'!$B$21)-'Rail Costs'!S323</f>
        <v>45.325522521063583</v>
      </c>
      <c r="AR323" s="4">
        <f>$L323-(AJ323*'Feedstock Conversions'!$B$21)-'Rail Costs'!T323</f>
        <v>69.983654137951376</v>
      </c>
      <c r="AS323" s="4">
        <f>$L323-(AK323*'Feedstock Conversions'!$B$21)-'Rail Costs'!U323</f>
        <v>19.087117282539619</v>
      </c>
      <c r="AT323" s="4">
        <f>$L323-(AL323*'Feedstock Conversions'!$B$21)-'Rail Costs'!V323</f>
        <v>92.69058496554166</v>
      </c>
      <c r="AV323" s="4">
        <f>$T323-(AG323*'Feedstock Conversions'!$B$9)-'Rail Costs'!Q323</f>
        <v>30.935537216405454</v>
      </c>
      <c r="AW323" s="4">
        <f>$T323-(AH323*'Feedstock Conversions'!$B$9)-'Rail Costs'!R323</f>
        <v>26.215783059098683</v>
      </c>
      <c r="AX323" s="4">
        <f>$T323-(AI323*'Feedstock Conversions'!$B$9)-'Rail Costs'!S323</f>
        <v>14.031204966528254</v>
      </c>
      <c r="AY323" s="4">
        <f>$T323-(AJ323*'Feedstock Conversions'!$B$9)-'Rail Costs'!T323</f>
        <v>43.544626737951333</v>
      </c>
      <c r="AZ323" s="4">
        <f>$T323-(AK323*'Feedstock Conversions'!$B$9)-'Rail Costs'!U323</f>
        <v>-17.212410117460426</v>
      </c>
      <c r="BA323" s="4">
        <f>$T323-(AL323*'Feedstock Conversions'!$B$9)-'Rail Costs'!V323</f>
        <v>70.802557565541605</v>
      </c>
      <c r="BH323">
        <f t="shared" si="32"/>
        <v>9</v>
      </c>
      <c r="BI323">
        <f t="shared" si="33"/>
        <v>2025</v>
      </c>
      <c r="BJ323">
        <f t="shared" si="34"/>
        <v>2</v>
      </c>
    </row>
    <row r="324" spans="1:62" x14ac:dyDescent="0.2">
      <c r="A324" s="11">
        <f t="shared" si="36"/>
        <v>45723</v>
      </c>
      <c r="B324" s="49">
        <v>45.65</v>
      </c>
      <c r="C324" s="18">
        <f>CWG!B324+'Rail Costs'!B324</f>
        <v>50.9373908174692</v>
      </c>
      <c r="E324" s="4">
        <f>CWG!C324*'Feedstock Conversions'!B$21</f>
        <v>400.26601704367295</v>
      </c>
      <c r="F324" s="4">
        <f>CWG!C324*'Feedstock Conversions'!B$9</f>
        <v>477.53803891377373</v>
      </c>
      <c r="H324" s="4">
        <f>'Fuel Values'!B324-CWG!I324-CWG!J324-CWG!K324</f>
        <v>213.43096789943752</v>
      </c>
      <c r="I324" s="18">
        <f>('LCFS Values'!$E$6-$AA$4)/1000000*'LCFS Values'!B324*'LCFS Values'!$G$2*100</f>
        <v>40.419032100562497</v>
      </c>
      <c r="J324" s="4">
        <f>'RIN Values'!C324</f>
        <v>117.14999999999999</v>
      </c>
      <c r="K324" s="25">
        <f>'Fixed Credits Value'!I324</f>
        <v>24</v>
      </c>
      <c r="L324" s="4">
        <f t="shared" si="28"/>
        <v>395</v>
      </c>
      <c r="M324" s="4">
        <f>L324/'Feedstock Conversions'!B$21</f>
        <v>50.267243573428352</v>
      </c>
      <c r="O324" s="4">
        <f>'Fuel Values'!C324*100</f>
        <v>236.60000000000002</v>
      </c>
      <c r="P324" s="18">
        <f>('LCFS Values'!$E$5-AB$4)/1000000*'LCFS Values'!B324*'LCFS Values'!$G$2*100</f>
        <v>35.078516549999996</v>
      </c>
      <c r="Q324" s="4">
        <f>'RIN Values'!D324</f>
        <v>132.76999999999998</v>
      </c>
      <c r="R324" s="25">
        <f>'Fixed Credits Value'!Q324</f>
        <v>6</v>
      </c>
      <c r="S324" s="4">
        <f>'Fixed Credits Value'!C324</f>
        <v>16</v>
      </c>
      <c r="T324" s="4">
        <f t="shared" si="29"/>
        <v>426.44851655000002</v>
      </c>
      <c r="U324" s="4">
        <f>T324/'Feedstock Conversions'!B$9</f>
        <v>45.487841765333336</v>
      </c>
      <c r="W324" s="4">
        <f t="shared" si="30"/>
        <v>-5.2660170436729459</v>
      </c>
      <c r="X324" s="4">
        <f t="shared" si="31"/>
        <v>-51.08952236377371</v>
      </c>
      <c r="AG324" s="25">
        <f>AJ324+'Rail Costs'!K324</f>
        <v>45.8218477043673</v>
      </c>
      <c r="AH324" s="25">
        <f>B324+'Rail Costs'!N324</f>
        <v>46.178739081746919</v>
      </c>
      <c r="AI324" s="25">
        <f>AH324+'Rail Costs'!K324</f>
        <v>47.500586786114219</v>
      </c>
      <c r="AJ324" s="28">
        <v>44.5</v>
      </c>
      <c r="AK324" s="28">
        <v>49.4</v>
      </c>
      <c r="AL324" s="28">
        <v>41.5</v>
      </c>
      <c r="AO324" s="4">
        <f>$L324-(AG324*'Feedstock Conversions'!$B$21)-'Rail Costs'!Q324</f>
        <v>30.379807583930688</v>
      </c>
      <c r="AP324" s="4">
        <f>$L324-(AH324*'Feedstock Conversions'!$B$21)-'Rail Costs'!R324</f>
        <v>28.076457646108864</v>
      </c>
      <c r="AQ324" s="4">
        <f>$L324-(AI324*'Feedstock Conversions'!$B$21)-'Rail Costs'!S324</f>
        <v>17.897122521063626</v>
      </c>
      <c r="AR324" s="4">
        <f>$L324-(AJ324*'Feedstock Conversions'!$B$21)-'Rail Costs'!T324</f>
        <v>40.983654137951376</v>
      </c>
      <c r="AS324" s="4">
        <f>$L324-(AK324*'Feedstock Conversions'!$B$21)-'Rail Costs'!U324</f>
        <v>2.6599172825396478</v>
      </c>
      <c r="AT324" s="4">
        <f>$L324-(AL324*'Feedstock Conversions'!$B$21)-'Rail Costs'!V324</f>
        <v>63.69058496554166</v>
      </c>
      <c r="AV324" s="4">
        <f>$T324-(AG324*'Feedstock Conversions'!$B$9)-'Rail Costs'!Q324</f>
        <v>-7.683418833594498</v>
      </c>
      <c r="AW324" s="4">
        <f>$T324-(AH324*'Feedstock Conversions'!$B$9)-'Rail Costs'!R324</f>
        <v>-10.528172990901213</v>
      </c>
      <c r="AX324" s="4">
        <f>$T324-(AI324*'Feedstock Conversions'!$B$9)-'Rail Costs'!S324</f>
        <v>-22.712751083471641</v>
      </c>
      <c r="AY324" s="4">
        <f>$T324-(AJ324*'Feedstock Conversions'!$B$9)-'Rail Costs'!T324</f>
        <v>4.9256706879513814</v>
      </c>
      <c r="AZ324" s="4">
        <f>$T324-(AK324*'Feedstock Conversions'!$B$9)-'Rail Costs'!U324</f>
        <v>-40.831366167460381</v>
      </c>
      <c r="BA324" s="4">
        <f>$T324-(AL324*'Feedstock Conversions'!$B$9)-'Rail Costs'!V324</f>
        <v>32.183601515541653</v>
      </c>
      <c r="BH324">
        <f t="shared" si="32"/>
        <v>10</v>
      </c>
      <c r="BI324">
        <f t="shared" si="33"/>
        <v>2025</v>
      </c>
      <c r="BJ324">
        <f t="shared" si="34"/>
        <v>3</v>
      </c>
    </row>
    <row r="325" spans="1:62" x14ac:dyDescent="0.2">
      <c r="A325" s="11">
        <f t="shared" si="36"/>
        <v>45730</v>
      </c>
      <c r="B325" s="49">
        <v>45.35</v>
      </c>
      <c r="C325" s="18">
        <f>CWG!B325+'Rail Costs'!B325</f>
        <v>50.637390817469203</v>
      </c>
      <c r="E325" s="4">
        <f>CWG!C325*'Feedstock Conversions'!B$21</f>
        <v>397.90861704367296</v>
      </c>
      <c r="F325" s="4">
        <f>CWG!C325*'Feedstock Conversions'!B$9</f>
        <v>474.72553891377379</v>
      </c>
      <c r="H325" s="4">
        <f>'Fuel Values'!B325-CWG!I325-CWG!J325-CWG!K325</f>
        <v>207.34277515718753</v>
      </c>
      <c r="I325" s="18">
        <f>('LCFS Values'!$E$6-$AA$4)/1000000*'LCFS Values'!B325*'LCFS Values'!$G$2*100</f>
        <v>40.707224842812487</v>
      </c>
      <c r="J325" s="4">
        <f>'RIN Values'!C325</f>
        <v>112.94999999999999</v>
      </c>
      <c r="K325" s="25">
        <f>'Fixed Credits Value'!I325</f>
        <v>24</v>
      </c>
      <c r="L325" s="4">
        <f t="shared" si="28"/>
        <v>385</v>
      </c>
      <c r="M325" s="4">
        <f>L325/'Feedstock Conversions'!B$21</f>
        <v>48.994655128531434</v>
      </c>
      <c r="O325" s="4">
        <f>'Fuel Values'!C325*100</f>
        <v>213.20000000000002</v>
      </c>
      <c r="P325" s="18">
        <f>('LCFS Values'!$E$5-AB$4)/1000000*'LCFS Values'!B325*'LCFS Values'!$G$2*100</f>
        <v>35.328630749999995</v>
      </c>
      <c r="Q325" s="4">
        <f>'RIN Values'!D325</f>
        <v>128.01</v>
      </c>
      <c r="R325" s="25">
        <f>'Fixed Credits Value'!Q325</f>
        <v>6</v>
      </c>
      <c r="S325" s="4">
        <f>'Fixed Credits Value'!C325</f>
        <v>16</v>
      </c>
      <c r="T325" s="4">
        <f t="shared" si="29"/>
        <v>398.53863075000004</v>
      </c>
      <c r="U325" s="4">
        <f>T325/'Feedstock Conversions'!B$9</f>
        <v>42.510787280000002</v>
      </c>
      <c r="W325" s="4">
        <f t="shared" si="30"/>
        <v>-12.908617043672962</v>
      </c>
      <c r="X325" s="4">
        <f t="shared" si="31"/>
        <v>-76.186908163773751</v>
      </c>
      <c r="AG325" s="25">
        <f>AJ325+'Rail Costs'!K325</f>
        <v>45.8218477043673</v>
      </c>
      <c r="AH325" s="25">
        <f>B325+'Rail Costs'!N325</f>
        <v>45.878739081746922</v>
      </c>
      <c r="AI325" s="25">
        <f>AH325+'Rail Costs'!K325</f>
        <v>47.200586786114222</v>
      </c>
      <c r="AJ325" s="28">
        <v>44.5</v>
      </c>
      <c r="AK325" s="28">
        <v>48.2</v>
      </c>
      <c r="AL325" s="28">
        <v>41.5</v>
      </c>
      <c r="AO325" s="4">
        <f>$L325-(AG325*'Feedstock Conversions'!$B$21)-'Rail Costs'!Q325</f>
        <v>20.379807583930688</v>
      </c>
      <c r="AP325" s="4">
        <f>$L325-(AH325*'Feedstock Conversions'!$B$21)-'Rail Costs'!R325</f>
        <v>20.433857646108791</v>
      </c>
      <c r="AQ325" s="4">
        <f>$L325-(AI325*'Feedstock Conversions'!$B$21)-'Rail Costs'!S325</f>
        <v>10.25452252106361</v>
      </c>
      <c r="AR325" s="4">
        <f>$L325-(AJ325*'Feedstock Conversions'!$B$21)-'Rail Costs'!T325</f>
        <v>30.983654137951376</v>
      </c>
      <c r="AS325" s="4">
        <f>$L325-(AK325*'Feedstock Conversions'!$B$21)-'Rail Costs'!U325</f>
        <v>2.0895172825395845</v>
      </c>
      <c r="AT325" s="4">
        <f>$L325-(AL325*'Feedstock Conversions'!$B$21)-'Rail Costs'!V325</f>
        <v>53.69058496554166</v>
      </c>
      <c r="AV325" s="4">
        <f>$T325-(AG325*'Feedstock Conversions'!$B$9)-'Rail Costs'!Q325</f>
        <v>-35.593304633594485</v>
      </c>
      <c r="AW325" s="4">
        <f>$T325-(AH325*'Feedstock Conversions'!$B$9)-'Rail Costs'!R325</f>
        <v>-35.625558790901252</v>
      </c>
      <c r="AX325" s="4">
        <f>$T325-(AI325*'Feedstock Conversions'!$B$9)-'Rail Costs'!S325</f>
        <v>-47.810136883471678</v>
      </c>
      <c r="AY325" s="4">
        <f>$T325-(AJ325*'Feedstock Conversions'!$B$9)-'Rail Costs'!T325</f>
        <v>-22.984215112048602</v>
      </c>
      <c r="AZ325" s="4">
        <f>$T325-(AK325*'Feedstock Conversions'!$B$9)-'Rail Costs'!U325</f>
        <v>-57.491251967460364</v>
      </c>
      <c r="BA325" s="4">
        <f>$T325-(AL325*'Feedstock Conversions'!$B$9)-'Rail Costs'!V325</f>
        <v>4.2737157155416696</v>
      </c>
      <c r="BH325">
        <f t="shared" si="32"/>
        <v>11</v>
      </c>
      <c r="BI325">
        <f t="shared" si="33"/>
        <v>2025</v>
      </c>
      <c r="BJ325">
        <f t="shared" si="34"/>
        <v>3</v>
      </c>
    </row>
    <row r="326" spans="1:62" x14ac:dyDescent="0.2">
      <c r="A326" s="11">
        <f t="shared" si="36"/>
        <v>45737</v>
      </c>
      <c r="B326" s="49">
        <v>43.35</v>
      </c>
      <c r="C326" s="18">
        <f>CWG!B326+'Rail Costs'!B326</f>
        <v>48.637390817469203</v>
      </c>
      <c r="E326" s="4">
        <f>CWG!C326*'Feedstock Conversions'!B$21</f>
        <v>382.19261704367301</v>
      </c>
      <c r="F326" s="4">
        <f>CWG!C326*'Feedstock Conversions'!B$9</f>
        <v>455.97553891377379</v>
      </c>
      <c r="H326" s="4">
        <f>'Fuel Values'!B326-CWG!I326-CWG!J326-CWG!K326</f>
        <v>210.43723321918748</v>
      </c>
      <c r="I326" s="18">
        <f>('LCFS Values'!$E$6-$AA$4)/1000000*'LCFS Values'!B326*'LCFS Values'!$G$2*100</f>
        <v>43.012766780812498</v>
      </c>
      <c r="J326" s="4">
        <f>'RIN Values'!C326</f>
        <v>117.75</v>
      </c>
      <c r="K326" s="25">
        <f>'Fixed Credits Value'!I326</f>
        <v>24</v>
      </c>
      <c r="L326" s="4">
        <f t="shared" si="28"/>
        <v>395.2</v>
      </c>
      <c r="M326" s="4">
        <f>L326/'Feedstock Conversions'!B$21</f>
        <v>50.29269534232629</v>
      </c>
      <c r="O326" s="4">
        <f>'Fuel Values'!C326*100</f>
        <v>221.8</v>
      </c>
      <c r="P326" s="18">
        <f>('LCFS Values'!$E$5-AB$4)/1000000*'LCFS Values'!B326*'LCFS Values'!$G$2*100</f>
        <v>37.329544349999999</v>
      </c>
      <c r="Q326" s="4">
        <f>'RIN Values'!D326</f>
        <v>133.44999999999999</v>
      </c>
      <c r="R326" s="25">
        <f>'Fixed Credits Value'!Q326</f>
        <v>6</v>
      </c>
      <c r="S326" s="4">
        <f>'Fixed Credits Value'!C326</f>
        <v>16</v>
      </c>
      <c r="T326" s="4">
        <f t="shared" si="29"/>
        <v>414.57954434999999</v>
      </c>
      <c r="U326" s="4">
        <f>T326/'Feedstock Conversions'!B$9</f>
        <v>44.221818063999997</v>
      </c>
      <c r="W326" s="4">
        <f t="shared" si="30"/>
        <v>13.007382956326978</v>
      </c>
      <c r="X326" s="4">
        <f t="shared" si="31"/>
        <v>-41.395994563773797</v>
      </c>
      <c r="AG326" s="25">
        <f>AJ326+'Rail Costs'!K326</f>
        <v>44.8218477043673</v>
      </c>
      <c r="AH326" s="25">
        <f>B326+'Rail Costs'!N326</f>
        <v>43.878739081746922</v>
      </c>
      <c r="AI326" s="25">
        <f>AH326+'Rail Costs'!K326</f>
        <v>45.200586786114222</v>
      </c>
      <c r="AJ326" s="28">
        <v>43.5</v>
      </c>
      <c r="AK326" s="28">
        <v>47</v>
      </c>
      <c r="AL326" s="28">
        <v>41.5</v>
      </c>
      <c r="AO326" s="4">
        <f>$L326-(AG326*'Feedstock Conversions'!$B$21)-'Rail Costs'!Q326</f>
        <v>38.437807583930677</v>
      </c>
      <c r="AP326" s="4">
        <f>$L326-(AH326*'Feedstock Conversions'!$B$21)-'Rail Costs'!R326</f>
        <v>46.349857646108788</v>
      </c>
      <c r="AQ326" s="4">
        <f>$L326-(AI326*'Feedstock Conversions'!$B$21)-'Rail Costs'!S326</f>
        <v>36.170522521063553</v>
      </c>
      <c r="AR326" s="4">
        <f>$L326-(AJ326*'Feedstock Conversions'!$B$21)-'Rail Costs'!T326</f>
        <v>49.041654137951369</v>
      </c>
      <c r="AS326" s="4">
        <f>$L326-(AK326*'Feedstock Conversions'!$B$21)-'Rail Costs'!U326</f>
        <v>21.719117282539624</v>
      </c>
      <c r="AT326" s="4">
        <f>$L326-(AL326*'Feedstock Conversions'!$B$21)-'Rail Costs'!V326</f>
        <v>63.890584965541649</v>
      </c>
      <c r="AV326" s="4">
        <f>$T326-(AG326*'Feedstock Conversions'!$B$9)-'Rail Costs'!Q326</f>
        <v>-10.177391033594528</v>
      </c>
      <c r="AW326" s="4">
        <f>$T326-(AH326*'Feedstock Conversions'!$B$9)-'Rail Costs'!R326</f>
        <v>-0.83464519090130018</v>
      </c>
      <c r="AX326" s="4">
        <f>$T326-(AI326*'Feedstock Conversions'!$B$9)-'Rail Costs'!S326</f>
        <v>-13.019223283471728</v>
      </c>
      <c r="AY326" s="4">
        <f>$T326-(AJ326*'Feedstock Conversions'!$B$9)-'Rail Costs'!T326</f>
        <v>2.4316984879513512</v>
      </c>
      <c r="AZ326" s="4">
        <f>$T326-(AK326*'Feedstock Conversions'!$B$9)-'Rail Costs'!U326</f>
        <v>-30.200338367460407</v>
      </c>
      <c r="BA326" s="4">
        <f>$T326-(AL326*'Feedstock Conversions'!$B$9)-'Rail Costs'!V326</f>
        <v>20.314629315541623</v>
      </c>
      <c r="BH326">
        <f t="shared" si="32"/>
        <v>12</v>
      </c>
      <c r="BI326">
        <f t="shared" si="33"/>
        <v>2025</v>
      </c>
      <c r="BJ326">
        <f t="shared" si="34"/>
        <v>3</v>
      </c>
    </row>
    <row r="327" spans="1:62" x14ac:dyDescent="0.2">
      <c r="A327" s="11">
        <f t="shared" si="36"/>
        <v>45744</v>
      </c>
      <c r="B327" s="49">
        <v>44</v>
      </c>
      <c r="C327" s="18">
        <f>CWG!B327+'Rail Costs'!B327</f>
        <v>49.287390817469202</v>
      </c>
      <c r="E327" s="4">
        <f>CWG!C327*'Feedstock Conversions'!B$21</f>
        <v>387.30031704367298</v>
      </c>
      <c r="F327" s="4">
        <f>CWG!C327*'Feedstock Conversions'!B$9</f>
        <v>462.06928891377379</v>
      </c>
      <c r="H327" s="4">
        <f>'Fuel Values'!B327-CWG!I327-CWG!J327-CWG!K327</f>
        <v>209.0504259614375</v>
      </c>
      <c r="I327" s="18">
        <f>('LCFS Values'!$E$6-$AA$4)/1000000*'LCFS Values'!B327*'LCFS Values'!$G$2*100</f>
        <v>42.724574038562494</v>
      </c>
      <c r="J327" s="4">
        <f>'RIN Values'!C327</f>
        <v>126.22500000000001</v>
      </c>
      <c r="K327" s="25">
        <f>'Fixed Credits Value'!I327</f>
        <v>24</v>
      </c>
      <c r="L327" s="4">
        <f t="shared" ref="L327:L330" si="37">SUM(H327:K327)</f>
        <v>402</v>
      </c>
      <c r="M327" s="4">
        <f>L327/'Feedstock Conversions'!B$21</f>
        <v>51.158055484856199</v>
      </c>
      <c r="O327" s="4">
        <f>'Fuel Values'!C327*100</f>
        <v>234.79999999999998</v>
      </c>
      <c r="P327" s="18">
        <f>('LCFS Values'!$E$5-AB$4)/1000000*'LCFS Values'!B327*'LCFS Values'!$G$2*100</f>
        <v>37.07943015</v>
      </c>
      <c r="Q327" s="4">
        <f>'RIN Values'!D327</f>
        <v>143.05500000000001</v>
      </c>
      <c r="R327" s="25">
        <f>'Fixed Credits Value'!Q327</f>
        <v>6</v>
      </c>
      <c r="S327" s="4">
        <f>'Fixed Credits Value'!C327</f>
        <v>16</v>
      </c>
      <c r="T327" s="4">
        <f t="shared" ref="T327:T330" si="38">S327+R327+Q327+P327+O327</f>
        <v>436.93443015000003</v>
      </c>
      <c r="U327" s="4">
        <f>T327/'Feedstock Conversions'!B$9</f>
        <v>46.606339216000002</v>
      </c>
      <c r="W327" s="4">
        <f t="shared" ref="W327:W330" si="39">L327-E327</f>
        <v>14.699682956327024</v>
      </c>
      <c r="X327" s="4">
        <f t="shared" ref="X327:X330" si="40">T327-F327</f>
        <v>-25.134858763773764</v>
      </c>
      <c r="AG327" s="25">
        <f>AJ327+'Rail Costs'!K327</f>
        <v>44.5718477043673</v>
      </c>
      <c r="AH327" s="25">
        <f>B327+'Rail Costs'!N327</f>
        <v>44.52873908174692</v>
      </c>
      <c r="AI327" s="25">
        <f>AH327+'Rail Costs'!K327</f>
        <v>45.850586786114221</v>
      </c>
      <c r="AJ327" s="28">
        <v>43.25</v>
      </c>
      <c r="AK327" s="28">
        <v>47.6</v>
      </c>
      <c r="AL327" s="28">
        <v>41.5</v>
      </c>
      <c r="AO327" s="4">
        <f>$L327-(AG327*'Feedstock Conversions'!$B$21)-'Rail Costs'!Q327</f>
        <v>47.202307583930676</v>
      </c>
      <c r="AP327" s="4">
        <f>$L327-(AH327*'Feedstock Conversions'!$B$21)-'Rail Costs'!R327</f>
        <v>48.042157646108834</v>
      </c>
      <c r="AQ327" s="4">
        <f>$L327-(AI327*'Feedstock Conversions'!$B$21)-'Rail Costs'!S327</f>
        <v>37.862822521063599</v>
      </c>
      <c r="AR327" s="4">
        <f>$L327-(AJ327*'Feedstock Conversions'!$B$21)-'Rail Costs'!T327</f>
        <v>57.806154137951367</v>
      </c>
      <c r="AS327" s="4">
        <f>$L327-(AK327*'Feedstock Conversions'!$B$21)-'Rail Costs'!U327</f>
        <v>23.804317282539611</v>
      </c>
      <c r="AT327" s="4">
        <f>$L327-(AL327*'Feedstock Conversions'!$B$21)-'Rail Costs'!V327</f>
        <v>70.69058496554166</v>
      </c>
      <c r="AV327" s="4">
        <f>$T327-(AG327*'Feedstock Conversions'!$B$9)-'Rail Costs'!Q327</f>
        <v>14.521244766405506</v>
      </c>
      <c r="AW327" s="4">
        <f>$T327-(AH327*'Feedstock Conversions'!$B$9)-'Rail Costs'!R327</f>
        <v>15.426490609098733</v>
      </c>
      <c r="AX327" s="4">
        <f>$T327-(AI327*'Feedstock Conversions'!$B$9)-'Rail Costs'!S327</f>
        <v>3.2419125165283633</v>
      </c>
      <c r="AY327" s="4">
        <f>$T327-(AJ327*'Feedstock Conversions'!$B$9)-'Rail Costs'!T327</f>
        <v>27.130334287951385</v>
      </c>
      <c r="AZ327" s="4">
        <f>$T327-(AK327*'Feedstock Conversions'!$B$9)-'Rail Costs'!U327</f>
        <v>-13.470452567460374</v>
      </c>
      <c r="BA327" s="4">
        <f>$T327-(AL327*'Feedstock Conversions'!$B$9)-'Rail Costs'!V327</f>
        <v>42.669515115541657</v>
      </c>
      <c r="BH327">
        <f t="shared" ref="BH327:BH330" si="41">WEEKNUM(A327)</f>
        <v>13</v>
      </c>
      <c r="BI327">
        <f t="shared" ref="BI327:BI330" si="42">YEAR(A327)</f>
        <v>2025</v>
      </c>
      <c r="BJ327">
        <f t="shared" ref="BJ327:BJ330" si="43">MONTH(A327)</f>
        <v>3</v>
      </c>
    </row>
    <row r="328" spans="1:62" x14ac:dyDescent="0.2">
      <c r="A328" s="11">
        <f t="shared" si="36"/>
        <v>45751</v>
      </c>
      <c r="B328" s="49">
        <v>45.8</v>
      </c>
      <c r="C328" s="18">
        <f>CWG!B328+'Rail Costs'!B328</f>
        <v>51.087390817469199</v>
      </c>
      <c r="E328" s="4">
        <f>CWG!C328*'Feedstock Conversions'!B$21</f>
        <v>401.44471704367294</v>
      </c>
      <c r="F328" s="4">
        <f>CWG!C328*'Feedstock Conversions'!B$9</f>
        <v>478.94428891377373</v>
      </c>
      <c r="H328" s="4">
        <f>'Fuel Values'!B328-CWG!I328-CWG!J328-CWG!K328</f>
        <v>216.43470287884378</v>
      </c>
      <c r="I328" s="18">
        <f>('LCFS Values'!$E$6-$AA$4)/1000000*'LCFS Values'!B328*'LCFS Values'!$G$2*100</f>
        <v>40.815297121156242</v>
      </c>
      <c r="J328" s="4">
        <f>'RIN Values'!C328</f>
        <v>150.14999999999998</v>
      </c>
      <c r="K328" s="25">
        <f>'Fixed Credits Value'!I328</f>
        <v>24</v>
      </c>
      <c r="L328" s="4">
        <f t="shared" si="37"/>
        <v>431.4</v>
      </c>
      <c r="M328" s="4">
        <f>L328/'Feedstock Conversions'!B$21</f>
        <v>54.899465512853141</v>
      </c>
      <c r="O328" s="4">
        <f>'Fuel Values'!C328*100</f>
        <v>234</v>
      </c>
      <c r="P328" s="18">
        <f>('LCFS Values'!$E$5-AB$4)/1000000*'LCFS Values'!B328*'LCFS Values'!$G$2*100</f>
        <v>35.422423575000003</v>
      </c>
      <c r="Q328" s="4">
        <f>'RIN Values'!D328</f>
        <v>170.17</v>
      </c>
      <c r="R328" s="25">
        <f>'Fixed Credits Value'!Q328</f>
        <v>6</v>
      </c>
      <c r="S328" s="4">
        <f>'Fixed Credits Value'!C328</f>
        <v>16</v>
      </c>
      <c r="T328" s="4">
        <f t="shared" si="38"/>
        <v>461.592423575</v>
      </c>
      <c r="U328" s="4">
        <f>T328/'Feedstock Conversions'!B$9</f>
        <v>49.236525181333334</v>
      </c>
      <c r="W328" s="4">
        <f t="shared" si="39"/>
        <v>29.955282956327039</v>
      </c>
      <c r="X328" s="4">
        <f t="shared" si="40"/>
        <v>-17.351865338773734</v>
      </c>
      <c r="AG328" s="25">
        <f>AJ328+'Rail Costs'!K328</f>
        <v>46.221847704367299</v>
      </c>
      <c r="AH328" s="25">
        <f>B328+'Rail Costs'!N328</f>
        <v>46.328739081746917</v>
      </c>
      <c r="AI328" s="25">
        <f>AH328+'Rail Costs'!K328</f>
        <v>47.650586786114218</v>
      </c>
      <c r="AJ328" s="28">
        <v>44.9</v>
      </c>
      <c r="AK328" s="28">
        <v>48</v>
      </c>
      <c r="AL328" s="28">
        <v>41.5</v>
      </c>
      <c r="AO328" s="4">
        <f>$L328-(AG328*'Feedstock Conversions'!$B$21)-'Rail Costs'!Q328</f>
        <v>63.636607583930683</v>
      </c>
      <c r="AP328" s="4">
        <f>$L328-(AH328*'Feedstock Conversions'!$B$21)-'Rail Costs'!R328</f>
        <v>63.297757646108849</v>
      </c>
      <c r="AQ328" s="4">
        <f>$L328-(AI328*'Feedstock Conversions'!$B$21)-'Rail Costs'!S328</f>
        <v>53.118422521063614</v>
      </c>
      <c r="AR328" s="4">
        <f>$L328-(AJ328*'Feedstock Conversions'!$B$21)-'Rail Costs'!T328</f>
        <v>74.240454137951374</v>
      </c>
      <c r="AS328" s="4">
        <f>$L328-(AK328*'Feedstock Conversions'!$B$21)-'Rail Costs'!U328</f>
        <v>50.061117282539605</v>
      </c>
      <c r="AT328" s="4">
        <f>$L328-(AL328*'Feedstock Conversions'!$B$21)-'Rail Costs'!V328</f>
        <v>100.09058496554164</v>
      </c>
      <c r="AV328" s="4">
        <f>$T328-(AG328*'Feedstock Conversions'!$B$9)-'Rail Costs'!Q328</f>
        <v>23.710488191405478</v>
      </c>
      <c r="AW328" s="4">
        <f>$T328-(AH328*'Feedstock Conversions'!$B$9)-'Rail Costs'!R328</f>
        <v>23.209484034098764</v>
      </c>
      <c r="AX328" s="4">
        <f>$T328-(AI328*'Feedstock Conversions'!$B$9)-'Rail Costs'!S328</f>
        <v>11.024905941528335</v>
      </c>
      <c r="AY328" s="4">
        <f>$T328-(AJ328*'Feedstock Conversions'!$B$9)-'Rail Costs'!T328</f>
        <v>36.319577712951357</v>
      </c>
      <c r="AZ328" s="4">
        <f>$T328-(AK328*'Feedstock Conversions'!$B$9)-'Rail Costs'!U328</f>
        <v>7.4375408575395978</v>
      </c>
      <c r="BA328" s="4">
        <f>$T328-(AL328*'Feedstock Conversions'!$B$9)-'Rail Costs'!V328</f>
        <v>67.327508540541629</v>
      </c>
      <c r="BH328">
        <f t="shared" si="41"/>
        <v>14</v>
      </c>
      <c r="BI328">
        <f t="shared" si="42"/>
        <v>2025</v>
      </c>
      <c r="BJ328">
        <f t="shared" si="43"/>
        <v>4</v>
      </c>
    </row>
    <row r="329" spans="1:62" x14ac:dyDescent="0.2">
      <c r="A329" s="11">
        <f t="shared" si="36"/>
        <v>45758</v>
      </c>
      <c r="B329" s="49">
        <v>47.4</v>
      </c>
      <c r="C329" s="18">
        <f>CWG!B329+'Rail Costs'!B329</f>
        <v>52.6873908174692</v>
      </c>
      <c r="E329" s="4">
        <f>CWG!C329*'Feedstock Conversions'!B$21</f>
        <v>414.01751704367297</v>
      </c>
      <c r="F329" s="4">
        <f>CWG!C329*'Feedstock Conversions'!B$9</f>
        <v>493.94428891377373</v>
      </c>
      <c r="H329" s="4">
        <f>'Fuel Values'!B329-CWG!I329-CWG!J329-CWG!K329</f>
        <v>219.60849823978123</v>
      </c>
      <c r="I329" s="18">
        <f>('LCFS Values'!$E$6-$AA$4)/1000000*'LCFS Values'!B329*'LCFS Values'!$G$2*100</f>
        <v>42.616501760218739</v>
      </c>
      <c r="J329" s="4">
        <f>'RIN Values'!C329</f>
        <v>155.17500000000001</v>
      </c>
      <c r="K329" s="25">
        <f>'Fixed Credits Value'!I329</f>
        <v>24</v>
      </c>
      <c r="L329" s="4">
        <f t="shared" si="37"/>
        <v>441.4</v>
      </c>
      <c r="M329" s="4">
        <f>L329/'Feedstock Conversions'!B$21</f>
        <v>56.172053957750066</v>
      </c>
      <c r="O329" s="4">
        <f>'Fuel Values'!C329*100</f>
        <v>219.79999999999995</v>
      </c>
      <c r="P329" s="18">
        <f>('LCFS Values'!$E$5-AB$4)/1000000*'LCFS Values'!B329*'LCFS Values'!$G$2*100</f>
        <v>36.985637324999999</v>
      </c>
      <c r="Q329" s="4">
        <f>'RIN Values'!D329</f>
        <v>175.86500000000001</v>
      </c>
      <c r="R329" s="25">
        <f>'Fixed Credits Value'!Q329</f>
        <v>6</v>
      </c>
      <c r="S329" s="4">
        <f>'Fixed Credits Value'!C329</f>
        <v>16</v>
      </c>
      <c r="T329" s="4">
        <f t="shared" si="38"/>
        <v>454.65063732499993</v>
      </c>
      <c r="U329" s="4">
        <f>T329/'Feedstock Conversions'!B$9</f>
        <v>48.496067981333326</v>
      </c>
      <c r="W329" s="4">
        <f t="shared" si="39"/>
        <v>27.38248295632701</v>
      </c>
      <c r="X329" s="4">
        <f t="shared" si="40"/>
        <v>-39.293651588773798</v>
      </c>
      <c r="AG329" s="25">
        <f>AJ329+'Rail Costs'!K329</f>
        <v>47.3218477043673</v>
      </c>
      <c r="AH329" s="25">
        <f>B329+'Rail Costs'!N329</f>
        <v>47.928739081746919</v>
      </c>
      <c r="AI329" s="25">
        <f>AH329+'Rail Costs'!K329</f>
        <v>49.250586786114219</v>
      </c>
      <c r="AJ329" s="28">
        <v>46</v>
      </c>
      <c r="AK329" s="28">
        <v>48</v>
      </c>
      <c r="AL329" s="28">
        <v>41.5</v>
      </c>
      <c r="AO329" s="4">
        <f>$L329-(AG329*'Feedstock Conversions'!$B$21)-'Rail Costs'!Q329</f>
        <v>64.992807583930684</v>
      </c>
      <c r="AP329" s="4">
        <f>$L329-(AH329*'Feedstock Conversions'!$B$21)-'Rail Costs'!R329</f>
        <v>60.72495764610882</v>
      </c>
      <c r="AQ329" s="4">
        <f>$L329-(AI329*'Feedstock Conversions'!$B$21)-'Rail Costs'!S329</f>
        <v>50.545622521063585</v>
      </c>
      <c r="AR329" s="4">
        <f>$L329-(AJ329*'Feedstock Conversions'!$B$21)-'Rail Costs'!T329</f>
        <v>75.596654137951376</v>
      </c>
      <c r="AS329" s="4">
        <f>$L329-(AK329*'Feedstock Conversions'!$B$21)-'Rail Costs'!U329</f>
        <v>60.061117282539605</v>
      </c>
      <c r="AT329" s="4">
        <f>$L329-(AL329*'Feedstock Conversions'!$B$21)-'Rail Costs'!V329</f>
        <v>110.09058496554164</v>
      </c>
      <c r="AV329" s="4">
        <f>$T329-(AG329*'Feedstock Conversions'!$B$9)-'Rail Costs'!Q329</f>
        <v>6.4562019414054141</v>
      </c>
      <c r="AW329" s="4">
        <f>$T329-(AH329*'Feedstock Conversions'!$B$9)-'Rail Costs'!R329</f>
        <v>1.2676977840986989</v>
      </c>
      <c r="AX329" s="4">
        <f>$T329-(AI329*'Feedstock Conversions'!$B$9)-'Rail Costs'!S329</f>
        <v>-10.916880308471729</v>
      </c>
      <c r="AY329" s="4">
        <f>$T329-(AJ329*'Feedstock Conversions'!$B$9)-'Rail Costs'!T329</f>
        <v>19.065291462951294</v>
      </c>
      <c r="AZ329" s="4">
        <f>$T329-(AK329*'Feedstock Conversions'!$B$9)-'Rail Costs'!U329</f>
        <v>0.49575460753953404</v>
      </c>
      <c r="BA329" s="4">
        <f>$T329-(AL329*'Feedstock Conversions'!$B$9)-'Rail Costs'!V329</f>
        <v>60.385722290541565</v>
      </c>
      <c r="BH329">
        <f t="shared" si="41"/>
        <v>15</v>
      </c>
      <c r="BI329">
        <f t="shared" si="42"/>
        <v>2025</v>
      </c>
      <c r="BJ329">
        <f t="shared" si="43"/>
        <v>4</v>
      </c>
    </row>
    <row r="330" spans="1:62" x14ac:dyDescent="0.2">
      <c r="A330" s="11">
        <f t="shared" si="36"/>
        <v>45765</v>
      </c>
      <c r="B330" s="49">
        <v>47.5</v>
      </c>
      <c r="C330" s="18">
        <f>CWG!B330+'Rail Costs'!B330</f>
        <v>52.787390817469202</v>
      </c>
      <c r="E330" s="4">
        <f>CWG!C330*'Feedstock Conversions'!B$21</f>
        <v>414.80331704367296</v>
      </c>
      <c r="F330" s="4">
        <f>CWG!C330*'Feedstock Conversions'!B$9</f>
        <v>494.88178891377379</v>
      </c>
      <c r="H330" s="4">
        <f>'Fuel Values'!B330-CWG!I330-CWG!J330-CWG!K330</f>
        <v>212.95713268302086</v>
      </c>
      <c r="I330" s="18">
        <f>('LCFS Values'!$E$6-$AA$4)/1000000*'LCFS Values'!B330*'LCFS Values'!$G$2*100</f>
        <v>41.667867316979162</v>
      </c>
      <c r="J330" s="4">
        <f>'RIN Values'!C330</f>
        <v>158.875</v>
      </c>
      <c r="K330" s="25">
        <f>'Fixed Credits Value'!I330</f>
        <v>24</v>
      </c>
      <c r="L330" s="4">
        <f t="shared" si="37"/>
        <v>437.5</v>
      </c>
      <c r="M330" s="4">
        <f>L330/'Feedstock Conversions'!B$21</f>
        <v>55.675744464240267</v>
      </c>
      <c r="O330" s="4">
        <f>'Fuel Values'!C330*100</f>
        <v>218.00000000000003</v>
      </c>
      <c r="P330" s="18">
        <f>('LCFS Values'!$E$5-AB$4)/1000000*'LCFS Values'!B330*'LCFS Values'!$G$2*100</f>
        <v>36.162344750000003</v>
      </c>
      <c r="Q330" s="4">
        <f>'RIN Values'!D330</f>
        <v>180.05833333333334</v>
      </c>
      <c r="R330" s="25">
        <f>'Fixed Credits Value'!Q330</f>
        <v>6</v>
      </c>
      <c r="S330" s="4">
        <f>'Fixed Credits Value'!C330</f>
        <v>16</v>
      </c>
      <c r="T330" s="4">
        <f t="shared" si="38"/>
        <v>456.22067808333338</v>
      </c>
      <c r="U330" s="4">
        <f>T330/'Feedstock Conversions'!B$9</f>
        <v>48.663538995555562</v>
      </c>
      <c r="W330" s="4">
        <f t="shared" si="39"/>
        <v>22.696682956327038</v>
      </c>
      <c r="X330" s="4">
        <f t="shared" si="40"/>
        <v>-38.661110830440407</v>
      </c>
      <c r="AG330" s="25">
        <f>AJ330+'Rail Costs'!K330</f>
        <v>47.3218477043673</v>
      </c>
      <c r="AH330" s="25">
        <f>B330+'Rail Costs'!N330</f>
        <v>48.02873908174692</v>
      </c>
      <c r="AI330" s="25">
        <f>AH330+'Rail Costs'!K330</f>
        <v>49.350586786114221</v>
      </c>
      <c r="AJ330" s="28">
        <v>46</v>
      </c>
      <c r="AK330" s="28">
        <v>48</v>
      </c>
      <c r="AL330" s="28">
        <v>41.5</v>
      </c>
      <c r="AO330" s="4">
        <f>$L330-(AG330*'Feedstock Conversions'!$B$21)-'Rail Costs'!Q330</f>
        <v>61.092807583930707</v>
      </c>
      <c r="AP330" s="4">
        <f>$L330-(AH330*'Feedstock Conversions'!$B$21)-'Rail Costs'!R330</f>
        <v>56.039157646108848</v>
      </c>
      <c r="AQ330" s="4">
        <f>$L330-(AI330*'Feedstock Conversions'!$B$21)-'Rail Costs'!S330</f>
        <v>45.859822521063613</v>
      </c>
      <c r="AR330" s="4">
        <f>$L330-(AJ330*'Feedstock Conversions'!$B$21)-'Rail Costs'!T330</f>
        <v>71.696654137951398</v>
      </c>
      <c r="AS330" s="4">
        <f>$L330-(AK330*'Feedstock Conversions'!$B$21)-'Rail Costs'!U330</f>
        <v>56.161117282539628</v>
      </c>
      <c r="AT330" s="4">
        <f>$L330-(AL330*'Feedstock Conversions'!$B$21)-'Rail Costs'!V330</f>
        <v>106.19058496554166</v>
      </c>
      <c r="AV330" s="4">
        <f>$T330-(AG330*'Feedstock Conversions'!$B$9)-'Rail Costs'!Q330</f>
        <v>8.0262426997388623</v>
      </c>
      <c r="AW330" s="4">
        <f>$T330-(AH330*'Feedstock Conversions'!$B$9)-'Rail Costs'!R330</f>
        <v>1.9002385424320902</v>
      </c>
      <c r="AX330" s="4">
        <f>$T330-(AI330*'Feedstock Conversions'!$B$9)-'Rail Costs'!S330</f>
        <v>-10.284339550138281</v>
      </c>
      <c r="AY330" s="4">
        <f>$T330-(AJ330*'Feedstock Conversions'!$B$9)-'Rail Costs'!T330</f>
        <v>20.635332221284742</v>
      </c>
      <c r="AZ330" s="4">
        <f>$T330-(AK330*'Feedstock Conversions'!$B$9)-'Rail Costs'!U330</f>
        <v>2.0657953658729822</v>
      </c>
      <c r="BA330" s="4">
        <f>$T330-(AL330*'Feedstock Conversions'!$B$9)-'Rail Costs'!V330</f>
        <v>61.955763048875014</v>
      </c>
      <c r="BH330">
        <f t="shared" si="41"/>
        <v>16</v>
      </c>
      <c r="BI330">
        <f t="shared" si="42"/>
        <v>2025</v>
      </c>
      <c r="BJ330">
        <f t="shared" si="43"/>
        <v>4</v>
      </c>
    </row>
    <row r="331" spans="1:62" x14ac:dyDescent="0.2">
      <c r="A331" s="11"/>
      <c r="C331" s="18"/>
      <c r="I331" s="18"/>
      <c r="P331" s="18"/>
      <c r="AG331" s="4"/>
      <c r="AH331" s="4"/>
      <c r="AI331" s="4"/>
      <c r="AJ331" s="4"/>
      <c r="AK331" s="4"/>
      <c r="AL331" s="4"/>
      <c r="AO331" s="4"/>
      <c r="AP331" s="4"/>
      <c r="AQ331" s="4"/>
      <c r="AR331" s="4"/>
      <c r="AS331" s="4"/>
      <c r="AT331" s="4"/>
      <c r="AV331" s="4"/>
      <c r="AW331" s="4"/>
      <c r="AX331" s="4"/>
      <c r="AY331" s="4"/>
      <c r="AZ331" s="4"/>
      <c r="BA331" s="4"/>
    </row>
    <row r="332" spans="1:62" s="28" customFormat="1" x14ac:dyDescent="0.2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536C-9445-4ACF-89D1-7D04B4821D1C}">
  <dimension ref="A1:BJ332"/>
  <sheetViews>
    <sheetView zoomScaleNormal="100" workbookViewId="0">
      <pane xSplit="1" ySplit="1" topLeftCell="W26" activePane="bottomRight" state="frozen"/>
      <selection activeCell="A330" sqref="A330:XFD330"/>
      <selection pane="topRight" activeCell="A330" sqref="A330:XFD330"/>
      <selection pane="bottomLeft" activeCell="A330" sqref="A330:XFD330"/>
      <selection pane="bottomRight" activeCell="A330" sqref="A330:XFD330"/>
    </sheetView>
  </sheetViews>
  <sheetFormatPr defaultColWidth="9" defaultRowHeight="12.75" x14ac:dyDescent="0.2"/>
  <cols>
    <col min="1" max="1" width="10.1640625" bestFit="1" customWidth="1"/>
    <col min="2" max="2" width="13" style="4" customWidth="1"/>
    <col min="3" max="24" width="9" style="4"/>
    <col min="30" max="30" width="21.33203125" customWidth="1"/>
    <col min="31" max="31" width="11.6640625" style="7" customWidth="1"/>
    <col min="32" max="36" width="11.6640625" customWidth="1"/>
    <col min="39" max="44" width="11.6640625" customWidth="1"/>
    <col min="46" max="51" width="11.6640625" customWidth="1"/>
  </cols>
  <sheetData>
    <row r="1" spans="1:62" ht="63.75" x14ac:dyDescent="0.2">
      <c r="B1" s="2" t="s">
        <v>122</v>
      </c>
      <c r="C1" s="2" t="s">
        <v>123</v>
      </c>
      <c r="D1" s="12"/>
      <c r="E1" s="2" t="s">
        <v>124</v>
      </c>
      <c r="F1" s="2" t="s">
        <v>125</v>
      </c>
      <c r="G1" s="12"/>
      <c r="H1" s="2" t="s">
        <v>19</v>
      </c>
      <c r="I1" s="2" t="s">
        <v>20</v>
      </c>
      <c r="J1" s="2" t="s">
        <v>21</v>
      </c>
      <c r="K1" s="2" t="s">
        <v>28</v>
      </c>
      <c r="L1" s="2" t="s">
        <v>23</v>
      </c>
      <c r="M1" s="2" t="s">
        <v>24</v>
      </c>
      <c r="N1" s="12"/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23</v>
      </c>
      <c r="U1" s="2" t="s">
        <v>24</v>
      </c>
      <c r="V1" s="12"/>
      <c r="W1" s="2" t="s">
        <v>126</v>
      </c>
      <c r="X1" s="2" t="s">
        <v>127</v>
      </c>
      <c r="Z1" s="13"/>
      <c r="AA1" s="16" t="s">
        <v>32</v>
      </c>
      <c r="AB1" s="16" t="s">
        <v>33</v>
      </c>
      <c r="AD1" s="47" t="s">
        <v>94</v>
      </c>
      <c r="AE1" s="52" t="s">
        <v>128</v>
      </c>
      <c r="AF1" s="17" t="s">
        <v>129</v>
      </c>
      <c r="AG1" s="17" t="s">
        <v>130</v>
      </c>
      <c r="AH1" s="17" t="s">
        <v>131</v>
      </c>
      <c r="AI1" s="17" t="s">
        <v>132</v>
      </c>
      <c r="AJ1" s="48"/>
      <c r="AK1" s="17"/>
      <c r="AL1" s="53"/>
      <c r="AM1" s="17" t="s">
        <v>41</v>
      </c>
      <c r="AN1" s="17" t="s">
        <v>42</v>
      </c>
      <c r="AO1" s="17" t="s">
        <v>43</v>
      </c>
      <c r="AP1" s="17" t="s">
        <v>44</v>
      </c>
      <c r="AQ1" s="17" t="s">
        <v>45</v>
      </c>
      <c r="AR1" s="17" t="s">
        <v>46</v>
      </c>
      <c r="AT1" s="17" t="s">
        <v>48</v>
      </c>
      <c r="AU1" s="17" t="s">
        <v>49</v>
      </c>
      <c r="AV1" s="17" t="s">
        <v>50</v>
      </c>
      <c r="AW1" s="17" t="s">
        <v>51</v>
      </c>
      <c r="AX1" s="17" t="s">
        <v>52</v>
      </c>
      <c r="AY1" s="17" t="s">
        <v>53</v>
      </c>
      <c r="BH1" s="15" t="s">
        <v>55</v>
      </c>
      <c r="BI1" s="15" t="s">
        <v>56</v>
      </c>
      <c r="BJ1" s="15" t="s">
        <v>57</v>
      </c>
    </row>
    <row r="2" spans="1:62" x14ac:dyDescent="0.2">
      <c r="A2" s="11">
        <v>43469</v>
      </c>
      <c r="B2" s="4">
        <v>29.25</v>
      </c>
      <c r="C2" s="18">
        <f>'Poultry Fat'!B2+'Rail Costs'!B2</f>
        <v>33.630000000000003</v>
      </c>
      <c r="E2" s="4">
        <f>'Poultry Fat'!C2*'Feedstock Conversions'!B$19</f>
        <v>250.54350000000002</v>
      </c>
      <c r="F2" s="4">
        <f>'Poultry Fat'!C2*'Feedstock Conversions'!B$10</f>
        <v>273.11483500000003</v>
      </c>
      <c r="H2" s="4">
        <f>'Fuel Values'!B2-'Poultry Fat'!I2-'Poultry Fat'!J2-'Poultry Fat'!K2</f>
        <v>-22.464647102057938</v>
      </c>
      <c r="I2" s="18">
        <f>('LCFS Values'!$E$2-$AA$4)/1000000*'LCFS Values'!B2*'LCFS Values'!$G$2*100</f>
        <v>160.33964710205794</v>
      </c>
      <c r="J2" s="4">
        <f>'RIN Values'!C2</f>
        <v>85.875</v>
      </c>
      <c r="K2" s="4">
        <f>'Fixed Credits Value'!B2</f>
        <v>100</v>
      </c>
      <c r="L2" s="4">
        <f>K2+J2+I2+H2</f>
        <v>323.75</v>
      </c>
      <c r="M2" s="4">
        <f>L2/'Feedstock Conversions'!B$19</f>
        <v>43.456375838926171</v>
      </c>
      <c r="W2" s="4">
        <f>L2-E2</f>
        <v>73.206499999999977</v>
      </c>
      <c r="Z2" s="37" t="s">
        <v>64</v>
      </c>
      <c r="AA2" s="23">
        <f>MIN(AA10:AA105)</f>
        <v>24.5</v>
      </c>
      <c r="AB2" s="23">
        <f>MIN(AB10:AB105)</f>
        <v>15.64</v>
      </c>
      <c r="AE2" s="54">
        <v>25</v>
      </c>
      <c r="AF2" s="4">
        <f>$B2+'Rail Costs'!M2</f>
        <v>32.534999999999997</v>
      </c>
      <c r="AG2" s="4">
        <f>$B2+'Rail Costs'!B2</f>
        <v>33.630000000000003</v>
      </c>
      <c r="AH2" s="4">
        <f>$B2+'Rail Costs'!P2</f>
        <v>30.564</v>
      </c>
      <c r="AI2" s="4">
        <f>$B2+'Rail Costs'!L2</f>
        <v>31.44</v>
      </c>
      <c r="AM2" s="4">
        <f>$L2-(AE2*'Feedstock Conversions'!$B$19)-'Rail Costs'!Q2</f>
        <v>133.79102459165154</v>
      </c>
      <c r="AN2" s="4">
        <f>$L2-(AF2*'Feedstock Conversions'!$B$19)-'Rail Costs'!R2</f>
        <v>78.063563403262037</v>
      </c>
      <c r="AO2" s="4">
        <f>$L2-(AG2*'Feedstock Conversions'!$B$19)-'Rail Costs'!S2</f>
        <v>70.07507938258189</v>
      </c>
      <c r="AP2" s="4">
        <f>$L2-(AH2*'Feedstock Conversions'!$B$19)-'Rail Costs'!T2</f>
        <v>92.515842468239541</v>
      </c>
      <c r="AQ2" s="4">
        <f>$L2-(AI2*'Feedstock Conversions'!$B$19)-'Rail Costs'!U2</f>
        <v>86.136680413602051</v>
      </c>
      <c r="AR2" s="4">
        <f>W2-'Rail Costs'!V2</f>
        <v>68.96767096188745</v>
      </c>
      <c r="BH2">
        <f t="shared" ref="BH2:BH65" si="0">WEEKNUM(A2)</f>
        <v>1</v>
      </c>
      <c r="BI2">
        <f t="shared" ref="BI2:BI65" si="1">YEAR(A2)</f>
        <v>2019</v>
      </c>
      <c r="BJ2">
        <f>MONTH(A2)</f>
        <v>1</v>
      </c>
    </row>
    <row r="3" spans="1:62" x14ac:dyDescent="0.2">
      <c r="A3" s="11">
        <v>43476</v>
      </c>
      <c r="B3" s="4">
        <v>29.25</v>
      </c>
      <c r="C3" s="18">
        <f>'Poultry Fat'!B3+'Rail Costs'!B3</f>
        <v>33.630000000000003</v>
      </c>
      <c r="E3" s="4">
        <f>'Poultry Fat'!C3*'Feedstock Conversions'!B$19</f>
        <v>250.54350000000002</v>
      </c>
      <c r="F3" s="4">
        <f>'Poultry Fat'!C3*'Feedstock Conversions'!B$10</f>
        <v>273.11483500000003</v>
      </c>
      <c r="H3" s="4">
        <f>'Fuel Values'!B3-'Poultry Fat'!I3-'Poultry Fat'!J3-'Poultry Fat'!K3</f>
        <v>-13.383195055426796</v>
      </c>
      <c r="I3" s="18">
        <f>('LCFS Values'!$E$2-$AA$4)/1000000*'LCFS Values'!B3*'LCFS Values'!$G$2*100</f>
        <v>156.7581950554268</v>
      </c>
      <c r="J3" s="4">
        <f>'RIN Values'!C3</f>
        <v>79.125</v>
      </c>
      <c r="K3" s="4">
        <f>'Fixed Credits Value'!B3</f>
        <v>100</v>
      </c>
      <c r="L3" s="4">
        <f t="shared" ref="L3:L66" si="2">K3+J3+I3+H3</f>
        <v>322.5</v>
      </c>
      <c r="M3" s="4">
        <f>L3/'Feedstock Conversions'!B$19</f>
        <v>43.288590604026844</v>
      </c>
      <c r="W3" s="4">
        <f t="shared" ref="W3:W66" si="3">L3-E3</f>
        <v>71.956499999999977</v>
      </c>
      <c r="Z3" s="37" t="s">
        <v>65</v>
      </c>
      <c r="AA3" s="23">
        <f>MAX(AA10:AA105)</f>
        <v>43.33</v>
      </c>
      <c r="AB3" s="23">
        <f>MAX(AB10:AB105)</f>
        <v>49.97</v>
      </c>
      <c r="AE3" s="54">
        <v>25.4</v>
      </c>
      <c r="AF3" s="4">
        <f>$B3+'Rail Costs'!M3</f>
        <v>32.534999999999997</v>
      </c>
      <c r="AG3" s="4">
        <f>$B3+'Rail Costs'!B3</f>
        <v>33.630000000000003</v>
      </c>
      <c r="AH3" s="4">
        <f>$B3+'Rail Costs'!P3</f>
        <v>30.564</v>
      </c>
      <c r="AI3" s="4">
        <f>$B3+'Rail Costs'!L3</f>
        <v>31.44</v>
      </c>
      <c r="AM3" s="4">
        <f>$L3-(AE3*'Feedstock Conversions'!$B$19)-'Rail Costs'!Q3</f>
        <v>129.56102459165155</v>
      </c>
      <c r="AN3" s="4">
        <f>$L3-(AF3*'Feedstock Conversions'!$B$19)-'Rail Costs'!R3</f>
        <v>76.813563403262037</v>
      </c>
      <c r="AO3" s="4">
        <f>$L3-(AG3*'Feedstock Conversions'!$B$19)-'Rail Costs'!S3</f>
        <v>68.82507938258189</v>
      </c>
      <c r="AP3" s="4">
        <f>$L3-(AH3*'Feedstock Conversions'!$B$19)-'Rail Costs'!T3</f>
        <v>91.265842468239541</v>
      </c>
      <c r="AQ3" s="4">
        <f>$L3-(AI3*'Feedstock Conversions'!$B$19)-'Rail Costs'!U3</f>
        <v>84.886680413602051</v>
      </c>
      <c r="AR3" s="4">
        <f>W3-'Rail Costs'!V3</f>
        <v>67.71767096188745</v>
      </c>
      <c r="BH3">
        <f t="shared" si="0"/>
        <v>2</v>
      </c>
      <c r="BI3">
        <f t="shared" si="1"/>
        <v>2019</v>
      </c>
      <c r="BJ3">
        <f t="shared" ref="BJ3:BJ66" si="4">MONTH(A3)</f>
        <v>1</v>
      </c>
    </row>
    <row r="4" spans="1:62" x14ac:dyDescent="0.2">
      <c r="A4" s="11">
        <v>43483</v>
      </c>
      <c r="B4" s="4">
        <v>29.45</v>
      </c>
      <c r="C4" s="18">
        <f>'Poultry Fat'!B4+'Rail Costs'!B4</f>
        <v>33.83</v>
      </c>
      <c r="E4" s="4">
        <f>'Poultry Fat'!C4*'Feedstock Conversions'!B$19</f>
        <v>252.0335</v>
      </c>
      <c r="F4" s="4">
        <f>'Poultry Fat'!C4*'Feedstock Conversions'!B$10</f>
        <v>274.73906833333336</v>
      </c>
      <c r="H4" s="4">
        <f>'Fuel Values'!B4-'Poultry Fat'!I4-'Poultry Fat'!J4-'Poultry Fat'!K4</f>
        <v>-9.3710425535975332</v>
      </c>
      <c r="I4" s="18">
        <f>('LCFS Values'!$E$2-$AA$4)/1000000*'LCFS Values'!B4*'LCFS Values'!$G$2*100</f>
        <v>157.17104255359754</v>
      </c>
      <c r="J4" s="4">
        <f>'RIN Values'!C4</f>
        <v>74.699999999999989</v>
      </c>
      <c r="K4" s="4">
        <f>'Fixed Credits Value'!B4</f>
        <v>100</v>
      </c>
      <c r="L4" s="4">
        <f t="shared" si="2"/>
        <v>322.5</v>
      </c>
      <c r="M4" s="4">
        <f>L4/'Feedstock Conversions'!B$19</f>
        <v>43.288590604026844</v>
      </c>
      <c r="W4" s="4">
        <f t="shared" si="3"/>
        <v>70.466499999999996</v>
      </c>
      <c r="Z4" s="37" t="s">
        <v>66</v>
      </c>
      <c r="AA4" s="23">
        <f>AVERAGE(AA10:AA105)</f>
        <v>32.766341463414633</v>
      </c>
      <c r="AB4" s="23">
        <f>AVERAGE(AB10:AB105)</f>
        <v>35.554081632653066</v>
      </c>
      <c r="AE4" s="54">
        <v>25.5</v>
      </c>
      <c r="AF4" s="4">
        <f>$B4+'Rail Costs'!M4</f>
        <v>32.734999999999999</v>
      </c>
      <c r="AG4" s="4">
        <f>$B4+'Rail Costs'!B4</f>
        <v>33.83</v>
      </c>
      <c r="AH4" s="4">
        <f>$B4+'Rail Costs'!P4</f>
        <v>30.763999999999999</v>
      </c>
      <c r="AI4" s="4">
        <f>$B4+'Rail Costs'!L4</f>
        <v>31.64</v>
      </c>
      <c r="AM4" s="4">
        <f>$L4-(AE4*'Feedstock Conversions'!$B$19)-'Rail Costs'!Q4</f>
        <v>128.81602459165154</v>
      </c>
      <c r="AN4" s="4">
        <f>$L4-(AF4*'Feedstock Conversions'!$B$19)-'Rail Costs'!R4</f>
        <v>75.323563403262</v>
      </c>
      <c r="AO4" s="4">
        <f>$L4-(AG4*'Feedstock Conversions'!$B$19)-'Rail Costs'!S4</f>
        <v>67.33507938258191</v>
      </c>
      <c r="AP4" s="4">
        <f>$L4-(AH4*'Feedstock Conversions'!$B$19)-'Rail Costs'!T4</f>
        <v>89.77584246823956</v>
      </c>
      <c r="AQ4" s="4">
        <f>$L4-(AI4*'Feedstock Conversions'!$B$19)-'Rail Costs'!U4</f>
        <v>83.396680413602041</v>
      </c>
      <c r="AR4" s="4">
        <f>W4-'Rail Costs'!V4</f>
        <v>66.227670961887469</v>
      </c>
      <c r="BH4">
        <f t="shared" si="0"/>
        <v>3</v>
      </c>
      <c r="BI4">
        <f t="shared" si="1"/>
        <v>2019</v>
      </c>
      <c r="BJ4">
        <f t="shared" si="4"/>
        <v>1</v>
      </c>
    </row>
    <row r="5" spans="1:62" ht="13.5" x14ac:dyDescent="0.25">
      <c r="A5" s="11">
        <v>43490</v>
      </c>
      <c r="B5" s="4">
        <v>29.5</v>
      </c>
      <c r="C5" s="18">
        <f>'Poultry Fat'!B5+'Rail Costs'!B5</f>
        <v>33.880000000000003</v>
      </c>
      <c r="E5" s="4">
        <f>'Poultry Fat'!C5*'Feedstock Conversions'!B$19</f>
        <v>252.40600000000003</v>
      </c>
      <c r="F5" s="4">
        <f>'Poultry Fat'!C5*'Feedstock Conversions'!B$10</f>
        <v>275.14512666666673</v>
      </c>
      <c r="H5" s="4">
        <f>'Fuel Values'!B5-'Poultry Fat'!I5-'Poultry Fat'!J5-'Poultry Fat'!K5</f>
        <v>-16.10504179939025</v>
      </c>
      <c r="I5" s="18">
        <f>('LCFS Values'!$E$2-$AA$4)/1000000*'LCFS Values'!B5*'LCFS Values'!$G$2*100</f>
        <v>158.12059179939024</v>
      </c>
      <c r="J5" s="4">
        <f>'RIN Values'!C5</f>
        <v>80.48445000000001</v>
      </c>
      <c r="K5" s="4">
        <f>'Fixed Credits Value'!B5</f>
        <v>100</v>
      </c>
      <c r="L5" s="4">
        <f t="shared" si="2"/>
        <v>322.5</v>
      </c>
      <c r="M5" s="4">
        <f>L5/'Feedstock Conversions'!B$19</f>
        <v>43.288590604026844</v>
      </c>
      <c r="W5" s="4">
        <f t="shared" si="3"/>
        <v>70.093999999999966</v>
      </c>
      <c r="Z5" s="51" t="s">
        <v>133</v>
      </c>
      <c r="AE5" s="54">
        <v>26.75</v>
      </c>
      <c r="AF5" s="4">
        <f>$B5+'Rail Costs'!M5</f>
        <v>32.784999999999997</v>
      </c>
      <c r="AG5" s="4">
        <f>$B5+'Rail Costs'!B5</f>
        <v>33.880000000000003</v>
      </c>
      <c r="AH5" s="4">
        <f>$B5+'Rail Costs'!P5</f>
        <v>30.814</v>
      </c>
      <c r="AI5" s="4">
        <f>$B5+'Rail Costs'!L5</f>
        <v>31.69</v>
      </c>
      <c r="AM5" s="4">
        <f>$L5-(AE5*'Feedstock Conversions'!$B$19)-'Rail Costs'!Q5</f>
        <v>119.50352459165154</v>
      </c>
      <c r="AN5" s="4">
        <f>$L5-(AF5*'Feedstock Conversions'!$B$19)-'Rail Costs'!R5</f>
        <v>74.951063403262026</v>
      </c>
      <c r="AO5" s="4">
        <f>$L5-(AG5*'Feedstock Conversions'!$B$19)-'Rail Costs'!S5</f>
        <v>66.962579382581879</v>
      </c>
      <c r="AP5" s="4">
        <f>$L5-(AH5*'Feedstock Conversions'!$B$19)-'Rail Costs'!T5</f>
        <v>89.403342468239558</v>
      </c>
      <c r="AQ5" s="4">
        <f>$L5-(AI5*'Feedstock Conversions'!$B$19)-'Rail Costs'!U5</f>
        <v>83.024180413602039</v>
      </c>
      <c r="AR5" s="4">
        <f>W5-'Rail Costs'!V5</f>
        <v>65.855170961887438</v>
      </c>
      <c r="BH5">
        <f t="shared" si="0"/>
        <v>4</v>
      </c>
      <c r="BI5">
        <f t="shared" si="1"/>
        <v>2019</v>
      </c>
      <c r="BJ5">
        <f t="shared" si="4"/>
        <v>1</v>
      </c>
    </row>
    <row r="6" spans="1:62" ht="13.5" x14ac:dyDescent="0.25">
      <c r="A6" s="11">
        <v>43497</v>
      </c>
      <c r="B6" s="4">
        <v>29.5</v>
      </c>
      <c r="C6" s="18">
        <f>'Poultry Fat'!B6+'Rail Costs'!B6</f>
        <v>33.880000000000003</v>
      </c>
      <c r="E6" s="4">
        <f>'Poultry Fat'!C6*'Feedstock Conversions'!B$19</f>
        <v>252.40600000000003</v>
      </c>
      <c r="F6" s="4">
        <f>'Poultry Fat'!C6*'Feedstock Conversions'!B$10</f>
        <v>275.14512666666673</v>
      </c>
      <c r="H6" s="4">
        <f>'Fuel Values'!B6-'Poultry Fat'!I6-'Poultry Fat'!J6-'Poultry Fat'!K6</f>
        <v>-20.523352919725596</v>
      </c>
      <c r="I6" s="18">
        <f>('LCFS Values'!$E$2-$AA$4)/1000000*'LCFS Values'!B6*'LCFS Values'!$G$2*100</f>
        <v>159.1733529197256</v>
      </c>
      <c r="J6" s="4">
        <f>'RIN Values'!C6</f>
        <v>83.85</v>
      </c>
      <c r="K6" s="4">
        <f>'Fixed Credits Value'!B6</f>
        <v>100</v>
      </c>
      <c r="L6" s="4">
        <f t="shared" si="2"/>
        <v>322.5</v>
      </c>
      <c r="M6" s="4">
        <f>L6/'Feedstock Conversions'!B$19</f>
        <v>43.288590604026844</v>
      </c>
      <c r="W6" s="4">
        <f t="shared" si="3"/>
        <v>70.093999999999966</v>
      </c>
      <c r="Z6" s="51" t="s">
        <v>134</v>
      </c>
      <c r="AE6" s="54">
        <v>26.75</v>
      </c>
      <c r="AF6" s="4">
        <f>$B6+'Rail Costs'!M6</f>
        <v>32.784999999999997</v>
      </c>
      <c r="AG6" s="4">
        <f>$B6+'Rail Costs'!B6</f>
        <v>33.880000000000003</v>
      </c>
      <c r="AH6" s="4">
        <f>$B6+'Rail Costs'!P6</f>
        <v>30.814</v>
      </c>
      <c r="AI6" s="4">
        <f>$B6+'Rail Costs'!L6</f>
        <v>31.69</v>
      </c>
      <c r="AM6" s="4">
        <f>$L6-(AE6*'Feedstock Conversions'!$B$19)-'Rail Costs'!Q6</f>
        <v>119.50352459165154</v>
      </c>
      <c r="AN6" s="4">
        <f>$L6-(AF6*'Feedstock Conversions'!$B$19)-'Rail Costs'!R6</f>
        <v>74.951063403262026</v>
      </c>
      <c r="AO6" s="4">
        <f>$L6-(AG6*'Feedstock Conversions'!$B$19)-'Rail Costs'!S6</f>
        <v>66.962579382581879</v>
      </c>
      <c r="AP6" s="4">
        <f>$L6-(AH6*'Feedstock Conversions'!$B$19)-'Rail Costs'!T6</f>
        <v>89.403342468239558</v>
      </c>
      <c r="AQ6" s="4">
        <f>$L6-(AI6*'Feedstock Conversions'!$B$19)-'Rail Costs'!U6</f>
        <v>83.024180413602039</v>
      </c>
      <c r="AR6" s="4">
        <f>W6-'Rail Costs'!V6</f>
        <v>65.855170961887438</v>
      </c>
      <c r="BH6">
        <f t="shared" si="0"/>
        <v>5</v>
      </c>
      <c r="BI6">
        <f t="shared" si="1"/>
        <v>2019</v>
      </c>
      <c r="BJ6">
        <f t="shared" si="4"/>
        <v>2</v>
      </c>
    </row>
    <row r="7" spans="1:62" x14ac:dyDescent="0.2">
      <c r="A7" s="11">
        <v>43504</v>
      </c>
      <c r="B7" s="4">
        <v>29.5</v>
      </c>
      <c r="C7" s="18">
        <f>'Poultry Fat'!B7+'Rail Costs'!B7</f>
        <v>33.880000000000003</v>
      </c>
      <c r="E7" s="4">
        <f>'Poultry Fat'!C7*'Feedstock Conversions'!B$19</f>
        <v>252.40600000000003</v>
      </c>
      <c r="F7" s="4">
        <f>'Poultry Fat'!C7*'Feedstock Conversions'!B$10</f>
        <v>275.14512666666673</v>
      </c>
      <c r="H7" s="4">
        <f>'Fuel Values'!B7-'Poultry Fat'!I7-'Poultry Fat'!J7-'Poultry Fat'!K7</f>
        <v>-22.365107288780507</v>
      </c>
      <c r="I7" s="18">
        <f>('LCFS Values'!$E$2-$AA$4)/1000000*'LCFS Values'!B7*'LCFS Values'!$G$2*100</f>
        <v>160.51510728878048</v>
      </c>
      <c r="J7" s="4">
        <f>'RIN Values'!C7</f>
        <v>85.050000000000011</v>
      </c>
      <c r="K7" s="4">
        <f>'Fixed Credits Value'!B7</f>
        <v>100</v>
      </c>
      <c r="L7" s="4">
        <f t="shared" si="2"/>
        <v>323.2</v>
      </c>
      <c r="M7" s="4">
        <f>L7/'Feedstock Conversions'!B$19</f>
        <v>43.382550335570464</v>
      </c>
      <c r="W7" s="4">
        <f t="shared" si="3"/>
        <v>70.793999999999954</v>
      </c>
      <c r="AE7" s="54">
        <v>26.75</v>
      </c>
      <c r="AF7" s="4">
        <f>$B7+'Rail Costs'!M7</f>
        <v>32.784999999999997</v>
      </c>
      <c r="AG7" s="4">
        <f>$B7+'Rail Costs'!B7</f>
        <v>33.880000000000003</v>
      </c>
      <c r="AH7" s="4">
        <f>$B7+'Rail Costs'!P7</f>
        <v>30.814</v>
      </c>
      <c r="AI7" s="4">
        <f>$B7+'Rail Costs'!L7</f>
        <v>31.69</v>
      </c>
      <c r="AM7" s="4">
        <f>$L7-(AE7*'Feedstock Conversions'!$B$19)-'Rail Costs'!Q7</f>
        <v>120.20352459165153</v>
      </c>
      <c r="AN7" s="4">
        <f>$L7-(AF7*'Feedstock Conversions'!$B$19)-'Rail Costs'!R7</f>
        <v>75.651063403262015</v>
      </c>
      <c r="AO7" s="4">
        <f>$L7-(AG7*'Feedstock Conversions'!$B$19)-'Rail Costs'!S7</f>
        <v>67.662579382581868</v>
      </c>
      <c r="AP7" s="4">
        <f>$L7-(AH7*'Feedstock Conversions'!$B$19)-'Rail Costs'!T7</f>
        <v>90.103342468239546</v>
      </c>
      <c r="AQ7" s="4">
        <f>$L7-(AI7*'Feedstock Conversions'!$B$19)-'Rail Costs'!U7</f>
        <v>83.724180413602028</v>
      </c>
      <c r="AR7" s="4">
        <f>W7-'Rail Costs'!V7</f>
        <v>66.555170961887427</v>
      </c>
      <c r="BH7">
        <f t="shared" si="0"/>
        <v>6</v>
      </c>
      <c r="BI7">
        <f t="shared" si="1"/>
        <v>2019</v>
      </c>
      <c r="BJ7">
        <f t="shared" si="4"/>
        <v>2</v>
      </c>
    </row>
    <row r="8" spans="1:62" x14ac:dyDescent="0.2">
      <c r="A8" s="11">
        <v>43511</v>
      </c>
      <c r="B8" s="4">
        <v>29.5</v>
      </c>
      <c r="C8" s="18">
        <f>'Poultry Fat'!B8+'Rail Costs'!B8</f>
        <v>33.880000000000003</v>
      </c>
      <c r="E8" s="4">
        <f>'Poultry Fat'!C8*'Feedstock Conversions'!B$19</f>
        <v>252.40600000000003</v>
      </c>
      <c r="F8" s="4">
        <f>'Poultry Fat'!C8*'Feedstock Conversions'!B$10</f>
        <v>275.14512666666673</v>
      </c>
      <c r="H8" s="4">
        <f>'Fuel Values'!B8-'Poultry Fat'!I8-'Poultry Fat'!J8-'Poultry Fat'!K8</f>
        <v>-17.683927781829283</v>
      </c>
      <c r="I8" s="18">
        <f>('LCFS Values'!$E$2-$AA$4)/1000000*'LCFS Values'!B8*'LCFS Values'!$G$2*100</f>
        <v>162.08392778182926</v>
      </c>
      <c r="J8" s="4">
        <f>'RIN Values'!C8</f>
        <v>82.800000000000011</v>
      </c>
      <c r="K8" s="4">
        <f>'Fixed Credits Value'!B8</f>
        <v>100</v>
      </c>
      <c r="L8" s="4">
        <f t="shared" si="2"/>
        <v>327.19999999999993</v>
      </c>
      <c r="M8" s="4">
        <f>L8/'Feedstock Conversions'!B$19</f>
        <v>43.91946308724831</v>
      </c>
      <c r="W8" s="4">
        <f t="shared" si="3"/>
        <v>74.793999999999897</v>
      </c>
      <c r="AA8" s="21" t="s">
        <v>67</v>
      </c>
      <c r="AB8" s="21"/>
      <c r="AE8" s="54">
        <v>26.75</v>
      </c>
      <c r="AF8" s="4">
        <f>$B8+'Rail Costs'!M8</f>
        <v>32.784999999999997</v>
      </c>
      <c r="AG8" s="4">
        <f>$B8+'Rail Costs'!B8</f>
        <v>33.880000000000003</v>
      </c>
      <c r="AH8" s="4">
        <f>$B8+'Rail Costs'!P8</f>
        <v>30.814</v>
      </c>
      <c r="AI8" s="4">
        <f>$B8+'Rail Costs'!L8</f>
        <v>31.69</v>
      </c>
      <c r="AM8" s="4">
        <f>$L8-(AE8*'Feedstock Conversions'!$B$19)-'Rail Costs'!Q8</f>
        <v>124.20352459165147</v>
      </c>
      <c r="AN8" s="4">
        <f>$L8-(AF8*'Feedstock Conversions'!$B$19)-'Rail Costs'!R8</f>
        <v>79.651063403261958</v>
      </c>
      <c r="AO8" s="4">
        <f>$L8-(AG8*'Feedstock Conversions'!$B$19)-'Rail Costs'!S8</f>
        <v>71.662579382581811</v>
      </c>
      <c r="AP8" s="4">
        <f>$L8-(AH8*'Feedstock Conversions'!$B$19)-'Rail Costs'!T8</f>
        <v>94.103342468239489</v>
      </c>
      <c r="AQ8" s="4">
        <f>$L8-(AI8*'Feedstock Conversions'!$B$19)-'Rail Costs'!U8</f>
        <v>87.724180413601971</v>
      </c>
      <c r="AR8" s="4">
        <f>W8-'Rail Costs'!V8</f>
        <v>70.55517096188737</v>
      </c>
      <c r="BH8">
        <f t="shared" si="0"/>
        <v>7</v>
      </c>
      <c r="BI8">
        <f t="shared" si="1"/>
        <v>2019</v>
      </c>
      <c r="BJ8">
        <f t="shared" si="4"/>
        <v>2</v>
      </c>
    </row>
    <row r="9" spans="1:62" x14ac:dyDescent="0.2">
      <c r="A9" s="11">
        <v>43518</v>
      </c>
      <c r="B9" s="4">
        <v>29.5</v>
      </c>
      <c r="C9" s="18">
        <f>'Poultry Fat'!B9+'Rail Costs'!B9</f>
        <v>33.880000000000003</v>
      </c>
      <c r="E9" s="4">
        <f>'Poultry Fat'!C9*'Feedstock Conversions'!B$19</f>
        <v>252.40600000000003</v>
      </c>
      <c r="F9" s="4">
        <f>'Poultry Fat'!C9*'Feedstock Conversions'!B$10</f>
        <v>275.14512666666673</v>
      </c>
      <c r="H9" s="4">
        <f>'Fuel Values'!B9-'Poultry Fat'!I9-'Poultry Fat'!J9-'Poultry Fat'!K9</f>
        <v>-16.551745533841455</v>
      </c>
      <c r="I9" s="18">
        <f>('LCFS Values'!$E$2-$AA$4)/1000000*'LCFS Values'!B9*'LCFS Values'!$G$2*100</f>
        <v>161.62979553384145</v>
      </c>
      <c r="J9" s="4">
        <f>'RIN Values'!C9</f>
        <v>82.92195000000001</v>
      </c>
      <c r="K9" s="4">
        <f>'Fixed Credits Value'!B9</f>
        <v>100</v>
      </c>
      <c r="L9" s="4">
        <f t="shared" si="2"/>
        <v>328</v>
      </c>
      <c r="M9" s="4">
        <f>L9/'Feedstock Conversions'!B$19</f>
        <v>44.026845637583889</v>
      </c>
      <c r="W9" s="4">
        <f t="shared" si="3"/>
        <v>75.593999999999966</v>
      </c>
      <c r="AA9" s="22" t="s">
        <v>68</v>
      </c>
      <c r="AB9" s="22" t="s">
        <v>69</v>
      </c>
      <c r="AE9" s="54">
        <v>26.75</v>
      </c>
      <c r="AF9" s="4">
        <f>$B9+'Rail Costs'!M9</f>
        <v>32.784999999999997</v>
      </c>
      <c r="AG9" s="4">
        <f>$B9+'Rail Costs'!B9</f>
        <v>33.880000000000003</v>
      </c>
      <c r="AH9" s="4">
        <f>$B9+'Rail Costs'!P9</f>
        <v>30.814</v>
      </c>
      <c r="AI9" s="4">
        <f>$B9+'Rail Costs'!L9</f>
        <v>31.69</v>
      </c>
      <c r="AM9" s="4">
        <f>$L9-(AE9*'Feedstock Conversions'!$B$19)-'Rail Costs'!Q9</f>
        <v>125.00352459165154</v>
      </c>
      <c r="AN9" s="4">
        <f>$L9-(AF9*'Feedstock Conversions'!$B$19)-'Rail Costs'!R9</f>
        <v>80.451063403262026</v>
      </c>
      <c r="AO9" s="4">
        <f>$L9-(AG9*'Feedstock Conversions'!$B$19)-'Rail Costs'!S9</f>
        <v>72.462579382581879</v>
      </c>
      <c r="AP9" s="4">
        <f>$L9-(AH9*'Feedstock Conversions'!$B$19)-'Rail Costs'!T9</f>
        <v>94.903342468239558</v>
      </c>
      <c r="AQ9" s="4">
        <f>$L9-(AI9*'Feedstock Conversions'!$B$19)-'Rail Costs'!U9</f>
        <v>88.524180413602039</v>
      </c>
      <c r="AR9" s="4">
        <f>W9-'Rail Costs'!V9</f>
        <v>71.355170961887438</v>
      </c>
      <c r="BH9">
        <f t="shared" si="0"/>
        <v>8</v>
      </c>
      <c r="BI9">
        <f t="shared" si="1"/>
        <v>2019</v>
      </c>
      <c r="BJ9">
        <f t="shared" si="4"/>
        <v>2</v>
      </c>
    </row>
    <row r="10" spans="1:62" x14ac:dyDescent="0.2">
      <c r="A10" s="11">
        <v>43525</v>
      </c>
      <c r="B10" s="4">
        <v>29.5</v>
      </c>
      <c r="C10" s="18">
        <f>'Poultry Fat'!B10+'Rail Costs'!B10</f>
        <v>33.880000000000003</v>
      </c>
      <c r="E10" s="4">
        <f>'Poultry Fat'!C10*'Feedstock Conversions'!B$19</f>
        <v>252.40600000000003</v>
      </c>
      <c r="F10" s="4">
        <f>'Poultry Fat'!C10*'Feedstock Conversions'!B$10</f>
        <v>275.14512666666673</v>
      </c>
      <c r="H10" s="4">
        <f>'Fuel Values'!B10-'Poultry Fat'!I10-'Poultry Fat'!J10-'Poultry Fat'!K10</f>
        <v>-13.651358282195105</v>
      </c>
      <c r="I10" s="18">
        <f>('LCFS Values'!$E$2-$AA$4)/1000000*'LCFS Values'!B10*'LCFS Values'!$G$2*100</f>
        <v>162.0013582821951</v>
      </c>
      <c r="J10" s="4">
        <f>'RIN Values'!C10</f>
        <v>79.650000000000006</v>
      </c>
      <c r="K10" s="4">
        <f>'Fixed Credits Value'!B10</f>
        <v>100</v>
      </c>
      <c r="L10" s="4">
        <f t="shared" si="2"/>
        <v>328</v>
      </c>
      <c r="M10" s="4">
        <f>L10/'Feedstock Conversions'!B$19</f>
        <v>44.026845637583889</v>
      </c>
      <c r="W10" s="4">
        <f t="shared" si="3"/>
        <v>75.593999999999966</v>
      </c>
      <c r="AA10" s="23">
        <v>28.9</v>
      </c>
      <c r="AB10" s="23">
        <v>31.86</v>
      </c>
      <c r="AE10" s="54">
        <v>26.75</v>
      </c>
      <c r="AF10" s="4">
        <f>$B10+'Rail Costs'!M10</f>
        <v>32.784999999999997</v>
      </c>
      <c r="AG10" s="4">
        <f>$B10+'Rail Costs'!B10</f>
        <v>33.880000000000003</v>
      </c>
      <c r="AH10" s="4">
        <f>$B10+'Rail Costs'!P10</f>
        <v>30.814</v>
      </c>
      <c r="AI10" s="4">
        <f>$B10+'Rail Costs'!L10</f>
        <v>31.69</v>
      </c>
      <c r="AM10" s="4">
        <f>$L10-(AE10*'Feedstock Conversions'!$B$19)-'Rail Costs'!Q10</f>
        <v>125.00352459165154</v>
      </c>
      <c r="AN10" s="4">
        <f>$L10-(AF10*'Feedstock Conversions'!$B$19)-'Rail Costs'!R10</f>
        <v>80.451063403262026</v>
      </c>
      <c r="AO10" s="4">
        <f>$L10-(AG10*'Feedstock Conversions'!$B$19)-'Rail Costs'!S10</f>
        <v>72.462579382581879</v>
      </c>
      <c r="AP10" s="4">
        <f>$L10-(AH10*'Feedstock Conversions'!$B$19)-'Rail Costs'!T10</f>
        <v>94.903342468239558</v>
      </c>
      <c r="AQ10" s="4">
        <f>$L10-(AI10*'Feedstock Conversions'!$B$19)-'Rail Costs'!U10</f>
        <v>88.524180413602039</v>
      </c>
      <c r="AR10" s="4">
        <f>W10-'Rail Costs'!V10</f>
        <v>71.355170961887438</v>
      </c>
      <c r="BH10">
        <f t="shared" si="0"/>
        <v>9</v>
      </c>
      <c r="BI10">
        <f t="shared" si="1"/>
        <v>2019</v>
      </c>
      <c r="BJ10">
        <f t="shared" si="4"/>
        <v>3</v>
      </c>
    </row>
    <row r="11" spans="1:62" x14ac:dyDescent="0.2">
      <c r="A11" s="11">
        <v>43532</v>
      </c>
      <c r="B11" s="4">
        <v>29.5</v>
      </c>
      <c r="C11" s="18">
        <f>'Poultry Fat'!B11+'Rail Costs'!B11</f>
        <v>33.880000000000003</v>
      </c>
      <c r="E11" s="4">
        <f>'Poultry Fat'!C11*'Feedstock Conversions'!B$19</f>
        <v>252.40600000000003</v>
      </c>
      <c r="F11" s="4">
        <f>'Poultry Fat'!C11*'Feedstock Conversions'!B$10</f>
        <v>275.14512666666673</v>
      </c>
      <c r="H11" s="4">
        <f>'Fuel Values'!B11-'Poultry Fat'!I11-'Poultry Fat'!J11-'Poultry Fat'!K11</f>
        <v>-6.4995175353048467</v>
      </c>
      <c r="I11" s="18">
        <f>('LCFS Values'!$E$2-$AA$4)/1000000*'LCFS Values'!B11*'LCFS Values'!$G$2*100</f>
        <v>161.29951753530486</v>
      </c>
      <c r="J11" s="4">
        <f>'RIN Values'!C11</f>
        <v>73.199999999999989</v>
      </c>
      <c r="K11" s="4">
        <f>'Fixed Credits Value'!B11</f>
        <v>100</v>
      </c>
      <c r="L11" s="4">
        <f t="shared" si="2"/>
        <v>328</v>
      </c>
      <c r="M11" s="4">
        <f>L11/'Feedstock Conversions'!B$19</f>
        <v>44.026845637583889</v>
      </c>
      <c r="W11" s="4">
        <f t="shared" si="3"/>
        <v>75.593999999999966</v>
      </c>
      <c r="AA11" s="23">
        <v>28.89</v>
      </c>
      <c r="AB11" s="23">
        <v>25.08</v>
      </c>
      <c r="AE11" s="54">
        <v>26.75</v>
      </c>
      <c r="AF11" s="4">
        <f>$B11+'Rail Costs'!M11</f>
        <v>32.784999999999997</v>
      </c>
      <c r="AG11" s="4">
        <f>$B11+'Rail Costs'!B11</f>
        <v>33.880000000000003</v>
      </c>
      <c r="AH11" s="4">
        <f>$B11+'Rail Costs'!P11</f>
        <v>30.814</v>
      </c>
      <c r="AI11" s="4">
        <f>$B11+'Rail Costs'!L11</f>
        <v>31.69</v>
      </c>
      <c r="AM11" s="4">
        <f>$L11-(AE11*'Feedstock Conversions'!$B$19)-'Rail Costs'!Q11</f>
        <v>125.00352459165154</v>
      </c>
      <c r="AN11" s="4">
        <f>$L11-(AF11*'Feedstock Conversions'!$B$19)-'Rail Costs'!R11</f>
        <v>80.451063403262026</v>
      </c>
      <c r="AO11" s="4">
        <f>$L11-(AG11*'Feedstock Conversions'!$B$19)-'Rail Costs'!S11</f>
        <v>72.462579382581879</v>
      </c>
      <c r="AP11" s="4">
        <f>$L11-(AH11*'Feedstock Conversions'!$B$19)-'Rail Costs'!T11</f>
        <v>94.903342468239558</v>
      </c>
      <c r="AQ11" s="4">
        <f>$L11-(AI11*'Feedstock Conversions'!$B$19)-'Rail Costs'!U11</f>
        <v>88.524180413602039</v>
      </c>
      <c r="AR11" s="4">
        <f>W11-'Rail Costs'!V11</f>
        <v>71.355170961887438</v>
      </c>
      <c r="BH11">
        <f t="shared" si="0"/>
        <v>10</v>
      </c>
      <c r="BI11">
        <f t="shared" si="1"/>
        <v>2019</v>
      </c>
      <c r="BJ11">
        <f t="shared" si="4"/>
        <v>3</v>
      </c>
    </row>
    <row r="12" spans="1:62" x14ac:dyDescent="0.2">
      <c r="A12" s="11">
        <v>43539</v>
      </c>
      <c r="B12" s="4">
        <v>29.5</v>
      </c>
      <c r="C12" s="18">
        <f>'Poultry Fat'!B12+'Rail Costs'!B12</f>
        <v>33.880000000000003</v>
      </c>
      <c r="E12" s="4">
        <f>'Poultry Fat'!C12*'Feedstock Conversions'!B$19</f>
        <v>252.40600000000003</v>
      </c>
      <c r="F12" s="4">
        <f>'Poultry Fat'!C12*'Feedstock Conversions'!B$10</f>
        <v>275.14512666666673</v>
      </c>
      <c r="H12" s="4">
        <f>'Fuel Values'!B12-'Poultry Fat'!I12-'Poultry Fat'!J12-'Poultry Fat'!K12</f>
        <v>0.83534346542685967</v>
      </c>
      <c r="I12" s="18">
        <f>('LCFS Values'!$E$2-$AA$4)/1000000*'LCFS Values'!B12*'LCFS Values'!$G$2*100</f>
        <v>161.46465653457315</v>
      </c>
      <c r="J12" s="4">
        <f>'RIN Values'!C12</f>
        <v>65.699999999999989</v>
      </c>
      <c r="K12" s="4">
        <f>'Fixed Credits Value'!B12</f>
        <v>100</v>
      </c>
      <c r="L12" s="4">
        <f t="shared" si="2"/>
        <v>328</v>
      </c>
      <c r="M12" s="4">
        <f>L12/'Feedstock Conversions'!B$19</f>
        <v>44.026845637583889</v>
      </c>
      <c r="W12" s="4">
        <f t="shared" si="3"/>
        <v>75.593999999999966</v>
      </c>
      <c r="AA12" s="23">
        <v>34.21</v>
      </c>
      <c r="AB12" s="23">
        <v>37.130000000000003</v>
      </c>
      <c r="AE12" s="54">
        <v>26.75</v>
      </c>
      <c r="AF12" s="4">
        <f>$B12+'Rail Costs'!M12</f>
        <v>32.784999999999997</v>
      </c>
      <c r="AG12" s="4">
        <f>$B12+'Rail Costs'!B12</f>
        <v>33.880000000000003</v>
      </c>
      <c r="AH12" s="4">
        <f>$B12+'Rail Costs'!P12</f>
        <v>30.814</v>
      </c>
      <c r="AI12" s="4">
        <f>$B12+'Rail Costs'!L12</f>
        <v>31.69</v>
      </c>
      <c r="AM12" s="4">
        <f>$L12-(AE12*'Feedstock Conversions'!$B$19)-'Rail Costs'!Q12</f>
        <v>125.00352459165154</v>
      </c>
      <c r="AN12" s="4">
        <f>$L12-(AF12*'Feedstock Conversions'!$B$19)-'Rail Costs'!R12</f>
        <v>80.451063403262026</v>
      </c>
      <c r="AO12" s="4">
        <f>$L12-(AG12*'Feedstock Conversions'!$B$19)-'Rail Costs'!S12</f>
        <v>72.462579382581879</v>
      </c>
      <c r="AP12" s="4">
        <f>$L12-(AH12*'Feedstock Conversions'!$B$19)-'Rail Costs'!T12</f>
        <v>94.903342468239558</v>
      </c>
      <c r="AQ12" s="4">
        <f>$L12-(AI12*'Feedstock Conversions'!$B$19)-'Rail Costs'!U12</f>
        <v>88.524180413602039</v>
      </c>
      <c r="AR12" s="4">
        <f>W12-'Rail Costs'!V12</f>
        <v>71.355170961887438</v>
      </c>
      <c r="BH12">
        <f t="shared" si="0"/>
        <v>11</v>
      </c>
      <c r="BI12">
        <f t="shared" si="1"/>
        <v>2019</v>
      </c>
      <c r="BJ12">
        <f t="shared" si="4"/>
        <v>3</v>
      </c>
    </row>
    <row r="13" spans="1:62" x14ac:dyDescent="0.2">
      <c r="A13" s="11">
        <v>43546</v>
      </c>
      <c r="B13" s="4">
        <v>29.5</v>
      </c>
      <c r="C13" s="18">
        <f>'Poultry Fat'!B13+'Rail Costs'!B13</f>
        <v>33.880000000000003</v>
      </c>
      <c r="E13" s="4">
        <f>'Poultry Fat'!C13*'Feedstock Conversions'!B$19</f>
        <v>252.40600000000003</v>
      </c>
      <c r="F13" s="4">
        <f>'Poultry Fat'!C13*'Feedstock Conversions'!B$10</f>
        <v>275.14512666666673</v>
      </c>
      <c r="H13" s="4">
        <f>'Fuel Values'!B13-'Poultry Fat'!I13-'Poultry Fat'!J13-'Poultry Fat'!K13</f>
        <v>10.06791296506097</v>
      </c>
      <c r="I13" s="18">
        <f>('LCFS Values'!$E$2-$AA$4)/1000000*'LCFS Values'!B13*'LCFS Values'!$G$2*100</f>
        <v>161.38208703493902</v>
      </c>
      <c r="J13" s="4">
        <f>'RIN Values'!C13</f>
        <v>56.550000000000004</v>
      </c>
      <c r="K13" s="4">
        <f>'Fixed Credits Value'!B13</f>
        <v>100</v>
      </c>
      <c r="L13" s="4">
        <f t="shared" si="2"/>
        <v>328</v>
      </c>
      <c r="M13" s="4">
        <f>L13/'Feedstock Conversions'!B$19</f>
        <v>44.026845637583889</v>
      </c>
      <c r="W13" s="4">
        <f t="shared" si="3"/>
        <v>75.593999999999966</v>
      </c>
      <c r="AA13" s="23">
        <v>32.5</v>
      </c>
      <c r="AB13" s="23">
        <v>42.91</v>
      </c>
      <c r="AE13" s="54">
        <v>26.75</v>
      </c>
      <c r="AF13" s="4">
        <f>$B13+'Rail Costs'!M13</f>
        <v>32.784999999999997</v>
      </c>
      <c r="AG13" s="4">
        <f>$B13+'Rail Costs'!B13</f>
        <v>33.880000000000003</v>
      </c>
      <c r="AH13" s="4">
        <f>$B13+'Rail Costs'!P13</f>
        <v>30.814</v>
      </c>
      <c r="AI13" s="4">
        <f>$B13+'Rail Costs'!L13</f>
        <v>31.69</v>
      </c>
      <c r="AM13" s="4">
        <f>$L13-(AE13*'Feedstock Conversions'!$B$19)-'Rail Costs'!Q13</f>
        <v>125.00352459165154</v>
      </c>
      <c r="AN13" s="4">
        <f>$L13-(AF13*'Feedstock Conversions'!$B$19)-'Rail Costs'!R13</f>
        <v>80.451063403262026</v>
      </c>
      <c r="AO13" s="4">
        <f>$L13-(AG13*'Feedstock Conversions'!$B$19)-'Rail Costs'!S13</f>
        <v>72.462579382581879</v>
      </c>
      <c r="AP13" s="4">
        <f>$L13-(AH13*'Feedstock Conversions'!$B$19)-'Rail Costs'!T13</f>
        <v>94.903342468239558</v>
      </c>
      <c r="AQ13" s="4">
        <f>$L13-(AI13*'Feedstock Conversions'!$B$19)-'Rail Costs'!U13</f>
        <v>88.524180413602039</v>
      </c>
      <c r="AR13" s="4">
        <f>W13-'Rail Costs'!V13</f>
        <v>71.355170961887438</v>
      </c>
      <c r="BH13">
        <f t="shared" si="0"/>
        <v>12</v>
      </c>
      <c r="BI13">
        <f t="shared" si="1"/>
        <v>2019</v>
      </c>
      <c r="BJ13">
        <f t="shared" si="4"/>
        <v>3</v>
      </c>
    </row>
    <row r="14" spans="1:62" x14ac:dyDescent="0.2">
      <c r="A14" s="11">
        <v>43553</v>
      </c>
      <c r="B14" s="4">
        <v>29.5</v>
      </c>
      <c r="C14" s="18">
        <f>'Poultry Fat'!B14+'Rail Costs'!B14</f>
        <v>33.880000000000003</v>
      </c>
      <c r="E14" s="4">
        <f>'Poultry Fat'!C14*'Feedstock Conversions'!B$19</f>
        <v>252.40600000000003</v>
      </c>
      <c r="F14" s="4">
        <f>'Poultry Fat'!C14*'Feedstock Conversions'!B$10</f>
        <v>275.14512666666673</v>
      </c>
      <c r="H14" s="4">
        <f>'Fuel Values'!B14-'Poultry Fat'!I14-'Poultry Fat'!J14-'Poultry Fat'!K14</f>
        <v>12.176872457378039</v>
      </c>
      <c r="I14" s="18">
        <f>('LCFS Values'!$E$2-$AA$4)/1000000*'LCFS Values'!B14*'LCFS Values'!$G$2*100</f>
        <v>159.64812754262195</v>
      </c>
      <c r="J14" s="4">
        <f>'RIN Values'!C14</f>
        <v>56.175000000000004</v>
      </c>
      <c r="K14" s="4">
        <f>'Fixed Credits Value'!B14</f>
        <v>100</v>
      </c>
      <c r="L14" s="4">
        <f t="shared" si="2"/>
        <v>328</v>
      </c>
      <c r="M14" s="4">
        <f>L14/'Feedstock Conversions'!B$19</f>
        <v>44.026845637583889</v>
      </c>
      <c r="W14" s="4">
        <f t="shared" si="3"/>
        <v>75.593999999999966</v>
      </c>
      <c r="AA14" s="23">
        <v>32.07</v>
      </c>
      <c r="AB14" s="23">
        <v>26.92</v>
      </c>
      <c r="AE14" s="54">
        <v>26.75</v>
      </c>
      <c r="AF14" s="4">
        <f>$B14+'Rail Costs'!M14</f>
        <v>32.784999999999997</v>
      </c>
      <c r="AG14" s="4">
        <f>$B14+'Rail Costs'!B14</f>
        <v>33.880000000000003</v>
      </c>
      <c r="AH14" s="4">
        <f>$B14+'Rail Costs'!P14</f>
        <v>30.814</v>
      </c>
      <c r="AI14" s="4">
        <f>$B14+'Rail Costs'!L14</f>
        <v>31.69</v>
      </c>
      <c r="AM14" s="4">
        <f>$L14-(AE14*'Feedstock Conversions'!$B$19)-'Rail Costs'!Q14</f>
        <v>125.00352459165154</v>
      </c>
      <c r="AN14" s="4">
        <f>$L14-(AF14*'Feedstock Conversions'!$B$19)-'Rail Costs'!R14</f>
        <v>80.451063403262026</v>
      </c>
      <c r="AO14" s="4">
        <f>$L14-(AG14*'Feedstock Conversions'!$B$19)-'Rail Costs'!S14</f>
        <v>72.462579382581879</v>
      </c>
      <c r="AP14" s="4">
        <f>$L14-(AH14*'Feedstock Conversions'!$B$19)-'Rail Costs'!T14</f>
        <v>94.903342468239558</v>
      </c>
      <c r="AQ14" s="4">
        <f>$L14-(AI14*'Feedstock Conversions'!$B$19)-'Rail Costs'!U14</f>
        <v>88.524180413602039</v>
      </c>
      <c r="AR14" s="4">
        <f>W14-'Rail Costs'!V14</f>
        <v>71.355170961887438</v>
      </c>
      <c r="BH14">
        <f t="shared" si="0"/>
        <v>13</v>
      </c>
      <c r="BI14">
        <f t="shared" si="1"/>
        <v>2019</v>
      </c>
      <c r="BJ14">
        <f t="shared" si="4"/>
        <v>3</v>
      </c>
    </row>
    <row r="15" spans="1:62" x14ac:dyDescent="0.2">
      <c r="A15" s="11">
        <v>43560</v>
      </c>
      <c r="B15" s="4">
        <v>29.5</v>
      </c>
      <c r="C15" s="18">
        <f>'Poultry Fat'!B15+'Rail Costs'!B15</f>
        <v>33.889809630459126</v>
      </c>
      <c r="E15" s="4">
        <f>'Poultry Fat'!C15*'Feedstock Conversions'!B$19</f>
        <v>252.47908174692049</v>
      </c>
      <c r="F15" s="4">
        <f>'Poultry Fat'!C15*'Feedstock Conversions'!B$10</f>
        <v>275.22479231056366</v>
      </c>
      <c r="H15" s="4">
        <f>'Fuel Values'!B15-'Poultry Fat'!I15-'Poultry Fat'!J15-'Poultry Fat'!K15</f>
        <v>10.589513443475596</v>
      </c>
      <c r="I15" s="18">
        <f>('LCFS Values'!$E$2-$AA$4)/1000000*'LCFS Values'!B15*'LCFS Values'!$G$2*100</f>
        <v>156.5104865565244</v>
      </c>
      <c r="J15" s="4">
        <f>'RIN Values'!C15</f>
        <v>57.900000000000006</v>
      </c>
      <c r="K15" s="4">
        <f>'Fixed Credits Value'!B15</f>
        <v>100</v>
      </c>
      <c r="L15" s="4">
        <f t="shared" si="2"/>
        <v>325</v>
      </c>
      <c r="M15" s="4">
        <f>L15/'Feedstock Conversions'!B$19</f>
        <v>43.624161073825505</v>
      </c>
      <c r="W15" s="4">
        <f t="shared" si="3"/>
        <v>72.520918253079515</v>
      </c>
      <c r="AA15" s="23">
        <v>36.979999999999997</v>
      </c>
      <c r="AB15" s="23">
        <v>23.93</v>
      </c>
      <c r="AE15" s="54">
        <v>26.75</v>
      </c>
      <c r="AF15" s="4">
        <f>$B15+'Rail Costs'!M15</f>
        <v>32.792357222844345</v>
      </c>
      <c r="AG15" s="4">
        <f>$B15+'Rail Costs'!B15</f>
        <v>33.889809630459126</v>
      </c>
      <c r="AH15" s="4">
        <f>$B15+'Rail Costs'!P15</f>
        <v>30.816942889137739</v>
      </c>
      <c r="AI15" s="4">
        <f>$B15+'Rail Costs'!L15</f>
        <v>31.694904815229563</v>
      </c>
      <c r="AM15" s="4">
        <f>$L15-(AE15*'Feedstock Conversions'!$B$19)-'Rail Costs'!Q15</f>
        <v>121.99521781582098</v>
      </c>
      <c r="AN15" s="4">
        <f>$L15-(AF15*'Feedstock Conversions'!$B$19)-'Rail Costs'!R15</f>
        <v>77.388859737871783</v>
      </c>
      <c r="AO15" s="4">
        <f>$L15-(AG15*'Feedstock Conversions'!$B$19)-'Rail Costs'!S15</f>
        <v>69.382484375600015</v>
      </c>
      <c r="AP15" s="4">
        <f>$L15-(AH15*'Feedstock Conversions'!$B$19)-'Rail Costs'!T15</f>
        <v>91.873506729086671</v>
      </c>
      <c r="AQ15" s="4">
        <f>$L15-(AI15*'Feedstock Conversions'!$B$19)-'Rail Costs'!U15</f>
        <v>85.48005763737271</v>
      </c>
      <c r="AR15" s="4">
        <f>W15-'Rail Costs'!V15</f>
        <v>68.272595756874921</v>
      </c>
      <c r="BH15">
        <f t="shared" si="0"/>
        <v>14</v>
      </c>
      <c r="BI15">
        <f t="shared" si="1"/>
        <v>2019</v>
      </c>
      <c r="BJ15">
        <f t="shared" si="4"/>
        <v>4</v>
      </c>
    </row>
    <row r="16" spans="1:62" x14ac:dyDescent="0.2">
      <c r="A16" s="11">
        <v>43567</v>
      </c>
      <c r="B16" s="4">
        <v>29.5</v>
      </c>
      <c r="C16" s="18">
        <f>'Poultry Fat'!B16+'Rail Costs'!B16</f>
        <v>33.889809630459126</v>
      </c>
      <c r="E16" s="4">
        <f>'Poultry Fat'!C16*'Feedstock Conversions'!B$19</f>
        <v>252.47908174692049</v>
      </c>
      <c r="F16" s="4">
        <f>'Poultry Fat'!C16*'Feedstock Conversions'!B$10</f>
        <v>275.22479231056366</v>
      </c>
      <c r="H16" s="4">
        <f>'Fuel Values'!B16-'Poultry Fat'!I16-'Poultry Fat'!J16-'Poultry Fat'!K16</f>
        <v>15.53427317500001</v>
      </c>
      <c r="I16" s="18">
        <f>('LCFS Values'!$E$2-$AA$4)/1000000*'LCFS Values'!B16*'LCFS Values'!$G$2*100</f>
        <v>152.34072682499999</v>
      </c>
      <c r="J16" s="4">
        <f>'RIN Values'!C16</f>
        <v>55.125</v>
      </c>
      <c r="K16" s="4">
        <f>'Fixed Credits Value'!B16</f>
        <v>100</v>
      </c>
      <c r="L16" s="4">
        <f t="shared" si="2"/>
        <v>323</v>
      </c>
      <c r="M16" s="4">
        <f>L16/'Feedstock Conversions'!B$19</f>
        <v>43.355704697986575</v>
      </c>
      <c r="W16" s="4">
        <f t="shared" si="3"/>
        <v>70.520918253079515</v>
      </c>
      <c r="AA16" s="23">
        <v>41.88</v>
      </c>
      <c r="AB16" s="23">
        <v>30.48</v>
      </c>
      <c r="AE16" s="54">
        <v>26.75</v>
      </c>
      <c r="AF16" s="4">
        <f>$B16+'Rail Costs'!M16</f>
        <v>32.792357222844345</v>
      </c>
      <c r="AG16" s="4">
        <f>$B16+'Rail Costs'!B16</f>
        <v>33.889809630459126</v>
      </c>
      <c r="AH16" s="4">
        <f>$B16+'Rail Costs'!P16</f>
        <v>30.816942889137739</v>
      </c>
      <c r="AI16" s="4">
        <f>$B16+'Rail Costs'!L16</f>
        <v>31.694904815229563</v>
      </c>
      <c r="AM16" s="4">
        <f>$L16-(AE16*'Feedstock Conversions'!$B$19)-'Rail Costs'!Q16</f>
        <v>119.99521781582098</v>
      </c>
      <c r="AN16" s="4">
        <f>$L16-(AF16*'Feedstock Conversions'!$B$19)-'Rail Costs'!R16</f>
        <v>75.388859737871783</v>
      </c>
      <c r="AO16" s="4">
        <f>$L16-(AG16*'Feedstock Conversions'!$B$19)-'Rail Costs'!S16</f>
        <v>67.382484375600015</v>
      </c>
      <c r="AP16" s="4">
        <f>$L16-(AH16*'Feedstock Conversions'!$B$19)-'Rail Costs'!T16</f>
        <v>89.873506729086671</v>
      </c>
      <c r="AQ16" s="4">
        <f>$L16-(AI16*'Feedstock Conversions'!$B$19)-'Rail Costs'!U16</f>
        <v>83.48005763737271</v>
      </c>
      <c r="AR16" s="4">
        <f>W16-'Rail Costs'!V16</f>
        <v>66.272595756874921</v>
      </c>
      <c r="BH16">
        <f t="shared" si="0"/>
        <v>15</v>
      </c>
      <c r="BI16">
        <f t="shared" si="1"/>
        <v>2019</v>
      </c>
      <c r="BJ16">
        <f t="shared" si="4"/>
        <v>4</v>
      </c>
    </row>
    <row r="17" spans="1:62" x14ac:dyDescent="0.2">
      <c r="A17" s="11">
        <v>43574</v>
      </c>
      <c r="B17" s="4">
        <v>29.5</v>
      </c>
      <c r="C17" s="18">
        <f>'Poultry Fat'!B17+'Rail Costs'!B17</f>
        <v>33.889809630459126</v>
      </c>
      <c r="E17" s="4">
        <f>'Poultry Fat'!C17*'Feedstock Conversions'!B$19</f>
        <v>252.47908174692049</v>
      </c>
      <c r="F17" s="4">
        <f>'Poultry Fat'!C17*'Feedstock Conversions'!B$10</f>
        <v>275.22479231056366</v>
      </c>
      <c r="H17" s="4">
        <f>'Fuel Values'!B17-'Poultry Fat'!I17-'Poultry Fat'!J17-'Poultry Fat'!K17</f>
        <v>18.909015034908549</v>
      </c>
      <c r="I17" s="18">
        <f>('LCFS Values'!$E$2-$AA$4)/1000000*'LCFS Values'!B17*'LCFS Values'!$G$2*100</f>
        <v>148.93473496509145</v>
      </c>
      <c r="J17" s="4">
        <f>'RIN Values'!C17</f>
        <v>54.65625</v>
      </c>
      <c r="K17" s="4">
        <f>'Fixed Credits Value'!B17</f>
        <v>100</v>
      </c>
      <c r="L17" s="4">
        <f t="shared" si="2"/>
        <v>322.5</v>
      </c>
      <c r="M17" s="4">
        <f>L17/'Feedstock Conversions'!B$19</f>
        <v>43.288590604026844</v>
      </c>
      <c r="W17" s="4">
        <f t="shared" si="3"/>
        <v>70.020918253079515</v>
      </c>
      <c r="AA17" s="23">
        <v>27.02</v>
      </c>
      <c r="AB17" s="23">
        <v>41.85</v>
      </c>
      <c r="AE17" s="54">
        <v>26.75</v>
      </c>
      <c r="AF17" s="4">
        <f>$B17+'Rail Costs'!M17</f>
        <v>32.792357222844345</v>
      </c>
      <c r="AG17" s="4">
        <f>$B17+'Rail Costs'!B17</f>
        <v>33.889809630459126</v>
      </c>
      <c r="AH17" s="4">
        <f>$B17+'Rail Costs'!P17</f>
        <v>30.816942889137739</v>
      </c>
      <c r="AI17" s="4">
        <f>$B17+'Rail Costs'!L17</f>
        <v>31.694904815229563</v>
      </c>
      <c r="AM17" s="4">
        <f>$L17-(AE17*'Feedstock Conversions'!$B$19)-'Rail Costs'!Q17</f>
        <v>119.49521781582098</v>
      </c>
      <c r="AN17" s="4">
        <f>$L17-(AF17*'Feedstock Conversions'!$B$19)-'Rail Costs'!R17</f>
        <v>74.888859737871783</v>
      </c>
      <c r="AO17" s="4">
        <f>$L17-(AG17*'Feedstock Conversions'!$B$19)-'Rail Costs'!S17</f>
        <v>66.882484375600015</v>
      </c>
      <c r="AP17" s="4">
        <f>$L17-(AH17*'Feedstock Conversions'!$B$19)-'Rail Costs'!T17</f>
        <v>89.373506729086671</v>
      </c>
      <c r="AQ17" s="4">
        <f>$L17-(AI17*'Feedstock Conversions'!$B$19)-'Rail Costs'!U17</f>
        <v>82.98005763737271</v>
      </c>
      <c r="AR17" s="4">
        <f>W17-'Rail Costs'!V17</f>
        <v>65.772595756874921</v>
      </c>
      <c r="BH17">
        <f t="shared" si="0"/>
        <v>16</v>
      </c>
      <c r="BI17">
        <f t="shared" si="1"/>
        <v>2019</v>
      </c>
      <c r="BJ17">
        <f t="shared" si="4"/>
        <v>4</v>
      </c>
    </row>
    <row r="18" spans="1:62" x14ac:dyDescent="0.2">
      <c r="A18" s="11">
        <v>43581</v>
      </c>
      <c r="B18" s="4">
        <v>29.5</v>
      </c>
      <c r="C18" s="18">
        <f>'Poultry Fat'!B18+'Rail Costs'!B18</f>
        <v>33.889809630459126</v>
      </c>
      <c r="E18" s="4">
        <f>'Poultry Fat'!C18*'Feedstock Conversions'!B$19</f>
        <v>252.47908174692049</v>
      </c>
      <c r="F18" s="4">
        <f>'Poultry Fat'!C18*'Feedstock Conversions'!B$10</f>
        <v>275.22479231056366</v>
      </c>
      <c r="H18" s="4">
        <f>'Fuel Values'!B18-'Poultry Fat'!I18-'Poultry Fat'!J18-'Poultry Fat'!K18</f>
        <v>19.835174683414635</v>
      </c>
      <c r="I18" s="18">
        <f>('LCFS Values'!$E$2-$AA$4)/1000000*'LCFS Values'!B18*'LCFS Values'!$G$2*100</f>
        <v>154.23982531658538</v>
      </c>
      <c r="J18" s="4">
        <f>'RIN Values'!C18</f>
        <v>51.224999999999994</v>
      </c>
      <c r="K18" s="4">
        <f>'Fixed Credits Value'!B18</f>
        <v>100</v>
      </c>
      <c r="L18" s="4">
        <f t="shared" si="2"/>
        <v>325.29999999999995</v>
      </c>
      <c r="M18" s="4">
        <f>L18/'Feedstock Conversions'!B$19</f>
        <v>43.664429530201332</v>
      </c>
      <c r="W18" s="4">
        <f t="shared" si="3"/>
        <v>72.820918253079469</v>
      </c>
      <c r="AA18" s="23">
        <v>31.28</v>
      </c>
      <c r="AB18" s="23">
        <v>19.510000000000002</v>
      </c>
      <c r="AE18" s="54">
        <v>26.75</v>
      </c>
      <c r="AF18" s="4">
        <f>$B18+'Rail Costs'!M18</f>
        <v>32.792357222844345</v>
      </c>
      <c r="AG18" s="4">
        <f>$B18+'Rail Costs'!B18</f>
        <v>33.889809630459126</v>
      </c>
      <c r="AH18" s="4">
        <f>$B18+'Rail Costs'!P18</f>
        <v>30.816942889137739</v>
      </c>
      <c r="AI18" s="4">
        <f>$B18+'Rail Costs'!L18</f>
        <v>31.694904815229563</v>
      </c>
      <c r="AM18" s="4">
        <f>$L18-(AE18*'Feedstock Conversions'!$B$19)-'Rail Costs'!Q18</f>
        <v>122.29521781582093</v>
      </c>
      <c r="AN18" s="4">
        <f>$L18-(AF18*'Feedstock Conversions'!$B$19)-'Rail Costs'!R18</f>
        <v>77.688859737871738</v>
      </c>
      <c r="AO18" s="4">
        <f>$L18-(AG18*'Feedstock Conversions'!$B$19)-'Rail Costs'!S18</f>
        <v>69.682484375599969</v>
      </c>
      <c r="AP18" s="4">
        <f>$L18-(AH18*'Feedstock Conversions'!$B$19)-'Rail Costs'!T18</f>
        <v>92.173506729086625</v>
      </c>
      <c r="AQ18" s="4">
        <f>$L18-(AI18*'Feedstock Conversions'!$B$19)-'Rail Costs'!U18</f>
        <v>85.780057637372664</v>
      </c>
      <c r="AR18" s="4">
        <f>W18-'Rail Costs'!V18</f>
        <v>68.572595756874875</v>
      </c>
      <c r="BH18">
        <f t="shared" si="0"/>
        <v>17</v>
      </c>
      <c r="BI18">
        <f t="shared" si="1"/>
        <v>2019</v>
      </c>
      <c r="BJ18">
        <f t="shared" si="4"/>
        <v>4</v>
      </c>
    </row>
    <row r="19" spans="1:62" x14ac:dyDescent="0.2">
      <c r="A19" s="11">
        <v>43588</v>
      </c>
      <c r="B19" s="4">
        <v>29.5</v>
      </c>
      <c r="C19" s="18">
        <f>'Poultry Fat'!B19+'Rail Costs'!B19</f>
        <v>33.889809630459126</v>
      </c>
      <c r="E19" s="4">
        <f>'Poultry Fat'!C19*'Feedstock Conversions'!B$19</f>
        <v>252.47908174692049</v>
      </c>
      <c r="F19" s="4">
        <f>'Poultry Fat'!C19*'Feedstock Conversions'!B$10</f>
        <v>275.22479231056366</v>
      </c>
      <c r="H19" s="4">
        <f>'Fuel Values'!B19-'Poultry Fat'!I19-'Poultry Fat'!J19-'Poultry Fat'!K19</f>
        <v>21.15066118085366</v>
      </c>
      <c r="I19" s="18">
        <f>('LCFS Values'!$E$2-$AA$4)/1000000*'LCFS Values'!B19*'LCFS Values'!$G$2*100</f>
        <v>153.66183881914634</v>
      </c>
      <c r="J19" s="4">
        <f>'RIN Values'!C19</f>
        <v>52.6875</v>
      </c>
      <c r="K19" s="4">
        <f>'Fixed Credits Value'!B19</f>
        <v>100</v>
      </c>
      <c r="L19" s="4">
        <f t="shared" si="2"/>
        <v>327.5</v>
      </c>
      <c r="M19" s="4">
        <f>L19/'Feedstock Conversions'!B$19</f>
        <v>43.959731543624159</v>
      </c>
      <c r="W19" s="4">
        <f t="shared" si="3"/>
        <v>75.020918253079515</v>
      </c>
      <c r="AA19" s="23">
        <v>32.450000000000003</v>
      </c>
      <c r="AB19" s="23">
        <v>26.5</v>
      </c>
      <c r="AE19" s="54">
        <v>26.75</v>
      </c>
      <c r="AF19" s="4">
        <f>$B19+'Rail Costs'!M19</f>
        <v>32.792357222844345</v>
      </c>
      <c r="AG19" s="4">
        <f>$B19+'Rail Costs'!B19</f>
        <v>33.889809630459126</v>
      </c>
      <c r="AH19" s="4">
        <f>$B19+'Rail Costs'!P19</f>
        <v>30.816942889137739</v>
      </c>
      <c r="AI19" s="4">
        <f>$B19+'Rail Costs'!L19</f>
        <v>31.694904815229563</v>
      </c>
      <c r="AM19" s="4">
        <f>$L19-(AE19*'Feedstock Conversions'!$B$19)-'Rail Costs'!Q19</f>
        <v>124.49521781582098</v>
      </c>
      <c r="AN19" s="4">
        <f>$L19-(AF19*'Feedstock Conversions'!$B$19)-'Rail Costs'!R19</f>
        <v>79.888859737871783</v>
      </c>
      <c r="AO19" s="4">
        <f>$L19-(AG19*'Feedstock Conversions'!$B$19)-'Rail Costs'!S19</f>
        <v>71.882484375600015</v>
      </c>
      <c r="AP19" s="4">
        <f>$L19-(AH19*'Feedstock Conversions'!$B$19)-'Rail Costs'!T19</f>
        <v>94.373506729086671</v>
      </c>
      <c r="AQ19" s="4">
        <f>$L19-(AI19*'Feedstock Conversions'!$B$19)-'Rail Costs'!U19</f>
        <v>87.98005763737271</v>
      </c>
      <c r="AR19" s="4">
        <f>W19-'Rail Costs'!V19</f>
        <v>70.772595756874921</v>
      </c>
      <c r="BH19">
        <f t="shared" si="0"/>
        <v>18</v>
      </c>
      <c r="BI19">
        <f t="shared" si="1"/>
        <v>2019</v>
      </c>
      <c r="BJ19">
        <f t="shared" si="4"/>
        <v>5</v>
      </c>
    </row>
    <row r="20" spans="1:62" x14ac:dyDescent="0.2">
      <c r="A20" s="11">
        <v>43595</v>
      </c>
      <c r="B20" s="4">
        <v>29.5</v>
      </c>
      <c r="C20" s="18">
        <f>'Poultry Fat'!B20+'Rail Costs'!B20</f>
        <v>33.889809630459126</v>
      </c>
      <c r="E20" s="4">
        <f>'Poultry Fat'!C20*'Feedstock Conversions'!B$19</f>
        <v>252.47908174692049</v>
      </c>
      <c r="F20" s="4">
        <f>'Poultry Fat'!C20*'Feedstock Conversions'!B$10</f>
        <v>275.22479231056366</v>
      </c>
      <c r="H20" s="4">
        <f>'Fuel Values'!B20-'Poultry Fat'!I20-'Poultry Fat'!J20-'Poultry Fat'!K20</f>
        <v>24.232883182317067</v>
      </c>
      <c r="I20" s="18">
        <f>('LCFS Values'!$E$2-$AA$4)/1000000*'LCFS Values'!B20*'LCFS Values'!$G$2*100</f>
        <v>153.99211681768293</v>
      </c>
      <c r="J20" s="4">
        <f>'RIN Values'!C20</f>
        <v>49.275000000000006</v>
      </c>
      <c r="K20" s="4">
        <f>'Fixed Credits Value'!B20</f>
        <v>100</v>
      </c>
      <c r="L20" s="4">
        <f t="shared" si="2"/>
        <v>327.5</v>
      </c>
      <c r="M20" s="4">
        <f>L20/'Feedstock Conversions'!B$19</f>
        <v>43.959731543624159</v>
      </c>
      <c r="W20" s="4">
        <f t="shared" si="3"/>
        <v>75.020918253079515</v>
      </c>
      <c r="AA20" s="23">
        <v>24.5</v>
      </c>
      <c r="AB20" s="23">
        <v>28</v>
      </c>
      <c r="AE20" s="54">
        <v>26.75</v>
      </c>
      <c r="AF20" s="4">
        <f>$B20+'Rail Costs'!M20</f>
        <v>32.792357222844345</v>
      </c>
      <c r="AG20" s="4">
        <f>$B20+'Rail Costs'!B20</f>
        <v>33.889809630459126</v>
      </c>
      <c r="AH20" s="4">
        <f>$B20+'Rail Costs'!P20</f>
        <v>30.816942889137739</v>
      </c>
      <c r="AI20" s="4">
        <f>$B20+'Rail Costs'!L20</f>
        <v>31.694904815229563</v>
      </c>
      <c r="AM20" s="4">
        <f>$L20-(AE20*'Feedstock Conversions'!$B$19)-'Rail Costs'!Q20</f>
        <v>124.49521781582098</v>
      </c>
      <c r="AN20" s="4">
        <f>$L20-(AF20*'Feedstock Conversions'!$B$19)-'Rail Costs'!R20</f>
        <v>79.888859737871783</v>
      </c>
      <c r="AO20" s="4">
        <f>$L20-(AG20*'Feedstock Conversions'!$B$19)-'Rail Costs'!S20</f>
        <v>71.882484375600015</v>
      </c>
      <c r="AP20" s="4">
        <f>$L20-(AH20*'Feedstock Conversions'!$B$19)-'Rail Costs'!T20</f>
        <v>94.373506729086671</v>
      </c>
      <c r="AQ20" s="4">
        <f>$L20-(AI20*'Feedstock Conversions'!$B$19)-'Rail Costs'!U20</f>
        <v>87.98005763737271</v>
      </c>
      <c r="AR20" s="4">
        <f>W20-'Rail Costs'!V20</f>
        <v>70.772595756874921</v>
      </c>
      <c r="BH20">
        <f t="shared" si="0"/>
        <v>19</v>
      </c>
      <c r="BI20">
        <f t="shared" si="1"/>
        <v>2019</v>
      </c>
      <c r="BJ20">
        <f t="shared" si="4"/>
        <v>5</v>
      </c>
    </row>
    <row r="21" spans="1:62" x14ac:dyDescent="0.2">
      <c r="A21" s="11">
        <v>43602</v>
      </c>
      <c r="B21" s="4">
        <v>29.5</v>
      </c>
      <c r="C21" s="18">
        <f>'Poultry Fat'!B21+'Rail Costs'!B21</f>
        <v>33.889809630459126</v>
      </c>
      <c r="E21" s="4">
        <f>'Poultry Fat'!C21*'Feedstock Conversions'!B$19</f>
        <v>252.47908174692049</v>
      </c>
      <c r="F21" s="4">
        <f>'Poultry Fat'!C21*'Feedstock Conversions'!B$10</f>
        <v>275.22479231056366</v>
      </c>
      <c r="H21" s="4">
        <f>'Fuel Values'!B21-'Poultry Fat'!I21-'Poultry Fat'!J21-'Poultry Fat'!K21</f>
        <v>23.879896684878048</v>
      </c>
      <c r="I21" s="18">
        <f>('LCFS Values'!$E$2-$AA$4)/1000000*'LCFS Values'!B21*'LCFS Values'!$G$2*100</f>
        <v>154.57010331512194</v>
      </c>
      <c r="J21" s="4">
        <f>'RIN Values'!C21</f>
        <v>49.050000000000004</v>
      </c>
      <c r="K21" s="4">
        <f>'Fixed Credits Value'!B21</f>
        <v>100</v>
      </c>
      <c r="L21" s="4">
        <f t="shared" si="2"/>
        <v>327.5</v>
      </c>
      <c r="M21" s="4">
        <f>L21/'Feedstock Conversions'!B$19</f>
        <v>43.959731543624159</v>
      </c>
      <c r="W21" s="4">
        <f t="shared" si="3"/>
        <v>75.020918253079515</v>
      </c>
      <c r="AA21" s="23">
        <v>30.94</v>
      </c>
      <c r="AB21" s="23">
        <v>33.42</v>
      </c>
      <c r="AE21" s="54">
        <v>26.75</v>
      </c>
      <c r="AF21" s="4">
        <f>$B21+'Rail Costs'!M21</f>
        <v>32.792357222844345</v>
      </c>
      <c r="AG21" s="4">
        <f>$B21+'Rail Costs'!B21</f>
        <v>33.889809630459126</v>
      </c>
      <c r="AH21" s="4">
        <f>$B21+'Rail Costs'!P21</f>
        <v>30.816942889137739</v>
      </c>
      <c r="AI21" s="4">
        <f>$B21+'Rail Costs'!L21</f>
        <v>31.694904815229563</v>
      </c>
      <c r="AM21" s="4">
        <f>$L21-(AE21*'Feedstock Conversions'!$B$19)-'Rail Costs'!Q21</f>
        <v>124.49521781582098</v>
      </c>
      <c r="AN21" s="4">
        <f>$L21-(AF21*'Feedstock Conversions'!$B$19)-'Rail Costs'!R21</f>
        <v>79.888859737871783</v>
      </c>
      <c r="AO21" s="4">
        <f>$L21-(AG21*'Feedstock Conversions'!$B$19)-'Rail Costs'!S21</f>
        <v>71.882484375600015</v>
      </c>
      <c r="AP21" s="4">
        <f>$L21-(AH21*'Feedstock Conversions'!$B$19)-'Rail Costs'!T21</f>
        <v>94.373506729086671</v>
      </c>
      <c r="AQ21" s="4">
        <f>$L21-(AI21*'Feedstock Conversions'!$B$19)-'Rail Costs'!U21</f>
        <v>87.98005763737271</v>
      </c>
      <c r="AR21" s="4">
        <f>W21-'Rail Costs'!V21</f>
        <v>70.772595756874921</v>
      </c>
      <c r="BH21">
        <f t="shared" si="0"/>
        <v>20</v>
      </c>
      <c r="BI21">
        <f t="shared" si="1"/>
        <v>2019</v>
      </c>
      <c r="BJ21">
        <f t="shared" si="4"/>
        <v>5</v>
      </c>
    </row>
    <row r="22" spans="1:62" x14ac:dyDescent="0.2">
      <c r="A22" s="11">
        <v>43609</v>
      </c>
      <c r="B22" s="4">
        <v>29.5</v>
      </c>
      <c r="C22" s="18">
        <f>'Poultry Fat'!B22+'Rail Costs'!B22</f>
        <v>33.889809630459126</v>
      </c>
      <c r="E22" s="4">
        <f>'Poultry Fat'!C22*'Feedstock Conversions'!B$19</f>
        <v>252.47908174692049</v>
      </c>
      <c r="F22" s="4">
        <f>'Poultry Fat'!C22*'Feedstock Conversions'!B$10</f>
        <v>275.22479231056366</v>
      </c>
      <c r="H22" s="4">
        <f>'Fuel Values'!B22-'Poultry Fat'!I22-'Poultry Fat'!J22-'Poultry Fat'!K22</f>
        <v>22.806493189634125</v>
      </c>
      <c r="I22" s="18">
        <f>('LCFS Values'!$E$2-$AA$4)/1000000*'LCFS Values'!B22*'LCFS Values'!$G$2*100</f>
        <v>155.64350681036586</v>
      </c>
      <c r="J22" s="4">
        <f>'RIN Values'!C22</f>
        <v>49.050000000000004</v>
      </c>
      <c r="K22" s="4">
        <f>'Fixed Credits Value'!B22</f>
        <v>100</v>
      </c>
      <c r="L22" s="4">
        <f t="shared" si="2"/>
        <v>327.5</v>
      </c>
      <c r="M22" s="4">
        <f>L22/'Feedstock Conversions'!B$19</f>
        <v>43.959731543624159</v>
      </c>
      <c r="W22" s="4">
        <f t="shared" si="3"/>
        <v>75.020918253079515</v>
      </c>
      <c r="AA22" s="23">
        <v>36.6</v>
      </c>
      <c r="AB22" s="23">
        <v>33.340000000000003</v>
      </c>
      <c r="AE22" s="54">
        <v>26.75</v>
      </c>
      <c r="AF22" s="4">
        <f>$B22+'Rail Costs'!M22</f>
        <v>32.792357222844345</v>
      </c>
      <c r="AG22" s="4">
        <f>$B22+'Rail Costs'!B22</f>
        <v>33.889809630459126</v>
      </c>
      <c r="AH22" s="4">
        <f>$B22+'Rail Costs'!P22</f>
        <v>30.816942889137739</v>
      </c>
      <c r="AI22" s="4">
        <f>$B22+'Rail Costs'!L22</f>
        <v>31.694904815229563</v>
      </c>
      <c r="AM22" s="4">
        <f>$L22-(AE22*'Feedstock Conversions'!$B$19)-'Rail Costs'!Q22</f>
        <v>124.49521781582098</v>
      </c>
      <c r="AN22" s="4">
        <f>$L22-(AF22*'Feedstock Conversions'!$B$19)-'Rail Costs'!R22</f>
        <v>79.888859737871783</v>
      </c>
      <c r="AO22" s="4">
        <f>$L22-(AG22*'Feedstock Conversions'!$B$19)-'Rail Costs'!S22</f>
        <v>71.882484375600015</v>
      </c>
      <c r="AP22" s="4">
        <f>$L22-(AH22*'Feedstock Conversions'!$B$19)-'Rail Costs'!T22</f>
        <v>94.373506729086671</v>
      </c>
      <c r="AQ22" s="4">
        <f>$L22-(AI22*'Feedstock Conversions'!$B$19)-'Rail Costs'!U22</f>
        <v>87.98005763737271</v>
      </c>
      <c r="AR22" s="4">
        <f>W22-'Rail Costs'!V22</f>
        <v>70.772595756874921</v>
      </c>
      <c r="BH22">
        <f t="shared" si="0"/>
        <v>21</v>
      </c>
      <c r="BI22">
        <f t="shared" si="1"/>
        <v>2019</v>
      </c>
      <c r="BJ22">
        <f t="shared" si="4"/>
        <v>5</v>
      </c>
    </row>
    <row r="23" spans="1:62" x14ac:dyDescent="0.2">
      <c r="A23" s="11">
        <v>43616</v>
      </c>
      <c r="B23" s="4">
        <v>29.5</v>
      </c>
      <c r="C23" s="18">
        <f>'Poultry Fat'!B23+'Rail Costs'!B23</f>
        <v>33.889809630459126</v>
      </c>
      <c r="E23" s="4">
        <f>'Poultry Fat'!C23*'Feedstock Conversions'!B$19</f>
        <v>252.47908174692049</v>
      </c>
      <c r="F23" s="4">
        <f>'Poultry Fat'!C23*'Feedstock Conversions'!B$10</f>
        <v>275.22479231056366</v>
      </c>
      <c r="H23" s="4">
        <f>'Fuel Values'!B23-'Poultry Fat'!I23-'Poultry Fat'!J23-'Poultry Fat'!K23</f>
        <v>18.062048193292696</v>
      </c>
      <c r="I23" s="18">
        <f>('LCFS Values'!$E$2-$AA$4)/1000000*'LCFS Values'!B23*'LCFS Values'!$G$2*100</f>
        <v>156.4692018067073</v>
      </c>
      <c r="J23" s="4">
        <f>'RIN Values'!C23</f>
        <v>52.96875</v>
      </c>
      <c r="K23" s="4">
        <f>'Fixed Credits Value'!B23</f>
        <v>100</v>
      </c>
      <c r="L23" s="4">
        <f t="shared" si="2"/>
        <v>327.5</v>
      </c>
      <c r="M23" s="4">
        <f>L23/'Feedstock Conversions'!B$19</f>
        <v>43.959731543624159</v>
      </c>
      <c r="W23" s="4">
        <f t="shared" si="3"/>
        <v>75.020918253079515</v>
      </c>
      <c r="AA23" s="23">
        <v>30.8</v>
      </c>
      <c r="AB23" s="23">
        <v>32.14</v>
      </c>
      <c r="AE23" s="54">
        <v>26.5625</v>
      </c>
      <c r="AF23" s="4">
        <f>$B23+'Rail Costs'!M23</f>
        <v>32.792357222844345</v>
      </c>
      <c r="AG23" s="4">
        <f>$B23+'Rail Costs'!B23</f>
        <v>33.889809630459126</v>
      </c>
      <c r="AH23" s="4">
        <f>$B23+'Rail Costs'!P23</f>
        <v>30.816942889137739</v>
      </c>
      <c r="AI23" s="4">
        <f>$B23+'Rail Costs'!L23</f>
        <v>31.694904815229563</v>
      </c>
      <c r="AM23" s="4">
        <f>$L23-(AE23*'Feedstock Conversions'!$B$19)-'Rail Costs'!Q23</f>
        <v>125.89209281582097</v>
      </c>
      <c r="AN23" s="4">
        <f>$L23-(AF23*'Feedstock Conversions'!$B$19)-'Rail Costs'!R23</f>
        <v>79.888859737871783</v>
      </c>
      <c r="AO23" s="4">
        <f>$L23-(AG23*'Feedstock Conversions'!$B$19)-'Rail Costs'!S23</f>
        <v>71.882484375600015</v>
      </c>
      <c r="AP23" s="4">
        <f>$L23-(AH23*'Feedstock Conversions'!$B$19)-'Rail Costs'!T23</f>
        <v>94.373506729086671</v>
      </c>
      <c r="AQ23" s="4">
        <f>$L23-(AI23*'Feedstock Conversions'!$B$19)-'Rail Costs'!U23</f>
        <v>87.98005763737271</v>
      </c>
      <c r="AR23" s="4">
        <f>W23-'Rail Costs'!V23</f>
        <v>70.772595756874921</v>
      </c>
      <c r="BH23">
        <f t="shared" si="0"/>
        <v>22</v>
      </c>
      <c r="BI23">
        <f t="shared" si="1"/>
        <v>2019</v>
      </c>
      <c r="BJ23">
        <f t="shared" si="4"/>
        <v>5</v>
      </c>
    </row>
    <row r="24" spans="1:62" x14ac:dyDescent="0.2">
      <c r="A24" s="11">
        <v>43623</v>
      </c>
      <c r="B24" s="4">
        <v>29.5</v>
      </c>
      <c r="C24" s="18">
        <f>'Poultry Fat'!B24+'Rail Costs'!B24</f>
        <v>33.889809630459126</v>
      </c>
      <c r="E24" s="4">
        <f>'Poultry Fat'!C24*'Feedstock Conversions'!B$19</f>
        <v>252.47908174692049</v>
      </c>
      <c r="F24" s="4">
        <f>'Poultry Fat'!C24*'Feedstock Conversions'!B$10</f>
        <v>275.22479231056366</v>
      </c>
      <c r="H24" s="4">
        <f>'Fuel Values'!B24-'Poultry Fat'!I24-'Poultry Fat'!J24-'Poultry Fat'!K24</f>
        <v>8.4577421962195274</v>
      </c>
      <c r="I24" s="18">
        <f>('LCFS Values'!$E$2-$AA$4)/1000000*'LCFS Values'!B24*'LCFS Values'!$G$2*100</f>
        <v>157.12975780378048</v>
      </c>
      <c r="J24" s="4">
        <f>'RIN Values'!C24</f>
        <v>58.912499999999994</v>
      </c>
      <c r="K24" s="4">
        <f>'Fixed Credits Value'!B24</f>
        <v>100</v>
      </c>
      <c r="L24" s="4">
        <f t="shared" si="2"/>
        <v>324.5</v>
      </c>
      <c r="M24" s="4">
        <f>L24/'Feedstock Conversions'!B$19</f>
        <v>43.557046979865774</v>
      </c>
      <c r="W24" s="4">
        <f t="shared" si="3"/>
        <v>72.020918253079515</v>
      </c>
      <c r="AA24" s="23">
        <v>29.23</v>
      </c>
      <c r="AB24" s="23">
        <v>42.48</v>
      </c>
      <c r="AE24" s="54">
        <v>26.5</v>
      </c>
      <c r="AF24" s="4">
        <f>$B24+'Rail Costs'!M24</f>
        <v>32.792357222844345</v>
      </c>
      <c r="AG24" s="4">
        <f>$B24+'Rail Costs'!B24</f>
        <v>33.889809630459126</v>
      </c>
      <c r="AH24" s="4">
        <f>$B24+'Rail Costs'!P24</f>
        <v>30.816942889137739</v>
      </c>
      <c r="AI24" s="4">
        <f>$B24+'Rail Costs'!L24</f>
        <v>31.694904815229563</v>
      </c>
      <c r="AM24" s="4">
        <f>$L24-(AE24*'Feedstock Conversions'!$B$19)-'Rail Costs'!Q24</f>
        <v>123.35771781582096</v>
      </c>
      <c r="AN24" s="4">
        <f>$L24-(AF24*'Feedstock Conversions'!$B$19)-'Rail Costs'!R24</f>
        <v>76.888859737871783</v>
      </c>
      <c r="AO24" s="4">
        <f>$L24-(AG24*'Feedstock Conversions'!$B$19)-'Rail Costs'!S24</f>
        <v>68.882484375600015</v>
      </c>
      <c r="AP24" s="4">
        <f>$L24-(AH24*'Feedstock Conversions'!$B$19)-'Rail Costs'!T24</f>
        <v>91.373506729086671</v>
      </c>
      <c r="AQ24" s="4">
        <f>$L24-(AI24*'Feedstock Conversions'!$B$19)-'Rail Costs'!U24</f>
        <v>84.98005763737271</v>
      </c>
      <c r="AR24" s="4">
        <f>W24-'Rail Costs'!V24</f>
        <v>67.772595756874921</v>
      </c>
      <c r="BH24">
        <f t="shared" si="0"/>
        <v>23</v>
      </c>
      <c r="BI24">
        <f t="shared" si="1"/>
        <v>2019</v>
      </c>
      <c r="BJ24">
        <f t="shared" si="4"/>
        <v>6</v>
      </c>
    </row>
    <row r="25" spans="1:62" x14ac:dyDescent="0.2">
      <c r="A25" s="11">
        <v>43630</v>
      </c>
      <c r="B25" s="4">
        <v>29.5</v>
      </c>
      <c r="C25" s="18">
        <f>'Poultry Fat'!B25+'Rail Costs'!B25</f>
        <v>33.889809630459126</v>
      </c>
      <c r="E25" s="4">
        <f>'Poultry Fat'!C25*'Feedstock Conversions'!B$19</f>
        <v>252.47908174692049</v>
      </c>
      <c r="F25" s="4">
        <f>'Poultry Fat'!C25*'Feedstock Conversions'!B$10</f>
        <v>275.22479231056366</v>
      </c>
      <c r="H25" s="4">
        <f>'Fuel Values'!B25-'Poultry Fat'!I25-'Poultry Fat'!J25-'Poultry Fat'!K25</f>
        <v>2.2021166995121746</v>
      </c>
      <c r="I25" s="18">
        <f>('LCFS Values'!$E$2-$AA$4)/1000000*'LCFS Values'!B25*'LCFS Values'!$G$2*100</f>
        <v>157.87288330048781</v>
      </c>
      <c r="J25" s="4">
        <f>'RIN Values'!C25</f>
        <v>64.425000000000011</v>
      </c>
      <c r="K25" s="4">
        <f>'Fixed Credits Value'!B25</f>
        <v>100</v>
      </c>
      <c r="L25" s="4">
        <f t="shared" si="2"/>
        <v>324.5</v>
      </c>
      <c r="M25" s="4">
        <f>L25/'Feedstock Conversions'!B$19</f>
        <v>43.557046979865774</v>
      </c>
      <c r="P25" s="18"/>
      <c r="W25" s="4">
        <f t="shared" si="3"/>
        <v>72.020918253079515</v>
      </c>
      <c r="AA25" s="23">
        <v>32.53</v>
      </c>
      <c r="AB25" s="23">
        <v>18.87</v>
      </c>
      <c r="AE25" s="54">
        <v>26.5</v>
      </c>
      <c r="AF25" s="4">
        <f>$B25+'Rail Costs'!M25</f>
        <v>32.792357222844345</v>
      </c>
      <c r="AG25" s="4">
        <f>$B25+'Rail Costs'!B25</f>
        <v>33.889809630459126</v>
      </c>
      <c r="AH25" s="4">
        <f>$B25+'Rail Costs'!P25</f>
        <v>30.816942889137739</v>
      </c>
      <c r="AI25" s="4">
        <f>$B25+'Rail Costs'!L25</f>
        <v>31.694904815229563</v>
      </c>
      <c r="AM25" s="4">
        <f>$L25-(AE25*'Feedstock Conversions'!$B$19)-'Rail Costs'!Q25</f>
        <v>123.35771781582096</v>
      </c>
      <c r="AN25" s="4">
        <f>$L25-(AF25*'Feedstock Conversions'!$B$19)-'Rail Costs'!R25</f>
        <v>76.888859737871783</v>
      </c>
      <c r="AO25" s="4">
        <f>$L25-(AG25*'Feedstock Conversions'!$B$19)-'Rail Costs'!S25</f>
        <v>68.882484375600015</v>
      </c>
      <c r="AP25" s="4">
        <f>$L25-(AH25*'Feedstock Conversions'!$B$19)-'Rail Costs'!T25</f>
        <v>91.373506729086671</v>
      </c>
      <c r="AQ25" s="4">
        <f>$L25-(AI25*'Feedstock Conversions'!$B$19)-'Rail Costs'!U25</f>
        <v>84.98005763737271</v>
      </c>
      <c r="AR25" s="4">
        <f>W25-'Rail Costs'!V25</f>
        <v>67.772595756874921</v>
      </c>
      <c r="BH25">
        <f t="shared" si="0"/>
        <v>24</v>
      </c>
      <c r="BI25">
        <f t="shared" si="1"/>
        <v>2019</v>
      </c>
      <c r="BJ25">
        <f t="shared" si="4"/>
        <v>6</v>
      </c>
    </row>
    <row r="26" spans="1:62" x14ac:dyDescent="0.2">
      <c r="A26" s="11">
        <v>43637</v>
      </c>
      <c r="B26" s="4">
        <v>31.9</v>
      </c>
      <c r="C26" s="18">
        <f>'Poultry Fat'!B26+'Rail Costs'!B26</f>
        <v>36.289809630459125</v>
      </c>
      <c r="E26" s="4">
        <f>'Poultry Fat'!C26*'Feedstock Conversions'!B$19</f>
        <v>270.35908174692048</v>
      </c>
      <c r="F26" s="4">
        <f>'Poultry Fat'!C26*'Feedstock Conversions'!B$10</f>
        <v>294.71559231056364</v>
      </c>
      <c r="H26" s="4">
        <f>'Fuel Values'!B26-'Poultry Fat'!I26-'Poultry Fat'!J26-'Poultry Fat'!K26</f>
        <v>0.40142170317076875</v>
      </c>
      <c r="I26" s="18">
        <f>('LCFS Values'!$E$2-$AA$4)/1000000*'LCFS Values'!B26*'LCFS Values'!$G$2*100</f>
        <v>158.69857829682925</v>
      </c>
      <c r="J26" s="4">
        <f>'RIN Values'!C26</f>
        <v>70.199999999999989</v>
      </c>
      <c r="K26" s="4">
        <f>'Fixed Credits Value'!B26</f>
        <v>100</v>
      </c>
      <c r="L26" s="4">
        <f t="shared" si="2"/>
        <v>329.29999999999995</v>
      </c>
      <c r="M26" s="4">
        <f>L26/'Feedstock Conversions'!B$19</f>
        <v>44.201342281879185</v>
      </c>
      <c r="O26" s="4">
        <f>'Fuel Values'!C26*100</f>
        <v>191.01</v>
      </c>
      <c r="P26" s="18">
        <f>('LCFS Values'!$E$2-AB$4)/1000000*'LCFS Values'!B26*'LCFS Values'!$G$2*100</f>
        <v>151.49362647371427</v>
      </c>
      <c r="Q26" s="4">
        <f>'RIN Values'!D26</f>
        <v>79.559999999999988</v>
      </c>
      <c r="R26" s="4">
        <f>'Fixed Credits Value'!B26</f>
        <v>100</v>
      </c>
      <c r="S26" s="4">
        <f>'Fixed Credits Value'!C26</f>
        <v>16</v>
      </c>
      <c r="T26" s="4">
        <f>S26+R26+Q26+P26+O26</f>
        <v>538.06362647371429</v>
      </c>
      <c r="U26" s="4">
        <f>T26/'Feedstock Conversions'!B$10</f>
        <v>66.254474087103361</v>
      </c>
      <c r="W26" s="4">
        <f t="shared" si="3"/>
        <v>58.940918253079474</v>
      </c>
      <c r="X26" s="4">
        <f>T26-L26</f>
        <v>208.76362647371434</v>
      </c>
      <c r="AA26" s="23">
        <v>30.23</v>
      </c>
      <c r="AB26" s="23">
        <v>29.26</v>
      </c>
      <c r="AE26" s="54">
        <v>26.7</v>
      </c>
      <c r="AF26" s="4">
        <f>$B26+'Rail Costs'!M26</f>
        <v>35.192357222844343</v>
      </c>
      <c r="AG26" s="4">
        <f>$B26+'Rail Costs'!B26</f>
        <v>36.289809630459125</v>
      </c>
      <c r="AH26" s="4">
        <f>$B26+'Rail Costs'!P26</f>
        <v>33.216942889137734</v>
      </c>
      <c r="AI26" s="4">
        <f>$B26+'Rail Costs'!L26</f>
        <v>34.094904815229562</v>
      </c>
      <c r="AM26" s="4">
        <f>$L26-(AE26*'Feedstock Conversions'!$B$19)-'Rail Costs'!Q26</f>
        <v>126.66771781582094</v>
      </c>
      <c r="AN26" s="4">
        <f>$L26-(AF26*'Feedstock Conversions'!$B$19)-'Rail Costs'!R26</f>
        <v>63.808859737871764</v>
      </c>
      <c r="AO26" s="4">
        <f>$L26-(AG26*'Feedstock Conversions'!$B$19)-'Rail Costs'!S26</f>
        <v>55.802484375599974</v>
      </c>
      <c r="AP26" s="4">
        <f>$L26-(AH26*'Feedstock Conversions'!$B$19)-'Rail Costs'!T26</f>
        <v>78.293506729086658</v>
      </c>
      <c r="AQ26" s="4">
        <f>$L26-(AI26*'Feedstock Conversions'!$B$19)-'Rail Costs'!U26</f>
        <v>71.900057637372669</v>
      </c>
      <c r="AR26" s="4">
        <f>W26-'Rail Costs'!V26</f>
        <v>54.692595756874873</v>
      </c>
      <c r="AT26" s="4">
        <f>$T26-(AE26*'Feedstock Conversions'!$B$10)-'Rail Costs'!Q26</f>
        <v>317.5111942895353</v>
      </c>
      <c r="AU26" s="4">
        <f>$T26-(AF26*'Feedstock Conversions'!$B$10)-'Rail Costs'!R26</f>
        <v>248.95254912218704</v>
      </c>
      <c r="AV26" s="4">
        <f>$T26-(AG26*'Feedstock Conversions'!$B$10)-'Rail Costs'!S26</f>
        <v>240.20960028567117</v>
      </c>
      <c r="AW26" s="4">
        <f>$T26-(AH26*'Feedstock Conversions'!$B$10)-'Rail Costs'!T26</f>
        <v>264.76302836704139</v>
      </c>
      <c r="AX26" s="4">
        <f>$T26-(AI26*'Feedstock Conversions'!$B$10)-'Rail Costs'!U26</f>
        <v>257.78032049593213</v>
      </c>
      <c r="AY26" s="4">
        <f>X26-'Rail Costs'!V26</f>
        <v>204.51530397750975</v>
      </c>
      <c r="BH26">
        <f t="shared" si="0"/>
        <v>25</v>
      </c>
      <c r="BI26">
        <f t="shared" si="1"/>
        <v>2019</v>
      </c>
      <c r="BJ26">
        <f t="shared" si="4"/>
        <v>6</v>
      </c>
    </row>
    <row r="27" spans="1:62" x14ac:dyDescent="0.2">
      <c r="A27" s="11">
        <v>43644</v>
      </c>
      <c r="B27" s="4">
        <v>32.5</v>
      </c>
      <c r="C27" s="18">
        <f>'Poultry Fat'!B27+'Rail Costs'!B27</f>
        <v>36.889809630459126</v>
      </c>
      <c r="E27" s="4">
        <f>'Poultry Fat'!C27*'Feedstock Conversions'!B$19</f>
        <v>274.82908174692051</v>
      </c>
      <c r="F27" s="4">
        <f>'Poultry Fat'!C27*'Feedstock Conversions'!B$10</f>
        <v>299.58829231056365</v>
      </c>
      <c r="H27" s="4">
        <f>'Fuel Values'!B27-'Poultry Fat'!I27-'Poultry Fat'!J27-'Poultry Fat'!K27</f>
        <v>5.958296206463416</v>
      </c>
      <c r="I27" s="18">
        <f>('LCFS Values'!$E$2-$AA$4)/1000000*'LCFS Values'!B27*'LCFS Values'!$G$2*100</f>
        <v>159.44170379353659</v>
      </c>
      <c r="J27" s="4">
        <f>'RIN Values'!C27</f>
        <v>65.099999999999994</v>
      </c>
      <c r="K27" s="4">
        <f>'Fixed Credits Value'!B27</f>
        <v>100</v>
      </c>
      <c r="L27" s="4">
        <f t="shared" si="2"/>
        <v>330.5</v>
      </c>
      <c r="M27" s="4">
        <f>L27/'Feedstock Conversions'!B$19</f>
        <v>44.36241610738255</v>
      </c>
      <c r="O27" s="4">
        <f>'Fuel Values'!C27*100</f>
        <v>195.01</v>
      </c>
      <c r="P27" s="18">
        <f>('LCFS Values'!$E$2-AB$4)/1000000*'LCFS Values'!B27*'LCFS Values'!$G$2*100</f>
        <v>152.2030139025714</v>
      </c>
      <c r="Q27" s="4">
        <f>'RIN Values'!D27</f>
        <v>73.78</v>
      </c>
      <c r="R27" s="4">
        <f>'Fixed Credits Value'!B27</f>
        <v>100</v>
      </c>
      <c r="S27" s="4">
        <f>'Fixed Credits Value'!C27</f>
        <v>16</v>
      </c>
      <c r="T27" s="4">
        <f t="shared" ref="T27:T90" si="5">S27+R27+Q27+P27+O27</f>
        <v>536.99301390257142</v>
      </c>
      <c r="U27" s="4">
        <f>T27/'Feedstock Conversions'!B$10</f>
        <v>66.122644189369922</v>
      </c>
      <c r="W27" s="4">
        <f t="shared" si="3"/>
        <v>55.670918253079492</v>
      </c>
      <c r="X27" s="4">
        <f t="shared" ref="X27:X90" si="6">T27-L27</f>
        <v>206.49301390257142</v>
      </c>
      <c r="AA27" s="23">
        <v>34.92</v>
      </c>
      <c r="AB27" s="23">
        <v>37</v>
      </c>
      <c r="AE27" s="54">
        <v>26.45</v>
      </c>
      <c r="AF27" s="4">
        <f>$B27+'Rail Costs'!M27</f>
        <v>35.792357222844345</v>
      </c>
      <c r="AG27" s="4">
        <f>$B27+'Rail Costs'!B27</f>
        <v>36.889809630459126</v>
      </c>
      <c r="AH27" s="4">
        <f>$B27+'Rail Costs'!P27</f>
        <v>33.816942889137735</v>
      </c>
      <c r="AI27" s="4">
        <f>$B27+'Rail Costs'!L27</f>
        <v>34.694904815229563</v>
      </c>
      <c r="AM27" s="4">
        <f>$L27-(AE27*'Feedstock Conversions'!$B$19)-'Rail Costs'!Q27</f>
        <v>129.73021781582096</v>
      </c>
      <c r="AN27" s="4">
        <f>$L27-(AF27*'Feedstock Conversions'!$B$19)-'Rail Costs'!R27</f>
        <v>60.538859737871782</v>
      </c>
      <c r="AO27" s="4">
        <f>$L27-(AG27*'Feedstock Conversions'!$B$19)-'Rail Costs'!S27</f>
        <v>52.532484375599992</v>
      </c>
      <c r="AP27" s="4">
        <f>$L27-(AH27*'Feedstock Conversions'!$B$19)-'Rail Costs'!T27</f>
        <v>75.023506729086705</v>
      </c>
      <c r="AQ27" s="4">
        <f>$L27-(AI27*'Feedstock Conversions'!$B$19)-'Rail Costs'!U27</f>
        <v>68.630057637372744</v>
      </c>
      <c r="AR27" s="4">
        <f>W27-'Rail Costs'!V27</f>
        <v>51.422595756874891</v>
      </c>
      <c r="AT27" s="4">
        <f>$T27-(AE27*'Feedstock Conversions'!$B$10)-'Rail Costs'!Q27</f>
        <v>318.47087338505906</v>
      </c>
      <c r="AU27" s="4">
        <f>$T27-(AF27*'Feedstock Conversions'!$B$10)-'Rail Costs'!R27</f>
        <v>243.00923655104415</v>
      </c>
      <c r="AV27" s="4">
        <f>$T27-(AG27*'Feedstock Conversions'!$B$10)-'Rail Costs'!S27</f>
        <v>234.26628771452829</v>
      </c>
      <c r="AW27" s="4">
        <f>$T27-(AH27*'Feedstock Conversions'!$B$10)-'Rail Costs'!T27</f>
        <v>258.8197157958985</v>
      </c>
      <c r="AX27" s="4">
        <f>$T27-(AI27*'Feedstock Conversions'!$B$10)-'Rail Costs'!U27</f>
        <v>251.83700792478922</v>
      </c>
      <c r="AY27" s="4">
        <f>X27-'Rail Costs'!V27</f>
        <v>202.24469140636683</v>
      </c>
      <c r="BH27">
        <f t="shared" si="0"/>
        <v>26</v>
      </c>
      <c r="BI27">
        <f t="shared" si="1"/>
        <v>2019</v>
      </c>
      <c r="BJ27">
        <f t="shared" si="4"/>
        <v>6</v>
      </c>
    </row>
    <row r="28" spans="1:62" x14ac:dyDescent="0.2">
      <c r="A28" s="11">
        <v>43651</v>
      </c>
      <c r="B28" s="4">
        <v>32.5</v>
      </c>
      <c r="C28" s="18">
        <f>'Poultry Fat'!B28+'Rail Costs'!B28</f>
        <v>36.845666293393059</v>
      </c>
      <c r="E28" s="4">
        <f>'Poultry Fat'!C28*'Feedstock Conversions'!B$19</f>
        <v>274.50021388577829</v>
      </c>
      <c r="F28" s="4">
        <f>'Poultry Fat'!C28*'Feedstock Conversions'!B$10</f>
        <v>299.22979691302731</v>
      </c>
      <c r="H28" s="4">
        <f>'Fuel Values'!B28-'Poultry Fat'!I28-'Poultry Fat'!J28-'Poultry Fat'!K28</f>
        <v>6.4894757134146346</v>
      </c>
      <c r="I28" s="18">
        <f>('LCFS Values'!$E$2-$AA$4)/1000000*'LCFS Values'!B28*'LCFS Values'!$G$2*100</f>
        <v>161.01052428658537</v>
      </c>
      <c r="J28" s="4">
        <f>'RIN Values'!C28</f>
        <v>63</v>
      </c>
      <c r="K28" s="4">
        <f>'Fixed Credits Value'!B28</f>
        <v>100</v>
      </c>
      <c r="L28" s="4">
        <f t="shared" si="2"/>
        <v>330.5</v>
      </c>
      <c r="M28" s="4">
        <f>L28/'Feedstock Conversions'!B$19</f>
        <v>44.36241610738255</v>
      </c>
      <c r="O28" s="4">
        <f>'Fuel Values'!C28*100</f>
        <v>192.1</v>
      </c>
      <c r="P28" s="18">
        <f>('LCFS Values'!$E$2-AB$4)/1000000*'LCFS Values'!B28*'LCFS Values'!$G$2*100</f>
        <v>153.70060958571429</v>
      </c>
      <c r="Q28" s="4">
        <f>'RIN Values'!D28</f>
        <v>71.399999999999991</v>
      </c>
      <c r="R28" s="4">
        <f>'Fixed Credits Value'!B28</f>
        <v>100</v>
      </c>
      <c r="S28" s="4">
        <f>'Fixed Credits Value'!C28</f>
        <v>16</v>
      </c>
      <c r="T28" s="4">
        <f t="shared" si="5"/>
        <v>533.20060958571423</v>
      </c>
      <c r="U28" s="4">
        <f>T28/'Feedstock Conversions'!B$10</f>
        <v>65.655666417269387</v>
      </c>
      <c r="W28" s="4">
        <f t="shared" si="3"/>
        <v>55.999786114221706</v>
      </c>
      <c r="X28" s="4">
        <f t="shared" si="6"/>
        <v>202.70060958571423</v>
      </c>
      <c r="AA28" s="23">
        <v>27.09</v>
      </c>
      <c r="AB28" s="23">
        <v>38</v>
      </c>
      <c r="AE28" s="54">
        <v>25.6875</v>
      </c>
      <c r="AF28" s="4">
        <f>$B28+'Rail Costs'!M28</f>
        <v>35.759249720044792</v>
      </c>
      <c r="AG28" s="4">
        <f>$B28+'Rail Costs'!B28</f>
        <v>36.845666293393059</v>
      </c>
      <c r="AH28" s="4">
        <f>$B28+'Rail Costs'!P28</f>
        <v>33.803699888017917</v>
      </c>
      <c r="AI28" s="4">
        <f>$B28+'Rail Costs'!L28</f>
        <v>34.672833146696526</v>
      </c>
      <c r="AM28" s="4">
        <f>$L28-(AE28*'Feedstock Conversions'!$B$19)-'Rail Costs'!Q28</f>
        <v>135.4482233070585</v>
      </c>
      <c r="AN28" s="4">
        <f>$L28-(AF28*'Feedstock Conversions'!$B$19)-'Rail Costs'!R28</f>
        <v>60.818776232127803</v>
      </c>
      <c r="AO28" s="4">
        <f>$L28-(AG28*'Feedstock Conversions'!$B$19)-'Rail Costs'!S28</f>
        <v>52.892911907018537</v>
      </c>
      <c r="AP28" s="4">
        <f>$L28-(AH28*'Feedstock Conversions'!$B$19)-'Rail Costs'!T28</f>
        <v>75.157767555274646</v>
      </c>
      <c r="AQ28" s="4">
        <f>$L28-(AI28*'Feedstock Conversions'!$B$19)-'Rail Costs'!U28</f>
        <v>68.828610130404726</v>
      </c>
      <c r="AR28" s="4">
        <f>W28-'Rail Costs'!V28</f>
        <v>51.794184179431454</v>
      </c>
      <c r="AT28" s="4">
        <f>$T28-(AE28*'Feedstock Conversions'!$B$10)-'Rail Costs'!Q28</f>
        <v>320.90823914277274</v>
      </c>
      <c r="AU28" s="4">
        <f>$T28-(AF28*'Feedstock Conversions'!$B$10)-'Rail Costs'!R28</f>
        <v>239.51896938073864</v>
      </c>
      <c r="AV28" s="4">
        <f>$T28-(AG28*'Feedstock Conversions'!$B$10)-'Rail Costs'!S28</f>
        <v>230.86393846548376</v>
      </c>
      <c r="AW28" s="4">
        <f>$T28-(AH28*'Feedstock Conversions'!$B$10)-'Rail Costs'!T28</f>
        <v>255.17046056614751</v>
      </c>
      <c r="AX28" s="4">
        <f>$T28-(AI28*'Feedstock Conversions'!$B$10)-'Rail Costs'!U28</f>
        <v>248.25796986916114</v>
      </c>
      <c r="AY28" s="4">
        <f>X28-'Rail Costs'!V28</f>
        <v>198.49500765092398</v>
      </c>
      <c r="BH28">
        <f t="shared" si="0"/>
        <v>27</v>
      </c>
      <c r="BI28">
        <f t="shared" si="1"/>
        <v>2019</v>
      </c>
      <c r="BJ28">
        <f t="shared" si="4"/>
        <v>7</v>
      </c>
    </row>
    <row r="29" spans="1:62" x14ac:dyDescent="0.2">
      <c r="A29" s="11">
        <v>43658</v>
      </c>
      <c r="B29" s="4">
        <v>32.5</v>
      </c>
      <c r="C29" s="18">
        <f>'Poultry Fat'!B29+'Rail Costs'!B29</f>
        <v>36.845666293393059</v>
      </c>
      <c r="E29" s="4">
        <f>'Poultry Fat'!C29*'Feedstock Conversions'!B$19</f>
        <v>274.50021388577829</v>
      </c>
      <c r="F29" s="4">
        <f>'Poultry Fat'!C29*'Feedstock Conversions'!B$10</f>
        <v>299.22979691302731</v>
      </c>
      <c r="H29" s="4">
        <f>'Fuel Values'!B29-'Poultry Fat'!I29-'Poultry Fat'!J29-'Poultry Fat'!K29</f>
        <v>8.5206552203658532</v>
      </c>
      <c r="I29" s="18">
        <f>('LCFS Values'!$E$2-$AA$4)/1000000*'LCFS Values'!B29*'LCFS Values'!$G$2*100</f>
        <v>162.57934477963417</v>
      </c>
      <c r="J29" s="4">
        <f>'RIN Values'!C29</f>
        <v>60</v>
      </c>
      <c r="K29" s="4">
        <f>'Fixed Credits Value'!B29</f>
        <v>100</v>
      </c>
      <c r="L29" s="4">
        <f t="shared" si="2"/>
        <v>331.1</v>
      </c>
      <c r="M29" s="4">
        <f>L29/'Feedstock Conversions'!B$19</f>
        <v>44.442953020134233</v>
      </c>
      <c r="O29" s="4">
        <f>'Fuel Values'!C29*100</f>
        <v>196.08</v>
      </c>
      <c r="P29" s="18">
        <f>('LCFS Values'!$E$2-AB$4)/1000000*'LCFS Values'!B29*'LCFS Values'!$G$2*100</f>
        <v>155.19820526885715</v>
      </c>
      <c r="Q29" s="4">
        <f>'RIN Values'!D29</f>
        <v>68</v>
      </c>
      <c r="R29" s="4">
        <f>'Fixed Credits Value'!B29</f>
        <v>100</v>
      </c>
      <c r="S29" s="4">
        <f>'Fixed Credits Value'!C29</f>
        <v>16</v>
      </c>
      <c r="T29" s="4">
        <f t="shared" si="5"/>
        <v>535.27820526885716</v>
      </c>
      <c r="U29" s="4">
        <f>T29/'Feedstock Conversions'!B$10</f>
        <v>65.911491198168221</v>
      </c>
      <c r="W29" s="4">
        <f t="shared" si="3"/>
        <v>56.599786114221729</v>
      </c>
      <c r="X29" s="4">
        <f t="shared" si="6"/>
        <v>204.17820526885714</v>
      </c>
      <c r="AA29" s="23">
        <v>28.29</v>
      </c>
      <c r="AB29" s="23">
        <v>43</v>
      </c>
      <c r="AE29" s="54">
        <v>25.5</v>
      </c>
      <c r="AF29" s="4">
        <f>$B29+'Rail Costs'!M29</f>
        <v>35.759249720044792</v>
      </c>
      <c r="AG29" s="4">
        <f>$B29+'Rail Costs'!B29</f>
        <v>36.845666293393059</v>
      </c>
      <c r="AH29" s="4">
        <f>$B29+'Rail Costs'!P29</f>
        <v>33.803699888017917</v>
      </c>
      <c r="AI29" s="4">
        <f>$B29+'Rail Costs'!L29</f>
        <v>34.672833146696526</v>
      </c>
      <c r="AM29" s="4">
        <f>$L29-(AE29*'Feedstock Conversions'!$B$19)-'Rail Costs'!Q29</f>
        <v>137.44509830705854</v>
      </c>
      <c r="AN29" s="4">
        <f>$L29-(AF29*'Feedstock Conversions'!$B$19)-'Rail Costs'!R29</f>
        <v>61.418776232127826</v>
      </c>
      <c r="AO29" s="4">
        <f>$L29-(AG29*'Feedstock Conversions'!$B$19)-'Rail Costs'!S29</f>
        <v>53.492911907018559</v>
      </c>
      <c r="AP29" s="4">
        <f>$L29-(AH29*'Feedstock Conversions'!$B$19)-'Rail Costs'!T29</f>
        <v>75.757767555274668</v>
      </c>
      <c r="AQ29" s="4">
        <f>$L29-(AI29*'Feedstock Conversions'!$B$19)-'Rail Costs'!U29</f>
        <v>69.428610130404749</v>
      </c>
      <c r="AR29" s="4">
        <f>W29-'Rail Costs'!V29</f>
        <v>52.394184179431477</v>
      </c>
      <c r="AT29" s="4">
        <f>$T29-(AE29*'Feedstock Conversions'!$B$10)-'Rail Costs'!Q29</f>
        <v>324.5085535759157</v>
      </c>
      <c r="AU29" s="4">
        <f>$T29-(AF29*'Feedstock Conversions'!$B$10)-'Rail Costs'!R29</f>
        <v>241.59656506388157</v>
      </c>
      <c r="AV29" s="4">
        <f>$T29-(AG29*'Feedstock Conversions'!$B$10)-'Rail Costs'!S29</f>
        <v>232.94153414862669</v>
      </c>
      <c r="AW29" s="4">
        <f>$T29-(AH29*'Feedstock Conversions'!$B$10)-'Rail Costs'!T29</f>
        <v>257.24805624929047</v>
      </c>
      <c r="AX29" s="4">
        <f>$T29-(AI29*'Feedstock Conversions'!$B$10)-'Rail Costs'!U29</f>
        <v>250.33556555230408</v>
      </c>
      <c r="AY29" s="4">
        <f>X29-'Rail Costs'!V29</f>
        <v>199.97260333406689</v>
      </c>
      <c r="BH29">
        <f t="shared" si="0"/>
        <v>28</v>
      </c>
      <c r="BI29">
        <f t="shared" si="1"/>
        <v>2019</v>
      </c>
      <c r="BJ29">
        <f t="shared" si="4"/>
        <v>7</v>
      </c>
    </row>
    <row r="30" spans="1:62" x14ac:dyDescent="0.2">
      <c r="A30" s="11">
        <v>43665</v>
      </c>
      <c r="B30" s="4">
        <v>32.5</v>
      </c>
      <c r="C30" s="18">
        <f>'Poultry Fat'!B30+'Rail Costs'!B30</f>
        <v>36.845666293393059</v>
      </c>
      <c r="E30" s="4">
        <f>'Poultry Fat'!C30*'Feedstock Conversions'!B$19</f>
        <v>274.50021388577829</v>
      </c>
      <c r="F30" s="4">
        <f>'Poultry Fat'!C30*'Feedstock Conversions'!B$10</f>
        <v>299.22979691302731</v>
      </c>
      <c r="H30" s="4">
        <f>'Fuel Values'!B30-'Poultry Fat'!I30-'Poultry Fat'!J30-'Poultry Fat'!K30</f>
        <v>7.4396822254878145</v>
      </c>
      <c r="I30" s="18">
        <f>('LCFS Values'!$E$2-$AA$4)/1000000*'LCFS Values'!B30*'LCFS Values'!$G$2*100</f>
        <v>163.7353177745122</v>
      </c>
      <c r="J30" s="4">
        <f>'RIN Values'!C30</f>
        <v>61.125</v>
      </c>
      <c r="K30" s="4">
        <f>'Fixed Credits Value'!B30</f>
        <v>100</v>
      </c>
      <c r="L30" s="4">
        <f t="shared" si="2"/>
        <v>332.29999999999995</v>
      </c>
      <c r="M30" s="4">
        <f>L30/'Feedstock Conversions'!B$19</f>
        <v>44.604026845637577</v>
      </c>
      <c r="O30" s="4">
        <f>'Fuel Values'!C30*100</f>
        <v>191.01999999999998</v>
      </c>
      <c r="P30" s="18">
        <f>('LCFS Values'!$E$2-AB$4)/1000000*'LCFS Values'!B30*'LCFS Values'!$G$2*100</f>
        <v>156.30169682485715</v>
      </c>
      <c r="Q30" s="4">
        <f>'RIN Values'!D30</f>
        <v>69.274999999999991</v>
      </c>
      <c r="R30" s="4">
        <f>'Fixed Credits Value'!B30</f>
        <v>100</v>
      </c>
      <c r="S30" s="4">
        <f>'Fixed Credits Value'!C30</f>
        <v>16</v>
      </c>
      <c r="T30" s="4">
        <f t="shared" si="5"/>
        <v>532.59669682485708</v>
      </c>
      <c r="U30" s="4">
        <f>T30/'Feedstock Conversions'!B$10</f>
        <v>65.58130360886453</v>
      </c>
      <c r="W30" s="4">
        <f t="shared" si="3"/>
        <v>57.799786114221661</v>
      </c>
      <c r="X30" s="4">
        <f t="shared" si="6"/>
        <v>200.29669682485712</v>
      </c>
      <c r="AA30" s="23">
        <v>33.86</v>
      </c>
      <c r="AB30" s="23">
        <v>40.1</v>
      </c>
      <c r="AE30" s="54">
        <v>25.5</v>
      </c>
      <c r="AF30" s="4">
        <f>$B30+'Rail Costs'!M30</f>
        <v>35.759249720044792</v>
      </c>
      <c r="AG30" s="4">
        <f>$B30+'Rail Costs'!B30</f>
        <v>36.845666293393059</v>
      </c>
      <c r="AH30" s="4">
        <f>$B30+'Rail Costs'!P30</f>
        <v>33.803699888017917</v>
      </c>
      <c r="AI30" s="4">
        <f>$B30+'Rail Costs'!L30</f>
        <v>34.672833146696526</v>
      </c>
      <c r="AM30" s="4">
        <f>$L30-(AE30*'Feedstock Conversions'!$B$19)-'Rail Costs'!Q30</f>
        <v>138.64509830705848</v>
      </c>
      <c r="AN30" s="4">
        <f>$L30-(AF30*'Feedstock Conversions'!$B$19)-'Rail Costs'!R30</f>
        <v>62.618776232127757</v>
      </c>
      <c r="AO30" s="4">
        <f>$L30-(AG30*'Feedstock Conversions'!$B$19)-'Rail Costs'!S30</f>
        <v>54.692911907018491</v>
      </c>
      <c r="AP30" s="4">
        <f>$L30-(AH30*'Feedstock Conversions'!$B$19)-'Rail Costs'!T30</f>
        <v>76.9577675552746</v>
      </c>
      <c r="AQ30" s="4">
        <f>$L30-(AI30*'Feedstock Conversions'!$B$19)-'Rail Costs'!U30</f>
        <v>70.628610130404681</v>
      </c>
      <c r="AR30" s="4">
        <f>W30-'Rail Costs'!V30</f>
        <v>53.594184179431409</v>
      </c>
      <c r="AT30" s="4">
        <f>$T30-(AE30*'Feedstock Conversions'!$B$10)-'Rail Costs'!Q30</f>
        <v>321.82704513191561</v>
      </c>
      <c r="AU30" s="4">
        <f>$T30-(AF30*'Feedstock Conversions'!$B$10)-'Rail Costs'!R30</f>
        <v>238.91505661988148</v>
      </c>
      <c r="AV30" s="4">
        <f>$T30-(AG30*'Feedstock Conversions'!$B$10)-'Rail Costs'!S30</f>
        <v>230.2600257046266</v>
      </c>
      <c r="AW30" s="4">
        <f>$T30-(AH30*'Feedstock Conversions'!$B$10)-'Rail Costs'!T30</f>
        <v>254.56654780529036</v>
      </c>
      <c r="AX30" s="4">
        <f>$T30-(AI30*'Feedstock Conversions'!$B$10)-'Rail Costs'!U30</f>
        <v>247.65405710830399</v>
      </c>
      <c r="AY30" s="4">
        <f>X30-'Rail Costs'!V30</f>
        <v>196.09109489006687</v>
      </c>
      <c r="BH30">
        <f t="shared" si="0"/>
        <v>29</v>
      </c>
      <c r="BI30">
        <f t="shared" si="1"/>
        <v>2019</v>
      </c>
      <c r="BJ30">
        <f t="shared" si="4"/>
        <v>7</v>
      </c>
    </row>
    <row r="31" spans="1:62" x14ac:dyDescent="0.2">
      <c r="A31" s="11">
        <v>43672</v>
      </c>
      <c r="B31" s="4">
        <v>32.5</v>
      </c>
      <c r="C31" s="18">
        <f>'Poultry Fat'!B31+'Rail Costs'!B31</f>
        <v>36.845666293393059</v>
      </c>
      <c r="E31" s="4">
        <f>'Poultry Fat'!C31*'Feedstock Conversions'!B$19</f>
        <v>274.50021388577829</v>
      </c>
      <c r="F31" s="4">
        <f>'Poultry Fat'!C31*'Feedstock Conversions'!B$10</f>
        <v>299.22979691302731</v>
      </c>
      <c r="H31" s="4">
        <f>'Fuel Values'!B31-'Poultry Fat'!I31-'Poultry Fat'!J31-'Poultry Fat'!K31</f>
        <v>5.8672179687195012</v>
      </c>
      <c r="I31" s="18">
        <f>('LCFS Values'!$E$2-$AA$4)/1000000*'LCFS Values'!B31*'LCFS Values'!$G$2*100</f>
        <v>162.20778203128049</v>
      </c>
      <c r="J31" s="4">
        <f>'RIN Values'!C31</f>
        <v>67.425000000000011</v>
      </c>
      <c r="K31" s="4">
        <f>'Fixed Credits Value'!B31</f>
        <v>100</v>
      </c>
      <c r="L31" s="4">
        <f t="shared" si="2"/>
        <v>335.5</v>
      </c>
      <c r="M31" s="4">
        <f>L31/'Feedstock Conversions'!B$19</f>
        <v>45.033557046979865</v>
      </c>
      <c r="O31" s="4">
        <f>'Fuel Values'!C31*100</f>
        <v>191.97</v>
      </c>
      <c r="P31" s="18">
        <f>('LCFS Values'!$E$2-AB$4)/1000000*'LCFS Values'!B31*'LCFS Values'!$G$2*100</f>
        <v>154.84351155442857</v>
      </c>
      <c r="Q31" s="4">
        <f>'RIN Values'!D31</f>
        <v>76.415000000000006</v>
      </c>
      <c r="R31" s="4">
        <f>'Fixed Credits Value'!B31</f>
        <v>100</v>
      </c>
      <c r="S31" s="4">
        <f>'Fixed Credits Value'!C31</f>
        <v>16</v>
      </c>
      <c r="T31" s="4">
        <f t="shared" si="5"/>
        <v>539.22851155442856</v>
      </c>
      <c r="U31" s="4">
        <f>T31/'Feedstock Conversions'!B$10</f>
        <v>66.397912231957051</v>
      </c>
      <c r="W31" s="4">
        <f t="shared" si="3"/>
        <v>60.999786114221706</v>
      </c>
      <c r="X31" s="4">
        <f t="shared" si="6"/>
        <v>203.72851155442856</v>
      </c>
      <c r="AA31" s="23">
        <v>33.5</v>
      </c>
      <c r="AB31" s="23">
        <v>38.26</v>
      </c>
      <c r="AE31" s="54">
        <v>25.5</v>
      </c>
      <c r="AF31" s="4">
        <f>$B31+'Rail Costs'!M31</f>
        <v>35.759249720044792</v>
      </c>
      <c r="AG31" s="4">
        <f>$B31+'Rail Costs'!B31</f>
        <v>36.845666293393059</v>
      </c>
      <c r="AH31" s="4">
        <f>$B31+'Rail Costs'!P31</f>
        <v>33.803699888017917</v>
      </c>
      <c r="AI31" s="4">
        <f>$B31+'Rail Costs'!L31</f>
        <v>34.672833146696526</v>
      </c>
      <c r="AM31" s="4">
        <f>$L31-(AE31*'Feedstock Conversions'!$B$19)-'Rail Costs'!Q31</f>
        <v>141.84509830705852</v>
      </c>
      <c r="AN31" s="4">
        <f>$L31-(AF31*'Feedstock Conversions'!$B$19)-'Rail Costs'!R31</f>
        <v>65.818776232127803</v>
      </c>
      <c r="AO31" s="4">
        <f>$L31-(AG31*'Feedstock Conversions'!$B$19)-'Rail Costs'!S31</f>
        <v>57.892911907018537</v>
      </c>
      <c r="AP31" s="4">
        <f>$L31-(AH31*'Feedstock Conversions'!$B$19)-'Rail Costs'!T31</f>
        <v>80.157767555274646</v>
      </c>
      <c r="AQ31" s="4">
        <f>$L31-(AI31*'Feedstock Conversions'!$B$19)-'Rail Costs'!U31</f>
        <v>73.828610130404726</v>
      </c>
      <c r="AR31" s="4">
        <f>W31-'Rail Costs'!V31</f>
        <v>56.794184179431454</v>
      </c>
      <c r="AT31" s="4">
        <f>$T31-(AE31*'Feedstock Conversions'!$B$10)-'Rail Costs'!Q31</f>
        <v>328.4588598614871</v>
      </c>
      <c r="AU31" s="4">
        <f>$T31-(AF31*'Feedstock Conversions'!$B$10)-'Rail Costs'!R31</f>
        <v>245.54687134945297</v>
      </c>
      <c r="AV31" s="4">
        <f>$T31-(AG31*'Feedstock Conversions'!$B$10)-'Rail Costs'!S31</f>
        <v>236.89184043419809</v>
      </c>
      <c r="AW31" s="4">
        <f>$T31-(AH31*'Feedstock Conversions'!$B$10)-'Rail Costs'!T31</f>
        <v>261.19836253486187</v>
      </c>
      <c r="AX31" s="4">
        <f>$T31-(AI31*'Feedstock Conversions'!$B$10)-'Rail Costs'!U31</f>
        <v>254.28587183787548</v>
      </c>
      <c r="AY31" s="4">
        <f>X31-'Rail Costs'!V31</f>
        <v>199.52290961963831</v>
      </c>
      <c r="BH31">
        <f t="shared" si="0"/>
        <v>30</v>
      </c>
      <c r="BI31">
        <f t="shared" si="1"/>
        <v>2019</v>
      </c>
      <c r="BJ31">
        <f t="shared" si="4"/>
        <v>7</v>
      </c>
    </row>
    <row r="32" spans="1:62" x14ac:dyDescent="0.2">
      <c r="A32" s="11">
        <v>43679</v>
      </c>
      <c r="B32" s="4">
        <v>32.5</v>
      </c>
      <c r="C32" s="18">
        <f>'Poultry Fat'!B32+'Rail Costs'!B32</f>
        <v>36.845666293393059</v>
      </c>
      <c r="E32" s="4">
        <f>'Poultry Fat'!C32*'Feedstock Conversions'!B$19</f>
        <v>274.50021388577829</v>
      </c>
      <c r="F32" s="4">
        <f>'Poultry Fat'!C32*'Feedstock Conversions'!B$10</f>
        <v>299.22979691302731</v>
      </c>
      <c r="H32" s="4">
        <f>'Fuel Values'!B32-'Poultry Fat'!I32-'Poultry Fat'!J32-'Poultry Fat'!K32</f>
        <v>5.1062112174390393</v>
      </c>
      <c r="I32" s="18">
        <f>('LCFS Values'!$E$2-$AA$4)/1000000*'LCFS Values'!B32*'LCFS Values'!$G$2*100</f>
        <v>161.91878878256097</v>
      </c>
      <c r="J32" s="4">
        <f>'RIN Values'!C32</f>
        <v>68.474999999999994</v>
      </c>
      <c r="K32" s="4">
        <f>'Fixed Credits Value'!B32</f>
        <v>100</v>
      </c>
      <c r="L32" s="4">
        <f t="shared" si="2"/>
        <v>335.5</v>
      </c>
      <c r="M32" s="4">
        <f>L32/'Feedstock Conversions'!B$19</f>
        <v>45.033557046979865</v>
      </c>
      <c r="O32" s="4">
        <f>'Fuel Values'!C32*100</f>
        <v>191.39</v>
      </c>
      <c r="P32" s="18">
        <f>('LCFS Values'!$E$2-AB$4)/1000000*'LCFS Values'!B32*'LCFS Values'!$G$2*100</f>
        <v>154.56763866542857</v>
      </c>
      <c r="Q32" s="4">
        <f>'RIN Values'!D32</f>
        <v>77.60499999999999</v>
      </c>
      <c r="R32" s="4">
        <f>'Fixed Credits Value'!B32</f>
        <v>100</v>
      </c>
      <c r="S32" s="4">
        <f>'Fixed Credits Value'!C32</f>
        <v>16</v>
      </c>
      <c r="T32" s="4">
        <f t="shared" si="5"/>
        <v>539.56263866542849</v>
      </c>
      <c r="U32" s="4">
        <f>T32/'Feedstock Conversions'!B$10</f>
        <v>66.439054979632871</v>
      </c>
      <c r="W32" s="4">
        <f t="shared" si="3"/>
        <v>60.999786114221706</v>
      </c>
      <c r="X32" s="4">
        <f t="shared" si="6"/>
        <v>204.06263866542849</v>
      </c>
      <c r="AA32" s="23">
        <v>33.5</v>
      </c>
      <c r="AB32" s="23">
        <v>42.77</v>
      </c>
      <c r="AE32" s="54">
        <v>25.5</v>
      </c>
      <c r="AF32" s="4">
        <f>$B32+'Rail Costs'!M32</f>
        <v>35.759249720044792</v>
      </c>
      <c r="AG32" s="4">
        <f>$B32+'Rail Costs'!B32</f>
        <v>36.845666293393059</v>
      </c>
      <c r="AH32" s="4">
        <f>$B32+'Rail Costs'!P32</f>
        <v>33.803699888017917</v>
      </c>
      <c r="AI32" s="4">
        <f>$B32+'Rail Costs'!L32</f>
        <v>34.672833146696526</v>
      </c>
      <c r="AM32" s="4">
        <f>$L32-(AE32*'Feedstock Conversions'!$B$19)-'Rail Costs'!Q32</f>
        <v>141.84509830705852</v>
      </c>
      <c r="AN32" s="4">
        <f>$L32-(AF32*'Feedstock Conversions'!$B$19)-'Rail Costs'!R32</f>
        <v>65.818776232127803</v>
      </c>
      <c r="AO32" s="4">
        <f>$L32-(AG32*'Feedstock Conversions'!$B$19)-'Rail Costs'!S32</f>
        <v>57.892911907018537</v>
      </c>
      <c r="AP32" s="4">
        <f>$L32-(AH32*'Feedstock Conversions'!$B$19)-'Rail Costs'!T32</f>
        <v>80.157767555274646</v>
      </c>
      <c r="AQ32" s="4">
        <f>$L32-(AI32*'Feedstock Conversions'!$B$19)-'Rail Costs'!U32</f>
        <v>73.828610130404726</v>
      </c>
      <c r="AR32" s="4">
        <f>W32-'Rail Costs'!V32</f>
        <v>56.794184179431454</v>
      </c>
      <c r="AT32" s="4">
        <f>$T32-(AE32*'Feedstock Conversions'!$B$10)-'Rail Costs'!Q32</f>
        <v>328.79298697248703</v>
      </c>
      <c r="AU32" s="4">
        <f>$T32-(AF32*'Feedstock Conversions'!$B$10)-'Rail Costs'!R32</f>
        <v>245.8809984604529</v>
      </c>
      <c r="AV32" s="4">
        <f>$T32-(AG32*'Feedstock Conversions'!$B$10)-'Rail Costs'!S32</f>
        <v>237.22596754519802</v>
      </c>
      <c r="AW32" s="4">
        <f>$T32-(AH32*'Feedstock Conversions'!$B$10)-'Rail Costs'!T32</f>
        <v>261.5324896458618</v>
      </c>
      <c r="AX32" s="4">
        <f>$T32-(AI32*'Feedstock Conversions'!$B$10)-'Rail Costs'!U32</f>
        <v>254.61999894887541</v>
      </c>
      <c r="AY32" s="4">
        <f>X32-'Rail Costs'!V32</f>
        <v>199.85703673063824</v>
      </c>
      <c r="BH32">
        <f t="shared" si="0"/>
        <v>31</v>
      </c>
      <c r="BI32">
        <f t="shared" si="1"/>
        <v>2019</v>
      </c>
      <c r="BJ32">
        <f t="shared" si="4"/>
        <v>8</v>
      </c>
    </row>
    <row r="33" spans="1:62" x14ac:dyDescent="0.2">
      <c r="A33" s="11">
        <v>43686</v>
      </c>
      <c r="B33" s="4">
        <v>32.5</v>
      </c>
      <c r="C33" s="18">
        <f>'Poultry Fat'!B33+'Rail Costs'!B33</f>
        <v>36.845666293393059</v>
      </c>
      <c r="E33" s="4">
        <f>'Poultry Fat'!C33*'Feedstock Conversions'!B$19</f>
        <v>274.50021388577829</v>
      </c>
      <c r="F33" s="4">
        <f>'Poultry Fat'!C33*'Feedstock Conversions'!B$10</f>
        <v>299.22979691302731</v>
      </c>
      <c r="H33" s="4">
        <f>'Fuel Values'!B33-'Poultry Fat'!I33-'Poultry Fat'!J33-'Poultry Fat'!K33</f>
        <v>3.6550654668902212</v>
      </c>
      <c r="I33" s="18">
        <f>('LCFS Values'!$E$2-$AA$4)/1000000*'LCFS Values'!B33*'LCFS Values'!$G$2*100</f>
        <v>161.79493453310977</v>
      </c>
      <c r="J33" s="4">
        <f>'RIN Values'!C33</f>
        <v>70.050000000000011</v>
      </c>
      <c r="K33" s="4">
        <f>'Fixed Credits Value'!B33</f>
        <v>100</v>
      </c>
      <c r="L33" s="4">
        <f t="shared" si="2"/>
        <v>335.5</v>
      </c>
      <c r="M33" s="4">
        <f>L33/'Feedstock Conversions'!B$19</f>
        <v>45.033557046979865</v>
      </c>
      <c r="O33" s="4">
        <f>'Fuel Values'!C33*100</f>
        <v>182.36</v>
      </c>
      <c r="P33" s="18">
        <f>('LCFS Values'!$E$2-AB$4)/1000000*'LCFS Values'!B33*'LCFS Values'!$G$2*100</f>
        <v>154.44940742728571</v>
      </c>
      <c r="Q33" s="4">
        <f>'RIN Values'!D33</f>
        <v>79.39</v>
      </c>
      <c r="R33" s="4">
        <f>'Fixed Credits Value'!B33</f>
        <v>100</v>
      </c>
      <c r="S33" s="4">
        <f>'Fixed Credits Value'!C33</f>
        <v>16</v>
      </c>
      <c r="T33" s="4">
        <f t="shared" si="5"/>
        <v>532.19940742728568</v>
      </c>
      <c r="U33" s="4">
        <f>T33/'Feedstock Conversions'!B$10</f>
        <v>65.532383371923444</v>
      </c>
      <c r="W33" s="4">
        <f t="shared" si="3"/>
        <v>60.999786114221706</v>
      </c>
      <c r="X33" s="4">
        <f t="shared" si="6"/>
        <v>196.69940742728568</v>
      </c>
      <c r="AA33" s="23">
        <v>32.75</v>
      </c>
      <c r="AB33" s="23">
        <v>19.54</v>
      </c>
      <c r="AE33" s="54">
        <v>25.5</v>
      </c>
      <c r="AF33" s="4">
        <f>$B33+'Rail Costs'!M33</f>
        <v>35.759249720044792</v>
      </c>
      <c r="AG33" s="4">
        <f>$B33+'Rail Costs'!B33</f>
        <v>36.845666293393059</v>
      </c>
      <c r="AH33" s="4">
        <f>$B33+'Rail Costs'!P33</f>
        <v>33.803699888017917</v>
      </c>
      <c r="AI33" s="4">
        <f>$B33+'Rail Costs'!L33</f>
        <v>34.672833146696526</v>
      </c>
      <c r="AM33" s="4">
        <f>$L33-(AE33*'Feedstock Conversions'!$B$19)-'Rail Costs'!Q33</f>
        <v>141.84509830705852</v>
      </c>
      <c r="AN33" s="4">
        <f>$L33-(AF33*'Feedstock Conversions'!$B$19)-'Rail Costs'!R33</f>
        <v>65.818776232127803</v>
      </c>
      <c r="AO33" s="4">
        <f>$L33-(AG33*'Feedstock Conversions'!$B$19)-'Rail Costs'!S33</f>
        <v>57.892911907018537</v>
      </c>
      <c r="AP33" s="4">
        <f>$L33-(AH33*'Feedstock Conversions'!$B$19)-'Rail Costs'!T33</f>
        <v>80.157767555274646</v>
      </c>
      <c r="AQ33" s="4">
        <f>$L33-(AI33*'Feedstock Conversions'!$B$19)-'Rail Costs'!U33</f>
        <v>73.828610130404726</v>
      </c>
      <c r="AR33" s="4">
        <f>W33-'Rail Costs'!V33</f>
        <v>56.794184179431454</v>
      </c>
      <c r="AT33" s="4">
        <f>$T33-(AE33*'Feedstock Conversions'!$B$10)-'Rail Costs'!Q33</f>
        <v>321.42975573434421</v>
      </c>
      <c r="AU33" s="4">
        <f>$T33-(AF33*'Feedstock Conversions'!$B$10)-'Rail Costs'!R33</f>
        <v>238.51776722231008</v>
      </c>
      <c r="AV33" s="4">
        <f>$T33-(AG33*'Feedstock Conversions'!$B$10)-'Rail Costs'!S33</f>
        <v>229.8627363070552</v>
      </c>
      <c r="AW33" s="4">
        <f>$T33-(AH33*'Feedstock Conversions'!$B$10)-'Rail Costs'!T33</f>
        <v>254.16925840771896</v>
      </c>
      <c r="AX33" s="4">
        <f>$T33-(AI33*'Feedstock Conversions'!$B$10)-'Rail Costs'!U33</f>
        <v>247.25676771073259</v>
      </c>
      <c r="AY33" s="4">
        <f>X33-'Rail Costs'!V33</f>
        <v>192.49380549249543</v>
      </c>
      <c r="BH33">
        <f t="shared" si="0"/>
        <v>32</v>
      </c>
      <c r="BI33">
        <f t="shared" si="1"/>
        <v>2019</v>
      </c>
      <c r="BJ33">
        <f t="shared" si="4"/>
        <v>8</v>
      </c>
    </row>
    <row r="34" spans="1:62" x14ac:dyDescent="0.2">
      <c r="A34" s="11">
        <v>43693</v>
      </c>
      <c r="B34" s="4">
        <v>32.5</v>
      </c>
      <c r="C34" s="18">
        <f>'Poultry Fat'!B34+'Rail Costs'!B34</f>
        <v>36.845666293393059</v>
      </c>
      <c r="E34" s="4">
        <f>'Poultry Fat'!C34*'Feedstock Conversions'!B$19</f>
        <v>274.50021388577829</v>
      </c>
      <c r="F34" s="4">
        <f>'Poultry Fat'!C34*'Feedstock Conversions'!B$10</f>
        <v>299.22979691302731</v>
      </c>
      <c r="H34" s="4">
        <f>'Fuel Values'!B34-'Poultry Fat'!I34-'Poultry Fat'!J34-'Poultry Fat'!K34</f>
        <v>13.667912965060992</v>
      </c>
      <c r="I34" s="18">
        <f>('LCFS Values'!$E$2-$AA$4)/1000000*'LCFS Values'!B34*'LCFS Values'!$G$2*100</f>
        <v>161.38208703493902</v>
      </c>
      <c r="J34" s="4">
        <f>'RIN Values'!C34</f>
        <v>63.449999999999996</v>
      </c>
      <c r="K34" s="4">
        <f>'Fixed Credits Value'!B34</f>
        <v>100</v>
      </c>
      <c r="L34" s="4">
        <f t="shared" si="2"/>
        <v>338.5</v>
      </c>
      <c r="M34" s="4">
        <f>L34/'Feedstock Conversions'!B$19</f>
        <v>45.436241610738257</v>
      </c>
      <c r="O34" s="4">
        <f>'Fuel Values'!C34*100</f>
        <v>184</v>
      </c>
      <c r="P34" s="18">
        <f>('LCFS Values'!$E$2-AB$4)/1000000*'LCFS Values'!B34*'LCFS Values'!$G$2*100</f>
        <v>154.05530330014287</v>
      </c>
      <c r="Q34" s="4">
        <f>'RIN Values'!D34</f>
        <v>71.91</v>
      </c>
      <c r="R34" s="4">
        <f>'Fixed Credits Value'!B34</f>
        <v>100</v>
      </c>
      <c r="S34" s="4">
        <f>'Fixed Credits Value'!C34</f>
        <v>16</v>
      </c>
      <c r="T34" s="4">
        <f t="shared" si="5"/>
        <v>525.96530330014286</v>
      </c>
      <c r="U34" s="4">
        <f>T34/'Feedstock Conversions'!B$10</f>
        <v>64.764746850839515</v>
      </c>
      <c r="W34" s="4">
        <f t="shared" si="3"/>
        <v>63.999786114221706</v>
      </c>
      <c r="X34" s="4">
        <f t="shared" si="6"/>
        <v>187.46530330014286</v>
      </c>
      <c r="AA34" s="23">
        <v>31.11</v>
      </c>
      <c r="AB34" s="23">
        <v>15.64</v>
      </c>
      <c r="AE34" s="54">
        <v>25.5</v>
      </c>
      <c r="AF34" s="4">
        <f>$B34+'Rail Costs'!M34</f>
        <v>35.759249720044792</v>
      </c>
      <c r="AG34" s="4">
        <f>$B34+'Rail Costs'!B34</f>
        <v>36.845666293393059</v>
      </c>
      <c r="AH34" s="4">
        <f>$B34+'Rail Costs'!P34</f>
        <v>33.803699888017917</v>
      </c>
      <c r="AI34" s="4">
        <f>$B34+'Rail Costs'!L34</f>
        <v>34.672833146696526</v>
      </c>
      <c r="AM34" s="4">
        <f>$L34-(AE34*'Feedstock Conversions'!$B$19)-'Rail Costs'!Q34</f>
        <v>144.84509830705852</v>
      </c>
      <c r="AN34" s="4">
        <f>$L34-(AF34*'Feedstock Conversions'!$B$19)-'Rail Costs'!R34</f>
        <v>68.818776232127803</v>
      </c>
      <c r="AO34" s="4">
        <f>$L34-(AG34*'Feedstock Conversions'!$B$19)-'Rail Costs'!S34</f>
        <v>60.892911907018537</v>
      </c>
      <c r="AP34" s="4">
        <f>$L34-(AH34*'Feedstock Conversions'!$B$19)-'Rail Costs'!T34</f>
        <v>83.157767555274646</v>
      </c>
      <c r="AQ34" s="4">
        <f>$L34-(AI34*'Feedstock Conversions'!$B$19)-'Rail Costs'!U34</f>
        <v>76.828610130404726</v>
      </c>
      <c r="AR34" s="4">
        <f>W34-'Rail Costs'!V34</f>
        <v>59.794184179431454</v>
      </c>
      <c r="AT34" s="4">
        <f>$T34-(AE34*'Feedstock Conversions'!$B$10)-'Rail Costs'!Q34</f>
        <v>315.1956516072014</v>
      </c>
      <c r="AU34" s="4">
        <f>$T34-(AF34*'Feedstock Conversions'!$B$10)-'Rail Costs'!R34</f>
        <v>232.28366309516727</v>
      </c>
      <c r="AV34" s="4">
        <f>$T34-(AG34*'Feedstock Conversions'!$B$10)-'Rail Costs'!S34</f>
        <v>223.62863217991239</v>
      </c>
      <c r="AW34" s="4">
        <f>$T34-(AH34*'Feedstock Conversions'!$B$10)-'Rail Costs'!T34</f>
        <v>247.93515428057614</v>
      </c>
      <c r="AX34" s="4">
        <f>$T34-(AI34*'Feedstock Conversions'!$B$10)-'Rail Costs'!U34</f>
        <v>241.02266358358978</v>
      </c>
      <c r="AY34" s="4">
        <f>X34-'Rail Costs'!V34</f>
        <v>183.25970136535261</v>
      </c>
      <c r="BH34">
        <f t="shared" si="0"/>
        <v>33</v>
      </c>
      <c r="BI34">
        <f t="shared" si="1"/>
        <v>2019</v>
      </c>
      <c r="BJ34">
        <f t="shared" si="4"/>
        <v>8</v>
      </c>
    </row>
    <row r="35" spans="1:62" x14ac:dyDescent="0.2">
      <c r="A35" s="11">
        <v>43700</v>
      </c>
      <c r="B35" s="4">
        <v>32.5</v>
      </c>
      <c r="C35" s="18">
        <f>'Poultry Fat'!B35+'Rail Costs'!B35</f>
        <v>36.845666293393059</v>
      </c>
      <c r="E35" s="4">
        <f>'Poultry Fat'!C35*'Feedstock Conversions'!B$19</f>
        <v>274.50021388577829</v>
      </c>
      <c r="F35" s="4">
        <f>'Poultry Fat'!C35*'Feedstock Conversions'!B$10</f>
        <v>299.22979691302731</v>
      </c>
      <c r="H35" s="4">
        <f>'Fuel Values'!B35-'Poultry Fat'!I35-'Poultry Fat'!J35-'Poultry Fat'!K35</f>
        <v>8.7926687229268055</v>
      </c>
      <c r="I35" s="18">
        <f>('LCFS Values'!$E$2-$AA$4)/1000000*'LCFS Values'!B35*'LCFS Values'!$G$2*100</f>
        <v>163.15733127707318</v>
      </c>
      <c r="J35" s="4">
        <f>'RIN Values'!C35</f>
        <v>68.550000000000011</v>
      </c>
      <c r="K35" s="4">
        <f>'Fixed Credits Value'!B35</f>
        <v>100</v>
      </c>
      <c r="L35" s="4">
        <f t="shared" si="2"/>
        <v>340.5</v>
      </c>
      <c r="M35" s="4">
        <f>L35/'Feedstock Conversions'!B$19</f>
        <v>45.70469798657718</v>
      </c>
      <c r="O35" s="4">
        <f>'Fuel Values'!C35*100</f>
        <v>185.03</v>
      </c>
      <c r="P35" s="18">
        <f>('LCFS Values'!$E$2-AB$4)/1000000*'LCFS Values'!B35*'LCFS Values'!$G$2*100</f>
        <v>155.74995104685715</v>
      </c>
      <c r="Q35" s="4">
        <f>'RIN Values'!D35</f>
        <v>77.69</v>
      </c>
      <c r="R35" s="4">
        <f>'Fixed Credits Value'!B35</f>
        <v>100</v>
      </c>
      <c r="S35" s="4">
        <f>'Fixed Credits Value'!C35</f>
        <v>16</v>
      </c>
      <c r="T35" s="4">
        <f t="shared" si="5"/>
        <v>534.46995104685709</v>
      </c>
      <c r="U35" s="4">
        <f>T35/'Feedstock Conversions'!B$10</f>
        <v>65.811966800360011</v>
      </c>
      <c r="W35" s="4">
        <f t="shared" si="3"/>
        <v>65.999786114221706</v>
      </c>
      <c r="X35" s="4">
        <f t="shared" si="6"/>
        <v>193.96995104685709</v>
      </c>
      <c r="AA35" s="23">
        <v>28.97</v>
      </c>
      <c r="AB35" s="23">
        <v>32.93</v>
      </c>
      <c r="AE35" s="54">
        <v>25.5</v>
      </c>
      <c r="AF35" s="4">
        <f>$B35+'Rail Costs'!M35</f>
        <v>35.759249720044792</v>
      </c>
      <c r="AG35" s="4">
        <f>$B35+'Rail Costs'!B35</f>
        <v>36.845666293393059</v>
      </c>
      <c r="AH35" s="4">
        <f>$B35+'Rail Costs'!P35</f>
        <v>33.803699888017917</v>
      </c>
      <c r="AI35" s="4">
        <f>$B35+'Rail Costs'!L35</f>
        <v>34.672833146696526</v>
      </c>
      <c r="AM35" s="4">
        <f>$L35-(AE35*'Feedstock Conversions'!$B$19)-'Rail Costs'!Q35</f>
        <v>146.84509830705852</v>
      </c>
      <c r="AN35" s="4">
        <f>$L35-(AF35*'Feedstock Conversions'!$B$19)-'Rail Costs'!R35</f>
        <v>70.818776232127803</v>
      </c>
      <c r="AO35" s="4">
        <f>$L35-(AG35*'Feedstock Conversions'!$B$19)-'Rail Costs'!S35</f>
        <v>62.892911907018537</v>
      </c>
      <c r="AP35" s="4">
        <f>$L35-(AH35*'Feedstock Conversions'!$B$19)-'Rail Costs'!T35</f>
        <v>85.157767555274646</v>
      </c>
      <c r="AQ35" s="4">
        <f>$L35-(AI35*'Feedstock Conversions'!$B$19)-'Rail Costs'!U35</f>
        <v>78.828610130404726</v>
      </c>
      <c r="AR35" s="4">
        <f>W35-'Rail Costs'!V35</f>
        <v>61.794184179431454</v>
      </c>
      <c r="AT35" s="4">
        <f>$T35-(AE35*'Feedstock Conversions'!$B$10)-'Rail Costs'!Q35</f>
        <v>323.70029935391563</v>
      </c>
      <c r="AU35" s="4">
        <f>$T35-(AF35*'Feedstock Conversions'!$B$10)-'Rail Costs'!R35</f>
        <v>240.7883108418815</v>
      </c>
      <c r="AV35" s="4">
        <f>$T35-(AG35*'Feedstock Conversions'!$B$10)-'Rail Costs'!S35</f>
        <v>232.13327992662661</v>
      </c>
      <c r="AW35" s="4">
        <f>$T35-(AH35*'Feedstock Conversions'!$B$10)-'Rail Costs'!T35</f>
        <v>256.4398020272904</v>
      </c>
      <c r="AX35" s="4">
        <f>$T35-(AI35*'Feedstock Conversions'!$B$10)-'Rail Costs'!U35</f>
        <v>249.527311330304</v>
      </c>
      <c r="AY35" s="4">
        <f>X35-'Rail Costs'!V35</f>
        <v>189.76434911206684</v>
      </c>
      <c r="BH35">
        <f t="shared" si="0"/>
        <v>34</v>
      </c>
      <c r="BI35">
        <f t="shared" si="1"/>
        <v>2019</v>
      </c>
      <c r="BJ35">
        <f t="shared" si="4"/>
        <v>8</v>
      </c>
    </row>
    <row r="36" spans="1:62" x14ac:dyDescent="0.2">
      <c r="A36" s="11">
        <v>43707</v>
      </c>
      <c r="B36" s="4">
        <v>32.5</v>
      </c>
      <c r="C36" s="18">
        <f>'Poultry Fat'!B36+'Rail Costs'!B36</f>
        <v>36.845666293393059</v>
      </c>
      <c r="E36" s="4">
        <f>'Poultry Fat'!C36*'Feedstock Conversions'!B$19</f>
        <v>274.50021388577829</v>
      </c>
      <c r="F36" s="4">
        <f>'Poultry Fat'!C36*'Feedstock Conversions'!B$10</f>
        <v>299.22979691302731</v>
      </c>
      <c r="H36" s="4">
        <f>'Fuel Values'!B36-'Poultry Fat'!I36-'Poultry Fat'!J36-'Poultry Fat'!K36</f>
        <v>4.9715567287804845</v>
      </c>
      <c r="I36" s="18">
        <f>('LCFS Values'!$E$2-$AA$4)/1000000*'LCFS Values'!B36*'LCFS Values'!$G$2*100</f>
        <v>164.4784432712195</v>
      </c>
      <c r="J36" s="4">
        <f>'RIN Values'!C36</f>
        <v>71.25</v>
      </c>
      <c r="K36" s="4">
        <f>'Fixed Credits Value'!B36</f>
        <v>100</v>
      </c>
      <c r="L36" s="4">
        <f t="shared" si="2"/>
        <v>340.69999999999993</v>
      </c>
      <c r="M36" s="4">
        <f>L36/'Feedstock Conversions'!B$19</f>
        <v>45.731543624161063</v>
      </c>
      <c r="O36" s="4">
        <f>'Fuel Values'!C36*100</f>
        <v>184.03</v>
      </c>
      <c r="P36" s="18">
        <f>('LCFS Values'!$E$2-AB$4)/1000000*'LCFS Values'!B36*'LCFS Values'!$G$2*100</f>
        <v>157.01108425371427</v>
      </c>
      <c r="Q36" s="4">
        <f>'RIN Values'!D36</f>
        <v>80.75</v>
      </c>
      <c r="R36" s="4">
        <f>'Fixed Credits Value'!B36</f>
        <v>100</v>
      </c>
      <c r="S36" s="4">
        <f>'Fixed Credits Value'!C36</f>
        <v>16</v>
      </c>
      <c r="T36" s="4">
        <f t="shared" si="5"/>
        <v>537.7910842537143</v>
      </c>
      <c r="U36" s="4">
        <f>T36/'Feedstock Conversions'!B$10</f>
        <v>66.220914596061434</v>
      </c>
      <c r="W36" s="4">
        <f t="shared" si="3"/>
        <v>66.199786114221638</v>
      </c>
      <c r="X36" s="4">
        <f t="shared" si="6"/>
        <v>197.09108425371437</v>
      </c>
      <c r="AA36" s="23">
        <v>43.33</v>
      </c>
      <c r="AB36" s="23">
        <v>38.43</v>
      </c>
      <c r="AE36" s="54">
        <v>25.5</v>
      </c>
      <c r="AF36" s="4">
        <f>$B36+'Rail Costs'!M36</f>
        <v>35.759249720044792</v>
      </c>
      <c r="AG36" s="4">
        <f>$B36+'Rail Costs'!B36</f>
        <v>36.845666293393059</v>
      </c>
      <c r="AH36" s="4">
        <f>$B36+'Rail Costs'!P36</f>
        <v>33.803699888017917</v>
      </c>
      <c r="AI36" s="4">
        <f>$B36+'Rail Costs'!L36</f>
        <v>34.672833146696526</v>
      </c>
      <c r="AM36" s="4">
        <f>$L36-(AE36*'Feedstock Conversions'!$B$19)-'Rail Costs'!Q36</f>
        <v>147.04509830705845</v>
      </c>
      <c r="AN36" s="4">
        <f>$L36-(AF36*'Feedstock Conversions'!$B$19)-'Rail Costs'!R36</f>
        <v>71.018776232127735</v>
      </c>
      <c r="AO36" s="4">
        <f>$L36-(AG36*'Feedstock Conversions'!$B$19)-'Rail Costs'!S36</f>
        <v>63.092911907018468</v>
      </c>
      <c r="AP36" s="4">
        <f>$L36-(AH36*'Feedstock Conversions'!$B$19)-'Rail Costs'!T36</f>
        <v>85.357767555274577</v>
      </c>
      <c r="AQ36" s="4">
        <f>$L36-(AI36*'Feedstock Conversions'!$B$19)-'Rail Costs'!U36</f>
        <v>79.028610130404658</v>
      </c>
      <c r="AR36" s="4">
        <f>W36-'Rail Costs'!V36</f>
        <v>61.994184179431386</v>
      </c>
      <c r="AT36" s="4">
        <f>$T36-(AE36*'Feedstock Conversions'!$B$10)-'Rail Costs'!Q36</f>
        <v>327.02143256077284</v>
      </c>
      <c r="AU36" s="4">
        <f>$T36-(AF36*'Feedstock Conversions'!$B$10)-'Rail Costs'!R36</f>
        <v>244.10944404873871</v>
      </c>
      <c r="AV36" s="4">
        <f>$T36-(AG36*'Feedstock Conversions'!$B$10)-'Rail Costs'!S36</f>
        <v>235.45441313348383</v>
      </c>
      <c r="AW36" s="4">
        <f>$T36-(AH36*'Feedstock Conversions'!$B$10)-'Rail Costs'!T36</f>
        <v>259.76093523414761</v>
      </c>
      <c r="AX36" s="4">
        <f>$T36-(AI36*'Feedstock Conversions'!$B$10)-'Rail Costs'!U36</f>
        <v>252.84844453716121</v>
      </c>
      <c r="AY36" s="4">
        <f>X36-'Rail Costs'!V36</f>
        <v>192.88548231892412</v>
      </c>
      <c r="BH36">
        <f t="shared" si="0"/>
        <v>35</v>
      </c>
      <c r="BI36">
        <f t="shared" si="1"/>
        <v>2019</v>
      </c>
      <c r="BJ36">
        <f t="shared" si="4"/>
        <v>8</v>
      </c>
    </row>
    <row r="37" spans="1:62" x14ac:dyDescent="0.2">
      <c r="A37" s="11">
        <v>43714</v>
      </c>
      <c r="B37" s="4">
        <v>32.5</v>
      </c>
      <c r="C37" s="18">
        <f>'Poultry Fat'!B37+'Rail Costs'!B37</f>
        <v>36.845666293393059</v>
      </c>
      <c r="E37" s="4">
        <f>'Poultry Fat'!C37*'Feedstock Conversions'!B$19</f>
        <v>274.50021388577829</v>
      </c>
      <c r="F37" s="4">
        <f>'Poultry Fat'!C37*'Feedstock Conversions'!B$10</f>
        <v>299.22979691302731</v>
      </c>
      <c r="H37" s="4">
        <f>'Fuel Values'!B37-'Poultry Fat'!I37-'Poultry Fat'!J37-'Poultry Fat'!K37</f>
        <v>6.0181194771341495</v>
      </c>
      <c r="I37" s="18">
        <f>('LCFS Values'!$E$2-$AA$4)/1000000*'LCFS Values'!B37*'LCFS Values'!$G$2*100</f>
        <v>164.10688052286585</v>
      </c>
      <c r="J37" s="4">
        <f>'RIN Values'!C37</f>
        <v>70.875</v>
      </c>
      <c r="K37" s="4">
        <f>'Fixed Credits Value'!B37</f>
        <v>100</v>
      </c>
      <c r="L37" s="4">
        <f t="shared" si="2"/>
        <v>341</v>
      </c>
      <c r="M37" s="4">
        <f>L37/'Feedstock Conversions'!B$19</f>
        <v>45.771812080536911</v>
      </c>
      <c r="O37" s="4">
        <f>'Fuel Values'!C37*100</f>
        <v>187.51</v>
      </c>
      <c r="P37" s="18">
        <f>('LCFS Values'!$E$2-AB$4)/1000000*'LCFS Values'!B37*'LCFS Values'!$G$2*100</f>
        <v>156.6563905392857</v>
      </c>
      <c r="Q37" s="4">
        <f>'RIN Values'!D37</f>
        <v>80.325000000000003</v>
      </c>
      <c r="R37" s="4">
        <f>'Fixed Credits Value'!B37</f>
        <v>100</v>
      </c>
      <c r="S37" s="4">
        <f>'Fixed Credits Value'!C37</f>
        <v>16</v>
      </c>
      <c r="T37" s="4">
        <f t="shared" si="5"/>
        <v>540.4913905392857</v>
      </c>
      <c r="U37" s="4">
        <f>T37/'Feedstock Conversions'!B$10</f>
        <v>66.553416857916844</v>
      </c>
      <c r="W37" s="4">
        <f t="shared" si="3"/>
        <v>66.499786114221706</v>
      </c>
      <c r="X37" s="4">
        <f t="shared" si="6"/>
        <v>199.4913905392857</v>
      </c>
      <c r="AA37" s="23">
        <v>36.090000000000003</v>
      </c>
      <c r="AB37" s="23">
        <v>35.020000000000003</v>
      </c>
      <c r="AE37" s="54">
        <v>25.125</v>
      </c>
      <c r="AF37" s="4">
        <f>$B37+'Rail Costs'!M37</f>
        <v>35.759249720044792</v>
      </c>
      <c r="AG37" s="4">
        <f>$B37+'Rail Costs'!B37</f>
        <v>36.845666293393059</v>
      </c>
      <c r="AH37" s="4">
        <f>$B37+'Rail Costs'!P37</f>
        <v>33.803699888017917</v>
      </c>
      <c r="AI37" s="4">
        <f>$B37+'Rail Costs'!L37</f>
        <v>34.672833146696526</v>
      </c>
      <c r="AM37" s="4">
        <f>$L37-(AE37*'Feedstock Conversions'!$B$19)-'Rail Costs'!Q37</f>
        <v>150.13884830705851</v>
      </c>
      <c r="AN37" s="4">
        <f>$L37-(AF37*'Feedstock Conversions'!$B$19)-'Rail Costs'!R37</f>
        <v>71.318776232127803</v>
      </c>
      <c r="AO37" s="4">
        <f>$L37-(AG37*'Feedstock Conversions'!$B$19)-'Rail Costs'!S37</f>
        <v>63.392911907018537</v>
      </c>
      <c r="AP37" s="4">
        <f>$L37-(AH37*'Feedstock Conversions'!$B$19)-'Rail Costs'!T37</f>
        <v>85.657767555274646</v>
      </c>
      <c r="AQ37" s="4">
        <f>$L37-(AI37*'Feedstock Conversions'!$B$19)-'Rail Costs'!U37</f>
        <v>79.328610130404726</v>
      </c>
      <c r="AR37" s="4">
        <f>W37-'Rail Costs'!V37</f>
        <v>62.294184179431454</v>
      </c>
      <c r="AT37" s="4">
        <f>$T37-(AE37*'Feedstock Conversions'!$B$10)-'Rail Costs'!Q37</f>
        <v>332.76717634634417</v>
      </c>
      <c r="AU37" s="4">
        <f>$T37-(AF37*'Feedstock Conversions'!$B$10)-'Rail Costs'!R37</f>
        <v>246.80975033431011</v>
      </c>
      <c r="AV37" s="4">
        <f>$T37-(AG37*'Feedstock Conversions'!$B$10)-'Rail Costs'!S37</f>
        <v>238.15471941905523</v>
      </c>
      <c r="AW37" s="4">
        <f>$T37-(AH37*'Feedstock Conversions'!$B$10)-'Rail Costs'!T37</f>
        <v>262.46124151971901</v>
      </c>
      <c r="AX37" s="4">
        <f>$T37-(AI37*'Feedstock Conversions'!$B$10)-'Rail Costs'!U37</f>
        <v>255.54875082273261</v>
      </c>
      <c r="AY37" s="4">
        <f>X37-'Rail Costs'!V37</f>
        <v>195.28578860449545</v>
      </c>
      <c r="BH37">
        <f t="shared" si="0"/>
        <v>36</v>
      </c>
      <c r="BI37">
        <f t="shared" si="1"/>
        <v>2019</v>
      </c>
      <c r="BJ37">
        <f t="shared" si="4"/>
        <v>9</v>
      </c>
    </row>
    <row r="38" spans="1:62" x14ac:dyDescent="0.2">
      <c r="A38" s="11">
        <v>43721</v>
      </c>
      <c r="B38" s="4">
        <v>32.5</v>
      </c>
      <c r="C38" s="18">
        <f>'Poultry Fat'!B38+'Rail Costs'!B38</f>
        <v>36.845666293393059</v>
      </c>
      <c r="E38" s="4">
        <f>'Poultry Fat'!C38*'Feedstock Conversions'!B$19</f>
        <v>274.50021388577829</v>
      </c>
      <c r="F38" s="4">
        <f>'Poultry Fat'!C38*'Feedstock Conversions'!B$10</f>
        <v>299.22979691302731</v>
      </c>
      <c r="H38" s="4">
        <f>'Fuel Values'!B38-'Poultry Fat'!I38-'Poultry Fat'!J38-'Poultry Fat'!K38</f>
        <v>6.6697159818902776</v>
      </c>
      <c r="I38" s="18">
        <f>('LCFS Values'!$E$2-$AA$4)/1000000*'LCFS Values'!B38*'LCFS Values'!$G$2*100</f>
        <v>165.18028401810975</v>
      </c>
      <c r="J38" s="4">
        <f>'RIN Values'!C38</f>
        <v>70.949999999999989</v>
      </c>
      <c r="K38" s="4">
        <f>'Fixed Credits Value'!B38</f>
        <v>100</v>
      </c>
      <c r="L38" s="4">
        <f t="shared" si="2"/>
        <v>342.79999999999995</v>
      </c>
      <c r="M38" s="4">
        <f>L38/'Feedstock Conversions'!B$19</f>
        <v>46.013422818791938</v>
      </c>
      <c r="O38" s="4">
        <f>'Fuel Values'!C38*100</f>
        <v>190.95</v>
      </c>
      <c r="P38" s="18">
        <f>('LCFS Values'!$E$2-AB$4)/1000000*'LCFS Values'!B38*'LCFS Values'!$G$2*100</f>
        <v>157.68106126985714</v>
      </c>
      <c r="Q38" s="4">
        <f>'RIN Values'!D38</f>
        <v>80.41</v>
      </c>
      <c r="R38" s="4">
        <f>'Fixed Credits Value'!B38</f>
        <v>100</v>
      </c>
      <c r="S38" s="4">
        <f>'Fixed Credits Value'!C38</f>
        <v>16</v>
      </c>
      <c r="T38" s="4">
        <f t="shared" si="5"/>
        <v>545.04106126985721</v>
      </c>
      <c r="U38" s="4">
        <f>T38/'Feedstock Conversions'!B$10</f>
        <v>67.113640643157652</v>
      </c>
      <c r="W38" s="4">
        <f t="shared" si="3"/>
        <v>68.299786114221661</v>
      </c>
      <c r="X38" s="4">
        <f t="shared" si="6"/>
        <v>202.24106126985725</v>
      </c>
      <c r="AA38" s="23">
        <v>29</v>
      </c>
      <c r="AB38" s="23">
        <v>34.32</v>
      </c>
      <c r="AE38" s="54">
        <v>25</v>
      </c>
      <c r="AF38" s="4">
        <f>$B38+'Rail Costs'!M38</f>
        <v>35.759249720044792</v>
      </c>
      <c r="AG38" s="4">
        <f>$B38+'Rail Costs'!B38</f>
        <v>36.845666293393059</v>
      </c>
      <c r="AH38" s="4">
        <f>$B38+'Rail Costs'!P38</f>
        <v>33.803699888017917</v>
      </c>
      <c r="AI38" s="4">
        <f>$B38+'Rail Costs'!L38</f>
        <v>34.672833146696526</v>
      </c>
      <c r="AM38" s="4">
        <f>$L38-(AE38*'Feedstock Conversions'!$B$19)-'Rail Costs'!Q38</f>
        <v>152.87009830705847</v>
      </c>
      <c r="AN38" s="4">
        <f>$L38-(AF38*'Feedstock Conversions'!$B$19)-'Rail Costs'!R38</f>
        <v>73.118776232127757</v>
      </c>
      <c r="AO38" s="4">
        <f>$L38-(AG38*'Feedstock Conversions'!$B$19)-'Rail Costs'!S38</f>
        <v>65.192911907018498</v>
      </c>
      <c r="AP38" s="4">
        <f>$L38-(AH38*'Feedstock Conversions'!$B$19)-'Rail Costs'!T38</f>
        <v>87.4577675552746</v>
      </c>
      <c r="AQ38" s="4">
        <f>$L38-(AI38*'Feedstock Conversions'!$B$19)-'Rail Costs'!U38</f>
        <v>81.128610130404681</v>
      </c>
      <c r="AR38" s="4">
        <f>W38-'Rail Costs'!V38</f>
        <v>64.094184179431409</v>
      </c>
      <c r="AT38" s="4">
        <f>$T38-(AE38*'Feedstock Conversions'!$B$10)-'Rail Costs'!Q38</f>
        <v>338.33199291024903</v>
      </c>
      <c r="AU38" s="4">
        <f>$T38-(AF38*'Feedstock Conversions'!$B$10)-'Rail Costs'!R38</f>
        <v>251.35942106488162</v>
      </c>
      <c r="AV38" s="4">
        <f>$T38-(AG38*'Feedstock Conversions'!$B$10)-'Rail Costs'!S38</f>
        <v>242.70439014962673</v>
      </c>
      <c r="AW38" s="4">
        <f>$T38-(AH38*'Feedstock Conversions'!$B$10)-'Rail Costs'!T38</f>
        <v>267.01091225029052</v>
      </c>
      <c r="AX38" s="4">
        <f>$T38-(AI38*'Feedstock Conversions'!$B$10)-'Rail Costs'!U38</f>
        <v>260.09842155330415</v>
      </c>
      <c r="AY38" s="4">
        <f>X38-'Rail Costs'!V38</f>
        <v>198.035459335067</v>
      </c>
      <c r="BH38">
        <f t="shared" si="0"/>
        <v>37</v>
      </c>
      <c r="BI38">
        <f t="shared" si="1"/>
        <v>2019</v>
      </c>
      <c r="BJ38">
        <f t="shared" si="4"/>
        <v>9</v>
      </c>
    </row>
    <row r="39" spans="1:62" x14ac:dyDescent="0.2">
      <c r="A39" s="11">
        <v>43728</v>
      </c>
      <c r="B39" s="4">
        <v>32.5</v>
      </c>
      <c r="C39" s="18">
        <f>'Poultry Fat'!B39+'Rail Costs'!B39</f>
        <v>36.845666293393059</v>
      </c>
      <c r="E39" s="4">
        <f>'Poultry Fat'!C39*'Feedstock Conversions'!B$19</f>
        <v>274.50021388577829</v>
      </c>
      <c r="F39" s="4">
        <f>'Poultry Fat'!C39*'Feedstock Conversions'!B$10</f>
        <v>299.22979691302731</v>
      </c>
      <c r="H39" s="4">
        <f>'Fuel Values'!B39-'Poultry Fat'!I39-'Poultry Fat'!J39-'Poultry Fat'!K39</f>
        <v>1.4284312320731942</v>
      </c>
      <c r="I39" s="18">
        <f>('LCFS Values'!$E$2-$AA$4)/1000000*'LCFS Values'!B39*'LCFS Values'!$G$2*100</f>
        <v>165.22156876792681</v>
      </c>
      <c r="J39" s="4">
        <f>'RIN Values'!C39</f>
        <v>77.849999999999994</v>
      </c>
      <c r="K39" s="4">
        <f>'Fixed Credits Value'!B39</f>
        <v>100</v>
      </c>
      <c r="L39" s="4">
        <f t="shared" si="2"/>
        <v>344.5</v>
      </c>
      <c r="M39" s="4">
        <f>L39/'Feedstock Conversions'!B$19</f>
        <v>46.241610738255034</v>
      </c>
      <c r="O39" s="4">
        <f>'Fuel Values'!C39*100</f>
        <v>201.76</v>
      </c>
      <c r="P39" s="18">
        <f>('LCFS Values'!$E$2-AB$4)/1000000*'LCFS Values'!B39*'LCFS Values'!$G$2*100</f>
        <v>157.72047168257143</v>
      </c>
      <c r="Q39" s="4">
        <f>'RIN Values'!D39</f>
        <v>88.22999999999999</v>
      </c>
      <c r="R39" s="4">
        <f>'Fixed Credits Value'!B39</f>
        <v>100</v>
      </c>
      <c r="S39" s="4">
        <f>'Fixed Credits Value'!C39</f>
        <v>16</v>
      </c>
      <c r="T39" s="4">
        <f t="shared" si="5"/>
        <v>563.71047168257144</v>
      </c>
      <c r="U39" s="4">
        <f>T39/'Feedstock Conversions'!B$10</f>
        <v>69.412498821914511</v>
      </c>
      <c r="W39" s="4">
        <f t="shared" si="3"/>
        <v>69.999786114221706</v>
      </c>
      <c r="X39" s="4">
        <f t="shared" si="6"/>
        <v>219.21047168257144</v>
      </c>
      <c r="AA39" s="23">
        <v>34.76</v>
      </c>
      <c r="AB39" s="23">
        <v>43.24</v>
      </c>
      <c r="AE39" s="54">
        <v>25</v>
      </c>
      <c r="AF39" s="4">
        <f>$B39+'Rail Costs'!M39</f>
        <v>35.759249720044792</v>
      </c>
      <c r="AG39" s="4">
        <f>$B39+'Rail Costs'!B39</f>
        <v>36.845666293393059</v>
      </c>
      <c r="AH39" s="4">
        <f>$B39+'Rail Costs'!P39</f>
        <v>33.803699888017917</v>
      </c>
      <c r="AI39" s="4">
        <f>$B39+'Rail Costs'!L39</f>
        <v>34.672833146696526</v>
      </c>
      <c r="AM39" s="4">
        <f>$L39-(AE39*'Feedstock Conversions'!$B$19)-'Rail Costs'!Q39</f>
        <v>154.57009830705852</v>
      </c>
      <c r="AN39" s="4">
        <f>$L39-(AF39*'Feedstock Conversions'!$B$19)-'Rail Costs'!R39</f>
        <v>74.818776232127803</v>
      </c>
      <c r="AO39" s="4">
        <f>$L39-(AG39*'Feedstock Conversions'!$B$19)-'Rail Costs'!S39</f>
        <v>66.892911907018544</v>
      </c>
      <c r="AP39" s="4">
        <f>$L39-(AH39*'Feedstock Conversions'!$B$19)-'Rail Costs'!T39</f>
        <v>89.157767555274646</v>
      </c>
      <c r="AQ39" s="4">
        <f>$L39-(AI39*'Feedstock Conversions'!$B$19)-'Rail Costs'!U39</f>
        <v>82.828610130404726</v>
      </c>
      <c r="AR39" s="4">
        <f>W39-'Rail Costs'!V39</f>
        <v>65.794184179431454</v>
      </c>
      <c r="AT39" s="4">
        <f>$T39-(AE39*'Feedstock Conversions'!$B$10)-'Rail Costs'!Q39</f>
        <v>357.00140332296326</v>
      </c>
      <c r="AU39" s="4">
        <f>$T39-(AF39*'Feedstock Conversions'!$B$10)-'Rail Costs'!R39</f>
        <v>270.02883147759582</v>
      </c>
      <c r="AV39" s="4">
        <f>$T39-(AG39*'Feedstock Conversions'!$B$10)-'Rail Costs'!S39</f>
        <v>261.37380056234093</v>
      </c>
      <c r="AW39" s="4">
        <f>$T39-(AH39*'Feedstock Conversions'!$B$10)-'Rail Costs'!T39</f>
        <v>285.68032266300474</v>
      </c>
      <c r="AX39" s="4">
        <f>$T39-(AI39*'Feedstock Conversions'!$B$10)-'Rail Costs'!U39</f>
        <v>278.76783196601838</v>
      </c>
      <c r="AY39" s="4">
        <f>X39-'Rail Costs'!V39</f>
        <v>215.00486974778119</v>
      </c>
      <c r="BH39">
        <f t="shared" si="0"/>
        <v>38</v>
      </c>
      <c r="BI39">
        <f t="shared" si="1"/>
        <v>2019</v>
      </c>
      <c r="BJ39">
        <f t="shared" si="4"/>
        <v>9</v>
      </c>
    </row>
    <row r="40" spans="1:62" x14ac:dyDescent="0.2">
      <c r="A40" s="11">
        <v>43735</v>
      </c>
      <c r="B40" s="4">
        <v>32.5</v>
      </c>
      <c r="C40" s="18">
        <f>'Poultry Fat'!B40+'Rail Costs'!B40</f>
        <v>36.845666293393059</v>
      </c>
      <c r="E40" s="4">
        <f>'Poultry Fat'!C40*'Feedstock Conversions'!B$19</f>
        <v>274.50021388577829</v>
      </c>
      <c r="F40" s="4">
        <f>'Poultry Fat'!C40*'Feedstock Conversions'!B$10</f>
        <v>299.22979691302731</v>
      </c>
      <c r="H40" s="4">
        <f>'Fuel Values'!B40-'Poultry Fat'!I40-'Poultry Fat'!J40-'Poultry Fat'!K40</f>
        <v>8.2569906047866084</v>
      </c>
      <c r="I40" s="18">
        <f>('LCFS Values'!$E$2-$AA$4)/1000000*'LCFS Values'!B40*'LCFS Values'!$G$2*100</f>
        <v>164.7055093952134</v>
      </c>
      <c r="J40" s="4">
        <f>'RIN Values'!C40</f>
        <v>73.537499999999994</v>
      </c>
      <c r="K40" s="4">
        <f>'Fixed Credits Value'!B40</f>
        <v>100</v>
      </c>
      <c r="L40" s="4">
        <f t="shared" si="2"/>
        <v>346.5</v>
      </c>
      <c r="M40" s="4">
        <f>L40/'Feedstock Conversions'!B$19</f>
        <v>46.510067114093957</v>
      </c>
      <c r="O40" s="4">
        <f>'Fuel Values'!C40*100</f>
        <v>196.76</v>
      </c>
      <c r="P40" s="18">
        <f>('LCFS Values'!$E$2-AB$4)/1000000*'LCFS Values'!B40*'LCFS Values'!$G$2*100</f>
        <v>157.22784152364284</v>
      </c>
      <c r="Q40" s="4">
        <f>'RIN Values'!D40</f>
        <v>83.342500000000001</v>
      </c>
      <c r="R40" s="4">
        <f>'Fixed Credits Value'!B40</f>
        <v>100</v>
      </c>
      <c r="S40" s="4">
        <f>'Fixed Credits Value'!C40</f>
        <v>16</v>
      </c>
      <c r="T40" s="4">
        <f t="shared" si="5"/>
        <v>553.3303415236428</v>
      </c>
      <c r="U40" s="4">
        <f>T40/'Feedstock Conversions'!B$10</f>
        <v>68.134341312657384</v>
      </c>
      <c r="W40" s="4">
        <f t="shared" si="3"/>
        <v>71.999786114221706</v>
      </c>
      <c r="X40" s="4">
        <f t="shared" si="6"/>
        <v>206.8303415236428</v>
      </c>
      <c r="AA40" s="23">
        <v>37.799999999999997</v>
      </c>
      <c r="AB40" s="23">
        <v>47.48</v>
      </c>
      <c r="AE40" s="54">
        <v>25</v>
      </c>
      <c r="AF40" s="4">
        <f>$B40+'Rail Costs'!M40</f>
        <v>35.759249720044792</v>
      </c>
      <c r="AG40" s="4">
        <f>$B40+'Rail Costs'!B40</f>
        <v>36.845666293393059</v>
      </c>
      <c r="AH40" s="4">
        <f>$B40+'Rail Costs'!P40</f>
        <v>33.803699888017917</v>
      </c>
      <c r="AI40" s="4">
        <f>$B40+'Rail Costs'!L40</f>
        <v>34.672833146696526</v>
      </c>
      <c r="AM40" s="4">
        <f>$L40-(AE40*'Feedstock Conversions'!$B$19)-'Rail Costs'!Q40</f>
        <v>156.57009830705852</v>
      </c>
      <c r="AN40" s="4">
        <f>$L40-(AF40*'Feedstock Conversions'!$B$19)-'Rail Costs'!R40</f>
        <v>76.818776232127803</v>
      </c>
      <c r="AO40" s="4">
        <f>$L40-(AG40*'Feedstock Conversions'!$B$19)-'Rail Costs'!S40</f>
        <v>68.892911907018544</v>
      </c>
      <c r="AP40" s="4">
        <f>$L40-(AH40*'Feedstock Conversions'!$B$19)-'Rail Costs'!T40</f>
        <v>91.157767555274646</v>
      </c>
      <c r="AQ40" s="4">
        <f>$L40-(AI40*'Feedstock Conversions'!$B$19)-'Rail Costs'!U40</f>
        <v>84.828610130404726</v>
      </c>
      <c r="AR40" s="4">
        <f>W40-'Rail Costs'!V40</f>
        <v>67.794184179431454</v>
      </c>
      <c r="AT40" s="4">
        <f>$T40-(AE40*'Feedstock Conversions'!$B$10)-'Rail Costs'!Q40</f>
        <v>346.62127316403462</v>
      </c>
      <c r="AU40" s="4">
        <f>$T40-(AF40*'Feedstock Conversions'!$B$10)-'Rail Costs'!R40</f>
        <v>259.64870131866718</v>
      </c>
      <c r="AV40" s="4">
        <f>$T40-(AG40*'Feedstock Conversions'!$B$10)-'Rail Costs'!S40</f>
        <v>250.99367040341232</v>
      </c>
      <c r="AW40" s="4">
        <f>$T40-(AH40*'Feedstock Conversions'!$B$10)-'Rail Costs'!T40</f>
        <v>275.30019250407611</v>
      </c>
      <c r="AX40" s="4">
        <f>$T40-(AI40*'Feedstock Conversions'!$B$10)-'Rail Costs'!U40</f>
        <v>268.38770180708974</v>
      </c>
      <c r="AY40" s="4">
        <f>X40-'Rail Costs'!V40</f>
        <v>202.62473958885255</v>
      </c>
      <c r="BH40">
        <f t="shared" si="0"/>
        <v>39</v>
      </c>
      <c r="BI40">
        <f t="shared" si="1"/>
        <v>2019</v>
      </c>
      <c r="BJ40">
        <f t="shared" si="4"/>
        <v>9</v>
      </c>
    </row>
    <row r="41" spans="1:62" x14ac:dyDescent="0.2">
      <c r="A41" s="11">
        <v>43742</v>
      </c>
      <c r="B41" s="4">
        <v>32.5</v>
      </c>
      <c r="C41" s="18">
        <f>'Poultry Fat'!B41+'Rail Costs'!B41</f>
        <v>36.889809630459126</v>
      </c>
      <c r="E41" s="4">
        <f>'Poultry Fat'!C41*'Feedstock Conversions'!B$19</f>
        <v>274.82908174692051</v>
      </c>
      <c r="F41" s="4">
        <f>'Poultry Fat'!C41*'Feedstock Conversions'!B$10</f>
        <v>299.58829231056365</v>
      </c>
      <c r="H41" s="4">
        <f>'Fuel Values'!B41-'Poultry Fat'!I41-'Poultry Fat'!J41-'Poultry Fat'!K41</f>
        <v>-5.2185822704877864</v>
      </c>
      <c r="I41" s="18">
        <f>('LCFS Values'!$E$2-$AA$4)/1000000*'LCFS Values'!B41*'LCFS Values'!$G$2*100</f>
        <v>164.6435822704878</v>
      </c>
      <c r="J41" s="4">
        <f>'RIN Values'!C41</f>
        <v>81.675000000000011</v>
      </c>
      <c r="K41" s="4">
        <f>'Fixed Credits Value'!B41</f>
        <v>100</v>
      </c>
      <c r="L41" s="4">
        <f t="shared" si="2"/>
        <v>341.1</v>
      </c>
      <c r="M41" s="4">
        <f>L41/'Feedstock Conversions'!B$19</f>
        <v>45.785234899328863</v>
      </c>
      <c r="O41" s="4">
        <f>'Fuel Values'!C41*100</f>
        <v>189.95</v>
      </c>
      <c r="P41" s="18">
        <f>('LCFS Values'!$E$2-AB$4)/1000000*'LCFS Values'!B41*'LCFS Values'!$G$2*100</f>
        <v>157.16872590457143</v>
      </c>
      <c r="Q41" s="4">
        <f>'RIN Values'!D41</f>
        <v>92.564999999999998</v>
      </c>
      <c r="R41" s="4">
        <f>'Fixed Credits Value'!B41</f>
        <v>100</v>
      </c>
      <c r="S41" s="4">
        <f>'Fixed Credits Value'!C41</f>
        <v>16</v>
      </c>
      <c r="T41" s="4">
        <f t="shared" si="5"/>
        <v>555.68372590457147</v>
      </c>
      <c r="U41" s="4">
        <f>T41/'Feedstock Conversions'!B$10</f>
        <v>68.42412533969727</v>
      </c>
      <c r="W41" s="4">
        <f t="shared" si="3"/>
        <v>66.270918253079515</v>
      </c>
      <c r="X41" s="4">
        <f t="shared" si="6"/>
        <v>214.58372590457145</v>
      </c>
      <c r="AA41" s="23">
        <v>38.49</v>
      </c>
      <c r="AB41" s="23">
        <v>18.93</v>
      </c>
      <c r="AE41" s="54">
        <v>25</v>
      </c>
      <c r="AF41" s="4">
        <f>$B41+'Rail Costs'!M41</f>
        <v>35.792357222844345</v>
      </c>
      <c r="AG41" s="4">
        <f>$B41+'Rail Costs'!B41</f>
        <v>36.889809630459126</v>
      </c>
      <c r="AH41" s="4">
        <f>$B41+'Rail Costs'!P41</f>
        <v>33.816942889137735</v>
      </c>
      <c r="AI41" s="4">
        <f>$B41+'Rail Costs'!L41</f>
        <v>34.694904815229563</v>
      </c>
      <c r="AM41" s="4">
        <f>$L41-(AE41*'Feedstock Conversions'!$B$19)-'Rail Costs'!Q41</f>
        <v>151.132717815821</v>
      </c>
      <c r="AN41" s="4">
        <f>$L41-(AF41*'Feedstock Conversions'!$B$19)-'Rail Costs'!R41</f>
        <v>71.138859737871812</v>
      </c>
      <c r="AO41" s="4">
        <f>$L41-(AG41*'Feedstock Conversions'!$B$19)-'Rail Costs'!S41</f>
        <v>63.132484375600015</v>
      </c>
      <c r="AP41" s="4">
        <f>$L41-(AH41*'Feedstock Conversions'!$B$19)-'Rail Costs'!T41</f>
        <v>85.623506729086728</v>
      </c>
      <c r="AQ41" s="4">
        <f>$L41-(AI41*'Feedstock Conversions'!$B$19)-'Rail Costs'!U41</f>
        <v>79.230057637372767</v>
      </c>
      <c r="AR41" s="4">
        <f>W41-'Rail Costs'!V41</f>
        <v>62.022595756874914</v>
      </c>
      <c r="AT41" s="4">
        <f>$T41-(AE41*'Feedstock Conversions'!$B$10)-'Rail Costs'!Q41</f>
        <v>348.93727705372578</v>
      </c>
      <c r="AU41" s="4">
        <f>$T41-(AF41*'Feedstock Conversions'!$B$10)-'Rail Costs'!R41</f>
        <v>261.69994855304424</v>
      </c>
      <c r="AV41" s="4">
        <f>$T41-(AG41*'Feedstock Conversions'!$B$10)-'Rail Costs'!S41</f>
        <v>252.95699971652834</v>
      </c>
      <c r="AW41" s="4">
        <f>$T41-(AH41*'Feedstock Conversions'!$B$10)-'Rail Costs'!T41</f>
        <v>277.51042779789856</v>
      </c>
      <c r="AX41" s="4">
        <f>$T41-(AI41*'Feedstock Conversions'!$B$10)-'Rail Costs'!U41</f>
        <v>270.5277199267893</v>
      </c>
      <c r="AY41" s="4">
        <f>X41-'Rail Costs'!V41</f>
        <v>210.33540340836686</v>
      </c>
      <c r="BH41">
        <f t="shared" si="0"/>
        <v>40</v>
      </c>
      <c r="BI41">
        <f t="shared" si="1"/>
        <v>2019</v>
      </c>
      <c r="BJ41">
        <f t="shared" si="4"/>
        <v>10</v>
      </c>
    </row>
    <row r="42" spans="1:62" x14ac:dyDescent="0.2">
      <c r="A42" s="11">
        <v>43749</v>
      </c>
      <c r="B42" s="4">
        <v>30.9</v>
      </c>
      <c r="C42" s="18">
        <f>'Poultry Fat'!B42+'Rail Costs'!B42</f>
        <v>35.289809630459125</v>
      </c>
      <c r="E42" s="4">
        <f>'Poultry Fat'!C42*'Feedstock Conversions'!B$19</f>
        <v>262.90908174692049</v>
      </c>
      <c r="F42" s="4">
        <f>'Poultry Fat'!C42*'Feedstock Conversions'!B$10</f>
        <v>286.59442564389701</v>
      </c>
      <c r="H42" s="4">
        <f>'Fuel Values'!B42-'Poultry Fat'!I42-'Poultry Fat'!J42-'Poultry Fat'!K42</f>
        <v>-10.582124765000003</v>
      </c>
      <c r="I42" s="18">
        <f>('LCFS Values'!$E$2-$AA$4)/1000000*'LCFS Values'!B42*'LCFS Values'!$G$2*100</f>
        <v>165.88212476500001</v>
      </c>
      <c r="J42" s="4">
        <f>'RIN Values'!C42</f>
        <v>82.199999999999989</v>
      </c>
      <c r="K42" s="4">
        <f>'Fixed Credits Value'!B42</f>
        <v>100</v>
      </c>
      <c r="L42" s="4">
        <f t="shared" si="2"/>
        <v>337.5</v>
      </c>
      <c r="M42" s="4">
        <f>L42/'Feedstock Conversions'!B$19</f>
        <v>45.302013422818789</v>
      </c>
      <c r="O42" s="4">
        <f>'Fuel Values'!C42*100</f>
        <v>193.22</v>
      </c>
      <c r="P42" s="18">
        <f>('LCFS Values'!$E$2-AB$4)/1000000*'LCFS Values'!B42*'LCFS Values'!$G$2*100</f>
        <v>158.35103828599998</v>
      </c>
      <c r="Q42" s="4">
        <f>'RIN Values'!D42</f>
        <v>93.16</v>
      </c>
      <c r="R42" s="4">
        <f>'Fixed Credits Value'!B42</f>
        <v>100</v>
      </c>
      <c r="S42" s="4">
        <f>'Fixed Credits Value'!C42</f>
        <v>16</v>
      </c>
      <c r="T42" s="4">
        <f t="shared" si="5"/>
        <v>560.73103828599994</v>
      </c>
      <c r="U42" s="4">
        <f>T42/'Feedstock Conversions'!B$10</f>
        <v>69.045626238348333</v>
      </c>
      <c r="W42" s="4">
        <f t="shared" si="3"/>
        <v>74.590918253079508</v>
      </c>
      <c r="X42" s="4">
        <f t="shared" si="6"/>
        <v>223.23103828599994</v>
      </c>
      <c r="AA42" s="23">
        <v>39.35</v>
      </c>
      <c r="AB42" s="23">
        <v>29.78</v>
      </c>
      <c r="AE42" s="54">
        <v>25</v>
      </c>
      <c r="AF42" s="4">
        <f>$B42+'Rail Costs'!M42</f>
        <v>34.192357222844343</v>
      </c>
      <c r="AG42" s="4">
        <f>$B42+'Rail Costs'!B42</f>
        <v>35.289809630459125</v>
      </c>
      <c r="AH42" s="4">
        <f>$B42+'Rail Costs'!P42</f>
        <v>32.216942889137734</v>
      </c>
      <c r="AI42" s="4">
        <f>$B42+'Rail Costs'!L42</f>
        <v>33.094904815229562</v>
      </c>
      <c r="AM42" s="4">
        <f>$L42-(AE42*'Feedstock Conversions'!$B$19)-'Rail Costs'!Q42</f>
        <v>147.53271781582097</v>
      </c>
      <c r="AN42" s="4">
        <f>$L42-(AF42*'Feedstock Conversions'!$B$19)-'Rail Costs'!R42</f>
        <v>79.458859737871805</v>
      </c>
      <c r="AO42" s="4">
        <f>$L42-(AG42*'Feedstock Conversions'!$B$19)-'Rail Costs'!S42</f>
        <v>71.452484375600008</v>
      </c>
      <c r="AP42" s="4">
        <f>$L42-(AH42*'Feedstock Conversions'!$B$19)-'Rail Costs'!T42</f>
        <v>93.943506729086721</v>
      </c>
      <c r="AQ42" s="4">
        <f>$L42-(AI42*'Feedstock Conversions'!$B$19)-'Rail Costs'!U42</f>
        <v>87.550057637372731</v>
      </c>
      <c r="AR42" s="4">
        <f>W42-'Rail Costs'!V42</f>
        <v>70.342595756874914</v>
      </c>
      <c r="AT42" s="4">
        <f>$T42-(AE42*'Feedstock Conversions'!$B$10)-'Rail Costs'!Q42</f>
        <v>353.98458943515425</v>
      </c>
      <c r="AU42" s="4">
        <f>$T42-(AF42*'Feedstock Conversions'!$B$10)-'Rail Costs'!R42</f>
        <v>279.7411276011394</v>
      </c>
      <c r="AV42" s="4">
        <f>$T42-(AG42*'Feedstock Conversions'!$B$10)-'Rail Costs'!S42</f>
        <v>270.99817876462345</v>
      </c>
      <c r="AW42" s="4">
        <f>$T42-(AH42*'Feedstock Conversions'!$B$10)-'Rail Costs'!T42</f>
        <v>295.55160684599372</v>
      </c>
      <c r="AX42" s="4">
        <f>$T42-(AI42*'Feedstock Conversions'!$B$10)-'Rail Costs'!U42</f>
        <v>288.56889897488446</v>
      </c>
      <c r="AY42" s="4">
        <f>X42-'Rail Costs'!V42</f>
        <v>218.98271578979535</v>
      </c>
      <c r="BH42">
        <f t="shared" si="0"/>
        <v>41</v>
      </c>
      <c r="BI42">
        <f t="shared" si="1"/>
        <v>2019</v>
      </c>
      <c r="BJ42">
        <f t="shared" si="4"/>
        <v>10</v>
      </c>
    </row>
    <row r="43" spans="1:62" x14ac:dyDescent="0.2">
      <c r="A43" s="11">
        <v>43756</v>
      </c>
      <c r="B43" s="4">
        <v>30.5</v>
      </c>
      <c r="C43" s="18">
        <f>'Poultry Fat'!B43+'Rail Costs'!B43</f>
        <v>34.889809630459126</v>
      </c>
      <c r="E43" s="4">
        <f>'Poultry Fat'!C43*'Feedstock Conversions'!B$19</f>
        <v>259.92908174692047</v>
      </c>
      <c r="F43" s="4">
        <f>'Poultry Fat'!C43*'Feedstock Conversions'!B$10</f>
        <v>283.34595897723034</v>
      </c>
      <c r="H43" s="4">
        <f>'Fuel Values'!B43-'Poultry Fat'!I43-'Poultry Fat'!J43-'Poultry Fat'!K43</f>
        <v>-14.359660508231684</v>
      </c>
      <c r="I43" s="18">
        <f>('LCFS Values'!$E$2-$AA$4)/1000000*'LCFS Values'!B43*'LCFS Values'!$G$2*100</f>
        <v>167.4096605082317</v>
      </c>
      <c r="J43" s="4">
        <f>'RIN Values'!C43</f>
        <v>84.449999999999989</v>
      </c>
      <c r="K43" s="4">
        <f>'Fixed Credits Value'!B43</f>
        <v>100</v>
      </c>
      <c r="L43" s="4">
        <f t="shared" si="2"/>
        <v>337.5</v>
      </c>
      <c r="M43" s="4">
        <f>L43/'Feedstock Conversions'!B$19</f>
        <v>45.302013422818789</v>
      </c>
      <c r="O43" s="4">
        <f>'Fuel Values'!C43*100</f>
        <v>194.26000000000002</v>
      </c>
      <c r="P43" s="18">
        <f>('LCFS Values'!$E$2-AB$4)/1000000*'LCFS Values'!B43*'LCFS Values'!$G$2*100</f>
        <v>159.80922355642858</v>
      </c>
      <c r="Q43" s="4">
        <f>'RIN Values'!D43</f>
        <v>95.71</v>
      </c>
      <c r="R43" s="4">
        <f>'Fixed Credits Value'!B43</f>
        <v>100</v>
      </c>
      <c r="S43" s="4">
        <f>'Fixed Credits Value'!C43</f>
        <v>16</v>
      </c>
      <c r="T43" s="4">
        <f t="shared" si="5"/>
        <v>565.77922355642852</v>
      </c>
      <c r="U43" s="4">
        <f>T43/'Feedstock Conversions'!B$10</f>
        <v>69.667234620201754</v>
      </c>
      <c r="W43" s="4">
        <f t="shared" si="3"/>
        <v>77.570918253079526</v>
      </c>
      <c r="X43" s="4">
        <f t="shared" si="6"/>
        <v>228.27922355642852</v>
      </c>
      <c r="AA43" s="23">
        <v>31.95</v>
      </c>
      <c r="AB43" s="23">
        <v>33.08</v>
      </c>
      <c r="AE43" s="54">
        <v>25</v>
      </c>
      <c r="AF43" s="4">
        <f>$B43+'Rail Costs'!M43</f>
        <v>33.792357222844345</v>
      </c>
      <c r="AG43" s="4">
        <f>$B43+'Rail Costs'!B43</f>
        <v>34.889809630459126</v>
      </c>
      <c r="AH43" s="4">
        <f>$B43+'Rail Costs'!P43</f>
        <v>31.816942889137739</v>
      </c>
      <c r="AI43" s="4">
        <f>$B43+'Rail Costs'!L43</f>
        <v>32.694904815229563</v>
      </c>
      <c r="AM43" s="4">
        <f>$L43-(AE43*'Feedstock Conversions'!$B$19)-'Rail Costs'!Q43</f>
        <v>147.53271781582097</v>
      </c>
      <c r="AN43" s="4">
        <f>$L43-(AF43*'Feedstock Conversions'!$B$19)-'Rail Costs'!R43</f>
        <v>82.438859737871795</v>
      </c>
      <c r="AO43" s="4">
        <f>$L43-(AG43*'Feedstock Conversions'!$B$19)-'Rail Costs'!S43</f>
        <v>74.432484375600026</v>
      </c>
      <c r="AP43" s="4">
        <f>$L43-(AH43*'Feedstock Conversions'!$B$19)-'Rail Costs'!T43</f>
        <v>96.923506729086682</v>
      </c>
      <c r="AQ43" s="4">
        <f>$L43-(AI43*'Feedstock Conversions'!$B$19)-'Rail Costs'!U43</f>
        <v>90.530057637372721</v>
      </c>
      <c r="AR43" s="4">
        <f>W43-'Rail Costs'!V43</f>
        <v>73.322595756874932</v>
      </c>
      <c r="AT43" s="4">
        <f>$T43-(AE43*'Feedstock Conversions'!$B$10)-'Rail Costs'!Q43</f>
        <v>359.03277470558282</v>
      </c>
      <c r="AU43" s="4">
        <f>$T43-(AF43*'Feedstock Conversions'!$B$10)-'Rail Costs'!R43</f>
        <v>288.03777953823459</v>
      </c>
      <c r="AV43" s="4">
        <f>$T43-(AG43*'Feedstock Conversions'!$B$10)-'Rail Costs'!S43</f>
        <v>279.29483070171869</v>
      </c>
      <c r="AW43" s="4">
        <f>$T43-(AH43*'Feedstock Conversions'!$B$10)-'Rail Costs'!T43</f>
        <v>303.84825878308891</v>
      </c>
      <c r="AX43" s="4">
        <f>$T43-(AI43*'Feedstock Conversions'!$B$10)-'Rail Costs'!U43</f>
        <v>296.86555091197965</v>
      </c>
      <c r="AY43" s="4">
        <f>X43-'Rail Costs'!V43</f>
        <v>224.03090106022393</v>
      </c>
      <c r="BH43">
        <f t="shared" si="0"/>
        <v>42</v>
      </c>
      <c r="BI43">
        <f t="shared" si="1"/>
        <v>2019</v>
      </c>
      <c r="BJ43">
        <f t="shared" si="4"/>
        <v>10</v>
      </c>
    </row>
    <row r="44" spans="1:62" x14ac:dyDescent="0.2">
      <c r="A44" s="11">
        <v>43763</v>
      </c>
      <c r="B44" s="4">
        <v>28.4</v>
      </c>
      <c r="C44" s="18">
        <f>'Poultry Fat'!B44+'Rail Costs'!B44</f>
        <v>32.789809630459125</v>
      </c>
      <c r="E44" s="4">
        <f>'Poultry Fat'!C44*'Feedstock Conversions'!B$19</f>
        <v>244.28408174692049</v>
      </c>
      <c r="F44" s="4">
        <f>'Poultry Fat'!C44*'Feedstock Conversions'!B$10</f>
        <v>266.29150897723031</v>
      </c>
      <c r="H44" s="4">
        <f>'Fuel Values'!B44-'Poultry Fat'!I44-'Poultry Fat'!J44-'Poultry Fat'!K44</f>
        <v>-17.624348753292708</v>
      </c>
      <c r="I44" s="18">
        <f>('LCFS Values'!$E$2-$AA$4)/1000000*'LCFS Values'!B44*'LCFS Values'!$G$2*100</f>
        <v>168.52434875329268</v>
      </c>
      <c r="J44" s="4">
        <f>'RIN Values'!C44</f>
        <v>87</v>
      </c>
      <c r="K44" s="4">
        <f>'Fixed Credits Value'!B44</f>
        <v>100</v>
      </c>
      <c r="L44" s="4">
        <f t="shared" si="2"/>
        <v>337.9</v>
      </c>
      <c r="M44" s="4">
        <f>L44/'Feedstock Conversions'!B$19</f>
        <v>45.355704697986575</v>
      </c>
      <c r="O44" s="4">
        <f>'Fuel Values'!C44*100</f>
        <v>197.29000000000002</v>
      </c>
      <c r="P44" s="18">
        <f>('LCFS Values'!$E$2-AB$4)/1000000*'LCFS Values'!B44*'LCFS Values'!$G$2*100</f>
        <v>160.87330469971428</v>
      </c>
      <c r="Q44" s="4">
        <f>'RIN Values'!D44</f>
        <v>98.6</v>
      </c>
      <c r="R44" s="4">
        <f>'Fixed Credits Value'!B44</f>
        <v>100</v>
      </c>
      <c r="S44" s="4">
        <f>'Fixed Credits Value'!C44</f>
        <v>16</v>
      </c>
      <c r="T44" s="4">
        <f t="shared" si="5"/>
        <v>572.76330469971435</v>
      </c>
      <c r="U44" s="4">
        <f>T44/'Feedstock Conversions'!B$10</f>
        <v>70.527219574328115</v>
      </c>
      <c r="W44" s="4">
        <f t="shared" si="3"/>
        <v>93.615918253079485</v>
      </c>
      <c r="X44" s="4">
        <f t="shared" si="6"/>
        <v>234.86330469971438</v>
      </c>
      <c r="AA44" s="23">
        <v>29.39</v>
      </c>
      <c r="AB44" s="23">
        <v>32.909999999999997</v>
      </c>
      <c r="AE44" s="54">
        <v>24.2</v>
      </c>
      <c r="AF44" s="4">
        <f>$B44+'Rail Costs'!M44</f>
        <v>31.692357222844343</v>
      </c>
      <c r="AG44" s="4">
        <f>$B44+'Rail Costs'!B44</f>
        <v>32.789809630459125</v>
      </c>
      <c r="AH44" s="4">
        <f>$B44+'Rail Costs'!P44</f>
        <v>29.716942889137737</v>
      </c>
      <c r="AI44" s="4">
        <f>$B44+'Rail Costs'!L44</f>
        <v>30.594904815229562</v>
      </c>
      <c r="AM44" s="4">
        <f>$L44-(AE44*'Feedstock Conversions'!$B$19)-'Rail Costs'!Q44</f>
        <v>153.89271781582096</v>
      </c>
      <c r="AN44" s="4">
        <f>$L44-(AF44*'Feedstock Conversions'!$B$19)-'Rail Costs'!R44</f>
        <v>98.483859737871782</v>
      </c>
      <c r="AO44" s="4">
        <f>$L44-(AG44*'Feedstock Conversions'!$B$19)-'Rail Costs'!S44</f>
        <v>90.477484375599985</v>
      </c>
      <c r="AP44" s="4">
        <f>$L44-(AH44*'Feedstock Conversions'!$B$19)-'Rail Costs'!T44</f>
        <v>112.96850672908667</v>
      </c>
      <c r="AQ44" s="4">
        <f>$L44-(AI44*'Feedstock Conversions'!$B$19)-'Rail Costs'!U44</f>
        <v>106.57505763737271</v>
      </c>
      <c r="AR44" s="4">
        <f>W44-'Rail Costs'!V44</f>
        <v>89.367595756874891</v>
      </c>
      <c r="AT44" s="4">
        <f>$T44-(AE44*'Feedstock Conversions'!$B$10)-'Rail Costs'!Q44</f>
        <v>372.513789182202</v>
      </c>
      <c r="AU44" s="4">
        <f>$T44-(AF44*'Feedstock Conversions'!$B$10)-'Rail Costs'!R44</f>
        <v>312.07631068152045</v>
      </c>
      <c r="AV44" s="4">
        <f>$T44-(AG44*'Feedstock Conversions'!$B$10)-'Rail Costs'!S44</f>
        <v>303.33336184500456</v>
      </c>
      <c r="AW44" s="4">
        <f>$T44-(AH44*'Feedstock Conversions'!$B$10)-'Rail Costs'!T44</f>
        <v>327.88678992637477</v>
      </c>
      <c r="AX44" s="4">
        <f>$T44-(AI44*'Feedstock Conversions'!$B$10)-'Rail Costs'!U44</f>
        <v>320.90408205526552</v>
      </c>
      <c r="AY44" s="4">
        <f>X44-'Rail Costs'!V44</f>
        <v>230.61498220350978</v>
      </c>
      <c r="BH44">
        <f t="shared" si="0"/>
        <v>43</v>
      </c>
      <c r="BI44">
        <f t="shared" si="1"/>
        <v>2019</v>
      </c>
      <c r="BJ44">
        <f t="shared" si="4"/>
        <v>10</v>
      </c>
    </row>
    <row r="45" spans="1:62" x14ac:dyDescent="0.2">
      <c r="A45" s="11">
        <v>43770</v>
      </c>
      <c r="B45" s="4">
        <v>27.75</v>
      </c>
      <c r="C45" s="18">
        <f>'Poultry Fat'!B45+'Rail Costs'!B45</f>
        <v>32.139809630459126</v>
      </c>
      <c r="E45" s="4">
        <f>'Poultry Fat'!C45*'Feedstock Conversions'!B$19</f>
        <v>239.44158174692049</v>
      </c>
      <c r="F45" s="4">
        <f>'Poultry Fat'!C45*'Feedstock Conversions'!B$10</f>
        <v>261.01275064389699</v>
      </c>
      <c r="H45" s="4">
        <f>'Fuel Values'!B45-'Poultry Fat'!I45-'Poultry Fat'!J45-'Poultry Fat'!K45</f>
        <v>-21.839281240487793</v>
      </c>
      <c r="I45" s="18">
        <f>('LCFS Values'!$E$2-$AA$4)/1000000*'LCFS Values'!B45*'LCFS Values'!$G$2*100</f>
        <v>171.41428124048778</v>
      </c>
      <c r="J45" s="4">
        <f>'RIN Values'!C45</f>
        <v>89.925000000000011</v>
      </c>
      <c r="K45" s="4">
        <f>'Fixed Credits Value'!B45</f>
        <v>100</v>
      </c>
      <c r="L45" s="4">
        <f t="shared" si="2"/>
        <v>339.5</v>
      </c>
      <c r="M45" s="4">
        <f>L45/'Feedstock Conversions'!B$19</f>
        <v>45.570469798657719</v>
      </c>
      <c r="O45" s="4">
        <f>'Fuel Values'!C45*100</f>
        <v>193.97</v>
      </c>
      <c r="P45" s="18">
        <f>('LCFS Values'!$E$2-AB$4)/1000000*'LCFS Values'!B45*'LCFS Values'!$G$2*100</f>
        <v>163.63203358971427</v>
      </c>
      <c r="Q45" s="4">
        <f>'RIN Values'!D45</f>
        <v>101.91500000000001</v>
      </c>
      <c r="R45" s="4">
        <f>'Fixed Credits Value'!B45</f>
        <v>100</v>
      </c>
      <c r="S45" s="4">
        <f>'Fixed Credits Value'!C45</f>
        <v>16</v>
      </c>
      <c r="T45" s="4">
        <f t="shared" si="5"/>
        <v>575.51703358971429</v>
      </c>
      <c r="U45" s="4">
        <f>T45/'Feedstock Conversions'!B$10</f>
        <v>70.86630002951722</v>
      </c>
      <c r="W45" s="4">
        <f t="shared" si="3"/>
        <v>100.05841825307951</v>
      </c>
      <c r="X45" s="4">
        <f t="shared" si="6"/>
        <v>236.01703358971429</v>
      </c>
      <c r="AA45" s="23">
        <v>32.729999999999997</v>
      </c>
      <c r="AB45" s="23">
        <v>37</v>
      </c>
      <c r="AE45" s="54">
        <v>24</v>
      </c>
      <c r="AF45" s="4">
        <f>$B45+'Rail Costs'!M45</f>
        <v>31.042357222844345</v>
      </c>
      <c r="AG45" s="4">
        <f>$B45+'Rail Costs'!B45</f>
        <v>32.139809630459126</v>
      </c>
      <c r="AH45" s="4">
        <f>$B45+'Rail Costs'!P45</f>
        <v>29.066942889137739</v>
      </c>
      <c r="AI45" s="4">
        <f>$B45+'Rail Costs'!L45</f>
        <v>29.944904815229563</v>
      </c>
      <c r="AM45" s="4">
        <f>$L45-(AE45*'Feedstock Conversions'!$B$19)-'Rail Costs'!Q45</f>
        <v>156.98271781582096</v>
      </c>
      <c r="AN45" s="4">
        <f>$L45-(AF45*'Feedstock Conversions'!$B$19)-'Rail Costs'!R45</f>
        <v>104.92635973787178</v>
      </c>
      <c r="AO45" s="4">
        <f>$L45-(AG45*'Feedstock Conversions'!$B$19)-'Rail Costs'!S45</f>
        <v>96.919984375600009</v>
      </c>
      <c r="AP45" s="4">
        <f>$L45-(AH45*'Feedstock Conversions'!$B$19)-'Rail Costs'!T45</f>
        <v>119.41100672908667</v>
      </c>
      <c r="AQ45" s="4">
        <f>$L45-(AI45*'Feedstock Conversions'!$B$19)-'Rail Costs'!U45</f>
        <v>113.01755763737273</v>
      </c>
      <c r="AR45" s="4">
        <f>W45-'Rail Costs'!V45</f>
        <v>95.810095756874915</v>
      </c>
      <c r="AT45" s="4">
        <f>$T45-(AE45*'Feedstock Conversions'!$B$10)-'Rail Costs'!Q45</f>
        <v>376.89175140553527</v>
      </c>
      <c r="AU45" s="4">
        <f>$T45-(AF45*'Feedstock Conversions'!$B$10)-'Rail Costs'!R45</f>
        <v>320.1087979048537</v>
      </c>
      <c r="AV45" s="4">
        <f>$T45-(AG45*'Feedstock Conversions'!$B$10)-'Rail Costs'!S45</f>
        <v>311.36584906833781</v>
      </c>
      <c r="AW45" s="4">
        <f>$T45-(AH45*'Feedstock Conversions'!$B$10)-'Rail Costs'!T45</f>
        <v>335.91927714970797</v>
      </c>
      <c r="AX45" s="4">
        <f>$T45-(AI45*'Feedstock Conversions'!$B$10)-'Rail Costs'!U45</f>
        <v>328.93656927859877</v>
      </c>
      <c r="AY45" s="4">
        <f>X45-'Rail Costs'!V45</f>
        <v>231.76871109350969</v>
      </c>
      <c r="BH45">
        <f t="shared" si="0"/>
        <v>44</v>
      </c>
      <c r="BI45">
        <f t="shared" si="1"/>
        <v>2019</v>
      </c>
      <c r="BJ45">
        <f t="shared" si="4"/>
        <v>11</v>
      </c>
    </row>
    <row r="46" spans="1:62" x14ac:dyDescent="0.2">
      <c r="A46" s="11">
        <v>43777</v>
      </c>
      <c r="B46" s="4">
        <v>27.75</v>
      </c>
      <c r="C46" s="18">
        <f>'Poultry Fat'!B46+'Rail Costs'!B46</f>
        <v>32.139809630459126</v>
      </c>
      <c r="E46" s="4">
        <f>'Poultry Fat'!C46*'Feedstock Conversions'!B$19</f>
        <v>239.44158174692049</v>
      </c>
      <c r="F46" s="4">
        <f>'Poultry Fat'!C46*'Feedstock Conversions'!B$10</f>
        <v>261.01275064389699</v>
      </c>
      <c r="H46" s="4">
        <f>'Fuel Values'!B46-'Poultry Fat'!I46-'Poultry Fat'!J46-'Poultry Fat'!K46</f>
        <v>-23.999142241219488</v>
      </c>
      <c r="I46" s="18">
        <f>('LCFS Values'!$E$2-$AA$4)/1000000*'LCFS Values'!B46*'LCFS Values'!$G$2*100</f>
        <v>171.24914224121949</v>
      </c>
      <c r="J46" s="4">
        <f>'RIN Values'!C46</f>
        <v>93.449999999999989</v>
      </c>
      <c r="K46" s="4">
        <f>'Fixed Credits Value'!B46</f>
        <v>100</v>
      </c>
      <c r="L46" s="4">
        <f t="shared" si="2"/>
        <v>340.7</v>
      </c>
      <c r="M46" s="4">
        <f>L46/'Feedstock Conversions'!B$19</f>
        <v>45.73154362416107</v>
      </c>
      <c r="O46" s="4">
        <f>'Fuel Values'!C46*100</f>
        <v>194.26000000000002</v>
      </c>
      <c r="P46" s="18">
        <f>('LCFS Values'!$E$2-AB$4)/1000000*'LCFS Values'!B46*'LCFS Values'!$G$2*100</f>
        <v>163.47439193885717</v>
      </c>
      <c r="Q46" s="4">
        <f>'RIN Values'!D46</f>
        <v>105.91</v>
      </c>
      <c r="R46" s="4">
        <f>'Fixed Credits Value'!B46</f>
        <v>100</v>
      </c>
      <c r="S46" s="4">
        <f>'Fixed Credits Value'!C46</f>
        <v>16</v>
      </c>
      <c r="T46" s="4">
        <f t="shared" si="5"/>
        <v>579.64439193885721</v>
      </c>
      <c r="U46" s="4">
        <f>T46/'Feedstock Conversions'!B$10</f>
        <v>71.374522372260614</v>
      </c>
      <c r="W46" s="4">
        <f t="shared" si="3"/>
        <v>101.2584182530795</v>
      </c>
      <c r="X46" s="4">
        <f t="shared" si="6"/>
        <v>238.94439193885722</v>
      </c>
      <c r="AA46" s="23">
        <v>42.58</v>
      </c>
      <c r="AB46" s="23">
        <v>39.5</v>
      </c>
      <c r="AE46" s="54">
        <v>24</v>
      </c>
      <c r="AF46" s="4">
        <f>$B46+'Rail Costs'!M46</f>
        <v>31.042357222844345</v>
      </c>
      <c r="AG46" s="4">
        <f>$B46+'Rail Costs'!B46</f>
        <v>32.139809630459126</v>
      </c>
      <c r="AH46" s="4">
        <f>$B46+'Rail Costs'!P46</f>
        <v>29.066942889137739</v>
      </c>
      <c r="AI46" s="4">
        <f>$B46+'Rail Costs'!L46</f>
        <v>29.944904815229563</v>
      </c>
      <c r="AM46" s="4">
        <f>$L46-(AE46*'Feedstock Conversions'!$B$19)-'Rail Costs'!Q46</f>
        <v>158.18271781582095</v>
      </c>
      <c r="AN46" s="4">
        <f>$L46-(AF46*'Feedstock Conversions'!$B$19)-'Rail Costs'!R46</f>
        <v>106.12635973787177</v>
      </c>
      <c r="AO46" s="4">
        <f>$L46-(AG46*'Feedstock Conversions'!$B$19)-'Rail Costs'!S46</f>
        <v>98.119984375599998</v>
      </c>
      <c r="AP46" s="4">
        <f>$L46-(AH46*'Feedstock Conversions'!$B$19)-'Rail Costs'!T46</f>
        <v>120.61100672908665</v>
      </c>
      <c r="AQ46" s="4">
        <f>$L46-(AI46*'Feedstock Conversions'!$B$19)-'Rail Costs'!U46</f>
        <v>114.21755763737272</v>
      </c>
      <c r="AR46" s="4">
        <f>W46-'Rail Costs'!V46</f>
        <v>97.010095756874904</v>
      </c>
      <c r="AT46" s="4">
        <f>$T46-(AE46*'Feedstock Conversions'!$B$10)-'Rail Costs'!Q46</f>
        <v>381.0191097546782</v>
      </c>
      <c r="AU46" s="4">
        <f>$T46-(AF46*'Feedstock Conversions'!$B$10)-'Rail Costs'!R46</f>
        <v>324.23615625399663</v>
      </c>
      <c r="AV46" s="4">
        <f>$T46-(AG46*'Feedstock Conversions'!$B$10)-'Rail Costs'!S46</f>
        <v>315.49320741748073</v>
      </c>
      <c r="AW46" s="4">
        <f>$T46-(AH46*'Feedstock Conversions'!$B$10)-'Rail Costs'!T46</f>
        <v>340.04663549885089</v>
      </c>
      <c r="AX46" s="4">
        <f>$T46-(AI46*'Feedstock Conversions'!$B$10)-'Rail Costs'!U46</f>
        <v>333.06392762774169</v>
      </c>
      <c r="AY46" s="4">
        <f>X46-'Rail Costs'!V46</f>
        <v>234.69606944265263</v>
      </c>
      <c r="BH46">
        <f t="shared" si="0"/>
        <v>45</v>
      </c>
      <c r="BI46">
        <f t="shared" si="1"/>
        <v>2019</v>
      </c>
      <c r="BJ46">
        <f t="shared" si="4"/>
        <v>11</v>
      </c>
    </row>
    <row r="47" spans="1:62" x14ac:dyDescent="0.2">
      <c r="A47" s="11">
        <v>43784</v>
      </c>
      <c r="B47" s="4">
        <v>27.75</v>
      </c>
      <c r="C47" s="18">
        <f>'Poultry Fat'!B47+'Rail Costs'!B47</f>
        <v>32.139809630459126</v>
      </c>
      <c r="E47" s="4">
        <f>'Poultry Fat'!C47*'Feedstock Conversions'!B$19</f>
        <v>239.44158174692049</v>
      </c>
      <c r="F47" s="4">
        <f>'Poultry Fat'!C47*'Feedstock Conversions'!B$10</f>
        <v>261.01275064389699</v>
      </c>
      <c r="H47" s="4">
        <f>'Fuel Values'!B47-'Poultry Fat'!I47-'Poultry Fat'!J47-'Poultry Fat'!K47</f>
        <v>-24.146399985914599</v>
      </c>
      <c r="I47" s="18">
        <f>('LCFS Values'!$E$2-$AA$4)/1000000*'LCFS Values'!B47*'LCFS Values'!$G$2*100</f>
        <v>172.44639998591461</v>
      </c>
      <c r="J47" s="4">
        <f>'RIN Values'!C47</f>
        <v>94.199999999999989</v>
      </c>
      <c r="K47" s="4">
        <f>'Fixed Credits Value'!B47</f>
        <v>100</v>
      </c>
      <c r="L47" s="4">
        <f t="shared" si="2"/>
        <v>342.5</v>
      </c>
      <c r="M47" s="4">
        <f>L47/'Feedstock Conversions'!B$19</f>
        <v>45.973154362416103</v>
      </c>
      <c r="O47" s="4">
        <f>'Fuel Values'!C47*100</f>
        <v>192.79999999999998</v>
      </c>
      <c r="P47" s="18">
        <f>('LCFS Values'!$E$2-AB$4)/1000000*'LCFS Values'!B47*'LCFS Values'!$G$2*100</f>
        <v>164.61729390757142</v>
      </c>
      <c r="Q47" s="4">
        <f>'RIN Values'!D47</f>
        <v>106.75999999999999</v>
      </c>
      <c r="R47" s="4">
        <f>'Fixed Credits Value'!B47</f>
        <v>100</v>
      </c>
      <c r="S47" s="4">
        <f>'Fixed Credits Value'!C47</f>
        <v>16</v>
      </c>
      <c r="T47" s="4">
        <f t="shared" si="5"/>
        <v>580.17729390757142</v>
      </c>
      <c r="U47" s="4">
        <f>T47/'Feedstock Conversions'!B$10</f>
        <v>71.440141265528936</v>
      </c>
      <c r="W47" s="4">
        <f t="shared" si="3"/>
        <v>103.05841825307951</v>
      </c>
      <c r="X47" s="4">
        <f t="shared" si="6"/>
        <v>237.67729390757142</v>
      </c>
      <c r="AA47" s="23">
        <v>34.619999999999997</v>
      </c>
      <c r="AB47" s="23">
        <v>48</v>
      </c>
      <c r="AE47" s="54">
        <v>24</v>
      </c>
      <c r="AF47" s="4">
        <f>$B47+'Rail Costs'!M47</f>
        <v>31.042357222844345</v>
      </c>
      <c r="AG47" s="4">
        <f>$B47+'Rail Costs'!B47</f>
        <v>32.139809630459126</v>
      </c>
      <c r="AH47" s="4">
        <f>$B47+'Rail Costs'!P47</f>
        <v>29.066942889137739</v>
      </c>
      <c r="AI47" s="4">
        <f>$B47+'Rail Costs'!L47</f>
        <v>29.944904815229563</v>
      </c>
      <c r="AM47" s="4">
        <f>$L47-(AE47*'Feedstock Conversions'!$B$19)-'Rail Costs'!Q47</f>
        <v>159.98271781582096</v>
      </c>
      <c r="AN47" s="4">
        <f>$L47-(AF47*'Feedstock Conversions'!$B$19)-'Rail Costs'!R47</f>
        <v>107.92635973787178</v>
      </c>
      <c r="AO47" s="4">
        <f>$L47-(AG47*'Feedstock Conversions'!$B$19)-'Rail Costs'!S47</f>
        <v>99.919984375600009</v>
      </c>
      <c r="AP47" s="4">
        <f>$L47-(AH47*'Feedstock Conversions'!$B$19)-'Rail Costs'!T47</f>
        <v>122.41100672908667</v>
      </c>
      <c r="AQ47" s="4">
        <f>$L47-(AI47*'Feedstock Conversions'!$B$19)-'Rail Costs'!U47</f>
        <v>116.01755763737273</v>
      </c>
      <c r="AR47" s="4">
        <f>W47-'Rail Costs'!V47</f>
        <v>98.810095756874915</v>
      </c>
      <c r="AT47" s="4">
        <f>$T47-(AE47*'Feedstock Conversions'!$B$10)-'Rail Costs'!Q47</f>
        <v>381.55201172339241</v>
      </c>
      <c r="AU47" s="4">
        <f>$T47-(AF47*'Feedstock Conversions'!$B$10)-'Rail Costs'!R47</f>
        <v>324.76905822271084</v>
      </c>
      <c r="AV47" s="4">
        <f>$T47-(AG47*'Feedstock Conversions'!$B$10)-'Rail Costs'!S47</f>
        <v>316.02610938619495</v>
      </c>
      <c r="AW47" s="4">
        <f>$T47-(AH47*'Feedstock Conversions'!$B$10)-'Rail Costs'!T47</f>
        <v>340.5795374675651</v>
      </c>
      <c r="AX47" s="4">
        <f>$T47-(AI47*'Feedstock Conversions'!$B$10)-'Rail Costs'!U47</f>
        <v>333.5968295964559</v>
      </c>
      <c r="AY47" s="4">
        <f>X47-'Rail Costs'!V47</f>
        <v>233.42897141136683</v>
      </c>
      <c r="BH47">
        <f t="shared" si="0"/>
        <v>46</v>
      </c>
      <c r="BI47">
        <f t="shared" si="1"/>
        <v>2019</v>
      </c>
      <c r="BJ47">
        <f t="shared" si="4"/>
        <v>11</v>
      </c>
    </row>
    <row r="48" spans="1:62" x14ac:dyDescent="0.2">
      <c r="A48" s="11">
        <v>43791</v>
      </c>
      <c r="B48" s="4">
        <v>27.75</v>
      </c>
      <c r="C48" s="18">
        <f>'Poultry Fat'!B48+'Rail Costs'!B48</f>
        <v>32.139809630459126</v>
      </c>
      <c r="E48" s="4">
        <f>'Poultry Fat'!C48*'Feedstock Conversions'!B$19</f>
        <v>239.44158174692049</v>
      </c>
      <c r="F48" s="4">
        <f>'Poultry Fat'!C48*'Feedstock Conversions'!B$10</f>
        <v>261.01275064389699</v>
      </c>
      <c r="H48" s="4">
        <f>'Fuel Values'!B48-'Poultry Fat'!I48-'Poultry Fat'!J48-'Poultry Fat'!K48</f>
        <v>-23.819559239024358</v>
      </c>
      <c r="I48" s="18">
        <f>('LCFS Values'!$E$2-$AA$4)/1000000*'LCFS Values'!B48*'LCFS Values'!$G$2*100</f>
        <v>171.74455923902437</v>
      </c>
      <c r="J48" s="4">
        <f>'RIN Values'!C48</f>
        <v>94.574999999999989</v>
      </c>
      <c r="K48" s="4">
        <f>'Fixed Credits Value'!B48</f>
        <v>100</v>
      </c>
      <c r="L48" s="4">
        <f t="shared" si="2"/>
        <v>342.5</v>
      </c>
      <c r="M48" s="4">
        <f>L48/'Feedstock Conversions'!B$19</f>
        <v>45.973154362416103</v>
      </c>
      <c r="O48" s="4">
        <f>'Fuel Values'!C48*100</f>
        <v>191.57</v>
      </c>
      <c r="P48" s="18">
        <f>('LCFS Values'!$E$2-AB$4)/1000000*'LCFS Values'!B48*'LCFS Values'!$G$2*100</f>
        <v>163.94731689142856</v>
      </c>
      <c r="Q48" s="4">
        <f>'RIN Values'!D48</f>
        <v>107.18499999999999</v>
      </c>
      <c r="R48" s="4">
        <f>'Fixed Credits Value'!B48</f>
        <v>100</v>
      </c>
      <c r="S48" s="4">
        <f>'Fixed Credits Value'!C48</f>
        <v>16</v>
      </c>
      <c r="T48" s="4">
        <f t="shared" si="5"/>
        <v>578.70231689142861</v>
      </c>
      <c r="U48" s="4">
        <f>T48/'Feedstock Conversions'!B$10</f>
        <v>71.258519944765155</v>
      </c>
      <c r="W48" s="4">
        <f t="shared" si="3"/>
        <v>103.05841825307951</v>
      </c>
      <c r="X48" s="4">
        <f t="shared" si="6"/>
        <v>236.20231689142861</v>
      </c>
      <c r="AA48" s="23">
        <v>31.65</v>
      </c>
      <c r="AB48" s="23">
        <v>24</v>
      </c>
      <c r="AE48" s="54">
        <v>23.4</v>
      </c>
      <c r="AF48" s="4">
        <f>$B48+'Rail Costs'!M48</f>
        <v>31.042357222844345</v>
      </c>
      <c r="AG48" s="4">
        <f>$B48+'Rail Costs'!B48</f>
        <v>32.139809630459126</v>
      </c>
      <c r="AH48" s="4">
        <f>$B48+'Rail Costs'!P48</f>
        <v>29.066942889137739</v>
      </c>
      <c r="AI48" s="4">
        <f>$B48+'Rail Costs'!L48</f>
        <v>29.944904815229563</v>
      </c>
      <c r="AM48" s="4">
        <f>$L48-(AE48*'Feedstock Conversions'!$B$19)-'Rail Costs'!Q48</f>
        <v>164.45271781582099</v>
      </c>
      <c r="AN48" s="4">
        <f>$L48-(AF48*'Feedstock Conversions'!$B$19)-'Rail Costs'!R48</f>
        <v>107.92635973787178</v>
      </c>
      <c r="AO48" s="4">
        <f>$L48-(AG48*'Feedstock Conversions'!$B$19)-'Rail Costs'!S48</f>
        <v>99.919984375600009</v>
      </c>
      <c r="AP48" s="4">
        <f>$L48-(AH48*'Feedstock Conversions'!$B$19)-'Rail Costs'!T48</f>
        <v>122.41100672908667</v>
      </c>
      <c r="AQ48" s="4">
        <f>$L48-(AI48*'Feedstock Conversions'!$B$19)-'Rail Costs'!U48</f>
        <v>116.01755763737273</v>
      </c>
      <c r="AR48" s="4">
        <f>W48-'Rail Costs'!V48</f>
        <v>98.810095756874915</v>
      </c>
      <c r="AT48" s="4">
        <f>$T48-(AE48*'Feedstock Conversions'!$B$10)-'Rail Costs'!Q48</f>
        <v>384.9497347072496</v>
      </c>
      <c r="AU48" s="4">
        <f>$T48-(AF48*'Feedstock Conversions'!$B$10)-'Rail Costs'!R48</f>
        <v>323.29408120656802</v>
      </c>
      <c r="AV48" s="4">
        <f>$T48-(AG48*'Feedstock Conversions'!$B$10)-'Rail Costs'!S48</f>
        <v>314.55113237005213</v>
      </c>
      <c r="AW48" s="4">
        <f>$T48-(AH48*'Feedstock Conversions'!$B$10)-'Rail Costs'!T48</f>
        <v>339.10456045142229</v>
      </c>
      <c r="AX48" s="4">
        <f>$T48-(AI48*'Feedstock Conversions'!$B$10)-'Rail Costs'!U48</f>
        <v>332.12185258031309</v>
      </c>
      <c r="AY48" s="4">
        <f>X48-'Rail Costs'!V48</f>
        <v>231.95399439522402</v>
      </c>
      <c r="BH48">
        <f t="shared" si="0"/>
        <v>47</v>
      </c>
      <c r="BI48">
        <f t="shared" si="1"/>
        <v>2019</v>
      </c>
      <c r="BJ48">
        <f t="shared" si="4"/>
        <v>11</v>
      </c>
    </row>
    <row r="49" spans="1:62" x14ac:dyDescent="0.2">
      <c r="A49" s="11">
        <v>43798</v>
      </c>
      <c r="B49" s="4">
        <v>27.75</v>
      </c>
      <c r="C49" s="18">
        <f>'Poultry Fat'!B49+'Rail Costs'!B49</f>
        <v>32.139809630459126</v>
      </c>
      <c r="E49" s="4">
        <f>'Poultry Fat'!C49*'Feedstock Conversions'!B$19</f>
        <v>239.44158174692049</v>
      </c>
      <c r="F49" s="4">
        <f>'Poultry Fat'!C49*'Feedstock Conversions'!B$10</f>
        <v>261.01275064389699</v>
      </c>
      <c r="H49" s="4">
        <f>'Fuel Values'!B49-'Poultry Fat'!I49-'Poultry Fat'!J49-'Poultry Fat'!K49</f>
        <v>-15.585614242682922</v>
      </c>
      <c r="I49" s="18">
        <f>('LCFS Values'!$E$2-$AA$4)/1000000*'LCFS Values'!B49*'LCFS Values'!$G$2*100</f>
        <v>170.91886424268293</v>
      </c>
      <c r="J49" s="4">
        <f>'RIN Values'!C49</f>
        <v>88.000050000000002</v>
      </c>
      <c r="K49" s="4">
        <f>'Fixed Credits Value'!B49</f>
        <v>100</v>
      </c>
      <c r="L49" s="4">
        <f t="shared" si="2"/>
        <v>343.33330000000001</v>
      </c>
      <c r="M49" s="4">
        <f>L49/'Feedstock Conversions'!B$19</f>
        <v>46.085006711409399</v>
      </c>
      <c r="O49" s="4">
        <f>'Fuel Values'!C49*100</f>
        <v>196.04999999999998</v>
      </c>
      <c r="P49" s="18">
        <f>('LCFS Values'!$E$2-AB$4)/1000000*'LCFS Values'!B49*'LCFS Values'!$G$2*100</f>
        <v>163.15910863714285</v>
      </c>
      <c r="Q49" s="4">
        <f>'RIN Values'!D49</f>
        <v>99.73339</v>
      </c>
      <c r="R49" s="4">
        <f>'Fixed Credits Value'!B49</f>
        <v>100</v>
      </c>
      <c r="S49" s="4">
        <f>'Fixed Credits Value'!C49</f>
        <v>16</v>
      </c>
      <c r="T49" s="4">
        <f t="shared" si="5"/>
        <v>574.94249863714276</v>
      </c>
      <c r="U49" s="4">
        <f>T49/'Feedstock Conversions'!B$10</f>
        <v>70.795554658051103</v>
      </c>
      <c r="W49" s="4">
        <f t="shared" si="3"/>
        <v>103.89171825307952</v>
      </c>
      <c r="X49" s="4">
        <f t="shared" si="6"/>
        <v>231.60919863714275</v>
      </c>
      <c r="AA49" s="23">
        <v>32.08</v>
      </c>
      <c r="AB49" s="23">
        <v>44.56</v>
      </c>
      <c r="AE49" s="54">
        <v>23</v>
      </c>
      <c r="AF49" s="4">
        <f>$B49+'Rail Costs'!M49</f>
        <v>31.042357222844345</v>
      </c>
      <c r="AG49" s="4">
        <f>$B49+'Rail Costs'!B49</f>
        <v>32.139809630459126</v>
      </c>
      <c r="AH49" s="4">
        <f>$B49+'Rail Costs'!P49</f>
        <v>29.066942889137739</v>
      </c>
      <c r="AI49" s="4">
        <f>$B49+'Rail Costs'!L49</f>
        <v>29.944904815229563</v>
      </c>
      <c r="AM49" s="4">
        <f>$L49-(AE49*'Feedstock Conversions'!$B$19)-'Rail Costs'!Q49</f>
        <v>168.26601781582099</v>
      </c>
      <c r="AN49" s="4">
        <f>$L49-(AF49*'Feedstock Conversions'!$B$19)-'Rail Costs'!R49</f>
        <v>108.75965973787179</v>
      </c>
      <c r="AO49" s="4">
        <f>$L49-(AG49*'Feedstock Conversions'!$B$19)-'Rail Costs'!S49</f>
        <v>100.75328437560002</v>
      </c>
      <c r="AP49" s="4">
        <f>$L49-(AH49*'Feedstock Conversions'!$B$19)-'Rail Costs'!T49</f>
        <v>123.24430672908667</v>
      </c>
      <c r="AQ49" s="4">
        <f>$L49-(AI49*'Feedstock Conversions'!$B$19)-'Rail Costs'!U49</f>
        <v>116.85085763737274</v>
      </c>
      <c r="AR49" s="4">
        <f>W49-'Rail Costs'!V49</f>
        <v>99.643395756874924</v>
      </c>
      <c r="AT49" s="4">
        <f>$T49-(AE49*'Feedstock Conversions'!$B$10)-'Rail Costs'!Q49</f>
        <v>384.43838311963043</v>
      </c>
      <c r="AU49" s="4">
        <f>$T49-(AF49*'Feedstock Conversions'!$B$10)-'Rail Costs'!R49</f>
        <v>319.53426295228218</v>
      </c>
      <c r="AV49" s="4">
        <f>$T49-(AG49*'Feedstock Conversions'!$B$10)-'Rail Costs'!S49</f>
        <v>310.79131411576628</v>
      </c>
      <c r="AW49" s="4">
        <f>$T49-(AH49*'Feedstock Conversions'!$B$10)-'Rail Costs'!T49</f>
        <v>335.34474219713644</v>
      </c>
      <c r="AX49" s="4">
        <f>$T49-(AI49*'Feedstock Conversions'!$B$10)-'Rail Costs'!U49</f>
        <v>328.36203432602724</v>
      </c>
      <c r="AY49" s="4">
        <f>X49-'Rail Costs'!V49</f>
        <v>227.36087614093816</v>
      </c>
      <c r="BH49">
        <f t="shared" si="0"/>
        <v>48</v>
      </c>
      <c r="BI49">
        <f t="shared" si="1"/>
        <v>2019</v>
      </c>
      <c r="BJ49">
        <f t="shared" si="4"/>
        <v>11</v>
      </c>
    </row>
    <row r="50" spans="1:62" x14ac:dyDescent="0.2">
      <c r="A50" s="11">
        <v>43805</v>
      </c>
      <c r="B50" s="4">
        <v>27.75</v>
      </c>
      <c r="C50" s="18">
        <f>'Poultry Fat'!B50+'Rail Costs'!B50</f>
        <v>32.139809630459126</v>
      </c>
      <c r="E50" s="4">
        <f>'Poultry Fat'!C50*'Feedstock Conversions'!B$19</f>
        <v>239.44158174692049</v>
      </c>
      <c r="F50" s="4">
        <f>'Poultry Fat'!C50*'Feedstock Conversions'!B$10</f>
        <v>261.01275064389699</v>
      </c>
      <c r="H50" s="4">
        <f>'Fuel Values'!B50-'Poultry Fat'!I50-'Poultry Fat'!J50-'Poultry Fat'!K50</f>
        <v>-13.518864242682923</v>
      </c>
      <c r="I50" s="18">
        <f>('LCFS Values'!$E$2-$AA$4)/1000000*'LCFS Values'!B50*'LCFS Values'!$G$2*100</f>
        <v>170.91886424268293</v>
      </c>
      <c r="J50" s="4">
        <f>'RIN Values'!C50</f>
        <v>87.6</v>
      </c>
      <c r="K50" s="4">
        <f>'Fixed Credits Value'!B50</f>
        <v>100</v>
      </c>
      <c r="L50" s="4">
        <f t="shared" si="2"/>
        <v>345</v>
      </c>
      <c r="M50" s="4">
        <f>L50/'Feedstock Conversions'!B$19</f>
        <v>46.308724832214764</v>
      </c>
      <c r="O50" s="4">
        <f>'Fuel Values'!C50*100</f>
        <v>192.48000000000002</v>
      </c>
      <c r="P50" s="18">
        <f>('LCFS Values'!$E$2-AB$4)/1000000*'LCFS Values'!B50*'LCFS Values'!$G$2*100</f>
        <v>163.15910863714285</v>
      </c>
      <c r="Q50" s="4">
        <f>'RIN Values'!D50</f>
        <v>99.28</v>
      </c>
      <c r="R50" s="4">
        <f>'Fixed Credits Value'!B50</f>
        <v>100</v>
      </c>
      <c r="S50" s="4">
        <f>'Fixed Credits Value'!C50</f>
        <v>16</v>
      </c>
      <c r="T50" s="4">
        <f t="shared" si="5"/>
        <v>570.91910863714293</v>
      </c>
      <c r="U50" s="4">
        <f>T50/'Feedstock Conversions'!B$10</f>
        <v>70.300134459803743</v>
      </c>
      <c r="W50" s="4">
        <f t="shared" si="3"/>
        <v>105.55841825307951</v>
      </c>
      <c r="X50" s="4">
        <f t="shared" si="6"/>
        <v>225.91910863714293</v>
      </c>
      <c r="AA50" s="23">
        <v>24.6</v>
      </c>
      <c r="AB50" s="23">
        <v>47.95</v>
      </c>
      <c r="AE50" s="54">
        <v>23</v>
      </c>
      <c r="AF50" s="4">
        <f>$B50+'Rail Costs'!M50</f>
        <v>31.042357222844345</v>
      </c>
      <c r="AG50" s="4">
        <f>$B50+'Rail Costs'!B50</f>
        <v>32.139809630459126</v>
      </c>
      <c r="AH50" s="4">
        <f>$B50+'Rail Costs'!P50</f>
        <v>29.066942889137739</v>
      </c>
      <c r="AI50" s="4">
        <f>$B50+'Rail Costs'!L50</f>
        <v>29.944904815229563</v>
      </c>
      <c r="AM50" s="4">
        <f>$L50-(AE50*'Feedstock Conversions'!$B$19)-'Rail Costs'!Q50</f>
        <v>169.93271781582098</v>
      </c>
      <c r="AN50" s="4">
        <f>$L50-(AF50*'Feedstock Conversions'!$B$19)-'Rail Costs'!R50</f>
        <v>110.42635973787178</v>
      </c>
      <c r="AO50" s="4">
        <f>$L50-(AG50*'Feedstock Conversions'!$B$19)-'Rail Costs'!S50</f>
        <v>102.41998437560001</v>
      </c>
      <c r="AP50" s="4">
        <f>$L50-(AH50*'Feedstock Conversions'!$B$19)-'Rail Costs'!T50</f>
        <v>124.91100672908667</v>
      </c>
      <c r="AQ50" s="4">
        <f>$L50-(AI50*'Feedstock Conversions'!$B$19)-'Rail Costs'!U50</f>
        <v>118.51755763737273</v>
      </c>
      <c r="AR50" s="4">
        <f>W50-'Rail Costs'!V50</f>
        <v>101.31009575687492</v>
      </c>
      <c r="AT50" s="4">
        <f>$T50-(AE50*'Feedstock Conversions'!$B$10)-'Rail Costs'!Q50</f>
        <v>380.41499311963059</v>
      </c>
      <c r="AU50" s="4">
        <f>$T50-(AF50*'Feedstock Conversions'!$B$10)-'Rail Costs'!R50</f>
        <v>315.51087295228234</v>
      </c>
      <c r="AV50" s="4">
        <f>$T50-(AG50*'Feedstock Conversions'!$B$10)-'Rail Costs'!S50</f>
        <v>306.76792411576645</v>
      </c>
      <c r="AW50" s="4">
        <f>$T50-(AH50*'Feedstock Conversions'!$B$10)-'Rail Costs'!T50</f>
        <v>331.3213521971366</v>
      </c>
      <c r="AX50" s="4">
        <f>$T50-(AI50*'Feedstock Conversions'!$B$10)-'Rail Costs'!U50</f>
        <v>324.33864432602741</v>
      </c>
      <c r="AY50" s="4">
        <f>X50-'Rail Costs'!V50</f>
        <v>221.67078614093833</v>
      </c>
      <c r="BH50">
        <f t="shared" si="0"/>
        <v>49</v>
      </c>
      <c r="BI50">
        <f t="shared" si="1"/>
        <v>2019</v>
      </c>
      <c r="BJ50">
        <f t="shared" si="4"/>
        <v>12</v>
      </c>
    </row>
    <row r="51" spans="1:62" x14ac:dyDescent="0.2">
      <c r="A51" s="11">
        <v>43812</v>
      </c>
      <c r="B51" s="4">
        <v>27.75</v>
      </c>
      <c r="C51" s="18">
        <f>'Poultry Fat'!B51+'Rail Costs'!B51</f>
        <v>32.139809630459126</v>
      </c>
      <c r="E51" s="4">
        <f>'Poultry Fat'!C51*'Feedstock Conversions'!B$19</f>
        <v>239.44158174692049</v>
      </c>
      <c r="F51" s="4">
        <f>'Poultry Fat'!C51*'Feedstock Conversions'!B$10</f>
        <v>261.01275064389699</v>
      </c>
      <c r="H51" s="4">
        <f>'Fuel Values'!B51-'Poultry Fat'!I51-'Poultry Fat'!J51-'Poultry Fat'!K51</f>
        <v>-12.757857491402433</v>
      </c>
      <c r="I51" s="18">
        <f>('LCFS Values'!$E$2-$AA$4)/1000000*'LCFS Values'!B51*'LCFS Values'!$G$2*100</f>
        <v>171.20785749140245</v>
      </c>
      <c r="J51" s="4">
        <f>'RIN Values'!C51</f>
        <v>85.65</v>
      </c>
      <c r="K51" s="4">
        <f>'Fixed Credits Value'!B51</f>
        <v>100</v>
      </c>
      <c r="L51" s="4">
        <f t="shared" si="2"/>
        <v>344.1</v>
      </c>
      <c r="M51" s="4">
        <f>L51/'Feedstock Conversions'!B$19</f>
        <v>46.187919463087248</v>
      </c>
      <c r="O51" s="4">
        <f>'Fuel Values'!C51*100</f>
        <v>196.51000000000002</v>
      </c>
      <c r="P51" s="18">
        <f>('LCFS Values'!$E$2-AB$4)/1000000*'LCFS Values'!B51*'LCFS Values'!$G$2*100</f>
        <v>163.43498152614288</v>
      </c>
      <c r="Q51" s="4">
        <f>'RIN Values'!D51</f>
        <v>97.07</v>
      </c>
      <c r="R51" s="4">
        <f>'Fixed Credits Value'!B51</f>
        <v>100</v>
      </c>
      <c r="S51" s="4">
        <f>'Fixed Credits Value'!C51</f>
        <v>16</v>
      </c>
      <c r="T51" s="4">
        <f t="shared" si="5"/>
        <v>573.01498152614283</v>
      </c>
      <c r="U51" s="4">
        <f>T51/'Feedstock Conversions'!B$10</f>
        <v>70.558209804766491</v>
      </c>
      <c r="W51" s="4">
        <f t="shared" si="3"/>
        <v>104.65841825307953</v>
      </c>
      <c r="X51" s="4">
        <f t="shared" si="6"/>
        <v>228.91498152614281</v>
      </c>
      <c r="AA51" s="23"/>
      <c r="AB51" s="23">
        <v>41.15</v>
      </c>
      <c r="AE51" s="54">
        <v>23</v>
      </c>
      <c r="AF51" s="4">
        <f>$B51+'Rail Costs'!M51</f>
        <v>31.042357222844345</v>
      </c>
      <c r="AG51" s="4">
        <f>$B51+'Rail Costs'!B51</f>
        <v>32.139809630459126</v>
      </c>
      <c r="AH51" s="4">
        <f>$B51+'Rail Costs'!P51</f>
        <v>29.066942889137739</v>
      </c>
      <c r="AI51" s="4">
        <f>$B51+'Rail Costs'!L51</f>
        <v>29.944904815229563</v>
      </c>
      <c r="AM51" s="4">
        <f>$L51-(AE51*'Feedstock Conversions'!$B$19)-'Rail Costs'!Q51</f>
        <v>169.032717815821</v>
      </c>
      <c r="AN51" s="4">
        <f>$L51-(AF51*'Feedstock Conversions'!$B$19)-'Rail Costs'!R51</f>
        <v>109.5263597378718</v>
      </c>
      <c r="AO51" s="4">
        <f>$L51-(AG51*'Feedstock Conversions'!$B$19)-'Rail Costs'!S51</f>
        <v>101.51998437560003</v>
      </c>
      <c r="AP51" s="4">
        <f>$L51-(AH51*'Feedstock Conversions'!$B$19)-'Rail Costs'!T51</f>
        <v>124.01100672908669</v>
      </c>
      <c r="AQ51" s="4">
        <f>$L51-(AI51*'Feedstock Conversions'!$B$19)-'Rail Costs'!U51</f>
        <v>117.61755763737276</v>
      </c>
      <c r="AR51" s="4">
        <f>W51-'Rail Costs'!V51</f>
        <v>100.41009575687494</v>
      </c>
      <c r="AT51" s="4">
        <f>$T51-(AE51*'Feedstock Conversions'!$B$10)-'Rail Costs'!Q51</f>
        <v>382.5108660086305</v>
      </c>
      <c r="AU51" s="4">
        <f>$T51-(AF51*'Feedstock Conversions'!$B$10)-'Rail Costs'!R51</f>
        <v>317.60674584128225</v>
      </c>
      <c r="AV51" s="4">
        <f>$T51-(AG51*'Feedstock Conversions'!$B$10)-'Rail Costs'!S51</f>
        <v>308.86379700476635</v>
      </c>
      <c r="AW51" s="4">
        <f>$T51-(AH51*'Feedstock Conversions'!$B$10)-'Rail Costs'!T51</f>
        <v>333.41722508613651</v>
      </c>
      <c r="AX51" s="4">
        <f>$T51-(AI51*'Feedstock Conversions'!$B$10)-'Rail Costs'!U51</f>
        <v>326.43451721502731</v>
      </c>
      <c r="AY51" s="4">
        <f>X51-'Rail Costs'!V51</f>
        <v>224.66665902993822</v>
      </c>
      <c r="BH51">
        <f t="shared" si="0"/>
        <v>50</v>
      </c>
      <c r="BI51">
        <f t="shared" si="1"/>
        <v>2019</v>
      </c>
      <c r="BJ51">
        <f t="shared" si="4"/>
        <v>12</v>
      </c>
    </row>
    <row r="52" spans="1:62" x14ac:dyDescent="0.2">
      <c r="A52" s="11">
        <v>43819</v>
      </c>
      <c r="B52" s="4">
        <v>27.75</v>
      </c>
      <c r="C52" s="18">
        <f>'Poultry Fat'!B52+'Rail Costs'!B52</f>
        <v>32.139809630459126</v>
      </c>
      <c r="E52" s="4">
        <f>'Poultry Fat'!C52*'Feedstock Conversions'!B$19</f>
        <v>239.44158174692049</v>
      </c>
      <c r="F52" s="4">
        <f>'Poultry Fat'!C52*'Feedstock Conversions'!B$10</f>
        <v>261.01275064389699</v>
      </c>
      <c r="H52" s="4">
        <f>'Fuel Values'!B52-'Poultry Fat'!I52-'Poultry Fat'!J52-'Poultry Fat'!K52</f>
        <v>5.4121087521951381</v>
      </c>
      <c r="I52" s="18">
        <f>('LCFS Values'!$E$2-$AA$4)/1000000*'LCFS Values'!B52*'LCFS Values'!$G$2*100</f>
        <v>169.76289124780487</v>
      </c>
      <c r="J52" s="4">
        <f>'RIN Values'!C52</f>
        <v>68.324999999999989</v>
      </c>
      <c r="K52" s="4">
        <f>'Fixed Credits Value'!B52</f>
        <v>100</v>
      </c>
      <c r="L52" s="4">
        <f t="shared" si="2"/>
        <v>343.5</v>
      </c>
      <c r="M52" s="4">
        <f>L52/'Feedstock Conversions'!B$19</f>
        <v>46.107382550335572</v>
      </c>
      <c r="O52" s="4">
        <f>'Fuel Values'!C52*100</f>
        <v>203.18999999999997</v>
      </c>
      <c r="P52" s="18">
        <f>('LCFS Values'!$E$2-AB$4)/1000000*'LCFS Values'!B52*'LCFS Values'!$G$2*100</f>
        <v>162.05561708114286</v>
      </c>
      <c r="Q52" s="4">
        <f>'RIN Values'!D52</f>
        <v>77.434999999999988</v>
      </c>
      <c r="R52" s="4">
        <f>'Fixed Credits Value'!B52</f>
        <v>100</v>
      </c>
      <c r="S52" s="4">
        <f>'Fixed Credits Value'!C52</f>
        <v>16</v>
      </c>
      <c r="T52" s="4">
        <f t="shared" si="5"/>
        <v>558.68061708114283</v>
      </c>
      <c r="U52" s="4">
        <f>T52/'Feedstock Conversions'!B$10</f>
        <v>68.793147587310045</v>
      </c>
      <c r="W52" s="4">
        <f t="shared" si="3"/>
        <v>104.05841825307951</v>
      </c>
      <c r="X52" s="4">
        <f t="shared" si="6"/>
        <v>215.18061708114283</v>
      </c>
      <c r="AA52" s="23"/>
      <c r="AB52" s="23">
        <v>43.66</v>
      </c>
      <c r="AE52" s="54">
        <v>23.6</v>
      </c>
      <c r="AF52" s="4">
        <f>$B52+'Rail Costs'!M52</f>
        <v>31.042357222844345</v>
      </c>
      <c r="AG52" s="4">
        <f>$B52+'Rail Costs'!B52</f>
        <v>32.139809630459126</v>
      </c>
      <c r="AH52" s="4">
        <f>$B52+'Rail Costs'!P52</f>
        <v>29.066942889137739</v>
      </c>
      <c r="AI52" s="4">
        <f>$B52+'Rail Costs'!L52</f>
        <v>29.944904815229563</v>
      </c>
      <c r="AM52" s="4">
        <f>$L52-(AE52*'Feedstock Conversions'!$B$19)-'Rail Costs'!Q52</f>
        <v>163.96271781582095</v>
      </c>
      <c r="AN52" s="4">
        <f>$L52-(AF52*'Feedstock Conversions'!$B$19)-'Rail Costs'!R52</f>
        <v>108.92635973787178</v>
      </c>
      <c r="AO52" s="4">
        <f>$L52-(AG52*'Feedstock Conversions'!$B$19)-'Rail Costs'!S52</f>
        <v>100.91998437560001</v>
      </c>
      <c r="AP52" s="4">
        <f>$L52-(AH52*'Feedstock Conversions'!$B$19)-'Rail Costs'!T52</f>
        <v>123.41100672908667</v>
      </c>
      <c r="AQ52" s="4">
        <f>$L52-(AI52*'Feedstock Conversions'!$B$19)-'Rail Costs'!U52</f>
        <v>117.01755763737273</v>
      </c>
      <c r="AR52" s="4">
        <f>W52-'Rail Costs'!V52</f>
        <v>99.810095756874915</v>
      </c>
      <c r="AT52" s="4">
        <f>$T52-(AE52*'Feedstock Conversions'!$B$10)-'Rail Costs'!Q52</f>
        <v>363.30380156363049</v>
      </c>
      <c r="AU52" s="4">
        <f>$T52-(AF52*'Feedstock Conversions'!$B$10)-'Rail Costs'!R52</f>
        <v>303.27238139628224</v>
      </c>
      <c r="AV52" s="4">
        <f>$T52-(AG52*'Feedstock Conversions'!$B$10)-'Rail Costs'!S52</f>
        <v>294.52943255976635</v>
      </c>
      <c r="AW52" s="4">
        <f>$T52-(AH52*'Feedstock Conversions'!$B$10)-'Rail Costs'!T52</f>
        <v>319.08286064113651</v>
      </c>
      <c r="AX52" s="4">
        <f>$T52-(AI52*'Feedstock Conversions'!$B$10)-'Rail Costs'!U52</f>
        <v>312.10015277002731</v>
      </c>
      <c r="AY52" s="4">
        <f>X52-'Rail Costs'!V52</f>
        <v>210.93229458493823</v>
      </c>
      <c r="BH52">
        <f t="shared" si="0"/>
        <v>51</v>
      </c>
      <c r="BI52">
        <f t="shared" si="1"/>
        <v>2019</v>
      </c>
      <c r="BJ52">
        <f t="shared" si="4"/>
        <v>12</v>
      </c>
    </row>
    <row r="53" spans="1:62" x14ac:dyDescent="0.2">
      <c r="A53" s="11">
        <v>43826</v>
      </c>
      <c r="B53" s="4">
        <v>27.75</v>
      </c>
      <c r="C53" s="18">
        <f>'Poultry Fat'!B53+'Rail Costs'!B53</f>
        <v>32.139809630459126</v>
      </c>
      <c r="E53" s="4">
        <f>'Poultry Fat'!C53*'Feedstock Conversions'!B$19</f>
        <v>239.44158174692049</v>
      </c>
      <c r="F53" s="4">
        <f>'Poultry Fat'!C53*'Feedstock Conversions'!B$10</f>
        <v>261.01275064389699</v>
      </c>
      <c r="H53" s="4">
        <f>'Fuel Values'!B53-'Poultry Fat'!I53-'Poultry Fat'!J53-'Poultry Fat'!K53</f>
        <v>8.5318307536585394</v>
      </c>
      <c r="I53" s="18">
        <f>('LCFS Values'!$E$2-$AA$4)/1000000*'LCFS Values'!B53*'LCFS Values'!$G$2*100</f>
        <v>170.09316924634146</v>
      </c>
      <c r="J53" s="4">
        <f>'RIN Values'!C53</f>
        <v>64.875</v>
      </c>
      <c r="K53" s="4">
        <f>'Fixed Credits Value'!B53</f>
        <v>100</v>
      </c>
      <c r="L53" s="4">
        <f t="shared" si="2"/>
        <v>343.5</v>
      </c>
      <c r="M53" s="4">
        <f>L53/'Feedstock Conversions'!B$19</f>
        <v>46.107382550335572</v>
      </c>
      <c r="O53" s="4">
        <f>'Fuel Values'!C53*100</f>
        <v>205.01</v>
      </c>
      <c r="P53" s="18">
        <f>('LCFS Values'!$E$2-AB$4)/1000000*'LCFS Values'!B53*'LCFS Values'!$G$2*100</f>
        <v>162.37090038285714</v>
      </c>
      <c r="Q53" s="4">
        <f>'RIN Values'!D53</f>
        <v>73.524999999999991</v>
      </c>
      <c r="R53" s="4">
        <f>'Fixed Credits Value'!B53</f>
        <v>100</v>
      </c>
      <c r="S53" s="4">
        <f>'Fixed Credits Value'!C53</f>
        <v>16</v>
      </c>
      <c r="T53" s="4">
        <f t="shared" si="5"/>
        <v>556.90590038285711</v>
      </c>
      <c r="U53" s="4">
        <f>T53/'Feedstock Conversions'!B$10</f>
        <v>68.574617815526139</v>
      </c>
      <c r="W53" s="4">
        <f t="shared" si="3"/>
        <v>104.05841825307951</v>
      </c>
      <c r="X53" s="4">
        <f t="shared" si="6"/>
        <v>213.40590038285711</v>
      </c>
      <c r="AA53" s="23"/>
      <c r="AB53" s="23">
        <v>41.36</v>
      </c>
      <c r="AE53" s="54">
        <v>24</v>
      </c>
      <c r="AF53" s="4">
        <f>$B53+'Rail Costs'!M53</f>
        <v>31.042357222844345</v>
      </c>
      <c r="AG53" s="4">
        <f>$B53+'Rail Costs'!B53</f>
        <v>32.139809630459126</v>
      </c>
      <c r="AH53" s="4">
        <f>$B53+'Rail Costs'!P53</f>
        <v>29.066942889137739</v>
      </c>
      <c r="AI53" s="4">
        <f>$B53+'Rail Costs'!L53</f>
        <v>29.944904815229563</v>
      </c>
      <c r="AM53" s="4">
        <f>$L53-(AE53*'Feedstock Conversions'!$B$19)-'Rail Costs'!Q53</f>
        <v>160.98271781582096</v>
      </c>
      <c r="AN53" s="4">
        <f>$L53-(AF53*'Feedstock Conversions'!$B$19)-'Rail Costs'!R53</f>
        <v>108.92635973787178</v>
      </c>
      <c r="AO53" s="4">
        <f>$L53-(AG53*'Feedstock Conversions'!$B$19)-'Rail Costs'!S53</f>
        <v>100.91998437560001</v>
      </c>
      <c r="AP53" s="4">
        <f>$L53-(AH53*'Feedstock Conversions'!$B$19)-'Rail Costs'!T53</f>
        <v>123.41100672908667</v>
      </c>
      <c r="AQ53" s="4">
        <f>$L53-(AI53*'Feedstock Conversions'!$B$19)-'Rail Costs'!U53</f>
        <v>117.01755763737273</v>
      </c>
      <c r="AR53" s="4">
        <f>W53-'Rail Costs'!V53</f>
        <v>99.810095756874915</v>
      </c>
      <c r="AT53" s="4">
        <f>$T53-(AE53*'Feedstock Conversions'!$B$10)-'Rail Costs'!Q53</f>
        <v>358.2806181986781</v>
      </c>
      <c r="AU53" s="4">
        <f>$T53-(AF53*'Feedstock Conversions'!$B$10)-'Rail Costs'!R53</f>
        <v>301.49766469799653</v>
      </c>
      <c r="AV53" s="4">
        <f>$T53-(AG53*'Feedstock Conversions'!$B$10)-'Rail Costs'!S53</f>
        <v>292.75471586148063</v>
      </c>
      <c r="AW53" s="4">
        <f>$T53-(AH53*'Feedstock Conversions'!$B$10)-'Rail Costs'!T53</f>
        <v>317.30814394285079</v>
      </c>
      <c r="AX53" s="4">
        <f>$T53-(AI53*'Feedstock Conversions'!$B$10)-'Rail Costs'!U53</f>
        <v>310.32543607174159</v>
      </c>
      <c r="AY53" s="4">
        <f>X53-'Rail Costs'!V53</f>
        <v>209.15757788665252</v>
      </c>
      <c r="BH53">
        <f t="shared" si="0"/>
        <v>52</v>
      </c>
      <c r="BI53">
        <f t="shared" si="1"/>
        <v>2019</v>
      </c>
      <c r="BJ53">
        <f t="shared" si="4"/>
        <v>12</v>
      </c>
    </row>
    <row r="54" spans="1:62" x14ac:dyDescent="0.2">
      <c r="A54" s="11">
        <v>43833</v>
      </c>
      <c r="B54" s="4">
        <v>28.3125</v>
      </c>
      <c r="C54" s="18">
        <f>'Poultry Fat'!B54+'Rail Costs'!B54</f>
        <v>32.761167413213883</v>
      </c>
      <c r="E54" s="4">
        <f>'Poultry Fat'!C54*'Feedstock Conversions'!B$19</f>
        <v>244.07069722844344</v>
      </c>
      <c r="F54" s="4">
        <f>'Poultry Fat'!C54*'Feedstock Conversions'!B$10</f>
        <v>266.05890075727882</v>
      </c>
      <c r="H54" s="4">
        <f>'Fuel Values'!B54-'Poultry Fat'!I54-'Poultry Fat'!J54-'Poultry Fat'!K54</f>
        <v>17.634154815243903</v>
      </c>
      <c r="I54" s="18">
        <f>('LCFS Values'!$E$3-$AA$4)/1000000*'LCFS Values'!B54*'LCFS Values'!$G$2*100</f>
        <v>166.4283451847561</v>
      </c>
      <c r="J54" s="4">
        <f>'RIN Values'!C54</f>
        <v>59.4375</v>
      </c>
      <c r="K54" s="4">
        <f>'Fixed Credits Value'!B54</f>
        <v>100</v>
      </c>
      <c r="L54" s="4">
        <f t="shared" si="2"/>
        <v>343.5</v>
      </c>
      <c r="M54" s="4">
        <f>L54/'Feedstock Conversions'!B$19</f>
        <v>46.107382550335572</v>
      </c>
      <c r="O54" s="4">
        <f>'Fuel Values'!C54*100</f>
        <v>202.94</v>
      </c>
      <c r="P54" s="18">
        <f>('LCFS Values'!$E$3-AB$4)/1000000*'LCFS Values'!B54*'LCFS Values'!$G$2*100</f>
        <v>158.71544800678569</v>
      </c>
      <c r="Q54" s="4">
        <f>'RIN Values'!D54</f>
        <v>67.362499999999997</v>
      </c>
      <c r="R54" s="4">
        <f>'Fixed Credits Value'!B54</f>
        <v>100</v>
      </c>
      <c r="S54" s="4">
        <f>'Fixed Credits Value'!C54</f>
        <v>16</v>
      </c>
      <c r="T54" s="4">
        <f t="shared" si="5"/>
        <v>545.01794800678567</v>
      </c>
      <c r="U54" s="4">
        <f>T54/'Feedstock Conversions'!B$10</f>
        <v>67.110794591103783</v>
      </c>
      <c r="W54" s="4">
        <f t="shared" si="3"/>
        <v>99.429302771556564</v>
      </c>
      <c r="X54" s="4">
        <f t="shared" si="6"/>
        <v>201.51794800678567</v>
      </c>
      <c r="AA54" s="23"/>
      <c r="AB54" s="23">
        <v>48.17</v>
      </c>
      <c r="AE54" s="54">
        <v>24.75</v>
      </c>
      <c r="AF54" s="4">
        <f>$B54+'Rail Costs'!M54</f>
        <v>31.649000559910412</v>
      </c>
      <c r="AG54" s="4">
        <f>$B54+'Rail Costs'!B54</f>
        <v>32.761167413213883</v>
      </c>
      <c r="AH54" s="4">
        <f>$B54+'Rail Costs'!P54</f>
        <v>29.647100223964166</v>
      </c>
      <c r="AI54" s="4">
        <f>$B54+'Rail Costs'!L54</f>
        <v>30.536833706606942</v>
      </c>
      <c r="AM54" s="4">
        <f>$L54-(AE54*'Feedstock Conversions'!$B$19)-'Rail Costs'!Q54</f>
        <v>155.34537716083756</v>
      </c>
      <c r="AN54" s="4">
        <f>$L54-(AF54*'Feedstock Conversions'!$B$19)-'Rail Costs'!R54</f>
        <v>104.36251274553041</v>
      </c>
      <c r="AO54" s="4">
        <f>$L54-(AG54*'Feedstock Conversions'!$B$19)-'Rail Costs'!S54</f>
        <v>96.248789333708629</v>
      </c>
      <c r="AP54" s="4">
        <f>$L54-(AH54*'Feedstock Conversions'!$B$19)-'Rail Costs'!T54</f>
        <v>119.04136729416939</v>
      </c>
      <c r="AQ54" s="4">
        <f>$L54-(AI54*'Feedstock Conversions'!$B$19)-'Rail Costs'!U54</f>
        <v>112.56219597999673</v>
      </c>
      <c r="AR54" s="4">
        <f>W54-'Rail Costs'!V54</f>
        <v>95.124019526799501</v>
      </c>
      <c r="AT54" s="4">
        <f>$T54-(AE54*'Feedstock Conversions'!$B$10)-'Rail Costs'!Q54</f>
        <v>340.25195016762325</v>
      </c>
      <c r="AU54" s="4">
        <f>$T54-(AF54*'Feedstock Conversions'!$B$10)-'Rail Costs'!R54</f>
        <v>284.63870654318947</v>
      </c>
      <c r="AV54" s="4">
        <f>$T54-(AG54*'Feedstock Conversions'!$B$10)-'Rail Costs'!S54</f>
        <v>275.77853381165892</v>
      </c>
      <c r="AW54" s="4">
        <f>$T54-(AH54*'Feedstock Conversions'!$B$10)-'Rail Costs'!T54</f>
        <v>300.66116986730447</v>
      </c>
      <c r="AX54" s="4">
        <f>$T54-(AI54*'Feedstock Conversions'!$B$10)-'Rail Costs'!U54</f>
        <v>293.58483909736469</v>
      </c>
      <c r="AY54" s="4">
        <f>X54-'Rail Costs'!V54</f>
        <v>197.2126647620286</v>
      </c>
      <c r="BH54">
        <f t="shared" si="0"/>
        <v>1</v>
      </c>
      <c r="BI54">
        <f t="shared" si="1"/>
        <v>2020</v>
      </c>
      <c r="BJ54">
        <f t="shared" si="4"/>
        <v>1</v>
      </c>
    </row>
    <row r="55" spans="1:62" x14ac:dyDescent="0.2">
      <c r="A55" s="11">
        <v>43840</v>
      </c>
      <c r="B55" s="4">
        <v>28.5</v>
      </c>
      <c r="C55" s="18">
        <f>'Poultry Fat'!B55+'Rail Costs'!B55</f>
        <v>32.948667413213883</v>
      </c>
      <c r="E55" s="4">
        <f>'Poultry Fat'!C55*'Feedstock Conversions'!B$19</f>
        <v>245.46757222844343</v>
      </c>
      <c r="F55" s="4">
        <f>'Poultry Fat'!C55*'Feedstock Conversions'!B$10</f>
        <v>267.58161950727884</v>
      </c>
      <c r="H55" s="4">
        <f>'Fuel Values'!B55-'Poultry Fat'!I55-'Poultry Fat'!J55-'Poultry Fat'!K55</f>
        <v>17.613544629024375</v>
      </c>
      <c r="I55" s="18">
        <f>('LCFS Values'!$E$3-$AA$4)/1000000*'LCFS Values'!B55*'LCFS Values'!$G$2*100</f>
        <v>166.71145537097561</v>
      </c>
      <c r="J55" s="4">
        <f>'RIN Values'!C55</f>
        <v>59.175000000000004</v>
      </c>
      <c r="K55" s="4">
        <f>'Fixed Credits Value'!B55</f>
        <v>100</v>
      </c>
      <c r="L55" s="4">
        <f t="shared" si="2"/>
        <v>343.5</v>
      </c>
      <c r="M55" s="4">
        <f>L55/'Feedstock Conversions'!B$19</f>
        <v>46.107382550335572</v>
      </c>
      <c r="O55" s="4">
        <f>'Fuel Values'!C55*100</f>
        <v>199.06</v>
      </c>
      <c r="P55" s="18">
        <f>('LCFS Values'!$E$3-AB$4)/1000000*'LCFS Values'!B55*'LCFS Values'!$G$2*100</f>
        <v>158.98543783328569</v>
      </c>
      <c r="Q55" s="4">
        <f>'RIN Values'!D55</f>
        <v>67.064999999999998</v>
      </c>
      <c r="R55" s="4">
        <f>'Fixed Credits Value'!B55</f>
        <v>100</v>
      </c>
      <c r="S55" s="4">
        <f>'Fixed Credits Value'!C55</f>
        <v>16</v>
      </c>
      <c r="T55" s="4">
        <f t="shared" si="5"/>
        <v>541.11043783328569</v>
      </c>
      <c r="U55" s="4">
        <f>T55/'Feedstock Conversions'!B$10</f>
        <v>66.629643257325796</v>
      </c>
      <c r="W55" s="4">
        <f t="shared" si="3"/>
        <v>98.03242777155657</v>
      </c>
      <c r="X55" s="4">
        <f t="shared" si="6"/>
        <v>197.61043783328569</v>
      </c>
      <c r="AA55" s="23"/>
      <c r="AB55" s="23">
        <v>43.87</v>
      </c>
      <c r="AE55" s="54">
        <v>25</v>
      </c>
      <c r="AF55" s="4">
        <f>$B55+'Rail Costs'!M55</f>
        <v>31.836500559910412</v>
      </c>
      <c r="AG55" s="4">
        <f>$B55+'Rail Costs'!B55</f>
        <v>32.948667413213883</v>
      </c>
      <c r="AH55" s="4">
        <f>$B55+'Rail Costs'!P55</f>
        <v>29.834600223964166</v>
      </c>
      <c r="AI55" s="4">
        <f>$B55+'Rail Costs'!L55</f>
        <v>30.724333706606942</v>
      </c>
      <c r="AM55" s="4">
        <f>$L55-(AE55*'Feedstock Conversions'!$B$19)-'Rail Costs'!Q55</f>
        <v>153.48287716083757</v>
      </c>
      <c r="AN55" s="4">
        <f>$L55-(AF55*'Feedstock Conversions'!$B$19)-'Rail Costs'!R55</f>
        <v>102.96563774553042</v>
      </c>
      <c r="AO55" s="4">
        <f>$L55-(AG55*'Feedstock Conversions'!$B$19)-'Rail Costs'!S55</f>
        <v>94.851914333708635</v>
      </c>
      <c r="AP55" s="4">
        <f>$L55-(AH55*'Feedstock Conversions'!$B$19)-'Rail Costs'!T55</f>
        <v>117.6444922941694</v>
      </c>
      <c r="AQ55" s="4">
        <f>$L55-(AI55*'Feedstock Conversions'!$B$19)-'Rail Costs'!U55</f>
        <v>111.16532097999674</v>
      </c>
      <c r="AR55" s="4">
        <f>W55-'Rail Costs'!V55</f>
        <v>93.727144526799506</v>
      </c>
      <c r="AT55" s="4">
        <f>$T55-(AE55*'Feedstock Conversions'!$B$10)-'Rail Costs'!Q55</f>
        <v>334.31414832745656</v>
      </c>
      <c r="AU55" s="4">
        <f>$T55-(AF55*'Feedstock Conversions'!$B$10)-'Rail Costs'!R55</f>
        <v>279.20847761968952</v>
      </c>
      <c r="AV55" s="4">
        <f>$T55-(AG55*'Feedstock Conversions'!$B$10)-'Rail Costs'!S55</f>
        <v>270.34830488815891</v>
      </c>
      <c r="AW55" s="4">
        <f>$T55-(AH55*'Feedstock Conversions'!$B$10)-'Rail Costs'!T55</f>
        <v>295.23094094380451</v>
      </c>
      <c r="AX55" s="4">
        <f>$T55-(AI55*'Feedstock Conversions'!$B$10)-'Rail Costs'!U55</f>
        <v>288.15461017386468</v>
      </c>
      <c r="AY55" s="4">
        <f>X55-'Rail Costs'!V55</f>
        <v>193.30515458852861</v>
      </c>
      <c r="BH55">
        <f t="shared" si="0"/>
        <v>2</v>
      </c>
      <c r="BI55">
        <f t="shared" si="1"/>
        <v>2020</v>
      </c>
      <c r="BJ55">
        <f t="shared" si="4"/>
        <v>1</v>
      </c>
    </row>
    <row r="56" spans="1:62" x14ac:dyDescent="0.2">
      <c r="A56" s="11">
        <v>43847</v>
      </c>
      <c r="B56" s="4">
        <v>28.5</v>
      </c>
      <c r="C56" s="18">
        <f>'Poultry Fat'!B56+'Rail Costs'!B56</f>
        <v>32.948667413213883</v>
      </c>
      <c r="E56" s="4">
        <f>'Poultry Fat'!C56*'Feedstock Conversions'!B$19</f>
        <v>245.46757222844343</v>
      </c>
      <c r="F56" s="4">
        <f>'Poultry Fat'!C56*'Feedstock Conversions'!B$10</f>
        <v>267.58161950727884</v>
      </c>
      <c r="H56" s="4">
        <f>'Fuel Values'!B56-'Poultry Fat'!I56-'Poultry Fat'!J56-'Poultry Fat'!K56</f>
        <v>17.403106262438996</v>
      </c>
      <c r="I56" s="18">
        <f>('LCFS Values'!$E$3-$AA$4)/1000000*'LCFS Values'!B56*'LCFS Values'!$G$2*100</f>
        <v>168.571893737561</v>
      </c>
      <c r="J56" s="4">
        <f>'RIN Values'!C56</f>
        <v>57.525000000000006</v>
      </c>
      <c r="K56" s="4">
        <f>'Fixed Credits Value'!B56</f>
        <v>100</v>
      </c>
      <c r="L56" s="4">
        <f t="shared" si="2"/>
        <v>343.5</v>
      </c>
      <c r="M56" s="4">
        <f>L56/'Feedstock Conversions'!B$19</f>
        <v>46.107382550335572</v>
      </c>
      <c r="O56" s="4">
        <f>'Fuel Values'!C56*100</f>
        <v>189.11</v>
      </c>
      <c r="P56" s="18">
        <f>('LCFS Values'!$E$3-AB$4)/1000000*'LCFS Values'!B56*'LCFS Values'!$G$2*100</f>
        <v>160.75965669314286</v>
      </c>
      <c r="Q56" s="4">
        <f>'RIN Values'!D56</f>
        <v>65.195000000000007</v>
      </c>
      <c r="R56" s="4">
        <f>'Fixed Credits Value'!B56</f>
        <v>100</v>
      </c>
      <c r="S56" s="4">
        <f>'Fixed Credits Value'!C56</f>
        <v>16</v>
      </c>
      <c r="T56" s="4">
        <f t="shared" si="5"/>
        <v>531.06465669314287</v>
      </c>
      <c r="U56" s="4">
        <f>T56/'Feedstock Conversions'!B$10</f>
        <v>65.392655820363601</v>
      </c>
      <c r="W56" s="4">
        <f t="shared" si="3"/>
        <v>98.03242777155657</v>
      </c>
      <c r="X56" s="4">
        <f t="shared" si="6"/>
        <v>187.56465669314287</v>
      </c>
      <c r="AA56" s="23"/>
      <c r="AB56" s="23">
        <v>49.97</v>
      </c>
      <c r="AE56" s="54">
        <v>25.8</v>
      </c>
      <c r="AF56" s="4">
        <f>$B56+'Rail Costs'!M56</f>
        <v>31.836500559910412</v>
      </c>
      <c r="AG56" s="4">
        <f>$B56+'Rail Costs'!B56</f>
        <v>32.948667413213883</v>
      </c>
      <c r="AH56" s="4">
        <f>$B56+'Rail Costs'!P56</f>
        <v>29.834600223964166</v>
      </c>
      <c r="AI56" s="4">
        <f>$B56+'Rail Costs'!L56</f>
        <v>30.724333706606942</v>
      </c>
      <c r="AM56" s="4">
        <f>$L56-(AE56*'Feedstock Conversions'!$B$19)-'Rail Costs'!Q56</f>
        <v>147.52287716083757</v>
      </c>
      <c r="AN56" s="4">
        <f>$L56-(AF56*'Feedstock Conversions'!$B$19)-'Rail Costs'!R56</f>
        <v>102.96563774553042</v>
      </c>
      <c r="AO56" s="4">
        <f>$L56-(AG56*'Feedstock Conversions'!$B$19)-'Rail Costs'!S56</f>
        <v>94.851914333708635</v>
      </c>
      <c r="AP56" s="4">
        <f>$L56-(AH56*'Feedstock Conversions'!$B$19)-'Rail Costs'!T56</f>
        <v>117.6444922941694</v>
      </c>
      <c r="AQ56" s="4">
        <f>$L56-(AI56*'Feedstock Conversions'!$B$19)-'Rail Costs'!U56</f>
        <v>111.16532097999674</v>
      </c>
      <c r="AR56" s="4">
        <f>W56-'Rail Costs'!V56</f>
        <v>93.727144526799506</v>
      </c>
      <c r="AT56" s="4">
        <f>$T56-(AE56*'Feedstock Conversions'!$B$10)-'Rail Costs'!Q56</f>
        <v>317.7714338539804</v>
      </c>
      <c r="AU56" s="4">
        <f>$T56-(AF56*'Feedstock Conversions'!$B$10)-'Rail Costs'!R56</f>
        <v>269.1626964795467</v>
      </c>
      <c r="AV56" s="4">
        <f>$T56-(AG56*'Feedstock Conversions'!$B$10)-'Rail Costs'!S56</f>
        <v>260.30252374801609</v>
      </c>
      <c r="AW56" s="4">
        <f>$T56-(AH56*'Feedstock Conversions'!$B$10)-'Rail Costs'!T56</f>
        <v>285.18515980366169</v>
      </c>
      <c r="AX56" s="4">
        <f>$T56-(AI56*'Feedstock Conversions'!$B$10)-'Rail Costs'!U56</f>
        <v>278.10882903372186</v>
      </c>
      <c r="AY56" s="4">
        <f>X56-'Rail Costs'!V56</f>
        <v>183.25937344838579</v>
      </c>
      <c r="BH56">
        <f t="shared" si="0"/>
        <v>3</v>
      </c>
      <c r="BI56">
        <f t="shared" si="1"/>
        <v>2020</v>
      </c>
      <c r="BJ56">
        <f t="shared" si="4"/>
        <v>1</v>
      </c>
    </row>
    <row r="57" spans="1:62" x14ac:dyDescent="0.2">
      <c r="A57" s="11">
        <v>43854</v>
      </c>
      <c r="B57" s="4">
        <v>28.5</v>
      </c>
      <c r="C57" s="18">
        <f>'Poultry Fat'!B57+'Rail Costs'!B57</f>
        <v>32.948667413213883</v>
      </c>
      <c r="E57" s="4">
        <f>'Poultry Fat'!C57*'Feedstock Conversions'!B$19</f>
        <v>245.46757222844343</v>
      </c>
      <c r="F57" s="4">
        <f>'Poultry Fat'!C57*'Feedstock Conversions'!B$10</f>
        <v>267.58161950727884</v>
      </c>
      <c r="H57" s="4">
        <f>'Fuel Values'!B57-'Poultry Fat'!I57-'Poultry Fat'!J57-'Poultry Fat'!K57</f>
        <v>12.589000832804857</v>
      </c>
      <c r="I57" s="18">
        <f>('LCFS Values'!$E$3-$AA$4)/1000000*'LCFS Values'!B57*'LCFS Values'!$G$2*100</f>
        <v>170.31099916719515</v>
      </c>
      <c r="J57" s="4">
        <f>'RIN Values'!C57</f>
        <v>60.599999999999994</v>
      </c>
      <c r="K57" s="4">
        <f>'Fixed Credits Value'!B57</f>
        <v>100</v>
      </c>
      <c r="L57" s="4">
        <f t="shared" si="2"/>
        <v>343.5</v>
      </c>
      <c r="M57" s="4">
        <f>L57/'Feedstock Conversions'!B$19</f>
        <v>46.107382550335572</v>
      </c>
      <c r="O57" s="4">
        <f>'Fuel Values'!C57*100</f>
        <v>181.28</v>
      </c>
      <c r="P57" s="18">
        <f>('LCFS Values'!$E$3-AB$4)/1000000*'LCFS Values'!B57*'LCFS Values'!$G$2*100</f>
        <v>162.41816562735713</v>
      </c>
      <c r="Q57" s="4">
        <f>'RIN Values'!D57</f>
        <v>68.679999999999993</v>
      </c>
      <c r="R57" s="4">
        <f>'Fixed Credits Value'!B57</f>
        <v>100</v>
      </c>
      <c r="S57" s="4">
        <f>'Fixed Credits Value'!C57</f>
        <v>16</v>
      </c>
      <c r="T57" s="4">
        <f t="shared" si="5"/>
        <v>528.37816562735713</v>
      </c>
      <c r="U57" s="4">
        <f>T57/'Feedstock Conversions'!B$10</f>
        <v>65.061854695838903</v>
      </c>
      <c r="W57" s="4">
        <f t="shared" si="3"/>
        <v>98.03242777155657</v>
      </c>
      <c r="X57" s="4">
        <f t="shared" si="6"/>
        <v>184.87816562735713</v>
      </c>
      <c r="AA57" s="23"/>
      <c r="AB57" s="23">
        <v>43.17</v>
      </c>
      <c r="AE57" s="54">
        <v>26</v>
      </c>
      <c r="AF57" s="4">
        <f>$B57+'Rail Costs'!M57</f>
        <v>31.836500559910412</v>
      </c>
      <c r="AG57" s="4">
        <f>$B57+'Rail Costs'!B57</f>
        <v>32.948667413213883</v>
      </c>
      <c r="AH57" s="4">
        <f>$B57+'Rail Costs'!P57</f>
        <v>29.834600223964166</v>
      </c>
      <c r="AI57" s="4">
        <f>$B57+'Rail Costs'!L57</f>
        <v>30.724333706606942</v>
      </c>
      <c r="AM57" s="4">
        <f>$L57-(AE57*'Feedstock Conversions'!$B$19)-'Rail Costs'!Q57</f>
        <v>146.03287716083756</v>
      </c>
      <c r="AN57" s="4">
        <f>$L57-(AF57*'Feedstock Conversions'!$B$19)-'Rail Costs'!R57</f>
        <v>102.96563774553042</v>
      </c>
      <c r="AO57" s="4">
        <f>$L57-(AG57*'Feedstock Conversions'!$B$19)-'Rail Costs'!S57</f>
        <v>94.851914333708635</v>
      </c>
      <c r="AP57" s="4">
        <f>$L57-(AH57*'Feedstock Conversions'!$B$19)-'Rail Costs'!T57</f>
        <v>117.6444922941694</v>
      </c>
      <c r="AQ57" s="4">
        <f>$L57-(AI57*'Feedstock Conversions'!$B$19)-'Rail Costs'!U57</f>
        <v>111.16532097999674</v>
      </c>
      <c r="AR57" s="4">
        <f>W57-'Rail Costs'!V57</f>
        <v>93.727144526799506</v>
      </c>
      <c r="AT57" s="4">
        <f>$T57-(AE57*'Feedstock Conversions'!$B$10)-'Rail Costs'!Q57</f>
        <v>313.46070945486133</v>
      </c>
      <c r="AU57" s="4">
        <f>$T57-(AF57*'Feedstock Conversions'!$B$10)-'Rail Costs'!R57</f>
        <v>266.47620541376097</v>
      </c>
      <c r="AV57" s="4">
        <f>$T57-(AG57*'Feedstock Conversions'!$B$10)-'Rail Costs'!S57</f>
        <v>257.61603268223035</v>
      </c>
      <c r="AW57" s="4">
        <f>$T57-(AH57*'Feedstock Conversions'!$B$10)-'Rail Costs'!T57</f>
        <v>282.49866873787596</v>
      </c>
      <c r="AX57" s="4">
        <f>$T57-(AI57*'Feedstock Conversions'!$B$10)-'Rail Costs'!U57</f>
        <v>275.42233796793613</v>
      </c>
      <c r="AY57" s="4">
        <f>X57-'Rail Costs'!V57</f>
        <v>180.57288238260006</v>
      </c>
      <c r="BH57">
        <f t="shared" si="0"/>
        <v>4</v>
      </c>
      <c r="BI57">
        <f t="shared" si="1"/>
        <v>2020</v>
      </c>
      <c r="BJ57">
        <f t="shared" si="4"/>
        <v>1</v>
      </c>
    </row>
    <row r="58" spans="1:62" x14ac:dyDescent="0.2">
      <c r="A58" s="11">
        <v>43861</v>
      </c>
      <c r="B58" s="4">
        <v>28.5</v>
      </c>
      <c r="C58" s="18">
        <f>'Poultry Fat'!B58+'Rail Costs'!B58</f>
        <v>32.948667413213883</v>
      </c>
      <c r="E58" s="4">
        <f>'Poultry Fat'!C58*'Feedstock Conversions'!B$19</f>
        <v>245.46757222844343</v>
      </c>
      <c r="F58" s="4">
        <f>'Poultry Fat'!C58*'Feedstock Conversions'!B$10</f>
        <v>267.58161950727884</v>
      </c>
      <c r="H58" s="4">
        <f>'Fuel Values'!B58-'Poultry Fat'!I58-'Poultry Fat'!J58-'Poultry Fat'!K58</f>
        <v>5.1848071352804936</v>
      </c>
      <c r="I58" s="18">
        <f>('LCFS Values'!$E$3-$AA$4)/1000000*'LCFS Values'!B58*'LCFS Values'!$G$2*100</f>
        <v>172.24019286471952</v>
      </c>
      <c r="J58" s="4">
        <f>'RIN Values'!C58</f>
        <v>66.074999999999989</v>
      </c>
      <c r="K58" s="4">
        <f>'Fixed Credits Value'!B58</f>
        <v>100</v>
      </c>
      <c r="L58" s="4">
        <f t="shared" si="2"/>
        <v>343.5</v>
      </c>
      <c r="M58" s="4">
        <f>L58/'Feedstock Conversions'!B$19</f>
        <v>46.107382550335572</v>
      </c>
      <c r="O58" s="4">
        <f>'Fuel Values'!C58*100</f>
        <v>168.26000000000002</v>
      </c>
      <c r="P58" s="18">
        <f>('LCFS Values'!$E$3-AB$4)/1000000*'LCFS Values'!B58*'LCFS Values'!$G$2*100</f>
        <v>164.25795344507856</v>
      </c>
      <c r="Q58" s="4">
        <f>'RIN Values'!D58</f>
        <v>74.884999999999991</v>
      </c>
      <c r="R58" s="4">
        <f>'Fixed Credits Value'!B58</f>
        <v>100</v>
      </c>
      <c r="S58" s="4">
        <f>'Fixed Credits Value'!C58</f>
        <v>16</v>
      </c>
      <c r="T58" s="4">
        <f t="shared" si="5"/>
        <v>523.40295344507854</v>
      </c>
      <c r="U58" s="4">
        <f>T58/'Feedstock Conversions'!B$10</f>
        <v>64.449231856475279</v>
      </c>
      <c r="W58" s="4">
        <f t="shared" si="3"/>
        <v>98.03242777155657</v>
      </c>
      <c r="X58" s="4">
        <f t="shared" si="6"/>
        <v>179.90295344507854</v>
      </c>
      <c r="AA58" s="23"/>
      <c r="AB58" s="23">
        <v>45.68</v>
      </c>
      <c r="AE58" s="54">
        <v>26.4</v>
      </c>
      <c r="AF58" s="4">
        <f>$B58+'Rail Costs'!M58</f>
        <v>31.836500559910412</v>
      </c>
      <c r="AG58" s="4">
        <f>$B58+'Rail Costs'!B58</f>
        <v>32.948667413213883</v>
      </c>
      <c r="AH58" s="4">
        <f>$B58+'Rail Costs'!P58</f>
        <v>29.834600223964166</v>
      </c>
      <c r="AI58" s="4">
        <f>$B58+'Rail Costs'!L58</f>
        <v>30.724333706606942</v>
      </c>
      <c r="AM58" s="4">
        <f>$L58-(AE58*'Feedstock Conversions'!$B$19)-'Rail Costs'!Q58</f>
        <v>143.05287716083757</v>
      </c>
      <c r="AN58" s="4">
        <f>$L58-(AF58*'Feedstock Conversions'!$B$19)-'Rail Costs'!R58</f>
        <v>102.96563774553042</v>
      </c>
      <c r="AO58" s="4">
        <f>$L58-(AG58*'Feedstock Conversions'!$B$19)-'Rail Costs'!S58</f>
        <v>94.851914333708635</v>
      </c>
      <c r="AP58" s="4">
        <f>$L58-(AH58*'Feedstock Conversions'!$B$19)-'Rail Costs'!T58</f>
        <v>117.6444922941694</v>
      </c>
      <c r="AQ58" s="4">
        <f>$L58-(AI58*'Feedstock Conversions'!$B$19)-'Rail Costs'!U58</f>
        <v>111.16532097999674</v>
      </c>
      <c r="AR58" s="4">
        <f>W58-'Rail Costs'!V58</f>
        <v>93.727144526799506</v>
      </c>
      <c r="AT58" s="4">
        <f>$T58-(AE58*'Feedstock Conversions'!$B$10)-'Rail Costs'!Q58</f>
        <v>305.23703060591612</v>
      </c>
      <c r="AU58" s="4">
        <f>$T58-(AF58*'Feedstock Conversions'!$B$10)-'Rail Costs'!R58</f>
        <v>261.50099323148237</v>
      </c>
      <c r="AV58" s="4">
        <f>$T58-(AG58*'Feedstock Conversions'!$B$10)-'Rail Costs'!S58</f>
        <v>252.64082049995176</v>
      </c>
      <c r="AW58" s="4">
        <f>$T58-(AH58*'Feedstock Conversions'!$B$10)-'Rail Costs'!T58</f>
        <v>277.52345655559736</v>
      </c>
      <c r="AX58" s="4">
        <f>$T58-(AI58*'Feedstock Conversions'!$B$10)-'Rail Costs'!U58</f>
        <v>270.44712578565753</v>
      </c>
      <c r="AY58" s="4">
        <f>X58-'Rail Costs'!V58</f>
        <v>175.59767020032146</v>
      </c>
      <c r="BH58">
        <f t="shared" si="0"/>
        <v>5</v>
      </c>
      <c r="BI58">
        <f t="shared" si="1"/>
        <v>2020</v>
      </c>
      <c r="BJ58">
        <f t="shared" si="4"/>
        <v>1</v>
      </c>
    </row>
    <row r="59" spans="1:62" x14ac:dyDescent="0.2">
      <c r="A59" s="11">
        <v>43868</v>
      </c>
      <c r="B59" s="4">
        <v>28.5</v>
      </c>
      <c r="C59" s="18">
        <f>'Poultry Fat'!B59+'Rail Costs'!B59</f>
        <v>32.948667413213883</v>
      </c>
      <c r="E59" s="4">
        <f>'Poultry Fat'!C59*'Feedstock Conversions'!B$19</f>
        <v>245.46757222844343</v>
      </c>
      <c r="F59" s="4">
        <f>'Poultry Fat'!C59*'Feedstock Conversions'!B$10</f>
        <v>267.58161950727884</v>
      </c>
      <c r="H59" s="4">
        <f>'Fuel Values'!B59-'Poultry Fat'!I59-'Poultry Fat'!J59-'Poultry Fat'!K59</f>
        <v>-3.0062064590243835</v>
      </c>
      <c r="I59" s="18">
        <f>('LCFS Values'!$E$3-$AA$4)/1000000*'LCFS Values'!B59*'LCFS Values'!$G$2*100</f>
        <v>174.88120645902438</v>
      </c>
      <c r="J59" s="4">
        <f>'RIN Values'!C59</f>
        <v>71.625</v>
      </c>
      <c r="K59" s="4">
        <f>'Fixed Credits Value'!B59</f>
        <v>100</v>
      </c>
      <c r="L59" s="4">
        <f t="shared" si="2"/>
        <v>343.5</v>
      </c>
      <c r="M59" s="4">
        <f>L59/'Feedstock Conversions'!B$19</f>
        <v>46.107382550335572</v>
      </c>
      <c r="O59" s="4">
        <f>'Fuel Values'!C59*100</f>
        <v>163.32</v>
      </c>
      <c r="P59" s="18">
        <f>('LCFS Values'!$E$3-AB$4)/1000000*'LCFS Values'!B59*'LCFS Values'!$G$2*100</f>
        <v>166.7765728265714</v>
      </c>
      <c r="Q59" s="4">
        <f>'RIN Values'!D59</f>
        <v>81.174999999999997</v>
      </c>
      <c r="R59" s="4">
        <f>'Fixed Credits Value'!B59</f>
        <v>100</v>
      </c>
      <c r="S59" s="4">
        <f>'Fixed Credits Value'!C59</f>
        <v>16</v>
      </c>
      <c r="T59" s="4">
        <f t="shared" si="5"/>
        <v>527.2715728265714</v>
      </c>
      <c r="U59" s="4">
        <f>T59/'Feedstock Conversions'!B$10</f>
        <v>64.925594371897063</v>
      </c>
      <c r="W59" s="4">
        <f t="shared" si="3"/>
        <v>98.03242777155657</v>
      </c>
      <c r="X59" s="4">
        <f t="shared" si="6"/>
        <v>183.7715728265714</v>
      </c>
      <c r="AA59" s="23"/>
      <c r="AB59" s="23"/>
      <c r="AE59" s="54">
        <v>26.5</v>
      </c>
      <c r="AF59" s="4">
        <f>$B59+'Rail Costs'!M59</f>
        <v>31.836500559910412</v>
      </c>
      <c r="AG59" s="4">
        <f>$B59+'Rail Costs'!B59</f>
        <v>32.948667413213883</v>
      </c>
      <c r="AH59" s="4">
        <f>$B59+'Rail Costs'!P59</f>
        <v>29.834600223964166</v>
      </c>
      <c r="AI59" s="4">
        <f>$B59+'Rail Costs'!L59</f>
        <v>30.724333706606942</v>
      </c>
      <c r="AM59" s="4">
        <f>$L59-(AE59*'Feedstock Conversions'!$B$19)-'Rail Costs'!Q59</f>
        <v>142.30787716083756</v>
      </c>
      <c r="AN59" s="4">
        <f>$L59-(AF59*'Feedstock Conversions'!$B$19)-'Rail Costs'!R59</f>
        <v>102.96563774553042</v>
      </c>
      <c r="AO59" s="4">
        <f>$L59-(AG59*'Feedstock Conversions'!$B$19)-'Rail Costs'!S59</f>
        <v>94.851914333708635</v>
      </c>
      <c r="AP59" s="4">
        <f>$L59-(AH59*'Feedstock Conversions'!$B$19)-'Rail Costs'!T59</f>
        <v>117.6444922941694</v>
      </c>
      <c r="AQ59" s="4">
        <f>$L59-(AI59*'Feedstock Conversions'!$B$19)-'Rail Costs'!U59</f>
        <v>111.16532097999674</v>
      </c>
      <c r="AR59" s="4">
        <f>W59-'Rail Costs'!V59</f>
        <v>93.727144526799506</v>
      </c>
      <c r="AT59" s="4">
        <f>$T59-(AE59*'Feedstock Conversions'!$B$10)-'Rail Costs'!Q59</f>
        <v>308.29353332074231</v>
      </c>
      <c r="AU59" s="4">
        <f>$T59-(AF59*'Feedstock Conversions'!$B$10)-'Rail Costs'!R59</f>
        <v>265.36961261297523</v>
      </c>
      <c r="AV59" s="4">
        <f>$T59-(AG59*'Feedstock Conversions'!$B$10)-'Rail Costs'!S59</f>
        <v>256.50943988144462</v>
      </c>
      <c r="AW59" s="4">
        <f>$T59-(AH59*'Feedstock Conversions'!$B$10)-'Rail Costs'!T59</f>
        <v>281.39207593709023</v>
      </c>
      <c r="AX59" s="4">
        <f>$T59-(AI59*'Feedstock Conversions'!$B$10)-'Rail Costs'!U59</f>
        <v>274.3157451671504</v>
      </c>
      <c r="AY59" s="4">
        <f>X59-'Rail Costs'!V59</f>
        <v>179.46628958181432</v>
      </c>
      <c r="BH59">
        <f t="shared" si="0"/>
        <v>6</v>
      </c>
      <c r="BI59">
        <f t="shared" si="1"/>
        <v>2020</v>
      </c>
      <c r="BJ59">
        <f t="shared" si="4"/>
        <v>2</v>
      </c>
    </row>
    <row r="60" spans="1:62" x14ac:dyDescent="0.2">
      <c r="A60" s="11">
        <v>43875</v>
      </c>
      <c r="B60" s="4">
        <v>28.5</v>
      </c>
      <c r="C60" s="18">
        <f>'Poultry Fat'!B60+'Rail Costs'!B60</f>
        <v>32.948667413213883</v>
      </c>
      <c r="E60" s="4">
        <f>'Poultry Fat'!C60*'Feedstock Conversions'!B$19</f>
        <v>245.46757222844343</v>
      </c>
      <c r="F60" s="4">
        <f>'Poultry Fat'!C60*'Feedstock Conversions'!B$10</f>
        <v>267.58161950727884</v>
      </c>
      <c r="H60" s="4">
        <f>'Fuel Values'!B60-'Poultry Fat'!I60-'Poultry Fat'!J60-'Poultry Fat'!K60</f>
        <v>-10.411775227317065</v>
      </c>
      <c r="I60" s="18">
        <f>('LCFS Values'!$E$3-$AA$4)/1000000*'LCFS Values'!B60*'LCFS Values'!$G$2*100</f>
        <v>170.83677522731708</v>
      </c>
      <c r="J60" s="4">
        <f>'RIN Values'!C60</f>
        <v>72.675000000000011</v>
      </c>
      <c r="K60" s="4">
        <f>'Fixed Credits Value'!B60</f>
        <v>100</v>
      </c>
      <c r="L60" s="4">
        <f t="shared" si="2"/>
        <v>333.1</v>
      </c>
      <c r="M60" s="4">
        <f>L60/'Feedstock Conversions'!B$19</f>
        <v>44.711409395973156</v>
      </c>
      <c r="O60" s="4">
        <f>'Fuel Values'!C60*100</f>
        <v>166.78</v>
      </c>
      <c r="P60" s="18">
        <f>('LCFS Values'!$E$3-AB$4)/1000000*'LCFS Values'!B60*'LCFS Values'!$G$2*100</f>
        <v>162.91957530514281</v>
      </c>
      <c r="Q60" s="4">
        <f>'RIN Values'!D60</f>
        <v>82.365000000000009</v>
      </c>
      <c r="R60" s="4">
        <f>'Fixed Credits Value'!B60</f>
        <v>100</v>
      </c>
      <c r="S60" s="4">
        <f>'Fixed Credits Value'!C60</f>
        <v>16</v>
      </c>
      <c r="T60" s="4">
        <f t="shared" si="5"/>
        <v>528.06457530514285</v>
      </c>
      <c r="U60" s="4">
        <f>T60/'Feedstock Conversions'!B$10</f>
        <v>65.023240746010572</v>
      </c>
      <c r="W60" s="4">
        <f t="shared" si="3"/>
        <v>87.632427771556593</v>
      </c>
      <c r="X60" s="4">
        <f t="shared" si="6"/>
        <v>194.96457530514283</v>
      </c>
      <c r="AA60" s="23"/>
      <c r="AB60" s="23"/>
      <c r="AE60" s="54">
        <v>26.5</v>
      </c>
      <c r="AF60" s="4">
        <f>$B60+'Rail Costs'!M60</f>
        <v>31.836500559910412</v>
      </c>
      <c r="AG60" s="4">
        <f>$B60+'Rail Costs'!B60</f>
        <v>32.948667413213883</v>
      </c>
      <c r="AH60" s="4">
        <f>$B60+'Rail Costs'!P60</f>
        <v>29.834600223964166</v>
      </c>
      <c r="AI60" s="4">
        <f>$B60+'Rail Costs'!L60</f>
        <v>30.724333706606942</v>
      </c>
      <c r="AM60" s="4">
        <f>$L60-(AE60*'Feedstock Conversions'!$B$19)-'Rail Costs'!Q60</f>
        <v>131.90787716083759</v>
      </c>
      <c r="AN60" s="4">
        <f>$L60-(AF60*'Feedstock Conversions'!$B$19)-'Rail Costs'!R60</f>
        <v>92.565637745530438</v>
      </c>
      <c r="AO60" s="4">
        <f>$L60-(AG60*'Feedstock Conversions'!$B$19)-'Rail Costs'!S60</f>
        <v>84.451914333708658</v>
      </c>
      <c r="AP60" s="4">
        <f>$L60-(AH60*'Feedstock Conversions'!$B$19)-'Rail Costs'!T60</f>
        <v>107.24449229416942</v>
      </c>
      <c r="AQ60" s="4">
        <f>$L60-(AI60*'Feedstock Conversions'!$B$19)-'Rail Costs'!U60</f>
        <v>100.76532097999676</v>
      </c>
      <c r="AR60" s="4">
        <f>W60-'Rail Costs'!V60</f>
        <v>83.327144526799529</v>
      </c>
      <c r="AT60" s="4">
        <f>$T60-(AE60*'Feedstock Conversions'!$B$10)-'Rail Costs'!Q60</f>
        <v>309.08653579931376</v>
      </c>
      <c r="AU60" s="4">
        <f>$T60-(AF60*'Feedstock Conversions'!$B$10)-'Rail Costs'!R60</f>
        <v>266.16261509154668</v>
      </c>
      <c r="AV60" s="4">
        <f>$T60-(AG60*'Feedstock Conversions'!$B$10)-'Rail Costs'!S60</f>
        <v>257.30244236001607</v>
      </c>
      <c r="AW60" s="4">
        <f>$T60-(AH60*'Feedstock Conversions'!$B$10)-'Rail Costs'!T60</f>
        <v>282.18507841566168</v>
      </c>
      <c r="AX60" s="4">
        <f>$T60-(AI60*'Feedstock Conversions'!$B$10)-'Rail Costs'!U60</f>
        <v>275.10874764572185</v>
      </c>
      <c r="AY60" s="4">
        <f>X60-'Rail Costs'!V60</f>
        <v>190.65929206038575</v>
      </c>
      <c r="BH60">
        <f t="shared" si="0"/>
        <v>7</v>
      </c>
      <c r="BI60">
        <f t="shared" si="1"/>
        <v>2020</v>
      </c>
      <c r="BJ60">
        <f t="shared" si="4"/>
        <v>2</v>
      </c>
    </row>
    <row r="61" spans="1:62" x14ac:dyDescent="0.2">
      <c r="A61" s="11">
        <v>43882</v>
      </c>
      <c r="B61" s="4">
        <v>28.5</v>
      </c>
      <c r="C61" s="18">
        <f>'Poultry Fat'!B61+'Rail Costs'!B61</f>
        <v>32.948667413213883</v>
      </c>
      <c r="E61" s="4">
        <f>'Poultry Fat'!C61*'Feedstock Conversions'!B$19</f>
        <v>245.46757222844343</v>
      </c>
      <c r="F61" s="4">
        <f>'Poultry Fat'!C61*'Feedstock Conversions'!B$10</f>
        <v>267.58161950727884</v>
      </c>
      <c r="H61" s="4">
        <f>'Fuel Values'!B61-'Poultry Fat'!I61-'Poultry Fat'!J61-'Poultry Fat'!K61</f>
        <v>-19.702367677439014</v>
      </c>
      <c r="I61" s="18">
        <f>('LCFS Values'!$E$3-$AA$4)/1000000*'LCFS Values'!B61*'LCFS Values'!$G$2*100</f>
        <v>168.04611767743901</v>
      </c>
      <c r="J61" s="4">
        <f>'RIN Values'!C61</f>
        <v>71.15625</v>
      </c>
      <c r="K61" s="4">
        <f>'Fixed Credits Value'!B61</f>
        <v>100</v>
      </c>
      <c r="L61" s="4">
        <f t="shared" si="2"/>
        <v>319.5</v>
      </c>
      <c r="M61" s="4">
        <f>L61/'Feedstock Conversions'!B$19</f>
        <v>42.885906040268452</v>
      </c>
      <c r="O61" s="4">
        <f>'Fuel Values'!C61*100</f>
        <v>170.09</v>
      </c>
      <c r="P61" s="18">
        <f>('LCFS Values'!$E$3-AB$4)/1000000*'LCFS Values'!B61*'LCFS Values'!$G$2*100</f>
        <v>160.25824701535714</v>
      </c>
      <c r="Q61" s="4">
        <f>'RIN Values'!D61</f>
        <v>80.643749999999997</v>
      </c>
      <c r="R61" s="4">
        <f>'Fixed Credits Value'!B61</f>
        <v>100</v>
      </c>
      <c r="S61" s="4">
        <f>'Fixed Credits Value'!C61</f>
        <v>16</v>
      </c>
      <c r="T61" s="4">
        <f t="shared" si="5"/>
        <v>526.99199701535713</v>
      </c>
      <c r="U61" s="4">
        <f>T61/'Feedstock Conversions'!B$10</f>
        <v>64.891168799477555</v>
      </c>
      <c r="W61" s="4">
        <f t="shared" si="3"/>
        <v>74.03242777155657</v>
      </c>
      <c r="X61" s="4">
        <f t="shared" si="6"/>
        <v>207.49199701535713</v>
      </c>
      <c r="AA61" s="23"/>
      <c r="AB61" s="23"/>
      <c r="AE61" s="54">
        <v>26.5</v>
      </c>
      <c r="AF61" s="4">
        <f>$B61+'Rail Costs'!M61</f>
        <v>31.836500559910412</v>
      </c>
      <c r="AG61" s="4">
        <f>$B61+'Rail Costs'!B61</f>
        <v>32.948667413213883</v>
      </c>
      <c r="AH61" s="4">
        <f>$B61+'Rail Costs'!P61</f>
        <v>29.834600223964166</v>
      </c>
      <c r="AI61" s="4">
        <f>$B61+'Rail Costs'!L61</f>
        <v>30.724333706606942</v>
      </c>
      <c r="AM61" s="4">
        <f>$L61-(AE61*'Feedstock Conversions'!$B$19)-'Rail Costs'!Q61</f>
        <v>118.30787716083756</v>
      </c>
      <c r="AN61" s="4">
        <f>$L61-(AF61*'Feedstock Conversions'!$B$19)-'Rail Costs'!R61</f>
        <v>78.965637745530415</v>
      </c>
      <c r="AO61" s="4">
        <f>$L61-(AG61*'Feedstock Conversions'!$B$19)-'Rail Costs'!S61</f>
        <v>70.851914333708635</v>
      </c>
      <c r="AP61" s="4">
        <f>$L61-(AH61*'Feedstock Conversions'!$B$19)-'Rail Costs'!T61</f>
        <v>93.644492294169396</v>
      </c>
      <c r="AQ61" s="4">
        <f>$L61-(AI61*'Feedstock Conversions'!$B$19)-'Rail Costs'!U61</f>
        <v>87.165320979996736</v>
      </c>
      <c r="AR61" s="4">
        <f>W61-'Rail Costs'!V61</f>
        <v>69.727144526799506</v>
      </c>
      <c r="AT61" s="4">
        <f>$T61-(AE61*'Feedstock Conversions'!$B$10)-'Rail Costs'!Q61</f>
        <v>308.01395750952804</v>
      </c>
      <c r="AU61" s="4">
        <f>$T61-(AF61*'Feedstock Conversions'!$B$10)-'Rail Costs'!R61</f>
        <v>265.09003680176096</v>
      </c>
      <c r="AV61" s="4">
        <f>$T61-(AG61*'Feedstock Conversions'!$B$10)-'Rail Costs'!S61</f>
        <v>256.22986407023035</v>
      </c>
      <c r="AW61" s="4">
        <f>$T61-(AH61*'Feedstock Conversions'!$B$10)-'Rail Costs'!T61</f>
        <v>281.11250012587595</v>
      </c>
      <c r="AX61" s="4">
        <f>$T61-(AI61*'Feedstock Conversions'!$B$10)-'Rail Costs'!U61</f>
        <v>274.03616935593612</v>
      </c>
      <c r="AY61" s="4">
        <f>X61-'Rail Costs'!V61</f>
        <v>203.18671377060005</v>
      </c>
      <c r="BH61">
        <f t="shared" si="0"/>
        <v>8</v>
      </c>
      <c r="BI61">
        <f t="shared" si="1"/>
        <v>2020</v>
      </c>
      <c r="BJ61">
        <f t="shared" si="4"/>
        <v>2</v>
      </c>
    </row>
    <row r="62" spans="1:62" x14ac:dyDescent="0.2">
      <c r="A62" s="11">
        <v>43889</v>
      </c>
      <c r="B62" s="4">
        <v>28.5</v>
      </c>
      <c r="C62" s="18">
        <f>'Poultry Fat'!B62+'Rail Costs'!B62</f>
        <v>32.948667413213883</v>
      </c>
      <c r="E62" s="4">
        <f>'Poultry Fat'!C62*'Feedstock Conversions'!B$19</f>
        <v>245.46757222844343</v>
      </c>
      <c r="F62" s="4">
        <f>'Poultry Fat'!C62*'Feedstock Conversions'!B$10</f>
        <v>267.58161950727884</v>
      </c>
      <c r="H62" s="4">
        <f>'Fuel Values'!B62-'Poultry Fat'!I62-'Poultry Fat'!J62-'Poultry Fat'!K62</f>
        <v>-16.418789497073163</v>
      </c>
      <c r="I62" s="18">
        <f>('LCFS Values'!$E$3-$AA$4)/1000000*'LCFS Values'!B62*'LCFS Values'!$G$2*100</f>
        <v>166.46878949707317</v>
      </c>
      <c r="J62" s="4">
        <f>'RIN Values'!C62</f>
        <v>75.449999999999989</v>
      </c>
      <c r="K62" s="4">
        <f>'Fixed Credits Value'!B62</f>
        <v>100</v>
      </c>
      <c r="L62" s="4">
        <f t="shared" si="2"/>
        <v>325.5</v>
      </c>
      <c r="M62" s="4">
        <f>L62/'Feedstock Conversions'!B$19</f>
        <v>43.691275167785236</v>
      </c>
      <c r="O62" s="4">
        <f>'Fuel Values'!C62*100</f>
        <v>154.22</v>
      </c>
      <c r="P62" s="18">
        <f>('LCFS Values'!$E$3-AB$4)/1000000*'LCFS Values'!B62*'LCFS Values'!$G$2*100</f>
        <v>158.75401798199999</v>
      </c>
      <c r="Q62" s="4">
        <f>'RIN Values'!D62</f>
        <v>85.509999999999991</v>
      </c>
      <c r="R62" s="4">
        <f>'Fixed Credits Value'!B62</f>
        <v>100</v>
      </c>
      <c r="S62" s="4">
        <f>'Fixed Credits Value'!C62</f>
        <v>16</v>
      </c>
      <c r="T62" s="4">
        <f t="shared" si="5"/>
        <v>514.48401798199995</v>
      </c>
      <c r="U62" s="4">
        <f>T62/'Feedstock Conversions'!B$10</f>
        <v>63.350998581730856</v>
      </c>
      <c r="W62" s="4">
        <f t="shared" si="3"/>
        <v>80.03242777155657</v>
      </c>
      <c r="X62" s="4">
        <f t="shared" si="6"/>
        <v>188.98401798199995</v>
      </c>
      <c r="AA62" s="23"/>
      <c r="AB62" s="23"/>
      <c r="AE62" s="54">
        <v>26.5</v>
      </c>
      <c r="AF62" s="4">
        <f>$B62+'Rail Costs'!M62</f>
        <v>31.836500559910412</v>
      </c>
      <c r="AG62" s="4">
        <f>$B62+'Rail Costs'!B62</f>
        <v>32.948667413213883</v>
      </c>
      <c r="AH62" s="4">
        <f>$B62+'Rail Costs'!P62</f>
        <v>29.834600223964166</v>
      </c>
      <c r="AI62" s="4">
        <f>$B62+'Rail Costs'!L62</f>
        <v>30.724333706606942</v>
      </c>
      <c r="AM62" s="4">
        <f>$L62-(AE62*'Feedstock Conversions'!$B$19)-'Rail Costs'!Q62</f>
        <v>124.30787716083756</v>
      </c>
      <c r="AN62" s="4">
        <f>$L62-(AF62*'Feedstock Conversions'!$B$19)-'Rail Costs'!R62</f>
        <v>84.965637745530415</v>
      </c>
      <c r="AO62" s="4">
        <f>$L62-(AG62*'Feedstock Conversions'!$B$19)-'Rail Costs'!S62</f>
        <v>76.851914333708635</v>
      </c>
      <c r="AP62" s="4">
        <f>$L62-(AH62*'Feedstock Conversions'!$B$19)-'Rail Costs'!T62</f>
        <v>99.644492294169396</v>
      </c>
      <c r="AQ62" s="4">
        <f>$L62-(AI62*'Feedstock Conversions'!$B$19)-'Rail Costs'!U62</f>
        <v>93.165320979996736</v>
      </c>
      <c r="AR62" s="4">
        <f>W62-'Rail Costs'!V62</f>
        <v>75.727144526799506</v>
      </c>
      <c r="AT62" s="4">
        <f>$T62-(AE62*'Feedstock Conversions'!$B$10)-'Rail Costs'!Q62</f>
        <v>295.50597847617087</v>
      </c>
      <c r="AU62" s="4">
        <f>$T62-(AF62*'Feedstock Conversions'!$B$10)-'Rail Costs'!R62</f>
        <v>252.58205776840381</v>
      </c>
      <c r="AV62" s="4">
        <f>$T62-(AG62*'Feedstock Conversions'!$B$10)-'Rail Costs'!S62</f>
        <v>243.72188503687318</v>
      </c>
      <c r="AW62" s="4">
        <f>$T62-(AH62*'Feedstock Conversions'!$B$10)-'Rail Costs'!T62</f>
        <v>268.60452109251878</v>
      </c>
      <c r="AX62" s="4">
        <f>$T62-(AI62*'Feedstock Conversions'!$B$10)-'Rail Costs'!U62</f>
        <v>261.52819032257895</v>
      </c>
      <c r="AY62" s="4">
        <f>X62-'Rail Costs'!V62</f>
        <v>184.67873473724288</v>
      </c>
      <c r="BH62">
        <f t="shared" si="0"/>
        <v>9</v>
      </c>
      <c r="BI62">
        <f t="shared" si="1"/>
        <v>2020</v>
      </c>
      <c r="BJ62">
        <f t="shared" si="4"/>
        <v>2</v>
      </c>
    </row>
    <row r="63" spans="1:62" x14ac:dyDescent="0.2">
      <c r="A63" s="11">
        <v>43896</v>
      </c>
      <c r="B63" s="4">
        <v>28.5</v>
      </c>
      <c r="C63" s="18">
        <f>'Poultry Fat'!B63+'Rail Costs'!B63</f>
        <v>32.948667413213883</v>
      </c>
      <c r="E63" s="4">
        <f>'Poultry Fat'!C63*'Feedstock Conversions'!B$19</f>
        <v>245.46757222844343</v>
      </c>
      <c r="F63" s="4">
        <f>'Poultry Fat'!C63*'Feedstock Conversions'!B$10</f>
        <v>267.58161950727884</v>
      </c>
      <c r="H63" s="4">
        <f>'Fuel Values'!B63-'Poultry Fat'!I63-'Poultry Fat'!J63-'Poultry Fat'!K63</f>
        <v>-14.285329725853643</v>
      </c>
      <c r="I63" s="18">
        <f>('LCFS Values'!$E$3-$AA$4)/1000000*'LCFS Values'!B63*'LCFS Values'!$G$2*100</f>
        <v>171.16032972585364</v>
      </c>
      <c r="J63" s="4">
        <f>'RIN Values'!C63</f>
        <v>74.625</v>
      </c>
      <c r="K63" s="4">
        <f>'Fixed Credits Value'!B63</f>
        <v>100</v>
      </c>
      <c r="L63" s="4">
        <f t="shared" si="2"/>
        <v>331.5</v>
      </c>
      <c r="M63" s="4">
        <f>L63/'Feedstock Conversions'!B$19</f>
        <v>44.496644295302012</v>
      </c>
      <c r="O63" s="4">
        <f>'Fuel Values'!C63*100</f>
        <v>149.04999999999998</v>
      </c>
      <c r="P63" s="18">
        <f>('LCFS Values'!$E$3-AB$4)/1000000*'LCFS Values'!B63*'LCFS Values'!$G$2*100</f>
        <v>163.22813510685714</v>
      </c>
      <c r="Q63" s="4">
        <f>'RIN Values'!D63</f>
        <v>84.575000000000003</v>
      </c>
      <c r="R63" s="4">
        <f>'Fixed Credits Value'!B63</f>
        <v>100</v>
      </c>
      <c r="S63" s="4">
        <f>'Fixed Credits Value'!C63</f>
        <v>16</v>
      </c>
      <c r="T63" s="4">
        <f t="shared" si="5"/>
        <v>512.85313510685705</v>
      </c>
      <c r="U63" s="4">
        <f>T63/'Feedstock Conversions'!B$10</f>
        <v>63.15017979028346</v>
      </c>
      <c r="W63" s="4">
        <f t="shared" si="3"/>
        <v>86.03242777155657</v>
      </c>
      <c r="X63" s="4">
        <f t="shared" si="6"/>
        <v>181.35313510685705</v>
      </c>
      <c r="AA63" s="23"/>
      <c r="AB63" s="23"/>
      <c r="AE63" s="54">
        <v>26.5</v>
      </c>
      <c r="AF63" s="4">
        <f>$B63+'Rail Costs'!M63</f>
        <v>31.836500559910412</v>
      </c>
      <c r="AG63" s="4">
        <f>$B63+'Rail Costs'!B63</f>
        <v>32.948667413213883</v>
      </c>
      <c r="AH63" s="4">
        <f>$B63+'Rail Costs'!P63</f>
        <v>29.834600223964166</v>
      </c>
      <c r="AI63" s="4">
        <f>$B63+'Rail Costs'!L63</f>
        <v>30.724333706606942</v>
      </c>
      <c r="AM63" s="4">
        <f>$L63-(AE63*'Feedstock Conversions'!$B$19)-'Rail Costs'!Q63</f>
        <v>130.30787716083756</v>
      </c>
      <c r="AN63" s="4">
        <f>$L63-(AF63*'Feedstock Conversions'!$B$19)-'Rail Costs'!R63</f>
        <v>90.965637745530415</v>
      </c>
      <c r="AO63" s="4">
        <f>$L63-(AG63*'Feedstock Conversions'!$B$19)-'Rail Costs'!S63</f>
        <v>82.851914333708635</v>
      </c>
      <c r="AP63" s="4">
        <f>$L63-(AH63*'Feedstock Conversions'!$B$19)-'Rail Costs'!T63</f>
        <v>105.6444922941694</v>
      </c>
      <c r="AQ63" s="4">
        <f>$L63-(AI63*'Feedstock Conversions'!$B$19)-'Rail Costs'!U63</f>
        <v>99.165320979996736</v>
      </c>
      <c r="AR63" s="4">
        <f>W63-'Rail Costs'!V63</f>
        <v>81.727144526799506</v>
      </c>
      <c r="AT63" s="4">
        <f>$T63-(AE63*'Feedstock Conversions'!$B$10)-'Rail Costs'!Q63</f>
        <v>293.87509560102797</v>
      </c>
      <c r="AU63" s="4">
        <f>$T63-(AF63*'Feedstock Conversions'!$B$10)-'Rail Costs'!R63</f>
        <v>250.95117489326091</v>
      </c>
      <c r="AV63" s="4">
        <f>$T63-(AG63*'Feedstock Conversions'!$B$10)-'Rail Costs'!S63</f>
        <v>242.09100216173027</v>
      </c>
      <c r="AW63" s="4">
        <f>$T63-(AH63*'Feedstock Conversions'!$B$10)-'Rail Costs'!T63</f>
        <v>266.97363821737588</v>
      </c>
      <c r="AX63" s="4">
        <f>$T63-(AI63*'Feedstock Conversions'!$B$10)-'Rail Costs'!U63</f>
        <v>259.89730744743605</v>
      </c>
      <c r="AY63" s="4">
        <f>X63-'Rail Costs'!V63</f>
        <v>177.04785186209998</v>
      </c>
      <c r="BH63">
        <f t="shared" si="0"/>
        <v>10</v>
      </c>
      <c r="BI63">
        <f t="shared" si="1"/>
        <v>2020</v>
      </c>
      <c r="BJ63">
        <f t="shared" si="4"/>
        <v>3</v>
      </c>
    </row>
    <row r="64" spans="1:62" x14ac:dyDescent="0.2">
      <c r="A64" s="11">
        <v>43903</v>
      </c>
      <c r="B64" s="4">
        <v>28.5</v>
      </c>
      <c r="C64" s="18">
        <f>'Poultry Fat'!B64+'Rail Costs'!B64</f>
        <v>32.948667413213883</v>
      </c>
      <c r="E64" s="4">
        <f>'Poultry Fat'!C64*'Feedstock Conversions'!B$19</f>
        <v>245.46757222844343</v>
      </c>
      <c r="F64" s="4">
        <f>'Poultry Fat'!C64*'Feedstock Conversions'!B$10</f>
        <v>267.58161950727884</v>
      </c>
      <c r="H64" s="4">
        <f>'Fuel Values'!B64-'Poultry Fat'!I64-'Poultry Fat'!J64-'Poultry Fat'!K64</f>
        <v>-9.8424506143902875</v>
      </c>
      <c r="I64" s="18">
        <f>('LCFS Values'!$E$3-$AA$4)/1000000*'LCFS Values'!B64*'LCFS Values'!$G$2*100</f>
        <v>168.16745061439028</v>
      </c>
      <c r="J64" s="4">
        <f>'RIN Values'!C64</f>
        <v>75.375</v>
      </c>
      <c r="K64" s="4">
        <f>'Fixed Credits Value'!B64</f>
        <v>100</v>
      </c>
      <c r="L64" s="4">
        <f t="shared" si="2"/>
        <v>333.70000000000005</v>
      </c>
      <c r="M64" s="4">
        <f>L64/'Feedstock Conversions'!B$19</f>
        <v>44.791946308724839</v>
      </c>
      <c r="O64" s="4">
        <f>'Fuel Values'!C64*100</f>
        <v>119.96</v>
      </c>
      <c r="P64" s="18">
        <f>('LCFS Values'!$E$3-AB$4)/1000000*'LCFS Values'!B64*'LCFS Values'!$G$2*100</f>
        <v>160.37395694100002</v>
      </c>
      <c r="Q64" s="4">
        <f>'RIN Values'!D64</f>
        <v>85.424999999999997</v>
      </c>
      <c r="R64" s="4">
        <f>'Fixed Credits Value'!B64</f>
        <v>100</v>
      </c>
      <c r="S64" s="4">
        <f>'Fixed Credits Value'!C64</f>
        <v>16</v>
      </c>
      <c r="T64" s="4">
        <f t="shared" si="5"/>
        <v>481.75895694100001</v>
      </c>
      <c r="U64" s="4">
        <f>T64/'Feedstock Conversions'!B$10</f>
        <v>59.321397616229191</v>
      </c>
      <c r="W64" s="4">
        <f t="shared" si="3"/>
        <v>88.232427771556615</v>
      </c>
      <c r="X64" s="4">
        <f t="shared" si="6"/>
        <v>148.05895694099996</v>
      </c>
      <c r="AA64" s="23"/>
      <c r="AB64" s="23"/>
      <c r="AE64" s="54">
        <v>26.5</v>
      </c>
      <c r="AF64" s="4">
        <f>$B64+'Rail Costs'!M64</f>
        <v>31.836500559910412</v>
      </c>
      <c r="AG64" s="4">
        <f>$B64+'Rail Costs'!B64</f>
        <v>32.948667413213883</v>
      </c>
      <c r="AH64" s="4">
        <f>$B64+'Rail Costs'!P64</f>
        <v>29.834600223964166</v>
      </c>
      <c r="AI64" s="4">
        <f>$B64+'Rail Costs'!L64</f>
        <v>30.724333706606942</v>
      </c>
      <c r="AM64" s="4">
        <f>$L64-(AE64*'Feedstock Conversions'!$B$19)-'Rail Costs'!Q64</f>
        <v>132.50787716083761</v>
      </c>
      <c r="AN64" s="4">
        <f>$L64-(AF64*'Feedstock Conversions'!$B$19)-'Rail Costs'!R64</f>
        <v>93.165637745530461</v>
      </c>
      <c r="AO64" s="4">
        <f>$L64-(AG64*'Feedstock Conversions'!$B$19)-'Rail Costs'!S64</f>
        <v>85.05191433370868</v>
      </c>
      <c r="AP64" s="4">
        <f>$L64-(AH64*'Feedstock Conversions'!$B$19)-'Rail Costs'!T64</f>
        <v>107.84449229416944</v>
      </c>
      <c r="AQ64" s="4">
        <f>$L64-(AI64*'Feedstock Conversions'!$B$19)-'Rail Costs'!U64</f>
        <v>101.36532097999678</v>
      </c>
      <c r="AR64" s="4">
        <f>W64-'Rail Costs'!V64</f>
        <v>83.927144526799552</v>
      </c>
      <c r="AT64" s="4">
        <f>$T64-(AE64*'Feedstock Conversions'!$B$10)-'Rail Costs'!Q64</f>
        <v>262.78091743517086</v>
      </c>
      <c r="AU64" s="4">
        <f>$T64-(AF64*'Feedstock Conversions'!$B$10)-'Rail Costs'!R64</f>
        <v>219.85699672740387</v>
      </c>
      <c r="AV64" s="4">
        <f>$T64-(AG64*'Feedstock Conversions'!$B$10)-'Rail Costs'!S64</f>
        <v>210.99682399587323</v>
      </c>
      <c r="AW64" s="4">
        <f>$T64-(AH64*'Feedstock Conversions'!$B$10)-'Rail Costs'!T64</f>
        <v>235.87946005151878</v>
      </c>
      <c r="AX64" s="4">
        <f>$T64-(AI64*'Feedstock Conversions'!$B$10)-'Rail Costs'!U64</f>
        <v>228.803129281579</v>
      </c>
      <c r="AY64" s="4">
        <f>X64-'Rail Costs'!V64</f>
        <v>143.75367369624288</v>
      </c>
      <c r="BH64">
        <f t="shared" si="0"/>
        <v>11</v>
      </c>
      <c r="BI64">
        <f t="shared" si="1"/>
        <v>2020</v>
      </c>
      <c r="BJ64">
        <f t="shared" si="4"/>
        <v>3</v>
      </c>
    </row>
    <row r="65" spans="1:62" x14ac:dyDescent="0.2">
      <c r="A65" s="11">
        <v>43910</v>
      </c>
      <c r="B65" s="4">
        <v>27.7</v>
      </c>
      <c r="C65" s="18">
        <f>'Poultry Fat'!B65+'Rail Costs'!B65</f>
        <v>32.148667413213886</v>
      </c>
      <c r="E65" s="4">
        <f>'Poultry Fat'!C65*'Feedstock Conversions'!B$19</f>
        <v>239.50757222844345</v>
      </c>
      <c r="F65" s="4">
        <f>'Poultry Fat'!C65*'Feedstock Conversions'!B$10</f>
        <v>261.0846861739455</v>
      </c>
      <c r="H65" s="4">
        <f>'Fuel Values'!B65-'Poultry Fat'!I65-'Poultry Fat'!J65-'Poultry Fat'!K65</f>
        <v>15.929279069024375</v>
      </c>
      <c r="I65" s="18">
        <f>('LCFS Values'!$E$3-$AA$4)/1000000*'LCFS Values'!B65*'LCFS Values'!$G$2*100</f>
        <v>153.44572093097563</v>
      </c>
      <c r="J65" s="4">
        <f>'RIN Values'!C65</f>
        <v>65.625</v>
      </c>
      <c r="K65" s="4">
        <f>'Fixed Credits Value'!B65</f>
        <v>100</v>
      </c>
      <c r="L65" s="4">
        <f t="shared" si="2"/>
        <v>335</v>
      </c>
      <c r="M65" s="4">
        <f>L65/'Feedstock Conversions'!B$19</f>
        <v>44.966442953020135</v>
      </c>
      <c r="O65" s="4">
        <f>'Fuel Values'!C65*100</f>
        <v>102.69</v>
      </c>
      <c r="P65" s="18">
        <f>('LCFS Values'!$E$3-AB$4)/1000000*'LCFS Values'!B65*'LCFS Values'!$G$2*100</f>
        <v>146.33448596299999</v>
      </c>
      <c r="Q65" s="4">
        <f>'RIN Values'!D65</f>
        <v>74.375</v>
      </c>
      <c r="R65" s="4">
        <f>'Fixed Credits Value'!B65</f>
        <v>100</v>
      </c>
      <c r="S65" s="4">
        <f>'Fixed Credits Value'!C65</f>
        <v>16</v>
      </c>
      <c r="T65" s="4">
        <f t="shared" si="5"/>
        <v>439.39948596300002</v>
      </c>
      <c r="U65" s="4">
        <f>T65/'Feedstock Conversions'!B$10</f>
        <v>54.105463414082543</v>
      </c>
      <c r="W65" s="4">
        <f t="shared" si="3"/>
        <v>95.492427771556549</v>
      </c>
      <c r="X65" s="4">
        <f t="shared" si="6"/>
        <v>104.39948596300002</v>
      </c>
      <c r="AA65" s="23"/>
      <c r="AB65" s="23"/>
      <c r="AE65" s="54">
        <v>25.1</v>
      </c>
      <c r="AF65" s="4">
        <f>$B65+'Rail Costs'!M65</f>
        <v>31.036500559910415</v>
      </c>
      <c r="AG65" s="4">
        <f>$B65+'Rail Costs'!B65</f>
        <v>32.148667413213886</v>
      </c>
      <c r="AH65" s="4">
        <f>$B65+'Rail Costs'!P65</f>
        <v>29.034600223964166</v>
      </c>
      <c r="AI65" s="4">
        <f>$B65+'Rail Costs'!L65</f>
        <v>29.924333706606941</v>
      </c>
      <c r="AM65" s="4">
        <f>$L65-(AE65*'Feedstock Conversions'!$B$19)-'Rail Costs'!Q65</f>
        <v>144.23787716083757</v>
      </c>
      <c r="AN65" s="4">
        <f>$L65-(AF65*'Feedstock Conversions'!$B$19)-'Rail Costs'!R65</f>
        <v>100.42563774553039</v>
      </c>
      <c r="AO65" s="4">
        <f>$L65-(AG65*'Feedstock Conversions'!$B$19)-'Rail Costs'!S65</f>
        <v>92.311914333708614</v>
      </c>
      <c r="AP65" s="4">
        <f>$L65-(AH65*'Feedstock Conversions'!$B$19)-'Rail Costs'!T65</f>
        <v>115.1044922941694</v>
      </c>
      <c r="AQ65" s="4">
        <f>$L65-(AI65*'Feedstock Conversions'!$B$19)-'Rail Costs'!U65</f>
        <v>108.62532097999674</v>
      </c>
      <c r="AR65" s="4">
        <f>W65-'Rail Costs'!V65</f>
        <v>91.187144526799486</v>
      </c>
      <c r="AT65" s="4">
        <f>$T65-(AE65*'Feedstock Conversions'!$B$10)-'Rail Costs'!Q65</f>
        <v>231.79107979050423</v>
      </c>
      <c r="AU65" s="4">
        <f>$T65-(AF65*'Feedstock Conversions'!$B$10)-'Rail Costs'!R65</f>
        <v>183.99445908273719</v>
      </c>
      <c r="AV65" s="4">
        <f>$T65-(AG65*'Feedstock Conversions'!$B$10)-'Rail Costs'!S65</f>
        <v>175.13428635120658</v>
      </c>
      <c r="AW65" s="4">
        <f>$T65-(AH65*'Feedstock Conversions'!$B$10)-'Rail Costs'!T65</f>
        <v>200.01692240685213</v>
      </c>
      <c r="AX65" s="4">
        <f>$T65-(AI65*'Feedstock Conversions'!$B$10)-'Rail Costs'!U65</f>
        <v>192.94059163691236</v>
      </c>
      <c r="AY65" s="4">
        <f>X65-'Rail Costs'!V65</f>
        <v>100.09420271824295</v>
      </c>
      <c r="BH65">
        <f t="shared" si="0"/>
        <v>12</v>
      </c>
      <c r="BI65">
        <f t="shared" si="1"/>
        <v>2020</v>
      </c>
      <c r="BJ65">
        <f t="shared" si="4"/>
        <v>3</v>
      </c>
    </row>
    <row r="66" spans="1:62" x14ac:dyDescent="0.2">
      <c r="A66" s="11">
        <v>43917</v>
      </c>
      <c r="B66" s="4">
        <v>27.5</v>
      </c>
      <c r="C66" s="18">
        <f>'Poultry Fat'!B66+'Rail Costs'!B66</f>
        <v>31.948667413213887</v>
      </c>
      <c r="E66" s="4">
        <f>'Poultry Fat'!C66*'Feedstock Conversions'!B$19</f>
        <v>238.01757222844347</v>
      </c>
      <c r="F66" s="4">
        <f>'Poultry Fat'!C66*'Feedstock Conversions'!B$10</f>
        <v>259.46045284061222</v>
      </c>
      <c r="H66" s="4">
        <f>'Fuel Values'!B66-'Poultry Fat'!I66-'Poultry Fat'!J66-'Poultry Fat'!K66</f>
        <v>8.7249425646341479</v>
      </c>
      <c r="I66" s="18">
        <f>('LCFS Values'!$E$3-$AA$4)/1000000*'LCFS Values'!B66*'LCFS Values'!$G$2*100</f>
        <v>152.47505743536584</v>
      </c>
      <c r="J66" s="4">
        <f>'RIN Values'!C66</f>
        <v>73.800000000000011</v>
      </c>
      <c r="K66" s="4">
        <f>'Fixed Credits Value'!B66</f>
        <v>100</v>
      </c>
      <c r="L66" s="4">
        <f t="shared" si="2"/>
        <v>335</v>
      </c>
      <c r="M66" s="4">
        <f>L66/'Feedstock Conversions'!B$19</f>
        <v>44.966442953020135</v>
      </c>
      <c r="O66" s="4">
        <f>'Fuel Values'!C66*100</f>
        <v>107.26</v>
      </c>
      <c r="P66" s="18">
        <f>('LCFS Values'!$E$3-AB$4)/1000000*'LCFS Values'!B66*'LCFS Values'!$G$2*100</f>
        <v>145.40880655785713</v>
      </c>
      <c r="Q66" s="4">
        <f>'RIN Values'!D66</f>
        <v>83.64</v>
      </c>
      <c r="R66" s="4">
        <f>'Fixed Credits Value'!B66</f>
        <v>100</v>
      </c>
      <c r="S66" s="4">
        <f>'Fixed Credits Value'!C66</f>
        <v>16</v>
      </c>
      <c r="T66" s="4">
        <f t="shared" si="5"/>
        <v>452.30880655785711</v>
      </c>
      <c r="U66" s="4">
        <f>T66/'Feedstock Conversions'!B$10</f>
        <v>55.695052832046763</v>
      </c>
      <c r="W66" s="4">
        <f t="shared" si="3"/>
        <v>96.98242777155653</v>
      </c>
      <c r="X66" s="4">
        <f t="shared" si="6"/>
        <v>117.30880655785711</v>
      </c>
      <c r="AA66" s="23"/>
      <c r="AB66" s="23"/>
      <c r="AE66" s="54">
        <v>24.55</v>
      </c>
      <c r="AF66" s="4">
        <f>$B66+'Rail Costs'!M66</f>
        <v>30.836500559910412</v>
      </c>
      <c r="AG66" s="4">
        <f>$B66+'Rail Costs'!B66</f>
        <v>31.948667413213887</v>
      </c>
      <c r="AH66" s="4">
        <f>$B66+'Rail Costs'!P66</f>
        <v>28.834600223964166</v>
      </c>
      <c r="AI66" s="4">
        <f>$B66+'Rail Costs'!L66</f>
        <v>29.724333706606942</v>
      </c>
      <c r="AM66" s="4">
        <f>$L66-(AE66*'Feedstock Conversions'!$B$19)-'Rail Costs'!Q66</f>
        <v>148.33537716083757</v>
      </c>
      <c r="AN66" s="4">
        <f>$L66-(AF66*'Feedstock Conversions'!$B$19)-'Rail Costs'!R66</f>
        <v>101.9156377455304</v>
      </c>
      <c r="AO66" s="4">
        <f>$L66-(AG66*'Feedstock Conversions'!$B$19)-'Rail Costs'!S66</f>
        <v>93.801914333708595</v>
      </c>
      <c r="AP66" s="4">
        <f>$L66-(AH66*'Feedstock Conversions'!$B$19)-'Rail Costs'!T66</f>
        <v>116.59449229416938</v>
      </c>
      <c r="AQ66" s="4">
        <f>$L66-(AI66*'Feedstock Conversions'!$B$19)-'Rail Costs'!U66</f>
        <v>110.11532097999672</v>
      </c>
      <c r="AR66" s="4">
        <f>W66-'Rail Costs'!V66</f>
        <v>92.677144526799466</v>
      </c>
      <c r="AT66" s="4">
        <f>$T66-(AE66*'Feedstock Conversions'!$B$10)-'Rail Costs'!Q66</f>
        <v>249.16704205202799</v>
      </c>
      <c r="AU66" s="4">
        <f>$T66-(AF66*'Feedstock Conversions'!$B$10)-'Rail Costs'!R66</f>
        <v>198.52801301092762</v>
      </c>
      <c r="AV66" s="4">
        <f>$T66-(AG66*'Feedstock Conversions'!$B$10)-'Rail Costs'!S66</f>
        <v>189.66784027939696</v>
      </c>
      <c r="AW66" s="4">
        <f>$T66-(AH66*'Feedstock Conversions'!$B$10)-'Rail Costs'!T66</f>
        <v>214.55047633504253</v>
      </c>
      <c r="AX66" s="4">
        <f>$T66-(AI66*'Feedstock Conversions'!$B$10)-'Rail Costs'!U66</f>
        <v>207.47414556510279</v>
      </c>
      <c r="AY66" s="4">
        <f>X66-'Rail Costs'!V66</f>
        <v>113.00352331310005</v>
      </c>
      <c r="BH66">
        <f t="shared" ref="BH66:BH129" si="7">WEEKNUM(A66)</f>
        <v>13</v>
      </c>
      <c r="BI66">
        <f t="shared" ref="BI66:BI129" si="8">YEAR(A66)</f>
        <v>2020</v>
      </c>
      <c r="BJ66">
        <f t="shared" si="4"/>
        <v>3</v>
      </c>
    </row>
    <row r="67" spans="1:62" x14ac:dyDescent="0.2">
      <c r="A67" s="11">
        <v>43924</v>
      </c>
      <c r="B67" s="4">
        <v>27.5</v>
      </c>
      <c r="C67" s="18">
        <f>'Poultry Fat'!B67+'Rail Costs'!B67</f>
        <v>31.86528555431131</v>
      </c>
      <c r="E67" s="4">
        <f>'Poultry Fat'!C67*'Feedstock Conversions'!B$19</f>
        <v>237.39637737961925</v>
      </c>
      <c r="F67" s="4">
        <f>'Poultry Fat'!C67*'Feedstock Conversions'!B$10</f>
        <v>258.78329486748788</v>
      </c>
      <c r="H67" s="4">
        <f>'Fuel Values'!B67-'Poultry Fat'!I67-'Poultry Fat'!J67-'Poultry Fat'!K67</f>
        <v>2.2000789120731667</v>
      </c>
      <c r="I67" s="18">
        <f>('LCFS Values'!$E$3-$AA$4)/1000000*'LCFS Values'!B67*'LCFS Values'!$G$2*100</f>
        <v>160.19992108792684</v>
      </c>
      <c r="J67" s="4">
        <f>'RIN Values'!C67</f>
        <v>77.099999999999994</v>
      </c>
      <c r="K67" s="4">
        <f>'Fixed Credits Value'!B67</f>
        <v>100</v>
      </c>
      <c r="L67" s="4">
        <f t="shared" ref="L67:L130" si="9">K67+J67+I67+H67</f>
        <v>339.5</v>
      </c>
      <c r="M67" s="4">
        <f>L67/'Feedstock Conversions'!B$19</f>
        <v>45.570469798657719</v>
      </c>
      <c r="O67" s="4">
        <f>'Fuel Values'!C67*100</f>
        <v>101.59</v>
      </c>
      <c r="P67" s="18">
        <f>('LCFS Values'!$E$3-AB$4)/1000000*'LCFS Values'!B67*'LCFS Values'!$G$2*100</f>
        <v>152.7756718237857</v>
      </c>
      <c r="Q67" s="4">
        <f>'RIN Values'!D67</f>
        <v>87.38</v>
      </c>
      <c r="R67" s="4">
        <f>'Fixed Credits Value'!B67</f>
        <v>100</v>
      </c>
      <c r="S67" s="4">
        <f>'Fixed Credits Value'!C67</f>
        <v>16</v>
      </c>
      <c r="T67" s="4">
        <f t="shared" si="5"/>
        <v>457.74567182378576</v>
      </c>
      <c r="U67" s="4">
        <f>T67/'Feedstock Conversions'!B$10</f>
        <v>56.364521331966145</v>
      </c>
      <c r="W67" s="4">
        <f t="shared" ref="W67:W130" si="10">L67-E67</f>
        <v>102.10362262038075</v>
      </c>
      <c r="X67" s="4">
        <f t="shared" si="6"/>
        <v>118.24567182378576</v>
      </c>
      <c r="AA67" s="23"/>
      <c r="AB67" s="23"/>
      <c r="AE67" s="54">
        <v>24.5</v>
      </c>
      <c r="AF67" s="4">
        <f>$B67+'Rail Costs'!M67</f>
        <v>30.773964165733481</v>
      </c>
      <c r="AG67" s="4">
        <f>$B67+'Rail Costs'!B67</f>
        <v>31.86528555431131</v>
      </c>
      <c r="AH67" s="4">
        <f>$B67+'Rail Costs'!P67</f>
        <v>28.809585666293394</v>
      </c>
      <c r="AI67" s="4">
        <f>$B67+'Rail Costs'!L67</f>
        <v>29.682642777155657</v>
      </c>
      <c r="AM67" s="4">
        <f>$L67-(AE67*'Feedstock Conversions'!$B$19)-'Rail Costs'!Q67</f>
        <v>153.27848475539739</v>
      </c>
      <c r="AN67" s="4">
        <f>$L67-(AF67*'Feedstock Conversions'!$B$19)-'Rail Costs'!R67</f>
        <v>106.94436890134736</v>
      </c>
      <c r="AO67" s="4">
        <f>$L67-(AG67*'Feedstock Conversions'!$B$19)-'Rail Costs'!S67</f>
        <v>98.982721893054759</v>
      </c>
      <c r="AP67" s="4">
        <f>$L67-(AH67*'Feedstock Conversions'!$B$19)-'Rail Costs'!T67</f>
        <v>121.34809607696887</v>
      </c>
      <c r="AQ67" s="4">
        <f>$L67-(AI67*'Feedstock Conversions'!$B$19)-'Rail Costs'!U67</f>
        <v>114.99036457794604</v>
      </c>
      <c r="AR67" s="4">
        <f>W67-'Rail Costs'!V67</f>
        <v>97.879033769406334</v>
      </c>
      <c r="AT67" s="4">
        <f>$T67-(AE67*'Feedstock Conversions'!$B$10)-'Rail Costs'!Q67</f>
        <v>255.08057324584979</v>
      </c>
      <c r="AU67" s="4">
        <f>$T67-(AF67*'Feedstock Conversions'!$B$10)-'Rail Costs'!R67</f>
        <v>204.53558177589832</v>
      </c>
      <c r="AV67" s="4">
        <f>$T67-(AG67*'Feedstock Conversions'!$B$10)-'Rail Costs'!S67</f>
        <v>195.84147622897189</v>
      </c>
      <c r="AW67" s="4">
        <f>$T67-(AH67*'Feedstock Conversions'!$B$10)-'Rail Costs'!T67</f>
        <v>220.2577343210607</v>
      </c>
      <c r="AX67" s="4">
        <f>$T67-(AI67*'Feedstock Conversions'!$B$10)-'Rail Costs'!U67</f>
        <v>213.31403599113082</v>
      </c>
      <c r="AY67" s="4">
        <f>X67-'Rail Costs'!V67</f>
        <v>114.02108297281134</v>
      </c>
      <c r="BH67">
        <f t="shared" si="7"/>
        <v>14</v>
      </c>
      <c r="BI67">
        <f t="shared" si="8"/>
        <v>2020</v>
      </c>
      <c r="BJ67">
        <f t="shared" ref="BJ67:BJ130" si="11">MONTH(A67)</f>
        <v>4</v>
      </c>
    </row>
    <row r="68" spans="1:62" x14ac:dyDescent="0.2">
      <c r="A68" s="11">
        <v>43931</v>
      </c>
      <c r="B68" s="4">
        <v>27.875</v>
      </c>
      <c r="C68" s="18">
        <f>'Poultry Fat'!B68+'Rail Costs'!B68</f>
        <v>32.240285554311313</v>
      </c>
      <c r="E68" s="4">
        <f>'Poultry Fat'!C68*'Feedstock Conversions'!B$19</f>
        <v>240.1901273796193</v>
      </c>
      <c r="F68" s="4">
        <f>'Poultry Fat'!C68*'Feedstock Conversions'!B$10</f>
        <v>261.82873236748793</v>
      </c>
      <c r="H68" s="4">
        <f>'Fuel Values'!B68-'Poultry Fat'!I68-'Poultry Fat'!J68-'Poultry Fat'!K68</f>
        <v>7.2216102222560892</v>
      </c>
      <c r="I68" s="18">
        <f>('LCFS Values'!$E$3-$AA$4)/1000000*'LCFS Values'!B68*'LCFS Values'!$G$2*100</f>
        <v>152.77838977774391</v>
      </c>
      <c r="J68" s="4">
        <f>'RIN Values'!C68</f>
        <v>79.5</v>
      </c>
      <c r="K68" s="4">
        <f>'Fixed Credits Value'!B68</f>
        <v>100</v>
      </c>
      <c r="L68" s="4">
        <f t="shared" si="9"/>
        <v>339.5</v>
      </c>
      <c r="M68" s="4">
        <f>L68/'Feedstock Conversions'!B$19</f>
        <v>45.570469798657719</v>
      </c>
      <c r="O68" s="4">
        <f>'Fuel Values'!C68*100</f>
        <v>102.41</v>
      </c>
      <c r="P68" s="18">
        <f>('LCFS Values'!$E$3-AB$4)/1000000*'LCFS Values'!B68*'LCFS Values'!$G$2*100</f>
        <v>145.69808137196426</v>
      </c>
      <c r="Q68" s="4">
        <f>'RIN Values'!D68</f>
        <v>90.1</v>
      </c>
      <c r="R68" s="4">
        <f>'Fixed Credits Value'!B68</f>
        <v>100</v>
      </c>
      <c r="S68" s="4">
        <f>'Fixed Credits Value'!C68</f>
        <v>16</v>
      </c>
      <c r="T68" s="4">
        <f t="shared" si="5"/>
        <v>454.20808137196423</v>
      </c>
      <c r="U68" s="4">
        <f>T68/'Feedstock Conversions'!B$10</f>
        <v>55.928920069607919</v>
      </c>
      <c r="W68" s="4">
        <f t="shared" si="10"/>
        <v>99.309872620380702</v>
      </c>
      <c r="X68" s="4">
        <f t="shared" si="6"/>
        <v>114.70808137196423</v>
      </c>
      <c r="AA68" s="23"/>
      <c r="AB68" s="23"/>
      <c r="AE68" s="54">
        <v>24.5</v>
      </c>
      <c r="AF68" s="4">
        <f>$B68+'Rail Costs'!M68</f>
        <v>31.148964165733481</v>
      </c>
      <c r="AG68" s="4">
        <f>$B68+'Rail Costs'!B68</f>
        <v>32.240285554311313</v>
      </c>
      <c r="AH68" s="4">
        <f>$B68+'Rail Costs'!P68</f>
        <v>29.184585666293394</v>
      </c>
      <c r="AI68" s="4">
        <f>$B68+'Rail Costs'!L68</f>
        <v>30.057642777155657</v>
      </c>
      <c r="AM68" s="4">
        <f>$L68-(AE68*'Feedstock Conversions'!$B$19)-'Rail Costs'!Q68</f>
        <v>153.27848475539739</v>
      </c>
      <c r="AN68" s="4">
        <f>$L68-(AF68*'Feedstock Conversions'!$B$19)-'Rail Costs'!R68</f>
        <v>104.15061890134734</v>
      </c>
      <c r="AO68" s="4">
        <f>$L68-(AG68*'Feedstock Conversions'!$B$19)-'Rail Costs'!S68</f>
        <v>96.188971893054713</v>
      </c>
      <c r="AP68" s="4">
        <f>$L68-(AH68*'Feedstock Conversions'!$B$19)-'Rail Costs'!T68</f>
        <v>118.55434607696888</v>
      </c>
      <c r="AQ68" s="4">
        <f>$L68-(AI68*'Feedstock Conversions'!$B$19)-'Rail Costs'!U68</f>
        <v>112.19661457794605</v>
      </c>
      <c r="AR68" s="4">
        <f>W68-'Rail Costs'!V68</f>
        <v>95.085283769406288</v>
      </c>
      <c r="AT68" s="4">
        <f>$T68-(AE68*'Feedstock Conversions'!$B$10)-'Rail Costs'!Q68</f>
        <v>251.54298279402826</v>
      </c>
      <c r="AU68" s="4">
        <f>$T68-(AF68*'Feedstock Conversions'!$B$10)-'Rail Costs'!R68</f>
        <v>197.95255382407677</v>
      </c>
      <c r="AV68" s="4">
        <f>$T68-(AG68*'Feedstock Conversions'!$B$10)-'Rail Costs'!S68</f>
        <v>189.25844827715031</v>
      </c>
      <c r="AW68" s="4">
        <f>$T68-(AH68*'Feedstock Conversions'!$B$10)-'Rail Costs'!T68</f>
        <v>213.67470636923915</v>
      </c>
      <c r="AX68" s="4">
        <f>$T68-(AI68*'Feedstock Conversions'!$B$10)-'Rail Costs'!U68</f>
        <v>206.7310080393093</v>
      </c>
      <c r="AY68" s="4">
        <f>X68-'Rail Costs'!V68</f>
        <v>110.48349252098981</v>
      </c>
      <c r="BH68">
        <f t="shared" si="7"/>
        <v>15</v>
      </c>
      <c r="BI68">
        <f t="shared" si="8"/>
        <v>2020</v>
      </c>
      <c r="BJ68">
        <f t="shared" si="11"/>
        <v>4</v>
      </c>
    </row>
    <row r="69" spans="1:62" x14ac:dyDescent="0.2">
      <c r="A69" s="11">
        <v>43938</v>
      </c>
      <c r="B69" s="4">
        <v>29.25</v>
      </c>
      <c r="C69" s="18">
        <f>'Poultry Fat'!B69+'Rail Costs'!B69</f>
        <v>33.615285554311313</v>
      </c>
      <c r="E69" s="4">
        <f>'Poultry Fat'!C69*'Feedstock Conversions'!B$19</f>
        <v>250.4338773796193</v>
      </c>
      <c r="F69" s="4">
        <f>'Poultry Fat'!C69*'Feedstock Conversions'!B$10</f>
        <v>272.9953365341546</v>
      </c>
      <c r="H69" s="4">
        <f>'Fuel Values'!B69-'Poultry Fat'!I69-'Poultry Fat'!J69-'Poultry Fat'!K69</f>
        <v>4.2591783959756242</v>
      </c>
      <c r="I69" s="18">
        <f>('LCFS Values'!$E$3-$AA$4)/1000000*'LCFS Values'!B69*'LCFS Values'!$G$2*100</f>
        <v>156.64082160402438</v>
      </c>
      <c r="J69" s="4">
        <f>'RIN Values'!C69</f>
        <v>78.599999999999994</v>
      </c>
      <c r="K69" s="4">
        <f>'Fixed Credits Value'!B69</f>
        <v>100</v>
      </c>
      <c r="L69" s="4">
        <f t="shared" si="9"/>
        <v>339.5</v>
      </c>
      <c r="M69" s="4">
        <f>L69/'Feedstock Conversions'!B$19</f>
        <v>45.570469798657719</v>
      </c>
      <c r="O69" s="4">
        <f>'Fuel Values'!C69*100</f>
        <v>96.1</v>
      </c>
      <c r="P69" s="18">
        <f>('LCFS Values'!$E$3-AB$4)/1000000*'LCFS Values'!B69*'LCFS Values'!$G$2*100</f>
        <v>149.38151400492856</v>
      </c>
      <c r="Q69" s="4">
        <f>'RIN Values'!D69</f>
        <v>89.08</v>
      </c>
      <c r="R69" s="4">
        <f>'Fixed Credits Value'!B69</f>
        <v>100</v>
      </c>
      <c r="S69" s="4">
        <f>'Fixed Credits Value'!C69</f>
        <v>16</v>
      </c>
      <c r="T69" s="4">
        <f t="shared" si="5"/>
        <v>450.56151400492854</v>
      </c>
      <c r="U69" s="4">
        <f>T69/'Feedstock Conversions'!B$10</f>
        <v>55.47989993288261</v>
      </c>
      <c r="W69" s="4">
        <f t="shared" si="10"/>
        <v>89.066122620380696</v>
      </c>
      <c r="X69" s="4">
        <f t="shared" si="6"/>
        <v>111.06151400492854</v>
      </c>
      <c r="AA69" s="23"/>
      <c r="AB69" s="23"/>
      <c r="AE69" s="54">
        <v>24.5</v>
      </c>
      <c r="AF69" s="4">
        <f>$B69+'Rail Costs'!M69</f>
        <v>32.523964165733481</v>
      </c>
      <c r="AG69" s="4">
        <f>$B69+'Rail Costs'!B69</f>
        <v>33.615285554311313</v>
      </c>
      <c r="AH69" s="4">
        <f>$B69+'Rail Costs'!P69</f>
        <v>30.559585666293394</v>
      </c>
      <c r="AI69" s="4">
        <f>$B69+'Rail Costs'!L69</f>
        <v>31.432642777155657</v>
      </c>
      <c r="AM69" s="4">
        <f>$L69-(AE69*'Feedstock Conversions'!$B$19)-'Rail Costs'!Q69</f>
        <v>153.27848475539739</v>
      </c>
      <c r="AN69" s="4">
        <f>$L69-(AF69*'Feedstock Conversions'!$B$19)-'Rail Costs'!R69</f>
        <v>93.906868901347366</v>
      </c>
      <c r="AO69" s="4">
        <f>$L69-(AG69*'Feedstock Conversions'!$B$19)-'Rail Costs'!S69</f>
        <v>85.945221893054708</v>
      </c>
      <c r="AP69" s="4">
        <f>$L69-(AH69*'Feedstock Conversions'!$B$19)-'Rail Costs'!T69</f>
        <v>108.31059607696888</v>
      </c>
      <c r="AQ69" s="4">
        <f>$L69-(AI69*'Feedstock Conversions'!$B$19)-'Rail Costs'!U69</f>
        <v>101.95286457794604</v>
      </c>
      <c r="AR69" s="4">
        <f>W69-'Rail Costs'!V69</f>
        <v>84.841533769406283</v>
      </c>
      <c r="AT69" s="4">
        <f>$T69-(AE69*'Feedstock Conversions'!$B$10)-'Rail Costs'!Q69</f>
        <v>247.89641542699258</v>
      </c>
      <c r="AU69" s="4">
        <f>$T69-(AF69*'Feedstock Conversions'!$B$10)-'Rail Costs'!R69</f>
        <v>183.13938229037441</v>
      </c>
      <c r="AV69" s="4">
        <f>$T69-(AG69*'Feedstock Conversions'!$B$10)-'Rail Costs'!S69</f>
        <v>174.44527674344795</v>
      </c>
      <c r="AW69" s="4">
        <f>$T69-(AH69*'Feedstock Conversions'!$B$10)-'Rail Costs'!T69</f>
        <v>198.86153483553682</v>
      </c>
      <c r="AX69" s="4">
        <f>$T69-(AI69*'Feedstock Conversions'!$B$10)-'Rail Costs'!U69</f>
        <v>191.91783650560694</v>
      </c>
      <c r="AY69" s="4">
        <f>X69-'Rail Costs'!V69</f>
        <v>106.83692515395413</v>
      </c>
      <c r="BH69">
        <f t="shared" si="7"/>
        <v>16</v>
      </c>
      <c r="BI69">
        <f t="shared" si="8"/>
        <v>2020</v>
      </c>
      <c r="BJ69">
        <f t="shared" si="11"/>
        <v>4</v>
      </c>
    </row>
    <row r="70" spans="1:62" x14ac:dyDescent="0.2">
      <c r="A70" s="11">
        <v>43945</v>
      </c>
      <c r="B70" s="4">
        <v>30.3</v>
      </c>
      <c r="C70" s="18">
        <f>'Poultry Fat'!B70+'Rail Costs'!B70</f>
        <v>34.665285554311311</v>
      </c>
      <c r="E70" s="4">
        <f>'Poultry Fat'!C70*'Feedstock Conversions'!B$19</f>
        <v>258.25637737961927</v>
      </c>
      <c r="F70" s="4">
        <f>'Poultry Fat'!C70*'Feedstock Conversions'!B$10</f>
        <v>281.52256153415453</v>
      </c>
      <c r="H70" s="4">
        <f>'Fuel Values'!B70-'Poultry Fat'!I70-'Poultry Fat'!J70-'Poultry Fat'!K70</f>
        <v>5.4246227082926737</v>
      </c>
      <c r="I70" s="18">
        <f>('LCFS Values'!$E$3-$AA$4)/1000000*'LCFS Values'!B70*'LCFS Values'!$G$2*100</f>
        <v>156.60037729170733</v>
      </c>
      <c r="J70" s="4">
        <f>'RIN Values'!C70</f>
        <v>77.474999999999994</v>
      </c>
      <c r="K70" s="4">
        <f>'Fixed Credits Value'!B70</f>
        <v>100</v>
      </c>
      <c r="L70" s="4">
        <f t="shared" si="9"/>
        <v>339.5</v>
      </c>
      <c r="M70" s="4">
        <f>L70/'Feedstock Conversions'!B$19</f>
        <v>45.570469798657719</v>
      </c>
      <c r="O70" s="4">
        <f>'Fuel Values'!C70*100</f>
        <v>75.539999999999992</v>
      </c>
      <c r="P70" s="18">
        <f>('LCFS Values'!$E$3-AB$4)/1000000*'LCFS Values'!B70*'LCFS Values'!$G$2*100</f>
        <v>149.34294402971426</v>
      </c>
      <c r="Q70" s="4">
        <f>'RIN Values'!D70</f>
        <v>87.804999999999993</v>
      </c>
      <c r="R70" s="4">
        <f>'Fixed Credits Value'!B70</f>
        <v>100</v>
      </c>
      <c r="S70" s="4">
        <f>'Fixed Credits Value'!C70</f>
        <v>16</v>
      </c>
      <c r="T70" s="4">
        <f t="shared" si="5"/>
        <v>428.68794402971423</v>
      </c>
      <c r="U70" s="4">
        <f>T70/'Feedstock Conversions'!B$10</f>
        <v>52.786497510174755</v>
      </c>
      <c r="W70" s="4">
        <f t="shared" si="10"/>
        <v>81.243622620380734</v>
      </c>
      <c r="X70" s="4">
        <f t="shared" si="6"/>
        <v>89.187944029714231</v>
      </c>
      <c r="AA70" s="23"/>
      <c r="AB70" s="23"/>
      <c r="AE70" s="54">
        <v>24.5</v>
      </c>
      <c r="AF70" s="4">
        <f>$B70+'Rail Costs'!M70</f>
        <v>33.573964165733486</v>
      </c>
      <c r="AG70" s="4">
        <f>$B70+'Rail Costs'!B70</f>
        <v>34.665285554311311</v>
      </c>
      <c r="AH70" s="4">
        <f>$B70+'Rail Costs'!P70</f>
        <v>31.609585666293395</v>
      </c>
      <c r="AI70" s="4">
        <f>$B70+'Rail Costs'!L70</f>
        <v>32.482642777155654</v>
      </c>
      <c r="AM70" s="4">
        <f>$L70-(AE70*'Feedstock Conversions'!$B$19)-'Rail Costs'!Q70</f>
        <v>153.27848475539739</v>
      </c>
      <c r="AN70" s="4">
        <f>$L70-(AF70*'Feedstock Conversions'!$B$19)-'Rail Costs'!R70</f>
        <v>86.084368901347318</v>
      </c>
      <c r="AO70" s="4">
        <f>$L70-(AG70*'Feedstock Conversions'!$B$19)-'Rail Costs'!S70</f>
        <v>78.122721893054745</v>
      </c>
      <c r="AP70" s="4">
        <f>$L70-(AH70*'Feedstock Conversions'!$B$19)-'Rail Costs'!T70</f>
        <v>100.48809607696886</v>
      </c>
      <c r="AQ70" s="4">
        <f>$L70-(AI70*'Feedstock Conversions'!$B$19)-'Rail Costs'!U70</f>
        <v>94.130364577946054</v>
      </c>
      <c r="AR70" s="4">
        <f>W70-'Rail Costs'!V70</f>
        <v>77.01903376940632</v>
      </c>
      <c r="AT70" s="4">
        <f>$T70-(AE70*'Feedstock Conversions'!$B$10)-'Rail Costs'!Q70</f>
        <v>226.02284545177827</v>
      </c>
      <c r="AU70" s="4">
        <f>$T70-(AF70*'Feedstock Conversions'!$B$10)-'Rail Costs'!R70</f>
        <v>152.73858731516006</v>
      </c>
      <c r="AV70" s="4">
        <f>$T70-(AG70*'Feedstock Conversions'!$B$10)-'Rail Costs'!S70</f>
        <v>144.04448176823371</v>
      </c>
      <c r="AW70" s="4">
        <f>$T70-(AH70*'Feedstock Conversions'!$B$10)-'Rail Costs'!T70</f>
        <v>168.46073986032246</v>
      </c>
      <c r="AX70" s="4">
        <f>$T70-(AI70*'Feedstock Conversions'!$B$10)-'Rail Costs'!U70</f>
        <v>161.51704153039265</v>
      </c>
      <c r="AY70" s="4">
        <f>X70-'Rail Costs'!V70</f>
        <v>84.963355178739818</v>
      </c>
      <c r="BH70">
        <f t="shared" si="7"/>
        <v>17</v>
      </c>
      <c r="BI70">
        <f t="shared" si="8"/>
        <v>2020</v>
      </c>
      <c r="BJ70">
        <f t="shared" si="11"/>
        <v>4</v>
      </c>
    </row>
    <row r="71" spans="1:62" x14ac:dyDescent="0.2">
      <c r="A71" s="11">
        <v>43952</v>
      </c>
      <c r="B71" s="4">
        <v>30.5</v>
      </c>
      <c r="C71" s="18">
        <f>'Poultry Fat'!B71+'Rail Costs'!B71</f>
        <v>34.865285554311313</v>
      </c>
      <c r="E71" s="4">
        <f>'Poultry Fat'!C71*'Feedstock Conversions'!B$19</f>
        <v>259.74637737961928</v>
      </c>
      <c r="F71" s="4">
        <f>'Poultry Fat'!C71*'Feedstock Conversions'!B$10</f>
        <v>283.14679486748793</v>
      </c>
      <c r="H71" s="4">
        <f>'Fuel Values'!B71-'Poultry Fat'!I71-'Poultry Fat'!J71-'Poultry Fat'!K71</f>
        <v>5.0790658314634243</v>
      </c>
      <c r="I71" s="18">
        <f>('LCFS Values'!$E$3-$AA$4)/1000000*'LCFS Values'!B71*'LCFS Values'!$G$2*100</f>
        <v>156.19593416853658</v>
      </c>
      <c r="J71" s="4">
        <f>'RIN Values'!C71</f>
        <v>78.224999999999994</v>
      </c>
      <c r="K71" s="4">
        <f>'Fixed Credits Value'!B71</f>
        <v>100</v>
      </c>
      <c r="L71" s="4">
        <f t="shared" si="9"/>
        <v>339.5</v>
      </c>
      <c r="M71" s="4">
        <f>L71/'Feedstock Conversions'!B$19</f>
        <v>45.570469798657719</v>
      </c>
      <c r="O71" s="4">
        <f>'Fuel Values'!C71*100</f>
        <v>70.27</v>
      </c>
      <c r="P71" s="18">
        <f>('LCFS Values'!$E$3-AB$4)/1000000*'LCFS Values'!B71*'LCFS Values'!$G$2*100</f>
        <v>148.95724427757142</v>
      </c>
      <c r="Q71" s="4">
        <f>'RIN Values'!D71</f>
        <v>88.655000000000001</v>
      </c>
      <c r="R71" s="4">
        <f>'Fixed Credits Value'!B71</f>
        <v>100</v>
      </c>
      <c r="S71" s="4">
        <f>'Fixed Credits Value'!C71</f>
        <v>16</v>
      </c>
      <c r="T71" s="4">
        <f t="shared" si="5"/>
        <v>423.88224427757143</v>
      </c>
      <c r="U71" s="4">
        <f>T71/'Feedstock Conversions'!B$10</f>
        <v>52.194747586870285</v>
      </c>
      <c r="W71" s="4">
        <f t="shared" si="10"/>
        <v>79.753622620380725</v>
      </c>
      <c r="X71" s="4">
        <f t="shared" si="6"/>
        <v>84.382244277571431</v>
      </c>
      <c r="AA71" s="23"/>
      <c r="AB71" s="23"/>
      <c r="AE71" s="54">
        <v>24.9</v>
      </c>
      <c r="AF71" s="4">
        <f>$B71+'Rail Costs'!M71</f>
        <v>33.773964165733481</v>
      </c>
      <c r="AG71" s="4">
        <f>$B71+'Rail Costs'!B71</f>
        <v>34.865285554311313</v>
      </c>
      <c r="AH71" s="4">
        <f>$B71+'Rail Costs'!P71</f>
        <v>31.809585666293394</v>
      </c>
      <c r="AI71" s="4">
        <f>$B71+'Rail Costs'!L71</f>
        <v>32.682642777155657</v>
      </c>
      <c r="AM71" s="4">
        <f>$L71-(AE71*'Feedstock Conversions'!$B$19)-'Rail Costs'!Q71</f>
        <v>150.2984847553974</v>
      </c>
      <c r="AN71" s="4">
        <f>$L71-(AF71*'Feedstock Conversions'!$B$19)-'Rail Costs'!R71</f>
        <v>84.594368901347366</v>
      </c>
      <c r="AO71" s="4">
        <f>$L71-(AG71*'Feedstock Conversions'!$B$19)-'Rail Costs'!S71</f>
        <v>76.632721893054736</v>
      </c>
      <c r="AP71" s="4">
        <f>$L71-(AH71*'Feedstock Conversions'!$B$19)-'Rail Costs'!T71</f>
        <v>98.998096076968878</v>
      </c>
      <c r="AQ71" s="4">
        <f>$L71-(AI71*'Feedstock Conversions'!$B$19)-'Rail Costs'!U71</f>
        <v>92.640364577946045</v>
      </c>
      <c r="AR71" s="4">
        <f>W71-'Rail Costs'!V71</f>
        <v>75.529033769406311</v>
      </c>
      <c r="AT71" s="4">
        <f>$T71-(AE71*'Feedstock Conversions'!$B$10)-'Rail Costs'!Q71</f>
        <v>217.96867903296882</v>
      </c>
      <c r="AU71" s="4">
        <f>$T71-(AF71*'Feedstock Conversions'!$B$10)-'Rail Costs'!R71</f>
        <v>146.30865422968398</v>
      </c>
      <c r="AV71" s="4">
        <f>$T71-(AG71*'Feedstock Conversions'!$B$10)-'Rail Costs'!S71</f>
        <v>137.61454868275752</v>
      </c>
      <c r="AW71" s="4">
        <f>$T71-(AH71*'Feedstock Conversions'!$B$10)-'Rail Costs'!T71</f>
        <v>162.03080677484638</v>
      </c>
      <c r="AX71" s="4">
        <f>$T71-(AI71*'Feedstock Conversions'!$B$10)-'Rail Costs'!U71</f>
        <v>155.08710844491651</v>
      </c>
      <c r="AY71" s="4">
        <f>X71-'Rail Costs'!V71</f>
        <v>80.157655426597017</v>
      </c>
      <c r="BH71">
        <f t="shared" si="7"/>
        <v>18</v>
      </c>
      <c r="BI71">
        <f t="shared" si="8"/>
        <v>2020</v>
      </c>
      <c r="BJ71">
        <f t="shared" si="11"/>
        <v>5</v>
      </c>
    </row>
    <row r="72" spans="1:62" x14ac:dyDescent="0.2">
      <c r="A72" s="11">
        <v>43959</v>
      </c>
      <c r="B72" s="4">
        <v>31.3</v>
      </c>
      <c r="C72" s="18">
        <f>'Poultry Fat'!B72+'Rail Costs'!B72</f>
        <v>35.665285554311311</v>
      </c>
      <c r="E72" s="4">
        <f>'Poultry Fat'!C72*'Feedstock Conversions'!B$19</f>
        <v>265.70637737961925</v>
      </c>
      <c r="F72" s="4">
        <f>'Poultry Fat'!C72*'Feedstock Conversions'!B$10</f>
        <v>289.64372820082122</v>
      </c>
      <c r="H72" s="4">
        <f>'Fuel Values'!B72-'Poultry Fat'!I72-'Poultry Fat'!J72-'Poultry Fat'!K72</f>
        <v>4.6451795851219515</v>
      </c>
      <c r="I72" s="18">
        <f>('LCFS Values'!$E$3-$AA$4)/1000000*'LCFS Values'!B72*'LCFS Values'!$G$2*100</f>
        <v>157.00482041487805</v>
      </c>
      <c r="J72" s="4">
        <f>'RIN Values'!C72</f>
        <v>77.849999999999994</v>
      </c>
      <c r="K72" s="4">
        <f>'Fixed Credits Value'!B72</f>
        <v>100</v>
      </c>
      <c r="L72" s="4">
        <f t="shared" si="9"/>
        <v>339.5</v>
      </c>
      <c r="M72" s="4">
        <f>L72/'Feedstock Conversions'!B$19</f>
        <v>45.570469798657719</v>
      </c>
      <c r="O72" s="4">
        <f>'Fuel Values'!C72*100</f>
        <v>86.19</v>
      </c>
      <c r="P72" s="18">
        <f>('LCFS Values'!$E$3-AB$4)/1000000*'LCFS Values'!B72*'LCFS Values'!$G$2*100</f>
        <v>149.72864378185713</v>
      </c>
      <c r="Q72" s="4">
        <f>'RIN Values'!D72</f>
        <v>88.22999999999999</v>
      </c>
      <c r="R72" s="4">
        <f>'Fixed Credits Value'!B72</f>
        <v>100</v>
      </c>
      <c r="S72" s="4">
        <f>'Fixed Credits Value'!C72</f>
        <v>16</v>
      </c>
      <c r="T72" s="4">
        <f t="shared" si="5"/>
        <v>440.14864378185712</v>
      </c>
      <c r="U72" s="4">
        <f>T72/'Feedstock Conversions'!B$10</f>
        <v>54.197710975252782</v>
      </c>
      <c r="W72" s="4">
        <f t="shared" si="10"/>
        <v>73.793622620380745</v>
      </c>
      <c r="X72" s="4">
        <f t="shared" si="6"/>
        <v>100.64864378185712</v>
      </c>
      <c r="AA72" s="23"/>
      <c r="AB72" s="23"/>
      <c r="AE72" s="54">
        <v>25</v>
      </c>
      <c r="AF72" s="4">
        <f>$B72+'Rail Costs'!M72</f>
        <v>34.573964165733486</v>
      </c>
      <c r="AG72" s="4">
        <f>$B72+'Rail Costs'!B72</f>
        <v>35.665285554311311</v>
      </c>
      <c r="AH72" s="4">
        <f>$B72+'Rail Costs'!P72</f>
        <v>32.609585666293391</v>
      </c>
      <c r="AI72" s="4">
        <f>$B72+'Rail Costs'!L72</f>
        <v>33.482642777155654</v>
      </c>
      <c r="AM72" s="4">
        <f>$L72-(AE72*'Feedstock Conversions'!$B$19)-'Rail Costs'!Q72</f>
        <v>149.55348475539739</v>
      </c>
      <c r="AN72" s="4">
        <f>$L72-(AF72*'Feedstock Conversions'!$B$19)-'Rail Costs'!R72</f>
        <v>78.634368901347301</v>
      </c>
      <c r="AO72" s="4">
        <f>$L72-(AG72*'Feedstock Conversions'!$B$19)-'Rail Costs'!S72</f>
        <v>70.672721893054756</v>
      </c>
      <c r="AP72" s="4">
        <f>$L72-(AH72*'Feedstock Conversions'!$B$19)-'Rail Costs'!T72</f>
        <v>93.038096076968898</v>
      </c>
      <c r="AQ72" s="4">
        <f>$L72-(AI72*'Feedstock Conversions'!$B$19)-'Rail Costs'!U72</f>
        <v>86.680364577946065</v>
      </c>
      <c r="AR72" s="4">
        <f>W72-'Rail Costs'!V72</f>
        <v>69.569033769406332</v>
      </c>
      <c r="AT72" s="4">
        <f>$T72-(AE72*'Feedstock Conversions'!$B$10)-'Rail Costs'!Q72</f>
        <v>233.42296187058781</v>
      </c>
      <c r="AU72" s="4">
        <f>$T72-(AF72*'Feedstock Conversions'!$B$10)-'Rail Costs'!R72</f>
        <v>156.07812040063632</v>
      </c>
      <c r="AV72" s="4">
        <f>$T72-(AG72*'Feedstock Conversions'!$B$10)-'Rail Costs'!S72</f>
        <v>147.38401485370991</v>
      </c>
      <c r="AW72" s="4">
        <f>$T72-(AH72*'Feedstock Conversions'!$B$10)-'Rail Costs'!T72</f>
        <v>171.80027294579872</v>
      </c>
      <c r="AX72" s="4">
        <f>$T72-(AI72*'Feedstock Conversions'!$B$10)-'Rail Costs'!U72</f>
        <v>164.85657461586891</v>
      </c>
      <c r="AY72" s="4">
        <f>X72-'Rail Costs'!V72</f>
        <v>96.424054930882704</v>
      </c>
      <c r="BH72">
        <f t="shared" si="7"/>
        <v>19</v>
      </c>
      <c r="BI72">
        <f t="shared" si="8"/>
        <v>2020</v>
      </c>
      <c r="BJ72">
        <f t="shared" si="11"/>
        <v>5</v>
      </c>
    </row>
    <row r="73" spans="1:62" x14ac:dyDescent="0.2">
      <c r="A73" s="11">
        <v>43966</v>
      </c>
      <c r="B73" s="4">
        <v>30.6</v>
      </c>
      <c r="C73" s="18">
        <f>'Poultry Fat'!B73+'Rail Costs'!B73</f>
        <v>34.965285554311308</v>
      </c>
      <c r="E73" s="4">
        <f>'Poultry Fat'!C73*'Feedstock Conversions'!B$19</f>
        <v>260.49137737961922</v>
      </c>
      <c r="F73" s="4">
        <f>'Poultry Fat'!C73*'Feedstock Conversions'!B$10</f>
        <v>283.95891153415454</v>
      </c>
      <c r="H73" s="4">
        <f>'Fuel Values'!B73-'Poultry Fat'!I73-'Poultry Fat'!J73-'Poultry Fat'!K73</f>
        <v>-4.4347966319512295</v>
      </c>
      <c r="I73" s="18">
        <f>('LCFS Values'!$E$3-$AA$4)/1000000*'LCFS Values'!B73*'LCFS Values'!$G$2*100</f>
        <v>164.28479663195122</v>
      </c>
      <c r="J73" s="4">
        <f>'RIN Values'!C73</f>
        <v>79.650000000000006</v>
      </c>
      <c r="K73" s="4">
        <f>'Fixed Credits Value'!B73</f>
        <v>100</v>
      </c>
      <c r="L73" s="4">
        <f t="shared" si="9"/>
        <v>339.5</v>
      </c>
      <c r="M73" s="4">
        <f>L73/'Feedstock Conversions'!B$19</f>
        <v>45.570469798657719</v>
      </c>
      <c r="O73" s="4">
        <f>'Fuel Values'!C73*100</f>
        <v>88.070000000000007</v>
      </c>
      <c r="P73" s="18">
        <f>('LCFS Values'!$E$3-AB$4)/1000000*'LCFS Values'!B73*'LCFS Values'!$G$2*100</f>
        <v>156.67123932042855</v>
      </c>
      <c r="Q73" s="4">
        <f>'RIN Values'!D73</f>
        <v>90.27</v>
      </c>
      <c r="R73" s="4">
        <f>'Fixed Credits Value'!B73</f>
        <v>100</v>
      </c>
      <c r="S73" s="4">
        <f>'Fixed Credits Value'!C73</f>
        <v>16</v>
      </c>
      <c r="T73" s="4">
        <f t="shared" si="5"/>
        <v>451.0112393204285</v>
      </c>
      <c r="U73" s="4">
        <f>T73/'Feedstock Conversions'!B$10</f>
        <v>55.535276867497913</v>
      </c>
      <c r="W73" s="4">
        <f t="shared" si="10"/>
        <v>79.008622620380777</v>
      </c>
      <c r="X73" s="4">
        <f t="shared" si="6"/>
        <v>111.5112393204285</v>
      </c>
      <c r="AA73" s="23"/>
      <c r="AB73" s="23"/>
      <c r="AE73" s="54">
        <v>24.2</v>
      </c>
      <c r="AF73" s="4">
        <f>$B73+'Rail Costs'!M73</f>
        <v>33.873964165733483</v>
      </c>
      <c r="AG73" s="4">
        <f>$B73+'Rail Costs'!B73</f>
        <v>34.965285554311308</v>
      </c>
      <c r="AH73" s="4">
        <f>$B73+'Rail Costs'!P73</f>
        <v>31.909585666293395</v>
      </c>
      <c r="AI73" s="4">
        <f>$B73+'Rail Costs'!L73</f>
        <v>32.782642777155658</v>
      </c>
      <c r="AM73" s="4">
        <f>$L73-(AE73*'Feedstock Conversions'!$B$19)-'Rail Costs'!Q73</f>
        <v>155.5134847553974</v>
      </c>
      <c r="AN73" s="4">
        <f>$L73-(AF73*'Feedstock Conversions'!$B$19)-'Rail Costs'!R73</f>
        <v>83.849368901347333</v>
      </c>
      <c r="AO73" s="4">
        <f>$L73-(AG73*'Feedstock Conversions'!$B$19)-'Rail Costs'!S73</f>
        <v>75.887721893054788</v>
      </c>
      <c r="AP73" s="4">
        <f>$L73-(AH73*'Feedstock Conversions'!$B$19)-'Rail Costs'!T73</f>
        <v>98.253096076968873</v>
      </c>
      <c r="AQ73" s="4">
        <f>$L73-(AI73*'Feedstock Conversions'!$B$19)-'Rail Costs'!U73</f>
        <v>91.89536457794604</v>
      </c>
      <c r="AR73" s="4">
        <f>W73-'Rail Costs'!V73</f>
        <v>74.784033769406363</v>
      </c>
      <c r="AT73" s="4">
        <f>$T73-(AE73*'Feedstock Conversions'!$B$10)-'Rail Costs'!Q73</f>
        <v>250.78249074249254</v>
      </c>
      <c r="AU73" s="4">
        <f>$T73-(AF73*'Feedstock Conversions'!$B$10)-'Rail Costs'!R73</f>
        <v>172.62553260587438</v>
      </c>
      <c r="AV73" s="4">
        <f>$T73-(AG73*'Feedstock Conversions'!$B$10)-'Rail Costs'!S73</f>
        <v>163.93142705894797</v>
      </c>
      <c r="AW73" s="4">
        <f>$T73-(AH73*'Feedstock Conversions'!$B$10)-'Rail Costs'!T73</f>
        <v>188.34768515103673</v>
      </c>
      <c r="AX73" s="4">
        <f>$T73-(AI73*'Feedstock Conversions'!$B$10)-'Rail Costs'!U73</f>
        <v>181.40398682110691</v>
      </c>
      <c r="AY73" s="4">
        <f>X73-'Rail Costs'!V73</f>
        <v>107.28665046945409</v>
      </c>
      <c r="BH73">
        <f t="shared" si="7"/>
        <v>20</v>
      </c>
      <c r="BI73">
        <f t="shared" si="8"/>
        <v>2020</v>
      </c>
      <c r="BJ73">
        <f t="shared" si="11"/>
        <v>5</v>
      </c>
    </row>
    <row r="74" spans="1:62" x14ac:dyDescent="0.2">
      <c r="A74" s="11">
        <v>43973</v>
      </c>
      <c r="B74" s="4">
        <v>29.6</v>
      </c>
      <c r="C74" s="18">
        <f>'Poultry Fat'!B74+'Rail Costs'!B74</f>
        <v>33.965285554311308</v>
      </c>
      <c r="E74" s="4">
        <f>'Poultry Fat'!C74*'Feedstock Conversions'!B$19</f>
        <v>253.04137737961923</v>
      </c>
      <c r="F74" s="4">
        <f>'Poultry Fat'!C74*'Feedstock Conversions'!B$10</f>
        <v>275.83774486748786</v>
      </c>
      <c r="H74" s="4">
        <f>'Fuel Values'!B74-'Poultry Fat'!I74-'Poultry Fat'!J74-'Poultry Fat'!K74</f>
        <v>-9.080566746341475</v>
      </c>
      <c r="I74" s="18">
        <f>('LCFS Values'!$E$3-$AA$4)/1000000*'LCFS Values'!B74*'LCFS Values'!$G$2*100</f>
        <v>166.63056674634146</v>
      </c>
      <c r="J74" s="4">
        <f>'RIN Values'!C74</f>
        <v>81.150000000000006</v>
      </c>
      <c r="K74" s="4">
        <f>'Fixed Credits Value'!B74</f>
        <v>100</v>
      </c>
      <c r="L74" s="4">
        <f t="shared" si="9"/>
        <v>338.70000000000005</v>
      </c>
      <c r="M74" s="4">
        <f>L74/'Feedstock Conversions'!B$19</f>
        <v>45.463087248322154</v>
      </c>
      <c r="O74" s="4">
        <f>'Fuel Values'!C74*100</f>
        <v>99.83</v>
      </c>
      <c r="P74" s="18">
        <f>('LCFS Values'!$E$3-AB$4)/1000000*'LCFS Values'!B74*'LCFS Values'!$G$2*100</f>
        <v>158.90829788285711</v>
      </c>
      <c r="Q74" s="4">
        <f>'RIN Values'!D74</f>
        <v>91.97</v>
      </c>
      <c r="R74" s="4">
        <f>'Fixed Credits Value'!B74</f>
        <v>100</v>
      </c>
      <c r="S74" s="4">
        <f>'Fixed Credits Value'!C74</f>
        <v>16</v>
      </c>
      <c r="T74" s="4">
        <f t="shared" si="5"/>
        <v>466.7082978828571</v>
      </c>
      <c r="U74" s="4">
        <f>T74/'Feedstock Conversions'!B$10</f>
        <v>57.468134449014762</v>
      </c>
      <c r="W74" s="4">
        <f t="shared" si="10"/>
        <v>85.658622620380811</v>
      </c>
      <c r="X74" s="4">
        <f t="shared" si="6"/>
        <v>128.00829788285705</v>
      </c>
      <c r="AA74" s="23"/>
      <c r="AB74" s="23"/>
      <c r="AE74" s="54">
        <v>23.2</v>
      </c>
      <c r="AF74" s="4">
        <f>$B74+'Rail Costs'!M74</f>
        <v>32.873964165733483</v>
      </c>
      <c r="AG74" s="4">
        <f>$B74+'Rail Costs'!B74</f>
        <v>33.965285554311308</v>
      </c>
      <c r="AH74" s="4">
        <f>$B74+'Rail Costs'!P74</f>
        <v>30.909585666293395</v>
      </c>
      <c r="AI74" s="4">
        <f>$B74+'Rail Costs'!L74</f>
        <v>31.782642777155658</v>
      </c>
      <c r="AM74" s="4">
        <f>$L74-(AE74*'Feedstock Conversions'!$B$19)-'Rail Costs'!Q74</f>
        <v>162.16348475539743</v>
      </c>
      <c r="AN74" s="4">
        <f>$L74-(AF74*'Feedstock Conversions'!$B$19)-'Rail Costs'!R74</f>
        <v>90.499368901347395</v>
      </c>
      <c r="AO74" s="4">
        <f>$L74-(AG74*'Feedstock Conversions'!$B$19)-'Rail Costs'!S74</f>
        <v>82.537721893054822</v>
      </c>
      <c r="AP74" s="4">
        <f>$L74-(AH74*'Feedstock Conversions'!$B$19)-'Rail Costs'!T74</f>
        <v>104.90309607696891</v>
      </c>
      <c r="AQ74" s="4">
        <f>$L74-(AI74*'Feedstock Conversions'!$B$19)-'Rail Costs'!U74</f>
        <v>98.545364577946074</v>
      </c>
      <c r="AR74" s="4">
        <f>W74-'Rail Costs'!V74</f>
        <v>81.434033769406398</v>
      </c>
      <c r="AT74" s="4">
        <f>$T74-(AE74*'Feedstock Conversions'!$B$10)-'Rail Costs'!Q74</f>
        <v>274.60071597158782</v>
      </c>
      <c r="AU74" s="4">
        <f>$T74-(AF74*'Feedstock Conversions'!$B$10)-'Rail Costs'!R74</f>
        <v>196.44375783496966</v>
      </c>
      <c r="AV74" s="4">
        <f>$T74-(AG74*'Feedstock Conversions'!$B$10)-'Rail Costs'!S74</f>
        <v>187.74965228804325</v>
      </c>
      <c r="AW74" s="4">
        <f>$T74-(AH74*'Feedstock Conversions'!$B$10)-'Rail Costs'!T74</f>
        <v>212.165910380132</v>
      </c>
      <c r="AX74" s="4">
        <f>$T74-(AI74*'Feedstock Conversions'!$B$10)-'Rail Costs'!U74</f>
        <v>205.22221205020213</v>
      </c>
      <c r="AY74" s="4">
        <f>X74-'Rail Costs'!V74</f>
        <v>123.78370903188264</v>
      </c>
      <c r="BH74">
        <f t="shared" si="7"/>
        <v>21</v>
      </c>
      <c r="BI74">
        <f t="shared" si="8"/>
        <v>2020</v>
      </c>
      <c r="BJ74">
        <f t="shared" si="11"/>
        <v>5</v>
      </c>
    </row>
    <row r="75" spans="1:62" x14ac:dyDescent="0.2">
      <c r="A75" s="11">
        <v>43980</v>
      </c>
      <c r="B75" s="4">
        <v>28</v>
      </c>
      <c r="C75" s="18">
        <f>'Poultry Fat'!B75+'Rail Costs'!B75</f>
        <v>32.365285554311313</v>
      </c>
      <c r="E75" s="4">
        <f>'Poultry Fat'!C75*'Feedstock Conversions'!B$19</f>
        <v>241.1213773796193</v>
      </c>
      <c r="F75" s="4">
        <f>'Poultry Fat'!C75*'Feedstock Conversions'!B$10</f>
        <v>262.84387820082122</v>
      </c>
      <c r="H75" s="4">
        <f>'Fuel Values'!B75-'Poultry Fat'!I75-'Poultry Fat'!J75-'Poultry Fat'!K75</f>
        <v>-14.926671581402445</v>
      </c>
      <c r="I75" s="18">
        <f>('LCFS Values'!$E$3-$AA$4)/1000000*'LCFS Values'!B75*'LCFS Values'!$G$2*100</f>
        <v>168.55167158140245</v>
      </c>
      <c r="J75" s="4">
        <f>'RIN Values'!C75</f>
        <v>84.375</v>
      </c>
      <c r="K75" s="4">
        <f>'Fixed Credits Value'!B75</f>
        <v>100</v>
      </c>
      <c r="L75" s="4">
        <f t="shared" si="9"/>
        <v>338</v>
      </c>
      <c r="M75" s="4">
        <f>L75/'Feedstock Conversions'!B$19</f>
        <v>45.369127516778519</v>
      </c>
      <c r="O75" s="4">
        <f>'Fuel Values'!C75*100</f>
        <v>97.330000000000013</v>
      </c>
      <c r="P75" s="18">
        <f>('LCFS Values'!$E$3-AB$4)/1000000*'LCFS Values'!B75*'LCFS Values'!$G$2*100</f>
        <v>160.74037170553569</v>
      </c>
      <c r="Q75" s="4">
        <f>'RIN Values'!D75</f>
        <v>95.625</v>
      </c>
      <c r="R75" s="4">
        <f>'Fixed Credits Value'!B75</f>
        <v>100</v>
      </c>
      <c r="S75" s="4">
        <f>'Fixed Credits Value'!C75</f>
        <v>16</v>
      </c>
      <c r="T75" s="4">
        <f t="shared" si="5"/>
        <v>469.69537170553576</v>
      </c>
      <c r="U75" s="4">
        <f>T75/'Feedstock Conversions'!B$10</f>
        <v>57.835947836583706</v>
      </c>
      <c r="W75" s="4">
        <f t="shared" si="10"/>
        <v>96.878622620380696</v>
      </c>
      <c r="X75" s="4">
        <f t="shared" si="6"/>
        <v>131.69537170553576</v>
      </c>
      <c r="AA75" s="23"/>
      <c r="AB75" s="23"/>
      <c r="AE75" s="54">
        <v>23</v>
      </c>
      <c r="AF75" s="4">
        <f>$B75+'Rail Costs'!M75</f>
        <v>31.273964165733481</v>
      </c>
      <c r="AG75" s="4">
        <f>$B75+'Rail Costs'!B75</f>
        <v>32.365285554311313</v>
      </c>
      <c r="AH75" s="4">
        <f>$B75+'Rail Costs'!P75</f>
        <v>29.309585666293394</v>
      </c>
      <c r="AI75" s="4">
        <f>$B75+'Rail Costs'!L75</f>
        <v>30.182642777155657</v>
      </c>
      <c r="AM75" s="4">
        <f>$L75-(AE75*'Feedstock Conversions'!$B$19)-'Rail Costs'!Q75</f>
        <v>162.9534847553974</v>
      </c>
      <c r="AN75" s="4">
        <f>$L75-(AF75*'Feedstock Conversions'!$B$19)-'Rail Costs'!R75</f>
        <v>101.71936890134737</v>
      </c>
      <c r="AO75" s="4">
        <f>$L75-(AG75*'Feedstock Conversions'!$B$19)-'Rail Costs'!S75</f>
        <v>93.757721893054708</v>
      </c>
      <c r="AP75" s="4">
        <f>$L75-(AH75*'Feedstock Conversions'!$B$19)-'Rail Costs'!T75</f>
        <v>116.12309607696888</v>
      </c>
      <c r="AQ75" s="4">
        <f>$L75-(AI75*'Feedstock Conversions'!$B$19)-'Rail Costs'!U75</f>
        <v>109.76536457794604</v>
      </c>
      <c r="AR75" s="4">
        <f>W75-'Rail Costs'!V75</f>
        <v>92.654033769406283</v>
      </c>
      <c r="AT75" s="4">
        <f>$T75-(AE75*'Feedstock Conversions'!$B$10)-'Rail Costs'!Q75</f>
        <v>279.21202312759982</v>
      </c>
      <c r="AU75" s="4">
        <f>$T75-(AF75*'Feedstock Conversions'!$B$10)-'Rail Costs'!R75</f>
        <v>212.42469832431499</v>
      </c>
      <c r="AV75" s="4">
        <f>$T75-(AG75*'Feedstock Conversions'!$B$10)-'Rail Costs'!S75</f>
        <v>203.73059277738855</v>
      </c>
      <c r="AW75" s="4">
        <f>$T75-(AH75*'Feedstock Conversions'!$B$10)-'Rail Costs'!T75</f>
        <v>228.14685086947736</v>
      </c>
      <c r="AX75" s="4">
        <f>$T75-(AI75*'Feedstock Conversions'!$B$10)-'Rail Costs'!U75</f>
        <v>221.20315253954752</v>
      </c>
      <c r="AY75" s="4">
        <f>X75-'Rail Costs'!V75</f>
        <v>127.47078285456135</v>
      </c>
      <c r="BH75">
        <f t="shared" si="7"/>
        <v>22</v>
      </c>
      <c r="BI75">
        <f t="shared" si="8"/>
        <v>2020</v>
      </c>
      <c r="BJ75">
        <f t="shared" si="11"/>
        <v>5</v>
      </c>
    </row>
    <row r="76" spans="1:62" x14ac:dyDescent="0.2">
      <c r="A76" s="11">
        <v>43987</v>
      </c>
      <c r="B76" s="4">
        <v>26.7</v>
      </c>
      <c r="C76" s="18">
        <f>'Poultry Fat'!B76+'Rail Costs'!B76</f>
        <v>31.065285554311309</v>
      </c>
      <c r="E76" s="4">
        <f>'Poultry Fat'!C76*'Feedstock Conversions'!B$19</f>
        <v>231.43637737961924</v>
      </c>
      <c r="F76" s="4">
        <f>'Poultry Fat'!C76*'Feedstock Conversions'!B$10</f>
        <v>252.28636153415454</v>
      </c>
      <c r="H76" s="4">
        <f>'Fuel Values'!B76-'Poultry Fat'!I76-'Poultry Fat'!J76-'Poultry Fat'!K76</f>
        <v>-16.672883035243927</v>
      </c>
      <c r="I76" s="18">
        <f>('LCFS Values'!$E$3-$AA$4)/1000000*'LCFS Values'!B76*'LCFS Values'!$G$2*100</f>
        <v>171.84788303524391</v>
      </c>
      <c r="J76" s="4">
        <f>'RIN Values'!C76</f>
        <v>87.525000000000006</v>
      </c>
      <c r="K76" s="4">
        <f>'Fixed Credits Value'!B76</f>
        <v>100</v>
      </c>
      <c r="L76" s="4">
        <f t="shared" si="9"/>
        <v>342.70000000000005</v>
      </c>
      <c r="M76" s="4">
        <f>L76/'Feedstock Conversions'!B$19</f>
        <v>46.000000000000007</v>
      </c>
      <c r="O76" s="4">
        <f>'Fuel Values'!C76*100</f>
        <v>109.21000000000001</v>
      </c>
      <c r="P76" s="18">
        <f>('LCFS Values'!$E$3-AB$4)/1000000*'LCFS Values'!B76*'LCFS Values'!$G$2*100</f>
        <v>163.88382468549997</v>
      </c>
      <c r="Q76" s="4">
        <f>'RIN Values'!D76</f>
        <v>99.194999999999993</v>
      </c>
      <c r="R76" s="4">
        <f>'Fixed Credits Value'!B76</f>
        <v>100</v>
      </c>
      <c r="S76" s="4">
        <f>'Fixed Credits Value'!C76</f>
        <v>16</v>
      </c>
      <c r="T76" s="4">
        <f t="shared" si="5"/>
        <v>488.2888246855</v>
      </c>
      <c r="U76" s="4">
        <f>T76/'Feedstock Conversions'!B$10</f>
        <v>60.125452995526089</v>
      </c>
      <c r="W76" s="4">
        <f t="shared" si="10"/>
        <v>111.2636226203808</v>
      </c>
      <c r="X76" s="4">
        <f t="shared" si="6"/>
        <v>145.58882468549996</v>
      </c>
      <c r="AA76" s="23"/>
      <c r="AB76" s="23"/>
      <c r="AE76" s="54">
        <v>22.6</v>
      </c>
      <c r="AF76" s="4">
        <f>$B76+'Rail Costs'!M76</f>
        <v>29.973964165733481</v>
      </c>
      <c r="AG76" s="4">
        <f>$B76+'Rail Costs'!B76</f>
        <v>31.065285554311309</v>
      </c>
      <c r="AH76" s="4">
        <f>$B76+'Rail Costs'!P76</f>
        <v>28.009585666293393</v>
      </c>
      <c r="AI76" s="4">
        <f>$B76+'Rail Costs'!L76</f>
        <v>28.882642777155652</v>
      </c>
      <c r="AM76" s="4">
        <f>$L76-(AE76*'Feedstock Conversions'!$B$19)-'Rail Costs'!Q76</f>
        <v>170.63348475539743</v>
      </c>
      <c r="AN76" s="4">
        <f>$L76-(AF76*'Feedstock Conversions'!$B$19)-'Rail Costs'!R76</f>
        <v>116.10436890134741</v>
      </c>
      <c r="AO76" s="4">
        <f>$L76-(AG76*'Feedstock Conversions'!$B$19)-'Rail Costs'!S76</f>
        <v>108.14272189305481</v>
      </c>
      <c r="AP76" s="4">
        <f>$L76-(AH76*'Feedstock Conversions'!$B$19)-'Rail Costs'!T76</f>
        <v>130.50809607696891</v>
      </c>
      <c r="AQ76" s="4">
        <f>$L76-(AI76*'Feedstock Conversions'!$B$19)-'Rail Costs'!U76</f>
        <v>124.15036457794612</v>
      </c>
      <c r="AR76" s="4">
        <f>W76-'Rail Costs'!V76</f>
        <v>107.03903376940639</v>
      </c>
      <c r="AT76" s="4">
        <f>$T76-(AE76*'Feedstock Conversions'!$B$10)-'Rail Costs'!Q76</f>
        <v>301.05394277423073</v>
      </c>
      <c r="AU76" s="4">
        <f>$T76-(AF76*'Feedstock Conversions'!$B$10)-'Rail Costs'!R76</f>
        <v>241.57566797094589</v>
      </c>
      <c r="AV76" s="4">
        <f>$T76-(AG76*'Feedstock Conversions'!$B$10)-'Rail Costs'!S76</f>
        <v>232.88156242401948</v>
      </c>
      <c r="AW76" s="4">
        <f>$T76-(AH76*'Feedstock Conversions'!$B$10)-'Rail Costs'!T76</f>
        <v>257.29782051610829</v>
      </c>
      <c r="AX76" s="4">
        <f>$T76-(AI76*'Feedstock Conversions'!$B$10)-'Rail Costs'!U76</f>
        <v>250.35412218617844</v>
      </c>
      <c r="AY76" s="4">
        <f>X76-'Rail Costs'!V76</f>
        <v>141.36423583452554</v>
      </c>
      <c r="BH76">
        <f t="shared" si="7"/>
        <v>23</v>
      </c>
      <c r="BI76">
        <f t="shared" si="8"/>
        <v>2020</v>
      </c>
      <c r="BJ76">
        <f t="shared" si="11"/>
        <v>6</v>
      </c>
    </row>
    <row r="77" spans="1:62" x14ac:dyDescent="0.2">
      <c r="A77" s="11">
        <v>43994</v>
      </c>
      <c r="B77" s="4">
        <v>26.5</v>
      </c>
      <c r="C77" s="18">
        <f>'Poultry Fat'!B77+'Rail Costs'!B77</f>
        <v>30.86528555431131</v>
      </c>
      <c r="E77" s="4">
        <f>'Poultry Fat'!C77*'Feedstock Conversions'!B$19</f>
        <v>229.94637737961926</v>
      </c>
      <c r="F77" s="4">
        <f>'Poultry Fat'!C77*'Feedstock Conversions'!B$10</f>
        <v>250.66212820082123</v>
      </c>
      <c r="H77" s="4">
        <f>'Fuel Values'!B77-'Poultry Fat'!I77-'Poultry Fat'!J77-'Poultry Fat'!K77</f>
        <v>-6.6028889809755924</v>
      </c>
      <c r="I77" s="18">
        <f>('LCFS Values'!$E$3-$AA$4)/1000000*'LCFS Values'!B77*'LCFS Values'!$G$2*100</f>
        <v>170.0278889809756</v>
      </c>
      <c r="J77" s="4">
        <f>'RIN Values'!C77</f>
        <v>84.074999999999989</v>
      </c>
      <c r="K77" s="4">
        <f>'Fixed Credits Value'!B77</f>
        <v>100</v>
      </c>
      <c r="L77" s="4">
        <f t="shared" si="9"/>
        <v>347.5</v>
      </c>
      <c r="M77" s="4">
        <f>L77/'Feedstock Conversions'!B$19</f>
        <v>46.644295302013418</v>
      </c>
      <c r="O77" s="4">
        <f>'Fuel Values'!C77*100</f>
        <v>113.77</v>
      </c>
      <c r="P77" s="18">
        <f>('LCFS Values'!$E$3-AB$4)/1000000*'LCFS Values'!B77*'LCFS Values'!$G$2*100</f>
        <v>162.14817580085713</v>
      </c>
      <c r="Q77" s="4">
        <f>'RIN Values'!D77</f>
        <v>95.284999999999997</v>
      </c>
      <c r="R77" s="4">
        <f>'Fixed Credits Value'!B77</f>
        <v>100</v>
      </c>
      <c r="S77" s="4">
        <f>'Fixed Credits Value'!C77</f>
        <v>16</v>
      </c>
      <c r="T77" s="4">
        <f t="shared" si="5"/>
        <v>487.20317580085714</v>
      </c>
      <c r="U77" s="4">
        <f>T77/'Feedstock Conversions'!B$10</f>
        <v>59.991771601065992</v>
      </c>
      <c r="W77" s="4">
        <f t="shared" si="10"/>
        <v>117.55362262038074</v>
      </c>
      <c r="X77" s="4">
        <f t="shared" si="6"/>
        <v>139.70317580085714</v>
      </c>
      <c r="AA77" s="23"/>
      <c r="AB77" s="23"/>
      <c r="AE77" s="54">
        <v>22.5</v>
      </c>
      <c r="AF77" s="4">
        <f>$B77+'Rail Costs'!M77</f>
        <v>29.773964165733481</v>
      </c>
      <c r="AG77" s="4">
        <f>$B77+'Rail Costs'!B77</f>
        <v>30.86528555431131</v>
      </c>
      <c r="AH77" s="4">
        <f>$B77+'Rail Costs'!P77</f>
        <v>27.809585666293394</v>
      </c>
      <c r="AI77" s="4">
        <f>$B77+'Rail Costs'!L77</f>
        <v>28.682642777155657</v>
      </c>
      <c r="AM77" s="4">
        <f>$L77-(AE77*'Feedstock Conversions'!$B$19)-'Rail Costs'!Q77</f>
        <v>176.17848475539739</v>
      </c>
      <c r="AN77" s="4">
        <f>$L77-(AF77*'Feedstock Conversions'!$B$19)-'Rail Costs'!R77</f>
        <v>122.39436890134735</v>
      </c>
      <c r="AO77" s="4">
        <f>$L77-(AG77*'Feedstock Conversions'!$B$19)-'Rail Costs'!S77</f>
        <v>114.43272189305475</v>
      </c>
      <c r="AP77" s="4">
        <f>$L77-(AH77*'Feedstock Conversions'!$B$19)-'Rail Costs'!T77</f>
        <v>136.79809607696885</v>
      </c>
      <c r="AQ77" s="4">
        <f>$L77-(AI77*'Feedstock Conversions'!$B$19)-'Rail Costs'!U77</f>
        <v>130.44036457794607</v>
      </c>
      <c r="AR77" s="4">
        <f>W77-'Rail Costs'!V77</f>
        <v>113.32903376940632</v>
      </c>
      <c r="AT77" s="4">
        <f>$T77-(AE77*'Feedstock Conversions'!$B$10)-'Rail Costs'!Q77</f>
        <v>300.78041055625448</v>
      </c>
      <c r="AU77" s="4">
        <f>$T77-(AF77*'Feedstock Conversions'!$B$10)-'Rail Costs'!R77</f>
        <v>242.11425241963636</v>
      </c>
      <c r="AV77" s="4">
        <f>$T77-(AG77*'Feedstock Conversions'!$B$10)-'Rail Costs'!S77</f>
        <v>233.42014687270992</v>
      </c>
      <c r="AW77" s="4">
        <f>$T77-(AH77*'Feedstock Conversions'!$B$10)-'Rail Costs'!T77</f>
        <v>257.83640496479876</v>
      </c>
      <c r="AX77" s="4">
        <f>$T77-(AI77*'Feedstock Conversions'!$B$10)-'Rail Costs'!U77</f>
        <v>250.89270663486889</v>
      </c>
      <c r="AY77" s="4">
        <f>X77-'Rail Costs'!V77</f>
        <v>135.47858694988273</v>
      </c>
      <c r="BH77">
        <f t="shared" si="7"/>
        <v>24</v>
      </c>
      <c r="BI77">
        <f t="shared" si="8"/>
        <v>2020</v>
      </c>
      <c r="BJ77">
        <f t="shared" si="11"/>
        <v>6</v>
      </c>
    </row>
    <row r="78" spans="1:62" x14ac:dyDescent="0.2">
      <c r="A78" s="11">
        <v>44001</v>
      </c>
      <c r="B78" s="4">
        <v>26.6</v>
      </c>
      <c r="C78" s="18">
        <f>'Poultry Fat'!B78+'Rail Costs'!B78</f>
        <v>30.965285554311311</v>
      </c>
      <c r="E78" s="4">
        <f>'Poultry Fat'!C78*'Feedstock Conversions'!B$19</f>
        <v>230.69137737961927</v>
      </c>
      <c r="F78" s="4">
        <f>'Poultry Fat'!C78*'Feedstock Conversions'!B$10</f>
        <v>251.4742448674879</v>
      </c>
      <c r="H78" s="4">
        <f>'Fuel Values'!B78-'Poultry Fat'!I78-'Poultry Fat'!J78-'Poultry Fat'!K78</f>
        <v>0.61788113341464168</v>
      </c>
      <c r="I78" s="18">
        <f>('LCFS Values'!$E$3-$AA$4)/1000000*'LCFS Values'!B78*'LCFS Values'!$G$2*100</f>
        <v>167.68211886658537</v>
      </c>
      <c r="J78" s="4">
        <f>'RIN Values'!C78</f>
        <v>85.199999999999989</v>
      </c>
      <c r="K78" s="4">
        <f>'Fixed Credits Value'!B78</f>
        <v>100</v>
      </c>
      <c r="L78" s="4">
        <f t="shared" si="9"/>
        <v>353.5</v>
      </c>
      <c r="M78" s="4">
        <f>L78/'Feedstock Conversions'!B$19</f>
        <v>47.449664429530202</v>
      </c>
      <c r="O78" s="4">
        <f>'Fuel Values'!C78*100</f>
        <v>119.22</v>
      </c>
      <c r="P78" s="18">
        <f>('LCFS Values'!$E$3-AB$4)/1000000*'LCFS Values'!B78*'LCFS Values'!$G$2*100</f>
        <v>159.9111172384286</v>
      </c>
      <c r="Q78" s="4">
        <f>'RIN Values'!D78</f>
        <v>96.559999999999988</v>
      </c>
      <c r="R78" s="4">
        <f>'Fixed Credits Value'!B78</f>
        <v>100</v>
      </c>
      <c r="S78" s="4">
        <f>'Fixed Credits Value'!C78</f>
        <v>16</v>
      </c>
      <c r="T78" s="4">
        <f t="shared" si="5"/>
        <v>491.69111723842866</v>
      </c>
      <c r="U78" s="4">
        <f>T78/'Feedstock Conversions'!B$10</f>
        <v>60.544394348730101</v>
      </c>
      <c r="W78" s="4">
        <f t="shared" si="10"/>
        <v>122.80862262038073</v>
      </c>
      <c r="X78" s="4">
        <f t="shared" si="6"/>
        <v>138.19111723842866</v>
      </c>
      <c r="AA78" s="23"/>
      <c r="AB78" s="23"/>
      <c r="AE78" s="54">
        <v>22.1</v>
      </c>
      <c r="AF78" s="4">
        <f>$B78+'Rail Costs'!M78</f>
        <v>29.873964165733483</v>
      </c>
      <c r="AG78" s="4">
        <f>$B78+'Rail Costs'!B78</f>
        <v>30.965285554311311</v>
      </c>
      <c r="AH78" s="4">
        <f>$B78+'Rail Costs'!P78</f>
        <v>27.909585666293395</v>
      </c>
      <c r="AI78" s="4">
        <f>$B78+'Rail Costs'!L78</f>
        <v>28.782642777155658</v>
      </c>
      <c r="AM78" s="4">
        <f>$L78-(AE78*'Feedstock Conversions'!$B$19)-'Rail Costs'!Q78</f>
        <v>185.15848475539738</v>
      </c>
      <c r="AN78" s="4">
        <f>$L78-(AF78*'Feedstock Conversions'!$B$19)-'Rail Costs'!R78</f>
        <v>127.64936890134734</v>
      </c>
      <c r="AO78" s="4">
        <f>$L78-(AG78*'Feedstock Conversions'!$B$19)-'Rail Costs'!S78</f>
        <v>119.68772189305474</v>
      </c>
      <c r="AP78" s="4">
        <f>$L78-(AH78*'Feedstock Conversions'!$B$19)-'Rail Costs'!T78</f>
        <v>142.05309607696884</v>
      </c>
      <c r="AQ78" s="4">
        <f>$L78-(AI78*'Feedstock Conversions'!$B$19)-'Rail Costs'!U78</f>
        <v>135.69536457794604</v>
      </c>
      <c r="AR78" s="4">
        <f>W78-'Rail Costs'!V78</f>
        <v>118.58403376940632</v>
      </c>
      <c r="AT78" s="4">
        <f>$T78-(AE78*'Feedstock Conversions'!$B$10)-'Rail Costs'!Q78</f>
        <v>308.51681866049267</v>
      </c>
      <c r="AU78" s="4">
        <f>$T78-(AF78*'Feedstock Conversions'!$B$10)-'Rail Costs'!R78</f>
        <v>245.79007719054121</v>
      </c>
      <c r="AV78" s="4">
        <f>$T78-(AG78*'Feedstock Conversions'!$B$10)-'Rail Costs'!S78</f>
        <v>237.09597164361477</v>
      </c>
      <c r="AW78" s="4">
        <f>$T78-(AH78*'Feedstock Conversions'!$B$10)-'Rail Costs'!T78</f>
        <v>261.51222973570356</v>
      </c>
      <c r="AX78" s="4">
        <f>$T78-(AI78*'Feedstock Conversions'!$B$10)-'Rail Costs'!U78</f>
        <v>254.56853140577374</v>
      </c>
      <c r="AY78" s="4">
        <f>X78-'Rail Costs'!V78</f>
        <v>133.96652838745425</v>
      </c>
      <c r="BH78">
        <f t="shared" si="7"/>
        <v>25</v>
      </c>
      <c r="BI78">
        <f t="shared" si="8"/>
        <v>2020</v>
      </c>
      <c r="BJ78">
        <f t="shared" si="11"/>
        <v>6</v>
      </c>
    </row>
    <row r="79" spans="1:62" x14ac:dyDescent="0.2">
      <c r="A79" s="11">
        <v>44008</v>
      </c>
      <c r="B79" s="4">
        <v>26.5</v>
      </c>
      <c r="C79" s="18">
        <f>'Poultry Fat'!B79+'Rail Costs'!B79</f>
        <v>30.86528555431131</v>
      </c>
      <c r="E79" s="4">
        <f>'Poultry Fat'!C79*'Feedstock Conversions'!B$19</f>
        <v>229.94637737961926</v>
      </c>
      <c r="F79" s="4">
        <f>'Poultry Fat'!C79*'Feedstock Conversions'!B$10</f>
        <v>250.66212820082123</v>
      </c>
      <c r="H79" s="4">
        <f>'Fuel Values'!B79-'Poultry Fat'!I79-'Poultry Fat'!J79-'Poultry Fat'!K79</f>
        <v>6.6546583826829249</v>
      </c>
      <c r="I79" s="18">
        <f>('LCFS Values'!$E$3-$AA$4)/1000000*'LCFS Values'!B79*'LCFS Values'!$G$2*100</f>
        <v>167.52034161731709</v>
      </c>
      <c r="J79" s="4">
        <f>'RIN Values'!C79</f>
        <v>82.125</v>
      </c>
      <c r="K79" s="4">
        <f>'Fixed Credits Value'!B79</f>
        <v>100</v>
      </c>
      <c r="L79" s="4">
        <f t="shared" si="9"/>
        <v>356.29999999999995</v>
      </c>
      <c r="M79" s="4">
        <f>L79/'Feedstock Conversions'!B$19</f>
        <v>47.82550335570469</v>
      </c>
      <c r="O79" s="4">
        <f>'Fuel Values'!C79*100</f>
        <v>118.29</v>
      </c>
      <c r="P79" s="18">
        <f>('LCFS Values'!$E$3-AB$4)/1000000*'LCFS Values'!B79*'LCFS Values'!$G$2*100</f>
        <v>159.7568373375714</v>
      </c>
      <c r="Q79" s="4">
        <f>'RIN Values'!D79</f>
        <v>93.075000000000003</v>
      </c>
      <c r="R79" s="4">
        <f>'Fixed Credits Value'!B79</f>
        <v>100</v>
      </c>
      <c r="S79" s="4">
        <f>'Fixed Credits Value'!C79</f>
        <v>16</v>
      </c>
      <c r="T79" s="4">
        <f t="shared" si="5"/>
        <v>487.12183733757144</v>
      </c>
      <c r="U79" s="4">
        <f>T79/'Feedstock Conversions'!B$10</f>
        <v>59.981755987962082</v>
      </c>
      <c r="W79" s="4">
        <f t="shared" si="10"/>
        <v>126.35362262038069</v>
      </c>
      <c r="X79" s="4">
        <f t="shared" si="6"/>
        <v>130.82183733757148</v>
      </c>
      <c r="AA79" s="23"/>
      <c r="AB79" s="23"/>
      <c r="AE79" s="54">
        <v>21.7</v>
      </c>
      <c r="AF79" s="4">
        <f>$B79+'Rail Costs'!M79</f>
        <v>29.773964165733481</v>
      </c>
      <c r="AG79" s="4">
        <f>$B79+'Rail Costs'!B79</f>
        <v>30.86528555431131</v>
      </c>
      <c r="AH79" s="4">
        <f>$B79+'Rail Costs'!P79</f>
        <v>27.809585666293394</v>
      </c>
      <c r="AI79" s="4">
        <f>$B79+'Rail Costs'!L79</f>
        <v>28.682642777155657</v>
      </c>
      <c r="AM79" s="4">
        <f>$L79-(AE79*'Feedstock Conversions'!$B$19)-'Rail Costs'!Q79</f>
        <v>190.93848475539735</v>
      </c>
      <c r="AN79" s="4">
        <f>$L79-(AF79*'Feedstock Conversions'!$B$19)-'Rail Costs'!R79</f>
        <v>131.1943689013473</v>
      </c>
      <c r="AO79" s="4">
        <f>$L79-(AG79*'Feedstock Conversions'!$B$19)-'Rail Costs'!S79</f>
        <v>123.2327218930547</v>
      </c>
      <c r="AP79" s="4">
        <f>$L79-(AH79*'Feedstock Conversions'!$B$19)-'Rail Costs'!T79</f>
        <v>145.5980960769688</v>
      </c>
      <c r="AQ79" s="4">
        <f>$L79-(AI79*'Feedstock Conversions'!$B$19)-'Rail Costs'!U79</f>
        <v>139.24036457794602</v>
      </c>
      <c r="AR79" s="4">
        <f>W79-'Rail Costs'!V79</f>
        <v>122.12903376940628</v>
      </c>
      <c r="AT79" s="4">
        <f>$T79-(AE79*'Feedstock Conversions'!$B$10)-'Rail Costs'!Q79</f>
        <v>307.19600542630218</v>
      </c>
      <c r="AU79" s="4">
        <f>$T79-(AF79*'Feedstock Conversions'!$B$10)-'Rail Costs'!R79</f>
        <v>242.03291395635065</v>
      </c>
      <c r="AV79" s="4">
        <f>$T79-(AG79*'Feedstock Conversions'!$B$10)-'Rail Costs'!S79</f>
        <v>233.33880840942422</v>
      </c>
      <c r="AW79" s="4">
        <f>$T79-(AH79*'Feedstock Conversions'!$B$10)-'Rail Costs'!T79</f>
        <v>257.755066501513</v>
      </c>
      <c r="AX79" s="4">
        <f>$T79-(AI79*'Feedstock Conversions'!$B$10)-'Rail Costs'!U79</f>
        <v>250.81136817158318</v>
      </c>
      <c r="AY79" s="4">
        <f>X79-'Rail Costs'!V79</f>
        <v>126.59724848659707</v>
      </c>
      <c r="BH79">
        <f t="shared" si="7"/>
        <v>26</v>
      </c>
      <c r="BI79">
        <f t="shared" si="8"/>
        <v>2020</v>
      </c>
      <c r="BJ79">
        <f t="shared" si="11"/>
        <v>6</v>
      </c>
    </row>
    <row r="80" spans="1:62" x14ac:dyDescent="0.2">
      <c r="A80" s="11">
        <v>44015</v>
      </c>
      <c r="B80" s="4">
        <v>25.75</v>
      </c>
      <c r="C80" s="18">
        <f>'Poultry Fat'!B80+'Rail Costs'!B80</f>
        <v>30.139809630459126</v>
      </c>
      <c r="E80" s="4">
        <f>'Poultry Fat'!C80*'Feedstock Conversions'!B$19</f>
        <v>224.54158174692049</v>
      </c>
      <c r="F80" s="4">
        <f>'Poultry Fat'!C80*'Feedstock Conversions'!B$10</f>
        <v>244.77041731056366</v>
      </c>
      <c r="H80" s="4">
        <f>'Fuel Values'!B80-'Poultry Fat'!I80-'Poultry Fat'!J80-'Poultry Fat'!K80</f>
        <v>6.1352581638719528</v>
      </c>
      <c r="I80" s="18">
        <f>('LCFS Values'!$E$3-$AA$4)/1000000*'LCFS Values'!B80*'LCFS Values'!$G$2*100</f>
        <v>164.05224183612805</v>
      </c>
      <c r="J80" s="4">
        <f>'RIN Values'!C80</f>
        <v>85.3125</v>
      </c>
      <c r="K80" s="4">
        <f>'Fixed Credits Value'!B80</f>
        <v>100</v>
      </c>
      <c r="L80" s="4">
        <f t="shared" si="9"/>
        <v>355.5</v>
      </c>
      <c r="M80" s="4">
        <f>L80/'Feedstock Conversions'!B$19</f>
        <v>47.718120805369125</v>
      </c>
      <c r="O80" s="4">
        <f>'Fuel Values'!C80*100</f>
        <v>120.36</v>
      </c>
      <c r="P80" s="18">
        <f>('LCFS Values'!$E$3-AB$4)/1000000*'LCFS Values'!B80*'LCFS Values'!$G$2*100</f>
        <v>156.44946196294643</v>
      </c>
      <c r="Q80" s="4">
        <f>'RIN Values'!D80</f>
        <v>96.6875</v>
      </c>
      <c r="R80" s="4">
        <f>'Fixed Credits Value'!B80</f>
        <v>100</v>
      </c>
      <c r="S80" s="4">
        <f>'Fixed Credits Value'!C80</f>
        <v>16</v>
      </c>
      <c r="T80" s="4">
        <f t="shared" si="5"/>
        <v>489.49696196294644</v>
      </c>
      <c r="U80" s="4">
        <f>T80/'Feedstock Conversions'!B$10</f>
        <v>60.274217000383331</v>
      </c>
      <c r="W80" s="4">
        <f t="shared" si="10"/>
        <v>130.95841825307951</v>
      </c>
      <c r="X80" s="4">
        <f t="shared" si="6"/>
        <v>133.99696196294644</v>
      </c>
      <c r="AA80" s="23"/>
      <c r="AB80" s="23"/>
      <c r="AE80" s="54">
        <v>21.75</v>
      </c>
      <c r="AF80" s="4">
        <f>$B80+'Rail Costs'!M80</f>
        <v>29.042357222844345</v>
      </c>
      <c r="AG80" s="4">
        <f>$B80+'Rail Costs'!B80</f>
        <v>30.139809630459126</v>
      </c>
      <c r="AH80" s="4">
        <f>$B80+'Rail Costs'!P80</f>
        <v>27.066942889137739</v>
      </c>
      <c r="AI80" s="4">
        <f>$B80+'Rail Costs'!L80</f>
        <v>27.944904815229563</v>
      </c>
      <c r="AM80" s="4">
        <f>$L80-(AE80*'Feedstock Conversions'!$B$19)-'Rail Costs'!Q80</f>
        <v>189.74521781582098</v>
      </c>
      <c r="AN80" s="4">
        <f>$L80-(AF80*'Feedstock Conversions'!$B$19)-'Rail Costs'!R80</f>
        <v>135.82635973787177</v>
      </c>
      <c r="AO80" s="4">
        <f>$L80-(AG80*'Feedstock Conversions'!$B$19)-'Rail Costs'!S80</f>
        <v>127.81998437560001</v>
      </c>
      <c r="AP80" s="4">
        <f>$L80-(AH80*'Feedstock Conversions'!$B$19)-'Rail Costs'!T80</f>
        <v>150.31100672908667</v>
      </c>
      <c r="AQ80" s="4">
        <f>$L80-(AI80*'Feedstock Conversions'!$B$19)-'Rail Costs'!U80</f>
        <v>143.91755763737271</v>
      </c>
      <c r="AR80" s="4">
        <f>W80-'Rail Costs'!V80</f>
        <v>126.71009575687492</v>
      </c>
      <c r="AT80" s="4">
        <f>$T80-(AE80*'Feedstock Conversions'!$B$10)-'Rail Costs'!Q80</f>
        <v>309.14430477876743</v>
      </c>
      <c r="AU80" s="4">
        <f>$T80-(AF80*'Feedstock Conversions'!$B$10)-'Rail Costs'!R80</f>
        <v>250.33105961141916</v>
      </c>
      <c r="AV80" s="4">
        <f>$T80-(AG80*'Feedstock Conversions'!$B$10)-'Rail Costs'!S80</f>
        <v>241.5881107749033</v>
      </c>
      <c r="AW80" s="4">
        <f>$T80-(AH80*'Feedstock Conversions'!$B$10)-'Rail Costs'!T80</f>
        <v>266.14153885627348</v>
      </c>
      <c r="AX80" s="4">
        <f>$T80-(AI80*'Feedstock Conversions'!$B$10)-'Rail Costs'!U80</f>
        <v>259.15883098516429</v>
      </c>
      <c r="AY80" s="4">
        <f>X80-'Rail Costs'!V80</f>
        <v>129.74863946674185</v>
      </c>
      <c r="BH80">
        <f t="shared" si="7"/>
        <v>27</v>
      </c>
      <c r="BI80">
        <f t="shared" si="8"/>
        <v>2020</v>
      </c>
      <c r="BJ80">
        <f t="shared" si="11"/>
        <v>7</v>
      </c>
    </row>
    <row r="81" spans="1:62" x14ac:dyDescent="0.2">
      <c r="A81" s="11">
        <v>44022</v>
      </c>
      <c r="B81" s="4">
        <v>25.5</v>
      </c>
      <c r="C81" s="18">
        <f>'Poultry Fat'!B81+'Rail Costs'!B81</f>
        <v>29.889809630459126</v>
      </c>
      <c r="E81" s="4">
        <f>'Poultry Fat'!C81*'Feedstock Conversions'!B$19</f>
        <v>222.6790817469205</v>
      </c>
      <c r="F81" s="4">
        <f>'Poultry Fat'!C81*'Feedstock Conversions'!B$10</f>
        <v>242.74012564389699</v>
      </c>
      <c r="H81" s="4">
        <f>'Fuel Values'!B81-'Poultry Fat'!I81-'Poultry Fat'!J81-'Poultry Fat'!K81</f>
        <v>5.7771938548780497</v>
      </c>
      <c r="I81" s="18">
        <f>('LCFS Values'!$E$3-$AA$4)/1000000*'LCFS Values'!B81*'LCFS Values'!$G$2*100</f>
        <v>161.37280614512196</v>
      </c>
      <c r="J81" s="4">
        <f>'RIN Values'!C81</f>
        <v>88.35</v>
      </c>
      <c r="K81" s="4">
        <f>'Fixed Credits Value'!B81</f>
        <v>100</v>
      </c>
      <c r="L81" s="4">
        <f t="shared" si="9"/>
        <v>355.5</v>
      </c>
      <c r="M81" s="4">
        <f>L81/'Feedstock Conversions'!B$19</f>
        <v>47.718120805369125</v>
      </c>
      <c r="O81" s="4">
        <f>'Fuel Values'!C81*100</f>
        <v>124.70000000000002</v>
      </c>
      <c r="P81" s="18">
        <f>('LCFS Values'!$E$3-AB$4)/1000000*'LCFS Values'!B81*'LCFS Values'!$G$2*100</f>
        <v>153.89420110499998</v>
      </c>
      <c r="Q81" s="4">
        <f>'RIN Values'!D81</f>
        <v>100.13</v>
      </c>
      <c r="R81" s="4">
        <f>'Fixed Credits Value'!B81</f>
        <v>100</v>
      </c>
      <c r="S81" s="4">
        <f>'Fixed Credits Value'!C81</f>
        <v>16</v>
      </c>
      <c r="T81" s="4">
        <f t="shared" si="5"/>
        <v>494.72420110500002</v>
      </c>
      <c r="U81" s="4">
        <f>T81/'Feedstock Conversions'!B$10</f>
        <v>60.917873183861104</v>
      </c>
      <c r="W81" s="4">
        <f t="shared" si="10"/>
        <v>132.8209182530795</v>
      </c>
      <c r="X81" s="4">
        <f t="shared" si="6"/>
        <v>139.22420110500002</v>
      </c>
      <c r="AA81" s="23"/>
      <c r="AB81" s="23"/>
      <c r="AE81" s="54">
        <v>21.75</v>
      </c>
      <c r="AF81" s="4">
        <f>$B81+'Rail Costs'!M81</f>
        <v>28.792357222844345</v>
      </c>
      <c r="AG81" s="4">
        <f>$B81+'Rail Costs'!B81</f>
        <v>29.889809630459126</v>
      </c>
      <c r="AH81" s="4">
        <f>$B81+'Rail Costs'!P81</f>
        <v>26.816942889137739</v>
      </c>
      <c r="AI81" s="4">
        <f>$B81+'Rail Costs'!L81</f>
        <v>27.694904815229563</v>
      </c>
      <c r="AM81" s="4">
        <f>$L81-(AE81*'Feedstock Conversions'!$B$19)-'Rail Costs'!Q81</f>
        <v>189.74521781582098</v>
      </c>
      <c r="AN81" s="4">
        <f>$L81-(AF81*'Feedstock Conversions'!$B$19)-'Rail Costs'!R81</f>
        <v>137.68885973787178</v>
      </c>
      <c r="AO81" s="4">
        <f>$L81-(AG81*'Feedstock Conversions'!$B$19)-'Rail Costs'!S81</f>
        <v>129.68248437560001</v>
      </c>
      <c r="AP81" s="4">
        <f>$L81-(AH81*'Feedstock Conversions'!$B$19)-'Rail Costs'!T81</f>
        <v>152.17350672908668</v>
      </c>
      <c r="AQ81" s="4">
        <f>$L81-(AI81*'Feedstock Conversions'!$B$19)-'Rail Costs'!U81</f>
        <v>145.78005763737272</v>
      </c>
      <c r="AR81" s="4">
        <f>W81-'Rail Costs'!V81</f>
        <v>128.5725957568749</v>
      </c>
      <c r="AT81" s="4">
        <f>$T81-(AE81*'Feedstock Conversions'!$B$10)-'Rail Costs'!Q81</f>
        <v>314.37154392082101</v>
      </c>
      <c r="AU81" s="4">
        <f>$T81-(AF81*'Feedstock Conversions'!$B$10)-'Rail Costs'!R81</f>
        <v>257.58859042013944</v>
      </c>
      <c r="AV81" s="4">
        <f>$T81-(AG81*'Feedstock Conversions'!$B$10)-'Rail Costs'!S81</f>
        <v>248.84564158362355</v>
      </c>
      <c r="AW81" s="4">
        <f>$T81-(AH81*'Feedstock Conversions'!$B$10)-'Rail Costs'!T81</f>
        <v>273.39906966499376</v>
      </c>
      <c r="AX81" s="4">
        <f>$T81-(AI81*'Feedstock Conversions'!$B$10)-'Rail Costs'!U81</f>
        <v>266.41636179388451</v>
      </c>
      <c r="AY81" s="4">
        <f>X81-'Rail Costs'!V81</f>
        <v>134.97587860879543</v>
      </c>
      <c r="BH81">
        <f t="shared" si="7"/>
        <v>28</v>
      </c>
      <c r="BI81">
        <f t="shared" si="8"/>
        <v>2020</v>
      </c>
      <c r="BJ81">
        <f t="shared" si="11"/>
        <v>7</v>
      </c>
    </row>
    <row r="82" spans="1:62" x14ac:dyDescent="0.2">
      <c r="A82" s="11">
        <v>44029</v>
      </c>
      <c r="B82" s="4">
        <v>25.5</v>
      </c>
      <c r="C82" s="18">
        <f>'Poultry Fat'!B82+'Rail Costs'!B82</f>
        <v>29.889809630459126</v>
      </c>
      <c r="E82" s="4">
        <f>'Poultry Fat'!C82*'Feedstock Conversions'!B$19</f>
        <v>222.6790817469205</v>
      </c>
      <c r="F82" s="4">
        <f>'Poultry Fat'!C82*'Feedstock Conversions'!B$10</f>
        <v>242.74012564389699</v>
      </c>
      <c r="H82" s="4">
        <f>'Fuel Values'!B82-'Poultry Fat'!I82-'Poultry Fat'!J82-'Poultry Fat'!K82</f>
        <v>10.859847837317091</v>
      </c>
      <c r="I82" s="18">
        <f>('LCFS Values'!$E$3-$AA$4)/1000000*'LCFS Values'!B82*'LCFS Values'!$G$2*100</f>
        <v>157.4901521626829</v>
      </c>
      <c r="J82" s="4">
        <f>'RIN Values'!C82</f>
        <v>88.35</v>
      </c>
      <c r="K82" s="4">
        <f>'Fixed Credits Value'!B82</f>
        <v>100</v>
      </c>
      <c r="L82" s="4">
        <f t="shared" si="9"/>
        <v>356.7</v>
      </c>
      <c r="M82" s="4">
        <f>L82/'Feedstock Conversions'!B$19</f>
        <v>47.879194630872483</v>
      </c>
      <c r="O82" s="4">
        <f>'Fuel Values'!C82*100</f>
        <v>123.72000000000001</v>
      </c>
      <c r="P82" s="18">
        <f>('LCFS Values'!$E$3-AB$4)/1000000*'LCFS Values'!B82*'LCFS Values'!$G$2*100</f>
        <v>150.19148348442855</v>
      </c>
      <c r="Q82" s="4">
        <f>'RIN Values'!D82</f>
        <v>100.13</v>
      </c>
      <c r="R82" s="4">
        <f>'Fixed Credits Value'!B82</f>
        <v>100</v>
      </c>
      <c r="S82" s="4">
        <f>'Fixed Credits Value'!C82</f>
        <v>16</v>
      </c>
      <c r="T82" s="4">
        <f t="shared" si="5"/>
        <v>490.04148348442857</v>
      </c>
      <c r="U82" s="4">
        <f>T82/'Feedstock Conversions'!B$10</f>
        <v>60.341266667485606</v>
      </c>
      <c r="W82" s="4">
        <f t="shared" si="10"/>
        <v>134.02091825307949</v>
      </c>
      <c r="X82" s="4">
        <f t="shared" si="6"/>
        <v>133.34148348442858</v>
      </c>
      <c r="AA82" s="23"/>
      <c r="AB82" s="23"/>
      <c r="AE82" s="54">
        <v>22.15</v>
      </c>
      <c r="AF82" s="4">
        <f>$B82+'Rail Costs'!M82</f>
        <v>28.792357222844345</v>
      </c>
      <c r="AG82" s="4">
        <f>$B82+'Rail Costs'!B82</f>
        <v>29.889809630459126</v>
      </c>
      <c r="AH82" s="4">
        <f>$B82+'Rail Costs'!P82</f>
        <v>26.816942889137739</v>
      </c>
      <c r="AI82" s="4">
        <f>$B82+'Rail Costs'!L82</f>
        <v>27.694904815229563</v>
      </c>
      <c r="AM82" s="4">
        <f>$L82-(AE82*'Feedstock Conversions'!$B$19)-'Rail Costs'!Q82</f>
        <v>187.96521781582098</v>
      </c>
      <c r="AN82" s="4">
        <f>$L82-(AF82*'Feedstock Conversions'!$B$19)-'Rail Costs'!R82</f>
        <v>138.88885973787177</v>
      </c>
      <c r="AO82" s="4">
        <f>$L82-(AG82*'Feedstock Conversions'!$B$19)-'Rail Costs'!S82</f>
        <v>130.8824843756</v>
      </c>
      <c r="AP82" s="4">
        <f>$L82-(AH82*'Feedstock Conversions'!$B$19)-'Rail Costs'!T82</f>
        <v>153.37350672908667</v>
      </c>
      <c r="AQ82" s="4">
        <f>$L82-(AI82*'Feedstock Conversions'!$B$19)-'Rail Costs'!U82</f>
        <v>146.98005763737271</v>
      </c>
      <c r="AR82" s="4">
        <f>W82-'Rail Costs'!V82</f>
        <v>129.77259575687489</v>
      </c>
      <c r="AT82" s="4">
        <f>$T82-(AE82*'Feedstock Conversions'!$B$10)-'Rail Costs'!Q82</f>
        <v>306.44035963358289</v>
      </c>
      <c r="AU82" s="4">
        <f>$T82-(AF82*'Feedstock Conversions'!$B$10)-'Rail Costs'!R82</f>
        <v>252.90587279956796</v>
      </c>
      <c r="AV82" s="4">
        <f>$T82-(AG82*'Feedstock Conversions'!$B$10)-'Rail Costs'!S82</f>
        <v>244.16292396305209</v>
      </c>
      <c r="AW82" s="4">
        <f>$T82-(AH82*'Feedstock Conversions'!$B$10)-'Rail Costs'!T82</f>
        <v>268.71635204442231</v>
      </c>
      <c r="AX82" s="4">
        <f>$T82-(AI82*'Feedstock Conversions'!$B$10)-'Rail Costs'!U82</f>
        <v>261.73364417331305</v>
      </c>
      <c r="AY82" s="4">
        <f>X82-'Rail Costs'!V82</f>
        <v>129.09316098822399</v>
      </c>
      <c r="BH82">
        <f t="shared" si="7"/>
        <v>29</v>
      </c>
      <c r="BI82">
        <f t="shared" si="8"/>
        <v>2020</v>
      </c>
      <c r="BJ82">
        <f t="shared" si="11"/>
        <v>7</v>
      </c>
    </row>
    <row r="83" spans="1:62" x14ac:dyDescent="0.2">
      <c r="A83" s="11">
        <v>44036</v>
      </c>
      <c r="B83" s="4">
        <v>25.5</v>
      </c>
      <c r="C83" s="18">
        <f>'Poultry Fat'!B83+'Rail Costs'!B83</f>
        <v>29.889809630459126</v>
      </c>
      <c r="E83" s="4">
        <f>'Poultry Fat'!C83*'Feedstock Conversions'!B$19</f>
        <v>222.6790817469205</v>
      </c>
      <c r="F83" s="4">
        <f>'Poultry Fat'!C83*'Feedstock Conversions'!B$10</f>
        <v>242.74012564389699</v>
      </c>
      <c r="H83" s="4">
        <f>'Fuel Values'!B83-'Poultry Fat'!I83-'Poultry Fat'!J83-'Poultry Fat'!K83</f>
        <v>9.4098478373171019</v>
      </c>
      <c r="I83" s="18">
        <f>('LCFS Values'!$E$3-$AA$4)/1000000*'LCFS Values'!B83*'LCFS Values'!$G$2*100</f>
        <v>157.4901521626829</v>
      </c>
      <c r="J83" s="4">
        <f>'RIN Values'!C83</f>
        <v>90.6</v>
      </c>
      <c r="K83" s="4">
        <f>'Fixed Credits Value'!B83</f>
        <v>100</v>
      </c>
      <c r="L83" s="4">
        <f t="shared" si="9"/>
        <v>357.5</v>
      </c>
      <c r="M83" s="4">
        <f>L83/'Feedstock Conversions'!B$19</f>
        <v>47.986577181208055</v>
      </c>
      <c r="O83" s="4">
        <f>'Fuel Values'!C83*100</f>
        <v>126.93</v>
      </c>
      <c r="P83" s="18">
        <f>('LCFS Values'!$E$3-AB$4)/1000000*'LCFS Values'!B83*'LCFS Values'!$G$2*100</f>
        <v>150.19148348442855</v>
      </c>
      <c r="Q83" s="4">
        <f>'RIN Values'!D83</f>
        <v>102.67999999999999</v>
      </c>
      <c r="R83" s="4">
        <f>'Fixed Credits Value'!B83</f>
        <v>100</v>
      </c>
      <c r="S83" s="4">
        <f>'Fixed Credits Value'!C83</f>
        <v>16</v>
      </c>
      <c r="T83" s="4">
        <f t="shared" si="5"/>
        <v>495.80148348442856</v>
      </c>
      <c r="U83" s="4">
        <f>T83/'Feedstock Conversions'!B$10</f>
        <v>61.050524368554825</v>
      </c>
      <c r="W83" s="4">
        <f t="shared" si="10"/>
        <v>134.8209182530795</v>
      </c>
      <c r="X83" s="4">
        <f t="shared" si="6"/>
        <v>138.30148348442856</v>
      </c>
      <c r="AA83" s="23"/>
      <c r="AB83" s="23"/>
      <c r="AE83" s="54">
        <v>22.25</v>
      </c>
      <c r="AF83" s="4">
        <f>$B83+'Rail Costs'!M83</f>
        <v>28.792357222844345</v>
      </c>
      <c r="AG83" s="4">
        <f>$B83+'Rail Costs'!B83</f>
        <v>29.889809630459126</v>
      </c>
      <c r="AH83" s="4">
        <f>$B83+'Rail Costs'!P83</f>
        <v>26.816942889137739</v>
      </c>
      <c r="AI83" s="4">
        <f>$B83+'Rail Costs'!L83</f>
        <v>27.694904815229563</v>
      </c>
      <c r="AM83" s="4">
        <f>$L83-(AE83*'Feedstock Conversions'!$B$19)-'Rail Costs'!Q83</f>
        <v>188.02021781582096</v>
      </c>
      <c r="AN83" s="4">
        <f>$L83-(AF83*'Feedstock Conversions'!$B$19)-'Rail Costs'!R83</f>
        <v>139.68885973787178</v>
      </c>
      <c r="AO83" s="4">
        <f>$L83-(AG83*'Feedstock Conversions'!$B$19)-'Rail Costs'!S83</f>
        <v>131.68248437560001</v>
      </c>
      <c r="AP83" s="4">
        <f>$L83-(AH83*'Feedstock Conversions'!$B$19)-'Rail Costs'!T83</f>
        <v>154.17350672908668</v>
      </c>
      <c r="AQ83" s="4">
        <f>$L83-(AI83*'Feedstock Conversions'!$B$19)-'Rail Costs'!U83</f>
        <v>147.78005763737272</v>
      </c>
      <c r="AR83" s="4">
        <f>W83-'Rail Costs'!V83</f>
        <v>130.5725957568749</v>
      </c>
      <c r="AT83" s="4">
        <f>$T83-(AE83*'Feedstock Conversions'!$B$10)-'Rail Costs'!Q83</f>
        <v>311.38824296691621</v>
      </c>
      <c r="AU83" s="4">
        <f>$T83-(AF83*'Feedstock Conversions'!$B$10)-'Rail Costs'!R83</f>
        <v>258.66587279956798</v>
      </c>
      <c r="AV83" s="4">
        <f>$T83-(AG83*'Feedstock Conversions'!$B$10)-'Rail Costs'!S83</f>
        <v>249.92292396305209</v>
      </c>
      <c r="AW83" s="4">
        <f>$T83-(AH83*'Feedstock Conversions'!$B$10)-'Rail Costs'!T83</f>
        <v>274.4763520444223</v>
      </c>
      <c r="AX83" s="4">
        <f>$T83-(AI83*'Feedstock Conversions'!$B$10)-'Rail Costs'!U83</f>
        <v>267.49364417331304</v>
      </c>
      <c r="AY83" s="4">
        <f>X83-'Rail Costs'!V83</f>
        <v>134.05316098822396</v>
      </c>
      <c r="BH83">
        <f t="shared" si="7"/>
        <v>30</v>
      </c>
      <c r="BI83">
        <f t="shared" si="8"/>
        <v>2020</v>
      </c>
      <c r="BJ83">
        <f t="shared" si="11"/>
        <v>7</v>
      </c>
    </row>
    <row r="84" spans="1:62" x14ac:dyDescent="0.2">
      <c r="A84" s="11">
        <v>44043</v>
      </c>
      <c r="B84" s="4">
        <v>25.5</v>
      </c>
      <c r="C84" s="18">
        <f>'Poultry Fat'!B84+'Rail Costs'!B84</f>
        <v>29.889809630459126</v>
      </c>
      <c r="E84" s="4">
        <f>'Poultry Fat'!C84*'Feedstock Conversions'!B$19</f>
        <v>222.6790817469205</v>
      </c>
      <c r="F84" s="4">
        <f>'Poultry Fat'!C84*'Feedstock Conversions'!B$10</f>
        <v>242.74012564389699</v>
      </c>
      <c r="H84" s="4">
        <f>'Fuel Values'!B84-'Poultry Fat'!I84-'Poultry Fat'!J84-'Poultry Fat'!K84</f>
        <v>2.1109734824390216</v>
      </c>
      <c r="I84" s="18">
        <f>('LCFS Values'!$E$3-$AA$4)/1000000*'LCFS Values'!B84*'LCFS Values'!$G$2*100</f>
        <v>161.93902651756099</v>
      </c>
      <c r="J84" s="4">
        <f>'RIN Values'!C84</f>
        <v>93.449999999999989</v>
      </c>
      <c r="K84" s="4">
        <f>'Fixed Credits Value'!B84</f>
        <v>100</v>
      </c>
      <c r="L84" s="4">
        <f t="shared" si="9"/>
        <v>357.5</v>
      </c>
      <c r="M84" s="4">
        <f>L84/'Feedstock Conversions'!B$19</f>
        <v>47.986577181208055</v>
      </c>
      <c r="O84" s="4">
        <f>'Fuel Values'!C84*100</f>
        <v>124.57000000000001</v>
      </c>
      <c r="P84" s="18">
        <f>('LCFS Values'!$E$3-AB$4)/1000000*'LCFS Values'!B84*'LCFS Values'!$G$2*100</f>
        <v>154.434180758</v>
      </c>
      <c r="Q84" s="4">
        <f>'RIN Values'!D84</f>
        <v>105.91</v>
      </c>
      <c r="R84" s="4">
        <f>'Fixed Credits Value'!B84</f>
        <v>100</v>
      </c>
      <c r="S84" s="4">
        <f>'Fixed Credits Value'!C84</f>
        <v>16</v>
      </c>
      <c r="T84" s="4">
        <f t="shared" si="5"/>
        <v>500.91418075799999</v>
      </c>
      <c r="U84" s="4">
        <f>T84/'Feedstock Conversions'!B$10</f>
        <v>61.680076437047212</v>
      </c>
      <c r="W84" s="4">
        <f t="shared" si="10"/>
        <v>134.8209182530795</v>
      </c>
      <c r="X84" s="4">
        <f t="shared" si="6"/>
        <v>143.41418075799999</v>
      </c>
      <c r="AA84" s="23"/>
      <c r="AB84" s="23"/>
      <c r="AE84" s="54">
        <v>22.25</v>
      </c>
      <c r="AF84" s="4">
        <f>$B84+'Rail Costs'!M84</f>
        <v>28.792357222844345</v>
      </c>
      <c r="AG84" s="4">
        <f>$B84+'Rail Costs'!B84</f>
        <v>29.889809630459126</v>
      </c>
      <c r="AH84" s="4">
        <f>$B84+'Rail Costs'!P84</f>
        <v>26.816942889137739</v>
      </c>
      <c r="AI84" s="4">
        <f>$B84+'Rail Costs'!L84</f>
        <v>27.694904815229563</v>
      </c>
      <c r="AM84" s="4">
        <f>$L84-(AE84*'Feedstock Conversions'!$B$19)-'Rail Costs'!Q84</f>
        <v>188.02021781582096</v>
      </c>
      <c r="AN84" s="4">
        <f>$L84-(AF84*'Feedstock Conversions'!$B$19)-'Rail Costs'!R84</f>
        <v>139.68885973787178</v>
      </c>
      <c r="AO84" s="4">
        <f>$L84-(AG84*'Feedstock Conversions'!$B$19)-'Rail Costs'!S84</f>
        <v>131.68248437560001</v>
      </c>
      <c r="AP84" s="4">
        <f>$L84-(AH84*'Feedstock Conversions'!$B$19)-'Rail Costs'!T84</f>
        <v>154.17350672908668</v>
      </c>
      <c r="AQ84" s="4">
        <f>$L84-(AI84*'Feedstock Conversions'!$B$19)-'Rail Costs'!U84</f>
        <v>147.78005763737272</v>
      </c>
      <c r="AR84" s="4">
        <f>W84-'Rail Costs'!V84</f>
        <v>130.5725957568749</v>
      </c>
      <c r="AT84" s="4">
        <f>$T84-(AE84*'Feedstock Conversions'!$B$10)-'Rail Costs'!Q84</f>
        <v>316.50094024048764</v>
      </c>
      <c r="AU84" s="4">
        <f>$T84-(AF84*'Feedstock Conversions'!$B$10)-'Rail Costs'!R84</f>
        <v>263.77857007313941</v>
      </c>
      <c r="AV84" s="4">
        <f>$T84-(AG84*'Feedstock Conversions'!$B$10)-'Rail Costs'!S84</f>
        <v>255.03562123662351</v>
      </c>
      <c r="AW84" s="4">
        <f>$T84-(AH84*'Feedstock Conversions'!$B$10)-'Rail Costs'!T84</f>
        <v>279.58904931799367</v>
      </c>
      <c r="AX84" s="4">
        <f>$T84-(AI84*'Feedstock Conversions'!$B$10)-'Rail Costs'!U84</f>
        <v>272.60634144688447</v>
      </c>
      <c r="AY84" s="4">
        <f>X84-'Rail Costs'!V84</f>
        <v>139.16585826179539</v>
      </c>
      <c r="BH84">
        <f t="shared" si="7"/>
        <v>31</v>
      </c>
      <c r="BI84">
        <f t="shared" si="8"/>
        <v>2020</v>
      </c>
      <c r="BJ84">
        <f t="shared" si="11"/>
        <v>7</v>
      </c>
    </row>
    <row r="85" spans="1:62" x14ac:dyDescent="0.2">
      <c r="A85" s="11">
        <v>44050</v>
      </c>
      <c r="B85" s="4">
        <v>27.1</v>
      </c>
      <c r="C85" s="18">
        <f>'Poultry Fat'!B85+'Rail Costs'!B85</f>
        <v>31.489809630459128</v>
      </c>
      <c r="E85" s="4">
        <f>'Poultry Fat'!C85*'Feedstock Conversions'!B$19</f>
        <v>234.59908174692052</v>
      </c>
      <c r="F85" s="4">
        <f>'Poultry Fat'!C85*'Feedstock Conversions'!B$10</f>
        <v>255.73399231056368</v>
      </c>
      <c r="H85" s="4">
        <f>'Fuel Values'!B85-'Poultry Fat'!I85-'Poultry Fat'!J85-'Poultry Fat'!K85</f>
        <v>4.8082957170731504</v>
      </c>
      <c r="I85" s="18">
        <f>('LCFS Values'!$E$3-$AA$4)/1000000*'LCFS Values'!B85*'LCFS Values'!$G$2*100</f>
        <v>158.54170428292684</v>
      </c>
      <c r="J85" s="4">
        <f>'RIN Values'!C85</f>
        <v>94.65</v>
      </c>
      <c r="K85" s="4">
        <f>'Fixed Credits Value'!B85</f>
        <v>100</v>
      </c>
      <c r="L85" s="4">
        <f t="shared" si="9"/>
        <v>358</v>
      </c>
      <c r="M85" s="4">
        <f>L85/'Feedstock Conversions'!B$19</f>
        <v>48.053691275167786</v>
      </c>
      <c r="O85" s="4">
        <f>'Fuel Values'!C85*100</f>
        <v>125.64</v>
      </c>
      <c r="P85" s="18">
        <f>('LCFS Values'!$E$3-AB$4)/1000000*'LCFS Values'!B85*'LCFS Values'!$G$2*100</f>
        <v>151.19430283999998</v>
      </c>
      <c r="Q85" s="4">
        <f>'RIN Values'!D85</f>
        <v>107.27</v>
      </c>
      <c r="R85" s="4">
        <f>'Fixed Credits Value'!B85</f>
        <v>100</v>
      </c>
      <c r="S85" s="4">
        <f>'Fixed Credits Value'!C85</f>
        <v>16</v>
      </c>
      <c r="T85" s="4">
        <f t="shared" si="5"/>
        <v>500.10430283999995</v>
      </c>
      <c r="U85" s="4">
        <f>T85/'Feedstock Conversions'!B$10</f>
        <v>61.580352105403563</v>
      </c>
      <c r="W85" s="4">
        <f t="shared" si="10"/>
        <v>123.40091825307948</v>
      </c>
      <c r="X85" s="4">
        <f t="shared" si="6"/>
        <v>142.10430283999995</v>
      </c>
      <c r="AA85" s="23"/>
      <c r="AB85" s="23"/>
      <c r="AE85" s="54">
        <v>22.65</v>
      </c>
      <c r="AF85" s="4">
        <f>$B85+'Rail Costs'!M85</f>
        <v>30.392357222844346</v>
      </c>
      <c r="AG85" s="4">
        <f>$B85+'Rail Costs'!B85</f>
        <v>31.489809630459128</v>
      </c>
      <c r="AH85" s="4">
        <f>$B85+'Rail Costs'!P85</f>
        <v>28.41694288913774</v>
      </c>
      <c r="AI85" s="4">
        <f>$B85+'Rail Costs'!L85</f>
        <v>29.294904815229565</v>
      </c>
      <c r="AM85" s="4">
        <f>$L85-(AE85*'Feedstock Conversions'!$B$19)-'Rail Costs'!Q85</f>
        <v>185.54021781582097</v>
      </c>
      <c r="AN85" s="4">
        <f>$L85-(AF85*'Feedstock Conversions'!$B$19)-'Rail Costs'!R85</f>
        <v>128.26885973787176</v>
      </c>
      <c r="AO85" s="4">
        <f>$L85-(AG85*'Feedstock Conversions'!$B$19)-'Rail Costs'!S85</f>
        <v>120.26248437559998</v>
      </c>
      <c r="AP85" s="4">
        <f>$L85-(AH85*'Feedstock Conversions'!$B$19)-'Rail Costs'!T85</f>
        <v>142.75350672908667</v>
      </c>
      <c r="AQ85" s="4">
        <f>$L85-(AI85*'Feedstock Conversions'!$B$19)-'Rail Costs'!U85</f>
        <v>136.36005763737271</v>
      </c>
      <c r="AR85" s="4">
        <f>W85-'Rail Costs'!V85</f>
        <v>119.15259575687489</v>
      </c>
      <c r="AT85" s="4">
        <f>$T85-(AE85*'Feedstock Conversions'!$B$10)-'Rail Costs'!Q85</f>
        <v>312.44259565582092</v>
      </c>
      <c r="AU85" s="4">
        <f>$T85-(AF85*'Feedstock Conversions'!$B$10)-'Rail Costs'!R85</f>
        <v>249.97482548847265</v>
      </c>
      <c r="AV85" s="4">
        <f>$T85-(AG85*'Feedstock Conversions'!$B$10)-'Rail Costs'!S85</f>
        <v>241.23187665195678</v>
      </c>
      <c r="AW85" s="4">
        <f>$T85-(AH85*'Feedstock Conversions'!$B$10)-'Rail Costs'!T85</f>
        <v>265.785304733327</v>
      </c>
      <c r="AX85" s="4">
        <f>$T85-(AI85*'Feedstock Conversions'!$B$10)-'Rail Costs'!U85</f>
        <v>258.8025968622178</v>
      </c>
      <c r="AY85" s="4">
        <f>X85-'Rail Costs'!V85</f>
        <v>137.85598034379535</v>
      </c>
      <c r="BH85">
        <f t="shared" si="7"/>
        <v>32</v>
      </c>
      <c r="BI85">
        <f t="shared" si="8"/>
        <v>2020</v>
      </c>
      <c r="BJ85">
        <f t="shared" si="11"/>
        <v>8</v>
      </c>
    </row>
    <row r="86" spans="1:62" x14ac:dyDescent="0.2">
      <c r="A86" s="11">
        <v>44057</v>
      </c>
      <c r="B86" s="4">
        <v>27.5</v>
      </c>
      <c r="C86" s="18">
        <f>'Poultry Fat'!B86+'Rail Costs'!B86</f>
        <v>31.889809630459126</v>
      </c>
      <c r="E86" s="4">
        <f>'Poultry Fat'!C86*'Feedstock Conversions'!B$19</f>
        <v>237.57908174692051</v>
      </c>
      <c r="F86" s="4">
        <f>'Poultry Fat'!C86*'Feedstock Conversions'!B$10</f>
        <v>258.98245897723035</v>
      </c>
      <c r="H86" s="4">
        <f>'Fuel Values'!B86-'Poultry Fat'!I86-'Poultry Fat'!J86-'Poultry Fat'!K86</f>
        <v>11.323177206829286</v>
      </c>
      <c r="I86" s="18">
        <f>('LCFS Values'!$E$3-$AA$4)/1000000*'LCFS Values'!B86*'LCFS Values'!$G$2*100</f>
        <v>156.27682279317071</v>
      </c>
      <c r="J86" s="4">
        <f>'RIN Values'!C86</f>
        <v>92.4</v>
      </c>
      <c r="K86" s="4">
        <f>'Fixed Credits Value'!B86</f>
        <v>100</v>
      </c>
      <c r="L86" s="4">
        <f t="shared" si="9"/>
        <v>360</v>
      </c>
      <c r="M86" s="4">
        <f>L86/'Feedstock Conversions'!B$19</f>
        <v>48.322147651006709</v>
      </c>
      <c r="O86" s="4">
        <f>'Fuel Values'!C86*100</f>
        <v>124.81</v>
      </c>
      <c r="P86" s="18">
        <f>('LCFS Values'!$E$3-AB$4)/1000000*'LCFS Values'!B86*'LCFS Values'!$G$2*100</f>
        <v>149.03438422799999</v>
      </c>
      <c r="Q86" s="4">
        <f>'RIN Values'!D86</f>
        <v>104.72</v>
      </c>
      <c r="R86" s="4">
        <f>'Fixed Credits Value'!B86</f>
        <v>100</v>
      </c>
      <c r="S86" s="4">
        <f>'Fixed Credits Value'!C86</f>
        <v>16</v>
      </c>
      <c r="T86" s="4">
        <f t="shared" si="5"/>
        <v>494.56438422799999</v>
      </c>
      <c r="U86" s="4">
        <f>T86/'Feedstock Conversions'!B$10</f>
        <v>60.898194129907438</v>
      </c>
      <c r="W86" s="4">
        <f t="shared" si="10"/>
        <v>122.42091825307949</v>
      </c>
      <c r="X86" s="4">
        <f t="shared" si="6"/>
        <v>134.56438422799999</v>
      </c>
      <c r="AA86" s="23"/>
      <c r="AB86" s="23"/>
      <c r="AE86" s="54">
        <v>23.05</v>
      </c>
      <c r="AF86" s="4">
        <f>$B86+'Rail Costs'!M86</f>
        <v>30.792357222844345</v>
      </c>
      <c r="AG86" s="4">
        <f>$B86+'Rail Costs'!B86</f>
        <v>31.889809630459126</v>
      </c>
      <c r="AH86" s="4">
        <f>$B86+'Rail Costs'!P86</f>
        <v>28.816942889137739</v>
      </c>
      <c r="AI86" s="4">
        <f>$B86+'Rail Costs'!L86</f>
        <v>29.694904815229563</v>
      </c>
      <c r="AM86" s="4">
        <f>$L86-(AE86*'Feedstock Conversions'!$B$19)-'Rail Costs'!Q86</f>
        <v>184.56021781582098</v>
      </c>
      <c r="AN86" s="4">
        <f>$L86-(AF86*'Feedstock Conversions'!$B$19)-'Rail Costs'!R86</f>
        <v>127.28885973787179</v>
      </c>
      <c r="AO86" s="4">
        <f>$L86-(AG86*'Feedstock Conversions'!$B$19)-'Rail Costs'!S86</f>
        <v>119.28248437559999</v>
      </c>
      <c r="AP86" s="4">
        <f>$L86-(AH86*'Feedstock Conversions'!$B$19)-'Rail Costs'!T86</f>
        <v>141.77350672908668</v>
      </c>
      <c r="AQ86" s="4">
        <f>$L86-(AI86*'Feedstock Conversions'!$B$19)-'Rail Costs'!U86</f>
        <v>135.38005763737272</v>
      </c>
      <c r="AR86" s="4">
        <f>W86-'Rail Costs'!V86</f>
        <v>118.1725957568749</v>
      </c>
      <c r="AT86" s="4">
        <f>$T86-(AE86*'Feedstock Conversions'!$B$10)-'Rail Costs'!Q86</f>
        <v>303.6542103771543</v>
      </c>
      <c r="AU86" s="4">
        <f>$T86-(AF86*'Feedstock Conversions'!$B$10)-'Rail Costs'!R86</f>
        <v>241.18644020980605</v>
      </c>
      <c r="AV86" s="4">
        <f>$T86-(AG86*'Feedstock Conversions'!$B$10)-'Rail Costs'!S86</f>
        <v>232.44349137329016</v>
      </c>
      <c r="AW86" s="4">
        <f>$T86-(AH86*'Feedstock Conversions'!$B$10)-'Rail Costs'!T86</f>
        <v>256.99691945466037</v>
      </c>
      <c r="AX86" s="4">
        <f>$T86-(AI86*'Feedstock Conversions'!$B$10)-'Rail Costs'!U86</f>
        <v>250.01421158355112</v>
      </c>
      <c r="AY86" s="4">
        <f>X86-'Rail Costs'!V86</f>
        <v>130.3160617317954</v>
      </c>
      <c r="BH86">
        <f t="shared" si="7"/>
        <v>33</v>
      </c>
      <c r="BI86">
        <f t="shared" si="8"/>
        <v>2020</v>
      </c>
      <c r="BJ86">
        <f t="shared" si="11"/>
        <v>8</v>
      </c>
    </row>
    <row r="87" spans="1:62" x14ac:dyDescent="0.2">
      <c r="A87" s="11">
        <v>44064</v>
      </c>
      <c r="B87" s="4">
        <v>27.5</v>
      </c>
      <c r="C87" s="18">
        <f>'Poultry Fat'!B87+'Rail Costs'!B87</f>
        <v>31.889809630459126</v>
      </c>
      <c r="E87" s="4">
        <f>'Poultry Fat'!C87*'Feedstock Conversions'!B$19</f>
        <v>237.57908174692051</v>
      </c>
      <c r="F87" s="4">
        <f>'Poultry Fat'!C87*'Feedstock Conversions'!B$10</f>
        <v>258.98245897723035</v>
      </c>
      <c r="H87" s="4">
        <f>'Fuel Values'!B87-'Poultry Fat'!I87-'Poultry Fat'!J87-'Poultry Fat'!K87</f>
        <v>11.470392822682911</v>
      </c>
      <c r="I87" s="18">
        <f>('LCFS Values'!$E$3-$AA$4)/1000000*'LCFS Values'!B87*'LCFS Values'!$G$2*100</f>
        <v>154.25460717731707</v>
      </c>
      <c r="J87" s="4">
        <f>'RIN Values'!C87</f>
        <v>98.475000000000009</v>
      </c>
      <c r="K87" s="4">
        <f>'Fixed Credits Value'!B87</f>
        <v>100</v>
      </c>
      <c r="L87" s="4">
        <f t="shared" si="9"/>
        <v>364.20000000000005</v>
      </c>
      <c r="M87" s="4">
        <f>L87/'Feedstock Conversions'!B$19</f>
        <v>48.885906040268459</v>
      </c>
      <c r="O87" s="4">
        <f>'Fuel Values'!C87*100</f>
        <v>125.08999999999999</v>
      </c>
      <c r="P87" s="18">
        <f>('LCFS Values'!$E$3-AB$4)/1000000*'LCFS Values'!B87*'LCFS Values'!$G$2*100</f>
        <v>147.1058854672857</v>
      </c>
      <c r="Q87" s="4">
        <f>'RIN Values'!D87</f>
        <v>111.605</v>
      </c>
      <c r="R87" s="4">
        <f>'Fixed Credits Value'!B87</f>
        <v>100</v>
      </c>
      <c r="S87" s="4">
        <f>'Fixed Credits Value'!C87</f>
        <v>16</v>
      </c>
      <c r="T87" s="4">
        <f t="shared" si="5"/>
        <v>499.8008854672857</v>
      </c>
      <c r="U87" s="4">
        <f>T87/'Feedstock Conversions'!B$10</f>
        <v>61.542990801890411</v>
      </c>
      <c r="W87" s="4">
        <f t="shared" si="10"/>
        <v>126.62091825307954</v>
      </c>
      <c r="X87" s="4">
        <f t="shared" si="6"/>
        <v>135.60088546728565</v>
      </c>
      <c r="AA87" s="23"/>
      <c r="AB87" s="23"/>
      <c r="AE87" s="54">
        <v>23</v>
      </c>
      <c r="AF87" s="4">
        <f>$B87+'Rail Costs'!M87</f>
        <v>30.792357222844345</v>
      </c>
      <c r="AG87" s="4">
        <f>$B87+'Rail Costs'!B87</f>
        <v>31.889809630459126</v>
      </c>
      <c r="AH87" s="4">
        <f>$B87+'Rail Costs'!P87</f>
        <v>28.816942889137739</v>
      </c>
      <c r="AI87" s="4">
        <f>$B87+'Rail Costs'!L87</f>
        <v>29.694904815229563</v>
      </c>
      <c r="AM87" s="4">
        <f>$L87-(AE87*'Feedstock Conversions'!$B$19)-'Rail Costs'!Q87</f>
        <v>189.13271781582102</v>
      </c>
      <c r="AN87" s="4">
        <f>$L87-(AF87*'Feedstock Conversions'!$B$19)-'Rail Costs'!R87</f>
        <v>131.48885973787182</v>
      </c>
      <c r="AO87" s="4">
        <f>$L87-(AG87*'Feedstock Conversions'!$B$19)-'Rail Costs'!S87</f>
        <v>123.48248437560004</v>
      </c>
      <c r="AP87" s="4">
        <f>$L87-(AH87*'Feedstock Conversions'!$B$19)-'Rail Costs'!T87</f>
        <v>145.97350672908672</v>
      </c>
      <c r="AQ87" s="4">
        <f>$L87-(AI87*'Feedstock Conversions'!$B$19)-'Rail Costs'!U87</f>
        <v>139.58005763737276</v>
      </c>
      <c r="AR87" s="4">
        <f>W87-'Rail Costs'!V87</f>
        <v>122.37259575687494</v>
      </c>
      <c r="AT87" s="4">
        <f>$T87-(AE87*'Feedstock Conversions'!$B$10)-'Rail Costs'!Q87</f>
        <v>309.29676994977336</v>
      </c>
      <c r="AU87" s="4">
        <f>$T87-(AF87*'Feedstock Conversions'!$B$10)-'Rail Costs'!R87</f>
        <v>246.42294144909175</v>
      </c>
      <c r="AV87" s="4">
        <f>$T87-(AG87*'Feedstock Conversions'!$B$10)-'Rail Costs'!S87</f>
        <v>237.67999261257586</v>
      </c>
      <c r="AW87" s="4">
        <f>$T87-(AH87*'Feedstock Conversions'!$B$10)-'Rail Costs'!T87</f>
        <v>262.23342069394607</v>
      </c>
      <c r="AX87" s="4">
        <f>$T87-(AI87*'Feedstock Conversions'!$B$10)-'Rail Costs'!U87</f>
        <v>255.25071282283679</v>
      </c>
      <c r="AY87" s="4">
        <f>X87-'Rail Costs'!V87</f>
        <v>131.35256297108106</v>
      </c>
      <c r="BH87">
        <f t="shared" si="7"/>
        <v>34</v>
      </c>
      <c r="BI87">
        <f t="shared" si="8"/>
        <v>2020</v>
      </c>
      <c r="BJ87">
        <f t="shared" si="11"/>
        <v>8</v>
      </c>
    </row>
    <row r="88" spans="1:62" x14ac:dyDescent="0.2">
      <c r="A88" s="11">
        <v>44071</v>
      </c>
      <c r="B88" s="4">
        <v>27.5</v>
      </c>
      <c r="C88" s="18">
        <f>'Poultry Fat'!B88+'Rail Costs'!B88</f>
        <v>31.889809630459126</v>
      </c>
      <c r="E88" s="4">
        <f>'Poultry Fat'!C88*'Feedstock Conversions'!B$19</f>
        <v>237.57908174692051</v>
      </c>
      <c r="F88" s="4">
        <f>'Poultry Fat'!C88*'Feedstock Conversions'!B$10</f>
        <v>258.98245897723035</v>
      </c>
      <c r="H88" s="4">
        <f>'Fuel Values'!B88-'Poultry Fat'!I88-'Poultry Fat'!J88-'Poultry Fat'!K88</f>
        <v>11.02339044439023</v>
      </c>
      <c r="I88" s="18">
        <f>('LCFS Values'!$E$3-$AA$4)/1000000*'LCFS Values'!B88*'LCFS Values'!$G$2*100</f>
        <v>153.52660955560978</v>
      </c>
      <c r="J88" s="4">
        <f>'RIN Values'!C88</f>
        <v>102.44999999999999</v>
      </c>
      <c r="K88" s="4">
        <f>'Fixed Credits Value'!B88</f>
        <v>100</v>
      </c>
      <c r="L88" s="4">
        <f t="shared" si="9"/>
        <v>367</v>
      </c>
      <c r="M88" s="4">
        <f>L88/'Feedstock Conversions'!B$19</f>
        <v>49.261744966442954</v>
      </c>
      <c r="O88" s="4">
        <f>'Fuel Values'!C88*100</f>
        <v>124.59</v>
      </c>
      <c r="P88" s="18">
        <f>('LCFS Values'!$E$3-AB$4)/1000000*'LCFS Values'!B88*'LCFS Values'!$G$2*100</f>
        <v>146.41162591342857</v>
      </c>
      <c r="Q88" s="4">
        <f>'RIN Values'!D88</f>
        <v>116.10999999999999</v>
      </c>
      <c r="R88" s="4">
        <f>'Fixed Credits Value'!B88</f>
        <v>100</v>
      </c>
      <c r="S88" s="4">
        <f>'Fixed Credits Value'!C88</f>
        <v>16</v>
      </c>
      <c r="T88" s="4">
        <f t="shared" si="5"/>
        <v>503.11162591342861</v>
      </c>
      <c r="U88" s="4">
        <f>T88/'Feedstock Conversions'!B$10</f>
        <v>61.950658884818921</v>
      </c>
      <c r="W88" s="4">
        <f t="shared" si="10"/>
        <v>129.42091825307949</v>
      </c>
      <c r="X88" s="4">
        <f t="shared" si="6"/>
        <v>136.11162591342861</v>
      </c>
      <c r="AA88" s="23"/>
      <c r="AB88" s="23"/>
      <c r="AE88" s="54">
        <v>23.4</v>
      </c>
      <c r="AF88" s="4">
        <f>$B88+'Rail Costs'!M88</f>
        <v>30.792357222844345</v>
      </c>
      <c r="AG88" s="4">
        <f>$B88+'Rail Costs'!B88</f>
        <v>31.889809630459126</v>
      </c>
      <c r="AH88" s="4">
        <f>$B88+'Rail Costs'!P88</f>
        <v>28.816942889137739</v>
      </c>
      <c r="AI88" s="4">
        <f>$B88+'Rail Costs'!L88</f>
        <v>29.694904815229563</v>
      </c>
      <c r="AM88" s="4">
        <f>$L88-(AE88*'Feedstock Conversions'!$B$19)-'Rail Costs'!Q88</f>
        <v>188.95271781582099</v>
      </c>
      <c r="AN88" s="4">
        <f>$L88-(AF88*'Feedstock Conversions'!$B$19)-'Rail Costs'!R88</f>
        <v>134.28885973787177</v>
      </c>
      <c r="AO88" s="4">
        <f>$L88-(AG88*'Feedstock Conversions'!$B$19)-'Rail Costs'!S88</f>
        <v>126.28248437559999</v>
      </c>
      <c r="AP88" s="4">
        <f>$L88-(AH88*'Feedstock Conversions'!$B$19)-'Rail Costs'!T88</f>
        <v>148.77350672908668</v>
      </c>
      <c r="AQ88" s="4">
        <f>$L88-(AI88*'Feedstock Conversions'!$B$19)-'Rail Costs'!U88</f>
        <v>142.38005763737272</v>
      </c>
      <c r="AR88" s="4">
        <f>W88-'Rail Costs'!V88</f>
        <v>125.1725957568749</v>
      </c>
      <c r="AT88" s="4">
        <f>$T88-(AE88*'Feedstock Conversions'!$B$10)-'Rail Costs'!Q88</f>
        <v>309.35904372924961</v>
      </c>
      <c r="AU88" s="4">
        <f>$T88-(AF88*'Feedstock Conversions'!$B$10)-'Rail Costs'!R88</f>
        <v>249.73368189523467</v>
      </c>
      <c r="AV88" s="4">
        <f>$T88-(AG88*'Feedstock Conversions'!$B$10)-'Rail Costs'!S88</f>
        <v>240.99073305871877</v>
      </c>
      <c r="AW88" s="4">
        <f>$T88-(AH88*'Feedstock Conversions'!$B$10)-'Rail Costs'!T88</f>
        <v>265.54416114008899</v>
      </c>
      <c r="AX88" s="4">
        <f>$T88-(AI88*'Feedstock Conversions'!$B$10)-'Rail Costs'!U88</f>
        <v>258.56145326897979</v>
      </c>
      <c r="AY88" s="4">
        <f>X88-'Rail Costs'!V88</f>
        <v>131.86330341722402</v>
      </c>
      <c r="BH88">
        <f t="shared" si="7"/>
        <v>35</v>
      </c>
      <c r="BI88">
        <f t="shared" si="8"/>
        <v>2020</v>
      </c>
      <c r="BJ88">
        <f t="shared" si="11"/>
        <v>8</v>
      </c>
    </row>
    <row r="89" spans="1:62" x14ac:dyDescent="0.2">
      <c r="A89" s="11">
        <v>44078</v>
      </c>
      <c r="B89" s="4">
        <v>28.5</v>
      </c>
      <c r="C89" s="18">
        <f>'Poultry Fat'!B89+'Rail Costs'!B89</f>
        <v>32.889809630459126</v>
      </c>
      <c r="E89" s="4">
        <f>'Poultry Fat'!C89*'Feedstock Conversions'!B$19</f>
        <v>245.0290817469205</v>
      </c>
      <c r="F89" s="4">
        <f>'Poultry Fat'!C89*'Feedstock Conversions'!B$10</f>
        <v>267.10362564389698</v>
      </c>
      <c r="H89" s="4">
        <f>'Fuel Values'!B89-'Poultry Fat'!I89-'Poultry Fat'!J89-'Poultry Fat'!K89</f>
        <v>9.6495160895121899</v>
      </c>
      <c r="I89" s="18">
        <f>('LCFS Values'!$E$3-$AA$4)/1000000*'LCFS Values'!B89*'LCFS Values'!$G$2*100</f>
        <v>157.97548391048781</v>
      </c>
      <c r="J89" s="4">
        <f>'RIN Values'!C89</f>
        <v>108.375</v>
      </c>
      <c r="K89" s="4">
        <f>'Fixed Credits Value'!B89</f>
        <v>100</v>
      </c>
      <c r="L89" s="4">
        <f t="shared" si="9"/>
        <v>376</v>
      </c>
      <c r="M89" s="4">
        <f>L89/'Feedstock Conversions'!B$19</f>
        <v>50.469798657718123</v>
      </c>
      <c r="O89" s="4">
        <f>'Fuel Values'!C89*100</f>
        <v>119.69000000000001</v>
      </c>
      <c r="P89" s="18">
        <f>('LCFS Values'!$E$3-AB$4)/1000000*'LCFS Values'!B89*'LCFS Values'!$G$2*100</f>
        <v>150.65432318699999</v>
      </c>
      <c r="Q89" s="4">
        <f>'RIN Values'!D89</f>
        <v>122.825</v>
      </c>
      <c r="R89" s="4">
        <f>'Fixed Credits Value'!B89</f>
        <v>100</v>
      </c>
      <c r="S89" s="4">
        <f>'Fixed Credits Value'!C89</f>
        <v>16</v>
      </c>
      <c r="T89" s="4">
        <f t="shared" si="5"/>
        <v>509.16932318699997</v>
      </c>
      <c r="U89" s="4">
        <f>T89/'Feedstock Conversions'!B$10</f>
        <v>62.696573544892971</v>
      </c>
      <c r="W89" s="4">
        <f t="shared" si="10"/>
        <v>130.9709182530795</v>
      </c>
      <c r="X89" s="4">
        <f t="shared" si="6"/>
        <v>133.16932318699997</v>
      </c>
      <c r="AA89" s="23"/>
      <c r="AB89" s="23"/>
      <c r="AE89" s="54">
        <v>23.7</v>
      </c>
      <c r="AF89" s="4">
        <f>$B89+'Rail Costs'!M89</f>
        <v>31.792357222844345</v>
      </c>
      <c r="AG89" s="4">
        <f>$B89+'Rail Costs'!B89</f>
        <v>32.889809630459126</v>
      </c>
      <c r="AH89" s="4">
        <f>$B89+'Rail Costs'!P89</f>
        <v>29.816942889137739</v>
      </c>
      <c r="AI89" s="4">
        <f>$B89+'Rail Costs'!L89</f>
        <v>30.694904815229563</v>
      </c>
      <c r="AM89" s="4">
        <f>$L89-(AE89*'Feedstock Conversions'!$B$19)-'Rail Costs'!Q89</f>
        <v>195.71771781582098</v>
      </c>
      <c r="AN89" s="4">
        <f>$L89-(AF89*'Feedstock Conversions'!$B$19)-'Rail Costs'!R89</f>
        <v>135.83885973787176</v>
      </c>
      <c r="AO89" s="4">
        <f>$L89-(AG89*'Feedstock Conversions'!$B$19)-'Rail Costs'!S89</f>
        <v>127.8324843756</v>
      </c>
      <c r="AP89" s="4">
        <f>$L89-(AH89*'Feedstock Conversions'!$B$19)-'Rail Costs'!T89</f>
        <v>150.32350672908666</v>
      </c>
      <c r="AQ89" s="4">
        <f>$L89-(AI89*'Feedstock Conversions'!$B$19)-'Rail Costs'!U89</f>
        <v>143.93005763737273</v>
      </c>
      <c r="AR89" s="4">
        <f>W89-'Rail Costs'!V89</f>
        <v>126.72259575687491</v>
      </c>
      <c r="AT89" s="4">
        <f>$T89-(AE89*'Feedstock Conversions'!$B$10)-'Rail Costs'!Q89</f>
        <v>312.98039100282097</v>
      </c>
      <c r="AU89" s="4">
        <f>$T89-(AF89*'Feedstock Conversions'!$B$10)-'Rail Costs'!R89</f>
        <v>247.67021250213938</v>
      </c>
      <c r="AV89" s="4">
        <f>$T89-(AG89*'Feedstock Conversions'!$B$10)-'Rail Costs'!S89</f>
        <v>238.92726366562351</v>
      </c>
      <c r="AW89" s="4">
        <f>$T89-(AH89*'Feedstock Conversions'!$B$10)-'Rail Costs'!T89</f>
        <v>263.48069174699373</v>
      </c>
      <c r="AX89" s="4">
        <f>$T89-(AI89*'Feedstock Conversions'!$B$10)-'Rail Costs'!U89</f>
        <v>256.49798387588447</v>
      </c>
      <c r="AY89" s="4">
        <f>X89-'Rail Costs'!V89</f>
        <v>128.92100069079538</v>
      </c>
      <c r="BH89">
        <f t="shared" si="7"/>
        <v>36</v>
      </c>
      <c r="BI89">
        <f t="shared" si="8"/>
        <v>2020</v>
      </c>
      <c r="BJ89">
        <f t="shared" si="11"/>
        <v>9</v>
      </c>
    </row>
    <row r="90" spans="1:62" x14ac:dyDescent="0.2">
      <c r="A90" s="11">
        <v>44085</v>
      </c>
      <c r="B90" s="4">
        <v>28.75</v>
      </c>
      <c r="C90" s="18">
        <f>'Poultry Fat'!B90+'Rail Costs'!B90</f>
        <v>33.139809630459126</v>
      </c>
      <c r="E90" s="4">
        <f>'Poultry Fat'!C90*'Feedstock Conversions'!B$19</f>
        <v>246.89158174692051</v>
      </c>
      <c r="F90" s="4">
        <f>'Poultry Fat'!C90*'Feedstock Conversions'!B$10</f>
        <v>269.13391731056367</v>
      </c>
      <c r="H90" s="4">
        <f>'Fuel Values'!B90-'Poultry Fat'!I90-'Poultry Fat'!J90-'Poultry Fat'!K90</f>
        <v>5.503163930030496</v>
      </c>
      <c r="I90" s="18">
        <f>('LCFS Values'!$E$3-$AA$4)/1000000*'LCFS Values'!B90*'LCFS Values'!$G$2*100</f>
        <v>160.7155860699695</v>
      </c>
      <c r="J90" s="4">
        <f>'RIN Values'!C90</f>
        <v>113.53125</v>
      </c>
      <c r="K90" s="4">
        <f>'Fixed Credits Value'!B90</f>
        <v>100</v>
      </c>
      <c r="L90" s="4">
        <f t="shared" si="9"/>
        <v>379.75</v>
      </c>
      <c r="M90" s="4">
        <f>L90/'Feedstock Conversions'!B$19</f>
        <v>50.973154362416103</v>
      </c>
      <c r="O90" s="4">
        <f>'Fuel Values'!C90*100</f>
        <v>109.87</v>
      </c>
      <c r="P90" s="18">
        <f>('LCFS Values'!$E$3-AB$4)/1000000*'LCFS Values'!B90*'LCFS Values'!$G$2*100</f>
        <v>153.26743900776785</v>
      </c>
      <c r="Q90" s="4">
        <f>'RIN Values'!D90</f>
        <v>128.66874999999999</v>
      </c>
      <c r="R90" s="4">
        <f>'Fixed Credits Value'!B90</f>
        <v>100</v>
      </c>
      <c r="S90" s="4">
        <f>'Fixed Credits Value'!C90</f>
        <v>16</v>
      </c>
      <c r="T90" s="4">
        <f t="shared" si="5"/>
        <v>507.80618900776784</v>
      </c>
      <c r="U90" s="4">
        <f>T90/'Feedstock Conversions'!B$10</f>
        <v>62.528723993814658</v>
      </c>
      <c r="W90" s="4">
        <f t="shared" si="10"/>
        <v>132.85841825307949</v>
      </c>
      <c r="X90" s="4">
        <f t="shared" si="6"/>
        <v>128.05618900776784</v>
      </c>
      <c r="AA90" s="23"/>
      <c r="AB90" s="23"/>
      <c r="AE90" s="54">
        <v>23.75</v>
      </c>
      <c r="AF90" s="4">
        <f>$B90+'Rail Costs'!M90</f>
        <v>32.042357222844345</v>
      </c>
      <c r="AG90" s="4">
        <f>$B90+'Rail Costs'!B90</f>
        <v>33.139809630459126</v>
      </c>
      <c r="AH90" s="4">
        <f>$B90+'Rail Costs'!P90</f>
        <v>30.066942889137739</v>
      </c>
      <c r="AI90" s="4">
        <f>$B90+'Rail Costs'!L90</f>
        <v>30.944904815229563</v>
      </c>
      <c r="AM90" s="4">
        <f>$L90-(AE90*'Feedstock Conversions'!$B$19)-'Rail Costs'!Q90</f>
        <v>199.09521781582097</v>
      </c>
      <c r="AN90" s="4">
        <f>$L90-(AF90*'Feedstock Conversions'!$B$19)-'Rail Costs'!R90</f>
        <v>137.72635973787177</v>
      </c>
      <c r="AO90" s="4">
        <f>$L90-(AG90*'Feedstock Conversions'!$B$19)-'Rail Costs'!S90</f>
        <v>129.71998437560001</v>
      </c>
      <c r="AP90" s="4">
        <f>$L90-(AH90*'Feedstock Conversions'!$B$19)-'Rail Costs'!T90</f>
        <v>152.21100672908668</v>
      </c>
      <c r="AQ90" s="4">
        <f>$L90-(AI90*'Feedstock Conversions'!$B$19)-'Rail Costs'!U90</f>
        <v>145.81755763737272</v>
      </c>
      <c r="AR90" s="4">
        <f>W90-'Rail Costs'!V90</f>
        <v>128.6100957568749</v>
      </c>
      <c r="AT90" s="4">
        <f>$T90-(AE90*'Feedstock Conversions'!$B$10)-'Rail Costs'!Q90</f>
        <v>311.21119849025547</v>
      </c>
      <c r="AU90" s="4">
        <f>$T90-(AF90*'Feedstock Conversions'!$B$10)-'Rail Costs'!R90</f>
        <v>244.27678665624055</v>
      </c>
      <c r="AV90" s="4">
        <f>$T90-(AG90*'Feedstock Conversions'!$B$10)-'Rail Costs'!S90</f>
        <v>235.53383781972468</v>
      </c>
      <c r="AW90" s="4">
        <f>$T90-(AH90*'Feedstock Conversions'!$B$10)-'Rail Costs'!T90</f>
        <v>260.0872659010949</v>
      </c>
      <c r="AX90" s="4">
        <f>$T90-(AI90*'Feedstock Conversions'!$B$10)-'Rail Costs'!U90</f>
        <v>253.10455802998567</v>
      </c>
      <c r="AY90" s="4">
        <f>X90-'Rail Costs'!V90</f>
        <v>123.80786651156325</v>
      </c>
      <c r="BH90">
        <f t="shared" si="7"/>
        <v>37</v>
      </c>
      <c r="BI90">
        <f t="shared" si="8"/>
        <v>2020</v>
      </c>
      <c r="BJ90">
        <f t="shared" si="11"/>
        <v>9</v>
      </c>
    </row>
    <row r="91" spans="1:62" x14ac:dyDescent="0.2">
      <c r="A91" s="11">
        <v>44092</v>
      </c>
      <c r="B91" s="4">
        <v>29.35</v>
      </c>
      <c r="C91" s="18">
        <f>'Poultry Fat'!B91+'Rail Costs'!B91</f>
        <v>33.739809630459128</v>
      </c>
      <c r="E91" s="4">
        <f>'Poultry Fat'!C91*'Feedstock Conversions'!B$19</f>
        <v>251.36158174692051</v>
      </c>
      <c r="F91" s="4">
        <f>'Poultry Fat'!C91*'Feedstock Conversions'!B$10</f>
        <v>274.00661731056368</v>
      </c>
      <c r="H91" s="4">
        <f>'Fuel Values'!B91-'Poultry Fat'!I91-'Poultry Fat'!J91-'Poultry Fat'!K91</f>
        <v>12.239184341707272</v>
      </c>
      <c r="I91" s="18">
        <f>('LCFS Values'!$E$3-$AA$4)/1000000*'LCFS Values'!B91*'LCFS Values'!$G$2*100</f>
        <v>158.46081565829272</v>
      </c>
      <c r="J91" s="4">
        <f>'RIN Values'!C91</f>
        <v>120.30000000000001</v>
      </c>
      <c r="K91" s="4">
        <f>'Fixed Credits Value'!B91</f>
        <v>100</v>
      </c>
      <c r="L91" s="4">
        <f t="shared" si="9"/>
        <v>391</v>
      </c>
      <c r="M91" s="4">
        <f>L91/'Feedstock Conversions'!B$19</f>
        <v>52.483221476510067</v>
      </c>
      <c r="O91" s="4">
        <f>'Fuel Values'!C91*100</f>
        <v>113.55999999999999</v>
      </c>
      <c r="P91" s="18">
        <f>('LCFS Values'!$E$3-AB$4)/1000000*'LCFS Values'!B91*'LCFS Values'!$G$2*100</f>
        <v>151.11716288957143</v>
      </c>
      <c r="Q91" s="4">
        <f>'RIN Values'!D91</f>
        <v>136.34</v>
      </c>
      <c r="R91" s="4">
        <f>'Fixed Credits Value'!B91</f>
        <v>100</v>
      </c>
      <c r="S91" s="4">
        <f>'Fixed Credits Value'!C91</f>
        <v>16</v>
      </c>
      <c r="T91" s="4">
        <f t="shared" ref="T91:T154" si="12">S91+R91+Q91+P91+O91</f>
        <v>517.01716288957141</v>
      </c>
      <c r="U91" s="4">
        <f>T91/'Feedstock Conversions'!B$10</f>
        <v>63.662917424373106</v>
      </c>
      <c r="W91" s="4">
        <f t="shared" si="10"/>
        <v>139.63841825307949</v>
      </c>
      <c r="X91" s="4">
        <f t="shared" ref="X91:X154" si="13">T91-L91</f>
        <v>126.01716288957141</v>
      </c>
      <c r="AA91" s="23"/>
      <c r="AB91" s="23"/>
      <c r="AE91" s="54">
        <v>23.95</v>
      </c>
      <c r="AF91" s="4">
        <f>$B91+'Rail Costs'!M91</f>
        <v>32.642357222844346</v>
      </c>
      <c r="AG91" s="4">
        <f>$B91+'Rail Costs'!B91</f>
        <v>33.739809630459128</v>
      </c>
      <c r="AH91" s="4">
        <f>$B91+'Rail Costs'!P91</f>
        <v>30.66694288913774</v>
      </c>
      <c r="AI91" s="4">
        <f>$B91+'Rail Costs'!L91</f>
        <v>31.544904815229565</v>
      </c>
      <c r="AM91" s="4">
        <f>$L91-(AE91*'Feedstock Conversions'!$B$19)-'Rail Costs'!Q91</f>
        <v>208.85521781582096</v>
      </c>
      <c r="AN91" s="4">
        <f>$L91-(AF91*'Feedstock Conversions'!$B$19)-'Rail Costs'!R91</f>
        <v>144.50635973787175</v>
      </c>
      <c r="AO91" s="4">
        <f>$L91-(AG91*'Feedstock Conversions'!$B$19)-'Rail Costs'!S91</f>
        <v>136.49998437560001</v>
      </c>
      <c r="AP91" s="4">
        <f>$L91-(AH91*'Feedstock Conversions'!$B$19)-'Rail Costs'!T91</f>
        <v>158.99100672908665</v>
      </c>
      <c r="AQ91" s="4">
        <f>$L91-(AI91*'Feedstock Conversions'!$B$19)-'Rail Costs'!U91</f>
        <v>152.59755763737272</v>
      </c>
      <c r="AR91" s="4">
        <f>W91-'Rail Costs'!V91</f>
        <v>135.3900957568749</v>
      </c>
      <c r="AT91" s="4">
        <f>$T91-(AE91*'Feedstock Conversions'!$B$10)-'Rail Costs'!Q91</f>
        <v>318.79793903872576</v>
      </c>
      <c r="AU91" s="4">
        <f>$T91-(AF91*'Feedstock Conversions'!$B$10)-'Rail Costs'!R91</f>
        <v>248.6150605380441</v>
      </c>
      <c r="AV91" s="4">
        <f>$T91-(AG91*'Feedstock Conversions'!$B$10)-'Rail Costs'!S91</f>
        <v>239.87211170152824</v>
      </c>
      <c r="AW91" s="4">
        <f>$T91-(AH91*'Feedstock Conversions'!$B$10)-'Rail Costs'!T91</f>
        <v>264.42553978289845</v>
      </c>
      <c r="AX91" s="4">
        <f>$T91-(AI91*'Feedstock Conversions'!$B$10)-'Rail Costs'!U91</f>
        <v>257.4428319117892</v>
      </c>
      <c r="AY91" s="4">
        <f>X91-'Rail Costs'!V91</f>
        <v>121.76884039336682</v>
      </c>
      <c r="BH91">
        <f t="shared" si="7"/>
        <v>38</v>
      </c>
      <c r="BI91">
        <f t="shared" si="8"/>
        <v>2020</v>
      </c>
      <c r="BJ91">
        <f t="shared" si="11"/>
        <v>9</v>
      </c>
    </row>
    <row r="92" spans="1:62" x14ac:dyDescent="0.2">
      <c r="A92" s="11">
        <v>44099</v>
      </c>
      <c r="B92" s="4">
        <v>29.2</v>
      </c>
      <c r="C92" s="18">
        <f>'Poultry Fat'!B92+'Rail Costs'!B92</f>
        <v>33.589809630459122</v>
      </c>
      <c r="E92" s="4">
        <f>'Poultry Fat'!C92*'Feedstock Conversions'!B$19</f>
        <v>250.24408174692047</v>
      </c>
      <c r="F92" s="4">
        <f>'Poultry Fat'!C92*'Feedstock Conversions'!B$10</f>
        <v>272.78844231056365</v>
      </c>
      <c r="H92" s="4">
        <f>'Fuel Values'!B92-'Poultry Fat'!I92-'Poultry Fat'!J92-'Poultry Fat'!K92</f>
        <v>22.171411849024366</v>
      </c>
      <c r="I92" s="18">
        <f>('LCFS Values'!$E$3-$AA$4)/1000000*'LCFS Values'!B92*'LCFS Values'!$G$2*100</f>
        <v>160.07858815097563</v>
      </c>
      <c r="J92" s="4">
        <f>'RIN Values'!C92</f>
        <v>116.25</v>
      </c>
      <c r="K92" s="4">
        <f>'Fixed Credits Value'!B92</f>
        <v>100</v>
      </c>
      <c r="L92" s="4">
        <f t="shared" si="9"/>
        <v>398.5</v>
      </c>
      <c r="M92" s="4">
        <f>L92/'Feedstock Conversions'!B$19</f>
        <v>53.489932885906036</v>
      </c>
      <c r="O92" s="4">
        <f>'Fuel Values'!C92*100</f>
        <v>112.08</v>
      </c>
      <c r="P92" s="18">
        <f>('LCFS Values'!$E$3-AB$4)/1000000*'LCFS Values'!B92*'LCFS Values'!$G$2*100</f>
        <v>152.65996189814285</v>
      </c>
      <c r="Q92" s="4">
        <f>'RIN Values'!D92</f>
        <v>131.75</v>
      </c>
      <c r="R92" s="4">
        <f>'Fixed Credits Value'!B92</f>
        <v>100</v>
      </c>
      <c r="S92" s="4">
        <f>'Fixed Credits Value'!C92</f>
        <v>16</v>
      </c>
      <c r="T92" s="4">
        <f t="shared" si="12"/>
        <v>512.48996189814284</v>
      </c>
      <c r="U92" s="4">
        <f>T92/'Feedstock Conversions'!B$10</f>
        <v>63.105460450855929</v>
      </c>
      <c r="W92" s="4">
        <f t="shared" si="10"/>
        <v>148.25591825307953</v>
      </c>
      <c r="X92" s="4">
        <f t="shared" si="13"/>
        <v>113.98996189814284</v>
      </c>
      <c r="AA92" s="23"/>
      <c r="AB92" s="23"/>
      <c r="AE92" s="54">
        <v>24.8</v>
      </c>
      <c r="AF92" s="4">
        <f>$B92+'Rail Costs'!M92</f>
        <v>32.49235722284434</v>
      </c>
      <c r="AG92" s="4">
        <f>$B92+'Rail Costs'!B92</f>
        <v>33.589809630459122</v>
      </c>
      <c r="AH92" s="4">
        <f>$B92+'Rail Costs'!P92</f>
        <v>30.516942889137738</v>
      </c>
      <c r="AI92" s="4">
        <f>$B92+'Rail Costs'!L92</f>
        <v>31.394904815229562</v>
      </c>
      <c r="AM92" s="4">
        <f>$L92-(AE92*'Feedstock Conversions'!$B$19)-'Rail Costs'!Q92</f>
        <v>210.02271781582095</v>
      </c>
      <c r="AN92" s="4">
        <f>$L92-(AF92*'Feedstock Conversions'!$B$19)-'Rail Costs'!R92</f>
        <v>153.12385973787181</v>
      </c>
      <c r="AO92" s="4">
        <f>$L92-(AG92*'Feedstock Conversions'!$B$19)-'Rail Costs'!S92</f>
        <v>145.11748437560004</v>
      </c>
      <c r="AP92" s="4">
        <f>$L92-(AH92*'Feedstock Conversions'!$B$19)-'Rail Costs'!T92</f>
        <v>167.60850672908668</v>
      </c>
      <c r="AQ92" s="4">
        <f>$L92-(AI92*'Feedstock Conversions'!$B$19)-'Rail Costs'!U92</f>
        <v>161.21505763737272</v>
      </c>
      <c r="AR92" s="4">
        <f>W92-'Rail Costs'!V92</f>
        <v>144.00759575687493</v>
      </c>
      <c r="AT92" s="4">
        <f>$T92-(AE92*'Feedstock Conversions'!$B$10)-'Rail Costs'!Q92</f>
        <v>307.36774638063048</v>
      </c>
      <c r="AU92" s="4">
        <f>$T92-(AF92*'Feedstock Conversions'!$B$10)-'Rail Costs'!R92</f>
        <v>245.30603454661562</v>
      </c>
      <c r="AV92" s="4">
        <f>$T92-(AG92*'Feedstock Conversions'!$B$10)-'Rail Costs'!S92</f>
        <v>236.5630857100997</v>
      </c>
      <c r="AW92" s="4">
        <f>$T92-(AH92*'Feedstock Conversions'!$B$10)-'Rail Costs'!T92</f>
        <v>261.11651379146991</v>
      </c>
      <c r="AX92" s="4">
        <f>$T92-(AI92*'Feedstock Conversions'!$B$10)-'Rail Costs'!U92</f>
        <v>254.13380592036063</v>
      </c>
      <c r="AY92" s="4">
        <f>X92-'Rail Costs'!V92</f>
        <v>109.74163940193824</v>
      </c>
      <c r="BH92">
        <f t="shared" si="7"/>
        <v>39</v>
      </c>
      <c r="BI92">
        <f t="shared" si="8"/>
        <v>2020</v>
      </c>
      <c r="BJ92">
        <f t="shared" si="11"/>
        <v>9</v>
      </c>
    </row>
    <row r="93" spans="1:62" x14ac:dyDescent="0.2">
      <c r="A93" s="11">
        <v>44106</v>
      </c>
      <c r="B93" s="4">
        <v>29</v>
      </c>
      <c r="C93" s="18">
        <f>'Poultry Fat'!B93+'Rail Costs'!B93</f>
        <v>33.350571108622617</v>
      </c>
      <c r="E93" s="4">
        <f>'Poultry Fat'!C93*'Feedstock Conversions'!B$19</f>
        <v>248.46175475923852</v>
      </c>
      <c r="F93" s="4">
        <f>'Poultry Fat'!C93*'Feedstock Conversions'!B$10</f>
        <v>270.84554640164242</v>
      </c>
      <c r="H93" s="4">
        <f>'Fuel Values'!B93-'Poultry Fat'!I93-'Poultry Fat'!J93-'Poultry Fat'!K93</f>
        <v>22.54563578890243</v>
      </c>
      <c r="I93" s="18">
        <f>('LCFS Values'!$E$3-$AA$4)/1000000*'LCFS Values'!B93*'LCFS Values'!$G$2*100</f>
        <v>160.60436421109756</v>
      </c>
      <c r="J93" s="4">
        <f>'RIN Values'!C93</f>
        <v>112.35000000000001</v>
      </c>
      <c r="K93" s="4">
        <f>'Fixed Credits Value'!B93</f>
        <v>100</v>
      </c>
      <c r="L93" s="4">
        <f t="shared" si="9"/>
        <v>395.5</v>
      </c>
      <c r="M93" s="4">
        <f>L93/'Feedstock Conversions'!B$19</f>
        <v>53.087248322147651</v>
      </c>
      <c r="O93" s="4">
        <f>'Fuel Values'!C93*100</f>
        <v>112.35</v>
      </c>
      <c r="P93" s="18">
        <f>('LCFS Values'!$E$3-AB$4)/1000000*'LCFS Values'!B93*'LCFS Values'!$G$2*100</f>
        <v>153.16137157592857</v>
      </c>
      <c r="Q93" s="4">
        <f>'RIN Values'!D93</f>
        <v>127.33000000000001</v>
      </c>
      <c r="R93" s="4">
        <f>'Fixed Credits Value'!B93</f>
        <v>100</v>
      </c>
      <c r="S93" s="4">
        <f>'Fixed Credits Value'!C93</f>
        <v>16</v>
      </c>
      <c r="T93" s="4">
        <f t="shared" si="12"/>
        <v>508.84137157592863</v>
      </c>
      <c r="U93" s="4">
        <f>T93/'Feedstock Conversions'!B$10</f>
        <v>62.656191217509217</v>
      </c>
      <c r="W93" s="4">
        <f t="shared" si="10"/>
        <v>147.03824524076148</v>
      </c>
      <c r="X93" s="4">
        <f t="shared" si="13"/>
        <v>113.34137157592863</v>
      </c>
      <c r="AA93" s="23"/>
      <c r="AB93" s="23"/>
      <c r="AE93" s="54">
        <v>25</v>
      </c>
      <c r="AF93" s="4">
        <f>$B93+'Rail Costs'!M93</f>
        <v>32.262928331466966</v>
      </c>
      <c r="AG93" s="4">
        <f>$B93+'Rail Costs'!B93</f>
        <v>33.350571108622617</v>
      </c>
      <c r="AH93" s="4">
        <f>$B93+'Rail Costs'!P93</f>
        <v>30.305171332586784</v>
      </c>
      <c r="AI93" s="4">
        <f>$B93+'Rail Costs'!L93</f>
        <v>31.175285554311309</v>
      </c>
      <c r="AM93" s="4">
        <f>$L93-(AE93*'Feedstock Conversions'!$B$19)-'Rail Costs'!Q93</f>
        <v>205.56594491914325</v>
      </c>
      <c r="AN93" s="4">
        <f>$L93-(AF93*'Feedstock Conversions'!$B$19)-'Rail Costs'!R93</f>
        <v>151.86267439943268</v>
      </c>
      <c r="AO93" s="4">
        <f>$L93-(AG93*'Feedstock Conversions'!$B$19)-'Rail Costs'!S93</f>
        <v>143.92786440352762</v>
      </c>
      <c r="AP93" s="4">
        <f>$L93-(AH93*'Feedstock Conversions'!$B$19)-'Rail Costs'!T93</f>
        <v>166.21784968569821</v>
      </c>
      <c r="AQ93" s="4">
        <f>$L93-(AI93*'Feedstock Conversions'!$B$19)-'Rail Costs'!U93</f>
        <v>159.88154874229008</v>
      </c>
      <c r="AR93" s="4">
        <f>W93-'Rail Costs'!V93</f>
        <v>142.82789657692518</v>
      </c>
      <c r="AT93" s="4">
        <f>$T93-(AE93*'Feedstock Conversions'!$B$10)-'Rail Costs'!Q93</f>
        <v>302.12814982840518</v>
      </c>
      <c r="AU93" s="4">
        <f>$T93-(AF93*'Feedstock Conversions'!$B$10)-'Rail Costs'!R93</f>
        <v>243.55024391022505</v>
      </c>
      <c r="AV93" s="4">
        <f>$T93-(AG93*'Feedstock Conversions'!$B$10)-'Rail Costs'!S93</f>
        <v>234.88544433705235</v>
      </c>
      <c r="AW93" s="4">
        <f>$T93-(AH93*'Feedstock Conversions'!$B$10)-'Rail Costs'!T93</f>
        <v>259.21940043557231</v>
      </c>
      <c r="AX93" s="4">
        <f>$T93-(AI93*'Feedstock Conversions'!$B$10)-'Rail Costs'!U93</f>
        <v>252.2991078303501</v>
      </c>
      <c r="AY93" s="4">
        <f>X93-'Rail Costs'!V93</f>
        <v>109.13102291209235</v>
      </c>
      <c r="BH93">
        <f t="shared" si="7"/>
        <v>40</v>
      </c>
      <c r="BI93">
        <f t="shared" si="8"/>
        <v>2020</v>
      </c>
      <c r="BJ93">
        <f t="shared" si="11"/>
        <v>10</v>
      </c>
    </row>
    <row r="94" spans="1:62" x14ac:dyDescent="0.2">
      <c r="A94" s="11">
        <v>44113</v>
      </c>
      <c r="B94" s="4">
        <v>29.8</v>
      </c>
      <c r="C94" s="18">
        <f>'Poultry Fat'!B94+'Rail Costs'!B94</f>
        <v>34.150571108622621</v>
      </c>
      <c r="E94" s="4">
        <f>'Poultry Fat'!C94*'Feedstock Conversions'!B$19</f>
        <v>254.42175475923852</v>
      </c>
      <c r="F94" s="4">
        <f>'Poultry Fat'!C94*'Feedstock Conversions'!B$10</f>
        <v>277.34247973497577</v>
      </c>
      <c r="H94" s="4">
        <f>'Fuel Values'!B94-'Poultry Fat'!I94-'Poultry Fat'!J94-'Poultry Fat'!K94</f>
        <v>17.759741218536561</v>
      </c>
      <c r="I94" s="18">
        <f>('LCFS Values'!$E$3-$AA$4)/1000000*'LCFS Values'!B94*'LCFS Values'!$G$2*100</f>
        <v>158.86525878146344</v>
      </c>
      <c r="J94" s="4">
        <f>'RIN Values'!C94</f>
        <v>115.875</v>
      </c>
      <c r="K94" s="4">
        <f>'Fixed Credits Value'!B94</f>
        <v>100</v>
      </c>
      <c r="L94" s="4">
        <f t="shared" si="9"/>
        <v>392.5</v>
      </c>
      <c r="M94" s="4">
        <f>L94/'Feedstock Conversions'!B$19</f>
        <v>52.68456375838926</v>
      </c>
      <c r="O94" s="4">
        <f>'Fuel Values'!C94*100</f>
        <v>118.37</v>
      </c>
      <c r="P94" s="18">
        <f>('LCFS Values'!$E$3-AB$4)/1000000*'LCFS Values'!B94*'LCFS Values'!$G$2*100</f>
        <v>151.50286264171427</v>
      </c>
      <c r="Q94" s="4">
        <f>'RIN Values'!D94</f>
        <v>131.32499999999999</v>
      </c>
      <c r="R94" s="4">
        <f>'Fixed Credits Value'!B94</f>
        <v>100</v>
      </c>
      <c r="S94" s="4">
        <f>'Fixed Credits Value'!C94</f>
        <v>16</v>
      </c>
      <c r="T94" s="4">
        <f t="shared" si="12"/>
        <v>517.19786264171421</v>
      </c>
      <c r="U94" s="4">
        <f>T94/'Feedstock Conversions'!B$10</f>
        <v>63.685167891523896</v>
      </c>
      <c r="W94" s="4">
        <f t="shared" si="10"/>
        <v>138.07824524076148</v>
      </c>
      <c r="X94" s="4">
        <f t="shared" si="13"/>
        <v>124.69786264171421</v>
      </c>
      <c r="AA94" s="23"/>
      <c r="AB94" s="23"/>
      <c r="AE94" s="54">
        <v>25</v>
      </c>
      <c r="AF94" s="4">
        <f>$B94+'Rail Costs'!M94</f>
        <v>33.062928331466964</v>
      </c>
      <c r="AG94" s="4">
        <f>$B94+'Rail Costs'!B94</f>
        <v>34.150571108622621</v>
      </c>
      <c r="AH94" s="4">
        <f>$B94+'Rail Costs'!P94</f>
        <v>31.105171332586785</v>
      </c>
      <c r="AI94" s="4">
        <f>$B94+'Rail Costs'!L94</f>
        <v>31.975285554311309</v>
      </c>
      <c r="AM94" s="4">
        <f>$L94-(AE94*'Feedstock Conversions'!$B$19)-'Rail Costs'!Q94</f>
        <v>202.56594491914325</v>
      </c>
      <c r="AN94" s="4">
        <f>$L94-(AF94*'Feedstock Conversions'!$B$19)-'Rail Costs'!R94</f>
        <v>142.9026743994327</v>
      </c>
      <c r="AO94" s="4">
        <f>$L94-(AG94*'Feedstock Conversions'!$B$19)-'Rail Costs'!S94</f>
        <v>134.96786440352761</v>
      </c>
      <c r="AP94" s="4">
        <f>$L94-(AH94*'Feedstock Conversions'!$B$19)-'Rail Costs'!T94</f>
        <v>157.2578496856982</v>
      </c>
      <c r="AQ94" s="4">
        <f>$L94-(AI94*'Feedstock Conversions'!$B$19)-'Rail Costs'!U94</f>
        <v>150.92154874229007</v>
      </c>
      <c r="AR94" s="4">
        <f>W94-'Rail Costs'!V94</f>
        <v>133.86789657692518</v>
      </c>
      <c r="AT94" s="4">
        <f>$T94-(AE94*'Feedstock Conversions'!$B$10)-'Rail Costs'!Q94</f>
        <v>310.48464089419076</v>
      </c>
      <c r="AU94" s="4">
        <f>$T94-(AF94*'Feedstock Conversions'!$B$10)-'Rail Costs'!R94</f>
        <v>245.40980164267734</v>
      </c>
      <c r="AV94" s="4">
        <f>$T94-(AG94*'Feedstock Conversions'!$B$10)-'Rail Costs'!S94</f>
        <v>236.74500206950458</v>
      </c>
      <c r="AW94" s="4">
        <f>$T94-(AH94*'Feedstock Conversions'!$B$10)-'Rail Costs'!T94</f>
        <v>261.07895816802454</v>
      </c>
      <c r="AX94" s="4">
        <f>$T94-(AI94*'Feedstock Conversions'!$B$10)-'Rail Costs'!U94</f>
        <v>254.15866556280233</v>
      </c>
      <c r="AY94" s="4">
        <f>X94-'Rail Costs'!V94</f>
        <v>120.48751397787792</v>
      </c>
      <c r="BH94">
        <f t="shared" si="7"/>
        <v>41</v>
      </c>
      <c r="BI94">
        <f t="shared" si="8"/>
        <v>2020</v>
      </c>
      <c r="BJ94">
        <f t="shared" si="11"/>
        <v>10</v>
      </c>
    </row>
    <row r="95" spans="1:62" x14ac:dyDescent="0.2">
      <c r="A95" s="11">
        <v>44120</v>
      </c>
      <c r="B95" s="4">
        <v>30</v>
      </c>
      <c r="C95" s="18">
        <f>'Poultry Fat'!B95+'Rail Costs'!B95</f>
        <v>34.350571108622617</v>
      </c>
      <c r="E95" s="4">
        <f>'Poultry Fat'!C95*'Feedstock Conversions'!B$19</f>
        <v>255.91175475923851</v>
      </c>
      <c r="F95" s="4">
        <f>'Poultry Fat'!C95*'Feedstock Conversions'!B$10</f>
        <v>278.96671306830905</v>
      </c>
      <c r="H95" s="4">
        <f>'Fuel Values'!B95-'Poultry Fat'!I95-'Poultry Fat'!J95-'Poultry Fat'!K95</f>
        <v>15.753959212682901</v>
      </c>
      <c r="I95" s="18">
        <f>('LCFS Values'!$E$3-$AA$4)/1000000*'LCFS Values'!B95*'LCFS Values'!$G$2*100</f>
        <v>157.57104078731709</v>
      </c>
      <c r="J95" s="4">
        <f>'RIN Values'!C95</f>
        <v>119.17500000000001</v>
      </c>
      <c r="K95" s="4">
        <f>'Fixed Credits Value'!B95</f>
        <v>100</v>
      </c>
      <c r="L95" s="4">
        <f t="shared" si="9"/>
        <v>392.5</v>
      </c>
      <c r="M95" s="4">
        <f>L95/'Feedstock Conversions'!B$19</f>
        <v>52.68456375838926</v>
      </c>
      <c r="O95" s="4">
        <f>'Fuel Values'!C95*100</f>
        <v>118.73</v>
      </c>
      <c r="P95" s="18">
        <f>('LCFS Values'!$E$3-AB$4)/1000000*'LCFS Values'!B95*'LCFS Values'!$G$2*100</f>
        <v>150.26862343485715</v>
      </c>
      <c r="Q95" s="4">
        <f>'RIN Values'!D95</f>
        <v>135.065</v>
      </c>
      <c r="R95" s="4">
        <f>'Fixed Credits Value'!B95</f>
        <v>100</v>
      </c>
      <c r="S95" s="4">
        <f>'Fixed Credits Value'!C95</f>
        <v>16</v>
      </c>
      <c r="T95" s="4">
        <f t="shared" si="12"/>
        <v>520.06362343485716</v>
      </c>
      <c r="U95" s="4">
        <f>T95/'Feedstock Conversions'!B$10</f>
        <v>64.038043397072315</v>
      </c>
      <c r="W95" s="4">
        <f t="shared" si="10"/>
        <v>136.58824524076149</v>
      </c>
      <c r="X95" s="4">
        <f t="shared" si="13"/>
        <v>127.56362343485716</v>
      </c>
      <c r="AA95" s="23"/>
      <c r="AB95" s="23"/>
      <c r="AE95" s="54">
        <v>25.6</v>
      </c>
      <c r="AF95" s="4">
        <f>$B95+'Rail Costs'!M95</f>
        <v>33.262928331466966</v>
      </c>
      <c r="AG95" s="4">
        <f>$B95+'Rail Costs'!B95</f>
        <v>34.350571108622617</v>
      </c>
      <c r="AH95" s="4">
        <f>$B95+'Rail Costs'!P95</f>
        <v>31.305171332586784</v>
      </c>
      <c r="AI95" s="4">
        <f>$B95+'Rail Costs'!L95</f>
        <v>32.175285554311309</v>
      </c>
      <c r="AM95" s="4">
        <f>$L95-(AE95*'Feedstock Conversions'!$B$19)-'Rail Costs'!Q95</f>
        <v>198.09594491914322</v>
      </c>
      <c r="AN95" s="4">
        <f>$L95-(AF95*'Feedstock Conversions'!$B$19)-'Rail Costs'!R95</f>
        <v>141.41267439943269</v>
      </c>
      <c r="AO95" s="4">
        <f>$L95-(AG95*'Feedstock Conversions'!$B$19)-'Rail Costs'!S95</f>
        <v>133.47786440352763</v>
      </c>
      <c r="AP95" s="4">
        <f>$L95-(AH95*'Feedstock Conversions'!$B$19)-'Rail Costs'!T95</f>
        <v>155.7678496856982</v>
      </c>
      <c r="AQ95" s="4">
        <f>$L95-(AI95*'Feedstock Conversions'!$B$19)-'Rail Costs'!U95</f>
        <v>149.43154874229006</v>
      </c>
      <c r="AR95" s="4">
        <f>W95-'Rail Costs'!V95</f>
        <v>132.3778965769252</v>
      </c>
      <c r="AT95" s="4">
        <f>$T95-(AE95*'Feedstock Conversions'!$B$10)-'Rail Costs'!Q95</f>
        <v>308.47770168733371</v>
      </c>
      <c r="AU95" s="4">
        <f>$T95-(AF95*'Feedstock Conversions'!$B$10)-'Rail Costs'!R95</f>
        <v>246.6513291024869</v>
      </c>
      <c r="AV95" s="4">
        <f>$T95-(AG95*'Feedstock Conversions'!$B$10)-'Rail Costs'!S95</f>
        <v>237.98652952931425</v>
      </c>
      <c r="AW95" s="4">
        <f>$T95-(AH95*'Feedstock Conversions'!$B$10)-'Rail Costs'!T95</f>
        <v>262.32048562783416</v>
      </c>
      <c r="AX95" s="4">
        <f>$T95-(AI95*'Feedstock Conversions'!$B$10)-'Rail Costs'!U95</f>
        <v>255.40019302261194</v>
      </c>
      <c r="AY95" s="4">
        <f>X95-'Rail Costs'!V95</f>
        <v>123.35327477102088</v>
      </c>
      <c r="BH95">
        <f t="shared" si="7"/>
        <v>42</v>
      </c>
      <c r="BI95">
        <f t="shared" si="8"/>
        <v>2020</v>
      </c>
      <c r="BJ95">
        <f t="shared" si="11"/>
        <v>10</v>
      </c>
    </row>
    <row r="96" spans="1:62" x14ac:dyDescent="0.2">
      <c r="A96" s="11">
        <v>44127</v>
      </c>
      <c r="B96" s="4">
        <v>30.4</v>
      </c>
      <c r="C96" s="18">
        <f>'Poultry Fat'!B96+'Rail Costs'!B96</f>
        <v>34.750571108622616</v>
      </c>
      <c r="E96" s="4">
        <f>'Poultry Fat'!C96*'Feedstock Conversions'!B$19</f>
        <v>258.89175475923849</v>
      </c>
      <c r="F96" s="4">
        <f>'Poultry Fat'!C96*'Feedstock Conversions'!B$10</f>
        <v>282.21517973497572</v>
      </c>
      <c r="H96" s="4">
        <f>'Fuel Values'!B96-'Poultry Fat'!I96-'Poultry Fat'!J96-'Poultry Fat'!K96</f>
        <v>15.903183152560956</v>
      </c>
      <c r="I96" s="18">
        <f>('LCFS Values'!$E$3-$AA$4)/1000000*'LCFS Values'!B96*'LCFS Values'!$G$2*100</f>
        <v>158.09681684743904</v>
      </c>
      <c r="J96" s="4">
        <f>'RIN Values'!C96</f>
        <v>121.5</v>
      </c>
      <c r="K96" s="4">
        <f>'Fixed Credits Value'!B96</f>
        <v>100</v>
      </c>
      <c r="L96" s="4">
        <f t="shared" si="9"/>
        <v>395.5</v>
      </c>
      <c r="M96" s="4">
        <f>L96/'Feedstock Conversions'!B$19</f>
        <v>53.087248322147651</v>
      </c>
      <c r="O96" s="4">
        <f>'Fuel Values'!C96*100</f>
        <v>116.67</v>
      </c>
      <c r="P96" s="18">
        <f>('LCFS Values'!$E$3-AB$4)/1000000*'LCFS Values'!B96*'LCFS Values'!$G$2*100</f>
        <v>150.77003311264284</v>
      </c>
      <c r="Q96" s="4">
        <f>'RIN Values'!D96</f>
        <v>137.69999999999999</v>
      </c>
      <c r="R96" s="4">
        <f>'Fixed Credits Value'!B96</f>
        <v>100</v>
      </c>
      <c r="S96" s="4">
        <f>'Fixed Credits Value'!C96</f>
        <v>16</v>
      </c>
      <c r="T96" s="4">
        <f t="shared" si="12"/>
        <v>521.14003311264275</v>
      </c>
      <c r="U96" s="4">
        <f>T96/'Feedstock Conversions'!B$10</f>
        <v>64.170587121633929</v>
      </c>
      <c r="W96" s="4">
        <f t="shared" si="10"/>
        <v>136.60824524076151</v>
      </c>
      <c r="X96" s="4">
        <f t="shared" si="13"/>
        <v>125.64003311264275</v>
      </c>
      <c r="AA96" s="23"/>
      <c r="AB96" s="23"/>
      <c r="AE96" s="54">
        <v>26.55</v>
      </c>
      <c r="AF96" s="4">
        <f>$B96+'Rail Costs'!M96</f>
        <v>33.662928331466965</v>
      </c>
      <c r="AG96" s="4">
        <f>$B96+'Rail Costs'!B96</f>
        <v>34.750571108622616</v>
      </c>
      <c r="AH96" s="4">
        <f>$B96+'Rail Costs'!P96</f>
        <v>31.705171332586783</v>
      </c>
      <c r="AI96" s="4">
        <f>$B96+'Rail Costs'!L96</f>
        <v>32.575285554311307</v>
      </c>
      <c r="AM96" s="4">
        <f>$L96-(AE96*'Feedstock Conversions'!$B$19)-'Rail Costs'!Q96</f>
        <v>194.01844491914323</v>
      </c>
      <c r="AN96" s="4">
        <f>$L96-(AF96*'Feedstock Conversions'!$B$19)-'Rail Costs'!R96</f>
        <v>141.4326743994327</v>
      </c>
      <c r="AO96" s="4">
        <f>$L96-(AG96*'Feedstock Conversions'!$B$19)-'Rail Costs'!S96</f>
        <v>133.49786440352764</v>
      </c>
      <c r="AP96" s="4">
        <f>$L96-(AH96*'Feedstock Conversions'!$B$19)-'Rail Costs'!T96</f>
        <v>155.78784968569821</v>
      </c>
      <c r="AQ96" s="4">
        <f>$L96-(AI96*'Feedstock Conversions'!$B$19)-'Rail Costs'!U96</f>
        <v>149.45154874229007</v>
      </c>
      <c r="AR96" s="4">
        <f>W96-'Rail Costs'!V96</f>
        <v>132.39789657692521</v>
      </c>
      <c r="AT96" s="4">
        <f>$T96-(AE96*'Feedstock Conversions'!$B$10)-'Rail Costs'!Q96</f>
        <v>301.83900303178598</v>
      </c>
      <c r="AU96" s="4">
        <f>$T96-(AF96*'Feedstock Conversions'!$B$10)-'Rail Costs'!R96</f>
        <v>244.47927211360587</v>
      </c>
      <c r="AV96" s="4">
        <f>$T96-(AG96*'Feedstock Conversions'!$B$10)-'Rail Costs'!S96</f>
        <v>235.81447254043317</v>
      </c>
      <c r="AW96" s="4">
        <f>$T96-(AH96*'Feedstock Conversions'!$B$10)-'Rail Costs'!T96</f>
        <v>260.14842863895313</v>
      </c>
      <c r="AX96" s="4">
        <f>$T96-(AI96*'Feedstock Conversions'!$B$10)-'Rail Costs'!U96</f>
        <v>253.22813603373086</v>
      </c>
      <c r="AY96" s="4">
        <f>X96-'Rail Costs'!V96</f>
        <v>121.42968444880647</v>
      </c>
      <c r="BH96">
        <f t="shared" si="7"/>
        <v>43</v>
      </c>
      <c r="BI96">
        <f t="shared" si="8"/>
        <v>2020</v>
      </c>
      <c r="BJ96">
        <f t="shared" si="11"/>
        <v>10</v>
      </c>
    </row>
    <row r="97" spans="1:62" x14ac:dyDescent="0.2">
      <c r="A97" s="11">
        <v>44134</v>
      </c>
      <c r="B97" s="4">
        <v>30.5</v>
      </c>
      <c r="C97" s="18">
        <f>'Poultry Fat'!B97+'Rail Costs'!B97</f>
        <v>34.850571108622617</v>
      </c>
      <c r="E97" s="4">
        <f>'Poultry Fat'!C97*'Feedstock Conversions'!B$19</f>
        <v>259.6367547592385</v>
      </c>
      <c r="F97" s="4">
        <f>'Poultry Fat'!C97*'Feedstock Conversions'!B$10</f>
        <v>283.02729640164239</v>
      </c>
      <c r="H97" s="4">
        <f>'Fuel Values'!B97-'Poultry Fat'!I97-'Poultry Fat'!J97-'Poultry Fat'!K97</f>
        <v>18.320849026463435</v>
      </c>
      <c r="I97" s="18">
        <f>('LCFS Values'!$E$3-$AA$4)/1000000*'LCFS Values'!B97*'LCFS Values'!$G$2*100</f>
        <v>157.85415097353658</v>
      </c>
      <c r="J97" s="4">
        <f>'RIN Values'!C97</f>
        <v>123.82499999999999</v>
      </c>
      <c r="K97" s="4">
        <f>'Fixed Credits Value'!B97</f>
        <v>100</v>
      </c>
      <c r="L97" s="4">
        <f t="shared" si="9"/>
        <v>400</v>
      </c>
      <c r="M97" s="4">
        <f>L97/'Feedstock Conversions'!B$19</f>
        <v>53.691275167785236</v>
      </c>
      <c r="O97" s="4">
        <f>'Fuel Values'!C97*100</f>
        <v>112.27000000000001</v>
      </c>
      <c r="P97" s="18">
        <f>('LCFS Values'!$E$3-AB$4)/1000000*'LCFS Values'!B97*'LCFS Values'!$G$2*100</f>
        <v>150.53861326135717</v>
      </c>
      <c r="Q97" s="4">
        <f>'RIN Values'!D97</f>
        <v>140.33499999999998</v>
      </c>
      <c r="R97" s="4">
        <f>'Fixed Credits Value'!B97</f>
        <v>100</v>
      </c>
      <c r="S97" s="4">
        <f>'Fixed Credits Value'!C97</f>
        <v>16</v>
      </c>
      <c r="T97" s="4">
        <f t="shared" si="12"/>
        <v>519.14361326135713</v>
      </c>
      <c r="U97" s="4">
        <f>T97/'Feedstock Conversions'!B$10</f>
        <v>63.924757928215207</v>
      </c>
      <c r="W97" s="4">
        <f t="shared" si="10"/>
        <v>140.3632452407615</v>
      </c>
      <c r="X97" s="4">
        <f t="shared" si="13"/>
        <v>119.14361326135713</v>
      </c>
      <c r="AA97" s="23"/>
      <c r="AB97" s="23"/>
      <c r="AE97" s="54">
        <v>27.15</v>
      </c>
      <c r="AF97" s="4">
        <f>$B97+'Rail Costs'!M97</f>
        <v>33.762928331466966</v>
      </c>
      <c r="AG97" s="4">
        <f>$B97+'Rail Costs'!B97</f>
        <v>34.850571108622617</v>
      </c>
      <c r="AH97" s="4">
        <f>$B97+'Rail Costs'!P97</f>
        <v>31.805171332586784</v>
      </c>
      <c r="AI97" s="4">
        <f>$B97+'Rail Costs'!L97</f>
        <v>32.675285554311309</v>
      </c>
      <c r="AM97" s="4">
        <f>$L97-(AE97*'Feedstock Conversions'!$B$19)-'Rail Costs'!Q97</f>
        <v>194.04844491914326</v>
      </c>
      <c r="AN97" s="4">
        <f>$L97-(AF97*'Feedstock Conversions'!$B$19)-'Rail Costs'!R97</f>
        <v>145.18767439943269</v>
      </c>
      <c r="AO97" s="4">
        <f>$L97-(AG97*'Feedstock Conversions'!$B$19)-'Rail Costs'!S97</f>
        <v>137.25286440352764</v>
      </c>
      <c r="AP97" s="4">
        <f>$L97-(AH97*'Feedstock Conversions'!$B$19)-'Rail Costs'!T97</f>
        <v>159.5428496856982</v>
      </c>
      <c r="AQ97" s="4">
        <f>$L97-(AI97*'Feedstock Conversions'!$B$19)-'Rail Costs'!U97</f>
        <v>153.20654874229007</v>
      </c>
      <c r="AR97" s="4">
        <f>W97-'Rail Costs'!V97</f>
        <v>136.1528965769252</v>
      </c>
      <c r="AT97" s="4">
        <f>$T97-(AE97*'Feedstock Conversions'!$B$10)-'Rail Costs'!Q97</f>
        <v>294.96988318050035</v>
      </c>
      <c r="AU97" s="4">
        <f>$T97-(AF97*'Feedstock Conversions'!$B$10)-'Rail Costs'!R97</f>
        <v>241.67073559565358</v>
      </c>
      <c r="AV97" s="4">
        <f>$T97-(AG97*'Feedstock Conversions'!$B$10)-'Rail Costs'!S97</f>
        <v>233.00593602248088</v>
      </c>
      <c r="AW97" s="4">
        <f>$T97-(AH97*'Feedstock Conversions'!$B$10)-'Rail Costs'!T97</f>
        <v>257.33989212100084</v>
      </c>
      <c r="AX97" s="4">
        <f>$T97-(AI97*'Feedstock Conversions'!$B$10)-'Rail Costs'!U97</f>
        <v>250.41959951577857</v>
      </c>
      <c r="AY97" s="4">
        <f>X97-'Rail Costs'!V97</f>
        <v>114.93326459752085</v>
      </c>
      <c r="BH97">
        <f t="shared" si="7"/>
        <v>44</v>
      </c>
      <c r="BI97">
        <f t="shared" si="8"/>
        <v>2020</v>
      </c>
      <c r="BJ97">
        <f t="shared" si="11"/>
        <v>10</v>
      </c>
    </row>
    <row r="98" spans="1:62" x14ac:dyDescent="0.2">
      <c r="A98" s="11">
        <v>44141</v>
      </c>
      <c r="B98" s="4">
        <v>31.7</v>
      </c>
      <c r="C98" s="18">
        <f>'Poultry Fat'!B98+'Rail Costs'!B98</f>
        <v>36.05057110862262</v>
      </c>
      <c r="E98" s="4">
        <f>'Poultry Fat'!C98*'Feedstock Conversions'!B$19</f>
        <v>268.5767547592385</v>
      </c>
      <c r="F98" s="4">
        <f>'Poultry Fat'!C98*'Feedstock Conversions'!B$10</f>
        <v>292.77269640164241</v>
      </c>
      <c r="H98" s="4">
        <f>'Fuel Values'!B98-'Poultry Fat'!I98-'Poultry Fat'!J98-'Poultry Fat'!K98</f>
        <v>16.566405903292662</v>
      </c>
      <c r="I98" s="18">
        <f>('LCFS Values'!$E$3-$AA$4)/1000000*'LCFS Values'!B98*'LCFS Values'!$G$2*100</f>
        <v>158.25859409670733</v>
      </c>
      <c r="J98" s="4">
        <f>'RIN Values'!C98</f>
        <v>125.17500000000001</v>
      </c>
      <c r="K98" s="4">
        <f>'Fixed Credits Value'!B98</f>
        <v>100</v>
      </c>
      <c r="L98" s="4">
        <f t="shared" si="9"/>
        <v>400</v>
      </c>
      <c r="M98" s="4">
        <f>L98/'Feedstock Conversions'!B$19</f>
        <v>53.691275167785236</v>
      </c>
      <c r="O98" s="4">
        <f>'Fuel Values'!C98*100</f>
        <v>115.5</v>
      </c>
      <c r="P98" s="18">
        <f>('LCFS Values'!$E$3-AB$4)/1000000*'LCFS Values'!B98*'LCFS Values'!$G$2*100</f>
        <v>150.92431301349998</v>
      </c>
      <c r="Q98" s="4">
        <f>'RIN Values'!D98</f>
        <v>141.86500000000001</v>
      </c>
      <c r="R98" s="4">
        <f>'Fixed Credits Value'!B98</f>
        <v>100</v>
      </c>
      <c r="S98" s="4">
        <f>'Fixed Credits Value'!C98</f>
        <v>16</v>
      </c>
      <c r="T98" s="4">
        <f t="shared" si="12"/>
        <v>524.28931301349996</v>
      </c>
      <c r="U98" s="4">
        <f>T98/'Feedstock Conversions'!B$10</f>
        <v>64.558373757485569</v>
      </c>
      <c r="W98" s="4">
        <f t="shared" si="10"/>
        <v>131.4232452407615</v>
      </c>
      <c r="X98" s="4">
        <f t="shared" si="13"/>
        <v>124.28931301349996</v>
      </c>
      <c r="AA98" s="23"/>
      <c r="AB98" s="23"/>
      <c r="AE98" s="54">
        <v>27.25</v>
      </c>
      <c r="AF98" s="4">
        <f>$B98+'Rail Costs'!M98</f>
        <v>34.962928331466962</v>
      </c>
      <c r="AG98" s="4">
        <f>$B98+'Rail Costs'!B98</f>
        <v>36.05057110862262</v>
      </c>
      <c r="AH98" s="4">
        <f>$B98+'Rail Costs'!P98</f>
        <v>33.005171332586784</v>
      </c>
      <c r="AI98" s="4">
        <f>$B98+'Rail Costs'!L98</f>
        <v>33.875285554311311</v>
      </c>
      <c r="AM98" s="4">
        <f>$L98-(AE98*'Feedstock Conversions'!$B$19)-'Rail Costs'!Q98</f>
        <v>193.30344491914323</v>
      </c>
      <c r="AN98" s="4">
        <f>$L98-(AF98*'Feedstock Conversions'!$B$19)-'Rail Costs'!R98</f>
        <v>136.2476743994327</v>
      </c>
      <c r="AO98" s="4">
        <f>$L98-(AG98*'Feedstock Conversions'!$B$19)-'Rail Costs'!S98</f>
        <v>128.31286440352764</v>
      </c>
      <c r="AP98" s="4">
        <f>$L98-(AH98*'Feedstock Conversions'!$B$19)-'Rail Costs'!T98</f>
        <v>150.6028496856982</v>
      </c>
      <c r="AQ98" s="4">
        <f>$L98-(AI98*'Feedstock Conversions'!$B$19)-'Rail Costs'!U98</f>
        <v>144.26654874229004</v>
      </c>
      <c r="AR98" s="4">
        <f>W98-'Rail Costs'!V98</f>
        <v>127.21289657692522</v>
      </c>
      <c r="AT98" s="4">
        <f>$T98-(AE98*'Feedstock Conversions'!$B$10)-'Rail Costs'!Q98</f>
        <v>299.30346626597657</v>
      </c>
      <c r="AU98" s="4">
        <f>$T98-(AF98*'Feedstock Conversions'!$B$10)-'Rail Costs'!R98</f>
        <v>237.0710353477964</v>
      </c>
      <c r="AV98" s="4">
        <f>$T98-(AG98*'Feedstock Conversions'!$B$10)-'Rail Costs'!S98</f>
        <v>228.4062357746237</v>
      </c>
      <c r="AW98" s="4">
        <f>$T98-(AH98*'Feedstock Conversions'!$B$10)-'Rail Costs'!T98</f>
        <v>252.74019187314366</v>
      </c>
      <c r="AX98" s="4">
        <f>$T98-(AI98*'Feedstock Conversions'!$B$10)-'Rail Costs'!U98</f>
        <v>245.81989926792139</v>
      </c>
      <c r="AY98" s="4">
        <f>X98-'Rail Costs'!V98</f>
        <v>120.07896434966368</v>
      </c>
      <c r="BH98">
        <f t="shared" si="7"/>
        <v>45</v>
      </c>
      <c r="BI98">
        <f t="shared" si="8"/>
        <v>2020</v>
      </c>
      <c r="BJ98">
        <f t="shared" si="11"/>
        <v>11</v>
      </c>
    </row>
    <row r="99" spans="1:62" x14ac:dyDescent="0.2">
      <c r="A99" s="11">
        <v>44148</v>
      </c>
      <c r="B99" s="4">
        <v>32.799999999999997</v>
      </c>
      <c r="C99" s="18">
        <f>'Poultry Fat'!B99+'Rail Costs'!B99</f>
        <v>37.150571108622614</v>
      </c>
      <c r="E99" s="4">
        <f>'Poultry Fat'!C99*'Feedstock Conversions'!B$19</f>
        <v>276.77175475923849</v>
      </c>
      <c r="F99" s="4">
        <f>'Poultry Fat'!C99*'Feedstock Conversions'!B$10</f>
        <v>301.7059797349757</v>
      </c>
      <c r="H99" s="4">
        <f>'Fuel Values'!B99-'Poultry Fat'!I99-'Poultry Fat'!J99-'Poultry Fat'!K99</f>
        <v>8.612525602682922</v>
      </c>
      <c r="I99" s="18">
        <f>('LCFS Values'!$E$3-$AA$4)/1000000*'LCFS Values'!B99*'LCFS Values'!$G$2*100</f>
        <v>160.88747439731708</v>
      </c>
      <c r="J99" s="4">
        <f>'RIN Values'!C99</f>
        <v>130.5</v>
      </c>
      <c r="K99" s="4">
        <f>'Fixed Credits Value'!B99</f>
        <v>100</v>
      </c>
      <c r="L99" s="4">
        <f t="shared" si="9"/>
        <v>400</v>
      </c>
      <c r="M99" s="4">
        <f>L99/'Feedstock Conversions'!B$19</f>
        <v>53.691275167785236</v>
      </c>
      <c r="O99" s="4">
        <f>'Fuel Values'!C99*100</f>
        <v>124.05</v>
      </c>
      <c r="P99" s="18">
        <f>('LCFS Values'!$E$3-AB$4)/1000000*'LCFS Values'!B99*'LCFS Values'!$G$2*100</f>
        <v>153.43136140242856</v>
      </c>
      <c r="Q99" s="4">
        <f>'RIN Values'!D99</f>
        <v>147.9</v>
      </c>
      <c r="R99" s="4">
        <f>'Fixed Credits Value'!B99</f>
        <v>100</v>
      </c>
      <c r="S99" s="4">
        <f>'Fixed Credits Value'!C99</f>
        <v>16</v>
      </c>
      <c r="T99" s="4">
        <f t="shared" si="12"/>
        <v>541.38136140242852</v>
      </c>
      <c r="U99" s="4">
        <f>T99/'Feedstock Conversions'!B$10</f>
        <v>66.663003435766015</v>
      </c>
      <c r="W99" s="4">
        <f t="shared" si="10"/>
        <v>123.22824524076151</v>
      </c>
      <c r="X99" s="4">
        <f t="shared" si="13"/>
        <v>141.38136140242852</v>
      </c>
      <c r="AA99" s="23"/>
      <c r="AB99" s="23"/>
      <c r="AE99" s="54">
        <v>28.25</v>
      </c>
      <c r="AF99" s="4">
        <f>$B99+'Rail Costs'!M99</f>
        <v>36.062928331466964</v>
      </c>
      <c r="AG99" s="4">
        <f>$B99+'Rail Costs'!B99</f>
        <v>37.150571108622614</v>
      </c>
      <c r="AH99" s="4">
        <f>$B99+'Rail Costs'!P99</f>
        <v>34.105171332586785</v>
      </c>
      <c r="AI99" s="4">
        <f>$B99+'Rail Costs'!L99</f>
        <v>34.975285554311306</v>
      </c>
      <c r="AM99" s="4">
        <f>$L99-(AE99*'Feedstock Conversions'!$B$19)-'Rail Costs'!Q99</f>
        <v>185.85344491914324</v>
      </c>
      <c r="AN99" s="4">
        <f>$L99-(AF99*'Feedstock Conversions'!$B$19)-'Rail Costs'!R99</f>
        <v>128.0526743994327</v>
      </c>
      <c r="AO99" s="4">
        <f>$L99-(AG99*'Feedstock Conversions'!$B$19)-'Rail Costs'!S99</f>
        <v>120.11786440352763</v>
      </c>
      <c r="AP99" s="4">
        <f>$L99-(AH99*'Feedstock Conversions'!$B$19)-'Rail Costs'!T99</f>
        <v>142.40784968569821</v>
      </c>
      <c r="AQ99" s="4">
        <f>$L99-(AI99*'Feedstock Conversions'!$B$19)-'Rail Costs'!U99</f>
        <v>136.0715487422901</v>
      </c>
      <c r="AR99" s="4">
        <f>W99-'Rail Costs'!V99</f>
        <v>119.01789657692522</v>
      </c>
      <c r="AT99" s="4">
        <f>$T99-(AE99*'Feedstock Conversions'!$B$10)-'Rail Costs'!Q99</f>
        <v>308.27434798823845</v>
      </c>
      <c r="AU99" s="4">
        <f>$T99-(AF99*'Feedstock Conversions'!$B$10)-'Rail Costs'!R99</f>
        <v>245.22980040339161</v>
      </c>
      <c r="AV99" s="4">
        <f>$T99-(AG99*'Feedstock Conversions'!$B$10)-'Rail Costs'!S99</f>
        <v>236.56500083021896</v>
      </c>
      <c r="AW99" s="4">
        <f>$T99-(AH99*'Feedstock Conversions'!$B$10)-'Rail Costs'!T99</f>
        <v>260.89895692873887</v>
      </c>
      <c r="AX99" s="4">
        <f>$T99-(AI99*'Feedstock Conversions'!$B$10)-'Rail Costs'!U99</f>
        <v>253.97866432351665</v>
      </c>
      <c r="AY99" s="4">
        <f>X99-'Rail Costs'!V99</f>
        <v>137.17101273859222</v>
      </c>
      <c r="BH99">
        <f t="shared" si="7"/>
        <v>46</v>
      </c>
      <c r="BI99">
        <f t="shared" si="8"/>
        <v>2020</v>
      </c>
      <c r="BJ99">
        <f t="shared" si="11"/>
        <v>11</v>
      </c>
    </row>
    <row r="100" spans="1:62" x14ac:dyDescent="0.2">
      <c r="A100" s="11">
        <v>44155</v>
      </c>
      <c r="B100" s="4">
        <v>34.200000000000003</v>
      </c>
      <c r="C100" s="18">
        <f>'Poultry Fat'!B100+'Rail Costs'!B100</f>
        <v>38.55057110862262</v>
      </c>
      <c r="E100" s="4">
        <f>'Poultry Fat'!C100*'Feedstock Conversions'!B$19</f>
        <v>287.2017547592385</v>
      </c>
      <c r="F100" s="4">
        <f>'Poultry Fat'!C100*'Feedstock Conversions'!B$10</f>
        <v>313.07561306830911</v>
      </c>
      <c r="H100" s="4">
        <f>'Fuel Values'!B100-'Poultry Fat'!I100-'Poultry Fat'!J100-'Poultry Fat'!K100</f>
        <v>13.452863296219505</v>
      </c>
      <c r="I100" s="18">
        <f>('LCFS Values'!$E$3-$AA$4)/1000000*'LCFS Values'!B100*'LCFS Values'!$G$2*100</f>
        <v>162.22213670378051</v>
      </c>
      <c r="J100" s="4">
        <f>'RIN Values'!C100</f>
        <v>134.32499999999999</v>
      </c>
      <c r="K100" s="4">
        <f>'Fixed Credits Value'!B100</f>
        <v>100</v>
      </c>
      <c r="L100" s="4">
        <f t="shared" si="9"/>
        <v>410</v>
      </c>
      <c r="M100" s="4">
        <f>L100/'Feedstock Conversions'!B$19</f>
        <v>55.033557046979865</v>
      </c>
      <c r="O100" s="4">
        <f>'Fuel Values'!C100*100</f>
        <v>126.78</v>
      </c>
      <c r="P100" s="18">
        <f>('LCFS Values'!$E$3-AB$4)/1000000*'LCFS Values'!B100*'LCFS Values'!$G$2*100</f>
        <v>154.70417058450002</v>
      </c>
      <c r="Q100" s="4">
        <f>'RIN Values'!D100</f>
        <v>152.23499999999999</v>
      </c>
      <c r="R100" s="4">
        <f>'Fixed Credits Value'!B100</f>
        <v>100</v>
      </c>
      <c r="S100" s="4">
        <f>'Fixed Credits Value'!C100</f>
        <v>16</v>
      </c>
      <c r="T100" s="4">
        <f t="shared" si="12"/>
        <v>549.71917058450003</v>
      </c>
      <c r="U100" s="4">
        <f>T100/'Feedstock Conversions'!B$10</f>
        <v>67.689679715701772</v>
      </c>
      <c r="W100" s="4">
        <f t="shared" si="10"/>
        <v>122.7982452407615</v>
      </c>
      <c r="X100" s="4">
        <f t="shared" si="13"/>
        <v>139.71917058450003</v>
      </c>
      <c r="AA100" s="23"/>
      <c r="AB100" s="23"/>
      <c r="AE100" s="54">
        <v>29.1</v>
      </c>
      <c r="AF100" s="4">
        <f>$B100+'Rail Costs'!M100</f>
        <v>37.462928331466969</v>
      </c>
      <c r="AG100" s="4">
        <f>$B100+'Rail Costs'!B100</f>
        <v>38.55057110862262</v>
      </c>
      <c r="AH100" s="4">
        <f>$B100+'Rail Costs'!P100</f>
        <v>35.505171332586791</v>
      </c>
      <c r="AI100" s="4">
        <f>$B100+'Rail Costs'!L100</f>
        <v>36.375285554311311</v>
      </c>
      <c r="AM100" s="4">
        <f>$L100-(AE100*'Feedstock Conversions'!$B$19)-'Rail Costs'!Q100</f>
        <v>189.52094491914323</v>
      </c>
      <c r="AN100" s="4">
        <f>$L100-(AF100*'Feedstock Conversions'!$B$19)-'Rail Costs'!R100</f>
        <v>127.62267439943264</v>
      </c>
      <c r="AO100" s="4">
        <f>$L100-(AG100*'Feedstock Conversions'!$B$19)-'Rail Costs'!S100</f>
        <v>119.68786440352763</v>
      </c>
      <c r="AP100" s="4">
        <f>$L100-(AH100*'Feedstock Conversions'!$B$19)-'Rail Costs'!T100</f>
        <v>141.97784968569817</v>
      </c>
      <c r="AQ100" s="4">
        <f>$L100-(AI100*'Feedstock Conversions'!$B$19)-'Rail Costs'!U100</f>
        <v>135.64154874229004</v>
      </c>
      <c r="AR100" s="4">
        <f>W100-'Rail Costs'!V100</f>
        <v>118.58789657692522</v>
      </c>
      <c r="AT100" s="4">
        <f>$T100-(AE100*'Feedstock Conversions'!$B$10)-'Rail Costs'!Q100</f>
        <v>309.70916550364325</v>
      </c>
      <c r="AU100" s="4">
        <f>$T100-(AF100*'Feedstock Conversions'!$B$10)-'Rail Costs'!R100</f>
        <v>242.19797625212976</v>
      </c>
      <c r="AV100" s="4">
        <f>$T100-(AG100*'Feedstock Conversions'!$B$10)-'Rail Costs'!S100</f>
        <v>233.53317667895706</v>
      </c>
      <c r="AW100" s="4">
        <f>$T100-(AH100*'Feedstock Conversions'!$B$10)-'Rail Costs'!T100</f>
        <v>257.86713277747702</v>
      </c>
      <c r="AX100" s="4">
        <f>$T100-(AI100*'Feedstock Conversions'!$B$10)-'Rail Costs'!U100</f>
        <v>250.94684017225481</v>
      </c>
      <c r="AY100" s="4">
        <f>X100-'Rail Costs'!V100</f>
        <v>135.50882192066373</v>
      </c>
      <c r="BH100">
        <f t="shared" si="7"/>
        <v>47</v>
      </c>
      <c r="BI100">
        <f t="shared" si="8"/>
        <v>2020</v>
      </c>
      <c r="BJ100">
        <f t="shared" si="11"/>
        <v>11</v>
      </c>
    </row>
    <row r="101" spans="1:62" x14ac:dyDescent="0.2">
      <c r="A101" s="11">
        <v>44162</v>
      </c>
      <c r="B101" s="4">
        <v>34.5</v>
      </c>
      <c r="C101" s="18">
        <f>'Poultry Fat'!B101+'Rail Costs'!B101</f>
        <v>38.850571108622617</v>
      </c>
      <c r="E101" s="4">
        <f>'Poultry Fat'!C101*'Feedstock Conversions'!B$19</f>
        <v>289.43675475923851</v>
      </c>
      <c r="F101" s="4">
        <f>'Poultry Fat'!C101*'Feedstock Conversions'!B$10</f>
        <v>315.51196306830906</v>
      </c>
      <c r="H101" s="4">
        <f>'Fuel Values'!B101-'Poultry Fat'!I101-'Poultry Fat'!J101-'Poultry Fat'!K101</f>
        <v>29.530420507387049</v>
      </c>
      <c r="I101" s="18">
        <f>('LCFS Values'!$E$3-$AA$4)/1000000*'LCFS Values'!B101*'LCFS Values'!$G$2*100</f>
        <v>161.84462949261294</v>
      </c>
      <c r="J101" s="4">
        <f>'RIN Values'!C101</f>
        <v>133.62494999999998</v>
      </c>
      <c r="K101" s="4">
        <f>'Fixed Credits Value'!B101</f>
        <v>100</v>
      </c>
      <c r="L101" s="4">
        <f t="shared" si="9"/>
        <v>425</v>
      </c>
      <c r="M101" s="4">
        <f>L101/'Feedstock Conversions'!B$19</f>
        <v>57.04697986577181</v>
      </c>
      <c r="O101" s="4">
        <f>'Fuel Values'!C101*100</f>
        <v>136.22</v>
      </c>
      <c r="P101" s="18">
        <f>('LCFS Values'!$E$3-AB$4)/1000000*'LCFS Values'!B101*'LCFS Values'!$G$2*100</f>
        <v>154.34415843584986</v>
      </c>
      <c r="Q101" s="4">
        <f>'RIN Values'!D101</f>
        <v>151.44161</v>
      </c>
      <c r="R101" s="4">
        <f>'Fixed Credits Value'!B101</f>
        <v>100</v>
      </c>
      <c r="S101" s="4">
        <f>'Fixed Credits Value'!C101</f>
        <v>16</v>
      </c>
      <c r="T101" s="4">
        <f t="shared" si="12"/>
        <v>558.00576843584986</v>
      </c>
      <c r="U101" s="4">
        <f>T101/'Feedstock Conversions'!B$10</f>
        <v>68.710050087530504</v>
      </c>
      <c r="W101" s="4">
        <f t="shared" si="10"/>
        <v>135.56324524076149</v>
      </c>
      <c r="X101" s="4">
        <f t="shared" si="13"/>
        <v>133.00576843584986</v>
      </c>
      <c r="AA101" s="23"/>
      <c r="AB101" s="23"/>
      <c r="AE101" s="54">
        <v>29.333300000000001</v>
      </c>
      <c r="AF101" s="4">
        <f>$B101+'Rail Costs'!M101</f>
        <v>37.762928331466966</v>
      </c>
      <c r="AG101" s="4">
        <f>$B101+'Rail Costs'!B101</f>
        <v>38.850571108622617</v>
      </c>
      <c r="AH101" s="4">
        <f>$B101+'Rail Costs'!P101</f>
        <v>35.805171332586788</v>
      </c>
      <c r="AI101" s="4">
        <f>$B101+'Rail Costs'!L101</f>
        <v>36.675285554311309</v>
      </c>
      <c r="AM101" s="4">
        <f>$L101-(AE101*'Feedstock Conversions'!$B$19)-'Rail Costs'!Q101</f>
        <v>202.78285991914322</v>
      </c>
      <c r="AN101" s="4">
        <f>$L101-(AF101*'Feedstock Conversions'!$B$19)-'Rail Costs'!R101</f>
        <v>140.38767439943268</v>
      </c>
      <c r="AO101" s="4">
        <f>$L101-(AG101*'Feedstock Conversions'!$B$19)-'Rail Costs'!S101</f>
        <v>132.45286440352763</v>
      </c>
      <c r="AP101" s="4">
        <f>$L101-(AH101*'Feedstock Conversions'!$B$19)-'Rail Costs'!T101</f>
        <v>154.74284968569816</v>
      </c>
      <c r="AQ101" s="4">
        <f>$L101-(AI101*'Feedstock Conversions'!$B$19)-'Rail Costs'!U101</f>
        <v>148.40654874229008</v>
      </c>
      <c r="AR101" s="4">
        <f>W101-'Rail Costs'!V101</f>
        <v>131.35289657692519</v>
      </c>
      <c r="AT101" s="4">
        <f>$T101-(AE101*'Feedstock Conversions'!$B$10)-'Rail Costs'!Q101</f>
        <v>316.10109517165972</v>
      </c>
      <c r="AU101" s="4">
        <f>$T101-(AF101*'Feedstock Conversions'!$B$10)-'Rail Costs'!R101</f>
        <v>248.04822410347964</v>
      </c>
      <c r="AV101" s="4">
        <f>$T101-(AG101*'Feedstock Conversions'!$B$10)-'Rail Costs'!S101</f>
        <v>239.38342453030694</v>
      </c>
      <c r="AW101" s="4">
        <f>$T101-(AH101*'Feedstock Conversions'!$B$10)-'Rail Costs'!T101</f>
        <v>263.71738062882685</v>
      </c>
      <c r="AX101" s="4">
        <f>$T101-(AI101*'Feedstock Conversions'!$B$10)-'Rail Costs'!U101</f>
        <v>256.7970880236046</v>
      </c>
      <c r="AY101" s="4">
        <f>X101-'Rail Costs'!V101</f>
        <v>128.79541977201356</v>
      </c>
      <c r="BH101">
        <f t="shared" si="7"/>
        <v>48</v>
      </c>
      <c r="BI101">
        <f t="shared" si="8"/>
        <v>2020</v>
      </c>
      <c r="BJ101">
        <f t="shared" si="11"/>
        <v>11</v>
      </c>
    </row>
    <row r="102" spans="1:62" x14ac:dyDescent="0.2">
      <c r="A102" s="11">
        <v>44169</v>
      </c>
      <c r="B102" s="4">
        <v>35.450000000000003</v>
      </c>
      <c r="C102" s="18">
        <f>'Poultry Fat'!B102+'Rail Costs'!B102</f>
        <v>39.80057110862262</v>
      </c>
      <c r="E102" s="4">
        <f>'Poultry Fat'!C102*'Feedstock Conversions'!B$19</f>
        <v>296.5142547592385</v>
      </c>
      <c r="F102" s="4">
        <f>'Poultry Fat'!C102*'Feedstock Conversions'!B$10</f>
        <v>323.22707140164243</v>
      </c>
      <c r="H102" s="4">
        <f>'Fuel Values'!B102-'Poultry Fat'!I102-'Poultry Fat'!J102-'Poultry Fat'!K102</f>
        <v>27.535973482439033</v>
      </c>
      <c r="I102" s="18">
        <f>('LCFS Values'!$E$3-$AA$4)/1000000*'LCFS Values'!B102*'LCFS Values'!$G$2*100</f>
        <v>161.93902651756099</v>
      </c>
      <c r="J102" s="4">
        <f>'RIN Values'!C102</f>
        <v>138.52499999999998</v>
      </c>
      <c r="K102" s="4">
        <f>'Fixed Credits Value'!B102</f>
        <v>100</v>
      </c>
      <c r="L102" s="4">
        <f t="shared" si="9"/>
        <v>428</v>
      </c>
      <c r="M102" s="4">
        <f>L102/'Feedstock Conversions'!B$19</f>
        <v>57.449664429530202</v>
      </c>
      <c r="O102" s="4">
        <f>'Fuel Values'!C102*100</f>
        <v>138.31</v>
      </c>
      <c r="P102" s="18">
        <f>('LCFS Values'!$E$3-AB$4)/1000000*'LCFS Values'!B102*'LCFS Values'!$G$2*100</f>
        <v>154.434180758</v>
      </c>
      <c r="Q102" s="4">
        <f>'RIN Values'!D102</f>
        <v>156.99499999999998</v>
      </c>
      <c r="R102" s="4">
        <f>'Fixed Credits Value'!B102</f>
        <v>100</v>
      </c>
      <c r="S102" s="4">
        <f>'Fixed Credits Value'!C102</f>
        <v>16</v>
      </c>
      <c r="T102" s="4">
        <f t="shared" si="12"/>
        <v>565.73918075799997</v>
      </c>
      <c r="U102" s="4">
        <f>T102/'Feedstock Conversions'!B$10</f>
        <v>69.662303949514637</v>
      </c>
      <c r="W102" s="4">
        <f t="shared" si="10"/>
        <v>131.4857452407615</v>
      </c>
      <c r="X102" s="4">
        <f t="shared" si="13"/>
        <v>137.73918075799997</v>
      </c>
      <c r="AA102" s="23"/>
      <c r="AB102" s="23"/>
      <c r="AE102" s="54">
        <v>30.1</v>
      </c>
      <c r="AF102" s="4">
        <f>$B102+'Rail Costs'!M102</f>
        <v>38.712928331466969</v>
      </c>
      <c r="AG102" s="4">
        <f>$B102+'Rail Costs'!B102</f>
        <v>39.80057110862262</v>
      </c>
      <c r="AH102" s="4">
        <f>$B102+'Rail Costs'!P102</f>
        <v>36.755171332586791</v>
      </c>
      <c r="AI102" s="4">
        <f>$B102+'Rail Costs'!L102</f>
        <v>37.625285554311311</v>
      </c>
      <c r="AM102" s="4">
        <f>$L102-(AE102*'Feedstock Conversions'!$B$19)-'Rail Costs'!Q102</f>
        <v>200.07094491914324</v>
      </c>
      <c r="AN102" s="4">
        <f>$L102-(AF102*'Feedstock Conversions'!$B$19)-'Rail Costs'!R102</f>
        <v>136.31017439943264</v>
      </c>
      <c r="AO102" s="4">
        <f>$L102-(AG102*'Feedstock Conversions'!$B$19)-'Rail Costs'!S102</f>
        <v>128.37536440352764</v>
      </c>
      <c r="AP102" s="4">
        <f>$L102-(AH102*'Feedstock Conversions'!$B$19)-'Rail Costs'!T102</f>
        <v>150.66534968569817</v>
      </c>
      <c r="AQ102" s="4">
        <f>$L102-(AI102*'Feedstock Conversions'!$B$19)-'Rail Costs'!U102</f>
        <v>144.32904874229004</v>
      </c>
      <c r="AR102" s="4">
        <f>W102-'Rail Costs'!V102</f>
        <v>127.27539657692522</v>
      </c>
      <c r="AT102" s="4">
        <f>$T102-(AE102*'Feedstock Conversions'!$B$10)-'Rail Costs'!Q102</f>
        <v>317.60800901047651</v>
      </c>
      <c r="AU102" s="4">
        <f>$T102-(AF102*'Feedstock Conversions'!$B$10)-'Rail Costs'!R102</f>
        <v>248.06652809229638</v>
      </c>
      <c r="AV102" s="4">
        <f>$T102-(AG102*'Feedstock Conversions'!$B$10)-'Rail Costs'!S102</f>
        <v>239.40172851912368</v>
      </c>
      <c r="AW102" s="4">
        <f>$T102-(AH102*'Feedstock Conversions'!$B$10)-'Rail Costs'!T102</f>
        <v>263.73568461764364</v>
      </c>
      <c r="AX102" s="4">
        <f>$T102-(AI102*'Feedstock Conversions'!$B$10)-'Rail Costs'!U102</f>
        <v>256.8153920124214</v>
      </c>
      <c r="AY102" s="4">
        <f>X102-'Rail Costs'!V102</f>
        <v>133.52883209416368</v>
      </c>
      <c r="BH102">
        <f t="shared" si="7"/>
        <v>49</v>
      </c>
      <c r="BI102">
        <f t="shared" si="8"/>
        <v>2020</v>
      </c>
      <c r="BJ102">
        <f t="shared" si="11"/>
        <v>12</v>
      </c>
    </row>
    <row r="103" spans="1:62" x14ac:dyDescent="0.2">
      <c r="A103" s="11">
        <v>44176</v>
      </c>
      <c r="B103" s="4">
        <v>36.35</v>
      </c>
      <c r="C103" s="18">
        <f>'Poultry Fat'!B103+'Rail Costs'!B103</f>
        <v>40.700571108622619</v>
      </c>
      <c r="E103" s="4">
        <f>'Poultry Fat'!C103*'Feedstock Conversions'!B$19</f>
        <v>303.21925475923854</v>
      </c>
      <c r="F103" s="4">
        <f>'Poultry Fat'!C103*'Feedstock Conversions'!B$10</f>
        <v>330.53612140164239</v>
      </c>
      <c r="H103" s="4">
        <f>'Fuel Values'!B103-'Poultry Fat'!I103-'Poultry Fat'!J103-'Poultry Fat'!K103</f>
        <v>20.533858539634139</v>
      </c>
      <c r="I103" s="18">
        <f>('LCFS Values'!$E$3-$AA$4)/1000000*'LCFS Values'!B103*'LCFS Values'!$G$2*100</f>
        <v>160.76614146036587</v>
      </c>
      <c r="J103" s="4">
        <f>'RIN Values'!C103</f>
        <v>151.19999999999999</v>
      </c>
      <c r="K103" s="4">
        <f>'Fixed Credits Value'!B103</f>
        <v>100</v>
      </c>
      <c r="L103" s="4">
        <f t="shared" si="9"/>
        <v>432.5</v>
      </c>
      <c r="M103" s="4">
        <f>L103/'Feedstock Conversions'!B$19</f>
        <v>58.053691275167786</v>
      </c>
      <c r="O103" s="4">
        <f>'Fuel Values'!C103*100</f>
        <v>142.55000000000001</v>
      </c>
      <c r="P103" s="18">
        <f>('LCFS Values'!$E$3-AB$4)/1000000*'LCFS Values'!B103*'LCFS Values'!$G$2*100</f>
        <v>153.31565147678572</v>
      </c>
      <c r="Q103" s="4">
        <f>'RIN Values'!D103</f>
        <v>171.35999999999999</v>
      </c>
      <c r="R103" s="4">
        <f>'Fixed Credits Value'!B103</f>
        <v>100</v>
      </c>
      <c r="S103" s="4">
        <f>'Fixed Credits Value'!C103</f>
        <v>16</v>
      </c>
      <c r="T103" s="4">
        <f t="shared" si="12"/>
        <v>583.22565147678574</v>
      </c>
      <c r="U103" s="4">
        <f>T103/'Feedstock Conversions'!B$10</f>
        <v>71.815500828302874</v>
      </c>
      <c r="W103" s="4">
        <f t="shared" si="10"/>
        <v>129.28074524076146</v>
      </c>
      <c r="X103" s="4">
        <f t="shared" si="13"/>
        <v>150.72565147678574</v>
      </c>
      <c r="AE103" s="54">
        <v>31.25</v>
      </c>
      <c r="AF103" s="4">
        <f>$B103+'Rail Costs'!M103</f>
        <v>39.612928331466968</v>
      </c>
      <c r="AG103" s="4">
        <f>$B103+'Rail Costs'!B103</f>
        <v>40.700571108622619</v>
      </c>
      <c r="AH103" s="4">
        <f>$B103+'Rail Costs'!P103</f>
        <v>37.655171332586789</v>
      </c>
      <c r="AI103" s="4">
        <f>$B103+'Rail Costs'!L103</f>
        <v>38.52528555431131</v>
      </c>
      <c r="AM103" s="4">
        <f>$L103-(AE103*'Feedstock Conversions'!$B$19)-'Rail Costs'!Q103</f>
        <v>196.00344491914325</v>
      </c>
      <c r="AN103" s="4">
        <f>$L103-(AF103*'Feedstock Conversions'!$B$19)-'Rail Costs'!R103</f>
        <v>134.10517439943266</v>
      </c>
      <c r="AO103" s="4">
        <f>$L103-(AG103*'Feedstock Conversions'!$B$19)-'Rail Costs'!S103</f>
        <v>126.17036440352759</v>
      </c>
      <c r="AP103" s="4">
        <f>$L103-(AH103*'Feedstock Conversions'!$B$19)-'Rail Costs'!T103</f>
        <v>148.46034968569819</v>
      </c>
      <c r="AQ103" s="4">
        <f>$L103-(AI103*'Feedstock Conversions'!$B$19)-'Rail Costs'!U103</f>
        <v>142.12404874229006</v>
      </c>
      <c r="AR103" s="4">
        <f>W103-'Rail Costs'!V103</f>
        <v>125.07039657692518</v>
      </c>
      <c r="AT103" s="4">
        <f>$T103-(AE103*'Feedstock Conversions'!$B$10)-'Rail Costs'!Q103</f>
        <v>325.75513806259562</v>
      </c>
      <c r="AU103" s="4">
        <f>$T103-(AF103*'Feedstock Conversions'!$B$10)-'Rail Costs'!R103</f>
        <v>258.24394881108213</v>
      </c>
      <c r="AV103" s="4">
        <f>$T103-(AG103*'Feedstock Conversions'!$B$10)-'Rail Costs'!S103</f>
        <v>249.57914923790949</v>
      </c>
      <c r="AW103" s="4">
        <f>$T103-(AH103*'Feedstock Conversions'!$B$10)-'Rail Costs'!T103</f>
        <v>273.9131053364294</v>
      </c>
      <c r="AX103" s="4">
        <f>$T103-(AI103*'Feedstock Conversions'!$B$10)-'Rail Costs'!U103</f>
        <v>266.99281273120721</v>
      </c>
      <c r="AY103" s="4">
        <f>X103-'Rail Costs'!V103</f>
        <v>146.51530281294944</v>
      </c>
      <c r="BH103">
        <f t="shared" si="7"/>
        <v>50</v>
      </c>
      <c r="BI103">
        <f t="shared" si="8"/>
        <v>2020</v>
      </c>
      <c r="BJ103">
        <f t="shared" si="11"/>
        <v>12</v>
      </c>
    </row>
    <row r="104" spans="1:62" x14ac:dyDescent="0.2">
      <c r="A104" s="11">
        <v>44183</v>
      </c>
      <c r="B104" s="4">
        <v>37.299999999999997</v>
      </c>
      <c r="C104" s="18">
        <f>'Poultry Fat'!B104+'Rail Costs'!B104</f>
        <v>41.650571108622614</v>
      </c>
      <c r="E104" s="4">
        <f>'Poultry Fat'!C104*'Feedstock Conversions'!B$19</f>
        <v>310.29675475923847</v>
      </c>
      <c r="F104" s="4">
        <f>'Poultry Fat'!C104*'Feedstock Conversions'!B$10</f>
        <v>338.25122973497571</v>
      </c>
      <c r="H104" s="4">
        <f>'Fuel Values'!B104-'Poultry Fat'!I104-'Poultry Fat'!J104-'Poultry Fat'!K104</f>
        <v>30.864747164268294</v>
      </c>
      <c r="I104" s="18">
        <f>('LCFS Values'!$E$3-$AA$4)/1000000*'LCFS Values'!B104*'LCFS Values'!$G$2*100</f>
        <v>160.68525283573172</v>
      </c>
      <c r="J104" s="4">
        <f>'RIN Values'!C104</f>
        <v>144.44999999999999</v>
      </c>
      <c r="K104" s="4">
        <f>'Fixed Credits Value'!B104</f>
        <v>100</v>
      </c>
      <c r="L104" s="4">
        <f t="shared" si="9"/>
        <v>436</v>
      </c>
      <c r="M104" s="4">
        <f>L104/'Feedstock Conversions'!B$19</f>
        <v>58.523489932885902</v>
      </c>
      <c r="O104" s="4">
        <f>'Fuel Values'!C104*100</f>
        <v>149.10000000000002</v>
      </c>
      <c r="P104" s="18">
        <f>('LCFS Values'!$E$3-AB$4)/1000000*'LCFS Values'!B104*'LCFS Values'!$G$2*100</f>
        <v>153.23851152635712</v>
      </c>
      <c r="Q104" s="4">
        <f>'RIN Values'!D104</f>
        <v>163.70999999999998</v>
      </c>
      <c r="R104" s="4">
        <f>'Fixed Credits Value'!B104</f>
        <v>100</v>
      </c>
      <c r="S104" s="4">
        <f>'Fixed Credits Value'!C104</f>
        <v>16</v>
      </c>
      <c r="T104" s="4">
        <f t="shared" si="12"/>
        <v>582.04851152635706</v>
      </c>
      <c r="U104" s="4">
        <f>T104/'Feedstock Conversions'!B$10</f>
        <v>71.670553679851864</v>
      </c>
      <c r="W104" s="4">
        <f t="shared" si="10"/>
        <v>125.70324524076153</v>
      </c>
      <c r="X104" s="4">
        <f t="shared" si="13"/>
        <v>146.04851152635706</v>
      </c>
      <c r="AE104" s="54">
        <v>31.9</v>
      </c>
      <c r="AF104" s="4">
        <f>$B104+'Rail Costs'!M104</f>
        <v>40.562928331466964</v>
      </c>
      <c r="AG104" s="4">
        <f>$B104+'Rail Costs'!B104</f>
        <v>41.650571108622614</v>
      </c>
      <c r="AH104" s="4">
        <f>$B104+'Rail Costs'!P104</f>
        <v>38.605171332586785</v>
      </c>
      <c r="AI104" s="4">
        <f>$B104+'Rail Costs'!L104</f>
        <v>39.475285554311306</v>
      </c>
      <c r="AM104" s="4">
        <f>$L104-(AE104*'Feedstock Conversions'!$B$19)-'Rail Costs'!Q104</f>
        <v>194.66094491914325</v>
      </c>
      <c r="AN104" s="4">
        <f>$L104-(AF104*'Feedstock Conversions'!$B$19)-'Rail Costs'!R104</f>
        <v>130.52767439943273</v>
      </c>
      <c r="AO104" s="4">
        <f>$L104-(AG104*'Feedstock Conversions'!$B$19)-'Rail Costs'!S104</f>
        <v>122.59286440352766</v>
      </c>
      <c r="AP104" s="4">
        <f>$L104-(AH104*'Feedstock Conversions'!$B$19)-'Rail Costs'!T104</f>
        <v>144.8828496856982</v>
      </c>
      <c r="AQ104" s="4">
        <f>$L104-(AI104*'Feedstock Conversions'!$B$19)-'Rail Costs'!U104</f>
        <v>138.54654874229007</v>
      </c>
      <c r="AR104" s="4">
        <f>W104-'Rail Costs'!V104</f>
        <v>121.49289657692525</v>
      </c>
      <c r="AT104" s="4">
        <f>$T104-(AE104*'Feedstock Conversions'!$B$10)-'Rail Costs'!Q104</f>
        <v>319.29923977883362</v>
      </c>
      <c r="AU104" s="4">
        <f>$T104-(AF104*'Feedstock Conversions'!$B$10)-'Rail Costs'!R104</f>
        <v>249.35170052732019</v>
      </c>
      <c r="AV104" s="4">
        <f>$T104-(AG104*'Feedstock Conversions'!$B$10)-'Rail Costs'!S104</f>
        <v>240.68690095414749</v>
      </c>
      <c r="AW104" s="4">
        <f>$T104-(AH104*'Feedstock Conversions'!$B$10)-'Rail Costs'!T104</f>
        <v>265.0208570526674</v>
      </c>
      <c r="AX104" s="4">
        <f>$T104-(AI104*'Feedstock Conversions'!$B$10)-'Rail Costs'!U104</f>
        <v>258.10056444744521</v>
      </c>
      <c r="AY104" s="4">
        <f>X104-'Rail Costs'!V104</f>
        <v>141.83816286252076</v>
      </c>
      <c r="BH104">
        <f t="shared" si="7"/>
        <v>51</v>
      </c>
      <c r="BI104">
        <f t="shared" si="8"/>
        <v>2020</v>
      </c>
      <c r="BJ104">
        <f t="shared" si="11"/>
        <v>12</v>
      </c>
    </row>
    <row r="105" spans="1:62" x14ac:dyDescent="0.2">
      <c r="A105" s="11">
        <v>44190</v>
      </c>
      <c r="B105" s="4">
        <v>37.5</v>
      </c>
      <c r="C105" s="18">
        <f>'Poultry Fat'!B105+'Rail Costs'!B105</f>
        <v>41.850571108622617</v>
      </c>
      <c r="E105" s="4">
        <f>'Poultry Fat'!C105*'Feedstock Conversions'!B$19</f>
        <v>311.78675475923848</v>
      </c>
      <c r="F105" s="4">
        <f>'Poultry Fat'!C105*'Feedstock Conversions'!B$10</f>
        <v>339.87546306830905</v>
      </c>
      <c r="H105" s="4">
        <f>'Fuel Values'!B105-'Poultry Fat'!I105-'Poultry Fat'!J105-'Poultry Fat'!K105</f>
        <v>43.344136978048766</v>
      </c>
      <c r="I105" s="18">
        <f>('LCFS Values'!$E$3-$AA$4)/1000000*'LCFS Values'!B105*'LCFS Values'!$G$2*100</f>
        <v>160.96836302195123</v>
      </c>
      <c r="J105" s="4">
        <f>'RIN Values'!C105</f>
        <v>145.6875</v>
      </c>
      <c r="K105" s="4">
        <f>'Fixed Credits Value'!B105</f>
        <v>100</v>
      </c>
      <c r="L105" s="4">
        <f t="shared" si="9"/>
        <v>450</v>
      </c>
      <c r="M105" s="4">
        <f>L105/'Feedstock Conversions'!B$19</f>
        <v>60.402684563758385</v>
      </c>
      <c r="O105" s="4">
        <f>'Fuel Values'!C105*100</f>
        <v>148.91</v>
      </c>
      <c r="P105" s="18">
        <f>('LCFS Values'!$E$3-AB$4)/1000000*'LCFS Values'!B105*'LCFS Values'!$G$2*100</f>
        <v>153.50850135285711</v>
      </c>
      <c r="Q105" s="4">
        <f>'RIN Values'!D105</f>
        <v>165.11249999999998</v>
      </c>
      <c r="R105" s="4">
        <f>'Fixed Credits Value'!B105</f>
        <v>100</v>
      </c>
      <c r="S105" s="4">
        <f>'Fixed Credits Value'!C105</f>
        <v>16</v>
      </c>
      <c r="T105" s="4">
        <f t="shared" si="12"/>
        <v>583.53100135285706</v>
      </c>
      <c r="U105" s="4">
        <f>T105/'Feedstock Conversions'!B$10</f>
        <v>71.853100090650813</v>
      </c>
      <c r="W105" s="4">
        <f t="shared" si="10"/>
        <v>138.21324524076152</v>
      </c>
      <c r="X105" s="4">
        <f t="shared" si="13"/>
        <v>133.53100135285706</v>
      </c>
      <c r="AE105" s="54">
        <v>32</v>
      </c>
      <c r="AF105" s="4">
        <f>$B105+'Rail Costs'!M105</f>
        <v>40.762928331466966</v>
      </c>
      <c r="AG105" s="4">
        <f>$B105+'Rail Costs'!B105</f>
        <v>41.850571108622617</v>
      </c>
      <c r="AH105" s="4">
        <f>$B105+'Rail Costs'!P105</f>
        <v>38.805171332586788</v>
      </c>
      <c r="AI105" s="4">
        <f>$B105+'Rail Costs'!L105</f>
        <v>39.675285554311309</v>
      </c>
      <c r="AM105" s="4">
        <f>$L105-(AE105*'Feedstock Conversions'!$B$19)-'Rail Costs'!Q105</f>
        <v>207.91594491914324</v>
      </c>
      <c r="AN105" s="4">
        <f>$L105-(AF105*'Feedstock Conversions'!$B$19)-'Rail Costs'!R105</f>
        <v>143.03767439943266</v>
      </c>
      <c r="AO105" s="4">
        <f>$L105-(AG105*'Feedstock Conversions'!$B$19)-'Rail Costs'!S105</f>
        <v>135.10286440352766</v>
      </c>
      <c r="AP105" s="4">
        <f>$L105-(AH105*'Feedstock Conversions'!$B$19)-'Rail Costs'!T105</f>
        <v>157.3928496856982</v>
      </c>
      <c r="AQ105" s="4">
        <f>$L105-(AI105*'Feedstock Conversions'!$B$19)-'Rail Costs'!U105</f>
        <v>151.05654874229006</v>
      </c>
      <c r="AR105" s="4">
        <f>W105-'Rail Costs'!V105</f>
        <v>134.00289657692522</v>
      </c>
      <c r="AT105" s="4">
        <f>$T105-(AE105*'Feedstock Conversions'!$B$10)-'Rail Costs'!Q105</f>
        <v>319.96961293866696</v>
      </c>
      <c r="AU105" s="4">
        <f>$T105-(AF105*'Feedstock Conversions'!$B$10)-'Rail Costs'!R105</f>
        <v>249.2099570204868</v>
      </c>
      <c r="AV105" s="4">
        <f>$T105-(AG105*'Feedstock Conversions'!$B$10)-'Rail Costs'!S105</f>
        <v>240.54515744731415</v>
      </c>
      <c r="AW105" s="4">
        <f>$T105-(AH105*'Feedstock Conversions'!$B$10)-'Rail Costs'!T105</f>
        <v>264.87911354583406</v>
      </c>
      <c r="AX105" s="4">
        <f>$T105-(AI105*'Feedstock Conversions'!$B$10)-'Rail Costs'!U105</f>
        <v>257.95882094061187</v>
      </c>
      <c r="AY105" s="4">
        <f>X105-'Rail Costs'!V105</f>
        <v>129.32065268902076</v>
      </c>
      <c r="BH105">
        <f t="shared" si="7"/>
        <v>52</v>
      </c>
      <c r="BI105">
        <f t="shared" si="8"/>
        <v>2020</v>
      </c>
      <c r="BJ105">
        <f t="shared" si="11"/>
        <v>12</v>
      </c>
    </row>
    <row r="106" spans="1:62" x14ac:dyDescent="0.2">
      <c r="A106" s="11">
        <v>44197</v>
      </c>
      <c r="B106" s="4">
        <v>37.5</v>
      </c>
      <c r="C106" s="18">
        <f>'Poultry Fat'!B106+'Rail Costs'!B106</f>
        <v>41.816237402015673</v>
      </c>
      <c r="E106" s="4">
        <f>'Poultry Fat'!C106*'Feedstock Conversions'!B$19</f>
        <v>311.5309686450168</v>
      </c>
      <c r="F106" s="4">
        <f>'Poultry Fat'!C106*'Feedstock Conversions'!B$10</f>
        <v>339.59663331466965</v>
      </c>
      <c r="H106" s="4">
        <f>'Fuel Values'!B106-'Poultry Fat'!I106-'Poultry Fat'!J106-'Poultry Fat'!K106</f>
        <v>45.148302149512233</v>
      </c>
      <c r="I106" s="18">
        <f>('LCFS Values'!$E$4-$AA$4)/1000000*'LCFS Values'!B106*'LCFS Values'!$G$2*100</f>
        <v>157.10169785048777</v>
      </c>
      <c r="J106" s="4">
        <f>'RIN Values'!C106</f>
        <v>147.75</v>
      </c>
      <c r="K106" s="4">
        <f>'Fixed Credits Value'!B106</f>
        <v>100</v>
      </c>
      <c r="L106" s="4">
        <f t="shared" si="9"/>
        <v>450</v>
      </c>
      <c r="M106" s="4">
        <f>L106/'Feedstock Conversions'!B$19</f>
        <v>60.402684563758385</v>
      </c>
      <c r="O106" s="4">
        <f>'Fuel Values'!C106*100</f>
        <v>149</v>
      </c>
      <c r="P106" s="18">
        <f>('LCFS Values'!$E$4-AB$4)/1000000*'LCFS Values'!B106*'LCFS Values'!$G$2*100</f>
        <v>149.66526539517855</v>
      </c>
      <c r="Q106" s="4">
        <f>'RIN Values'!D106</f>
        <v>167.45</v>
      </c>
      <c r="R106" s="4">
        <f>'Fixed Credits Value'!B106</f>
        <v>100</v>
      </c>
      <c r="S106" s="4">
        <f>'Fixed Credits Value'!C106</f>
        <v>16</v>
      </c>
      <c r="T106" s="4">
        <f t="shared" si="12"/>
        <v>582.11526539517854</v>
      </c>
      <c r="U106" s="4">
        <f>T106/'Feedstock Conversions'!B$10</f>
        <v>71.678773418660512</v>
      </c>
      <c r="W106" s="4">
        <f t="shared" si="10"/>
        <v>138.4690313549832</v>
      </c>
      <c r="X106" s="4">
        <f t="shared" si="13"/>
        <v>132.11526539517854</v>
      </c>
      <c r="AE106" s="54">
        <v>32</v>
      </c>
      <c r="AF106" s="4">
        <f>$B106+'Rail Costs'!M106</f>
        <v>40.737178051511755</v>
      </c>
      <c r="AG106" s="4">
        <f>$B106+'Rail Costs'!B106</f>
        <v>41.816237402015673</v>
      </c>
      <c r="AH106" s="4">
        <f>$B106+'Rail Costs'!P106</f>
        <v>38.794871220604705</v>
      </c>
      <c r="AI106" s="4">
        <f>$B106+'Rail Costs'!L106</f>
        <v>39.658118701007837</v>
      </c>
      <c r="AM106" s="4">
        <f>$L106-(AE106*'Feedstock Conversions'!$B$19)-'Rail Costs'!Q106</f>
        <v>207.94501863455022</v>
      </c>
      <c r="AN106" s="4">
        <f>$L106-(AF106*'Feedstock Conversions'!$B$19)-'Rail Costs'!R106</f>
        <v>143.25538722829853</v>
      </c>
      <c r="AO106" s="4">
        <f>$L106-(AG106*'Feedstock Conversions'!$B$19)-'Rail Costs'!S106</f>
        <v>135.38319692796426</v>
      </c>
      <c r="AP106" s="4">
        <f>$L106-(AH106*'Feedstock Conversions'!$B$19)-'Rail Costs'!T106</f>
        <v>157.49727477273328</v>
      </c>
      <c r="AQ106" s="4">
        <f>$L106-(AI106*'Feedstock Conversions'!$B$19)-'Rail Costs'!U106</f>
        <v>151.21097845909276</v>
      </c>
      <c r="AR106" s="4">
        <f>W106-'Rail Costs'!V106</f>
        <v>134.29190979446918</v>
      </c>
      <c r="AT106" s="4">
        <f>$T106-(AE106*'Feedstock Conversions'!$B$10)-'Rail Costs'!Q106</f>
        <v>318.58295069639541</v>
      </c>
      <c r="AU106" s="4">
        <f>$T106-(AF106*'Feedstock Conversions'!$B$10)-'Rail Costs'!R106</f>
        <v>248.0292166212374</v>
      </c>
      <c r="AV106" s="4">
        <f>$T106-(AG106*'Feedstock Conversions'!$B$10)-'Rail Costs'!S106</f>
        <v>239.43279765348996</v>
      </c>
      <c r="AW106" s="4">
        <f>$T106-(AH106*'Feedstock Conversions'!$B$10)-'Rail Costs'!T106</f>
        <v>263.5747157670159</v>
      </c>
      <c r="AX106" s="4">
        <f>$T106-(AI106*'Feedstock Conversions'!$B$10)-'Rail Costs'!U106</f>
        <v>256.70903651944485</v>
      </c>
      <c r="AY106" s="4">
        <f>X106-'Rail Costs'!V106</f>
        <v>127.93814383466452</v>
      </c>
      <c r="BH106">
        <f t="shared" si="7"/>
        <v>1</v>
      </c>
      <c r="BI106">
        <f t="shared" si="8"/>
        <v>2021</v>
      </c>
      <c r="BJ106">
        <f t="shared" si="11"/>
        <v>1</v>
      </c>
    </row>
    <row r="107" spans="1:62" x14ac:dyDescent="0.2">
      <c r="A107" s="11">
        <v>44204</v>
      </c>
      <c r="B107" s="4">
        <v>37.5</v>
      </c>
      <c r="C107" s="18">
        <f>'Poultry Fat'!B107+'Rail Costs'!B107</f>
        <v>41.816237402015673</v>
      </c>
      <c r="E107" s="4">
        <f>'Poultry Fat'!C107*'Feedstock Conversions'!B$19</f>
        <v>311.5309686450168</v>
      </c>
      <c r="F107" s="4">
        <f>'Poultry Fat'!C107*'Feedstock Conversions'!B$10</f>
        <v>339.59663331466965</v>
      </c>
      <c r="H107" s="4">
        <f>'Fuel Values'!B107-'Poultry Fat'!I107-'Poultry Fat'!J107-'Poultry Fat'!K107</f>
        <v>38.265754850146379</v>
      </c>
      <c r="I107" s="18">
        <f>('LCFS Values'!$E$4-$AA$4)/1000000*'LCFS Values'!B107*'LCFS Values'!$G$2*100</f>
        <v>157.83424514985364</v>
      </c>
      <c r="J107" s="4">
        <f>'RIN Values'!C107</f>
        <v>153.89999999999998</v>
      </c>
      <c r="K107" s="4">
        <f>'Fixed Credits Value'!B107</f>
        <v>100</v>
      </c>
      <c r="L107" s="4">
        <f t="shared" si="9"/>
        <v>450</v>
      </c>
      <c r="M107" s="4">
        <f>L107/'Feedstock Conversions'!B$19</f>
        <v>60.402684563758385</v>
      </c>
      <c r="O107" s="4">
        <f>'Fuel Values'!C107*100</f>
        <v>153.54000000000002</v>
      </c>
      <c r="P107" s="18">
        <f>('LCFS Values'!$E$4-AB$4)/1000000*'LCFS Values'!B107*'LCFS Values'!$G$2*100</f>
        <v>150.36313745814286</v>
      </c>
      <c r="Q107" s="4">
        <f>'RIN Values'!D107</f>
        <v>174.42</v>
      </c>
      <c r="R107" s="4">
        <f>'Fixed Credits Value'!B107</f>
        <v>100</v>
      </c>
      <c r="S107" s="4">
        <f>'Fixed Credits Value'!C107</f>
        <v>16</v>
      </c>
      <c r="T107" s="4">
        <f t="shared" si="12"/>
        <v>594.32313745814281</v>
      </c>
      <c r="U107" s="4">
        <f>T107/'Feedstock Conversions'!B$10</f>
        <v>73.181989959341976</v>
      </c>
      <c r="W107" s="4">
        <f t="shared" si="10"/>
        <v>138.4690313549832</v>
      </c>
      <c r="X107" s="4">
        <f t="shared" si="13"/>
        <v>144.32313745814281</v>
      </c>
      <c r="AE107" s="54">
        <v>33.4</v>
      </c>
      <c r="AF107" s="4">
        <f>$B107+'Rail Costs'!M107</f>
        <v>40.737178051511755</v>
      </c>
      <c r="AG107" s="4">
        <f>$B107+'Rail Costs'!B107</f>
        <v>41.816237402015673</v>
      </c>
      <c r="AH107" s="4">
        <f>$B107+'Rail Costs'!P107</f>
        <v>38.794871220604705</v>
      </c>
      <c r="AI107" s="4">
        <f>$B107+'Rail Costs'!L107</f>
        <v>39.658118701007837</v>
      </c>
      <c r="AM107" s="4">
        <f>$L107-(AE107*'Feedstock Conversions'!$B$19)-'Rail Costs'!Q107</f>
        <v>197.51501863455024</v>
      </c>
      <c r="AN107" s="4">
        <f>$L107-(AF107*'Feedstock Conversions'!$B$19)-'Rail Costs'!R107</f>
        <v>143.25538722829853</v>
      </c>
      <c r="AO107" s="4">
        <f>$L107-(AG107*'Feedstock Conversions'!$B$19)-'Rail Costs'!S107</f>
        <v>135.38319692796426</v>
      </c>
      <c r="AP107" s="4">
        <f>$L107-(AH107*'Feedstock Conversions'!$B$19)-'Rail Costs'!T107</f>
        <v>157.49727477273328</v>
      </c>
      <c r="AQ107" s="4">
        <f>$L107-(AI107*'Feedstock Conversions'!$B$19)-'Rail Costs'!U107</f>
        <v>151.21097845909276</v>
      </c>
      <c r="AR107" s="4">
        <f>W107-'Rail Costs'!V107</f>
        <v>134.29190979446918</v>
      </c>
      <c r="AT107" s="4">
        <f>$T107-(AE107*'Feedstock Conversions'!$B$10)-'Rail Costs'!Q107</f>
        <v>319.42118942602639</v>
      </c>
      <c r="AU107" s="4">
        <f>$T107-(AF107*'Feedstock Conversions'!$B$10)-'Rail Costs'!R107</f>
        <v>260.23708868420164</v>
      </c>
      <c r="AV107" s="4">
        <f>$T107-(AG107*'Feedstock Conversions'!$B$10)-'Rail Costs'!S107</f>
        <v>251.64066971645423</v>
      </c>
      <c r="AW107" s="4">
        <f>$T107-(AH107*'Feedstock Conversions'!$B$10)-'Rail Costs'!T107</f>
        <v>275.78258782998017</v>
      </c>
      <c r="AX107" s="4">
        <f>$T107-(AI107*'Feedstock Conversions'!$B$10)-'Rail Costs'!U107</f>
        <v>268.91690858240912</v>
      </c>
      <c r="AY107" s="4">
        <f>X107-'Rail Costs'!V107</f>
        <v>140.14601589762879</v>
      </c>
      <c r="BH107">
        <f t="shared" si="7"/>
        <v>2</v>
      </c>
      <c r="BI107">
        <f t="shared" si="8"/>
        <v>2021</v>
      </c>
      <c r="BJ107">
        <f t="shared" si="11"/>
        <v>1</v>
      </c>
    </row>
    <row r="108" spans="1:62" x14ac:dyDescent="0.2">
      <c r="A108" s="11">
        <v>44211</v>
      </c>
      <c r="B108" s="4">
        <v>39.1</v>
      </c>
      <c r="C108" s="18">
        <f>'Poultry Fat'!B108+'Rail Costs'!B108</f>
        <v>43.416237402015675</v>
      </c>
      <c r="E108" s="4">
        <f>'Poultry Fat'!C108*'Feedstock Conversions'!B$19</f>
        <v>323.45096864501676</v>
      </c>
      <c r="F108" s="4">
        <f>'Poultry Fat'!C108*'Feedstock Conversions'!B$10</f>
        <v>352.59049998133634</v>
      </c>
      <c r="H108" s="4">
        <f>'Fuel Values'!B108-'Poultry Fat'!I108-'Poultry Fat'!J108-'Poultry Fat'!K108</f>
        <v>47.750660251414672</v>
      </c>
      <c r="I108" s="18">
        <f>('LCFS Values'!$E$4-$AA$4)/1000000*'LCFS Values'!B108*'LCFS Values'!$G$2*100</f>
        <v>159.29933974858537</v>
      </c>
      <c r="J108" s="4">
        <f>'RIN Values'!C108</f>
        <v>142.94999999999999</v>
      </c>
      <c r="K108" s="4">
        <f>'Fixed Credits Value'!B108</f>
        <v>100</v>
      </c>
      <c r="L108" s="4">
        <f t="shared" si="9"/>
        <v>450.00000000000006</v>
      </c>
      <c r="M108" s="4">
        <f>L108/'Feedstock Conversions'!B$19</f>
        <v>60.402684563758399</v>
      </c>
      <c r="O108" s="4">
        <f>'Fuel Values'!C108*100</f>
        <v>160.63</v>
      </c>
      <c r="P108" s="18">
        <f>('LCFS Values'!$E$4-AB$4)/1000000*'LCFS Values'!B108*'LCFS Values'!$G$2*100</f>
        <v>151.75888158407139</v>
      </c>
      <c r="Q108" s="4">
        <f>'RIN Values'!D108</f>
        <v>162.01</v>
      </c>
      <c r="R108" s="4">
        <f>'Fixed Credits Value'!B108</f>
        <v>100</v>
      </c>
      <c r="S108" s="4">
        <f>'Fixed Credits Value'!C108</f>
        <v>16</v>
      </c>
      <c r="T108" s="4">
        <f t="shared" si="12"/>
        <v>590.39888158407143</v>
      </c>
      <c r="U108" s="4">
        <f>T108/'Feedstock Conversions'!B$10</f>
        <v>72.698776643430307</v>
      </c>
      <c r="W108" s="4">
        <f t="shared" si="10"/>
        <v>126.5490313549833</v>
      </c>
      <c r="X108" s="4">
        <f t="shared" si="13"/>
        <v>140.39888158407138</v>
      </c>
      <c r="AE108" s="54">
        <v>34.35</v>
      </c>
      <c r="AF108" s="4">
        <f>$B108+'Rail Costs'!M108</f>
        <v>42.337178051511756</v>
      </c>
      <c r="AG108" s="4">
        <f>$B108+'Rail Costs'!B108</f>
        <v>43.416237402015675</v>
      </c>
      <c r="AH108" s="4">
        <f>$B108+'Rail Costs'!P108</f>
        <v>40.394871220604706</v>
      </c>
      <c r="AI108" s="4">
        <f>$B108+'Rail Costs'!L108</f>
        <v>41.258118701007838</v>
      </c>
      <c r="AM108" s="4">
        <f>$L108-(AE108*'Feedstock Conversions'!$B$19)-'Rail Costs'!Q108</f>
        <v>190.43751863455026</v>
      </c>
      <c r="AN108" s="4">
        <f>$L108-(AF108*'Feedstock Conversions'!$B$19)-'Rail Costs'!R108</f>
        <v>131.33538722829857</v>
      </c>
      <c r="AO108" s="4">
        <f>$L108-(AG108*'Feedstock Conversions'!$B$19)-'Rail Costs'!S108</f>
        <v>123.46319692796435</v>
      </c>
      <c r="AP108" s="4">
        <f>$L108-(AH108*'Feedstock Conversions'!$B$19)-'Rail Costs'!T108</f>
        <v>145.57727477273332</v>
      </c>
      <c r="AQ108" s="4">
        <f>$L108-(AI108*'Feedstock Conversions'!$B$19)-'Rail Costs'!U108</f>
        <v>139.2909784590928</v>
      </c>
      <c r="AR108" s="4">
        <f>W108-'Rail Costs'!V108</f>
        <v>122.37190979446927</v>
      </c>
      <c r="AT108" s="4">
        <f>$T108-(AE108*'Feedstock Conversions'!$B$10)-'Rail Costs'!Q108</f>
        <v>307.78182521862163</v>
      </c>
      <c r="AU108" s="4">
        <f>$T108-(AF108*'Feedstock Conversions'!$B$10)-'Rail Costs'!R108</f>
        <v>243.31896614346365</v>
      </c>
      <c r="AV108" s="4">
        <f>$T108-(AG108*'Feedstock Conversions'!$B$10)-'Rail Costs'!S108</f>
        <v>234.72254717571616</v>
      </c>
      <c r="AW108" s="4">
        <f>$T108-(AH108*'Feedstock Conversions'!$B$10)-'Rail Costs'!T108</f>
        <v>258.8644652892421</v>
      </c>
      <c r="AX108" s="4">
        <f>$T108-(AI108*'Feedstock Conversions'!$B$10)-'Rail Costs'!U108</f>
        <v>251.99878604167105</v>
      </c>
      <c r="AY108" s="4">
        <f>X108-'Rail Costs'!V108</f>
        <v>136.22176002355735</v>
      </c>
      <c r="BH108">
        <f t="shared" si="7"/>
        <v>3</v>
      </c>
      <c r="BI108">
        <f t="shared" si="8"/>
        <v>2021</v>
      </c>
      <c r="BJ108">
        <f t="shared" si="11"/>
        <v>1</v>
      </c>
    </row>
    <row r="109" spans="1:62" x14ac:dyDescent="0.2">
      <c r="A109" s="11">
        <v>44218</v>
      </c>
      <c r="B109" s="4">
        <v>41.1875</v>
      </c>
      <c r="C109" s="18">
        <f>'Poultry Fat'!B109+'Rail Costs'!B109</f>
        <v>45.503737402015673</v>
      </c>
      <c r="E109" s="4">
        <f>'Poultry Fat'!C109*'Feedstock Conversions'!B$19</f>
        <v>339.00284364501675</v>
      </c>
      <c r="F109" s="4">
        <f>'Poultry Fat'!C109*'Feedstock Conversions'!B$10</f>
        <v>369.543435398003</v>
      </c>
      <c r="H109" s="4">
        <f>'Fuel Values'!B109-'Poultry Fat'!I109-'Poultry Fat'!J109-'Poultry Fat'!K109</f>
        <v>63.032958827073173</v>
      </c>
      <c r="I109" s="18">
        <f>('LCFS Values'!$E$4-$AA$4)/1000000*'LCFS Values'!B109*'LCFS Values'!$G$2*100</f>
        <v>159.27954117292683</v>
      </c>
      <c r="J109" s="4">
        <f>'RIN Values'!C109</f>
        <v>151.6875</v>
      </c>
      <c r="K109" s="4">
        <f>'Fixed Credits Value'!B109</f>
        <v>100</v>
      </c>
      <c r="L109" s="4">
        <f t="shared" si="9"/>
        <v>474</v>
      </c>
      <c r="M109" s="4">
        <f>L109/'Feedstock Conversions'!B$19</f>
        <v>63.624161073825505</v>
      </c>
      <c r="O109" s="4">
        <f>'Fuel Values'!C109*100</f>
        <v>160.39000000000001</v>
      </c>
      <c r="P109" s="18">
        <f>('LCFS Values'!$E$4-AB$4)/1000000*'LCFS Values'!B109*'LCFS Values'!$G$2*100</f>
        <v>151.74002017696426</v>
      </c>
      <c r="Q109" s="4">
        <f>'RIN Values'!D109</f>
        <v>171.91249999999999</v>
      </c>
      <c r="R109" s="4">
        <f>'Fixed Credits Value'!B109</f>
        <v>100</v>
      </c>
      <c r="S109" s="4">
        <f>'Fixed Credits Value'!C109</f>
        <v>16</v>
      </c>
      <c r="T109" s="4">
        <f t="shared" si="12"/>
        <v>600.04252017696433</v>
      </c>
      <c r="U109" s="4">
        <f>T109/'Feedstock Conversions'!B$10</f>
        <v>73.886246250780587</v>
      </c>
      <c r="W109" s="4">
        <f t="shared" si="10"/>
        <v>134.99715635498325</v>
      </c>
      <c r="X109" s="4">
        <f t="shared" si="13"/>
        <v>126.04252017696433</v>
      </c>
      <c r="AE109" s="54">
        <v>34.5</v>
      </c>
      <c r="AF109" s="4">
        <f>$B109+'Rail Costs'!M109</f>
        <v>44.424678051511755</v>
      </c>
      <c r="AG109" s="4">
        <f>$B109+'Rail Costs'!B109</f>
        <v>45.503737402015673</v>
      </c>
      <c r="AH109" s="4">
        <f>$B109+'Rail Costs'!P109</f>
        <v>42.482371220604705</v>
      </c>
      <c r="AI109" s="4">
        <f>$B109+'Rail Costs'!L109</f>
        <v>43.345618701007837</v>
      </c>
      <c r="AM109" s="4">
        <f>$L109-(AE109*'Feedstock Conversions'!$B$19)-'Rail Costs'!Q109</f>
        <v>213.32001863455019</v>
      </c>
      <c r="AN109" s="4">
        <f>$L109-(AF109*'Feedstock Conversions'!$B$19)-'Rail Costs'!R109</f>
        <v>139.78351222829852</v>
      </c>
      <c r="AO109" s="4">
        <f>$L109-(AG109*'Feedstock Conversions'!$B$19)-'Rail Costs'!S109</f>
        <v>131.91132192796431</v>
      </c>
      <c r="AP109" s="4">
        <f>$L109-(AH109*'Feedstock Conversions'!$B$19)-'Rail Costs'!T109</f>
        <v>154.02539977273327</v>
      </c>
      <c r="AQ109" s="4">
        <f>$L109-(AI109*'Feedstock Conversions'!$B$19)-'Rail Costs'!U109</f>
        <v>147.73910345909275</v>
      </c>
      <c r="AR109" s="4">
        <f>W109-'Rail Costs'!V109</f>
        <v>130.82003479446922</v>
      </c>
      <c r="AT109" s="4">
        <f>$T109-(AE109*'Feedstock Conversions'!$B$10)-'Rail Costs'!Q109</f>
        <v>316.20728881151456</v>
      </c>
      <c r="AU109" s="4">
        <f>$T109-(AF109*'Feedstock Conversions'!$B$10)-'Rail Costs'!R109</f>
        <v>236.00966931968989</v>
      </c>
      <c r="AV109" s="4">
        <f>$T109-(AG109*'Feedstock Conversions'!$B$10)-'Rail Costs'!S109</f>
        <v>227.41325035194239</v>
      </c>
      <c r="AW109" s="4">
        <f>$T109-(AH109*'Feedstock Conversions'!$B$10)-'Rail Costs'!T109</f>
        <v>251.55516846546837</v>
      </c>
      <c r="AX109" s="4">
        <f>$T109-(AI109*'Feedstock Conversions'!$B$10)-'Rail Costs'!U109</f>
        <v>244.68948921789729</v>
      </c>
      <c r="AY109" s="4">
        <f>X109-'Rail Costs'!V109</f>
        <v>121.86539861645031</v>
      </c>
      <c r="BH109">
        <f t="shared" si="7"/>
        <v>4</v>
      </c>
      <c r="BI109">
        <f t="shared" si="8"/>
        <v>2021</v>
      </c>
      <c r="BJ109">
        <f t="shared" si="11"/>
        <v>1</v>
      </c>
    </row>
    <row r="110" spans="1:62" x14ac:dyDescent="0.2">
      <c r="A110" s="11">
        <v>44225</v>
      </c>
      <c r="B110" s="4">
        <v>41.95</v>
      </c>
      <c r="C110" s="18">
        <f>'Poultry Fat'!B110+'Rail Costs'!B110</f>
        <v>46.266237402015676</v>
      </c>
      <c r="E110" s="4">
        <f>'Poultry Fat'!C110*'Feedstock Conversions'!B$19</f>
        <v>344.68346864501677</v>
      </c>
      <c r="F110" s="4">
        <f>'Poultry Fat'!C110*'Feedstock Conversions'!B$10</f>
        <v>375.73582498133635</v>
      </c>
      <c r="H110" s="4">
        <f>'Fuel Values'!B110-'Poultry Fat'!I110-'Poultry Fat'!J110-'Poultry Fat'!K110</f>
        <v>58.450482208731671</v>
      </c>
      <c r="I110" s="18">
        <f>('LCFS Values'!$E$4-$AA$4)/1000000*'LCFS Values'!B110*'LCFS Values'!$G$2*100</f>
        <v>156.82451779126831</v>
      </c>
      <c r="J110" s="4">
        <f>'RIN Values'!C110</f>
        <v>166.72500000000002</v>
      </c>
      <c r="K110" s="4">
        <f>'Fixed Credits Value'!B110</f>
        <v>100</v>
      </c>
      <c r="L110" s="4">
        <f t="shared" si="9"/>
        <v>482</v>
      </c>
      <c r="M110" s="4">
        <f>L110/'Feedstock Conversions'!B$19</f>
        <v>64.697986577181211</v>
      </c>
      <c r="O110" s="4">
        <f>'Fuel Values'!C110*100</f>
        <v>160.75</v>
      </c>
      <c r="P110" s="18">
        <f>('LCFS Values'!$E$4-AB$4)/1000000*'LCFS Values'!B110*'LCFS Values'!$G$2*100</f>
        <v>149.40120569567856</v>
      </c>
      <c r="Q110" s="4">
        <f>'RIN Values'!D110</f>
        <v>188.95500000000001</v>
      </c>
      <c r="R110" s="4">
        <f>'Fixed Credits Value'!B110</f>
        <v>100</v>
      </c>
      <c r="S110" s="4">
        <f>'Fixed Credits Value'!C110</f>
        <v>16</v>
      </c>
      <c r="T110" s="4">
        <f t="shared" si="12"/>
        <v>615.10620569567857</v>
      </c>
      <c r="U110" s="4">
        <f>T110/'Feedstock Conversions'!B$10</f>
        <v>75.741113431446038</v>
      </c>
      <c r="W110" s="4">
        <f t="shared" si="10"/>
        <v>137.31653135498323</v>
      </c>
      <c r="X110" s="4">
        <f t="shared" si="13"/>
        <v>133.10620569567857</v>
      </c>
      <c r="AE110" s="54">
        <v>35.9</v>
      </c>
      <c r="AF110" s="4">
        <f>$B110+'Rail Costs'!M110</f>
        <v>45.187178051511758</v>
      </c>
      <c r="AG110" s="4">
        <f>$B110+'Rail Costs'!B110</f>
        <v>46.266237402015676</v>
      </c>
      <c r="AH110" s="4">
        <f>$B110+'Rail Costs'!P110</f>
        <v>43.244871220604708</v>
      </c>
      <c r="AI110" s="4">
        <f>$B110+'Rail Costs'!L110</f>
        <v>44.108118701007839</v>
      </c>
      <c r="AM110" s="4">
        <f>$L110-(AE110*'Feedstock Conversions'!$B$19)-'Rail Costs'!Q110</f>
        <v>210.89001863455024</v>
      </c>
      <c r="AN110" s="4">
        <f>$L110-(AF110*'Feedstock Conversions'!$B$19)-'Rail Costs'!R110</f>
        <v>142.1028872282985</v>
      </c>
      <c r="AO110" s="4">
        <f>$L110-(AG110*'Feedstock Conversions'!$B$19)-'Rail Costs'!S110</f>
        <v>134.23069692796429</v>
      </c>
      <c r="AP110" s="4">
        <f>$L110-(AH110*'Feedstock Conversions'!$B$19)-'Rail Costs'!T110</f>
        <v>156.34477477273325</v>
      </c>
      <c r="AQ110" s="4">
        <f>$L110-(AI110*'Feedstock Conversions'!$B$19)-'Rail Costs'!U110</f>
        <v>150.05847845909273</v>
      </c>
      <c r="AR110" s="4">
        <f>W110-'Rail Costs'!V110</f>
        <v>133.1394097944692</v>
      </c>
      <c r="AT110" s="4">
        <f>$T110-(AE110*'Feedstock Conversions'!$B$10)-'Rail Costs'!Q110</f>
        <v>319.90134099689544</v>
      </c>
      <c r="AU110" s="4">
        <f>$T110-(AF110*'Feedstock Conversions'!$B$10)-'Rail Costs'!R110</f>
        <v>244.88096525507078</v>
      </c>
      <c r="AV110" s="4">
        <f>$T110-(AG110*'Feedstock Conversions'!$B$10)-'Rail Costs'!S110</f>
        <v>236.28454628732328</v>
      </c>
      <c r="AW110" s="4">
        <f>$T110-(AH110*'Feedstock Conversions'!$B$10)-'Rail Costs'!T110</f>
        <v>260.42646440084923</v>
      </c>
      <c r="AX110" s="4">
        <f>$T110-(AI110*'Feedstock Conversions'!$B$10)-'Rail Costs'!U110</f>
        <v>253.56078515327818</v>
      </c>
      <c r="AY110" s="4">
        <f>X110-'Rail Costs'!V110</f>
        <v>128.92908413516454</v>
      </c>
      <c r="BH110">
        <f t="shared" si="7"/>
        <v>5</v>
      </c>
      <c r="BI110">
        <f t="shared" si="8"/>
        <v>2021</v>
      </c>
      <c r="BJ110">
        <f t="shared" si="11"/>
        <v>1</v>
      </c>
    </row>
    <row r="111" spans="1:62" x14ac:dyDescent="0.2">
      <c r="A111" s="11">
        <v>44232</v>
      </c>
      <c r="B111" s="4">
        <v>42</v>
      </c>
      <c r="C111" s="18">
        <f>'Poultry Fat'!B111+'Rail Costs'!B111</f>
        <v>46.316237402015673</v>
      </c>
      <c r="E111" s="4">
        <f>'Poultry Fat'!C111*'Feedstock Conversions'!B$19</f>
        <v>345.05596864501678</v>
      </c>
      <c r="F111" s="4">
        <f>'Poultry Fat'!C111*'Feedstock Conversions'!B$10</f>
        <v>376.14188331466966</v>
      </c>
      <c r="H111" s="4">
        <f>'Fuel Values'!B111-'Poultry Fat'!I111-'Poultry Fat'!J111-'Poultry Fat'!K111</f>
        <v>61.419593067414667</v>
      </c>
      <c r="I111" s="18">
        <f>('LCFS Values'!$E$4-$AA$4)/1000000*'LCFS Values'!B111*'LCFS Values'!$G$2*100</f>
        <v>152.80540693258536</v>
      </c>
      <c r="J111" s="4">
        <f>'RIN Values'!C111</f>
        <v>167.77499999999998</v>
      </c>
      <c r="K111" s="4">
        <f>'Fixed Credits Value'!B111</f>
        <v>100</v>
      </c>
      <c r="L111" s="4">
        <f t="shared" si="9"/>
        <v>482</v>
      </c>
      <c r="M111" s="4">
        <f>L111/'Feedstock Conversions'!B$19</f>
        <v>64.697986577181211</v>
      </c>
      <c r="O111" s="4">
        <f>'Fuel Values'!C111*100</f>
        <v>169.52</v>
      </c>
      <c r="P111" s="18">
        <f>('LCFS Values'!$E$4-AB$4)/1000000*'LCFS Values'!B111*'LCFS Values'!$G$2*100</f>
        <v>145.57234005292855</v>
      </c>
      <c r="Q111" s="4">
        <f>'RIN Values'!D111</f>
        <v>190.14499999999998</v>
      </c>
      <c r="R111" s="4">
        <f>'Fixed Credits Value'!B111</f>
        <v>100</v>
      </c>
      <c r="S111" s="4">
        <f>'Fixed Credits Value'!C111</f>
        <v>16</v>
      </c>
      <c r="T111" s="4">
        <f t="shared" si="12"/>
        <v>621.23734005292852</v>
      </c>
      <c r="U111" s="4">
        <f>T111/'Feedstock Conversions'!B$10</f>
        <v>76.49607076810743</v>
      </c>
      <c r="W111" s="4">
        <f t="shared" si="10"/>
        <v>136.94403135498322</v>
      </c>
      <c r="X111" s="4">
        <f t="shared" si="13"/>
        <v>139.23734005292852</v>
      </c>
      <c r="AE111" s="54">
        <v>36.65</v>
      </c>
      <c r="AF111" s="4">
        <f>$B111+'Rail Costs'!M111</f>
        <v>45.237178051511755</v>
      </c>
      <c r="AG111" s="4">
        <f>$B111+'Rail Costs'!B111</f>
        <v>46.316237402015673</v>
      </c>
      <c r="AH111" s="4">
        <f>$B111+'Rail Costs'!P111</f>
        <v>43.294871220604705</v>
      </c>
      <c r="AI111" s="4">
        <f>$B111+'Rail Costs'!L111</f>
        <v>44.158118701007837</v>
      </c>
      <c r="AM111" s="4">
        <f>$L111-(AE111*'Feedstock Conversions'!$B$19)-'Rail Costs'!Q111</f>
        <v>205.30251863455021</v>
      </c>
      <c r="AN111" s="4">
        <f>$L111-(AF111*'Feedstock Conversions'!$B$19)-'Rail Costs'!R111</f>
        <v>141.73038722829855</v>
      </c>
      <c r="AO111" s="4">
        <f>$L111-(AG111*'Feedstock Conversions'!$B$19)-'Rail Costs'!S111</f>
        <v>133.85819692796429</v>
      </c>
      <c r="AP111" s="4">
        <f>$L111-(AH111*'Feedstock Conversions'!$B$19)-'Rail Costs'!T111</f>
        <v>155.97227477273324</v>
      </c>
      <c r="AQ111" s="4">
        <f>$L111-(AI111*'Feedstock Conversions'!$B$19)-'Rail Costs'!U111</f>
        <v>149.68597845909272</v>
      </c>
      <c r="AR111" s="4">
        <f>W111-'Rail Costs'!V111</f>
        <v>132.7669097944692</v>
      </c>
      <c r="AT111" s="4">
        <f>$T111-(AE111*'Feedstock Conversions'!$B$10)-'Rail Costs'!Q111</f>
        <v>319.94160035414541</v>
      </c>
      <c r="AU111" s="4">
        <f>$T111-(AF111*'Feedstock Conversions'!$B$10)-'Rail Costs'!R111</f>
        <v>250.60604127898736</v>
      </c>
      <c r="AV111" s="4">
        <f>$T111-(AG111*'Feedstock Conversions'!$B$10)-'Rail Costs'!S111</f>
        <v>242.00962231123992</v>
      </c>
      <c r="AW111" s="4">
        <f>$T111-(AH111*'Feedstock Conversions'!$B$10)-'Rail Costs'!T111</f>
        <v>266.15154042476587</v>
      </c>
      <c r="AX111" s="4">
        <f>$T111-(AI111*'Feedstock Conversions'!$B$10)-'Rail Costs'!U111</f>
        <v>259.28586117719482</v>
      </c>
      <c r="AY111" s="4">
        <f>X111-'Rail Costs'!V111</f>
        <v>135.06021849241449</v>
      </c>
      <c r="BH111">
        <f t="shared" si="7"/>
        <v>6</v>
      </c>
      <c r="BI111">
        <f t="shared" si="8"/>
        <v>2021</v>
      </c>
      <c r="BJ111">
        <f t="shared" si="11"/>
        <v>2</v>
      </c>
    </row>
    <row r="112" spans="1:62" x14ac:dyDescent="0.2">
      <c r="A112" s="11">
        <v>44239</v>
      </c>
      <c r="B112" s="4">
        <v>43.2</v>
      </c>
      <c r="C112" s="18">
        <f>'Poultry Fat'!B112+'Rail Costs'!B112</f>
        <v>47.516237402015676</v>
      </c>
      <c r="E112" s="4">
        <f>'Poultry Fat'!C112*'Feedstock Conversions'!B$19</f>
        <v>353.99596864501677</v>
      </c>
      <c r="F112" s="4">
        <f>'Poultry Fat'!C112*'Feedstock Conversions'!B$10</f>
        <v>385.88728331466967</v>
      </c>
      <c r="H112" s="4">
        <f>'Fuel Values'!B112-'Poultry Fat'!I112-'Poultry Fat'!J112-'Poultry Fat'!K112</f>
        <v>83.521773126634173</v>
      </c>
      <c r="I112" s="18">
        <f>('LCFS Values'!$E$4-$AA$4)/1000000*'LCFS Values'!B112*'LCFS Values'!$G$2*100</f>
        <v>152.52822687336584</v>
      </c>
      <c r="J112" s="4">
        <f>'RIN Values'!C112</f>
        <v>159.75</v>
      </c>
      <c r="K112" s="4">
        <f>'Fixed Credits Value'!B112</f>
        <v>100</v>
      </c>
      <c r="L112" s="4">
        <f t="shared" si="9"/>
        <v>495.8</v>
      </c>
      <c r="M112" s="4">
        <f>L112/'Feedstock Conversions'!B$19</f>
        <v>66.550335570469798</v>
      </c>
      <c r="O112" s="4">
        <f>'Fuel Values'!C112*100</f>
        <v>176.63</v>
      </c>
      <c r="P112" s="18">
        <f>('LCFS Values'!$E$4-AB$4)/1000000*'LCFS Values'!B112*'LCFS Values'!$G$2*100</f>
        <v>145.30828035342853</v>
      </c>
      <c r="Q112" s="4">
        <f>'RIN Values'!D112</f>
        <v>181.04999999999998</v>
      </c>
      <c r="R112" s="4">
        <f>'Fixed Credits Value'!B112</f>
        <v>100</v>
      </c>
      <c r="S112" s="4">
        <f>'Fixed Credits Value'!C112</f>
        <v>16</v>
      </c>
      <c r="T112" s="4">
        <f t="shared" si="12"/>
        <v>618.98828035342854</v>
      </c>
      <c r="U112" s="4">
        <f>T112/'Feedstock Conversions'!B$10</f>
        <v>76.21913276254584</v>
      </c>
      <c r="W112" s="4">
        <f t="shared" si="10"/>
        <v>141.80403135498324</v>
      </c>
      <c r="X112" s="4">
        <f t="shared" si="13"/>
        <v>123.18828035342852</v>
      </c>
      <c r="AE112" s="54">
        <v>36.950000000000003</v>
      </c>
      <c r="AF112" s="4">
        <f>$B112+'Rail Costs'!M112</f>
        <v>46.437178051511758</v>
      </c>
      <c r="AG112" s="4">
        <f>$B112+'Rail Costs'!B112</f>
        <v>47.516237402015676</v>
      </c>
      <c r="AH112" s="4">
        <f>$B112+'Rail Costs'!P112</f>
        <v>44.494871220604708</v>
      </c>
      <c r="AI112" s="4">
        <f>$B112+'Rail Costs'!L112</f>
        <v>45.358118701007839</v>
      </c>
      <c r="AM112" s="4">
        <f>$L112-(AE112*'Feedstock Conversions'!$B$19)-'Rail Costs'!Q112</f>
        <v>216.86751863455021</v>
      </c>
      <c r="AN112" s="4">
        <f>$L112-(AF112*'Feedstock Conversions'!$B$19)-'Rail Costs'!R112</f>
        <v>146.59038722829851</v>
      </c>
      <c r="AO112" s="4">
        <f>$L112-(AG112*'Feedstock Conversions'!$B$19)-'Rail Costs'!S112</f>
        <v>138.7181969279643</v>
      </c>
      <c r="AP112" s="4">
        <f>$L112-(AH112*'Feedstock Conversions'!$B$19)-'Rail Costs'!T112</f>
        <v>160.83227477273326</v>
      </c>
      <c r="AQ112" s="4">
        <f>$L112-(AI112*'Feedstock Conversions'!$B$19)-'Rail Costs'!U112</f>
        <v>154.54597845909274</v>
      </c>
      <c r="AR112" s="4">
        <f>W112-'Rail Costs'!V112</f>
        <v>137.62690979446921</v>
      </c>
      <c r="AT112" s="4">
        <f>$T112-(AE112*'Feedstock Conversions'!$B$10)-'Rail Costs'!Q112</f>
        <v>315.25619065464537</v>
      </c>
      <c r="AU112" s="4">
        <f>$T112-(AF112*'Feedstock Conversions'!$B$10)-'Rail Costs'!R112</f>
        <v>238.61158157948736</v>
      </c>
      <c r="AV112" s="4">
        <f>$T112-(AG112*'Feedstock Conversions'!$B$10)-'Rail Costs'!S112</f>
        <v>230.01516261173992</v>
      </c>
      <c r="AW112" s="4">
        <f>$T112-(AH112*'Feedstock Conversions'!$B$10)-'Rail Costs'!T112</f>
        <v>254.1570807252659</v>
      </c>
      <c r="AX112" s="4">
        <f>$T112-(AI112*'Feedstock Conversions'!$B$10)-'Rail Costs'!U112</f>
        <v>247.29140147769482</v>
      </c>
      <c r="AY112" s="4">
        <f>X112-'Rail Costs'!V112</f>
        <v>119.0111587929145</v>
      </c>
      <c r="BH112">
        <f t="shared" si="7"/>
        <v>7</v>
      </c>
      <c r="BI112">
        <f t="shared" si="8"/>
        <v>2021</v>
      </c>
      <c r="BJ112">
        <f t="shared" si="11"/>
        <v>2</v>
      </c>
    </row>
    <row r="113" spans="1:62" x14ac:dyDescent="0.2">
      <c r="A113" s="11">
        <v>44246</v>
      </c>
      <c r="B113" s="4">
        <v>43.5</v>
      </c>
      <c r="C113" s="18">
        <f>'Poultry Fat'!B113+'Rail Costs'!B113</f>
        <v>47.816237402015673</v>
      </c>
      <c r="E113" s="4">
        <f>'Poultry Fat'!C113*'Feedstock Conversions'!B$19</f>
        <v>356.23096864501679</v>
      </c>
      <c r="F113" s="4">
        <f>'Poultry Fat'!C113*'Feedstock Conversions'!B$10</f>
        <v>388.32363331466968</v>
      </c>
      <c r="H113" s="4">
        <f>'Fuel Values'!B113-'Poultry Fat'!I113-'Poultry Fat'!J113-'Poultry Fat'!K113</f>
        <v>95.238467429268326</v>
      </c>
      <c r="I113" s="18">
        <f>('LCFS Values'!$E$4-$AA$4)/1000000*'LCFS Values'!B113*'LCFS Values'!$G$2*100</f>
        <v>152.44903257073167</v>
      </c>
      <c r="J113" s="4">
        <f>'RIN Values'!C113</f>
        <v>157.3125</v>
      </c>
      <c r="K113" s="4">
        <f>'Fixed Credits Value'!B113</f>
        <v>100</v>
      </c>
      <c r="L113" s="4">
        <f t="shared" si="9"/>
        <v>505</v>
      </c>
      <c r="M113" s="4">
        <f>L113/'Feedstock Conversions'!B$19</f>
        <v>67.785234899328856</v>
      </c>
      <c r="O113" s="4">
        <f>'Fuel Values'!C113*100</f>
        <v>183.79000000000002</v>
      </c>
      <c r="P113" s="18">
        <f>('LCFS Values'!$E$4-AB$4)/1000000*'LCFS Values'!B113*'LCFS Values'!$G$2*100</f>
        <v>145.23283472499998</v>
      </c>
      <c r="Q113" s="4">
        <f>'RIN Values'!D113</f>
        <v>178.28749999999999</v>
      </c>
      <c r="R113" s="4">
        <f>'Fixed Credits Value'!B113</f>
        <v>100</v>
      </c>
      <c r="S113" s="4">
        <f>'Fixed Credits Value'!C113</f>
        <v>16</v>
      </c>
      <c r="T113" s="4">
        <f t="shared" si="12"/>
        <v>623.31033472500008</v>
      </c>
      <c r="U113" s="4">
        <f>T113/'Feedstock Conversions'!B$10</f>
        <v>76.751329003427259</v>
      </c>
      <c r="W113" s="4">
        <f t="shared" si="10"/>
        <v>148.76903135498321</v>
      </c>
      <c r="X113" s="4">
        <f t="shared" si="13"/>
        <v>118.31033472500008</v>
      </c>
      <c r="AE113" s="54">
        <v>37</v>
      </c>
      <c r="AF113" s="4">
        <f>$B113+'Rail Costs'!M113</f>
        <v>46.737178051511755</v>
      </c>
      <c r="AG113" s="4">
        <f>$B113+'Rail Costs'!B113</f>
        <v>47.816237402015673</v>
      </c>
      <c r="AH113" s="4">
        <f>$B113+'Rail Costs'!P113</f>
        <v>44.794871220604705</v>
      </c>
      <c r="AI113" s="4">
        <f>$B113+'Rail Costs'!L113</f>
        <v>45.658118701007837</v>
      </c>
      <c r="AM113" s="4">
        <f>$L113-(AE113*'Feedstock Conversions'!$B$19)-'Rail Costs'!Q113</f>
        <v>225.69501863455019</v>
      </c>
      <c r="AN113" s="4">
        <f>$L113-(AF113*'Feedstock Conversions'!$B$19)-'Rail Costs'!R113</f>
        <v>153.55538722829854</v>
      </c>
      <c r="AO113" s="4">
        <f>$L113-(AG113*'Feedstock Conversions'!$B$19)-'Rail Costs'!S113</f>
        <v>145.68319692796427</v>
      </c>
      <c r="AP113" s="4">
        <f>$L113-(AH113*'Feedstock Conversions'!$B$19)-'Rail Costs'!T113</f>
        <v>167.79727477273329</v>
      </c>
      <c r="AQ113" s="4">
        <f>$L113-(AI113*'Feedstock Conversions'!$B$19)-'Rail Costs'!U113</f>
        <v>161.51097845909271</v>
      </c>
      <c r="AR113" s="4">
        <f>W113-'Rail Costs'!V113</f>
        <v>144.59190979446919</v>
      </c>
      <c r="AT113" s="4">
        <f>$T113-(AE113*'Feedstock Conversions'!$B$10)-'Rail Costs'!Q113</f>
        <v>319.1721866928836</v>
      </c>
      <c r="AU113" s="4">
        <f>$T113-(AF113*'Feedstock Conversions'!$B$10)-'Rail Costs'!R113</f>
        <v>240.49728595105896</v>
      </c>
      <c r="AV113" s="4">
        <f>$T113-(AG113*'Feedstock Conversions'!$B$10)-'Rail Costs'!S113</f>
        <v>231.90086698331146</v>
      </c>
      <c r="AW113" s="4">
        <f>$T113-(AH113*'Feedstock Conversions'!$B$10)-'Rail Costs'!T113</f>
        <v>256.04278509683741</v>
      </c>
      <c r="AX113" s="4">
        <f>$T113-(AI113*'Feedstock Conversions'!$B$10)-'Rail Costs'!U113</f>
        <v>249.17710584926635</v>
      </c>
      <c r="AY113" s="4">
        <f>X113-'Rail Costs'!V113</f>
        <v>114.13321316448605</v>
      </c>
      <c r="BH113">
        <f t="shared" si="7"/>
        <v>8</v>
      </c>
      <c r="BI113">
        <f t="shared" si="8"/>
        <v>2021</v>
      </c>
      <c r="BJ113">
        <f t="shared" si="11"/>
        <v>2</v>
      </c>
    </row>
    <row r="114" spans="1:62" x14ac:dyDescent="0.2">
      <c r="A114" s="11">
        <v>44253</v>
      </c>
      <c r="B114" s="4">
        <v>43.9</v>
      </c>
      <c r="C114" s="18">
        <f>'Poultry Fat'!B114+'Rail Costs'!B114</f>
        <v>48.216237402015672</v>
      </c>
      <c r="E114" s="4">
        <f>'Poultry Fat'!C114*'Feedstock Conversions'!B$19</f>
        <v>359.21096864501675</v>
      </c>
      <c r="F114" s="4">
        <f>'Poultry Fat'!C114*'Feedstock Conversions'!B$10</f>
        <v>391.57209998133629</v>
      </c>
      <c r="H114" s="4">
        <f>'Fuel Values'!B114-'Poultry Fat'!I114-'Poultry Fat'!J114-'Poultry Fat'!K114</f>
        <v>82.575635797658606</v>
      </c>
      <c r="I114" s="18">
        <f>('LCFS Values'!$E$4-$AA$4)/1000000*'LCFS Values'!B114*'LCFS Values'!$G$2*100</f>
        <v>153.39936420234145</v>
      </c>
      <c r="J114" s="4">
        <f>'RIN Values'!C114</f>
        <v>173.02499999999998</v>
      </c>
      <c r="K114" s="4">
        <f>'Fixed Credits Value'!B114</f>
        <v>100</v>
      </c>
      <c r="L114" s="4">
        <f t="shared" si="9"/>
        <v>509</v>
      </c>
      <c r="M114" s="4">
        <f>L114/'Feedstock Conversions'!B$19</f>
        <v>68.322147651006716</v>
      </c>
      <c r="O114" s="4">
        <f>'Fuel Values'!C114*100</f>
        <v>188.96</v>
      </c>
      <c r="P114" s="18">
        <f>('LCFS Values'!$E$4-AB$4)/1000000*'LCFS Values'!B114*'LCFS Values'!$G$2*100</f>
        <v>146.13818226614285</v>
      </c>
      <c r="Q114" s="4">
        <f>'RIN Values'!D114</f>
        <v>196.095</v>
      </c>
      <c r="R114" s="4">
        <f>'Fixed Credits Value'!B114</f>
        <v>100</v>
      </c>
      <c r="S114" s="4">
        <f>'Fixed Credits Value'!C114</f>
        <v>16</v>
      </c>
      <c r="T114" s="4">
        <f t="shared" si="12"/>
        <v>647.19318226614291</v>
      </c>
      <c r="U114" s="4">
        <f>T114/'Feedstock Conversions'!B$10</f>
        <v>79.692143854472008</v>
      </c>
      <c r="W114" s="4">
        <f t="shared" si="10"/>
        <v>149.78903135498325</v>
      </c>
      <c r="X114" s="4">
        <f t="shared" si="13"/>
        <v>138.19318226614291</v>
      </c>
      <c r="AE114" s="54">
        <v>38.200000000000003</v>
      </c>
      <c r="AF114" s="4">
        <f>$B114+'Rail Costs'!M114</f>
        <v>47.137178051511754</v>
      </c>
      <c r="AG114" s="4">
        <f>$B114+'Rail Costs'!B114</f>
        <v>48.216237402015672</v>
      </c>
      <c r="AH114" s="4">
        <f>$B114+'Rail Costs'!P114</f>
        <v>45.194871220604703</v>
      </c>
      <c r="AI114" s="4">
        <f>$B114+'Rail Costs'!L114</f>
        <v>46.058118701007835</v>
      </c>
      <c r="AM114" s="4">
        <f>$L114-(AE114*'Feedstock Conversions'!$B$19)-'Rail Costs'!Q114</f>
        <v>220.7550186345502</v>
      </c>
      <c r="AN114" s="4">
        <f>$L114-(AF114*'Feedstock Conversions'!$B$19)-'Rail Costs'!R114</f>
        <v>154.57538722829852</v>
      </c>
      <c r="AO114" s="4">
        <f>$L114-(AG114*'Feedstock Conversions'!$B$19)-'Rail Costs'!S114</f>
        <v>146.70319692796431</v>
      </c>
      <c r="AP114" s="4">
        <f>$L114-(AH114*'Feedstock Conversions'!$B$19)-'Rail Costs'!T114</f>
        <v>168.81727477273327</v>
      </c>
      <c r="AQ114" s="4">
        <f>$L114-(AI114*'Feedstock Conversions'!$B$19)-'Rail Costs'!U114</f>
        <v>162.53097845909275</v>
      </c>
      <c r="AR114" s="4">
        <f>W114-'Rail Costs'!V114</f>
        <v>145.61190979446923</v>
      </c>
      <c r="AT114" s="4">
        <f>$T114-(AE114*'Feedstock Conversions'!$B$10)-'Rail Costs'!Q114</f>
        <v>333.30963423402642</v>
      </c>
      <c r="AU114" s="4">
        <f>$T114-(AF114*'Feedstock Conversions'!$B$10)-'Rail Costs'!R114</f>
        <v>261.13166682553509</v>
      </c>
      <c r="AV114" s="4">
        <f>$T114-(AG114*'Feedstock Conversions'!$B$10)-'Rail Costs'!S114</f>
        <v>252.53524785778768</v>
      </c>
      <c r="AW114" s="4">
        <f>$T114-(AH114*'Feedstock Conversions'!$B$10)-'Rail Costs'!T114</f>
        <v>276.67716597131363</v>
      </c>
      <c r="AX114" s="4">
        <f>$T114-(AI114*'Feedstock Conversions'!$B$10)-'Rail Costs'!U114</f>
        <v>269.81148672374252</v>
      </c>
      <c r="AY114" s="4">
        <f>X114-'Rail Costs'!V114</f>
        <v>134.01606070562889</v>
      </c>
      <c r="BH114">
        <f t="shared" si="7"/>
        <v>9</v>
      </c>
      <c r="BI114">
        <f t="shared" si="8"/>
        <v>2021</v>
      </c>
      <c r="BJ114">
        <f t="shared" si="11"/>
        <v>2</v>
      </c>
    </row>
    <row r="115" spans="1:62" x14ac:dyDescent="0.2">
      <c r="A115" s="11">
        <v>44260</v>
      </c>
      <c r="B115" s="4">
        <v>44</v>
      </c>
      <c r="C115" s="18">
        <f>'Poultry Fat'!B115+'Rail Costs'!B115</f>
        <v>48.316237402015673</v>
      </c>
      <c r="E115" s="4">
        <f>'Poultry Fat'!C115*'Feedstock Conversions'!B$19</f>
        <v>359.95596864501675</v>
      </c>
      <c r="F115" s="4">
        <f>'Poultry Fat'!C115*'Feedstock Conversions'!B$10</f>
        <v>392.38421664800296</v>
      </c>
      <c r="H115" s="4">
        <f>'Fuel Values'!B115-'Poultry Fat'!I115-'Poultry Fat'!J115-'Poultry Fat'!K115</f>
        <v>77.483526955512161</v>
      </c>
      <c r="I115" s="18">
        <f>('LCFS Values'!$E$4-$AA$4)/1000000*'LCFS Values'!B115*'LCFS Values'!$G$2*100</f>
        <v>154.66647304448779</v>
      </c>
      <c r="J115" s="4">
        <f>'RIN Values'!C115</f>
        <v>188.85000000000002</v>
      </c>
      <c r="K115" s="4">
        <f>'Fixed Credits Value'!B115</f>
        <v>100</v>
      </c>
      <c r="L115" s="4">
        <f t="shared" si="9"/>
        <v>521</v>
      </c>
      <c r="M115" s="4">
        <f>L115/'Feedstock Conversions'!B$19</f>
        <v>69.932885906040269</v>
      </c>
      <c r="O115" s="4">
        <f>'Fuel Values'!C115*100</f>
        <v>185.85</v>
      </c>
      <c r="P115" s="18">
        <f>('LCFS Values'!$E$4-AB$4)/1000000*'LCFS Values'!B115*'LCFS Values'!$G$2*100</f>
        <v>147.34531232099999</v>
      </c>
      <c r="Q115" s="4">
        <f>'RIN Values'!D115</f>
        <v>214.03</v>
      </c>
      <c r="R115" s="4">
        <f>'Fixed Credits Value'!B115</f>
        <v>100</v>
      </c>
      <c r="S115" s="4">
        <f>'Fixed Credits Value'!C115</f>
        <v>16</v>
      </c>
      <c r="T115" s="4">
        <f t="shared" si="12"/>
        <v>663.22531232099993</v>
      </c>
      <c r="U115" s="4">
        <f>T115/'Feedstock Conversions'!B$10</f>
        <v>81.666260470088432</v>
      </c>
      <c r="W115" s="4">
        <f t="shared" si="10"/>
        <v>161.04403135498325</v>
      </c>
      <c r="X115" s="4">
        <f t="shared" si="13"/>
        <v>142.22531232099993</v>
      </c>
      <c r="AE115" s="54">
        <v>39.299999999999997</v>
      </c>
      <c r="AF115" s="4">
        <f>$B115+'Rail Costs'!M115</f>
        <v>47.237178051511755</v>
      </c>
      <c r="AG115" s="4">
        <f>$B115+'Rail Costs'!B115</f>
        <v>48.316237402015673</v>
      </c>
      <c r="AH115" s="4">
        <f>$B115+'Rail Costs'!P115</f>
        <v>45.294871220604705</v>
      </c>
      <c r="AI115" s="4">
        <f>$B115+'Rail Costs'!L115</f>
        <v>46.158118701007837</v>
      </c>
      <c r="AM115" s="4">
        <f>$L115-(AE115*'Feedstock Conversions'!$B$19)-'Rail Costs'!Q115</f>
        <v>224.56001863455026</v>
      </c>
      <c r="AN115" s="4">
        <f>$L115-(AF115*'Feedstock Conversions'!$B$19)-'Rail Costs'!R115</f>
        <v>165.83038722829852</v>
      </c>
      <c r="AO115" s="4">
        <f>$L115-(AG115*'Feedstock Conversions'!$B$19)-'Rail Costs'!S115</f>
        <v>157.95819692796431</v>
      </c>
      <c r="AP115" s="4">
        <f>$L115-(AH115*'Feedstock Conversions'!$B$19)-'Rail Costs'!T115</f>
        <v>180.07227477273327</v>
      </c>
      <c r="AQ115" s="4">
        <f>$L115-(AI115*'Feedstock Conversions'!$B$19)-'Rail Costs'!U115</f>
        <v>173.78597845909275</v>
      </c>
      <c r="AR115" s="4">
        <f>W115-'Rail Costs'!V115</f>
        <v>156.86690979446922</v>
      </c>
      <c r="AT115" s="4">
        <f>$T115-(AE115*'Feedstock Conversions'!$B$10)-'Rail Costs'!Q115</f>
        <v>340.40848095555015</v>
      </c>
      <c r="AU115" s="4">
        <f>$T115-(AF115*'Feedstock Conversions'!$B$10)-'Rail Costs'!R115</f>
        <v>276.35168021372544</v>
      </c>
      <c r="AV115" s="4">
        <f>$T115-(AG115*'Feedstock Conversions'!$B$10)-'Rail Costs'!S115</f>
        <v>267.75526124597803</v>
      </c>
      <c r="AW115" s="4">
        <f>$T115-(AH115*'Feedstock Conversions'!$B$10)-'Rail Costs'!T115</f>
        <v>291.89717935950398</v>
      </c>
      <c r="AX115" s="4">
        <f>$T115-(AI115*'Feedstock Conversions'!$B$10)-'Rail Costs'!U115</f>
        <v>285.03150011193287</v>
      </c>
      <c r="AY115" s="4">
        <f>X115-'Rail Costs'!V115</f>
        <v>138.04819076048591</v>
      </c>
      <c r="BH115">
        <f t="shared" si="7"/>
        <v>10</v>
      </c>
      <c r="BI115">
        <f t="shared" si="8"/>
        <v>2021</v>
      </c>
      <c r="BJ115">
        <f t="shared" si="11"/>
        <v>3</v>
      </c>
    </row>
    <row r="116" spans="1:62" x14ac:dyDescent="0.2">
      <c r="A116" s="11">
        <v>44267</v>
      </c>
      <c r="B116" s="4">
        <v>46</v>
      </c>
      <c r="C116" s="18">
        <f>'Poultry Fat'!B116+'Rail Costs'!B116</f>
        <v>50.316237402015673</v>
      </c>
      <c r="E116" s="4">
        <f>'Poultry Fat'!C116*'Feedstock Conversions'!B$19</f>
        <v>374.85596864501679</v>
      </c>
      <c r="F116" s="4">
        <f>'Poultry Fat'!C116*'Feedstock Conversions'!B$10</f>
        <v>408.62654998133632</v>
      </c>
      <c r="H116" s="4">
        <f>'Fuel Values'!B116-'Poultry Fat'!I116-'Poultry Fat'!J116-'Poultry Fat'!K116</f>
        <v>75.652152593658485</v>
      </c>
      <c r="I116" s="18">
        <f>('LCFS Values'!$E$4-$AA$4)/1000000*'LCFS Values'!B116*'LCFS Values'!$G$2*100</f>
        <v>155.02284740634147</v>
      </c>
      <c r="J116" s="4">
        <f>'RIN Values'!C116</f>
        <v>209.32500000000002</v>
      </c>
      <c r="K116" s="4">
        <f>'Fixed Credits Value'!B116</f>
        <v>100</v>
      </c>
      <c r="L116" s="4">
        <f t="shared" si="9"/>
        <v>540</v>
      </c>
      <c r="M116" s="4">
        <f>L116/'Feedstock Conversions'!B$19</f>
        <v>72.483221476510067</v>
      </c>
      <c r="O116" s="4">
        <f>'Fuel Values'!C116*100</f>
        <v>194.2</v>
      </c>
      <c r="P116" s="18">
        <f>('LCFS Values'!$E$4-AB$4)/1000000*'LCFS Values'!B116*'LCFS Values'!$G$2*100</f>
        <v>147.68481764892854</v>
      </c>
      <c r="Q116" s="4">
        <f>'RIN Values'!D116</f>
        <v>237.23500000000001</v>
      </c>
      <c r="R116" s="4">
        <f>'Fixed Credits Value'!B116</f>
        <v>100</v>
      </c>
      <c r="S116" s="4">
        <f>'Fixed Credits Value'!C116</f>
        <v>16</v>
      </c>
      <c r="T116" s="4">
        <f t="shared" si="12"/>
        <v>695.11981764892857</v>
      </c>
      <c r="U116" s="4">
        <f>T116/'Feedstock Conversions'!B$10</f>
        <v>85.593590943287523</v>
      </c>
      <c r="W116" s="4">
        <f t="shared" si="10"/>
        <v>165.14403135498321</v>
      </c>
      <c r="X116" s="4">
        <f t="shared" si="13"/>
        <v>155.11981764892857</v>
      </c>
      <c r="AE116" s="54">
        <v>41.3</v>
      </c>
      <c r="AF116" s="4">
        <f>$B116+'Rail Costs'!M116</f>
        <v>49.237178051511755</v>
      </c>
      <c r="AG116" s="4">
        <f>$B116+'Rail Costs'!B116</f>
        <v>50.316237402015673</v>
      </c>
      <c r="AH116" s="4">
        <f>$B116+'Rail Costs'!P116</f>
        <v>47.294871220604705</v>
      </c>
      <c r="AI116" s="4">
        <f>$B116+'Rail Costs'!L116</f>
        <v>48.158118701007837</v>
      </c>
      <c r="AM116" s="4">
        <f>$L116-(AE116*'Feedstock Conversions'!$B$19)-'Rail Costs'!Q116</f>
        <v>228.66001863455023</v>
      </c>
      <c r="AN116" s="4">
        <f>$L116-(AF116*'Feedstock Conversions'!$B$19)-'Rail Costs'!R116</f>
        <v>169.93038722829854</v>
      </c>
      <c r="AO116" s="4">
        <f>$L116-(AG116*'Feedstock Conversions'!$B$19)-'Rail Costs'!S116</f>
        <v>162.05819692796427</v>
      </c>
      <c r="AP116" s="4">
        <f>$L116-(AH116*'Feedstock Conversions'!$B$19)-'Rail Costs'!T116</f>
        <v>184.17227477273329</v>
      </c>
      <c r="AQ116" s="4">
        <f>$L116-(AI116*'Feedstock Conversions'!$B$19)-'Rail Costs'!U116</f>
        <v>177.88597845909271</v>
      </c>
      <c r="AR116" s="4">
        <f>W116-'Rail Costs'!V116</f>
        <v>160.96690979446919</v>
      </c>
      <c r="AT116" s="4">
        <f>$T116-(AE116*'Feedstock Conversions'!$B$10)-'Rail Costs'!Q116</f>
        <v>356.06065295014548</v>
      </c>
      <c r="AU116" s="4">
        <f>$T116-(AF116*'Feedstock Conversions'!$B$10)-'Rail Costs'!R116</f>
        <v>292.00385220832072</v>
      </c>
      <c r="AV116" s="4">
        <f>$T116-(AG116*'Feedstock Conversions'!$B$10)-'Rail Costs'!S116</f>
        <v>283.40743324057331</v>
      </c>
      <c r="AW116" s="4">
        <f>$T116-(AH116*'Feedstock Conversions'!$B$10)-'Rail Costs'!T116</f>
        <v>307.54935135409926</v>
      </c>
      <c r="AX116" s="4">
        <f>$T116-(AI116*'Feedstock Conversions'!$B$10)-'Rail Costs'!U116</f>
        <v>300.68367210652821</v>
      </c>
      <c r="AY116" s="4">
        <f>X116-'Rail Costs'!V116</f>
        <v>150.94269608841455</v>
      </c>
      <c r="BH116">
        <f t="shared" si="7"/>
        <v>11</v>
      </c>
      <c r="BI116">
        <f t="shared" si="8"/>
        <v>2021</v>
      </c>
      <c r="BJ116">
        <f t="shared" si="11"/>
        <v>3</v>
      </c>
    </row>
    <row r="117" spans="1:62" x14ac:dyDescent="0.2">
      <c r="A117" s="11">
        <v>44274</v>
      </c>
      <c r="B117" s="4">
        <v>49.3</v>
      </c>
      <c r="C117" s="18">
        <f>'Poultry Fat'!B117+'Rail Costs'!B117</f>
        <v>53.61623740201567</v>
      </c>
      <c r="E117" s="4">
        <f>'Poultry Fat'!C117*'Feedstock Conversions'!B$19</f>
        <v>399.44096864501677</v>
      </c>
      <c r="F117" s="4">
        <f>'Poultry Fat'!C117*'Feedstock Conversions'!B$10</f>
        <v>435.42639998133632</v>
      </c>
      <c r="H117" s="4">
        <f>'Fuel Values'!B117-'Poultry Fat'!I117-'Poultry Fat'!J117-'Poultry Fat'!K117</f>
        <v>79.446951169317089</v>
      </c>
      <c r="I117" s="18">
        <f>('LCFS Values'!$E$4-$AA$4)/1000000*'LCFS Values'!B117*'LCFS Values'!$G$2*100</f>
        <v>155.00304883068293</v>
      </c>
      <c r="J117" s="4">
        <f>'RIN Values'!C117</f>
        <v>215.54999999999998</v>
      </c>
      <c r="K117" s="4">
        <f>'Fixed Credits Value'!B117</f>
        <v>100</v>
      </c>
      <c r="L117" s="4">
        <f t="shared" si="9"/>
        <v>550</v>
      </c>
      <c r="M117" s="4">
        <f>L117/'Feedstock Conversions'!B$19</f>
        <v>73.825503355704697</v>
      </c>
      <c r="O117" s="4">
        <f>'Fuel Values'!C117*100</f>
        <v>188.88</v>
      </c>
      <c r="P117" s="18">
        <f>('LCFS Values'!$E$4-AB$4)/1000000*'LCFS Values'!B117*'LCFS Values'!$G$2*100</f>
        <v>147.66595624182139</v>
      </c>
      <c r="Q117" s="4">
        <f>'RIN Values'!D117</f>
        <v>244.28999999999996</v>
      </c>
      <c r="R117" s="4">
        <f>'Fixed Credits Value'!B117</f>
        <v>100</v>
      </c>
      <c r="S117" s="4">
        <f>'Fixed Credits Value'!C117</f>
        <v>16</v>
      </c>
      <c r="T117" s="4">
        <f t="shared" si="12"/>
        <v>696.83595624182135</v>
      </c>
      <c r="U117" s="4">
        <f>T117/'Feedstock Conversions'!B$10</f>
        <v>85.804907699036008</v>
      </c>
      <c r="W117" s="4">
        <f t="shared" si="10"/>
        <v>150.55903135498323</v>
      </c>
      <c r="X117" s="4">
        <f t="shared" si="13"/>
        <v>146.83595624182135</v>
      </c>
      <c r="AE117" s="54">
        <v>43.15</v>
      </c>
      <c r="AF117" s="4">
        <f>$B117+'Rail Costs'!M117</f>
        <v>52.537178051511752</v>
      </c>
      <c r="AG117" s="4">
        <f>$B117+'Rail Costs'!B117</f>
        <v>53.61623740201567</v>
      </c>
      <c r="AH117" s="4">
        <f>$B117+'Rail Costs'!P117</f>
        <v>50.594871220604702</v>
      </c>
      <c r="AI117" s="4">
        <f>$B117+'Rail Costs'!L117</f>
        <v>51.458118701007834</v>
      </c>
      <c r="AM117" s="4">
        <f>$L117-(AE117*'Feedstock Conversions'!$B$19)-'Rail Costs'!Q117</f>
        <v>224.87751863455026</v>
      </c>
      <c r="AN117" s="4">
        <f>$L117-(AF117*'Feedstock Conversions'!$B$19)-'Rail Costs'!R117</f>
        <v>155.34538722829856</v>
      </c>
      <c r="AO117" s="4">
        <f>$L117-(AG117*'Feedstock Conversions'!$B$19)-'Rail Costs'!S117</f>
        <v>147.4731969279643</v>
      </c>
      <c r="AP117" s="4">
        <f>$L117-(AH117*'Feedstock Conversions'!$B$19)-'Rail Costs'!T117</f>
        <v>169.58727477273331</v>
      </c>
      <c r="AQ117" s="4">
        <f>$L117-(AI117*'Feedstock Conversions'!$B$19)-'Rail Costs'!U117</f>
        <v>163.30097845909273</v>
      </c>
      <c r="AR117" s="4">
        <f>W117-'Rail Costs'!V117</f>
        <v>146.38190979446921</v>
      </c>
      <c r="AT117" s="4">
        <f>$T117-(AE117*'Feedstock Conversions'!$B$10)-'Rail Costs'!Q117</f>
        <v>342.75263320970487</v>
      </c>
      <c r="AU117" s="4">
        <f>$T117-(AF117*'Feedstock Conversions'!$B$10)-'Rail Costs'!R117</f>
        <v>266.92014080121356</v>
      </c>
      <c r="AV117" s="4">
        <f>$T117-(AG117*'Feedstock Conversions'!$B$10)-'Rail Costs'!S117</f>
        <v>258.3237218334661</v>
      </c>
      <c r="AW117" s="4">
        <f>$T117-(AH117*'Feedstock Conversions'!$B$10)-'Rail Costs'!T117</f>
        <v>282.46563994699204</v>
      </c>
      <c r="AX117" s="4">
        <f>$T117-(AI117*'Feedstock Conversions'!$B$10)-'Rail Costs'!U117</f>
        <v>275.59996069942099</v>
      </c>
      <c r="AY117" s="4">
        <f>X117-'Rail Costs'!V117</f>
        <v>142.65883468130733</v>
      </c>
      <c r="BH117">
        <f t="shared" si="7"/>
        <v>12</v>
      </c>
      <c r="BI117">
        <f t="shared" si="8"/>
        <v>2021</v>
      </c>
      <c r="BJ117">
        <f t="shared" si="11"/>
        <v>3</v>
      </c>
    </row>
    <row r="118" spans="1:62" x14ac:dyDescent="0.2">
      <c r="A118" s="11">
        <v>44281</v>
      </c>
      <c r="B118" s="4">
        <v>50</v>
      </c>
      <c r="C118" s="18">
        <f>'Poultry Fat'!B118+'Rail Costs'!B118</f>
        <v>54.316237402015673</v>
      </c>
      <c r="E118" s="4">
        <f>'Poultry Fat'!C118*'Feedstock Conversions'!B$19</f>
        <v>404.6559686450168</v>
      </c>
      <c r="F118" s="4">
        <f>'Poultry Fat'!C118*'Feedstock Conversions'!B$10</f>
        <v>441.11121664800299</v>
      </c>
      <c r="H118" s="4">
        <f>'Fuel Values'!B118-'Poultry Fat'!I118-'Poultry Fat'!J118-'Poultry Fat'!K118</f>
        <v>82.568407903024394</v>
      </c>
      <c r="I118" s="18">
        <f>('LCFS Values'!$E$4-$AA$4)/1000000*'LCFS Values'!B118*'LCFS Values'!$G$2*100</f>
        <v>150.23159209697559</v>
      </c>
      <c r="J118" s="4">
        <f>'RIN Values'!C118</f>
        <v>217.20000000000002</v>
      </c>
      <c r="K118" s="4">
        <f>'Fixed Credits Value'!B118</f>
        <v>100</v>
      </c>
      <c r="L118" s="4">
        <f t="shared" si="9"/>
        <v>550</v>
      </c>
      <c r="M118" s="4">
        <f>L118/'Feedstock Conversions'!B$19</f>
        <v>73.825503355704697</v>
      </c>
      <c r="O118" s="4">
        <f>'Fuel Values'!C118*100</f>
        <v>183.23000000000002</v>
      </c>
      <c r="P118" s="18">
        <f>('LCFS Values'!$E$4-AB$4)/1000000*'LCFS Values'!B118*'LCFS Values'!$G$2*100</f>
        <v>143.12035712899998</v>
      </c>
      <c r="Q118" s="4">
        <f>'RIN Values'!D118</f>
        <v>246.16000000000003</v>
      </c>
      <c r="R118" s="4">
        <f>'Fixed Credits Value'!B118</f>
        <v>100</v>
      </c>
      <c r="S118" s="4">
        <f>'Fixed Credits Value'!C118</f>
        <v>16</v>
      </c>
      <c r="T118" s="4">
        <f t="shared" si="12"/>
        <v>688.510357129</v>
      </c>
      <c r="U118" s="4">
        <f>T118/'Feedstock Conversions'!B$10</f>
        <v>84.779734906191635</v>
      </c>
      <c r="W118" s="4">
        <f t="shared" si="10"/>
        <v>145.3440313549832</v>
      </c>
      <c r="X118" s="4">
        <f t="shared" si="13"/>
        <v>138.510357129</v>
      </c>
      <c r="AE118" s="54">
        <v>43.9</v>
      </c>
      <c r="AF118" s="4">
        <f>$B118+'Rail Costs'!M118</f>
        <v>53.237178051511755</v>
      </c>
      <c r="AG118" s="4">
        <f>$B118+'Rail Costs'!B118</f>
        <v>54.316237402015673</v>
      </c>
      <c r="AH118" s="4">
        <f>$B118+'Rail Costs'!P118</f>
        <v>51.294871220604705</v>
      </c>
      <c r="AI118" s="4">
        <f>$B118+'Rail Costs'!L118</f>
        <v>52.158118701007837</v>
      </c>
      <c r="AM118" s="4">
        <f>$L118-(AE118*'Feedstock Conversions'!$B$19)-'Rail Costs'!Q118</f>
        <v>219.29001863455022</v>
      </c>
      <c r="AN118" s="4">
        <f>$L118-(AF118*'Feedstock Conversions'!$B$19)-'Rail Costs'!R118</f>
        <v>150.13038722829853</v>
      </c>
      <c r="AO118" s="4">
        <f>$L118-(AG118*'Feedstock Conversions'!$B$19)-'Rail Costs'!S118</f>
        <v>142.25819692796426</v>
      </c>
      <c r="AP118" s="4">
        <f>$L118-(AH118*'Feedstock Conversions'!$B$19)-'Rail Costs'!T118</f>
        <v>164.37227477273328</v>
      </c>
      <c r="AQ118" s="4">
        <f>$L118-(AI118*'Feedstock Conversions'!$B$19)-'Rail Costs'!U118</f>
        <v>158.08597845909276</v>
      </c>
      <c r="AR118" s="4">
        <f>W118-'Rail Costs'!V118</f>
        <v>141.16690979446918</v>
      </c>
      <c r="AT118" s="4">
        <f>$T118-(AE118*'Feedstock Conversions'!$B$10)-'Rail Costs'!Q118</f>
        <v>328.33615909688353</v>
      </c>
      <c r="AU118" s="4">
        <f>$T118-(AF118*'Feedstock Conversions'!$B$10)-'Rail Costs'!R118</f>
        <v>252.90972502172551</v>
      </c>
      <c r="AV118" s="4">
        <f>$T118-(AG118*'Feedstock Conversions'!$B$10)-'Rail Costs'!S118</f>
        <v>244.31330605397807</v>
      </c>
      <c r="AW118" s="4">
        <f>$T118-(AH118*'Feedstock Conversions'!$B$10)-'Rail Costs'!T118</f>
        <v>268.45522416750401</v>
      </c>
      <c r="AX118" s="4">
        <f>$T118-(AI118*'Feedstock Conversions'!$B$10)-'Rail Costs'!U118</f>
        <v>261.58954491993296</v>
      </c>
      <c r="AY118" s="4">
        <f>X118-'Rail Costs'!V118</f>
        <v>134.33323556848597</v>
      </c>
      <c r="BH118">
        <f t="shared" si="7"/>
        <v>13</v>
      </c>
      <c r="BI118">
        <f t="shared" si="8"/>
        <v>2021</v>
      </c>
      <c r="BJ118">
        <f t="shared" si="11"/>
        <v>3</v>
      </c>
    </row>
    <row r="119" spans="1:62" x14ac:dyDescent="0.2">
      <c r="A119" s="11">
        <v>44288</v>
      </c>
      <c r="B119" s="4">
        <v>50.25</v>
      </c>
      <c r="C119" s="18">
        <f>'Poultry Fat'!B119+'Rail Costs'!B119</f>
        <v>54.747715565509516</v>
      </c>
      <c r="E119" s="4">
        <f>'Poultry Fat'!C119*'Feedstock Conversions'!B$19</f>
        <v>407.87048096304591</v>
      </c>
      <c r="F119" s="4">
        <f>'Poultry Fat'!C119*'Feedstock Conversions'!B$10</f>
        <v>444.61532272676374</v>
      </c>
      <c r="H119" s="4">
        <f>'Fuel Values'!B119-'Poultry Fat'!I119-'Poultry Fat'!J119-'Poultry Fat'!K119</f>
        <v>95.521582857073213</v>
      </c>
      <c r="I119" s="18">
        <f>('LCFS Values'!$E$4-$AA$4)/1000000*'LCFS Values'!B119*'LCFS Values'!$G$2*100</f>
        <v>147.10341714292682</v>
      </c>
      <c r="J119" s="4">
        <f>'RIN Values'!C119</f>
        <v>207.375</v>
      </c>
      <c r="K119" s="4">
        <f>'Fixed Credits Value'!B119</f>
        <v>100</v>
      </c>
      <c r="L119" s="4">
        <f t="shared" si="9"/>
        <v>550</v>
      </c>
      <c r="M119" s="4">
        <f>L119/'Feedstock Conversions'!B$19</f>
        <v>73.825503355704697</v>
      </c>
      <c r="O119" s="4">
        <f>'Fuel Values'!C119*100</f>
        <v>181.05</v>
      </c>
      <c r="P119" s="18">
        <f>('LCFS Values'!$E$4-AB$4)/1000000*'LCFS Values'!B119*'LCFS Values'!$G$2*100</f>
        <v>140.14025480607143</v>
      </c>
      <c r="Q119" s="4">
        <f>'RIN Values'!D119</f>
        <v>235.02500000000001</v>
      </c>
      <c r="R119" s="4">
        <f>'Fixed Credits Value'!B119</f>
        <v>100</v>
      </c>
      <c r="S119" s="4">
        <f>'Fixed Credits Value'!C119</f>
        <v>16</v>
      </c>
      <c r="T119" s="4">
        <f t="shared" si="12"/>
        <v>672.21525480607147</v>
      </c>
      <c r="U119" s="4">
        <f>T119/'Feedstock Conversions'!B$10</f>
        <v>82.773237195731909</v>
      </c>
      <c r="W119" s="4">
        <f t="shared" si="10"/>
        <v>142.12951903695409</v>
      </c>
      <c r="X119" s="4">
        <f t="shared" si="13"/>
        <v>122.21525480607147</v>
      </c>
      <c r="AE119" s="54">
        <v>44</v>
      </c>
      <c r="AF119" s="4">
        <f>$B119+'Rail Costs'!M119</f>
        <v>53.623286674132139</v>
      </c>
      <c r="AG119" s="4">
        <f>$B119+'Rail Costs'!B119</f>
        <v>54.747715565509516</v>
      </c>
      <c r="AH119" s="4">
        <f>$B119+'Rail Costs'!P119</f>
        <v>51.599314669652856</v>
      </c>
      <c r="AI119" s="4">
        <f>$B119+'Rail Costs'!L119</f>
        <v>52.498857782754762</v>
      </c>
      <c r="AM119" s="4">
        <f>$L119-(AE119*'Feedstock Conversions'!$B$19)-'Rail Costs'!Q119</f>
        <v>218.39134328168473</v>
      </c>
      <c r="AN119" s="4">
        <f>$L119-(AF119*'Feedstock Conversions'!$B$19)-'Rail Costs'!R119</f>
        <v>147.11711941857922</v>
      </c>
      <c r="AO119" s="4">
        <f>$L119-(AG119*'Feedstock Conversions'!$B$19)-'Rail Costs'!S119</f>
        <v>138.91393929879911</v>
      </c>
      <c r="AP119" s="4">
        <f>$L119-(AH119*'Feedstock Conversions'!$B$19)-'Rail Costs'!T119</f>
        <v>161.95781359840501</v>
      </c>
      <c r="AQ119" s="4">
        <f>$L119-(AI119*'Feedstock Conversions'!$B$19)-'Rail Costs'!U119</f>
        <v>155.40720709885002</v>
      </c>
      <c r="AR119" s="4">
        <f>W119-'Rail Costs'!V119</f>
        <v>137.77676850173665</v>
      </c>
      <c r="AT119" s="4">
        <f>$T119-(AE119*'Feedstock Conversions'!$B$10)-'Rail Costs'!Q119</f>
        <v>311.07526475442285</v>
      </c>
      <c r="AU119" s="4">
        <f>$T119-(AF119*'Feedstock Conversions'!$B$10)-'Rail Costs'!R119</f>
        <v>233.3422116518623</v>
      </c>
      <c r="AV119" s="4">
        <f>$T119-(AG119*'Feedstock Conversions'!$B$10)-'Rail Costs'!S119</f>
        <v>224.38435234115275</v>
      </c>
      <c r="AW119" s="4">
        <f>$T119-(AH119*'Feedstock Conversions'!$B$10)-'Rail Costs'!T119</f>
        <v>249.54132837536113</v>
      </c>
      <c r="AX119" s="4">
        <f>$T119-(AI119*'Feedstock Conversions'!$B$10)-'Rail Costs'!U119</f>
        <v>242.3869785230626</v>
      </c>
      <c r="AY119" s="4">
        <f>X119-'Rail Costs'!V119</f>
        <v>117.86250427085402</v>
      </c>
      <c r="BH119">
        <f t="shared" si="7"/>
        <v>14</v>
      </c>
      <c r="BI119">
        <f t="shared" si="8"/>
        <v>2021</v>
      </c>
      <c r="BJ119">
        <f t="shared" si="11"/>
        <v>4</v>
      </c>
    </row>
    <row r="120" spans="1:62" x14ac:dyDescent="0.2">
      <c r="A120" s="11">
        <v>44295</v>
      </c>
      <c r="B120" s="4">
        <v>50.9</v>
      </c>
      <c r="C120" s="18">
        <f>'Poultry Fat'!B120+'Rail Costs'!B120</f>
        <v>55.397715565509515</v>
      </c>
      <c r="E120" s="4">
        <f>'Poultry Fat'!C120*'Feedstock Conversions'!B$19</f>
        <v>412.71298096304588</v>
      </c>
      <c r="F120" s="4">
        <f>'Poultry Fat'!C120*'Feedstock Conversions'!B$10</f>
        <v>449.89408106009705</v>
      </c>
      <c r="H120" s="4">
        <f>'Fuel Values'!B120-'Poultry Fat'!I120-'Poultry Fat'!J120-'Poultry Fat'!K120</f>
        <v>107.37776694936585</v>
      </c>
      <c r="I120" s="18">
        <f>('LCFS Values'!$E$4-$AA$4)/1000000*'LCFS Values'!B120*'LCFS Values'!$G$2*100</f>
        <v>141.32223305063414</v>
      </c>
      <c r="J120" s="4">
        <f>'RIN Values'!C120</f>
        <v>213.29999999999998</v>
      </c>
      <c r="K120" s="4">
        <f>'Fixed Credits Value'!B120</f>
        <v>100</v>
      </c>
      <c r="L120" s="4">
        <f t="shared" si="9"/>
        <v>562</v>
      </c>
      <c r="M120" s="4">
        <f>L120/'Feedstock Conversions'!B$19</f>
        <v>75.43624161073825</v>
      </c>
      <c r="O120" s="4">
        <f>'Fuel Values'!C120*100</f>
        <v>180.84</v>
      </c>
      <c r="P120" s="18">
        <f>('LCFS Values'!$E$4-AB$4)/1000000*'LCFS Values'!B120*'LCFS Values'!$G$2*100</f>
        <v>134.63272393078569</v>
      </c>
      <c r="Q120" s="4">
        <f>'RIN Values'!D120</f>
        <v>241.73999999999998</v>
      </c>
      <c r="R120" s="4">
        <f>'Fixed Credits Value'!B120</f>
        <v>100</v>
      </c>
      <c r="S120" s="4">
        <f>'Fixed Credits Value'!C120</f>
        <v>16</v>
      </c>
      <c r="T120" s="4">
        <f t="shared" si="12"/>
        <v>673.21272393078573</v>
      </c>
      <c r="U120" s="4">
        <f>T120/'Feedstock Conversions'!B$10</f>
        <v>82.896060573905928</v>
      </c>
      <c r="W120" s="4">
        <f t="shared" si="10"/>
        <v>149.28701903695412</v>
      </c>
      <c r="X120" s="4">
        <f t="shared" si="13"/>
        <v>111.21272393078573</v>
      </c>
      <c r="AE120" s="54">
        <v>44.8</v>
      </c>
      <c r="AF120" s="4">
        <f>$B120+'Rail Costs'!M120</f>
        <v>54.273286674132137</v>
      </c>
      <c r="AG120" s="4">
        <f>$B120+'Rail Costs'!B120</f>
        <v>55.397715565509515</v>
      </c>
      <c r="AH120" s="4">
        <f>$B120+'Rail Costs'!P120</f>
        <v>52.249314669652854</v>
      </c>
      <c r="AI120" s="4">
        <f>$B120+'Rail Costs'!L120</f>
        <v>53.14885778275476</v>
      </c>
      <c r="AM120" s="4">
        <f>$L120-(AE120*'Feedstock Conversions'!$B$19)-'Rail Costs'!Q120</f>
        <v>224.43134328168475</v>
      </c>
      <c r="AN120" s="4">
        <f>$L120-(AF120*'Feedstock Conversions'!$B$19)-'Rail Costs'!R120</f>
        <v>154.27461941857925</v>
      </c>
      <c r="AO120" s="4">
        <f>$L120-(AG120*'Feedstock Conversions'!$B$19)-'Rail Costs'!S120</f>
        <v>146.07143929879913</v>
      </c>
      <c r="AP120" s="4">
        <f>$L120-(AH120*'Feedstock Conversions'!$B$19)-'Rail Costs'!T120</f>
        <v>169.11531359840504</v>
      </c>
      <c r="AQ120" s="4">
        <f>$L120-(AI120*'Feedstock Conversions'!$B$19)-'Rail Costs'!U120</f>
        <v>162.56470709885005</v>
      </c>
      <c r="AR120" s="4">
        <f>W120-'Rail Costs'!V120</f>
        <v>144.93426850173668</v>
      </c>
      <c r="AT120" s="4">
        <f>$T120-(AE120*'Feedstock Conversions'!$B$10)-'Rail Costs'!Q120</f>
        <v>305.57580054580382</v>
      </c>
      <c r="AU120" s="4">
        <f>$T120-(AF120*'Feedstock Conversions'!$B$10)-'Rail Costs'!R120</f>
        <v>229.06092244324324</v>
      </c>
      <c r="AV120" s="4">
        <f>$T120-(AG120*'Feedstock Conversions'!$B$10)-'Rail Costs'!S120</f>
        <v>220.10306313253369</v>
      </c>
      <c r="AW120" s="4">
        <f>$T120-(AH120*'Feedstock Conversions'!$B$10)-'Rail Costs'!T120</f>
        <v>245.26003916674208</v>
      </c>
      <c r="AX120" s="4">
        <f>$T120-(AI120*'Feedstock Conversions'!$B$10)-'Rail Costs'!U120</f>
        <v>238.10568931444348</v>
      </c>
      <c r="AY120" s="4">
        <f>X120-'Rail Costs'!V120</f>
        <v>106.85997339556828</v>
      </c>
      <c r="BH120">
        <f t="shared" si="7"/>
        <v>15</v>
      </c>
      <c r="BI120">
        <f t="shared" si="8"/>
        <v>2021</v>
      </c>
      <c r="BJ120">
        <f t="shared" si="11"/>
        <v>4</v>
      </c>
    </row>
    <row r="121" spans="1:62" x14ac:dyDescent="0.2">
      <c r="A121" s="11">
        <v>44302</v>
      </c>
      <c r="B121" s="4">
        <v>51</v>
      </c>
      <c r="C121" s="18">
        <f>'Poultry Fat'!B121+'Rail Costs'!B121</f>
        <v>55.497715565509516</v>
      </c>
      <c r="E121" s="4">
        <f>'Poultry Fat'!C121*'Feedstock Conversions'!B$19</f>
        <v>413.45798096304588</v>
      </c>
      <c r="F121" s="4">
        <f>'Poultry Fat'!C121*'Feedstock Conversions'!B$10</f>
        <v>450.70619772676372</v>
      </c>
      <c r="H121" s="4">
        <f>'Fuel Values'!B121-'Poultry Fat'!I121-'Poultry Fat'!J121-'Poultry Fat'!K121</f>
        <v>128.28968659404876</v>
      </c>
      <c r="I121" s="18">
        <f>('LCFS Values'!$E$4-$AA$4)/1000000*'LCFS Values'!B121*'LCFS Values'!$G$2*100</f>
        <v>142.98531340595122</v>
      </c>
      <c r="J121" s="4">
        <f>'RIN Values'!C121</f>
        <v>208.72500000000002</v>
      </c>
      <c r="K121" s="4">
        <f>'Fixed Credits Value'!B121</f>
        <v>100</v>
      </c>
      <c r="L121" s="4">
        <f t="shared" si="9"/>
        <v>580</v>
      </c>
      <c r="M121" s="4">
        <f>L121/'Feedstock Conversions'!B$19</f>
        <v>77.852348993288587</v>
      </c>
      <c r="O121" s="4">
        <f>'Fuel Values'!C121*100</f>
        <v>187.14</v>
      </c>
      <c r="P121" s="18">
        <f>('LCFS Values'!$E$4-AB$4)/1000000*'LCFS Values'!B121*'LCFS Values'!$G$2*100</f>
        <v>136.21708212778572</v>
      </c>
      <c r="Q121" s="4">
        <f>'RIN Values'!D121</f>
        <v>236.55500000000001</v>
      </c>
      <c r="R121" s="4">
        <f>'Fixed Credits Value'!B121</f>
        <v>100</v>
      </c>
      <c r="S121" s="4">
        <f>'Fixed Credits Value'!C121</f>
        <v>16</v>
      </c>
      <c r="T121" s="4">
        <f t="shared" si="12"/>
        <v>675.91208212778565</v>
      </c>
      <c r="U121" s="4">
        <f>T121/'Feedstock Conversions'!B$10</f>
        <v>83.228446092858448</v>
      </c>
      <c r="W121" s="4">
        <f t="shared" si="10"/>
        <v>166.54201903695412</v>
      </c>
      <c r="X121" s="4">
        <f t="shared" si="13"/>
        <v>95.912082127785652</v>
      </c>
      <c r="AE121" s="54">
        <v>45.6</v>
      </c>
      <c r="AF121" s="4">
        <f>$B121+'Rail Costs'!M121</f>
        <v>54.373286674132139</v>
      </c>
      <c r="AG121" s="4">
        <f>$B121+'Rail Costs'!B121</f>
        <v>55.497715565509516</v>
      </c>
      <c r="AH121" s="4">
        <f>$B121+'Rail Costs'!P121</f>
        <v>52.349314669652856</v>
      </c>
      <c r="AI121" s="4">
        <f>$B121+'Rail Costs'!L121</f>
        <v>53.248857782754762</v>
      </c>
      <c r="AM121" s="4">
        <f>$L121-(AE121*'Feedstock Conversions'!$B$19)-'Rail Costs'!Q121</f>
        <v>236.47134328168471</v>
      </c>
      <c r="AN121" s="4">
        <f>$L121-(AF121*'Feedstock Conversions'!$B$19)-'Rail Costs'!R121</f>
        <v>171.52961941857924</v>
      </c>
      <c r="AO121" s="4">
        <f>$L121-(AG121*'Feedstock Conversions'!$B$19)-'Rail Costs'!S121</f>
        <v>163.32643929879913</v>
      </c>
      <c r="AP121" s="4">
        <f>$L121-(AH121*'Feedstock Conversions'!$B$19)-'Rail Costs'!T121</f>
        <v>186.37031359840503</v>
      </c>
      <c r="AQ121" s="4">
        <f>$L121-(AI121*'Feedstock Conversions'!$B$19)-'Rail Costs'!U121</f>
        <v>179.81970709885005</v>
      </c>
      <c r="AR121" s="4">
        <f>W121-'Rail Costs'!V121</f>
        <v>162.18926850173668</v>
      </c>
      <c r="AT121" s="4">
        <f>$T121-(AE121*'Feedstock Conversions'!$B$10)-'Rail Costs'!Q121</f>
        <v>301.77822540947034</v>
      </c>
      <c r="AU121" s="4">
        <f>$T121-(AF121*'Feedstock Conversions'!$B$10)-'Rail Costs'!R121</f>
        <v>230.9481639735765</v>
      </c>
      <c r="AV121" s="4">
        <f>$T121-(AG121*'Feedstock Conversions'!$B$10)-'Rail Costs'!S121</f>
        <v>221.99030466286695</v>
      </c>
      <c r="AW121" s="4">
        <f>$T121-(AH121*'Feedstock Conversions'!$B$10)-'Rail Costs'!T121</f>
        <v>247.14728069707527</v>
      </c>
      <c r="AX121" s="4">
        <f>$T121-(AI121*'Feedstock Conversions'!$B$10)-'Rail Costs'!U121</f>
        <v>239.99293084477674</v>
      </c>
      <c r="AY121" s="4">
        <f>X121-'Rail Costs'!V121</f>
        <v>91.559331592568199</v>
      </c>
      <c r="BH121">
        <f t="shared" si="7"/>
        <v>16</v>
      </c>
      <c r="BI121">
        <f t="shared" si="8"/>
        <v>2021</v>
      </c>
      <c r="BJ121">
        <f t="shared" si="11"/>
        <v>4</v>
      </c>
    </row>
    <row r="122" spans="1:62" x14ac:dyDescent="0.2">
      <c r="A122" s="11">
        <v>44309</v>
      </c>
      <c r="B122" s="4">
        <v>51</v>
      </c>
      <c r="C122" s="18">
        <f>'Poultry Fat'!B122+'Rail Costs'!B122</f>
        <v>55.497715565509516</v>
      </c>
      <c r="E122" s="4">
        <f>'Poultry Fat'!C122*'Feedstock Conversions'!B$19</f>
        <v>413.45798096304588</v>
      </c>
      <c r="F122" s="4">
        <f>'Poultry Fat'!C122*'Feedstock Conversions'!B$10</f>
        <v>450.70619772676372</v>
      </c>
      <c r="H122" s="4">
        <f>'Fuel Values'!B122-'Poultry Fat'!I122-'Poultry Fat'!J122-'Poultry Fat'!K122</f>
        <v>123.20980457443903</v>
      </c>
      <c r="I122" s="18">
        <f>('LCFS Values'!$E$4-$AA$4)/1000000*'LCFS Values'!B122*'LCFS Values'!$G$2*100</f>
        <v>139.06519542556094</v>
      </c>
      <c r="J122" s="4">
        <f>'RIN Values'!C122</f>
        <v>217.72500000000002</v>
      </c>
      <c r="K122" s="4">
        <f>'Fixed Credits Value'!B122</f>
        <v>100</v>
      </c>
      <c r="L122" s="4">
        <f t="shared" si="9"/>
        <v>580</v>
      </c>
      <c r="M122" s="4">
        <f>L122/'Feedstock Conversions'!B$19</f>
        <v>77.852348993288587</v>
      </c>
      <c r="O122" s="4">
        <f>'Fuel Values'!C122*100</f>
        <v>188.21</v>
      </c>
      <c r="P122" s="18">
        <f>('LCFS Values'!$E$4-AB$4)/1000000*'LCFS Values'!B122*'LCFS Values'!$G$2*100</f>
        <v>132.48252352057142</v>
      </c>
      <c r="Q122" s="4">
        <f>'RIN Values'!D122</f>
        <v>246.755</v>
      </c>
      <c r="R122" s="4">
        <f>'Fixed Credits Value'!B122</f>
        <v>100</v>
      </c>
      <c r="S122" s="4">
        <f>'Fixed Credits Value'!C122</f>
        <v>16</v>
      </c>
      <c r="T122" s="4">
        <f t="shared" si="12"/>
        <v>683.44752352057139</v>
      </c>
      <c r="U122" s="4">
        <f>T122/'Feedstock Conversions'!B$10</f>
        <v>84.156322800981556</v>
      </c>
      <c r="W122" s="4">
        <f t="shared" si="10"/>
        <v>166.54201903695412</v>
      </c>
      <c r="X122" s="4">
        <f t="shared" si="13"/>
        <v>103.44752352057139</v>
      </c>
      <c r="AE122" s="54">
        <v>46</v>
      </c>
      <c r="AF122" s="4">
        <f>$B122+'Rail Costs'!M122</f>
        <v>54.373286674132139</v>
      </c>
      <c r="AG122" s="4">
        <f>$B122+'Rail Costs'!B122</f>
        <v>55.497715565509516</v>
      </c>
      <c r="AH122" s="4">
        <f>$B122+'Rail Costs'!P122</f>
        <v>52.349314669652856</v>
      </c>
      <c r="AI122" s="4">
        <f>$B122+'Rail Costs'!L122</f>
        <v>53.248857782754762</v>
      </c>
      <c r="AM122" s="4">
        <f>$L122-(AE122*'Feedstock Conversions'!$B$19)-'Rail Costs'!Q122</f>
        <v>233.49134328168475</v>
      </c>
      <c r="AN122" s="4">
        <f>$L122-(AF122*'Feedstock Conversions'!$B$19)-'Rail Costs'!R122</f>
        <v>171.52961941857924</v>
      </c>
      <c r="AO122" s="4">
        <f>$L122-(AG122*'Feedstock Conversions'!$B$19)-'Rail Costs'!S122</f>
        <v>163.32643929879913</v>
      </c>
      <c r="AP122" s="4">
        <f>$L122-(AH122*'Feedstock Conversions'!$B$19)-'Rail Costs'!T122</f>
        <v>186.37031359840503</v>
      </c>
      <c r="AQ122" s="4">
        <f>$L122-(AI122*'Feedstock Conversions'!$B$19)-'Rail Costs'!U122</f>
        <v>179.81970709885005</v>
      </c>
      <c r="AR122" s="4">
        <f>W122-'Rail Costs'!V122</f>
        <v>162.18926850173668</v>
      </c>
      <c r="AT122" s="4">
        <f>$T122-(AE122*'Feedstock Conversions'!$B$10)-'Rail Costs'!Q122</f>
        <v>306.06520013558946</v>
      </c>
      <c r="AU122" s="4">
        <f>$T122-(AF122*'Feedstock Conversions'!$B$10)-'Rail Costs'!R122</f>
        <v>238.48360536636224</v>
      </c>
      <c r="AV122" s="4">
        <f>$T122-(AG122*'Feedstock Conversions'!$B$10)-'Rail Costs'!S122</f>
        <v>229.52574605565269</v>
      </c>
      <c r="AW122" s="4">
        <f>$T122-(AH122*'Feedstock Conversions'!$B$10)-'Rail Costs'!T122</f>
        <v>254.68272208986102</v>
      </c>
      <c r="AX122" s="4">
        <f>$T122-(AI122*'Feedstock Conversions'!$B$10)-'Rail Costs'!U122</f>
        <v>247.52837223756248</v>
      </c>
      <c r="AY122" s="4">
        <f>X122-'Rail Costs'!V122</f>
        <v>99.094772985353941</v>
      </c>
      <c r="BH122">
        <f t="shared" si="7"/>
        <v>17</v>
      </c>
      <c r="BI122">
        <f t="shared" si="8"/>
        <v>2021</v>
      </c>
      <c r="BJ122">
        <f t="shared" si="11"/>
        <v>4</v>
      </c>
    </row>
    <row r="123" spans="1:62" x14ac:dyDescent="0.2">
      <c r="A123" s="11">
        <v>44316</v>
      </c>
      <c r="B123" s="4">
        <v>51</v>
      </c>
      <c r="C123" s="18">
        <f>'Poultry Fat'!B123+'Rail Costs'!B123</f>
        <v>55.497715565509516</v>
      </c>
      <c r="E123" s="4">
        <f>'Poultry Fat'!C123*'Feedstock Conversions'!B$19</f>
        <v>413.45798096304588</v>
      </c>
      <c r="F123" s="4">
        <f>'Poultry Fat'!C123*'Feedstock Conversions'!B$10</f>
        <v>450.70619772676372</v>
      </c>
      <c r="H123" s="4">
        <f>'Fuel Values'!B123-'Poultry Fat'!I123-'Poultry Fat'!J123-'Poultry Fat'!K123</f>
        <v>103.89940172575612</v>
      </c>
      <c r="I123" s="18">
        <f>('LCFS Values'!$E$4-$AA$4)/1000000*'LCFS Values'!B123*'LCFS Values'!$G$2*100</f>
        <v>139.02559827424389</v>
      </c>
      <c r="J123" s="4">
        <f>'RIN Values'!C123</f>
        <v>237.07500000000002</v>
      </c>
      <c r="K123" s="4">
        <f>'Fixed Credits Value'!B123</f>
        <v>100</v>
      </c>
      <c r="L123" s="4">
        <f t="shared" si="9"/>
        <v>580</v>
      </c>
      <c r="M123" s="4">
        <f>L123/'Feedstock Conversions'!B$19</f>
        <v>77.852348993288587</v>
      </c>
      <c r="O123" s="4">
        <f>'Fuel Values'!C123*100</f>
        <v>193.11</v>
      </c>
      <c r="P123" s="18">
        <f>('LCFS Values'!$E$4-AB$4)/1000000*'LCFS Values'!B123*'LCFS Values'!$G$2*100</f>
        <v>132.44480070635711</v>
      </c>
      <c r="Q123" s="4">
        <f>'RIN Values'!D123</f>
        <v>268.685</v>
      </c>
      <c r="R123" s="4">
        <f>'Fixed Credits Value'!B123</f>
        <v>100</v>
      </c>
      <c r="S123" s="4">
        <f>'Fixed Credits Value'!C123</f>
        <v>16</v>
      </c>
      <c r="T123" s="4">
        <f t="shared" si="12"/>
        <v>710.23980070635719</v>
      </c>
      <c r="U123" s="4">
        <f>T123/'Feedstock Conversions'!B$10</f>
        <v>87.455390322370405</v>
      </c>
      <c r="W123" s="4">
        <f t="shared" si="10"/>
        <v>166.54201903695412</v>
      </c>
      <c r="X123" s="4">
        <f t="shared" si="13"/>
        <v>130.23980070635719</v>
      </c>
      <c r="AE123" s="54">
        <v>46.3</v>
      </c>
      <c r="AF123" s="4">
        <f>$B123+'Rail Costs'!M123</f>
        <v>54.373286674132139</v>
      </c>
      <c r="AG123" s="4">
        <f>$B123+'Rail Costs'!B123</f>
        <v>55.497715565509516</v>
      </c>
      <c r="AH123" s="4">
        <f>$B123+'Rail Costs'!P123</f>
        <v>52.349314669652856</v>
      </c>
      <c r="AI123" s="4">
        <f>$B123+'Rail Costs'!L123</f>
        <v>53.248857782754762</v>
      </c>
      <c r="AM123" s="4">
        <f>$L123-(AE123*'Feedstock Conversions'!$B$19)-'Rail Costs'!Q123</f>
        <v>231.25634328168474</v>
      </c>
      <c r="AN123" s="4">
        <f>$L123-(AF123*'Feedstock Conversions'!$B$19)-'Rail Costs'!R123</f>
        <v>171.52961941857924</v>
      </c>
      <c r="AO123" s="4">
        <f>$L123-(AG123*'Feedstock Conversions'!$B$19)-'Rail Costs'!S123</f>
        <v>163.32643929879913</v>
      </c>
      <c r="AP123" s="4">
        <f>$L123-(AH123*'Feedstock Conversions'!$B$19)-'Rail Costs'!T123</f>
        <v>186.37031359840503</v>
      </c>
      <c r="AQ123" s="4">
        <f>$L123-(AI123*'Feedstock Conversions'!$B$19)-'Rail Costs'!U123</f>
        <v>179.81970709885005</v>
      </c>
      <c r="AR123" s="4">
        <f>W123-'Rail Costs'!V123</f>
        <v>162.18926850173668</v>
      </c>
      <c r="AT123" s="4">
        <f>$T123-(AE123*'Feedstock Conversions'!$B$10)-'Rail Costs'!Q123</f>
        <v>330.42112732137525</v>
      </c>
      <c r="AU123" s="4">
        <f>$T123-(AF123*'Feedstock Conversions'!$B$10)-'Rail Costs'!R123</f>
        <v>265.27588255214806</v>
      </c>
      <c r="AV123" s="4">
        <f>$T123-(AG123*'Feedstock Conversions'!$B$10)-'Rail Costs'!S123</f>
        <v>256.31802324143848</v>
      </c>
      <c r="AW123" s="4">
        <f>$T123-(AH123*'Feedstock Conversions'!$B$10)-'Rail Costs'!T123</f>
        <v>281.47499927564678</v>
      </c>
      <c r="AX123" s="4">
        <f>$T123-(AI123*'Feedstock Conversions'!$B$10)-'Rail Costs'!U123</f>
        <v>274.32064942334824</v>
      </c>
      <c r="AY123" s="4">
        <f>X123-'Rail Costs'!V123</f>
        <v>125.88705017113973</v>
      </c>
      <c r="BH123">
        <f t="shared" si="7"/>
        <v>18</v>
      </c>
      <c r="BI123">
        <f t="shared" si="8"/>
        <v>2021</v>
      </c>
      <c r="BJ123">
        <f t="shared" si="11"/>
        <v>4</v>
      </c>
    </row>
    <row r="124" spans="1:62" x14ac:dyDescent="0.2">
      <c r="A124" s="11">
        <v>44323</v>
      </c>
      <c r="B124" s="4">
        <v>51</v>
      </c>
      <c r="C124" s="18">
        <f>'Poultry Fat'!B124+'Rail Costs'!B124</f>
        <v>55.497715565509516</v>
      </c>
      <c r="E124" s="4">
        <f>'Poultry Fat'!C124*'Feedstock Conversions'!B$19</f>
        <v>413.45798096304588</v>
      </c>
      <c r="F124" s="4">
        <f>'Poultry Fat'!C124*'Feedstock Conversions'!B$10</f>
        <v>450.70619772676372</v>
      </c>
      <c r="H124" s="4">
        <f>'Fuel Values'!B124-'Poultry Fat'!I124-'Poultry Fat'!J124-'Poultry Fat'!K124</f>
        <v>73.317886001853708</v>
      </c>
      <c r="I124" s="18">
        <f>('LCFS Values'!$E$4-$AA$4)/1000000*'LCFS Values'!B124*'LCFS Values'!$G$2*100</f>
        <v>145.75711399814634</v>
      </c>
      <c r="J124" s="4">
        <f>'RIN Values'!C124</f>
        <v>260.92499999999995</v>
      </c>
      <c r="K124" s="4">
        <f>'Fixed Credits Value'!B124</f>
        <v>100</v>
      </c>
      <c r="L124" s="4">
        <f t="shared" si="9"/>
        <v>580</v>
      </c>
      <c r="M124" s="4">
        <f>L124/'Feedstock Conversions'!B$19</f>
        <v>77.852348993288587</v>
      </c>
      <c r="O124" s="4">
        <f>'Fuel Values'!C124*100</f>
        <v>200.07000000000002</v>
      </c>
      <c r="P124" s="18">
        <f>('LCFS Values'!$E$4-AB$4)/1000000*'LCFS Values'!B124*'LCFS Values'!$G$2*100</f>
        <v>138.8576791227857</v>
      </c>
      <c r="Q124" s="4">
        <f>'RIN Values'!D124</f>
        <v>295.71499999999997</v>
      </c>
      <c r="R124" s="4">
        <f>'Fixed Credits Value'!B124</f>
        <v>100</v>
      </c>
      <c r="S124" s="4">
        <f>'Fixed Credits Value'!C124</f>
        <v>16</v>
      </c>
      <c r="T124" s="4">
        <f t="shared" si="12"/>
        <v>750.64267912278569</v>
      </c>
      <c r="U124" s="4">
        <f>T124/'Feedstock Conversions'!B$10</f>
        <v>92.430399465116139</v>
      </c>
      <c r="W124" s="4">
        <f t="shared" si="10"/>
        <v>166.54201903695412</v>
      </c>
      <c r="X124" s="4">
        <f t="shared" si="13"/>
        <v>170.64267912278569</v>
      </c>
      <c r="AE124" s="54">
        <v>47.4</v>
      </c>
      <c r="AF124" s="4">
        <f>$B124+'Rail Costs'!M124</f>
        <v>54.373286674132139</v>
      </c>
      <c r="AG124" s="4">
        <f>$B124+'Rail Costs'!B124</f>
        <v>55.497715565509516</v>
      </c>
      <c r="AH124" s="4">
        <f>$B124+'Rail Costs'!P124</f>
        <v>52.349314669652856</v>
      </c>
      <c r="AI124" s="4">
        <f>$B124+'Rail Costs'!L124</f>
        <v>53.248857782754762</v>
      </c>
      <c r="AM124" s="4">
        <f>$L124-(AE124*'Feedstock Conversions'!$B$19)-'Rail Costs'!Q124</f>
        <v>223.06134328168474</v>
      </c>
      <c r="AN124" s="4">
        <f>$L124-(AF124*'Feedstock Conversions'!$B$19)-'Rail Costs'!R124</f>
        <v>171.52961941857924</v>
      </c>
      <c r="AO124" s="4">
        <f>$L124-(AG124*'Feedstock Conversions'!$B$19)-'Rail Costs'!S124</f>
        <v>163.32643929879913</v>
      </c>
      <c r="AP124" s="4">
        <f>$L124-(AH124*'Feedstock Conversions'!$B$19)-'Rail Costs'!T124</f>
        <v>186.37031359840503</v>
      </c>
      <c r="AQ124" s="4">
        <f>$L124-(AI124*'Feedstock Conversions'!$B$19)-'Rail Costs'!U124</f>
        <v>179.81970709885005</v>
      </c>
      <c r="AR124" s="4">
        <f>W124-'Rail Costs'!V124</f>
        <v>162.18926850173668</v>
      </c>
      <c r="AT124" s="4">
        <f>$T124-(AE124*'Feedstock Conversions'!$B$10)-'Rail Costs'!Q124</f>
        <v>361.89072240447041</v>
      </c>
      <c r="AU124" s="4">
        <f>$T124-(AF124*'Feedstock Conversions'!$B$10)-'Rail Costs'!R124</f>
        <v>305.67876096857657</v>
      </c>
      <c r="AV124" s="4">
        <f>$T124-(AG124*'Feedstock Conversions'!$B$10)-'Rail Costs'!S124</f>
        <v>296.72090165786699</v>
      </c>
      <c r="AW124" s="4">
        <f>$T124-(AH124*'Feedstock Conversions'!$B$10)-'Rail Costs'!T124</f>
        <v>321.87787769207529</v>
      </c>
      <c r="AX124" s="4">
        <f>$T124-(AI124*'Feedstock Conversions'!$B$10)-'Rail Costs'!U124</f>
        <v>314.72352783977675</v>
      </c>
      <c r="AY124" s="4">
        <f>X124-'Rail Costs'!V124</f>
        <v>166.28992858756826</v>
      </c>
      <c r="BH124">
        <f t="shared" si="7"/>
        <v>19</v>
      </c>
      <c r="BI124">
        <f t="shared" si="8"/>
        <v>2021</v>
      </c>
      <c r="BJ124">
        <f t="shared" si="11"/>
        <v>5</v>
      </c>
    </row>
    <row r="125" spans="1:62" x14ac:dyDescent="0.2">
      <c r="A125" s="11">
        <v>44330</v>
      </c>
      <c r="B125" s="4">
        <v>52.5</v>
      </c>
      <c r="C125" s="18">
        <f>'Poultry Fat'!B125+'Rail Costs'!B125</f>
        <v>56.997715565509516</v>
      </c>
      <c r="E125" s="4">
        <f>'Poultry Fat'!C125*'Feedstock Conversions'!B$19</f>
        <v>424.6329809630459</v>
      </c>
      <c r="F125" s="4">
        <f>'Poultry Fat'!C125*'Feedstock Conversions'!B$10</f>
        <v>462.88794772676374</v>
      </c>
      <c r="H125" s="4">
        <f>'Fuel Values'!B125-'Poultry Fat'!I125-'Poultry Fat'!J125-'Poultry Fat'!K125</f>
        <v>70.231654074146377</v>
      </c>
      <c r="I125" s="18">
        <f>('LCFS Values'!$E$4-$AA$4)/1000000*'LCFS Values'!B125*'LCFS Values'!$G$2*100</f>
        <v>148.09334592585364</v>
      </c>
      <c r="J125" s="4">
        <f>'RIN Values'!C125</f>
        <v>285.67499999999995</v>
      </c>
      <c r="K125" s="4">
        <f>'Fixed Credits Value'!B125</f>
        <v>100</v>
      </c>
      <c r="L125" s="4">
        <f t="shared" si="9"/>
        <v>604</v>
      </c>
      <c r="M125" s="4">
        <f>L125/'Feedstock Conversions'!B$19</f>
        <v>81.073825503355707</v>
      </c>
      <c r="O125" s="4">
        <f>'Fuel Values'!C125*100</f>
        <v>204.3</v>
      </c>
      <c r="P125" s="18">
        <f>('LCFS Values'!$E$4-AB$4)/1000000*'LCFS Values'!B125*'LCFS Values'!$G$2*100</f>
        <v>141.08332516142858</v>
      </c>
      <c r="Q125" s="4">
        <f>'RIN Values'!D125</f>
        <v>323.76499999999999</v>
      </c>
      <c r="R125" s="4">
        <f>'Fixed Credits Value'!B125</f>
        <v>100</v>
      </c>
      <c r="S125" s="4">
        <f>'Fixed Credits Value'!C125</f>
        <v>16</v>
      </c>
      <c r="T125" s="4">
        <f t="shared" si="12"/>
        <v>785.1483251614286</v>
      </c>
      <c r="U125" s="4">
        <f>T125/'Feedstock Conversions'!B$10</f>
        <v>96.67925279554602</v>
      </c>
      <c r="W125" s="4">
        <f t="shared" si="10"/>
        <v>179.3670190369541</v>
      </c>
      <c r="X125" s="4">
        <f t="shared" si="13"/>
        <v>181.1483251614286</v>
      </c>
      <c r="AE125" s="54">
        <v>47.9</v>
      </c>
      <c r="AF125" s="4">
        <f>$B125+'Rail Costs'!M125</f>
        <v>55.873286674132139</v>
      </c>
      <c r="AG125" s="4">
        <f>$B125+'Rail Costs'!B125</f>
        <v>56.997715565509516</v>
      </c>
      <c r="AH125" s="4">
        <f>$B125+'Rail Costs'!P125</f>
        <v>53.849314669652856</v>
      </c>
      <c r="AI125" s="4">
        <f>$B125+'Rail Costs'!L125</f>
        <v>54.748857782754762</v>
      </c>
      <c r="AM125" s="4">
        <f>$L125-(AE125*'Feedstock Conversions'!$B$19)-'Rail Costs'!Q125</f>
        <v>243.33634328168472</v>
      </c>
      <c r="AN125" s="4">
        <f>$L125-(AF125*'Feedstock Conversions'!$B$19)-'Rail Costs'!R125</f>
        <v>184.35461941857923</v>
      </c>
      <c r="AO125" s="4">
        <f>$L125-(AG125*'Feedstock Conversions'!$B$19)-'Rail Costs'!S125</f>
        <v>176.15143929879912</v>
      </c>
      <c r="AP125" s="4">
        <f>$L125-(AH125*'Feedstock Conversions'!$B$19)-'Rail Costs'!T125</f>
        <v>199.19531359840502</v>
      </c>
      <c r="AQ125" s="4">
        <f>$L125-(AI125*'Feedstock Conversions'!$B$19)-'Rail Costs'!U125</f>
        <v>192.64470709885003</v>
      </c>
      <c r="AR125" s="4">
        <f>W125-'Rail Costs'!V125</f>
        <v>175.01426850173667</v>
      </c>
      <c r="AT125" s="4">
        <f>$T125-(AE125*'Feedstock Conversions'!$B$10)-'Rail Costs'!Q125</f>
        <v>392.33578510977998</v>
      </c>
      <c r="AU125" s="4">
        <f>$T125-(AF125*'Feedstock Conversions'!$B$10)-'Rail Costs'!R125</f>
        <v>328.00265700721945</v>
      </c>
      <c r="AV125" s="4">
        <f>$T125-(AG125*'Feedstock Conversions'!$B$10)-'Rail Costs'!S125</f>
        <v>319.04479769650987</v>
      </c>
      <c r="AW125" s="4">
        <f>$T125-(AH125*'Feedstock Conversions'!$B$10)-'Rail Costs'!T125</f>
        <v>344.20177373071823</v>
      </c>
      <c r="AX125" s="4">
        <f>$T125-(AI125*'Feedstock Conversions'!$B$10)-'Rail Costs'!U125</f>
        <v>337.04742387841969</v>
      </c>
      <c r="AY125" s="4">
        <f>X125-'Rail Costs'!V125</f>
        <v>176.79557462621116</v>
      </c>
      <c r="BH125">
        <f t="shared" si="7"/>
        <v>20</v>
      </c>
      <c r="BI125">
        <f t="shared" si="8"/>
        <v>2021</v>
      </c>
      <c r="BJ125">
        <f t="shared" si="11"/>
        <v>5</v>
      </c>
    </row>
    <row r="126" spans="1:62" x14ac:dyDescent="0.2">
      <c r="A126" s="11">
        <v>44337</v>
      </c>
      <c r="B126" s="4">
        <v>55.4</v>
      </c>
      <c r="C126" s="18">
        <f>'Poultry Fat'!B126+'Rail Costs'!B126</f>
        <v>59.897715565509515</v>
      </c>
      <c r="E126" s="4">
        <f>'Poultry Fat'!C126*'Feedstock Conversions'!B$19</f>
        <v>446.23798096304591</v>
      </c>
      <c r="F126" s="4">
        <f>'Poultry Fat'!C126*'Feedstock Conversions'!B$10</f>
        <v>486.43933106009706</v>
      </c>
      <c r="H126" s="4">
        <f>'Fuel Values'!B126-'Poultry Fat'!I126-'Poultry Fat'!J126-'Poultry Fat'!K126</f>
        <v>77.556322442536612</v>
      </c>
      <c r="I126" s="18">
        <f>('LCFS Values'!$E$4-$AA$4)/1000000*'LCFS Values'!B126*'LCFS Values'!$G$2*100</f>
        <v>149.04367755746338</v>
      </c>
      <c r="J126" s="4">
        <f>'RIN Values'!C126</f>
        <v>293.39999999999998</v>
      </c>
      <c r="K126" s="4">
        <f>'Fixed Credits Value'!B126</f>
        <v>100</v>
      </c>
      <c r="L126" s="4">
        <f t="shared" si="9"/>
        <v>620</v>
      </c>
      <c r="M126" s="4">
        <f>L126/'Feedstock Conversions'!B$19</f>
        <v>83.221476510067106</v>
      </c>
      <c r="O126" s="4">
        <f>'Fuel Values'!C126*100</f>
        <v>202.53</v>
      </c>
      <c r="P126" s="18">
        <f>('LCFS Values'!$E$4-AB$4)/1000000*'LCFS Values'!B126*'LCFS Values'!$G$2*100</f>
        <v>141.98867270257139</v>
      </c>
      <c r="Q126" s="4">
        <f>'RIN Values'!D126</f>
        <v>332.52</v>
      </c>
      <c r="R126" s="4">
        <f>'Fixed Credits Value'!B126</f>
        <v>100</v>
      </c>
      <c r="S126" s="4">
        <f>'Fixed Credits Value'!C126</f>
        <v>16</v>
      </c>
      <c r="T126" s="4">
        <f t="shared" si="12"/>
        <v>793.03867270257138</v>
      </c>
      <c r="U126" s="4">
        <f>T126/'Feedstock Conversions'!B$10</f>
        <v>97.650830878474522</v>
      </c>
      <c r="W126" s="4">
        <f t="shared" si="10"/>
        <v>173.76201903695409</v>
      </c>
      <c r="X126" s="4">
        <f t="shared" si="13"/>
        <v>173.03867270257138</v>
      </c>
      <c r="AE126" s="54">
        <v>48.8</v>
      </c>
      <c r="AF126" s="4">
        <f>$B126+'Rail Costs'!M126</f>
        <v>58.773286674132137</v>
      </c>
      <c r="AG126" s="4">
        <f>$B126+'Rail Costs'!B126</f>
        <v>59.897715565509515</v>
      </c>
      <c r="AH126" s="4">
        <f>$B126+'Rail Costs'!P126</f>
        <v>56.749314669652854</v>
      </c>
      <c r="AI126" s="4">
        <f>$B126+'Rail Costs'!L126</f>
        <v>57.64885778275476</v>
      </c>
      <c r="AM126" s="4">
        <f>$L126-(AE126*'Feedstock Conversions'!$B$19)-'Rail Costs'!Q126</f>
        <v>252.63134328168474</v>
      </c>
      <c r="AN126" s="4">
        <f>$L126-(AF126*'Feedstock Conversions'!$B$19)-'Rail Costs'!R126</f>
        <v>178.74961941857921</v>
      </c>
      <c r="AO126" s="4">
        <f>$L126-(AG126*'Feedstock Conversions'!$B$19)-'Rail Costs'!S126</f>
        <v>170.5464392987991</v>
      </c>
      <c r="AP126" s="4">
        <f>$L126-(AH126*'Feedstock Conversions'!$B$19)-'Rail Costs'!T126</f>
        <v>193.590313598405</v>
      </c>
      <c r="AQ126" s="4">
        <f>$L126-(AI126*'Feedstock Conversions'!$B$19)-'Rail Costs'!U126</f>
        <v>187.03970709885002</v>
      </c>
      <c r="AR126" s="4">
        <f>W126-'Rail Costs'!V126</f>
        <v>169.40926850173665</v>
      </c>
      <c r="AT126" s="4">
        <f>$T126-(AE126*'Feedstock Conversions'!$B$10)-'Rail Costs'!Q126</f>
        <v>392.91708265092279</v>
      </c>
      <c r="AU126" s="4">
        <f>$T126-(AF126*'Feedstock Conversions'!$B$10)-'Rail Costs'!R126</f>
        <v>312.34162121502891</v>
      </c>
      <c r="AV126" s="4">
        <f>$T126-(AG126*'Feedstock Conversions'!$B$10)-'Rail Costs'!S126</f>
        <v>303.38376190431933</v>
      </c>
      <c r="AW126" s="4">
        <f>$T126-(AH126*'Feedstock Conversions'!$B$10)-'Rail Costs'!T126</f>
        <v>328.54073793852768</v>
      </c>
      <c r="AX126" s="4">
        <f>$T126-(AI126*'Feedstock Conversions'!$B$10)-'Rail Costs'!U126</f>
        <v>321.38638808622915</v>
      </c>
      <c r="AY126" s="4">
        <f>X126-'Rail Costs'!V126</f>
        <v>168.68592216735394</v>
      </c>
      <c r="BH126">
        <f t="shared" si="7"/>
        <v>21</v>
      </c>
      <c r="BI126">
        <f t="shared" si="8"/>
        <v>2021</v>
      </c>
      <c r="BJ126">
        <f t="shared" si="11"/>
        <v>5</v>
      </c>
    </row>
    <row r="127" spans="1:62" x14ac:dyDescent="0.2">
      <c r="A127" s="11">
        <v>44344</v>
      </c>
      <c r="B127" s="4">
        <v>56</v>
      </c>
      <c r="C127" s="18">
        <f>'Poultry Fat'!B127+'Rail Costs'!B127</f>
        <v>60.497715565509516</v>
      </c>
      <c r="E127" s="4">
        <f>'Poultry Fat'!C127*'Feedstock Conversions'!B$19</f>
        <v>450.70798096304588</v>
      </c>
      <c r="F127" s="4">
        <f>'Poultry Fat'!C127*'Feedstock Conversions'!B$10</f>
        <v>491.31203106009707</v>
      </c>
      <c r="H127" s="4">
        <f>'Fuel Values'!B127-'Poultry Fat'!I127-'Poultry Fat'!J127-'Poultry Fat'!K127</f>
        <v>78.151133245073197</v>
      </c>
      <c r="I127" s="18">
        <f>('LCFS Values'!$E$4-$AA$4)/1000000*'LCFS Values'!B127*'LCFS Values'!$G$2*100</f>
        <v>151.97386675492683</v>
      </c>
      <c r="J127" s="4">
        <f>'RIN Values'!C127</f>
        <v>289.875</v>
      </c>
      <c r="K127" s="4">
        <f>'Fixed Credits Value'!B127</f>
        <v>100</v>
      </c>
      <c r="L127" s="4">
        <f t="shared" si="9"/>
        <v>620</v>
      </c>
      <c r="M127" s="4">
        <f>L127/'Feedstock Conversions'!B$19</f>
        <v>83.221476510067106</v>
      </c>
      <c r="O127" s="4">
        <f>'Fuel Values'!C127*100</f>
        <v>205.47</v>
      </c>
      <c r="P127" s="18">
        <f>('LCFS Values'!$E$4-AB$4)/1000000*'LCFS Values'!B127*'LCFS Values'!$G$2*100</f>
        <v>144.78016095442857</v>
      </c>
      <c r="Q127" s="4">
        <f>'RIN Values'!D127</f>
        <v>328.52499999999998</v>
      </c>
      <c r="R127" s="4">
        <f>'Fixed Credits Value'!B127</f>
        <v>100</v>
      </c>
      <c r="S127" s="4">
        <f>'Fixed Credits Value'!C127</f>
        <v>16</v>
      </c>
      <c r="T127" s="4">
        <f t="shared" si="12"/>
        <v>794.77516095442854</v>
      </c>
      <c r="U127" s="4">
        <f>T127/'Feedstock Conversions'!B$10</f>
        <v>97.864653389836661</v>
      </c>
      <c r="W127" s="4">
        <f t="shared" si="10"/>
        <v>169.29201903695412</v>
      </c>
      <c r="X127" s="4">
        <f t="shared" si="13"/>
        <v>174.77516095442854</v>
      </c>
      <c r="AE127" s="54">
        <v>49</v>
      </c>
      <c r="AF127" s="4">
        <f>$B127+'Rail Costs'!M127</f>
        <v>59.373286674132139</v>
      </c>
      <c r="AG127" s="4">
        <f>$B127+'Rail Costs'!B127</f>
        <v>60.497715565509516</v>
      </c>
      <c r="AH127" s="4">
        <f>$B127+'Rail Costs'!P127</f>
        <v>57.349314669652856</v>
      </c>
      <c r="AI127" s="4">
        <f>$B127+'Rail Costs'!L127</f>
        <v>58.248857782754762</v>
      </c>
      <c r="AM127" s="4">
        <f>$L127-(AE127*'Feedstock Conversions'!$B$19)-'Rail Costs'!Q127</f>
        <v>251.14134328168473</v>
      </c>
      <c r="AN127" s="4">
        <f>$L127-(AF127*'Feedstock Conversions'!$B$19)-'Rail Costs'!R127</f>
        <v>174.27961941857924</v>
      </c>
      <c r="AO127" s="4">
        <f>$L127-(AG127*'Feedstock Conversions'!$B$19)-'Rail Costs'!S127</f>
        <v>166.07643929879913</v>
      </c>
      <c r="AP127" s="4">
        <f>$L127-(AH127*'Feedstock Conversions'!$B$19)-'Rail Costs'!T127</f>
        <v>189.12031359840503</v>
      </c>
      <c r="AQ127" s="4">
        <f>$L127-(AI127*'Feedstock Conversions'!$B$19)-'Rail Costs'!U127</f>
        <v>182.56970709885005</v>
      </c>
      <c r="AR127" s="4">
        <f>W127-'Rail Costs'!V127</f>
        <v>164.93926850173668</v>
      </c>
      <c r="AT127" s="4">
        <f>$T127-(AE127*'Feedstock Conversions'!$B$10)-'Rail Costs'!Q127</f>
        <v>393.02933756944657</v>
      </c>
      <c r="AU127" s="4">
        <f>$T127-(AF127*'Feedstock Conversions'!$B$10)-'Rail Costs'!R127</f>
        <v>309.20540946688607</v>
      </c>
      <c r="AV127" s="4">
        <f>$T127-(AG127*'Feedstock Conversions'!$B$10)-'Rail Costs'!S127</f>
        <v>300.24755015617649</v>
      </c>
      <c r="AW127" s="4">
        <f>$T127-(AH127*'Feedstock Conversions'!$B$10)-'Rail Costs'!T127</f>
        <v>325.40452619038484</v>
      </c>
      <c r="AX127" s="4">
        <f>$T127-(AI127*'Feedstock Conversions'!$B$10)-'Rail Costs'!U127</f>
        <v>318.25017633808625</v>
      </c>
      <c r="AY127" s="4">
        <f>X127-'Rail Costs'!V127</f>
        <v>170.4224104192111</v>
      </c>
      <c r="BH127">
        <f t="shared" si="7"/>
        <v>22</v>
      </c>
      <c r="BI127">
        <f t="shared" si="8"/>
        <v>2021</v>
      </c>
      <c r="BJ127">
        <f t="shared" si="11"/>
        <v>5</v>
      </c>
    </row>
    <row r="128" spans="1:62" x14ac:dyDescent="0.2">
      <c r="A128" s="11">
        <v>44351</v>
      </c>
      <c r="B128" s="4">
        <v>56</v>
      </c>
      <c r="C128" s="18">
        <f>'Poultry Fat'!B128+'Rail Costs'!B128</f>
        <v>60.497715565509516</v>
      </c>
      <c r="E128" s="4">
        <f>'Poultry Fat'!C128*'Feedstock Conversions'!B$19</f>
        <v>450.70798096304588</v>
      </c>
      <c r="F128" s="4">
        <f>'Poultry Fat'!C128*'Feedstock Conversions'!B$10</f>
        <v>491.31203106009707</v>
      </c>
      <c r="H128" s="4">
        <f>'Fuel Values'!B128-'Poultry Fat'!I128-'Poultry Fat'!J128-'Poultry Fat'!K128</f>
        <v>76.326974550975592</v>
      </c>
      <c r="I128" s="18">
        <f>('LCFS Values'!$E$4-$AA$4)/1000000*'LCFS Values'!B128*'LCFS Values'!$G$2*100</f>
        <v>152.54802544902438</v>
      </c>
      <c r="J128" s="4">
        <f>'RIN Values'!C128</f>
        <v>293.625</v>
      </c>
      <c r="K128" s="4">
        <f>'Fixed Credits Value'!B128</f>
        <v>100</v>
      </c>
      <c r="L128" s="4">
        <f t="shared" si="9"/>
        <v>622.5</v>
      </c>
      <c r="M128" s="4">
        <f>L128/'Feedstock Conversions'!B$19</f>
        <v>83.557046979865774</v>
      </c>
      <c r="O128" s="4">
        <f>'Fuel Values'!C128*100</f>
        <v>211.01000000000002</v>
      </c>
      <c r="P128" s="18">
        <f>('LCFS Values'!$E$4-AB$4)/1000000*'LCFS Values'!B128*'LCFS Values'!$G$2*100</f>
        <v>145.32714176053568</v>
      </c>
      <c r="Q128" s="4">
        <f>'RIN Values'!D128</f>
        <v>332.77499999999998</v>
      </c>
      <c r="R128" s="4">
        <f>'Fixed Credits Value'!B128</f>
        <v>100</v>
      </c>
      <c r="S128" s="4">
        <f>'Fixed Credits Value'!C128</f>
        <v>16</v>
      </c>
      <c r="T128" s="4">
        <f t="shared" si="12"/>
        <v>805.11214176053568</v>
      </c>
      <c r="U128" s="4">
        <f>T128/'Feedstock Conversions'!B$10</f>
        <v>99.137497702776969</v>
      </c>
      <c r="W128" s="4">
        <f t="shared" si="10"/>
        <v>171.79201903695412</v>
      </c>
      <c r="X128" s="4">
        <f t="shared" si="13"/>
        <v>182.61214176053568</v>
      </c>
      <c r="AE128" s="54">
        <v>49</v>
      </c>
      <c r="AF128" s="4">
        <f>$B128+'Rail Costs'!M128</f>
        <v>59.373286674132139</v>
      </c>
      <c r="AG128" s="4">
        <f>$B128+'Rail Costs'!B128</f>
        <v>60.497715565509516</v>
      </c>
      <c r="AH128" s="4">
        <f>$B128+'Rail Costs'!P128</f>
        <v>57.349314669652856</v>
      </c>
      <c r="AI128" s="4">
        <f>$B128+'Rail Costs'!L128</f>
        <v>58.248857782754762</v>
      </c>
      <c r="AM128" s="4">
        <f>$L128-(AE128*'Feedstock Conversions'!$B$19)-'Rail Costs'!Q128</f>
        <v>253.64134328168473</v>
      </c>
      <c r="AN128" s="4">
        <f>$L128-(AF128*'Feedstock Conversions'!$B$19)-'Rail Costs'!R128</f>
        <v>176.77961941857924</v>
      </c>
      <c r="AO128" s="4">
        <f>$L128-(AG128*'Feedstock Conversions'!$B$19)-'Rail Costs'!S128</f>
        <v>168.57643929879913</v>
      </c>
      <c r="AP128" s="4">
        <f>$L128-(AH128*'Feedstock Conversions'!$B$19)-'Rail Costs'!T128</f>
        <v>191.62031359840503</v>
      </c>
      <c r="AQ128" s="4">
        <f>$L128-(AI128*'Feedstock Conversions'!$B$19)-'Rail Costs'!U128</f>
        <v>185.06970709885005</v>
      </c>
      <c r="AR128" s="4">
        <f>W128-'Rail Costs'!V128</f>
        <v>167.43926850173668</v>
      </c>
      <c r="AT128" s="4">
        <f>$T128-(AE128*'Feedstock Conversions'!$B$10)-'Rail Costs'!Q128</f>
        <v>403.3663183755537</v>
      </c>
      <c r="AU128" s="4">
        <f>$T128-(AF128*'Feedstock Conversions'!$B$10)-'Rail Costs'!R128</f>
        <v>319.5423902729932</v>
      </c>
      <c r="AV128" s="4">
        <f>$T128-(AG128*'Feedstock Conversions'!$B$10)-'Rail Costs'!S128</f>
        <v>310.58453096228362</v>
      </c>
      <c r="AW128" s="4">
        <f>$T128-(AH128*'Feedstock Conversions'!$B$10)-'Rail Costs'!T128</f>
        <v>335.74150699649198</v>
      </c>
      <c r="AX128" s="4">
        <f>$T128-(AI128*'Feedstock Conversions'!$B$10)-'Rail Costs'!U128</f>
        <v>328.58715714419338</v>
      </c>
      <c r="AY128" s="4">
        <f>X128-'Rail Costs'!V128</f>
        <v>178.25939122531824</v>
      </c>
      <c r="BH128">
        <f t="shared" si="7"/>
        <v>23</v>
      </c>
      <c r="BI128">
        <f t="shared" si="8"/>
        <v>2021</v>
      </c>
      <c r="BJ128">
        <f t="shared" si="11"/>
        <v>6</v>
      </c>
    </row>
    <row r="129" spans="1:62" x14ac:dyDescent="0.2">
      <c r="A129" s="11">
        <v>44358</v>
      </c>
      <c r="B129" s="4">
        <v>56</v>
      </c>
      <c r="C129" s="18">
        <f>'Poultry Fat'!B129+'Rail Costs'!B129</f>
        <v>60.497715565509516</v>
      </c>
      <c r="E129" s="4">
        <f>'Poultry Fat'!C129*'Feedstock Conversions'!B$19</f>
        <v>450.70798096304588</v>
      </c>
      <c r="F129" s="4">
        <f>'Poultry Fat'!C129*'Feedstock Conversions'!B$10</f>
        <v>491.31203106009707</v>
      </c>
      <c r="H129" s="4">
        <f>'Fuel Values'!B129-'Poultry Fat'!I129-'Poultry Fat'!J129-'Poultry Fat'!K129</f>
        <v>98.53468766614634</v>
      </c>
      <c r="I129" s="18">
        <f>('LCFS Values'!$E$4-$AA$4)/1000000*'LCFS Values'!B129*'LCFS Values'!$G$2*100</f>
        <v>151.34031233385366</v>
      </c>
      <c r="J129" s="4">
        <f>'RIN Values'!C129</f>
        <v>298.125</v>
      </c>
      <c r="K129" s="4">
        <f>'Fixed Credits Value'!B129</f>
        <v>100</v>
      </c>
      <c r="L129" s="4">
        <f t="shared" si="9"/>
        <v>648</v>
      </c>
      <c r="M129" s="4">
        <f>L129/'Feedstock Conversions'!B$19</f>
        <v>86.979865771812072</v>
      </c>
      <c r="O129" s="4">
        <f>'Fuel Values'!C129*100</f>
        <v>213.88</v>
      </c>
      <c r="P129" s="18">
        <f>('LCFS Values'!$E$4-AB$4)/1000000*'LCFS Values'!B129*'LCFS Values'!$G$2*100</f>
        <v>144.17659592699997</v>
      </c>
      <c r="Q129" s="4">
        <f>'RIN Values'!D129</f>
        <v>337.875</v>
      </c>
      <c r="R129" s="4">
        <f>'Fixed Credits Value'!B129</f>
        <v>100</v>
      </c>
      <c r="S129" s="4">
        <f>'Fixed Credits Value'!C129</f>
        <v>16</v>
      </c>
      <c r="T129" s="4">
        <f t="shared" si="12"/>
        <v>811.93159592699999</v>
      </c>
      <c r="U129" s="4">
        <f>T129/'Feedstock Conversions'!B$10</f>
        <v>99.977211311223741</v>
      </c>
      <c r="W129" s="4">
        <f t="shared" si="10"/>
        <v>197.29201903695412</v>
      </c>
      <c r="X129" s="4">
        <f t="shared" si="13"/>
        <v>163.93159592699999</v>
      </c>
      <c r="AE129" s="54">
        <v>50.2</v>
      </c>
      <c r="AF129" s="4">
        <f>$B129+'Rail Costs'!M129</f>
        <v>59.373286674132139</v>
      </c>
      <c r="AG129" s="4">
        <f>$B129+'Rail Costs'!B129</f>
        <v>60.497715565509516</v>
      </c>
      <c r="AH129" s="4">
        <f>$B129+'Rail Costs'!P129</f>
        <v>57.349314669652856</v>
      </c>
      <c r="AI129" s="4">
        <f>$B129+'Rail Costs'!L129</f>
        <v>58.248857782754762</v>
      </c>
      <c r="AM129" s="4">
        <f>$L129-(AE129*'Feedstock Conversions'!$B$19)-'Rail Costs'!Q129</f>
        <v>270.20134328168473</v>
      </c>
      <c r="AN129" s="4">
        <f>$L129-(AF129*'Feedstock Conversions'!$B$19)-'Rail Costs'!R129</f>
        <v>202.27961941857924</v>
      </c>
      <c r="AO129" s="4">
        <f>$L129-(AG129*'Feedstock Conversions'!$B$19)-'Rail Costs'!S129</f>
        <v>194.07643929879913</v>
      </c>
      <c r="AP129" s="4">
        <f>$L129-(AH129*'Feedstock Conversions'!$B$19)-'Rail Costs'!T129</f>
        <v>217.12031359840503</v>
      </c>
      <c r="AQ129" s="4">
        <f>$L129-(AI129*'Feedstock Conversions'!$B$19)-'Rail Costs'!U129</f>
        <v>210.56970709885005</v>
      </c>
      <c r="AR129" s="4">
        <f>W129-'Rail Costs'!V129</f>
        <v>192.93926850173668</v>
      </c>
      <c r="AT129" s="4">
        <f>$T129-(AE129*'Feedstock Conversions'!$B$10)-'Rail Costs'!Q129</f>
        <v>400.440372542018</v>
      </c>
      <c r="AU129" s="4">
        <f>$T129-(AF129*'Feedstock Conversions'!$B$10)-'Rail Costs'!R129</f>
        <v>326.36184443945751</v>
      </c>
      <c r="AV129" s="4">
        <f>$T129-(AG129*'Feedstock Conversions'!$B$10)-'Rail Costs'!S129</f>
        <v>317.40398512874793</v>
      </c>
      <c r="AW129" s="4">
        <f>$T129-(AH129*'Feedstock Conversions'!$B$10)-'Rail Costs'!T129</f>
        <v>342.56096116295629</v>
      </c>
      <c r="AX129" s="4">
        <f>$T129-(AI129*'Feedstock Conversions'!$B$10)-'Rail Costs'!U129</f>
        <v>335.40661131065769</v>
      </c>
      <c r="AY129" s="4">
        <f>X129-'Rail Costs'!V129</f>
        <v>159.57884539178255</v>
      </c>
      <c r="BH129">
        <f t="shared" si="7"/>
        <v>24</v>
      </c>
      <c r="BI129">
        <f t="shared" si="8"/>
        <v>2021</v>
      </c>
      <c r="BJ129">
        <f t="shared" si="11"/>
        <v>6</v>
      </c>
    </row>
    <row r="130" spans="1:62" x14ac:dyDescent="0.2">
      <c r="A130" s="11">
        <v>44365</v>
      </c>
      <c r="B130" s="4">
        <v>56</v>
      </c>
      <c r="C130" s="18">
        <f>'Poultry Fat'!B130+'Rail Costs'!B130</f>
        <v>60.497715565509516</v>
      </c>
      <c r="E130" s="4">
        <f>'Poultry Fat'!C130*'Feedstock Conversions'!B$19</f>
        <v>450.70798096304588</v>
      </c>
      <c r="F130" s="4">
        <f>'Poultry Fat'!C130*'Feedstock Conversions'!B$10</f>
        <v>491.31203106009707</v>
      </c>
      <c r="H130" s="4">
        <f>'Fuel Values'!B130-'Poultry Fat'!I130-'Poultry Fat'!J130-'Poultry Fat'!K130</f>
        <v>179.45833668595128</v>
      </c>
      <c r="I130" s="18">
        <f>('LCFS Values'!$E$4-$AA$4)/1000000*'LCFS Values'!B130*'LCFS Values'!$G$2*100</f>
        <v>149.24166331404876</v>
      </c>
      <c r="J130" s="4">
        <f>'RIN Values'!C130</f>
        <v>231.29999999999998</v>
      </c>
      <c r="K130" s="4">
        <f>'Fixed Credits Value'!B130</f>
        <v>100</v>
      </c>
      <c r="L130" s="4">
        <f t="shared" si="9"/>
        <v>660</v>
      </c>
      <c r="M130" s="4">
        <f>L130/'Feedstock Conversions'!B$19</f>
        <v>88.590604026845639</v>
      </c>
      <c r="O130" s="4">
        <f>'Fuel Values'!C130*100</f>
        <v>210.75</v>
      </c>
      <c r="P130" s="18">
        <f>('LCFS Values'!$E$4-AB$4)/1000000*'LCFS Values'!B130*'LCFS Values'!$G$2*100</f>
        <v>142.17728677364283</v>
      </c>
      <c r="Q130" s="4">
        <f>'RIN Values'!D130</f>
        <v>262.14</v>
      </c>
      <c r="R130" s="4">
        <f>'Fixed Credits Value'!B130</f>
        <v>100</v>
      </c>
      <c r="S130" s="4">
        <f>'Fixed Credits Value'!C130</f>
        <v>16</v>
      </c>
      <c r="T130" s="4">
        <f t="shared" si="12"/>
        <v>731.06728677364276</v>
      </c>
      <c r="U130" s="4">
        <f>T130/'Feedstock Conversions'!B$10</f>
        <v>90.019983184720104</v>
      </c>
      <c r="W130" s="4">
        <f t="shared" si="10"/>
        <v>209.29201903695412</v>
      </c>
      <c r="X130" s="4">
        <f t="shared" si="13"/>
        <v>71.067286773642763</v>
      </c>
      <c r="AE130" s="54">
        <v>50.9</v>
      </c>
      <c r="AF130" s="4">
        <f>$B130+'Rail Costs'!M130</f>
        <v>59.373286674132139</v>
      </c>
      <c r="AG130" s="4">
        <f>$B130+'Rail Costs'!B130</f>
        <v>60.497715565509516</v>
      </c>
      <c r="AH130" s="4">
        <f>$B130+'Rail Costs'!P130</f>
        <v>57.349314669652856</v>
      </c>
      <c r="AI130" s="4">
        <f>$B130+'Rail Costs'!L130</f>
        <v>58.248857782754762</v>
      </c>
      <c r="AM130" s="4">
        <f>$L130-(AE130*'Feedstock Conversions'!$B$19)-'Rail Costs'!Q130</f>
        <v>276.98634328168475</v>
      </c>
      <c r="AN130" s="4">
        <f>$L130-(AF130*'Feedstock Conversions'!$B$19)-'Rail Costs'!R130</f>
        <v>214.27961941857924</v>
      </c>
      <c r="AO130" s="4">
        <f>$L130-(AG130*'Feedstock Conversions'!$B$19)-'Rail Costs'!S130</f>
        <v>206.07643929879913</v>
      </c>
      <c r="AP130" s="4">
        <f>$L130-(AH130*'Feedstock Conversions'!$B$19)-'Rail Costs'!T130</f>
        <v>229.12031359840503</v>
      </c>
      <c r="AQ130" s="4">
        <f>$L130-(AI130*'Feedstock Conversions'!$B$19)-'Rail Costs'!U130</f>
        <v>222.56970709885005</v>
      </c>
      <c r="AR130" s="4">
        <f>W130-'Rail Costs'!V130</f>
        <v>204.93926850173668</v>
      </c>
      <c r="AT130" s="4">
        <f>$T130-(AE130*'Feedstock Conversions'!$B$10)-'Rail Costs'!Q130</f>
        <v>313.89124672199415</v>
      </c>
      <c r="AU130" s="4">
        <f>$T130-(AF130*'Feedstock Conversions'!$B$10)-'Rail Costs'!R130</f>
        <v>245.49753528610026</v>
      </c>
      <c r="AV130" s="4">
        <f>$T130-(AG130*'Feedstock Conversions'!$B$10)-'Rail Costs'!S130</f>
        <v>236.53967597539071</v>
      </c>
      <c r="AW130" s="4">
        <f>$T130-(AH130*'Feedstock Conversions'!$B$10)-'Rail Costs'!T130</f>
        <v>261.69665200959906</v>
      </c>
      <c r="AX130" s="4">
        <f>$T130-(AI130*'Feedstock Conversions'!$B$10)-'Rail Costs'!U130</f>
        <v>254.5423021573005</v>
      </c>
      <c r="AY130" s="4">
        <f>X130-'Rail Costs'!V130</f>
        <v>66.71453623842531</v>
      </c>
      <c r="BH130">
        <f t="shared" ref="BH130:BH193" si="14">WEEKNUM(A130)</f>
        <v>25</v>
      </c>
      <c r="BI130">
        <f t="shared" ref="BI130:BI193" si="15">YEAR(A130)</f>
        <v>2021</v>
      </c>
      <c r="BJ130">
        <f t="shared" si="11"/>
        <v>6</v>
      </c>
    </row>
    <row r="131" spans="1:62" x14ac:dyDescent="0.2">
      <c r="A131" s="11">
        <v>44372</v>
      </c>
      <c r="B131" s="4">
        <v>56</v>
      </c>
      <c r="C131" s="18">
        <f>'Poultry Fat'!B131+'Rail Costs'!B131</f>
        <v>60.497715565509516</v>
      </c>
      <c r="E131" s="4">
        <f>'Poultry Fat'!C131*'Feedstock Conversions'!B$19</f>
        <v>450.70798096304588</v>
      </c>
      <c r="F131" s="4">
        <f>'Poultry Fat'!C131*'Feedstock Conversions'!B$10</f>
        <v>491.31203106009707</v>
      </c>
      <c r="H131" s="4">
        <f>'Fuel Values'!B131-'Poultry Fat'!I131-'Poultry Fat'!J131-'Poultry Fat'!K131</f>
        <v>142.58584837678052</v>
      </c>
      <c r="I131" s="18">
        <f>('LCFS Values'!$E$4-$AA$4)/1000000*'LCFS Values'!B131*'LCFS Values'!$G$2*100</f>
        <v>148.0141516232195</v>
      </c>
      <c r="J131" s="4">
        <f>'RIN Values'!C131</f>
        <v>251.39999999999998</v>
      </c>
      <c r="K131" s="4">
        <f>'Fixed Credits Value'!B131</f>
        <v>100</v>
      </c>
      <c r="L131" s="4">
        <f t="shared" ref="L131:L194" si="16">K131+J131+I131+H131</f>
        <v>642</v>
      </c>
      <c r="M131" s="4">
        <f>L131/'Feedstock Conversions'!B$19</f>
        <v>86.174496644295303</v>
      </c>
      <c r="O131" s="4">
        <f>'Fuel Values'!C131*100</f>
        <v>215.98000000000002</v>
      </c>
      <c r="P131" s="18">
        <f>('LCFS Values'!$E$4-AB$4)/1000000*'LCFS Values'!B131*'LCFS Values'!$G$2*100</f>
        <v>141.00787953299999</v>
      </c>
      <c r="Q131" s="4">
        <f>'RIN Values'!D131</f>
        <v>284.91999999999996</v>
      </c>
      <c r="R131" s="4">
        <f>'Fixed Credits Value'!B131</f>
        <v>100</v>
      </c>
      <c r="S131" s="4">
        <f>'Fixed Credits Value'!C131</f>
        <v>16</v>
      </c>
      <c r="T131" s="4">
        <f t="shared" si="12"/>
        <v>757.90787953299991</v>
      </c>
      <c r="U131" s="4">
        <f>T131/'Feedstock Conversions'!B$10</f>
        <v>93.325000045108439</v>
      </c>
      <c r="W131" s="4">
        <f t="shared" ref="W131:W194" si="17">L131-E131</f>
        <v>191.29201903695412</v>
      </c>
      <c r="X131" s="4">
        <f t="shared" si="13"/>
        <v>115.90787953299991</v>
      </c>
      <c r="AE131" s="54">
        <v>50</v>
      </c>
      <c r="AF131" s="4">
        <f>$B131+'Rail Costs'!M131</f>
        <v>59.373286674132139</v>
      </c>
      <c r="AG131" s="4">
        <f>$B131+'Rail Costs'!B131</f>
        <v>60.497715565509516</v>
      </c>
      <c r="AH131" s="4">
        <f>$B131+'Rail Costs'!P131</f>
        <v>57.349314669652856</v>
      </c>
      <c r="AI131" s="4">
        <f>$B131+'Rail Costs'!L131</f>
        <v>58.248857782754762</v>
      </c>
      <c r="AM131" s="4">
        <f>$L131-(AE131*'Feedstock Conversions'!$B$19)-'Rail Costs'!Q131</f>
        <v>265.69134328168474</v>
      </c>
      <c r="AN131" s="4">
        <f>$L131-(AF131*'Feedstock Conversions'!$B$19)-'Rail Costs'!R131</f>
        <v>196.27961941857924</v>
      </c>
      <c r="AO131" s="4">
        <f>$L131-(AG131*'Feedstock Conversions'!$B$19)-'Rail Costs'!S131</f>
        <v>188.07643929879913</v>
      </c>
      <c r="AP131" s="4">
        <f>$L131-(AH131*'Feedstock Conversions'!$B$19)-'Rail Costs'!T131</f>
        <v>211.12031359840503</v>
      </c>
      <c r="AQ131" s="4">
        <f>$L131-(AI131*'Feedstock Conversions'!$B$19)-'Rail Costs'!U131</f>
        <v>204.56970709885005</v>
      </c>
      <c r="AR131" s="4">
        <f>W131-'Rail Costs'!V131</f>
        <v>186.93926850173668</v>
      </c>
      <c r="AT131" s="4">
        <f>$T131-(AE131*'Feedstock Conversions'!$B$10)-'Rail Costs'!Q131</f>
        <v>348.04088948135126</v>
      </c>
      <c r="AU131" s="4">
        <f>$T131-(AF131*'Feedstock Conversions'!$B$10)-'Rail Costs'!R131</f>
        <v>272.33812804545744</v>
      </c>
      <c r="AV131" s="4">
        <f>$T131-(AG131*'Feedstock Conversions'!$B$10)-'Rail Costs'!S131</f>
        <v>263.38026873474786</v>
      </c>
      <c r="AW131" s="4">
        <f>$T131-(AH131*'Feedstock Conversions'!$B$10)-'Rail Costs'!T131</f>
        <v>288.53724476895621</v>
      </c>
      <c r="AX131" s="4">
        <f>$T131-(AI131*'Feedstock Conversions'!$B$10)-'Rail Costs'!U131</f>
        <v>281.38289491665762</v>
      </c>
      <c r="AY131" s="4">
        <f>X131-'Rail Costs'!V131</f>
        <v>111.55512899778246</v>
      </c>
      <c r="BH131">
        <f t="shared" si="14"/>
        <v>26</v>
      </c>
      <c r="BI131">
        <f t="shared" si="15"/>
        <v>2021</v>
      </c>
      <c r="BJ131">
        <f t="shared" ref="BJ131:BJ194" si="18">MONTH(A131)</f>
        <v>6</v>
      </c>
    </row>
    <row r="132" spans="1:62" x14ac:dyDescent="0.2">
      <c r="A132" s="11">
        <v>44379</v>
      </c>
      <c r="B132" s="4">
        <v>56</v>
      </c>
      <c r="C132" s="18">
        <f>'Poultry Fat'!B132+'Rail Costs'!B132</f>
        <v>60.654669652855539</v>
      </c>
      <c r="E132" s="4">
        <f>'Poultry Fat'!C132*'Feedstock Conversions'!B$19</f>
        <v>451.87728891377378</v>
      </c>
      <c r="F132" s="4">
        <f>'Poultry Fat'!C132*'Feedstock Conversions'!B$10</f>
        <v>492.5866813624487</v>
      </c>
      <c r="H132" s="4">
        <f>'Fuel Values'!B132-'Poultry Fat'!I132-'Poultry Fat'!J132-'Poultry Fat'!K132</f>
        <v>134.71184327160972</v>
      </c>
      <c r="I132" s="18">
        <f>('LCFS Values'!$E$4-$AA$4)/1000000*'LCFS Values'!B132*'LCFS Values'!$G$2*100</f>
        <v>145.16315672839025</v>
      </c>
      <c r="J132" s="4">
        <f>'RIN Values'!C132</f>
        <v>250.125</v>
      </c>
      <c r="K132" s="4">
        <f>'Fixed Credits Value'!B132</f>
        <v>100</v>
      </c>
      <c r="L132" s="4">
        <f t="shared" si="16"/>
        <v>630</v>
      </c>
      <c r="M132" s="4">
        <f>L132/'Feedstock Conversions'!B$19</f>
        <v>84.56375838926175</v>
      </c>
      <c r="O132" s="4">
        <f>'Fuel Values'!C132*100</f>
        <v>213.28</v>
      </c>
      <c r="P132" s="18">
        <f>('LCFS Values'!$E$4-AB$4)/1000000*'LCFS Values'!B132*'LCFS Values'!$G$2*100</f>
        <v>138.29183690957143</v>
      </c>
      <c r="Q132" s="4">
        <f>'RIN Values'!D132</f>
        <v>283.47499999999997</v>
      </c>
      <c r="R132" s="4">
        <f>'Fixed Credits Value'!B132</f>
        <v>100</v>
      </c>
      <c r="S132" s="4">
        <f>'Fixed Credits Value'!C132</f>
        <v>16</v>
      </c>
      <c r="T132" s="4">
        <f t="shared" si="12"/>
        <v>751.04683690957131</v>
      </c>
      <c r="U132" s="4">
        <f>T132/'Feedstock Conversions'!B$10</f>
        <v>92.480165441283631</v>
      </c>
      <c r="W132" s="4">
        <f t="shared" si="17"/>
        <v>178.12271108622622</v>
      </c>
      <c r="X132" s="4">
        <f t="shared" si="13"/>
        <v>121.04683690957131</v>
      </c>
      <c r="AE132" s="54">
        <v>49.75</v>
      </c>
      <c r="AF132" s="4">
        <f>$B132+'Rail Costs'!M132</f>
        <v>59.491002239641659</v>
      </c>
      <c r="AG132" s="4">
        <f>$B132+'Rail Costs'!B132</f>
        <v>60.654669652855539</v>
      </c>
      <c r="AH132" s="4">
        <f>$B132+'Rail Costs'!P132</f>
        <v>57.396400895856665</v>
      </c>
      <c r="AI132" s="4">
        <f>$B132+'Rail Costs'!L132</f>
        <v>58.327334826427773</v>
      </c>
      <c r="AM132" s="4">
        <f>$L132-(AE132*'Feedstock Conversions'!$B$19)-'Rail Costs'!Q132</f>
        <v>255.42093486839565</v>
      </c>
      <c r="AN132" s="4">
        <f>$L132-(AF132*'Feedstock Conversions'!$B$19)-'Rail Costs'!R132</f>
        <v>183.28436077233556</v>
      </c>
      <c r="AO132" s="4">
        <f>$L132-(AG132*'Feedstock Conversions'!$B$19)-'Rail Costs'!S132</f>
        <v>174.79491918708874</v>
      </c>
      <c r="AP132" s="4">
        <f>$L132-(AH132*'Feedstock Conversions'!$B$19)-'Rail Costs'!T132</f>
        <v>198.6429417719589</v>
      </c>
      <c r="AQ132" s="4">
        <f>$L132-(AI132*'Feedstock Conversions'!$B$19)-'Rail Costs'!U132</f>
        <v>191.86374267918069</v>
      </c>
      <c r="AR132" s="4">
        <f>W132-'Rail Costs'!V132</f>
        <v>173.61806522153552</v>
      </c>
      <c r="AT132" s="4">
        <f>$T132-(AE132*'Feedstock Conversions'!$B$10)-'Rail Costs'!Q132</f>
        <v>343.07723011130025</v>
      </c>
      <c r="AU132" s="4">
        <f>$T132-(AF132*'Feedstock Conversions'!$B$10)-'Rail Costs'!R132</f>
        <v>264.40282001206731</v>
      </c>
      <c r="AV132" s="4">
        <f>$T132-(AG132*'Feedstock Conversions'!$B$10)-'Rail Costs'!S132</f>
        <v>255.13236364798513</v>
      </c>
      <c r="AW132" s="4">
        <f>$T132-(AH132*'Feedstock Conversions'!$B$10)-'Rail Costs'!T132</f>
        <v>281.16722761359443</v>
      </c>
      <c r="AX132" s="4">
        <f>$T132-(AI132*'Feedstock Conversions'!$B$10)-'Rail Costs'!U132</f>
        <v>273.76321669774785</v>
      </c>
      <c r="AY132" s="4">
        <f>X132-'Rail Costs'!V132</f>
        <v>116.54219104488062</v>
      </c>
      <c r="BH132">
        <f t="shared" si="14"/>
        <v>27</v>
      </c>
      <c r="BI132">
        <f t="shared" si="15"/>
        <v>2021</v>
      </c>
      <c r="BJ132">
        <f t="shared" si="18"/>
        <v>7</v>
      </c>
    </row>
    <row r="133" spans="1:62" x14ac:dyDescent="0.2">
      <c r="A133" s="11">
        <v>44386</v>
      </c>
      <c r="B133" s="4">
        <v>56</v>
      </c>
      <c r="C133" s="18">
        <f>'Poultry Fat'!B133+'Rail Costs'!B133</f>
        <v>60.654669652855539</v>
      </c>
      <c r="E133" s="4">
        <f>'Poultry Fat'!C133*'Feedstock Conversions'!B$19</f>
        <v>451.87728891377378</v>
      </c>
      <c r="F133" s="4">
        <f>'Poultry Fat'!C133*'Feedstock Conversions'!B$10</f>
        <v>492.5866813624487</v>
      </c>
      <c r="H133" s="4">
        <f>'Fuel Values'!B133-'Poultry Fat'!I133-'Poultry Fat'!J133-'Poultry Fat'!K133</f>
        <v>149.62747677170728</v>
      </c>
      <c r="I133" s="18">
        <f>('LCFS Values'!$E$4-$AA$4)/1000000*'LCFS Values'!B133*'LCFS Values'!$G$2*100</f>
        <v>142.15377322829269</v>
      </c>
      <c r="J133" s="4">
        <f>'RIN Values'!C133</f>
        <v>238.21875</v>
      </c>
      <c r="K133" s="4">
        <f>'Fixed Credits Value'!B133</f>
        <v>100</v>
      </c>
      <c r="L133" s="4">
        <f t="shared" si="16"/>
        <v>630</v>
      </c>
      <c r="M133" s="4">
        <f>L133/'Feedstock Conversions'!B$19</f>
        <v>84.56375838926175</v>
      </c>
      <c r="O133" s="4">
        <f>'Fuel Values'!C133*100</f>
        <v>212.74</v>
      </c>
      <c r="P133" s="18">
        <f>('LCFS Values'!$E$4-AB$4)/1000000*'LCFS Values'!B133*'LCFS Values'!$G$2*100</f>
        <v>135.4249030292857</v>
      </c>
      <c r="Q133" s="4">
        <f>'RIN Values'!D133</f>
        <v>269.98124999999999</v>
      </c>
      <c r="R133" s="4">
        <f>'Fixed Credits Value'!B133</f>
        <v>100</v>
      </c>
      <c r="S133" s="4">
        <f>'Fixed Credits Value'!C133</f>
        <v>16</v>
      </c>
      <c r="T133" s="4">
        <f t="shared" si="12"/>
        <v>734.14615302928564</v>
      </c>
      <c r="U133" s="4">
        <f>T133/'Feedstock Conversions'!B$10</f>
        <v>90.399099435132754</v>
      </c>
      <c r="W133" s="4">
        <f t="shared" si="17"/>
        <v>178.12271108622622</v>
      </c>
      <c r="X133" s="4">
        <f t="shared" si="13"/>
        <v>104.14615302928564</v>
      </c>
      <c r="AE133" s="54">
        <v>50</v>
      </c>
      <c r="AF133" s="4">
        <f>$B133+'Rail Costs'!M133</f>
        <v>59.491002239641659</v>
      </c>
      <c r="AG133" s="4">
        <f>$B133+'Rail Costs'!B133</f>
        <v>60.654669652855539</v>
      </c>
      <c r="AH133" s="4">
        <f>$B133+'Rail Costs'!P133</f>
        <v>57.396400895856665</v>
      </c>
      <c r="AI133" s="4">
        <f>$B133+'Rail Costs'!L133</f>
        <v>58.327334826427773</v>
      </c>
      <c r="AM133" s="4">
        <f>$L133-(AE133*'Feedstock Conversions'!$B$19)-'Rail Costs'!Q133</f>
        <v>253.55843486839564</v>
      </c>
      <c r="AN133" s="4">
        <f>$L133-(AF133*'Feedstock Conversions'!$B$19)-'Rail Costs'!R133</f>
        <v>183.28436077233556</v>
      </c>
      <c r="AO133" s="4">
        <f>$L133-(AG133*'Feedstock Conversions'!$B$19)-'Rail Costs'!S133</f>
        <v>174.79491918708874</v>
      </c>
      <c r="AP133" s="4">
        <f>$L133-(AH133*'Feedstock Conversions'!$B$19)-'Rail Costs'!T133</f>
        <v>198.6429417719589</v>
      </c>
      <c r="AQ133" s="4">
        <f>$L133-(AI133*'Feedstock Conversions'!$B$19)-'Rail Costs'!U133</f>
        <v>191.86374267918069</v>
      </c>
      <c r="AR133" s="4">
        <f>W133-'Rail Costs'!V133</f>
        <v>173.61806522153552</v>
      </c>
      <c r="AT133" s="4">
        <f>$T133-(AE133*'Feedstock Conversions'!$B$10)-'Rail Costs'!Q133</f>
        <v>324.14625456434788</v>
      </c>
      <c r="AU133" s="4">
        <f>$T133-(AF133*'Feedstock Conversions'!$B$10)-'Rail Costs'!R133</f>
        <v>247.50213613178164</v>
      </c>
      <c r="AV133" s="4">
        <f>$T133-(AG133*'Feedstock Conversions'!$B$10)-'Rail Costs'!S133</f>
        <v>238.23167976769946</v>
      </c>
      <c r="AW133" s="4">
        <f>$T133-(AH133*'Feedstock Conversions'!$B$10)-'Rail Costs'!T133</f>
        <v>264.26654373330877</v>
      </c>
      <c r="AX133" s="4">
        <f>$T133-(AI133*'Feedstock Conversions'!$B$10)-'Rail Costs'!U133</f>
        <v>256.86253281746218</v>
      </c>
      <c r="AY133" s="4">
        <f>X133-'Rail Costs'!V133</f>
        <v>99.641507164594955</v>
      </c>
      <c r="BH133">
        <f t="shared" si="14"/>
        <v>28</v>
      </c>
      <c r="BI133">
        <f t="shared" si="15"/>
        <v>2021</v>
      </c>
      <c r="BJ133">
        <f t="shared" si="18"/>
        <v>7</v>
      </c>
    </row>
    <row r="134" spans="1:62" x14ac:dyDescent="0.2">
      <c r="A134" s="11">
        <v>44393</v>
      </c>
      <c r="B134" s="4">
        <v>56.3</v>
      </c>
      <c r="C134" s="18">
        <f>'Poultry Fat'!B134+'Rail Costs'!B134</f>
        <v>60.954669652855536</v>
      </c>
      <c r="E134" s="4">
        <f>'Poultry Fat'!C134*'Feedstock Conversions'!B$19</f>
        <v>454.11228891377374</v>
      </c>
      <c r="F134" s="4">
        <f>'Poultry Fat'!C134*'Feedstock Conversions'!B$10</f>
        <v>495.02303136244865</v>
      </c>
      <c r="H134" s="4">
        <f>'Fuel Values'!B134-'Poultry Fat'!I134-'Poultry Fat'!J134-'Poultry Fat'!K134</f>
        <v>152.0928615480976</v>
      </c>
      <c r="I134" s="18">
        <f>('LCFS Values'!$E$4-$AA$4)/1000000*'LCFS Values'!B134*'LCFS Values'!$G$2*100</f>
        <v>139.85713845190241</v>
      </c>
      <c r="J134" s="4">
        <f>'RIN Values'!C134</f>
        <v>244.04999999999998</v>
      </c>
      <c r="K134" s="4">
        <f>'Fixed Credits Value'!B134</f>
        <v>100</v>
      </c>
      <c r="L134" s="4">
        <f t="shared" si="16"/>
        <v>636</v>
      </c>
      <c r="M134" s="4">
        <f>L134/'Feedstock Conversions'!B$19</f>
        <v>85.369127516778519</v>
      </c>
      <c r="O134" s="4">
        <f>'Fuel Values'!C134*100</f>
        <v>215.07</v>
      </c>
      <c r="P134" s="18">
        <f>('LCFS Values'!$E$4-AB$4)/1000000*'LCFS Values'!B134*'LCFS Values'!$G$2*100</f>
        <v>133.23697980485713</v>
      </c>
      <c r="Q134" s="4">
        <f>'RIN Values'!D134</f>
        <v>276.58999999999997</v>
      </c>
      <c r="R134" s="4">
        <f>'Fixed Credits Value'!B134</f>
        <v>100</v>
      </c>
      <c r="S134" s="4">
        <f>'Fixed Credits Value'!C134</f>
        <v>16</v>
      </c>
      <c r="T134" s="4">
        <f t="shared" si="12"/>
        <v>740.89697980485698</v>
      </c>
      <c r="U134" s="4">
        <f>T134/'Feedstock Conversions'!B$10</f>
        <v>91.23036260859773</v>
      </c>
      <c r="W134" s="4">
        <f t="shared" si="17"/>
        <v>181.88771108622626</v>
      </c>
      <c r="X134" s="4">
        <f t="shared" si="13"/>
        <v>104.89697980485698</v>
      </c>
      <c r="AE134" s="54">
        <v>50.4</v>
      </c>
      <c r="AF134" s="4">
        <f>$B134+'Rail Costs'!M134</f>
        <v>59.791002239641657</v>
      </c>
      <c r="AG134" s="4">
        <f>$B134+'Rail Costs'!B134</f>
        <v>60.954669652855536</v>
      </c>
      <c r="AH134" s="4">
        <f>$B134+'Rail Costs'!P134</f>
        <v>57.696400895856662</v>
      </c>
      <c r="AI134" s="4">
        <f>$B134+'Rail Costs'!L134</f>
        <v>58.62733482642777</v>
      </c>
      <c r="AM134" s="4">
        <f>$L134-(AE134*'Feedstock Conversions'!$B$19)-'Rail Costs'!Q134</f>
        <v>256.57843486839562</v>
      </c>
      <c r="AN134" s="4">
        <f>$L134-(AF134*'Feedstock Conversions'!$B$19)-'Rail Costs'!R134</f>
        <v>187.04936077233555</v>
      </c>
      <c r="AO134" s="4">
        <f>$L134-(AG134*'Feedstock Conversions'!$B$19)-'Rail Costs'!S134</f>
        <v>178.55991918708878</v>
      </c>
      <c r="AP134" s="4">
        <f>$L134-(AH134*'Feedstock Conversions'!$B$19)-'Rail Costs'!T134</f>
        <v>202.40794177195895</v>
      </c>
      <c r="AQ134" s="4">
        <f>$L134-(AI134*'Feedstock Conversions'!$B$19)-'Rail Costs'!U134</f>
        <v>195.62874267918073</v>
      </c>
      <c r="AR134" s="4">
        <f>W134-'Rail Costs'!V134</f>
        <v>177.38306522153556</v>
      </c>
      <c r="AT134" s="4">
        <f>$T134-(AE134*'Feedstock Conversions'!$B$10)-'Rail Costs'!Q134</f>
        <v>327.64861467325261</v>
      </c>
      <c r="AU134" s="4">
        <f>$T134-(AF134*'Feedstock Conversions'!$B$10)-'Rail Costs'!R134</f>
        <v>251.81661290735303</v>
      </c>
      <c r="AV134" s="4">
        <f>$T134-(AG134*'Feedstock Conversions'!$B$10)-'Rail Costs'!S134</f>
        <v>242.54615654327085</v>
      </c>
      <c r="AW134" s="4">
        <f>$T134-(AH134*'Feedstock Conversions'!$B$10)-'Rail Costs'!T134</f>
        <v>268.58102050888016</v>
      </c>
      <c r="AX134" s="4">
        <f>$T134-(AI134*'Feedstock Conversions'!$B$10)-'Rail Costs'!U134</f>
        <v>261.17700959303357</v>
      </c>
      <c r="AY134" s="4">
        <f>X134-'Rail Costs'!V134</f>
        <v>100.3923339401663</v>
      </c>
      <c r="BH134">
        <f t="shared" si="14"/>
        <v>29</v>
      </c>
      <c r="BI134">
        <f t="shared" si="15"/>
        <v>2021</v>
      </c>
      <c r="BJ134">
        <f t="shared" si="18"/>
        <v>7</v>
      </c>
    </row>
    <row r="135" spans="1:62" x14ac:dyDescent="0.2">
      <c r="A135" s="11">
        <v>44400</v>
      </c>
      <c r="B135" s="4">
        <v>56.5</v>
      </c>
      <c r="C135" s="18">
        <f>'Poultry Fat'!B135+'Rail Costs'!B135</f>
        <v>61.154669652855539</v>
      </c>
      <c r="E135" s="4">
        <f>'Poultry Fat'!C135*'Feedstock Conversions'!B$19</f>
        <v>455.60228891377375</v>
      </c>
      <c r="F135" s="4">
        <f>'Poultry Fat'!C135*'Feedstock Conversions'!B$10</f>
        <v>496.64726469578198</v>
      </c>
      <c r="H135" s="4">
        <f>'Fuel Values'!B135-'Poultry Fat'!I135-'Poultry Fat'!J135-'Poultry Fat'!K135</f>
        <v>152.51703246907317</v>
      </c>
      <c r="I135" s="18">
        <f>('LCFS Values'!$E$4-$AA$4)/1000000*'LCFS Values'!B135*'LCFS Values'!$G$2*100</f>
        <v>142.23296753092683</v>
      </c>
      <c r="J135" s="4">
        <f>'RIN Values'!C135</f>
        <v>245.25</v>
      </c>
      <c r="K135" s="4">
        <f>'Fixed Credits Value'!B135</f>
        <v>100</v>
      </c>
      <c r="L135" s="4">
        <f t="shared" si="16"/>
        <v>640</v>
      </c>
      <c r="M135" s="4">
        <f>L135/'Feedstock Conversions'!B$19</f>
        <v>85.90604026845638</v>
      </c>
      <c r="O135" s="4">
        <f>'Fuel Values'!C135*100</f>
        <v>199.52</v>
      </c>
      <c r="P135" s="18">
        <f>('LCFS Values'!$E$4-AB$4)/1000000*'LCFS Values'!B135*'LCFS Values'!$G$2*100</f>
        <v>135.50034865771428</v>
      </c>
      <c r="Q135" s="4">
        <f>'RIN Values'!D135</f>
        <v>277.95</v>
      </c>
      <c r="R135" s="4">
        <f>'Fixed Credits Value'!B135</f>
        <v>100</v>
      </c>
      <c r="S135" s="4">
        <f>'Fixed Credits Value'!C135</f>
        <v>16</v>
      </c>
      <c r="T135" s="4">
        <f t="shared" si="12"/>
        <v>728.97034865771423</v>
      </c>
      <c r="U135" s="4">
        <f>T135/'Feedstock Conversions'!B$10</f>
        <v>89.761776673020805</v>
      </c>
      <c r="W135" s="4">
        <f t="shared" si="17"/>
        <v>184.39771108622625</v>
      </c>
      <c r="X135" s="4">
        <f t="shared" si="13"/>
        <v>88.970348657714226</v>
      </c>
      <c r="AE135" s="54">
        <v>50.9</v>
      </c>
      <c r="AF135" s="4">
        <f>$B135+'Rail Costs'!M135</f>
        <v>59.991002239641659</v>
      </c>
      <c r="AG135" s="4">
        <f>$B135+'Rail Costs'!B135</f>
        <v>61.154669652855539</v>
      </c>
      <c r="AH135" s="4">
        <f>$B135+'Rail Costs'!P135</f>
        <v>57.896400895856665</v>
      </c>
      <c r="AI135" s="4">
        <f>$B135+'Rail Costs'!L135</f>
        <v>58.827334826427773</v>
      </c>
      <c r="AM135" s="4">
        <f>$L135-(AE135*'Feedstock Conversions'!$B$19)-'Rail Costs'!Q135</f>
        <v>256.85343486839565</v>
      </c>
      <c r="AN135" s="4">
        <f>$L135-(AF135*'Feedstock Conversions'!$B$19)-'Rail Costs'!R135</f>
        <v>189.55936077233554</v>
      </c>
      <c r="AO135" s="4">
        <f>$L135-(AG135*'Feedstock Conversions'!$B$19)-'Rail Costs'!S135</f>
        <v>181.06991918708877</v>
      </c>
      <c r="AP135" s="4">
        <f>$L135-(AH135*'Feedstock Conversions'!$B$19)-'Rail Costs'!T135</f>
        <v>204.91794177195894</v>
      </c>
      <c r="AQ135" s="4">
        <f>$L135-(AI135*'Feedstock Conversions'!$B$19)-'Rail Costs'!U135</f>
        <v>198.13874267918067</v>
      </c>
      <c r="AR135" s="4">
        <f>W135-'Rail Costs'!V135</f>
        <v>179.89306522153555</v>
      </c>
      <c r="AT135" s="4">
        <f>$T135-(AE135*'Feedstock Conversions'!$B$10)-'Rail Costs'!Q135</f>
        <v>311.66140019277651</v>
      </c>
      <c r="AU135" s="4">
        <f>$T135-(AF135*'Feedstock Conversions'!$B$10)-'Rail Costs'!R135</f>
        <v>238.26574842687688</v>
      </c>
      <c r="AV135" s="4">
        <f>$T135-(AG135*'Feedstock Conversions'!$B$10)-'Rail Costs'!S135</f>
        <v>228.99529206279476</v>
      </c>
      <c r="AW135" s="4">
        <f>$T135-(AH135*'Feedstock Conversions'!$B$10)-'Rail Costs'!T135</f>
        <v>255.03015602840398</v>
      </c>
      <c r="AX135" s="4">
        <f>$T135-(AI135*'Feedstock Conversions'!$B$10)-'Rail Costs'!U135</f>
        <v>247.62614511255742</v>
      </c>
      <c r="AY135" s="4">
        <f>X135-'Rail Costs'!V135</f>
        <v>84.465702793023539</v>
      </c>
      <c r="BH135">
        <f t="shared" si="14"/>
        <v>30</v>
      </c>
      <c r="BI135">
        <f t="shared" si="15"/>
        <v>2021</v>
      </c>
      <c r="BJ135">
        <f t="shared" si="18"/>
        <v>7</v>
      </c>
    </row>
    <row r="136" spans="1:62" x14ac:dyDescent="0.2">
      <c r="A136" s="11">
        <v>44407</v>
      </c>
      <c r="B136" s="4">
        <v>57.3</v>
      </c>
      <c r="C136" s="18">
        <f>'Poultry Fat'!B136+'Rail Costs'!B136</f>
        <v>61.954669652855536</v>
      </c>
      <c r="E136" s="4">
        <f>'Poultry Fat'!C136*'Feedstock Conversions'!B$19</f>
        <v>461.56228891377373</v>
      </c>
      <c r="F136" s="4">
        <f>'Poultry Fat'!C136*'Feedstock Conversions'!B$10</f>
        <v>503.14419802911533</v>
      </c>
      <c r="H136" s="4">
        <f>'Fuel Values'!B136-'Poultry Fat'!I136-'Poultry Fat'!J136-'Poultry Fat'!K136</f>
        <v>134.23750653482927</v>
      </c>
      <c r="I136" s="18">
        <f>('LCFS Values'!$E$4-$AA$4)/1000000*'LCFS Values'!B136*'LCFS Values'!$G$2*100</f>
        <v>143.26249346517073</v>
      </c>
      <c r="J136" s="4">
        <f>'RIN Values'!C136</f>
        <v>262.5</v>
      </c>
      <c r="K136" s="4">
        <f>'Fixed Credits Value'!B136</f>
        <v>100</v>
      </c>
      <c r="L136" s="4">
        <f t="shared" si="16"/>
        <v>640</v>
      </c>
      <c r="M136" s="4">
        <f>L136/'Feedstock Conversions'!B$19</f>
        <v>85.90604026845638</v>
      </c>
      <c r="O136" s="4">
        <f>'Fuel Values'!C136*100</f>
        <v>217.79000000000002</v>
      </c>
      <c r="P136" s="18">
        <f>('LCFS Values'!$E$4-AB$4)/1000000*'LCFS Values'!B136*'LCFS Values'!$G$2*100</f>
        <v>136.48114182728571</v>
      </c>
      <c r="Q136" s="4">
        <f>'RIN Values'!D136</f>
        <v>297.5</v>
      </c>
      <c r="R136" s="4">
        <f>'Fixed Credits Value'!B136</f>
        <v>100</v>
      </c>
      <c r="S136" s="4">
        <f>'Fixed Credits Value'!C136</f>
        <v>16</v>
      </c>
      <c r="T136" s="4">
        <f t="shared" si="12"/>
        <v>767.77114182728565</v>
      </c>
      <c r="U136" s="4">
        <f>T136/'Feedstock Conversions'!B$10</f>
        <v>94.539513020783417</v>
      </c>
      <c r="W136" s="4">
        <f t="shared" si="17"/>
        <v>178.43771108622627</v>
      </c>
      <c r="X136" s="4">
        <f t="shared" si="13"/>
        <v>127.77114182728565</v>
      </c>
      <c r="AE136" s="54">
        <v>52.2</v>
      </c>
      <c r="AF136" s="4">
        <f>$B136+'Rail Costs'!M136</f>
        <v>60.791002239641657</v>
      </c>
      <c r="AG136" s="4">
        <f>$B136+'Rail Costs'!B136</f>
        <v>61.954669652855536</v>
      </c>
      <c r="AH136" s="4">
        <f>$B136+'Rail Costs'!P136</f>
        <v>58.696400895856662</v>
      </c>
      <c r="AI136" s="4">
        <f>$B136+'Rail Costs'!L136</f>
        <v>59.62733482642777</v>
      </c>
      <c r="AM136" s="4">
        <f>$L136-(AE136*'Feedstock Conversions'!$B$19)-'Rail Costs'!Q136</f>
        <v>247.16843486839559</v>
      </c>
      <c r="AN136" s="4">
        <f>$L136-(AF136*'Feedstock Conversions'!$B$19)-'Rail Costs'!R136</f>
        <v>183.59936077233556</v>
      </c>
      <c r="AO136" s="4">
        <f>$L136-(AG136*'Feedstock Conversions'!$B$19)-'Rail Costs'!S136</f>
        <v>175.10991918708879</v>
      </c>
      <c r="AP136" s="4">
        <f>$L136-(AH136*'Feedstock Conversions'!$B$19)-'Rail Costs'!T136</f>
        <v>198.95794177195896</v>
      </c>
      <c r="AQ136" s="4">
        <f>$L136-(AI136*'Feedstock Conversions'!$B$19)-'Rail Costs'!U136</f>
        <v>192.17874267918069</v>
      </c>
      <c r="AR136" s="4">
        <f>W136-'Rail Costs'!V136</f>
        <v>173.93306522153557</v>
      </c>
      <c r="AT136" s="4">
        <f>$T136-(AE136*'Feedstock Conversions'!$B$10)-'Rail Costs'!Q136</f>
        <v>339.90467669568125</v>
      </c>
      <c r="AU136" s="4">
        <f>$T136-(AF136*'Feedstock Conversions'!$B$10)-'Rail Costs'!R136</f>
        <v>270.56960826311501</v>
      </c>
      <c r="AV136" s="4">
        <f>$T136-(AG136*'Feedstock Conversions'!$B$10)-'Rail Costs'!S136</f>
        <v>261.29915189903284</v>
      </c>
      <c r="AW136" s="4">
        <f>$T136-(AH136*'Feedstock Conversions'!$B$10)-'Rail Costs'!T136</f>
        <v>287.33401586464214</v>
      </c>
      <c r="AX136" s="4">
        <f>$T136-(AI136*'Feedstock Conversions'!$B$10)-'Rail Costs'!U136</f>
        <v>279.93000494879556</v>
      </c>
      <c r="AY136" s="4">
        <f>X136-'Rail Costs'!V136</f>
        <v>123.26649596259496</v>
      </c>
      <c r="BH136">
        <f t="shared" si="14"/>
        <v>31</v>
      </c>
      <c r="BI136">
        <f t="shared" si="15"/>
        <v>2021</v>
      </c>
      <c r="BJ136">
        <f t="shared" si="18"/>
        <v>7</v>
      </c>
    </row>
    <row r="137" spans="1:62" x14ac:dyDescent="0.2">
      <c r="A137" s="11">
        <v>44414</v>
      </c>
      <c r="B137" s="4">
        <v>57.5</v>
      </c>
      <c r="C137" s="18">
        <f>'Poultry Fat'!B137+'Rail Costs'!B137</f>
        <v>62.154669652855539</v>
      </c>
      <c r="E137" s="4">
        <f>'Poultry Fat'!C137*'Feedstock Conversions'!B$19</f>
        <v>463.05228891377379</v>
      </c>
      <c r="F137" s="4">
        <f>'Poultry Fat'!C137*'Feedstock Conversions'!B$10</f>
        <v>504.76843136244867</v>
      </c>
      <c r="H137" s="4">
        <f>'Fuel Values'!B137-'Poultry Fat'!I137-'Poultry Fat'!J137-'Poultry Fat'!K137</f>
        <v>125.31620339004871</v>
      </c>
      <c r="I137" s="18">
        <f>('LCFS Values'!$E$4-$AA$4)/1000000*'LCFS Values'!B137*'LCFS Values'!$G$2*100</f>
        <v>144.60879660995121</v>
      </c>
      <c r="J137" s="4">
        <f>'RIN Values'!C137</f>
        <v>270.07500000000005</v>
      </c>
      <c r="K137" s="4">
        <f>'Fixed Credits Value'!B137</f>
        <v>100</v>
      </c>
      <c r="L137" s="4">
        <f t="shared" si="16"/>
        <v>640</v>
      </c>
      <c r="M137" s="4">
        <f>L137/'Feedstock Conversions'!B$19</f>
        <v>85.90604026845638</v>
      </c>
      <c r="O137" s="4">
        <f>'Fuel Values'!C137*100</f>
        <v>211.54000000000002</v>
      </c>
      <c r="P137" s="18">
        <f>('LCFS Values'!$E$4-AB$4)/1000000*'LCFS Values'!B137*'LCFS Values'!$G$2*100</f>
        <v>137.76371751057138</v>
      </c>
      <c r="Q137" s="4">
        <f>'RIN Values'!D137</f>
        <v>306.08500000000004</v>
      </c>
      <c r="R137" s="4">
        <f>'Fixed Credits Value'!B137</f>
        <v>100</v>
      </c>
      <c r="S137" s="4">
        <f>'Fixed Credits Value'!C137</f>
        <v>16</v>
      </c>
      <c r="T137" s="4">
        <f t="shared" si="12"/>
        <v>771.3887175105715</v>
      </c>
      <c r="U137" s="4">
        <f>T137/'Feedstock Conversions'!B$10</f>
        <v>94.984963266021481</v>
      </c>
      <c r="W137" s="4">
        <f t="shared" si="17"/>
        <v>176.94771108622621</v>
      </c>
      <c r="X137" s="4">
        <f t="shared" si="13"/>
        <v>131.3887175105715</v>
      </c>
      <c r="AE137" s="54">
        <v>52.5</v>
      </c>
      <c r="AF137" s="4">
        <f>$B137+'Rail Costs'!M137</f>
        <v>60.991002239641659</v>
      </c>
      <c r="AG137" s="4">
        <f>$B137+'Rail Costs'!B137</f>
        <v>62.154669652855539</v>
      </c>
      <c r="AH137" s="4">
        <f>$B137+'Rail Costs'!P137</f>
        <v>58.896400895856665</v>
      </c>
      <c r="AI137" s="4">
        <f>$B137+'Rail Costs'!L137</f>
        <v>59.827334826427773</v>
      </c>
      <c r="AM137" s="4">
        <f>$L137-(AE137*'Feedstock Conversions'!$B$19)-'Rail Costs'!Q137</f>
        <v>244.93343486839564</v>
      </c>
      <c r="AN137" s="4">
        <f>$L137-(AF137*'Feedstock Conversions'!$B$19)-'Rail Costs'!R137</f>
        <v>182.10936077233555</v>
      </c>
      <c r="AO137" s="4">
        <f>$L137-(AG137*'Feedstock Conversions'!$B$19)-'Rail Costs'!S137</f>
        <v>173.61991918708873</v>
      </c>
      <c r="AP137" s="4">
        <f>$L137-(AH137*'Feedstock Conversions'!$B$19)-'Rail Costs'!T137</f>
        <v>197.46794177195895</v>
      </c>
      <c r="AQ137" s="4">
        <f>$L137-(AI137*'Feedstock Conversions'!$B$19)-'Rail Costs'!U137</f>
        <v>190.68874267918068</v>
      </c>
      <c r="AR137" s="4">
        <f>W137-'Rail Costs'!V137</f>
        <v>172.44306522153551</v>
      </c>
      <c r="AT137" s="4">
        <f>$T137-(AE137*'Feedstock Conversions'!$B$10)-'Rail Costs'!Q137</f>
        <v>341.08590237896709</v>
      </c>
      <c r="AU137" s="4">
        <f>$T137-(AF137*'Feedstock Conversions'!$B$10)-'Rail Costs'!R137</f>
        <v>272.56295061306753</v>
      </c>
      <c r="AV137" s="4">
        <f>$T137-(AG137*'Feedstock Conversions'!$B$10)-'Rail Costs'!S137</f>
        <v>263.29249424898535</v>
      </c>
      <c r="AW137" s="4">
        <f>$T137-(AH137*'Feedstock Conversions'!$B$10)-'Rail Costs'!T137</f>
        <v>289.3273582145946</v>
      </c>
      <c r="AX137" s="4">
        <f>$T137-(AI137*'Feedstock Conversions'!$B$10)-'Rail Costs'!U137</f>
        <v>281.92334729874807</v>
      </c>
      <c r="AY137" s="4">
        <f>X137-'Rail Costs'!V137</f>
        <v>126.88407164588081</v>
      </c>
      <c r="BH137">
        <f t="shared" si="14"/>
        <v>32</v>
      </c>
      <c r="BI137">
        <f t="shared" si="15"/>
        <v>2021</v>
      </c>
      <c r="BJ137">
        <f t="shared" si="18"/>
        <v>8</v>
      </c>
    </row>
    <row r="138" spans="1:62" x14ac:dyDescent="0.2">
      <c r="A138" s="11">
        <v>44421</v>
      </c>
      <c r="B138" s="4">
        <v>57.9</v>
      </c>
      <c r="C138" s="18">
        <f>'Poultry Fat'!B138+'Rail Costs'!B138</f>
        <v>62.554669652855537</v>
      </c>
      <c r="E138" s="4">
        <f>'Poultry Fat'!C138*'Feedstock Conversions'!B$19</f>
        <v>466.03228891377375</v>
      </c>
      <c r="F138" s="4">
        <f>'Poultry Fat'!C138*'Feedstock Conversions'!B$10</f>
        <v>508.01689802911534</v>
      </c>
      <c r="H138" s="4">
        <f>'Fuel Values'!B138-'Poultry Fat'!I138-'Poultry Fat'!J138-'Poultry Fat'!K138</f>
        <v>125.88734071902439</v>
      </c>
      <c r="I138" s="18">
        <f>('LCFS Values'!$E$4-$AA$4)/1000000*'LCFS Values'!B138*'LCFS Values'!$G$2*100</f>
        <v>143.73765928097561</v>
      </c>
      <c r="J138" s="4">
        <f>'RIN Values'!C138</f>
        <v>270.375</v>
      </c>
      <c r="K138" s="4">
        <f>'Fixed Credits Value'!B138</f>
        <v>100</v>
      </c>
      <c r="L138" s="4">
        <f t="shared" si="16"/>
        <v>640</v>
      </c>
      <c r="M138" s="4">
        <f>L138/'Feedstock Conversions'!B$19</f>
        <v>85.90604026845638</v>
      </c>
      <c r="O138" s="4">
        <f>'Fuel Values'!C138*100</f>
        <v>209.20000000000002</v>
      </c>
      <c r="P138" s="18">
        <f>('LCFS Values'!$E$4-AB$4)/1000000*'LCFS Values'!B138*'LCFS Values'!$G$2*100</f>
        <v>136.93381559785712</v>
      </c>
      <c r="Q138" s="4">
        <f>'RIN Values'!D138</f>
        <v>306.42500000000001</v>
      </c>
      <c r="R138" s="4">
        <f>'Fixed Credits Value'!B138</f>
        <v>100</v>
      </c>
      <c r="S138" s="4">
        <f>'Fixed Credits Value'!C138</f>
        <v>16</v>
      </c>
      <c r="T138" s="4">
        <f t="shared" si="12"/>
        <v>768.55881559785712</v>
      </c>
      <c r="U138" s="4">
        <f>T138/'Feedstock Conversions'!B$10</f>
        <v>94.636503244343842</v>
      </c>
      <c r="W138" s="4">
        <f t="shared" si="17"/>
        <v>173.96771108622625</v>
      </c>
      <c r="X138" s="4">
        <f t="shared" si="13"/>
        <v>128.55881559785712</v>
      </c>
      <c r="AE138" s="54">
        <v>53.1</v>
      </c>
      <c r="AF138" s="4">
        <f>$B138+'Rail Costs'!M138</f>
        <v>61.391002239641651</v>
      </c>
      <c r="AG138" s="4">
        <f>$B138+'Rail Costs'!B138</f>
        <v>62.554669652855537</v>
      </c>
      <c r="AH138" s="4">
        <f>$B138+'Rail Costs'!P138</f>
        <v>59.296400895856664</v>
      </c>
      <c r="AI138" s="4">
        <f>$B138+'Rail Costs'!L138</f>
        <v>60.227334826427771</v>
      </c>
      <c r="AM138" s="4">
        <f>$L138-(AE138*'Feedstock Conversions'!$B$19)-'Rail Costs'!Q138</f>
        <v>240.46343486839561</v>
      </c>
      <c r="AN138" s="4">
        <f>$L138-(AF138*'Feedstock Conversions'!$B$19)-'Rail Costs'!R138</f>
        <v>179.12936077233559</v>
      </c>
      <c r="AO138" s="4">
        <f>$L138-(AG138*'Feedstock Conversions'!$B$19)-'Rail Costs'!S138</f>
        <v>170.63991918708876</v>
      </c>
      <c r="AP138" s="4">
        <f>$L138-(AH138*'Feedstock Conversions'!$B$19)-'Rail Costs'!T138</f>
        <v>194.48794177195893</v>
      </c>
      <c r="AQ138" s="4">
        <f>$L138-(AI138*'Feedstock Conversions'!$B$19)-'Rail Costs'!U138</f>
        <v>187.70874267918072</v>
      </c>
      <c r="AR138" s="4">
        <f>W138-'Rail Costs'!V138</f>
        <v>169.46306522153554</v>
      </c>
      <c r="AT138" s="4">
        <f>$T138-(AE138*'Feedstock Conversions'!$B$10)-'Rail Costs'!Q138</f>
        <v>333.38330046625271</v>
      </c>
      <c r="AU138" s="4">
        <f>$T138-(AF138*'Feedstock Conversions'!$B$10)-'Rail Costs'!R138</f>
        <v>266.48458203368654</v>
      </c>
      <c r="AV138" s="4">
        <f>$T138-(AG138*'Feedstock Conversions'!$B$10)-'Rail Costs'!S138</f>
        <v>257.2141256696043</v>
      </c>
      <c r="AW138" s="4">
        <f>$T138-(AH138*'Feedstock Conversions'!$B$10)-'Rail Costs'!T138</f>
        <v>283.2489896352136</v>
      </c>
      <c r="AX138" s="4">
        <f>$T138-(AI138*'Feedstock Conversions'!$B$10)-'Rail Costs'!U138</f>
        <v>275.84497871936702</v>
      </c>
      <c r="AY138" s="4">
        <f>X138-'Rail Costs'!V138</f>
        <v>124.05416973316643</v>
      </c>
      <c r="BH138">
        <f t="shared" si="14"/>
        <v>33</v>
      </c>
      <c r="BI138">
        <f t="shared" si="15"/>
        <v>2021</v>
      </c>
      <c r="BJ138">
        <f t="shared" si="18"/>
        <v>8</v>
      </c>
    </row>
    <row r="139" spans="1:62" x14ac:dyDescent="0.2">
      <c r="A139" s="11">
        <v>44428</v>
      </c>
      <c r="B139" s="4">
        <v>58</v>
      </c>
      <c r="C139" s="18">
        <f>'Poultry Fat'!B139+'Rail Costs'!B139</f>
        <v>62.654669652855539</v>
      </c>
      <c r="E139" s="4">
        <f>'Poultry Fat'!C139*'Feedstock Conversions'!B$19</f>
        <v>466.77728891377376</v>
      </c>
      <c r="F139" s="4">
        <f>'Poultry Fat'!C139*'Feedstock Conversions'!B$10</f>
        <v>508.82901469578201</v>
      </c>
      <c r="H139" s="4">
        <f>'Fuel Values'!B139-'Poultry Fat'!I139-'Poultry Fat'!J139-'Poultry Fat'!K139</f>
        <v>129.52307519931708</v>
      </c>
      <c r="I139" s="18">
        <f>('LCFS Values'!$E$4-$AA$4)/1000000*'LCFS Values'!B139*'LCFS Values'!$G$2*100</f>
        <v>142.82692480068292</v>
      </c>
      <c r="J139" s="4">
        <f>'RIN Values'!C139</f>
        <v>259.64999999999998</v>
      </c>
      <c r="K139" s="4">
        <f>'Fixed Credits Value'!B139</f>
        <v>100</v>
      </c>
      <c r="L139" s="4">
        <f t="shared" si="16"/>
        <v>632</v>
      </c>
      <c r="M139" s="4">
        <f>L139/'Feedstock Conversions'!B$19</f>
        <v>84.832214765100673</v>
      </c>
      <c r="O139" s="4">
        <f>'Fuel Values'!C139*100</f>
        <v>200.66000000000003</v>
      </c>
      <c r="P139" s="18">
        <f>('LCFS Values'!$E$4-AB$4)/1000000*'LCFS Values'!B139*'LCFS Values'!$G$2*100</f>
        <v>136.06619087092855</v>
      </c>
      <c r="Q139" s="4">
        <f>'RIN Values'!D139</f>
        <v>294.27</v>
      </c>
      <c r="R139" s="4">
        <f>'Fixed Credits Value'!B139</f>
        <v>100</v>
      </c>
      <c r="S139" s="4">
        <f>'Fixed Credits Value'!C139</f>
        <v>16</v>
      </c>
      <c r="T139" s="4">
        <f t="shared" si="12"/>
        <v>746.99619087092856</v>
      </c>
      <c r="U139" s="4">
        <f>T139/'Feedstock Conversions'!B$10</f>
        <v>91.981389070239729</v>
      </c>
      <c r="W139" s="4">
        <f t="shared" si="17"/>
        <v>165.22271108622624</v>
      </c>
      <c r="X139" s="4">
        <f t="shared" si="13"/>
        <v>114.99619087092856</v>
      </c>
      <c r="AE139" s="54">
        <v>53.65</v>
      </c>
      <c r="AF139" s="4">
        <f>$B139+'Rail Costs'!M139</f>
        <v>61.491002239641659</v>
      </c>
      <c r="AG139" s="4">
        <f>$B139+'Rail Costs'!B139</f>
        <v>62.654669652855539</v>
      </c>
      <c r="AH139" s="4">
        <f>$B139+'Rail Costs'!P139</f>
        <v>59.396400895856665</v>
      </c>
      <c r="AI139" s="4">
        <f>$B139+'Rail Costs'!L139</f>
        <v>60.327334826427773</v>
      </c>
      <c r="AM139" s="4">
        <f>$L139-(AE139*'Feedstock Conversions'!$B$19)-'Rail Costs'!Q139</f>
        <v>228.36593486839564</v>
      </c>
      <c r="AN139" s="4">
        <f>$L139-(AF139*'Feedstock Conversions'!$B$19)-'Rail Costs'!R139</f>
        <v>170.38436077233553</v>
      </c>
      <c r="AO139" s="4">
        <f>$L139-(AG139*'Feedstock Conversions'!$B$19)-'Rail Costs'!S139</f>
        <v>161.89491918708876</v>
      </c>
      <c r="AP139" s="4">
        <f>$L139-(AH139*'Feedstock Conversions'!$B$19)-'Rail Costs'!T139</f>
        <v>185.74294177195893</v>
      </c>
      <c r="AQ139" s="4">
        <f>$L139-(AI139*'Feedstock Conversions'!$B$19)-'Rail Costs'!U139</f>
        <v>178.96374267918071</v>
      </c>
      <c r="AR139" s="4">
        <f>W139-'Rail Costs'!V139</f>
        <v>160.71806522153554</v>
      </c>
      <c r="AT139" s="4">
        <f>$T139-(AE139*'Feedstock Conversions'!$B$10)-'Rail Costs'!Q139</f>
        <v>307.3540340726575</v>
      </c>
      <c r="AU139" s="4">
        <f>$T139-(AF139*'Feedstock Conversions'!$B$10)-'Rail Costs'!R139</f>
        <v>244.10984064009125</v>
      </c>
      <c r="AV139" s="4">
        <f>$T139-(AG139*'Feedstock Conversions'!$B$10)-'Rail Costs'!S139</f>
        <v>234.83938427600907</v>
      </c>
      <c r="AW139" s="4">
        <f>$T139-(AH139*'Feedstock Conversions'!$B$10)-'Rail Costs'!T139</f>
        <v>260.87424824161837</v>
      </c>
      <c r="AX139" s="4">
        <f>$T139-(AI139*'Feedstock Conversions'!$B$10)-'Rail Costs'!U139</f>
        <v>253.47023732577179</v>
      </c>
      <c r="AY139" s="4">
        <f>X139-'Rail Costs'!V139</f>
        <v>110.49154500623787</v>
      </c>
      <c r="BH139">
        <f t="shared" si="14"/>
        <v>34</v>
      </c>
      <c r="BI139">
        <f t="shared" si="15"/>
        <v>2021</v>
      </c>
      <c r="BJ139">
        <f t="shared" si="18"/>
        <v>8</v>
      </c>
    </row>
    <row r="140" spans="1:62" x14ac:dyDescent="0.2">
      <c r="A140" s="11">
        <v>44435</v>
      </c>
      <c r="B140" s="4">
        <v>58</v>
      </c>
      <c r="C140" s="18">
        <f>'Poultry Fat'!B140+'Rail Costs'!B140</f>
        <v>62.654669652855539</v>
      </c>
      <c r="E140" s="4">
        <f>'Poultry Fat'!C140*'Feedstock Conversions'!B$19</f>
        <v>466.77728891377376</v>
      </c>
      <c r="F140" s="4">
        <f>'Poultry Fat'!C140*'Feedstock Conversions'!B$10</f>
        <v>508.82901469578201</v>
      </c>
      <c r="H140" s="4">
        <f>'Fuel Values'!B140-'Poultry Fat'!I140-'Poultry Fat'!J140-'Poultry Fat'!K140</f>
        <v>148.62978119278046</v>
      </c>
      <c r="I140" s="18">
        <f>('LCFS Values'!$E$4-$AA$4)/1000000*'LCFS Values'!B140*'LCFS Values'!$G$2*100</f>
        <v>141.52021880721949</v>
      </c>
      <c r="J140" s="4">
        <f>'RIN Values'!C140</f>
        <v>239.85000000000002</v>
      </c>
      <c r="K140" s="4">
        <f>'Fixed Credits Value'!B140</f>
        <v>100</v>
      </c>
      <c r="L140" s="4">
        <f t="shared" si="16"/>
        <v>630</v>
      </c>
      <c r="M140" s="4">
        <f>L140/'Feedstock Conversions'!B$19</f>
        <v>84.56375838926175</v>
      </c>
      <c r="O140" s="4">
        <f>'Fuel Values'!C140*100</f>
        <v>208.65</v>
      </c>
      <c r="P140" s="18">
        <f>('LCFS Values'!$E$4-AB$4)/1000000*'LCFS Values'!B140*'LCFS Values'!$G$2*100</f>
        <v>134.82133800185713</v>
      </c>
      <c r="Q140" s="4">
        <f>'RIN Values'!D140</f>
        <v>271.83</v>
      </c>
      <c r="R140" s="4">
        <f>'Fixed Credits Value'!B140</f>
        <v>100</v>
      </c>
      <c r="S140" s="4">
        <f>'Fixed Credits Value'!C140</f>
        <v>16</v>
      </c>
      <c r="T140" s="4">
        <f t="shared" si="12"/>
        <v>731.30133800185706</v>
      </c>
      <c r="U140" s="4">
        <f>T140/'Feedstock Conversions'!B$10</f>
        <v>90.048803086813109</v>
      </c>
      <c r="W140" s="4">
        <f t="shared" si="17"/>
        <v>163.22271108622624</v>
      </c>
      <c r="X140" s="4">
        <f t="shared" si="13"/>
        <v>101.30133800185706</v>
      </c>
      <c r="AE140" s="54">
        <v>53.75</v>
      </c>
      <c r="AF140" s="4">
        <f>$B140+'Rail Costs'!M140</f>
        <v>61.491002239641659</v>
      </c>
      <c r="AG140" s="4">
        <f>$B140+'Rail Costs'!B140</f>
        <v>62.654669652855539</v>
      </c>
      <c r="AH140" s="4">
        <f>$B140+'Rail Costs'!P140</f>
        <v>59.396400895856665</v>
      </c>
      <c r="AI140" s="4">
        <f>$B140+'Rail Costs'!L140</f>
        <v>60.327334826427773</v>
      </c>
      <c r="AM140" s="4">
        <f>$L140-(AE140*'Feedstock Conversions'!$B$19)-'Rail Costs'!Q140</f>
        <v>225.62093486839564</v>
      </c>
      <c r="AN140" s="4">
        <f>$L140-(AF140*'Feedstock Conversions'!$B$19)-'Rail Costs'!R140</f>
        <v>168.38436077233553</v>
      </c>
      <c r="AO140" s="4">
        <f>$L140-(AG140*'Feedstock Conversions'!$B$19)-'Rail Costs'!S140</f>
        <v>159.89491918708876</v>
      </c>
      <c r="AP140" s="4">
        <f>$L140-(AH140*'Feedstock Conversions'!$B$19)-'Rail Costs'!T140</f>
        <v>183.74294177195893</v>
      </c>
      <c r="AQ140" s="4">
        <f>$L140-(AI140*'Feedstock Conversions'!$B$19)-'Rail Costs'!U140</f>
        <v>176.96374267918071</v>
      </c>
      <c r="AR140" s="4">
        <f>W140-'Rail Costs'!V140</f>
        <v>158.71806522153554</v>
      </c>
      <c r="AT140" s="4">
        <f>$T140-(AE140*'Feedstock Conversions'!$B$10)-'Rail Costs'!Q140</f>
        <v>290.84706453691933</v>
      </c>
      <c r="AU140" s="4">
        <f>$T140-(AF140*'Feedstock Conversions'!$B$10)-'Rail Costs'!R140</f>
        <v>228.41498777101975</v>
      </c>
      <c r="AV140" s="4">
        <f>$T140-(AG140*'Feedstock Conversions'!$B$10)-'Rail Costs'!S140</f>
        <v>219.14453140693757</v>
      </c>
      <c r="AW140" s="4">
        <f>$T140-(AH140*'Feedstock Conversions'!$B$10)-'Rail Costs'!T140</f>
        <v>245.17939537254685</v>
      </c>
      <c r="AX140" s="4">
        <f>$T140-(AI140*'Feedstock Conversions'!$B$10)-'Rail Costs'!U140</f>
        <v>237.77538445670029</v>
      </c>
      <c r="AY140" s="4">
        <f>X140-'Rail Costs'!V140</f>
        <v>96.796692137166374</v>
      </c>
      <c r="BH140">
        <f t="shared" si="14"/>
        <v>35</v>
      </c>
      <c r="BI140">
        <f t="shared" si="15"/>
        <v>2021</v>
      </c>
      <c r="BJ140">
        <f t="shared" si="18"/>
        <v>8</v>
      </c>
    </row>
    <row r="141" spans="1:62" x14ac:dyDescent="0.2">
      <c r="A141" s="11">
        <v>44442</v>
      </c>
      <c r="B141" s="4">
        <v>58</v>
      </c>
      <c r="C141" s="18">
        <f>'Poultry Fat'!B141+'Rail Costs'!B141</f>
        <v>62.654669652855539</v>
      </c>
      <c r="E141" s="4">
        <f>'Poultry Fat'!C141*'Feedstock Conversions'!B$19</f>
        <v>466.77728891377376</v>
      </c>
      <c r="F141" s="4">
        <f>'Poultry Fat'!C141*'Feedstock Conversions'!B$10</f>
        <v>508.82901469578201</v>
      </c>
      <c r="H141" s="4">
        <f>'Fuel Values'!B141-'Poultry Fat'!I141-'Poultry Fat'!J141-'Poultry Fat'!K141</f>
        <v>145.00125015336587</v>
      </c>
      <c r="I141" s="18">
        <f>('LCFS Values'!$E$4-$AA$4)/1000000*'LCFS Values'!B141*'LCFS Values'!$G$2*100</f>
        <v>139.69874984663414</v>
      </c>
      <c r="J141" s="4">
        <f>'RIN Values'!C141</f>
        <v>237.29999999999998</v>
      </c>
      <c r="K141" s="4">
        <f>'Fixed Credits Value'!B141</f>
        <v>100</v>
      </c>
      <c r="L141" s="4">
        <f t="shared" si="16"/>
        <v>622</v>
      </c>
      <c r="M141" s="4">
        <f>L141/'Feedstock Conversions'!B$19</f>
        <v>83.489932885906043</v>
      </c>
      <c r="O141" s="4">
        <f>'Fuel Values'!C141*100</f>
        <v>215.55</v>
      </c>
      <c r="P141" s="18">
        <f>('LCFS Values'!$E$4-AB$4)/1000000*'LCFS Values'!B141*'LCFS Values'!$G$2*100</f>
        <v>133.08608854799999</v>
      </c>
      <c r="Q141" s="4">
        <f>'RIN Values'!D141</f>
        <v>268.94</v>
      </c>
      <c r="R141" s="4">
        <f>'Fixed Credits Value'!B141</f>
        <v>100</v>
      </c>
      <c r="S141" s="4">
        <f>'Fixed Credits Value'!C141</f>
        <v>16</v>
      </c>
      <c r="T141" s="4">
        <f t="shared" si="12"/>
        <v>733.57608854799992</v>
      </c>
      <c r="U141" s="4">
        <f>T141/'Feedstock Conversions'!B$10</f>
        <v>90.328904535226854</v>
      </c>
      <c r="W141" s="4">
        <f t="shared" si="17"/>
        <v>155.22271108622624</v>
      </c>
      <c r="X141" s="4">
        <f t="shared" si="13"/>
        <v>111.57608854799992</v>
      </c>
      <c r="AE141" s="54">
        <v>53.75</v>
      </c>
      <c r="AF141" s="4">
        <f>$B141+'Rail Costs'!M141</f>
        <v>61.491002239641659</v>
      </c>
      <c r="AG141" s="4">
        <f>$B141+'Rail Costs'!B141</f>
        <v>62.654669652855539</v>
      </c>
      <c r="AH141" s="4">
        <f>$B141+'Rail Costs'!P141</f>
        <v>59.396400895856665</v>
      </c>
      <c r="AI141" s="4">
        <f>$B141+'Rail Costs'!L141</f>
        <v>60.327334826427773</v>
      </c>
      <c r="AM141" s="4">
        <f>$L141-(AE141*'Feedstock Conversions'!$B$19)-'Rail Costs'!Q141</f>
        <v>217.62093486839564</v>
      </c>
      <c r="AN141" s="4">
        <f>$L141-(AF141*'Feedstock Conversions'!$B$19)-'Rail Costs'!R141</f>
        <v>160.38436077233553</v>
      </c>
      <c r="AO141" s="4">
        <f>$L141-(AG141*'Feedstock Conversions'!$B$19)-'Rail Costs'!S141</f>
        <v>151.89491918708876</v>
      </c>
      <c r="AP141" s="4">
        <f>$L141-(AH141*'Feedstock Conversions'!$B$19)-'Rail Costs'!T141</f>
        <v>175.74294177195893</v>
      </c>
      <c r="AQ141" s="4">
        <f>$L141-(AI141*'Feedstock Conversions'!$B$19)-'Rail Costs'!U141</f>
        <v>168.96374267918071</v>
      </c>
      <c r="AR141" s="4">
        <f>W141-'Rail Costs'!V141</f>
        <v>150.71806522153554</v>
      </c>
      <c r="AT141" s="4">
        <f>$T141-(AE141*'Feedstock Conversions'!$B$10)-'Rail Costs'!Q141</f>
        <v>293.12181508306219</v>
      </c>
      <c r="AU141" s="4">
        <f>$T141-(AF141*'Feedstock Conversions'!$B$10)-'Rail Costs'!R141</f>
        <v>230.68973831716261</v>
      </c>
      <c r="AV141" s="4">
        <f>$T141-(AG141*'Feedstock Conversions'!$B$10)-'Rail Costs'!S141</f>
        <v>221.41928195308043</v>
      </c>
      <c r="AW141" s="4">
        <f>$T141-(AH141*'Feedstock Conversions'!$B$10)-'Rail Costs'!T141</f>
        <v>247.4541459186897</v>
      </c>
      <c r="AX141" s="4">
        <f>$T141-(AI141*'Feedstock Conversions'!$B$10)-'Rail Costs'!U141</f>
        <v>240.05013500284315</v>
      </c>
      <c r="AY141" s="4">
        <f>X141-'Rail Costs'!V141</f>
        <v>107.07144268330923</v>
      </c>
      <c r="BH141">
        <f t="shared" si="14"/>
        <v>36</v>
      </c>
      <c r="BI141">
        <f t="shared" si="15"/>
        <v>2021</v>
      </c>
      <c r="BJ141">
        <f t="shared" si="18"/>
        <v>9</v>
      </c>
    </row>
    <row r="142" spans="1:62" x14ac:dyDescent="0.2">
      <c r="A142" s="11">
        <v>44449</v>
      </c>
      <c r="B142" s="4">
        <v>58</v>
      </c>
      <c r="C142" s="18">
        <f>'Poultry Fat'!B142+'Rail Costs'!B142</f>
        <v>62.654669652855539</v>
      </c>
      <c r="E142" s="4">
        <f>'Poultry Fat'!C142*'Feedstock Conversions'!B$19</f>
        <v>466.77728891377376</v>
      </c>
      <c r="F142" s="4">
        <f>'Poultry Fat'!C142*'Feedstock Conversions'!B$10</f>
        <v>508.82901469578201</v>
      </c>
      <c r="H142" s="4">
        <f>'Fuel Values'!B142-'Poultry Fat'!I142-'Poultry Fat'!J142-'Poultry Fat'!K142</f>
        <v>142.90345332621951</v>
      </c>
      <c r="I142" s="18">
        <f>('LCFS Values'!$E$4-$AA$4)/1000000*'LCFS Values'!B142*'LCFS Values'!$G$2*100</f>
        <v>134.87779667378049</v>
      </c>
      <c r="J142" s="4">
        <f>'RIN Values'!C142</f>
        <v>232.21875</v>
      </c>
      <c r="K142" s="4">
        <f>'Fixed Credits Value'!B142</f>
        <v>100</v>
      </c>
      <c r="L142" s="4">
        <f t="shared" si="16"/>
        <v>610</v>
      </c>
      <c r="M142" s="4">
        <f>L142/'Feedstock Conversions'!B$19</f>
        <v>81.879194630872476</v>
      </c>
      <c r="O142" s="4">
        <f>'Fuel Values'!C142*100</f>
        <v>213.14000000000001</v>
      </c>
      <c r="P142" s="18">
        <f>('LCFS Values'!$E$4-AB$4)/1000000*'LCFS Values'!B142*'LCFS Values'!$G$2*100</f>
        <v>128.49333591741069</v>
      </c>
      <c r="Q142" s="4">
        <f>'RIN Values'!D142</f>
        <v>263.18124999999998</v>
      </c>
      <c r="R142" s="4">
        <f>'Fixed Credits Value'!B142</f>
        <v>100</v>
      </c>
      <c r="S142" s="4">
        <f>'Fixed Credits Value'!C142</f>
        <v>16</v>
      </c>
      <c r="T142" s="4">
        <f t="shared" si="12"/>
        <v>720.81458591741068</v>
      </c>
      <c r="U142" s="4">
        <f>T142/'Feedstock Conversions'!B$10</f>
        <v>88.757516684886482</v>
      </c>
      <c r="W142" s="4">
        <f t="shared" si="17"/>
        <v>143.22271108622624</v>
      </c>
      <c r="X142" s="4">
        <f t="shared" si="13"/>
        <v>110.81458591741068</v>
      </c>
      <c r="AE142" s="54">
        <v>53.75</v>
      </c>
      <c r="AF142" s="4">
        <f>$B142+'Rail Costs'!M142</f>
        <v>61.491002239641659</v>
      </c>
      <c r="AG142" s="4">
        <f>$B142+'Rail Costs'!B142</f>
        <v>62.654669652855539</v>
      </c>
      <c r="AH142" s="4">
        <f>$B142+'Rail Costs'!P142</f>
        <v>59.396400895856665</v>
      </c>
      <c r="AI142" s="4">
        <f>$B142+'Rail Costs'!L142</f>
        <v>60.327334826427773</v>
      </c>
      <c r="AM142" s="4">
        <f>$L142-(AE142*'Feedstock Conversions'!$B$19)-'Rail Costs'!Q142</f>
        <v>205.62093486839564</v>
      </c>
      <c r="AN142" s="4">
        <f>$L142-(AF142*'Feedstock Conversions'!$B$19)-'Rail Costs'!R142</f>
        <v>148.38436077233553</v>
      </c>
      <c r="AO142" s="4">
        <f>$L142-(AG142*'Feedstock Conversions'!$B$19)-'Rail Costs'!S142</f>
        <v>139.89491918708876</v>
      </c>
      <c r="AP142" s="4">
        <f>$L142-(AH142*'Feedstock Conversions'!$B$19)-'Rail Costs'!T142</f>
        <v>163.74294177195893</v>
      </c>
      <c r="AQ142" s="4">
        <f>$L142-(AI142*'Feedstock Conversions'!$B$19)-'Rail Costs'!U142</f>
        <v>156.96374267918071</v>
      </c>
      <c r="AR142" s="4">
        <f>W142-'Rail Costs'!V142</f>
        <v>138.71806522153554</v>
      </c>
      <c r="AT142" s="4">
        <f>$T142-(AE142*'Feedstock Conversions'!$B$10)-'Rail Costs'!Q142</f>
        <v>280.36031245247295</v>
      </c>
      <c r="AU142" s="4">
        <f>$T142-(AF142*'Feedstock Conversions'!$B$10)-'Rail Costs'!R142</f>
        <v>217.92823568657337</v>
      </c>
      <c r="AV142" s="4">
        <f>$T142-(AG142*'Feedstock Conversions'!$B$10)-'Rail Costs'!S142</f>
        <v>208.65777932249119</v>
      </c>
      <c r="AW142" s="4">
        <f>$T142-(AH142*'Feedstock Conversions'!$B$10)-'Rail Costs'!T142</f>
        <v>234.69264328810047</v>
      </c>
      <c r="AX142" s="4">
        <f>$T142-(AI142*'Feedstock Conversions'!$B$10)-'Rail Costs'!U142</f>
        <v>227.28863237225391</v>
      </c>
      <c r="AY142" s="4">
        <f>X142-'Rail Costs'!V142</f>
        <v>106.30994005271999</v>
      </c>
      <c r="BH142">
        <f t="shared" si="14"/>
        <v>37</v>
      </c>
      <c r="BI142">
        <f t="shared" si="15"/>
        <v>2021</v>
      </c>
      <c r="BJ142">
        <f t="shared" si="18"/>
        <v>9</v>
      </c>
    </row>
    <row r="143" spans="1:62" x14ac:dyDescent="0.2">
      <c r="A143" s="11">
        <v>44456</v>
      </c>
      <c r="B143" s="4">
        <v>58</v>
      </c>
      <c r="C143" s="18">
        <f>'Poultry Fat'!B143+'Rail Costs'!B143</f>
        <v>62.654669652855539</v>
      </c>
      <c r="E143" s="4">
        <f>'Poultry Fat'!C143*'Feedstock Conversions'!B$19</f>
        <v>466.77728891377376</v>
      </c>
      <c r="F143" s="4">
        <f>'Poultry Fat'!C143*'Feedstock Conversions'!B$10</f>
        <v>508.82901469578201</v>
      </c>
      <c r="H143" s="4">
        <f>'Fuel Values'!B143-'Poultry Fat'!I143-'Poultry Fat'!J143-'Poultry Fat'!K143</f>
        <v>155.08058581804877</v>
      </c>
      <c r="I143" s="18">
        <f>('LCFS Values'!$E$4-$AA$4)/1000000*'LCFS Values'!B143*'LCFS Values'!$G$2*100</f>
        <v>133.24441418195121</v>
      </c>
      <c r="J143" s="4">
        <f>'RIN Values'!C143</f>
        <v>216.67499999999998</v>
      </c>
      <c r="K143" s="4">
        <f>'Fixed Credits Value'!B143</f>
        <v>100</v>
      </c>
      <c r="L143" s="4">
        <f t="shared" si="16"/>
        <v>605</v>
      </c>
      <c r="M143" s="4">
        <f>L143/'Feedstock Conversions'!B$19</f>
        <v>81.208053691275168</v>
      </c>
      <c r="O143" s="4">
        <f>'Fuel Values'!C143*100</f>
        <v>219.89999999999998</v>
      </c>
      <c r="P143" s="18">
        <f>('LCFS Values'!$E$4-AB$4)/1000000*'LCFS Values'!B143*'LCFS Values'!$G$2*100</f>
        <v>126.9372698310714</v>
      </c>
      <c r="Q143" s="4">
        <f>'RIN Values'!D143</f>
        <v>245.56499999999997</v>
      </c>
      <c r="R143" s="4">
        <f>'Fixed Credits Value'!B143</f>
        <v>100</v>
      </c>
      <c r="S143" s="4">
        <f>'Fixed Credits Value'!C143</f>
        <v>16</v>
      </c>
      <c r="T143" s="4">
        <f t="shared" si="12"/>
        <v>708.40226983107129</v>
      </c>
      <c r="U143" s="4">
        <f>T143/'Feedstock Conversions'!B$10</f>
        <v>87.229125925799394</v>
      </c>
      <c r="W143" s="4">
        <f t="shared" si="17"/>
        <v>138.22271108622624</v>
      </c>
      <c r="X143" s="4">
        <f t="shared" si="13"/>
        <v>103.40226983107129</v>
      </c>
      <c r="AE143" s="54">
        <v>50.65</v>
      </c>
      <c r="AF143" s="4">
        <f>$B143+'Rail Costs'!M143</f>
        <v>61.491002239641659</v>
      </c>
      <c r="AG143" s="4">
        <f>$B143+'Rail Costs'!B143</f>
        <v>62.654669652855539</v>
      </c>
      <c r="AH143" s="4">
        <f>$B143+'Rail Costs'!P143</f>
        <v>59.396400895856665</v>
      </c>
      <c r="AI143" s="4">
        <f>$B143+'Rail Costs'!L143</f>
        <v>60.327334826427773</v>
      </c>
      <c r="AM143" s="4">
        <f>$L143-(AE143*'Feedstock Conversions'!$B$19)-'Rail Costs'!Q143</f>
        <v>223.71593486839566</v>
      </c>
      <c r="AN143" s="4">
        <f>$L143-(AF143*'Feedstock Conversions'!$B$19)-'Rail Costs'!R143</f>
        <v>143.38436077233553</v>
      </c>
      <c r="AO143" s="4">
        <f>$L143-(AG143*'Feedstock Conversions'!$B$19)-'Rail Costs'!S143</f>
        <v>134.89491918708876</v>
      </c>
      <c r="AP143" s="4">
        <f>$L143-(AH143*'Feedstock Conversions'!$B$19)-'Rail Costs'!T143</f>
        <v>158.74294177195893</v>
      </c>
      <c r="AQ143" s="4">
        <f>$L143-(AI143*'Feedstock Conversions'!$B$19)-'Rail Costs'!U143</f>
        <v>151.96374267918071</v>
      </c>
      <c r="AR143" s="4">
        <f>W143-'Rail Costs'!V143</f>
        <v>133.71806522153554</v>
      </c>
      <c r="AT143" s="4">
        <f>$T143-(AE143*'Feedstock Conversions'!$B$10)-'Rail Costs'!Q143</f>
        <v>293.12361303280022</v>
      </c>
      <c r="AU143" s="4">
        <f>$T143-(AF143*'Feedstock Conversions'!$B$10)-'Rail Costs'!R143</f>
        <v>205.51591960023399</v>
      </c>
      <c r="AV143" s="4">
        <f>$T143-(AG143*'Feedstock Conversions'!$B$10)-'Rail Costs'!S143</f>
        <v>196.24546323615181</v>
      </c>
      <c r="AW143" s="4">
        <f>$T143-(AH143*'Feedstock Conversions'!$B$10)-'Rail Costs'!T143</f>
        <v>222.28032720176108</v>
      </c>
      <c r="AX143" s="4">
        <f>$T143-(AI143*'Feedstock Conversions'!$B$10)-'Rail Costs'!U143</f>
        <v>214.87631628591453</v>
      </c>
      <c r="AY143" s="4">
        <f>X143-'Rail Costs'!V143</f>
        <v>98.897623966380607</v>
      </c>
      <c r="BH143">
        <f t="shared" si="14"/>
        <v>38</v>
      </c>
      <c r="BI143">
        <f t="shared" si="15"/>
        <v>2021</v>
      </c>
      <c r="BJ143">
        <f t="shared" si="18"/>
        <v>9</v>
      </c>
    </row>
    <row r="144" spans="1:62" x14ac:dyDescent="0.2">
      <c r="A144" s="11">
        <v>44463</v>
      </c>
      <c r="B144" s="4">
        <v>58</v>
      </c>
      <c r="C144" s="18">
        <f>'Poultry Fat'!B144+'Rail Costs'!B144</f>
        <v>62.654669652855539</v>
      </c>
      <c r="E144" s="4">
        <f>'Poultry Fat'!C144*'Feedstock Conversions'!B$19</f>
        <v>466.77728891377376</v>
      </c>
      <c r="F144" s="4">
        <f>'Poultry Fat'!C144*'Feedstock Conversions'!B$10</f>
        <v>508.82901469578201</v>
      </c>
      <c r="H144" s="4">
        <f>'Fuel Values'!B144-'Poultry Fat'!I144-'Poultry Fat'!J144-'Poultry Fat'!K144</f>
        <v>155.88174652868295</v>
      </c>
      <c r="I144" s="18">
        <f>('LCFS Values'!$E$4-$AA$4)/1000000*'LCFS Values'!B144*'LCFS Values'!$G$2*100</f>
        <v>129.91825347131706</v>
      </c>
      <c r="J144" s="4">
        <f>'RIN Values'!C144</f>
        <v>199.20000000000002</v>
      </c>
      <c r="K144" s="4">
        <f>'Fixed Credits Value'!B144</f>
        <v>100</v>
      </c>
      <c r="L144" s="4">
        <f t="shared" si="16"/>
        <v>585</v>
      </c>
      <c r="M144" s="4">
        <f>L144/'Feedstock Conversions'!B$19</f>
        <v>78.523489932885909</v>
      </c>
      <c r="O144" s="4">
        <f>'Fuel Values'!C144*100</f>
        <v>222.21</v>
      </c>
      <c r="P144" s="18">
        <f>('LCFS Values'!$E$4-AB$4)/1000000*'LCFS Values'!B144*'LCFS Values'!$G$2*100</f>
        <v>123.76855343707143</v>
      </c>
      <c r="Q144" s="4">
        <f>'RIN Values'!D144</f>
        <v>225.76000000000002</v>
      </c>
      <c r="R144" s="4">
        <f>'Fixed Credits Value'!B144</f>
        <v>100</v>
      </c>
      <c r="S144" s="4">
        <f>'Fixed Credits Value'!C144</f>
        <v>16</v>
      </c>
      <c r="T144" s="4">
        <f t="shared" si="12"/>
        <v>687.73855343707146</v>
      </c>
      <c r="U144" s="4">
        <f>T144/'Feedstock Conversions'!B$10</f>
        <v>84.684698845043371</v>
      </c>
      <c r="W144" s="4">
        <f t="shared" si="17"/>
        <v>118.22271108622624</v>
      </c>
      <c r="X144" s="4">
        <f t="shared" si="13"/>
        <v>102.73855343707146</v>
      </c>
      <c r="AE144" s="54">
        <v>47.6</v>
      </c>
      <c r="AF144" s="4">
        <f>$B144+'Rail Costs'!M144</f>
        <v>61.491002239641659</v>
      </c>
      <c r="AG144" s="4">
        <f>$B144+'Rail Costs'!B144</f>
        <v>62.654669652855539</v>
      </c>
      <c r="AH144" s="4">
        <f>$B144+'Rail Costs'!P144</f>
        <v>59.396400895856665</v>
      </c>
      <c r="AI144" s="4">
        <f>$B144+'Rail Costs'!L144</f>
        <v>60.327334826427773</v>
      </c>
      <c r="AM144" s="4">
        <f>$L144-(AE144*'Feedstock Conversions'!$B$19)-'Rail Costs'!Q144</f>
        <v>226.43843486839563</v>
      </c>
      <c r="AN144" s="4">
        <f>$L144-(AF144*'Feedstock Conversions'!$B$19)-'Rail Costs'!R144</f>
        <v>123.38436077233551</v>
      </c>
      <c r="AO144" s="4">
        <f>$L144-(AG144*'Feedstock Conversions'!$B$19)-'Rail Costs'!S144</f>
        <v>114.89491918708876</v>
      </c>
      <c r="AP144" s="4">
        <f>$L144-(AH144*'Feedstock Conversions'!$B$19)-'Rail Costs'!T144</f>
        <v>138.74294177195893</v>
      </c>
      <c r="AQ144" s="4">
        <f>$L144-(AI144*'Feedstock Conversions'!$B$19)-'Rail Costs'!U144</f>
        <v>131.96374267918071</v>
      </c>
      <c r="AR144" s="4">
        <f>W144-'Rail Costs'!V144</f>
        <v>113.71806522153555</v>
      </c>
      <c r="AT144" s="4">
        <f>$T144-(AE144*'Feedstock Conversions'!$B$10)-'Rail Costs'!Q144</f>
        <v>297.22945497213374</v>
      </c>
      <c r="AU144" s="4">
        <f>$T144-(AF144*'Feedstock Conversions'!$B$10)-'Rail Costs'!R144</f>
        <v>184.85220320623415</v>
      </c>
      <c r="AV144" s="4">
        <f>$T144-(AG144*'Feedstock Conversions'!$B$10)-'Rail Costs'!S144</f>
        <v>175.58174684215197</v>
      </c>
      <c r="AW144" s="4">
        <f>$T144-(AH144*'Feedstock Conversions'!$B$10)-'Rail Costs'!T144</f>
        <v>201.61661080776125</v>
      </c>
      <c r="AX144" s="4">
        <f>$T144-(AI144*'Feedstock Conversions'!$B$10)-'Rail Costs'!U144</f>
        <v>194.21259989191469</v>
      </c>
      <c r="AY144" s="4">
        <f>X144-'Rail Costs'!V144</f>
        <v>98.233907572380772</v>
      </c>
      <c r="BH144">
        <f t="shared" si="14"/>
        <v>39</v>
      </c>
      <c r="BI144">
        <f t="shared" si="15"/>
        <v>2021</v>
      </c>
      <c r="BJ144">
        <f t="shared" si="18"/>
        <v>9</v>
      </c>
    </row>
    <row r="145" spans="1:62" x14ac:dyDescent="0.2">
      <c r="A145" s="11">
        <v>44470</v>
      </c>
      <c r="B145" s="4">
        <v>58</v>
      </c>
      <c r="C145" s="18">
        <f>'Poultry Fat'!B145+'Rail Costs'!B145</f>
        <v>62.689003359462482</v>
      </c>
      <c r="E145" s="4">
        <f>'Poultry Fat'!C145*'Feedstock Conversions'!B$19</f>
        <v>467.03307502799549</v>
      </c>
      <c r="F145" s="4">
        <f>'Poultry Fat'!C145*'Feedstock Conversions'!B$10</f>
        <v>509.10784444942146</v>
      </c>
      <c r="H145" s="4">
        <f>'Fuel Values'!B145-'Poultry Fat'!I145-'Poultry Fat'!J145-'Poultry Fat'!K145</f>
        <v>151.75186450907319</v>
      </c>
      <c r="I145" s="18">
        <f>('LCFS Values'!$E$4-$AA$4)/1000000*'LCFS Values'!B145*'LCFS Values'!$G$2*100</f>
        <v>125.99813549092683</v>
      </c>
      <c r="J145" s="4">
        <f>'RIN Values'!C145</f>
        <v>204.75</v>
      </c>
      <c r="K145" s="4">
        <f>'Fixed Credits Value'!B145</f>
        <v>100</v>
      </c>
      <c r="L145" s="4">
        <f t="shared" si="16"/>
        <v>582.5</v>
      </c>
      <c r="M145" s="4">
        <f>L145/'Feedstock Conversions'!B$19</f>
        <v>78.187919463087241</v>
      </c>
      <c r="O145" s="4">
        <f>'Fuel Values'!C145*100</f>
        <v>233.34</v>
      </c>
      <c r="P145" s="18">
        <f>('LCFS Values'!$E$4-AB$4)/1000000*'LCFS Values'!B145*'LCFS Values'!$G$2*100</f>
        <v>120.03399482985711</v>
      </c>
      <c r="Q145" s="4">
        <f>'RIN Values'!D145</f>
        <v>232.04999999999998</v>
      </c>
      <c r="R145" s="4">
        <f>'Fixed Credits Value'!B145</f>
        <v>100</v>
      </c>
      <c r="S145" s="4">
        <f>'Fixed Credits Value'!C145</f>
        <v>16</v>
      </c>
      <c r="T145" s="4">
        <f t="shared" si="12"/>
        <v>701.42399482985707</v>
      </c>
      <c r="U145" s="4">
        <f>T145/'Feedstock Conversions'!B$10</f>
        <v>86.369855911078915</v>
      </c>
      <c r="W145" s="4">
        <f t="shared" si="17"/>
        <v>115.46692497200451</v>
      </c>
      <c r="X145" s="4">
        <f t="shared" si="13"/>
        <v>118.92399482985707</v>
      </c>
      <c r="AE145" s="54">
        <v>47</v>
      </c>
      <c r="AF145" s="4">
        <f>$B145+'Rail Costs'!M145</f>
        <v>61.516752519596864</v>
      </c>
      <c r="AG145" s="4">
        <f>$B145+'Rail Costs'!B145</f>
        <v>62.689003359462482</v>
      </c>
      <c r="AH145" s="4">
        <f>$B145+'Rail Costs'!P145</f>
        <v>59.406701007838748</v>
      </c>
      <c r="AI145" s="4">
        <f>$B145+'Rail Costs'!L145</f>
        <v>60.344501679731245</v>
      </c>
      <c r="AM145" s="4">
        <f>$L145-(AE145*'Feedstock Conversions'!$B$19)-'Rail Costs'!Q145</f>
        <v>228.37936115298862</v>
      </c>
      <c r="AN145" s="4">
        <f>$L145-(AF145*'Feedstock Conversions'!$B$19)-'Rail Costs'!R145</f>
        <v>120.66664794346971</v>
      </c>
      <c r="AO145" s="4">
        <f>$L145-(AG145*'Feedstock Conversions'!$B$19)-'Rail Costs'!S145</f>
        <v>112.1145866626521</v>
      </c>
      <c r="AP145" s="4">
        <f>$L145-(AH145*'Feedstock Conversions'!$B$19)-'Rail Costs'!T145</f>
        <v>136.13851668492384</v>
      </c>
      <c r="AQ145" s="4">
        <f>$L145-(AI145*'Feedstock Conversions'!$B$19)-'Rail Costs'!U145</f>
        <v>129.30931296237799</v>
      </c>
      <c r="AR145" s="4">
        <f>W145-'Rail Costs'!V145</f>
        <v>110.92905200399154</v>
      </c>
      <c r="AT145" s="4">
        <f>$T145-(AE145*'Feedstock Conversions'!$B$10)-'Rail Costs'!Q145</f>
        <v>315.75852264951237</v>
      </c>
      <c r="AU145" s="4">
        <f>$T145-(AF145*'Feedstock Conversions'!$B$10)-'Rail Costs'!R145</f>
        <v>198.30264904059069</v>
      </c>
      <c r="AV145" s="4">
        <f>$T145-(AG145*'Feedstock Conversions'!$B$10)-'Rail Costs'!S145</f>
        <v>188.9638120710832</v>
      </c>
      <c r="AW145" s="4">
        <f>$T145-(AH145*'Feedstock Conversions'!$B$10)-'Rail Costs'!T145</f>
        <v>215.19071402168646</v>
      </c>
      <c r="AX145" s="4">
        <f>$T145-(AI145*'Feedstock Conversions'!$B$10)-'Rail Costs'!U145</f>
        <v>207.73208974818874</v>
      </c>
      <c r="AY145" s="4">
        <f>X145-'Rail Costs'!V145</f>
        <v>114.3861218618441</v>
      </c>
      <c r="BH145">
        <f t="shared" si="14"/>
        <v>40</v>
      </c>
      <c r="BI145">
        <f t="shared" si="15"/>
        <v>2021</v>
      </c>
      <c r="BJ145">
        <f t="shared" si="18"/>
        <v>10</v>
      </c>
    </row>
    <row r="146" spans="1:62" x14ac:dyDescent="0.2">
      <c r="A146" s="11">
        <v>44477</v>
      </c>
      <c r="B146" s="4">
        <v>58</v>
      </c>
      <c r="C146" s="18">
        <f>'Poultry Fat'!B146+'Rail Costs'!B146</f>
        <v>62.689003359462482</v>
      </c>
      <c r="E146" s="4">
        <f>'Poultry Fat'!C146*'Feedstock Conversions'!B$19</f>
        <v>467.03307502799549</v>
      </c>
      <c r="F146" s="4">
        <f>'Poultry Fat'!C146*'Feedstock Conversions'!B$10</f>
        <v>509.10784444942146</v>
      </c>
      <c r="H146" s="4">
        <f>'Fuel Values'!B146-'Poultry Fat'!I146-'Poultry Fat'!J146-'Poultry Fat'!K146</f>
        <v>119.03845252214637</v>
      </c>
      <c r="I146" s="18">
        <f>('LCFS Values'!$E$4-$AA$4)/1000000*'LCFS Values'!B146*'LCFS Values'!$G$2*100</f>
        <v>128.61154747785363</v>
      </c>
      <c r="J146" s="4">
        <f>'RIN Values'!C146</f>
        <v>224.85000000000002</v>
      </c>
      <c r="K146" s="4">
        <f>'Fixed Credits Value'!B146</f>
        <v>100</v>
      </c>
      <c r="L146" s="4">
        <f t="shared" si="16"/>
        <v>572.5</v>
      </c>
      <c r="M146" s="4">
        <f>L146/'Feedstock Conversions'!B$19</f>
        <v>76.845637583892611</v>
      </c>
      <c r="O146" s="4">
        <f>'Fuel Values'!C146*100</f>
        <v>247.10999999999999</v>
      </c>
      <c r="P146" s="18">
        <f>('LCFS Values'!$E$4-AB$4)/1000000*'LCFS Values'!B146*'LCFS Values'!$G$2*100</f>
        <v>122.52370056799997</v>
      </c>
      <c r="Q146" s="4">
        <f>'RIN Values'!D146</f>
        <v>254.83</v>
      </c>
      <c r="R146" s="4">
        <f>'Fixed Credits Value'!B146</f>
        <v>100</v>
      </c>
      <c r="S146" s="4">
        <f>'Fixed Credits Value'!C146</f>
        <v>16</v>
      </c>
      <c r="T146" s="4">
        <f t="shared" si="12"/>
        <v>740.46370056800004</v>
      </c>
      <c r="U146" s="4">
        <f>T146/'Feedstock Conversions'!B$10</f>
        <v>91.177010762164713</v>
      </c>
      <c r="W146" s="4">
        <f t="shared" si="17"/>
        <v>105.46692497200451</v>
      </c>
      <c r="X146" s="4">
        <f t="shared" si="13"/>
        <v>167.96370056800004</v>
      </c>
      <c r="AE146" s="54">
        <v>48.2</v>
      </c>
      <c r="AF146" s="4">
        <f>$B146+'Rail Costs'!M146</f>
        <v>61.516752519596864</v>
      </c>
      <c r="AG146" s="4">
        <f>$B146+'Rail Costs'!B146</f>
        <v>62.689003359462482</v>
      </c>
      <c r="AH146" s="4">
        <f>$B146+'Rail Costs'!P146</f>
        <v>59.406701007838748</v>
      </c>
      <c r="AI146" s="4">
        <f>$B146+'Rail Costs'!L146</f>
        <v>60.344501679731245</v>
      </c>
      <c r="AM146" s="4">
        <f>$L146-(AE146*'Feedstock Conversions'!$B$19)-'Rail Costs'!Q146</f>
        <v>209.43936115298862</v>
      </c>
      <c r="AN146" s="4">
        <f>$L146-(AF146*'Feedstock Conversions'!$B$19)-'Rail Costs'!R146</f>
        <v>110.66664794346971</v>
      </c>
      <c r="AO146" s="4">
        <f>$L146-(AG146*'Feedstock Conversions'!$B$19)-'Rail Costs'!S146</f>
        <v>102.1145866626521</v>
      </c>
      <c r="AP146" s="4">
        <f>$L146-(AH146*'Feedstock Conversions'!$B$19)-'Rail Costs'!T146</f>
        <v>126.13851668492386</v>
      </c>
      <c r="AQ146" s="4">
        <f>$L146-(AI146*'Feedstock Conversions'!$B$19)-'Rail Costs'!U146</f>
        <v>119.309312962378</v>
      </c>
      <c r="AR146" s="4">
        <f>W146-'Rail Costs'!V146</f>
        <v>100.92905200399154</v>
      </c>
      <c r="AT146" s="4">
        <f>$T146-(AE146*'Feedstock Conversions'!$B$10)-'Rail Costs'!Q146</f>
        <v>345.05282838765532</v>
      </c>
      <c r="AU146" s="4">
        <f>$T146-(AF146*'Feedstock Conversions'!$B$10)-'Rail Costs'!R146</f>
        <v>237.34235477873366</v>
      </c>
      <c r="AV146" s="4">
        <f>$T146-(AG146*'Feedstock Conversions'!$B$10)-'Rail Costs'!S146</f>
        <v>228.00351780922617</v>
      </c>
      <c r="AW146" s="4">
        <f>$T146-(AH146*'Feedstock Conversions'!$B$10)-'Rail Costs'!T146</f>
        <v>254.23041975982943</v>
      </c>
      <c r="AX146" s="4">
        <f>$T146-(AI146*'Feedstock Conversions'!$B$10)-'Rail Costs'!U146</f>
        <v>246.77179548633171</v>
      </c>
      <c r="AY146" s="4">
        <f>X146-'Rail Costs'!V146</f>
        <v>163.42582759998709</v>
      </c>
      <c r="BH146">
        <f t="shared" si="14"/>
        <v>41</v>
      </c>
      <c r="BI146">
        <f t="shared" si="15"/>
        <v>2021</v>
      </c>
      <c r="BJ146">
        <f t="shared" si="18"/>
        <v>10</v>
      </c>
    </row>
    <row r="147" spans="1:62" x14ac:dyDescent="0.2">
      <c r="A147" s="11">
        <v>44484</v>
      </c>
      <c r="B147" s="4">
        <v>58</v>
      </c>
      <c r="C147" s="18">
        <f>'Poultry Fat'!B147+'Rail Costs'!B147</f>
        <v>62.689003359462482</v>
      </c>
      <c r="E147" s="4">
        <f>'Poultry Fat'!C147*'Feedstock Conversions'!B$19</f>
        <v>467.03307502799549</v>
      </c>
      <c r="F147" s="4">
        <f>'Poultry Fat'!C147*'Feedstock Conversions'!B$10</f>
        <v>509.10784444942146</v>
      </c>
      <c r="H147" s="4">
        <f>'Fuel Values'!B147-'Poultry Fat'!I147-'Poultry Fat'!J147-'Poultry Fat'!K147</f>
        <v>136.75224504819516</v>
      </c>
      <c r="I147" s="18">
        <f>('LCFS Values'!$E$4-$AA$4)/1000000*'LCFS Values'!B147*'LCFS Values'!$G$2*100</f>
        <v>136.84775495180489</v>
      </c>
      <c r="J147" s="4">
        <f>'RIN Values'!C147</f>
        <v>224.39999999999998</v>
      </c>
      <c r="K147" s="4">
        <f>'Fixed Credits Value'!B147</f>
        <v>100</v>
      </c>
      <c r="L147" s="4">
        <f t="shared" si="16"/>
        <v>598</v>
      </c>
      <c r="M147" s="4">
        <f>L147/'Feedstock Conversions'!B$19</f>
        <v>80.268456375838923</v>
      </c>
      <c r="O147" s="4">
        <f>'Fuel Values'!C147*100</f>
        <v>254.61999999999998</v>
      </c>
      <c r="P147" s="18">
        <f>('LCFS Values'!$E$4-AB$4)/1000000*'LCFS Values'!B147*'LCFS Values'!$G$2*100</f>
        <v>130.37004592457143</v>
      </c>
      <c r="Q147" s="4">
        <f>'RIN Values'!D147</f>
        <v>254.32</v>
      </c>
      <c r="R147" s="4">
        <f>'Fixed Credits Value'!B147</f>
        <v>100</v>
      </c>
      <c r="S147" s="4">
        <f>'Fixed Credits Value'!C147</f>
        <v>16</v>
      </c>
      <c r="T147" s="4">
        <f t="shared" si="12"/>
        <v>755.31004592457145</v>
      </c>
      <c r="U147" s="4">
        <f>T147/'Feedstock Conversions'!B$10</f>
        <v>93.005115758151092</v>
      </c>
      <c r="W147" s="4">
        <f t="shared" si="17"/>
        <v>130.96692497200451</v>
      </c>
      <c r="X147" s="4">
        <f t="shared" si="13"/>
        <v>157.31004592457145</v>
      </c>
      <c r="AE147" s="54">
        <v>48.5</v>
      </c>
      <c r="AF147" s="4">
        <f>$B147+'Rail Costs'!M147</f>
        <v>61.516752519596864</v>
      </c>
      <c r="AG147" s="4">
        <f>$B147+'Rail Costs'!B147</f>
        <v>62.689003359462482</v>
      </c>
      <c r="AH147" s="4">
        <f>$B147+'Rail Costs'!P147</f>
        <v>59.406701007838748</v>
      </c>
      <c r="AI147" s="4">
        <f>$B147+'Rail Costs'!L147</f>
        <v>60.344501679731245</v>
      </c>
      <c r="AM147" s="4">
        <f>$L147-(AE147*'Feedstock Conversions'!$B$19)-'Rail Costs'!Q147</f>
        <v>232.70436115298867</v>
      </c>
      <c r="AN147" s="4">
        <f>$L147-(AF147*'Feedstock Conversions'!$B$19)-'Rail Costs'!R147</f>
        <v>136.16664794346971</v>
      </c>
      <c r="AO147" s="4">
        <f>$L147-(AG147*'Feedstock Conversions'!$B$19)-'Rail Costs'!S147</f>
        <v>127.6145866626521</v>
      </c>
      <c r="AP147" s="4">
        <f>$L147-(AH147*'Feedstock Conversions'!$B$19)-'Rail Costs'!T147</f>
        <v>151.63851668492384</v>
      </c>
      <c r="AQ147" s="4">
        <f>$L147-(AI147*'Feedstock Conversions'!$B$19)-'Rail Costs'!U147</f>
        <v>144.80931296237799</v>
      </c>
      <c r="AR147" s="4">
        <f>W147-'Rail Costs'!V147</f>
        <v>126.42905200399154</v>
      </c>
      <c r="AT147" s="4">
        <f>$T147-(AE147*'Feedstock Conversions'!$B$10)-'Rail Costs'!Q147</f>
        <v>357.46282374422674</v>
      </c>
      <c r="AU147" s="4">
        <f>$T147-(AF147*'Feedstock Conversions'!$B$10)-'Rail Costs'!R147</f>
        <v>252.18870013530508</v>
      </c>
      <c r="AV147" s="4">
        <f>$T147-(AG147*'Feedstock Conversions'!$B$10)-'Rail Costs'!S147</f>
        <v>242.84986316579759</v>
      </c>
      <c r="AW147" s="4">
        <f>$T147-(AH147*'Feedstock Conversions'!$B$10)-'Rail Costs'!T147</f>
        <v>269.07676511640085</v>
      </c>
      <c r="AX147" s="4">
        <f>$T147-(AI147*'Feedstock Conversions'!$B$10)-'Rail Costs'!U147</f>
        <v>261.61814084290313</v>
      </c>
      <c r="AY147" s="4">
        <f>X147-'Rail Costs'!V147</f>
        <v>152.77217295655851</v>
      </c>
      <c r="BH147">
        <f t="shared" si="14"/>
        <v>42</v>
      </c>
      <c r="BI147">
        <f t="shared" si="15"/>
        <v>2021</v>
      </c>
      <c r="BJ147">
        <f t="shared" si="18"/>
        <v>10</v>
      </c>
    </row>
    <row r="148" spans="1:62" x14ac:dyDescent="0.2">
      <c r="A148" s="11">
        <v>44491</v>
      </c>
      <c r="B148" s="4">
        <v>58</v>
      </c>
      <c r="C148" s="18">
        <f>'Poultry Fat'!B148+'Rail Costs'!B148</f>
        <v>62.689003359462482</v>
      </c>
      <c r="E148" s="4">
        <f>'Poultry Fat'!C148*'Feedstock Conversions'!B$19</f>
        <v>467.03307502799549</v>
      </c>
      <c r="F148" s="4">
        <f>'Poultry Fat'!C148*'Feedstock Conversions'!B$10</f>
        <v>509.10784444942146</v>
      </c>
      <c r="H148" s="4">
        <f>'Fuel Values'!B148-'Poultry Fat'!I148-'Poultry Fat'!J148-'Poultry Fat'!K148</f>
        <v>147.62790831141464</v>
      </c>
      <c r="I148" s="18">
        <f>('LCFS Values'!$E$4-$AA$4)/1000000*'LCFS Values'!B148*'LCFS Values'!$G$2*100</f>
        <v>134.94709168858537</v>
      </c>
      <c r="J148" s="4">
        <f>'RIN Values'!C148</f>
        <v>244.42499999999998</v>
      </c>
      <c r="K148" s="4">
        <f>'Fixed Credits Value'!B148</f>
        <v>100</v>
      </c>
      <c r="L148" s="4">
        <f t="shared" si="16"/>
        <v>627</v>
      </c>
      <c r="M148" s="4">
        <f>L148/'Feedstock Conversions'!B$19</f>
        <v>84.161073825503351</v>
      </c>
      <c r="O148" s="4">
        <f>'Fuel Values'!C148*100</f>
        <v>257.01</v>
      </c>
      <c r="P148" s="18">
        <f>('LCFS Values'!$E$4-AB$4)/1000000*'LCFS Values'!B148*'LCFS Values'!$G$2*100</f>
        <v>128.55935084228568</v>
      </c>
      <c r="Q148" s="4">
        <f>'RIN Values'!D148</f>
        <v>277.01499999999999</v>
      </c>
      <c r="R148" s="4">
        <f>'Fixed Credits Value'!B148</f>
        <v>100</v>
      </c>
      <c r="S148" s="4">
        <f>'Fixed Credits Value'!C148</f>
        <v>16</v>
      </c>
      <c r="T148" s="4">
        <f t="shared" si="12"/>
        <v>778.58435084228563</v>
      </c>
      <c r="U148" s="4">
        <f>T148/'Feedstock Conversions'!B$10</f>
        <v>95.870997702582002</v>
      </c>
      <c r="W148" s="4">
        <f t="shared" si="17"/>
        <v>159.96692497200451</v>
      </c>
      <c r="X148" s="4">
        <f t="shared" si="13"/>
        <v>151.58435084228563</v>
      </c>
      <c r="AE148" s="54">
        <v>50.9</v>
      </c>
      <c r="AF148" s="4">
        <f>$B148+'Rail Costs'!M148</f>
        <v>61.516752519596864</v>
      </c>
      <c r="AG148" s="4">
        <f>$B148+'Rail Costs'!B148</f>
        <v>62.689003359462482</v>
      </c>
      <c r="AH148" s="4">
        <f>$B148+'Rail Costs'!P148</f>
        <v>59.406701007838748</v>
      </c>
      <c r="AI148" s="4">
        <f>$B148+'Rail Costs'!L148</f>
        <v>60.344501679731245</v>
      </c>
      <c r="AM148" s="4">
        <f>$L148-(AE148*'Feedstock Conversions'!$B$19)-'Rail Costs'!Q148</f>
        <v>243.82436115298867</v>
      </c>
      <c r="AN148" s="4">
        <f>$L148-(AF148*'Feedstock Conversions'!$B$19)-'Rail Costs'!R148</f>
        <v>165.16664794346971</v>
      </c>
      <c r="AO148" s="4">
        <f>$L148-(AG148*'Feedstock Conversions'!$B$19)-'Rail Costs'!S148</f>
        <v>156.6145866626521</v>
      </c>
      <c r="AP148" s="4">
        <f>$L148-(AH148*'Feedstock Conversions'!$B$19)-'Rail Costs'!T148</f>
        <v>180.63851668492384</v>
      </c>
      <c r="AQ148" s="4">
        <f>$L148-(AI148*'Feedstock Conversions'!$B$19)-'Rail Costs'!U148</f>
        <v>173.80931296237799</v>
      </c>
      <c r="AR148" s="4">
        <f>W148-'Rail Costs'!V148</f>
        <v>155.42905200399156</v>
      </c>
      <c r="AT148" s="4">
        <f>$T148-(AE148*'Feedstock Conversions'!$B$10)-'Rail Costs'!Q148</f>
        <v>361.24632866194094</v>
      </c>
      <c r="AU148" s="4">
        <f>$T148-(AF148*'Feedstock Conversions'!$B$10)-'Rail Costs'!R148</f>
        <v>275.46300505301929</v>
      </c>
      <c r="AV148" s="4">
        <f>$T148-(AG148*'Feedstock Conversions'!$B$10)-'Rail Costs'!S148</f>
        <v>266.12416808351179</v>
      </c>
      <c r="AW148" s="4">
        <f>$T148-(AH148*'Feedstock Conversions'!$B$10)-'Rail Costs'!T148</f>
        <v>292.35107003411503</v>
      </c>
      <c r="AX148" s="4">
        <f>$T148-(AI148*'Feedstock Conversions'!$B$10)-'Rail Costs'!U148</f>
        <v>284.89244576061731</v>
      </c>
      <c r="AY148" s="4">
        <f>X148-'Rail Costs'!V148</f>
        <v>147.04647787427268</v>
      </c>
      <c r="BH148">
        <f t="shared" si="14"/>
        <v>43</v>
      </c>
      <c r="BI148">
        <f t="shared" si="15"/>
        <v>2021</v>
      </c>
      <c r="BJ148">
        <f t="shared" si="18"/>
        <v>10</v>
      </c>
    </row>
    <row r="149" spans="1:62" x14ac:dyDescent="0.2">
      <c r="A149" s="11">
        <v>44498</v>
      </c>
      <c r="B149" s="4">
        <v>58</v>
      </c>
      <c r="C149" s="18">
        <f>'Poultry Fat'!B149+'Rail Costs'!B149</f>
        <v>62.689003359462482</v>
      </c>
      <c r="E149" s="4">
        <f>'Poultry Fat'!C149*'Feedstock Conversions'!B$19</f>
        <v>467.03307502799549</v>
      </c>
      <c r="F149" s="4">
        <f>'Poultry Fat'!C149*'Feedstock Conversions'!B$10</f>
        <v>509.10784444942146</v>
      </c>
      <c r="H149" s="4">
        <f>'Fuel Values'!B149-'Poultry Fat'!I149-'Poultry Fat'!J149-'Poultry Fat'!K149</f>
        <v>199.04350035756102</v>
      </c>
      <c r="I149" s="18">
        <f>('LCFS Values'!$E$4-$AA$4)/1000000*'LCFS Values'!B149*'LCFS Values'!$G$2*100</f>
        <v>132.05649964243901</v>
      </c>
      <c r="J149" s="4">
        <f>'RIN Values'!C149</f>
        <v>213.89999999999998</v>
      </c>
      <c r="K149" s="4">
        <f>'Fixed Credits Value'!B149</f>
        <v>100</v>
      </c>
      <c r="L149" s="4">
        <f t="shared" si="16"/>
        <v>645</v>
      </c>
      <c r="M149" s="4">
        <f>L149/'Feedstock Conversions'!B$19</f>
        <v>86.577181208053688</v>
      </c>
      <c r="O149" s="4">
        <f>'Fuel Values'!C149*100</f>
        <v>254.14</v>
      </c>
      <c r="P149" s="18">
        <f>('LCFS Values'!$E$4-AB$4)/1000000*'LCFS Values'!B149*'LCFS Values'!$G$2*100</f>
        <v>125.80558540464281</v>
      </c>
      <c r="Q149" s="4">
        <f>'RIN Values'!D149</f>
        <v>242.42</v>
      </c>
      <c r="R149" s="4">
        <f>'Fixed Credits Value'!B149</f>
        <v>100</v>
      </c>
      <c r="S149" s="4">
        <f>'Fixed Credits Value'!C149</f>
        <v>16</v>
      </c>
      <c r="T149" s="4">
        <f t="shared" si="12"/>
        <v>738.36558540464273</v>
      </c>
      <c r="U149" s="4">
        <f>T149/'Feedstock Conversions'!B$10</f>
        <v>90.918659314709629</v>
      </c>
      <c r="W149" s="4">
        <f t="shared" si="17"/>
        <v>177.96692497200451</v>
      </c>
      <c r="X149" s="4">
        <f t="shared" si="13"/>
        <v>93.365585404642729</v>
      </c>
      <c r="AE149" s="54">
        <v>51.5</v>
      </c>
      <c r="AF149" s="4">
        <f>$B149+'Rail Costs'!M149</f>
        <v>61.516752519596864</v>
      </c>
      <c r="AG149" s="4">
        <f>$B149+'Rail Costs'!B149</f>
        <v>62.689003359462482</v>
      </c>
      <c r="AH149" s="4">
        <f>$B149+'Rail Costs'!P149</f>
        <v>59.406701007838748</v>
      </c>
      <c r="AI149" s="4">
        <f>$B149+'Rail Costs'!L149</f>
        <v>60.344501679731245</v>
      </c>
      <c r="AM149" s="4">
        <f>$L149-(AE149*'Feedstock Conversions'!$B$19)-'Rail Costs'!Q149</f>
        <v>257.35436115298864</v>
      </c>
      <c r="AN149" s="4">
        <f>$L149-(AF149*'Feedstock Conversions'!$B$19)-'Rail Costs'!R149</f>
        <v>183.16664794346971</v>
      </c>
      <c r="AO149" s="4">
        <f>$L149-(AG149*'Feedstock Conversions'!$B$19)-'Rail Costs'!S149</f>
        <v>174.6145866626521</v>
      </c>
      <c r="AP149" s="4">
        <f>$L149-(AH149*'Feedstock Conversions'!$B$19)-'Rail Costs'!T149</f>
        <v>198.63851668492384</v>
      </c>
      <c r="AQ149" s="4">
        <f>$L149-(AI149*'Feedstock Conversions'!$B$19)-'Rail Costs'!U149</f>
        <v>191.80931296237799</v>
      </c>
      <c r="AR149" s="4">
        <f>W149-'Rail Costs'!V149</f>
        <v>173.42905200399156</v>
      </c>
      <c r="AT149" s="4">
        <f>$T149-(AE149*'Feedstock Conversions'!$B$10)-'Rail Costs'!Q149</f>
        <v>316.15486322429803</v>
      </c>
      <c r="AU149" s="4">
        <f>$T149-(AF149*'Feedstock Conversions'!$B$10)-'Rail Costs'!R149</f>
        <v>235.24423961537636</v>
      </c>
      <c r="AV149" s="4">
        <f>$T149-(AG149*'Feedstock Conversions'!$B$10)-'Rail Costs'!S149</f>
        <v>225.90540264586886</v>
      </c>
      <c r="AW149" s="4">
        <f>$T149-(AH149*'Feedstock Conversions'!$B$10)-'Rail Costs'!T149</f>
        <v>252.13230459647212</v>
      </c>
      <c r="AX149" s="4">
        <f>$T149-(AI149*'Feedstock Conversions'!$B$10)-'Rail Costs'!U149</f>
        <v>244.67368032297441</v>
      </c>
      <c r="AY149" s="4">
        <f>X149-'Rail Costs'!V149</f>
        <v>88.827712436629767</v>
      </c>
      <c r="BH149">
        <f t="shared" si="14"/>
        <v>44</v>
      </c>
      <c r="BI149">
        <f t="shared" si="15"/>
        <v>2021</v>
      </c>
      <c r="BJ149">
        <f t="shared" si="18"/>
        <v>10</v>
      </c>
    </row>
    <row r="150" spans="1:62" x14ac:dyDescent="0.2">
      <c r="A150" s="11">
        <v>44505</v>
      </c>
      <c r="B150" s="4">
        <v>58</v>
      </c>
      <c r="C150" s="18">
        <f>'Poultry Fat'!B150+'Rail Costs'!B150</f>
        <v>62.689003359462482</v>
      </c>
      <c r="E150" s="4">
        <f>'Poultry Fat'!C150*'Feedstock Conversions'!B$19</f>
        <v>467.03307502799549</v>
      </c>
      <c r="F150" s="4">
        <f>'Poultry Fat'!C150*'Feedstock Conversions'!B$10</f>
        <v>509.10784444942146</v>
      </c>
      <c r="H150" s="4">
        <f>'Fuel Values'!B150-'Poultry Fat'!I150-'Poultry Fat'!J150-'Poultry Fat'!K150</f>
        <v>210.50655625912191</v>
      </c>
      <c r="I150" s="18">
        <f>('LCFS Values'!$E$4-$AA$4)/1000000*'LCFS Values'!B150*'LCFS Values'!$G$2*100</f>
        <v>124.49344374087804</v>
      </c>
      <c r="J150" s="4">
        <f>'RIN Values'!C150</f>
        <v>210</v>
      </c>
      <c r="K150" s="4">
        <f>'Fixed Credits Value'!B150</f>
        <v>100</v>
      </c>
      <c r="L150" s="4">
        <f t="shared" si="16"/>
        <v>645</v>
      </c>
      <c r="M150" s="4">
        <f>L150/'Feedstock Conversions'!B$19</f>
        <v>86.577181208053688</v>
      </c>
      <c r="O150" s="4">
        <f>'Fuel Values'!C150*100</f>
        <v>247.29999999999998</v>
      </c>
      <c r="P150" s="18">
        <f>('LCFS Values'!$E$4-AB$4)/1000000*'LCFS Values'!B150*'LCFS Values'!$G$2*100</f>
        <v>118.60052788971424</v>
      </c>
      <c r="Q150" s="4">
        <f>'RIN Values'!D150</f>
        <v>238</v>
      </c>
      <c r="R150" s="4">
        <f>'Fixed Credits Value'!B150</f>
        <v>100</v>
      </c>
      <c r="S150" s="4">
        <f>'Fixed Credits Value'!C150</f>
        <v>16</v>
      </c>
      <c r="T150" s="4">
        <f t="shared" si="12"/>
        <v>719.90052788971423</v>
      </c>
      <c r="U150" s="4">
        <f>T150/'Feedstock Conversions'!B$10</f>
        <v>88.644964133607346</v>
      </c>
      <c r="W150" s="4">
        <f t="shared" si="17"/>
        <v>177.96692497200451</v>
      </c>
      <c r="X150" s="4">
        <f t="shared" si="13"/>
        <v>74.900527889714226</v>
      </c>
      <c r="AE150" s="54">
        <v>52.3</v>
      </c>
      <c r="AF150" s="4">
        <f>$B150+'Rail Costs'!M150</f>
        <v>61.516752519596864</v>
      </c>
      <c r="AG150" s="4">
        <f>$B150+'Rail Costs'!B150</f>
        <v>62.689003359462482</v>
      </c>
      <c r="AH150" s="4">
        <f>$B150+'Rail Costs'!P150</f>
        <v>59.406701007838748</v>
      </c>
      <c r="AI150" s="4">
        <f>$B150+'Rail Costs'!L150</f>
        <v>60.344501679731245</v>
      </c>
      <c r="AM150" s="4">
        <f>$L150-(AE150*'Feedstock Conversions'!$B$19)-'Rail Costs'!Q150</f>
        <v>251.39436115298867</v>
      </c>
      <c r="AN150" s="4">
        <f>$L150-(AF150*'Feedstock Conversions'!$B$19)-'Rail Costs'!R150</f>
        <v>183.16664794346971</v>
      </c>
      <c r="AO150" s="4">
        <f>$L150-(AG150*'Feedstock Conversions'!$B$19)-'Rail Costs'!S150</f>
        <v>174.6145866626521</v>
      </c>
      <c r="AP150" s="4">
        <f>$L150-(AH150*'Feedstock Conversions'!$B$19)-'Rail Costs'!T150</f>
        <v>198.63851668492384</v>
      </c>
      <c r="AQ150" s="4">
        <f>$L150-(AI150*'Feedstock Conversions'!$B$19)-'Rail Costs'!U150</f>
        <v>191.80931296237799</v>
      </c>
      <c r="AR150" s="4">
        <f>W150-'Rail Costs'!V150</f>
        <v>173.42905200399156</v>
      </c>
      <c r="AT150" s="4">
        <f>$T150-(AE150*'Feedstock Conversions'!$B$10)-'Rail Costs'!Q150</f>
        <v>291.19287237603618</v>
      </c>
      <c r="AU150" s="4">
        <f>$T150-(AF150*'Feedstock Conversions'!$B$10)-'Rail Costs'!R150</f>
        <v>216.77918210044785</v>
      </c>
      <c r="AV150" s="4">
        <f>$T150-(AG150*'Feedstock Conversions'!$B$10)-'Rail Costs'!S150</f>
        <v>207.44034513094036</v>
      </c>
      <c r="AW150" s="4">
        <f>$T150-(AH150*'Feedstock Conversions'!$B$10)-'Rail Costs'!T150</f>
        <v>233.66724708154362</v>
      </c>
      <c r="AX150" s="4">
        <f>$T150-(AI150*'Feedstock Conversions'!$B$10)-'Rail Costs'!U150</f>
        <v>226.2086228080459</v>
      </c>
      <c r="AY150" s="4">
        <f>X150-'Rail Costs'!V150</f>
        <v>70.362654921701264</v>
      </c>
      <c r="BH150">
        <f t="shared" si="14"/>
        <v>45</v>
      </c>
      <c r="BI150">
        <f t="shared" si="15"/>
        <v>2021</v>
      </c>
      <c r="BJ150">
        <f t="shared" si="18"/>
        <v>11</v>
      </c>
    </row>
    <row r="151" spans="1:62" x14ac:dyDescent="0.2">
      <c r="A151" s="11">
        <v>44512</v>
      </c>
      <c r="B151" s="4">
        <v>58</v>
      </c>
      <c r="C151" s="18">
        <f>'Poultry Fat'!B151+'Rail Costs'!B151</f>
        <v>62.689003359462482</v>
      </c>
      <c r="E151" s="4">
        <f>'Poultry Fat'!C151*'Feedstock Conversions'!B$19</f>
        <v>467.03307502799549</v>
      </c>
      <c r="F151" s="4">
        <f>'Poultry Fat'!C151*'Feedstock Conversions'!B$10</f>
        <v>509.10784444942146</v>
      </c>
      <c r="H151" s="4">
        <f>'Fuel Values'!B151-'Poultry Fat'!I151-'Poultry Fat'!J151-'Poultry Fat'!K151</f>
        <v>222.512242904</v>
      </c>
      <c r="I151" s="18">
        <f>('LCFS Values'!$E$4-$AA$4)/1000000*'LCFS Values'!B151*'LCFS Values'!$G$2*100</f>
        <v>120.13775709599999</v>
      </c>
      <c r="J151" s="4">
        <f>'RIN Values'!C151</f>
        <v>196.35000000000002</v>
      </c>
      <c r="K151" s="4">
        <f>'Fixed Credits Value'!B151</f>
        <v>100</v>
      </c>
      <c r="L151" s="4">
        <f t="shared" si="16"/>
        <v>639</v>
      </c>
      <c r="M151" s="4">
        <f>L151/'Feedstock Conversions'!B$19</f>
        <v>85.771812080536904</v>
      </c>
      <c r="O151" s="4">
        <f>'Fuel Values'!C151*100</f>
        <v>246.55999999999997</v>
      </c>
      <c r="P151" s="18">
        <f>('LCFS Values'!$E$4-AB$4)/1000000*'LCFS Values'!B151*'LCFS Values'!$G$2*100</f>
        <v>114.45101832614282</v>
      </c>
      <c r="Q151" s="4">
        <f>'RIN Values'!D151</f>
        <v>222.53</v>
      </c>
      <c r="R151" s="4">
        <f>'Fixed Credits Value'!B151</f>
        <v>100</v>
      </c>
      <c r="S151" s="4">
        <f>'Fixed Credits Value'!C151</f>
        <v>16</v>
      </c>
      <c r="T151" s="4">
        <f t="shared" si="12"/>
        <v>699.54101832614276</v>
      </c>
      <c r="U151" s="4">
        <f>T151/'Feedstock Conversions'!B$10</f>
        <v>86.137995566253949</v>
      </c>
      <c r="W151" s="4">
        <f t="shared" si="17"/>
        <v>171.96692497200451</v>
      </c>
      <c r="X151" s="4">
        <f t="shared" si="13"/>
        <v>60.541018326142762</v>
      </c>
      <c r="AE151" s="54">
        <v>53.3</v>
      </c>
      <c r="AF151" s="4">
        <f>$B151+'Rail Costs'!M151</f>
        <v>61.516752519596864</v>
      </c>
      <c r="AG151" s="4">
        <f>$B151+'Rail Costs'!B151</f>
        <v>62.689003359462482</v>
      </c>
      <c r="AH151" s="4">
        <f>$B151+'Rail Costs'!P151</f>
        <v>59.406701007838748</v>
      </c>
      <c r="AI151" s="4">
        <f>$B151+'Rail Costs'!L151</f>
        <v>60.344501679731245</v>
      </c>
      <c r="AM151" s="4">
        <f>$L151-(AE151*'Feedstock Conversions'!$B$19)-'Rail Costs'!Q151</f>
        <v>237.94436115298868</v>
      </c>
      <c r="AN151" s="4">
        <f>$L151-(AF151*'Feedstock Conversions'!$B$19)-'Rail Costs'!R151</f>
        <v>177.16664794346971</v>
      </c>
      <c r="AO151" s="4">
        <f>$L151-(AG151*'Feedstock Conversions'!$B$19)-'Rail Costs'!S151</f>
        <v>168.6145866626521</v>
      </c>
      <c r="AP151" s="4">
        <f>$L151-(AH151*'Feedstock Conversions'!$B$19)-'Rail Costs'!T151</f>
        <v>192.63851668492384</v>
      </c>
      <c r="AQ151" s="4">
        <f>$L151-(AI151*'Feedstock Conversions'!$B$19)-'Rail Costs'!U151</f>
        <v>185.80931296237799</v>
      </c>
      <c r="AR151" s="4">
        <f>W151-'Rail Costs'!V151</f>
        <v>167.42905200399156</v>
      </c>
      <c r="AT151" s="4">
        <f>$T151-(AE151*'Feedstock Conversions'!$B$10)-'Rail Costs'!Q151</f>
        <v>262.71219614579809</v>
      </c>
      <c r="AU151" s="4">
        <f>$T151-(AF151*'Feedstock Conversions'!$B$10)-'Rail Costs'!R151</f>
        <v>196.41967253687639</v>
      </c>
      <c r="AV151" s="4">
        <f>$T151-(AG151*'Feedstock Conversions'!$B$10)-'Rail Costs'!S151</f>
        <v>187.08083556736889</v>
      </c>
      <c r="AW151" s="4">
        <f>$T151-(AH151*'Feedstock Conversions'!$B$10)-'Rail Costs'!T151</f>
        <v>213.30773751797216</v>
      </c>
      <c r="AX151" s="4">
        <f>$T151-(AI151*'Feedstock Conversions'!$B$10)-'Rail Costs'!U151</f>
        <v>205.84911324447444</v>
      </c>
      <c r="AY151" s="4">
        <f>X151-'Rail Costs'!V151</f>
        <v>56.003145358129807</v>
      </c>
      <c r="BH151">
        <f t="shared" si="14"/>
        <v>46</v>
      </c>
      <c r="BI151">
        <f t="shared" si="15"/>
        <v>2021</v>
      </c>
      <c r="BJ151">
        <f t="shared" si="18"/>
        <v>11</v>
      </c>
    </row>
    <row r="152" spans="1:62" x14ac:dyDescent="0.2">
      <c r="A152" s="11">
        <v>44519</v>
      </c>
      <c r="B152" s="4">
        <v>58</v>
      </c>
      <c r="C152" s="18">
        <f>'Poultry Fat'!B152+'Rail Costs'!B152</f>
        <v>62.689003359462482</v>
      </c>
      <c r="E152" s="4">
        <f>'Poultry Fat'!C152*'Feedstock Conversions'!B$19</f>
        <v>467.03307502799549</v>
      </c>
      <c r="F152" s="4">
        <f>'Poultry Fat'!C152*'Feedstock Conversions'!B$10</f>
        <v>509.10784444942146</v>
      </c>
      <c r="H152" s="4">
        <f>'Fuel Values'!B152-'Poultry Fat'!I152-'Poultry Fat'!J152-'Poultry Fat'!K152</f>
        <v>220.61792954887801</v>
      </c>
      <c r="I152" s="18">
        <f>('LCFS Values'!$E$4-$AA$4)/1000000*'LCFS Values'!B152*'LCFS Values'!$G$2*100</f>
        <v>115.78207045112194</v>
      </c>
      <c r="J152" s="4">
        <f>'RIN Values'!C152</f>
        <v>198.60000000000002</v>
      </c>
      <c r="K152" s="4">
        <f>'Fixed Credits Value'!B152</f>
        <v>100</v>
      </c>
      <c r="L152" s="4">
        <f t="shared" si="16"/>
        <v>635</v>
      </c>
      <c r="M152" s="4">
        <f>L152/'Feedstock Conversions'!B$19</f>
        <v>85.234899328859058</v>
      </c>
      <c r="O152" s="4">
        <f>'Fuel Values'!C152*100</f>
        <v>238.42</v>
      </c>
      <c r="P152" s="18">
        <f>('LCFS Values'!$E$4-AB$4)/1000000*'LCFS Values'!B152*'LCFS Values'!$G$2*100</f>
        <v>110.30150876257142</v>
      </c>
      <c r="Q152" s="4">
        <f>'RIN Values'!D152</f>
        <v>225.08</v>
      </c>
      <c r="R152" s="4">
        <f>'Fixed Credits Value'!B152</f>
        <v>100</v>
      </c>
      <c r="S152" s="4">
        <f>'Fixed Credits Value'!C152</f>
        <v>16</v>
      </c>
      <c r="T152" s="4">
        <f t="shared" si="12"/>
        <v>689.80150876257142</v>
      </c>
      <c r="U152" s="4">
        <f>T152/'Feedstock Conversions'!B$10</f>
        <v>84.938720885246951</v>
      </c>
      <c r="W152" s="4">
        <f t="shared" si="17"/>
        <v>167.96692497200451</v>
      </c>
      <c r="X152" s="4">
        <f t="shared" si="13"/>
        <v>54.801508762571416</v>
      </c>
      <c r="AE152" s="54">
        <v>53.5</v>
      </c>
      <c r="AF152" s="4">
        <f>$B152+'Rail Costs'!M152</f>
        <v>61.516752519596864</v>
      </c>
      <c r="AG152" s="4">
        <f>$B152+'Rail Costs'!B152</f>
        <v>62.689003359462482</v>
      </c>
      <c r="AH152" s="4">
        <f>$B152+'Rail Costs'!P152</f>
        <v>59.406701007838748</v>
      </c>
      <c r="AI152" s="4">
        <f>$B152+'Rail Costs'!L152</f>
        <v>60.344501679731245</v>
      </c>
      <c r="AM152" s="4">
        <f>$L152-(AE152*'Feedstock Conversions'!$B$19)-'Rail Costs'!Q152</f>
        <v>232.45436115298867</v>
      </c>
      <c r="AN152" s="4">
        <f>$L152-(AF152*'Feedstock Conversions'!$B$19)-'Rail Costs'!R152</f>
        <v>173.16664794346971</v>
      </c>
      <c r="AO152" s="4">
        <f>$L152-(AG152*'Feedstock Conversions'!$B$19)-'Rail Costs'!S152</f>
        <v>164.6145866626521</v>
      </c>
      <c r="AP152" s="4">
        <f>$L152-(AH152*'Feedstock Conversions'!$B$19)-'Rail Costs'!T152</f>
        <v>188.63851668492384</v>
      </c>
      <c r="AQ152" s="4">
        <f>$L152-(AI152*'Feedstock Conversions'!$B$19)-'Rail Costs'!U152</f>
        <v>181.80931296237799</v>
      </c>
      <c r="AR152" s="4">
        <f>W152-'Rail Costs'!V152</f>
        <v>163.42905200399156</v>
      </c>
      <c r="AT152" s="4">
        <f>$T152-(AE152*'Feedstock Conversions'!$B$10)-'Rail Costs'!Q152</f>
        <v>251.34845324889335</v>
      </c>
      <c r="AU152" s="4">
        <f>$T152-(AF152*'Feedstock Conversions'!$B$10)-'Rail Costs'!R152</f>
        <v>186.68016297330504</v>
      </c>
      <c r="AV152" s="4">
        <f>$T152-(AG152*'Feedstock Conversions'!$B$10)-'Rail Costs'!S152</f>
        <v>177.34132600379755</v>
      </c>
      <c r="AW152" s="4">
        <f>$T152-(AH152*'Feedstock Conversions'!$B$10)-'Rail Costs'!T152</f>
        <v>203.56822795440081</v>
      </c>
      <c r="AX152" s="4">
        <f>$T152-(AI152*'Feedstock Conversions'!$B$10)-'Rail Costs'!U152</f>
        <v>196.10960368090309</v>
      </c>
      <c r="AY152" s="4">
        <f>X152-'Rail Costs'!V152</f>
        <v>50.263635794558461</v>
      </c>
      <c r="BH152">
        <f t="shared" si="14"/>
        <v>47</v>
      </c>
      <c r="BI152">
        <f t="shared" si="15"/>
        <v>2021</v>
      </c>
      <c r="BJ152">
        <f t="shared" si="18"/>
        <v>11</v>
      </c>
    </row>
    <row r="153" spans="1:62" x14ac:dyDescent="0.2">
      <c r="A153" s="11">
        <v>44526</v>
      </c>
      <c r="B153" s="4">
        <v>58</v>
      </c>
      <c r="C153" s="18">
        <f>'Poultry Fat'!B153+'Rail Costs'!B153</f>
        <v>62.689003359462482</v>
      </c>
      <c r="E153" s="4">
        <f>'Poultry Fat'!C153*'Feedstock Conversions'!B$19</f>
        <v>467.03307502799549</v>
      </c>
      <c r="F153" s="4">
        <f>'Poultry Fat'!C153*'Feedstock Conversions'!B$10</f>
        <v>509.10784444942146</v>
      </c>
      <c r="H153" s="4">
        <f>'Fuel Values'!B153-'Poultry Fat'!I153-'Poultry Fat'!J153-'Poultry Fat'!K153</f>
        <v>219.81476874634143</v>
      </c>
      <c r="I153" s="18">
        <f>('LCFS Values'!$E$4-$AA$4)/1000000*'LCFS Values'!B153*'LCFS Values'!$G$2*100</f>
        <v>112.85188125365855</v>
      </c>
      <c r="J153" s="4">
        <f>'RIN Values'!C153</f>
        <v>199.00004999999999</v>
      </c>
      <c r="K153" s="4">
        <f>'Fixed Credits Value'!B153</f>
        <v>100</v>
      </c>
      <c r="L153" s="4">
        <f t="shared" si="16"/>
        <v>631.66669999999999</v>
      </c>
      <c r="M153" s="4">
        <f>L153/'Feedstock Conversions'!B$19</f>
        <v>84.787476510067108</v>
      </c>
      <c r="O153" s="4">
        <f>'Fuel Values'!C153*100</f>
        <v>237.42000000000002</v>
      </c>
      <c r="P153" s="18">
        <f>('LCFS Values'!$E$4-AB$4)/1000000*'LCFS Values'!B153*'LCFS Values'!$G$2*100</f>
        <v>107.51002051071427</v>
      </c>
      <c r="Q153" s="4">
        <f>'RIN Values'!D153</f>
        <v>225.53338999999997</v>
      </c>
      <c r="R153" s="4">
        <f>'Fixed Credits Value'!B153</f>
        <v>100</v>
      </c>
      <c r="S153" s="4">
        <f>'Fixed Credits Value'!C153</f>
        <v>16</v>
      </c>
      <c r="T153" s="4">
        <f t="shared" si="12"/>
        <v>686.46341051071431</v>
      </c>
      <c r="U153" s="4">
        <f>T153/'Feedstock Conversions'!B$10</f>
        <v>84.527684098431777</v>
      </c>
      <c r="W153" s="4">
        <f t="shared" si="17"/>
        <v>164.6336249720045</v>
      </c>
      <c r="X153" s="4">
        <f t="shared" si="13"/>
        <v>54.79671051071432</v>
      </c>
      <c r="AE153" s="54">
        <v>53.5</v>
      </c>
      <c r="AF153" s="4">
        <f>$B153+'Rail Costs'!M153</f>
        <v>61.516752519596864</v>
      </c>
      <c r="AG153" s="4">
        <f>$B153+'Rail Costs'!B153</f>
        <v>62.689003359462482</v>
      </c>
      <c r="AH153" s="4">
        <f>$B153+'Rail Costs'!P153</f>
        <v>59.406701007838748</v>
      </c>
      <c r="AI153" s="4">
        <f>$B153+'Rail Costs'!L153</f>
        <v>60.344501679731245</v>
      </c>
      <c r="AM153" s="4">
        <f>$L153-(AE153*'Feedstock Conversions'!$B$19)-'Rail Costs'!Q153</f>
        <v>229.12106115298866</v>
      </c>
      <c r="AN153" s="4">
        <f>$L153-(AF153*'Feedstock Conversions'!$B$19)-'Rail Costs'!R153</f>
        <v>169.8333479434697</v>
      </c>
      <c r="AO153" s="4">
        <f>$L153-(AG153*'Feedstock Conversions'!$B$19)-'Rail Costs'!S153</f>
        <v>161.28128666265209</v>
      </c>
      <c r="AP153" s="4">
        <f>$L153-(AH153*'Feedstock Conversions'!$B$19)-'Rail Costs'!T153</f>
        <v>185.30521668492383</v>
      </c>
      <c r="AQ153" s="4">
        <f>$L153-(AI153*'Feedstock Conversions'!$B$19)-'Rail Costs'!U153</f>
        <v>178.47601296237798</v>
      </c>
      <c r="AR153" s="4">
        <f>W153-'Rail Costs'!V153</f>
        <v>160.09575200399155</v>
      </c>
      <c r="AT153" s="4">
        <f>$T153-(AE153*'Feedstock Conversions'!$B$10)-'Rail Costs'!Q153</f>
        <v>248.01035499703625</v>
      </c>
      <c r="AU153" s="4">
        <f>$T153-(AF153*'Feedstock Conversions'!$B$10)-'Rail Costs'!R153</f>
        <v>183.34206472144794</v>
      </c>
      <c r="AV153" s="4">
        <f>$T153-(AG153*'Feedstock Conversions'!$B$10)-'Rail Costs'!S153</f>
        <v>174.00322775194044</v>
      </c>
      <c r="AW153" s="4">
        <f>$T153-(AH153*'Feedstock Conversions'!$B$10)-'Rail Costs'!T153</f>
        <v>200.23012970254371</v>
      </c>
      <c r="AX153" s="4">
        <f>$T153-(AI153*'Feedstock Conversions'!$B$10)-'Rail Costs'!U153</f>
        <v>192.77150542904599</v>
      </c>
      <c r="AY153" s="4">
        <f>X153-'Rail Costs'!V153</f>
        <v>50.258837542701364</v>
      </c>
      <c r="BH153">
        <f t="shared" si="14"/>
        <v>48</v>
      </c>
      <c r="BI153">
        <f t="shared" si="15"/>
        <v>2021</v>
      </c>
      <c r="BJ153">
        <f t="shared" si="18"/>
        <v>11</v>
      </c>
    </row>
    <row r="154" spans="1:62" x14ac:dyDescent="0.2">
      <c r="A154" s="11">
        <v>44533</v>
      </c>
      <c r="B154" s="4">
        <v>58</v>
      </c>
      <c r="C154" s="18">
        <f>'Poultry Fat'!B154+'Rail Costs'!B154</f>
        <v>62.689003359462482</v>
      </c>
      <c r="E154" s="4">
        <f>'Poultry Fat'!C154*'Feedstock Conversions'!B$19</f>
        <v>467.03307502799549</v>
      </c>
      <c r="F154" s="4">
        <f>'Poultry Fat'!C154*'Feedstock Conversions'!B$10</f>
        <v>509.10784444942146</v>
      </c>
      <c r="H154" s="4">
        <f>'Fuel Values'!B154-'Poultry Fat'!I154-'Poultry Fat'!J154-'Poultry Fat'!K154</f>
        <v>215.7393985094634</v>
      </c>
      <c r="I154" s="18">
        <f>('LCFS Values'!$E$4-$AA$4)/1000000*'LCFS Values'!B154*'LCFS Values'!$G$2*100</f>
        <v>113.96060149053658</v>
      </c>
      <c r="J154" s="4">
        <f>'RIN Values'!C154</f>
        <v>195.29999999999998</v>
      </c>
      <c r="K154" s="4">
        <f>'Fixed Credits Value'!B154</f>
        <v>100</v>
      </c>
      <c r="L154" s="4">
        <f t="shared" si="16"/>
        <v>625</v>
      </c>
      <c r="M154" s="4">
        <f>L154/'Feedstock Conversions'!B$19</f>
        <v>83.892617449664428</v>
      </c>
      <c r="O154" s="4">
        <f>'Fuel Values'!C154*100</f>
        <v>210.9</v>
      </c>
      <c r="P154" s="18">
        <f>('LCFS Values'!$E$4-AB$4)/1000000*'LCFS Values'!B154*'LCFS Values'!$G$2*100</f>
        <v>108.56625930871428</v>
      </c>
      <c r="Q154" s="4">
        <f>'RIN Values'!D154</f>
        <v>221.33999999999997</v>
      </c>
      <c r="R154" s="4">
        <f>'Fixed Credits Value'!B154</f>
        <v>100</v>
      </c>
      <c r="S154" s="4">
        <f>'Fixed Credits Value'!C154</f>
        <v>16</v>
      </c>
      <c r="T154" s="4">
        <f t="shared" si="12"/>
        <v>656.80625930871429</v>
      </c>
      <c r="U154" s="4">
        <f>T154/'Feedstock Conversions'!B$10</f>
        <v>80.875850264787189</v>
      </c>
      <c r="W154" s="4">
        <f t="shared" si="17"/>
        <v>157.96692497200451</v>
      </c>
      <c r="X154" s="4">
        <f t="shared" si="13"/>
        <v>31.806259308714289</v>
      </c>
      <c r="AE154" s="54">
        <v>53.1</v>
      </c>
      <c r="AF154" s="4">
        <f>$B154+'Rail Costs'!M154</f>
        <v>61.516752519596864</v>
      </c>
      <c r="AG154" s="4">
        <f>$B154+'Rail Costs'!B154</f>
        <v>62.689003359462482</v>
      </c>
      <c r="AH154" s="4">
        <f>$B154+'Rail Costs'!P154</f>
        <v>59.406701007838748</v>
      </c>
      <c r="AI154" s="4">
        <f>$B154+'Rail Costs'!L154</f>
        <v>60.344501679731245</v>
      </c>
      <c r="AM154" s="4">
        <f>$L154-(AE154*'Feedstock Conversions'!$B$19)-'Rail Costs'!Q154</f>
        <v>225.43436115298863</v>
      </c>
      <c r="AN154" s="4">
        <f>$L154-(AF154*'Feedstock Conversions'!$B$19)-'Rail Costs'!R154</f>
        <v>163.16664794346971</v>
      </c>
      <c r="AO154" s="4">
        <f>$L154-(AG154*'Feedstock Conversions'!$B$19)-'Rail Costs'!S154</f>
        <v>154.6145866626521</v>
      </c>
      <c r="AP154" s="4">
        <f>$L154-(AH154*'Feedstock Conversions'!$B$19)-'Rail Costs'!T154</f>
        <v>178.63851668492384</v>
      </c>
      <c r="AQ154" s="4">
        <f>$L154-(AI154*'Feedstock Conversions'!$B$19)-'Rail Costs'!U154</f>
        <v>171.80931296237799</v>
      </c>
      <c r="AR154" s="4">
        <f>W154-'Rail Costs'!V154</f>
        <v>153.42905200399156</v>
      </c>
      <c r="AT154" s="4">
        <f>$T154-(AE154*'Feedstock Conversions'!$B$10)-'Rail Costs'!Q154</f>
        <v>221.60167046170289</v>
      </c>
      <c r="AU154" s="4">
        <f>$T154-(AF154*'Feedstock Conversions'!$B$10)-'Rail Costs'!R154</f>
        <v>153.68491351944792</v>
      </c>
      <c r="AV154" s="4">
        <f>$T154-(AG154*'Feedstock Conversions'!$B$10)-'Rail Costs'!S154</f>
        <v>144.34607654994042</v>
      </c>
      <c r="AW154" s="4">
        <f>$T154-(AH154*'Feedstock Conversions'!$B$10)-'Rail Costs'!T154</f>
        <v>170.57297850054368</v>
      </c>
      <c r="AX154" s="4">
        <f>$T154-(AI154*'Feedstock Conversions'!$B$10)-'Rail Costs'!U154</f>
        <v>163.11435422704596</v>
      </c>
      <c r="AY154" s="4">
        <f>X154-'Rail Costs'!V154</f>
        <v>27.268386340701333</v>
      </c>
      <c r="BH154">
        <f t="shared" si="14"/>
        <v>49</v>
      </c>
      <c r="BI154">
        <f t="shared" si="15"/>
        <v>2021</v>
      </c>
      <c r="BJ154">
        <f t="shared" si="18"/>
        <v>12</v>
      </c>
    </row>
    <row r="155" spans="1:62" x14ac:dyDescent="0.2">
      <c r="A155" s="11">
        <v>44540</v>
      </c>
      <c r="B155" s="4">
        <v>57.6</v>
      </c>
      <c r="C155" s="18">
        <f>'Poultry Fat'!B155+'Rail Costs'!B155</f>
        <v>62.289003359462484</v>
      </c>
      <c r="E155" s="4">
        <f>'Poultry Fat'!C155*'Feedstock Conversions'!B$19</f>
        <v>464.05307502799553</v>
      </c>
      <c r="F155" s="4">
        <f>'Poultry Fat'!C155*'Feedstock Conversions'!B$10</f>
        <v>505.85937778275479</v>
      </c>
      <c r="H155" s="4">
        <f>'Fuel Values'!B155-'Poultry Fat'!I155-'Poultry Fat'!J155-'Poultry Fat'!K155</f>
        <v>204.64110557502437</v>
      </c>
      <c r="I155" s="18">
        <f>('LCFS Values'!$E$4-$AA$4)/1000000*'LCFS Values'!B155*'LCFS Values'!$G$2*100</f>
        <v>121.00889442497562</v>
      </c>
      <c r="J155" s="4">
        <f>'RIN Values'!C155</f>
        <v>190.35000000000002</v>
      </c>
      <c r="K155" s="4">
        <f>'Fixed Credits Value'!B155</f>
        <v>100</v>
      </c>
      <c r="L155" s="4">
        <f t="shared" si="16"/>
        <v>616</v>
      </c>
      <c r="M155" s="4">
        <f>L155/'Feedstock Conversions'!B$19</f>
        <v>82.68456375838926</v>
      </c>
      <c r="O155" s="4">
        <f>'Fuel Values'!C155*100</f>
        <v>224.18</v>
      </c>
      <c r="P155" s="18">
        <f>('LCFS Values'!$E$4-AB$4)/1000000*'LCFS Values'!B155*'LCFS Values'!$G$2*100</f>
        <v>115.28092023885715</v>
      </c>
      <c r="Q155" s="4">
        <f>'RIN Values'!D155</f>
        <v>215.73000000000002</v>
      </c>
      <c r="R155" s="4">
        <f>'Fixed Credits Value'!B155</f>
        <v>100</v>
      </c>
      <c r="S155" s="4">
        <f>'Fixed Credits Value'!C155</f>
        <v>16</v>
      </c>
      <c r="T155" s="4">
        <f t="shared" ref="T155:T218" si="19">S155+R155+Q155+P155+O155</f>
        <v>671.19092023885719</v>
      </c>
      <c r="U155" s="4">
        <f>T155/'Feedstock Conversions'!B$10</f>
        <v>82.647105740824244</v>
      </c>
      <c r="W155" s="4">
        <f t="shared" si="17"/>
        <v>151.94692497200447</v>
      </c>
      <c r="X155" s="4">
        <f t="shared" ref="X155:X218" si="20">T155-L155</f>
        <v>55.190920238857188</v>
      </c>
      <c r="AE155" s="54">
        <v>50</v>
      </c>
      <c r="AF155" s="4">
        <f>$B155+'Rail Costs'!M155</f>
        <v>61.116752519596865</v>
      </c>
      <c r="AG155" s="4">
        <f>$B155+'Rail Costs'!B155</f>
        <v>62.289003359462484</v>
      </c>
      <c r="AH155" s="4">
        <f>$B155+'Rail Costs'!P155</f>
        <v>59.00670100783875</v>
      </c>
      <c r="AI155" s="4">
        <f>$B155+'Rail Costs'!L155</f>
        <v>59.944501679731246</v>
      </c>
      <c r="AM155" s="4">
        <f>$L155-(AE155*'Feedstock Conversions'!$B$19)-'Rail Costs'!Q155</f>
        <v>239.52936115298866</v>
      </c>
      <c r="AN155" s="4">
        <f>$L155-(AF155*'Feedstock Conversions'!$B$19)-'Rail Costs'!R155</f>
        <v>157.14664794346973</v>
      </c>
      <c r="AO155" s="4">
        <f>$L155-(AG155*'Feedstock Conversions'!$B$19)-'Rail Costs'!S155</f>
        <v>148.59458666265206</v>
      </c>
      <c r="AP155" s="4">
        <f>$L155-(AH155*'Feedstock Conversions'!$B$19)-'Rail Costs'!T155</f>
        <v>172.6185166849238</v>
      </c>
      <c r="AQ155" s="4">
        <f>$L155-(AI155*'Feedstock Conversions'!$B$19)-'Rail Costs'!U155</f>
        <v>165.78931296237801</v>
      </c>
      <c r="AR155" s="4">
        <f>W155-'Rail Costs'!V155</f>
        <v>147.40905200399152</v>
      </c>
      <c r="AT155" s="4">
        <f>$T155-(AE155*'Feedstock Conversions'!$B$10)-'Rail Costs'!Q155</f>
        <v>261.16194805851245</v>
      </c>
      <c r="AU155" s="4">
        <f>$T155-(AF155*'Feedstock Conversions'!$B$10)-'Rail Costs'!R155</f>
        <v>171.31804111625743</v>
      </c>
      <c r="AV155" s="4">
        <f>$T155-(AG155*'Feedstock Conversions'!$B$10)-'Rail Costs'!S155</f>
        <v>161.97920414674999</v>
      </c>
      <c r="AW155" s="4">
        <f>$T155-(AH155*'Feedstock Conversions'!$B$10)-'Rail Costs'!T155</f>
        <v>188.2061060973532</v>
      </c>
      <c r="AX155" s="4">
        <f>$T155-(AI155*'Feedstock Conversions'!$B$10)-'Rail Costs'!U155</f>
        <v>180.74748182385554</v>
      </c>
      <c r="AY155" s="4">
        <f>X155-'Rail Costs'!V155</f>
        <v>50.653047270844233</v>
      </c>
      <c r="BH155">
        <f t="shared" si="14"/>
        <v>50</v>
      </c>
      <c r="BI155">
        <f t="shared" si="15"/>
        <v>2021</v>
      </c>
      <c r="BJ155">
        <f t="shared" si="18"/>
        <v>12</v>
      </c>
    </row>
    <row r="156" spans="1:62" x14ac:dyDescent="0.2">
      <c r="A156" s="11">
        <v>44547</v>
      </c>
      <c r="B156" s="4">
        <v>57.1</v>
      </c>
      <c r="C156" s="18">
        <f>'Poultry Fat'!B156+'Rail Costs'!B156</f>
        <v>61.789003359462484</v>
      </c>
      <c r="E156" s="4">
        <f>'Poultry Fat'!C156*'Feedstock Conversions'!B$19</f>
        <v>460.32807502799551</v>
      </c>
      <c r="F156" s="4">
        <f>'Poultry Fat'!C156*'Feedstock Conversions'!B$10</f>
        <v>501.79879444942145</v>
      </c>
      <c r="H156" s="4">
        <f>'Fuel Values'!B156-'Poultry Fat'!I156-'Poultry Fat'!J156-'Poultry Fat'!K156</f>
        <v>208.19646058829272</v>
      </c>
      <c r="I156" s="18">
        <f>('LCFS Values'!$E$4-$AA$4)/1000000*'LCFS Values'!B156*'LCFS Values'!$G$2*100</f>
        <v>117.60353941170732</v>
      </c>
      <c r="J156" s="4">
        <f>'RIN Values'!C156</f>
        <v>181.2</v>
      </c>
      <c r="K156" s="4">
        <f>'Fixed Credits Value'!B156</f>
        <v>100</v>
      </c>
      <c r="L156" s="4">
        <f t="shared" si="16"/>
        <v>607</v>
      </c>
      <c r="M156" s="4">
        <f>L156/'Feedstock Conversions'!B$19</f>
        <v>81.476510067114091</v>
      </c>
      <c r="O156" s="4">
        <f>'Fuel Values'!C156*100</f>
        <v>224.16</v>
      </c>
      <c r="P156" s="18">
        <f>('LCFS Values'!$E$4-AB$4)/1000000*'LCFS Values'!B156*'LCFS Values'!$G$2*100</f>
        <v>112.03675821642855</v>
      </c>
      <c r="Q156" s="4">
        <f>'RIN Values'!D156</f>
        <v>205.35999999999999</v>
      </c>
      <c r="R156" s="4">
        <f>'Fixed Credits Value'!B156</f>
        <v>100</v>
      </c>
      <c r="S156" s="4">
        <f>'Fixed Credits Value'!C156</f>
        <v>16</v>
      </c>
      <c r="T156" s="4">
        <f t="shared" si="19"/>
        <v>657.55675821642853</v>
      </c>
      <c r="U156" s="4">
        <f>T156/'Feedstock Conversions'!B$10</f>
        <v>80.968262960957389</v>
      </c>
      <c r="W156" s="4">
        <f t="shared" si="17"/>
        <v>146.67192497200449</v>
      </c>
      <c r="X156" s="4">
        <f t="shared" si="20"/>
        <v>50.556758216428534</v>
      </c>
      <c r="AE156" s="54">
        <v>49</v>
      </c>
      <c r="AF156" s="4">
        <f>$B156+'Rail Costs'!M156</f>
        <v>60.616752519596865</v>
      </c>
      <c r="AG156" s="4">
        <f>$B156+'Rail Costs'!B156</f>
        <v>61.789003359462484</v>
      </c>
      <c r="AH156" s="4">
        <f>$B156+'Rail Costs'!P156</f>
        <v>58.50670100783875</v>
      </c>
      <c r="AI156" s="4">
        <f>$B156+'Rail Costs'!L156</f>
        <v>59.444501679731246</v>
      </c>
      <c r="AM156" s="4">
        <f>$L156-(AE156*'Feedstock Conversions'!$B$19)-'Rail Costs'!Q156</f>
        <v>237.97936115298864</v>
      </c>
      <c r="AN156" s="4">
        <f>$L156-(AF156*'Feedstock Conversions'!$B$19)-'Rail Costs'!R156</f>
        <v>151.87164794346975</v>
      </c>
      <c r="AO156" s="4">
        <f>$L156-(AG156*'Feedstock Conversions'!$B$19)-'Rail Costs'!S156</f>
        <v>143.31958666265209</v>
      </c>
      <c r="AP156" s="4">
        <f>$L156-(AH156*'Feedstock Conversions'!$B$19)-'Rail Costs'!T156</f>
        <v>167.34351668492383</v>
      </c>
      <c r="AQ156" s="4">
        <f>$L156-(AI156*'Feedstock Conversions'!$B$19)-'Rail Costs'!U156</f>
        <v>160.51431296237797</v>
      </c>
      <c r="AR156" s="4">
        <f>W156-'Rail Costs'!V156</f>
        <v>142.13405200399154</v>
      </c>
      <c r="AT156" s="4">
        <f>$T156-(AE156*'Feedstock Conversions'!$B$10)-'Rail Costs'!Q156</f>
        <v>255.64895270275048</v>
      </c>
      <c r="AU156" s="4">
        <f>$T156-(AF156*'Feedstock Conversions'!$B$10)-'Rail Costs'!R156</f>
        <v>161.74446242716212</v>
      </c>
      <c r="AV156" s="4">
        <f>$T156-(AG156*'Feedstock Conversions'!$B$10)-'Rail Costs'!S156</f>
        <v>152.40562545765468</v>
      </c>
      <c r="AW156" s="4">
        <f>$T156-(AH156*'Feedstock Conversions'!$B$10)-'Rail Costs'!T156</f>
        <v>178.63252740825789</v>
      </c>
      <c r="AX156" s="4">
        <f>$T156-(AI156*'Feedstock Conversions'!$B$10)-'Rail Costs'!U156</f>
        <v>171.17390313476022</v>
      </c>
      <c r="AY156" s="4">
        <f>X156-'Rail Costs'!V156</f>
        <v>46.018885248415579</v>
      </c>
      <c r="BH156">
        <f t="shared" si="14"/>
        <v>51</v>
      </c>
      <c r="BI156">
        <f t="shared" si="15"/>
        <v>2021</v>
      </c>
      <c r="BJ156">
        <f t="shared" si="18"/>
        <v>12</v>
      </c>
    </row>
    <row r="157" spans="1:62" x14ac:dyDescent="0.2">
      <c r="A157" s="11">
        <v>44554</v>
      </c>
      <c r="B157" s="4">
        <v>57</v>
      </c>
      <c r="C157" s="18">
        <f>'Poultry Fat'!B157+'Rail Costs'!B157</f>
        <v>61.689003359462482</v>
      </c>
      <c r="E157" s="4">
        <f>'Poultry Fat'!C157*'Feedstock Conversions'!B$19</f>
        <v>459.58307502799551</v>
      </c>
      <c r="F157" s="4">
        <f>'Poultry Fat'!C157*'Feedstock Conversions'!B$10</f>
        <v>500.98667778275478</v>
      </c>
      <c r="H157" s="4">
        <f>'Fuel Values'!B157-'Poultry Fat'!I157-'Poultry Fat'!J157-'Poultry Fat'!K157</f>
        <v>198.30333239756101</v>
      </c>
      <c r="I157" s="18">
        <f>('LCFS Values'!$E$4-$AA$4)/1000000*'LCFS Values'!B157*'LCFS Values'!$G$2*100</f>
        <v>115.82166760243902</v>
      </c>
      <c r="J157" s="4">
        <f>'RIN Values'!C157</f>
        <v>190.875</v>
      </c>
      <c r="K157" s="4">
        <f>'Fixed Credits Value'!B157</f>
        <v>100</v>
      </c>
      <c r="L157" s="4">
        <f t="shared" si="16"/>
        <v>605</v>
      </c>
      <c r="M157" s="4">
        <f>L157/'Feedstock Conversions'!B$19</f>
        <v>81.208053691275168</v>
      </c>
      <c r="O157" s="4">
        <f>'Fuel Values'!C157*100</f>
        <v>227.75</v>
      </c>
      <c r="P157" s="18">
        <f>('LCFS Values'!$E$4-AB$4)/1000000*'LCFS Values'!B157*'LCFS Values'!$G$2*100</f>
        <v>110.33923157678569</v>
      </c>
      <c r="Q157" s="4">
        <f>'RIN Values'!D157</f>
        <v>216.32499999999999</v>
      </c>
      <c r="R157" s="4">
        <f>'Fixed Credits Value'!B157</f>
        <v>100</v>
      </c>
      <c r="S157" s="4">
        <f>'Fixed Credits Value'!C157</f>
        <v>16</v>
      </c>
      <c r="T157" s="4">
        <f t="shared" si="19"/>
        <v>670.41423157678571</v>
      </c>
      <c r="U157" s="4">
        <f>T157/'Feedstock Conversions'!B$10</f>
        <v>82.551468168791715</v>
      </c>
      <c r="W157" s="4">
        <f t="shared" si="17"/>
        <v>145.41692497200449</v>
      </c>
      <c r="X157" s="4">
        <f t="shared" si="20"/>
        <v>65.41423157678571</v>
      </c>
      <c r="AE157" s="54">
        <v>49</v>
      </c>
      <c r="AF157" s="4">
        <f>$B157+'Rail Costs'!M157</f>
        <v>60.516752519596864</v>
      </c>
      <c r="AG157" s="4">
        <f>$B157+'Rail Costs'!B157</f>
        <v>61.689003359462482</v>
      </c>
      <c r="AH157" s="4">
        <f>$B157+'Rail Costs'!P157</f>
        <v>58.406701007838748</v>
      </c>
      <c r="AI157" s="4">
        <f>$B157+'Rail Costs'!L157</f>
        <v>59.344501679731245</v>
      </c>
      <c r="AM157" s="4">
        <f>$L157-(AE157*'Feedstock Conversions'!$B$19)-'Rail Costs'!Q157</f>
        <v>235.97936115298864</v>
      </c>
      <c r="AN157" s="4">
        <f>$L157-(AF157*'Feedstock Conversions'!$B$19)-'Rail Costs'!R157</f>
        <v>150.61664794346976</v>
      </c>
      <c r="AO157" s="4">
        <f>$L157-(AG157*'Feedstock Conversions'!$B$19)-'Rail Costs'!S157</f>
        <v>142.06458666265209</v>
      </c>
      <c r="AP157" s="4">
        <f>$L157-(AH157*'Feedstock Conversions'!$B$19)-'Rail Costs'!T157</f>
        <v>166.08851668492383</v>
      </c>
      <c r="AQ157" s="4">
        <f>$L157-(AI157*'Feedstock Conversions'!$B$19)-'Rail Costs'!U157</f>
        <v>159.25931296237798</v>
      </c>
      <c r="AR157" s="4">
        <f>W157-'Rail Costs'!V157</f>
        <v>140.87905200399155</v>
      </c>
      <c r="AT157" s="4">
        <f>$T157-(AE157*'Feedstock Conversions'!$B$10)-'Rail Costs'!Q157</f>
        <v>268.50642606310765</v>
      </c>
      <c r="AU157" s="4">
        <f>$T157-(AF157*'Feedstock Conversions'!$B$10)-'Rail Costs'!R157</f>
        <v>175.41405245418596</v>
      </c>
      <c r="AV157" s="4">
        <f>$T157-(AG157*'Feedstock Conversions'!$B$10)-'Rail Costs'!S157</f>
        <v>166.07521548467852</v>
      </c>
      <c r="AW157" s="4">
        <f>$T157-(AH157*'Feedstock Conversions'!$B$10)-'Rail Costs'!T157</f>
        <v>192.30211743528173</v>
      </c>
      <c r="AX157" s="4">
        <f>$T157-(AI157*'Feedstock Conversions'!$B$10)-'Rail Costs'!U157</f>
        <v>184.84349316178407</v>
      </c>
      <c r="AY157" s="4">
        <f>X157-'Rail Costs'!V157</f>
        <v>60.876358608772755</v>
      </c>
      <c r="BH157">
        <f t="shared" si="14"/>
        <v>52</v>
      </c>
      <c r="BI157">
        <f t="shared" si="15"/>
        <v>2021</v>
      </c>
      <c r="BJ157">
        <f t="shared" si="18"/>
        <v>12</v>
      </c>
    </row>
    <row r="158" spans="1:62" x14ac:dyDescent="0.2">
      <c r="A158" s="11">
        <v>44561</v>
      </c>
      <c r="B158" s="4">
        <v>57</v>
      </c>
      <c r="C158" s="18">
        <f>'Poultry Fat'!B158+'Rail Costs'!B158</f>
        <v>61.689003359462482</v>
      </c>
      <c r="E158" s="4">
        <f>'Poultry Fat'!C158*'Feedstock Conversions'!B$19</f>
        <v>459.58307502799551</v>
      </c>
      <c r="F158" s="4">
        <f>'Poultry Fat'!C158*'Feedstock Conversions'!B$10</f>
        <v>500.98667778275478</v>
      </c>
      <c r="H158" s="4">
        <f>'Fuel Values'!B158-'Poultry Fat'!I158-'Poultry Fat'!J158-'Poultry Fat'!K158</f>
        <v>195.5449499057317</v>
      </c>
      <c r="I158" s="18">
        <f>('LCFS Values'!$E$4-$AA$4)/1000000*'LCFS Values'!B158*'LCFS Values'!$G$2*100</f>
        <v>117.45505009426829</v>
      </c>
      <c r="J158" s="4">
        <f>'RIN Values'!C158</f>
        <v>192</v>
      </c>
      <c r="K158" s="4">
        <f>'Fixed Credits Value'!B158</f>
        <v>100</v>
      </c>
      <c r="L158" s="4">
        <f t="shared" si="16"/>
        <v>605</v>
      </c>
      <c r="M158" s="4">
        <f>L158/'Feedstock Conversions'!B$19</f>
        <v>81.208053691275168</v>
      </c>
      <c r="O158" s="4">
        <f>'Fuel Values'!C158*100</f>
        <v>238.47</v>
      </c>
      <c r="P158" s="18">
        <f>('LCFS Values'!$E$4-AB$4)/1000000*'LCFS Values'!B158*'LCFS Values'!$G$2*100</f>
        <v>111.89529766312498</v>
      </c>
      <c r="Q158" s="4">
        <f>'RIN Values'!D158</f>
        <v>217.6</v>
      </c>
      <c r="R158" s="4">
        <f>'Fixed Credits Value'!B158</f>
        <v>100</v>
      </c>
      <c r="S158" s="4">
        <f>'Fixed Credits Value'!C158</f>
        <v>16</v>
      </c>
      <c r="T158" s="4">
        <f t="shared" si="19"/>
        <v>683.96529766312506</v>
      </c>
      <c r="U158" s="4">
        <f>T158/'Feedstock Conversions'!B$10</f>
        <v>84.220078929110144</v>
      </c>
      <c r="W158" s="4">
        <f t="shared" si="17"/>
        <v>145.41692497200449</v>
      </c>
      <c r="X158" s="4">
        <f t="shared" si="20"/>
        <v>78.965297663125057</v>
      </c>
      <c r="AE158" s="54">
        <v>49.375</v>
      </c>
      <c r="AF158" s="4">
        <f>$B158+'Rail Costs'!M158</f>
        <v>60.516752519596864</v>
      </c>
      <c r="AG158" s="4">
        <f>$B158+'Rail Costs'!B158</f>
        <v>61.689003359462482</v>
      </c>
      <c r="AH158" s="4">
        <f>$B158+'Rail Costs'!P158</f>
        <v>58.406701007838748</v>
      </c>
      <c r="AI158" s="4">
        <f>$B158+'Rail Costs'!L158</f>
        <v>59.344501679731245</v>
      </c>
      <c r="AM158" s="4">
        <f>$L158-(AE158*'Feedstock Conversions'!$B$19)-'Rail Costs'!Q158</f>
        <v>233.18561115298866</v>
      </c>
      <c r="AN158" s="4">
        <f>$L158-(AF158*'Feedstock Conversions'!$B$19)-'Rail Costs'!R158</f>
        <v>150.61664794346976</v>
      </c>
      <c r="AO158" s="4">
        <f>$L158-(AG158*'Feedstock Conversions'!$B$19)-'Rail Costs'!S158</f>
        <v>142.06458666265209</v>
      </c>
      <c r="AP158" s="4">
        <f>$L158-(AH158*'Feedstock Conversions'!$B$19)-'Rail Costs'!T158</f>
        <v>166.08851668492383</v>
      </c>
      <c r="AQ158" s="4">
        <f>$L158-(AI158*'Feedstock Conversions'!$B$19)-'Rail Costs'!U158</f>
        <v>159.25931296237798</v>
      </c>
      <c r="AR158" s="4">
        <f>W158-'Rail Costs'!V158</f>
        <v>140.87905200399155</v>
      </c>
      <c r="AT158" s="4">
        <f>$T158-(AE158*'Feedstock Conversions'!$B$10)-'Rail Costs'!Q158</f>
        <v>279.01205464944701</v>
      </c>
      <c r="AU158" s="4">
        <f>$T158-(AF158*'Feedstock Conversions'!$B$10)-'Rail Costs'!R158</f>
        <v>188.96511854052531</v>
      </c>
      <c r="AV158" s="4">
        <f>$T158-(AG158*'Feedstock Conversions'!$B$10)-'Rail Costs'!S158</f>
        <v>179.62628157101787</v>
      </c>
      <c r="AW158" s="4">
        <f>$T158-(AH158*'Feedstock Conversions'!$B$10)-'Rail Costs'!T158</f>
        <v>205.85318352162108</v>
      </c>
      <c r="AX158" s="4">
        <f>$T158-(AI158*'Feedstock Conversions'!$B$10)-'Rail Costs'!U158</f>
        <v>198.39455924812341</v>
      </c>
      <c r="AY158" s="4">
        <f>X158-'Rail Costs'!V158</f>
        <v>74.427424695112094</v>
      </c>
      <c r="BH158">
        <f t="shared" si="14"/>
        <v>53</v>
      </c>
      <c r="BI158">
        <f t="shared" si="15"/>
        <v>2021</v>
      </c>
      <c r="BJ158">
        <f t="shared" si="18"/>
        <v>12</v>
      </c>
    </row>
    <row r="159" spans="1:62" x14ac:dyDescent="0.2">
      <c r="A159" s="11">
        <v>44568</v>
      </c>
      <c r="B159" s="4">
        <v>57</v>
      </c>
      <c r="C159" s="18">
        <f>'Poultry Fat'!B159+'Rail Costs'!B159</f>
        <v>61.708622620380737</v>
      </c>
      <c r="E159" s="4">
        <f>'Poultry Fat'!C159*'Feedstock Conversions'!B$19</f>
        <v>459.72923852183652</v>
      </c>
      <c r="F159" s="4">
        <f>'Poultry Fat'!C159*'Feedstock Conversions'!B$10</f>
        <v>501.14600907054876</v>
      </c>
      <c r="H159" s="4">
        <f>'Fuel Values'!B159-'Poultry Fat'!I159-'Poultry Fat'!J159-'Poultry Fat'!K159</f>
        <v>185.83475112770736</v>
      </c>
      <c r="I159" s="18">
        <f>('LCFS Values'!$E$5-$AA$4)/1000000*'LCFS Values'!B159*'LCFS Values'!$G$2*100</f>
        <v>116.89024887229267</v>
      </c>
      <c r="J159" s="4">
        <f>'RIN Values'!C159</f>
        <v>202.27499999999998</v>
      </c>
      <c r="K159" s="4">
        <f>'Fixed Credits Value'!B159</f>
        <v>100</v>
      </c>
      <c r="L159" s="4">
        <f t="shared" si="16"/>
        <v>605</v>
      </c>
      <c r="M159" s="4">
        <f>L159/'Feedstock Conversions'!B$19</f>
        <v>81.208053691275168</v>
      </c>
      <c r="O159" s="4">
        <f>'Fuel Values'!C159*100</f>
        <v>244.37000000000003</v>
      </c>
      <c r="P159" s="18">
        <f>('LCFS Values'!$E$5-AB$4)/1000000*'LCFS Values'!B159*'LCFS Values'!$G$2*100</f>
        <v>111.23724817028571</v>
      </c>
      <c r="Q159" s="4">
        <f>'RIN Values'!D159</f>
        <v>229.24499999999998</v>
      </c>
      <c r="R159" s="4">
        <f>'Fixed Credits Value'!B159</f>
        <v>100</v>
      </c>
      <c r="S159" s="4">
        <f>'Fixed Credits Value'!C159</f>
        <v>16</v>
      </c>
      <c r="T159" s="4">
        <f t="shared" si="19"/>
        <v>700.85224817028575</v>
      </c>
      <c r="U159" s="4">
        <f>T159/'Feedstock Conversions'!B$10</f>
        <v>86.29945387612031</v>
      </c>
      <c r="W159" s="4">
        <f t="shared" si="17"/>
        <v>145.27076147816348</v>
      </c>
      <c r="X159" s="4">
        <f t="shared" si="20"/>
        <v>95.852248170285748</v>
      </c>
      <c r="AE159" s="54">
        <v>50.3</v>
      </c>
      <c r="AF159" s="4">
        <f>$B159+'Rail Costs'!M159</f>
        <v>60.531466965285553</v>
      </c>
      <c r="AG159" s="4">
        <f>$B159+'Rail Costs'!B159</f>
        <v>61.708622620380737</v>
      </c>
      <c r="AH159" s="4">
        <f>$B159+'Rail Costs'!P159</f>
        <v>58.412586786114218</v>
      </c>
      <c r="AI159" s="4">
        <f>$B159+'Rail Costs'!L159</f>
        <v>59.354311310190369</v>
      </c>
      <c r="AM159" s="4">
        <f>$L159-(AE159*'Feedstock Conversions'!$B$19)-'Rail Costs'!Q159</f>
        <v>226.27774760132752</v>
      </c>
      <c r="AN159" s="4">
        <f>$L159-(AF159*'Feedstock Conversions'!$B$19)-'Rail Costs'!R159</f>
        <v>150.49224061268927</v>
      </c>
      <c r="AO159" s="4">
        <f>$L159-(AG159*'Feedstock Conversions'!$B$19)-'Rail Costs'!S159</f>
        <v>141.90439664868828</v>
      </c>
      <c r="AP159" s="4">
        <f>$L159-(AH159*'Feedstock Conversions'!$B$19)-'Rail Costs'!T159</f>
        <v>166.02884520661812</v>
      </c>
      <c r="AQ159" s="4">
        <f>$L159-(AI159*'Feedstock Conversions'!$B$19)-'Rail Costs'!U159</f>
        <v>159.17106740991932</v>
      </c>
      <c r="AR159" s="4">
        <f>W159-'Rail Costs'!V159</f>
        <v>140.71390159396637</v>
      </c>
      <c r="AT159" s="4">
        <f>$T159-(AE159*'Feedstock Conversions'!$B$10)-'Rail Costs'!Q159</f>
        <v>288.37031243827994</v>
      </c>
      <c r="AU159" s="4">
        <f>$T159-(AF159*'Feedstock Conversions'!$B$10)-'Rail Costs'!R159</f>
        <v>205.71778587144087</v>
      </c>
      <c r="AV159" s="4">
        <f>$T159-(AG159*'Feedstock Conversions'!$B$10)-'Rail Costs'!S159</f>
        <v>196.33987427026179</v>
      </c>
      <c r="AW159" s="4">
        <f>$T159-(AH159*'Feedstock Conversions'!$B$10)-'Rail Costs'!T159</f>
        <v>222.67651221229019</v>
      </c>
      <c r="AX159" s="4">
        <f>$T159-(AI159*'Feedstock Conversions'!$B$10)-'Rail Costs'!U159</f>
        <v>215.18668030584894</v>
      </c>
      <c r="AY159" s="4">
        <f>X159-'Rail Costs'!V159</f>
        <v>91.295388286088638</v>
      </c>
      <c r="BH159">
        <f t="shared" si="14"/>
        <v>2</v>
      </c>
      <c r="BI159">
        <f t="shared" si="15"/>
        <v>2022</v>
      </c>
      <c r="BJ159">
        <f t="shared" si="18"/>
        <v>1</v>
      </c>
    </row>
    <row r="160" spans="1:62" x14ac:dyDescent="0.2">
      <c r="A160" s="11">
        <v>44575</v>
      </c>
      <c r="B160" s="4">
        <v>57</v>
      </c>
      <c r="C160" s="18">
        <f>'Poultry Fat'!B160+'Rail Costs'!B160</f>
        <v>61.708622620380737</v>
      </c>
      <c r="E160" s="4">
        <f>'Poultry Fat'!C160*'Feedstock Conversions'!B$19</f>
        <v>459.72923852183652</v>
      </c>
      <c r="F160" s="4">
        <f>'Poultry Fat'!C160*'Feedstock Conversions'!B$10</f>
        <v>501.14600907054876</v>
      </c>
      <c r="H160" s="4">
        <f>'Fuel Values'!B160-'Poultry Fat'!I160-'Poultry Fat'!J160-'Poultry Fat'!K160</f>
        <v>183.57721084480488</v>
      </c>
      <c r="I160" s="18">
        <f>('LCFS Values'!$E$5-$AA$4)/1000000*'LCFS Values'!B160*'LCFS Values'!$G$2*100</f>
        <v>117.12278915519509</v>
      </c>
      <c r="J160" s="4">
        <f>'RIN Values'!C160</f>
        <v>204.29999999999998</v>
      </c>
      <c r="K160" s="4">
        <f>'Fixed Credits Value'!B160</f>
        <v>100</v>
      </c>
      <c r="L160" s="4">
        <f t="shared" si="16"/>
        <v>605</v>
      </c>
      <c r="M160" s="4">
        <f>L160/'Feedstock Conversions'!B$19</f>
        <v>81.208053691275168</v>
      </c>
      <c r="O160" s="4">
        <f>'Fuel Values'!C160*100</f>
        <v>258.76</v>
      </c>
      <c r="P160" s="18">
        <f>('LCFS Values'!$E$5-AB$4)/1000000*'LCFS Values'!B160*'LCFS Values'!$G$2*100</f>
        <v>111.45854243057141</v>
      </c>
      <c r="Q160" s="4">
        <f>'RIN Values'!D160</f>
        <v>231.53999999999996</v>
      </c>
      <c r="R160" s="4">
        <f>'Fixed Credits Value'!B160</f>
        <v>100</v>
      </c>
      <c r="S160" s="4">
        <f>'Fixed Credits Value'!C160</f>
        <v>16</v>
      </c>
      <c r="T160" s="4">
        <f t="shared" si="19"/>
        <v>717.75854243057142</v>
      </c>
      <c r="U160" s="4">
        <f>T160/'Feedstock Conversions'!B$10</f>
        <v>88.381210716510935</v>
      </c>
      <c r="W160" s="4">
        <f t="shared" si="17"/>
        <v>145.27076147816348</v>
      </c>
      <c r="X160" s="4">
        <f t="shared" si="20"/>
        <v>112.75854243057142</v>
      </c>
      <c r="AE160" s="54">
        <v>51.7</v>
      </c>
      <c r="AF160" s="4">
        <f>$B160+'Rail Costs'!M160</f>
        <v>60.531466965285553</v>
      </c>
      <c r="AG160" s="4">
        <f>$B160+'Rail Costs'!B160</f>
        <v>61.708622620380737</v>
      </c>
      <c r="AH160" s="4">
        <f>$B160+'Rail Costs'!P160</f>
        <v>58.412586786114218</v>
      </c>
      <c r="AI160" s="4">
        <f>$B160+'Rail Costs'!L160</f>
        <v>59.354311310190369</v>
      </c>
      <c r="AM160" s="4">
        <f>$L160-(AE160*'Feedstock Conversions'!$B$19)-'Rail Costs'!Q160</f>
        <v>215.84774760132751</v>
      </c>
      <c r="AN160" s="4">
        <f>$L160-(AF160*'Feedstock Conversions'!$B$19)-'Rail Costs'!R160</f>
        <v>150.49224061268927</v>
      </c>
      <c r="AO160" s="4">
        <f>$L160-(AG160*'Feedstock Conversions'!$B$19)-'Rail Costs'!S160</f>
        <v>141.90439664868828</v>
      </c>
      <c r="AP160" s="4">
        <f>$L160-(AH160*'Feedstock Conversions'!$B$19)-'Rail Costs'!T160</f>
        <v>166.02884520661812</v>
      </c>
      <c r="AQ160" s="4">
        <f>$L160-(AI160*'Feedstock Conversions'!$B$19)-'Rail Costs'!U160</f>
        <v>159.17106740991932</v>
      </c>
      <c r="AR160" s="4">
        <f>W160-'Rail Costs'!V160</f>
        <v>140.71390159396637</v>
      </c>
      <c r="AT160" s="4">
        <f>$T160-(AE160*'Feedstock Conversions'!$B$10)-'Rail Costs'!Q160</f>
        <v>293.90697336523226</v>
      </c>
      <c r="AU160" s="4">
        <f>$T160-(AF160*'Feedstock Conversions'!$B$10)-'Rail Costs'!R160</f>
        <v>222.62408013172654</v>
      </c>
      <c r="AV160" s="4">
        <f>$T160-(AG160*'Feedstock Conversions'!$B$10)-'Rail Costs'!S160</f>
        <v>213.24616853054746</v>
      </c>
      <c r="AW160" s="4">
        <f>$T160-(AH160*'Feedstock Conversions'!$B$10)-'Rail Costs'!T160</f>
        <v>239.58280647257587</v>
      </c>
      <c r="AX160" s="4">
        <f>$T160-(AI160*'Feedstock Conversions'!$B$10)-'Rail Costs'!U160</f>
        <v>232.09297456613461</v>
      </c>
      <c r="AY160" s="4">
        <f>X160-'Rail Costs'!V160</f>
        <v>108.20168254637431</v>
      </c>
      <c r="BH160">
        <f t="shared" si="14"/>
        <v>3</v>
      </c>
      <c r="BI160">
        <f t="shared" si="15"/>
        <v>2022</v>
      </c>
      <c r="BJ160">
        <f t="shared" si="18"/>
        <v>1</v>
      </c>
    </row>
    <row r="161" spans="1:62" x14ac:dyDescent="0.2">
      <c r="A161" s="11">
        <v>44582</v>
      </c>
      <c r="B161" s="4">
        <v>57.5</v>
      </c>
      <c r="C161" s="18">
        <f>'Poultry Fat'!B161+'Rail Costs'!B161</f>
        <v>62.208622620380737</v>
      </c>
      <c r="E161" s="4">
        <f>'Poultry Fat'!C161*'Feedstock Conversions'!B$19</f>
        <v>463.45423852183649</v>
      </c>
      <c r="F161" s="4">
        <f>'Poultry Fat'!C161*'Feedstock Conversions'!B$10</f>
        <v>505.20659240388204</v>
      </c>
      <c r="H161" s="4">
        <f>'Fuel Values'!B161-'Poultry Fat'!I161-'Poultry Fat'!J161-'Poultry Fat'!K161</f>
        <v>202.06435104057925</v>
      </c>
      <c r="I161" s="18">
        <f>('LCFS Values'!$E$5-$AA$4)/1000000*'LCFS Values'!B161*'LCFS Values'!$G$2*100</f>
        <v>115.59189895942072</v>
      </c>
      <c r="J161" s="4">
        <f>'RIN Values'!C161</f>
        <v>193.59375</v>
      </c>
      <c r="K161" s="4">
        <f>'Fixed Credits Value'!B161</f>
        <v>100</v>
      </c>
      <c r="L161" s="4">
        <f t="shared" si="16"/>
        <v>611.25</v>
      </c>
      <c r="M161" s="4">
        <f>L161/'Feedstock Conversions'!B$19</f>
        <v>82.046979865771817</v>
      </c>
      <c r="O161" s="4">
        <f>'Fuel Values'!C161*100</f>
        <v>269.23</v>
      </c>
      <c r="P161" s="18">
        <f>('LCFS Values'!$E$5-AB$4)/1000000*'LCFS Values'!B161*'LCFS Values'!$G$2*100</f>
        <v>110.0016885503571</v>
      </c>
      <c r="Q161" s="4">
        <f>'RIN Values'!D161</f>
        <v>219.40625</v>
      </c>
      <c r="R161" s="4">
        <f>'Fixed Credits Value'!B161</f>
        <v>100</v>
      </c>
      <c r="S161" s="4">
        <f>'Fixed Credits Value'!C161</f>
        <v>16</v>
      </c>
      <c r="T161" s="4">
        <f t="shared" si="19"/>
        <v>714.63793855035715</v>
      </c>
      <c r="U161" s="4">
        <f>T161/'Feedstock Conversions'!B$10</f>
        <v>87.996955102964321</v>
      </c>
      <c r="W161" s="4">
        <f t="shared" si="17"/>
        <v>147.79576147816351</v>
      </c>
      <c r="X161" s="4">
        <f t="shared" si="20"/>
        <v>103.38793855035715</v>
      </c>
      <c r="AE161" s="54">
        <v>52.5</v>
      </c>
      <c r="AF161" s="4">
        <f>$B161+'Rail Costs'!M161</f>
        <v>61.031466965285553</v>
      </c>
      <c r="AG161" s="4">
        <f>$B161+'Rail Costs'!B161</f>
        <v>62.208622620380737</v>
      </c>
      <c r="AH161" s="4">
        <f>$B161+'Rail Costs'!P161</f>
        <v>58.912586786114218</v>
      </c>
      <c r="AI161" s="4">
        <f>$B161+'Rail Costs'!L161</f>
        <v>59.854311310190369</v>
      </c>
      <c r="AM161" s="4">
        <f>$L161-(AE161*'Feedstock Conversions'!$B$19)-'Rail Costs'!Q161</f>
        <v>216.13774760132753</v>
      </c>
      <c r="AN161" s="4">
        <f>$L161-(AF161*'Feedstock Conversions'!$B$19)-'Rail Costs'!R161</f>
        <v>153.01724061268931</v>
      </c>
      <c r="AO161" s="4">
        <f>$L161-(AG161*'Feedstock Conversions'!$B$19)-'Rail Costs'!S161</f>
        <v>144.42939664868831</v>
      </c>
      <c r="AP161" s="4">
        <f>$L161-(AH161*'Feedstock Conversions'!$B$19)-'Rail Costs'!T161</f>
        <v>168.55384520661815</v>
      </c>
      <c r="AQ161" s="4">
        <f>$L161-(AI161*'Feedstock Conversions'!$B$19)-'Rail Costs'!U161</f>
        <v>161.69606740991935</v>
      </c>
      <c r="AR161" s="4">
        <f>W161-'Rail Costs'!V161</f>
        <v>143.2389015939664</v>
      </c>
      <c r="AT161" s="4">
        <f>$T161-(AE161*'Feedstock Conversions'!$B$10)-'Rail Costs'!Q161</f>
        <v>284.28943615168464</v>
      </c>
      <c r="AU161" s="4">
        <f>$T161-(AF161*'Feedstock Conversions'!$B$10)-'Rail Costs'!R161</f>
        <v>215.44289291817893</v>
      </c>
      <c r="AV161" s="4">
        <f>$T161-(AG161*'Feedstock Conversions'!$B$10)-'Rail Costs'!S161</f>
        <v>206.0649813169999</v>
      </c>
      <c r="AW161" s="4">
        <f>$T161-(AH161*'Feedstock Conversions'!$B$10)-'Rail Costs'!T161</f>
        <v>232.40161925902825</v>
      </c>
      <c r="AX161" s="4">
        <f>$T161-(AI161*'Feedstock Conversions'!$B$10)-'Rail Costs'!U161</f>
        <v>224.911787352587</v>
      </c>
      <c r="AY161" s="4">
        <f>X161-'Rail Costs'!V161</f>
        <v>98.831078666160039</v>
      </c>
      <c r="BH161">
        <f t="shared" si="14"/>
        <v>4</v>
      </c>
      <c r="BI161">
        <f t="shared" si="15"/>
        <v>2022</v>
      </c>
      <c r="BJ161">
        <f t="shared" si="18"/>
        <v>1</v>
      </c>
    </row>
    <row r="162" spans="1:62" x14ac:dyDescent="0.2">
      <c r="A162" s="11">
        <v>44589</v>
      </c>
      <c r="B162" s="4">
        <v>57.5</v>
      </c>
      <c r="C162" s="18">
        <f>'Poultry Fat'!B162+'Rail Costs'!B162</f>
        <v>62.208622620380737</v>
      </c>
      <c r="E162" s="4">
        <f>'Poultry Fat'!C162*'Feedstock Conversions'!B$19</f>
        <v>463.45423852183649</v>
      </c>
      <c r="F162" s="4">
        <f>'Poultry Fat'!C162*'Feedstock Conversions'!B$10</f>
        <v>505.20659240388204</v>
      </c>
      <c r="H162" s="4">
        <f>'Fuel Values'!B162-'Poultry Fat'!I162-'Poultry Fat'!J162-'Poultry Fat'!K162</f>
        <v>205.63118240076835</v>
      </c>
      <c r="I162" s="18">
        <f>('LCFS Values'!$E$5-$AA$4)/1000000*'LCFS Values'!B162*'LCFS Values'!$G$2*100</f>
        <v>115.84381759923168</v>
      </c>
      <c r="J162" s="4">
        <f>'RIN Values'!C162</f>
        <v>210.52499999999998</v>
      </c>
      <c r="K162" s="4">
        <f>'Fixed Credits Value'!B162</f>
        <v>100</v>
      </c>
      <c r="L162" s="4">
        <f t="shared" si="16"/>
        <v>632</v>
      </c>
      <c r="M162" s="4">
        <f>L162/'Feedstock Conversions'!B$19</f>
        <v>84.832214765100673</v>
      </c>
      <c r="O162" s="4">
        <f>'Fuel Values'!C162*100</f>
        <v>273.41000000000003</v>
      </c>
      <c r="P162" s="18">
        <f>('LCFS Values'!$E$5-AB$4)/1000000*'LCFS Values'!B162*'LCFS Values'!$G$2*100</f>
        <v>110.24142399899996</v>
      </c>
      <c r="Q162" s="4">
        <f>'RIN Values'!D162</f>
        <v>238.59499999999997</v>
      </c>
      <c r="R162" s="4">
        <f>'Fixed Credits Value'!B162</f>
        <v>100</v>
      </c>
      <c r="S162" s="4">
        <f>'Fixed Credits Value'!C162</f>
        <v>16</v>
      </c>
      <c r="T162" s="4">
        <f t="shared" si="19"/>
        <v>738.24642399899994</v>
      </c>
      <c r="U162" s="4">
        <f>T162/'Feedstock Conversions'!B$10</f>
        <v>90.903986372934909</v>
      </c>
      <c r="W162" s="4">
        <f t="shared" si="17"/>
        <v>168.54576147816351</v>
      </c>
      <c r="X162" s="4">
        <f t="shared" si="20"/>
        <v>106.24642399899994</v>
      </c>
      <c r="AE162" s="54">
        <v>53.3</v>
      </c>
      <c r="AF162" s="4">
        <f>$B162+'Rail Costs'!M162</f>
        <v>61.031466965285553</v>
      </c>
      <c r="AG162" s="4">
        <f>$B162+'Rail Costs'!B162</f>
        <v>62.208622620380737</v>
      </c>
      <c r="AH162" s="4">
        <f>$B162+'Rail Costs'!P162</f>
        <v>58.912586786114218</v>
      </c>
      <c r="AI162" s="4">
        <f>$B162+'Rail Costs'!L162</f>
        <v>59.854311310190369</v>
      </c>
      <c r="AM162" s="4">
        <f>$L162-(AE162*'Feedstock Conversions'!$B$19)-'Rail Costs'!Q162</f>
        <v>230.92774760132755</v>
      </c>
      <c r="AN162" s="4">
        <f>$L162-(AF162*'Feedstock Conversions'!$B$19)-'Rail Costs'!R162</f>
        <v>173.76724061268931</v>
      </c>
      <c r="AO162" s="4">
        <f>$L162-(AG162*'Feedstock Conversions'!$B$19)-'Rail Costs'!S162</f>
        <v>165.17939664868831</v>
      </c>
      <c r="AP162" s="4">
        <f>$L162-(AH162*'Feedstock Conversions'!$B$19)-'Rail Costs'!T162</f>
        <v>189.30384520661815</v>
      </c>
      <c r="AQ162" s="4">
        <f>$L162-(AI162*'Feedstock Conversions'!$B$19)-'Rail Costs'!U162</f>
        <v>182.44606740991935</v>
      </c>
      <c r="AR162" s="4">
        <f>W162-'Rail Costs'!V162</f>
        <v>163.9889015939664</v>
      </c>
      <c r="AT162" s="4">
        <f>$T162-(AE162*'Feedstock Conversions'!$B$10)-'Rail Costs'!Q162</f>
        <v>301.40098826699415</v>
      </c>
      <c r="AU162" s="4">
        <f>$T162-(AF162*'Feedstock Conversions'!$B$10)-'Rail Costs'!R162</f>
        <v>239.05137836682172</v>
      </c>
      <c r="AV162" s="4">
        <f>$T162-(AG162*'Feedstock Conversions'!$B$10)-'Rail Costs'!S162</f>
        <v>229.6734667656427</v>
      </c>
      <c r="AW162" s="4">
        <f>$T162-(AH162*'Feedstock Conversions'!$B$10)-'Rail Costs'!T162</f>
        <v>256.01010470767108</v>
      </c>
      <c r="AX162" s="4">
        <f>$T162-(AI162*'Feedstock Conversions'!$B$10)-'Rail Costs'!U162</f>
        <v>248.52027280122979</v>
      </c>
      <c r="AY162" s="4">
        <f>X162-'Rail Costs'!V162</f>
        <v>101.68956411480283</v>
      </c>
      <c r="BH162">
        <f t="shared" si="14"/>
        <v>5</v>
      </c>
      <c r="BI162">
        <f t="shared" si="15"/>
        <v>2022</v>
      </c>
      <c r="BJ162">
        <f t="shared" si="18"/>
        <v>1</v>
      </c>
    </row>
    <row r="163" spans="1:62" x14ac:dyDescent="0.2">
      <c r="A163" s="11">
        <v>44596</v>
      </c>
      <c r="B163" s="4">
        <v>58.3</v>
      </c>
      <c r="C163" s="18">
        <f>'Poultry Fat'!B163+'Rail Costs'!B163</f>
        <v>63.008622620380734</v>
      </c>
      <c r="E163" s="4">
        <f>'Poultry Fat'!C163*'Feedstock Conversions'!B$19</f>
        <v>469.41423852183647</v>
      </c>
      <c r="F163" s="4">
        <f>'Poultry Fat'!C163*'Feedstock Conversions'!B$10</f>
        <v>511.70352573721539</v>
      </c>
      <c r="H163" s="4">
        <f>'Fuel Values'!B163-'Poultry Fat'!I163-'Poultry Fat'!J163-'Poultry Fat'!K163</f>
        <v>224.71823134500005</v>
      </c>
      <c r="I163" s="18">
        <f>('LCFS Values'!$E$5-$AA$4)/1000000*'LCFS Values'!B163*'LCFS Values'!$G$2*100</f>
        <v>111.231768655</v>
      </c>
      <c r="J163" s="4">
        <f>'RIN Values'!C163</f>
        <v>214.04999999999998</v>
      </c>
      <c r="K163" s="4">
        <f>'Fixed Credits Value'!B163</f>
        <v>100</v>
      </c>
      <c r="L163" s="4">
        <f t="shared" si="16"/>
        <v>650</v>
      </c>
      <c r="M163" s="4">
        <f>L163/'Feedstock Conversions'!B$19</f>
        <v>87.24832214765101</v>
      </c>
      <c r="O163" s="4">
        <f>'Fuel Values'!C163*100</f>
        <v>280.12</v>
      </c>
      <c r="P163" s="18">
        <f>('LCFS Values'!$E$5-AB$4)/1000000*'LCFS Values'!B163*'LCFS Values'!$G$2*100</f>
        <v>105.85242116999997</v>
      </c>
      <c r="Q163" s="4">
        <f>'RIN Values'!D163</f>
        <v>242.58999999999997</v>
      </c>
      <c r="R163" s="4">
        <f>'Fixed Credits Value'!B163</f>
        <v>100</v>
      </c>
      <c r="S163" s="4">
        <f>'Fixed Credits Value'!C163</f>
        <v>16</v>
      </c>
      <c r="T163" s="4">
        <f t="shared" si="19"/>
        <v>744.56242116999988</v>
      </c>
      <c r="U163" s="4">
        <f>T163/'Feedstock Conversions'!B$10</f>
        <v>91.681706795411145</v>
      </c>
      <c r="W163" s="4">
        <f t="shared" si="17"/>
        <v>180.58576147816353</v>
      </c>
      <c r="X163" s="4">
        <f t="shared" si="20"/>
        <v>94.56242116999988</v>
      </c>
      <c r="AE163" s="54">
        <v>53.9</v>
      </c>
      <c r="AF163" s="4">
        <f>$B163+'Rail Costs'!M163</f>
        <v>61.83146696528555</v>
      </c>
      <c r="AG163" s="4">
        <f>$B163+'Rail Costs'!B163</f>
        <v>63.008622620380734</v>
      </c>
      <c r="AH163" s="4">
        <f>$B163+'Rail Costs'!P163</f>
        <v>59.712586786114215</v>
      </c>
      <c r="AI163" s="4">
        <f>$B163+'Rail Costs'!L163</f>
        <v>60.654311310190366</v>
      </c>
      <c r="AM163" s="4">
        <f>$L163-(AE163*'Feedstock Conversions'!$B$19)-'Rail Costs'!Q163</f>
        <v>244.45774760132753</v>
      </c>
      <c r="AN163" s="4">
        <f>$L163-(AF163*'Feedstock Conversions'!$B$19)-'Rail Costs'!R163</f>
        <v>185.80724061268933</v>
      </c>
      <c r="AO163" s="4">
        <f>$L163-(AG163*'Feedstock Conversions'!$B$19)-'Rail Costs'!S163</f>
        <v>177.21939664868833</v>
      </c>
      <c r="AP163" s="4">
        <f>$L163-(AH163*'Feedstock Conversions'!$B$19)-'Rail Costs'!T163</f>
        <v>201.34384520661817</v>
      </c>
      <c r="AQ163" s="4">
        <f>$L163-(AI163*'Feedstock Conversions'!$B$19)-'Rail Costs'!U163</f>
        <v>194.48606740991937</v>
      </c>
      <c r="AR163" s="4">
        <f>W163-'Rail Costs'!V163</f>
        <v>176.02890159396642</v>
      </c>
      <c r="AT163" s="4">
        <f>$T163-(AE163*'Feedstock Conversions'!$B$10)-'Rail Costs'!Q163</f>
        <v>302.84428543799407</v>
      </c>
      <c r="AU163" s="4">
        <f>$T163-(AF163*'Feedstock Conversions'!$B$10)-'Rail Costs'!R163</f>
        <v>238.87044220448837</v>
      </c>
      <c r="AV163" s="4">
        <f>$T163-(AG163*'Feedstock Conversions'!$B$10)-'Rail Costs'!S163</f>
        <v>229.49253060330929</v>
      </c>
      <c r="AW163" s="4">
        <f>$T163-(AH163*'Feedstock Conversions'!$B$10)-'Rail Costs'!T163</f>
        <v>255.82916854533769</v>
      </c>
      <c r="AX163" s="4">
        <f>$T163-(AI163*'Feedstock Conversions'!$B$10)-'Rail Costs'!U163</f>
        <v>248.33933663889644</v>
      </c>
      <c r="AY163" s="4">
        <f>X163-'Rail Costs'!V163</f>
        <v>90.00556128580277</v>
      </c>
      <c r="BH163">
        <f t="shared" si="14"/>
        <v>6</v>
      </c>
      <c r="BI163">
        <f t="shared" si="15"/>
        <v>2022</v>
      </c>
      <c r="BJ163">
        <f t="shared" si="18"/>
        <v>2</v>
      </c>
    </row>
    <row r="164" spans="1:62" x14ac:dyDescent="0.2">
      <c r="A164" s="11">
        <v>44603</v>
      </c>
      <c r="B164" s="4">
        <v>58.5</v>
      </c>
      <c r="C164" s="18">
        <f>'Poultry Fat'!B164+'Rail Costs'!B164</f>
        <v>63.208622620380737</v>
      </c>
      <c r="E164" s="4">
        <f>'Poultry Fat'!C164*'Feedstock Conversions'!B$19</f>
        <v>470.90423852183648</v>
      </c>
      <c r="F164" s="4">
        <f>'Poultry Fat'!C164*'Feedstock Conversions'!B$10</f>
        <v>513.32775907054872</v>
      </c>
      <c r="H164" s="4">
        <f>'Fuel Values'!B164-'Poultry Fat'!I164-'Poultry Fat'!J164-'Poultry Fat'!K164</f>
        <v>241.59601332531713</v>
      </c>
      <c r="I164" s="18">
        <f>('LCFS Values'!$E$5-$AA$4)/1000000*'LCFS Values'!B164*'LCFS Values'!$G$2*100</f>
        <v>109.60398667468291</v>
      </c>
      <c r="J164" s="4">
        <f>'RIN Values'!C164</f>
        <v>208.79999999999998</v>
      </c>
      <c r="K164" s="4">
        <f>'Fixed Credits Value'!B164</f>
        <v>100</v>
      </c>
      <c r="L164" s="4">
        <f t="shared" si="16"/>
        <v>660</v>
      </c>
      <c r="M164" s="4">
        <f>L164/'Feedstock Conversions'!B$19</f>
        <v>88.590604026845639</v>
      </c>
      <c r="O164" s="4">
        <f>'Fuel Values'!C164*100</f>
        <v>285.17</v>
      </c>
      <c r="P164" s="18">
        <f>('LCFS Values'!$E$5-AB$4)/1000000*'LCFS Values'!B164*'LCFS Values'!$G$2*100</f>
        <v>104.30336134799998</v>
      </c>
      <c r="Q164" s="4">
        <f>'RIN Values'!D164</f>
        <v>236.64</v>
      </c>
      <c r="R164" s="4">
        <f>'Fixed Credits Value'!B164</f>
        <v>100</v>
      </c>
      <c r="S164" s="4">
        <f>'Fixed Credits Value'!C164</f>
        <v>16</v>
      </c>
      <c r="T164" s="4">
        <f t="shared" si="19"/>
        <v>742.1133613479999</v>
      </c>
      <c r="U164" s="4">
        <f>T164/'Feedstock Conversions'!B$10</f>
        <v>91.380141771256163</v>
      </c>
      <c r="W164" s="4">
        <f t="shared" si="17"/>
        <v>189.09576147816352</v>
      </c>
      <c r="X164" s="4">
        <f t="shared" si="20"/>
        <v>82.113361347999898</v>
      </c>
      <c r="AE164" s="54">
        <v>54.8</v>
      </c>
      <c r="AF164" s="4">
        <f>$B164+'Rail Costs'!M164</f>
        <v>62.031466965285553</v>
      </c>
      <c r="AG164" s="4">
        <f>$B164+'Rail Costs'!B164</f>
        <v>63.208622620380737</v>
      </c>
      <c r="AH164" s="4">
        <f>$B164+'Rail Costs'!P164</f>
        <v>59.912586786114218</v>
      </c>
      <c r="AI164" s="4">
        <f>$B164+'Rail Costs'!L164</f>
        <v>60.854311310190369</v>
      </c>
      <c r="AM164" s="4">
        <f>$L164-(AE164*'Feedstock Conversions'!$B$19)-'Rail Costs'!Q164</f>
        <v>247.75274760132754</v>
      </c>
      <c r="AN164" s="4">
        <f>$L164-(AF164*'Feedstock Conversions'!$B$19)-'Rail Costs'!R164</f>
        <v>194.31724061268932</v>
      </c>
      <c r="AO164" s="4">
        <f>$L164-(AG164*'Feedstock Conversions'!$B$19)-'Rail Costs'!S164</f>
        <v>185.72939664868832</v>
      </c>
      <c r="AP164" s="4">
        <f>$L164-(AH164*'Feedstock Conversions'!$B$19)-'Rail Costs'!T164</f>
        <v>209.8538452066181</v>
      </c>
      <c r="AQ164" s="4">
        <f>$L164-(AI164*'Feedstock Conversions'!$B$19)-'Rail Costs'!U164</f>
        <v>202.99606740991936</v>
      </c>
      <c r="AR164" s="4">
        <f>W164-'Rail Costs'!V164</f>
        <v>184.53890159396641</v>
      </c>
      <c r="AT164" s="4">
        <f>$T164-(AE164*'Feedstock Conversions'!$B$10)-'Rail Costs'!Q164</f>
        <v>293.08617561599408</v>
      </c>
      <c r="AU164" s="4">
        <f>$T164-(AF164*'Feedstock Conversions'!$B$10)-'Rail Costs'!R164</f>
        <v>234.797149049155</v>
      </c>
      <c r="AV164" s="4">
        <f>$T164-(AG164*'Feedstock Conversions'!$B$10)-'Rail Costs'!S164</f>
        <v>225.41923744797597</v>
      </c>
      <c r="AW164" s="4">
        <f>$T164-(AH164*'Feedstock Conversions'!$B$10)-'Rail Costs'!T164</f>
        <v>251.75587539000432</v>
      </c>
      <c r="AX164" s="4">
        <f>$T164-(AI164*'Feedstock Conversions'!$B$10)-'Rail Costs'!U164</f>
        <v>244.26604348356312</v>
      </c>
      <c r="AY164" s="4">
        <f>X164-'Rail Costs'!V164</f>
        <v>77.556501463802789</v>
      </c>
      <c r="BH164">
        <f t="shared" si="14"/>
        <v>7</v>
      </c>
      <c r="BI164">
        <f t="shared" si="15"/>
        <v>2022</v>
      </c>
      <c r="BJ164">
        <f t="shared" si="18"/>
        <v>2</v>
      </c>
    </row>
    <row r="165" spans="1:62" x14ac:dyDescent="0.2">
      <c r="A165" s="11">
        <v>44610</v>
      </c>
      <c r="B165" s="4">
        <v>62.9</v>
      </c>
      <c r="C165" s="18">
        <f>'Poultry Fat'!B165+'Rail Costs'!B165</f>
        <v>67.608622620380743</v>
      </c>
      <c r="E165" s="4">
        <f>'Poultry Fat'!C165*'Feedstock Conversions'!B$19</f>
        <v>503.68423852183656</v>
      </c>
      <c r="F165" s="4">
        <f>'Poultry Fat'!C165*'Feedstock Conversions'!B$10</f>
        <v>549.06089240388212</v>
      </c>
      <c r="H165" s="4">
        <f>'Fuel Values'!B165-'Poultry Fat'!I165-'Poultry Fat'!J165-'Poultry Fat'!K165</f>
        <v>235.17366102929259</v>
      </c>
      <c r="I165" s="18">
        <f>('LCFS Values'!$E$5-$AA$4)/1000000*'LCFS Values'!B165*'LCFS Values'!$G$2*100</f>
        <v>108.75133897070732</v>
      </c>
      <c r="J165" s="4">
        <f>'RIN Values'!C165</f>
        <v>219.07500000000002</v>
      </c>
      <c r="K165" s="4">
        <f>'Fixed Credits Value'!B165</f>
        <v>100</v>
      </c>
      <c r="L165" s="4">
        <f t="shared" si="16"/>
        <v>663</v>
      </c>
      <c r="M165" s="4">
        <f>L165/'Feedstock Conversions'!B$19</f>
        <v>88.993288590604024</v>
      </c>
      <c r="O165" s="4">
        <f>'Fuel Values'!C165*100</f>
        <v>286</v>
      </c>
      <c r="P165" s="18">
        <f>('LCFS Values'!$E$5-AB$4)/1000000*'LCFS Values'!B165*'LCFS Values'!$G$2*100</f>
        <v>103.49194906028569</v>
      </c>
      <c r="Q165" s="4">
        <f>'RIN Values'!D165</f>
        <v>248.28500000000003</v>
      </c>
      <c r="R165" s="4">
        <f>'Fixed Credits Value'!B165</f>
        <v>100</v>
      </c>
      <c r="S165" s="4">
        <f>'Fixed Credits Value'!C165</f>
        <v>16</v>
      </c>
      <c r="T165" s="4">
        <f t="shared" si="19"/>
        <v>753.77694906028569</v>
      </c>
      <c r="U165" s="4">
        <f>T165/'Feedstock Conversions'!B$10</f>
        <v>92.816337848866411</v>
      </c>
      <c r="W165" s="4">
        <f t="shared" si="17"/>
        <v>159.31576147816344</v>
      </c>
      <c r="X165" s="4">
        <f t="shared" si="20"/>
        <v>90.776949060285688</v>
      </c>
      <c r="AE165" s="54">
        <v>55.8</v>
      </c>
      <c r="AF165" s="4">
        <f>$B165+'Rail Costs'!M165</f>
        <v>66.431466965285551</v>
      </c>
      <c r="AG165" s="4">
        <f>$B165+'Rail Costs'!B165</f>
        <v>67.608622620380743</v>
      </c>
      <c r="AH165" s="4">
        <f>$B165+'Rail Costs'!P165</f>
        <v>64.312586786114224</v>
      </c>
      <c r="AI165" s="4">
        <f>$B165+'Rail Costs'!L165</f>
        <v>65.25431131019036</v>
      </c>
      <c r="AM165" s="4">
        <f>$L165-(AE165*'Feedstock Conversions'!$B$19)-'Rail Costs'!Q165</f>
        <v>243.30274760132755</v>
      </c>
      <c r="AN165" s="4">
        <f>$L165-(AF165*'Feedstock Conversions'!$B$19)-'Rail Costs'!R165</f>
        <v>164.53724061268929</v>
      </c>
      <c r="AO165" s="4">
        <f>$L165-(AG165*'Feedstock Conversions'!$B$19)-'Rail Costs'!S165</f>
        <v>155.94939664868824</v>
      </c>
      <c r="AP165" s="4">
        <f>$L165-(AH165*'Feedstock Conversions'!$B$19)-'Rail Costs'!T165</f>
        <v>180.07384520661807</v>
      </c>
      <c r="AQ165" s="4">
        <f>$L165-(AI165*'Feedstock Conversions'!$B$19)-'Rail Costs'!U165</f>
        <v>173.21606740991939</v>
      </c>
      <c r="AR165" s="4">
        <f>W165-'Rail Costs'!V165</f>
        <v>154.75890159396633</v>
      </c>
      <c r="AT165" s="4">
        <f>$T165-(AE165*'Feedstock Conversions'!$B$10)-'Rail Costs'!Q165</f>
        <v>296.62859666161319</v>
      </c>
      <c r="AU165" s="4">
        <f>$T165-(AF165*'Feedstock Conversions'!$B$10)-'Rail Costs'!R165</f>
        <v>210.7276034281075</v>
      </c>
      <c r="AV165" s="4">
        <f>$T165-(AG165*'Feedstock Conversions'!$B$10)-'Rail Costs'!S165</f>
        <v>201.34969182692836</v>
      </c>
      <c r="AW165" s="4">
        <f>$T165-(AH165*'Feedstock Conversions'!$B$10)-'Rail Costs'!T165</f>
        <v>227.68632976895671</v>
      </c>
      <c r="AX165" s="4">
        <f>$T165-(AI165*'Feedstock Conversions'!$B$10)-'Rail Costs'!U165</f>
        <v>220.19649786251568</v>
      </c>
      <c r="AY165" s="4">
        <f>X165-'Rail Costs'!V165</f>
        <v>86.220089176088578</v>
      </c>
      <c r="BH165">
        <f t="shared" si="14"/>
        <v>8</v>
      </c>
      <c r="BI165">
        <f t="shared" si="15"/>
        <v>2022</v>
      </c>
      <c r="BJ165">
        <f t="shared" si="18"/>
        <v>2</v>
      </c>
    </row>
    <row r="166" spans="1:62" x14ac:dyDescent="0.2">
      <c r="A166" s="11">
        <v>44617</v>
      </c>
      <c r="B166" s="4">
        <v>64</v>
      </c>
      <c r="C166" s="18">
        <f>'Poultry Fat'!B166+'Rail Costs'!B166</f>
        <v>68.708622620380737</v>
      </c>
      <c r="E166" s="4">
        <f>'Poultry Fat'!C166*'Feedstock Conversions'!B$19</f>
        <v>511.8792385218365</v>
      </c>
      <c r="F166" s="4">
        <f>'Poultry Fat'!C166*'Feedstock Conversions'!B$10</f>
        <v>557.99417573721541</v>
      </c>
      <c r="H166" s="4">
        <f>'Fuel Values'!B166-'Poultry Fat'!I166-'Poultry Fat'!J166-'Poultry Fat'!K166</f>
        <v>220.78113417402437</v>
      </c>
      <c r="I166" s="18">
        <f>('LCFS Values'!$E$5-$AA$4)/1000000*'LCFS Values'!B166*'LCFS Values'!$G$2*100</f>
        <v>108.90636582597561</v>
      </c>
      <c r="J166" s="4">
        <f>'RIN Values'!C166</f>
        <v>235.3125</v>
      </c>
      <c r="K166" s="4">
        <f>'Fixed Credits Value'!B166</f>
        <v>100</v>
      </c>
      <c r="L166" s="4">
        <f t="shared" si="16"/>
        <v>665</v>
      </c>
      <c r="M166" s="4">
        <f>L166/'Feedstock Conversions'!B$19</f>
        <v>89.261744966442947</v>
      </c>
      <c r="O166" s="4">
        <f>'Fuel Values'!C166*100</f>
        <v>285.86</v>
      </c>
      <c r="P166" s="18">
        <f>('LCFS Values'!$E$5-AB$4)/1000000*'LCFS Values'!B166*'LCFS Values'!$G$2*100</f>
        <v>103.63947856714285</v>
      </c>
      <c r="Q166" s="4">
        <f>'RIN Values'!D166</f>
        <v>266.6875</v>
      </c>
      <c r="R166" s="4">
        <f>'Fixed Credits Value'!B166</f>
        <v>100</v>
      </c>
      <c r="S166" s="4">
        <f>'Fixed Credits Value'!C166</f>
        <v>16</v>
      </c>
      <c r="T166" s="4">
        <f t="shared" si="19"/>
        <v>772.18697856714289</v>
      </c>
      <c r="U166" s="4">
        <f>T166/'Feedstock Conversions'!B$10</f>
        <v>95.083257155229276</v>
      </c>
      <c r="W166" s="4">
        <f t="shared" si="17"/>
        <v>153.1207614781635</v>
      </c>
      <c r="X166" s="4">
        <f t="shared" si="20"/>
        <v>107.18697856714289</v>
      </c>
      <c r="AE166" s="54">
        <v>57.5</v>
      </c>
      <c r="AF166" s="4">
        <f>$B166+'Rail Costs'!M166</f>
        <v>67.531466965285546</v>
      </c>
      <c r="AG166" s="4">
        <f>$B166+'Rail Costs'!B166</f>
        <v>68.708622620380737</v>
      </c>
      <c r="AH166" s="4">
        <f>$B166+'Rail Costs'!P166</f>
        <v>65.412586786114218</v>
      </c>
      <c r="AI166" s="4">
        <f>$B166+'Rail Costs'!L166</f>
        <v>66.354311310190369</v>
      </c>
      <c r="AM166" s="4">
        <f>$L166-(AE166*'Feedstock Conversions'!$B$19)-'Rail Costs'!Q166</f>
        <v>232.63774760132753</v>
      </c>
      <c r="AN166" s="4">
        <f>$L166-(AF166*'Feedstock Conversions'!$B$19)-'Rail Costs'!R166</f>
        <v>158.34224061268935</v>
      </c>
      <c r="AO166" s="4">
        <f>$L166-(AG166*'Feedstock Conversions'!$B$19)-'Rail Costs'!S166</f>
        <v>149.7543966486883</v>
      </c>
      <c r="AP166" s="4">
        <f>$L166-(AH166*'Feedstock Conversions'!$B$19)-'Rail Costs'!T166</f>
        <v>173.87884520661814</v>
      </c>
      <c r="AQ166" s="4">
        <f>$L166-(AI166*'Feedstock Conversions'!$B$19)-'Rail Costs'!U166</f>
        <v>167.02106740991934</v>
      </c>
      <c r="AR166" s="4">
        <f>W166-'Rail Costs'!V166</f>
        <v>148.56390159396639</v>
      </c>
      <c r="AT166" s="4">
        <f>$T166-(AE166*'Feedstock Conversions'!$B$10)-'Rail Costs'!Q166</f>
        <v>301.23264283513703</v>
      </c>
      <c r="AU166" s="4">
        <f>$T166-(AF166*'Feedstock Conversions'!$B$10)-'Rail Costs'!R166</f>
        <v>220.20434960163141</v>
      </c>
      <c r="AV166" s="4">
        <f>$T166-(AG166*'Feedstock Conversions'!$B$10)-'Rail Costs'!S166</f>
        <v>210.82643800045227</v>
      </c>
      <c r="AW166" s="4">
        <f>$T166-(AH166*'Feedstock Conversions'!$B$10)-'Rail Costs'!T166</f>
        <v>237.16307594248062</v>
      </c>
      <c r="AX166" s="4">
        <f>$T166-(AI166*'Feedstock Conversions'!$B$10)-'Rail Costs'!U166</f>
        <v>229.67324403603948</v>
      </c>
      <c r="AY166" s="4">
        <f>X166-'Rail Costs'!V166</f>
        <v>102.63011868294578</v>
      </c>
      <c r="BH166">
        <f t="shared" si="14"/>
        <v>9</v>
      </c>
      <c r="BI166">
        <f t="shared" si="15"/>
        <v>2022</v>
      </c>
      <c r="BJ166">
        <f t="shared" si="18"/>
        <v>2</v>
      </c>
    </row>
    <row r="167" spans="1:62" x14ac:dyDescent="0.2">
      <c r="A167" s="11">
        <v>44624</v>
      </c>
      <c r="B167" s="4">
        <v>66.8</v>
      </c>
      <c r="C167" s="18">
        <f>'Poultry Fat'!B167+'Rail Costs'!B167</f>
        <v>71.508622620380734</v>
      </c>
      <c r="E167" s="4">
        <f>'Poultry Fat'!C167*'Feedstock Conversions'!B$19</f>
        <v>532.73923852183646</v>
      </c>
      <c r="F167" s="4">
        <f>'Poultry Fat'!C167*'Feedstock Conversions'!B$10</f>
        <v>580.73344240388201</v>
      </c>
      <c r="H167" s="4">
        <f>'Fuel Values'!B167-'Poultry Fat'!I167-'Poultry Fat'!J167-'Poultry Fat'!K167</f>
        <v>241.14906385831716</v>
      </c>
      <c r="I167" s="18">
        <f>('LCFS Values'!$E$5-$AA$4)/1000000*'LCFS Values'!B167*'LCFS Values'!$G$2*100</f>
        <v>106.42593614168293</v>
      </c>
      <c r="J167" s="4">
        <f>'RIN Values'!C167</f>
        <v>229.42499999999998</v>
      </c>
      <c r="K167" s="4">
        <f>'Fixed Credits Value'!B167</f>
        <v>100</v>
      </c>
      <c r="L167" s="4">
        <f t="shared" si="16"/>
        <v>677</v>
      </c>
      <c r="M167" s="4">
        <f>L167/'Feedstock Conversions'!B$19</f>
        <v>90.872483221476514</v>
      </c>
      <c r="O167" s="4">
        <f>'Fuel Values'!C167*100</f>
        <v>339.78000000000003</v>
      </c>
      <c r="P167" s="18">
        <f>('LCFS Values'!$E$5-AB$4)/1000000*'LCFS Values'!B167*'LCFS Values'!$G$2*100</f>
        <v>101.27900645742855</v>
      </c>
      <c r="Q167" s="4">
        <f>'RIN Values'!D167</f>
        <v>260.01499999999999</v>
      </c>
      <c r="R167" s="4">
        <f>'Fixed Credits Value'!B167</f>
        <v>100</v>
      </c>
      <c r="S167" s="4">
        <f>'Fixed Credits Value'!C167</f>
        <v>16</v>
      </c>
      <c r="T167" s="4">
        <f t="shared" si="19"/>
        <v>817.0740064574286</v>
      </c>
      <c r="U167" s="4">
        <f>T167/'Feedstock Conversions'!B$10</f>
        <v>100.61042212212061</v>
      </c>
      <c r="W167" s="4">
        <f t="shared" si="17"/>
        <v>144.26076147816354</v>
      </c>
      <c r="X167" s="4">
        <f t="shared" si="20"/>
        <v>140.0740064574286</v>
      </c>
      <c r="AE167" s="54">
        <v>58.3</v>
      </c>
      <c r="AF167" s="4">
        <f>$B167+'Rail Costs'!M167</f>
        <v>70.331466965285557</v>
      </c>
      <c r="AG167" s="4">
        <f>$B167+'Rail Costs'!B167</f>
        <v>71.508622620380734</v>
      </c>
      <c r="AH167" s="4">
        <f>$B167+'Rail Costs'!P167</f>
        <v>68.212586786114215</v>
      </c>
      <c r="AI167" s="4">
        <f>$B167+'Rail Costs'!L167</f>
        <v>69.154311310190366</v>
      </c>
      <c r="AM167" s="4">
        <f>$L167-(AE167*'Feedstock Conversions'!$B$19)-'Rail Costs'!Q167</f>
        <v>238.67774760132755</v>
      </c>
      <c r="AN167" s="4">
        <f>$L167-(AF167*'Feedstock Conversions'!$B$19)-'Rail Costs'!R167</f>
        <v>149.48224061268922</v>
      </c>
      <c r="AO167" s="4">
        <f>$L167-(AG167*'Feedstock Conversions'!$B$19)-'Rail Costs'!S167</f>
        <v>140.89439664868834</v>
      </c>
      <c r="AP167" s="4">
        <f>$L167-(AH167*'Feedstock Conversions'!$B$19)-'Rail Costs'!T167</f>
        <v>165.01884520661812</v>
      </c>
      <c r="AQ167" s="4">
        <f>$L167-(AI167*'Feedstock Conversions'!$B$19)-'Rail Costs'!U167</f>
        <v>158.16106740991938</v>
      </c>
      <c r="AR167" s="4">
        <f>W167-'Rail Costs'!V167</f>
        <v>139.70390159396644</v>
      </c>
      <c r="AT167" s="4">
        <f>$T167-(AE167*'Feedstock Conversions'!$B$10)-'Rail Costs'!Q167</f>
        <v>339.62273739208945</v>
      </c>
      <c r="AU167" s="4">
        <f>$T167-(AF167*'Feedstock Conversions'!$B$10)-'Rail Costs'!R167</f>
        <v>242.35211082525029</v>
      </c>
      <c r="AV167" s="4">
        <f>$T167-(AG167*'Feedstock Conversions'!$B$10)-'Rail Costs'!S167</f>
        <v>232.97419922407138</v>
      </c>
      <c r="AW167" s="4">
        <f>$T167-(AH167*'Feedstock Conversions'!$B$10)-'Rail Costs'!T167</f>
        <v>259.31083716609976</v>
      </c>
      <c r="AX167" s="4">
        <f>$T167-(AI167*'Feedstock Conversions'!$B$10)-'Rail Costs'!U167</f>
        <v>251.82100525965848</v>
      </c>
      <c r="AY167" s="4">
        <f>X167-'Rail Costs'!V167</f>
        <v>135.51714657323149</v>
      </c>
      <c r="BH167">
        <f t="shared" si="14"/>
        <v>10</v>
      </c>
      <c r="BI167">
        <f t="shared" si="15"/>
        <v>2022</v>
      </c>
      <c r="BJ167">
        <f t="shared" si="18"/>
        <v>3</v>
      </c>
    </row>
    <row r="168" spans="1:62" x14ac:dyDescent="0.2">
      <c r="A168" s="11">
        <v>44631</v>
      </c>
      <c r="B168" s="4">
        <v>73.5</v>
      </c>
      <c r="C168" s="18">
        <f>'Poultry Fat'!B168+'Rail Costs'!B168</f>
        <v>78.208622620380737</v>
      </c>
      <c r="E168" s="4">
        <f>'Poultry Fat'!C168*'Feedstock Conversions'!B$19</f>
        <v>582.65423852183653</v>
      </c>
      <c r="F168" s="4">
        <f>'Poultry Fat'!C168*'Feedstock Conversions'!B$10</f>
        <v>635.14525907054872</v>
      </c>
      <c r="H168" s="4">
        <f>'Fuel Values'!B168-'Poultry Fat'!I168-'Poultry Fat'!J168-'Poultry Fat'!K168</f>
        <v>314.65489637163409</v>
      </c>
      <c r="I168" s="18">
        <f>('LCFS Values'!$E$5-$AA$4)/1000000*'LCFS Values'!B168*'LCFS Values'!$G$2*100</f>
        <v>101.62010362836584</v>
      </c>
      <c r="J168" s="4">
        <f>'RIN Values'!C168</f>
        <v>208.72500000000002</v>
      </c>
      <c r="K168" s="4">
        <f>'Fixed Credits Value'!B168</f>
        <v>100</v>
      </c>
      <c r="L168" s="4">
        <f t="shared" si="16"/>
        <v>725</v>
      </c>
      <c r="M168" s="4">
        <f>L168/'Feedstock Conversions'!B$19</f>
        <v>97.31543624161074</v>
      </c>
      <c r="O168" s="4">
        <f>'Fuel Values'!C168*100</f>
        <v>371.76</v>
      </c>
      <c r="P168" s="18">
        <f>('LCFS Values'!$E$5-AB$4)/1000000*'LCFS Values'!B168*'LCFS Values'!$G$2*100</f>
        <v>96.705591744857117</v>
      </c>
      <c r="Q168" s="4">
        <f>'RIN Values'!D168</f>
        <v>236.55500000000001</v>
      </c>
      <c r="R168" s="4">
        <f>'Fixed Credits Value'!B168</f>
        <v>100</v>
      </c>
      <c r="S168" s="4">
        <f>'Fixed Credits Value'!C168</f>
        <v>16</v>
      </c>
      <c r="T168" s="4">
        <f t="shared" si="19"/>
        <v>821.02059174485714</v>
      </c>
      <c r="U168" s="4">
        <f>T168/'Feedstock Conversions'!B$10</f>
        <v>101.09638497073783</v>
      </c>
      <c r="W168" s="4">
        <f t="shared" si="17"/>
        <v>142.34576147816347</v>
      </c>
      <c r="X168" s="4">
        <f t="shared" si="20"/>
        <v>96.020591744857143</v>
      </c>
      <c r="AE168" s="54">
        <v>59.3</v>
      </c>
      <c r="AF168" s="4">
        <f>$B168+'Rail Costs'!M168</f>
        <v>77.031466965285546</v>
      </c>
      <c r="AG168" s="4">
        <f>$B168+'Rail Costs'!B168</f>
        <v>78.208622620380737</v>
      </c>
      <c r="AH168" s="4">
        <f>$B168+'Rail Costs'!P168</f>
        <v>74.912586786114218</v>
      </c>
      <c r="AI168" s="4">
        <f>$B168+'Rail Costs'!L168</f>
        <v>75.854311310190369</v>
      </c>
      <c r="AM168" s="4">
        <f>$L168-(AE168*'Feedstock Conversions'!$B$19)-'Rail Costs'!Q168</f>
        <v>279.22774760132756</v>
      </c>
      <c r="AN168" s="4">
        <f>$L168-(AF168*'Feedstock Conversions'!$B$19)-'Rail Costs'!R168</f>
        <v>147.56724061268937</v>
      </c>
      <c r="AO168" s="4">
        <f>$L168-(AG168*'Feedstock Conversions'!$B$19)-'Rail Costs'!S168</f>
        <v>138.97939664868827</v>
      </c>
      <c r="AP168" s="4">
        <f>$L168-(AH168*'Feedstock Conversions'!$B$19)-'Rail Costs'!T168</f>
        <v>163.10384520661816</v>
      </c>
      <c r="AQ168" s="4">
        <f>$L168-(AI168*'Feedstock Conversions'!$B$19)-'Rail Costs'!U168</f>
        <v>156.24606740991931</v>
      </c>
      <c r="AR168" s="4">
        <f>W168-'Rail Costs'!V168</f>
        <v>137.78890159396636</v>
      </c>
      <c r="AT168" s="4">
        <f>$T168-(AE168*'Feedstock Conversions'!$B$10)-'Rail Costs'!Q168</f>
        <v>335.44815601285131</v>
      </c>
      <c r="AU168" s="4">
        <f>$T168-(AF168*'Feedstock Conversions'!$B$10)-'Rail Costs'!R168</f>
        <v>191.88687944601224</v>
      </c>
      <c r="AV168" s="4">
        <f>$T168-(AG168*'Feedstock Conversions'!$B$10)-'Rail Costs'!S168</f>
        <v>182.50896784483322</v>
      </c>
      <c r="AW168" s="4">
        <f>$T168-(AH168*'Feedstock Conversions'!$B$10)-'Rail Costs'!T168</f>
        <v>208.84560578686157</v>
      </c>
      <c r="AX168" s="4">
        <f>$T168-(AI168*'Feedstock Conversions'!$B$10)-'Rail Costs'!U168</f>
        <v>201.35577388042032</v>
      </c>
      <c r="AY168" s="4">
        <f>X168-'Rail Costs'!V168</f>
        <v>91.463731860660033</v>
      </c>
      <c r="BH168">
        <f t="shared" si="14"/>
        <v>11</v>
      </c>
      <c r="BI168">
        <f t="shared" si="15"/>
        <v>2022</v>
      </c>
      <c r="BJ168">
        <f t="shared" si="18"/>
        <v>3</v>
      </c>
    </row>
    <row r="169" spans="1:62" x14ac:dyDescent="0.2">
      <c r="A169" s="11">
        <v>44638</v>
      </c>
      <c r="B169" s="4">
        <v>73.5</v>
      </c>
      <c r="C169" s="18">
        <f>'Poultry Fat'!B169+'Rail Costs'!B169</f>
        <v>78.208622620380737</v>
      </c>
      <c r="E169" s="4">
        <f>'Poultry Fat'!C169*'Feedstock Conversions'!B$19</f>
        <v>582.65423852183653</v>
      </c>
      <c r="F169" s="4">
        <f>'Poultry Fat'!C169*'Feedstock Conversions'!B$10</f>
        <v>635.14525907054872</v>
      </c>
      <c r="H169" s="4">
        <f>'Fuel Values'!B169-'Poultry Fat'!I169-'Poultry Fat'!J169-'Poultry Fat'!K169</f>
        <v>309.55702588167071</v>
      </c>
      <c r="I169" s="18">
        <f>('LCFS Values'!$E$5-$AA$4)/1000000*'LCFS Values'!B169*'LCFS Values'!$G$2*100</f>
        <v>96.542974118329255</v>
      </c>
      <c r="J169" s="4">
        <f>'RIN Values'!C169</f>
        <v>228.89999999999998</v>
      </c>
      <c r="K169" s="4">
        <f>'Fixed Credits Value'!B169</f>
        <v>100</v>
      </c>
      <c r="L169" s="4">
        <f t="shared" si="16"/>
        <v>735</v>
      </c>
      <c r="M169" s="4">
        <f>L169/'Feedstock Conversions'!B$19</f>
        <v>98.65771812080537</v>
      </c>
      <c r="O169" s="4">
        <f>'Fuel Values'!C169*100</f>
        <v>330.83</v>
      </c>
      <c r="P169" s="18">
        <f>('LCFS Values'!$E$5-AB$4)/1000000*'LCFS Values'!B169*'LCFS Values'!$G$2*100</f>
        <v>91.874000395285677</v>
      </c>
      <c r="Q169" s="4">
        <f>'RIN Values'!D169</f>
        <v>259.41999999999996</v>
      </c>
      <c r="R169" s="4">
        <f>'Fixed Credits Value'!B169</f>
        <v>100</v>
      </c>
      <c r="S169" s="4">
        <f>'Fixed Credits Value'!C169</f>
        <v>16</v>
      </c>
      <c r="T169" s="4">
        <f t="shared" si="19"/>
        <v>798.12400039528563</v>
      </c>
      <c r="U169" s="4">
        <f>T169/'Feedstock Conversions'!B$10</f>
        <v>98.277012793147819</v>
      </c>
      <c r="W169" s="4">
        <f t="shared" si="17"/>
        <v>152.34576147816347</v>
      </c>
      <c r="X169" s="4">
        <f t="shared" si="20"/>
        <v>63.124000395285634</v>
      </c>
      <c r="AE169" s="54">
        <v>61.9</v>
      </c>
      <c r="AF169" s="4">
        <f>$B169+'Rail Costs'!M169</f>
        <v>77.031466965285546</v>
      </c>
      <c r="AG169" s="4">
        <f>$B169+'Rail Costs'!B169</f>
        <v>78.208622620380737</v>
      </c>
      <c r="AH169" s="4">
        <f>$B169+'Rail Costs'!P169</f>
        <v>74.912586786114218</v>
      </c>
      <c r="AI169" s="4">
        <f>$B169+'Rail Costs'!L169</f>
        <v>75.854311310190369</v>
      </c>
      <c r="AM169" s="4">
        <f>$L169-(AE169*'Feedstock Conversions'!$B$19)-'Rail Costs'!Q169</f>
        <v>269.85774760132756</v>
      </c>
      <c r="AN169" s="4">
        <f>$L169-(AF169*'Feedstock Conversions'!$B$19)-'Rail Costs'!R169</f>
        <v>157.56724061268937</v>
      </c>
      <c r="AO169" s="4">
        <f>$L169-(AG169*'Feedstock Conversions'!$B$19)-'Rail Costs'!S169</f>
        <v>148.97939664868827</v>
      </c>
      <c r="AP169" s="4">
        <f>$L169-(AH169*'Feedstock Conversions'!$B$19)-'Rail Costs'!T169</f>
        <v>173.10384520661816</v>
      </c>
      <c r="AQ169" s="4">
        <f>$L169-(AI169*'Feedstock Conversions'!$B$19)-'Rail Costs'!U169</f>
        <v>166.24606740991931</v>
      </c>
      <c r="AR169" s="4">
        <f>W169-'Rail Costs'!V169</f>
        <v>147.78890159396636</v>
      </c>
      <c r="AT169" s="4">
        <f>$T169-(AE169*'Feedstock Conversions'!$B$10)-'Rail Costs'!Q169</f>
        <v>291.43653132994649</v>
      </c>
      <c r="AU169" s="4">
        <f>$T169-(AF169*'Feedstock Conversions'!$B$10)-'Rail Costs'!R169</f>
        <v>168.99028809644074</v>
      </c>
      <c r="AV169" s="4">
        <f>$T169-(AG169*'Feedstock Conversions'!$B$10)-'Rail Costs'!S169</f>
        <v>159.61237649526171</v>
      </c>
      <c r="AW169" s="4">
        <f>$T169-(AH169*'Feedstock Conversions'!$B$10)-'Rail Costs'!T169</f>
        <v>185.94901443729006</v>
      </c>
      <c r="AX169" s="4">
        <f>$T169-(AI169*'Feedstock Conversions'!$B$10)-'Rail Costs'!U169</f>
        <v>178.45918253084881</v>
      </c>
      <c r="AY169" s="4">
        <f>X169-'Rail Costs'!V169</f>
        <v>58.567140511088525</v>
      </c>
      <c r="BH169">
        <f t="shared" si="14"/>
        <v>12</v>
      </c>
      <c r="BI169">
        <f t="shared" si="15"/>
        <v>2022</v>
      </c>
      <c r="BJ169">
        <f t="shared" si="18"/>
        <v>3</v>
      </c>
    </row>
    <row r="170" spans="1:62" x14ac:dyDescent="0.2">
      <c r="A170" s="11">
        <v>44645</v>
      </c>
      <c r="B170" s="4">
        <v>72.5</v>
      </c>
      <c r="C170" s="18">
        <f>'Poultry Fat'!B170+'Rail Costs'!B170</f>
        <v>77.208622620380737</v>
      </c>
      <c r="E170" s="4">
        <f>'Poultry Fat'!C170*'Feedstock Conversions'!B$19</f>
        <v>575.20423852183649</v>
      </c>
      <c r="F170" s="4">
        <f>'Poultry Fat'!C170*'Feedstock Conversions'!B$10</f>
        <v>627.02409240388204</v>
      </c>
      <c r="H170" s="4">
        <f>'Fuel Values'!B170-'Poultry Fat'!I170-'Poultry Fat'!J170-'Poultry Fat'!K170</f>
        <v>317.21180309568297</v>
      </c>
      <c r="I170" s="18">
        <f>('LCFS Values'!$E$5-$AA$4)/1000000*'LCFS Values'!B170*'LCFS Values'!$G$2*100</f>
        <v>90.613196904317078</v>
      </c>
      <c r="J170" s="4">
        <f>'RIN Values'!C170</f>
        <v>224.17499999999998</v>
      </c>
      <c r="K170" s="4">
        <f>'Fixed Credits Value'!B170</f>
        <v>100</v>
      </c>
      <c r="L170" s="4">
        <f t="shared" si="16"/>
        <v>732</v>
      </c>
      <c r="M170" s="4">
        <f>L170/'Feedstock Conversions'!B$19</f>
        <v>98.255033557046971</v>
      </c>
      <c r="O170" s="4">
        <f>'Fuel Values'!C170*100</f>
        <v>401.96</v>
      </c>
      <c r="P170" s="18">
        <f>('LCFS Values'!$E$5-AB$4)/1000000*'LCFS Values'!B170*'LCFS Values'!$G$2*100</f>
        <v>86.230996757999975</v>
      </c>
      <c r="Q170" s="4">
        <f>'RIN Values'!D170</f>
        <v>254.06499999999997</v>
      </c>
      <c r="R170" s="4">
        <f>'Fixed Credits Value'!B170</f>
        <v>100</v>
      </c>
      <c r="S170" s="4">
        <f>'Fixed Credits Value'!C170</f>
        <v>16</v>
      </c>
      <c r="T170" s="4">
        <f t="shared" si="19"/>
        <v>858.25599675799981</v>
      </c>
      <c r="U170" s="4">
        <f>T170/'Feedstock Conversions'!B$10</f>
        <v>105.68136722039112</v>
      </c>
      <c r="W170" s="4">
        <f t="shared" si="17"/>
        <v>156.79576147816351</v>
      </c>
      <c r="X170" s="4">
        <f t="shared" si="20"/>
        <v>126.25599675799981</v>
      </c>
      <c r="AE170" s="54">
        <v>63.7</v>
      </c>
      <c r="AF170" s="4">
        <f>$B170+'Rail Costs'!M170</f>
        <v>76.031466965285546</v>
      </c>
      <c r="AG170" s="4">
        <f>$B170+'Rail Costs'!B170</f>
        <v>77.208622620380737</v>
      </c>
      <c r="AH170" s="4">
        <f>$B170+'Rail Costs'!P170</f>
        <v>73.912586786114218</v>
      </c>
      <c r="AI170" s="4">
        <f>$B170+'Rail Costs'!L170</f>
        <v>74.854311310190369</v>
      </c>
      <c r="AM170" s="4">
        <f>$L170-(AE170*'Feedstock Conversions'!$B$19)-'Rail Costs'!Q170</f>
        <v>253.44774760132748</v>
      </c>
      <c r="AN170" s="4">
        <f>$L170-(AF170*'Feedstock Conversions'!$B$19)-'Rail Costs'!R170</f>
        <v>162.01724061268931</v>
      </c>
      <c r="AO170" s="4">
        <f>$L170-(AG170*'Feedstock Conversions'!$B$19)-'Rail Costs'!S170</f>
        <v>153.42939664868831</v>
      </c>
      <c r="AP170" s="4">
        <f>$L170-(AH170*'Feedstock Conversions'!$B$19)-'Rail Costs'!T170</f>
        <v>177.55384520661809</v>
      </c>
      <c r="AQ170" s="4">
        <f>$L170-(AI170*'Feedstock Conversions'!$B$19)-'Rail Costs'!U170</f>
        <v>170.69606740991935</v>
      </c>
      <c r="AR170" s="4">
        <f>W170-'Rail Costs'!V170</f>
        <v>152.2389015939664</v>
      </c>
      <c r="AT170" s="4">
        <f>$T170-(AE170*'Feedstock Conversions'!$B$10)-'Rail Costs'!Q170</f>
        <v>336.95042769266058</v>
      </c>
      <c r="AU170" s="4">
        <f>$T170-(AF170*'Feedstock Conversions'!$B$10)-'Rail Costs'!R170</f>
        <v>237.24345112582159</v>
      </c>
      <c r="AV170" s="4">
        <f>$T170-(AG170*'Feedstock Conversions'!$B$10)-'Rail Costs'!S170</f>
        <v>227.86553952464257</v>
      </c>
      <c r="AW170" s="4">
        <f>$T170-(AH170*'Feedstock Conversions'!$B$10)-'Rail Costs'!T170</f>
        <v>254.20217746667092</v>
      </c>
      <c r="AX170" s="4">
        <f>$T170-(AI170*'Feedstock Conversions'!$B$10)-'Rail Costs'!U170</f>
        <v>246.71234556022966</v>
      </c>
      <c r="AY170" s="4">
        <f>X170-'Rail Costs'!V170</f>
        <v>121.6991368738027</v>
      </c>
      <c r="BH170">
        <f t="shared" si="14"/>
        <v>13</v>
      </c>
      <c r="BI170">
        <f t="shared" si="15"/>
        <v>2022</v>
      </c>
      <c r="BJ170">
        <f t="shared" si="18"/>
        <v>3</v>
      </c>
    </row>
    <row r="171" spans="1:62" x14ac:dyDescent="0.2">
      <c r="A171" s="11">
        <v>44652</v>
      </c>
      <c r="B171" s="4">
        <v>74.150000000000006</v>
      </c>
      <c r="C171" s="18">
        <f>'Poultry Fat'!B171+'Rail Costs'!B171</f>
        <v>78.956718924972009</v>
      </c>
      <c r="E171" s="4">
        <f>'Poultry Fat'!C171*'Feedstock Conversions'!B$19</f>
        <v>588.22755599104153</v>
      </c>
      <c r="F171" s="4">
        <f>'Poultry Fat'!C171*'Feedstock Conversions'!B$10</f>
        <v>641.22067384285185</v>
      </c>
      <c r="H171" s="4">
        <f>'Fuel Values'!B171-'Poultry Fat'!I171-'Poultry Fat'!J171-'Poultry Fat'!K171</f>
        <v>340.40121227978045</v>
      </c>
      <c r="I171" s="18">
        <f>('LCFS Values'!$E$5-$AA$4)/1000000*'LCFS Values'!B171*'LCFS Values'!$G$2*100</f>
        <v>94.023787720219502</v>
      </c>
      <c r="J171" s="4">
        <f>'RIN Values'!C171</f>
        <v>217.57500000000002</v>
      </c>
      <c r="K171" s="4">
        <f>'Fixed Credits Value'!B171</f>
        <v>100</v>
      </c>
      <c r="L171" s="4">
        <f t="shared" si="16"/>
        <v>752</v>
      </c>
      <c r="M171" s="4">
        <f>L171/'Feedstock Conversions'!B$19</f>
        <v>100.93959731543625</v>
      </c>
      <c r="O171" s="4">
        <f>'Fuel Values'!C171*100</f>
        <v>369.46</v>
      </c>
      <c r="P171" s="18">
        <f>('LCFS Values'!$E$5-AB$4)/1000000*'LCFS Values'!B171*'LCFS Values'!$G$2*100</f>
        <v>89.476645908857108</v>
      </c>
      <c r="Q171" s="4">
        <f>'RIN Values'!D171</f>
        <v>246.58500000000001</v>
      </c>
      <c r="R171" s="4">
        <f>'Fixed Credits Value'!B171</f>
        <v>100</v>
      </c>
      <c r="S171" s="4">
        <f>'Fixed Credits Value'!C171</f>
        <v>16</v>
      </c>
      <c r="T171" s="4">
        <f t="shared" si="19"/>
        <v>821.52164590885718</v>
      </c>
      <c r="U171" s="4">
        <f>T171/'Feedstock Conversions'!B$10</f>
        <v>101.15808228401384</v>
      </c>
      <c r="W171" s="4">
        <f t="shared" si="17"/>
        <v>163.77244400895847</v>
      </c>
      <c r="X171" s="4">
        <f t="shared" si="20"/>
        <v>69.521645908857181</v>
      </c>
      <c r="AE171" s="54">
        <v>64.400000000000006</v>
      </c>
      <c r="AF171" s="4">
        <f>$B171+'Rail Costs'!M171</f>
        <v>77.755039193729004</v>
      </c>
      <c r="AG171" s="4">
        <f>$B171+'Rail Costs'!B171</f>
        <v>78.956718924972009</v>
      </c>
      <c r="AH171" s="4">
        <f>$B171+'Rail Costs'!P171</f>
        <v>75.592015677491602</v>
      </c>
      <c r="AI171" s="4">
        <f>$B171+'Rail Costs'!L171</f>
        <v>76.553359462486</v>
      </c>
      <c r="AM171" s="4">
        <f>$L171-(AE171*'Feedstock Conversions'!$B$19)-'Rail Costs'!Q171</f>
        <v>268.14967984302183</v>
      </c>
      <c r="AN171" s="4">
        <f>$L171-(AF171*'Feedstock Conversions'!$B$19)-'Rail Costs'!R171</f>
        <v>169.10270395878695</v>
      </c>
      <c r="AO171" s="4">
        <f>$L171-(AG171*'Feedstock Conversions'!$B$19)-'Rail Costs'!S171</f>
        <v>160.3359465788692</v>
      </c>
      <c r="AP171" s="4">
        <f>$L171-(AH171*'Feedstock Conversions'!$B$19)-'Rail Costs'!T171</f>
        <v>184.96298781508935</v>
      </c>
      <c r="AQ171" s="4">
        <f>$L171-(AI171*'Feedstock Conversions'!$B$19)-'Rail Costs'!U171</f>
        <v>177.96233964762607</v>
      </c>
      <c r="AR171" s="4">
        <f>W171-'Rail Costs'!V171</f>
        <v>159.12064954384059</v>
      </c>
      <c r="AT171" s="4">
        <f>$T171-(AE171*'Feedstock Conversions'!$B$10)-'Rail Costs'!Q171</f>
        <v>294.44819241854566</v>
      </c>
      <c r="AU171" s="4">
        <f>$T171-(AF171*'Feedstock Conversions'!$B$10)-'Rail Costs'!R171</f>
        <v>186.43775939545299</v>
      </c>
      <c r="AV171" s="4">
        <f>$T171-(AG171*'Feedstock Conversions'!$B$10)-'Rail Costs'!S171</f>
        <v>176.86447463591605</v>
      </c>
      <c r="AW171" s="4">
        <f>$T171-(AH171*'Feedstock Conversions'!$B$10)-'Rail Costs'!T171</f>
        <v>203.74979253506999</v>
      </c>
      <c r="AX171" s="4">
        <f>$T171-(AI171*'Feedstock Conversions'!$B$10)-'Rail Costs'!U171</f>
        <v>196.10392246391129</v>
      </c>
      <c r="AY171" s="4">
        <f>X171-'Rail Costs'!V171</f>
        <v>64.869851443739293</v>
      </c>
      <c r="BH171">
        <f t="shared" si="14"/>
        <v>14</v>
      </c>
      <c r="BI171">
        <f t="shared" si="15"/>
        <v>2022</v>
      </c>
      <c r="BJ171">
        <f t="shared" si="18"/>
        <v>4</v>
      </c>
    </row>
    <row r="172" spans="1:62" x14ac:dyDescent="0.2">
      <c r="A172" s="11">
        <v>44659</v>
      </c>
      <c r="B172" s="4">
        <v>74.25</v>
      </c>
      <c r="C172" s="18">
        <f>'Poultry Fat'!B172+'Rail Costs'!B172</f>
        <v>79.056718924972003</v>
      </c>
      <c r="E172" s="4">
        <f>'Poultry Fat'!C172*'Feedstock Conversions'!B$19</f>
        <v>588.97255599104142</v>
      </c>
      <c r="F172" s="4">
        <f>'Poultry Fat'!C172*'Feedstock Conversions'!B$10</f>
        <v>642.03279050951846</v>
      </c>
      <c r="H172" s="4">
        <f>'Fuel Values'!B172-'Poultry Fat'!I172-'Poultry Fat'!J172-'Poultry Fat'!K172</f>
        <v>349.9209840100001</v>
      </c>
      <c r="I172" s="18">
        <f>('LCFS Values'!$E$5-$AA$4)/1000000*'LCFS Values'!B172*'LCFS Values'!$G$2*100</f>
        <v>95.341515989999976</v>
      </c>
      <c r="J172" s="4">
        <f>'RIN Values'!C172</f>
        <v>224.73749999999998</v>
      </c>
      <c r="K172" s="4">
        <f>'Fixed Credits Value'!B172</f>
        <v>100</v>
      </c>
      <c r="L172" s="4">
        <f t="shared" si="16"/>
        <v>770</v>
      </c>
      <c r="M172" s="4">
        <f>L172/'Feedstock Conversions'!B$19</f>
        <v>103.35570469798658</v>
      </c>
      <c r="O172" s="4">
        <f>'Fuel Values'!C172*100</f>
        <v>339.9</v>
      </c>
      <c r="P172" s="18">
        <f>('LCFS Values'!$E$5-AB$4)/1000000*'LCFS Values'!B172*'LCFS Values'!$G$2*100</f>
        <v>90.730646717142832</v>
      </c>
      <c r="Q172" s="4">
        <f>'RIN Values'!D172</f>
        <v>254.70249999999999</v>
      </c>
      <c r="R172" s="4">
        <f>'Fixed Credits Value'!B172</f>
        <v>100</v>
      </c>
      <c r="S172" s="4">
        <f>'Fixed Credits Value'!C172</f>
        <v>16</v>
      </c>
      <c r="T172" s="4">
        <f t="shared" si="19"/>
        <v>801.33314671714277</v>
      </c>
      <c r="U172" s="4">
        <f>T172/'Feedstock Conversions'!B$10</f>
        <v>98.672171081799746</v>
      </c>
      <c r="W172" s="4">
        <f t="shared" si="17"/>
        <v>181.02744400895858</v>
      </c>
      <c r="X172" s="4">
        <f t="shared" si="20"/>
        <v>31.333146717142768</v>
      </c>
      <c r="AE172" s="54">
        <v>64.900000000000006</v>
      </c>
      <c r="AF172" s="4">
        <f>$B172+'Rail Costs'!M172</f>
        <v>77.855039193728999</v>
      </c>
      <c r="AG172" s="4">
        <f>$B172+'Rail Costs'!B172</f>
        <v>79.056718924972003</v>
      </c>
      <c r="AH172" s="4">
        <f>$B172+'Rail Costs'!P172</f>
        <v>75.692015677491597</v>
      </c>
      <c r="AI172" s="4">
        <f>$B172+'Rail Costs'!L172</f>
        <v>76.653359462485994</v>
      </c>
      <c r="AM172" s="4">
        <f>$L172-(AE172*'Feedstock Conversions'!$B$19)-'Rail Costs'!Q172</f>
        <v>282.42467984302181</v>
      </c>
      <c r="AN172" s="4">
        <f>$L172-(AF172*'Feedstock Conversions'!$B$19)-'Rail Costs'!R172</f>
        <v>186.35770395878694</v>
      </c>
      <c r="AO172" s="4">
        <f>$L172-(AG172*'Feedstock Conversions'!$B$19)-'Rail Costs'!S172</f>
        <v>177.59094657886931</v>
      </c>
      <c r="AP172" s="4">
        <f>$L172-(AH172*'Feedstock Conversions'!$B$19)-'Rail Costs'!T172</f>
        <v>202.21798781508934</v>
      </c>
      <c r="AQ172" s="4">
        <f>$L172-(AI172*'Feedstock Conversions'!$B$19)-'Rail Costs'!U172</f>
        <v>195.21733964762606</v>
      </c>
      <c r="AR172" s="4">
        <f>W172-'Rail Costs'!V172</f>
        <v>176.37564954384069</v>
      </c>
      <c r="AT172" s="4">
        <f>$T172-(AE172*'Feedstock Conversions'!$B$10)-'Rail Costs'!Q172</f>
        <v>270.19910989349785</v>
      </c>
      <c r="AU172" s="4">
        <f>$T172-(AF172*'Feedstock Conversions'!$B$10)-'Rail Costs'!R172</f>
        <v>165.43714353707196</v>
      </c>
      <c r="AV172" s="4">
        <f>$T172-(AG172*'Feedstock Conversions'!$B$10)-'Rail Costs'!S172</f>
        <v>155.86385877753503</v>
      </c>
      <c r="AW172" s="4">
        <f>$T172-(AH172*'Feedstock Conversions'!$B$10)-'Rail Costs'!T172</f>
        <v>182.74917667668896</v>
      </c>
      <c r="AX172" s="4">
        <f>$T172-(AI172*'Feedstock Conversions'!$B$10)-'Rail Costs'!U172</f>
        <v>175.10330660553026</v>
      </c>
      <c r="AY172" s="4">
        <f>X172-'Rail Costs'!V172</f>
        <v>26.681352252024883</v>
      </c>
      <c r="BH172">
        <f t="shared" si="14"/>
        <v>15</v>
      </c>
      <c r="BI172">
        <f t="shared" si="15"/>
        <v>2022</v>
      </c>
      <c r="BJ172">
        <f t="shared" si="18"/>
        <v>4</v>
      </c>
    </row>
    <row r="173" spans="1:62" x14ac:dyDescent="0.2">
      <c r="A173" s="11">
        <v>44666</v>
      </c>
      <c r="B173" s="4">
        <v>74</v>
      </c>
      <c r="C173" s="18">
        <f>'Poultry Fat'!B173+'Rail Costs'!B173</f>
        <v>78.806718924972003</v>
      </c>
      <c r="E173" s="4">
        <f>'Poultry Fat'!C173*'Feedstock Conversions'!B$19</f>
        <v>587.11005599104146</v>
      </c>
      <c r="F173" s="4">
        <f>'Poultry Fat'!C173*'Feedstock Conversions'!B$10</f>
        <v>640.00249884285188</v>
      </c>
      <c r="H173" s="4">
        <f>'Fuel Values'!B173-'Poultry Fat'!I173-'Poultry Fat'!J173-'Poultry Fat'!K173</f>
        <v>342.23455822073174</v>
      </c>
      <c r="I173" s="18">
        <f>('LCFS Values'!$E$5-$AA$4)/1000000*'LCFS Values'!B173*'LCFS Values'!$G$2*100</f>
        <v>89.140441779268286</v>
      </c>
      <c r="J173" s="4">
        <f>'RIN Values'!C173</f>
        <v>241.125</v>
      </c>
      <c r="K173" s="4">
        <f>'Fixed Credits Value'!B173</f>
        <v>100</v>
      </c>
      <c r="L173" s="4">
        <f t="shared" si="16"/>
        <v>772.5</v>
      </c>
      <c r="M173" s="4">
        <f>L173/'Feedstock Conversions'!B$19</f>
        <v>103.69127516778524</v>
      </c>
      <c r="O173" s="4">
        <f>'Fuel Values'!C173*100</f>
        <v>358.63</v>
      </c>
      <c r="P173" s="18">
        <f>('LCFS Values'!$E$5-AB$4)/1000000*'LCFS Values'!B173*'LCFS Values'!$G$2*100</f>
        <v>84.829466442857125</v>
      </c>
      <c r="Q173" s="4">
        <f>'RIN Values'!D173</f>
        <v>273.27499999999998</v>
      </c>
      <c r="R173" s="4">
        <f>'Fixed Credits Value'!B173</f>
        <v>100</v>
      </c>
      <c r="S173" s="4">
        <f>'Fixed Credits Value'!C173</f>
        <v>16</v>
      </c>
      <c r="T173" s="4">
        <f t="shared" si="19"/>
        <v>832.73446644285707</v>
      </c>
      <c r="U173" s="4">
        <f>T173/'Feedstock Conversions'!B$10</f>
        <v>102.53877313721637</v>
      </c>
      <c r="W173" s="4">
        <f t="shared" si="17"/>
        <v>185.38994400895854</v>
      </c>
      <c r="X173" s="4">
        <f t="shared" si="20"/>
        <v>60.23446644285707</v>
      </c>
      <c r="AE173" s="54">
        <v>65</v>
      </c>
      <c r="AF173" s="4">
        <f>$B173+'Rail Costs'!M173</f>
        <v>77.605039193728999</v>
      </c>
      <c r="AG173" s="4">
        <f>$B173+'Rail Costs'!B173</f>
        <v>78.806718924972003</v>
      </c>
      <c r="AH173" s="4">
        <f>$B173+'Rail Costs'!P173</f>
        <v>75.442015677491597</v>
      </c>
      <c r="AI173" s="4">
        <f>$B173+'Rail Costs'!L173</f>
        <v>76.403359462485994</v>
      </c>
      <c r="AM173" s="4">
        <f>$L173-(AE173*'Feedstock Conversions'!$B$19)-'Rail Costs'!Q173</f>
        <v>284.17967984302186</v>
      </c>
      <c r="AN173" s="4">
        <f>$L173-(AF173*'Feedstock Conversions'!$B$19)-'Rail Costs'!R173</f>
        <v>190.72020395878701</v>
      </c>
      <c r="AO173" s="4">
        <f>$L173-(AG173*'Feedstock Conversions'!$B$19)-'Rail Costs'!S173</f>
        <v>181.95344657886926</v>
      </c>
      <c r="AP173" s="4">
        <f>$L173-(AH173*'Feedstock Conversions'!$B$19)-'Rail Costs'!T173</f>
        <v>206.58048781508941</v>
      </c>
      <c r="AQ173" s="4">
        <f>$L173-(AI173*'Feedstock Conversions'!$B$19)-'Rail Costs'!U173</f>
        <v>199.57983964762602</v>
      </c>
      <c r="AR173" s="4">
        <f>W173-'Rail Costs'!V173</f>
        <v>180.73814954384065</v>
      </c>
      <c r="AT173" s="4">
        <f>$T173-(AE173*'Feedstock Conversions'!$B$10)-'Rail Costs'!Q173</f>
        <v>300.78831295254554</v>
      </c>
      <c r="AU173" s="4">
        <f>$T173-(AF173*'Feedstock Conversions'!$B$10)-'Rail Costs'!R173</f>
        <v>198.86875492945296</v>
      </c>
      <c r="AV173" s="4">
        <f>$T173-(AG173*'Feedstock Conversions'!$B$10)-'Rail Costs'!S173</f>
        <v>189.29547016991592</v>
      </c>
      <c r="AW173" s="4">
        <f>$T173-(AH173*'Feedstock Conversions'!$B$10)-'Rail Costs'!T173</f>
        <v>216.18078806906996</v>
      </c>
      <c r="AX173" s="4">
        <f>$T173-(AI173*'Feedstock Conversions'!$B$10)-'Rail Costs'!U173</f>
        <v>208.53491799791126</v>
      </c>
      <c r="AY173" s="4">
        <f>X173-'Rail Costs'!V173</f>
        <v>55.582671977739182</v>
      </c>
      <c r="BH173">
        <f t="shared" si="14"/>
        <v>16</v>
      </c>
      <c r="BI173">
        <f t="shared" si="15"/>
        <v>2022</v>
      </c>
      <c r="BJ173">
        <f t="shared" si="18"/>
        <v>4</v>
      </c>
    </row>
    <row r="174" spans="1:62" x14ac:dyDescent="0.2">
      <c r="A174" s="11">
        <v>44673</v>
      </c>
      <c r="B174" s="4">
        <v>73.45</v>
      </c>
      <c r="C174" s="18">
        <f>'Poultry Fat'!B174+'Rail Costs'!B174</f>
        <v>78.256718924972006</v>
      </c>
      <c r="E174" s="4">
        <f>'Poultry Fat'!C174*'Feedstock Conversions'!B$19</f>
        <v>583.01255599104149</v>
      </c>
      <c r="F174" s="4">
        <f>'Poultry Fat'!C174*'Feedstock Conversions'!B$10</f>
        <v>635.53585717618523</v>
      </c>
      <c r="H174" s="4">
        <f>'Fuel Values'!B174-'Poultry Fat'!I174-'Poultry Fat'!J174-'Poultry Fat'!K174</f>
        <v>353.08442394439021</v>
      </c>
      <c r="I174" s="18">
        <f>('LCFS Values'!$E$5-$AA$4)/1000000*'LCFS Values'!B174*'LCFS Values'!$G$2*100</f>
        <v>89.915576055609748</v>
      </c>
      <c r="J174" s="4">
        <f>'RIN Values'!C174</f>
        <v>252</v>
      </c>
      <c r="K174" s="4">
        <f>'Fixed Credits Value'!B174</f>
        <v>100</v>
      </c>
      <c r="L174" s="4">
        <f t="shared" si="16"/>
        <v>795</v>
      </c>
      <c r="M174" s="4">
        <f>L174/'Feedstock Conversions'!B$19</f>
        <v>106.71140939597315</v>
      </c>
      <c r="O174" s="4">
        <f>'Fuel Values'!C174*100</f>
        <v>392.3</v>
      </c>
      <c r="P174" s="18">
        <f>('LCFS Values'!$E$5-AB$4)/1000000*'LCFS Values'!B174*'LCFS Values'!$G$2*100</f>
        <v>85.567113977142839</v>
      </c>
      <c r="Q174" s="4">
        <f>'RIN Values'!D174</f>
        <v>285.59999999999997</v>
      </c>
      <c r="R174" s="4">
        <f>'Fixed Credits Value'!B174</f>
        <v>100</v>
      </c>
      <c r="S174" s="4">
        <f>'Fixed Credits Value'!C174</f>
        <v>16</v>
      </c>
      <c r="T174" s="4">
        <f t="shared" si="19"/>
        <v>879.46711397714284</v>
      </c>
      <c r="U174" s="4">
        <f>T174/'Feedstock Conversions'!B$10</f>
        <v>108.29319851135627</v>
      </c>
      <c r="W174" s="4">
        <f t="shared" si="17"/>
        <v>211.98744400895851</v>
      </c>
      <c r="X174" s="4">
        <f t="shared" si="20"/>
        <v>84.467113977142844</v>
      </c>
      <c r="AE174" s="54">
        <v>65</v>
      </c>
      <c r="AF174" s="4">
        <f>$B174+'Rail Costs'!M174</f>
        <v>77.055039193729002</v>
      </c>
      <c r="AG174" s="4">
        <f>$B174+'Rail Costs'!B174</f>
        <v>78.256718924972006</v>
      </c>
      <c r="AH174" s="4">
        <f>$B174+'Rail Costs'!P174</f>
        <v>74.892015677491599</v>
      </c>
      <c r="AI174" s="4">
        <f>$B174+'Rail Costs'!L174</f>
        <v>75.853359462485997</v>
      </c>
      <c r="AM174" s="4">
        <f>$L174-(AE174*'Feedstock Conversions'!$B$19)-'Rail Costs'!Q174</f>
        <v>306.67967984302186</v>
      </c>
      <c r="AN174" s="4">
        <f>$L174-(AF174*'Feedstock Conversions'!$B$19)-'Rail Costs'!R174</f>
        <v>217.31770395878698</v>
      </c>
      <c r="AO174" s="4">
        <f>$L174-(AG174*'Feedstock Conversions'!$B$19)-'Rail Costs'!S174</f>
        <v>208.55094657886923</v>
      </c>
      <c r="AP174" s="4">
        <f>$L174-(AH174*'Feedstock Conversions'!$B$19)-'Rail Costs'!T174</f>
        <v>233.17798781508938</v>
      </c>
      <c r="AQ174" s="4">
        <f>$L174-(AI174*'Feedstock Conversions'!$B$19)-'Rail Costs'!U174</f>
        <v>226.17733964762598</v>
      </c>
      <c r="AR174" s="4">
        <f>W174-'Rail Costs'!V174</f>
        <v>207.33564954384062</v>
      </c>
      <c r="AT174" s="4">
        <f>$T174-(AE174*'Feedstock Conversions'!$B$10)-'Rail Costs'!Q174</f>
        <v>347.52096048683131</v>
      </c>
      <c r="AU174" s="4">
        <f>$T174-(AF174*'Feedstock Conversions'!$B$10)-'Rail Costs'!R174</f>
        <v>250.06804413040527</v>
      </c>
      <c r="AV174" s="4">
        <f>$T174-(AG174*'Feedstock Conversions'!$B$10)-'Rail Costs'!S174</f>
        <v>240.49475937086834</v>
      </c>
      <c r="AW174" s="4">
        <f>$T174-(AH174*'Feedstock Conversions'!$B$10)-'Rail Costs'!T174</f>
        <v>267.38007727002235</v>
      </c>
      <c r="AX174" s="4">
        <f>$T174-(AI174*'Feedstock Conversions'!$B$10)-'Rail Costs'!U174</f>
        <v>259.73420719886366</v>
      </c>
      <c r="AY174" s="4">
        <f>X174-'Rail Costs'!V174</f>
        <v>79.815319512024956</v>
      </c>
      <c r="BH174">
        <f t="shared" si="14"/>
        <v>17</v>
      </c>
      <c r="BI174">
        <f t="shared" si="15"/>
        <v>2022</v>
      </c>
      <c r="BJ174">
        <f t="shared" si="18"/>
        <v>4</v>
      </c>
    </row>
    <row r="175" spans="1:62" x14ac:dyDescent="0.2">
      <c r="A175" s="11">
        <v>44680</v>
      </c>
      <c r="B175" s="4">
        <v>73.099999999999994</v>
      </c>
      <c r="C175" s="18">
        <f>'Poultry Fat'!B175+'Rail Costs'!B175</f>
        <v>77.906718924971997</v>
      </c>
      <c r="E175" s="4">
        <f>'Poultry Fat'!C175*'Feedstock Conversions'!B$19</f>
        <v>580.40505599104142</v>
      </c>
      <c r="F175" s="4">
        <f>'Poultry Fat'!C175*'Feedstock Conversions'!B$10</f>
        <v>632.69344884285181</v>
      </c>
      <c r="H175" s="4">
        <f>'Fuel Values'!B175-'Poultry Fat'!I175-'Poultry Fat'!J175-'Poultry Fat'!K175</f>
        <v>347.27450451019513</v>
      </c>
      <c r="I175" s="18">
        <f>('LCFS Values'!$E$5-$AA$4)/1000000*'LCFS Values'!B175*'LCFS Values'!$G$2*100</f>
        <v>89.450495489804879</v>
      </c>
      <c r="J175" s="4">
        <f>'RIN Values'!C175</f>
        <v>277.27499999999998</v>
      </c>
      <c r="K175" s="4">
        <f>'Fixed Credits Value'!B175</f>
        <v>100</v>
      </c>
      <c r="L175" s="4">
        <f t="shared" si="16"/>
        <v>814</v>
      </c>
      <c r="M175" s="4">
        <f>L175/'Feedstock Conversions'!B$19</f>
        <v>109.26174496644295</v>
      </c>
      <c r="O175" s="4">
        <f>'Fuel Values'!C175*100</f>
        <v>463.99999999999994</v>
      </c>
      <c r="P175" s="18">
        <f>('LCFS Values'!$E$5-AB$4)/1000000*'LCFS Values'!B175*'LCFS Values'!$G$2*100</f>
        <v>85.124525456571405</v>
      </c>
      <c r="Q175" s="4">
        <f>'RIN Values'!D175</f>
        <v>314.245</v>
      </c>
      <c r="R175" s="4">
        <f>'Fixed Credits Value'!B175</f>
        <v>100</v>
      </c>
      <c r="S175" s="4">
        <f>'Fixed Credits Value'!C175</f>
        <v>16</v>
      </c>
      <c r="T175" s="4">
        <f t="shared" si="19"/>
        <v>979.36952545657141</v>
      </c>
      <c r="U175" s="4">
        <f>T175/'Feedstock Conversions'!B$10</f>
        <v>120.59468370183734</v>
      </c>
      <c r="W175" s="4">
        <f t="shared" si="17"/>
        <v>233.59494400895858</v>
      </c>
      <c r="X175" s="4">
        <f t="shared" si="20"/>
        <v>165.36952545657141</v>
      </c>
      <c r="AE175" s="54">
        <v>66.2</v>
      </c>
      <c r="AF175" s="4">
        <f>$B175+'Rail Costs'!M175</f>
        <v>76.705039193728993</v>
      </c>
      <c r="AG175" s="4">
        <f>$B175+'Rail Costs'!B175</f>
        <v>77.906718924971997</v>
      </c>
      <c r="AH175" s="4">
        <f>$B175+'Rail Costs'!P175</f>
        <v>74.542015677491591</v>
      </c>
      <c r="AI175" s="4">
        <f>$B175+'Rail Costs'!L175</f>
        <v>75.503359462485989</v>
      </c>
      <c r="AM175" s="4">
        <f>$L175-(AE175*'Feedstock Conversions'!$B$19)-'Rail Costs'!Q175</f>
        <v>316.7396798430218</v>
      </c>
      <c r="AN175" s="4">
        <f>$L175-(AF175*'Feedstock Conversions'!$B$19)-'Rail Costs'!R175</f>
        <v>238.92520395878705</v>
      </c>
      <c r="AO175" s="4">
        <f>$L175-(AG175*'Feedstock Conversions'!$B$19)-'Rail Costs'!S175</f>
        <v>230.1584465788693</v>
      </c>
      <c r="AP175" s="4">
        <f>$L175-(AH175*'Feedstock Conversions'!$B$19)-'Rail Costs'!T175</f>
        <v>254.78548781508945</v>
      </c>
      <c r="AQ175" s="4">
        <f>$L175-(AI175*'Feedstock Conversions'!$B$19)-'Rail Costs'!U175</f>
        <v>247.78483964762606</v>
      </c>
      <c r="AR175" s="4">
        <f>W175-'Rail Costs'!V175</f>
        <v>228.94314954384069</v>
      </c>
      <c r="AT175" s="4">
        <f>$T175-(AE175*'Feedstock Conversions'!$B$10)-'Rail Costs'!Q175</f>
        <v>437.67797196625986</v>
      </c>
      <c r="AU175" s="4">
        <f>$T175-(AF175*'Feedstock Conversions'!$B$10)-'Rail Costs'!R175</f>
        <v>352.81286394316726</v>
      </c>
      <c r="AV175" s="4">
        <f>$T175-(AG175*'Feedstock Conversions'!$B$10)-'Rail Costs'!S175</f>
        <v>343.23957918363033</v>
      </c>
      <c r="AW175" s="4">
        <f>$T175-(AH175*'Feedstock Conversions'!$B$10)-'Rail Costs'!T175</f>
        <v>370.12489708278434</v>
      </c>
      <c r="AX175" s="4">
        <f>$T175-(AI175*'Feedstock Conversions'!$B$10)-'Rail Costs'!U175</f>
        <v>362.47902701162565</v>
      </c>
      <c r="AY175" s="4">
        <f>X175-'Rail Costs'!V175</f>
        <v>160.71773099145352</v>
      </c>
      <c r="BH175">
        <f t="shared" si="14"/>
        <v>18</v>
      </c>
      <c r="BI175">
        <f t="shared" si="15"/>
        <v>2022</v>
      </c>
      <c r="BJ175">
        <f t="shared" si="18"/>
        <v>4</v>
      </c>
    </row>
    <row r="176" spans="1:62" x14ac:dyDescent="0.2">
      <c r="A176" s="11">
        <v>44687</v>
      </c>
      <c r="B176" s="4">
        <v>73</v>
      </c>
      <c r="C176" s="18">
        <f>'Poultry Fat'!B176+'Rail Costs'!B176</f>
        <v>77.806718924972003</v>
      </c>
      <c r="E176" s="4">
        <f>'Poultry Fat'!C176*'Feedstock Conversions'!B$19</f>
        <v>579.66005599104142</v>
      </c>
      <c r="F176" s="4">
        <f>'Poultry Fat'!C176*'Feedstock Conversions'!B$10</f>
        <v>631.8813321761852</v>
      </c>
      <c r="H176" s="4">
        <f>'Fuel Values'!B176-'Poultry Fat'!I176-'Poultry Fat'!J176-'Poultry Fat'!K176</f>
        <v>354.24593578325607</v>
      </c>
      <c r="I176" s="18">
        <f>('LCFS Values'!$E$5-$AA$4)/1000000*'LCFS Values'!B176*'LCFS Values'!$G$2*100</f>
        <v>88.40406421674389</v>
      </c>
      <c r="J176" s="4">
        <f>'RIN Values'!C176</f>
        <v>265.35000000000002</v>
      </c>
      <c r="K176" s="4">
        <f>'Fixed Credits Value'!B176</f>
        <v>100</v>
      </c>
      <c r="L176" s="4">
        <f t="shared" si="16"/>
        <v>808</v>
      </c>
      <c r="M176" s="4">
        <f>L176/'Feedstock Conversions'!B$19</f>
        <v>108.45637583892618</v>
      </c>
      <c r="O176" s="4">
        <f>'Fuel Values'!C176*100</f>
        <v>410.59999999999997</v>
      </c>
      <c r="P176" s="18">
        <f>('LCFS Values'!$E$5-AB$4)/1000000*'LCFS Values'!B176*'LCFS Values'!$G$2*100</f>
        <v>84.1287012852857</v>
      </c>
      <c r="Q176" s="4">
        <f>'RIN Values'!D176</f>
        <v>300.73</v>
      </c>
      <c r="R176" s="4">
        <f>'Fixed Credits Value'!B176</f>
        <v>100</v>
      </c>
      <c r="S176" s="4">
        <f>'Fixed Credits Value'!C176</f>
        <v>16</v>
      </c>
      <c r="T176" s="4">
        <f t="shared" si="19"/>
        <v>911.45870128528577</v>
      </c>
      <c r="U176" s="4">
        <f>T176/'Feedstock Conversions'!B$10</f>
        <v>112.23248317589251</v>
      </c>
      <c r="W176" s="4">
        <f t="shared" si="17"/>
        <v>228.33994400895858</v>
      </c>
      <c r="X176" s="4">
        <f t="shared" si="20"/>
        <v>103.45870128528577</v>
      </c>
      <c r="AE176" s="54">
        <v>67.7</v>
      </c>
      <c r="AF176" s="4">
        <f>$B176+'Rail Costs'!M176</f>
        <v>76.605039193728999</v>
      </c>
      <c r="AG176" s="4">
        <f>$B176+'Rail Costs'!B176</f>
        <v>77.806718924972003</v>
      </c>
      <c r="AH176" s="4">
        <f>$B176+'Rail Costs'!P176</f>
        <v>74.442015677491597</v>
      </c>
      <c r="AI176" s="4">
        <f>$B176+'Rail Costs'!L176</f>
        <v>75.403359462485994</v>
      </c>
      <c r="AM176" s="4">
        <f>$L176-(AE176*'Feedstock Conversions'!$B$19)-'Rail Costs'!Q176</f>
        <v>299.56467984302185</v>
      </c>
      <c r="AN176" s="4">
        <f>$L176-(AF176*'Feedstock Conversions'!$B$19)-'Rail Costs'!R176</f>
        <v>233.67020395878694</v>
      </c>
      <c r="AO176" s="4">
        <f>$L176-(AG176*'Feedstock Conversions'!$B$19)-'Rail Costs'!S176</f>
        <v>224.90344657886931</v>
      </c>
      <c r="AP176" s="4">
        <f>$L176-(AH176*'Feedstock Conversions'!$B$19)-'Rail Costs'!T176</f>
        <v>249.53048781508934</v>
      </c>
      <c r="AQ176" s="4">
        <f>$L176-(AI176*'Feedstock Conversions'!$B$19)-'Rail Costs'!U176</f>
        <v>242.52983964762606</v>
      </c>
      <c r="AR176" s="4">
        <f>W176-'Rail Costs'!V176</f>
        <v>223.68814954384069</v>
      </c>
      <c r="AT176" s="4">
        <f>$T176-(AE176*'Feedstock Conversions'!$B$10)-'Rail Costs'!Q176</f>
        <v>357.58539779497426</v>
      </c>
      <c r="AU176" s="4">
        <f>$T176-(AF176*'Feedstock Conversions'!$B$10)-'Rail Costs'!R176</f>
        <v>285.71415643854823</v>
      </c>
      <c r="AV176" s="4">
        <f>$T176-(AG176*'Feedstock Conversions'!$B$10)-'Rail Costs'!S176</f>
        <v>276.1408716790113</v>
      </c>
      <c r="AW176" s="4">
        <f>$T176-(AH176*'Feedstock Conversions'!$B$10)-'Rail Costs'!T176</f>
        <v>303.02618957816532</v>
      </c>
      <c r="AX176" s="4">
        <f>$T176-(AI176*'Feedstock Conversions'!$B$10)-'Rail Costs'!U176</f>
        <v>295.38031950700662</v>
      </c>
      <c r="AY176" s="4">
        <f>X176-'Rail Costs'!V176</f>
        <v>98.806906820167882</v>
      </c>
      <c r="BH176">
        <f t="shared" si="14"/>
        <v>19</v>
      </c>
      <c r="BI176">
        <f t="shared" si="15"/>
        <v>2022</v>
      </c>
      <c r="BJ176">
        <f t="shared" si="18"/>
        <v>5</v>
      </c>
    </row>
    <row r="177" spans="1:62" x14ac:dyDescent="0.2">
      <c r="A177" s="11">
        <v>44694</v>
      </c>
      <c r="B177" s="4">
        <v>73.900000000000006</v>
      </c>
      <c r="C177" s="18">
        <f>'Poultry Fat'!B177+'Rail Costs'!B177</f>
        <v>78.706718924972009</v>
      </c>
      <c r="E177" s="4">
        <f>'Poultry Fat'!C177*'Feedstock Conversions'!B$19</f>
        <v>586.36505599104146</v>
      </c>
      <c r="F177" s="4">
        <f>'Poultry Fat'!C177*'Feedstock Conversions'!B$10</f>
        <v>639.19038217618527</v>
      </c>
      <c r="H177" s="4">
        <f>'Fuel Values'!B177-'Poultry Fat'!I177-'Poultry Fat'!J177-'Poultry Fat'!K177</f>
        <v>329.53177624041462</v>
      </c>
      <c r="I177" s="18">
        <f>('LCFS Values'!$E$5-$AA$4)/1000000*'LCFS Values'!B177*'LCFS Values'!$G$2*100</f>
        <v>90.768223759585354</v>
      </c>
      <c r="J177" s="4">
        <f>'RIN Values'!C177</f>
        <v>277.20000000000005</v>
      </c>
      <c r="K177" s="4">
        <f>'Fixed Credits Value'!B177</f>
        <v>100</v>
      </c>
      <c r="L177" s="4">
        <f t="shared" si="16"/>
        <v>797.5</v>
      </c>
      <c r="M177" s="4">
        <f>L177/'Feedstock Conversions'!B$19</f>
        <v>107.0469798657718</v>
      </c>
      <c r="O177" s="4">
        <f>'Fuel Values'!C177*100</f>
        <v>392.11</v>
      </c>
      <c r="P177" s="18">
        <f>('LCFS Values'!$E$5-AB$4)/1000000*'LCFS Values'!B177*'LCFS Values'!$G$2*100</f>
        <v>86.378526264857129</v>
      </c>
      <c r="Q177" s="4">
        <f>'RIN Values'!D177</f>
        <v>314.16000000000003</v>
      </c>
      <c r="R177" s="4">
        <f>'Fixed Credits Value'!B177</f>
        <v>100</v>
      </c>
      <c r="S177" s="4">
        <f>'Fixed Credits Value'!C177</f>
        <v>16</v>
      </c>
      <c r="T177" s="4">
        <f t="shared" si="19"/>
        <v>908.6485262648572</v>
      </c>
      <c r="U177" s="4">
        <f>T177/'Feedstock Conversions'!B$10</f>
        <v>111.88645222544262</v>
      </c>
      <c r="W177" s="4">
        <f t="shared" si="17"/>
        <v>211.13494400895854</v>
      </c>
      <c r="X177" s="4">
        <f t="shared" si="20"/>
        <v>111.1485262648572</v>
      </c>
      <c r="AE177" s="54">
        <v>68</v>
      </c>
      <c r="AF177" s="4">
        <f>$B177+'Rail Costs'!M177</f>
        <v>77.505039193729004</v>
      </c>
      <c r="AG177" s="4">
        <f>$B177+'Rail Costs'!B177</f>
        <v>78.706718924972009</v>
      </c>
      <c r="AH177" s="4">
        <f>$B177+'Rail Costs'!P177</f>
        <v>75.342015677491602</v>
      </c>
      <c r="AI177" s="4">
        <f>$B177+'Rail Costs'!L177</f>
        <v>76.303359462486</v>
      </c>
      <c r="AM177" s="4">
        <f>$L177-(AE177*'Feedstock Conversions'!$B$19)-'Rail Costs'!Q177</f>
        <v>286.82967984302184</v>
      </c>
      <c r="AN177" s="4">
        <f>$L177-(AF177*'Feedstock Conversions'!$B$19)-'Rail Costs'!R177</f>
        <v>216.4652039587869</v>
      </c>
      <c r="AO177" s="4">
        <f>$L177-(AG177*'Feedstock Conversions'!$B$19)-'Rail Costs'!S177</f>
        <v>207.69844657886927</v>
      </c>
      <c r="AP177" s="4">
        <f>$L177-(AH177*'Feedstock Conversions'!$B$19)-'Rail Costs'!T177</f>
        <v>232.3254878150893</v>
      </c>
      <c r="AQ177" s="4">
        <f>$L177-(AI177*'Feedstock Conversions'!$B$19)-'Rail Costs'!U177</f>
        <v>225.32483964762602</v>
      </c>
      <c r="AR177" s="4">
        <f>W177-'Rail Costs'!V177</f>
        <v>206.48314954384065</v>
      </c>
      <c r="AT177" s="4">
        <f>$T177-(AE177*'Feedstock Conversions'!$B$10)-'Rail Costs'!Q177</f>
        <v>352.33887277454562</v>
      </c>
      <c r="AU177" s="4">
        <f>$T177-(AF177*'Feedstock Conversions'!$B$10)-'Rail Costs'!R177</f>
        <v>275.5949314181197</v>
      </c>
      <c r="AV177" s="4">
        <f>$T177-(AG177*'Feedstock Conversions'!$B$10)-'Rail Costs'!S177</f>
        <v>266.02164665858265</v>
      </c>
      <c r="AW177" s="4">
        <f>$T177-(AH177*'Feedstock Conversions'!$B$10)-'Rail Costs'!T177</f>
        <v>292.90696455773667</v>
      </c>
      <c r="AX177" s="4">
        <f>$T177-(AI177*'Feedstock Conversions'!$B$10)-'Rail Costs'!U177</f>
        <v>285.26109448657797</v>
      </c>
      <c r="AY177" s="4">
        <f>X177-'Rail Costs'!V177</f>
        <v>106.49673179973931</v>
      </c>
      <c r="BH177">
        <f t="shared" si="14"/>
        <v>20</v>
      </c>
      <c r="BI177">
        <f t="shared" si="15"/>
        <v>2022</v>
      </c>
      <c r="BJ177">
        <f t="shared" si="18"/>
        <v>5</v>
      </c>
    </row>
    <row r="178" spans="1:62" x14ac:dyDescent="0.2">
      <c r="A178" s="11">
        <v>44701</v>
      </c>
      <c r="B178" s="4">
        <v>77.5</v>
      </c>
      <c r="C178" s="18">
        <f>'Poultry Fat'!B178+'Rail Costs'!B178</f>
        <v>82.306718924972003</v>
      </c>
      <c r="E178" s="4">
        <f>'Poultry Fat'!C178*'Feedstock Conversions'!B$19</f>
        <v>613.18505599104139</v>
      </c>
      <c r="F178" s="4">
        <f>'Poultry Fat'!C178*'Feedstock Conversions'!B$10</f>
        <v>668.42658217618521</v>
      </c>
      <c r="H178" s="4">
        <f>'Fuel Values'!B178-'Poultry Fat'!I178-'Poultry Fat'!J178-'Poultry Fat'!K178</f>
        <v>341.9431727143658</v>
      </c>
      <c r="I178" s="18">
        <f>('LCFS Values'!$E$5-$AA$4)/1000000*'LCFS Values'!B178*'LCFS Values'!$G$2*100</f>
        <v>82.706827285634148</v>
      </c>
      <c r="J178" s="4">
        <f>'RIN Values'!C178</f>
        <v>272.85000000000002</v>
      </c>
      <c r="K178" s="4">
        <f>'Fixed Credits Value'!B178</f>
        <v>100</v>
      </c>
      <c r="L178" s="4">
        <f t="shared" si="16"/>
        <v>797.5</v>
      </c>
      <c r="M178" s="4">
        <f>L178/'Feedstock Conversions'!B$19</f>
        <v>107.0469798657718</v>
      </c>
      <c r="O178" s="4">
        <f>'Fuel Values'!C178*100</f>
        <v>371.91999999999996</v>
      </c>
      <c r="P178" s="18">
        <f>('LCFS Values'!$E$5-AB$4)/1000000*'LCFS Values'!B178*'LCFS Values'!$G$2*100</f>
        <v>78.706991908285701</v>
      </c>
      <c r="Q178" s="4">
        <f>'RIN Values'!D178</f>
        <v>309.23</v>
      </c>
      <c r="R178" s="4">
        <f>'Fixed Credits Value'!B178</f>
        <v>100</v>
      </c>
      <c r="S178" s="4">
        <f>'Fixed Credits Value'!C178</f>
        <v>16</v>
      </c>
      <c r="T178" s="4">
        <f t="shared" si="19"/>
        <v>875.85699190828564</v>
      </c>
      <c r="U178" s="4">
        <f>T178/'Feedstock Conversions'!B$10</f>
        <v>107.84866606706166</v>
      </c>
      <c r="W178" s="4">
        <f t="shared" si="17"/>
        <v>184.31494400895861</v>
      </c>
      <c r="X178" s="4">
        <f t="shared" si="20"/>
        <v>78.356991908285636</v>
      </c>
      <c r="AE178" s="54">
        <v>68</v>
      </c>
      <c r="AF178" s="4">
        <f>$B178+'Rail Costs'!M178</f>
        <v>81.105039193728999</v>
      </c>
      <c r="AG178" s="4">
        <f>$B178+'Rail Costs'!B178</f>
        <v>82.306718924972003</v>
      </c>
      <c r="AH178" s="4">
        <f>$B178+'Rail Costs'!P178</f>
        <v>78.942015677491597</v>
      </c>
      <c r="AI178" s="4">
        <f>$B178+'Rail Costs'!L178</f>
        <v>79.903359462485994</v>
      </c>
      <c r="AM178" s="4">
        <f>$L178-(AE178*'Feedstock Conversions'!$B$19)-'Rail Costs'!Q178</f>
        <v>286.82967984302184</v>
      </c>
      <c r="AN178" s="4">
        <f>$L178-(AF178*'Feedstock Conversions'!$B$19)-'Rail Costs'!R178</f>
        <v>189.64520395878696</v>
      </c>
      <c r="AO178" s="4">
        <f>$L178-(AG178*'Feedstock Conversions'!$B$19)-'Rail Costs'!S178</f>
        <v>180.87844657886933</v>
      </c>
      <c r="AP178" s="4">
        <f>$L178-(AH178*'Feedstock Conversions'!$B$19)-'Rail Costs'!T178</f>
        <v>205.50548781508937</v>
      </c>
      <c r="AQ178" s="4">
        <f>$L178-(AI178*'Feedstock Conversions'!$B$19)-'Rail Costs'!U178</f>
        <v>198.50483964762608</v>
      </c>
      <c r="AR178" s="4">
        <f>W178-'Rail Costs'!V178</f>
        <v>179.66314954384072</v>
      </c>
      <c r="AT178" s="4">
        <f>$T178-(AE178*'Feedstock Conversions'!$B$10)-'Rail Costs'!Q178</f>
        <v>319.54733841797406</v>
      </c>
      <c r="AU178" s="4">
        <f>$T178-(AF178*'Feedstock Conversions'!$B$10)-'Rail Costs'!R178</f>
        <v>213.56719706154809</v>
      </c>
      <c r="AV178" s="4">
        <f>$T178-(AG178*'Feedstock Conversions'!$B$10)-'Rail Costs'!S178</f>
        <v>203.99391230201115</v>
      </c>
      <c r="AW178" s="4">
        <f>$T178-(AH178*'Feedstock Conversions'!$B$10)-'Rail Costs'!T178</f>
        <v>230.8792302011652</v>
      </c>
      <c r="AX178" s="4">
        <f>$T178-(AI178*'Feedstock Conversions'!$B$10)-'Rail Costs'!U178</f>
        <v>223.2333601300065</v>
      </c>
      <c r="AY178" s="4">
        <f>X178-'Rail Costs'!V178</f>
        <v>73.705197443167748</v>
      </c>
      <c r="BH178">
        <f t="shared" si="14"/>
        <v>21</v>
      </c>
      <c r="BI178">
        <f t="shared" si="15"/>
        <v>2022</v>
      </c>
      <c r="BJ178">
        <f t="shared" si="18"/>
        <v>5</v>
      </c>
    </row>
    <row r="179" spans="1:62" x14ac:dyDescent="0.2">
      <c r="A179" s="11">
        <v>44708</v>
      </c>
      <c r="B179" s="4">
        <v>77.2</v>
      </c>
      <c r="C179" s="18">
        <f>'Poultry Fat'!B179+'Rail Costs'!B179</f>
        <v>82.006718924972006</v>
      </c>
      <c r="E179" s="4">
        <f>'Poultry Fat'!C179*'Feedstock Conversions'!B$19</f>
        <v>610.95005599104149</v>
      </c>
      <c r="F179" s="4">
        <f>'Poultry Fat'!C179*'Feedstock Conversions'!B$10</f>
        <v>665.99023217618526</v>
      </c>
      <c r="H179" s="4">
        <f>'Fuel Values'!B179-'Poultry Fat'!I179-'Poultry Fat'!J179-'Poultry Fat'!K179</f>
        <v>354.39543650074393</v>
      </c>
      <c r="I179" s="18">
        <f>('LCFS Values'!$E$5-$AA$4)/1000000*'LCFS Values'!B179*'LCFS Values'!$G$2*100</f>
        <v>76.854563499256102</v>
      </c>
      <c r="J179" s="4">
        <f>'RIN Values'!C179</f>
        <v>260.25</v>
      </c>
      <c r="K179" s="4">
        <f>'Fixed Credits Value'!B179</f>
        <v>100</v>
      </c>
      <c r="L179" s="4">
        <f t="shared" si="16"/>
        <v>791.5</v>
      </c>
      <c r="M179" s="4">
        <f>L179/'Feedstock Conversions'!B$19</f>
        <v>106.24161073825503</v>
      </c>
      <c r="O179" s="4">
        <f>'Fuel Values'!C179*100</f>
        <v>388.76</v>
      </c>
      <c r="P179" s="18">
        <f>('LCFS Values'!$E$5-AB$4)/1000000*'LCFS Values'!B179*'LCFS Values'!$G$2*100</f>
        <v>73.137753024428548</v>
      </c>
      <c r="Q179" s="4">
        <f>'RIN Values'!D179</f>
        <v>294.95</v>
      </c>
      <c r="R179" s="4">
        <f>'Fixed Credits Value'!B179</f>
        <v>100</v>
      </c>
      <c r="S179" s="4">
        <f>'Fixed Credits Value'!C179</f>
        <v>16</v>
      </c>
      <c r="T179" s="4">
        <f t="shared" si="19"/>
        <v>872.84775302442858</v>
      </c>
      <c r="U179" s="4">
        <f>T179/'Feedstock Conversions'!B$10</f>
        <v>107.47812338429559</v>
      </c>
      <c r="W179" s="4">
        <f t="shared" si="17"/>
        <v>180.54994400895851</v>
      </c>
      <c r="X179" s="4">
        <f t="shared" si="20"/>
        <v>81.347753024428584</v>
      </c>
      <c r="AE179" s="54">
        <v>69.599999999999994</v>
      </c>
      <c r="AF179" s="4">
        <f>$B179+'Rail Costs'!M179</f>
        <v>80.805039193729002</v>
      </c>
      <c r="AG179" s="4">
        <f>$B179+'Rail Costs'!B179</f>
        <v>82.006718924972006</v>
      </c>
      <c r="AH179" s="4">
        <f>$B179+'Rail Costs'!P179</f>
        <v>78.642015677491599</v>
      </c>
      <c r="AI179" s="4">
        <f>$B179+'Rail Costs'!L179</f>
        <v>79.603359462485997</v>
      </c>
      <c r="AM179" s="4">
        <f>$L179-(AE179*'Feedstock Conversions'!$B$19)-'Rail Costs'!Q179</f>
        <v>268.90967984302188</v>
      </c>
      <c r="AN179" s="4">
        <f>$L179-(AF179*'Feedstock Conversions'!$B$19)-'Rail Costs'!R179</f>
        <v>185.88020395878698</v>
      </c>
      <c r="AO179" s="4">
        <f>$L179-(AG179*'Feedstock Conversions'!$B$19)-'Rail Costs'!S179</f>
        <v>177.11344657886923</v>
      </c>
      <c r="AP179" s="4">
        <f>$L179-(AH179*'Feedstock Conversions'!$B$19)-'Rail Costs'!T179</f>
        <v>201.74048781508938</v>
      </c>
      <c r="AQ179" s="4">
        <f>$L179-(AI179*'Feedstock Conversions'!$B$19)-'Rail Costs'!U179</f>
        <v>194.73983964762598</v>
      </c>
      <c r="AR179" s="4">
        <f>W179-'Rail Costs'!V179</f>
        <v>175.89814954384062</v>
      </c>
      <c r="AT179" s="4">
        <f>$T179-(AE179*'Feedstock Conversions'!$B$10)-'Rail Costs'!Q179</f>
        <v>303.54423286745043</v>
      </c>
      <c r="AU179" s="4">
        <f>$T179-(AF179*'Feedstock Conversions'!$B$10)-'Rail Costs'!R179</f>
        <v>212.9943081776911</v>
      </c>
      <c r="AV179" s="4">
        <f>$T179-(AG179*'Feedstock Conversions'!$B$10)-'Rail Costs'!S179</f>
        <v>203.42102341815405</v>
      </c>
      <c r="AW179" s="4">
        <f>$T179-(AH179*'Feedstock Conversions'!$B$10)-'Rail Costs'!T179</f>
        <v>230.3063413173081</v>
      </c>
      <c r="AX179" s="4">
        <f>$T179-(AI179*'Feedstock Conversions'!$B$10)-'Rail Costs'!U179</f>
        <v>222.6604712461494</v>
      </c>
      <c r="AY179" s="4">
        <f>X179-'Rail Costs'!V179</f>
        <v>76.695958559310697</v>
      </c>
      <c r="BH179">
        <f t="shared" si="14"/>
        <v>22</v>
      </c>
      <c r="BI179">
        <f t="shared" si="15"/>
        <v>2022</v>
      </c>
      <c r="BJ179">
        <f t="shared" si="18"/>
        <v>5</v>
      </c>
    </row>
    <row r="180" spans="1:62" x14ac:dyDescent="0.2">
      <c r="A180" s="11">
        <v>44715</v>
      </c>
      <c r="B180" s="4">
        <v>77</v>
      </c>
      <c r="C180" s="18">
        <f>'Poultry Fat'!B180+'Rail Costs'!B180</f>
        <v>81.806718924972003</v>
      </c>
      <c r="E180" s="4">
        <f>'Poultry Fat'!C180*'Feedstock Conversions'!B$19</f>
        <v>609.46005599104149</v>
      </c>
      <c r="F180" s="4">
        <f>'Poultry Fat'!C180*'Feedstock Conversions'!B$10</f>
        <v>664.36599884285181</v>
      </c>
      <c r="H180" s="4">
        <f>'Fuel Values'!B180-'Poultry Fat'!I180-'Poultry Fat'!J180-'Poultry Fat'!K180</f>
        <v>364.0737267451982</v>
      </c>
      <c r="I180" s="18">
        <f>('LCFS Values'!$E$5-$AA$4)/1000000*'LCFS Values'!B180*'LCFS Values'!$G$2*100</f>
        <v>70.488773254801814</v>
      </c>
      <c r="J180" s="4">
        <f>'RIN Values'!C180</f>
        <v>252.9375</v>
      </c>
      <c r="K180" s="4">
        <f>'Fixed Credits Value'!B180</f>
        <v>100</v>
      </c>
      <c r="L180" s="4">
        <f t="shared" si="16"/>
        <v>787.5</v>
      </c>
      <c r="M180" s="4">
        <f>L180/'Feedstock Conversions'!B$19</f>
        <v>105.70469798657717</v>
      </c>
      <c r="O180" s="4">
        <f>'Fuel Values'!C180*100</f>
        <v>419.06999999999994</v>
      </c>
      <c r="P180" s="18">
        <f>('LCFS Values'!$E$5-AB$4)/1000000*'LCFS Values'!B180*'LCFS Values'!$G$2*100</f>
        <v>67.079822649107129</v>
      </c>
      <c r="Q180" s="4">
        <f>'RIN Values'!D180</f>
        <v>286.66249999999997</v>
      </c>
      <c r="R180" s="4">
        <f>'Fixed Credits Value'!B180</f>
        <v>100</v>
      </c>
      <c r="S180" s="4">
        <f>'Fixed Credits Value'!C180</f>
        <v>16</v>
      </c>
      <c r="T180" s="4">
        <f t="shared" si="19"/>
        <v>888.81232264910705</v>
      </c>
      <c r="U180" s="4">
        <f>T180/'Feedstock Conversions'!B$10</f>
        <v>109.44392094515652</v>
      </c>
      <c r="W180" s="4">
        <f t="shared" si="17"/>
        <v>178.03994400895851</v>
      </c>
      <c r="X180" s="4">
        <f t="shared" si="20"/>
        <v>101.31232264910705</v>
      </c>
      <c r="AE180" s="54">
        <v>71</v>
      </c>
      <c r="AF180" s="4">
        <f>$B180+'Rail Costs'!M180</f>
        <v>80.605039193728999</v>
      </c>
      <c r="AG180" s="4">
        <f>$B180+'Rail Costs'!B180</f>
        <v>81.806718924972003</v>
      </c>
      <c r="AH180" s="4">
        <f>$B180+'Rail Costs'!P180</f>
        <v>78.442015677491597</v>
      </c>
      <c r="AI180" s="4">
        <f>$B180+'Rail Costs'!L180</f>
        <v>79.403359462485994</v>
      </c>
      <c r="AM180" s="4">
        <f>$L180-(AE180*'Feedstock Conversions'!$B$19)-'Rail Costs'!Q180</f>
        <v>254.47967984302181</v>
      </c>
      <c r="AN180" s="4">
        <f>$L180-(AF180*'Feedstock Conversions'!$B$19)-'Rail Costs'!R180</f>
        <v>183.37020395878699</v>
      </c>
      <c r="AO180" s="4">
        <f>$L180-(AG180*'Feedstock Conversions'!$B$19)-'Rail Costs'!S180</f>
        <v>174.60344657886924</v>
      </c>
      <c r="AP180" s="4">
        <f>$L180-(AH180*'Feedstock Conversions'!$B$19)-'Rail Costs'!T180</f>
        <v>199.23048781508939</v>
      </c>
      <c r="AQ180" s="4">
        <f>$L180-(AI180*'Feedstock Conversions'!$B$19)-'Rail Costs'!U180</f>
        <v>192.22983964762611</v>
      </c>
      <c r="AR180" s="4">
        <f>W180-'Rail Costs'!V180</f>
        <v>173.38814954384063</v>
      </c>
      <c r="AT180" s="4">
        <f>$T180-(AE180*'Feedstock Conversions'!$B$10)-'Rail Costs'!Q180</f>
        <v>308.13916915879554</v>
      </c>
      <c r="AU180" s="4">
        <f>$T180-(AF180*'Feedstock Conversions'!$B$10)-'Rail Costs'!R180</f>
        <v>230.58311113570289</v>
      </c>
      <c r="AV180" s="4">
        <f>$T180-(AG180*'Feedstock Conversions'!$B$10)-'Rail Costs'!S180</f>
        <v>221.00982637616596</v>
      </c>
      <c r="AW180" s="4">
        <f>$T180-(AH180*'Feedstock Conversions'!$B$10)-'Rail Costs'!T180</f>
        <v>247.89514427531989</v>
      </c>
      <c r="AX180" s="4">
        <f>$T180-(AI180*'Feedstock Conversions'!$B$10)-'Rail Costs'!U180</f>
        <v>240.2492742041612</v>
      </c>
      <c r="AY180" s="4">
        <f>X180-'Rail Costs'!V180</f>
        <v>96.660528183989157</v>
      </c>
      <c r="BH180">
        <f t="shared" si="14"/>
        <v>23</v>
      </c>
      <c r="BI180">
        <f t="shared" si="15"/>
        <v>2022</v>
      </c>
      <c r="BJ180">
        <f t="shared" si="18"/>
        <v>6</v>
      </c>
    </row>
    <row r="181" spans="1:62" x14ac:dyDescent="0.2">
      <c r="A181" s="11">
        <v>44722</v>
      </c>
      <c r="B181" s="4">
        <v>80.099999999999994</v>
      </c>
      <c r="C181" s="18">
        <f>'Poultry Fat'!B181+'Rail Costs'!B181</f>
        <v>84.906718924971997</v>
      </c>
      <c r="E181" s="4">
        <f>'Poultry Fat'!C181*'Feedstock Conversions'!B$19</f>
        <v>632.5550559910414</v>
      </c>
      <c r="F181" s="4">
        <f>'Poultry Fat'!C181*'Feedstock Conversions'!B$10</f>
        <v>689.54161550951846</v>
      </c>
      <c r="H181" s="4">
        <f>'Fuel Values'!B181-'Poultry Fat'!I181-'Poultry Fat'!J181-'Poultry Fat'!K181</f>
        <v>364.03528633671954</v>
      </c>
      <c r="I181" s="18">
        <f>('LCFS Values'!$E$5-$AA$4)/1000000*'LCFS Values'!B181*'LCFS Values'!$G$2*100</f>
        <v>63.289713663280487</v>
      </c>
      <c r="J181" s="4">
        <f>'RIN Values'!C181</f>
        <v>260.17499999999995</v>
      </c>
      <c r="K181" s="4">
        <f>'Fixed Credits Value'!B181</f>
        <v>100</v>
      </c>
      <c r="L181" s="4">
        <f t="shared" si="16"/>
        <v>787.5</v>
      </c>
      <c r="M181" s="4">
        <f>L181/'Feedstock Conversions'!B$19</f>
        <v>105.70469798657717</v>
      </c>
      <c r="O181" s="4">
        <f>'Fuel Values'!C181*100</f>
        <v>436.31</v>
      </c>
      <c r="P181" s="18">
        <f>('LCFS Values'!$E$5-AB$4)/1000000*'LCFS Values'!B181*'LCFS Values'!$G$2*100</f>
        <v>60.228921174428571</v>
      </c>
      <c r="Q181" s="4">
        <f>'RIN Values'!D181</f>
        <v>294.86499999999995</v>
      </c>
      <c r="R181" s="4">
        <f>'Fixed Credits Value'!B181</f>
        <v>100</v>
      </c>
      <c r="S181" s="4">
        <f>'Fixed Credits Value'!C181</f>
        <v>16</v>
      </c>
      <c r="T181" s="4">
        <f t="shared" si="19"/>
        <v>907.40392117442855</v>
      </c>
      <c r="U181" s="4">
        <f>T181/'Feedstock Conversions'!B$10</f>
        <v>111.73319775579392</v>
      </c>
      <c r="W181" s="4">
        <f t="shared" si="17"/>
        <v>154.9449440089586</v>
      </c>
      <c r="X181" s="4">
        <f t="shared" si="20"/>
        <v>119.90392117442855</v>
      </c>
      <c r="AE181" s="54">
        <v>73.400000000000006</v>
      </c>
      <c r="AF181" s="4">
        <f>$B181+'Rail Costs'!M181</f>
        <v>83.705039193728993</v>
      </c>
      <c r="AG181" s="4">
        <f>$B181+'Rail Costs'!B181</f>
        <v>84.906718924971997</v>
      </c>
      <c r="AH181" s="4">
        <f>$B181+'Rail Costs'!P181</f>
        <v>81.542015677491591</v>
      </c>
      <c r="AI181" s="4">
        <f>$B181+'Rail Costs'!L181</f>
        <v>82.503359462485989</v>
      </c>
      <c r="AM181" s="4">
        <f>$L181-(AE181*'Feedstock Conversions'!$B$19)-'Rail Costs'!Q181</f>
        <v>236.59967984302182</v>
      </c>
      <c r="AN181" s="4">
        <f>$L181-(AF181*'Feedstock Conversions'!$B$19)-'Rail Costs'!R181</f>
        <v>160.27520395878707</v>
      </c>
      <c r="AO181" s="4">
        <f>$L181-(AG181*'Feedstock Conversions'!$B$19)-'Rail Costs'!S181</f>
        <v>151.50844657886933</v>
      </c>
      <c r="AP181" s="4">
        <f>$L181-(AH181*'Feedstock Conversions'!$B$19)-'Rail Costs'!T181</f>
        <v>176.13548781508936</v>
      </c>
      <c r="AQ181" s="4">
        <f>$L181-(AI181*'Feedstock Conversions'!$B$19)-'Rail Costs'!U181</f>
        <v>169.13483964762608</v>
      </c>
      <c r="AR181" s="4">
        <f>W181-'Rail Costs'!V181</f>
        <v>150.29314954384071</v>
      </c>
      <c r="AT181" s="4">
        <f>$T181-(AE181*'Feedstock Conversions'!$B$10)-'Rail Costs'!Q181</f>
        <v>307.239967684117</v>
      </c>
      <c r="AU181" s="4">
        <f>$T181-(AF181*'Feedstock Conversions'!$B$10)-'Rail Costs'!R181</f>
        <v>223.99909299435774</v>
      </c>
      <c r="AV181" s="4">
        <f>$T181-(AG181*'Feedstock Conversions'!$B$10)-'Rail Costs'!S181</f>
        <v>214.42580823482081</v>
      </c>
      <c r="AW181" s="4">
        <f>$T181-(AH181*'Feedstock Conversions'!$B$10)-'Rail Costs'!T181</f>
        <v>241.31112613397485</v>
      </c>
      <c r="AX181" s="4">
        <f>$T181-(AI181*'Feedstock Conversions'!$B$10)-'Rail Costs'!U181</f>
        <v>233.66525606281604</v>
      </c>
      <c r="AY181" s="4">
        <f>X181-'Rail Costs'!V181</f>
        <v>115.25212670931066</v>
      </c>
      <c r="BH181">
        <f t="shared" si="14"/>
        <v>24</v>
      </c>
      <c r="BI181">
        <f t="shared" si="15"/>
        <v>2022</v>
      </c>
      <c r="BJ181">
        <f t="shared" si="18"/>
        <v>6</v>
      </c>
    </row>
    <row r="182" spans="1:62" x14ac:dyDescent="0.2">
      <c r="A182" s="11">
        <v>44729</v>
      </c>
      <c r="B182" s="4">
        <v>80.2</v>
      </c>
      <c r="C182" s="18">
        <f>'Poultry Fat'!B182+'Rail Costs'!B182</f>
        <v>85.006718924972006</v>
      </c>
      <c r="E182" s="4">
        <f>'Poultry Fat'!C182*'Feedstock Conversions'!B$19</f>
        <v>633.3000559910414</v>
      </c>
      <c r="F182" s="4">
        <f>'Poultry Fat'!C182*'Feedstock Conversions'!B$10</f>
        <v>690.35373217618519</v>
      </c>
      <c r="H182" s="4">
        <f>'Fuel Values'!B182-'Poultry Fat'!I182-'Poultry Fat'!J182-'Poultry Fat'!K182</f>
        <v>384.58237008006097</v>
      </c>
      <c r="I182" s="18">
        <f>('LCFS Values'!$E$5-$AA$4)/1000000*'LCFS Values'!B182*'LCFS Values'!$G$2*100</f>
        <v>65.692629919939023</v>
      </c>
      <c r="J182" s="4">
        <f>'RIN Values'!C182</f>
        <v>243.22500000000002</v>
      </c>
      <c r="K182" s="4">
        <f>'Fixed Credits Value'!B182</f>
        <v>100</v>
      </c>
      <c r="L182" s="4">
        <f t="shared" si="16"/>
        <v>793.5</v>
      </c>
      <c r="M182" s="4">
        <f>L182/'Feedstock Conversions'!B$19</f>
        <v>106.51006711409396</v>
      </c>
      <c r="O182" s="4">
        <f>'Fuel Values'!C182*100</f>
        <v>438.75</v>
      </c>
      <c r="P182" s="18">
        <f>('LCFS Values'!$E$5-AB$4)/1000000*'LCFS Values'!B182*'LCFS Values'!$G$2*100</f>
        <v>62.515628530714274</v>
      </c>
      <c r="Q182" s="4">
        <f>'RIN Values'!D182</f>
        <v>275.65500000000003</v>
      </c>
      <c r="R182" s="4">
        <f>'Fixed Credits Value'!B182</f>
        <v>100</v>
      </c>
      <c r="S182" s="4">
        <f>'Fixed Credits Value'!C182</f>
        <v>16</v>
      </c>
      <c r="T182" s="4">
        <f t="shared" si="19"/>
        <v>892.92062853071434</v>
      </c>
      <c r="U182" s="4">
        <f>T182/'Feedstock Conversions'!B$10</f>
        <v>109.94979726197562</v>
      </c>
      <c r="W182" s="4">
        <f t="shared" si="17"/>
        <v>160.1999440089586</v>
      </c>
      <c r="X182" s="4">
        <f t="shared" si="20"/>
        <v>99.420628530714339</v>
      </c>
      <c r="AE182" s="54">
        <v>74</v>
      </c>
      <c r="AF182" s="4">
        <f>$B182+'Rail Costs'!M182</f>
        <v>83.805039193729002</v>
      </c>
      <c r="AG182" s="4">
        <f>$B182+'Rail Costs'!B182</f>
        <v>85.006718924972006</v>
      </c>
      <c r="AH182" s="4">
        <f>$B182+'Rail Costs'!P182</f>
        <v>81.642015677491599</v>
      </c>
      <c r="AI182" s="4">
        <f>$B182+'Rail Costs'!L182</f>
        <v>82.603359462485997</v>
      </c>
      <c r="AM182" s="4">
        <f>$L182-(AE182*'Feedstock Conversions'!$B$19)-'Rail Costs'!Q182</f>
        <v>238.12967984302179</v>
      </c>
      <c r="AN182" s="4">
        <f>$L182-(AF182*'Feedstock Conversions'!$B$19)-'Rail Costs'!R182</f>
        <v>165.53020395878696</v>
      </c>
      <c r="AO182" s="4">
        <f>$L182-(AG182*'Feedstock Conversions'!$B$19)-'Rail Costs'!S182</f>
        <v>156.76344657886932</v>
      </c>
      <c r="AP182" s="4">
        <f>$L182-(AH182*'Feedstock Conversions'!$B$19)-'Rail Costs'!T182</f>
        <v>181.39048781508936</v>
      </c>
      <c r="AQ182" s="4">
        <f>$L182-(AI182*'Feedstock Conversions'!$B$19)-'Rail Costs'!U182</f>
        <v>174.38983964762608</v>
      </c>
      <c r="AR182" s="4">
        <f>W182-'Rail Costs'!V182</f>
        <v>155.54814954384071</v>
      </c>
      <c r="AT182" s="4">
        <f>$T182-(AE182*'Feedstock Conversions'!$B$10)-'Rail Costs'!Q182</f>
        <v>287.88397504040279</v>
      </c>
      <c r="AU182" s="4">
        <f>$T182-(AF182*'Feedstock Conversions'!$B$10)-'Rail Costs'!R182</f>
        <v>208.70368368397681</v>
      </c>
      <c r="AV182" s="4">
        <f>$T182-(AG182*'Feedstock Conversions'!$B$10)-'Rail Costs'!S182</f>
        <v>199.13039892443987</v>
      </c>
      <c r="AW182" s="4">
        <f>$T182-(AH182*'Feedstock Conversions'!$B$10)-'Rail Costs'!T182</f>
        <v>226.01571682359392</v>
      </c>
      <c r="AX182" s="4">
        <f>$T182-(AI182*'Feedstock Conversions'!$B$10)-'Rail Costs'!U182</f>
        <v>218.36984675243511</v>
      </c>
      <c r="AY182" s="4">
        <f>X182-'Rail Costs'!V182</f>
        <v>94.768834065596451</v>
      </c>
      <c r="BH182">
        <f t="shared" si="14"/>
        <v>25</v>
      </c>
      <c r="BI182">
        <f t="shared" si="15"/>
        <v>2022</v>
      </c>
      <c r="BJ182">
        <f t="shared" si="18"/>
        <v>6</v>
      </c>
    </row>
    <row r="183" spans="1:62" x14ac:dyDescent="0.2">
      <c r="A183" s="11">
        <v>44736</v>
      </c>
      <c r="B183" s="4">
        <v>80</v>
      </c>
      <c r="C183" s="18">
        <f>'Poultry Fat'!B183+'Rail Costs'!B183</f>
        <v>84.806718924972003</v>
      </c>
      <c r="E183" s="4">
        <f>'Poultry Fat'!C183*'Feedstock Conversions'!B$19</f>
        <v>631.81005599104139</v>
      </c>
      <c r="F183" s="4">
        <f>'Poultry Fat'!C183*'Feedstock Conversions'!B$10</f>
        <v>688.72949884285185</v>
      </c>
      <c r="H183" s="4">
        <f>'Fuel Values'!B183-'Poultry Fat'!I183-'Poultry Fat'!J183-'Poultry Fat'!K183</f>
        <v>397.71575479204273</v>
      </c>
      <c r="I183" s="18">
        <f>('LCFS Values'!$E$5-$AA$4)/1000000*'LCFS Values'!B183*'LCFS Values'!$G$2*100</f>
        <v>71.409245207957312</v>
      </c>
      <c r="J183" s="4">
        <f>'RIN Values'!C183</f>
        <v>226.5</v>
      </c>
      <c r="K183" s="4">
        <f>'Fixed Credits Value'!B183</f>
        <v>100</v>
      </c>
      <c r="L183" s="4">
        <f t="shared" si="16"/>
        <v>795.625</v>
      </c>
      <c r="M183" s="4">
        <f>L183/'Feedstock Conversions'!B$19</f>
        <v>106.79530201342281</v>
      </c>
      <c r="O183" s="4">
        <f>'Fuel Values'!C183*100</f>
        <v>437.6</v>
      </c>
      <c r="P183" s="18">
        <f>('LCFS Values'!$E$5-AB$4)/1000000*'LCFS Values'!B183*'LCFS Values'!$G$2*100</f>
        <v>67.95577909607141</v>
      </c>
      <c r="Q183" s="4">
        <f>'RIN Values'!D183</f>
        <v>256.7</v>
      </c>
      <c r="R183" s="4">
        <f>'Fixed Credits Value'!B183</f>
        <v>100</v>
      </c>
      <c r="S183" s="4">
        <f>'Fixed Credits Value'!C183</f>
        <v>16</v>
      </c>
      <c r="T183" s="4">
        <f t="shared" si="19"/>
        <v>878.25577909607136</v>
      </c>
      <c r="U183" s="4">
        <f>T183/'Feedstock Conversions'!B$10</f>
        <v>108.14404076952054</v>
      </c>
      <c r="W183" s="4">
        <f t="shared" si="17"/>
        <v>163.81494400895861</v>
      </c>
      <c r="X183" s="4">
        <f t="shared" si="20"/>
        <v>82.630779096071365</v>
      </c>
      <c r="AE183" s="54">
        <v>74</v>
      </c>
      <c r="AF183" s="4">
        <f>$B183+'Rail Costs'!M183</f>
        <v>83.605039193728999</v>
      </c>
      <c r="AG183" s="4">
        <f>$B183+'Rail Costs'!B183</f>
        <v>84.806718924972003</v>
      </c>
      <c r="AH183" s="4">
        <f>$B183+'Rail Costs'!P183</f>
        <v>81.442015677491597</v>
      </c>
      <c r="AI183" s="4">
        <f>$B183+'Rail Costs'!L183</f>
        <v>82.403359462485994</v>
      </c>
      <c r="AM183" s="4">
        <f>$L183-(AE183*'Feedstock Conversions'!$B$19)-'Rail Costs'!Q183</f>
        <v>240.25467984302179</v>
      </c>
      <c r="AN183" s="4">
        <f>$L183-(AF183*'Feedstock Conversions'!$B$19)-'Rail Costs'!R183</f>
        <v>169.14520395878696</v>
      </c>
      <c r="AO183" s="4">
        <f>$L183-(AG183*'Feedstock Conversions'!$B$19)-'Rail Costs'!S183</f>
        <v>160.37844657886933</v>
      </c>
      <c r="AP183" s="4">
        <f>$L183-(AH183*'Feedstock Conversions'!$B$19)-'Rail Costs'!T183</f>
        <v>185.00548781508937</v>
      </c>
      <c r="AQ183" s="4">
        <f>$L183-(AI183*'Feedstock Conversions'!$B$19)-'Rail Costs'!U183</f>
        <v>178.00483964762608</v>
      </c>
      <c r="AR183" s="4">
        <f>W183-'Rail Costs'!V183</f>
        <v>159.16314954384072</v>
      </c>
      <c r="AT183" s="4">
        <f>$T183-(AE183*'Feedstock Conversions'!$B$10)-'Rail Costs'!Q183</f>
        <v>273.21912560575981</v>
      </c>
      <c r="AU183" s="4">
        <f>$T183-(AF183*'Feedstock Conversions'!$B$10)-'Rail Costs'!R183</f>
        <v>195.66306758266717</v>
      </c>
      <c r="AV183" s="4">
        <f>$T183-(AG183*'Feedstock Conversions'!$B$10)-'Rail Costs'!S183</f>
        <v>186.08978282313024</v>
      </c>
      <c r="AW183" s="4">
        <f>$T183-(AH183*'Feedstock Conversions'!$B$10)-'Rail Costs'!T183</f>
        <v>212.97510072228428</v>
      </c>
      <c r="AX183" s="4">
        <f>$T183-(AI183*'Feedstock Conversions'!$B$10)-'Rail Costs'!U183</f>
        <v>205.32923065112558</v>
      </c>
      <c r="AY183" s="4">
        <f>X183-'Rail Costs'!V183</f>
        <v>77.978984630953477</v>
      </c>
      <c r="BH183">
        <f t="shared" si="14"/>
        <v>26</v>
      </c>
      <c r="BI183">
        <f t="shared" si="15"/>
        <v>2022</v>
      </c>
      <c r="BJ183">
        <f t="shared" si="18"/>
        <v>6</v>
      </c>
    </row>
    <row r="184" spans="1:62" x14ac:dyDescent="0.2">
      <c r="A184" s="11">
        <v>44743</v>
      </c>
      <c r="B184" s="4">
        <v>80.5</v>
      </c>
      <c r="C184" s="18">
        <f>'Poultry Fat'!B184+'Rail Costs'!B184</f>
        <v>85.409720044792834</v>
      </c>
      <c r="E184" s="4">
        <f>'Poultry Fat'!C184*'Feedstock Conversions'!B$19</f>
        <v>636.30241433370668</v>
      </c>
      <c r="F184" s="4">
        <f>'Poultry Fat'!C184*'Feedstock Conversions'!B$10</f>
        <v>693.62657143710351</v>
      </c>
      <c r="H184" s="4">
        <f>'Fuel Values'!B184-'Poultry Fat'!I184-'Poultry Fat'!J184-'Poultry Fat'!K184</f>
        <v>382.06951547778044</v>
      </c>
      <c r="I184" s="18">
        <f>('LCFS Values'!$E$5-$AA$4)/1000000*'LCFS Values'!B184*'LCFS Values'!$G$2*100</f>
        <v>74.955484522219521</v>
      </c>
      <c r="J184" s="4">
        <f>'RIN Values'!C184</f>
        <v>237.97500000000002</v>
      </c>
      <c r="K184" s="4">
        <f>'Fixed Credits Value'!B184</f>
        <v>100</v>
      </c>
      <c r="L184" s="4">
        <f t="shared" si="16"/>
        <v>795</v>
      </c>
      <c r="M184" s="4">
        <f>L184/'Feedstock Conversions'!B$19</f>
        <v>106.71140939597315</v>
      </c>
      <c r="O184" s="4">
        <f>'Fuel Values'!C184*100</f>
        <v>407.06</v>
      </c>
      <c r="P184" s="18">
        <f>('LCFS Values'!$E$5-AB$4)/1000000*'LCFS Values'!B184*'LCFS Values'!$G$2*100</f>
        <v>71.330516565428553</v>
      </c>
      <c r="Q184" s="4">
        <f>'RIN Values'!D184</f>
        <v>269.70499999999998</v>
      </c>
      <c r="R184" s="4">
        <f>'Fixed Credits Value'!B184</f>
        <v>100</v>
      </c>
      <c r="S184" s="4">
        <f>'Fixed Credits Value'!C184</f>
        <v>16</v>
      </c>
      <c r="T184" s="4">
        <f t="shared" si="19"/>
        <v>864.09551656542862</v>
      </c>
      <c r="U184" s="4">
        <f>T184/'Feedstock Conversions'!B$10</f>
        <v>106.40041659434341</v>
      </c>
      <c r="W184" s="4">
        <f t="shared" si="17"/>
        <v>158.69758566629332</v>
      </c>
      <c r="X184" s="4">
        <f t="shared" si="20"/>
        <v>69.095516565428625</v>
      </c>
      <c r="AE184" s="54">
        <v>72</v>
      </c>
      <c r="AF184" s="4">
        <f>$B184+'Rail Costs'!M184</f>
        <v>84.182290033594626</v>
      </c>
      <c r="AG184" s="4">
        <f>$B184+'Rail Costs'!B184</f>
        <v>85.409720044792834</v>
      </c>
      <c r="AH184" s="4">
        <f>$B184+'Rail Costs'!P184</f>
        <v>81.972916013437853</v>
      </c>
      <c r="AI184" s="4">
        <f>$B184+'Rail Costs'!L184</f>
        <v>82.954860022396417</v>
      </c>
      <c r="AM184" s="4">
        <f>$L184-(AE184*'Feedstock Conversions'!$B$19)-'Rail Costs'!Q184</f>
        <v>254.44245869680091</v>
      </c>
      <c r="AN184" s="4">
        <f>$L184-(AF184*'Feedstock Conversions'!$B$19)-'Rail Costs'!R184</f>
        <v>164.1420654721895</v>
      </c>
      <c r="AO184" s="4">
        <f>$L184-(AG184*'Feedstock Conversions'!$B$19)-'Rail Costs'!S184</f>
        <v>155.18744900555927</v>
      </c>
      <c r="AP184" s="4">
        <f>$L184-(AH184*'Feedstock Conversions'!$B$19)-'Rail Costs'!T184</f>
        <v>180.3422125539841</v>
      </c>
      <c r="AQ184" s="4">
        <f>$L184-(AI184*'Feedstock Conversions'!$B$19)-'Rail Costs'!U184</f>
        <v>173.19155049721795</v>
      </c>
      <c r="AR184" s="4">
        <f>W184-'Rail Costs'!V184</f>
        <v>153.94610989120864</v>
      </c>
      <c r="AT184" s="4">
        <f>$T184-(AE184*'Feedstock Conversions'!$B$10)-'Rail Costs'!Q184</f>
        <v>275.2139752622295</v>
      </c>
      <c r="AU184" s="4">
        <f>$T184-(AF184*'Feedstock Conversions'!$B$10)-'Rail Costs'!R184</f>
        <v>176.73723504340384</v>
      </c>
      <c r="AV184" s="4">
        <f>$T184-(AG184*'Feedstock Conversions'!$B$10)-'Rail Costs'!S184</f>
        <v>166.95880846759107</v>
      </c>
      <c r="AW184" s="4">
        <f>$T184-(AH184*'Feedstock Conversions'!$B$10)-'Rail Costs'!T184</f>
        <v>194.42024032172691</v>
      </c>
      <c r="AX184" s="4">
        <f>$T184-(AI184*'Feedstock Conversions'!$B$10)-'Rail Costs'!U184</f>
        <v>186.61053017761483</v>
      </c>
      <c r="AY184" s="4">
        <f>X184-'Rail Costs'!V184</f>
        <v>64.344040790343925</v>
      </c>
      <c r="BH184">
        <f t="shared" si="14"/>
        <v>27</v>
      </c>
      <c r="BI184">
        <f t="shared" si="15"/>
        <v>2022</v>
      </c>
      <c r="BJ184">
        <f t="shared" si="18"/>
        <v>7</v>
      </c>
    </row>
    <row r="185" spans="1:62" x14ac:dyDescent="0.2">
      <c r="A185" s="11">
        <v>44750</v>
      </c>
      <c r="B185" s="4">
        <v>80.5</v>
      </c>
      <c r="C185" s="18">
        <f>'Poultry Fat'!B185+'Rail Costs'!B185</f>
        <v>85.409720044792834</v>
      </c>
      <c r="E185" s="4">
        <f>'Poultry Fat'!C185*'Feedstock Conversions'!B$19</f>
        <v>636.30241433370668</v>
      </c>
      <c r="F185" s="4">
        <f>'Poultry Fat'!C185*'Feedstock Conversions'!B$10</f>
        <v>693.62657143710351</v>
      </c>
      <c r="H185" s="4">
        <f>'Fuel Values'!B185-'Poultry Fat'!I185-'Poultry Fat'!J185-'Poultry Fat'!K185</f>
        <v>362.30636300749995</v>
      </c>
      <c r="I185" s="18">
        <f>('LCFS Values'!$E$5-$AA$4)/1000000*'LCFS Values'!B185*'LCFS Values'!$G$2*100</f>
        <v>71.506136992500004</v>
      </c>
      <c r="J185" s="4">
        <f>'RIN Values'!C185</f>
        <v>234.9375</v>
      </c>
      <c r="K185" s="4">
        <f>'Fixed Credits Value'!B185</f>
        <v>100</v>
      </c>
      <c r="L185" s="4">
        <f t="shared" si="16"/>
        <v>768.75</v>
      </c>
      <c r="M185" s="4">
        <f>L185/'Feedstock Conversions'!B$19</f>
        <v>103.18791946308724</v>
      </c>
      <c r="O185" s="4">
        <f>'Fuel Values'!C185*100</f>
        <v>359.98</v>
      </c>
      <c r="P185" s="18">
        <f>('LCFS Values'!$E$5-AB$4)/1000000*'LCFS Values'!B185*'LCFS Values'!$G$2*100</f>
        <v>68.047985037857131</v>
      </c>
      <c r="Q185" s="4">
        <f>'RIN Values'!D185</f>
        <v>266.26249999999999</v>
      </c>
      <c r="R185" s="4">
        <f>'Fixed Credits Value'!B185</f>
        <v>100</v>
      </c>
      <c r="S185" s="4">
        <f>'Fixed Credits Value'!C185</f>
        <v>16</v>
      </c>
      <c r="T185" s="4">
        <f t="shared" si="19"/>
        <v>810.29048503785714</v>
      </c>
      <c r="U185" s="4">
        <f>T185/'Feedstock Conversions'!B$10</f>
        <v>99.77513309309299</v>
      </c>
      <c r="W185" s="4">
        <f t="shared" si="17"/>
        <v>132.44758566629332</v>
      </c>
      <c r="X185" s="4">
        <f t="shared" si="20"/>
        <v>41.540485037857138</v>
      </c>
      <c r="AE185" s="54">
        <v>69</v>
      </c>
      <c r="AF185" s="4">
        <f>$B185+'Rail Costs'!M185</f>
        <v>84.182290033594626</v>
      </c>
      <c r="AG185" s="4">
        <f>$B185+'Rail Costs'!B185</f>
        <v>85.409720044792834</v>
      </c>
      <c r="AH185" s="4">
        <f>$B185+'Rail Costs'!P185</f>
        <v>81.972916013437853</v>
      </c>
      <c r="AI185" s="4">
        <f>$B185+'Rail Costs'!L185</f>
        <v>82.954860022396417</v>
      </c>
      <c r="AM185" s="4">
        <f>$L185-(AE185*'Feedstock Conversions'!$B$19)-'Rail Costs'!Q185</f>
        <v>250.54245869680082</v>
      </c>
      <c r="AN185" s="4">
        <f>$L185-(AF185*'Feedstock Conversions'!$B$19)-'Rail Costs'!R185</f>
        <v>137.8920654721895</v>
      </c>
      <c r="AO185" s="4">
        <f>$L185-(AG185*'Feedstock Conversions'!$B$19)-'Rail Costs'!S185</f>
        <v>128.93744900555927</v>
      </c>
      <c r="AP185" s="4">
        <f>$L185-(AH185*'Feedstock Conversions'!$B$19)-'Rail Costs'!T185</f>
        <v>154.0922125539841</v>
      </c>
      <c r="AQ185" s="4">
        <f>$L185-(AI185*'Feedstock Conversions'!$B$19)-'Rail Costs'!U185</f>
        <v>146.94155049721795</v>
      </c>
      <c r="AR185" s="4">
        <f>W185-'Rail Costs'!V185</f>
        <v>127.69610989120862</v>
      </c>
      <c r="AT185" s="4">
        <f>$T185-(AE185*'Feedstock Conversions'!$B$10)-'Rail Costs'!Q185</f>
        <v>245.77244373465803</v>
      </c>
      <c r="AU185" s="4">
        <f>$T185-(AF185*'Feedstock Conversions'!$B$10)-'Rail Costs'!R185</f>
        <v>122.93220351583236</v>
      </c>
      <c r="AV185" s="4">
        <f>$T185-(AG185*'Feedstock Conversions'!$B$10)-'Rail Costs'!S185</f>
        <v>113.15377694001958</v>
      </c>
      <c r="AW185" s="4">
        <f>$T185-(AH185*'Feedstock Conversions'!$B$10)-'Rail Costs'!T185</f>
        <v>140.61520879415542</v>
      </c>
      <c r="AX185" s="4">
        <f>$T185-(AI185*'Feedstock Conversions'!$B$10)-'Rail Costs'!U185</f>
        <v>132.80549865004335</v>
      </c>
      <c r="AY185" s="4">
        <f>X185-'Rail Costs'!V185</f>
        <v>36.789009262772439</v>
      </c>
      <c r="BH185">
        <f t="shared" si="14"/>
        <v>28</v>
      </c>
      <c r="BI185">
        <f t="shared" si="15"/>
        <v>2022</v>
      </c>
      <c r="BJ185">
        <f t="shared" si="18"/>
        <v>7</v>
      </c>
    </row>
    <row r="186" spans="1:62" x14ac:dyDescent="0.2">
      <c r="A186" s="11">
        <v>44757</v>
      </c>
      <c r="B186" s="4">
        <v>80.5</v>
      </c>
      <c r="C186" s="18">
        <f>'Poultry Fat'!B186+'Rail Costs'!B186</f>
        <v>85.409720044792834</v>
      </c>
      <c r="E186" s="4">
        <f>'Poultry Fat'!C186*'Feedstock Conversions'!B$19</f>
        <v>636.30241433370668</v>
      </c>
      <c r="F186" s="4">
        <f>'Poultry Fat'!C186*'Feedstock Conversions'!B$10</f>
        <v>693.62657143710351</v>
      </c>
      <c r="H186" s="4">
        <f>'Fuel Values'!B186-'Poultry Fat'!I186-'Poultry Fat'!J186-'Poultry Fat'!K186</f>
        <v>351.96608102718301</v>
      </c>
      <c r="I186" s="18">
        <f>('LCFS Values'!$E$5-$AA$4)/1000000*'LCFS Values'!B186*'LCFS Values'!$G$2*100</f>
        <v>73.133918972817057</v>
      </c>
      <c r="J186" s="4">
        <f>'RIN Values'!C186</f>
        <v>240.89999999999998</v>
      </c>
      <c r="K186" s="4">
        <f>'Fixed Credits Value'!B186</f>
        <v>100</v>
      </c>
      <c r="L186" s="4">
        <f t="shared" si="16"/>
        <v>766</v>
      </c>
      <c r="M186" s="4">
        <f>L186/'Feedstock Conversions'!B$19</f>
        <v>102.81879194630872</v>
      </c>
      <c r="O186" s="4">
        <f>'Fuel Values'!C186*100</f>
        <v>369.9</v>
      </c>
      <c r="P186" s="18">
        <f>('LCFS Values'!$E$5-AB$4)/1000000*'LCFS Values'!B186*'LCFS Values'!$G$2*100</f>
        <v>69.597044859857121</v>
      </c>
      <c r="Q186" s="4">
        <f>'RIN Values'!D186</f>
        <v>273.02</v>
      </c>
      <c r="R186" s="4">
        <f>'Fixed Credits Value'!B186</f>
        <v>100</v>
      </c>
      <c r="S186" s="4">
        <f>'Fixed Credits Value'!C186</f>
        <v>16</v>
      </c>
      <c r="T186" s="4">
        <f t="shared" si="19"/>
        <v>828.51704485985715</v>
      </c>
      <c r="U186" s="4">
        <f>T186/'Feedstock Conversions'!B$10</f>
        <v>102.01946085659168</v>
      </c>
      <c r="W186" s="4">
        <f t="shared" si="17"/>
        <v>129.69758566629332</v>
      </c>
      <c r="X186" s="4">
        <f t="shared" si="20"/>
        <v>62.517044859857151</v>
      </c>
      <c r="AE186" s="54">
        <v>67.400000000000006</v>
      </c>
      <c r="AF186" s="4">
        <f>$B186+'Rail Costs'!M186</f>
        <v>84.182290033594626</v>
      </c>
      <c r="AG186" s="4">
        <f>$B186+'Rail Costs'!B186</f>
        <v>85.409720044792834</v>
      </c>
      <c r="AH186" s="4">
        <f>$B186+'Rail Costs'!P186</f>
        <v>81.972916013437853</v>
      </c>
      <c r="AI186" s="4">
        <f>$B186+'Rail Costs'!L186</f>
        <v>82.954860022396417</v>
      </c>
      <c r="AM186" s="4">
        <f>$L186-(AE186*'Feedstock Conversions'!$B$19)-'Rail Costs'!Q186</f>
        <v>259.71245869680087</v>
      </c>
      <c r="AN186" s="4">
        <f>$L186-(AF186*'Feedstock Conversions'!$B$19)-'Rail Costs'!R186</f>
        <v>135.1420654721895</v>
      </c>
      <c r="AO186" s="4">
        <f>$L186-(AG186*'Feedstock Conversions'!$B$19)-'Rail Costs'!S186</f>
        <v>126.18744900555927</v>
      </c>
      <c r="AP186" s="4">
        <f>$L186-(AH186*'Feedstock Conversions'!$B$19)-'Rail Costs'!T186</f>
        <v>151.3422125539841</v>
      </c>
      <c r="AQ186" s="4">
        <f>$L186-(AI186*'Feedstock Conversions'!$B$19)-'Rail Costs'!U186</f>
        <v>144.19155049721795</v>
      </c>
      <c r="AR186" s="4">
        <f>W186-'Rail Costs'!V186</f>
        <v>124.94610989120862</v>
      </c>
      <c r="AT186" s="4">
        <f>$T186-(AE186*'Feedstock Conversions'!$B$10)-'Rail Costs'!Q186</f>
        <v>276.99287022332464</v>
      </c>
      <c r="AU186" s="4">
        <f>$T186-(AF186*'Feedstock Conversions'!$B$10)-'Rail Costs'!R186</f>
        <v>141.15876333783237</v>
      </c>
      <c r="AV186" s="4">
        <f>$T186-(AG186*'Feedstock Conversions'!$B$10)-'Rail Costs'!S186</f>
        <v>131.3803367620196</v>
      </c>
      <c r="AW186" s="4">
        <f>$T186-(AH186*'Feedstock Conversions'!$B$10)-'Rail Costs'!T186</f>
        <v>158.84176861615543</v>
      </c>
      <c r="AX186" s="4">
        <f>$T186-(AI186*'Feedstock Conversions'!$B$10)-'Rail Costs'!U186</f>
        <v>151.03205847204336</v>
      </c>
      <c r="AY186" s="4">
        <f>X186-'Rail Costs'!V186</f>
        <v>57.765569084772451</v>
      </c>
      <c r="BH186">
        <f t="shared" si="14"/>
        <v>29</v>
      </c>
      <c r="BI186">
        <f t="shared" si="15"/>
        <v>2022</v>
      </c>
      <c r="BJ186">
        <f t="shared" si="18"/>
        <v>7</v>
      </c>
    </row>
    <row r="187" spans="1:62" x14ac:dyDescent="0.2">
      <c r="A187" s="11">
        <v>44764</v>
      </c>
      <c r="B187" s="4">
        <v>75.3</v>
      </c>
      <c r="C187" s="18">
        <f>'Poultry Fat'!B187+'Rail Costs'!B187</f>
        <v>80.209720044792832</v>
      </c>
      <c r="E187" s="4">
        <f>'Poultry Fat'!C187*'Feedstock Conversions'!B$19</f>
        <v>597.56241433370656</v>
      </c>
      <c r="F187" s="4">
        <f>'Poultry Fat'!C187*'Feedstock Conversions'!B$10</f>
        <v>651.39650477043676</v>
      </c>
      <c r="H187" s="4">
        <f>'Fuel Values'!B187-'Poultry Fat'!I187-'Poultry Fat'!J187-'Poultry Fat'!K187</f>
        <v>334.37613473771955</v>
      </c>
      <c r="I187" s="18">
        <f>('LCFS Values'!$E$5-$AA$4)/1000000*'LCFS Values'!B187*'LCFS Values'!$G$2*100</f>
        <v>72.823865262280478</v>
      </c>
      <c r="J187" s="4">
        <f>'RIN Values'!C187</f>
        <v>244.79999999999998</v>
      </c>
      <c r="K187" s="4">
        <f>'Fixed Credits Value'!B187</f>
        <v>100</v>
      </c>
      <c r="L187" s="4">
        <f t="shared" si="16"/>
        <v>752</v>
      </c>
      <c r="M187" s="4">
        <f>L187/'Feedstock Conversions'!B$19</f>
        <v>100.93959731543625</v>
      </c>
      <c r="O187" s="4">
        <f>'Fuel Values'!C187*100</f>
        <v>359.65</v>
      </c>
      <c r="P187" s="18">
        <f>('LCFS Values'!$E$5-AB$4)/1000000*'LCFS Values'!B187*'LCFS Values'!$G$2*100</f>
        <v>69.301985846142841</v>
      </c>
      <c r="Q187" s="4">
        <f>'RIN Values'!D187</f>
        <v>277.44</v>
      </c>
      <c r="R187" s="4">
        <f>'Fixed Credits Value'!B187</f>
        <v>100</v>
      </c>
      <c r="S187" s="4">
        <f>'Fixed Credits Value'!C187</f>
        <v>16</v>
      </c>
      <c r="T187" s="4">
        <f t="shared" si="19"/>
        <v>822.3919858461428</v>
      </c>
      <c r="U187" s="4">
        <f>T187/'Feedstock Conversions'!B$10</f>
        <v>101.26525160746314</v>
      </c>
      <c r="W187" s="4">
        <f t="shared" si="17"/>
        <v>154.43758566629344</v>
      </c>
      <c r="X187" s="4">
        <f t="shared" si="20"/>
        <v>70.391985846142802</v>
      </c>
      <c r="AE187" s="54">
        <v>63.4</v>
      </c>
      <c r="AF187" s="4">
        <f>$B187+'Rail Costs'!M187</f>
        <v>78.982290033594623</v>
      </c>
      <c r="AG187" s="4">
        <f>$B187+'Rail Costs'!B187</f>
        <v>80.209720044792832</v>
      </c>
      <c r="AH187" s="4">
        <f>$B187+'Rail Costs'!P187</f>
        <v>76.77291601343785</v>
      </c>
      <c r="AI187" s="4">
        <f>$B187+'Rail Costs'!L187</f>
        <v>77.754860022396414</v>
      </c>
      <c r="AM187" s="4">
        <f>$L187-(AE187*'Feedstock Conversions'!$B$19)-'Rail Costs'!Q187</f>
        <v>275.51245869680093</v>
      </c>
      <c r="AN187" s="4">
        <f>$L187-(AF187*'Feedstock Conversions'!$B$19)-'Rail Costs'!R187</f>
        <v>159.88206547218951</v>
      </c>
      <c r="AO187" s="4">
        <f>$L187-(AG187*'Feedstock Conversions'!$B$19)-'Rail Costs'!S187</f>
        <v>150.9274490055594</v>
      </c>
      <c r="AP187" s="4">
        <f>$L187-(AH187*'Feedstock Conversions'!$B$19)-'Rail Costs'!T187</f>
        <v>176.08221255398411</v>
      </c>
      <c r="AQ187" s="4">
        <f>$L187-(AI187*'Feedstock Conversions'!$B$19)-'Rail Costs'!U187</f>
        <v>168.93155049721796</v>
      </c>
      <c r="AR187" s="4">
        <f>W187-'Rail Costs'!V187</f>
        <v>149.68610989120876</v>
      </c>
      <c r="AT187" s="4">
        <f>$T187-(AE187*'Feedstock Conversions'!$B$10)-'Rail Costs'!Q187</f>
        <v>303.35247787627702</v>
      </c>
      <c r="AU187" s="4">
        <f>$T187-(AF187*'Feedstock Conversions'!$B$10)-'Rail Costs'!R187</f>
        <v>177.26377099078476</v>
      </c>
      <c r="AV187" s="4">
        <f>$T187-(AG187*'Feedstock Conversions'!$B$10)-'Rail Costs'!S187</f>
        <v>167.48534441497199</v>
      </c>
      <c r="AW187" s="4">
        <f>$T187-(AH187*'Feedstock Conversions'!$B$10)-'Rail Costs'!T187</f>
        <v>194.94677626910783</v>
      </c>
      <c r="AX187" s="4">
        <f>$T187-(AI187*'Feedstock Conversions'!$B$10)-'Rail Costs'!U187</f>
        <v>187.13706612499575</v>
      </c>
      <c r="AY187" s="4">
        <f>X187-'Rail Costs'!V187</f>
        <v>65.640510071058102</v>
      </c>
      <c r="BH187">
        <f t="shared" si="14"/>
        <v>30</v>
      </c>
      <c r="BI187">
        <f t="shared" si="15"/>
        <v>2022</v>
      </c>
      <c r="BJ187">
        <f t="shared" si="18"/>
        <v>7</v>
      </c>
    </row>
    <row r="188" spans="1:62" x14ac:dyDescent="0.2">
      <c r="A188" s="11">
        <v>44771</v>
      </c>
      <c r="B188" s="4">
        <v>71.599999999999994</v>
      </c>
      <c r="C188" s="18">
        <f>'Poultry Fat'!B188+'Rail Costs'!B188</f>
        <v>76.509720044792829</v>
      </c>
      <c r="E188" s="4">
        <f>'Poultry Fat'!C188*'Feedstock Conversions'!B$19</f>
        <v>569.99741433370662</v>
      </c>
      <c r="F188" s="4">
        <f>'Poultry Fat'!C188*'Feedstock Conversions'!B$10</f>
        <v>621.3481881037701</v>
      </c>
      <c r="H188" s="4">
        <f>'Fuel Values'!B188-'Poultry Fat'!I188-'Poultry Fat'!J188-'Poultry Fat'!K188</f>
        <v>320.94651071147564</v>
      </c>
      <c r="I188" s="18">
        <f>('LCFS Values'!$E$5-$AA$4)/1000000*'LCFS Values'!B188*'LCFS Values'!$G$2*100</f>
        <v>70.653489288524383</v>
      </c>
      <c r="J188" s="4">
        <f>'RIN Values'!C188</f>
        <v>246.60000000000002</v>
      </c>
      <c r="K188" s="4">
        <f>'Fixed Credits Value'!B188</f>
        <v>100</v>
      </c>
      <c r="L188" s="4">
        <f t="shared" si="16"/>
        <v>738.2</v>
      </c>
      <c r="M188" s="4">
        <f>L188/'Feedstock Conversions'!B$19</f>
        <v>99.087248322147659</v>
      </c>
      <c r="O188" s="4">
        <f>'Fuel Values'!C188*100</f>
        <v>363.58000000000004</v>
      </c>
      <c r="P188" s="18">
        <f>('LCFS Values'!$E$5-AB$4)/1000000*'LCFS Values'!B188*'LCFS Values'!$G$2*100</f>
        <v>67.236572750142841</v>
      </c>
      <c r="Q188" s="4">
        <f>'RIN Values'!D188</f>
        <v>279.48</v>
      </c>
      <c r="R188" s="4">
        <f>'Fixed Credits Value'!B188</f>
        <v>100</v>
      </c>
      <c r="S188" s="4">
        <f>'Fixed Credits Value'!C188</f>
        <v>16</v>
      </c>
      <c r="T188" s="4">
        <f t="shared" si="19"/>
        <v>826.2965727501429</v>
      </c>
      <c r="U188" s="4">
        <f>T188/'Feedstock Conversions'!B$10</f>
        <v>101.74604298439996</v>
      </c>
      <c r="W188" s="4">
        <f t="shared" si="17"/>
        <v>168.20258566629343</v>
      </c>
      <c r="X188" s="4">
        <f t="shared" si="20"/>
        <v>88.096572750142855</v>
      </c>
      <c r="AE188" s="54">
        <v>60.5</v>
      </c>
      <c r="AF188" s="4">
        <f>$B188+'Rail Costs'!M188</f>
        <v>75.28229003359462</v>
      </c>
      <c r="AG188" s="4">
        <f>$B188+'Rail Costs'!B188</f>
        <v>76.509720044792829</v>
      </c>
      <c r="AH188" s="4">
        <f>$B188+'Rail Costs'!P188</f>
        <v>73.072916013437847</v>
      </c>
      <c r="AI188" s="4">
        <f>$B188+'Rail Costs'!L188</f>
        <v>74.054860022396412</v>
      </c>
      <c r="AM188" s="4">
        <f>$L188-(AE188*'Feedstock Conversions'!$B$19)-'Rail Costs'!Q188</f>
        <v>283.31745869680094</v>
      </c>
      <c r="AN188" s="4">
        <f>$L188-(AF188*'Feedstock Conversions'!$B$19)-'Rail Costs'!R188</f>
        <v>173.64706547218961</v>
      </c>
      <c r="AO188" s="4">
        <f>$L188-(AG188*'Feedstock Conversions'!$B$19)-'Rail Costs'!S188</f>
        <v>164.69244900555938</v>
      </c>
      <c r="AP188" s="4">
        <f>$L188-(AH188*'Feedstock Conversions'!$B$19)-'Rail Costs'!T188</f>
        <v>189.84721255398409</v>
      </c>
      <c r="AQ188" s="4">
        <f>$L188-(AI188*'Feedstock Conversions'!$B$19)-'Rail Costs'!U188</f>
        <v>182.69655049721806</v>
      </c>
      <c r="AR188" s="4">
        <f>W188-'Rail Costs'!V188</f>
        <v>163.45110989120874</v>
      </c>
      <c r="AT188" s="4">
        <f>$T188-(AE188*'Feedstock Conversions'!$B$10)-'Rail Costs'!Q188</f>
        <v>330.80844811361044</v>
      </c>
      <c r="AU188" s="4">
        <f>$T188-(AF188*'Feedstock Conversions'!$B$10)-'Rail Costs'!R188</f>
        <v>211.21667456145153</v>
      </c>
      <c r="AV188" s="4">
        <f>$T188-(AG188*'Feedstock Conversions'!$B$10)-'Rail Costs'!S188</f>
        <v>201.43824798563875</v>
      </c>
      <c r="AW188" s="4">
        <f>$T188-(AH188*'Feedstock Conversions'!$B$10)-'Rail Costs'!T188</f>
        <v>228.89967983977459</v>
      </c>
      <c r="AX188" s="4">
        <f>$T188-(AI188*'Feedstock Conversions'!$B$10)-'Rail Costs'!U188</f>
        <v>221.08996969566252</v>
      </c>
      <c r="AY188" s="4">
        <f>X188-'Rail Costs'!V188</f>
        <v>83.345096975058155</v>
      </c>
      <c r="BH188">
        <f t="shared" si="14"/>
        <v>31</v>
      </c>
      <c r="BI188">
        <f t="shared" si="15"/>
        <v>2022</v>
      </c>
      <c r="BJ188">
        <f t="shared" si="18"/>
        <v>7</v>
      </c>
    </row>
    <row r="189" spans="1:62" x14ac:dyDescent="0.2">
      <c r="A189" s="11">
        <v>44778</v>
      </c>
      <c r="B189" s="4">
        <v>70.95</v>
      </c>
      <c r="C189" s="18">
        <f>'Poultry Fat'!B189+'Rail Costs'!B189</f>
        <v>75.859720044792837</v>
      </c>
      <c r="E189" s="4">
        <f>'Poultry Fat'!C189*'Feedstock Conversions'!B$19</f>
        <v>565.15491433370664</v>
      </c>
      <c r="F189" s="4">
        <f>'Poultry Fat'!C189*'Feedstock Conversions'!B$10</f>
        <v>616.06942977043684</v>
      </c>
      <c r="H189" s="4">
        <f>'Fuel Values'!B189-'Poultry Fat'!I189-'Poultry Fat'!J189-'Poultry Fat'!K189</f>
        <v>313.58369393204885</v>
      </c>
      <c r="I189" s="18">
        <f>('LCFS Values'!$E$5-$AA$4)/1000000*'LCFS Values'!B189*'LCFS Values'!$G$2*100</f>
        <v>65.26630606795122</v>
      </c>
      <c r="J189" s="4">
        <f>'RIN Values'!C189</f>
        <v>258.14999999999998</v>
      </c>
      <c r="K189" s="4">
        <f>'Fixed Credits Value'!B189</f>
        <v>100</v>
      </c>
      <c r="L189" s="4">
        <f t="shared" si="16"/>
        <v>737</v>
      </c>
      <c r="M189" s="4">
        <f>L189/'Feedstock Conversions'!B$19</f>
        <v>98.926174496644293</v>
      </c>
      <c r="O189" s="4">
        <f>'Fuel Values'!C189*100</f>
        <v>338.3</v>
      </c>
      <c r="P189" s="18">
        <f>('LCFS Values'!$E$5-AB$4)/1000000*'LCFS Values'!B189*'LCFS Values'!$G$2*100</f>
        <v>62.109922386857129</v>
      </c>
      <c r="Q189" s="4">
        <f>'RIN Values'!D189</f>
        <v>292.57</v>
      </c>
      <c r="R189" s="4">
        <f>'Fixed Credits Value'!B189</f>
        <v>100</v>
      </c>
      <c r="S189" s="4">
        <f>'Fixed Credits Value'!C189</f>
        <v>16</v>
      </c>
      <c r="T189" s="4">
        <f t="shared" si="19"/>
        <v>808.9799223868572</v>
      </c>
      <c r="U189" s="4">
        <f>T189/'Feedstock Conversions'!B$10</f>
        <v>99.613756938066018</v>
      </c>
      <c r="W189" s="4">
        <f t="shared" si="17"/>
        <v>171.84508566629336</v>
      </c>
      <c r="X189" s="4">
        <f t="shared" si="20"/>
        <v>71.979922386857197</v>
      </c>
      <c r="AE189" s="54">
        <v>60.4</v>
      </c>
      <c r="AF189" s="4">
        <f>$B189+'Rail Costs'!M189</f>
        <v>74.632290033594629</v>
      </c>
      <c r="AG189" s="4">
        <f>$B189+'Rail Costs'!B189</f>
        <v>75.859720044792837</v>
      </c>
      <c r="AH189" s="4">
        <f>$B189+'Rail Costs'!P189</f>
        <v>72.422916013437856</v>
      </c>
      <c r="AI189" s="4">
        <f>$B189+'Rail Costs'!L189</f>
        <v>73.40486002239642</v>
      </c>
      <c r="AM189" s="4">
        <f>$L189-(AE189*'Feedstock Conversions'!$B$19)-'Rail Costs'!Q189</f>
        <v>282.8624586968009</v>
      </c>
      <c r="AN189" s="4">
        <f>$L189-(AF189*'Feedstock Conversions'!$B$19)-'Rail Costs'!R189</f>
        <v>177.28956547218954</v>
      </c>
      <c r="AO189" s="4">
        <f>$L189-(AG189*'Feedstock Conversions'!$B$19)-'Rail Costs'!S189</f>
        <v>168.33494900555931</v>
      </c>
      <c r="AP189" s="4">
        <f>$L189-(AH189*'Feedstock Conversions'!$B$19)-'Rail Costs'!T189</f>
        <v>193.48971255398402</v>
      </c>
      <c r="AQ189" s="4">
        <f>$L189-(AI189*'Feedstock Conversions'!$B$19)-'Rail Costs'!U189</f>
        <v>186.33905049721798</v>
      </c>
      <c r="AR189" s="4">
        <f>W189-'Rail Costs'!V189</f>
        <v>167.09360989120867</v>
      </c>
      <c r="AT189" s="4">
        <f>$T189-(AE189*'Feedstock Conversions'!$B$10)-'Rail Costs'!Q189</f>
        <v>314.3039144169914</v>
      </c>
      <c r="AU189" s="4">
        <f>$T189-(AF189*'Feedstock Conversions'!$B$10)-'Rail Costs'!R189</f>
        <v>199.17878253149908</v>
      </c>
      <c r="AV189" s="4">
        <f>$T189-(AG189*'Feedstock Conversions'!$B$10)-'Rail Costs'!S189</f>
        <v>189.40035595568631</v>
      </c>
      <c r="AW189" s="4">
        <f>$T189-(AH189*'Feedstock Conversions'!$B$10)-'Rail Costs'!T189</f>
        <v>216.86178780982215</v>
      </c>
      <c r="AX189" s="4">
        <f>$T189-(AI189*'Feedstock Conversions'!$B$10)-'Rail Costs'!U189</f>
        <v>209.05207766571007</v>
      </c>
      <c r="AY189" s="4">
        <f>X189-'Rail Costs'!V189</f>
        <v>67.228446611772497</v>
      </c>
      <c r="BH189">
        <f t="shared" si="14"/>
        <v>32</v>
      </c>
      <c r="BI189">
        <f t="shared" si="15"/>
        <v>2022</v>
      </c>
      <c r="BJ189">
        <f t="shared" si="18"/>
        <v>8</v>
      </c>
    </row>
    <row r="190" spans="1:62" x14ac:dyDescent="0.2">
      <c r="A190" s="11">
        <v>44785</v>
      </c>
      <c r="B190" s="4">
        <v>70.599999999999994</v>
      </c>
      <c r="C190" s="18">
        <f>'Poultry Fat'!B190+'Rail Costs'!B190</f>
        <v>75.509720044792829</v>
      </c>
      <c r="E190" s="4">
        <f>'Poultry Fat'!C190*'Feedstock Conversions'!B$19</f>
        <v>562.54741433370657</v>
      </c>
      <c r="F190" s="4">
        <f>'Poultry Fat'!C190*'Feedstock Conversions'!B$10</f>
        <v>613.22702143710342</v>
      </c>
      <c r="H190" s="4">
        <f>'Fuel Values'!B190-'Poultry Fat'!I190-'Poultry Fat'!J190-'Poultry Fat'!K190</f>
        <v>297.99651071147559</v>
      </c>
      <c r="I190" s="18">
        <f>('LCFS Values'!$E$5-$AA$4)/1000000*'LCFS Values'!B190*'LCFS Values'!$G$2*100</f>
        <v>70.653489288524383</v>
      </c>
      <c r="J190" s="4">
        <f>'RIN Values'!C190</f>
        <v>268.35000000000002</v>
      </c>
      <c r="K190" s="4">
        <f>'Fixed Credits Value'!B190</f>
        <v>100</v>
      </c>
      <c r="L190" s="4">
        <f t="shared" si="16"/>
        <v>737</v>
      </c>
      <c r="M190" s="4">
        <f>L190/'Feedstock Conversions'!B$19</f>
        <v>98.926174496644293</v>
      </c>
      <c r="O190" s="4">
        <f>'Fuel Values'!C190*100</f>
        <v>339.49</v>
      </c>
      <c r="P190" s="18">
        <f>('LCFS Values'!$E$5-AB$4)/1000000*'LCFS Values'!B190*'LCFS Values'!$G$2*100</f>
        <v>67.236572750142841</v>
      </c>
      <c r="Q190" s="4">
        <f>'RIN Values'!D190</f>
        <v>304.13</v>
      </c>
      <c r="R190" s="4">
        <f>'Fixed Credits Value'!B190</f>
        <v>100</v>
      </c>
      <c r="S190" s="4">
        <f>'Fixed Credits Value'!C190</f>
        <v>16</v>
      </c>
      <c r="T190" s="4">
        <f t="shared" si="19"/>
        <v>826.85657275014285</v>
      </c>
      <c r="U190" s="4">
        <f>T190/'Feedstock Conversions'!B$10</f>
        <v>101.81499859422613</v>
      </c>
      <c r="W190" s="4">
        <f t="shared" si="17"/>
        <v>174.45258566629343</v>
      </c>
      <c r="X190" s="4">
        <f t="shared" si="20"/>
        <v>89.856572750142846</v>
      </c>
      <c r="AE190" s="54">
        <v>60.9</v>
      </c>
      <c r="AF190" s="4">
        <f>$B190+'Rail Costs'!M190</f>
        <v>74.28229003359462</v>
      </c>
      <c r="AG190" s="4">
        <f>$B190+'Rail Costs'!B190</f>
        <v>75.509720044792829</v>
      </c>
      <c r="AH190" s="4">
        <f>$B190+'Rail Costs'!P190</f>
        <v>72.072916013437847</v>
      </c>
      <c r="AI190" s="4">
        <f>$B190+'Rail Costs'!L190</f>
        <v>73.054860022396412</v>
      </c>
      <c r="AM190" s="4">
        <f>$L190-(AE190*'Feedstock Conversions'!$B$19)-'Rail Costs'!Q190</f>
        <v>279.13745869680093</v>
      </c>
      <c r="AN190" s="4">
        <f>$L190-(AF190*'Feedstock Conversions'!$B$19)-'Rail Costs'!R190</f>
        <v>179.89706547218961</v>
      </c>
      <c r="AO190" s="4">
        <f>$L190-(AG190*'Feedstock Conversions'!$B$19)-'Rail Costs'!S190</f>
        <v>170.94244900555938</v>
      </c>
      <c r="AP190" s="4">
        <f>$L190-(AH190*'Feedstock Conversions'!$B$19)-'Rail Costs'!T190</f>
        <v>196.09721255398409</v>
      </c>
      <c r="AQ190" s="4">
        <f>$L190-(AI190*'Feedstock Conversions'!$B$19)-'Rail Costs'!U190</f>
        <v>188.94655049721806</v>
      </c>
      <c r="AR190" s="4">
        <f>W190-'Rail Costs'!V190</f>
        <v>169.70110989120874</v>
      </c>
      <c r="AT190" s="4">
        <f>$T190-(AE190*'Feedstock Conversions'!$B$10)-'Rail Costs'!Q190</f>
        <v>328.11998144694371</v>
      </c>
      <c r="AU190" s="4">
        <f>$T190-(AF190*'Feedstock Conversions'!$B$10)-'Rail Costs'!R190</f>
        <v>219.89784122811815</v>
      </c>
      <c r="AV190" s="4">
        <f>$T190-(AG190*'Feedstock Conversions'!$B$10)-'Rail Costs'!S190</f>
        <v>210.11941465230538</v>
      </c>
      <c r="AW190" s="4">
        <f>$T190-(AH190*'Feedstock Conversions'!$B$10)-'Rail Costs'!T190</f>
        <v>237.58084650644122</v>
      </c>
      <c r="AX190" s="4">
        <f>$T190-(AI190*'Feedstock Conversions'!$B$10)-'Rail Costs'!U190</f>
        <v>229.77113636232914</v>
      </c>
      <c r="AY190" s="4">
        <f>X190-'Rail Costs'!V190</f>
        <v>85.105096975058146</v>
      </c>
      <c r="BH190">
        <f t="shared" si="14"/>
        <v>33</v>
      </c>
      <c r="BI190">
        <f t="shared" si="15"/>
        <v>2022</v>
      </c>
      <c r="BJ190">
        <f t="shared" si="18"/>
        <v>8</v>
      </c>
    </row>
    <row r="191" spans="1:62" x14ac:dyDescent="0.2">
      <c r="A191" s="11">
        <v>44792</v>
      </c>
      <c r="B191" s="4">
        <v>70.5</v>
      </c>
      <c r="C191" s="18">
        <f>'Poultry Fat'!B191+'Rail Costs'!B191</f>
        <v>75.409720044792834</v>
      </c>
      <c r="E191" s="4">
        <f>'Poultry Fat'!C191*'Feedstock Conversions'!B$19</f>
        <v>561.80241433370668</v>
      </c>
      <c r="F191" s="4">
        <f>'Poultry Fat'!C191*'Feedstock Conversions'!B$10</f>
        <v>612.41490477043681</v>
      </c>
      <c r="H191" s="4">
        <f>'Fuel Values'!B191-'Poultry Fat'!I191-'Poultry Fat'!J191-'Poultry Fat'!K191</f>
        <v>311.73050912270742</v>
      </c>
      <c r="I191" s="18">
        <f>('LCFS Values'!$E$5-$AA$4)/1000000*'LCFS Values'!B191*'LCFS Values'!$G$2*100</f>
        <v>69.219490877292671</v>
      </c>
      <c r="J191" s="4">
        <f>'RIN Values'!C191</f>
        <v>268.04999999999995</v>
      </c>
      <c r="K191" s="4">
        <f>'Fixed Credits Value'!B191</f>
        <v>100</v>
      </c>
      <c r="L191" s="4">
        <f t="shared" si="16"/>
        <v>749</v>
      </c>
      <c r="M191" s="4">
        <f>L191/'Feedstock Conversions'!B$19</f>
        <v>100.53691275167785</v>
      </c>
      <c r="O191" s="4">
        <f>'Fuel Values'!C191*100</f>
        <v>358.76</v>
      </c>
      <c r="P191" s="18">
        <f>('LCFS Values'!$E$5-AB$4)/1000000*'LCFS Values'!B191*'LCFS Values'!$G$2*100</f>
        <v>65.87192481171428</v>
      </c>
      <c r="Q191" s="4">
        <f>'RIN Values'!D191</f>
        <v>303.78999999999996</v>
      </c>
      <c r="R191" s="4">
        <f>'Fixed Credits Value'!B191</f>
        <v>100</v>
      </c>
      <c r="S191" s="4">
        <f>'Fixed Credits Value'!C191</f>
        <v>16</v>
      </c>
      <c r="T191" s="4">
        <f t="shared" si="19"/>
        <v>844.42192481171423</v>
      </c>
      <c r="U191" s="4">
        <f>T191/'Feedstock Conversions'!B$10</f>
        <v>103.97790852854239</v>
      </c>
      <c r="W191" s="4">
        <f t="shared" si="17"/>
        <v>187.19758566629332</v>
      </c>
      <c r="X191" s="4">
        <f t="shared" si="20"/>
        <v>95.421924811714234</v>
      </c>
      <c r="AE191" s="54">
        <v>61.4</v>
      </c>
      <c r="AF191" s="4">
        <f>$B191+'Rail Costs'!M191</f>
        <v>74.182290033594626</v>
      </c>
      <c r="AG191" s="4">
        <f>$B191+'Rail Costs'!B191</f>
        <v>75.409720044792834</v>
      </c>
      <c r="AH191" s="4">
        <f>$B191+'Rail Costs'!P191</f>
        <v>71.972916013437853</v>
      </c>
      <c r="AI191" s="4">
        <f>$B191+'Rail Costs'!L191</f>
        <v>72.954860022396417</v>
      </c>
      <c r="AM191" s="4">
        <f>$L191-(AE191*'Feedstock Conversions'!$B$19)-'Rail Costs'!Q191</f>
        <v>287.41245869680091</v>
      </c>
      <c r="AN191" s="4">
        <f>$L191-(AF191*'Feedstock Conversions'!$B$19)-'Rail Costs'!R191</f>
        <v>192.6420654721895</v>
      </c>
      <c r="AO191" s="4">
        <f>$L191-(AG191*'Feedstock Conversions'!$B$19)-'Rail Costs'!S191</f>
        <v>183.68744900555927</v>
      </c>
      <c r="AP191" s="4">
        <f>$L191-(AH191*'Feedstock Conversions'!$B$19)-'Rail Costs'!T191</f>
        <v>208.8422125539841</v>
      </c>
      <c r="AQ191" s="4">
        <f>$L191-(AI191*'Feedstock Conversions'!$B$19)-'Rail Costs'!U191</f>
        <v>201.69155049721795</v>
      </c>
      <c r="AR191" s="4">
        <f>W191-'Rail Costs'!V191</f>
        <v>182.44610989120864</v>
      </c>
      <c r="AT191" s="4">
        <f>$T191-(AE191*'Feedstock Conversions'!$B$10)-'Rail Costs'!Q191</f>
        <v>341.62475017518182</v>
      </c>
      <c r="AU191" s="4">
        <f>$T191-(AF191*'Feedstock Conversions'!$B$10)-'Rail Costs'!R191</f>
        <v>238.27530995635615</v>
      </c>
      <c r="AV191" s="4">
        <f>$T191-(AG191*'Feedstock Conversions'!$B$10)-'Rail Costs'!S191</f>
        <v>228.49688338054338</v>
      </c>
      <c r="AW191" s="4">
        <f>$T191-(AH191*'Feedstock Conversions'!$B$10)-'Rail Costs'!T191</f>
        <v>255.95831523467922</v>
      </c>
      <c r="AX191" s="4">
        <f>$T191-(AI191*'Feedstock Conversions'!$B$10)-'Rail Costs'!U191</f>
        <v>248.14860509056714</v>
      </c>
      <c r="AY191" s="4">
        <f>X191-'Rail Costs'!V191</f>
        <v>90.670449036629535</v>
      </c>
      <c r="BH191">
        <f t="shared" si="14"/>
        <v>34</v>
      </c>
      <c r="BI191">
        <f t="shared" si="15"/>
        <v>2022</v>
      </c>
      <c r="BJ191">
        <f t="shared" si="18"/>
        <v>8</v>
      </c>
    </row>
    <row r="192" spans="1:62" x14ac:dyDescent="0.2">
      <c r="A192" s="11">
        <v>44799</v>
      </c>
      <c r="B192" s="4">
        <v>70.5</v>
      </c>
      <c r="C192" s="18">
        <f>'Poultry Fat'!B192+'Rail Costs'!B192</f>
        <v>75.409720044792834</v>
      </c>
      <c r="E192" s="4">
        <f>'Poultry Fat'!C192*'Feedstock Conversions'!B$19</f>
        <v>561.80241433370668</v>
      </c>
      <c r="F192" s="4">
        <f>'Poultry Fat'!C192*'Feedstock Conversions'!B$10</f>
        <v>612.41490477043681</v>
      </c>
      <c r="H192" s="4">
        <f>'Fuel Values'!B192-'Poultry Fat'!I192-'Poultry Fat'!J192-'Poultry Fat'!K192</f>
        <v>331.05194039576816</v>
      </c>
      <c r="I192" s="18">
        <f>('LCFS Values'!$E$5-$AA$4)/1000000*'LCFS Values'!B192*'LCFS Values'!$G$2*100</f>
        <v>68.17305960423171</v>
      </c>
      <c r="J192" s="4">
        <f>'RIN Values'!C192</f>
        <v>265.57500000000005</v>
      </c>
      <c r="K192" s="4">
        <f>'Fixed Credits Value'!B192</f>
        <v>100</v>
      </c>
      <c r="L192" s="4">
        <f t="shared" si="16"/>
        <v>764.8</v>
      </c>
      <c r="M192" s="4">
        <f>L192/'Feedstock Conversions'!B$19</f>
        <v>102.65771812080536</v>
      </c>
      <c r="O192" s="4">
        <f>'Fuel Values'!C192*100</f>
        <v>392.76</v>
      </c>
      <c r="P192" s="18">
        <f>('LCFS Values'!$E$5-AB$4)/1000000*'LCFS Values'!B192*'LCFS Values'!$G$2*100</f>
        <v>64.876100640428561</v>
      </c>
      <c r="Q192" s="4">
        <f>'RIN Values'!D192</f>
        <v>300.98500000000001</v>
      </c>
      <c r="R192" s="4">
        <f>'Fixed Credits Value'!B192</f>
        <v>100</v>
      </c>
      <c r="S192" s="4">
        <f>'Fixed Credits Value'!C192</f>
        <v>16</v>
      </c>
      <c r="T192" s="4">
        <f t="shared" si="19"/>
        <v>874.62110064042849</v>
      </c>
      <c r="U192" s="4">
        <f>T192/'Feedstock Conversions'!B$10</f>
        <v>107.69648457410821</v>
      </c>
      <c r="W192" s="4">
        <f t="shared" si="17"/>
        <v>202.99758566629328</v>
      </c>
      <c r="X192" s="4">
        <f t="shared" si="20"/>
        <v>109.82110064042854</v>
      </c>
      <c r="AE192" s="54">
        <v>62.3</v>
      </c>
      <c r="AF192" s="4">
        <f>$B192+'Rail Costs'!M192</f>
        <v>74.182290033594626</v>
      </c>
      <c r="AG192" s="4">
        <f>$B192+'Rail Costs'!B192</f>
        <v>75.409720044792834</v>
      </c>
      <c r="AH192" s="4">
        <f>$B192+'Rail Costs'!P192</f>
        <v>71.972916013437853</v>
      </c>
      <c r="AI192" s="4">
        <f>$B192+'Rail Costs'!L192</f>
        <v>72.954860022396417</v>
      </c>
      <c r="AM192" s="4">
        <f>$L192-(AE192*'Feedstock Conversions'!$B$19)-'Rail Costs'!Q192</f>
        <v>296.50745869680088</v>
      </c>
      <c r="AN192" s="4">
        <f>$L192-(AF192*'Feedstock Conversions'!$B$19)-'Rail Costs'!R192</f>
        <v>208.44206547218946</v>
      </c>
      <c r="AO192" s="4">
        <f>$L192-(AG192*'Feedstock Conversions'!$B$19)-'Rail Costs'!S192</f>
        <v>199.48744900555923</v>
      </c>
      <c r="AP192" s="4">
        <f>$L192-(AH192*'Feedstock Conversions'!$B$19)-'Rail Costs'!T192</f>
        <v>224.64221255398405</v>
      </c>
      <c r="AQ192" s="4">
        <f>$L192-(AI192*'Feedstock Conversions'!$B$19)-'Rail Costs'!U192</f>
        <v>217.4915504972179</v>
      </c>
      <c r="AR192" s="4">
        <f>W192-'Rail Costs'!V192</f>
        <v>198.24610989120859</v>
      </c>
      <c r="AT192" s="4">
        <f>$T192-(AE192*'Feedstock Conversions'!$B$10)-'Rail Costs'!Q192</f>
        <v>364.51487600389606</v>
      </c>
      <c r="AU192" s="4">
        <f>$T192-(AF192*'Feedstock Conversions'!$B$10)-'Rail Costs'!R192</f>
        <v>268.47448578507039</v>
      </c>
      <c r="AV192" s="4">
        <f>$T192-(AG192*'Feedstock Conversions'!$B$10)-'Rail Costs'!S192</f>
        <v>258.69605920925761</v>
      </c>
      <c r="AW192" s="4">
        <f>$T192-(AH192*'Feedstock Conversions'!$B$10)-'Rail Costs'!T192</f>
        <v>286.15749106339348</v>
      </c>
      <c r="AX192" s="4">
        <f>$T192-(AI192*'Feedstock Conversions'!$B$10)-'Rail Costs'!U192</f>
        <v>278.34778091928138</v>
      </c>
      <c r="AY192" s="4">
        <f>X192-'Rail Costs'!V192</f>
        <v>105.06962486534384</v>
      </c>
      <c r="BH192">
        <f t="shared" si="14"/>
        <v>35</v>
      </c>
      <c r="BI192">
        <f t="shared" si="15"/>
        <v>2022</v>
      </c>
      <c r="BJ192">
        <f t="shared" si="18"/>
        <v>8</v>
      </c>
    </row>
    <row r="193" spans="1:62" x14ac:dyDescent="0.2">
      <c r="A193" s="11">
        <v>44806</v>
      </c>
      <c r="B193" s="4">
        <v>70.5</v>
      </c>
      <c r="C193" s="18">
        <f>'Poultry Fat'!B193+'Rail Costs'!B193</f>
        <v>75.409720044792834</v>
      </c>
      <c r="E193" s="4">
        <f>'Poultry Fat'!C193*'Feedstock Conversions'!B$19</f>
        <v>561.80241433370668</v>
      </c>
      <c r="F193" s="4">
        <f>'Poultry Fat'!C193*'Feedstock Conversions'!B$10</f>
        <v>612.41490477043681</v>
      </c>
      <c r="H193" s="4">
        <f>'Fuel Values'!B193-'Poultry Fat'!I193-'Poultry Fat'!J193-'Poultry Fat'!K193</f>
        <v>339.90472237608537</v>
      </c>
      <c r="I193" s="18">
        <f>('LCFS Values'!$E$5-$AA$4)/1000000*'LCFS Values'!B193*'LCFS Values'!$G$2*100</f>
        <v>66.545277623914629</v>
      </c>
      <c r="J193" s="4">
        <f>'RIN Values'!C193</f>
        <v>263.54999999999995</v>
      </c>
      <c r="K193" s="4">
        <f>'Fixed Credits Value'!B193</f>
        <v>100</v>
      </c>
      <c r="L193" s="4">
        <f t="shared" si="16"/>
        <v>770</v>
      </c>
      <c r="M193" s="4">
        <f>L193/'Feedstock Conversions'!B$19</f>
        <v>103.35570469798658</v>
      </c>
      <c r="O193" s="4">
        <f>'Fuel Values'!C193*100</f>
        <v>372.63</v>
      </c>
      <c r="P193" s="18">
        <f>('LCFS Values'!$E$5-AB$4)/1000000*'LCFS Values'!B193*'LCFS Values'!$G$2*100</f>
        <v>63.32704081842855</v>
      </c>
      <c r="Q193" s="4">
        <f>'RIN Values'!D193</f>
        <v>298.69</v>
      </c>
      <c r="R193" s="4">
        <f>'Fixed Credits Value'!B193</f>
        <v>100</v>
      </c>
      <c r="S193" s="4">
        <f>'Fixed Credits Value'!C193</f>
        <v>16</v>
      </c>
      <c r="T193" s="4">
        <f t="shared" si="19"/>
        <v>850.64704081842854</v>
      </c>
      <c r="U193" s="4">
        <f>T193/'Feedstock Conversions'!B$10</f>
        <v>104.74443829725965</v>
      </c>
      <c r="W193" s="4">
        <f t="shared" si="17"/>
        <v>208.19758566629332</v>
      </c>
      <c r="X193" s="4">
        <f t="shared" si="20"/>
        <v>80.647040818428536</v>
      </c>
      <c r="AE193" s="54">
        <v>62.5</v>
      </c>
      <c r="AF193" s="4">
        <f>$B193+'Rail Costs'!M193</f>
        <v>74.182290033594626</v>
      </c>
      <c r="AG193" s="4">
        <f>$B193+'Rail Costs'!B193</f>
        <v>75.409720044792834</v>
      </c>
      <c r="AH193" s="4">
        <f>$B193+'Rail Costs'!P193</f>
        <v>71.972916013437853</v>
      </c>
      <c r="AI193" s="4">
        <f>$B193+'Rail Costs'!L193</f>
        <v>72.954860022396417</v>
      </c>
      <c r="AM193" s="4">
        <f>$L193-(AE193*'Feedstock Conversions'!$B$19)-'Rail Costs'!Q193</f>
        <v>300.21745869680092</v>
      </c>
      <c r="AN193" s="4">
        <f>$L193-(AF193*'Feedstock Conversions'!$B$19)-'Rail Costs'!R193</f>
        <v>213.6420654721895</v>
      </c>
      <c r="AO193" s="4">
        <f>$L193-(AG193*'Feedstock Conversions'!$B$19)-'Rail Costs'!S193</f>
        <v>204.68744900555927</v>
      </c>
      <c r="AP193" s="4">
        <f>$L193-(AH193*'Feedstock Conversions'!$B$19)-'Rail Costs'!T193</f>
        <v>229.8422125539841</v>
      </c>
      <c r="AQ193" s="4">
        <f>$L193-(AI193*'Feedstock Conversions'!$B$19)-'Rail Costs'!U193</f>
        <v>222.69155049721795</v>
      </c>
      <c r="AR193" s="4">
        <f>W193-'Rail Costs'!V193</f>
        <v>203.44610989120864</v>
      </c>
      <c r="AT193" s="4">
        <f>$T193-(AE193*'Feedstock Conversions'!$B$10)-'Rail Costs'!Q193</f>
        <v>338.91658284856277</v>
      </c>
      <c r="AU193" s="4">
        <f>$T193-(AF193*'Feedstock Conversions'!$B$10)-'Rail Costs'!R193</f>
        <v>244.50042596307046</v>
      </c>
      <c r="AV193" s="4">
        <f>$T193-(AG193*'Feedstock Conversions'!$B$10)-'Rail Costs'!S193</f>
        <v>234.72199938725768</v>
      </c>
      <c r="AW193" s="4">
        <f>$T193-(AH193*'Feedstock Conversions'!$B$10)-'Rail Costs'!T193</f>
        <v>262.18343124139352</v>
      </c>
      <c r="AX193" s="4">
        <f>$T193-(AI193*'Feedstock Conversions'!$B$10)-'Rail Costs'!U193</f>
        <v>254.37372109728145</v>
      </c>
      <c r="AY193" s="4">
        <f>X193-'Rail Costs'!V193</f>
        <v>75.895565043343836</v>
      </c>
      <c r="BH193">
        <f t="shared" si="14"/>
        <v>36</v>
      </c>
      <c r="BI193">
        <f t="shared" si="15"/>
        <v>2022</v>
      </c>
      <c r="BJ193">
        <f t="shared" si="18"/>
        <v>9</v>
      </c>
    </row>
    <row r="194" spans="1:62" x14ac:dyDescent="0.2">
      <c r="A194" s="11">
        <v>44813</v>
      </c>
      <c r="B194" s="4">
        <v>70.5</v>
      </c>
      <c r="C194" s="18">
        <f>'Poultry Fat'!B194+'Rail Costs'!B194</f>
        <v>75.409720044792834</v>
      </c>
      <c r="E194" s="4">
        <f>'Poultry Fat'!C194*'Feedstock Conversions'!B$19</f>
        <v>561.80241433370668</v>
      </c>
      <c r="F194" s="4">
        <f>'Poultry Fat'!C194*'Feedstock Conversions'!B$10</f>
        <v>612.41490477043681</v>
      </c>
      <c r="H194" s="4">
        <f>'Fuel Values'!B194-'Poultry Fat'!I194-'Poultry Fat'!J194-'Poultry Fat'!K194</f>
        <v>344.01074684820128</v>
      </c>
      <c r="I194" s="18">
        <f>('LCFS Values'!$E$5-$AA$4)/1000000*'LCFS Values'!B194*'LCFS Values'!$G$2*100</f>
        <v>64.239253151798778</v>
      </c>
      <c r="J194" s="4">
        <f>'RIN Values'!C194</f>
        <v>261.75</v>
      </c>
      <c r="K194" s="4">
        <f>'Fixed Credits Value'!B194</f>
        <v>100</v>
      </c>
      <c r="L194" s="4">
        <f t="shared" si="16"/>
        <v>770</v>
      </c>
      <c r="M194" s="4">
        <f>L194/'Feedstock Conversions'!B$19</f>
        <v>103.35570469798658</v>
      </c>
      <c r="O194" s="4">
        <f>'Fuel Values'!C194*100</f>
        <v>357.96999999999997</v>
      </c>
      <c r="P194" s="18">
        <f>('LCFS Values'!$E$5-AB$4)/1000000*'LCFS Values'!B194*'LCFS Values'!$G$2*100</f>
        <v>61.132539403928554</v>
      </c>
      <c r="Q194" s="4">
        <f>'RIN Values'!D194</f>
        <v>296.64999999999998</v>
      </c>
      <c r="R194" s="4">
        <f>'Fixed Credits Value'!B194</f>
        <v>100</v>
      </c>
      <c r="S194" s="4">
        <f>'Fixed Credits Value'!C194</f>
        <v>16</v>
      </c>
      <c r="T194" s="4">
        <f t="shared" si="19"/>
        <v>831.75253940392849</v>
      </c>
      <c r="U194" s="4">
        <f>T194/'Feedstock Conversions'!B$10</f>
        <v>102.41786353404828</v>
      </c>
      <c r="W194" s="4">
        <f t="shared" si="17"/>
        <v>208.19758566629332</v>
      </c>
      <c r="X194" s="4">
        <f t="shared" si="20"/>
        <v>61.752539403928495</v>
      </c>
      <c r="AE194" s="54">
        <v>64</v>
      </c>
      <c r="AF194" s="4">
        <f>$B194+'Rail Costs'!M194</f>
        <v>74.182290033594626</v>
      </c>
      <c r="AG194" s="4">
        <f>$B194+'Rail Costs'!B194</f>
        <v>75.409720044792834</v>
      </c>
      <c r="AH194" s="4">
        <f>$B194+'Rail Costs'!P194</f>
        <v>71.972916013437853</v>
      </c>
      <c r="AI194" s="4">
        <f>$B194+'Rail Costs'!L194</f>
        <v>72.954860022396417</v>
      </c>
      <c r="AM194" s="4">
        <f>$L194-(AE194*'Feedstock Conversions'!$B$19)-'Rail Costs'!Q194</f>
        <v>289.04245869680091</v>
      </c>
      <c r="AN194" s="4">
        <f>$L194-(AF194*'Feedstock Conversions'!$B$19)-'Rail Costs'!R194</f>
        <v>213.6420654721895</v>
      </c>
      <c r="AO194" s="4">
        <f>$L194-(AG194*'Feedstock Conversions'!$B$19)-'Rail Costs'!S194</f>
        <v>204.68744900555927</v>
      </c>
      <c r="AP194" s="4">
        <f>$L194-(AH194*'Feedstock Conversions'!$B$19)-'Rail Costs'!T194</f>
        <v>229.8422125539841</v>
      </c>
      <c r="AQ194" s="4">
        <f>$L194-(AI194*'Feedstock Conversions'!$B$19)-'Rail Costs'!U194</f>
        <v>222.69155049721795</v>
      </c>
      <c r="AR194" s="4">
        <f>W194-'Rail Costs'!V194</f>
        <v>203.44610989120864</v>
      </c>
      <c r="AT194" s="4">
        <f>$T194-(AE194*'Feedstock Conversions'!$B$10)-'Rail Costs'!Q194</f>
        <v>307.8403314340627</v>
      </c>
      <c r="AU194" s="4">
        <f>$T194-(AF194*'Feedstock Conversions'!$B$10)-'Rail Costs'!R194</f>
        <v>225.60592454857041</v>
      </c>
      <c r="AV194" s="4">
        <f>$T194-(AG194*'Feedstock Conversions'!$B$10)-'Rail Costs'!S194</f>
        <v>215.82749797275764</v>
      </c>
      <c r="AW194" s="4">
        <f>$T194-(AH194*'Feedstock Conversions'!$B$10)-'Rail Costs'!T194</f>
        <v>243.28892982689348</v>
      </c>
      <c r="AX194" s="4">
        <f>$T194-(AI194*'Feedstock Conversions'!$B$10)-'Rail Costs'!U194</f>
        <v>235.47921968278141</v>
      </c>
      <c r="AY194" s="4">
        <f>X194-'Rail Costs'!V194</f>
        <v>57.001063628843795</v>
      </c>
      <c r="BH194">
        <f t="shared" ref="BH194:BH257" si="21">WEEKNUM(A194)</f>
        <v>37</v>
      </c>
      <c r="BI194">
        <f t="shared" ref="BI194:BI257" si="22">YEAR(A194)</f>
        <v>2022</v>
      </c>
      <c r="BJ194">
        <f t="shared" si="18"/>
        <v>9</v>
      </c>
    </row>
    <row r="195" spans="1:62" x14ac:dyDescent="0.2">
      <c r="A195" s="11">
        <v>44820</v>
      </c>
      <c r="B195" s="4">
        <v>70.5</v>
      </c>
      <c r="C195" s="18">
        <f>'Poultry Fat'!B195+'Rail Costs'!B195</f>
        <v>75.409720044792834</v>
      </c>
      <c r="E195" s="4">
        <f>'Poultry Fat'!C195*'Feedstock Conversions'!B$19</f>
        <v>561.80241433370668</v>
      </c>
      <c r="F195" s="4">
        <f>'Poultry Fat'!C195*'Feedstock Conversions'!B$10</f>
        <v>612.41490477043681</v>
      </c>
      <c r="H195" s="4">
        <f>'Fuel Values'!B195-'Poultry Fat'!I195-'Poultry Fat'!J195-'Poultry Fat'!K195</f>
        <v>342.2353534748903</v>
      </c>
      <c r="I195" s="18">
        <f>('LCFS Values'!$E$5-$AA$4)/1000000*'LCFS Values'!B195*'LCFS Values'!$G$2*100</f>
        <v>62.90214652510975</v>
      </c>
      <c r="J195" s="4">
        <f>'RIN Values'!C195</f>
        <v>264.86249999999995</v>
      </c>
      <c r="K195" s="4">
        <f>'Fixed Credits Value'!B195</f>
        <v>100</v>
      </c>
      <c r="L195" s="4">
        <f t="shared" ref="L195:L258" si="23">K195+J195+I195+H195</f>
        <v>770</v>
      </c>
      <c r="M195" s="4">
        <f>L195/'Feedstock Conversions'!B$19</f>
        <v>103.35570469798658</v>
      </c>
      <c r="O195" s="4">
        <f>'Fuel Values'!C195*100</f>
        <v>339.02</v>
      </c>
      <c r="P195" s="18">
        <f>('LCFS Values'!$E$5-AB$4)/1000000*'LCFS Values'!B195*'LCFS Values'!$G$2*100</f>
        <v>59.860097407285707</v>
      </c>
      <c r="Q195" s="4">
        <f>'RIN Values'!D195</f>
        <v>300.17749999999995</v>
      </c>
      <c r="R195" s="4">
        <f>'Fixed Credits Value'!B195</f>
        <v>100</v>
      </c>
      <c r="S195" s="4">
        <f>'Fixed Credits Value'!C195</f>
        <v>16</v>
      </c>
      <c r="T195" s="4">
        <f t="shared" si="19"/>
        <v>815.05759740728558</v>
      </c>
      <c r="U195" s="4">
        <f>T195/'Feedstock Conversions'!B$10</f>
        <v>100.36213155834984</v>
      </c>
      <c r="W195" s="4">
        <f t="shared" ref="W195:W258" si="24">L195-E195</f>
        <v>208.19758566629332</v>
      </c>
      <c r="X195" s="4">
        <f t="shared" si="20"/>
        <v>45.057597407285584</v>
      </c>
      <c r="AE195" s="54">
        <v>64</v>
      </c>
      <c r="AF195" s="4">
        <f>$B195+'Rail Costs'!M195</f>
        <v>74.182290033594626</v>
      </c>
      <c r="AG195" s="4">
        <f>$B195+'Rail Costs'!B195</f>
        <v>75.409720044792834</v>
      </c>
      <c r="AH195" s="4">
        <f>$B195+'Rail Costs'!P195</f>
        <v>71.972916013437853</v>
      </c>
      <c r="AI195" s="4">
        <f>$B195+'Rail Costs'!L195</f>
        <v>72.954860022396417</v>
      </c>
      <c r="AM195" s="4">
        <f>$L195-(AE195*'Feedstock Conversions'!$B$19)-'Rail Costs'!Q195</f>
        <v>289.04245869680091</v>
      </c>
      <c r="AN195" s="4">
        <f>$L195-(AF195*'Feedstock Conversions'!$B$19)-'Rail Costs'!R195</f>
        <v>213.6420654721895</v>
      </c>
      <c r="AO195" s="4">
        <f>$L195-(AG195*'Feedstock Conversions'!$B$19)-'Rail Costs'!S195</f>
        <v>204.68744900555927</v>
      </c>
      <c r="AP195" s="4">
        <f>$L195-(AH195*'Feedstock Conversions'!$B$19)-'Rail Costs'!T195</f>
        <v>229.8422125539841</v>
      </c>
      <c r="AQ195" s="4">
        <f>$L195-(AI195*'Feedstock Conversions'!$B$19)-'Rail Costs'!U195</f>
        <v>222.69155049721795</v>
      </c>
      <c r="AR195" s="4">
        <f>W195-'Rail Costs'!V195</f>
        <v>203.44610989120864</v>
      </c>
      <c r="AT195" s="4">
        <f>$T195-(AE195*'Feedstock Conversions'!$B$10)-'Rail Costs'!Q195</f>
        <v>291.14538943741979</v>
      </c>
      <c r="AU195" s="4">
        <f>$T195-(AF195*'Feedstock Conversions'!$B$10)-'Rail Costs'!R195</f>
        <v>208.9109825519275</v>
      </c>
      <c r="AV195" s="4">
        <f>$T195-(AG195*'Feedstock Conversions'!$B$10)-'Rail Costs'!S195</f>
        <v>199.13255597611473</v>
      </c>
      <c r="AW195" s="4">
        <f>$T195-(AH195*'Feedstock Conversions'!$B$10)-'Rail Costs'!T195</f>
        <v>226.59398783025057</v>
      </c>
      <c r="AX195" s="4">
        <f>$T195-(AI195*'Feedstock Conversions'!$B$10)-'Rail Costs'!U195</f>
        <v>218.78427768613849</v>
      </c>
      <c r="AY195" s="4">
        <f>X195-'Rail Costs'!V195</f>
        <v>40.306121632200885</v>
      </c>
      <c r="BH195">
        <f t="shared" si="21"/>
        <v>38</v>
      </c>
      <c r="BI195">
        <f t="shared" si="22"/>
        <v>2022</v>
      </c>
      <c r="BJ195">
        <f t="shared" ref="BJ195:BJ258" si="25">MONTH(A195)</f>
        <v>9</v>
      </c>
    </row>
    <row r="196" spans="1:62" x14ac:dyDescent="0.2">
      <c r="A196" s="11">
        <v>44827</v>
      </c>
      <c r="B196" s="4">
        <v>70.5</v>
      </c>
      <c r="C196" s="18">
        <f>'Poultry Fat'!B196+'Rail Costs'!B196</f>
        <v>75.409720044792834</v>
      </c>
      <c r="E196" s="4">
        <f>'Poultry Fat'!C196*'Feedstock Conversions'!B$19</f>
        <v>561.80241433370668</v>
      </c>
      <c r="F196" s="4">
        <f>'Poultry Fat'!C196*'Feedstock Conversions'!B$10</f>
        <v>612.41490477043681</v>
      </c>
      <c r="H196" s="4">
        <f>'Fuel Values'!B196-'Poultry Fat'!I196-'Poultry Fat'!J196-'Poultry Fat'!K196</f>
        <v>348.73728157041467</v>
      </c>
      <c r="I196" s="18">
        <f>('LCFS Values'!$E$5-$AA$4)/1000000*'LCFS Values'!B196*'LCFS Values'!$G$2*100</f>
        <v>58.987718429585357</v>
      </c>
      <c r="J196" s="4">
        <f>'RIN Values'!C196</f>
        <v>262.27499999999998</v>
      </c>
      <c r="K196" s="4">
        <f>'Fixed Credits Value'!B196</f>
        <v>100</v>
      </c>
      <c r="L196" s="4">
        <f t="shared" si="23"/>
        <v>770</v>
      </c>
      <c r="M196" s="4">
        <f>L196/'Feedstock Conversions'!B$19</f>
        <v>103.35570469798658</v>
      </c>
      <c r="O196" s="4">
        <f>'Fuel Values'!C196*100</f>
        <v>335.08</v>
      </c>
      <c r="P196" s="18">
        <f>('LCFS Values'!$E$5-AB$4)/1000000*'LCFS Values'!B196*'LCFS Values'!$G$2*100</f>
        <v>56.134977359142837</v>
      </c>
      <c r="Q196" s="4">
        <f>'RIN Values'!D196</f>
        <v>297.245</v>
      </c>
      <c r="R196" s="4">
        <f>'Fixed Credits Value'!B196</f>
        <v>100</v>
      </c>
      <c r="S196" s="4">
        <f>'Fixed Credits Value'!C196</f>
        <v>16</v>
      </c>
      <c r="T196" s="4">
        <f t="shared" si="19"/>
        <v>804.45997735914284</v>
      </c>
      <c r="U196" s="4">
        <f>T196/'Feedstock Conversions'!B$10</f>
        <v>99.057193427768112</v>
      </c>
      <c r="W196" s="4">
        <f t="shared" si="24"/>
        <v>208.19758566629332</v>
      </c>
      <c r="X196" s="4">
        <f t="shared" si="20"/>
        <v>34.45997735914284</v>
      </c>
      <c r="AE196" s="54">
        <v>62.8</v>
      </c>
      <c r="AF196" s="4">
        <f>$B196+'Rail Costs'!M196</f>
        <v>74.182290033594626</v>
      </c>
      <c r="AG196" s="4">
        <f>$B196+'Rail Costs'!B196</f>
        <v>75.409720044792834</v>
      </c>
      <c r="AH196" s="4">
        <f>$B196+'Rail Costs'!P196</f>
        <v>71.972916013437853</v>
      </c>
      <c r="AI196" s="4">
        <f>$B196+'Rail Costs'!L196</f>
        <v>72.954860022396417</v>
      </c>
      <c r="AM196" s="4">
        <f>$L196-(AE196*'Feedstock Conversions'!$B$19)-'Rail Costs'!Q196</f>
        <v>297.9824586968009</v>
      </c>
      <c r="AN196" s="4">
        <f>$L196-(AF196*'Feedstock Conversions'!$B$19)-'Rail Costs'!R196</f>
        <v>213.6420654721895</v>
      </c>
      <c r="AO196" s="4">
        <f>$L196-(AG196*'Feedstock Conversions'!$B$19)-'Rail Costs'!S196</f>
        <v>204.68744900555927</v>
      </c>
      <c r="AP196" s="4">
        <f>$L196-(AH196*'Feedstock Conversions'!$B$19)-'Rail Costs'!T196</f>
        <v>229.8422125539841</v>
      </c>
      <c r="AQ196" s="4">
        <f>$L196-(AI196*'Feedstock Conversions'!$B$19)-'Rail Costs'!U196</f>
        <v>222.69155049721795</v>
      </c>
      <c r="AR196" s="4">
        <f>W196-'Rail Costs'!V196</f>
        <v>203.44610989120864</v>
      </c>
      <c r="AT196" s="4">
        <f>$T196-(AE196*'Feedstock Conversions'!$B$10)-'Rail Costs'!Q196</f>
        <v>290.29316938927707</v>
      </c>
      <c r="AU196" s="4">
        <f>$T196-(AF196*'Feedstock Conversions'!$B$10)-'Rail Costs'!R196</f>
        <v>198.31336250378476</v>
      </c>
      <c r="AV196" s="4">
        <f>$T196-(AG196*'Feedstock Conversions'!$B$10)-'Rail Costs'!S196</f>
        <v>188.53493592797199</v>
      </c>
      <c r="AW196" s="4">
        <f>$T196-(AH196*'Feedstock Conversions'!$B$10)-'Rail Costs'!T196</f>
        <v>215.99636778210782</v>
      </c>
      <c r="AX196" s="4">
        <f>$T196-(AI196*'Feedstock Conversions'!$B$10)-'Rail Costs'!U196</f>
        <v>208.18665763799575</v>
      </c>
      <c r="AY196" s="4">
        <f>X196-'Rail Costs'!V196</f>
        <v>29.708501584058144</v>
      </c>
      <c r="BH196">
        <f t="shared" si="21"/>
        <v>39</v>
      </c>
      <c r="BI196">
        <f t="shared" si="22"/>
        <v>2022</v>
      </c>
      <c r="BJ196">
        <f t="shared" si="25"/>
        <v>9</v>
      </c>
    </row>
    <row r="197" spans="1:62" x14ac:dyDescent="0.2">
      <c r="A197" s="11">
        <v>44834</v>
      </c>
      <c r="B197" s="4">
        <v>67.900000000000006</v>
      </c>
      <c r="C197" s="18">
        <f>'Poultry Fat'!B197+'Rail Costs'!B197</f>
        <v>72.80972004479284</v>
      </c>
      <c r="E197" s="4">
        <f>'Poultry Fat'!C197*'Feedstock Conversions'!B$19</f>
        <v>542.43241433370667</v>
      </c>
      <c r="F197" s="4">
        <f>'Poultry Fat'!C197*'Feedstock Conversions'!B$10</f>
        <v>591.29987143710355</v>
      </c>
      <c r="H197" s="4">
        <f>'Fuel Values'!B197-'Poultry Fat'!I197-'Poultry Fat'!J197-'Poultry Fat'!K197</f>
        <v>358.25846320221945</v>
      </c>
      <c r="I197" s="18">
        <f>('LCFS Values'!$E$5-$AA$4)/1000000*'LCFS Values'!B197*'LCFS Values'!$G$2*100</f>
        <v>52.166536797780481</v>
      </c>
      <c r="J197" s="4">
        <f>'RIN Values'!C197</f>
        <v>259.57500000000005</v>
      </c>
      <c r="K197" s="4">
        <f>'Fixed Credits Value'!B197</f>
        <v>100</v>
      </c>
      <c r="L197" s="4">
        <f t="shared" si="23"/>
        <v>770</v>
      </c>
      <c r="M197" s="4">
        <f>L197/'Feedstock Conversions'!B$19</f>
        <v>103.35570469798658</v>
      </c>
      <c r="O197" s="4">
        <f>'Fuel Values'!C197*100</f>
        <v>333.44</v>
      </c>
      <c r="P197" s="18">
        <f>('LCFS Values'!$E$5-AB$4)/1000000*'LCFS Values'!B197*'LCFS Values'!$G$2*100</f>
        <v>49.643679057428557</v>
      </c>
      <c r="Q197" s="4">
        <f>'RIN Values'!D197</f>
        <v>294.185</v>
      </c>
      <c r="R197" s="4">
        <f>'Fixed Credits Value'!B197</f>
        <v>100</v>
      </c>
      <c r="S197" s="4">
        <f>'Fixed Credits Value'!C197</f>
        <v>16</v>
      </c>
      <c r="T197" s="4">
        <f t="shared" si="19"/>
        <v>793.26867905742847</v>
      </c>
      <c r="U197" s="4">
        <f>T197/'Feedstock Conversions'!B$10</f>
        <v>97.679152715015704</v>
      </c>
      <c r="W197" s="4">
        <f t="shared" si="24"/>
        <v>227.56758566629333</v>
      </c>
      <c r="X197" s="4">
        <f t="shared" si="20"/>
        <v>23.268679057428471</v>
      </c>
      <c r="AE197" s="54">
        <v>61.3</v>
      </c>
      <c r="AF197" s="4">
        <f>$B197+'Rail Costs'!M197</f>
        <v>71.582290033594631</v>
      </c>
      <c r="AG197" s="4">
        <f>$B197+'Rail Costs'!B197</f>
        <v>72.80972004479284</v>
      </c>
      <c r="AH197" s="4">
        <f>$B197+'Rail Costs'!P197</f>
        <v>69.372916013437859</v>
      </c>
      <c r="AI197" s="4">
        <f>$B197+'Rail Costs'!L197</f>
        <v>70.354860022396423</v>
      </c>
      <c r="AM197" s="4">
        <f>$L197-(AE197*'Feedstock Conversions'!$B$19)-'Rail Costs'!Q197</f>
        <v>309.15745869680092</v>
      </c>
      <c r="AN197" s="4">
        <f>$L197-(AF197*'Feedstock Conversions'!$B$19)-'Rail Costs'!R197</f>
        <v>233.01206547218951</v>
      </c>
      <c r="AO197" s="4">
        <f>$L197-(AG197*'Feedstock Conversions'!$B$19)-'Rail Costs'!S197</f>
        <v>224.05744900555928</v>
      </c>
      <c r="AP197" s="4">
        <f>$L197-(AH197*'Feedstock Conversions'!$B$19)-'Rail Costs'!T197</f>
        <v>249.21221255398399</v>
      </c>
      <c r="AQ197" s="4">
        <f>$L197-(AI197*'Feedstock Conversions'!$B$19)-'Rail Costs'!U197</f>
        <v>242.06155049721795</v>
      </c>
      <c r="AR197" s="4">
        <f>W197-'Rail Costs'!V197</f>
        <v>222.81610989120864</v>
      </c>
      <c r="AT197" s="4">
        <f>$T197-(AE197*'Feedstock Conversions'!$B$10)-'Rail Costs'!Q197</f>
        <v>291.28362108756272</v>
      </c>
      <c r="AU197" s="4">
        <f>$T197-(AF197*'Feedstock Conversions'!$B$10)-'Rail Costs'!R197</f>
        <v>208.23709753540365</v>
      </c>
      <c r="AV197" s="4">
        <f>$T197-(AG197*'Feedstock Conversions'!$B$10)-'Rail Costs'!S197</f>
        <v>198.45867095959088</v>
      </c>
      <c r="AW197" s="4">
        <f>$T197-(AH197*'Feedstock Conversions'!$B$10)-'Rail Costs'!T197</f>
        <v>225.92010281372671</v>
      </c>
      <c r="AX197" s="4">
        <f>$T197-(AI197*'Feedstock Conversions'!$B$10)-'Rail Costs'!U197</f>
        <v>218.11039266961464</v>
      </c>
      <c r="AY197" s="4">
        <f>X197-'Rail Costs'!V197</f>
        <v>18.517203282343775</v>
      </c>
      <c r="BH197">
        <f t="shared" si="21"/>
        <v>40</v>
      </c>
      <c r="BI197">
        <f t="shared" si="22"/>
        <v>2022</v>
      </c>
      <c r="BJ197">
        <f t="shared" si="25"/>
        <v>9</v>
      </c>
    </row>
    <row r="198" spans="1:62" x14ac:dyDescent="0.2">
      <c r="A198" s="11">
        <v>44841</v>
      </c>
      <c r="B198" s="4">
        <v>66.599999999999994</v>
      </c>
      <c r="C198" s="18">
        <f>'Poultry Fat'!B198+'Rail Costs'!B198</f>
        <v>71.504815229563263</v>
      </c>
      <c r="E198" s="4">
        <f>'Poultry Fat'!C198*'Feedstock Conversions'!B$19</f>
        <v>532.71087346024638</v>
      </c>
      <c r="F198" s="4">
        <f>'Poultry Fat'!C198*'Feedstock Conversions'!B$10</f>
        <v>580.7025219484882</v>
      </c>
      <c r="H198" s="4">
        <f>'Fuel Values'!B198-'Poultry Fat'!I198-'Poultry Fat'!J198-'Poultry Fat'!K198</f>
        <v>355.27646002468293</v>
      </c>
      <c r="I198" s="18">
        <f>('LCFS Values'!$E$5-$AA$4)/1000000*'LCFS Values'!B198*'LCFS Values'!$G$2*100</f>
        <v>49.298539975317077</v>
      </c>
      <c r="J198" s="4">
        <f>'RIN Values'!C198</f>
        <v>265.42499999999995</v>
      </c>
      <c r="K198" s="4">
        <f>'Fixed Credits Value'!B198</f>
        <v>100</v>
      </c>
      <c r="L198" s="4">
        <f t="shared" si="23"/>
        <v>770</v>
      </c>
      <c r="M198" s="4">
        <f>L198/'Feedstock Conversions'!B$19</f>
        <v>103.35570469798658</v>
      </c>
      <c r="O198" s="4">
        <f>'Fuel Values'!C198*100</f>
        <v>370.51</v>
      </c>
      <c r="P198" s="18">
        <f>('LCFS Values'!$E$5-AB$4)/1000000*'LCFS Values'!B198*'LCFS Values'!$G$2*100</f>
        <v>46.91438318057142</v>
      </c>
      <c r="Q198" s="4">
        <f>'RIN Values'!D198</f>
        <v>300.815</v>
      </c>
      <c r="R198" s="4">
        <f>'Fixed Credits Value'!B198</f>
        <v>100</v>
      </c>
      <c r="S198" s="4">
        <f>'Fixed Credits Value'!C198</f>
        <v>16</v>
      </c>
      <c r="T198" s="4">
        <f t="shared" si="19"/>
        <v>834.23938318057139</v>
      </c>
      <c r="U198" s="4">
        <f>T198/'Feedstock Conversions'!B$10</f>
        <v>102.7240810861212</v>
      </c>
      <c r="W198" s="4">
        <f t="shared" si="24"/>
        <v>237.28912653975362</v>
      </c>
      <c r="X198" s="4">
        <f t="shared" si="20"/>
        <v>64.239383180571394</v>
      </c>
      <c r="AE198" s="54">
        <v>59.4</v>
      </c>
      <c r="AF198" s="4">
        <f>$B198+'Rail Costs'!M198</f>
        <v>70.278611422172446</v>
      </c>
      <c r="AG198" s="4">
        <f>$B198+'Rail Costs'!B198</f>
        <v>71.504815229563263</v>
      </c>
      <c r="AH198" s="4">
        <f>$B198+'Rail Costs'!P198</f>
        <v>68.071444568868969</v>
      </c>
      <c r="AI198" s="4">
        <f>$B198+'Rail Costs'!L198</f>
        <v>69.052407614781629</v>
      </c>
      <c r="AM198" s="4">
        <f>$L198-(AE198*'Feedstock Conversions'!$B$19)-'Rail Costs'!Q198</f>
        <v>323.31661208471621</v>
      </c>
      <c r="AN198" s="4">
        <f>$L198-(AF198*'Feedstock Conversions'!$B$19)-'Rail Costs'!R198</f>
        <v>242.72816730488469</v>
      </c>
      <c r="AO198" s="4">
        <f>$L198-(AG198*'Feedstock Conversions'!$B$19)-'Rail Costs'!S198</f>
        <v>233.78249650905028</v>
      </c>
      <c r="AP198" s="4">
        <f>$L198-(AH198*'Feedstock Conversions'!$B$19)-'Rail Costs'!T198</f>
        <v>258.9121304235606</v>
      </c>
      <c r="AQ198" s="4">
        <f>$L198-(AI198*'Feedstock Conversions'!$B$19)-'Rail Costs'!U198</f>
        <v>251.76861188533272</v>
      </c>
      <c r="AR198" s="4">
        <f>W198-'Rail Costs'!V198</f>
        <v>232.54239749371496</v>
      </c>
      <c r="AT198" s="4">
        <f>$T198-(AE198*'Feedstock Conversions'!$B$10)-'Rail Costs'!Q198</f>
        <v>347.68869526528755</v>
      </c>
      <c r="AU198" s="4">
        <f>$T198-(AF198*'Feedstock Conversions'!$B$10)-'Rail Costs'!R198</f>
        <v>259.79888911927463</v>
      </c>
      <c r="AV198" s="4">
        <f>$T198-(AG198*'Feedstock Conversions'!$B$10)-'Rail Costs'!S198</f>
        <v>250.03023120137985</v>
      </c>
      <c r="AW198" s="4">
        <f>$T198-(AH198*'Feedstock Conversions'!$B$10)-'Rail Costs'!T198</f>
        <v>277.46422905765945</v>
      </c>
      <c r="AX198" s="4">
        <f>$T198-(AI198*'Feedstock Conversions'!$B$10)-'Rail Costs'!U198</f>
        <v>269.66232082178311</v>
      </c>
      <c r="AY198" s="4">
        <f>X198-'Rail Costs'!V198</f>
        <v>59.492654134532735</v>
      </c>
      <c r="BH198">
        <f t="shared" si="21"/>
        <v>41</v>
      </c>
      <c r="BI198">
        <f t="shared" si="22"/>
        <v>2022</v>
      </c>
      <c r="BJ198">
        <f t="shared" si="25"/>
        <v>10</v>
      </c>
    </row>
    <row r="199" spans="1:62" x14ac:dyDescent="0.2">
      <c r="A199" s="11">
        <v>44848</v>
      </c>
      <c r="B199" s="4">
        <v>66.5</v>
      </c>
      <c r="C199" s="18">
        <f>'Poultry Fat'!B199+'Rail Costs'!B199</f>
        <v>71.404815229563269</v>
      </c>
      <c r="E199" s="4">
        <f>'Poultry Fat'!C199*'Feedstock Conversions'!B$19</f>
        <v>531.96587346024637</v>
      </c>
      <c r="F199" s="4">
        <f>'Poultry Fat'!C199*'Feedstock Conversions'!B$10</f>
        <v>579.89040528182159</v>
      </c>
      <c r="H199" s="4">
        <f>'Fuel Values'!B199-'Poultry Fat'!I199-'Poultry Fat'!J199-'Poultry Fat'!K199</f>
        <v>366.88849005748773</v>
      </c>
      <c r="I199" s="18">
        <f>('LCFS Values'!$E$5-$AA$4)/1000000*'LCFS Values'!B199*'LCFS Values'!$G$2*100</f>
        <v>52.011509942512191</v>
      </c>
      <c r="J199" s="4">
        <f>'RIN Values'!C199</f>
        <v>269.10000000000002</v>
      </c>
      <c r="K199" s="4">
        <f>'Fixed Credits Value'!B199</f>
        <v>100</v>
      </c>
      <c r="L199" s="4">
        <f t="shared" si="23"/>
        <v>788</v>
      </c>
      <c r="M199" s="4">
        <f>L199/'Feedstock Conversions'!B$19</f>
        <v>105.7718120805369</v>
      </c>
      <c r="O199" s="4">
        <f>'Fuel Values'!C199*100</f>
        <v>398.07</v>
      </c>
      <c r="P199" s="18">
        <f>('LCFS Values'!$E$5-AB$4)/1000000*'LCFS Values'!B199*'LCFS Values'!$G$2*100</f>
        <v>49.496149550571417</v>
      </c>
      <c r="Q199" s="4">
        <f>'RIN Values'!D199</f>
        <v>304.98</v>
      </c>
      <c r="R199" s="4">
        <f>'Fixed Credits Value'!B199</f>
        <v>100</v>
      </c>
      <c r="S199" s="4">
        <f>'Fixed Credits Value'!C199</f>
        <v>16</v>
      </c>
      <c r="T199" s="4">
        <f t="shared" si="19"/>
        <v>868.5461495505715</v>
      </c>
      <c r="U199" s="4">
        <f>T199/'Feedstock Conversions'!B$10</f>
        <v>106.94844536506308</v>
      </c>
      <c r="W199" s="4">
        <f t="shared" si="24"/>
        <v>256.03412653975363</v>
      </c>
      <c r="X199" s="4">
        <f t="shared" si="20"/>
        <v>80.546149550571499</v>
      </c>
      <c r="AE199" s="54">
        <v>58.6</v>
      </c>
      <c r="AF199" s="4">
        <f>$B199+'Rail Costs'!M199</f>
        <v>70.178611422172452</v>
      </c>
      <c r="AG199" s="4">
        <f>$B199+'Rail Costs'!B199</f>
        <v>71.404815229563269</v>
      </c>
      <c r="AH199" s="4">
        <f>$B199+'Rail Costs'!P199</f>
        <v>67.971444568868975</v>
      </c>
      <c r="AI199" s="4">
        <f>$B199+'Rail Costs'!L199</f>
        <v>68.952407614781634</v>
      </c>
      <c r="AM199" s="4">
        <f>$L199-(AE199*'Feedstock Conversions'!$B$19)-'Rail Costs'!Q199</f>
        <v>347.27661208471619</v>
      </c>
      <c r="AN199" s="4">
        <f>$L199-(AF199*'Feedstock Conversions'!$B$19)-'Rail Costs'!R199</f>
        <v>261.47316730488473</v>
      </c>
      <c r="AO199" s="4">
        <f>$L199-(AG199*'Feedstock Conversions'!$B$19)-'Rail Costs'!S199</f>
        <v>252.52749650905028</v>
      </c>
      <c r="AP199" s="4">
        <f>$L199-(AH199*'Feedstock Conversions'!$B$19)-'Rail Costs'!T199</f>
        <v>277.6571304235606</v>
      </c>
      <c r="AQ199" s="4">
        <f>$L199-(AI199*'Feedstock Conversions'!$B$19)-'Rail Costs'!U199</f>
        <v>270.51361188533264</v>
      </c>
      <c r="AR199" s="4">
        <f>W199-'Rail Costs'!V199</f>
        <v>251.28739749371496</v>
      </c>
      <c r="AT199" s="4">
        <f>$T199-(AE199*'Feedstock Conversions'!$B$10)-'Rail Costs'!Q199</f>
        <v>388.49239496862094</v>
      </c>
      <c r="AU199" s="4">
        <f>$T199-(AF199*'Feedstock Conversions'!$B$10)-'Rail Costs'!R199</f>
        <v>294.91777215594146</v>
      </c>
      <c r="AV199" s="4">
        <f>$T199-(AG199*'Feedstock Conversions'!$B$10)-'Rail Costs'!S199</f>
        <v>285.14911423804654</v>
      </c>
      <c r="AW199" s="4">
        <f>$T199-(AH199*'Feedstock Conversions'!$B$10)-'Rail Costs'!T199</f>
        <v>312.58311209432617</v>
      </c>
      <c r="AX199" s="4">
        <f>$T199-(AI199*'Feedstock Conversions'!$B$10)-'Rail Costs'!U199</f>
        <v>304.78120385844983</v>
      </c>
      <c r="AY199" s="4">
        <f>X199-'Rail Costs'!V199</f>
        <v>75.799420504532847</v>
      </c>
      <c r="BH199">
        <f t="shared" si="21"/>
        <v>42</v>
      </c>
      <c r="BI199">
        <f t="shared" si="22"/>
        <v>2022</v>
      </c>
      <c r="BJ199">
        <f t="shared" si="25"/>
        <v>10</v>
      </c>
    </row>
    <row r="200" spans="1:62" x14ac:dyDescent="0.2">
      <c r="A200" s="11">
        <v>44855</v>
      </c>
      <c r="B200" s="4">
        <v>66.5</v>
      </c>
      <c r="C200" s="18">
        <f>'Poultry Fat'!B200+'Rail Costs'!B200</f>
        <v>71.404815229563269</v>
      </c>
      <c r="E200" s="4">
        <f>'Poultry Fat'!C200*'Feedstock Conversions'!B$19</f>
        <v>531.96587346024637</v>
      </c>
      <c r="F200" s="4">
        <f>'Poultry Fat'!C200*'Feedstock Conversions'!B$10</f>
        <v>579.89040528182159</v>
      </c>
      <c r="H200" s="4">
        <f>'Fuel Values'!B200-'Poultry Fat'!I200-'Poultry Fat'!J200-'Poultry Fat'!K200</f>
        <v>381.45316779426832</v>
      </c>
      <c r="I200" s="18">
        <f>('LCFS Values'!$E$5-$AA$4)/1000000*'LCFS Values'!B200*'LCFS Values'!$G$2*100</f>
        <v>53.871832205731693</v>
      </c>
      <c r="J200" s="4">
        <f>'RIN Values'!C200</f>
        <v>275.17499999999995</v>
      </c>
      <c r="K200" s="4">
        <f>'Fixed Credits Value'!B200</f>
        <v>100</v>
      </c>
      <c r="L200" s="4">
        <f t="shared" si="23"/>
        <v>810.5</v>
      </c>
      <c r="M200" s="4">
        <f>L200/'Feedstock Conversions'!B$19</f>
        <v>108.79194630872483</v>
      </c>
      <c r="O200" s="4">
        <f>'Fuel Values'!C200*100</f>
        <v>392.45</v>
      </c>
      <c r="P200" s="18">
        <f>('LCFS Values'!$E$5-AB$4)/1000000*'LCFS Values'!B200*'LCFS Values'!$G$2*100</f>
        <v>51.26650363285713</v>
      </c>
      <c r="Q200" s="4">
        <f>'RIN Values'!D200</f>
        <v>311.86499999999995</v>
      </c>
      <c r="R200" s="4">
        <f>'Fixed Credits Value'!B200</f>
        <v>100</v>
      </c>
      <c r="S200" s="4">
        <f>'Fixed Credits Value'!C200</f>
        <v>16</v>
      </c>
      <c r="T200" s="4">
        <f t="shared" si="19"/>
        <v>871.58150363285699</v>
      </c>
      <c r="U200" s="4">
        <f>T200/'Feedstock Conversions'!B$10</f>
        <v>107.32220374324586</v>
      </c>
      <c r="W200" s="4">
        <f t="shared" si="24"/>
        <v>278.53412653975363</v>
      </c>
      <c r="X200" s="4">
        <f t="shared" si="20"/>
        <v>61.081503632856993</v>
      </c>
      <c r="AE200" s="54">
        <v>58.5</v>
      </c>
      <c r="AF200" s="4">
        <f>$B200+'Rail Costs'!M200</f>
        <v>70.178611422172452</v>
      </c>
      <c r="AG200" s="4">
        <f>$B200+'Rail Costs'!B200</f>
        <v>71.404815229563269</v>
      </c>
      <c r="AH200" s="4">
        <f>$B200+'Rail Costs'!P200</f>
        <v>67.971444568868975</v>
      </c>
      <c r="AI200" s="4">
        <f>$B200+'Rail Costs'!L200</f>
        <v>68.952407614781634</v>
      </c>
      <c r="AM200" s="4">
        <f>$L200-(AE200*'Feedstock Conversions'!$B$19)-'Rail Costs'!Q200</f>
        <v>370.5216120847162</v>
      </c>
      <c r="AN200" s="4">
        <f>$L200-(AF200*'Feedstock Conversions'!$B$19)-'Rail Costs'!R200</f>
        <v>283.97316730488473</v>
      </c>
      <c r="AO200" s="4">
        <f>$L200-(AG200*'Feedstock Conversions'!$B$19)-'Rail Costs'!S200</f>
        <v>275.02749650905025</v>
      </c>
      <c r="AP200" s="4">
        <f>$L200-(AH200*'Feedstock Conversions'!$B$19)-'Rail Costs'!T200</f>
        <v>300.1571304235606</v>
      </c>
      <c r="AQ200" s="4">
        <f>$L200-(AI200*'Feedstock Conversions'!$B$19)-'Rail Costs'!U200</f>
        <v>293.01361188533264</v>
      </c>
      <c r="AR200" s="4">
        <f>W200-'Rail Costs'!V200</f>
        <v>273.78739749371499</v>
      </c>
      <c r="AT200" s="4">
        <f>$T200-(AE200*'Feedstock Conversions'!$B$10)-'Rail Costs'!Q200</f>
        <v>392.33986571757316</v>
      </c>
      <c r="AU200" s="4">
        <f>$T200-(AF200*'Feedstock Conversions'!$B$10)-'Rail Costs'!R200</f>
        <v>297.95312623822696</v>
      </c>
      <c r="AV200" s="4">
        <f>$T200-(AG200*'Feedstock Conversions'!$B$10)-'Rail Costs'!S200</f>
        <v>288.18446832033203</v>
      </c>
      <c r="AW200" s="4">
        <f>$T200-(AH200*'Feedstock Conversions'!$B$10)-'Rail Costs'!T200</f>
        <v>315.61846617661166</v>
      </c>
      <c r="AX200" s="4">
        <f>$T200-(AI200*'Feedstock Conversions'!$B$10)-'Rail Costs'!U200</f>
        <v>307.81655794073532</v>
      </c>
      <c r="AY200" s="4">
        <f>X200-'Rail Costs'!V200</f>
        <v>56.334774586818334</v>
      </c>
      <c r="BH200">
        <f t="shared" si="21"/>
        <v>43</v>
      </c>
      <c r="BI200">
        <f t="shared" si="22"/>
        <v>2022</v>
      </c>
      <c r="BJ200">
        <f t="shared" si="25"/>
        <v>10</v>
      </c>
    </row>
    <row r="201" spans="1:62" x14ac:dyDescent="0.2">
      <c r="A201" s="11">
        <v>44862</v>
      </c>
      <c r="B201" s="4">
        <v>66.5</v>
      </c>
      <c r="C201" s="18">
        <f>'Poultry Fat'!B201+'Rail Costs'!B201</f>
        <v>71.404815229563269</v>
      </c>
      <c r="E201" s="4">
        <f>'Poultry Fat'!C201*'Feedstock Conversions'!B$19</f>
        <v>531.96587346024637</v>
      </c>
      <c r="F201" s="4">
        <f>'Poultry Fat'!C201*'Feedstock Conversions'!B$10</f>
        <v>579.89040528182159</v>
      </c>
      <c r="H201" s="4">
        <f>'Fuel Values'!B201-'Poultry Fat'!I201-'Poultry Fat'!J201-'Poultry Fat'!K201</f>
        <v>387.74881232070732</v>
      </c>
      <c r="I201" s="18">
        <f>('LCFS Values'!$E$5-$AA$4)/1000000*'LCFS Values'!B201*'LCFS Values'!$G$2*100</f>
        <v>50.151187679292676</v>
      </c>
      <c r="J201" s="4">
        <f>'RIN Values'!C201</f>
        <v>276.60000000000002</v>
      </c>
      <c r="K201" s="4">
        <f>'Fixed Credits Value'!B201</f>
        <v>100</v>
      </c>
      <c r="L201" s="4">
        <f t="shared" si="23"/>
        <v>814.5</v>
      </c>
      <c r="M201" s="4">
        <f>L201/'Feedstock Conversions'!B$19</f>
        <v>109.32885906040268</v>
      </c>
      <c r="O201" s="4">
        <f>'Fuel Values'!C201*100</f>
        <v>418.82</v>
      </c>
      <c r="P201" s="18">
        <f>('LCFS Values'!$E$5-AB$4)/1000000*'LCFS Values'!B201*'LCFS Values'!$G$2*100</f>
        <v>47.725795468285703</v>
      </c>
      <c r="Q201" s="4">
        <f>'RIN Values'!D201</f>
        <v>313.48</v>
      </c>
      <c r="R201" s="4">
        <f>'Fixed Credits Value'!B201</f>
        <v>100</v>
      </c>
      <c r="S201" s="4">
        <f>'Fixed Credits Value'!C201</f>
        <v>16</v>
      </c>
      <c r="T201" s="4">
        <f t="shared" si="19"/>
        <v>896.02579546828565</v>
      </c>
      <c r="U201" s="4">
        <f>T201/'Feedstock Conversions'!B$10</f>
        <v>110.33215204731901</v>
      </c>
      <c r="W201" s="4">
        <f t="shared" si="24"/>
        <v>282.53412653975363</v>
      </c>
      <c r="X201" s="4">
        <f t="shared" si="20"/>
        <v>81.525795468285651</v>
      </c>
      <c r="AE201" s="54">
        <v>60.1</v>
      </c>
      <c r="AF201" s="4">
        <f>$B201+'Rail Costs'!M201</f>
        <v>70.178611422172452</v>
      </c>
      <c r="AG201" s="4">
        <f>$B201+'Rail Costs'!B201</f>
        <v>71.404815229563269</v>
      </c>
      <c r="AH201" s="4">
        <f>$B201+'Rail Costs'!P201</f>
        <v>67.971444568868975</v>
      </c>
      <c r="AI201" s="4">
        <f>$B201+'Rail Costs'!L201</f>
        <v>68.952407614781634</v>
      </c>
      <c r="AM201" s="4">
        <f>$L201-(AE201*'Feedstock Conversions'!$B$19)-'Rail Costs'!Q201</f>
        <v>362.60161208471618</v>
      </c>
      <c r="AN201" s="4">
        <f>$L201-(AF201*'Feedstock Conversions'!$B$19)-'Rail Costs'!R201</f>
        <v>287.97316730488473</v>
      </c>
      <c r="AO201" s="4">
        <f>$L201-(AG201*'Feedstock Conversions'!$B$19)-'Rail Costs'!S201</f>
        <v>279.02749650905025</v>
      </c>
      <c r="AP201" s="4">
        <f>$L201-(AH201*'Feedstock Conversions'!$B$19)-'Rail Costs'!T201</f>
        <v>304.1571304235606</v>
      </c>
      <c r="AQ201" s="4">
        <f>$L201-(AI201*'Feedstock Conversions'!$B$19)-'Rail Costs'!U201</f>
        <v>297.01361188533264</v>
      </c>
      <c r="AR201" s="4">
        <f>W201-'Rail Costs'!V201</f>
        <v>277.78739749371499</v>
      </c>
      <c r="AT201" s="4">
        <f>$T201-(AE201*'Feedstock Conversions'!$B$10)-'Rail Costs'!Q201</f>
        <v>403.79029088633513</v>
      </c>
      <c r="AU201" s="4">
        <f>$T201-(AF201*'Feedstock Conversions'!$B$10)-'Rail Costs'!R201</f>
        <v>322.39741807365561</v>
      </c>
      <c r="AV201" s="4">
        <f>$T201-(AG201*'Feedstock Conversions'!$B$10)-'Rail Costs'!S201</f>
        <v>312.62876015576069</v>
      </c>
      <c r="AW201" s="4">
        <f>$T201-(AH201*'Feedstock Conversions'!$B$10)-'Rail Costs'!T201</f>
        <v>340.06275801204032</v>
      </c>
      <c r="AX201" s="4">
        <f>$T201-(AI201*'Feedstock Conversions'!$B$10)-'Rail Costs'!U201</f>
        <v>332.26084977616398</v>
      </c>
      <c r="AY201" s="4">
        <f>X201-'Rail Costs'!V201</f>
        <v>76.779066422246999</v>
      </c>
      <c r="BH201">
        <f t="shared" si="21"/>
        <v>44</v>
      </c>
      <c r="BI201">
        <f t="shared" si="22"/>
        <v>2022</v>
      </c>
      <c r="BJ201">
        <f t="shared" si="25"/>
        <v>10</v>
      </c>
    </row>
    <row r="202" spans="1:62" x14ac:dyDescent="0.2">
      <c r="A202" s="11">
        <v>44869</v>
      </c>
      <c r="B202" s="4">
        <v>66.5</v>
      </c>
      <c r="C202" s="18">
        <f>'Poultry Fat'!B202+'Rail Costs'!B202</f>
        <v>71.404815229563269</v>
      </c>
      <c r="E202" s="4">
        <f>'Poultry Fat'!C202*'Feedstock Conversions'!B$19</f>
        <v>531.96587346024637</v>
      </c>
      <c r="F202" s="4">
        <f>'Poultry Fat'!C202*'Feedstock Conversions'!B$10</f>
        <v>579.89040528182159</v>
      </c>
      <c r="H202" s="4">
        <f>'Fuel Values'!B202-'Poultry Fat'!I202-'Poultry Fat'!J202-'Poultry Fat'!K202</f>
        <v>376.66270331086582</v>
      </c>
      <c r="I202" s="18">
        <f>('LCFS Values'!$E$5-$AA$4)/1000000*'LCFS Values'!B202*'LCFS Values'!$G$2*100</f>
        <v>49.337296689134135</v>
      </c>
      <c r="J202" s="4">
        <f>'RIN Values'!C202</f>
        <v>283.5</v>
      </c>
      <c r="K202" s="4">
        <f>'Fixed Credits Value'!B202</f>
        <v>100</v>
      </c>
      <c r="L202" s="4">
        <f t="shared" si="23"/>
        <v>809.5</v>
      </c>
      <c r="M202" s="4">
        <f>L202/'Feedstock Conversions'!B$19</f>
        <v>108.65771812080537</v>
      </c>
      <c r="O202" s="4">
        <f>'Fuel Values'!C202*100</f>
        <v>386.39</v>
      </c>
      <c r="P202" s="18">
        <f>('LCFS Values'!$E$5-AB$4)/1000000*'LCFS Values'!B202*'LCFS Values'!$G$2*100</f>
        <v>46.951265557285701</v>
      </c>
      <c r="Q202" s="4">
        <f>'RIN Values'!D202</f>
        <v>321.3</v>
      </c>
      <c r="R202" s="4">
        <f>'Fixed Credits Value'!B202</f>
        <v>100</v>
      </c>
      <c r="S202" s="4">
        <f>'Fixed Credits Value'!C202</f>
        <v>16</v>
      </c>
      <c r="T202" s="4">
        <f t="shared" si="19"/>
        <v>870.64126555728569</v>
      </c>
      <c r="U202" s="4">
        <f>T202/'Feedstock Conversions'!B$10</f>
        <v>107.20642751131228</v>
      </c>
      <c r="W202" s="4">
        <f t="shared" si="24"/>
        <v>277.53412653975363</v>
      </c>
      <c r="X202" s="4">
        <f t="shared" si="20"/>
        <v>61.141265557285692</v>
      </c>
      <c r="AE202" s="54">
        <v>60.9</v>
      </c>
      <c r="AF202" s="4">
        <f>$B202+'Rail Costs'!M202</f>
        <v>70.178611422172452</v>
      </c>
      <c r="AG202" s="4">
        <f>$B202+'Rail Costs'!B202</f>
        <v>71.404815229563269</v>
      </c>
      <c r="AH202" s="4">
        <f>$B202+'Rail Costs'!P202</f>
        <v>67.971444568868975</v>
      </c>
      <c r="AI202" s="4">
        <f>$B202+'Rail Costs'!L202</f>
        <v>68.952407614781634</v>
      </c>
      <c r="AM202" s="4">
        <f>$L202-(AE202*'Feedstock Conversions'!$B$19)-'Rail Costs'!Q202</f>
        <v>351.6416120847162</v>
      </c>
      <c r="AN202" s="4">
        <f>$L202-(AF202*'Feedstock Conversions'!$B$19)-'Rail Costs'!R202</f>
        <v>282.97316730488473</v>
      </c>
      <c r="AO202" s="4">
        <f>$L202-(AG202*'Feedstock Conversions'!$B$19)-'Rail Costs'!S202</f>
        <v>274.02749650905025</v>
      </c>
      <c r="AP202" s="4">
        <f>$L202-(AH202*'Feedstock Conversions'!$B$19)-'Rail Costs'!T202</f>
        <v>299.1571304235606</v>
      </c>
      <c r="AQ202" s="4">
        <f>$L202-(AI202*'Feedstock Conversions'!$B$19)-'Rail Costs'!U202</f>
        <v>292.01361188533264</v>
      </c>
      <c r="AR202" s="4">
        <f>W202-'Rail Costs'!V202</f>
        <v>272.78739749371499</v>
      </c>
      <c r="AT202" s="4">
        <f>$T202-(AE202*'Feedstock Conversions'!$B$10)-'Rail Costs'!Q202</f>
        <v>371.90882764200182</v>
      </c>
      <c r="AU202" s="4">
        <f>$T202-(AF202*'Feedstock Conversions'!$B$10)-'Rail Costs'!R202</f>
        <v>297.01288816265566</v>
      </c>
      <c r="AV202" s="4">
        <f>$T202-(AG202*'Feedstock Conversions'!$B$10)-'Rail Costs'!S202</f>
        <v>287.24423024476073</v>
      </c>
      <c r="AW202" s="4">
        <f>$T202-(AH202*'Feedstock Conversions'!$B$10)-'Rail Costs'!T202</f>
        <v>314.67822810104036</v>
      </c>
      <c r="AX202" s="4">
        <f>$T202-(AI202*'Feedstock Conversions'!$B$10)-'Rail Costs'!U202</f>
        <v>306.87631986516402</v>
      </c>
      <c r="AY202" s="4">
        <f>X202-'Rail Costs'!V202</f>
        <v>56.394536511247033</v>
      </c>
      <c r="BH202">
        <f t="shared" si="21"/>
        <v>45</v>
      </c>
      <c r="BI202">
        <f t="shared" si="22"/>
        <v>2022</v>
      </c>
      <c r="BJ202">
        <f t="shared" si="25"/>
        <v>11</v>
      </c>
    </row>
    <row r="203" spans="1:62" x14ac:dyDescent="0.2">
      <c r="A203" s="11">
        <v>44876</v>
      </c>
      <c r="B203" s="4">
        <v>66.5</v>
      </c>
      <c r="C203" s="18">
        <f>'Poultry Fat'!B203+'Rail Costs'!B203</f>
        <v>71.404815229563269</v>
      </c>
      <c r="E203" s="4">
        <f>'Poultry Fat'!C203*'Feedstock Conversions'!B$19</f>
        <v>531.96587346024637</v>
      </c>
      <c r="F203" s="4">
        <f>'Poultry Fat'!C203*'Feedstock Conversions'!B$10</f>
        <v>579.89040528182159</v>
      </c>
      <c r="H203" s="4">
        <f>'Fuel Values'!B203-'Poultry Fat'!I203-'Poultry Fat'!J203-'Poultry Fat'!K203</f>
        <v>370.9187854654391</v>
      </c>
      <c r="I203" s="18">
        <f>('LCFS Values'!$E$5-$AA$4)/1000000*'LCFS Values'!B203*'LCFS Values'!$G$2*100</f>
        <v>50.306214534560979</v>
      </c>
      <c r="J203" s="4">
        <f>'RIN Values'!C203</f>
        <v>286.27499999999998</v>
      </c>
      <c r="K203" s="4">
        <f>'Fixed Credits Value'!B203</f>
        <v>100</v>
      </c>
      <c r="L203" s="4">
        <f t="shared" si="23"/>
        <v>807.5</v>
      </c>
      <c r="M203" s="4">
        <f>L203/'Feedstock Conversions'!B$19</f>
        <v>108.38926174496645</v>
      </c>
      <c r="O203" s="4">
        <f>'Fuel Values'!C203*100</f>
        <v>367.66</v>
      </c>
      <c r="P203" s="18">
        <f>('LCFS Values'!$E$5-AB$4)/1000000*'LCFS Values'!B203*'LCFS Values'!$G$2*100</f>
        <v>47.87332497514285</v>
      </c>
      <c r="Q203" s="4">
        <f>'RIN Values'!D203</f>
        <v>324.44499999999999</v>
      </c>
      <c r="R203" s="4">
        <f>'Fixed Credits Value'!B203</f>
        <v>100</v>
      </c>
      <c r="S203" s="4">
        <f>'Fixed Credits Value'!C203</f>
        <v>16</v>
      </c>
      <c r="T203" s="4">
        <f t="shared" si="19"/>
        <v>855.97832497514287</v>
      </c>
      <c r="U203" s="4">
        <f>T203/'Feedstock Conversions'!B$10</f>
        <v>105.40090606544332</v>
      </c>
      <c r="W203" s="4">
        <f t="shared" si="24"/>
        <v>275.53412653975363</v>
      </c>
      <c r="X203" s="4">
        <f t="shared" si="20"/>
        <v>48.478324975142868</v>
      </c>
      <c r="AE203" s="54">
        <v>61.4</v>
      </c>
      <c r="AF203" s="4">
        <f>$B203+'Rail Costs'!M203</f>
        <v>70.178611422172452</v>
      </c>
      <c r="AG203" s="4">
        <f>$B203+'Rail Costs'!B203</f>
        <v>71.404815229563269</v>
      </c>
      <c r="AH203" s="4">
        <f>$B203+'Rail Costs'!P203</f>
        <v>67.971444568868975</v>
      </c>
      <c r="AI203" s="4">
        <f>$B203+'Rail Costs'!L203</f>
        <v>68.952407614781634</v>
      </c>
      <c r="AM203" s="4">
        <f>$L203-(AE203*'Feedstock Conversions'!$B$19)-'Rail Costs'!Q203</f>
        <v>345.91661208471618</v>
      </c>
      <c r="AN203" s="4">
        <f>$L203-(AF203*'Feedstock Conversions'!$B$19)-'Rail Costs'!R203</f>
        <v>280.97316730488473</v>
      </c>
      <c r="AO203" s="4">
        <f>$L203-(AG203*'Feedstock Conversions'!$B$19)-'Rail Costs'!S203</f>
        <v>272.02749650905025</v>
      </c>
      <c r="AP203" s="4">
        <f>$L203-(AH203*'Feedstock Conversions'!$B$19)-'Rail Costs'!T203</f>
        <v>297.1571304235606</v>
      </c>
      <c r="AQ203" s="4">
        <f>$L203-(AI203*'Feedstock Conversions'!$B$19)-'Rail Costs'!U203</f>
        <v>290.01361188533264</v>
      </c>
      <c r="AR203" s="4">
        <f>W203-'Rail Costs'!V203</f>
        <v>270.78739749371499</v>
      </c>
      <c r="AT203" s="4">
        <f>$T203-(AE203*'Feedstock Conversions'!$B$10)-'Rail Costs'!Q203</f>
        <v>353.18530372652572</v>
      </c>
      <c r="AU203" s="4">
        <f>$T203-(AF203*'Feedstock Conversions'!$B$10)-'Rail Costs'!R203</f>
        <v>282.34994758051283</v>
      </c>
      <c r="AV203" s="4">
        <f>$T203-(AG203*'Feedstock Conversions'!$B$10)-'Rail Costs'!S203</f>
        <v>272.58128966261791</v>
      </c>
      <c r="AW203" s="4">
        <f>$T203-(AH203*'Feedstock Conversions'!$B$10)-'Rail Costs'!T203</f>
        <v>300.01528751889754</v>
      </c>
      <c r="AX203" s="4">
        <f>$T203-(AI203*'Feedstock Conversions'!$B$10)-'Rail Costs'!U203</f>
        <v>292.2133792830212</v>
      </c>
      <c r="AY203" s="4">
        <f>X203-'Rail Costs'!V203</f>
        <v>43.731595929104209</v>
      </c>
      <c r="BH203">
        <f t="shared" si="21"/>
        <v>46</v>
      </c>
      <c r="BI203">
        <f t="shared" si="22"/>
        <v>2022</v>
      </c>
      <c r="BJ203">
        <f t="shared" si="25"/>
        <v>11</v>
      </c>
    </row>
    <row r="204" spans="1:62" x14ac:dyDescent="0.2">
      <c r="A204" s="11">
        <v>44883</v>
      </c>
      <c r="B204" s="4">
        <v>68</v>
      </c>
      <c r="C204" s="18">
        <f>'Poultry Fat'!B204+'Rail Costs'!B204</f>
        <v>72.904815229563269</v>
      </c>
      <c r="E204" s="4">
        <f>'Poultry Fat'!C204*'Feedstock Conversions'!B$19</f>
        <v>543.14087346024633</v>
      </c>
      <c r="F204" s="4">
        <f>'Poultry Fat'!C204*'Feedstock Conversions'!B$10</f>
        <v>592.07215528182167</v>
      </c>
      <c r="H204" s="4">
        <f>'Fuel Values'!B204-'Poultry Fat'!I204-'Poultry Fat'!J204-'Poultry Fat'!K204</f>
        <v>373.0342688602683</v>
      </c>
      <c r="I204" s="18">
        <f>('LCFS Values'!$E$5-$AA$4)/1000000*'LCFS Values'!B204*'LCFS Values'!$G$2*100</f>
        <v>47.515731139731706</v>
      </c>
      <c r="J204" s="4">
        <f>'RIN Values'!C204</f>
        <v>286.35000000000002</v>
      </c>
      <c r="K204" s="4">
        <f>'Fixed Credits Value'!B204</f>
        <v>100</v>
      </c>
      <c r="L204" s="4">
        <f t="shared" si="23"/>
        <v>806.90000000000009</v>
      </c>
      <c r="M204" s="4">
        <f>L204/'Feedstock Conversions'!B$19</f>
        <v>108.30872483221478</v>
      </c>
      <c r="O204" s="4">
        <f>'Fuel Values'!C204*100</f>
        <v>357.84</v>
      </c>
      <c r="P204" s="18">
        <f>('LCFS Values'!$E$5-AB$4)/1000000*'LCFS Values'!B204*'LCFS Values'!$G$2*100</f>
        <v>45.217793851714269</v>
      </c>
      <c r="Q204" s="4">
        <f>'RIN Values'!D204</f>
        <v>324.53000000000003</v>
      </c>
      <c r="R204" s="4">
        <f>'Fixed Credits Value'!B204</f>
        <v>100</v>
      </c>
      <c r="S204" s="4">
        <f>'Fixed Credits Value'!C204</f>
        <v>16</v>
      </c>
      <c r="T204" s="4">
        <f t="shared" si="19"/>
        <v>843.5877938517142</v>
      </c>
      <c r="U204" s="4">
        <f>T204/'Feedstock Conversions'!B$10</f>
        <v>103.8751977981465</v>
      </c>
      <c r="W204" s="4">
        <f t="shared" si="24"/>
        <v>263.75912653975377</v>
      </c>
      <c r="X204" s="4">
        <f t="shared" si="20"/>
        <v>36.687793851714105</v>
      </c>
      <c r="AE204" s="54">
        <v>61.5</v>
      </c>
      <c r="AF204" s="4">
        <f>$B204+'Rail Costs'!M204</f>
        <v>71.678611422172452</v>
      </c>
      <c r="AG204" s="4">
        <f>$B204+'Rail Costs'!B204</f>
        <v>72.904815229563269</v>
      </c>
      <c r="AH204" s="4">
        <f>$B204+'Rail Costs'!P204</f>
        <v>69.471444568868975</v>
      </c>
      <c r="AI204" s="4">
        <f>$B204+'Rail Costs'!L204</f>
        <v>70.452407614781634</v>
      </c>
      <c r="AM204" s="4">
        <f>$L204-(AE204*'Feedstock Conversions'!$B$19)-'Rail Costs'!Q204</f>
        <v>344.57161208471626</v>
      </c>
      <c r="AN204" s="4">
        <f>$L204-(AF204*'Feedstock Conversions'!$B$19)-'Rail Costs'!R204</f>
        <v>269.19816730488475</v>
      </c>
      <c r="AO204" s="4">
        <f>$L204-(AG204*'Feedstock Conversions'!$B$19)-'Rail Costs'!S204</f>
        <v>260.25249650905039</v>
      </c>
      <c r="AP204" s="4">
        <f>$L204-(AH204*'Feedstock Conversions'!$B$19)-'Rail Costs'!T204</f>
        <v>285.38213042356068</v>
      </c>
      <c r="AQ204" s="4">
        <f>$L204-(AI204*'Feedstock Conversions'!$B$19)-'Rail Costs'!U204</f>
        <v>278.23861188533277</v>
      </c>
      <c r="AR204" s="4">
        <f>W204-'Rail Costs'!V204</f>
        <v>259.01239749371513</v>
      </c>
      <c r="AT204" s="4">
        <f>$T204-(AE204*'Feedstock Conversions'!$B$10)-'Rail Costs'!Q204</f>
        <v>339.98265593643032</v>
      </c>
      <c r="AU204" s="4">
        <f>$T204-(AF204*'Feedstock Conversions'!$B$10)-'Rail Costs'!R204</f>
        <v>257.77766645708408</v>
      </c>
      <c r="AV204" s="4">
        <f>$T204-(AG204*'Feedstock Conversions'!$B$10)-'Rail Costs'!S204</f>
        <v>248.00900853918918</v>
      </c>
      <c r="AW204" s="4">
        <f>$T204-(AH204*'Feedstock Conversions'!$B$10)-'Rail Costs'!T204</f>
        <v>275.4430063954689</v>
      </c>
      <c r="AX204" s="4">
        <f>$T204-(AI204*'Feedstock Conversions'!$B$10)-'Rail Costs'!U204</f>
        <v>267.64109815959256</v>
      </c>
      <c r="AY204" s="4">
        <f>X204-'Rail Costs'!V204</f>
        <v>31.941064805675445</v>
      </c>
      <c r="BH204">
        <f t="shared" si="21"/>
        <v>47</v>
      </c>
      <c r="BI204">
        <f t="shared" si="22"/>
        <v>2022</v>
      </c>
      <c r="BJ204">
        <f t="shared" si="25"/>
        <v>11</v>
      </c>
    </row>
    <row r="205" spans="1:62" x14ac:dyDescent="0.2">
      <c r="A205" s="11">
        <v>44890</v>
      </c>
      <c r="B205" s="4">
        <v>69</v>
      </c>
      <c r="C205" s="18">
        <f>'Poultry Fat'!B205+'Rail Costs'!B205</f>
        <v>73.904815229563269</v>
      </c>
      <c r="E205" s="4">
        <f>'Poultry Fat'!C205*'Feedstock Conversions'!B$19</f>
        <v>550.59087346024637</v>
      </c>
      <c r="F205" s="4">
        <f>'Poultry Fat'!C205*'Feedstock Conversions'!B$10</f>
        <v>600.19332194848823</v>
      </c>
      <c r="H205" s="4">
        <f>'Fuel Values'!B205-'Poultry Fat'!I205-'Poultry Fat'!J205-'Poultry Fat'!K205</f>
        <v>361.88740772865856</v>
      </c>
      <c r="I205" s="18">
        <f>('LCFS Values'!$E$5-$AA$4)/1000000*'LCFS Values'!B205*'LCFS Values'!$G$2*100</f>
        <v>48.445892271341457</v>
      </c>
      <c r="J205" s="4">
        <f>'RIN Values'!C205</f>
        <v>289.5</v>
      </c>
      <c r="K205" s="4">
        <f>'Fixed Credits Value'!B205</f>
        <v>100</v>
      </c>
      <c r="L205" s="4">
        <f t="shared" si="23"/>
        <v>799.83330000000001</v>
      </c>
      <c r="M205" s="4">
        <f>L205/'Feedstock Conversions'!B$19</f>
        <v>107.36017449664429</v>
      </c>
      <c r="O205" s="4">
        <f>'Fuel Values'!C205*100</f>
        <v>341.53</v>
      </c>
      <c r="P205" s="18">
        <f>('LCFS Values'!$E$5-AB$4)/1000000*'LCFS Values'!B205*'LCFS Values'!$G$2*100</f>
        <v>46.10297089285713</v>
      </c>
      <c r="Q205" s="4">
        <f>'RIN Values'!D205</f>
        <v>328.09999999999997</v>
      </c>
      <c r="R205" s="4">
        <f>'Fixed Credits Value'!B205</f>
        <v>100</v>
      </c>
      <c r="S205" s="4">
        <f>'Fixed Credits Value'!C205</f>
        <v>16</v>
      </c>
      <c r="T205" s="4">
        <f t="shared" si="19"/>
        <v>831.73297089285711</v>
      </c>
      <c r="U205" s="4">
        <f>T205/'Feedstock Conversions'!B$10</f>
        <v>102.41545396509414</v>
      </c>
      <c r="W205" s="4">
        <f t="shared" si="24"/>
        <v>249.24242653975364</v>
      </c>
      <c r="X205" s="4">
        <f t="shared" si="20"/>
        <v>31.899670892857102</v>
      </c>
      <c r="AE205" s="54">
        <v>61.5</v>
      </c>
      <c r="AF205" s="4">
        <f>$B205+'Rail Costs'!M205</f>
        <v>72.678611422172452</v>
      </c>
      <c r="AG205" s="4">
        <f>$B205+'Rail Costs'!B205</f>
        <v>73.904815229563269</v>
      </c>
      <c r="AH205" s="4">
        <f>$B205+'Rail Costs'!P205</f>
        <v>70.471444568868975</v>
      </c>
      <c r="AI205" s="4">
        <f>$B205+'Rail Costs'!L205</f>
        <v>71.452407614781634</v>
      </c>
      <c r="AM205" s="4">
        <f>$L205-(AE205*'Feedstock Conversions'!$B$19)-'Rail Costs'!Q205</f>
        <v>337.50491208471618</v>
      </c>
      <c r="AN205" s="4">
        <f>$L205-(AF205*'Feedstock Conversions'!$B$19)-'Rail Costs'!R205</f>
        <v>254.68146730488471</v>
      </c>
      <c r="AO205" s="4">
        <f>$L205-(AG205*'Feedstock Conversions'!$B$19)-'Rail Costs'!S205</f>
        <v>245.73579650905029</v>
      </c>
      <c r="AP205" s="4">
        <f>$L205-(AH205*'Feedstock Conversions'!$B$19)-'Rail Costs'!T205</f>
        <v>270.86543042356055</v>
      </c>
      <c r="AQ205" s="4">
        <f>$L205-(AI205*'Feedstock Conversions'!$B$19)-'Rail Costs'!U205</f>
        <v>263.72191188533264</v>
      </c>
      <c r="AR205" s="4">
        <f>W205-'Rail Costs'!V205</f>
        <v>244.49569749371497</v>
      </c>
      <c r="AT205" s="4">
        <f>$T205-(AE205*'Feedstock Conversions'!$B$10)-'Rail Costs'!Q205</f>
        <v>328.12783297757323</v>
      </c>
      <c r="AU205" s="4">
        <f>$T205-(AF205*'Feedstock Conversions'!$B$10)-'Rail Costs'!R205</f>
        <v>237.80167683156029</v>
      </c>
      <c r="AV205" s="4">
        <f>$T205-(AG205*'Feedstock Conversions'!$B$10)-'Rail Costs'!S205</f>
        <v>228.03301891366553</v>
      </c>
      <c r="AW205" s="4">
        <f>$T205-(AH205*'Feedstock Conversions'!$B$10)-'Rail Costs'!T205</f>
        <v>255.46701676994513</v>
      </c>
      <c r="AX205" s="4">
        <f>$T205-(AI205*'Feedstock Conversions'!$B$10)-'Rail Costs'!U205</f>
        <v>247.66510853406876</v>
      </c>
      <c r="AY205" s="4">
        <f>X205-'Rail Costs'!V205</f>
        <v>27.152941846818443</v>
      </c>
      <c r="BH205">
        <f t="shared" si="21"/>
        <v>48</v>
      </c>
      <c r="BI205">
        <f t="shared" si="22"/>
        <v>2022</v>
      </c>
      <c r="BJ205">
        <f t="shared" si="25"/>
        <v>11</v>
      </c>
    </row>
    <row r="206" spans="1:62" x14ac:dyDescent="0.2">
      <c r="A206" s="11">
        <v>44897</v>
      </c>
      <c r="B206" s="4">
        <v>70.5</v>
      </c>
      <c r="C206" s="18">
        <f>'Poultry Fat'!B206+'Rail Costs'!B206</f>
        <v>75.404815229563269</v>
      </c>
      <c r="E206" s="4">
        <f>'Poultry Fat'!C206*'Feedstock Conversions'!B$19</f>
        <v>561.76587346024633</v>
      </c>
      <c r="F206" s="4">
        <f>'Poultry Fat'!C206*'Feedstock Conversions'!B$10</f>
        <v>612.37507194848831</v>
      </c>
      <c r="H206" s="4">
        <f>'Fuel Values'!B206-'Poultry Fat'!I206-'Poultry Fat'!J206-'Poultry Fat'!K206</f>
        <v>363.91137945887817</v>
      </c>
      <c r="I206" s="18">
        <f>('LCFS Values'!$E$5-$AA$4)/1000000*'LCFS Values'!B206*'LCFS Values'!$G$2*100</f>
        <v>49.763620541121952</v>
      </c>
      <c r="J206" s="4">
        <f>'RIN Values'!C206</f>
        <v>280.42499999999995</v>
      </c>
      <c r="K206" s="4">
        <f>'Fixed Credits Value'!B206</f>
        <v>100</v>
      </c>
      <c r="L206" s="4">
        <f t="shared" si="23"/>
        <v>794.10000000000014</v>
      </c>
      <c r="M206" s="4">
        <f>L206/'Feedstock Conversions'!B$19</f>
        <v>106.59060402684565</v>
      </c>
      <c r="O206" s="4">
        <f>'Fuel Values'!C206*100</f>
        <v>326.99</v>
      </c>
      <c r="P206" s="18">
        <f>('LCFS Values'!$E$5-AB$4)/1000000*'LCFS Values'!B206*'LCFS Values'!$G$2*100</f>
        <v>47.356971701142847</v>
      </c>
      <c r="Q206" s="4">
        <f>'RIN Values'!D206</f>
        <v>317.815</v>
      </c>
      <c r="R206" s="4">
        <f>'Fixed Credits Value'!B206</f>
        <v>100</v>
      </c>
      <c r="S206" s="4">
        <f>'Fixed Credits Value'!C206</f>
        <v>16</v>
      </c>
      <c r="T206" s="4">
        <f t="shared" si="19"/>
        <v>808.16197170114287</v>
      </c>
      <c r="U206" s="4">
        <f>T206/'Feedstock Conversions'!B$10</f>
        <v>99.513038566028214</v>
      </c>
      <c r="W206" s="4">
        <f t="shared" si="24"/>
        <v>232.33412653975381</v>
      </c>
      <c r="X206" s="4">
        <f t="shared" si="20"/>
        <v>14.061971701142738</v>
      </c>
      <c r="AE206" s="54">
        <v>63.5</v>
      </c>
      <c r="AF206" s="4">
        <f>$B206+'Rail Costs'!M206</f>
        <v>74.178611422172452</v>
      </c>
      <c r="AG206" s="4">
        <f>$B206+'Rail Costs'!B206</f>
        <v>75.404815229563269</v>
      </c>
      <c r="AH206" s="4">
        <f>$B206+'Rail Costs'!P206</f>
        <v>71.971444568868975</v>
      </c>
      <c r="AI206" s="4">
        <f>$B206+'Rail Costs'!L206</f>
        <v>72.952407614781634</v>
      </c>
      <c r="AM206" s="4">
        <f>$L206-(AE206*'Feedstock Conversions'!$B$19)-'Rail Costs'!Q206</f>
        <v>316.87161208471633</v>
      </c>
      <c r="AN206" s="4">
        <f>$L206-(AF206*'Feedstock Conversions'!$B$19)-'Rail Costs'!R206</f>
        <v>237.77316730488477</v>
      </c>
      <c r="AO206" s="4">
        <f>$L206-(AG206*'Feedstock Conversions'!$B$19)-'Rail Costs'!S206</f>
        <v>228.82749650905046</v>
      </c>
      <c r="AP206" s="4">
        <f>$L206-(AH206*'Feedstock Conversions'!$B$19)-'Rail Costs'!T206</f>
        <v>253.95713042356073</v>
      </c>
      <c r="AQ206" s="4">
        <f>$L206-(AI206*'Feedstock Conversions'!$B$19)-'Rail Costs'!U206</f>
        <v>246.81361188533279</v>
      </c>
      <c r="AR206" s="4">
        <f>W206-'Rail Costs'!V206</f>
        <v>227.58739749371514</v>
      </c>
      <c r="AT206" s="4">
        <f>$T206-(AE206*'Feedstock Conversions'!$B$10)-'Rail Costs'!Q206</f>
        <v>288.31450045252564</v>
      </c>
      <c r="AU206" s="4">
        <f>$T206-(AF206*'Feedstock Conversions'!$B$10)-'Rail Costs'!R206</f>
        <v>202.04892763984608</v>
      </c>
      <c r="AV206" s="4">
        <f>$T206-(AG206*'Feedstock Conversions'!$B$10)-'Rail Costs'!S206</f>
        <v>192.28026972195121</v>
      </c>
      <c r="AW206" s="4">
        <f>$T206-(AH206*'Feedstock Conversions'!$B$10)-'Rail Costs'!T206</f>
        <v>219.71426757823082</v>
      </c>
      <c r="AX206" s="4">
        <f>$T206-(AI206*'Feedstock Conversions'!$B$10)-'Rail Costs'!U206</f>
        <v>211.91235934235456</v>
      </c>
      <c r="AY206" s="4">
        <f>X206-'Rail Costs'!V206</f>
        <v>9.3152426551040808</v>
      </c>
      <c r="BH206">
        <f t="shared" si="21"/>
        <v>49</v>
      </c>
      <c r="BI206">
        <f t="shared" si="22"/>
        <v>2022</v>
      </c>
      <c r="BJ206">
        <f t="shared" si="25"/>
        <v>12</v>
      </c>
    </row>
    <row r="207" spans="1:62" x14ac:dyDescent="0.2">
      <c r="A207" s="11">
        <v>44904</v>
      </c>
      <c r="B207" s="4">
        <v>71.5</v>
      </c>
      <c r="C207" s="18">
        <f>'Poultry Fat'!B207+'Rail Costs'!B207</f>
        <v>76.404815229563269</v>
      </c>
      <c r="E207" s="4">
        <f>'Poultry Fat'!C207*'Feedstock Conversions'!B$19</f>
        <v>569.21587346024637</v>
      </c>
      <c r="F207" s="4">
        <f>'Poultry Fat'!C207*'Feedstock Conversions'!B$10</f>
        <v>620.49623861515499</v>
      </c>
      <c r="H207" s="4">
        <f>'Fuel Values'!B207-'Poultry Fat'!I207-'Poultry Fat'!J207-'Poultry Fat'!K207</f>
        <v>378.5612451825366</v>
      </c>
      <c r="I207" s="18">
        <f>('LCFS Values'!$E$5-$AA$4)/1000000*'LCFS Values'!B207*'LCFS Values'!$G$2*100</f>
        <v>50.538754817463406</v>
      </c>
      <c r="J207" s="4">
        <f>'RIN Values'!C207</f>
        <v>252.89999999999998</v>
      </c>
      <c r="K207" s="4">
        <f>'Fixed Credits Value'!B207</f>
        <v>100</v>
      </c>
      <c r="L207" s="4">
        <f t="shared" si="23"/>
        <v>782</v>
      </c>
      <c r="M207" s="4">
        <f>L207/'Feedstock Conversions'!B$19</f>
        <v>104.96644295302013</v>
      </c>
      <c r="O207" s="4">
        <f>'Fuel Values'!C207*100</f>
        <v>288.39</v>
      </c>
      <c r="P207" s="18">
        <f>('LCFS Values'!$E$5-AB$4)/1000000*'LCFS Values'!B207*'LCFS Values'!$G$2*100</f>
        <v>48.09461923542856</v>
      </c>
      <c r="Q207" s="4">
        <f>'RIN Values'!D207</f>
        <v>286.62</v>
      </c>
      <c r="R207" s="4">
        <f>'Fixed Credits Value'!B207</f>
        <v>100</v>
      </c>
      <c r="S207" s="4">
        <f>'Fixed Credits Value'!C207</f>
        <v>16</v>
      </c>
      <c r="T207" s="4">
        <f t="shared" si="19"/>
        <v>739.10461923542857</v>
      </c>
      <c r="U207" s="4">
        <f>T207/'Feedstock Conversions'!B$10</f>
        <v>91.009660258431083</v>
      </c>
      <c r="W207" s="4">
        <f t="shared" si="24"/>
        <v>212.78412653975363</v>
      </c>
      <c r="X207" s="4">
        <f t="shared" si="20"/>
        <v>-42.895380764571428</v>
      </c>
      <c r="AE207" s="54">
        <v>64</v>
      </c>
      <c r="AF207" s="4">
        <f>$B207+'Rail Costs'!M207</f>
        <v>75.178611422172452</v>
      </c>
      <c r="AG207" s="4">
        <f>$B207+'Rail Costs'!B207</f>
        <v>76.404815229563269</v>
      </c>
      <c r="AH207" s="4">
        <f>$B207+'Rail Costs'!P207</f>
        <v>72.971444568868975</v>
      </c>
      <c r="AI207" s="4">
        <f>$B207+'Rail Costs'!L207</f>
        <v>73.952407614781634</v>
      </c>
      <c r="AM207" s="4">
        <f>$L207-(AE207*'Feedstock Conversions'!$B$19)-'Rail Costs'!Q207</f>
        <v>301.04661208471617</v>
      </c>
      <c r="AN207" s="4">
        <f>$L207-(AF207*'Feedstock Conversions'!$B$19)-'Rail Costs'!R207</f>
        <v>218.2231673048847</v>
      </c>
      <c r="AO207" s="4">
        <f>$L207-(AG207*'Feedstock Conversions'!$B$19)-'Rail Costs'!S207</f>
        <v>209.27749650905028</v>
      </c>
      <c r="AP207" s="4">
        <f>$L207-(AH207*'Feedstock Conversions'!$B$19)-'Rail Costs'!T207</f>
        <v>234.40713042356055</v>
      </c>
      <c r="AQ207" s="4">
        <f>$L207-(AI207*'Feedstock Conversions'!$B$19)-'Rail Costs'!U207</f>
        <v>227.26361188533261</v>
      </c>
      <c r="AR207" s="4">
        <f>W207-'Rail Costs'!V207</f>
        <v>208.03739749371496</v>
      </c>
      <c r="AT207" s="4">
        <f>$T207-(AE207*'Feedstock Conversions'!$B$10)-'Rail Costs'!Q207</f>
        <v>215.19656465347805</v>
      </c>
      <c r="AU207" s="4">
        <f>$T207-(AF207*'Feedstock Conversions'!$B$10)-'Rail Costs'!R207</f>
        <v>124.87040850746511</v>
      </c>
      <c r="AV207" s="4">
        <f>$T207-(AG207*'Feedstock Conversions'!$B$10)-'Rail Costs'!S207</f>
        <v>115.10175058957023</v>
      </c>
      <c r="AW207" s="4">
        <f>$T207-(AH207*'Feedstock Conversions'!$B$10)-'Rail Costs'!T207</f>
        <v>142.53574844584995</v>
      </c>
      <c r="AX207" s="4">
        <f>$T207-(AI207*'Feedstock Conversions'!$B$10)-'Rail Costs'!U207</f>
        <v>134.73384020997358</v>
      </c>
      <c r="AY207" s="4">
        <f>X207-'Rail Costs'!V207</f>
        <v>-47.642109810610087</v>
      </c>
      <c r="BH207">
        <f t="shared" si="21"/>
        <v>50</v>
      </c>
      <c r="BI207">
        <f t="shared" si="22"/>
        <v>2022</v>
      </c>
      <c r="BJ207">
        <f t="shared" si="25"/>
        <v>12</v>
      </c>
    </row>
    <row r="208" spans="1:62" x14ac:dyDescent="0.2">
      <c r="A208" s="11">
        <v>44911</v>
      </c>
      <c r="B208" s="4">
        <v>69.900000000000006</v>
      </c>
      <c r="C208" s="18">
        <f>'Poultry Fat'!B208+'Rail Costs'!B208</f>
        <v>74.804815229563275</v>
      </c>
      <c r="E208" s="4">
        <f>'Poultry Fat'!C208*'Feedstock Conversions'!B$19</f>
        <v>557.29587346024641</v>
      </c>
      <c r="F208" s="4">
        <f>'Poultry Fat'!C208*'Feedstock Conversions'!B$10</f>
        <v>607.5023719484883</v>
      </c>
      <c r="H208" s="4">
        <f>'Fuel Values'!B208-'Poultry Fat'!I208-'Poultry Fat'!J208-'Poultry Fat'!K208</f>
        <v>363.58359747856105</v>
      </c>
      <c r="I208" s="18">
        <f>('LCFS Values'!$E$5-$AA$4)/1000000*'LCFS Values'!B208*'LCFS Values'!$G$2*100</f>
        <v>51.391402521439019</v>
      </c>
      <c r="J208" s="4">
        <f>'RIN Values'!C208</f>
        <v>260.02499999999998</v>
      </c>
      <c r="K208" s="4">
        <f>'Fixed Credits Value'!B208</f>
        <v>100</v>
      </c>
      <c r="L208" s="4">
        <f t="shared" si="23"/>
        <v>775</v>
      </c>
      <c r="M208" s="4">
        <f>L208/'Feedstock Conversions'!B$19</f>
        <v>104.02684563758389</v>
      </c>
      <c r="O208" s="4">
        <f>'Fuel Values'!C208*100</f>
        <v>301.82000000000005</v>
      </c>
      <c r="P208" s="18">
        <f>('LCFS Values'!$E$5-AB$4)/1000000*'LCFS Values'!B208*'LCFS Values'!$G$2*100</f>
        <v>48.906031523142843</v>
      </c>
      <c r="Q208" s="4">
        <f>'RIN Values'!D208</f>
        <v>294.69499999999999</v>
      </c>
      <c r="R208" s="4">
        <f>'Fixed Credits Value'!B208</f>
        <v>100</v>
      </c>
      <c r="S208" s="4">
        <f>'Fixed Credits Value'!C208</f>
        <v>16</v>
      </c>
      <c r="T208" s="4">
        <f t="shared" si="19"/>
        <v>761.42103152314291</v>
      </c>
      <c r="U208" s="4">
        <f>T208/'Feedstock Conversions'!B$10</f>
        <v>93.757592077059073</v>
      </c>
      <c r="W208" s="4">
        <f t="shared" si="24"/>
        <v>217.70412653975359</v>
      </c>
      <c r="X208" s="4">
        <f t="shared" si="20"/>
        <v>-13.578968476857085</v>
      </c>
      <c r="AE208" s="54">
        <v>62</v>
      </c>
      <c r="AF208" s="4">
        <f>$B208+'Rail Costs'!M208</f>
        <v>73.578611422172457</v>
      </c>
      <c r="AG208" s="4">
        <f>$B208+'Rail Costs'!B208</f>
        <v>74.804815229563275</v>
      </c>
      <c r="AH208" s="4">
        <f>$B208+'Rail Costs'!P208</f>
        <v>71.371444568868981</v>
      </c>
      <c r="AI208" s="4">
        <f>$B208+'Rail Costs'!L208</f>
        <v>72.35240761478164</v>
      </c>
      <c r="AM208" s="4">
        <f>$L208-(AE208*'Feedstock Conversions'!$B$19)-'Rail Costs'!Q208</f>
        <v>308.94661208471615</v>
      </c>
      <c r="AN208" s="4">
        <f>$L208-(AF208*'Feedstock Conversions'!$B$19)-'Rail Costs'!R208</f>
        <v>223.14316730488466</v>
      </c>
      <c r="AO208" s="4">
        <f>$L208-(AG208*'Feedstock Conversions'!$B$19)-'Rail Costs'!S208</f>
        <v>214.19749650905024</v>
      </c>
      <c r="AP208" s="4">
        <f>$L208-(AH208*'Feedstock Conversions'!$B$19)-'Rail Costs'!T208</f>
        <v>239.3271304235605</v>
      </c>
      <c r="AQ208" s="4">
        <f>$L208-(AI208*'Feedstock Conversions'!$B$19)-'Rail Costs'!U208</f>
        <v>232.18361188533257</v>
      </c>
      <c r="AR208" s="4">
        <f>W208-'Rail Costs'!V208</f>
        <v>212.95739749371492</v>
      </c>
      <c r="AT208" s="4">
        <f>$T208-(AE208*'Feedstock Conversions'!$B$10)-'Rail Costs'!Q208</f>
        <v>253.75531027452575</v>
      </c>
      <c r="AU208" s="4">
        <f>$T208-(AF208*'Feedstock Conversions'!$B$10)-'Rail Costs'!R208</f>
        <v>160.18068746184613</v>
      </c>
      <c r="AV208" s="4">
        <f>$T208-(AG208*'Feedstock Conversions'!$B$10)-'Rail Costs'!S208</f>
        <v>150.41202954395126</v>
      </c>
      <c r="AW208" s="4">
        <f>$T208-(AH208*'Feedstock Conversions'!$B$10)-'Rail Costs'!T208</f>
        <v>177.84602740023087</v>
      </c>
      <c r="AX208" s="4">
        <f>$T208-(AI208*'Feedstock Conversions'!$B$10)-'Rail Costs'!U208</f>
        <v>170.0441191643545</v>
      </c>
      <c r="AY208" s="4">
        <f>X208-'Rail Costs'!V208</f>
        <v>-18.325697522895744</v>
      </c>
      <c r="BH208">
        <f t="shared" si="21"/>
        <v>51</v>
      </c>
      <c r="BI208">
        <f t="shared" si="22"/>
        <v>2022</v>
      </c>
      <c r="BJ208">
        <f t="shared" si="25"/>
        <v>12</v>
      </c>
    </row>
    <row r="209" spans="1:62" x14ac:dyDescent="0.2">
      <c r="A209" s="11">
        <v>44918</v>
      </c>
      <c r="B209" s="4">
        <v>69.5</v>
      </c>
      <c r="C209" s="18">
        <f>'Poultry Fat'!B209+'Rail Costs'!B209</f>
        <v>74.404815229563269</v>
      </c>
      <c r="E209" s="4">
        <f>'Poultry Fat'!C209*'Feedstock Conversions'!B$19</f>
        <v>554.31587346024639</v>
      </c>
      <c r="F209" s="4">
        <f>'Poultry Fat'!C209*'Feedstock Conversions'!B$10</f>
        <v>604.25390528182163</v>
      </c>
      <c r="H209" s="4">
        <f>'Fuel Values'!B209-'Poultry Fat'!I209-'Poultry Fat'!J209-'Poultry Fat'!K209</f>
        <v>344.62076178770735</v>
      </c>
      <c r="I209" s="18">
        <f>('LCFS Values'!$E$5-$AA$4)/1000000*'LCFS Values'!B209*'LCFS Values'!$G$2*100</f>
        <v>53.329238212292672</v>
      </c>
      <c r="J209" s="4">
        <f>'RIN Values'!C209</f>
        <v>262.04999999999995</v>
      </c>
      <c r="K209" s="4">
        <f>'Fixed Credits Value'!B209</f>
        <v>100</v>
      </c>
      <c r="L209" s="4">
        <f t="shared" si="23"/>
        <v>760</v>
      </c>
      <c r="M209" s="4">
        <f>L209/'Feedstock Conversions'!B$19</f>
        <v>102.01342281879194</v>
      </c>
      <c r="O209" s="4">
        <f>'Fuel Values'!C209*100</f>
        <v>278.69</v>
      </c>
      <c r="P209" s="18">
        <f>('LCFS Values'!$E$5-AB$4)/1000000*'LCFS Values'!B209*'LCFS Values'!$G$2*100</f>
        <v>50.750150358857127</v>
      </c>
      <c r="Q209" s="4">
        <f>'RIN Values'!D209</f>
        <v>296.98999999999995</v>
      </c>
      <c r="R209" s="4">
        <f>'Fixed Credits Value'!B209</f>
        <v>100</v>
      </c>
      <c r="S209" s="4">
        <f>'Fixed Credits Value'!C209</f>
        <v>16</v>
      </c>
      <c r="T209" s="4">
        <f t="shared" si="19"/>
        <v>742.43015035885708</v>
      </c>
      <c r="U209" s="4">
        <f>T209/'Feedstock Conversions'!B$10</f>
        <v>91.419149591666681</v>
      </c>
      <c r="W209" s="4">
        <f t="shared" si="24"/>
        <v>205.68412653975361</v>
      </c>
      <c r="X209" s="4">
        <f t="shared" si="20"/>
        <v>-17.569849641142923</v>
      </c>
      <c r="AE209" s="54">
        <v>61.5</v>
      </c>
      <c r="AF209" s="4">
        <f>$B209+'Rail Costs'!M209</f>
        <v>73.178611422172452</v>
      </c>
      <c r="AG209" s="4">
        <f>$B209+'Rail Costs'!B209</f>
        <v>74.404815229563269</v>
      </c>
      <c r="AH209" s="4">
        <f>$B209+'Rail Costs'!P209</f>
        <v>70.971444568868975</v>
      </c>
      <c r="AI209" s="4">
        <f>$B209+'Rail Costs'!L209</f>
        <v>71.952407614781634</v>
      </c>
      <c r="AM209" s="4">
        <f>$L209-(AE209*'Feedstock Conversions'!$B$19)-'Rail Costs'!Q209</f>
        <v>297.67161208471617</v>
      </c>
      <c r="AN209" s="4">
        <f>$L209-(AF209*'Feedstock Conversions'!$B$19)-'Rail Costs'!R209</f>
        <v>211.12316730488467</v>
      </c>
      <c r="AO209" s="4">
        <f>$L209-(AG209*'Feedstock Conversions'!$B$19)-'Rail Costs'!S209</f>
        <v>202.17749650905026</v>
      </c>
      <c r="AP209" s="4">
        <f>$L209-(AH209*'Feedstock Conversions'!$B$19)-'Rail Costs'!T209</f>
        <v>227.30713042356064</v>
      </c>
      <c r="AQ209" s="4">
        <f>$L209-(AI209*'Feedstock Conversions'!$B$19)-'Rail Costs'!U209</f>
        <v>220.16361188533259</v>
      </c>
      <c r="AR209" s="4">
        <f>W209-'Rail Costs'!V209</f>
        <v>200.93739749371494</v>
      </c>
      <c r="AT209" s="4">
        <f>$T209-(AE209*'Feedstock Conversions'!$B$10)-'Rail Costs'!Q209</f>
        <v>238.8250124435732</v>
      </c>
      <c r="AU209" s="4">
        <f>$T209-(AF209*'Feedstock Conversions'!$B$10)-'Rail Costs'!R209</f>
        <v>144.43827296422697</v>
      </c>
      <c r="AV209" s="4">
        <f>$T209-(AG209*'Feedstock Conversions'!$B$10)-'Rail Costs'!S209</f>
        <v>134.6696150463321</v>
      </c>
      <c r="AW209" s="4">
        <f>$T209-(AH209*'Feedstock Conversions'!$B$10)-'Rail Costs'!T209</f>
        <v>162.1036129026117</v>
      </c>
      <c r="AX209" s="4">
        <f>$T209-(AI209*'Feedstock Conversions'!$B$10)-'Rail Costs'!U209</f>
        <v>154.30170466673545</v>
      </c>
      <c r="AY209" s="4">
        <f>X209-'Rail Costs'!V209</f>
        <v>-22.316578687181583</v>
      </c>
      <c r="BH209">
        <f t="shared" si="21"/>
        <v>52</v>
      </c>
      <c r="BI209">
        <f t="shared" si="22"/>
        <v>2022</v>
      </c>
      <c r="BJ209">
        <f t="shared" si="25"/>
        <v>12</v>
      </c>
    </row>
    <row r="210" spans="1:62" x14ac:dyDescent="0.2">
      <c r="A210" s="11">
        <v>44925</v>
      </c>
      <c r="B210" s="4">
        <v>69.5</v>
      </c>
      <c r="C210" s="18">
        <f>'Poultry Fat'!B210+'Rail Costs'!B210</f>
        <v>74.404815229563269</v>
      </c>
      <c r="E210" s="4">
        <f>'Poultry Fat'!C210*'Feedstock Conversions'!B$19</f>
        <v>554.31587346024639</v>
      </c>
      <c r="F210" s="4">
        <f>'Poultry Fat'!C210*'Feedstock Conversions'!B$10</f>
        <v>604.25390528182163</v>
      </c>
      <c r="H210" s="4">
        <f>'Fuel Values'!B210-'Poultry Fat'!I210-'Poultry Fat'!J210-'Poultry Fat'!K210</f>
        <v>334.58137671698171</v>
      </c>
      <c r="I210" s="18">
        <f>('LCFS Values'!$E$5-$AA$4)/1000000*'LCFS Values'!B210*'LCFS Values'!$G$2*100</f>
        <v>53.387373283018277</v>
      </c>
      <c r="J210" s="4">
        <f>'RIN Values'!C210</f>
        <v>262.03125</v>
      </c>
      <c r="K210" s="4">
        <f>'Fixed Credits Value'!B210</f>
        <v>100</v>
      </c>
      <c r="L210" s="4">
        <f t="shared" si="23"/>
        <v>750</v>
      </c>
      <c r="M210" s="4">
        <f>L210/'Feedstock Conversions'!B$19</f>
        <v>100.67114093959731</v>
      </c>
      <c r="O210" s="4">
        <f>'Fuel Values'!C210*100</f>
        <v>301.08999999999997</v>
      </c>
      <c r="P210" s="18">
        <f>('LCFS Values'!$E$5-AB$4)/1000000*'LCFS Values'!B210*'LCFS Values'!$G$2*100</f>
        <v>50.80547392392856</v>
      </c>
      <c r="Q210" s="4">
        <f>'RIN Values'!D210</f>
        <v>296.96875</v>
      </c>
      <c r="R210" s="4">
        <f>'Fixed Credits Value'!B210</f>
        <v>100</v>
      </c>
      <c r="S210" s="4">
        <f>'Fixed Credits Value'!C210</f>
        <v>16</v>
      </c>
      <c r="T210" s="4">
        <f t="shared" si="19"/>
        <v>764.86422392392853</v>
      </c>
      <c r="U210" s="4">
        <f>T210/'Feedstock Conversions'!B$10</f>
        <v>94.181569633746605</v>
      </c>
      <c r="W210" s="4">
        <f t="shared" si="24"/>
        <v>195.68412653975361</v>
      </c>
      <c r="X210" s="4">
        <f t="shared" si="20"/>
        <v>14.864223923928535</v>
      </c>
      <c r="AE210" s="54">
        <v>61.5</v>
      </c>
      <c r="AF210" s="4">
        <f>$B210+'Rail Costs'!M210</f>
        <v>73.178611422172452</v>
      </c>
      <c r="AG210" s="4">
        <f>$B210+'Rail Costs'!B210</f>
        <v>74.404815229563269</v>
      </c>
      <c r="AH210" s="4">
        <f>$B210+'Rail Costs'!P210</f>
        <v>70.971444568868975</v>
      </c>
      <c r="AI210" s="4">
        <f>$B210+'Rail Costs'!L210</f>
        <v>71.952407614781634</v>
      </c>
      <c r="AM210" s="4">
        <f>$L210-(AE210*'Feedstock Conversions'!$B$19)-'Rail Costs'!Q210</f>
        <v>287.67161208471617</v>
      </c>
      <c r="AN210" s="4">
        <f>$L210-(AF210*'Feedstock Conversions'!$B$19)-'Rail Costs'!R210</f>
        <v>201.12316730488467</v>
      </c>
      <c r="AO210" s="4">
        <f>$L210-(AG210*'Feedstock Conversions'!$B$19)-'Rail Costs'!S210</f>
        <v>192.17749650905026</v>
      </c>
      <c r="AP210" s="4">
        <f>$L210-(AH210*'Feedstock Conversions'!$B$19)-'Rail Costs'!T210</f>
        <v>217.30713042356064</v>
      </c>
      <c r="AQ210" s="4">
        <f>$L210-(AI210*'Feedstock Conversions'!$B$19)-'Rail Costs'!U210</f>
        <v>210.16361188533259</v>
      </c>
      <c r="AR210" s="4">
        <f>W210-'Rail Costs'!V210</f>
        <v>190.93739749371494</v>
      </c>
      <c r="AT210" s="4">
        <f>$T210-(AE210*'Feedstock Conversions'!$B$10)-'Rail Costs'!Q210</f>
        <v>261.25908600864466</v>
      </c>
      <c r="AU210" s="4">
        <f>$T210-(AF210*'Feedstock Conversions'!$B$10)-'Rail Costs'!R210</f>
        <v>166.87234652929843</v>
      </c>
      <c r="AV210" s="4">
        <f>$T210-(AG210*'Feedstock Conversions'!$B$10)-'Rail Costs'!S210</f>
        <v>157.10368861140356</v>
      </c>
      <c r="AW210" s="4">
        <f>$T210-(AH210*'Feedstock Conversions'!$B$10)-'Rail Costs'!T210</f>
        <v>184.53768646768316</v>
      </c>
      <c r="AX210" s="4">
        <f>$T210-(AI210*'Feedstock Conversions'!$B$10)-'Rail Costs'!U210</f>
        <v>176.7357782318069</v>
      </c>
      <c r="AY210" s="4">
        <f>X210-'Rail Costs'!V210</f>
        <v>10.117494877889877</v>
      </c>
      <c r="BH210">
        <f t="shared" si="21"/>
        <v>53</v>
      </c>
      <c r="BI210">
        <f t="shared" si="22"/>
        <v>2022</v>
      </c>
      <c r="BJ210">
        <f t="shared" si="25"/>
        <v>12</v>
      </c>
    </row>
    <row r="211" spans="1:62" x14ac:dyDescent="0.2">
      <c r="A211" s="11">
        <v>44932</v>
      </c>
      <c r="B211" s="4">
        <v>69.5</v>
      </c>
      <c r="C211" s="18">
        <f>'Poultry Fat'!B211+'Rail Costs'!B211</f>
        <v>74.699104143337067</v>
      </c>
      <c r="E211" s="4">
        <f>'Poultry Fat'!C211*'Feedstock Conversions'!B$19</f>
        <v>556.50832586786112</v>
      </c>
      <c r="F211" s="4">
        <f>'Poultry Fat'!C211*'Feedstock Conversions'!B$10</f>
        <v>606.64387459873092</v>
      </c>
      <c r="H211" s="4">
        <f>'Fuel Values'!B211-'Poultry Fat'!I211-'Poultry Fat'!J211-'Poultry Fat'!K211</f>
        <v>335.52119325053263</v>
      </c>
      <c r="I211" s="18">
        <f>('LCFS Values'!$E$6-$AA$4)/1000000*'LCFS Values'!B211*'LCFS Values'!$G$2*100</f>
        <v>51.60380674946741</v>
      </c>
      <c r="J211" s="4">
        <f>'RIN Values'!C211</f>
        <v>259.125</v>
      </c>
      <c r="K211" s="4">
        <f>'Fixed Credits Value'!B211</f>
        <v>100</v>
      </c>
      <c r="L211" s="4">
        <f t="shared" si="23"/>
        <v>746.25</v>
      </c>
      <c r="M211" s="4">
        <f>L211/'Feedstock Conversions'!B$19</f>
        <v>100.16778523489933</v>
      </c>
      <c r="O211" s="4">
        <f>'Fuel Values'!C211*100</f>
        <v>266.88</v>
      </c>
      <c r="P211" s="18">
        <f>('LCFS Values'!$E$5-AB$4)/1000000*'LCFS Values'!B211*'LCFS Values'!$G$2*100</f>
        <v>50.206135302321421</v>
      </c>
      <c r="Q211" s="4">
        <f>'RIN Values'!D211</f>
        <v>293.67500000000001</v>
      </c>
      <c r="R211" s="4">
        <f>'Fixed Credits Value'!B211</f>
        <v>100</v>
      </c>
      <c r="S211" s="4">
        <f>'Fixed Credits Value'!C211</f>
        <v>16</v>
      </c>
      <c r="T211" s="4">
        <f t="shared" si="19"/>
        <v>726.76113530232146</v>
      </c>
      <c r="U211" s="4">
        <f>T211/'Feedstock Conversions'!B$10</f>
        <v>89.489745147740024</v>
      </c>
      <c r="W211" s="4">
        <f t="shared" si="24"/>
        <v>189.74167413213888</v>
      </c>
      <c r="X211" s="4">
        <f t="shared" si="20"/>
        <v>-19.488864697678537</v>
      </c>
      <c r="AE211" s="54">
        <v>61.5</v>
      </c>
      <c r="AF211" s="4">
        <f>$B211+'Rail Costs'!M211</f>
        <v>73.399328107502797</v>
      </c>
      <c r="AG211" s="4">
        <f>$B211+'Rail Costs'!B211</f>
        <v>74.699104143337067</v>
      </c>
      <c r="AH211" s="4">
        <f>$B211+'Rail Costs'!P211</f>
        <v>71.059731243001124</v>
      </c>
      <c r="AI211" s="4">
        <f>$B211+'Rail Costs'!L211</f>
        <v>72.099552071668526</v>
      </c>
      <c r="AM211" s="4">
        <f>$L211-(AE211*'Feedstock Conversions'!$B$19)-'Rail Costs'!Q211</f>
        <v>283.67240880979915</v>
      </c>
      <c r="AN211" s="4">
        <f>$L211-(AF211*'Feedstock Conversions'!$B$19)-'Rail Costs'!R211</f>
        <v>195.50705734317773</v>
      </c>
      <c r="AO211" s="4">
        <f>$L211-(AG211*'Feedstock Conversions'!$B$19)-'Rail Costs'!S211</f>
        <v>186.02464629959334</v>
      </c>
      <c r="AP211" s="4">
        <f>$L211-(AH211*'Feedstock Conversions'!$B$19)-'Rail Costs'!T211</f>
        <v>212.66205824897415</v>
      </c>
      <c r="AQ211" s="4">
        <f>$L211-(AI211*'Feedstock Conversions'!$B$19)-'Rail Costs'!U211</f>
        <v>205.08992859845264</v>
      </c>
      <c r="AR211" s="4">
        <f>W211-'Rail Costs'!V211</f>
        <v>184.71014134333791</v>
      </c>
      <c r="AT211" s="4">
        <f>$T211-(AE211*'Feedstock Conversions'!$B$10)-'Rail Costs'!Q211</f>
        <v>222.90679411212054</v>
      </c>
      <c r="AU211" s="4">
        <f>$T211-(AF211*'Feedstock Conversions'!$B$10)-'Rail Costs'!R211</f>
        <v>126.75501026401353</v>
      </c>
      <c r="AV211" s="4">
        <f>$T211-(AG211*'Feedstock Conversions'!$B$10)-'Rail Costs'!S211</f>
        <v>116.40023287104499</v>
      </c>
      <c r="AW211" s="4">
        <f>$T211-(AH211*'Feedstock Conversions'!$B$10)-'Rail Costs'!T211</f>
        <v>145.48027059870125</v>
      </c>
      <c r="AX211" s="4">
        <f>$T211-(AI211*'Feedstock Conversions'!$B$10)-'Rail Costs'!U211</f>
        <v>137.21024786867261</v>
      </c>
      <c r="AY211" s="4">
        <f>X211-'Rail Costs'!V211</f>
        <v>-24.520397486479514</v>
      </c>
      <c r="BH211">
        <f t="shared" si="21"/>
        <v>1</v>
      </c>
      <c r="BI211">
        <f t="shared" si="22"/>
        <v>2023</v>
      </c>
      <c r="BJ211">
        <f t="shared" si="25"/>
        <v>1</v>
      </c>
    </row>
    <row r="212" spans="1:62" x14ac:dyDescent="0.2">
      <c r="A212" s="11">
        <v>44939</v>
      </c>
      <c r="B212" s="4">
        <v>69.5</v>
      </c>
      <c r="C212" s="18">
        <f>'Poultry Fat'!B212+'Rail Costs'!B212</f>
        <v>74.699104143337067</v>
      </c>
      <c r="E212" s="4">
        <f>'Poultry Fat'!C212*'Feedstock Conversions'!B$19</f>
        <v>556.50832586786112</v>
      </c>
      <c r="F212" s="4">
        <f>'Poultry Fat'!C212*'Feedstock Conversions'!B$10</f>
        <v>606.64387459873092</v>
      </c>
      <c r="H212" s="4">
        <f>'Fuel Values'!B212-'Poultry Fat'!I212-'Poultry Fat'!J212-'Poultry Fat'!K212</f>
        <v>336.92530889840168</v>
      </c>
      <c r="I212" s="18">
        <f>('LCFS Values'!$E$6-$AA$4)/1000000*'LCFS Values'!B212*'LCFS Values'!$G$2*100</f>
        <v>49.774691101598322</v>
      </c>
      <c r="J212" s="4">
        <f>'RIN Values'!C212</f>
        <v>258.29999999999995</v>
      </c>
      <c r="K212" s="4">
        <f>'Fixed Credits Value'!B212</f>
        <v>100</v>
      </c>
      <c r="L212" s="4">
        <f t="shared" si="23"/>
        <v>745</v>
      </c>
      <c r="M212" s="4">
        <f>L212/'Feedstock Conversions'!B$19</f>
        <v>100</v>
      </c>
      <c r="O212" s="4">
        <f>'Fuel Values'!C212*100</f>
        <v>291.29000000000002</v>
      </c>
      <c r="P212" s="18">
        <f>('LCFS Values'!$E$5-AB$4)/1000000*'LCFS Values'!B212*'LCFS Values'!$G$2*100</f>
        <v>48.426560625857135</v>
      </c>
      <c r="Q212" s="4">
        <f>'RIN Values'!D212</f>
        <v>292.73999999999995</v>
      </c>
      <c r="R212" s="4">
        <f>'Fixed Credits Value'!B212</f>
        <v>100</v>
      </c>
      <c r="S212" s="4">
        <f>'Fixed Credits Value'!C212</f>
        <v>16</v>
      </c>
      <c r="T212" s="4">
        <f t="shared" si="19"/>
        <v>748.45656062585704</v>
      </c>
      <c r="U212" s="4">
        <f>T212/'Feedstock Conversions'!B$10</f>
        <v>92.161211725637571</v>
      </c>
      <c r="W212" s="4">
        <f t="shared" si="24"/>
        <v>188.49167413213888</v>
      </c>
      <c r="X212" s="4">
        <f t="shared" si="20"/>
        <v>3.4565606258570369</v>
      </c>
      <c r="AE212" s="54">
        <v>59.9</v>
      </c>
      <c r="AF212" s="4">
        <f>$B212+'Rail Costs'!M212</f>
        <v>73.399328107502797</v>
      </c>
      <c r="AG212" s="4">
        <f>$B212+'Rail Costs'!B212</f>
        <v>74.699104143337067</v>
      </c>
      <c r="AH212" s="4">
        <f>$B212+'Rail Costs'!P212</f>
        <v>71.059731243001124</v>
      </c>
      <c r="AI212" s="4">
        <f>$B212+'Rail Costs'!L212</f>
        <v>72.099552071668526</v>
      </c>
      <c r="AM212" s="4">
        <f>$L212-(AE212*'Feedstock Conversions'!$B$19)-'Rail Costs'!Q212</f>
        <v>294.34240880979917</v>
      </c>
      <c r="AN212" s="4">
        <f>$L212-(AF212*'Feedstock Conversions'!$B$19)-'Rail Costs'!R212</f>
        <v>194.25705734317773</v>
      </c>
      <c r="AO212" s="4">
        <f>$L212-(AG212*'Feedstock Conversions'!$B$19)-'Rail Costs'!S212</f>
        <v>184.77464629959334</v>
      </c>
      <c r="AP212" s="4">
        <f>$L212-(AH212*'Feedstock Conversions'!$B$19)-'Rail Costs'!T212</f>
        <v>211.41205824897415</v>
      </c>
      <c r="AQ212" s="4">
        <f>$L212-(AI212*'Feedstock Conversions'!$B$19)-'Rail Costs'!U212</f>
        <v>203.83992859845264</v>
      </c>
      <c r="AR212" s="4">
        <f>W212-'Rail Costs'!V212</f>
        <v>183.46014134333791</v>
      </c>
      <c r="AT212" s="4">
        <f>$T212-(AE212*'Feedstock Conversions'!$B$10)-'Rail Costs'!Q212</f>
        <v>257.59608610232283</v>
      </c>
      <c r="AU212" s="4">
        <f>$T212-(AF212*'Feedstock Conversions'!$B$10)-'Rail Costs'!R212</f>
        <v>148.45043558754912</v>
      </c>
      <c r="AV212" s="4">
        <f>$T212-(AG212*'Feedstock Conversions'!$B$10)-'Rail Costs'!S212</f>
        <v>138.09565819458058</v>
      </c>
      <c r="AW212" s="4">
        <f>$T212-(AH212*'Feedstock Conversions'!$B$10)-'Rail Costs'!T212</f>
        <v>167.17569592223683</v>
      </c>
      <c r="AX212" s="4">
        <f>$T212-(AI212*'Feedstock Conversions'!$B$10)-'Rail Costs'!U212</f>
        <v>158.90567319220818</v>
      </c>
      <c r="AY212" s="4">
        <f>X212-'Rail Costs'!V212</f>
        <v>-1.5749721629439399</v>
      </c>
      <c r="BH212">
        <f t="shared" si="21"/>
        <v>2</v>
      </c>
      <c r="BI212">
        <f t="shared" si="22"/>
        <v>2023</v>
      </c>
      <c r="BJ212">
        <f t="shared" si="25"/>
        <v>1</v>
      </c>
    </row>
    <row r="213" spans="1:62" x14ac:dyDescent="0.2">
      <c r="A213" s="11">
        <v>44946</v>
      </c>
      <c r="B213" s="4">
        <v>69.5</v>
      </c>
      <c r="C213" s="18">
        <f>'Poultry Fat'!B213+'Rail Costs'!B213</f>
        <v>74.699104143337067</v>
      </c>
      <c r="E213" s="4">
        <f>'Poultry Fat'!C213*'Feedstock Conversions'!B$19</f>
        <v>556.50832586786112</v>
      </c>
      <c r="F213" s="4">
        <f>'Poultry Fat'!C213*'Feedstock Conversions'!B$10</f>
        <v>606.64387459873092</v>
      </c>
      <c r="H213" s="4">
        <f>'Fuel Values'!B213-'Poultry Fat'!I213-'Poultry Fat'!J213-'Poultry Fat'!K213</f>
        <v>347.43812934186076</v>
      </c>
      <c r="I213" s="18">
        <f>('LCFS Values'!$E$6-$AA$4)/1000000*'LCFS Values'!B213*'LCFS Values'!$G$2*100</f>
        <v>47.718120658139284</v>
      </c>
      <c r="J213" s="4">
        <f>'RIN Values'!C213</f>
        <v>249.84375</v>
      </c>
      <c r="K213" s="4">
        <f>'Fixed Credits Value'!B213</f>
        <v>100</v>
      </c>
      <c r="L213" s="4">
        <f t="shared" si="23"/>
        <v>745</v>
      </c>
      <c r="M213" s="4">
        <f>L213/'Feedstock Conversions'!B$19</f>
        <v>100</v>
      </c>
      <c r="O213" s="4">
        <f>'Fuel Values'!C213*100</f>
        <v>308.04000000000002</v>
      </c>
      <c r="P213" s="18">
        <f>('LCFS Values'!$E$5-AB$4)/1000000*'LCFS Values'!B213*'LCFS Values'!$G$2*100</f>
        <v>46.425691689107133</v>
      </c>
      <c r="Q213" s="4">
        <f>'RIN Values'!D213</f>
        <v>283.15625</v>
      </c>
      <c r="R213" s="4">
        <f>'Fixed Credits Value'!B213</f>
        <v>100</v>
      </c>
      <c r="S213" s="4">
        <f>'Fixed Credits Value'!C213</f>
        <v>16</v>
      </c>
      <c r="T213" s="4">
        <f t="shared" si="19"/>
        <v>753.62194168910719</v>
      </c>
      <c r="U213" s="4">
        <f>T213/'Feedstock Conversions'!B$10</f>
        <v>92.797251013496478</v>
      </c>
      <c r="W213" s="4">
        <f t="shared" si="24"/>
        <v>188.49167413213888</v>
      </c>
      <c r="X213" s="4">
        <f t="shared" si="20"/>
        <v>8.6219416891071887</v>
      </c>
      <c r="AE213" s="54">
        <v>59</v>
      </c>
      <c r="AF213" s="4">
        <f>$B213+'Rail Costs'!M213</f>
        <v>73.399328107502797</v>
      </c>
      <c r="AG213" s="4">
        <f>$B213+'Rail Costs'!B213</f>
        <v>74.699104143337067</v>
      </c>
      <c r="AH213" s="4">
        <f>$B213+'Rail Costs'!P213</f>
        <v>71.059731243001124</v>
      </c>
      <c r="AI213" s="4">
        <f>$B213+'Rail Costs'!L213</f>
        <v>72.099552071668526</v>
      </c>
      <c r="AM213" s="4">
        <f>$L213-(AE213*'Feedstock Conversions'!$B$19)-'Rail Costs'!Q213</f>
        <v>301.04740880979915</v>
      </c>
      <c r="AN213" s="4">
        <f>$L213-(AF213*'Feedstock Conversions'!$B$19)-'Rail Costs'!R213</f>
        <v>194.25705734317773</v>
      </c>
      <c r="AO213" s="4">
        <f>$L213-(AG213*'Feedstock Conversions'!$B$19)-'Rail Costs'!S213</f>
        <v>184.77464629959334</v>
      </c>
      <c r="AP213" s="4">
        <f>$L213-(AH213*'Feedstock Conversions'!$B$19)-'Rail Costs'!T213</f>
        <v>211.41205824897415</v>
      </c>
      <c r="AQ213" s="4">
        <f>$L213-(AI213*'Feedstock Conversions'!$B$19)-'Rail Costs'!U213</f>
        <v>203.83992859845264</v>
      </c>
      <c r="AR213" s="4">
        <f>W213-'Rail Costs'!V213</f>
        <v>183.46014134333791</v>
      </c>
      <c r="AT213" s="4">
        <f>$T213-(AE213*'Feedstock Conversions'!$B$10)-'Rail Costs'!Q213</f>
        <v>270.07051716557299</v>
      </c>
      <c r="AU213" s="4">
        <f>$T213-(AF213*'Feedstock Conversions'!$B$10)-'Rail Costs'!R213</f>
        <v>153.61581665079927</v>
      </c>
      <c r="AV213" s="4">
        <f>$T213-(AG213*'Feedstock Conversions'!$B$10)-'Rail Costs'!S213</f>
        <v>143.26103925783073</v>
      </c>
      <c r="AW213" s="4">
        <f>$T213-(AH213*'Feedstock Conversions'!$B$10)-'Rail Costs'!T213</f>
        <v>172.34107698548698</v>
      </c>
      <c r="AX213" s="4">
        <f>$T213-(AI213*'Feedstock Conversions'!$B$10)-'Rail Costs'!U213</f>
        <v>164.07105425545834</v>
      </c>
      <c r="AY213" s="4">
        <f>X213-'Rail Costs'!V213</f>
        <v>3.5904089003062118</v>
      </c>
      <c r="BH213">
        <f t="shared" si="21"/>
        <v>3</v>
      </c>
      <c r="BI213">
        <f t="shared" si="22"/>
        <v>2023</v>
      </c>
      <c r="BJ213">
        <f t="shared" si="25"/>
        <v>1</v>
      </c>
    </row>
    <row r="214" spans="1:62" x14ac:dyDescent="0.2">
      <c r="A214" s="11">
        <v>44953</v>
      </c>
      <c r="B214" s="4">
        <v>69.5</v>
      </c>
      <c r="C214" s="18">
        <f>'Poultry Fat'!B214+'Rail Costs'!B214</f>
        <v>74.699104143337067</v>
      </c>
      <c r="E214" s="4">
        <f>'Poultry Fat'!C214*'Feedstock Conversions'!B$19</f>
        <v>556.50832586786112</v>
      </c>
      <c r="F214" s="4">
        <f>'Poultry Fat'!C214*'Feedstock Conversions'!B$10</f>
        <v>606.64387459873092</v>
      </c>
      <c r="H214" s="4">
        <f>'Fuel Values'!B214-'Poultry Fat'!I214-'Poultry Fat'!J214-'Poultry Fat'!K214</f>
        <v>346.65949292611276</v>
      </c>
      <c r="I214" s="18">
        <f>('LCFS Values'!$E$6-$AA$4)/1000000*'LCFS Values'!B214*'LCFS Values'!$G$2*100</f>
        <v>47.765507073887186</v>
      </c>
      <c r="J214" s="4">
        <f>'RIN Values'!C214</f>
        <v>250.57500000000002</v>
      </c>
      <c r="K214" s="4">
        <f>'Fixed Credits Value'!B214</f>
        <v>100</v>
      </c>
      <c r="L214" s="4">
        <f t="shared" si="23"/>
        <v>745</v>
      </c>
      <c r="M214" s="4">
        <f>L214/'Feedstock Conversions'!B$19</f>
        <v>100</v>
      </c>
      <c r="O214" s="4">
        <f>'Fuel Values'!C214*100</f>
        <v>314.02999999999997</v>
      </c>
      <c r="P214" s="18">
        <f>('LCFS Values'!$E$5-AB$4)/1000000*'LCFS Values'!B214*'LCFS Values'!$G$2*100</f>
        <v>46.471794659999986</v>
      </c>
      <c r="Q214" s="4">
        <f>'RIN Values'!D214</f>
        <v>283.98500000000001</v>
      </c>
      <c r="R214" s="4">
        <f>'Fixed Credits Value'!B214</f>
        <v>100</v>
      </c>
      <c r="S214" s="4">
        <f>'Fixed Credits Value'!C214</f>
        <v>16</v>
      </c>
      <c r="T214" s="4">
        <f t="shared" si="19"/>
        <v>760.48679465999999</v>
      </c>
      <c r="U214" s="4">
        <f>T214/'Feedstock Conversions'!B$10</f>
        <v>93.642554804523144</v>
      </c>
      <c r="W214" s="4">
        <f t="shared" si="24"/>
        <v>188.49167413213888</v>
      </c>
      <c r="X214" s="4">
        <f t="shared" si="20"/>
        <v>15.486794659999987</v>
      </c>
      <c r="AE214" s="54">
        <v>58.6</v>
      </c>
      <c r="AF214" s="4">
        <f>$B214+'Rail Costs'!M214</f>
        <v>73.399328107502797</v>
      </c>
      <c r="AG214" s="4">
        <f>$B214+'Rail Costs'!B214</f>
        <v>74.699104143337067</v>
      </c>
      <c r="AH214" s="4">
        <f>$B214+'Rail Costs'!P214</f>
        <v>71.059731243001124</v>
      </c>
      <c r="AI214" s="4">
        <f>$B214+'Rail Costs'!L214</f>
        <v>72.099552071668526</v>
      </c>
      <c r="AM214" s="4">
        <f>$L214-(AE214*'Feedstock Conversions'!$B$19)-'Rail Costs'!Q214</f>
        <v>304.02740880979917</v>
      </c>
      <c r="AN214" s="4">
        <f>$L214-(AF214*'Feedstock Conversions'!$B$19)-'Rail Costs'!R214</f>
        <v>194.25705734317773</v>
      </c>
      <c r="AO214" s="4">
        <f>$L214-(AG214*'Feedstock Conversions'!$B$19)-'Rail Costs'!S214</f>
        <v>184.77464629959334</v>
      </c>
      <c r="AP214" s="4">
        <f>$L214-(AH214*'Feedstock Conversions'!$B$19)-'Rail Costs'!T214</f>
        <v>211.41205824897415</v>
      </c>
      <c r="AQ214" s="4">
        <f>$L214-(AI214*'Feedstock Conversions'!$B$19)-'Rail Costs'!U214</f>
        <v>203.83992859845264</v>
      </c>
      <c r="AR214" s="4">
        <f>W214-'Rail Costs'!V214</f>
        <v>183.46014134333791</v>
      </c>
      <c r="AT214" s="4">
        <f>$T214-(AE214*'Feedstock Conversions'!$B$10)-'Rail Costs'!Q214</f>
        <v>280.18383680313241</v>
      </c>
      <c r="AU214" s="4">
        <f>$T214-(AF214*'Feedstock Conversions'!$B$10)-'Rail Costs'!R214</f>
        <v>160.48066962169207</v>
      </c>
      <c r="AV214" s="4">
        <f>$T214-(AG214*'Feedstock Conversions'!$B$10)-'Rail Costs'!S214</f>
        <v>150.12589222872353</v>
      </c>
      <c r="AW214" s="4">
        <f>$T214-(AH214*'Feedstock Conversions'!$B$10)-'Rail Costs'!T214</f>
        <v>179.20592995637978</v>
      </c>
      <c r="AX214" s="4">
        <f>$T214-(AI214*'Feedstock Conversions'!$B$10)-'Rail Costs'!U214</f>
        <v>170.93590722635113</v>
      </c>
      <c r="AY214" s="4">
        <f>X214-'Rail Costs'!V214</f>
        <v>10.45526187119901</v>
      </c>
      <c r="BH214">
        <f t="shared" si="21"/>
        <v>4</v>
      </c>
      <c r="BI214">
        <f t="shared" si="22"/>
        <v>2023</v>
      </c>
      <c r="BJ214">
        <f t="shared" si="25"/>
        <v>1</v>
      </c>
    </row>
    <row r="215" spans="1:62" x14ac:dyDescent="0.2">
      <c r="A215" s="11">
        <v>44960</v>
      </c>
      <c r="B215" s="4">
        <v>64.7</v>
      </c>
      <c r="C215" s="18">
        <f>'Poultry Fat'!B215+'Rail Costs'!B215</f>
        <v>69.89910414333707</v>
      </c>
      <c r="E215" s="4">
        <f>'Poultry Fat'!C215*'Feedstock Conversions'!B$19</f>
        <v>520.74832586786113</v>
      </c>
      <c r="F215" s="4">
        <f>'Poultry Fat'!C215*'Feedstock Conversions'!B$10</f>
        <v>567.66227459873096</v>
      </c>
      <c r="H215" s="4">
        <f>'Fuel Values'!B215-'Poultry Fat'!I215-'Poultry Fat'!J215-'Poultry Fat'!K215</f>
        <v>339.35967603666086</v>
      </c>
      <c r="I215" s="18">
        <f>('LCFS Values'!$E$6-$AA$4)/1000000*'LCFS Values'!B215*'LCFS Values'!$G$2*100</f>
        <v>46.590323963339173</v>
      </c>
      <c r="J215" s="4">
        <f>'RIN Values'!C215</f>
        <v>241.04999999999998</v>
      </c>
      <c r="K215" s="4">
        <f>'Fixed Credits Value'!B215</f>
        <v>100</v>
      </c>
      <c r="L215" s="4">
        <f t="shared" si="23"/>
        <v>727</v>
      </c>
      <c r="M215" s="4">
        <f>L215/'Feedstock Conversions'!B$19</f>
        <v>97.583892617449663</v>
      </c>
      <c r="O215" s="4">
        <f>'Fuel Values'!C215*100</f>
        <v>283.52</v>
      </c>
      <c r="P215" s="18">
        <f>('LCFS Values'!$E$5-AB$4)/1000000*'LCFS Values'!B215*'LCFS Values'!$G$2*100</f>
        <v>45.328440981857135</v>
      </c>
      <c r="Q215" s="4">
        <f>'RIN Values'!D215</f>
        <v>273.19</v>
      </c>
      <c r="R215" s="4">
        <f>'Fixed Credits Value'!B215</f>
        <v>100</v>
      </c>
      <c r="S215" s="4">
        <f>'Fixed Credits Value'!C215</f>
        <v>16</v>
      </c>
      <c r="T215" s="4">
        <f t="shared" si="19"/>
        <v>718.03844098185709</v>
      </c>
      <c r="U215" s="4">
        <f>T215/'Feedstock Conversions'!B$10</f>
        <v>88.415676029534794</v>
      </c>
      <c r="W215" s="4">
        <f t="shared" si="24"/>
        <v>206.25167413213887</v>
      </c>
      <c r="X215" s="4">
        <f t="shared" si="20"/>
        <v>-8.961559018142907</v>
      </c>
      <c r="AE215" s="54">
        <v>57.3</v>
      </c>
      <c r="AF215" s="4">
        <f>$B215+'Rail Costs'!M215</f>
        <v>68.599328107502799</v>
      </c>
      <c r="AG215" s="4">
        <f>$B215+'Rail Costs'!B215</f>
        <v>69.89910414333707</v>
      </c>
      <c r="AH215" s="4">
        <f>$B215+'Rail Costs'!P215</f>
        <v>66.259731243001127</v>
      </c>
      <c r="AI215" s="4">
        <f>$B215+'Rail Costs'!L215</f>
        <v>67.299552071668529</v>
      </c>
      <c r="AM215" s="4">
        <f>$L215-(AE215*'Feedstock Conversions'!$B$19)-'Rail Costs'!Q215</f>
        <v>295.71240880979917</v>
      </c>
      <c r="AN215" s="4">
        <f>$L215-(AF215*'Feedstock Conversions'!$B$19)-'Rail Costs'!R215</f>
        <v>212.01705734317778</v>
      </c>
      <c r="AO215" s="4">
        <f>$L215-(AG215*'Feedstock Conversions'!$B$19)-'Rail Costs'!S215</f>
        <v>202.53464629959333</v>
      </c>
      <c r="AP215" s="4">
        <f>$L215-(AH215*'Feedstock Conversions'!$B$19)-'Rail Costs'!T215</f>
        <v>229.17205824897408</v>
      </c>
      <c r="AQ215" s="4">
        <f>$L215-(AI215*'Feedstock Conversions'!$B$19)-'Rail Costs'!U215</f>
        <v>221.59992859845264</v>
      </c>
      <c r="AR215" s="4">
        <f>W215-'Rail Costs'!V215</f>
        <v>201.2201413433379</v>
      </c>
      <c r="AT215" s="4">
        <f>$T215-(AE215*'Feedstock Conversions'!$B$10)-'Rail Costs'!Q215</f>
        <v>248.29299979165623</v>
      </c>
      <c r="AU215" s="4">
        <f>$T215-(AF215*'Feedstock Conversions'!$B$10)-'Rail Costs'!R215</f>
        <v>157.01391594354914</v>
      </c>
      <c r="AV215" s="4">
        <f>$T215-(AG215*'Feedstock Conversions'!$B$10)-'Rail Costs'!S215</f>
        <v>146.65913855058059</v>
      </c>
      <c r="AW215" s="4">
        <f>$T215-(AH215*'Feedstock Conversions'!$B$10)-'Rail Costs'!T215</f>
        <v>175.73917627823695</v>
      </c>
      <c r="AX215" s="4">
        <f>$T215-(AI215*'Feedstock Conversions'!$B$10)-'Rail Costs'!U215</f>
        <v>167.4691535482082</v>
      </c>
      <c r="AY215" s="4">
        <f>X215-'Rail Costs'!V215</f>
        <v>-13.993091806943884</v>
      </c>
      <c r="BH215">
        <f t="shared" si="21"/>
        <v>5</v>
      </c>
      <c r="BI215">
        <f t="shared" si="22"/>
        <v>2023</v>
      </c>
      <c r="BJ215">
        <f t="shared" si="25"/>
        <v>2</v>
      </c>
    </row>
    <row r="216" spans="1:62" x14ac:dyDescent="0.2">
      <c r="A216" s="11">
        <v>44967</v>
      </c>
      <c r="B216" s="4">
        <v>61.5</v>
      </c>
      <c r="C216" s="18">
        <f>'Poultry Fat'!B216+'Rail Costs'!B216</f>
        <v>66.699104143337067</v>
      </c>
      <c r="E216" s="4">
        <f>'Poultry Fat'!C216*'Feedstock Conversions'!B$19</f>
        <v>496.90832586786115</v>
      </c>
      <c r="F216" s="4">
        <f>'Poultry Fat'!C216*'Feedstock Conversions'!B$10</f>
        <v>541.67454126539758</v>
      </c>
      <c r="H216" s="4">
        <f>'Fuel Values'!B216-'Poultry Fat'!I216-'Poultry Fat'!J216-'Poultry Fat'!K216</f>
        <v>324.47994955602894</v>
      </c>
      <c r="I216" s="18">
        <f>('LCFS Values'!$E$6-$AA$4)/1000000*'LCFS Values'!B216*'LCFS Values'!$G$2*100</f>
        <v>45.870050443971031</v>
      </c>
      <c r="J216" s="4">
        <f>'RIN Values'!C216</f>
        <v>238.64999999999998</v>
      </c>
      <c r="K216" s="4">
        <f>'Fixed Credits Value'!B216</f>
        <v>100</v>
      </c>
      <c r="L216" s="4">
        <f t="shared" si="23"/>
        <v>709</v>
      </c>
      <c r="M216" s="4">
        <f>L216/'Feedstock Conversions'!B$19</f>
        <v>95.167785234899327</v>
      </c>
      <c r="O216" s="4">
        <f>'Fuel Values'!C216*100</f>
        <v>286.47999999999996</v>
      </c>
      <c r="P216" s="18">
        <f>('LCFS Values'!$E$5-AB$4)/1000000*'LCFS Values'!B216*'LCFS Values'!$G$2*100</f>
        <v>44.627675824285703</v>
      </c>
      <c r="Q216" s="4">
        <f>'RIN Values'!D216</f>
        <v>270.46999999999997</v>
      </c>
      <c r="R216" s="4">
        <f>'Fixed Credits Value'!B216</f>
        <v>100</v>
      </c>
      <c r="S216" s="4">
        <f>'Fixed Credits Value'!C216</f>
        <v>16</v>
      </c>
      <c r="T216" s="4">
        <f t="shared" si="19"/>
        <v>717.57767582428562</v>
      </c>
      <c r="U216" s="4">
        <f>T216/'Feedstock Conversions'!B$10</f>
        <v>88.358939703772307</v>
      </c>
      <c r="W216" s="4">
        <f t="shared" si="24"/>
        <v>212.09167413213885</v>
      </c>
      <c r="X216" s="4">
        <f t="shared" si="20"/>
        <v>8.5776758242856204</v>
      </c>
      <c r="AE216" s="54">
        <v>56.1</v>
      </c>
      <c r="AF216" s="4">
        <f>$B216+'Rail Costs'!M216</f>
        <v>65.399328107502797</v>
      </c>
      <c r="AG216" s="4">
        <f>$B216+'Rail Costs'!B216</f>
        <v>66.699104143337067</v>
      </c>
      <c r="AH216" s="4">
        <f>$B216+'Rail Costs'!P216</f>
        <v>63.059731243001117</v>
      </c>
      <c r="AI216" s="4">
        <f>$B216+'Rail Costs'!L216</f>
        <v>64.099552071668526</v>
      </c>
      <c r="AM216" s="4">
        <f>$L216-(AE216*'Feedstock Conversions'!$B$19)-'Rail Costs'!Q216</f>
        <v>286.65240880979917</v>
      </c>
      <c r="AN216" s="4">
        <f>$L216-(AF216*'Feedstock Conversions'!$B$19)-'Rail Costs'!R216</f>
        <v>217.85705734317776</v>
      </c>
      <c r="AO216" s="4">
        <f>$L216-(AG216*'Feedstock Conversions'!$B$19)-'Rail Costs'!S216</f>
        <v>208.37464629959331</v>
      </c>
      <c r="AP216" s="4">
        <f>$L216-(AH216*'Feedstock Conversions'!$B$19)-'Rail Costs'!T216</f>
        <v>235.01205824897417</v>
      </c>
      <c r="AQ216" s="4">
        <f>$L216-(AI216*'Feedstock Conversions'!$B$19)-'Rail Costs'!U216</f>
        <v>227.43992859845267</v>
      </c>
      <c r="AR216" s="4">
        <f>W216-'Rail Costs'!V216</f>
        <v>207.06014134333788</v>
      </c>
      <c r="AT216" s="4">
        <f>$T216-(AE216*'Feedstock Conversions'!$B$10)-'Rail Costs'!Q216</f>
        <v>257.57763463408475</v>
      </c>
      <c r="AU216" s="4">
        <f>$T216-(AF216*'Feedstock Conversions'!$B$10)-'Rail Costs'!R216</f>
        <v>182.54088411931104</v>
      </c>
      <c r="AV216" s="4">
        <f>$T216-(AG216*'Feedstock Conversions'!$B$10)-'Rail Costs'!S216</f>
        <v>172.1861067263425</v>
      </c>
      <c r="AW216" s="4">
        <f>$T216-(AH216*'Feedstock Conversions'!$B$10)-'Rail Costs'!T216</f>
        <v>201.26614445399886</v>
      </c>
      <c r="AX216" s="4">
        <f>$T216-(AI216*'Feedstock Conversions'!$B$10)-'Rail Costs'!U216</f>
        <v>192.99612172397011</v>
      </c>
      <c r="AY216" s="4">
        <f>X216-'Rail Costs'!V216</f>
        <v>3.5461430354846435</v>
      </c>
      <c r="BH216">
        <f t="shared" si="21"/>
        <v>6</v>
      </c>
      <c r="BI216">
        <f t="shared" si="22"/>
        <v>2023</v>
      </c>
      <c r="BJ216">
        <f t="shared" si="25"/>
        <v>2</v>
      </c>
    </row>
    <row r="217" spans="1:62" x14ac:dyDescent="0.2">
      <c r="A217" s="11">
        <v>44974</v>
      </c>
      <c r="B217" s="4">
        <v>61.7</v>
      </c>
      <c r="C217" s="18">
        <f>'Poultry Fat'!B217+'Rail Costs'!B217</f>
        <v>66.89910414333707</v>
      </c>
      <c r="E217" s="4">
        <f>'Poultry Fat'!C217*'Feedstock Conversions'!B$19</f>
        <v>498.39832586786116</v>
      </c>
      <c r="F217" s="4">
        <f>'Poultry Fat'!C217*'Feedstock Conversions'!B$10</f>
        <v>543.29877459873092</v>
      </c>
      <c r="H217" s="4">
        <f>'Fuel Values'!B217-'Poultry Fat'!I217-'Poultry Fat'!J217-'Poultry Fat'!K217</f>
        <v>310.44167420233464</v>
      </c>
      <c r="I217" s="18">
        <f>('LCFS Values'!$E$6-$AA$4)/1000000*'LCFS Values'!B217*'LCFS Values'!$G$2*100</f>
        <v>48.258325797665393</v>
      </c>
      <c r="J217" s="4">
        <f>'RIN Values'!C217</f>
        <v>246.29999999999998</v>
      </c>
      <c r="K217" s="4">
        <f>'Fixed Credits Value'!B217</f>
        <v>100</v>
      </c>
      <c r="L217" s="4">
        <f t="shared" si="23"/>
        <v>705</v>
      </c>
      <c r="M217" s="4">
        <f>L217/'Feedstock Conversions'!B$19</f>
        <v>94.630872483221481</v>
      </c>
      <c r="O217" s="4">
        <f>'Fuel Values'!C217*100</f>
        <v>285.76</v>
      </c>
      <c r="P217" s="18">
        <f>('LCFS Values'!$E$5-AB$4)/1000000*'LCFS Values'!B217*'LCFS Values'!$G$2*100</f>
        <v>46.951265557285701</v>
      </c>
      <c r="Q217" s="4">
        <f>'RIN Values'!D217</f>
        <v>279.14</v>
      </c>
      <c r="R217" s="4">
        <f>'Fixed Credits Value'!B217</f>
        <v>100</v>
      </c>
      <c r="S217" s="4">
        <f>'Fixed Credits Value'!C217</f>
        <v>16</v>
      </c>
      <c r="T217" s="4">
        <f t="shared" si="19"/>
        <v>727.85126555728561</v>
      </c>
      <c r="U217" s="4">
        <f>T217/'Feedstock Conversions'!B$10</f>
        <v>89.623978355813279</v>
      </c>
      <c r="W217" s="4">
        <f t="shared" si="24"/>
        <v>206.60167413213884</v>
      </c>
      <c r="X217" s="4">
        <f t="shared" si="20"/>
        <v>22.851265557285615</v>
      </c>
      <c r="AE217" s="54">
        <v>54.4</v>
      </c>
      <c r="AF217" s="4">
        <f>$B217+'Rail Costs'!M217</f>
        <v>65.599328107502799</v>
      </c>
      <c r="AG217" s="4">
        <f>$B217+'Rail Costs'!B217</f>
        <v>66.89910414333707</v>
      </c>
      <c r="AH217" s="4">
        <f>$B217+'Rail Costs'!P217</f>
        <v>63.25973124300112</v>
      </c>
      <c r="AI217" s="4">
        <f>$B217+'Rail Costs'!L217</f>
        <v>64.299552071668529</v>
      </c>
      <c r="AM217" s="4">
        <f>$L217-(AE217*'Feedstock Conversions'!$B$19)-'Rail Costs'!Q217</f>
        <v>295.31740880979919</v>
      </c>
      <c r="AN217" s="4">
        <f>$L217-(AF217*'Feedstock Conversions'!$B$19)-'Rail Costs'!R217</f>
        <v>212.36705734317775</v>
      </c>
      <c r="AO217" s="4">
        <f>$L217-(AG217*'Feedstock Conversions'!$B$19)-'Rail Costs'!S217</f>
        <v>202.8846462995933</v>
      </c>
      <c r="AP217" s="4">
        <f>$L217-(AH217*'Feedstock Conversions'!$B$19)-'Rail Costs'!T217</f>
        <v>229.52205824897416</v>
      </c>
      <c r="AQ217" s="4">
        <f>$L217-(AI217*'Feedstock Conversions'!$B$19)-'Rail Costs'!U217</f>
        <v>221.94992859845266</v>
      </c>
      <c r="AR217" s="4">
        <f>W217-'Rail Costs'!V217</f>
        <v>201.57014134333787</v>
      </c>
      <c r="AT217" s="4">
        <f>$T217-(AE217*'Feedstock Conversions'!$B$10)-'Rail Costs'!Q217</f>
        <v>281.6572077004181</v>
      </c>
      <c r="AU217" s="4">
        <f>$T217-(AF217*'Feedstock Conversions'!$B$10)-'Rail Costs'!R217</f>
        <v>191.1902405189777</v>
      </c>
      <c r="AV217" s="4">
        <f>$T217-(AG217*'Feedstock Conversions'!$B$10)-'Rail Costs'!S217</f>
        <v>180.83546312600916</v>
      </c>
      <c r="AW217" s="4">
        <f>$T217-(AH217*'Feedstock Conversions'!$B$10)-'Rail Costs'!T217</f>
        <v>209.91550085366552</v>
      </c>
      <c r="AX217" s="4">
        <f>$T217-(AI217*'Feedstock Conversions'!$B$10)-'Rail Costs'!U217</f>
        <v>201.64547812363665</v>
      </c>
      <c r="AY217" s="4">
        <f>X217-'Rail Costs'!V217</f>
        <v>17.819732768484638</v>
      </c>
      <c r="BH217">
        <f t="shared" si="21"/>
        <v>7</v>
      </c>
      <c r="BI217">
        <f t="shared" si="22"/>
        <v>2023</v>
      </c>
      <c r="BJ217">
        <f t="shared" si="25"/>
        <v>2</v>
      </c>
    </row>
    <row r="218" spans="1:62" x14ac:dyDescent="0.2">
      <c r="A218" s="11">
        <v>44981</v>
      </c>
      <c r="B218" s="4">
        <v>62</v>
      </c>
      <c r="C218" s="18">
        <f>'Poultry Fat'!B218+'Rail Costs'!B218</f>
        <v>67.199104143337067</v>
      </c>
      <c r="E218" s="4">
        <f>'Poultry Fat'!C218*'Feedstock Conversions'!B$19</f>
        <v>500.63332586786117</v>
      </c>
      <c r="F218" s="4">
        <f>'Poultry Fat'!C218*'Feedstock Conversions'!B$10</f>
        <v>545.73512459873086</v>
      </c>
      <c r="H218" s="4">
        <f>'Fuel Values'!B218-'Poultry Fat'!I218-'Poultry Fat'!J218-'Poultry Fat'!K218</f>
        <v>303.77607851982657</v>
      </c>
      <c r="I218" s="18">
        <f>('LCFS Values'!$E$6-$AA$4)/1000000*'LCFS Values'!B218*'LCFS Values'!$G$2*100</f>
        <v>52.598921480173402</v>
      </c>
      <c r="J218" s="4">
        <f>'RIN Values'!C218</f>
        <v>248.625</v>
      </c>
      <c r="K218" s="4">
        <f>'Fixed Credits Value'!B218</f>
        <v>100</v>
      </c>
      <c r="L218" s="4">
        <f t="shared" si="23"/>
        <v>705</v>
      </c>
      <c r="M218" s="4">
        <f>L218/'Feedstock Conversions'!B$19</f>
        <v>94.630872483221481</v>
      </c>
      <c r="O218" s="4">
        <f>'Fuel Values'!C218*100</f>
        <v>276.77999999999997</v>
      </c>
      <c r="P218" s="18">
        <f>('LCFS Values'!$E$5-AB$4)/1000000*'LCFS Values'!B218*'LCFS Values'!$G$2*100</f>
        <v>51.174297691071416</v>
      </c>
      <c r="Q218" s="4">
        <f>'RIN Values'!D218</f>
        <v>281.77499999999998</v>
      </c>
      <c r="R218" s="4">
        <f>'Fixed Credits Value'!B218</f>
        <v>100</v>
      </c>
      <c r="S218" s="4">
        <f>'Fixed Credits Value'!C218</f>
        <v>16</v>
      </c>
      <c r="T218" s="4">
        <f t="shared" si="19"/>
        <v>725.72929769107134</v>
      </c>
      <c r="U218" s="4">
        <f>T218/'Feedstock Conversions'!B$10</f>
        <v>89.362689805373364</v>
      </c>
      <c r="W218" s="4">
        <f t="shared" si="24"/>
        <v>204.36667413213883</v>
      </c>
      <c r="X218" s="4">
        <f t="shared" si="20"/>
        <v>20.729297691071338</v>
      </c>
      <c r="AE218" s="54">
        <v>51.5</v>
      </c>
      <c r="AF218" s="4">
        <f>$B218+'Rail Costs'!M218</f>
        <v>65.899328107502797</v>
      </c>
      <c r="AG218" s="4">
        <f>$B218+'Rail Costs'!B218</f>
        <v>67.199104143337067</v>
      </c>
      <c r="AH218" s="4">
        <f>$B218+'Rail Costs'!P218</f>
        <v>63.559731243001117</v>
      </c>
      <c r="AI218" s="4">
        <f>$B218+'Rail Costs'!L218</f>
        <v>64.599552071668526</v>
      </c>
      <c r="AM218" s="4">
        <f>$L218-(AE218*'Feedstock Conversions'!$B$19)-'Rail Costs'!Q218</f>
        <v>316.92240880979915</v>
      </c>
      <c r="AN218" s="4">
        <f>$L218-(AF218*'Feedstock Conversions'!$B$19)-'Rail Costs'!R218</f>
        <v>210.13205734317779</v>
      </c>
      <c r="AO218" s="4">
        <f>$L218-(AG218*'Feedstock Conversions'!$B$19)-'Rail Costs'!S218</f>
        <v>200.64964629959329</v>
      </c>
      <c r="AP218" s="4">
        <f>$L218-(AH218*'Feedstock Conversions'!$B$19)-'Rail Costs'!T218</f>
        <v>227.2870582489742</v>
      </c>
      <c r="AQ218" s="4">
        <f>$L218-(AI218*'Feedstock Conversions'!$B$19)-'Rail Costs'!U218</f>
        <v>219.71492859845264</v>
      </c>
      <c r="AR218" s="4">
        <f>W218-'Rail Costs'!V218</f>
        <v>199.33514134333785</v>
      </c>
      <c r="AT218" s="4">
        <f>$T218-(AE218*'Feedstock Conversions'!$B$10)-'Rail Costs'!Q218</f>
        <v>303.08662316753714</v>
      </c>
      <c r="AU218" s="4">
        <f>$T218-(AF218*'Feedstock Conversions'!$B$10)-'Rail Costs'!R218</f>
        <v>186.63192265276348</v>
      </c>
      <c r="AV218" s="4">
        <f>$T218-(AG218*'Feedstock Conversions'!$B$10)-'Rail Costs'!S218</f>
        <v>176.27714525979493</v>
      </c>
      <c r="AW218" s="4">
        <f>$T218-(AH218*'Feedstock Conversions'!$B$10)-'Rail Costs'!T218</f>
        <v>205.35718298745118</v>
      </c>
      <c r="AX218" s="4">
        <f>$T218-(AI218*'Feedstock Conversions'!$B$10)-'Rail Costs'!U218</f>
        <v>197.08716025742243</v>
      </c>
      <c r="AY218" s="4">
        <f>X218-'Rail Costs'!V218</f>
        <v>15.697764902270361</v>
      </c>
      <c r="BH218">
        <f t="shared" si="21"/>
        <v>8</v>
      </c>
      <c r="BI218">
        <f t="shared" si="22"/>
        <v>2023</v>
      </c>
      <c r="BJ218">
        <f t="shared" si="25"/>
        <v>2</v>
      </c>
    </row>
    <row r="219" spans="1:62" x14ac:dyDescent="0.2">
      <c r="A219" s="11">
        <v>44988</v>
      </c>
      <c r="B219" s="4">
        <v>62</v>
      </c>
      <c r="C219" s="18">
        <f>'Poultry Fat'!B219+'Rail Costs'!B219</f>
        <v>67.199104143337067</v>
      </c>
      <c r="E219" s="4">
        <f>'Poultry Fat'!C219*'Feedstock Conversions'!B$19</f>
        <v>500.63332586786117</v>
      </c>
      <c r="F219" s="4">
        <f>'Poultry Fat'!C219*'Feedstock Conversions'!B$10</f>
        <v>545.73512459873086</v>
      </c>
      <c r="H219" s="4">
        <f>'Fuel Values'!B219-'Poultry Fat'!I219-'Poultry Fat'!J219-'Poultry Fat'!K219</f>
        <v>290.39785410281172</v>
      </c>
      <c r="I219" s="18">
        <f>('LCFS Values'!$E$6-$AA$4)/1000000*'LCFS Values'!B219*'LCFS Values'!$G$2*100</f>
        <v>50.002145897188257</v>
      </c>
      <c r="J219" s="4">
        <f>'RIN Values'!C219</f>
        <v>242.10000000000002</v>
      </c>
      <c r="K219" s="4">
        <f>'Fixed Credits Value'!B219</f>
        <v>100</v>
      </c>
      <c r="L219" s="4">
        <f t="shared" si="23"/>
        <v>682.5</v>
      </c>
      <c r="M219" s="4">
        <f>L219/'Feedstock Conversions'!B$19</f>
        <v>91.610738255033553</v>
      </c>
      <c r="O219" s="4">
        <f>'Fuel Values'!C219*100</f>
        <v>282.01</v>
      </c>
      <c r="P219" s="18">
        <f>('LCFS Values'!$E$5-AB$4)/1000000*'LCFS Values'!B219*'LCFS Values'!$G$2*100</f>
        <v>48.647854886142852</v>
      </c>
      <c r="Q219" s="4">
        <f>'RIN Values'!D219</f>
        <v>274.38</v>
      </c>
      <c r="R219" s="4">
        <f>'Fixed Credits Value'!B219</f>
        <v>100</v>
      </c>
      <c r="S219" s="4">
        <f>'Fixed Credits Value'!C219</f>
        <v>16</v>
      </c>
      <c r="T219" s="4">
        <f t="shared" ref="T219:T282" si="26">S219+R219+Q219+P219+O219</f>
        <v>721.0378548861429</v>
      </c>
      <c r="U219" s="4">
        <f>T219/'Feedstock Conversions'!B$10</f>
        <v>88.785008913268967</v>
      </c>
      <c r="W219" s="4">
        <f t="shared" si="24"/>
        <v>181.86667413213883</v>
      </c>
      <c r="X219" s="4">
        <f t="shared" ref="X219:X282" si="27">T219-L219</f>
        <v>38.537854886142895</v>
      </c>
      <c r="AE219" s="54">
        <v>51.1</v>
      </c>
      <c r="AF219" s="4">
        <f>$B219+'Rail Costs'!M219</f>
        <v>65.899328107502797</v>
      </c>
      <c r="AG219" s="4">
        <f>$B219+'Rail Costs'!B219</f>
        <v>67.199104143337067</v>
      </c>
      <c r="AH219" s="4">
        <f>$B219+'Rail Costs'!P219</f>
        <v>63.559731243001117</v>
      </c>
      <c r="AI219" s="4">
        <f>$B219+'Rail Costs'!L219</f>
        <v>64.599552071668526</v>
      </c>
      <c r="AM219" s="4">
        <f>$L219-(AE219*'Feedstock Conversions'!$B$19)-'Rail Costs'!Q219</f>
        <v>297.40240880979917</v>
      </c>
      <c r="AN219" s="4">
        <f>$L219-(AF219*'Feedstock Conversions'!$B$19)-'Rail Costs'!R219</f>
        <v>187.63205734317779</v>
      </c>
      <c r="AO219" s="4">
        <f>$L219-(AG219*'Feedstock Conversions'!$B$19)-'Rail Costs'!S219</f>
        <v>178.14964629959329</v>
      </c>
      <c r="AP219" s="4">
        <f>$L219-(AH219*'Feedstock Conversions'!$B$19)-'Rail Costs'!T219</f>
        <v>204.7870582489742</v>
      </c>
      <c r="AQ219" s="4">
        <f>$L219-(AI219*'Feedstock Conversions'!$B$19)-'Rail Costs'!U219</f>
        <v>197.21492859845264</v>
      </c>
      <c r="AR219" s="4">
        <f>W219-'Rail Costs'!V219</f>
        <v>176.83514134333785</v>
      </c>
      <c r="AT219" s="4">
        <f>$T219-(AE219*'Feedstock Conversions'!$B$10)-'Rail Costs'!Q219</f>
        <v>301.64364702927537</v>
      </c>
      <c r="AU219" s="4">
        <f>$T219-(AF219*'Feedstock Conversions'!$B$10)-'Rail Costs'!R219</f>
        <v>181.94047984783504</v>
      </c>
      <c r="AV219" s="4">
        <f>$T219-(AG219*'Feedstock Conversions'!$B$10)-'Rail Costs'!S219</f>
        <v>171.58570245486649</v>
      </c>
      <c r="AW219" s="4">
        <f>$T219-(AH219*'Feedstock Conversions'!$B$10)-'Rail Costs'!T219</f>
        <v>200.66574018252274</v>
      </c>
      <c r="AX219" s="4">
        <f>$T219-(AI219*'Feedstock Conversions'!$B$10)-'Rail Costs'!U219</f>
        <v>192.39571745249398</v>
      </c>
      <c r="AY219" s="4">
        <f>X219-'Rail Costs'!V219</f>
        <v>33.506322097341922</v>
      </c>
      <c r="BH219">
        <f t="shared" si="21"/>
        <v>9</v>
      </c>
      <c r="BI219">
        <f t="shared" si="22"/>
        <v>2023</v>
      </c>
      <c r="BJ219">
        <f t="shared" si="25"/>
        <v>3</v>
      </c>
    </row>
    <row r="220" spans="1:62" x14ac:dyDescent="0.2">
      <c r="A220" s="11">
        <v>44995</v>
      </c>
      <c r="B220" s="4">
        <v>61.7</v>
      </c>
      <c r="C220" s="18">
        <f>'Poultry Fat'!B220+'Rail Costs'!B220</f>
        <v>66.89910414333707</v>
      </c>
      <c r="E220" s="4">
        <f>'Poultry Fat'!C220*'Feedstock Conversions'!B$19</f>
        <v>498.39832586786116</v>
      </c>
      <c r="F220" s="4">
        <f>'Poultry Fat'!C220*'Feedstock Conversions'!B$10</f>
        <v>543.29877459873092</v>
      </c>
      <c r="H220" s="4">
        <f>'Fuel Values'!B220-'Poultry Fat'!I220-'Poultry Fat'!J220-'Poultry Fat'!K220</f>
        <v>263.52121757241844</v>
      </c>
      <c r="I220" s="18">
        <f>('LCFS Values'!$E$6-$AA$4)/1000000*'LCFS Values'!B220*'LCFS Values'!$G$2*100</f>
        <v>50.153782427581547</v>
      </c>
      <c r="J220" s="4">
        <f>'RIN Values'!C220</f>
        <v>240.82500000000002</v>
      </c>
      <c r="K220" s="4">
        <f>'Fixed Credits Value'!B220</f>
        <v>100</v>
      </c>
      <c r="L220" s="4">
        <f t="shared" si="23"/>
        <v>654.5</v>
      </c>
      <c r="M220" s="4">
        <f>L220/'Feedstock Conversions'!B$19</f>
        <v>87.852348993288587</v>
      </c>
      <c r="O220" s="4">
        <f>'Fuel Values'!C220*100</f>
        <v>264.95999999999998</v>
      </c>
      <c r="P220" s="18">
        <f>('LCFS Values'!$E$5-AB$4)/1000000*'LCFS Values'!B220*'LCFS Values'!$G$2*100</f>
        <v>48.795384392999992</v>
      </c>
      <c r="Q220" s="4">
        <f>'RIN Values'!D220</f>
        <v>272.935</v>
      </c>
      <c r="R220" s="4">
        <f>'Fixed Credits Value'!B220</f>
        <v>100</v>
      </c>
      <c r="S220" s="4">
        <f>'Fixed Credits Value'!C220</f>
        <v>16</v>
      </c>
      <c r="T220" s="4">
        <f t="shared" si="26"/>
        <v>702.69038439299993</v>
      </c>
      <c r="U220" s="4">
        <f>T220/'Feedstock Conversions'!B$10</f>
        <v>86.525792812157519</v>
      </c>
      <c r="W220" s="4">
        <f t="shared" si="24"/>
        <v>156.10167413213884</v>
      </c>
      <c r="X220" s="4">
        <f t="shared" si="27"/>
        <v>48.190384392999931</v>
      </c>
      <c r="AE220" s="54">
        <v>49.8</v>
      </c>
      <c r="AF220" s="4">
        <f>$B220+'Rail Costs'!M220</f>
        <v>65.599328107502799</v>
      </c>
      <c r="AG220" s="4">
        <f>$B220+'Rail Costs'!B220</f>
        <v>66.89910414333707</v>
      </c>
      <c r="AH220" s="4">
        <f>$B220+'Rail Costs'!P220</f>
        <v>63.25973124300112</v>
      </c>
      <c r="AI220" s="4">
        <f>$B220+'Rail Costs'!L220</f>
        <v>64.299552071668529</v>
      </c>
      <c r="AM220" s="4">
        <f>$L220-(AE220*'Feedstock Conversions'!$B$19)-'Rail Costs'!Q220</f>
        <v>279.08740880979917</v>
      </c>
      <c r="AN220" s="4">
        <f>$L220-(AF220*'Feedstock Conversions'!$B$19)-'Rail Costs'!R220</f>
        <v>161.86705734317775</v>
      </c>
      <c r="AO220" s="4">
        <f>$L220-(AG220*'Feedstock Conversions'!$B$19)-'Rail Costs'!S220</f>
        <v>152.3846462995933</v>
      </c>
      <c r="AP220" s="4">
        <f>$L220-(AH220*'Feedstock Conversions'!$B$19)-'Rail Costs'!T220</f>
        <v>179.02205824897416</v>
      </c>
      <c r="AQ220" s="4">
        <f>$L220-(AI220*'Feedstock Conversions'!$B$19)-'Rail Costs'!U220</f>
        <v>171.44992859845266</v>
      </c>
      <c r="AR220" s="4">
        <f>W220-'Rail Costs'!V220</f>
        <v>151.07014134333787</v>
      </c>
      <c r="AT220" s="4">
        <f>$T220-(AE220*'Feedstock Conversions'!$B$10)-'Rail Costs'!Q220</f>
        <v>293.85369320279909</v>
      </c>
      <c r="AU220" s="4">
        <f>$T220-(AF220*'Feedstock Conversions'!$B$10)-'Rail Costs'!R220</f>
        <v>166.02935935469202</v>
      </c>
      <c r="AV220" s="4">
        <f>$T220-(AG220*'Feedstock Conversions'!$B$10)-'Rail Costs'!S220</f>
        <v>155.67458196172348</v>
      </c>
      <c r="AW220" s="4">
        <f>$T220-(AH220*'Feedstock Conversions'!$B$10)-'Rail Costs'!T220</f>
        <v>184.75461968937984</v>
      </c>
      <c r="AX220" s="4">
        <f>$T220-(AI220*'Feedstock Conversions'!$B$10)-'Rail Costs'!U220</f>
        <v>176.48459695935097</v>
      </c>
      <c r="AY220" s="4">
        <f>X220-'Rail Costs'!V220</f>
        <v>43.158851604198958</v>
      </c>
      <c r="BH220">
        <f t="shared" si="21"/>
        <v>10</v>
      </c>
      <c r="BI220">
        <f t="shared" si="22"/>
        <v>2023</v>
      </c>
      <c r="BJ220">
        <f t="shared" si="25"/>
        <v>3</v>
      </c>
    </row>
    <row r="221" spans="1:62" x14ac:dyDescent="0.2">
      <c r="A221" s="11">
        <v>45002</v>
      </c>
      <c r="B221" s="4">
        <v>61.5</v>
      </c>
      <c r="C221" s="18">
        <f>'Poultry Fat'!B221+'Rail Costs'!B221</f>
        <v>66.699104143337067</v>
      </c>
      <c r="E221" s="4">
        <f>'Poultry Fat'!C221*'Feedstock Conversions'!B$19</f>
        <v>496.90832586786115</v>
      </c>
      <c r="F221" s="4">
        <f>'Poultry Fat'!C221*'Feedstock Conversions'!B$10</f>
        <v>541.67454126539758</v>
      </c>
      <c r="H221" s="4">
        <f>'Fuel Values'!B221-'Poultry Fat'!I221-'Poultry Fat'!J221-'Poultry Fat'!K221</f>
        <v>246.53603216896272</v>
      </c>
      <c r="I221" s="18">
        <f>('LCFS Values'!$E$6-$AA$4)/1000000*'LCFS Values'!B221*'LCFS Values'!$G$2*100</f>
        <v>53.413967831037347</v>
      </c>
      <c r="J221" s="4">
        <f>'RIN Values'!C221</f>
        <v>235.04999999999998</v>
      </c>
      <c r="K221" s="4">
        <f>'Fixed Credits Value'!B221</f>
        <v>100</v>
      </c>
      <c r="L221" s="4">
        <f t="shared" si="23"/>
        <v>635</v>
      </c>
      <c r="M221" s="4">
        <f>L221/'Feedstock Conversions'!B$19</f>
        <v>85.234899328859058</v>
      </c>
      <c r="O221" s="4">
        <f>'Fuel Values'!C221*100</f>
        <v>255.03999999999996</v>
      </c>
      <c r="P221" s="18">
        <f>('LCFS Values'!$E$5-AB$4)/1000000*'LCFS Values'!B221*'LCFS Values'!$G$2*100</f>
        <v>51.96726879042857</v>
      </c>
      <c r="Q221" s="4">
        <f>'RIN Values'!D221</f>
        <v>266.39</v>
      </c>
      <c r="R221" s="4">
        <f>'Fixed Credits Value'!B221</f>
        <v>100</v>
      </c>
      <c r="S221" s="4">
        <f>'Fixed Credits Value'!C221</f>
        <v>16</v>
      </c>
      <c r="T221" s="4">
        <f t="shared" si="26"/>
        <v>689.3972687904286</v>
      </c>
      <c r="U221" s="4">
        <f>T221/'Feedstock Conversions'!B$10</f>
        <v>84.888944789184052</v>
      </c>
      <c r="W221" s="4">
        <f t="shared" si="24"/>
        <v>138.09167413213885</v>
      </c>
      <c r="X221" s="4">
        <f t="shared" si="27"/>
        <v>54.397268790428598</v>
      </c>
      <c r="AE221" s="54">
        <v>49.1</v>
      </c>
      <c r="AF221" s="4">
        <f>$B221+'Rail Costs'!M221</f>
        <v>65.399328107502797</v>
      </c>
      <c r="AG221" s="4">
        <f>$B221+'Rail Costs'!B221</f>
        <v>66.699104143337067</v>
      </c>
      <c r="AH221" s="4">
        <f>$B221+'Rail Costs'!P221</f>
        <v>63.059731243001117</v>
      </c>
      <c r="AI221" s="4">
        <f>$B221+'Rail Costs'!L221</f>
        <v>64.099552071668526</v>
      </c>
      <c r="AM221" s="4">
        <f>$L221-(AE221*'Feedstock Conversions'!$B$19)-'Rail Costs'!Q221</f>
        <v>264.80240880979915</v>
      </c>
      <c r="AN221" s="4">
        <f>$L221-(AF221*'Feedstock Conversions'!$B$19)-'Rail Costs'!R221</f>
        <v>143.85705734317776</v>
      </c>
      <c r="AO221" s="4">
        <f>$L221-(AG221*'Feedstock Conversions'!$B$19)-'Rail Costs'!S221</f>
        <v>134.37464629959331</v>
      </c>
      <c r="AP221" s="4">
        <f>$L221-(AH221*'Feedstock Conversions'!$B$19)-'Rail Costs'!T221</f>
        <v>161.01205824897417</v>
      </c>
      <c r="AQ221" s="4">
        <f>$L221-(AI221*'Feedstock Conversions'!$B$19)-'Rail Costs'!U221</f>
        <v>153.43992859845267</v>
      </c>
      <c r="AR221" s="4">
        <f>W221-'Rail Costs'!V221</f>
        <v>133.06014134333788</v>
      </c>
      <c r="AT221" s="4">
        <f>$T221-(AE221*'Feedstock Conversions'!$B$10)-'Rail Costs'!Q221</f>
        <v>286.24539426689438</v>
      </c>
      <c r="AU221" s="4">
        <f>$T221-(AF221*'Feedstock Conversions'!$B$10)-'Rail Costs'!R221</f>
        <v>154.36047708545402</v>
      </c>
      <c r="AV221" s="4">
        <f>$T221-(AG221*'Feedstock Conversions'!$B$10)-'Rail Costs'!S221</f>
        <v>144.00569969248548</v>
      </c>
      <c r="AW221" s="4">
        <f>$T221-(AH221*'Feedstock Conversions'!$B$10)-'Rail Costs'!T221</f>
        <v>173.08573742014184</v>
      </c>
      <c r="AX221" s="4">
        <f>$T221-(AI221*'Feedstock Conversions'!$B$10)-'Rail Costs'!U221</f>
        <v>164.81571469011308</v>
      </c>
      <c r="AY221" s="4">
        <f>X221-'Rail Costs'!V221</f>
        <v>49.365736001627624</v>
      </c>
      <c r="BH221">
        <f t="shared" si="21"/>
        <v>11</v>
      </c>
      <c r="BI221">
        <f t="shared" si="22"/>
        <v>2023</v>
      </c>
      <c r="BJ221">
        <f t="shared" si="25"/>
        <v>3</v>
      </c>
    </row>
    <row r="222" spans="1:62" x14ac:dyDescent="0.2">
      <c r="A222" s="11">
        <v>45009</v>
      </c>
      <c r="B222" s="4">
        <v>61.0625</v>
      </c>
      <c r="C222" s="18">
        <f>'Poultry Fat'!B222+'Rail Costs'!B222</f>
        <v>66.261604143337067</v>
      </c>
      <c r="E222" s="4">
        <f>'Poultry Fat'!C222*'Feedstock Conversions'!B$19</f>
        <v>493.64895086786117</v>
      </c>
      <c r="F222" s="4">
        <f>'Poultry Fat'!C222*'Feedstock Conversions'!B$10</f>
        <v>538.12153084873091</v>
      </c>
      <c r="H222" s="4">
        <f>'Fuel Values'!B222-'Poultry Fat'!I222-'Poultry Fat'!J222-'Poultry Fat'!K222</f>
        <v>237.50712395352741</v>
      </c>
      <c r="I222" s="18">
        <f>('LCFS Values'!$E$6-$AA$4)/1000000*'LCFS Values'!B222*'LCFS Values'!$G$2*100</f>
        <v>52.617876046472567</v>
      </c>
      <c r="J222" s="4">
        <f>'RIN Values'!C222</f>
        <v>232.875</v>
      </c>
      <c r="K222" s="4">
        <f>'Fixed Credits Value'!B222</f>
        <v>100</v>
      </c>
      <c r="L222" s="4">
        <f t="shared" si="23"/>
        <v>623</v>
      </c>
      <c r="M222" s="4">
        <f>L222/'Feedstock Conversions'!B$19</f>
        <v>83.624161073825505</v>
      </c>
      <c r="O222" s="4">
        <f>'Fuel Values'!C222*100</f>
        <v>256.95</v>
      </c>
      <c r="P222" s="18">
        <f>('LCFS Values'!$E$5-AB$4)/1000000*'LCFS Values'!B222*'LCFS Values'!$G$2*100</f>
        <v>51.192738879428568</v>
      </c>
      <c r="Q222" s="4">
        <f>'RIN Values'!D222</f>
        <v>263.92500000000001</v>
      </c>
      <c r="R222" s="4">
        <f>'Fixed Credits Value'!B222</f>
        <v>100</v>
      </c>
      <c r="S222" s="4">
        <f>'Fixed Credits Value'!C222</f>
        <v>16</v>
      </c>
      <c r="T222" s="4">
        <f t="shared" si="26"/>
        <v>688.06773887942859</v>
      </c>
      <c r="U222" s="4">
        <f>T222/'Feedstock Conversions'!B$10</f>
        <v>84.725233100264148</v>
      </c>
      <c r="W222" s="4">
        <f t="shared" si="24"/>
        <v>129.35104913213883</v>
      </c>
      <c r="X222" s="4">
        <f t="shared" si="27"/>
        <v>65.067738879428589</v>
      </c>
      <c r="AE222" s="54">
        <v>49</v>
      </c>
      <c r="AF222" s="4">
        <f>$B222+'Rail Costs'!M222</f>
        <v>64.961828107502797</v>
      </c>
      <c r="AG222" s="4">
        <f>$B222+'Rail Costs'!B222</f>
        <v>66.261604143337067</v>
      </c>
      <c r="AH222" s="4">
        <f>$B222+'Rail Costs'!P222</f>
        <v>62.622231243001117</v>
      </c>
      <c r="AI222" s="4">
        <f>$B222+'Rail Costs'!L222</f>
        <v>63.662052071668533</v>
      </c>
      <c r="AM222" s="4">
        <f>$L222-(AE222*'Feedstock Conversions'!$B$19)-'Rail Costs'!Q222</f>
        <v>253.54740880979912</v>
      </c>
      <c r="AN222" s="4">
        <f>$L222-(AF222*'Feedstock Conversions'!$B$19)-'Rail Costs'!R222</f>
        <v>135.11643234317779</v>
      </c>
      <c r="AO222" s="4">
        <f>$L222-(AG222*'Feedstock Conversions'!$B$19)-'Rail Costs'!S222</f>
        <v>125.63402129959327</v>
      </c>
      <c r="AP222" s="4">
        <f>$L222-(AH222*'Feedstock Conversions'!$B$19)-'Rail Costs'!T222</f>
        <v>152.2714332489742</v>
      </c>
      <c r="AQ222" s="4">
        <f>$L222-(AI222*'Feedstock Conversions'!$B$19)-'Rail Costs'!U222</f>
        <v>144.69930359845259</v>
      </c>
      <c r="AR222" s="4">
        <f>W222-'Rail Costs'!V222</f>
        <v>124.31951634333785</v>
      </c>
      <c r="AT222" s="4">
        <f>$T222-(AE222*'Feedstock Conversions'!$B$10)-'Rail Costs'!Q222</f>
        <v>285.72798102256104</v>
      </c>
      <c r="AU222" s="4">
        <f>$T222-(AF222*'Feedstock Conversions'!$B$10)-'Rail Costs'!R222</f>
        <v>156.58395759112068</v>
      </c>
      <c r="AV222" s="4">
        <f>$T222-(AG222*'Feedstock Conversions'!$B$10)-'Rail Costs'!S222</f>
        <v>146.22918019815214</v>
      </c>
      <c r="AW222" s="4">
        <f>$T222-(AH222*'Feedstock Conversions'!$B$10)-'Rail Costs'!T222</f>
        <v>175.3092179258085</v>
      </c>
      <c r="AX222" s="4">
        <f>$T222-(AI222*'Feedstock Conversions'!$B$10)-'Rail Costs'!U222</f>
        <v>167.03919519577963</v>
      </c>
      <c r="AY222" s="4">
        <f>X222-'Rail Costs'!V222</f>
        <v>60.036206090627616</v>
      </c>
      <c r="BH222">
        <f t="shared" si="21"/>
        <v>12</v>
      </c>
      <c r="BI222">
        <f t="shared" si="22"/>
        <v>2023</v>
      </c>
      <c r="BJ222">
        <f t="shared" si="25"/>
        <v>3</v>
      </c>
    </row>
    <row r="223" spans="1:62" x14ac:dyDescent="0.2">
      <c r="A223" s="11">
        <v>45016</v>
      </c>
      <c r="B223" s="4">
        <v>59.75</v>
      </c>
      <c r="C223" s="18">
        <f>'Poultry Fat'!B223+'Rail Costs'!B223</f>
        <v>64.949104143337067</v>
      </c>
      <c r="E223" s="4">
        <f>'Poultry Fat'!C223*'Feedstock Conversions'!B$19</f>
        <v>483.87082586786119</v>
      </c>
      <c r="F223" s="4">
        <f>'Poultry Fat'!C223*'Feedstock Conversions'!B$10</f>
        <v>527.46249959873091</v>
      </c>
      <c r="H223" s="4">
        <f>'Fuel Values'!B223-'Poultry Fat'!I223-'Poultry Fat'!J223-'Poultry Fat'!K223</f>
        <v>230.41039701431407</v>
      </c>
      <c r="I223" s="18">
        <f>('LCFS Values'!$E$6-$AA$4)/1000000*'LCFS Values'!B223*'LCFS Values'!$G$2*100</f>
        <v>52.314602985685966</v>
      </c>
      <c r="J223" s="4">
        <f>'RIN Values'!C223</f>
        <v>232.27499999999998</v>
      </c>
      <c r="K223" s="4">
        <f>'Fixed Credits Value'!B223</f>
        <v>100</v>
      </c>
      <c r="L223" s="4">
        <f t="shared" si="23"/>
        <v>615</v>
      </c>
      <c r="M223" s="4">
        <f>L223/'Feedstock Conversions'!B$19</f>
        <v>82.550335570469798</v>
      </c>
      <c r="O223" s="4">
        <f>'Fuel Values'!C223*100</f>
        <v>255.24</v>
      </c>
      <c r="P223" s="18">
        <f>('LCFS Values'!$E$5-AB$4)/1000000*'LCFS Values'!B223*'LCFS Values'!$G$2*100</f>
        <v>50.897679865714274</v>
      </c>
      <c r="Q223" s="4">
        <f>'RIN Values'!D223</f>
        <v>263.245</v>
      </c>
      <c r="R223" s="4">
        <f>'Fixed Credits Value'!B223</f>
        <v>100</v>
      </c>
      <c r="S223" s="4">
        <f>'Fixed Credits Value'!C223</f>
        <v>16</v>
      </c>
      <c r="T223" s="4">
        <f t="shared" si="26"/>
        <v>685.38267986571429</v>
      </c>
      <c r="U223" s="4">
        <f>T223/'Feedstock Conversions'!B$10</f>
        <v>84.394608311496413</v>
      </c>
      <c r="W223" s="4">
        <f t="shared" si="24"/>
        <v>131.12917413213881</v>
      </c>
      <c r="X223" s="4">
        <f t="shared" si="27"/>
        <v>70.382679865714294</v>
      </c>
      <c r="AE223" s="54">
        <v>48.6</v>
      </c>
      <c r="AF223" s="4">
        <f>$B223+'Rail Costs'!M223</f>
        <v>63.649328107502797</v>
      </c>
      <c r="AG223" s="4">
        <f>$B223+'Rail Costs'!B223</f>
        <v>64.949104143337067</v>
      </c>
      <c r="AH223" s="4">
        <f>$B223+'Rail Costs'!P223</f>
        <v>61.309731243001117</v>
      </c>
      <c r="AI223" s="4">
        <f>$B223+'Rail Costs'!L223</f>
        <v>62.349552071668533</v>
      </c>
      <c r="AM223" s="4">
        <f>$L223-(AE223*'Feedstock Conversions'!$B$19)-'Rail Costs'!Q223</f>
        <v>248.52740880979914</v>
      </c>
      <c r="AN223" s="4">
        <f>$L223-(AF223*'Feedstock Conversions'!$B$19)-'Rail Costs'!R223</f>
        <v>136.89455734317778</v>
      </c>
      <c r="AO223" s="4">
        <f>$L223-(AG223*'Feedstock Conversions'!$B$19)-'Rail Costs'!S223</f>
        <v>127.41214629959326</v>
      </c>
      <c r="AP223" s="4">
        <f>$L223-(AH223*'Feedstock Conversions'!$B$19)-'Rail Costs'!T223</f>
        <v>154.04955824897419</v>
      </c>
      <c r="AQ223" s="4">
        <f>$L223-(AI223*'Feedstock Conversions'!$B$19)-'Rail Costs'!U223</f>
        <v>146.47742859845263</v>
      </c>
      <c r="AR223" s="4">
        <f>W223-'Rail Costs'!V223</f>
        <v>126.09764134333784</v>
      </c>
      <c r="AT223" s="4">
        <f>$T223-(AE223*'Feedstock Conversions'!$B$10)-'Rail Costs'!Q223</f>
        <v>286.29138867551342</v>
      </c>
      <c r="AU223" s="4">
        <f>$T223-(AF223*'Feedstock Conversions'!$B$10)-'Rail Costs'!R223</f>
        <v>164.55792982740638</v>
      </c>
      <c r="AV223" s="4">
        <f>$T223-(AG223*'Feedstock Conversions'!$B$10)-'Rail Costs'!S223</f>
        <v>154.20315243443784</v>
      </c>
      <c r="AW223" s="4">
        <f>$T223-(AH223*'Feedstock Conversions'!$B$10)-'Rail Costs'!T223</f>
        <v>183.2831901620942</v>
      </c>
      <c r="AX223" s="4">
        <f>$T223-(AI223*'Feedstock Conversions'!$B$10)-'Rail Costs'!U223</f>
        <v>175.01316743206533</v>
      </c>
      <c r="AY223" s="4">
        <f>X223-'Rail Costs'!V223</f>
        <v>65.351147076913321</v>
      </c>
      <c r="BH223">
        <f t="shared" si="21"/>
        <v>13</v>
      </c>
      <c r="BI223">
        <f t="shared" si="22"/>
        <v>2023</v>
      </c>
      <c r="BJ223">
        <f t="shared" si="25"/>
        <v>3</v>
      </c>
    </row>
    <row r="224" spans="1:62" x14ac:dyDescent="0.2">
      <c r="A224" s="11">
        <v>45023</v>
      </c>
      <c r="B224" s="4">
        <v>59.5625</v>
      </c>
      <c r="C224" s="18">
        <f>'Poultry Fat'!B224+'Rail Costs'!B224</f>
        <v>65.016654535274355</v>
      </c>
      <c r="E224" s="4">
        <f>'Poultry Fat'!C224*'Feedstock Conversions'!B$19</f>
        <v>484.37407628779397</v>
      </c>
      <c r="F224" s="4">
        <f>'Poultry Fat'!C224*'Feedstock Conversions'!B$10</f>
        <v>528.01108759005228</v>
      </c>
      <c r="H224" s="4">
        <f>'Fuel Values'!B224-'Poultry Fat'!I224-'Poultry Fat'!J224-'Poultry Fat'!K224</f>
        <v>226.56505339542298</v>
      </c>
      <c r="I224" s="18">
        <f>('LCFS Values'!$E$6-$AA$4)/1000000*'LCFS Values'!B224*'LCFS Values'!$G$2*100</f>
        <v>54.778696604576979</v>
      </c>
      <c r="J224" s="4">
        <f>'RIN Values'!C224</f>
        <v>232.40625</v>
      </c>
      <c r="K224" s="4">
        <f>'Fixed Credits Value'!B224</f>
        <v>100</v>
      </c>
      <c r="L224" s="4">
        <f t="shared" si="23"/>
        <v>613.75</v>
      </c>
      <c r="M224" s="4">
        <f>L224/'Feedstock Conversions'!B$19</f>
        <v>82.382550335570471</v>
      </c>
      <c r="O224" s="4">
        <f>'Fuel Values'!C224*100</f>
        <v>253.67000000000002</v>
      </c>
      <c r="P224" s="18">
        <f>('LCFS Values'!$E$5-AB$4)/1000000*'LCFS Values'!B224*'LCFS Values'!$G$2*100</f>
        <v>53.295034352142842</v>
      </c>
      <c r="Q224" s="4">
        <f>'RIN Values'!D224</f>
        <v>263.39375000000001</v>
      </c>
      <c r="R224" s="4">
        <f>'Fixed Credits Value'!B224</f>
        <v>100</v>
      </c>
      <c r="S224" s="4">
        <f>'Fixed Credits Value'!C224</f>
        <v>16</v>
      </c>
      <c r="T224" s="4">
        <f t="shared" si="26"/>
        <v>686.35878435214295</v>
      </c>
      <c r="U224" s="4">
        <f>T224/'Feedstock Conversions'!B$10</f>
        <v>84.514800954560258</v>
      </c>
      <c r="W224" s="4">
        <f t="shared" si="24"/>
        <v>129.37592371220603</v>
      </c>
      <c r="X224" s="4">
        <f t="shared" si="27"/>
        <v>72.608784352142948</v>
      </c>
      <c r="AE224" s="54">
        <v>48.5</v>
      </c>
      <c r="AF224" s="4">
        <f>$B224+'Rail Costs'!M224</f>
        <v>63.653115901455763</v>
      </c>
      <c r="AG224" s="4">
        <f>$B224+'Rail Costs'!B224</f>
        <v>65.016654535274355</v>
      </c>
      <c r="AH224" s="4">
        <f>$B224+'Rail Costs'!P224</f>
        <v>61.198746360582305</v>
      </c>
      <c r="AI224" s="4">
        <f>$B224+'Rail Costs'!L224</f>
        <v>62.289577267637178</v>
      </c>
      <c r="AM224" s="4">
        <f>$L224-(AE224*'Feedstock Conversions'!$B$19)-'Rail Costs'!Q224</f>
        <v>247.87288684484895</v>
      </c>
      <c r="AN224" s="4">
        <f>$L224-(AF224*'Feedstock Conversions'!$B$19)-'Rail Costs'!R224</f>
        <v>135.48327588463064</v>
      </c>
      <c r="AO224" s="4">
        <f>$L224-(AG224*'Feedstock Conversions'!$B$19)-'Rail Costs'!S224</f>
        <v>125.53265719855516</v>
      </c>
      <c r="AP224" s="4">
        <f>$L224-(AH224*'Feedstock Conversions'!$B$19)-'Rail Costs'!T224</f>
        <v>153.48399375161318</v>
      </c>
      <c r="AQ224" s="4">
        <f>$L224-(AI224*'Feedstock Conversions'!$B$19)-'Rail Costs'!U224</f>
        <v>145.53776663864261</v>
      </c>
      <c r="AR224" s="4">
        <f>W224-'Rail Costs'!V224</f>
        <v>124.17350867774766</v>
      </c>
      <c r="AT224" s="4">
        <f>$T224-(AE224*'Feedstock Conversions'!$B$10)-'Rail Costs'!Q224</f>
        <v>287.93008786365851</v>
      </c>
      <c r="AU224" s="4">
        <f>$T224-(AF224*'Feedstock Conversions'!$B$10)-'Rail Costs'!R224</f>
        <v>165.37021061424656</v>
      </c>
      <c r="AV224" s="4">
        <f>$T224-(AG224*'Feedstock Conversions'!$B$10)-'Rail Costs'!S224</f>
        <v>154.5044302484398</v>
      </c>
      <c r="AW224" s="4">
        <f>$T224-(AH224*'Feedstock Conversions'!$B$10)-'Rail Costs'!T224</f>
        <v>185.01821950474528</v>
      </c>
      <c r="AX224" s="4">
        <f>$T224-(AI224*'Feedstock Conversions'!$B$10)-'Rail Costs'!U224</f>
        <v>176.3398630479897</v>
      </c>
      <c r="AY224" s="4">
        <f>X224-'Rail Costs'!V224</f>
        <v>67.406369317684579</v>
      </c>
      <c r="BH224">
        <f t="shared" si="21"/>
        <v>14</v>
      </c>
      <c r="BI224">
        <f t="shared" si="22"/>
        <v>2023</v>
      </c>
      <c r="BJ224">
        <f t="shared" si="25"/>
        <v>4</v>
      </c>
    </row>
    <row r="225" spans="1:62" x14ac:dyDescent="0.2">
      <c r="A225" s="11">
        <v>45030</v>
      </c>
      <c r="B225" s="4">
        <v>58.9</v>
      </c>
      <c r="C225" s="18">
        <f>'Poultry Fat'!B225+'Rail Costs'!B225</f>
        <v>64.354154535274347</v>
      </c>
      <c r="E225" s="4">
        <f>'Poultry Fat'!C225*'Feedstock Conversions'!B$19</f>
        <v>479.4384512877939</v>
      </c>
      <c r="F225" s="4">
        <f>'Poultry Fat'!C225*'Feedstock Conversions'!B$10</f>
        <v>522.63081467338554</v>
      </c>
      <c r="H225" s="4">
        <f>'Fuel Values'!B225-'Poultry Fat'!I225-'Poultry Fat'!J225-'Poultry Fat'!K225</f>
        <v>213.20066365495882</v>
      </c>
      <c r="I225" s="18">
        <f>('LCFS Values'!$E$6-$AA$4)/1000000*'LCFS Values'!B225*'LCFS Values'!$G$2*100</f>
        <v>57.849336345041145</v>
      </c>
      <c r="J225" s="4">
        <f>'RIN Values'!C225</f>
        <v>235.95000000000002</v>
      </c>
      <c r="K225" s="4">
        <f>'Fixed Credits Value'!B225</f>
        <v>100</v>
      </c>
      <c r="L225" s="4">
        <f t="shared" si="23"/>
        <v>607</v>
      </c>
      <c r="M225" s="4">
        <f>L225/'Feedstock Conversions'!B$19</f>
        <v>81.476510067114091</v>
      </c>
      <c r="O225" s="4">
        <f>'Fuel Values'!C225*100</f>
        <v>248.87</v>
      </c>
      <c r="P225" s="18">
        <f>('LCFS Values'!$E$5-AB$4)/1000000*'LCFS Values'!B225*'LCFS Values'!$G$2*100</f>
        <v>56.282506865999991</v>
      </c>
      <c r="Q225" s="4">
        <f>'RIN Values'!D225</f>
        <v>267.41000000000003</v>
      </c>
      <c r="R225" s="4">
        <f>'Fixed Credits Value'!B225</f>
        <v>100</v>
      </c>
      <c r="S225" s="4">
        <f>'Fixed Credits Value'!C225</f>
        <v>16</v>
      </c>
      <c r="T225" s="4">
        <f t="shared" si="26"/>
        <v>688.56250686600004</v>
      </c>
      <c r="U225" s="4">
        <f>T225/'Feedstock Conversions'!B$10</f>
        <v>84.786156364972186</v>
      </c>
      <c r="W225" s="4">
        <f t="shared" si="24"/>
        <v>127.5615487122061</v>
      </c>
      <c r="X225" s="4">
        <f t="shared" si="27"/>
        <v>81.562506866000035</v>
      </c>
      <c r="AE225" s="54">
        <v>48.5</v>
      </c>
      <c r="AF225" s="4">
        <f>$B225+'Rail Costs'!M225</f>
        <v>62.990615901455762</v>
      </c>
      <c r="AG225" s="4">
        <f>$B225+'Rail Costs'!B225</f>
        <v>64.354154535274347</v>
      </c>
      <c r="AH225" s="4">
        <f>$B225+'Rail Costs'!P225</f>
        <v>60.536246360582304</v>
      </c>
      <c r="AI225" s="4">
        <f>$B225+'Rail Costs'!L225</f>
        <v>61.627077267637176</v>
      </c>
      <c r="AM225" s="4">
        <f>$L225-(AE225*'Feedstock Conversions'!$B$19)-'Rail Costs'!Q225</f>
        <v>241.12288684484895</v>
      </c>
      <c r="AN225" s="4">
        <f>$L225-(AF225*'Feedstock Conversions'!$B$19)-'Rail Costs'!R225</f>
        <v>133.66890088463066</v>
      </c>
      <c r="AO225" s="4">
        <f>$L225-(AG225*'Feedstock Conversions'!$B$19)-'Rail Costs'!S225</f>
        <v>123.71828219855523</v>
      </c>
      <c r="AP225" s="4">
        <f>$L225-(AH225*'Feedstock Conversions'!$B$19)-'Rail Costs'!T225</f>
        <v>151.66961875161314</v>
      </c>
      <c r="AQ225" s="4">
        <f>$L225-(AI225*'Feedstock Conversions'!$B$19)-'Rail Costs'!U225</f>
        <v>143.72339163864262</v>
      </c>
      <c r="AR225" s="4">
        <f>W225-'Rail Costs'!V225</f>
        <v>122.35913367774774</v>
      </c>
      <c r="AT225" s="4">
        <f>$T225-(AE225*'Feedstock Conversions'!$B$10)-'Rail Costs'!Q225</f>
        <v>290.1338103775156</v>
      </c>
      <c r="AU225" s="4">
        <f>$T225-(AF225*'Feedstock Conversions'!$B$10)-'Rail Costs'!R225</f>
        <v>172.95420604477027</v>
      </c>
      <c r="AV225" s="4">
        <f>$T225-(AG225*'Feedstock Conversions'!$B$10)-'Rail Costs'!S225</f>
        <v>162.08842567896363</v>
      </c>
      <c r="AW225" s="4">
        <f>$T225-(AH225*'Feedstock Conversions'!$B$10)-'Rail Costs'!T225</f>
        <v>192.60221493526905</v>
      </c>
      <c r="AX225" s="4">
        <f>$T225-(AI225*'Feedstock Conversions'!$B$10)-'Rail Costs'!U225</f>
        <v>183.92385847851347</v>
      </c>
      <c r="AY225" s="4">
        <f>X225-'Rail Costs'!V225</f>
        <v>76.360091831541666</v>
      </c>
      <c r="BH225">
        <f t="shared" si="21"/>
        <v>15</v>
      </c>
      <c r="BI225">
        <f t="shared" si="22"/>
        <v>2023</v>
      </c>
      <c r="BJ225">
        <f t="shared" si="25"/>
        <v>4</v>
      </c>
    </row>
    <row r="226" spans="1:62" x14ac:dyDescent="0.2">
      <c r="A226" s="11">
        <v>45037</v>
      </c>
      <c r="B226" s="4">
        <v>58.5</v>
      </c>
      <c r="C226" s="18">
        <f>'Poultry Fat'!B226+'Rail Costs'!B226</f>
        <v>63.954154535274355</v>
      </c>
      <c r="E226" s="4">
        <f>'Poultry Fat'!C226*'Feedstock Conversions'!B$19</f>
        <v>476.45845128779393</v>
      </c>
      <c r="F226" s="4">
        <f>'Poultry Fat'!C226*'Feedstock Conversions'!B$10</f>
        <v>519.38234800671898</v>
      </c>
      <c r="H226" s="4">
        <f>'Fuel Values'!B226-'Poultry Fat'!I226-'Poultry Fat'!J226-'Poultry Fat'!K226</f>
        <v>204.20002162158693</v>
      </c>
      <c r="I226" s="18">
        <f>('LCFS Values'!$E$6-$AA$4)/1000000*'LCFS Values'!B226*'LCFS Values'!$G$2*100</f>
        <v>63.004978378413099</v>
      </c>
      <c r="J226" s="4">
        <f>'RIN Values'!C226</f>
        <v>237.79500000000002</v>
      </c>
      <c r="K226" s="4">
        <f>'Fixed Credits Value'!B226</f>
        <v>100</v>
      </c>
      <c r="L226" s="4">
        <f t="shared" si="23"/>
        <v>605</v>
      </c>
      <c r="M226" s="4">
        <f>L226/'Feedstock Conversions'!B$19</f>
        <v>81.208053691275168</v>
      </c>
      <c r="O226" s="4">
        <f>'Fuel Values'!C226*100</f>
        <v>236.82</v>
      </c>
      <c r="P226" s="18">
        <f>('LCFS Values'!$E$5-AB$4)/1000000*'LCFS Values'!B226*'LCFS Values'!$G$2*100</f>
        <v>61.298510099142831</v>
      </c>
      <c r="Q226" s="4">
        <f>'RIN Values'!D226</f>
        <v>269.50099999999998</v>
      </c>
      <c r="R226" s="4">
        <f>'Fixed Credits Value'!B226</f>
        <v>100</v>
      </c>
      <c r="S226" s="4">
        <f>'Fixed Credits Value'!C226</f>
        <v>16</v>
      </c>
      <c r="T226" s="4">
        <f t="shared" si="26"/>
        <v>683.61951009914287</v>
      </c>
      <c r="U226" s="4">
        <f>T226/'Feedstock Conversions'!B$10</f>
        <v>84.177500371351755</v>
      </c>
      <c r="W226" s="4">
        <f t="shared" si="24"/>
        <v>128.54154871220607</v>
      </c>
      <c r="X226" s="4">
        <f t="shared" si="27"/>
        <v>78.619510099142872</v>
      </c>
      <c r="AE226" s="54">
        <v>48.5</v>
      </c>
      <c r="AF226" s="4">
        <f>$B226+'Rail Costs'!M226</f>
        <v>62.590615901455763</v>
      </c>
      <c r="AG226" s="4">
        <f>$B226+'Rail Costs'!B226</f>
        <v>63.954154535274355</v>
      </c>
      <c r="AH226" s="4">
        <f>$B226+'Rail Costs'!P226</f>
        <v>60.136246360582305</v>
      </c>
      <c r="AI226" s="4">
        <f>$B226+'Rail Costs'!L226</f>
        <v>61.227077267637178</v>
      </c>
      <c r="AM226" s="4">
        <f>$L226-(AE226*'Feedstock Conversions'!$B$19)-'Rail Costs'!Q226</f>
        <v>239.12288684484895</v>
      </c>
      <c r="AN226" s="4">
        <f>$L226-(AF226*'Feedstock Conversions'!$B$19)-'Rail Costs'!R226</f>
        <v>134.64890088463068</v>
      </c>
      <c r="AO226" s="4">
        <f>$L226-(AG226*'Feedstock Conversions'!$B$19)-'Rail Costs'!S226</f>
        <v>124.69828219855519</v>
      </c>
      <c r="AP226" s="4">
        <f>$L226-(AH226*'Feedstock Conversions'!$B$19)-'Rail Costs'!T226</f>
        <v>152.64961875161316</v>
      </c>
      <c r="AQ226" s="4">
        <f>$L226-(AI226*'Feedstock Conversions'!$B$19)-'Rail Costs'!U226</f>
        <v>144.70339163864264</v>
      </c>
      <c r="AR226" s="4">
        <f>W226-'Rail Costs'!V226</f>
        <v>123.3391336777477</v>
      </c>
      <c r="AT226" s="4">
        <f>$T226-(AE226*'Feedstock Conversions'!$B$10)-'Rail Costs'!Q226</f>
        <v>285.19081361065844</v>
      </c>
      <c r="AU226" s="4">
        <f>$T226-(AF226*'Feedstock Conversions'!$B$10)-'Rail Costs'!R226</f>
        <v>171.25967594457978</v>
      </c>
      <c r="AV226" s="4">
        <f>$T226-(AG226*'Feedstock Conversions'!$B$10)-'Rail Costs'!S226</f>
        <v>160.39389557877303</v>
      </c>
      <c r="AW226" s="4">
        <f>$T226-(AH226*'Feedstock Conversions'!$B$10)-'Rail Costs'!T226</f>
        <v>190.9076848350785</v>
      </c>
      <c r="AX226" s="4">
        <f>$T226-(AI226*'Feedstock Conversions'!$B$10)-'Rail Costs'!U226</f>
        <v>182.22932837832298</v>
      </c>
      <c r="AY226" s="4">
        <f>X226-'Rail Costs'!V226</f>
        <v>73.417095064684503</v>
      </c>
      <c r="BH226">
        <f t="shared" si="21"/>
        <v>16</v>
      </c>
      <c r="BI226">
        <f t="shared" si="22"/>
        <v>2023</v>
      </c>
      <c r="BJ226">
        <f t="shared" si="25"/>
        <v>4</v>
      </c>
    </row>
    <row r="227" spans="1:62" x14ac:dyDescent="0.2">
      <c r="A227" s="11">
        <v>45044</v>
      </c>
      <c r="B227" s="4">
        <v>58.5</v>
      </c>
      <c r="C227" s="18">
        <f>'Poultry Fat'!B227+'Rail Costs'!B227</f>
        <v>63.954154535274355</v>
      </c>
      <c r="E227" s="4">
        <f>'Poultry Fat'!C227*'Feedstock Conversions'!B$19</f>
        <v>476.45845128779393</v>
      </c>
      <c r="F227" s="4">
        <f>'Poultry Fat'!C227*'Feedstock Conversions'!B$10</f>
        <v>519.38234800671898</v>
      </c>
      <c r="H227" s="4">
        <f>'Fuel Values'!B227-'Poultry Fat'!I227-'Poultry Fat'!J227-'Poultry Fat'!K227</f>
        <v>202.36402483165784</v>
      </c>
      <c r="I227" s="18">
        <f>('LCFS Values'!$E$6-$AA$4)/1000000*'LCFS Values'!B227*'LCFS Values'!$G$2*100</f>
        <v>60.085975168342223</v>
      </c>
      <c r="J227" s="4">
        <f>'RIN Values'!C227</f>
        <v>233.54999999999998</v>
      </c>
      <c r="K227" s="4">
        <f>'Fixed Credits Value'!B227</f>
        <v>100</v>
      </c>
      <c r="L227" s="4">
        <f t="shared" si="23"/>
        <v>596</v>
      </c>
      <c r="M227" s="4">
        <f>L227/'Feedstock Conversions'!B$19</f>
        <v>80</v>
      </c>
      <c r="O227" s="4">
        <f>'Fuel Values'!C227*100</f>
        <v>223.34</v>
      </c>
      <c r="P227" s="18">
        <f>('LCFS Values'!$E$5-AB$4)/1000000*'LCFS Values'!B227*'LCFS Values'!$G$2*100</f>
        <v>58.458567092142843</v>
      </c>
      <c r="Q227" s="4">
        <f>'RIN Values'!D227</f>
        <v>264.69</v>
      </c>
      <c r="R227" s="4">
        <f>'Fixed Credits Value'!B227</f>
        <v>100</v>
      </c>
      <c r="S227" s="4">
        <f>'Fixed Credits Value'!C227</f>
        <v>16</v>
      </c>
      <c r="T227" s="4">
        <f t="shared" si="26"/>
        <v>662.48856709214283</v>
      </c>
      <c r="U227" s="4">
        <f>T227/'Feedstock Conversions'!B$10</f>
        <v>81.575541333405639</v>
      </c>
      <c r="W227" s="4">
        <f t="shared" si="24"/>
        <v>119.54154871220607</v>
      </c>
      <c r="X227" s="4">
        <f t="shared" si="27"/>
        <v>66.48856709214283</v>
      </c>
      <c r="AE227" s="54">
        <v>48.5</v>
      </c>
      <c r="AF227" s="4">
        <f>$B227+'Rail Costs'!M227</f>
        <v>62.590615901455763</v>
      </c>
      <c r="AG227" s="4">
        <f>$B227+'Rail Costs'!B227</f>
        <v>63.954154535274355</v>
      </c>
      <c r="AH227" s="4">
        <f>$B227+'Rail Costs'!P227</f>
        <v>60.136246360582305</v>
      </c>
      <c r="AI227" s="4">
        <f>$B227+'Rail Costs'!L227</f>
        <v>61.227077267637178</v>
      </c>
      <c r="AM227" s="4">
        <f>$L227-(AE227*'Feedstock Conversions'!$B$19)-'Rail Costs'!Q227</f>
        <v>230.12288684484895</v>
      </c>
      <c r="AN227" s="4">
        <f>$L227-(AF227*'Feedstock Conversions'!$B$19)-'Rail Costs'!R227</f>
        <v>125.64890088463069</v>
      </c>
      <c r="AO227" s="4">
        <f>$L227-(AG227*'Feedstock Conversions'!$B$19)-'Rail Costs'!S227</f>
        <v>115.69828219855519</v>
      </c>
      <c r="AP227" s="4">
        <f>$L227-(AH227*'Feedstock Conversions'!$B$19)-'Rail Costs'!T227</f>
        <v>143.64961875161316</v>
      </c>
      <c r="AQ227" s="4">
        <f>$L227-(AI227*'Feedstock Conversions'!$B$19)-'Rail Costs'!U227</f>
        <v>135.70339163864264</v>
      </c>
      <c r="AR227" s="4">
        <f>W227-'Rail Costs'!V227</f>
        <v>114.3391336777477</v>
      </c>
      <c r="AT227" s="4">
        <f>$T227-(AE227*'Feedstock Conversions'!$B$10)-'Rail Costs'!Q227</f>
        <v>264.0598706036584</v>
      </c>
      <c r="AU227" s="4">
        <f>$T227-(AF227*'Feedstock Conversions'!$B$10)-'Rail Costs'!R227</f>
        <v>150.12873293757974</v>
      </c>
      <c r="AV227" s="4">
        <f>$T227-(AG227*'Feedstock Conversions'!$B$10)-'Rail Costs'!S227</f>
        <v>139.26295257177298</v>
      </c>
      <c r="AW227" s="4">
        <f>$T227-(AH227*'Feedstock Conversions'!$B$10)-'Rail Costs'!T227</f>
        <v>169.77674182807846</v>
      </c>
      <c r="AX227" s="4">
        <f>$T227-(AI227*'Feedstock Conversions'!$B$10)-'Rail Costs'!U227</f>
        <v>161.09838537132293</v>
      </c>
      <c r="AY227" s="4">
        <f>X227-'Rail Costs'!V227</f>
        <v>61.286152057684461</v>
      </c>
      <c r="BH227">
        <f t="shared" si="21"/>
        <v>17</v>
      </c>
      <c r="BI227">
        <f t="shared" si="22"/>
        <v>2023</v>
      </c>
      <c r="BJ227">
        <f t="shared" si="25"/>
        <v>4</v>
      </c>
    </row>
    <row r="228" spans="1:62" x14ac:dyDescent="0.2">
      <c r="A228" s="11">
        <v>45051</v>
      </c>
      <c r="B228" s="4">
        <v>58.5</v>
      </c>
      <c r="C228" s="18">
        <f>'Poultry Fat'!B228+'Rail Costs'!B228</f>
        <v>63.954154535274355</v>
      </c>
      <c r="E228" s="4">
        <f>'Poultry Fat'!C228*'Feedstock Conversions'!B$19</f>
        <v>476.45845128779393</v>
      </c>
      <c r="F228" s="4">
        <f>'Poultry Fat'!C228*'Feedstock Conversions'!B$10</f>
        <v>519.38234800671898</v>
      </c>
      <c r="H228" s="4">
        <f>'Fuel Values'!B228-'Poultry Fat'!I228-'Poultry Fat'!J228-'Poultry Fat'!K228</f>
        <v>189.91020243922719</v>
      </c>
      <c r="I228" s="18">
        <f>('LCFS Values'!$E$6-$AA$4)/1000000*'LCFS Values'!B228*'LCFS Values'!$G$2*100</f>
        <v>63.914797560772854</v>
      </c>
      <c r="J228" s="4">
        <f>'RIN Values'!C228</f>
        <v>236.17499999999998</v>
      </c>
      <c r="K228" s="4">
        <f>'Fixed Credits Value'!B228</f>
        <v>100</v>
      </c>
      <c r="L228" s="4">
        <f t="shared" si="23"/>
        <v>590</v>
      </c>
      <c r="M228" s="4">
        <f>L228/'Feedstock Conversions'!B$19</f>
        <v>79.194630872483216</v>
      </c>
      <c r="O228" s="4">
        <f>'Fuel Values'!C228*100</f>
        <v>211.81</v>
      </c>
      <c r="P228" s="18">
        <f>('LCFS Values'!$E$5-AB$4)/1000000*'LCFS Values'!B228*'LCFS Values'!$G$2*100</f>
        <v>62.183687140285706</v>
      </c>
      <c r="Q228" s="4">
        <f>'RIN Values'!D228</f>
        <v>267.66499999999996</v>
      </c>
      <c r="R228" s="4">
        <f>'Fixed Credits Value'!B228</f>
        <v>100</v>
      </c>
      <c r="S228" s="4">
        <f>'Fixed Credits Value'!C228</f>
        <v>16</v>
      </c>
      <c r="T228" s="4">
        <f t="shared" si="26"/>
        <v>657.65868714028568</v>
      </c>
      <c r="U228" s="4">
        <f>T228/'Feedstock Conversions'!B$10</f>
        <v>80.980813980785058</v>
      </c>
      <c r="W228" s="4">
        <f t="shared" si="24"/>
        <v>113.54154871220607</v>
      </c>
      <c r="X228" s="4">
        <f t="shared" si="27"/>
        <v>67.658687140285679</v>
      </c>
      <c r="AE228" s="54">
        <v>48.5</v>
      </c>
      <c r="AF228" s="4">
        <f>$B228+'Rail Costs'!M228</f>
        <v>62.590615901455763</v>
      </c>
      <c r="AG228" s="4">
        <f>$B228+'Rail Costs'!B228</f>
        <v>63.954154535274355</v>
      </c>
      <c r="AH228" s="4">
        <f>$B228+'Rail Costs'!P228</f>
        <v>60.136246360582305</v>
      </c>
      <c r="AI228" s="4">
        <f>$B228+'Rail Costs'!L228</f>
        <v>61.227077267637178</v>
      </c>
      <c r="AM228" s="4">
        <f>$L228-(AE228*'Feedstock Conversions'!$B$19)-'Rail Costs'!Q228</f>
        <v>224.12288684484895</v>
      </c>
      <c r="AN228" s="4">
        <f>$L228-(AF228*'Feedstock Conversions'!$B$19)-'Rail Costs'!R228</f>
        <v>119.64890088463069</v>
      </c>
      <c r="AO228" s="4">
        <f>$L228-(AG228*'Feedstock Conversions'!$B$19)-'Rail Costs'!S228</f>
        <v>109.69828219855519</v>
      </c>
      <c r="AP228" s="4">
        <f>$L228-(AH228*'Feedstock Conversions'!$B$19)-'Rail Costs'!T228</f>
        <v>137.64961875161316</v>
      </c>
      <c r="AQ228" s="4">
        <f>$L228-(AI228*'Feedstock Conversions'!$B$19)-'Rail Costs'!U228</f>
        <v>129.70339163864264</v>
      </c>
      <c r="AR228" s="4">
        <f>W228-'Rail Costs'!V228</f>
        <v>108.3391336777477</v>
      </c>
      <c r="AT228" s="4">
        <f>$T228-(AE228*'Feedstock Conversions'!$B$10)-'Rail Costs'!Q228</f>
        <v>259.22999065180124</v>
      </c>
      <c r="AU228" s="4">
        <f>$T228-(AF228*'Feedstock Conversions'!$B$10)-'Rail Costs'!R228</f>
        <v>145.29885298572259</v>
      </c>
      <c r="AV228" s="4">
        <f>$T228-(AG228*'Feedstock Conversions'!$B$10)-'Rail Costs'!S228</f>
        <v>134.43307261991583</v>
      </c>
      <c r="AW228" s="4">
        <f>$T228-(AH228*'Feedstock Conversions'!$B$10)-'Rail Costs'!T228</f>
        <v>164.94686187622131</v>
      </c>
      <c r="AX228" s="4">
        <f>$T228-(AI228*'Feedstock Conversions'!$B$10)-'Rail Costs'!U228</f>
        <v>156.26850541946578</v>
      </c>
      <c r="AY228" s="4">
        <f>X228-'Rail Costs'!V228</f>
        <v>62.45627210582731</v>
      </c>
      <c r="BH228">
        <f t="shared" si="21"/>
        <v>18</v>
      </c>
      <c r="BI228">
        <f t="shared" si="22"/>
        <v>2023</v>
      </c>
      <c r="BJ228">
        <f t="shared" si="25"/>
        <v>5</v>
      </c>
    </row>
    <row r="229" spans="1:62" x14ac:dyDescent="0.2">
      <c r="A229" s="11">
        <v>45058</v>
      </c>
      <c r="B229" s="4">
        <v>58.5</v>
      </c>
      <c r="C229" s="18">
        <f>'Poultry Fat'!B229+'Rail Costs'!B229</f>
        <v>63.954154535274355</v>
      </c>
      <c r="E229" s="4">
        <f>'Poultry Fat'!C229*'Feedstock Conversions'!B$19</f>
        <v>476.45845128779393</v>
      </c>
      <c r="F229" s="4">
        <f>'Poultry Fat'!C229*'Feedstock Conversions'!B$10</f>
        <v>519.38234800671898</v>
      </c>
      <c r="H229" s="4">
        <f>'Fuel Values'!B229-'Poultry Fat'!I229-'Poultry Fat'!J229-'Poultry Fat'!K229</f>
        <v>195.01983851103887</v>
      </c>
      <c r="I229" s="18">
        <f>('LCFS Values'!$E$6-$AA$4)/1000000*'LCFS Values'!B229*'LCFS Values'!$G$2*100</f>
        <v>64.180161488961133</v>
      </c>
      <c r="J229" s="4">
        <f>'RIN Values'!C229</f>
        <v>234</v>
      </c>
      <c r="K229" s="4">
        <f>'Fixed Credits Value'!B229</f>
        <v>100</v>
      </c>
      <c r="L229" s="4">
        <f t="shared" si="23"/>
        <v>593.20000000000005</v>
      </c>
      <c r="M229" s="4">
        <f>L229/'Feedstock Conversions'!B$19</f>
        <v>79.624161073825505</v>
      </c>
      <c r="O229" s="4">
        <f>'Fuel Values'!C229*100</f>
        <v>217.91</v>
      </c>
      <c r="P229" s="18">
        <f>('LCFS Values'!$E$5-AB$4)/1000000*'LCFS Values'!B229*'LCFS Values'!$G$2*100</f>
        <v>62.441863777285697</v>
      </c>
      <c r="Q229" s="4">
        <f>'RIN Values'!D229</f>
        <v>265.2</v>
      </c>
      <c r="R229" s="4">
        <f>'Fixed Credits Value'!B229</f>
        <v>100</v>
      </c>
      <c r="S229" s="4">
        <f>'Fixed Credits Value'!C229</f>
        <v>16</v>
      </c>
      <c r="T229" s="4">
        <f t="shared" si="26"/>
        <v>661.55186377728569</v>
      </c>
      <c r="U229" s="4">
        <f>T229/'Feedstock Conversions'!B$10</f>
        <v>81.460200354294614</v>
      </c>
      <c r="W229" s="4">
        <f t="shared" si="24"/>
        <v>116.74154871220611</v>
      </c>
      <c r="X229" s="4">
        <f t="shared" si="27"/>
        <v>68.351863777285644</v>
      </c>
      <c r="AE229" s="54">
        <v>48.5</v>
      </c>
      <c r="AF229" s="4">
        <f>$B229+'Rail Costs'!M229</f>
        <v>62.590615901455763</v>
      </c>
      <c r="AG229" s="4">
        <f>$B229+'Rail Costs'!B229</f>
        <v>63.954154535274355</v>
      </c>
      <c r="AH229" s="4">
        <f>$B229+'Rail Costs'!P229</f>
        <v>60.136246360582305</v>
      </c>
      <c r="AI229" s="4">
        <f>$B229+'Rail Costs'!L229</f>
        <v>61.227077267637178</v>
      </c>
      <c r="AM229" s="4">
        <f>$L229-(AE229*'Feedstock Conversions'!$B$19)-'Rail Costs'!Q229</f>
        <v>227.32288684484899</v>
      </c>
      <c r="AN229" s="4">
        <f>$L229-(AF229*'Feedstock Conversions'!$B$19)-'Rail Costs'!R229</f>
        <v>122.84890088463074</v>
      </c>
      <c r="AO229" s="4">
        <f>$L229-(AG229*'Feedstock Conversions'!$B$19)-'Rail Costs'!S229</f>
        <v>112.89828219855524</v>
      </c>
      <c r="AP229" s="4">
        <f>$L229-(AH229*'Feedstock Conversions'!$B$19)-'Rail Costs'!T229</f>
        <v>140.84961875161321</v>
      </c>
      <c r="AQ229" s="4">
        <f>$L229-(AI229*'Feedstock Conversions'!$B$19)-'Rail Costs'!U229</f>
        <v>132.90339163864269</v>
      </c>
      <c r="AR229" s="4">
        <f>W229-'Rail Costs'!V229</f>
        <v>111.53913367774774</v>
      </c>
      <c r="AT229" s="4">
        <f>$T229-(AE229*'Feedstock Conversions'!$B$10)-'Rail Costs'!Q229</f>
        <v>263.12316728880126</v>
      </c>
      <c r="AU229" s="4">
        <f>$T229-(AF229*'Feedstock Conversions'!$B$10)-'Rail Costs'!R229</f>
        <v>149.1920296227226</v>
      </c>
      <c r="AV229" s="4">
        <f>$T229-(AG229*'Feedstock Conversions'!$B$10)-'Rail Costs'!S229</f>
        <v>138.32624925691584</v>
      </c>
      <c r="AW229" s="4">
        <f>$T229-(AH229*'Feedstock Conversions'!$B$10)-'Rail Costs'!T229</f>
        <v>168.84003851322132</v>
      </c>
      <c r="AX229" s="4">
        <f>$T229-(AI229*'Feedstock Conversions'!$B$10)-'Rail Costs'!U229</f>
        <v>160.16168205646579</v>
      </c>
      <c r="AY229" s="4">
        <f>X229-'Rail Costs'!V229</f>
        <v>63.149448742827275</v>
      </c>
      <c r="BH229">
        <f t="shared" si="21"/>
        <v>19</v>
      </c>
      <c r="BI229">
        <f t="shared" si="22"/>
        <v>2023</v>
      </c>
      <c r="BJ229">
        <f t="shared" si="25"/>
        <v>5</v>
      </c>
    </row>
    <row r="230" spans="1:62" x14ac:dyDescent="0.2">
      <c r="A230" s="11">
        <v>45065</v>
      </c>
      <c r="B230" s="4">
        <v>58.5</v>
      </c>
      <c r="C230" s="18">
        <f>'Poultry Fat'!B230+'Rail Costs'!B230</f>
        <v>63.954154535274355</v>
      </c>
      <c r="E230" s="4">
        <f>'Poultry Fat'!C230*'Feedstock Conversions'!B$19</f>
        <v>476.45845128779393</v>
      </c>
      <c r="F230" s="4">
        <f>'Poultry Fat'!C230*'Feedstock Conversions'!B$10</f>
        <v>519.38234800671898</v>
      </c>
      <c r="H230" s="4">
        <f>'Fuel Values'!B230-'Poultry Fat'!I230-'Poultry Fat'!J230-'Poultry Fat'!K230</f>
        <v>207.97083988678355</v>
      </c>
      <c r="I230" s="18">
        <f>('LCFS Values'!$E$6-$AA$4)/1000000*'LCFS Values'!B230*'LCFS Values'!$G$2*100</f>
        <v>62.929160113216454</v>
      </c>
      <c r="J230" s="4">
        <f>'RIN Values'!C230</f>
        <v>227.10000000000002</v>
      </c>
      <c r="K230" s="4">
        <f>'Fixed Credits Value'!B230</f>
        <v>100</v>
      </c>
      <c r="L230" s="4">
        <f t="shared" si="23"/>
        <v>598</v>
      </c>
      <c r="M230" s="4">
        <f>L230/'Feedstock Conversions'!B$19</f>
        <v>80.268456375838923</v>
      </c>
      <c r="O230" s="4">
        <f>'Fuel Values'!C230*100</f>
        <v>220.92000000000002</v>
      </c>
      <c r="P230" s="18">
        <f>('LCFS Values'!$E$5-AB$4)/1000000*'LCFS Values'!B230*'LCFS Values'!$G$2*100</f>
        <v>61.224745345714268</v>
      </c>
      <c r="Q230" s="4">
        <f>'RIN Values'!D230</f>
        <v>257.38</v>
      </c>
      <c r="R230" s="4">
        <f>'Fixed Credits Value'!B230</f>
        <v>100</v>
      </c>
      <c r="S230" s="4">
        <f>'Fixed Credits Value'!C230</f>
        <v>16</v>
      </c>
      <c r="T230" s="4">
        <f t="shared" si="26"/>
        <v>655.52474534571434</v>
      </c>
      <c r="U230" s="4">
        <f>T230/'Feedstock Conversions'!B$10</f>
        <v>80.718051020466802</v>
      </c>
      <c r="W230" s="4">
        <f t="shared" si="24"/>
        <v>121.54154871220607</v>
      </c>
      <c r="X230" s="4">
        <f t="shared" si="27"/>
        <v>57.524745345714337</v>
      </c>
      <c r="AE230" s="54">
        <v>48.5</v>
      </c>
      <c r="AF230" s="4">
        <f>$B230+'Rail Costs'!M230</f>
        <v>62.590615901455763</v>
      </c>
      <c r="AG230" s="4">
        <f>$B230+'Rail Costs'!B230</f>
        <v>63.954154535274355</v>
      </c>
      <c r="AH230" s="4">
        <f>$B230+'Rail Costs'!P230</f>
        <v>60.136246360582305</v>
      </c>
      <c r="AI230" s="4">
        <f>$B230+'Rail Costs'!L230</f>
        <v>61.227077267637178</v>
      </c>
      <c r="AM230" s="4">
        <f>$L230-(AE230*'Feedstock Conversions'!$B$19)-'Rail Costs'!Q230</f>
        <v>232.12288684484895</v>
      </c>
      <c r="AN230" s="4">
        <f>$L230-(AF230*'Feedstock Conversions'!$B$19)-'Rail Costs'!R230</f>
        <v>127.64890088463069</v>
      </c>
      <c r="AO230" s="4">
        <f>$L230-(AG230*'Feedstock Conversions'!$B$19)-'Rail Costs'!S230</f>
        <v>117.69828219855519</v>
      </c>
      <c r="AP230" s="4">
        <f>$L230-(AH230*'Feedstock Conversions'!$B$19)-'Rail Costs'!T230</f>
        <v>145.64961875161316</v>
      </c>
      <c r="AQ230" s="4">
        <f>$L230-(AI230*'Feedstock Conversions'!$B$19)-'Rail Costs'!U230</f>
        <v>137.70339163864264</v>
      </c>
      <c r="AR230" s="4">
        <f>W230-'Rail Costs'!V230</f>
        <v>116.3391336777477</v>
      </c>
      <c r="AT230" s="4">
        <f>$T230-(AE230*'Feedstock Conversions'!$B$10)-'Rail Costs'!Q230</f>
        <v>257.0960488572299</v>
      </c>
      <c r="AU230" s="4">
        <f>$T230-(AF230*'Feedstock Conversions'!$B$10)-'Rail Costs'!R230</f>
        <v>143.16491119115125</v>
      </c>
      <c r="AV230" s="4">
        <f>$T230-(AG230*'Feedstock Conversions'!$B$10)-'Rail Costs'!S230</f>
        <v>132.29913082534449</v>
      </c>
      <c r="AW230" s="4">
        <f>$T230-(AH230*'Feedstock Conversions'!$B$10)-'Rail Costs'!T230</f>
        <v>162.81292008164996</v>
      </c>
      <c r="AX230" s="4">
        <f>$T230-(AI230*'Feedstock Conversions'!$B$10)-'Rail Costs'!U230</f>
        <v>154.13456362489444</v>
      </c>
      <c r="AY230" s="4">
        <f>X230-'Rail Costs'!V230</f>
        <v>52.322330311255968</v>
      </c>
      <c r="BH230">
        <f t="shared" si="21"/>
        <v>20</v>
      </c>
      <c r="BI230">
        <f t="shared" si="22"/>
        <v>2023</v>
      </c>
      <c r="BJ230">
        <f t="shared" si="25"/>
        <v>5</v>
      </c>
    </row>
    <row r="231" spans="1:62" x14ac:dyDescent="0.2">
      <c r="A231" s="11">
        <v>45072</v>
      </c>
      <c r="B231" s="4">
        <v>58.5</v>
      </c>
      <c r="C231" s="18">
        <f>'Poultry Fat'!B231+'Rail Costs'!B231</f>
        <v>63.954154535274355</v>
      </c>
      <c r="E231" s="4">
        <f>'Poultry Fat'!C231*'Feedstock Conversions'!B$19</f>
        <v>476.45845128779393</v>
      </c>
      <c r="F231" s="4">
        <f>'Poultry Fat'!C231*'Feedstock Conversions'!B$10</f>
        <v>519.38234800671898</v>
      </c>
      <c r="H231" s="4">
        <f>'Fuel Values'!B231-'Poultry Fat'!I231-'Poultry Fat'!J231-'Poultry Fat'!K231</f>
        <v>206.52538325686737</v>
      </c>
      <c r="I231" s="18">
        <f>('LCFS Values'!$E$6-$AA$4)/1000000*'LCFS Values'!B231*'LCFS Values'!$G$2*100</f>
        <v>64.824616743132609</v>
      </c>
      <c r="J231" s="4">
        <f>'RIN Values'!C231</f>
        <v>226.64999999999998</v>
      </c>
      <c r="K231" s="4">
        <f>'Fixed Credits Value'!B231</f>
        <v>100</v>
      </c>
      <c r="L231" s="4">
        <f t="shared" si="23"/>
        <v>598</v>
      </c>
      <c r="M231" s="4">
        <f>L231/'Feedstock Conversions'!B$19</f>
        <v>80.268456375838923</v>
      </c>
      <c r="O231" s="4">
        <f>'Fuel Values'!C231*100</f>
        <v>218.73</v>
      </c>
      <c r="P231" s="18">
        <f>('LCFS Values'!$E$5-AB$4)/1000000*'LCFS Values'!B231*'LCFS Values'!$G$2*100</f>
        <v>63.068864181428552</v>
      </c>
      <c r="Q231" s="4">
        <f>'RIN Values'!D231</f>
        <v>256.87</v>
      </c>
      <c r="R231" s="4">
        <f>'Fixed Credits Value'!B231</f>
        <v>100</v>
      </c>
      <c r="S231" s="4">
        <f>'Fixed Credits Value'!C231</f>
        <v>16</v>
      </c>
      <c r="T231" s="4">
        <f t="shared" si="26"/>
        <v>654.6688641814286</v>
      </c>
      <c r="U231" s="4">
        <f>T231/'Feedstock Conversions'!B$10</f>
        <v>80.612662078284558</v>
      </c>
      <c r="W231" s="4">
        <f t="shared" si="24"/>
        <v>121.54154871220607</v>
      </c>
      <c r="X231" s="4">
        <f t="shared" si="27"/>
        <v>56.668864181428603</v>
      </c>
      <c r="AE231" s="54">
        <v>48.5</v>
      </c>
      <c r="AF231" s="4">
        <f>$B231+'Rail Costs'!M231</f>
        <v>62.590615901455763</v>
      </c>
      <c r="AG231" s="4">
        <f>$B231+'Rail Costs'!B231</f>
        <v>63.954154535274355</v>
      </c>
      <c r="AH231" s="4">
        <f>$B231+'Rail Costs'!P231</f>
        <v>60.136246360582305</v>
      </c>
      <c r="AI231" s="4">
        <f>$B231+'Rail Costs'!L231</f>
        <v>61.227077267637178</v>
      </c>
      <c r="AM231" s="4">
        <f>$L231-(AE231*'Feedstock Conversions'!$B$19)-'Rail Costs'!Q231</f>
        <v>232.12288684484895</v>
      </c>
      <c r="AN231" s="4">
        <f>$L231-(AF231*'Feedstock Conversions'!$B$19)-'Rail Costs'!R231</f>
        <v>127.64890088463069</v>
      </c>
      <c r="AO231" s="4">
        <f>$L231-(AG231*'Feedstock Conversions'!$B$19)-'Rail Costs'!S231</f>
        <v>117.69828219855519</v>
      </c>
      <c r="AP231" s="4">
        <f>$L231-(AH231*'Feedstock Conversions'!$B$19)-'Rail Costs'!T231</f>
        <v>145.64961875161316</v>
      </c>
      <c r="AQ231" s="4">
        <f>$L231-(AI231*'Feedstock Conversions'!$B$19)-'Rail Costs'!U231</f>
        <v>137.70339163864264</v>
      </c>
      <c r="AR231" s="4">
        <f>W231-'Rail Costs'!V231</f>
        <v>116.3391336777477</v>
      </c>
      <c r="AT231" s="4">
        <f>$T231-(AE231*'Feedstock Conversions'!$B$10)-'Rail Costs'!Q231</f>
        <v>256.24016769294417</v>
      </c>
      <c r="AU231" s="4">
        <f>$T231-(AF231*'Feedstock Conversions'!$B$10)-'Rail Costs'!R231</f>
        <v>142.30903002686551</v>
      </c>
      <c r="AV231" s="4">
        <f>$T231-(AG231*'Feedstock Conversions'!$B$10)-'Rail Costs'!S231</f>
        <v>131.44324966105876</v>
      </c>
      <c r="AW231" s="4">
        <f>$T231-(AH231*'Feedstock Conversions'!$B$10)-'Rail Costs'!T231</f>
        <v>161.95703891736423</v>
      </c>
      <c r="AX231" s="4">
        <f>$T231-(AI231*'Feedstock Conversions'!$B$10)-'Rail Costs'!U231</f>
        <v>153.27868246060871</v>
      </c>
      <c r="AY231" s="4">
        <f>X231-'Rail Costs'!V231</f>
        <v>51.466449146970234</v>
      </c>
      <c r="BH231">
        <f t="shared" si="21"/>
        <v>21</v>
      </c>
      <c r="BI231">
        <f t="shared" si="22"/>
        <v>2023</v>
      </c>
      <c r="BJ231">
        <f t="shared" si="25"/>
        <v>5</v>
      </c>
    </row>
    <row r="232" spans="1:62" x14ac:dyDescent="0.2">
      <c r="A232" s="11">
        <v>45079</v>
      </c>
      <c r="B232" s="4">
        <v>58.5</v>
      </c>
      <c r="C232" s="18">
        <f>'Poultry Fat'!B232+'Rail Costs'!B232</f>
        <v>63.954154535274355</v>
      </c>
      <c r="E232" s="4">
        <f>'Poultry Fat'!C232*'Feedstock Conversions'!B$19</f>
        <v>476.45845128779393</v>
      </c>
      <c r="F232" s="4">
        <f>'Poultry Fat'!C232*'Feedstock Conversions'!B$10</f>
        <v>519.38234800671898</v>
      </c>
      <c r="H232" s="4">
        <f>'Fuel Values'!B232-'Poultry Fat'!I232-'Poultry Fat'!J232-'Poultry Fat'!K232</f>
        <v>205.55447458285062</v>
      </c>
      <c r="I232" s="18">
        <f>('LCFS Values'!$E$6-$AA$4)/1000000*'LCFS Values'!B232*'LCFS Values'!$G$2*100</f>
        <v>64.445525417149383</v>
      </c>
      <c r="J232" s="4">
        <f>'RIN Values'!C232</f>
        <v>218.25</v>
      </c>
      <c r="K232" s="4">
        <f>'Fixed Credits Value'!B232</f>
        <v>100</v>
      </c>
      <c r="L232" s="4">
        <f t="shared" si="23"/>
        <v>588.25</v>
      </c>
      <c r="M232" s="4">
        <f>L232/'Feedstock Conversions'!B$19</f>
        <v>78.959731543624159</v>
      </c>
      <c r="O232" s="4">
        <f>'Fuel Values'!C232*100</f>
        <v>211.87999999999997</v>
      </c>
      <c r="P232" s="18">
        <f>('LCFS Values'!$E$5-AB$4)/1000000*'LCFS Values'!B232*'LCFS Values'!$G$2*100</f>
        <v>62.700040414285695</v>
      </c>
      <c r="Q232" s="4">
        <f>'RIN Values'!D232</f>
        <v>247.35</v>
      </c>
      <c r="R232" s="4">
        <f>'Fixed Credits Value'!B232</f>
        <v>100</v>
      </c>
      <c r="S232" s="4">
        <f>'Fixed Credits Value'!C232</f>
        <v>16</v>
      </c>
      <c r="T232" s="4">
        <f t="shared" si="26"/>
        <v>637.93004041428571</v>
      </c>
      <c r="U232" s="4">
        <f>T232/'Feedstock Conversions'!B$10</f>
        <v>78.551526720005626</v>
      </c>
      <c r="W232" s="4">
        <f t="shared" si="24"/>
        <v>111.79154871220607</v>
      </c>
      <c r="X232" s="4">
        <f t="shared" si="27"/>
        <v>49.680040414285713</v>
      </c>
      <c r="AE232" s="54">
        <v>48.5</v>
      </c>
      <c r="AF232" s="4">
        <f>$B232+'Rail Costs'!M232</f>
        <v>62.590615901455763</v>
      </c>
      <c r="AG232" s="4">
        <f>$B232+'Rail Costs'!B232</f>
        <v>63.954154535274355</v>
      </c>
      <c r="AH232" s="4">
        <f>$B232+'Rail Costs'!P232</f>
        <v>60.136246360582305</v>
      </c>
      <c r="AI232" s="4">
        <f>$B232+'Rail Costs'!L232</f>
        <v>61.227077267637178</v>
      </c>
      <c r="AM232" s="4">
        <f>$L232-(AE232*'Feedstock Conversions'!$B$19)-'Rail Costs'!Q232</f>
        <v>222.37288684484895</v>
      </c>
      <c r="AN232" s="4">
        <f>$L232-(AF232*'Feedstock Conversions'!$B$19)-'Rail Costs'!R232</f>
        <v>117.89890088463069</v>
      </c>
      <c r="AO232" s="4">
        <f>$L232-(AG232*'Feedstock Conversions'!$B$19)-'Rail Costs'!S232</f>
        <v>107.94828219855519</v>
      </c>
      <c r="AP232" s="4">
        <f>$L232-(AH232*'Feedstock Conversions'!$B$19)-'Rail Costs'!T232</f>
        <v>135.89961875161316</v>
      </c>
      <c r="AQ232" s="4">
        <f>$L232-(AI232*'Feedstock Conversions'!$B$19)-'Rail Costs'!U232</f>
        <v>127.95339163864264</v>
      </c>
      <c r="AR232" s="4">
        <f>W232-'Rail Costs'!V232</f>
        <v>106.5891336777477</v>
      </c>
      <c r="AT232" s="4">
        <f>$T232-(AE232*'Feedstock Conversions'!$B$10)-'Rail Costs'!Q232</f>
        <v>239.50134392580128</v>
      </c>
      <c r="AU232" s="4">
        <f>$T232-(AF232*'Feedstock Conversions'!$B$10)-'Rail Costs'!R232</f>
        <v>125.57020625972264</v>
      </c>
      <c r="AV232" s="4">
        <f>$T232-(AG232*'Feedstock Conversions'!$B$10)-'Rail Costs'!S232</f>
        <v>114.70442589391585</v>
      </c>
      <c r="AW232" s="4">
        <f>$T232-(AH232*'Feedstock Conversions'!$B$10)-'Rail Costs'!T232</f>
        <v>145.21821515022134</v>
      </c>
      <c r="AX232" s="4">
        <f>$T232-(AI232*'Feedstock Conversions'!$B$10)-'Rail Costs'!U232</f>
        <v>136.53985869346582</v>
      </c>
      <c r="AY232" s="4">
        <f>X232-'Rail Costs'!V232</f>
        <v>44.477625379827344</v>
      </c>
      <c r="BH232">
        <f t="shared" si="21"/>
        <v>22</v>
      </c>
      <c r="BI232">
        <f t="shared" si="22"/>
        <v>2023</v>
      </c>
      <c r="BJ232">
        <f t="shared" si="25"/>
        <v>6</v>
      </c>
    </row>
    <row r="233" spans="1:62" x14ac:dyDescent="0.2">
      <c r="A233" s="11">
        <v>45086</v>
      </c>
      <c r="B233" s="4">
        <v>58.5</v>
      </c>
      <c r="C233" s="18">
        <f>'Poultry Fat'!B233+'Rail Costs'!B233</f>
        <v>63.954154535274355</v>
      </c>
      <c r="E233" s="4">
        <f>'Poultry Fat'!C233*'Feedstock Conversions'!B$19</f>
        <v>476.45845128779393</v>
      </c>
      <c r="F233" s="4">
        <f>'Poultry Fat'!C233*'Feedstock Conversions'!B$10</f>
        <v>519.38234800671898</v>
      </c>
      <c r="H233" s="4">
        <f>'Fuel Values'!B233-'Poultry Fat'!I233-'Poultry Fat'!J233-'Poultry Fat'!K233</f>
        <v>205.390295140955</v>
      </c>
      <c r="I233" s="18">
        <f>('LCFS Values'!$E$6-$AA$4)/1000000*'LCFS Values'!B233*'LCFS Values'!$G$2*100</f>
        <v>62.284704859044957</v>
      </c>
      <c r="J233" s="4">
        <f>'RIN Values'!C233</f>
        <v>215.32500000000002</v>
      </c>
      <c r="K233" s="4">
        <f>'Fixed Credits Value'!B233</f>
        <v>100</v>
      </c>
      <c r="L233" s="4">
        <f t="shared" si="23"/>
        <v>583</v>
      </c>
      <c r="M233" s="4">
        <f>L233/'Feedstock Conversions'!B$19</f>
        <v>78.255033557046971</v>
      </c>
      <c r="O233" s="4">
        <f>'Fuel Values'!C233*100</f>
        <v>219.54</v>
      </c>
      <c r="P233" s="18">
        <f>('LCFS Values'!$E$5-AB$4)/1000000*'LCFS Values'!B233*'LCFS Values'!$G$2*100</f>
        <v>60.597744941571428</v>
      </c>
      <c r="Q233" s="4">
        <f>'RIN Values'!D233</f>
        <v>244.03500000000003</v>
      </c>
      <c r="R233" s="4">
        <f>'Fixed Credits Value'!B233</f>
        <v>100</v>
      </c>
      <c r="S233" s="4">
        <f>'Fixed Credits Value'!C233</f>
        <v>16</v>
      </c>
      <c r="T233" s="4">
        <f t="shared" si="26"/>
        <v>640.17274494157141</v>
      </c>
      <c r="U233" s="4">
        <f>T233/'Feedstock Conversions'!B$10</f>
        <v>78.827682181325102</v>
      </c>
      <c r="W233" s="4">
        <f t="shared" si="24"/>
        <v>106.54154871220607</v>
      </c>
      <c r="X233" s="4">
        <f t="shared" si="27"/>
        <v>57.172744941571409</v>
      </c>
      <c r="AE233" s="54">
        <v>48.5</v>
      </c>
      <c r="AF233" s="4">
        <f>$B233+'Rail Costs'!M233</f>
        <v>62.590615901455763</v>
      </c>
      <c r="AG233" s="4">
        <f>$B233+'Rail Costs'!B233</f>
        <v>63.954154535274355</v>
      </c>
      <c r="AH233" s="4">
        <f>$B233+'Rail Costs'!P233</f>
        <v>60.136246360582305</v>
      </c>
      <c r="AI233" s="4">
        <f>$B233+'Rail Costs'!L233</f>
        <v>61.227077267637178</v>
      </c>
      <c r="AM233" s="4">
        <f>$L233-(AE233*'Feedstock Conversions'!$B$19)-'Rail Costs'!Q233</f>
        <v>217.12288684484895</v>
      </c>
      <c r="AN233" s="4">
        <f>$L233-(AF233*'Feedstock Conversions'!$B$19)-'Rail Costs'!R233</f>
        <v>112.64890088463069</v>
      </c>
      <c r="AO233" s="4">
        <f>$L233-(AG233*'Feedstock Conversions'!$B$19)-'Rail Costs'!S233</f>
        <v>102.69828219855519</v>
      </c>
      <c r="AP233" s="4">
        <f>$L233-(AH233*'Feedstock Conversions'!$B$19)-'Rail Costs'!T233</f>
        <v>130.64961875161316</v>
      </c>
      <c r="AQ233" s="4">
        <f>$L233-(AI233*'Feedstock Conversions'!$B$19)-'Rail Costs'!U233</f>
        <v>122.70339163864264</v>
      </c>
      <c r="AR233" s="4">
        <f>W233-'Rail Costs'!V233</f>
        <v>101.3391336777477</v>
      </c>
      <c r="AT233" s="4">
        <f>$T233-(AE233*'Feedstock Conversions'!$B$10)-'Rail Costs'!Q233</f>
        <v>241.74404845308698</v>
      </c>
      <c r="AU233" s="4">
        <f>$T233-(AF233*'Feedstock Conversions'!$B$10)-'Rail Costs'!R233</f>
        <v>127.81291078700833</v>
      </c>
      <c r="AV233" s="4">
        <f>$T233-(AG233*'Feedstock Conversions'!$B$10)-'Rail Costs'!S233</f>
        <v>116.94713042120155</v>
      </c>
      <c r="AW233" s="4">
        <f>$T233-(AH233*'Feedstock Conversions'!$B$10)-'Rail Costs'!T233</f>
        <v>147.46091967750704</v>
      </c>
      <c r="AX233" s="4">
        <f>$T233-(AI233*'Feedstock Conversions'!$B$10)-'Rail Costs'!U233</f>
        <v>138.78256322075151</v>
      </c>
      <c r="AY233" s="4">
        <f>X233-'Rail Costs'!V233</f>
        <v>51.97032990711304</v>
      </c>
      <c r="BH233">
        <f t="shared" si="21"/>
        <v>23</v>
      </c>
      <c r="BI233">
        <f t="shared" si="22"/>
        <v>2023</v>
      </c>
      <c r="BJ233">
        <f t="shared" si="25"/>
        <v>6</v>
      </c>
    </row>
    <row r="234" spans="1:62" x14ac:dyDescent="0.2">
      <c r="A234" s="11">
        <v>45093</v>
      </c>
      <c r="B234" s="4">
        <v>58.5</v>
      </c>
      <c r="C234" s="18">
        <f>'Poultry Fat'!B234+'Rail Costs'!B234</f>
        <v>63.954154535274355</v>
      </c>
      <c r="E234" s="4">
        <f>'Poultry Fat'!C234*'Feedstock Conversions'!B$19</f>
        <v>476.45845128779393</v>
      </c>
      <c r="F234" s="4">
        <f>'Poultry Fat'!C234*'Feedstock Conversions'!B$10</f>
        <v>519.38234800671898</v>
      </c>
      <c r="H234" s="4">
        <f>'Fuel Values'!B234-'Poultry Fat'!I234-'Poultry Fat'!J234-'Poultry Fat'!K234</f>
        <v>196.57083988678357</v>
      </c>
      <c r="I234" s="18">
        <f>('LCFS Values'!$E$6-$AA$4)/1000000*'LCFS Values'!B234*'LCFS Values'!$G$2*100</f>
        <v>62.929160113216454</v>
      </c>
      <c r="J234" s="4">
        <f>'RIN Values'!C234</f>
        <v>220.5</v>
      </c>
      <c r="K234" s="4">
        <f>'Fixed Credits Value'!B234</f>
        <v>100</v>
      </c>
      <c r="L234" s="4">
        <f t="shared" si="23"/>
        <v>580</v>
      </c>
      <c r="M234" s="4">
        <f>L234/'Feedstock Conversions'!B$19</f>
        <v>77.852348993288587</v>
      </c>
      <c r="O234" s="4">
        <f>'Fuel Values'!C234*100</f>
        <v>223.45000000000002</v>
      </c>
      <c r="P234" s="18">
        <f>('LCFS Values'!$E$5-AB$4)/1000000*'LCFS Values'!B234*'LCFS Values'!$G$2*100</f>
        <v>61.224745345714268</v>
      </c>
      <c r="Q234" s="4">
        <f>'RIN Values'!D234</f>
        <v>249.9</v>
      </c>
      <c r="R234" s="4">
        <f>'Fixed Credits Value'!B234</f>
        <v>100</v>
      </c>
      <c r="S234" s="4">
        <f>'Fixed Credits Value'!C234</f>
        <v>16</v>
      </c>
      <c r="T234" s="4">
        <f t="shared" si="26"/>
        <v>650.57474534571429</v>
      </c>
      <c r="U234" s="4">
        <f>T234/'Feedstock Conversions'!B$10</f>
        <v>80.108532683610434</v>
      </c>
      <c r="W234" s="4">
        <f t="shared" si="24"/>
        <v>103.54154871220607</v>
      </c>
      <c r="X234" s="4">
        <f t="shared" si="27"/>
        <v>70.574745345714291</v>
      </c>
      <c r="AE234" s="54">
        <v>49.3</v>
      </c>
      <c r="AF234" s="4">
        <f>$B234+'Rail Costs'!M234</f>
        <v>62.590615901455763</v>
      </c>
      <c r="AG234" s="4">
        <f>$B234+'Rail Costs'!B234</f>
        <v>63.954154535274355</v>
      </c>
      <c r="AH234" s="4">
        <f>$B234+'Rail Costs'!P234</f>
        <v>60.136246360582305</v>
      </c>
      <c r="AI234" s="4">
        <f>$B234+'Rail Costs'!L234</f>
        <v>61.227077267637178</v>
      </c>
      <c r="AM234" s="4">
        <f>$L234-(AE234*'Feedstock Conversions'!$B$19)-'Rail Costs'!Q234</f>
        <v>208.16288684484897</v>
      </c>
      <c r="AN234" s="4">
        <f>$L234-(AF234*'Feedstock Conversions'!$B$19)-'Rail Costs'!R234</f>
        <v>109.64890088463069</v>
      </c>
      <c r="AO234" s="4">
        <f>$L234-(AG234*'Feedstock Conversions'!$B$19)-'Rail Costs'!S234</f>
        <v>99.698282198555191</v>
      </c>
      <c r="AP234" s="4">
        <f>$L234-(AH234*'Feedstock Conversions'!$B$19)-'Rail Costs'!T234</f>
        <v>127.64961875161318</v>
      </c>
      <c r="AQ234" s="4">
        <f>$L234-(AI234*'Feedstock Conversions'!$B$19)-'Rail Costs'!U234</f>
        <v>119.70339163864264</v>
      </c>
      <c r="AR234" s="4">
        <f>W234-'Rail Costs'!V234</f>
        <v>98.339133677747697</v>
      </c>
      <c r="AT234" s="4">
        <f>$T234-(AE234*'Feedstock Conversions'!$B$10)-'Rail Costs'!Q234</f>
        <v>245.64911552389657</v>
      </c>
      <c r="AU234" s="4">
        <f>$T234-(AF234*'Feedstock Conversions'!$B$10)-'Rail Costs'!R234</f>
        <v>138.2149111911512</v>
      </c>
      <c r="AV234" s="4">
        <f>$T234-(AG234*'Feedstock Conversions'!$B$10)-'Rail Costs'!S234</f>
        <v>127.34913082534443</v>
      </c>
      <c r="AW234" s="4">
        <f>$T234-(AH234*'Feedstock Conversions'!$B$10)-'Rail Costs'!T234</f>
        <v>157.86292008164992</v>
      </c>
      <c r="AX234" s="4">
        <f>$T234-(AI234*'Feedstock Conversions'!$B$10)-'Rail Costs'!U234</f>
        <v>149.18456362489439</v>
      </c>
      <c r="AY234" s="4">
        <f>X234-'Rail Costs'!V234</f>
        <v>65.372330311255922</v>
      </c>
      <c r="BH234">
        <f t="shared" si="21"/>
        <v>24</v>
      </c>
      <c r="BI234">
        <f t="shared" si="22"/>
        <v>2023</v>
      </c>
      <c r="BJ234">
        <f t="shared" si="25"/>
        <v>6</v>
      </c>
    </row>
    <row r="235" spans="1:62" x14ac:dyDescent="0.2">
      <c r="A235" s="11">
        <v>45100</v>
      </c>
      <c r="B235" s="4">
        <v>58.5</v>
      </c>
      <c r="C235" s="18">
        <f>'Poultry Fat'!B235+'Rail Costs'!B235</f>
        <v>63.954154535274355</v>
      </c>
      <c r="E235" s="4">
        <f>'Poultry Fat'!C235*'Feedstock Conversions'!B$19</f>
        <v>476.45845128779393</v>
      </c>
      <c r="F235" s="4">
        <f>'Poultry Fat'!C235*'Feedstock Conversions'!B$10</f>
        <v>519.38234800671898</v>
      </c>
      <c r="H235" s="4">
        <f>'Fuel Values'!B235-'Poultry Fat'!I235-'Poultry Fat'!J235-'Poultry Fat'!K235</f>
        <v>209.0392537198428</v>
      </c>
      <c r="I235" s="18">
        <f>('LCFS Values'!$E$6-$AA$4)/1000000*'LCFS Values'!B235*'LCFS Values'!$G$2*100</f>
        <v>58.616996280157196</v>
      </c>
      <c r="J235" s="4">
        <f>'RIN Values'!C235</f>
        <v>212.34375</v>
      </c>
      <c r="K235" s="4">
        <f>'Fixed Credits Value'!B235</f>
        <v>100</v>
      </c>
      <c r="L235" s="4">
        <f t="shared" si="23"/>
        <v>580</v>
      </c>
      <c r="M235" s="4">
        <f>L235/'Feedstock Conversions'!B$19</f>
        <v>77.852348993288587</v>
      </c>
      <c r="O235" s="4">
        <f>'Fuel Values'!C235*100</f>
        <v>226.39000000000001</v>
      </c>
      <c r="P235" s="18">
        <f>('LCFS Values'!$E$5-AB$4)/1000000*'LCFS Values'!B235*'LCFS Values'!$G$2*100</f>
        <v>57.029374994464263</v>
      </c>
      <c r="Q235" s="4">
        <f>'RIN Values'!D235</f>
        <v>240.65625</v>
      </c>
      <c r="R235" s="4">
        <f>'Fixed Credits Value'!B235</f>
        <v>100</v>
      </c>
      <c r="S235" s="4">
        <f>'Fixed Credits Value'!C235</f>
        <v>16</v>
      </c>
      <c r="T235" s="4">
        <f t="shared" si="26"/>
        <v>640.07562499446431</v>
      </c>
      <c r="U235" s="4">
        <f>T235/'Feedstock Conversions'!B$10</f>
        <v>78.815723314933933</v>
      </c>
      <c r="W235" s="4">
        <f t="shared" si="24"/>
        <v>103.54154871220607</v>
      </c>
      <c r="X235" s="4">
        <f t="shared" si="27"/>
        <v>60.075624994464306</v>
      </c>
      <c r="AE235" s="54">
        <v>50</v>
      </c>
      <c r="AF235" s="4">
        <f>$B235+'Rail Costs'!M235</f>
        <v>62.590615901455763</v>
      </c>
      <c r="AG235" s="4">
        <f>$B235+'Rail Costs'!B235</f>
        <v>63.954154535274355</v>
      </c>
      <c r="AH235" s="4">
        <f>$B235+'Rail Costs'!P235</f>
        <v>60.136246360582305</v>
      </c>
      <c r="AI235" s="4">
        <f>$B235+'Rail Costs'!L235</f>
        <v>61.227077267637178</v>
      </c>
      <c r="AM235" s="4">
        <f>$L235-(AE235*'Feedstock Conversions'!$B$19)-'Rail Costs'!Q235</f>
        <v>202.94788684484894</v>
      </c>
      <c r="AN235" s="4">
        <f>$L235-(AF235*'Feedstock Conversions'!$B$19)-'Rail Costs'!R235</f>
        <v>109.64890088463069</v>
      </c>
      <c r="AO235" s="4">
        <f>$L235-(AG235*'Feedstock Conversions'!$B$19)-'Rail Costs'!S235</f>
        <v>99.698282198555191</v>
      </c>
      <c r="AP235" s="4">
        <f>$L235-(AH235*'Feedstock Conversions'!$B$19)-'Rail Costs'!T235</f>
        <v>127.64961875161318</v>
      </c>
      <c r="AQ235" s="4">
        <f>$L235-(AI235*'Feedstock Conversions'!$B$19)-'Rail Costs'!U235</f>
        <v>119.70339163864264</v>
      </c>
      <c r="AR235" s="4">
        <f>W235-'Rail Costs'!V235</f>
        <v>98.339133677747697</v>
      </c>
      <c r="AT235" s="4">
        <f>$T235-(AE235*'Feedstock Conversions'!$B$10)-'Rail Costs'!Q235</f>
        <v>229.46517850597985</v>
      </c>
      <c r="AU235" s="4">
        <f>$T235-(AF235*'Feedstock Conversions'!$B$10)-'Rail Costs'!R235</f>
        <v>127.71579083990123</v>
      </c>
      <c r="AV235" s="4">
        <f>$T235-(AG235*'Feedstock Conversions'!$B$10)-'Rail Costs'!S235</f>
        <v>116.85001047409445</v>
      </c>
      <c r="AW235" s="4">
        <f>$T235-(AH235*'Feedstock Conversions'!$B$10)-'Rail Costs'!T235</f>
        <v>147.36379973039993</v>
      </c>
      <c r="AX235" s="4">
        <f>$T235-(AI235*'Feedstock Conversions'!$B$10)-'Rail Costs'!U235</f>
        <v>138.68544327364441</v>
      </c>
      <c r="AY235" s="4">
        <f>X235-'Rail Costs'!V235</f>
        <v>54.873209960005937</v>
      </c>
      <c r="BH235">
        <f t="shared" si="21"/>
        <v>25</v>
      </c>
      <c r="BI235">
        <f t="shared" si="22"/>
        <v>2023</v>
      </c>
      <c r="BJ235">
        <f t="shared" si="25"/>
        <v>6</v>
      </c>
    </row>
    <row r="236" spans="1:62" x14ac:dyDescent="0.2">
      <c r="A236" s="11">
        <v>45107</v>
      </c>
      <c r="B236" s="4">
        <v>58.5</v>
      </c>
      <c r="C236" s="18">
        <f>'Poultry Fat'!B236+'Rail Costs'!B236</f>
        <v>63.954154535274355</v>
      </c>
      <c r="E236" s="4">
        <f>'Poultry Fat'!C236*'Feedstock Conversions'!B$19</f>
        <v>476.45845128779393</v>
      </c>
      <c r="F236" s="4">
        <f>'Poultry Fat'!C236*'Feedstock Conversions'!B$10</f>
        <v>519.38234800671898</v>
      </c>
      <c r="H236" s="4">
        <f>'Fuel Values'!B236-'Poultry Fat'!I236-'Poultry Fat'!J236-'Poultry Fat'!K236</f>
        <v>199.25743579858238</v>
      </c>
      <c r="I236" s="18">
        <f>('LCFS Values'!$E$6-$AA$4)/1000000*'LCFS Values'!B236*'LCFS Values'!$G$2*100</f>
        <v>58.380064201417667</v>
      </c>
      <c r="J236" s="4">
        <f>'RIN Values'!C236</f>
        <v>218.36249999999998</v>
      </c>
      <c r="K236" s="4">
        <f>'Fixed Credits Value'!B236</f>
        <v>100</v>
      </c>
      <c r="L236" s="4">
        <f t="shared" si="23"/>
        <v>576</v>
      </c>
      <c r="M236" s="4">
        <f>L236/'Feedstock Conversions'!B$19</f>
        <v>77.31543624161074</v>
      </c>
      <c r="O236" s="4">
        <f>'Fuel Values'!C236*100</f>
        <v>223.74999999999997</v>
      </c>
      <c r="P236" s="18">
        <f>('LCFS Values'!$E$5-AB$4)/1000000*'LCFS Values'!B236*'LCFS Values'!$G$2*100</f>
        <v>56.798860139999988</v>
      </c>
      <c r="Q236" s="4">
        <f>'RIN Values'!D236</f>
        <v>247.47749999999996</v>
      </c>
      <c r="R236" s="4">
        <f>'Fixed Credits Value'!B236</f>
        <v>100</v>
      </c>
      <c r="S236" s="4">
        <f>'Fixed Credits Value'!C236</f>
        <v>16</v>
      </c>
      <c r="T236" s="4">
        <f t="shared" si="26"/>
        <v>644.02636013999995</v>
      </c>
      <c r="U236" s="4">
        <f>T236/'Feedstock Conversions'!B$10</f>
        <v>79.302197156401988</v>
      </c>
      <c r="W236" s="4">
        <f t="shared" si="24"/>
        <v>99.541548712206065</v>
      </c>
      <c r="X236" s="4">
        <f t="shared" si="27"/>
        <v>68.026360139999952</v>
      </c>
      <c r="AE236" s="54">
        <v>49.6</v>
      </c>
      <c r="AF236" s="4">
        <f>$B236+'Rail Costs'!M236</f>
        <v>62.590615901455763</v>
      </c>
      <c r="AG236" s="4">
        <f>$B236+'Rail Costs'!B236</f>
        <v>63.954154535274355</v>
      </c>
      <c r="AH236" s="4">
        <f>$B236+'Rail Costs'!P236</f>
        <v>60.136246360582305</v>
      </c>
      <c r="AI236" s="4">
        <f>$B236+'Rail Costs'!L236</f>
        <v>61.227077267637178</v>
      </c>
      <c r="AM236" s="4">
        <f>$L236-(AE236*'Feedstock Conversions'!$B$19)-'Rail Costs'!Q236</f>
        <v>201.9278868448489</v>
      </c>
      <c r="AN236" s="4">
        <f>$L236-(AF236*'Feedstock Conversions'!$B$19)-'Rail Costs'!R236</f>
        <v>105.64890088463069</v>
      </c>
      <c r="AO236" s="4">
        <f>$L236-(AG236*'Feedstock Conversions'!$B$19)-'Rail Costs'!S236</f>
        <v>95.698282198555191</v>
      </c>
      <c r="AP236" s="4">
        <f>$L236-(AH236*'Feedstock Conversions'!$B$19)-'Rail Costs'!T236</f>
        <v>123.64961875161318</v>
      </c>
      <c r="AQ236" s="4">
        <f>$L236-(AI236*'Feedstock Conversions'!$B$19)-'Rail Costs'!U236</f>
        <v>115.70339163864264</v>
      </c>
      <c r="AR236" s="4">
        <f>W236-'Rail Costs'!V236</f>
        <v>94.339133677747697</v>
      </c>
      <c r="AT236" s="4">
        <f>$T236-(AE236*'Feedstock Conversions'!$B$10)-'Rail Costs'!Q236</f>
        <v>236.66438031818217</v>
      </c>
      <c r="AU236" s="4">
        <f>$T236-(AF236*'Feedstock Conversions'!$B$10)-'Rail Costs'!R236</f>
        <v>131.66652598543686</v>
      </c>
      <c r="AV236" s="4">
        <f>$T236-(AG236*'Feedstock Conversions'!$B$10)-'Rail Costs'!S236</f>
        <v>120.80074561963009</v>
      </c>
      <c r="AW236" s="4">
        <f>$T236-(AH236*'Feedstock Conversions'!$B$10)-'Rail Costs'!T236</f>
        <v>151.31453487593558</v>
      </c>
      <c r="AX236" s="4">
        <f>$T236-(AI236*'Feedstock Conversions'!$B$10)-'Rail Costs'!U236</f>
        <v>142.63617841918006</v>
      </c>
      <c r="AY236" s="4">
        <f>X236-'Rail Costs'!V236</f>
        <v>62.823945105541583</v>
      </c>
      <c r="BH236">
        <f t="shared" si="21"/>
        <v>26</v>
      </c>
      <c r="BI236">
        <f t="shared" si="22"/>
        <v>2023</v>
      </c>
      <c r="BJ236">
        <f t="shared" si="25"/>
        <v>6</v>
      </c>
    </row>
    <row r="237" spans="1:62" x14ac:dyDescent="0.2">
      <c r="A237" s="11">
        <v>45114</v>
      </c>
      <c r="B237" s="4">
        <v>58.5</v>
      </c>
      <c r="C237" s="18">
        <f>'Poultry Fat'!B237+'Rail Costs'!B237</f>
        <v>63.954154535274355</v>
      </c>
      <c r="E237" s="4">
        <f>'Poultry Fat'!C237*'Feedstock Conversions'!B$19</f>
        <v>476.45845128779393</v>
      </c>
      <c r="F237" s="4">
        <f>'Poultry Fat'!C237*'Feedstock Conversions'!B$10</f>
        <v>519.38234800671898</v>
      </c>
      <c r="H237" s="4">
        <f>'Fuel Values'!B237-'Poultry Fat'!I237-'Poultry Fat'!J237-'Poultry Fat'!K237</f>
        <v>183.76539242849844</v>
      </c>
      <c r="I237" s="18">
        <f>('LCFS Values'!$E$6-$AA$4)/1000000*'LCFS Values'!B237*'LCFS Values'!$G$2*100</f>
        <v>56.48460757150152</v>
      </c>
      <c r="J237" s="4">
        <f>'RIN Values'!C237</f>
        <v>233.25</v>
      </c>
      <c r="K237" s="4">
        <f>'Fixed Credits Value'!B237</f>
        <v>100</v>
      </c>
      <c r="L237" s="4">
        <f t="shared" si="23"/>
        <v>573.5</v>
      </c>
      <c r="M237" s="4">
        <f>L237/'Feedstock Conversions'!B$19</f>
        <v>76.979865771812072</v>
      </c>
      <c r="O237" s="4">
        <f>'Fuel Values'!C237*100</f>
        <v>229.31</v>
      </c>
      <c r="P237" s="18">
        <f>('LCFS Values'!$E$5-AB$4)/1000000*'LCFS Values'!B237*'LCFS Values'!$G$2*100</f>
        <v>54.95474130428569</v>
      </c>
      <c r="Q237" s="4">
        <f>'RIN Values'!D237</f>
        <v>264.34999999999997</v>
      </c>
      <c r="R237" s="4">
        <f>'Fixed Credits Value'!B237</f>
        <v>100</v>
      </c>
      <c r="S237" s="4">
        <f>'Fixed Credits Value'!C237</f>
        <v>16</v>
      </c>
      <c r="T237" s="4">
        <f t="shared" si="26"/>
        <v>664.61474130428564</v>
      </c>
      <c r="U237" s="4">
        <f>T237/'Feedstock Conversions'!B$10</f>
        <v>81.837347832325278</v>
      </c>
      <c r="W237" s="4">
        <f t="shared" si="24"/>
        <v>97.041548712206065</v>
      </c>
      <c r="X237" s="4">
        <f t="shared" si="27"/>
        <v>91.114741304285644</v>
      </c>
      <c r="AE237" s="54">
        <v>49.5</v>
      </c>
      <c r="AF237" s="4">
        <f>$B237+'Rail Costs'!M237</f>
        <v>62.590615901455763</v>
      </c>
      <c r="AG237" s="4">
        <f>$B237+'Rail Costs'!B237</f>
        <v>63.954154535274355</v>
      </c>
      <c r="AH237" s="4">
        <f>$B237+'Rail Costs'!P237</f>
        <v>60.136246360582305</v>
      </c>
      <c r="AI237" s="4">
        <f>$B237+'Rail Costs'!L237</f>
        <v>61.227077267637178</v>
      </c>
      <c r="AM237" s="4">
        <f>$L237-(AE237*'Feedstock Conversions'!$B$19)-'Rail Costs'!Q237</f>
        <v>200.1728868448489</v>
      </c>
      <c r="AN237" s="4">
        <f>$L237-(AF237*'Feedstock Conversions'!$B$19)-'Rail Costs'!R237</f>
        <v>103.14890088463069</v>
      </c>
      <c r="AO237" s="4">
        <f>$L237-(AG237*'Feedstock Conversions'!$B$19)-'Rail Costs'!S237</f>
        <v>93.198282198555191</v>
      </c>
      <c r="AP237" s="4">
        <f>$L237-(AH237*'Feedstock Conversions'!$B$19)-'Rail Costs'!T237</f>
        <v>121.14961875161318</v>
      </c>
      <c r="AQ237" s="4">
        <f>$L237-(AI237*'Feedstock Conversions'!$B$19)-'Rail Costs'!U237</f>
        <v>113.20339163864264</v>
      </c>
      <c r="AR237" s="4">
        <f>W237-'Rail Costs'!V237</f>
        <v>91.839133677747697</v>
      </c>
      <c r="AT237" s="4">
        <f>$T237-(AE237*'Feedstock Conversions'!$B$10)-'Rail Costs'!Q237</f>
        <v>258.06487814913453</v>
      </c>
      <c r="AU237" s="4">
        <f>$T237-(AF237*'Feedstock Conversions'!$B$10)-'Rail Costs'!R237</f>
        <v>152.25490714972256</v>
      </c>
      <c r="AV237" s="4">
        <f>$T237-(AG237*'Feedstock Conversions'!$B$10)-'Rail Costs'!S237</f>
        <v>141.3891267839158</v>
      </c>
      <c r="AW237" s="4">
        <f>$T237-(AH237*'Feedstock Conversions'!$B$10)-'Rail Costs'!T237</f>
        <v>171.90291604022127</v>
      </c>
      <c r="AX237" s="4">
        <f>$T237-(AI237*'Feedstock Conversions'!$B$10)-'Rail Costs'!U237</f>
        <v>163.22455958346575</v>
      </c>
      <c r="AY237" s="4">
        <f>X237-'Rail Costs'!V237</f>
        <v>85.912326269827275</v>
      </c>
      <c r="BH237">
        <f t="shared" si="21"/>
        <v>27</v>
      </c>
      <c r="BI237">
        <f t="shared" si="22"/>
        <v>2023</v>
      </c>
      <c r="BJ237">
        <f t="shared" si="25"/>
        <v>7</v>
      </c>
    </row>
    <row r="238" spans="1:62" x14ac:dyDescent="0.2">
      <c r="A238" s="11">
        <v>45121</v>
      </c>
      <c r="B238" s="4">
        <v>59.3</v>
      </c>
      <c r="C238" s="18">
        <f>'Poultry Fat'!B238+'Rail Costs'!B238</f>
        <v>64.754154535274353</v>
      </c>
      <c r="E238" s="4">
        <f>'Poultry Fat'!C238*'Feedstock Conversions'!B$19</f>
        <v>482.41845128779391</v>
      </c>
      <c r="F238" s="4">
        <f>'Poultry Fat'!C238*'Feedstock Conversions'!B$10</f>
        <v>525.87928134005222</v>
      </c>
      <c r="H238" s="4">
        <f>'Fuel Values'!B238-'Poultry Fat'!I238-'Poultry Fat'!J238-'Poultry Fat'!K238</f>
        <v>187.27212166061975</v>
      </c>
      <c r="I238" s="18">
        <f>('LCFS Values'!$E$6-$AA$4)/1000000*'LCFS Values'!B238*'LCFS Values'!$G$2*100</f>
        <v>54.702878339380334</v>
      </c>
      <c r="J238" s="4">
        <f>'RIN Values'!C238</f>
        <v>234.52499999999998</v>
      </c>
      <c r="K238" s="4">
        <f>'Fixed Credits Value'!B238</f>
        <v>100</v>
      </c>
      <c r="L238" s="4">
        <f t="shared" si="23"/>
        <v>576.5</v>
      </c>
      <c r="M238" s="4">
        <f>L238/'Feedstock Conversions'!B$19</f>
        <v>77.382550335570471</v>
      </c>
      <c r="O238" s="4">
        <f>'Fuel Values'!C238*100</f>
        <v>240.48</v>
      </c>
      <c r="P238" s="18">
        <f>('LCFS Values'!$E$5-AB$4)/1000000*'LCFS Values'!B238*'LCFS Values'!$G$2*100</f>
        <v>53.221269598714279</v>
      </c>
      <c r="Q238" s="4">
        <f>'RIN Values'!D238</f>
        <v>265.79499999999996</v>
      </c>
      <c r="R238" s="4">
        <f>'Fixed Credits Value'!B238</f>
        <v>100</v>
      </c>
      <c r="S238" s="4">
        <f>'Fixed Credits Value'!C238</f>
        <v>16</v>
      </c>
      <c r="T238" s="4">
        <f t="shared" si="26"/>
        <v>675.49626959871421</v>
      </c>
      <c r="U238" s="4">
        <f>T238/'Feedstock Conversions'!B$10</f>
        <v>83.177245009795087</v>
      </c>
      <c r="W238" s="4">
        <f t="shared" si="24"/>
        <v>94.081548712206086</v>
      </c>
      <c r="X238" s="4">
        <f t="shared" si="27"/>
        <v>98.996269598714207</v>
      </c>
      <c r="AE238" s="54">
        <v>51.2</v>
      </c>
      <c r="AF238" s="4">
        <f>$B238+'Rail Costs'!M238</f>
        <v>63.39061590145576</v>
      </c>
      <c r="AG238" s="4">
        <f>$B238+'Rail Costs'!B238</f>
        <v>64.754154535274353</v>
      </c>
      <c r="AH238" s="4">
        <f>$B238+'Rail Costs'!P238</f>
        <v>60.936246360582302</v>
      </c>
      <c r="AI238" s="4">
        <f>$B238+'Rail Costs'!L238</f>
        <v>62.027077267637175</v>
      </c>
      <c r="AM238" s="4">
        <f>$L238-(AE238*'Feedstock Conversions'!$B$19)-'Rail Costs'!Q238</f>
        <v>190.50788684484888</v>
      </c>
      <c r="AN238" s="4">
        <f>$L238-(AF238*'Feedstock Conversions'!$B$19)-'Rail Costs'!R238</f>
        <v>100.18890088463071</v>
      </c>
      <c r="AO238" s="4">
        <f>$L238-(AG238*'Feedstock Conversions'!$B$19)-'Rail Costs'!S238</f>
        <v>90.238282198555211</v>
      </c>
      <c r="AP238" s="4">
        <f>$L238-(AH238*'Feedstock Conversions'!$B$19)-'Rail Costs'!T238</f>
        <v>118.1896187516132</v>
      </c>
      <c r="AQ238" s="4">
        <f>$L238-(AI238*'Feedstock Conversions'!$B$19)-'Rail Costs'!U238</f>
        <v>110.24339163864266</v>
      </c>
      <c r="AR238" s="4">
        <f>W238-'Rail Costs'!V238</f>
        <v>88.879133677747717</v>
      </c>
      <c r="AT238" s="4">
        <f>$T238-(AE238*'Feedstock Conversions'!$B$10)-'Rail Costs'!Q238</f>
        <v>255.14042311022973</v>
      </c>
      <c r="AU238" s="4">
        <f>$T238-(AF238*'Feedstock Conversions'!$B$10)-'Rail Costs'!R238</f>
        <v>156.63950211081777</v>
      </c>
      <c r="AV238" s="4">
        <f>$T238-(AG238*'Feedstock Conversions'!$B$10)-'Rail Costs'!S238</f>
        <v>145.77372174501113</v>
      </c>
      <c r="AW238" s="4">
        <f>$T238-(AH238*'Feedstock Conversions'!$B$10)-'Rail Costs'!T238</f>
        <v>176.28751100131655</v>
      </c>
      <c r="AX238" s="4">
        <f>$T238-(AI238*'Feedstock Conversions'!$B$10)-'Rail Costs'!U238</f>
        <v>167.60915454456102</v>
      </c>
      <c r="AY238" s="4">
        <f>X238-'Rail Costs'!V238</f>
        <v>93.793854564255838</v>
      </c>
      <c r="BH238">
        <f t="shared" si="21"/>
        <v>28</v>
      </c>
      <c r="BI238">
        <f t="shared" si="22"/>
        <v>2023</v>
      </c>
      <c r="BJ238">
        <f t="shared" si="25"/>
        <v>7</v>
      </c>
    </row>
    <row r="239" spans="1:62" x14ac:dyDescent="0.2">
      <c r="A239" s="11">
        <v>45128</v>
      </c>
      <c r="B239" s="4">
        <v>60.3</v>
      </c>
      <c r="C239" s="18">
        <f>'Poultry Fat'!B239+'Rail Costs'!B239</f>
        <v>65.754154535274353</v>
      </c>
      <c r="E239" s="4">
        <f>'Poultry Fat'!C239*'Feedstock Conversions'!B$19</f>
        <v>489.86845128779396</v>
      </c>
      <c r="F239" s="4">
        <f>'Poultry Fat'!C239*'Feedstock Conversions'!B$10</f>
        <v>534.0004480067189</v>
      </c>
      <c r="H239" s="4">
        <f>'Fuel Values'!B239-'Poultry Fat'!I239-'Poultry Fat'!J239-'Poultry Fat'!K239</f>
        <v>189.50348467164474</v>
      </c>
      <c r="I239" s="18">
        <f>('LCFS Values'!$E$6-$AA$4)/1000000*'LCFS Values'!B239*'LCFS Values'!$G$2*100</f>
        <v>55.271515328355179</v>
      </c>
      <c r="J239" s="4">
        <f>'RIN Values'!C239</f>
        <v>232.72500000000002</v>
      </c>
      <c r="K239" s="4">
        <f>'Fixed Credits Value'!B239</f>
        <v>100</v>
      </c>
      <c r="L239" s="4">
        <f t="shared" si="23"/>
        <v>577.5</v>
      </c>
      <c r="M239" s="4">
        <f>L239/'Feedstock Conversions'!B$19</f>
        <v>77.516778523489933</v>
      </c>
      <c r="O239" s="4">
        <f>'Fuel Values'!C239*100</f>
        <v>245.89</v>
      </c>
      <c r="P239" s="18">
        <f>('LCFS Values'!$E$5-AB$4)/1000000*'LCFS Values'!B239*'LCFS Values'!$G$2*100</f>
        <v>53.774505249428572</v>
      </c>
      <c r="Q239" s="4">
        <f>'RIN Values'!D239</f>
        <v>263.755</v>
      </c>
      <c r="R239" s="4">
        <f>'Fixed Credits Value'!B239</f>
        <v>100</v>
      </c>
      <c r="S239" s="4">
        <f>'Fixed Credits Value'!C239</f>
        <v>16</v>
      </c>
      <c r="T239" s="4">
        <f t="shared" si="26"/>
        <v>679.41950524942854</v>
      </c>
      <c r="U239" s="4">
        <f>T239/'Feedstock Conversions'!B$10</f>
        <v>83.660332700485782</v>
      </c>
      <c r="W239" s="4">
        <f t="shared" si="24"/>
        <v>87.63154871220604</v>
      </c>
      <c r="X239" s="4">
        <f t="shared" si="27"/>
        <v>101.91950524942854</v>
      </c>
      <c r="AE239" s="54">
        <v>52.7</v>
      </c>
      <c r="AF239" s="4">
        <f>$B239+'Rail Costs'!M239</f>
        <v>64.39061590145576</v>
      </c>
      <c r="AG239" s="4">
        <f>$B239+'Rail Costs'!B239</f>
        <v>65.754154535274353</v>
      </c>
      <c r="AH239" s="4">
        <f>$B239+'Rail Costs'!P239</f>
        <v>61.936246360582302</v>
      </c>
      <c r="AI239" s="4">
        <f>$B239+'Rail Costs'!L239</f>
        <v>63.027077267637175</v>
      </c>
      <c r="AM239" s="4">
        <f>$L239-(AE239*'Feedstock Conversions'!$B$19)-'Rail Costs'!Q239</f>
        <v>180.33288684484893</v>
      </c>
      <c r="AN239" s="4">
        <f>$L239-(AF239*'Feedstock Conversions'!$B$19)-'Rail Costs'!R239</f>
        <v>93.738900884630667</v>
      </c>
      <c r="AO239" s="4">
        <f>$L239-(AG239*'Feedstock Conversions'!$B$19)-'Rail Costs'!S239</f>
        <v>83.788282198555166</v>
      </c>
      <c r="AP239" s="4">
        <f>$L239-(AH239*'Feedstock Conversions'!$B$19)-'Rail Costs'!T239</f>
        <v>111.73961875161321</v>
      </c>
      <c r="AQ239" s="4">
        <f>$L239-(AI239*'Feedstock Conversions'!$B$19)-'Rail Costs'!U239</f>
        <v>103.79339163864262</v>
      </c>
      <c r="AR239" s="4">
        <f>W239-'Rail Costs'!V239</f>
        <v>82.429133677747672</v>
      </c>
      <c r="AT239" s="4">
        <f>$T239-(AE239*'Feedstock Conversions'!$B$10)-'Rail Costs'!Q239</f>
        <v>246.8819087609441</v>
      </c>
      <c r="AU239" s="4">
        <f>$T239-(AF239*'Feedstock Conversions'!$B$10)-'Rail Costs'!R239</f>
        <v>152.44157109486542</v>
      </c>
      <c r="AV239" s="4">
        <f>$T239-(AG239*'Feedstock Conversions'!$B$10)-'Rail Costs'!S239</f>
        <v>141.57579072905878</v>
      </c>
      <c r="AW239" s="4">
        <f>$T239-(AH239*'Feedstock Conversions'!$B$10)-'Rail Costs'!T239</f>
        <v>172.0895799853642</v>
      </c>
      <c r="AX239" s="4">
        <f>$T239-(AI239*'Feedstock Conversions'!$B$10)-'Rail Costs'!U239</f>
        <v>163.41122352860867</v>
      </c>
      <c r="AY239" s="4">
        <f>X239-'Rail Costs'!V239</f>
        <v>96.71709021497017</v>
      </c>
      <c r="BH239">
        <f t="shared" si="21"/>
        <v>29</v>
      </c>
      <c r="BI239">
        <f t="shared" si="22"/>
        <v>2023</v>
      </c>
      <c r="BJ239">
        <f t="shared" si="25"/>
        <v>7</v>
      </c>
    </row>
    <row r="240" spans="1:62" x14ac:dyDescent="0.2">
      <c r="A240" s="11">
        <v>45135</v>
      </c>
      <c r="B240" s="4">
        <v>60.5</v>
      </c>
      <c r="C240" s="18">
        <f>'Poultry Fat'!B240+'Rail Costs'!B240</f>
        <v>65.954154535274355</v>
      </c>
      <c r="E240" s="4">
        <f>'Poultry Fat'!C240*'Feedstock Conversions'!B$19</f>
        <v>491.35845128779397</v>
      </c>
      <c r="F240" s="4">
        <f>'Poultry Fat'!C240*'Feedstock Conversions'!B$10</f>
        <v>535.62468134005235</v>
      </c>
      <c r="H240" s="4">
        <f>'Fuel Values'!B240-'Poultry Fat'!I240-'Poultry Fat'!J240-'Poultry Fat'!K240</f>
        <v>242.44857508046493</v>
      </c>
      <c r="I240" s="18">
        <f>('LCFS Values'!$E$6-$AA$4)/1000000*'LCFS Values'!B240*'LCFS Values'!$G$2*100</f>
        <v>55.726424919535042</v>
      </c>
      <c r="J240" s="4">
        <f>'RIN Values'!C240</f>
        <v>234.82500000000002</v>
      </c>
      <c r="K240" s="4">
        <f>'Fixed Credits Value'!B240</f>
        <v>100</v>
      </c>
      <c r="L240" s="4">
        <f t="shared" si="23"/>
        <v>633</v>
      </c>
      <c r="M240" s="4">
        <f>L240/'Feedstock Conversions'!B$19</f>
        <v>84.966442953020135</v>
      </c>
      <c r="O240" s="4">
        <f>'Fuel Values'!C240*100</f>
        <v>276.16000000000003</v>
      </c>
      <c r="P240" s="18">
        <f>('LCFS Values'!$E$5-AB$4)/1000000*'LCFS Values'!B240*'LCFS Values'!$G$2*100</f>
        <v>54.217093769999977</v>
      </c>
      <c r="Q240" s="4">
        <f>'RIN Values'!D240</f>
        <v>266.13499999999999</v>
      </c>
      <c r="R240" s="4">
        <f>'Fixed Credits Value'!B240</f>
        <v>100</v>
      </c>
      <c r="S240" s="4">
        <f>'Fixed Credits Value'!C240</f>
        <v>16</v>
      </c>
      <c r="T240" s="4">
        <f t="shared" si="26"/>
        <v>712.51209376999998</v>
      </c>
      <c r="U240" s="4">
        <f>T240/'Feedstock Conversions'!B$10</f>
        <v>87.735189168633397</v>
      </c>
      <c r="W240" s="4">
        <f t="shared" si="24"/>
        <v>141.64154871220603</v>
      </c>
      <c r="X240" s="4">
        <f t="shared" si="27"/>
        <v>79.512093769999979</v>
      </c>
      <c r="AE240" s="54">
        <v>53</v>
      </c>
      <c r="AF240" s="4">
        <f>$B240+'Rail Costs'!M240</f>
        <v>64.590615901455763</v>
      </c>
      <c r="AG240" s="4">
        <f>$B240+'Rail Costs'!B240</f>
        <v>65.954154535274355</v>
      </c>
      <c r="AH240" s="4">
        <f>$B240+'Rail Costs'!P240</f>
        <v>62.136246360582305</v>
      </c>
      <c r="AI240" s="4">
        <f>$B240+'Rail Costs'!L240</f>
        <v>63.227077267637178</v>
      </c>
      <c r="AM240" s="4">
        <f>$L240-(AE240*'Feedstock Conversions'!$B$19)-'Rail Costs'!Q240</f>
        <v>233.59788684484892</v>
      </c>
      <c r="AN240" s="4">
        <f>$L240-(AF240*'Feedstock Conversions'!$B$19)-'Rail Costs'!R240</f>
        <v>147.74890088463064</v>
      </c>
      <c r="AO240" s="4">
        <f>$L240-(AG240*'Feedstock Conversions'!$B$19)-'Rail Costs'!S240</f>
        <v>137.79828219855517</v>
      </c>
      <c r="AP240" s="4">
        <f>$L240-(AH240*'Feedstock Conversions'!$B$19)-'Rail Costs'!T240</f>
        <v>165.74961875161318</v>
      </c>
      <c r="AQ240" s="4">
        <f>$L240-(AI240*'Feedstock Conversions'!$B$19)-'Rail Costs'!U240</f>
        <v>157.80339163864261</v>
      </c>
      <c r="AR240" s="4">
        <f>W240-'Rail Costs'!V240</f>
        <v>136.43913367774766</v>
      </c>
      <c r="AT240" s="4">
        <f>$T240-(AE240*'Feedstock Conversions'!$B$10)-'Rail Costs'!Q240</f>
        <v>277.53814728151553</v>
      </c>
      <c r="AU240" s="4">
        <f>$T240-(AF240*'Feedstock Conversions'!$B$10)-'Rail Costs'!R240</f>
        <v>183.90992628210353</v>
      </c>
      <c r="AV240" s="4">
        <f>$T240-(AG240*'Feedstock Conversions'!$B$10)-'Rail Costs'!S240</f>
        <v>173.04414591629677</v>
      </c>
      <c r="AW240" s="4">
        <f>$T240-(AH240*'Feedstock Conversions'!$B$10)-'Rail Costs'!T240</f>
        <v>203.5579351726023</v>
      </c>
      <c r="AX240" s="4">
        <f>$T240-(AI240*'Feedstock Conversions'!$B$10)-'Rail Costs'!U240</f>
        <v>194.87957871584672</v>
      </c>
      <c r="AY240" s="4">
        <f>X240-'Rail Costs'!V240</f>
        <v>74.30967873554161</v>
      </c>
      <c r="BH240">
        <f t="shared" si="21"/>
        <v>30</v>
      </c>
      <c r="BI240">
        <f t="shared" si="22"/>
        <v>2023</v>
      </c>
      <c r="BJ240">
        <f t="shared" si="25"/>
        <v>7</v>
      </c>
    </row>
    <row r="241" spans="1:62" x14ac:dyDescent="0.2">
      <c r="A241" s="11">
        <v>45142</v>
      </c>
      <c r="B241" s="4">
        <v>60.5</v>
      </c>
      <c r="C241" s="18">
        <f>'Poultry Fat'!B241+'Rail Costs'!B241</f>
        <v>65.954154535274355</v>
      </c>
      <c r="E241" s="4">
        <f>'Poultry Fat'!C241*'Feedstock Conversions'!B$19</f>
        <v>491.35845128779397</v>
      </c>
      <c r="F241" s="4">
        <f>'Poultry Fat'!C241*'Feedstock Conversions'!B$10</f>
        <v>535.62468134005235</v>
      </c>
      <c r="H241" s="4">
        <f>'Fuel Values'!B241-'Poultry Fat'!I241-'Poultry Fat'!J241-'Poultry Fat'!K241</f>
        <v>286.0330280417287</v>
      </c>
      <c r="I241" s="18">
        <f>('LCFS Values'!$E$6-$AA$4)/1000000*'LCFS Values'!B241*'LCFS Values'!$G$2*100</f>
        <v>57.16697195827134</v>
      </c>
      <c r="J241" s="4">
        <f>'RIN Values'!C241</f>
        <v>226.79999999999998</v>
      </c>
      <c r="K241" s="4">
        <f>'Fixed Credits Value'!B241</f>
        <v>100</v>
      </c>
      <c r="L241" s="4">
        <f t="shared" si="23"/>
        <v>670</v>
      </c>
      <c r="M241" s="4">
        <f>L241/'Feedstock Conversions'!B$19</f>
        <v>89.932885906040269</v>
      </c>
      <c r="O241" s="4">
        <f>'Fuel Values'!C241*100</f>
        <v>285.58</v>
      </c>
      <c r="P241" s="18">
        <f>('LCFS Values'!$E$5-AB$4)/1000000*'LCFS Values'!B241*'LCFS Values'!$G$2*100</f>
        <v>55.618624085142855</v>
      </c>
      <c r="Q241" s="4">
        <f>'RIN Values'!D241</f>
        <v>257.03999999999996</v>
      </c>
      <c r="R241" s="4">
        <f>'Fixed Credits Value'!B241</f>
        <v>100</v>
      </c>
      <c r="S241" s="4">
        <f>'Fixed Credits Value'!C241</f>
        <v>16</v>
      </c>
      <c r="T241" s="4">
        <f t="shared" si="26"/>
        <v>714.23862408514287</v>
      </c>
      <c r="U241" s="4">
        <f>T241/'Feedstock Conversions'!B$10</f>
        <v>87.947785509283491</v>
      </c>
      <c r="W241" s="4">
        <f t="shared" si="24"/>
        <v>178.64154871220603</v>
      </c>
      <c r="X241" s="4">
        <f t="shared" si="27"/>
        <v>44.238624085142874</v>
      </c>
      <c r="AE241" s="54">
        <v>53</v>
      </c>
      <c r="AF241" s="4">
        <f>$B241+'Rail Costs'!M241</f>
        <v>64.590615901455763</v>
      </c>
      <c r="AG241" s="4">
        <f>$B241+'Rail Costs'!B241</f>
        <v>65.954154535274355</v>
      </c>
      <c r="AH241" s="4">
        <f>$B241+'Rail Costs'!P241</f>
        <v>62.136246360582305</v>
      </c>
      <c r="AI241" s="4">
        <f>$B241+'Rail Costs'!L241</f>
        <v>63.227077267637178</v>
      </c>
      <c r="AM241" s="4">
        <f>$L241-(AE241*'Feedstock Conversions'!$B$19)-'Rail Costs'!Q241</f>
        <v>270.59788684484892</v>
      </c>
      <c r="AN241" s="4">
        <f>$L241-(AF241*'Feedstock Conversions'!$B$19)-'Rail Costs'!R241</f>
        <v>184.74890088463064</v>
      </c>
      <c r="AO241" s="4">
        <f>$L241-(AG241*'Feedstock Conversions'!$B$19)-'Rail Costs'!S241</f>
        <v>174.79828219855517</v>
      </c>
      <c r="AP241" s="4">
        <f>$L241-(AH241*'Feedstock Conversions'!$B$19)-'Rail Costs'!T241</f>
        <v>202.74961875161318</v>
      </c>
      <c r="AQ241" s="4">
        <f>$L241-(AI241*'Feedstock Conversions'!$B$19)-'Rail Costs'!U241</f>
        <v>194.80339163864261</v>
      </c>
      <c r="AR241" s="4">
        <f>W241-'Rail Costs'!V241</f>
        <v>173.43913367774766</v>
      </c>
      <c r="AT241" s="4">
        <f>$T241-(AE241*'Feedstock Conversions'!$B$10)-'Rail Costs'!Q241</f>
        <v>279.26467759665843</v>
      </c>
      <c r="AU241" s="4">
        <f>$T241-(AF241*'Feedstock Conversions'!$B$10)-'Rail Costs'!R241</f>
        <v>185.63645659724642</v>
      </c>
      <c r="AV241" s="4">
        <f>$T241-(AG241*'Feedstock Conversions'!$B$10)-'Rail Costs'!S241</f>
        <v>174.77067623143967</v>
      </c>
      <c r="AW241" s="4">
        <f>$T241-(AH241*'Feedstock Conversions'!$B$10)-'Rail Costs'!T241</f>
        <v>205.28446548774519</v>
      </c>
      <c r="AX241" s="4">
        <f>$T241-(AI241*'Feedstock Conversions'!$B$10)-'Rail Costs'!U241</f>
        <v>196.60610903098961</v>
      </c>
      <c r="AY241" s="4">
        <f>X241-'Rail Costs'!V241</f>
        <v>39.036209050684505</v>
      </c>
      <c r="BH241">
        <f t="shared" si="21"/>
        <v>31</v>
      </c>
      <c r="BI241">
        <f t="shared" si="22"/>
        <v>2023</v>
      </c>
      <c r="BJ241">
        <f t="shared" si="25"/>
        <v>8</v>
      </c>
    </row>
    <row r="242" spans="1:62" x14ac:dyDescent="0.2">
      <c r="A242" s="11">
        <v>45149</v>
      </c>
      <c r="B242" s="4">
        <v>60.5</v>
      </c>
      <c r="C242" s="18">
        <f>'Poultry Fat'!B242+'Rail Costs'!B242</f>
        <v>65.954154535274355</v>
      </c>
      <c r="E242" s="4">
        <f>'Poultry Fat'!C242*'Feedstock Conversions'!B$19</f>
        <v>491.35845128779397</v>
      </c>
      <c r="F242" s="4">
        <f>'Poultry Fat'!C242*'Feedstock Conversions'!B$10</f>
        <v>535.62468134005235</v>
      </c>
      <c r="H242" s="4">
        <f>'Fuel Values'!B242-'Poultry Fat'!I242-'Poultry Fat'!J242-'Poultry Fat'!K242</f>
        <v>292.4535704946494</v>
      </c>
      <c r="I242" s="18">
        <f>('LCFS Values'!$E$6-$AA$4)/1000000*'LCFS Values'!B242*'LCFS Values'!$G$2*100</f>
        <v>59.896429505350604</v>
      </c>
      <c r="J242" s="4">
        <f>'RIN Values'!C242</f>
        <v>220.64999999999998</v>
      </c>
      <c r="K242" s="4">
        <f>'Fixed Credits Value'!B242</f>
        <v>100</v>
      </c>
      <c r="L242" s="4">
        <f t="shared" si="23"/>
        <v>673</v>
      </c>
      <c r="M242" s="4">
        <f>L242/'Feedstock Conversions'!B$19</f>
        <v>90.335570469798654</v>
      </c>
      <c r="O242" s="4">
        <f>'Fuel Values'!C242*100</f>
        <v>309.74</v>
      </c>
      <c r="P242" s="18">
        <f>('LCFS Values'!$E$5-AB$4)/1000000*'LCFS Values'!B242*'LCFS Values'!$G$2*100</f>
        <v>58.274155208571408</v>
      </c>
      <c r="Q242" s="4">
        <f>'RIN Values'!D242</f>
        <v>250.07</v>
      </c>
      <c r="R242" s="4">
        <f>'Fixed Credits Value'!B242</f>
        <v>100</v>
      </c>
      <c r="S242" s="4">
        <f>'Fixed Credits Value'!C242</f>
        <v>16</v>
      </c>
      <c r="T242" s="4">
        <f t="shared" si="26"/>
        <v>734.08415520857147</v>
      </c>
      <c r="U242" s="4">
        <f>T242/'Feedstock Conversions'!B$10</f>
        <v>90.391465332391249</v>
      </c>
      <c r="W242" s="4">
        <f t="shared" si="24"/>
        <v>181.64154871220603</v>
      </c>
      <c r="X242" s="4">
        <f t="shared" si="27"/>
        <v>61.084155208571474</v>
      </c>
      <c r="AE242" s="54">
        <v>53</v>
      </c>
      <c r="AF242" s="4">
        <f>$B242+'Rail Costs'!M242</f>
        <v>64.590615901455763</v>
      </c>
      <c r="AG242" s="4">
        <f>$B242+'Rail Costs'!B242</f>
        <v>65.954154535274355</v>
      </c>
      <c r="AH242" s="4">
        <f>$B242+'Rail Costs'!P242</f>
        <v>62.136246360582305</v>
      </c>
      <c r="AI242" s="4">
        <f>$B242+'Rail Costs'!L242</f>
        <v>63.227077267637178</v>
      </c>
      <c r="AM242" s="4">
        <f>$L242-(AE242*'Feedstock Conversions'!$B$19)-'Rail Costs'!Q242</f>
        <v>273.59788684484892</v>
      </c>
      <c r="AN242" s="4">
        <f>$L242-(AF242*'Feedstock Conversions'!$B$19)-'Rail Costs'!R242</f>
        <v>187.74890088463064</v>
      </c>
      <c r="AO242" s="4">
        <f>$L242-(AG242*'Feedstock Conversions'!$B$19)-'Rail Costs'!S242</f>
        <v>177.79828219855517</v>
      </c>
      <c r="AP242" s="4">
        <f>$L242-(AH242*'Feedstock Conversions'!$B$19)-'Rail Costs'!T242</f>
        <v>205.74961875161318</v>
      </c>
      <c r="AQ242" s="4">
        <f>$L242-(AI242*'Feedstock Conversions'!$B$19)-'Rail Costs'!U242</f>
        <v>197.80339163864261</v>
      </c>
      <c r="AR242" s="4">
        <f>W242-'Rail Costs'!V242</f>
        <v>176.43913367774766</v>
      </c>
      <c r="AT242" s="4">
        <f>$T242-(AE242*'Feedstock Conversions'!$B$10)-'Rail Costs'!Q242</f>
        <v>299.11020872008703</v>
      </c>
      <c r="AU242" s="4">
        <f>$T242-(AF242*'Feedstock Conversions'!$B$10)-'Rail Costs'!R242</f>
        <v>205.48198772067502</v>
      </c>
      <c r="AV242" s="4">
        <f>$T242-(AG242*'Feedstock Conversions'!$B$10)-'Rail Costs'!S242</f>
        <v>194.61620735486827</v>
      </c>
      <c r="AW242" s="4">
        <f>$T242-(AH242*'Feedstock Conversions'!$B$10)-'Rail Costs'!T242</f>
        <v>225.12999661117379</v>
      </c>
      <c r="AX242" s="4">
        <f>$T242-(AI242*'Feedstock Conversions'!$B$10)-'Rail Costs'!U242</f>
        <v>216.45164015441821</v>
      </c>
      <c r="AY242" s="4">
        <f>X242-'Rail Costs'!V242</f>
        <v>55.881740174113105</v>
      </c>
      <c r="BH242">
        <f t="shared" si="21"/>
        <v>32</v>
      </c>
      <c r="BI242">
        <f t="shared" si="22"/>
        <v>2023</v>
      </c>
      <c r="BJ242">
        <f t="shared" si="25"/>
        <v>8</v>
      </c>
    </row>
    <row r="243" spans="1:62" x14ac:dyDescent="0.2">
      <c r="A243" s="11">
        <v>45156</v>
      </c>
      <c r="B243" s="4">
        <v>60.5</v>
      </c>
      <c r="C243" s="18">
        <f>'Poultry Fat'!B243+'Rail Costs'!B243</f>
        <v>65.954154535274355</v>
      </c>
      <c r="E243" s="4">
        <f>'Poultry Fat'!C243*'Feedstock Conversions'!B$19</f>
        <v>491.35845128779397</v>
      </c>
      <c r="F243" s="4">
        <f>'Poultry Fat'!C243*'Feedstock Conversions'!B$10</f>
        <v>535.62468134005235</v>
      </c>
      <c r="H243" s="4">
        <f>'Fuel Values'!B243-'Poultry Fat'!I243-'Poultry Fat'!J243-'Poultry Fat'!K243</f>
        <v>279.93657003606791</v>
      </c>
      <c r="I243" s="18">
        <f>('LCFS Values'!$E$6-$AA$4)/1000000*'LCFS Values'!B243*'LCFS Values'!$G$2*100</f>
        <v>60.313429963932151</v>
      </c>
      <c r="J243" s="4">
        <f>'RIN Values'!C243</f>
        <v>216.75</v>
      </c>
      <c r="K243" s="4">
        <f>'Fixed Credits Value'!B243</f>
        <v>100</v>
      </c>
      <c r="L243" s="4">
        <f t="shared" si="23"/>
        <v>657</v>
      </c>
      <c r="M243" s="4">
        <f>L243/'Feedstock Conversions'!B$19</f>
        <v>88.187919463087241</v>
      </c>
      <c r="O243" s="4">
        <f>'Fuel Values'!C243*100</f>
        <v>320.84999999999997</v>
      </c>
      <c r="P243" s="18">
        <f>('LCFS Values'!$E$5-AB$4)/1000000*'LCFS Values'!B243*'LCFS Values'!$G$2*100</f>
        <v>58.679861352428567</v>
      </c>
      <c r="Q243" s="4">
        <f>'RIN Values'!D243</f>
        <v>245.65</v>
      </c>
      <c r="R243" s="4">
        <f>'Fixed Credits Value'!B243</f>
        <v>100</v>
      </c>
      <c r="S243" s="4">
        <f>'Fixed Credits Value'!C243</f>
        <v>16</v>
      </c>
      <c r="T243" s="4">
        <f t="shared" si="26"/>
        <v>741.17986135242859</v>
      </c>
      <c r="U243" s="4">
        <f>T243/'Feedstock Conversions'!B$10</f>
        <v>91.265195232921613</v>
      </c>
      <c r="W243" s="4">
        <f t="shared" si="24"/>
        <v>165.64154871220603</v>
      </c>
      <c r="X243" s="4">
        <f t="shared" si="27"/>
        <v>84.179861352428588</v>
      </c>
      <c r="AE243" s="54">
        <v>53</v>
      </c>
      <c r="AF243" s="4">
        <f>$B243+'Rail Costs'!M243</f>
        <v>64.590615901455763</v>
      </c>
      <c r="AG243" s="4">
        <f>$B243+'Rail Costs'!B243</f>
        <v>65.954154535274355</v>
      </c>
      <c r="AH243" s="4">
        <f>$B243+'Rail Costs'!P243</f>
        <v>62.136246360582305</v>
      </c>
      <c r="AI243" s="4">
        <f>$B243+'Rail Costs'!L243</f>
        <v>63.227077267637178</v>
      </c>
      <c r="AM243" s="4">
        <f>$L243-(AE243*'Feedstock Conversions'!$B$19)-'Rail Costs'!Q243</f>
        <v>257.59788684484892</v>
      </c>
      <c r="AN243" s="4">
        <f>$L243-(AF243*'Feedstock Conversions'!$B$19)-'Rail Costs'!R243</f>
        <v>171.74890088463064</v>
      </c>
      <c r="AO243" s="4">
        <f>$L243-(AG243*'Feedstock Conversions'!$B$19)-'Rail Costs'!S243</f>
        <v>161.79828219855517</v>
      </c>
      <c r="AP243" s="4">
        <f>$L243-(AH243*'Feedstock Conversions'!$B$19)-'Rail Costs'!T243</f>
        <v>189.74961875161318</v>
      </c>
      <c r="AQ243" s="4">
        <f>$L243-(AI243*'Feedstock Conversions'!$B$19)-'Rail Costs'!U243</f>
        <v>181.80339163864261</v>
      </c>
      <c r="AR243" s="4">
        <f>W243-'Rail Costs'!V243</f>
        <v>160.43913367774766</v>
      </c>
      <c r="AT243" s="4">
        <f>$T243-(AE243*'Feedstock Conversions'!$B$10)-'Rail Costs'!Q243</f>
        <v>306.20591486394414</v>
      </c>
      <c r="AU243" s="4">
        <f>$T243-(AF243*'Feedstock Conversions'!$B$10)-'Rail Costs'!R243</f>
        <v>212.57769386453214</v>
      </c>
      <c r="AV243" s="4">
        <f>$T243-(AG243*'Feedstock Conversions'!$B$10)-'Rail Costs'!S243</f>
        <v>201.71191349872538</v>
      </c>
      <c r="AW243" s="4">
        <f>$T243-(AH243*'Feedstock Conversions'!$B$10)-'Rail Costs'!T243</f>
        <v>232.22570275503091</v>
      </c>
      <c r="AX243" s="4">
        <f>$T243-(AI243*'Feedstock Conversions'!$B$10)-'Rail Costs'!U243</f>
        <v>223.54734629827533</v>
      </c>
      <c r="AY243" s="4">
        <f>X243-'Rail Costs'!V243</f>
        <v>78.97744631797022</v>
      </c>
      <c r="BH243">
        <f t="shared" si="21"/>
        <v>33</v>
      </c>
      <c r="BI243">
        <f t="shared" si="22"/>
        <v>2023</v>
      </c>
      <c r="BJ243">
        <f t="shared" si="25"/>
        <v>8</v>
      </c>
    </row>
    <row r="244" spans="1:62" x14ac:dyDescent="0.2">
      <c r="A244" s="11">
        <v>45163</v>
      </c>
      <c r="B244" s="4">
        <v>60.5</v>
      </c>
      <c r="C244" s="18">
        <f>'Poultry Fat'!B244+'Rail Costs'!B244</f>
        <v>65.954154535274355</v>
      </c>
      <c r="E244" s="4">
        <f>'Poultry Fat'!C244*'Feedstock Conversions'!B$19</f>
        <v>491.35845128779397</v>
      </c>
      <c r="F244" s="4">
        <f>'Poultry Fat'!C244*'Feedstock Conversions'!B$10</f>
        <v>535.62468134005235</v>
      </c>
      <c r="H244" s="4">
        <f>'Fuel Values'!B244-'Poultry Fat'!I244-'Poultry Fat'!J244-'Poultry Fat'!K244</f>
        <v>274.06175314661596</v>
      </c>
      <c r="I244" s="18">
        <f>('LCFS Values'!$E$6-$AA$4)/1000000*'LCFS Values'!B244*'LCFS Values'!$G$2*100</f>
        <v>59.138246853384146</v>
      </c>
      <c r="J244" s="4">
        <f>'RIN Values'!C244</f>
        <v>211.79999999999998</v>
      </c>
      <c r="K244" s="4">
        <f>'Fixed Credits Value'!B244</f>
        <v>100</v>
      </c>
      <c r="L244" s="4">
        <f t="shared" si="23"/>
        <v>645</v>
      </c>
      <c r="M244" s="4">
        <f>L244/'Feedstock Conversions'!B$19</f>
        <v>86.577181208053688</v>
      </c>
      <c r="O244" s="4">
        <f>'Fuel Values'!C244*100</f>
        <v>319.79000000000002</v>
      </c>
      <c r="P244" s="18">
        <f>('LCFS Values'!$E$5-AB$4)/1000000*'LCFS Values'!B244*'LCFS Values'!$G$2*100</f>
        <v>57.536507674285694</v>
      </c>
      <c r="Q244" s="4">
        <f>'RIN Values'!D244</f>
        <v>240.03999999999996</v>
      </c>
      <c r="R244" s="4">
        <f>'Fixed Credits Value'!B244</f>
        <v>100</v>
      </c>
      <c r="S244" s="4">
        <f>'Fixed Credits Value'!C244</f>
        <v>16</v>
      </c>
      <c r="T244" s="4">
        <f t="shared" si="26"/>
        <v>733.36650767428569</v>
      </c>
      <c r="U244" s="4">
        <f>T244/'Feedstock Conversions'!B$10</f>
        <v>90.303097790664594</v>
      </c>
      <c r="W244" s="4">
        <f t="shared" si="24"/>
        <v>153.64154871220603</v>
      </c>
      <c r="X244" s="4">
        <f t="shared" si="27"/>
        <v>88.366507674285685</v>
      </c>
      <c r="AE244" s="54">
        <v>53.8</v>
      </c>
      <c r="AF244" s="4">
        <f>$B244+'Rail Costs'!M244</f>
        <v>64.590615901455763</v>
      </c>
      <c r="AG244" s="4">
        <f>$B244+'Rail Costs'!B244</f>
        <v>65.954154535274355</v>
      </c>
      <c r="AH244" s="4">
        <f>$B244+'Rail Costs'!P244</f>
        <v>62.136246360582305</v>
      </c>
      <c r="AI244" s="4">
        <f>$B244+'Rail Costs'!L244</f>
        <v>63.227077267637178</v>
      </c>
      <c r="AM244" s="4">
        <f>$L244-(AE244*'Feedstock Conversions'!$B$19)-'Rail Costs'!Q244</f>
        <v>239.63788684484894</v>
      </c>
      <c r="AN244" s="4">
        <f>$L244-(AF244*'Feedstock Conversions'!$B$19)-'Rail Costs'!R244</f>
        <v>159.74890088463064</v>
      </c>
      <c r="AO244" s="4">
        <f>$L244-(AG244*'Feedstock Conversions'!$B$19)-'Rail Costs'!S244</f>
        <v>149.79828219855517</v>
      </c>
      <c r="AP244" s="4">
        <f>$L244-(AH244*'Feedstock Conversions'!$B$19)-'Rail Costs'!T244</f>
        <v>177.74961875161318</v>
      </c>
      <c r="AQ244" s="4">
        <f>$L244-(AI244*'Feedstock Conversions'!$B$19)-'Rail Costs'!U244</f>
        <v>169.80339163864261</v>
      </c>
      <c r="AR244" s="4">
        <f>W244-'Rail Costs'!V244</f>
        <v>148.43913367774766</v>
      </c>
      <c r="AT244" s="4">
        <f>$T244-(AE244*'Feedstock Conversions'!$B$10)-'Rail Costs'!Q244</f>
        <v>291.89562785246795</v>
      </c>
      <c r="AU244" s="4">
        <f>$T244-(AF244*'Feedstock Conversions'!$B$10)-'Rail Costs'!R244</f>
        <v>204.76434018638923</v>
      </c>
      <c r="AV244" s="4">
        <f>$T244-(AG244*'Feedstock Conversions'!$B$10)-'Rail Costs'!S244</f>
        <v>193.89855982058248</v>
      </c>
      <c r="AW244" s="4">
        <f>$T244-(AH244*'Feedstock Conversions'!$B$10)-'Rail Costs'!T244</f>
        <v>224.41234907688801</v>
      </c>
      <c r="AX244" s="4">
        <f>$T244-(AI244*'Feedstock Conversions'!$B$10)-'Rail Costs'!U244</f>
        <v>215.73399262013243</v>
      </c>
      <c r="AY244" s="4">
        <f>X244-'Rail Costs'!V244</f>
        <v>83.164092639827317</v>
      </c>
      <c r="BH244">
        <f t="shared" si="21"/>
        <v>34</v>
      </c>
      <c r="BI244">
        <f t="shared" si="22"/>
        <v>2023</v>
      </c>
      <c r="BJ244">
        <f t="shared" si="25"/>
        <v>8</v>
      </c>
    </row>
    <row r="245" spans="1:62" x14ac:dyDescent="0.2">
      <c r="A245" s="11">
        <v>45170</v>
      </c>
      <c r="B245" s="4">
        <v>60.5</v>
      </c>
      <c r="C245" s="18">
        <f>'Poultry Fat'!B245+'Rail Costs'!B245</f>
        <v>65.954154535274355</v>
      </c>
      <c r="E245" s="4">
        <f>'Poultry Fat'!C245*'Feedstock Conversions'!B$19</f>
        <v>491.35845128779397</v>
      </c>
      <c r="F245" s="4">
        <f>'Poultry Fat'!C245*'Feedstock Conversions'!B$10</f>
        <v>535.62468134005235</v>
      </c>
      <c r="H245" s="4">
        <f>'Fuel Values'!B245-'Poultry Fat'!I245-'Poultry Fat'!J245-'Poultry Fat'!K245</f>
        <v>274.06338967700913</v>
      </c>
      <c r="I245" s="18">
        <f>('LCFS Values'!$E$6-$AA$4)/1000000*'LCFS Values'!B245*'LCFS Values'!$G$2*100</f>
        <v>58.986610322990842</v>
      </c>
      <c r="J245" s="4">
        <f>'RIN Values'!C245</f>
        <v>211.95000000000002</v>
      </c>
      <c r="K245" s="4">
        <f>'Fixed Credits Value'!B245</f>
        <v>100</v>
      </c>
      <c r="L245" s="4">
        <f t="shared" si="23"/>
        <v>645</v>
      </c>
      <c r="M245" s="4">
        <f>L245/'Feedstock Conversions'!B$19</f>
        <v>86.577181208053688</v>
      </c>
      <c r="O245" s="4">
        <f>'Fuel Values'!C245*100</f>
        <v>330.53</v>
      </c>
      <c r="P245" s="18">
        <f>('LCFS Values'!$E$5-AB$4)/1000000*'LCFS Values'!B245*'LCFS Values'!$G$2*100</f>
        <v>57.388978167428562</v>
      </c>
      <c r="Q245" s="4">
        <f>'RIN Values'!D245</f>
        <v>240.21</v>
      </c>
      <c r="R245" s="4">
        <f>'Fixed Credits Value'!B245</f>
        <v>100</v>
      </c>
      <c r="S245" s="4">
        <f>'Fixed Credits Value'!C245</f>
        <v>16</v>
      </c>
      <c r="T245" s="4">
        <f t="shared" si="26"/>
        <v>744.12897816742861</v>
      </c>
      <c r="U245" s="4">
        <f>T245/'Feedstock Conversions'!B$10</f>
        <v>91.628334783684025</v>
      </c>
      <c r="W245" s="4">
        <f t="shared" si="24"/>
        <v>153.64154871220603</v>
      </c>
      <c r="X245" s="4">
        <f t="shared" si="27"/>
        <v>99.128978167428613</v>
      </c>
      <c r="AE245" s="54">
        <v>55.2</v>
      </c>
      <c r="AF245" s="4">
        <f>$B245+'Rail Costs'!M245</f>
        <v>64.590615901455763</v>
      </c>
      <c r="AG245" s="4">
        <f>$B245+'Rail Costs'!B245</f>
        <v>65.954154535274355</v>
      </c>
      <c r="AH245" s="4">
        <f>$B245+'Rail Costs'!P245</f>
        <v>62.136246360582305</v>
      </c>
      <c r="AI245" s="4">
        <f>$B245+'Rail Costs'!L245</f>
        <v>63.227077267637178</v>
      </c>
      <c r="AM245" s="4">
        <f>$L245-(AE245*'Feedstock Conversions'!$B$19)-'Rail Costs'!Q245</f>
        <v>229.20788684484893</v>
      </c>
      <c r="AN245" s="4">
        <f>$L245-(AF245*'Feedstock Conversions'!$B$19)-'Rail Costs'!R245</f>
        <v>159.74890088463064</v>
      </c>
      <c r="AO245" s="4">
        <f>$L245-(AG245*'Feedstock Conversions'!$B$19)-'Rail Costs'!S245</f>
        <v>149.79828219855517</v>
      </c>
      <c r="AP245" s="4">
        <f>$L245-(AH245*'Feedstock Conversions'!$B$19)-'Rail Costs'!T245</f>
        <v>177.74961875161318</v>
      </c>
      <c r="AQ245" s="4">
        <f>$L245-(AI245*'Feedstock Conversions'!$B$19)-'Rail Costs'!U245</f>
        <v>169.80339163864261</v>
      </c>
      <c r="AR245" s="4">
        <f>W245-'Rail Costs'!V245</f>
        <v>148.43913367774766</v>
      </c>
      <c r="AT245" s="4">
        <f>$T245-(AE245*'Feedstock Conversions'!$B$10)-'Rail Costs'!Q245</f>
        <v>291.28846501227747</v>
      </c>
      <c r="AU245" s="4">
        <f>$T245-(AF245*'Feedstock Conversions'!$B$10)-'Rail Costs'!R245</f>
        <v>215.52681067953216</v>
      </c>
      <c r="AV245" s="4">
        <f>$T245-(AG245*'Feedstock Conversions'!$B$10)-'Rail Costs'!S245</f>
        <v>204.6610303137254</v>
      </c>
      <c r="AW245" s="4">
        <f>$T245-(AH245*'Feedstock Conversions'!$B$10)-'Rail Costs'!T245</f>
        <v>235.17481957003093</v>
      </c>
      <c r="AX245" s="4">
        <f>$T245-(AI245*'Feedstock Conversions'!$B$10)-'Rail Costs'!U245</f>
        <v>226.49646311327535</v>
      </c>
      <c r="AY245" s="4">
        <f>X245-'Rail Costs'!V245</f>
        <v>93.926563132970244</v>
      </c>
      <c r="BH245">
        <f t="shared" si="21"/>
        <v>35</v>
      </c>
      <c r="BI245">
        <f t="shared" si="22"/>
        <v>2023</v>
      </c>
      <c r="BJ245">
        <f t="shared" si="25"/>
        <v>9</v>
      </c>
    </row>
    <row r="246" spans="1:62" x14ac:dyDescent="0.2">
      <c r="A246" s="11">
        <v>45177</v>
      </c>
      <c r="B246" s="4">
        <v>60.5</v>
      </c>
      <c r="C246" s="18">
        <f>'Poultry Fat'!B246+'Rail Costs'!B246</f>
        <v>65.954154535274355</v>
      </c>
      <c r="E246" s="4">
        <f>'Poultry Fat'!C246*'Feedstock Conversions'!B$19</f>
        <v>491.35845128779397</v>
      </c>
      <c r="F246" s="4">
        <f>'Poultry Fat'!C246*'Feedstock Conversions'!B$10</f>
        <v>535.62468134005235</v>
      </c>
      <c r="H246" s="4">
        <f>'Fuel Values'!B246-'Poultry Fat'!I246-'Poultry Fat'!J246-'Poultry Fat'!K246</f>
        <v>285.6230042930697</v>
      </c>
      <c r="I246" s="18">
        <f>('LCFS Values'!$E$6-$AA$4)/1000000*'LCFS Values'!B246*'LCFS Values'!$G$2*100</f>
        <v>58.095745706930259</v>
      </c>
      <c r="J246" s="4">
        <f>'RIN Values'!C246</f>
        <v>201.28125</v>
      </c>
      <c r="K246" s="4">
        <f>'Fixed Credits Value'!B246</f>
        <v>100</v>
      </c>
      <c r="L246" s="4">
        <f t="shared" si="23"/>
        <v>645</v>
      </c>
      <c r="M246" s="4">
        <f>L246/'Feedstock Conversions'!B$19</f>
        <v>86.577181208053688</v>
      </c>
      <c r="O246" s="4">
        <f>'Fuel Values'!C246*100</f>
        <v>340.61</v>
      </c>
      <c r="P246" s="18">
        <f>('LCFS Values'!$E$5-AB$4)/1000000*'LCFS Values'!B246*'LCFS Values'!$G$2*100</f>
        <v>56.522242314642845</v>
      </c>
      <c r="Q246" s="4">
        <f>'RIN Values'!D246</f>
        <v>228.11875000000001</v>
      </c>
      <c r="R246" s="4">
        <f>'Fixed Credits Value'!B246</f>
        <v>100</v>
      </c>
      <c r="S246" s="4">
        <f>'Fixed Credits Value'!C246</f>
        <v>16</v>
      </c>
      <c r="T246" s="4">
        <f t="shared" si="26"/>
        <v>741.25099231464287</v>
      </c>
      <c r="U246" s="4">
        <f>T246/'Feedstock Conversions'!B$10</f>
        <v>91.273953945201981</v>
      </c>
      <c r="W246" s="4">
        <f t="shared" si="24"/>
        <v>153.64154871220603</v>
      </c>
      <c r="X246" s="4">
        <f t="shared" si="27"/>
        <v>96.250992314642872</v>
      </c>
      <c r="AE246" s="54">
        <v>55.5</v>
      </c>
      <c r="AF246" s="4">
        <f>$B246+'Rail Costs'!M246</f>
        <v>64.590615901455763</v>
      </c>
      <c r="AG246" s="4">
        <f>$B246+'Rail Costs'!B246</f>
        <v>65.954154535274355</v>
      </c>
      <c r="AH246" s="4">
        <f>$B246+'Rail Costs'!P246</f>
        <v>62.136246360582305</v>
      </c>
      <c r="AI246" s="4">
        <f>$B246+'Rail Costs'!L246</f>
        <v>63.227077267637178</v>
      </c>
      <c r="AM246" s="4">
        <f>$L246-(AE246*'Feedstock Conversions'!$B$19)-'Rail Costs'!Q246</f>
        <v>226.97288684484892</v>
      </c>
      <c r="AN246" s="4">
        <f>$L246-(AF246*'Feedstock Conversions'!$B$19)-'Rail Costs'!R246</f>
        <v>159.74890088463064</v>
      </c>
      <c r="AO246" s="4">
        <f>$L246-(AG246*'Feedstock Conversions'!$B$19)-'Rail Costs'!S246</f>
        <v>149.79828219855517</v>
      </c>
      <c r="AP246" s="4">
        <f>$L246-(AH246*'Feedstock Conversions'!$B$19)-'Rail Costs'!T246</f>
        <v>177.74961875161318</v>
      </c>
      <c r="AQ246" s="4">
        <f>$L246-(AI246*'Feedstock Conversions'!$B$19)-'Rail Costs'!U246</f>
        <v>169.80339163864261</v>
      </c>
      <c r="AR246" s="4">
        <f>W246-'Rail Costs'!V246</f>
        <v>148.43913367774766</v>
      </c>
      <c r="AT246" s="4">
        <f>$T246-(AE246*'Feedstock Conversions'!$B$10)-'Rail Costs'!Q246</f>
        <v>285.97412915949178</v>
      </c>
      <c r="AU246" s="4">
        <f>$T246-(AF246*'Feedstock Conversions'!$B$10)-'Rail Costs'!R246</f>
        <v>212.64882482674642</v>
      </c>
      <c r="AV246" s="4">
        <f>$T246-(AG246*'Feedstock Conversions'!$B$10)-'Rail Costs'!S246</f>
        <v>201.78304446093966</v>
      </c>
      <c r="AW246" s="4">
        <f>$T246-(AH246*'Feedstock Conversions'!$B$10)-'Rail Costs'!T246</f>
        <v>232.29683371724519</v>
      </c>
      <c r="AX246" s="4">
        <f>$T246-(AI246*'Feedstock Conversions'!$B$10)-'Rail Costs'!U246</f>
        <v>223.61847726048961</v>
      </c>
      <c r="AY246" s="4">
        <f>X246-'Rail Costs'!V246</f>
        <v>91.048577280184503</v>
      </c>
      <c r="BH246">
        <f t="shared" si="21"/>
        <v>36</v>
      </c>
      <c r="BI246">
        <f t="shared" si="22"/>
        <v>2023</v>
      </c>
      <c r="BJ246">
        <f t="shared" si="25"/>
        <v>9</v>
      </c>
    </row>
    <row r="247" spans="1:62" x14ac:dyDescent="0.2">
      <c r="A247" s="11">
        <v>45184</v>
      </c>
      <c r="B247" s="4">
        <v>60.5</v>
      </c>
      <c r="C247" s="18">
        <f>'Poultry Fat'!B247+'Rail Costs'!B247</f>
        <v>65.954154535274355</v>
      </c>
      <c r="E247" s="4">
        <f>'Poultry Fat'!C247*'Feedstock Conversions'!B$19</f>
        <v>491.35845128779397</v>
      </c>
      <c r="F247" s="4">
        <f>'Poultry Fat'!C247*'Feedstock Conversions'!B$10</f>
        <v>535.62468134005235</v>
      </c>
      <c r="H247" s="4">
        <f>'Fuel Values'!B247-'Poultry Fat'!I247-'Poultry Fat'!J247-'Poultry Fat'!K247</f>
        <v>294.52648192015545</v>
      </c>
      <c r="I247" s="18">
        <f>('LCFS Values'!$E$6-$AA$4)/1000000*'LCFS Values'!B247*'LCFS Values'!$G$2*100</f>
        <v>57.773518079844507</v>
      </c>
      <c r="J247" s="4">
        <f>'RIN Values'!C247</f>
        <v>194.70000000000002</v>
      </c>
      <c r="K247" s="4">
        <f>'Fixed Credits Value'!B247</f>
        <v>100</v>
      </c>
      <c r="L247" s="4">
        <f t="shared" si="23"/>
        <v>647</v>
      </c>
      <c r="M247" s="4">
        <f>L247/'Feedstock Conversions'!B$19</f>
        <v>86.845637583892611</v>
      </c>
      <c r="O247" s="4">
        <f>'Fuel Values'!C247*100</f>
        <v>391.46999999999997</v>
      </c>
      <c r="P247" s="18">
        <f>('LCFS Values'!$E$5-AB$4)/1000000*'LCFS Values'!B247*'LCFS Values'!$G$2*100</f>
        <v>56.208742112571422</v>
      </c>
      <c r="Q247" s="4">
        <f>'RIN Values'!D247</f>
        <v>220.66000000000003</v>
      </c>
      <c r="R247" s="4">
        <f>'Fixed Credits Value'!B247</f>
        <v>100</v>
      </c>
      <c r="S247" s="4">
        <f>'Fixed Credits Value'!C247</f>
        <v>16</v>
      </c>
      <c r="T247" s="4">
        <f t="shared" si="26"/>
        <v>784.33874211257148</v>
      </c>
      <c r="U247" s="4">
        <f>T247/'Feedstock Conversions'!B$10</f>
        <v>96.579564772619463</v>
      </c>
      <c r="W247" s="4">
        <f t="shared" si="24"/>
        <v>155.64154871220603</v>
      </c>
      <c r="X247" s="4">
        <f t="shared" si="27"/>
        <v>137.33874211257148</v>
      </c>
      <c r="AE247" s="54">
        <v>56.3</v>
      </c>
      <c r="AF247" s="4">
        <f>$B247+'Rail Costs'!M247</f>
        <v>64.590615901455763</v>
      </c>
      <c r="AG247" s="4">
        <f>$B247+'Rail Costs'!B247</f>
        <v>65.954154535274355</v>
      </c>
      <c r="AH247" s="4">
        <f>$B247+'Rail Costs'!P247</f>
        <v>62.136246360582305</v>
      </c>
      <c r="AI247" s="4">
        <f>$B247+'Rail Costs'!L247</f>
        <v>63.227077267637178</v>
      </c>
      <c r="AM247" s="4">
        <f>$L247-(AE247*'Feedstock Conversions'!$B$19)-'Rail Costs'!Q247</f>
        <v>223.01288684484894</v>
      </c>
      <c r="AN247" s="4">
        <f>$L247-(AF247*'Feedstock Conversions'!$B$19)-'Rail Costs'!R247</f>
        <v>161.74890088463064</v>
      </c>
      <c r="AO247" s="4">
        <f>$L247-(AG247*'Feedstock Conversions'!$B$19)-'Rail Costs'!S247</f>
        <v>151.79828219855517</v>
      </c>
      <c r="AP247" s="4">
        <f>$L247-(AH247*'Feedstock Conversions'!$B$19)-'Rail Costs'!T247</f>
        <v>179.74961875161318</v>
      </c>
      <c r="AQ247" s="4">
        <f>$L247-(AI247*'Feedstock Conversions'!$B$19)-'Rail Costs'!U247</f>
        <v>171.80339163864261</v>
      </c>
      <c r="AR247" s="4">
        <f>W247-'Rail Costs'!V247</f>
        <v>150.43913367774766</v>
      </c>
      <c r="AT247" s="4">
        <f>$T247-(AE247*'Feedstock Conversions'!$B$10)-'Rail Costs'!Q247</f>
        <v>322.56494562408704</v>
      </c>
      <c r="AU247" s="4">
        <f>$T247-(AF247*'Feedstock Conversions'!$B$10)-'Rail Costs'!R247</f>
        <v>255.73657462467503</v>
      </c>
      <c r="AV247" s="4">
        <f>$T247-(AG247*'Feedstock Conversions'!$B$10)-'Rail Costs'!S247</f>
        <v>244.87079425886827</v>
      </c>
      <c r="AW247" s="4">
        <f>$T247-(AH247*'Feedstock Conversions'!$B$10)-'Rail Costs'!T247</f>
        <v>275.3845835151738</v>
      </c>
      <c r="AX247" s="4">
        <f>$T247-(AI247*'Feedstock Conversions'!$B$10)-'Rail Costs'!U247</f>
        <v>266.70622705841822</v>
      </c>
      <c r="AY247" s="4">
        <f>X247-'Rail Costs'!V247</f>
        <v>132.13632707811311</v>
      </c>
      <c r="BH247">
        <f t="shared" si="21"/>
        <v>37</v>
      </c>
      <c r="BI247">
        <f t="shared" si="22"/>
        <v>2023</v>
      </c>
      <c r="BJ247">
        <f t="shared" si="25"/>
        <v>9</v>
      </c>
    </row>
    <row r="248" spans="1:62" x14ac:dyDescent="0.2">
      <c r="A248" s="11">
        <v>45191</v>
      </c>
      <c r="B248" s="4">
        <v>60.5</v>
      </c>
      <c r="C248" s="18">
        <f>'Poultry Fat'!B248+'Rail Costs'!B248</f>
        <v>65.954154535274355</v>
      </c>
      <c r="E248" s="4">
        <f>'Poultry Fat'!C248*'Feedstock Conversions'!B$19</f>
        <v>491.35845128779397</v>
      </c>
      <c r="F248" s="4">
        <f>'Poultry Fat'!C248*'Feedstock Conversions'!B$10</f>
        <v>535.62468134005235</v>
      </c>
      <c r="H248" s="4">
        <f>'Fuel Values'!B248-'Poultry Fat'!I248-'Poultry Fat'!J248-'Poultry Fat'!K248</f>
        <v>325.21321803100005</v>
      </c>
      <c r="I248" s="18">
        <f>('LCFS Values'!$E$6-$AA$4)/1000000*'LCFS Values'!B248*'LCFS Values'!$G$2*100</f>
        <v>49.736781968999985</v>
      </c>
      <c r="J248" s="4">
        <f>'RIN Values'!C248</f>
        <v>169.05</v>
      </c>
      <c r="K248" s="4">
        <f>'Fixed Credits Value'!B248</f>
        <v>100</v>
      </c>
      <c r="L248" s="4">
        <f t="shared" si="23"/>
        <v>644</v>
      </c>
      <c r="M248" s="4">
        <f>L248/'Feedstock Conversions'!B$19</f>
        <v>86.442953020134226</v>
      </c>
      <c r="O248" s="4">
        <f>'Fuel Values'!C248*100</f>
        <v>389.36</v>
      </c>
      <c r="P248" s="18">
        <f>('LCFS Values'!$E$5-AB$4)/1000000*'LCFS Values'!B248*'LCFS Values'!$G$2*100</f>
        <v>48.38967824914284</v>
      </c>
      <c r="Q248" s="4">
        <f>'RIN Values'!D248</f>
        <v>191.59</v>
      </c>
      <c r="R248" s="4">
        <f>'Fixed Credits Value'!B248</f>
        <v>100</v>
      </c>
      <c r="S248" s="4">
        <f>'Fixed Credits Value'!C248</f>
        <v>16</v>
      </c>
      <c r="T248" s="4">
        <f t="shared" si="26"/>
        <v>745.33967824914293</v>
      </c>
      <c r="U248" s="4">
        <f>T248/'Feedstock Conversions'!B$10</f>
        <v>91.777414359489754</v>
      </c>
      <c r="W248" s="4">
        <f t="shared" si="24"/>
        <v>152.64154871220603</v>
      </c>
      <c r="X248" s="4">
        <f t="shared" si="27"/>
        <v>101.33967824914293</v>
      </c>
      <c r="AE248" s="54">
        <v>55.7</v>
      </c>
      <c r="AF248" s="4">
        <f>$B248+'Rail Costs'!M248</f>
        <v>64.590615901455763</v>
      </c>
      <c r="AG248" s="4">
        <f>$B248+'Rail Costs'!B248</f>
        <v>65.954154535274355</v>
      </c>
      <c r="AH248" s="4">
        <f>$B248+'Rail Costs'!P248</f>
        <v>62.136246360582305</v>
      </c>
      <c r="AI248" s="4">
        <f>$B248+'Rail Costs'!L248</f>
        <v>63.227077267637178</v>
      </c>
      <c r="AM248" s="4">
        <f>$L248-(AE248*'Feedstock Conversions'!$B$19)-'Rail Costs'!Q248</f>
        <v>224.48288684484891</v>
      </c>
      <c r="AN248" s="4">
        <f>$L248-(AF248*'Feedstock Conversions'!$B$19)-'Rail Costs'!R248</f>
        <v>158.74890088463064</v>
      </c>
      <c r="AO248" s="4">
        <f>$L248-(AG248*'Feedstock Conversions'!$B$19)-'Rail Costs'!S248</f>
        <v>148.79828219855517</v>
      </c>
      <c r="AP248" s="4">
        <f>$L248-(AH248*'Feedstock Conversions'!$B$19)-'Rail Costs'!T248</f>
        <v>176.74961875161318</v>
      </c>
      <c r="AQ248" s="4">
        <f>$L248-(AI248*'Feedstock Conversions'!$B$19)-'Rail Costs'!U248</f>
        <v>168.80339163864261</v>
      </c>
      <c r="AR248" s="4">
        <f>W248-'Rail Costs'!V248</f>
        <v>147.43913367774766</v>
      </c>
      <c r="AT248" s="4">
        <f>$T248-(AE248*'Feedstock Conversions'!$B$10)-'Rail Costs'!Q248</f>
        <v>288.43858176065851</v>
      </c>
      <c r="AU248" s="4">
        <f>$T248-(AF248*'Feedstock Conversions'!$B$10)-'Rail Costs'!R248</f>
        <v>216.73751076124648</v>
      </c>
      <c r="AV248" s="4">
        <f>$T248-(AG248*'Feedstock Conversions'!$B$10)-'Rail Costs'!S248</f>
        <v>205.87173039543973</v>
      </c>
      <c r="AW248" s="4">
        <f>$T248-(AH248*'Feedstock Conversions'!$B$10)-'Rail Costs'!T248</f>
        <v>236.38551965174526</v>
      </c>
      <c r="AX248" s="4">
        <f>$T248-(AI248*'Feedstock Conversions'!$B$10)-'Rail Costs'!U248</f>
        <v>227.70716319498968</v>
      </c>
      <c r="AY248" s="4">
        <f>X248-'Rail Costs'!V248</f>
        <v>96.137263214684566</v>
      </c>
      <c r="BH248">
        <f t="shared" si="21"/>
        <v>38</v>
      </c>
      <c r="BI248">
        <f t="shared" si="22"/>
        <v>2023</v>
      </c>
      <c r="BJ248">
        <f t="shared" si="25"/>
        <v>9</v>
      </c>
    </row>
    <row r="249" spans="1:62" x14ac:dyDescent="0.2">
      <c r="A249" s="11">
        <v>45198</v>
      </c>
      <c r="B249" s="4">
        <v>60.5</v>
      </c>
      <c r="C249" s="18">
        <f>'Poultry Fat'!B249+'Rail Costs'!B249</f>
        <v>65.954154535274355</v>
      </c>
      <c r="E249" s="4">
        <f>'Poultry Fat'!C249*'Feedstock Conversions'!B$19</f>
        <v>491.35845128779397</v>
      </c>
      <c r="F249" s="4">
        <f>'Poultry Fat'!C249*'Feedstock Conversions'!B$10</f>
        <v>535.62468134005235</v>
      </c>
      <c r="H249" s="4">
        <f>'Fuel Values'!B249-'Poultry Fat'!I249-'Poultry Fat'!J249-'Poultry Fat'!K249</f>
        <v>325.45303262754425</v>
      </c>
      <c r="I249" s="18">
        <f>('LCFS Values'!$E$6-$AA$4)/1000000*'LCFS Values'!B249*'LCFS Values'!$G$2*100</f>
        <v>52.996967372455792</v>
      </c>
      <c r="J249" s="4">
        <f>'RIN Values'!C249</f>
        <v>149.55000000000001</v>
      </c>
      <c r="K249" s="4">
        <f>'Fixed Credits Value'!B249</f>
        <v>100</v>
      </c>
      <c r="L249" s="4">
        <f t="shared" si="23"/>
        <v>628</v>
      </c>
      <c r="M249" s="4">
        <f>L249/'Feedstock Conversions'!B$19</f>
        <v>84.295302013422813</v>
      </c>
      <c r="O249" s="4">
        <f>'Fuel Values'!C249*100</f>
        <v>374.86</v>
      </c>
      <c r="P249" s="18">
        <f>('LCFS Values'!$E$5-AB$4)/1000000*'LCFS Values'!B249*'LCFS Values'!$G$2*100</f>
        <v>51.561562646571424</v>
      </c>
      <c r="Q249" s="4">
        <f>'RIN Values'!D249</f>
        <v>169.49</v>
      </c>
      <c r="R249" s="4">
        <f>'Fixed Credits Value'!B249</f>
        <v>100</v>
      </c>
      <c r="S249" s="4">
        <f>'Fixed Credits Value'!C249</f>
        <v>16</v>
      </c>
      <c r="T249" s="4">
        <f t="shared" si="26"/>
        <v>711.91156264657138</v>
      </c>
      <c r="U249" s="4">
        <f>T249/'Feedstock Conversions'!B$10</f>
        <v>87.661242758212651</v>
      </c>
      <c r="W249" s="4">
        <f t="shared" si="24"/>
        <v>136.64154871220603</v>
      </c>
      <c r="X249" s="4">
        <f t="shared" si="27"/>
        <v>83.911562646571383</v>
      </c>
      <c r="AE249" s="54">
        <v>55.5</v>
      </c>
      <c r="AF249" s="4">
        <f>$B249+'Rail Costs'!M249</f>
        <v>64.590615901455763</v>
      </c>
      <c r="AG249" s="4">
        <f>$B249+'Rail Costs'!B249</f>
        <v>65.954154535274355</v>
      </c>
      <c r="AH249" s="4">
        <f>$B249+'Rail Costs'!P249</f>
        <v>62.136246360582305</v>
      </c>
      <c r="AI249" s="4">
        <f>$B249+'Rail Costs'!L249</f>
        <v>63.227077267637178</v>
      </c>
      <c r="AM249" s="4">
        <f>$L249-(AE249*'Feedstock Conversions'!$B$19)-'Rail Costs'!Q249</f>
        <v>209.97288684484892</v>
      </c>
      <c r="AN249" s="4">
        <f>$L249-(AF249*'Feedstock Conversions'!$B$19)-'Rail Costs'!R249</f>
        <v>142.74890088463064</v>
      </c>
      <c r="AO249" s="4">
        <f>$L249-(AG249*'Feedstock Conversions'!$B$19)-'Rail Costs'!S249</f>
        <v>132.79828219855517</v>
      </c>
      <c r="AP249" s="4">
        <f>$L249-(AH249*'Feedstock Conversions'!$B$19)-'Rail Costs'!T249</f>
        <v>160.74961875161318</v>
      </c>
      <c r="AQ249" s="4">
        <f>$L249-(AI249*'Feedstock Conversions'!$B$19)-'Rail Costs'!U249</f>
        <v>152.80339163864261</v>
      </c>
      <c r="AR249" s="4">
        <f>W249-'Rail Costs'!V249</f>
        <v>131.43913367774766</v>
      </c>
      <c r="AT249" s="4">
        <f>$T249-(AE249*'Feedstock Conversions'!$B$10)-'Rail Costs'!Q249</f>
        <v>256.63469949142029</v>
      </c>
      <c r="AU249" s="4">
        <f>$T249-(AF249*'Feedstock Conversions'!$B$10)-'Rail Costs'!R249</f>
        <v>183.30939515867493</v>
      </c>
      <c r="AV249" s="4">
        <f>$T249-(AG249*'Feedstock Conversions'!$B$10)-'Rail Costs'!S249</f>
        <v>172.44361479286817</v>
      </c>
      <c r="AW249" s="4">
        <f>$T249-(AH249*'Feedstock Conversions'!$B$10)-'Rail Costs'!T249</f>
        <v>202.9574040491737</v>
      </c>
      <c r="AX249" s="4">
        <f>$T249-(AI249*'Feedstock Conversions'!$B$10)-'Rail Costs'!U249</f>
        <v>194.27904759241812</v>
      </c>
      <c r="AY249" s="4">
        <f>X249-'Rail Costs'!V249</f>
        <v>78.709147612113014</v>
      </c>
      <c r="BH249">
        <f t="shared" si="21"/>
        <v>39</v>
      </c>
      <c r="BI249">
        <f t="shared" si="22"/>
        <v>2023</v>
      </c>
      <c r="BJ249">
        <f t="shared" si="25"/>
        <v>9</v>
      </c>
    </row>
    <row r="250" spans="1:62" x14ac:dyDescent="0.2">
      <c r="A250" s="11">
        <v>45205</v>
      </c>
      <c r="B250" s="4">
        <v>60.5</v>
      </c>
      <c r="C250" s="18">
        <f>'Poultry Fat'!B250+'Rail Costs'!B250</f>
        <v>65.929630459126543</v>
      </c>
      <c r="E250" s="4">
        <f>'Poultry Fat'!C250*'Feedstock Conversions'!B$19</f>
        <v>491.17574692049277</v>
      </c>
      <c r="F250" s="4">
        <f>'Poultry Fat'!C250*'Feedstock Conversions'!B$10</f>
        <v>535.42551723030988</v>
      </c>
      <c r="H250" s="4">
        <f>'Fuel Values'!B250-'Poultry Fat'!I250-'Poultry Fat'!J250-'Poultry Fat'!K250</f>
        <v>314.41539242849842</v>
      </c>
      <c r="I250" s="18">
        <f>('LCFS Values'!$E$6-$AA$4)/1000000*'LCFS Values'!B250*'LCFS Values'!$G$2*100</f>
        <v>56.48460757150152</v>
      </c>
      <c r="J250" s="4">
        <f>'RIN Values'!C250</f>
        <v>143.10000000000002</v>
      </c>
      <c r="K250" s="4">
        <f>'Fixed Credits Value'!B250</f>
        <v>100</v>
      </c>
      <c r="L250" s="4">
        <f t="shared" si="23"/>
        <v>614</v>
      </c>
      <c r="M250" s="4">
        <f>L250/'Feedstock Conversions'!B$19</f>
        <v>82.416107382550337</v>
      </c>
      <c r="O250" s="4">
        <f>'Fuel Values'!C250*100</f>
        <v>341.88</v>
      </c>
      <c r="P250" s="18">
        <f>('LCFS Values'!$E$5-AB$4)/1000000*'LCFS Values'!B250*'LCFS Values'!$G$2*100</f>
        <v>54.95474130428569</v>
      </c>
      <c r="Q250" s="4">
        <f>'RIN Values'!D250</f>
        <v>162.18</v>
      </c>
      <c r="R250" s="4">
        <f>'Fixed Credits Value'!B250</f>
        <v>100</v>
      </c>
      <c r="S250" s="4">
        <f>'Fixed Credits Value'!C250</f>
        <v>16</v>
      </c>
      <c r="T250" s="4">
        <f t="shared" si="26"/>
        <v>675.01474130428574</v>
      </c>
      <c r="U250" s="4">
        <f>T250/'Feedstock Conversions'!B$10</f>
        <v>83.11795201481138</v>
      </c>
      <c r="W250" s="4">
        <f t="shared" si="24"/>
        <v>122.82425307950723</v>
      </c>
      <c r="X250" s="4">
        <f t="shared" si="27"/>
        <v>61.014741304285735</v>
      </c>
      <c r="AE250" s="54">
        <v>55.5</v>
      </c>
      <c r="AF250" s="4">
        <f>$B250+'Rail Costs'!M250</f>
        <v>64.572222844344907</v>
      </c>
      <c r="AG250" s="4">
        <f>$B250+'Rail Costs'!B250</f>
        <v>65.929630459126543</v>
      </c>
      <c r="AH250" s="4">
        <f>$B250+'Rail Costs'!P250</f>
        <v>62.128889137737964</v>
      </c>
      <c r="AI250" s="4">
        <f>$B250+'Rail Costs'!L250</f>
        <v>63.214815229563271</v>
      </c>
      <c r="AM250" s="4">
        <f>$L250-(AE250*'Feedstock Conversions'!$B$19)-'Rail Costs'!Q250</f>
        <v>195.97288684484892</v>
      </c>
      <c r="AN250" s="4">
        <f>$L250-(AF250*'Feedstock Conversions'!$B$19)-'Rail Costs'!R250</f>
        <v>128.88592916010651</v>
      </c>
      <c r="AO250" s="4">
        <f>$L250-(AG250*'Feedstock Conversions'!$B$19)-'Rail Costs'!S250</f>
        <v>118.98098656585636</v>
      </c>
      <c r="AP250" s="4">
        <f>$L250-(AH250*'Feedstock Conversions'!$B$19)-'Rail Costs'!T250</f>
        <v>146.80443006180349</v>
      </c>
      <c r="AQ250" s="4">
        <f>$L250-(AI250*'Feedstock Conversions'!$B$19)-'Rail Costs'!U250</f>
        <v>138.89474382229321</v>
      </c>
      <c r="AR250" s="4">
        <f>W250-'Rail Costs'!V250</f>
        <v>117.62183804504886</v>
      </c>
      <c r="AT250" s="4">
        <f>$T250-(AE250*'Feedstock Conversions'!$B$10)-'Rail Costs'!Q250</f>
        <v>219.73787814913464</v>
      </c>
      <c r="AU250" s="4">
        <f>$T250-(AF250*'Feedstock Conversions'!$B$10)-'Rail Costs'!R250</f>
        <v>146.56194689869602</v>
      </c>
      <c r="AV250" s="4">
        <f>$T250-(AG250*'Feedstock Conversions'!$B$10)-'Rail Costs'!S250</f>
        <v>135.745957560325</v>
      </c>
      <c r="AW250" s="4">
        <f>$T250-(AH250*'Feedstock Conversions'!$B$10)-'Rail Costs'!T250</f>
        <v>166.12033193981074</v>
      </c>
      <c r="AX250" s="4">
        <f>$T250-(AI250*'Feedstock Conversions'!$B$10)-'Rail Costs'!U250</f>
        <v>157.48180830500371</v>
      </c>
      <c r="AY250" s="4">
        <f>X250-'Rail Costs'!V250</f>
        <v>55.812326269827366</v>
      </c>
      <c r="BH250">
        <f t="shared" si="21"/>
        <v>40</v>
      </c>
      <c r="BI250">
        <f t="shared" si="22"/>
        <v>2023</v>
      </c>
      <c r="BJ250">
        <f t="shared" si="25"/>
        <v>10</v>
      </c>
    </row>
    <row r="251" spans="1:62" x14ac:dyDescent="0.2">
      <c r="A251" s="11">
        <v>45212</v>
      </c>
      <c r="B251" s="4">
        <v>60.2</v>
      </c>
      <c r="C251" s="18">
        <f>'Poultry Fat'!B251+'Rail Costs'!B251</f>
        <v>65.629630459126545</v>
      </c>
      <c r="E251" s="4">
        <f>'Poultry Fat'!C251*'Feedstock Conversions'!B$19</f>
        <v>488.94074692049276</v>
      </c>
      <c r="F251" s="4">
        <f>'Poultry Fat'!C251*'Feedstock Conversions'!B$10</f>
        <v>532.98916723030993</v>
      </c>
      <c r="H251" s="4">
        <f>'Fuel Values'!B251-'Poultry Fat'!I251-'Poultry Fat'!J251-'Poultry Fat'!K251</f>
        <v>316.82148650597111</v>
      </c>
      <c r="I251" s="18">
        <f>('LCFS Values'!$E$6-$AA$4)/1000000*'LCFS Values'!B251*'LCFS Values'!$G$2*100</f>
        <v>53.603513494028952</v>
      </c>
      <c r="J251" s="4">
        <f>'RIN Values'!C251</f>
        <v>124.57499999999999</v>
      </c>
      <c r="K251" s="4">
        <f>'Fixed Credits Value'!B251</f>
        <v>100</v>
      </c>
      <c r="L251" s="4">
        <f t="shared" si="23"/>
        <v>595</v>
      </c>
      <c r="M251" s="4">
        <f>L251/'Feedstock Conversions'!B$19</f>
        <v>79.865771812080538</v>
      </c>
      <c r="O251" s="4">
        <f>'Fuel Values'!C251*100</f>
        <v>325.53999999999996</v>
      </c>
      <c r="P251" s="18">
        <f>('LCFS Values'!$E$5-AB$4)/1000000*'LCFS Values'!B251*'LCFS Values'!$G$2*100</f>
        <v>52.151680673999991</v>
      </c>
      <c r="Q251" s="4">
        <f>'RIN Values'!D251</f>
        <v>141.185</v>
      </c>
      <c r="R251" s="4">
        <f>'Fixed Credits Value'!B251</f>
        <v>100</v>
      </c>
      <c r="S251" s="4">
        <f>'Fixed Credits Value'!C251</f>
        <v>16</v>
      </c>
      <c r="T251" s="4">
        <f t="shared" si="26"/>
        <v>634.876680674</v>
      </c>
      <c r="U251" s="4">
        <f>T251/'Feedstock Conversions'!B$10</f>
        <v>78.175551214809033</v>
      </c>
      <c r="W251" s="4">
        <f t="shared" si="24"/>
        <v>106.05925307950724</v>
      </c>
      <c r="X251" s="4">
        <f t="shared" si="27"/>
        <v>39.876680673999999</v>
      </c>
      <c r="AE251" s="54">
        <v>52.9</v>
      </c>
      <c r="AF251" s="4">
        <f>$B251+'Rail Costs'!M251</f>
        <v>64.27222284434491</v>
      </c>
      <c r="AG251" s="4">
        <f>$B251+'Rail Costs'!B251</f>
        <v>65.629630459126545</v>
      </c>
      <c r="AH251" s="4">
        <f>$B251+'Rail Costs'!P251</f>
        <v>61.828889137737967</v>
      </c>
      <c r="AI251" s="4">
        <f>$B251+'Rail Costs'!L251</f>
        <v>62.914815229563274</v>
      </c>
      <c r="AM251" s="4">
        <f>$L251-(AE251*'Feedstock Conversions'!$B$19)-'Rail Costs'!Q251</f>
        <v>196.34288684484892</v>
      </c>
      <c r="AN251" s="4">
        <f>$L251-(AF251*'Feedstock Conversions'!$B$19)-'Rail Costs'!R251</f>
        <v>112.12092916010654</v>
      </c>
      <c r="AO251" s="4">
        <f>$L251-(AG251*'Feedstock Conversions'!$B$19)-'Rail Costs'!S251</f>
        <v>102.21598656585637</v>
      </c>
      <c r="AP251" s="4">
        <f>$L251-(AH251*'Feedstock Conversions'!$B$19)-'Rail Costs'!T251</f>
        <v>130.0394300618035</v>
      </c>
      <c r="AQ251" s="4">
        <f>$L251-(AI251*'Feedstock Conversions'!$B$19)-'Rail Costs'!U251</f>
        <v>122.12974382229322</v>
      </c>
      <c r="AR251" s="4">
        <f>W251-'Rail Costs'!V251</f>
        <v>100.85683804504887</v>
      </c>
      <c r="AT251" s="4">
        <f>$T251-(AE251*'Feedstock Conversions'!$B$10)-'Rail Costs'!Q251</f>
        <v>200.71485085218222</v>
      </c>
      <c r="AU251" s="4">
        <f>$T251-(AF251*'Feedstock Conversions'!$B$10)-'Rail Costs'!R251</f>
        <v>108.86023626841036</v>
      </c>
      <c r="AV251" s="4">
        <f>$T251-(AG251*'Feedstock Conversions'!$B$10)-'Rail Costs'!S251</f>
        <v>98.044246930039193</v>
      </c>
      <c r="AW251" s="4">
        <f>$T251-(AH251*'Feedstock Conversions'!$B$10)-'Rail Costs'!T251</f>
        <v>128.41862130952501</v>
      </c>
      <c r="AX251" s="4">
        <f>$T251-(AI251*'Feedstock Conversions'!$B$10)-'Rail Costs'!U251</f>
        <v>119.78009767471798</v>
      </c>
      <c r="AY251" s="4">
        <f>X251-'Rail Costs'!V251</f>
        <v>34.67426563954163</v>
      </c>
      <c r="BH251">
        <f t="shared" si="21"/>
        <v>41</v>
      </c>
      <c r="BI251">
        <f t="shared" si="22"/>
        <v>2023</v>
      </c>
      <c r="BJ251">
        <f t="shared" si="25"/>
        <v>10</v>
      </c>
    </row>
    <row r="252" spans="1:62" x14ac:dyDescent="0.2">
      <c r="A252" s="11">
        <v>45219</v>
      </c>
      <c r="B252" s="4">
        <v>56.4</v>
      </c>
      <c r="C252" s="18">
        <f>'Poultry Fat'!B252+'Rail Costs'!B252</f>
        <v>61.829630459126534</v>
      </c>
      <c r="E252" s="4">
        <f>'Poultry Fat'!C252*'Feedstock Conversions'!B$19</f>
        <v>460.6307469204927</v>
      </c>
      <c r="F252" s="4">
        <f>'Poultry Fat'!C252*'Feedstock Conversions'!B$10</f>
        <v>502.12873389697648</v>
      </c>
      <c r="H252" s="4">
        <f>'Fuel Values'!B252-'Poultry Fat'!I252-'Poultry Fat'!J252-'Poultry Fat'!K252</f>
        <v>297.77185272706708</v>
      </c>
      <c r="I252" s="18">
        <f>('LCFS Values'!$E$6-$AA$4)/1000000*'LCFS Values'!B252*'LCFS Values'!$G$2*100</f>
        <v>51.253147272932921</v>
      </c>
      <c r="J252" s="4">
        <f>'RIN Values'!C252</f>
        <v>135.97500000000002</v>
      </c>
      <c r="K252" s="4">
        <f>'Fixed Credits Value'!B252</f>
        <v>100</v>
      </c>
      <c r="L252" s="4">
        <f t="shared" si="23"/>
        <v>585</v>
      </c>
      <c r="M252" s="4">
        <f>L252/'Feedstock Conversions'!B$19</f>
        <v>78.523489932885909</v>
      </c>
      <c r="O252" s="4">
        <f>'Fuel Values'!C252*100</f>
        <v>322.82</v>
      </c>
      <c r="P252" s="18">
        <f>('LCFS Values'!$E$5-AB$4)/1000000*'LCFS Values'!B252*'LCFS Values'!$G$2*100</f>
        <v>49.864973317714274</v>
      </c>
      <c r="Q252" s="4">
        <f>'RIN Values'!D252</f>
        <v>154.10500000000002</v>
      </c>
      <c r="R252" s="4">
        <f>'Fixed Credits Value'!B252</f>
        <v>100</v>
      </c>
      <c r="S252" s="4">
        <f>'Fixed Credits Value'!C252</f>
        <v>16</v>
      </c>
      <c r="T252" s="4">
        <f t="shared" si="26"/>
        <v>642.78997331771427</v>
      </c>
      <c r="U252" s="4">
        <f>T252/'Feedstock Conversions'!B$10</f>
        <v>79.149954643345282</v>
      </c>
      <c r="W252" s="4">
        <f t="shared" si="24"/>
        <v>124.3692530795073</v>
      </c>
      <c r="X252" s="4">
        <f t="shared" si="27"/>
        <v>57.789973317714271</v>
      </c>
      <c r="AE252" s="54">
        <v>49</v>
      </c>
      <c r="AF252" s="4">
        <f>$B252+'Rail Costs'!M252</f>
        <v>60.472222844344898</v>
      </c>
      <c r="AG252" s="4">
        <f>$B252+'Rail Costs'!B252</f>
        <v>61.829630459126534</v>
      </c>
      <c r="AH252" s="4">
        <f>$B252+'Rail Costs'!P252</f>
        <v>58.028889137737963</v>
      </c>
      <c r="AI252" s="4">
        <f>$B252+'Rail Costs'!L252</f>
        <v>59.11481522956327</v>
      </c>
      <c r="AM252" s="4">
        <f>$L252-(AE252*'Feedstock Conversions'!$B$19)-'Rail Costs'!Q252</f>
        <v>215.39788684484893</v>
      </c>
      <c r="AN252" s="4">
        <f>$L252-(AF252*'Feedstock Conversions'!$B$19)-'Rail Costs'!R252</f>
        <v>130.43092916010659</v>
      </c>
      <c r="AO252" s="4">
        <f>$L252-(AG252*'Feedstock Conversions'!$B$19)-'Rail Costs'!S252</f>
        <v>120.52598656585643</v>
      </c>
      <c r="AP252" s="4">
        <f>$L252-(AH252*'Feedstock Conversions'!$B$19)-'Rail Costs'!T252</f>
        <v>148.3494300618035</v>
      </c>
      <c r="AQ252" s="4">
        <f>$L252-(AI252*'Feedstock Conversions'!$B$19)-'Rail Costs'!U252</f>
        <v>140.43974382229322</v>
      </c>
      <c r="AR252" s="4">
        <f>W252-'Rail Costs'!V252</f>
        <v>119.16683804504893</v>
      </c>
      <c r="AT252" s="4">
        <f>$T252-(AE252*'Feedstock Conversions'!$B$10)-'Rail Costs'!Q252</f>
        <v>240.3006934958965</v>
      </c>
      <c r="AU252" s="4">
        <f>$T252-(AF252*'Feedstock Conversions'!$B$10)-'Rail Costs'!R252</f>
        <v>147.63396224545801</v>
      </c>
      <c r="AV252" s="4">
        <f>$T252-(AG252*'Feedstock Conversions'!$B$10)-'Rail Costs'!S252</f>
        <v>136.81797290708693</v>
      </c>
      <c r="AW252" s="4">
        <f>$T252-(AH252*'Feedstock Conversions'!$B$10)-'Rail Costs'!T252</f>
        <v>167.19234728657261</v>
      </c>
      <c r="AX252" s="4">
        <f>$T252-(AI252*'Feedstock Conversions'!$B$10)-'Rail Costs'!U252</f>
        <v>158.55382365176558</v>
      </c>
      <c r="AY252" s="4">
        <f>X252-'Rail Costs'!V252</f>
        <v>52.587558283255902</v>
      </c>
      <c r="BH252">
        <f t="shared" si="21"/>
        <v>42</v>
      </c>
      <c r="BI252">
        <f t="shared" si="22"/>
        <v>2023</v>
      </c>
      <c r="BJ252">
        <f t="shared" si="25"/>
        <v>10</v>
      </c>
    </row>
    <row r="253" spans="1:62" x14ac:dyDescent="0.2">
      <c r="A253" s="11">
        <v>45226</v>
      </c>
      <c r="B253" s="4">
        <v>52.8</v>
      </c>
      <c r="C253" s="18">
        <f>'Poultry Fat'!B253+'Rail Costs'!B253</f>
        <v>58.229630459126533</v>
      </c>
      <c r="E253" s="4">
        <f>'Poultry Fat'!C253*'Feedstock Conversions'!B$19</f>
        <v>433.8107469204927</v>
      </c>
      <c r="F253" s="4">
        <f>'Poultry Fat'!C253*'Feedstock Conversions'!B$10</f>
        <v>472.89253389697649</v>
      </c>
      <c r="H253" s="4">
        <f>'Fuel Values'!B253-'Poultry Fat'!I253-'Poultry Fat'!J253-'Poultry Fat'!K253</f>
        <v>299.41530660549392</v>
      </c>
      <c r="I253" s="18">
        <f>('LCFS Values'!$E$6-$AA$4)/1000000*'LCFS Values'!B253*'LCFS Values'!$G$2*100</f>
        <v>51.859693394506102</v>
      </c>
      <c r="J253" s="4">
        <f>'RIN Values'!C253</f>
        <v>130.72500000000002</v>
      </c>
      <c r="K253" s="4">
        <f>'Fixed Credits Value'!B253</f>
        <v>100</v>
      </c>
      <c r="L253" s="4">
        <f t="shared" si="23"/>
        <v>582</v>
      </c>
      <c r="M253" s="4">
        <f>L253/'Feedstock Conversions'!B$19</f>
        <v>78.12080536912751</v>
      </c>
      <c r="O253" s="4">
        <f>'Fuel Values'!C253*100</f>
        <v>306.81</v>
      </c>
      <c r="P253" s="18">
        <f>('LCFS Values'!$E$5-AB$4)/1000000*'LCFS Values'!B253*'LCFS Values'!$G$2*100</f>
        <v>50.455091345142847</v>
      </c>
      <c r="Q253" s="4">
        <f>'RIN Values'!D253</f>
        <v>148.155</v>
      </c>
      <c r="R253" s="4">
        <f>'Fixed Credits Value'!B253</f>
        <v>100</v>
      </c>
      <c r="S253" s="4">
        <f>'Fixed Credits Value'!C253</f>
        <v>16</v>
      </c>
      <c r="T253" s="4">
        <f t="shared" si="26"/>
        <v>621.42009134514274</v>
      </c>
      <c r="U253" s="4">
        <f>T253/'Feedstock Conversions'!B$10</f>
        <v>76.518573851680912</v>
      </c>
      <c r="W253" s="4">
        <f t="shared" si="24"/>
        <v>148.1892530795073</v>
      </c>
      <c r="X253" s="4">
        <f t="shared" si="27"/>
        <v>39.420091345142737</v>
      </c>
      <c r="AE253" s="54">
        <v>44.1</v>
      </c>
      <c r="AF253" s="4">
        <f>$B253+'Rail Costs'!M253</f>
        <v>56.872222844344904</v>
      </c>
      <c r="AG253" s="4">
        <f>$B253+'Rail Costs'!B253</f>
        <v>58.229630459126533</v>
      </c>
      <c r="AH253" s="4">
        <f>$B253+'Rail Costs'!P253</f>
        <v>54.428889137737961</v>
      </c>
      <c r="AI253" s="4">
        <f>$B253+'Rail Costs'!L253</f>
        <v>55.514815229563268</v>
      </c>
      <c r="AM253" s="4">
        <f>$L253-(AE253*'Feedstock Conversions'!$B$19)-'Rail Costs'!Q253</f>
        <v>248.90288684484892</v>
      </c>
      <c r="AN253" s="4">
        <f>$L253-(AF253*'Feedstock Conversions'!$B$19)-'Rail Costs'!R253</f>
        <v>154.25092916010658</v>
      </c>
      <c r="AO253" s="4">
        <f>$L253-(AG253*'Feedstock Conversions'!$B$19)-'Rail Costs'!S253</f>
        <v>144.34598656585644</v>
      </c>
      <c r="AP253" s="4">
        <f>$L253-(AH253*'Feedstock Conversions'!$B$19)-'Rail Costs'!T253</f>
        <v>172.1694300618035</v>
      </c>
      <c r="AQ253" s="4">
        <f>$L253-(AI253*'Feedstock Conversions'!$B$19)-'Rail Costs'!U253</f>
        <v>164.25974382229322</v>
      </c>
      <c r="AR253" s="4">
        <f>W253-'Rail Costs'!V253</f>
        <v>142.98683804504893</v>
      </c>
      <c r="AT253" s="4">
        <f>$T253-(AE253*'Feedstock Conversions'!$B$10)-'Rail Costs'!Q253</f>
        <v>258.72452818999164</v>
      </c>
      <c r="AU253" s="4">
        <f>$T253-(AF253*'Feedstock Conversions'!$B$10)-'Rail Costs'!R253</f>
        <v>155.50028027288641</v>
      </c>
      <c r="AV253" s="4">
        <f>$T253-(AG253*'Feedstock Conversions'!$B$10)-'Rail Costs'!S253</f>
        <v>144.68429093451539</v>
      </c>
      <c r="AW253" s="4">
        <f>$T253-(AH253*'Feedstock Conversions'!$B$10)-'Rail Costs'!T253</f>
        <v>175.05866531400113</v>
      </c>
      <c r="AX253" s="4">
        <f>$T253-(AI253*'Feedstock Conversions'!$B$10)-'Rail Costs'!U253</f>
        <v>166.4201416791941</v>
      </c>
      <c r="AY253" s="4">
        <f>X253-'Rail Costs'!V253</f>
        <v>34.217676310684368</v>
      </c>
      <c r="BH253">
        <f t="shared" si="21"/>
        <v>43</v>
      </c>
      <c r="BI253">
        <f t="shared" si="22"/>
        <v>2023</v>
      </c>
      <c r="BJ253">
        <f t="shared" si="25"/>
        <v>10</v>
      </c>
    </row>
    <row r="254" spans="1:62" x14ac:dyDescent="0.2">
      <c r="A254" s="11">
        <v>45233</v>
      </c>
      <c r="B254" s="4">
        <v>50.4</v>
      </c>
      <c r="C254" s="18">
        <f>'Poultry Fat'!B254+'Rail Costs'!B254</f>
        <v>55.829630459126534</v>
      </c>
      <c r="E254" s="4">
        <f>'Poultry Fat'!C254*'Feedstock Conversions'!B$19</f>
        <v>415.93074692049271</v>
      </c>
      <c r="F254" s="4">
        <f>'Poultry Fat'!C254*'Feedstock Conversions'!B$10</f>
        <v>453.40173389697645</v>
      </c>
      <c r="H254" s="4">
        <f>'Fuel Values'!B254-'Poultry Fat'!I254-'Poultry Fat'!J254-'Poultry Fat'!K254</f>
        <v>296.90876048392079</v>
      </c>
      <c r="I254" s="18">
        <f>('LCFS Values'!$E$6-$AA$4)/1000000*'LCFS Values'!B254*'LCFS Values'!$G$2*100</f>
        <v>52.466239516079263</v>
      </c>
      <c r="J254" s="4">
        <f>'RIN Values'!C254</f>
        <v>122.625</v>
      </c>
      <c r="K254" s="4">
        <f>'Fixed Credits Value'!B254</f>
        <v>100</v>
      </c>
      <c r="L254" s="4">
        <f t="shared" si="23"/>
        <v>572</v>
      </c>
      <c r="M254" s="4">
        <f>L254/'Feedstock Conversions'!B$19</f>
        <v>76.77852348993288</v>
      </c>
      <c r="O254" s="4">
        <f>'Fuel Values'!C254*100</f>
        <v>295.45</v>
      </c>
      <c r="P254" s="18">
        <f>('LCFS Values'!$E$5-AB$4)/1000000*'LCFS Values'!B254*'LCFS Values'!$G$2*100</f>
        <v>51.045209372571421</v>
      </c>
      <c r="Q254" s="4">
        <f>'RIN Values'!D254</f>
        <v>138.97499999999999</v>
      </c>
      <c r="R254" s="4">
        <f>'Fixed Credits Value'!B254</f>
        <v>100</v>
      </c>
      <c r="S254" s="4">
        <f>'Fixed Credits Value'!C254</f>
        <v>16</v>
      </c>
      <c r="T254" s="4">
        <f t="shared" si="26"/>
        <v>601.47020937257139</v>
      </c>
      <c r="U254" s="4">
        <f>T254/'Feedstock Conversions'!B$10</f>
        <v>74.062044784932951</v>
      </c>
      <c r="W254" s="4">
        <f t="shared" si="24"/>
        <v>156.06925307950729</v>
      </c>
      <c r="X254" s="4">
        <f t="shared" si="27"/>
        <v>29.470209372571389</v>
      </c>
      <c r="AE254" s="54">
        <v>38.799999999999997</v>
      </c>
      <c r="AF254" s="4">
        <f>$B254+'Rail Costs'!M254</f>
        <v>54.472222844344898</v>
      </c>
      <c r="AG254" s="4">
        <f>$B254+'Rail Costs'!B254</f>
        <v>55.829630459126534</v>
      </c>
      <c r="AH254" s="4">
        <f>$B254+'Rail Costs'!P254</f>
        <v>52.028889137737963</v>
      </c>
      <c r="AI254" s="4">
        <f>$B254+'Rail Costs'!L254</f>
        <v>53.11481522956327</v>
      </c>
      <c r="AM254" s="4">
        <f>$L254-(AE254*'Feedstock Conversions'!$B$19)-'Rail Costs'!Q254</f>
        <v>278.38788684484894</v>
      </c>
      <c r="AN254" s="4">
        <f>$L254-(AF254*'Feedstock Conversions'!$B$19)-'Rail Costs'!R254</f>
        <v>162.13092916010658</v>
      </c>
      <c r="AO254" s="4">
        <f>$L254-(AG254*'Feedstock Conversions'!$B$19)-'Rail Costs'!S254</f>
        <v>152.22598656585643</v>
      </c>
      <c r="AP254" s="4">
        <f>$L254-(AH254*'Feedstock Conversions'!$B$19)-'Rail Costs'!T254</f>
        <v>180.04943006180349</v>
      </c>
      <c r="AQ254" s="4">
        <f>$L254-(AI254*'Feedstock Conversions'!$B$19)-'Rail Costs'!U254</f>
        <v>172.13974382229321</v>
      </c>
      <c r="AR254" s="4">
        <f>W254-'Rail Costs'!V254</f>
        <v>150.86683804504892</v>
      </c>
      <c r="AT254" s="4">
        <f>$T254-(AE254*'Feedstock Conversions'!$B$10)-'Rail Costs'!Q254</f>
        <v>281.81682955075365</v>
      </c>
      <c r="AU254" s="4">
        <f>$T254-(AF254*'Feedstock Conversions'!$B$10)-'Rail Costs'!R254</f>
        <v>155.04119830031516</v>
      </c>
      <c r="AV254" s="4">
        <f>$T254-(AG254*'Feedstock Conversions'!$B$10)-'Rail Costs'!S254</f>
        <v>144.22520896194408</v>
      </c>
      <c r="AW254" s="4">
        <f>$T254-(AH254*'Feedstock Conversions'!$B$10)-'Rail Costs'!T254</f>
        <v>174.59958334142976</v>
      </c>
      <c r="AX254" s="4">
        <f>$T254-(AI254*'Feedstock Conversions'!$B$10)-'Rail Costs'!U254</f>
        <v>165.96105970662273</v>
      </c>
      <c r="AY254" s="4">
        <f>X254-'Rail Costs'!V254</f>
        <v>24.267794338113021</v>
      </c>
      <c r="BH254">
        <f t="shared" si="21"/>
        <v>44</v>
      </c>
      <c r="BI254">
        <f t="shared" si="22"/>
        <v>2023</v>
      </c>
      <c r="BJ254">
        <f t="shared" si="25"/>
        <v>11</v>
      </c>
    </row>
    <row r="255" spans="1:62" x14ac:dyDescent="0.2">
      <c r="A255" s="11">
        <v>45240</v>
      </c>
      <c r="B255" s="4">
        <v>49</v>
      </c>
      <c r="C255" s="18">
        <f>'Poultry Fat'!B255+'Rail Costs'!B255</f>
        <v>54.429630459126535</v>
      </c>
      <c r="E255" s="4">
        <f>'Poultry Fat'!C255*'Feedstock Conversions'!B$19</f>
        <v>405.5007469204927</v>
      </c>
      <c r="F255" s="4">
        <f>'Poultry Fat'!C255*'Feedstock Conversions'!B$10</f>
        <v>442.03210056364316</v>
      </c>
      <c r="H255" s="4">
        <f>'Fuel Values'!B255-'Poultry Fat'!I255-'Poultry Fat'!J255-'Poultry Fat'!K255</f>
        <v>289.82921711383688</v>
      </c>
      <c r="I255" s="18">
        <f>('LCFS Values'!$E$6-$AA$4)/1000000*'LCFS Values'!B255*'LCFS Values'!$G$2*100</f>
        <v>50.570782886163101</v>
      </c>
      <c r="J255" s="4">
        <f>'RIN Values'!C255</f>
        <v>123.60000000000001</v>
      </c>
      <c r="K255" s="4">
        <f>'Fixed Credits Value'!B255</f>
        <v>100</v>
      </c>
      <c r="L255" s="4">
        <f t="shared" si="23"/>
        <v>564</v>
      </c>
      <c r="M255" s="4">
        <f>L255/'Feedstock Conversions'!B$19</f>
        <v>75.704697986577173</v>
      </c>
      <c r="O255" s="4">
        <f>'Fuel Values'!C255*100</f>
        <v>283.45999999999998</v>
      </c>
      <c r="P255" s="18">
        <f>('LCFS Values'!$E$5-AB$4)/1000000*'LCFS Values'!B255*'LCFS Values'!$G$2*100</f>
        <v>49.201090536857137</v>
      </c>
      <c r="Q255" s="4">
        <f>'RIN Values'!D255</f>
        <v>140.08000000000001</v>
      </c>
      <c r="R255" s="4">
        <f>'Fixed Credits Value'!B255</f>
        <v>100</v>
      </c>
      <c r="S255" s="4">
        <f>'Fixed Credits Value'!C255</f>
        <v>16</v>
      </c>
      <c r="T255" s="4">
        <f t="shared" si="26"/>
        <v>588.7410905368572</v>
      </c>
      <c r="U255" s="4">
        <f>T255/'Feedstock Conversions'!B$10</f>
        <v>72.494644513742742</v>
      </c>
      <c r="W255" s="4">
        <f t="shared" si="24"/>
        <v>158.4992530795073</v>
      </c>
      <c r="X255" s="4">
        <f t="shared" si="27"/>
        <v>24.7410905368572</v>
      </c>
      <c r="AE255" s="54">
        <v>38.75</v>
      </c>
      <c r="AF255" s="4">
        <f>$B255+'Rail Costs'!M255</f>
        <v>53.072222844344907</v>
      </c>
      <c r="AG255" s="4">
        <f>$B255+'Rail Costs'!B255</f>
        <v>54.429630459126535</v>
      </c>
      <c r="AH255" s="4">
        <f>$B255+'Rail Costs'!P255</f>
        <v>50.628889137737964</v>
      </c>
      <c r="AI255" s="4">
        <f>$B255+'Rail Costs'!L255</f>
        <v>51.714815229563271</v>
      </c>
      <c r="AM255" s="4">
        <f>$L255-(AE255*'Feedstock Conversions'!$B$19)-'Rail Costs'!Q255</f>
        <v>270.76038684484894</v>
      </c>
      <c r="AN255" s="4">
        <f>$L255-(AF255*'Feedstock Conversions'!$B$19)-'Rail Costs'!R255</f>
        <v>164.56092916010653</v>
      </c>
      <c r="AO255" s="4">
        <f>$L255-(AG255*'Feedstock Conversions'!$B$19)-'Rail Costs'!S255</f>
        <v>154.65598656585644</v>
      </c>
      <c r="AP255" s="4">
        <f>$L255-(AH255*'Feedstock Conversions'!$B$19)-'Rail Costs'!T255</f>
        <v>182.4794300618035</v>
      </c>
      <c r="AQ255" s="4">
        <f>$L255-(AI255*'Feedstock Conversions'!$B$19)-'Rail Costs'!U255</f>
        <v>174.56974382229322</v>
      </c>
      <c r="AR255" s="4">
        <f>W255-'Rail Costs'!V255</f>
        <v>153.29683804504893</v>
      </c>
      <c r="AT255" s="4">
        <f>$T255-(AE255*'Feedstock Conversions'!$B$10)-'Rail Costs'!Q255</f>
        <v>269.49376904837277</v>
      </c>
      <c r="AU255" s="4">
        <f>$T255-(AF255*'Feedstock Conversions'!$B$10)-'Rail Costs'!R255</f>
        <v>153.68171279793421</v>
      </c>
      <c r="AV255" s="4">
        <f>$T255-(AG255*'Feedstock Conversions'!$B$10)-'Rail Costs'!S255</f>
        <v>142.86572345956318</v>
      </c>
      <c r="AW255" s="4">
        <f>$T255-(AH255*'Feedstock Conversions'!$B$10)-'Rail Costs'!T255</f>
        <v>173.24009783904887</v>
      </c>
      <c r="AX255" s="4">
        <f>$T255-(AI255*'Feedstock Conversions'!$B$10)-'Rail Costs'!U255</f>
        <v>164.60157420424184</v>
      </c>
      <c r="AY255" s="4">
        <f>X255-'Rail Costs'!V255</f>
        <v>19.538675502398831</v>
      </c>
      <c r="BH255">
        <f t="shared" si="21"/>
        <v>45</v>
      </c>
      <c r="BI255">
        <f t="shared" si="22"/>
        <v>2023</v>
      </c>
      <c r="BJ255">
        <f t="shared" si="25"/>
        <v>11</v>
      </c>
    </row>
    <row r="256" spans="1:62" x14ac:dyDescent="0.2">
      <c r="A256" s="11">
        <v>45247</v>
      </c>
      <c r="B256" s="4">
        <v>48.7</v>
      </c>
      <c r="C256" s="18">
        <f>'Poultry Fat'!B256+'Rail Costs'!B256</f>
        <v>54.129630459126538</v>
      </c>
      <c r="E256" s="4">
        <f>'Poultry Fat'!C256*'Feedstock Conversions'!B$19</f>
        <v>403.26574692049275</v>
      </c>
      <c r="F256" s="4">
        <f>'Poultry Fat'!C256*'Feedstock Conversions'!B$10</f>
        <v>439.59575056364315</v>
      </c>
      <c r="H256" s="4">
        <f>'Fuel Values'!B256-'Poultry Fat'!I256-'Poultry Fat'!J256-'Poultry Fat'!K256</f>
        <v>283.91548971604198</v>
      </c>
      <c r="I256" s="18">
        <f>('LCFS Values'!$E$6-$AA$4)/1000000*'LCFS Values'!B256*'LCFS Values'!$G$2*100</f>
        <v>50.684510283958076</v>
      </c>
      <c r="J256" s="4">
        <f>'RIN Values'!C256</f>
        <v>125.39999999999999</v>
      </c>
      <c r="K256" s="4">
        <f>'Fixed Credits Value'!B256</f>
        <v>100</v>
      </c>
      <c r="L256" s="4">
        <f t="shared" si="23"/>
        <v>560</v>
      </c>
      <c r="M256" s="4">
        <f>L256/'Feedstock Conversions'!B$19</f>
        <v>75.167785234899327</v>
      </c>
      <c r="O256" s="4">
        <f>'Fuel Values'!C256*100</f>
        <v>296.03000000000003</v>
      </c>
      <c r="P256" s="18">
        <f>('LCFS Values'!$E$5-AB$4)/1000000*'LCFS Values'!B256*'LCFS Values'!$G$2*100</f>
        <v>49.311737666999989</v>
      </c>
      <c r="Q256" s="4">
        <f>'RIN Values'!D256</f>
        <v>142.11999999999998</v>
      </c>
      <c r="R256" s="4">
        <f>'Fixed Credits Value'!B256</f>
        <v>100</v>
      </c>
      <c r="S256" s="4">
        <f>'Fixed Credits Value'!C256</f>
        <v>16</v>
      </c>
      <c r="T256" s="4">
        <f t="shared" si="26"/>
        <v>603.46173766700008</v>
      </c>
      <c r="U256" s="4">
        <f>T256/'Feedstock Conversions'!B$10</f>
        <v>74.307271656412254</v>
      </c>
      <c r="W256" s="4">
        <f t="shared" si="24"/>
        <v>156.73425307950725</v>
      </c>
      <c r="X256" s="4">
        <f t="shared" si="27"/>
        <v>43.461737667000079</v>
      </c>
      <c r="AE256" s="54">
        <v>39.75</v>
      </c>
      <c r="AF256" s="4">
        <f>$B256+'Rail Costs'!M256</f>
        <v>52.77222284434491</v>
      </c>
      <c r="AG256" s="4">
        <f>$B256+'Rail Costs'!B256</f>
        <v>54.129630459126538</v>
      </c>
      <c r="AH256" s="4">
        <f>$B256+'Rail Costs'!P256</f>
        <v>50.328889137737967</v>
      </c>
      <c r="AI256" s="4">
        <f>$B256+'Rail Costs'!L256</f>
        <v>51.414815229563274</v>
      </c>
      <c r="AM256" s="4">
        <f>$L256-(AE256*'Feedstock Conversions'!$B$19)-'Rail Costs'!Q256</f>
        <v>259.31038684484895</v>
      </c>
      <c r="AN256" s="4">
        <f>$L256-(AF256*'Feedstock Conversions'!$B$19)-'Rail Costs'!R256</f>
        <v>162.79592916010648</v>
      </c>
      <c r="AO256" s="4">
        <f>$L256-(AG256*'Feedstock Conversions'!$B$19)-'Rail Costs'!S256</f>
        <v>152.89098656585639</v>
      </c>
      <c r="AP256" s="4">
        <f>$L256-(AH256*'Feedstock Conversions'!$B$19)-'Rail Costs'!T256</f>
        <v>180.71443006180345</v>
      </c>
      <c r="AQ256" s="4">
        <f>$L256-(AI256*'Feedstock Conversions'!$B$19)-'Rail Costs'!U256</f>
        <v>172.80474382229318</v>
      </c>
      <c r="AR256" s="4">
        <f>W256-'Rail Costs'!V256</f>
        <v>151.53183804504889</v>
      </c>
      <c r="AT256" s="4">
        <f>$T256-(AE256*'Feedstock Conversions'!$B$10)-'Rail Costs'!Q256</f>
        <v>276.09324951184897</v>
      </c>
      <c r="AU256" s="4">
        <f>$T256-(AF256*'Feedstock Conversions'!$B$10)-'Rail Costs'!R256</f>
        <v>170.83870992807709</v>
      </c>
      <c r="AV256" s="4">
        <f>$T256-(AG256*'Feedstock Conversions'!$B$10)-'Rail Costs'!S256</f>
        <v>160.02272058970607</v>
      </c>
      <c r="AW256" s="4">
        <f>$T256-(AH256*'Feedstock Conversions'!$B$10)-'Rail Costs'!T256</f>
        <v>190.39709496919176</v>
      </c>
      <c r="AX256" s="4">
        <f>$T256-(AI256*'Feedstock Conversions'!$B$10)-'Rail Costs'!U256</f>
        <v>181.75857133438473</v>
      </c>
      <c r="AY256" s="4">
        <f>X256-'Rail Costs'!V256</f>
        <v>38.259322632541711</v>
      </c>
      <c r="BH256">
        <f t="shared" si="21"/>
        <v>46</v>
      </c>
      <c r="BI256">
        <f t="shared" si="22"/>
        <v>2023</v>
      </c>
      <c r="BJ256">
        <f t="shared" si="25"/>
        <v>11</v>
      </c>
    </row>
    <row r="257" spans="1:62" x14ac:dyDescent="0.2">
      <c r="A257" s="11">
        <v>45254</v>
      </c>
      <c r="B257" s="4">
        <v>48.5</v>
      </c>
      <c r="C257" s="18">
        <f>'Poultry Fat'!B257+'Rail Costs'!B257</f>
        <v>53.929630459126535</v>
      </c>
      <c r="E257" s="4">
        <f>'Poultry Fat'!C257*'Feedstock Conversions'!B$19</f>
        <v>401.77574692049268</v>
      </c>
      <c r="F257" s="4">
        <f>'Poultry Fat'!C257*'Feedstock Conversions'!B$10</f>
        <v>437.97151723030981</v>
      </c>
      <c r="H257" s="4">
        <f>'Fuel Values'!B257-'Poultry Fat'!I257-'Poultry Fat'!J257-'Poultry Fat'!K257</f>
        <v>282.14135798123857</v>
      </c>
      <c r="I257" s="18">
        <f>('LCFS Values'!$E$6-$AA$4)/1000000*'LCFS Values'!B257*'LCFS Values'!$G$2*100</f>
        <v>50.608692018761424</v>
      </c>
      <c r="J257" s="4">
        <f>'RIN Values'!C257</f>
        <v>127.24994999999998</v>
      </c>
      <c r="K257" s="4">
        <f>'Fixed Credits Value'!B257</f>
        <v>100</v>
      </c>
      <c r="L257" s="4">
        <f t="shared" si="23"/>
        <v>560</v>
      </c>
      <c r="M257" s="4">
        <f>L257/'Feedstock Conversions'!B$19</f>
        <v>75.167785234899327</v>
      </c>
      <c r="O257" s="4">
        <f>'Fuel Values'!C257*100</f>
        <v>305.25</v>
      </c>
      <c r="P257" s="18">
        <f>('LCFS Values'!$E$5-AB$4)/1000000*'LCFS Values'!B257*'LCFS Values'!$G$2*100</f>
        <v>49.237972913571419</v>
      </c>
      <c r="Q257" s="4">
        <f>'RIN Values'!D257</f>
        <v>144.21660999999997</v>
      </c>
      <c r="R257" s="4">
        <f>'Fixed Credits Value'!B257</f>
        <v>100</v>
      </c>
      <c r="S257" s="4">
        <f>'Fixed Credits Value'!C257</f>
        <v>16</v>
      </c>
      <c r="T257" s="4">
        <f t="shared" si="26"/>
        <v>614.70458291357136</v>
      </c>
      <c r="U257" s="4">
        <f>T257/'Feedstock Conversions'!B$10</f>
        <v>75.691659603124094</v>
      </c>
      <c r="W257" s="4">
        <f t="shared" si="24"/>
        <v>158.22425307950732</v>
      </c>
      <c r="X257" s="4">
        <f t="shared" si="27"/>
        <v>54.704582913571357</v>
      </c>
      <c r="AE257" s="54">
        <v>39.75</v>
      </c>
      <c r="AF257" s="4">
        <f>$B257+'Rail Costs'!M257</f>
        <v>52.572222844344907</v>
      </c>
      <c r="AG257" s="4">
        <f>$B257+'Rail Costs'!B257</f>
        <v>53.929630459126535</v>
      </c>
      <c r="AH257" s="4">
        <f>$B257+'Rail Costs'!P257</f>
        <v>50.128889137737964</v>
      </c>
      <c r="AI257" s="4">
        <f>$B257+'Rail Costs'!L257</f>
        <v>51.214815229563271</v>
      </c>
      <c r="AM257" s="4">
        <f>$L257-(AE257*'Feedstock Conversions'!$B$19)-'Rail Costs'!Q257</f>
        <v>259.31038684484895</v>
      </c>
      <c r="AN257" s="4">
        <f>$L257-(AF257*'Feedstock Conversions'!$B$19)-'Rail Costs'!R257</f>
        <v>164.28592916010655</v>
      </c>
      <c r="AO257" s="4">
        <f>$L257-(AG257*'Feedstock Conversions'!$B$19)-'Rail Costs'!S257</f>
        <v>154.38098656585646</v>
      </c>
      <c r="AP257" s="4">
        <f>$L257-(AH257*'Feedstock Conversions'!$B$19)-'Rail Costs'!T257</f>
        <v>182.20443006180352</v>
      </c>
      <c r="AQ257" s="4">
        <f>$L257-(AI257*'Feedstock Conversions'!$B$19)-'Rail Costs'!U257</f>
        <v>174.29474382229324</v>
      </c>
      <c r="AR257" s="4">
        <f>W257-'Rail Costs'!V257</f>
        <v>153.02183804504895</v>
      </c>
      <c r="AT257" s="4">
        <f>$T257-(AE257*'Feedstock Conversions'!$B$10)-'Rail Costs'!Q257</f>
        <v>287.33609475842024</v>
      </c>
      <c r="AU257" s="4">
        <f>$T257-(AF257*'Feedstock Conversions'!$B$10)-'Rail Costs'!R257</f>
        <v>183.70578850798171</v>
      </c>
      <c r="AV257" s="4">
        <f>$T257-(AG257*'Feedstock Conversions'!$B$10)-'Rail Costs'!S257</f>
        <v>172.88979916961068</v>
      </c>
      <c r="AW257" s="4">
        <f>$T257-(AH257*'Feedstock Conversions'!$B$10)-'Rail Costs'!T257</f>
        <v>203.26417354909637</v>
      </c>
      <c r="AX257" s="4">
        <f>$T257-(AI257*'Feedstock Conversions'!$B$10)-'Rail Costs'!U257</f>
        <v>194.62564991428934</v>
      </c>
      <c r="AY257" s="4">
        <f>X257-'Rail Costs'!V257</f>
        <v>49.502167879112989</v>
      </c>
      <c r="BH257">
        <f t="shared" si="21"/>
        <v>47</v>
      </c>
      <c r="BI257">
        <f t="shared" si="22"/>
        <v>2023</v>
      </c>
      <c r="BJ257">
        <f t="shared" si="25"/>
        <v>11</v>
      </c>
    </row>
    <row r="258" spans="1:62" x14ac:dyDescent="0.2">
      <c r="A258" s="11">
        <v>45261</v>
      </c>
      <c r="B258" s="4">
        <v>48.5</v>
      </c>
      <c r="C258" s="18">
        <f>'Poultry Fat'!B258+'Rail Costs'!B258</f>
        <v>53.929630459126535</v>
      </c>
      <c r="E258" s="4">
        <f>'Poultry Fat'!C258*'Feedstock Conversions'!B$19</f>
        <v>401.77574692049268</v>
      </c>
      <c r="F258" s="4">
        <f>'Poultry Fat'!C258*'Feedstock Conversions'!B$10</f>
        <v>437.97151723030981</v>
      </c>
      <c r="H258" s="4">
        <f>'Fuel Values'!B258-'Poultry Fat'!I258-'Poultry Fat'!J258-'Poultry Fat'!K258</f>
        <v>273.36839655573249</v>
      </c>
      <c r="I258" s="18">
        <f>('LCFS Values'!$E$6-$AA$4)/1000000*'LCFS Values'!B258*'LCFS Values'!$G$2*100</f>
        <v>52.731603444267527</v>
      </c>
      <c r="J258" s="4">
        <f>'RIN Values'!C258</f>
        <v>125.39999999999999</v>
      </c>
      <c r="K258" s="4">
        <f>'Fixed Credits Value'!B258</f>
        <v>100</v>
      </c>
      <c r="L258" s="4">
        <f t="shared" si="23"/>
        <v>551.5</v>
      </c>
      <c r="M258" s="4">
        <f>L258/'Feedstock Conversions'!B$19</f>
        <v>74.026845637583889</v>
      </c>
      <c r="O258" s="4">
        <f>'Fuel Values'!C258*100</f>
        <v>291.8</v>
      </c>
      <c r="P258" s="18">
        <f>('LCFS Values'!$E$5-AB$4)/1000000*'LCFS Values'!B258*'LCFS Values'!$G$2*100</f>
        <v>51.303386009571419</v>
      </c>
      <c r="Q258" s="4">
        <f>'RIN Values'!D258</f>
        <v>142.11999999999998</v>
      </c>
      <c r="R258" s="4">
        <f>'Fixed Credits Value'!B258</f>
        <v>100</v>
      </c>
      <c r="S258" s="4">
        <f>'Fixed Credits Value'!C258</f>
        <v>16</v>
      </c>
      <c r="T258" s="4">
        <f t="shared" si="26"/>
        <v>601.22338600957141</v>
      </c>
      <c r="U258" s="4">
        <f>T258/'Feedstock Conversions'!B$10</f>
        <v>74.031652185799004</v>
      </c>
      <c r="W258" s="4">
        <f t="shared" si="24"/>
        <v>149.72425307950732</v>
      </c>
      <c r="X258" s="4">
        <f t="shared" si="27"/>
        <v>49.723386009571414</v>
      </c>
      <c r="AE258" s="54">
        <v>39.75</v>
      </c>
      <c r="AF258" s="4">
        <f>$B258+'Rail Costs'!M258</f>
        <v>52.572222844344907</v>
      </c>
      <c r="AG258" s="4">
        <f>$B258+'Rail Costs'!B258</f>
        <v>53.929630459126535</v>
      </c>
      <c r="AH258" s="4">
        <f>$B258+'Rail Costs'!P258</f>
        <v>50.128889137737964</v>
      </c>
      <c r="AI258" s="4">
        <f>$B258+'Rail Costs'!L258</f>
        <v>51.214815229563271</v>
      </c>
      <c r="AM258" s="4">
        <f>$L258-(AE258*'Feedstock Conversions'!$B$19)-'Rail Costs'!Q258</f>
        <v>250.81038684484895</v>
      </c>
      <c r="AN258" s="4">
        <f>$L258-(AF258*'Feedstock Conversions'!$B$19)-'Rail Costs'!R258</f>
        <v>155.78592916010655</v>
      </c>
      <c r="AO258" s="4">
        <f>$L258-(AG258*'Feedstock Conversions'!$B$19)-'Rail Costs'!S258</f>
        <v>145.88098656585646</v>
      </c>
      <c r="AP258" s="4">
        <f>$L258-(AH258*'Feedstock Conversions'!$B$19)-'Rail Costs'!T258</f>
        <v>173.70443006180352</v>
      </c>
      <c r="AQ258" s="4">
        <f>$L258-(AI258*'Feedstock Conversions'!$B$19)-'Rail Costs'!U258</f>
        <v>165.79474382229324</v>
      </c>
      <c r="AR258" s="4">
        <f>W258-'Rail Costs'!V258</f>
        <v>144.52183804504895</v>
      </c>
      <c r="AT258" s="4">
        <f>$T258-(AE258*'Feedstock Conversions'!$B$10)-'Rail Costs'!Q258</f>
        <v>273.8548978544203</v>
      </c>
      <c r="AU258" s="4">
        <f>$T258-(AF258*'Feedstock Conversions'!$B$10)-'Rail Costs'!R258</f>
        <v>170.22459160398176</v>
      </c>
      <c r="AV258" s="4">
        <f>$T258-(AG258*'Feedstock Conversions'!$B$10)-'Rail Costs'!S258</f>
        <v>159.40860226561074</v>
      </c>
      <c r="AW258" s="4">
        <f>$T258-(AH258*'Feedstock Conversions'!$B$10)-'Rail Costs'!T258</f>
        <v>189.78297664509643</v>
      </c>
      <c r="AX258" s="4">
        <f>$T258-(AI258*'Feedstock Conversions'!$B$10)-'Rail Costs'!U258</f>
        <v>181.1444530102894</v>
      </c>
      <c r="AY258" s="4">
        <f>X258-'Rail Costs'!V258</f>
        <v>44.520970975113045</v>
      </c>
      <c r="BH258">
        <f t="shared" ref="BH258:BH317" si="28">WEEKNUM(A258)</f>
        <v>48</v>
      </c>
      <c r="BI258">
        <f t="shared" ref="BI258:BI317" si="29">YEAR(A258)</f>
        <v>2023</v>
      </c>
      <c r="BJ258">
        <f t="shared" si="25"/>
        <v>12</v>
      </c>
    </row>
    <row r="259" spans="1:62" x14ac:dyDescent="0.2">
      <c r="A259" s="11">
        <v>45268</v>
      </c>
      <c r="B259" s="4">
        <v>47.6</v>
      </c>
      <c r="C259" s="18">
        <f>'Poultry Fat'!B259+'Rail Costs'!B259</f>
        <v>53.029630459126537</v>
      </c>
      <c r="E259" s="4">
        <f>'Poultry Fat'!C259*'Feedstock Conversions'!B$19</f>
        <v>395.0707469204927</v>
      </c>
      <c r="F259" s="4">
        <f>'Poultry Fat'!C259*'Feedstock Conversions'!B$10</f>
        <v>430.6624672303098</v>
      </c>
      <c r="H259" s="4">
        <f>'Fuel Values'!B259-'Poultry Fat'!I259-'Poultry Fat'!J259-'Poultry Fat'!K259</f>
        <v>272.09916732361131</v>
      </c>
      <c r="I259" s="18">
        <f>('LCFS Values'!$E$6-$AA$4)/1000000*'LCFS Values'!B259*'LCFS Values'!$G$2*100</f>
        <v>54.513332676388714</v>
      </c>
      <c r="J259" s="4">
        <f>'RIN Values'!C259</f>
        <v>124.38749999999999</v>
      </c>
      <c r="K259" s="4">
        <f>'Fixed Credits Value'!B259</f>
        <v>100</v>
      </c>
      <c r="L259" s="4">
        <f t="shared" ref="L259:L322" si="30">K259+J259+I259+H259</f>
        <v>551</v>
      </c>
      <c r="M259" s="4">
        <f>L259/'Feedstock Conversions'!B$19</f>
        <v>73.959731543624159</v>
      </c>
      <c r="O259" s="4">
        <f>'Fuel Values'!C259*100</f>
        <v>257.5</v>
      </c>
      <c r="P259" s="18">
        <f>('LCFS Values'!$E$5-AB$4)/1000000*'LCFS Values'!B259*'LCFS Values'!$G$2*100</f>
        <v>53.036857715142858</v>
      </c>
      <c r="Q259" s="4">
        <f>'RIN Values'!D259</f>
        <v>140.9725</v>
      </c>
      <c r="R259" s="4">
        <f>'Fixed Credits Value'!B259</f>
        <v>100</v>
      </c>
      <c r="S259" s="4">
        <f>'Fixed Credits Value'!C259</f>
        <v>16</v>
      </c>
      <c r="T259" s="4">
        <f t="shared" si="26"/>
        <v>567.50935771514287</v>
      </c>
      <c r="U259" s="4">
        <f>T259/'Feedstock Conversions'!B$10</f>
        <v>69.880274720193256</v>
      </c>
      <c r="W259" s="4">
        <f t="shared" ref="W259:W322" si="31">L259-E259</f>
        <v>155.9292530795073</v>
      </c>
      <c r="X259" s="4">
        <f t="shared" si="27"/>
        <v>16.509357715142869</v>
      </c>
      <c r="AE259" s="54">
        <v>38</v>
      </c>
      <c r="AF259" s="4">
        <f>$B259+'Rail Costs'!M259</f>
        <v>51.672222844344901</v>
      </c>
      <c r="AG259" s="4">
        <f>$B259+'Rail Costs'!B259</f>
        <v>53.029630459126537</v>
      </c>
      <c r="AH259" s="4">
        <f>$B259+'Rail Costs'!P259</f>
        <v>49.228889137737966</v>
      </c>
      <c r="AI259" s="4">
        <f>$B259+'Rail Costs'!L259</f>
        <v>50.314815229563273</v>
      </c>
      <c r="AM259" s="4">
        <f>$L259-(AE259*'Feedstock Conversions'!$B$19)-'Rail Costs'!Q259</f>
        <v>263.34788684484892</v>
      </c>
      <c r="AN259" s="4">
        <f>$L259-(AF259*'Feedstock Conversions'!$B$19)-'Rail Costs'!R259</f>
        <v>161.99092916010659</v>
      </c>
      <c r="AO259" s="4">
        <f>$L259-(AG259*'Feedstock Conversions'!$B$19)-'Rail Costs'!S259</f>
        <v>152.08598656585644</v>
      </c>
      <c r="AP259" s="4">
        <f>$L259-(AH259*'Feedstock Conversions'!$B$19)-'Rail Costs'!T259</f>
        <v>179.9094300618035</v>
      </c>
      <c r="AQ259" s="4">
        <f>$L259-(AI259*'Feedstock Conversions'!$B$19)-'Rail Costs'!U259</f>
        <v>171.99974382229323</v>
      </c>
      <c r="AR259" s="4">
        <f>W259-'Rail Costs'!V259</f>
        <v>150.72683804504894</v>
      </c>
      <c r="AT259" s="4">
        <f>$T259-(AE259*'Feedstock Conversions'!$B$10)-'Rail Costs'!Q259</f>
        <v>254.35291122665848</v>
      </c>
      <c r="AU259" s="4">
        <f>$T259-(AF259*'Feedstock Conversions'!$B$10)-'Rail Costs'!R259</f>
        <v>143.81961330955329</v>
      </c>
      <c r="AV259" s="4">
        <f>$T259-(AG259*'Feedstock Conversions'!$B$10)-'Rail Costs'!S259</f>
        <v>133.00362397118221</v>
      </c>
      <c r="AW259" s="4">
        <f>$T259-(AH259*'Feedstock Conversions'!$B$10)-'Rail Costs'!T259</f>
        <v>163.37799835066789</v>
      </c>
      <c r="AX259" s="4">
        <f>$T259-(AI259*'Feedstock Conversions'!$B$10)-'Rail Costs'!U259</f>
        <v>154.73947471586087</v>
      </c>
      <c r="AY259" s="4">
        <f>X259-'Rail Costs'!V259</f>
        <v>11.3069426806845</v>
      </c>
      <c r="BH259">
        <f t="shared" si="28"/>
        <v>49</v>
      </c>
      <c r="BI259">
        <f t="shared" si="29"/>
        <v>2023</v>
      </c>
      <c r="BJ259">
        <f t="shared" ref="BJ259:BJ317" si="32">MONTH(A259)</f>
        <v>12</v>
      </c>
    </row>
    <row r="260" spans="1:62" x14ac:dyDescent="0.2">
      <c r="A260" s="11">
        <v>45275</v>
      </c>
      <c r="B260" s="4">
        <v>47</v>
      </c>
      <c r="C260" s="18">
        <f>'Poultry Fat'!B260+'Rail Costs'!B260</f>
        <v>52.429630459126535</v>
      </c>
      <c r="E260" s="4">
        <f>'Poultry Fat'!C260*'Feedstock Conversions'!B$19</f>
        <v>390.60074692049272</v>
      </c>
      <c r="F260" s="4">
        <f>'Poultry Fat'!C260*'Feedstock Conversions'!B$10</f>
        <v>425.78976723030979</v>
      </c>
      <c r="H260" s="4">
        <f>'Fuel Values'!B260-'Poultry Fat'!I260-'Poultry Fat'!J260-'Poultry Fat'!K260</f>
        <v>274.35757599762803</v>
      </c>
      <c r="I260" s="18">
        <f>('LCFS Values'!$E$6-$AA$4)/1000000*'LCFS Values'!B260*'LCFS Values'!$G$2*100</f>
        <v>54.892424002371953</v>
      </c>
      <c r="J260" s="4">
        <f>'RIN Values'!C260</f>
        <v>120.75</v>
      </c>
      <c r="K260" s="4">
        <f>'Fixed Credits Value'!B260</f>
        <v>100</v>
      </c>
      <c r="L260" s="4">
        <f t="shared" si="30"/>
        <v>550</v>
      </c>
      <c r="M260" s="4">
        <f>L260/'Feedstock Conversions'!B$19</f>
        <v>73.825503355704697</v>
      </c>
      <c r="O260" s="4">
        <f>'Fuel Values'!C260*100</f>
        <v>246.30999999999997</v>
      </c>
      <c r="P260" s="18">
        <f>('LCFS Values'!$E$5-AB$4)/1000000*'LCFS Values'!B260*'LCFS Values'!$G$2*100</f>
        <v>53.405681482285715</v>
      </c>
      <c r="Q260" s="4">
        <f>'RIN Values'!D260</f>
        <v>136.85</v>
      </c>
      <c r="R260" s="4">
        <f>'Fixed Credits Value'!B260</f>
        <v>100</v>
      </c>
      <c r="S260" s="4">
        <f>'Fixed Credits Value'!C260</f>
        <v>16</v>
      </c>
      <c r="T260" s="4">
        <f t="shared" si="26"/>
        <v>552.56568148228564</v>
      </c>
      <c r="U260" s="4">
        <f>T260/'Feedstock Conversions'!B$10</f>
        <v>68.04018488504758</v>
      </c>
      <c r="W260" s="4">
        <f t="shared" si="31"/>
        <v>159.39925307950728</v>
      </c>
      <c r="X260" s="4">
        <f t="shared" si="27"/>
        <v>2.5656814822856404</v>
      </c>
      <c r="AE260" s="54">
        <v>38</v>
      </c>
      <c r="AF260" s="4">
        <f>$B260+'Rail Costs'!M260</f>
        <v>51.072222844344907</v>
      </c>
      <c r="AG260" s="4">
        <f>$B260+'Rail Costs'!B260</f>
        <v>52.429630459126535</v>
      </c>
      <c r="AH260" s="4">
        <f>$B260+'Rail Costs'!P260</f>
        <v>48.628889137737964</v>
      </c>
      <c r="AI260" s="4">
        <f>$B260+'Rail Costs'!L260</f>
        <v>49.714815229563271</v>
      </c>
      <c r="AM260" s="4">
        <f>$L260-(AE260*'Feedstock Conversions'!$B$19)-'Rail Costs'!Q260</f>
        <v>262.34788684484892</v>
      </c>
      <c r="AN260" s="4">
        <f>$L260-(AF260*'Feedstock Conversions'!$B$19)-'Rail Costs'!R260</f>
        <v>165.46092916010656</v>
      </c>
      <c r="AO260" s="4">
        <f>$L260-(AG260*'Feedstock Conversions'!$B$19)-'Rail Costs'!S260</f>
        <v>155.55598656585641</v>
      </c>
      <c r="AP260" s="4">
        <f>$L260-(AH260*'Feedstock Conversions'!$B$19)-'Rail Costs'!T260</f>
        <v>183.37943006180348</v>
      </c>
      <c r="AQ260" s="4">
        <f>$L260-(AI260*'Feedstock Conversions'!$B$19)-'Rail Costs'!U260</f>
        <v>175.4697438222932</v>
      </c>
      <c r="AR260" s="4">
        <f>W260-'Rail Costs'!V260</f>
        <v>154.19683804504891</v>
      </c>
      <c r="AT260" s="4">
        <f>$T260-(AE260*'Feedstock Conversions'!$B$10)-'Rail Costs'!Q260</f>
        <v>239.40923499380125</v>
      </c>
      <c r="AU260" s="4">
        <f>$T260-(AF260*'Feedstock Conversions'!$B$10)-'Rail Costs'!R260</f>
        <v>133.74863707669601</v>
      </c>
      <c r="AV260" s="4">
        <f>$T260-(AG260*'Feedstock Conversions'!$B$10)-'Rail Costs'!S260</f>
        <v>122.93264773832497</v>
      </c>
      <c r="AW260" s="4">
        <f>$T260-(AH260*'Feedstock Conversions'!$B$10)-'Rail Costs'!T260</f>
        <v>153.30702211781067</v>
      </c>
      <c r="AX260" s="4">
        <f>$T260-(AI260*'Feedstock Conversions'!$B$10)-'Rail Costs'!U260</f>
        <v>144.66849848300365</v>
      </c>
      <c r="AY260" s="4">
        <f>X260-'Rail Costs'!V260</f>
        <v>-2.6367335521727284</v>
      </c>
      <c r="BH260">
        <f t="shared" si="28"/>
        <v>50</v>
      </c>
      <c r="BI260">
        <f t="shared" si="29"/>
        <v>2023</v>
      </c>
      <c r="BJ260">
        <f t="shared" si="32"/>
        <v>12</v>
      </c>
    </row>
    <row r="261" spans="1:62" x14ac:dyDescent="0.2">
      <c r="A261" s="11">
        <v>45282</v>
      </c>
      <c r="B261" s="4">
        <v>47</v>
      </c>
      <c r="C261" s="18">
        <f>'Poultry Fat'!B261+'Rail Costs'!B261</f>
        <v>52.429630459126535</v>
      </c>
      <c r="E261" s="4">
        <f>'Poultry Fat'!C261*'Feedstock Conversions'!B$19</f>
        <v>390.60074692049272</v>
      </c>
      <c r="F261" s="4">
        <f>'Poultry Fat'!C261*'Feedstock Conversions'!B$10</f>
        <v>425.78976723030979</v>
      </c>
      <c r="H261" s="4">
        <f>'Fuel Values'!B261-'Poultry Fat'!I261-'Poultry Fat'!J261-'Poultry Fat'!K261</f>
        <v>267.4690317103811</v>
      </c>
      <c r="I261" s="18">
        <f>('LCFS Values'!$E$6-$AA$4)/1000000*'LCFS Values'!B261*'LCFS Values'!$G$2*100</f>
        <v>53.830968289618895</v>
      </c>
      <c r="J261" s="4">
        <f>'RIN Values'!C261</f>
        <v>122.69999999999999</v>
      </c>
      <c r="K261" s="4">
        <f>'Fixed Credits Value'!B261</f>
        <v>100</v>
      </c>
      <c r="L261" s="4">
        <f t="shared" si="30"/>
        <v>544</v>
      </c>
      <c r="M261" s="4">
        <f>L261/'Feedstock Conversions'!B$19</f>
        <v>73.020134228187914</v>
      </c>
      <c r="O261" s="4">
        <f>'Fuel Values'!C261*100</f>
        <v>267.12</v>
      </c>
      <c r="P261" s="18">
        <f>('LCFS Values'!$E$5-AB$4)/1000000*'LCFS Values'!B261*'LCFS Values'!$G$2*100</f>
        <v>52.3729749342857</v>
      </c>
      <c r="Q261" s="4">
        <f>'RIN Values'!D261</f>
        <v>139.06</v>
      </c>
      <c r="R261" s="4">
        <f>'Fixed Credits Value'!B261</f>
        <v>100</v>
      </c>
      <c r="S261" s="4">
        <f>'Fixed Credits Value'!C261</f>
        <v>16</v>
      </c>
      <c r="T261" s="4">
        <f t="shared" si="26"/>
        <v>574.55297493428566</v>
      </c>
      <c r="U261" s="4">
        <f>T261/'Feedstock Conversions'!B$10</f>
        <v>70.747590650064922</v>
      </c>
      <c r="W261" s="4">
        <f t="shared" si="31"/>
        <v>153.39925307950728</v>
      </c>
      <c r="X261" s="4">
        <f t="shared" si="27"/>
        <v>30.552974934285658</v>
      </c>
      <c r="AE261" s="54">
        <v>38</v>
      </c>
      <c r="AF261" s="4">
        <f>$B261+'Rail Costs'!M261</f>
        <v>51.072222844344907</v>
      </c>
      <c r="AG261" s="4">
        <f>$B261+'Rail Costs'!B261</f>
        <v>52.429630459126535</v>
      </c>
      <c r="AH261" s="4">
        <f>$B261+'Rail Costs'!P261</f>
        <v>48.628889137737964</v>
      </c>
      <c r="AI261" s="4">
        <f>$B261+'Rail Costs'!L261</f>
        <v>49.714815229563271</v>
      </c>
      <c r="AM261" s="4">
        <f>$L261-(AE261*'Feedstock Conversions'!$B$19)-'Rail Costs'!Q261</f>
        <v>256.34788684484892</v>
      </c>
      <c r="AN261" s="4">
        <f>$L261-(AF261*'Feedstock Conversions'!$B$19)-'Rail Costs'!R261</f>
        <v>159.46092916010656</v>
      </c>
      <c r="AO261" s="4">
        <f>$L261-(AG261*'Feedstock Conversions'!$B$19)-'Rail Costs'!S261</f>
        <v>149.55598656585641</v>
      </c>
      <c r="AP261" s="4">
        <f>$L261-(AH261*'Feedstock Conversions'!$B$19)-'Rail Costs'!T261</f>
        <v>177.37943006180348</v>
      </c>
      <c r="AQ261" s="4">
        <f>$L261-(AI261*'Feedstock Conversions'!$B$19)-'Rail Costs'!U261</f>
        <v>169.4697438222932</v>
      </c>
      <c r="AR261" s="4">
        <f>W261-'Rail Costs'!V261</f>
        <v>148.19683804504891</v>
      </c>
      <c r="AT261" s="4">
        <f>$T261-(AE261*'Feedstock Conversions'!$B$10)-'Rail Costs'!Q261</f>
        <v>261.39652844580127</v>
      </c>
      <c r="AU261" s="4">
        <f>$T261-(AF261*'Feedstock Conversions'!$B$10)-'Rail Costs'!R261</f>
        <v>155.73593052869603</v>
      </c>
      <c r="AV261" s="4">
        <f>$T261-(AG261*'Feedstock Conversions'!$B$10)-'Rail Costs'!S261</f>
        <v>144.91994119032501</v>
      </c>
      <c r="AW261" s="4">
        <f>$T261-(AH261*'Feedstock Conversions'!$B$10)-'Rail Costs'!T261</f>
        <v>175.29431556981069</v>
      </c>
      <c r="AX261" s="4">
        <f>$T261-(AI261*'Feedstock Conversions'!$B$10)-'Rail Costs'!U261</f>
        <v>166.65579193500366</v>
      </c>
      <c r="AY261" s="4">
        <f>X261-'Rail Costs'!V261</f>
        <v>25.350559899827289</v>
      </c>
      <c r="BH261">
        <f t="shared" si="28"/>
        <v>51</v>
      </c>
      <c r="BI261">
        <f t="shared" si="29"/>
        <v>2023</v>
      </c>
      <c r="BJ261">
        <f t="shared" si="32"/>
        <v>12</v>
      </c>
    </row>
    <row r="262" spans="1:62" x14ac:dyDescent="0.2">
      <c r="A262" s="11">
        <v>45289</v>
      </c>
      <c r="B262" s="4">
        <v>47</v>
      </c>
      <c r="C262" s="18">
        <f>'Poultry Fat'!B262+'Rail Costs'!B262</f>
        <v>52.429630459126535</v>
      </c>
      <c r="E262" s="4">
        <f>'Poultry Fat'!C262*'Feedstock Conversions'!B$19</f>
        <v>390.60074692049272</v>
      </c>
      <c r="F262" s="4">
        <f>'Poultry Fat'!C262*'Feedstock Conversions'!B$10</f>
        <v>425.78976723030979</v>
      </c>
      <c r="H262" s="4">
        <f>'Fuel Values'!B262-'Poultry Fat'!I262-'Poultry Fat'!J262-'Poultry Fat'!K262</f>
        <v>267.22585249777632</v>
      </c>
      <c r="I262" s="18">
        <f>('LCFS Values'!$E$6-$AA$4)/1000000*'LCFS Values'!B262*'LCFS Values'!$G$2*100</f>
        <v>51.461647502223698</v>
      </c>
      <c r="J262" s="4">
        <f>'RIN Values'!C262</f>
        <v>117.5625</v>
      </c>
      <c r="K262" s="4">
        <f>'Fixed Credits Value'!B262</f>
        <v>100</v>
      </c>
      <c r="L262" s="4">
        <f t="shared" si="30"/>
        <v>536.25</v>
      </c>
      <c r="M262" s="4">
        <f>L262/'Feedstock Conversions'!B$19</f>
        <v>71.979865771812072</v>
      </c>
      <c r="O262" s="4">
        <f>'Fuel Values'!C262*100</f>
        <v>263.18</v>
      </c>
      <c r="P262" s="18">
        <f>('LCFS Values'!$E$5-AB$4)/1000000*'LCFS Values'!B262*'LCFS Values'!$G$2*100</f>
        <v>50.067826389642846</v>
      </c>
      <c r="Q262" s="4">
        <f>'RIN Values'!D262</f>
        <v>133.23749999999998</v>
      </c>
      <c r="R262" s="4">
        <f>'Fixed Credits Value'!B262</f>
        <v>100</v>
      </c>
      <c r="S262" s="4">
        <f>'Fixed Credits Value'!C262</f>
        <v>16</v>
      </c>
      <c r="T262" s="4">
        <f t="shared" si="26"/>
        <v>562.48532638964275</v>
      </c>
      <c r="U262" s="4">
        <f>T262/'Feedstock Conversions'!B$10</f>
        <v>69.261640534772425</v>
      </c>
      <c r="W262" s="4">
        <f t="shared" si="31"/>
        <v>145.64925307950728</v>
      </c>
      <c r="X262" s="4">
        <f t="shared" si="27"/>
        <v>26.235326389642751</v>
      </c>
      <c r="AE262" s="54">
        <v>38</v>
      </c>
      <c r="AF262" s="4">
        <f>$B262+'Rail Costs'!M262</f>
        <v>51.072222844344907</v>
      </c>
      <c r="AG262" s="4">
        <f>$B262+'Rail Costs'!B262</f>
        <v>52.429630459126535</v>
      </c>
      <c r="AH262" s="4">
        <f>$B262+'Rail Costs'!P262</f>
        <v>48.628889137737964</v>
      </c>
      <c r="AI262" s="4">
        <f>$B262+'Rail Costs'!L262</f>
        <v>49.714815229563271</v>
      </c>
      <c r="AM262" s="4">
        <f>$L262-(AE262*'Feedstock Conversions'!$B$19)-'Rail Costs'!Q262</f>
        <v>248.59788684484892</v>
      </c>
      <c r="AN262" s="4">
        <f>$L262-(AF262*'Feedstock Conversions'!$B$19)-'Rail Costs'!R262</f>
        <v>151.71092916010656</v>
      </c>
      <c r="AO262" s="4">
        <f>$L262-(AG262*'Feedstock Conversions'!$B$19)-'Rail Costs'!S262</f>
        <v>141.80598656585641</v>
      </c>
      <c r="AP262" s="4">
        <f>$L262-(AH262*'Feedstock Conversions'!$B$19)-'Rail Costs'!T262</f>
        <v>169.62943006180348</v>
      </c>
      <c r="AQ262" s="4">
        <f>$L262-(AI262*'Feedstock Conversions'!$B$19)-'Rail Costs'!U262</f>
        <v>161.7197438222932</v>
      </c>
      <c r="AR262" s="4">
        <f>W262-'Rail Costs'!V262</f>
        <v>140.44683804504891</v>
      </c>
      <c r="AT262" s="4">
        <f>$T262-(AE262*'Feedstock Conversions'!$B$10)-'Rail Costs'!Q262</f>
        <v>249.32887990115836</v>
      </c>
      <c r="AU262" s="4">
        <f>$T262-(AF262*'Feedstock Conversions'!$B$10)-'Rail Costs'!R262</f>
        <v>143.66828198405312</v>
      </c>
      <c r="AV262" s="4">
        <f>$T262-(AG262*'Feedstock Conversions'!$B$10)-'Rail Costs'!S262</f>
        <v>132.8522926456821</v>
      </c>
      <c r="AW262" s="4">
        <f>$T262-(AH262*'Feedstock Conversions'!$B$10)-'Rail Costs'!T262</f>
        <v>163.22666702516779</v>
      </c>
      <c r="AX262" s="4">
        <f>$T262-(AI262*'Feedstock Conversions'!$B$10)-'Rail Costs'!U262</f>
        <v>154.58814339036076</v>
      </c>
      <c r="AY262" s="4">
        <f>X262-'Rail Costs'!V262</f>
        <v>21.032911355184382</v>
      </c>
      <c r="BH262">
        <f t="shared" si="28"/>
        <v>52</v>
      </c>
      <c r="BI262">
        <f t="shared" si="29"/>
        <v>2023</v>
      </c>
      <c r="BJ262">
        <f t="shared" si="32"/>
        <v>12</v>
      </c>
    </row>
    <row r="263" spans="1:62" x14ac:dyDescent="0.2">
      <c r="A263" s="11">
        <v>45296</v>
      </c>
      <c r="B263" s="4">
        <v>46.75</v>
      </c>
      <c r="C263" s="18">
        <f>'Poultry Fat'!B263+'Rail Costs'!B263</f>
        <v>51.924580067189247</v>
      </c>
      <c r="E263" s="4">
        <f>'Poultry Fat'!C263*'Feedstock Conversions'!B$19</f>
        <v>386.83812150055991</v>
      </c>
      <c r="F263" s="4">
        <f>'Poultry Fat'!C263*'Feedstock Conversions'!B$10</f>
        <v>421.68816882232176</v>
      </c>
      <c r="H263" s="4">
        <f>'Fuel Values'!B263-'Poultry Fat'!I263-'Poultry Fat'!J263-'Poultry Fat'!K263</f>
        <v>266.35903514974279</v>
      </c>
      <c r="I263" s="18">
        <f>('LCFS Values'!$E$6-$AA$4)/1000000*'LCFS Values'!B263*'LCFS Values'!$G$2*100</f>
        <v>50.703464850257227</v>
      </c>
      <c r="J263" s="4">
        <f>'RIN Values'!C263</f>
        <v>117.9375</v>
      </c>
      <c r="K263" s="4">
        <f>'Fixed Credits Value'!B263</f>
        <v>100</v>
      </c>
      <c r="L263" s="4">
        <f t="shared" si="30"/>
        <v>535</v>
      </c>
      <c r="M263" s="4">
        <f>L263/'Feedstock Conversions'!B$19</f>
        <v>71.812080536912745</v>
      </c>
      <c r="O263" s="4">
        <f>'Fuel Values'!C263*100</f>
        <v>270.18</v>
      </c>
      <c r="P263" s="18">
        <f>('LCFS Values'!$E$5-AB$4)/1000000*'LCFS Values'!B263*'LCFS Values'!$G$2*100</f>
        <v>49.330178855357133</v>
      </c>
      <c r="Q263" s="4">
        <f>'RIN Values'!D263</f>
        <v>133.66249999999999</v>
      </c>
      <c r="R263" s="4">
        <f>'Fixed Credits Value'!B263</f>
        <v>100</v>
      </c>
      <c r="S263" s="4">
        <f>'Fixed Credits Value'!C263</f>
        <v>16</v>
      </c>
      <c r="T263" s="4">
        <f t="shared" si="26"/>
        <v>569.17267885535716</v>
      </c>
      <c r="U263" s="4">
        <f>T263/'Feedstock Conversions'!B$10</f>
        <v>70.085087797979412</v>
      </c>
      <c r="W263" s="4">
        <f t="shared" si="31"/>
        <v>148.16187849944009</v>
      </c>
      <c r="X263" s="4">
        <f t="shared" si="27"/>
        <v>34.172678855357162</v>
      </c>
      <c r="AE263" s="54">
        <v>38</v>
      </c>
      <c r="AF263" s="4">
        <f>$B263+'Rail Costs'!M263</f>
        <v>50.630935050391933</v>
      </c>
      <c r="AG263" s="4">
        <f>$B263+'Rail Costs'!B263</f>
        <v>51.924580067189247</v>
      </c>
      <c r="AH263" s="4">
        <f>$B263+'Rail Costs'!P263</f>
        <v>48.302374020156776</v>
      </c>
      <c r="AI263" s="4">
        <f>$B263+'Rail Costs'!L263</f>
        <v>49.337290033594627</v>
      </c>
      <c r="AM263" s="4">
        <f>$L263-(AE263*'Feedstock Conversions'!$B$19)-'Rail Costs'!Q263</f>
        <v>247.34788684484892</v>
      </c>
      <c r="AN263" s="4">
        <f>$L263-(AF263*'Feedstock Conversions'!$B$19)-'Rail Costs'!R263</f>
        <v>153.7485232250562</v>
      </c>
      <c r="AO263" s="4">
        <f>$L263-(AG263*'Feedstock Conversions'!$B$19)-'Rail Costs'!S263</f>
        <v>144.31861198578923</v>
      </c>
      <c r="AP263" s="4">
        <f>$L263-(AH263*'Feedstock Conversions'!$B$19)-'Rail Costs'!T263</f>
        <v>170.81196768778335</v>
      </c>
      <c r="AQ263" s="4">
        <f>$L263-(AI263*'Feedstock Conversions'!$B$19)-'Rail Costs'!U263</f>
        <v>163.28230653225961</v>
      </c>
      <c r="AR263" s="4">
        <f>W263-'Rail Costs'!V263</f>
        <v>142.95946346498172</v>
      </c>
      <c r="AT263" s="4">
        <f>$T263-(AE263*'Feedstock Conversions'!$B$10)-'Rail Costs'!Q263</f>
        <v>256.01623236687277</v>
      </c>
      <c r="AU263" s="4">
        <f>$T263-(AF263*'Feedstock Conversions'!$B$10)-'Rail Costs'!R263</f>
        <v>153.93940617242527</v>
      </c>
      <c r="AV263" s="4">
        <f>$T263-(AG263*'Feedstock Conversions'!$B$10)-'Rail Costs'!S263</f>
        <v>143.64124351938455</v>
      </c>
      <c r="AW263" s="4">
        <f>$T263-(AH263*'Feedstock Conversions'!$B$10)-'Rail Costs'!T263</f>
        <v>172.56570317994527</v>
      </c>
      <c r="AX263" s="4">
        <f>$T263-(AI263*'Feedstock Conversions'!$B$10)-'Rail Costs'!U263</f>
        <v>164.34144089340248</v>
      </c>
      <c r="AY263" s="4">
        <f>X263-'Rail Costs'!V263</f>
        <v>28.970263820898793</v>
      </c>
      <c r="BH263">
        <f t="shared" si="28"/>
        <v>1</v>
      </c>
      <c r="BI263">
        <f t="shared" si="29"/>
        <v>2024</v>
      </c>
      <c r="BJ263">
        <f t="shared" si="32"/>
        <v>1</v>
      </c>
    </row>
    <row r="264" spans="1:62" x14ac:dyDescent="0.2">
      <c r="A264" s="11">
        <v>45303</v>
      </c>
      <c r="B264" s="4">
        <v>45.7</v>
      </c>
      <c r="C264" s="18">
        <f>'Poultry Fat'!B264+'Rail Costs'!B264</f>
        <v>50.87458006718925</v>
      </c>
      <c r="E264" s="4">
        <f>'Poultry Fat'!C264*'Feedstock Conversions'!B$19</f>
        <v>379.01562150055992</v>
      </c>
      <c r="F264" s="4">
        <f>'Poultry Fat'!C264*'Feedstock Conversions'!B$10</f>
        <v>413.16094382232177</v>
      </c>
      <c r="H264" s="4">
        <f>'Fuel Values'!B264-'Poultry Fat'!I264-'Poultry Fat'!J264-'Poultry Fat'!K264</f>
        <v>253.54439793147714</v>
      </c>
      <c r="I264" s="18">
        <f>('LCFS Values'!$E$6-$AA$4)/1000000*'LCFS Values'!B264*'LCFS Values'!$G$2*100</f>
        <v>51.480602068522863</v>
      </c>
      <c r="J264" s="4">
        <f>'RIN Values'!C264</f>
        <v>120.97500000000001</v>
      </c>
      <c r="K264" s="4">
        <f>'Fixed Credits Value'!B264</f>
        <v>100</v>
      </c>
      <c r="L264" s="4">
        <f t="shared" si="30"/>
        <v>526</v>
      </c>
      <c r="M264" s="4">
        <f>L264/'Feedstock Conversions'!B$19</f>
        <v>70.604026845637577</v>
      </c>
      <c r="O264" s="4">
        <f>'Fuel Values'!C264*100</f>
        <v>245.22</v>
      </c>
      <c r="P264" s="18">
        <f>('LCFS Values'!$E$5-AB$4)/1000000*'LCFS Values'!B264*'LCFS Values'!$G$2*100</f>
        <v>50.08626757799999</v>
      </c>
      <c r="Q264" s="4">
        <f>'RIN Values'!D264</f>
        <v>137.10500000000002</v>
      </c>
      <c r="R264" s="4">
        <f>'Fixed Credits Value'!B264</f>
        <v>100</v>
      </c>
      <c r="S264" s="4">
        <f>'Fixed Credits Value'!C264</f>
        <v>16</v>
      </c>
      <c r="T264" s="4">
        <f t="shared" si="26"/>
        <v>548.41126757799998</v>
      </c>
      <c r="U264" s="4">
        <f>T264/'Feedstock Conversions'!B$10</f>
        <v>67.528631056046947</v>
      </c>
      <c r="W264" s="4">
        <f t="shared" si="31"/>
        <v>146.98437849944008</v>
      </c>
      <c r="X264" s="4">
        <f t="shared" si="27"/>
        <v>22.411267577999979</v>
      </c>
      <c r="AE264" s="54">
        <v>38</v>
      </c>
      <c r="AF264" s="4">
        <f>$B264+'Rail Costs'!M264</f>
        <v>49.580935050391936</v>
      </c>
      <c r="AG264" s="4">
        <f>$B264+'Rail Costs'!B264</f>
        <v>50.87458006718925</v>
      </c>
      <c r="AH264" s="4">
        <f>$B264+'Rail Costs'!P264</f>
        <v>47.252374020156779</v>
      </c>
      <c r="AI264" s="4">
        <f>$B264+'Rail Costs'!L264</f>
        <v>48.28729003359463</v>
      </c>
      <c r="AM264" s="4">
        <f>$L264-(AE264*'Feedstock Conversions'!$B$19)-'Rail Costs'!Q264</f>
        <v>238.34788684484892</v>
      </c>
      <c r="AN264" s="4">
        <f>$L264-(AF264*'Feedstock Conversions'!$B$19)-'Rail Costs'!R264</f>
        <v>152.57102322505614</v>
      </c>
      <c r="AO264" s="4">
        <f>$L264-(AG264*'Feedstock Conversions'!$B$19)-'Rail Costs'!S264</f>
        <v>143.14111198578922</v>
      </c>
      <c r="AP264" s="4">
        <f>$L264-(AH264*'Feedstock Conversions'!$B$19)-'Rail Costs'!T264</f>
        <v>169.63446768778334</v>
      </c>
      <c r="AQ264" s="4">
        <f>$L264-(AI264*'Feedstock Conversions'!$B$19)-'Rail Costs'!U264</f>
        <v>162.1048065322596</v>
      </c>
      <c r="AR264" s="4">
        <f>W264-'Rail Costs'!V264</f>
        <v>141.78196346498171</v>
      </c>
      <c r="AT264" s="4">
        <f>$T264-(AE264*'Feedstock Conversions'!$B$10)-'Rail Costs'!Q264</f>
        <v>235.25482108951559</v>
      </c>
      <c r="AU264" s="4">
        <f>$T264-(AF264*'Feedstock Conversions'!$B$10)-'Rail Costs'!R264</f>
        <v>141.70521989506807</v>
      </c>
      <c r="AV264" s="4">
        <f>$T264-(AG264*'Feedstock Conversions'!$B$10)-'Rail Costs'!S264</f>
        <v>131.40705724202735</v>
      </c>
      <c r="AW264" s="4">
        <f>$T264-(AH264*'Feedstock Conversions'!$B$10)-'Rail Costs'!T264</f>
        <v>160.33151690258808</v>
      </c>
      <c r="AX264" s="4">
        <f>$T264-(AI264*'Feedstock Conversions'!$B$10)-'Rail Costs'!U264</f>
        <v>152.10725461604528</v>
      </c>
      <c r="AY264" s="4">
        <f>X264-'Rail Costs'!V264</f>
        <v>17.20885254354161</v>
      </c>
      <c r="BH264">
        <f t="shared" si="28"/>
        <v>2</v>
      </c>
      <c r="BI264">
        <f t="shared" si="29"/>
        <v>2024</v>
      </c>
      <c r="BJ264">
        <f t="shared" si="32"/>
        <v>1</v>
      </c>
    </row>
    <row r="265" spans="1:62" x14ac:dyDescent="0.2">
      <c r="A265" s="11">
        <v>45310</v>
      </c>
      <c r="B265" s="4">
        <v>45.5</v>
      </c>
      <c r="C265" s="18">
        <f>'Poultry Fat'!B265+'Rail Costs'!B265</f>
        <v>50.674580067189247</v>
      </c>
      <c r="E265" s="4">
        <f>'Poultry Fat'!C265*'Feedstock Conversions'!B$19</f>
        <v>377.52562150055991</v>
      </c>
      <c r="F265" s="4">
        <f>'Poultry Fat'!C265*'Feedstock Conversions'!B$10</f>
        <v>411.53671048898843</v>
      </c>
      <c r="H265" s="4">
        <f>'Fuel Values'!B265-'Poultry Fat'!I265-'Poultry Fat'!J265-'Poultry Fat'!K265</f>
        <v>255.69076295556016</v>
      </c>
      <c r="I265" s="18">
        <f>('LCFS Values'!$E$6-$AA$4)/1000000*'LCFS Values'!B265*'LCFS Values'!$G$2*100</f>
        <v>46.746737044439854</v>
      </c>
      <c r="J265" s="4">
        <f>'RIN Values'!C265</f>
        <v>117.5625</v>
      </c>
      <c r="K265" s="4">
        <f>'Fixed Credits Value'!B265</f>
        <v>100</v>
      </c>
      <c r="L265" s="4">
        <f t="shared" si="30"/>
        <v>520</v>
      </c>
      <c r="M265" s="4">
        <f>L265/'Feedstock Conversions'!B$19</f>
        <v>69.798657718120808</v>
      </c>
      <c r="O265" s="4">
        <f>'Fuel Values'!C265*100</f>
        <v>242</v>
      </c>
      <c r="P265" s="18">
        <f>('LCFS Values'!$E$5-AB$4)/1000000*'LCFS Values'!B265*'LCFS Values'!$G$2*100</f>
        <v>45.480617668180273</v>
      </c>
      <c r="Q265" s="4">
        <f>'RIN Values'!D265</f>
        <v>133.23749999999998</v>
      </c>
      <c r="R265" s="4">
        <f>'Fixed Credits Value'!B265</f>
        <v>100</v>
      </c>
      <c r="S265" s="4">
        <f>'Fixed Credits Value'!C265</f>
        <v>16</v>
      </c>
      <c r="T265" s="4">
        <f t="shared" si="26"/>
        <v>536.71811766818018</v>
      </c>
      <c r="U265" s="4">
        <f>T265/'Feedstock Conversions'!B$10</f>
        <v>66.088794836724631</v>
      </c>
      <c r="W265" s="4">
        <f t="shared" si="31"/>
        <v>142.47437849944009</v>
      </c>
      <c r="X265" s="4">
        <f t="shared" si="27"/>
        <v>16.718117668180184</v>
      </c>
      <c r="AE265" s="54">
        <v>38</v>
      </c>
      <c r="AF265" s="4">
        <f>$B265+'Rail Costs'!M265</f>
        <v>49.380935050391933</v>
      </c>
      <c r="AG265" s="4">
        <f>$B265+'Rail Costs'!B265</f>
        <v>50.674580067189247</v>
      </c>
      <c r="AH265" s="4">
        <f>$B265+'Rail Costs'!P265</f>
        <v>47.052374020156776</v>
      </c>
      <c r="AI265" s="4">
        <f>$B265+'Rail Costs'!L265</f>
        <v>48.087290033594627</v>
      </c>
      <c r="AM265" s="4">
        <f>$L265-(AE265*'Feedstock Conversions'!$B$19)-'Rail Costs'!Q265</f>
        <v>232.34788684484892</v>
      </c>
      <c r="AN265" s="4">
        <f>$L265-(AF265*'Feedstock Conversions'!$B$19)-'Rail Costs'!R265</f>
        <v>148.0610232250562</v>
      </c>
      <c r="AO265" s="4">
        <f>$L265-(AG265*'Feedstock Conversions'!$B$19)-'Rail Costs'!S265</f>
        <v>138.63111198578923</v>
      </c>
      <c r="AP265" s="4">
        <f>$L265-(AH265*'Feedstock Conversions'!$B$19)-'Rail Costs'!T265</f>
        <v>165.12446768778335</v>
      </c>
      <c r="AQ265" s="4">
        <f>$L265-(AI265*'Feedstock Conversions'!$B$19)-'Rail Costs'!U265</f>
        <v>157.59480653225961</v>
      </c>
      <c r="AR265" s="4">
        <f>W265-'Rail Costs'!V265</f>
        <v>137.27196346498172</v>
      </c>
      <c r="AT265" s="4">
        <f>$T265-(AE265*'Feedstock Conversions'!$B$10)-'Rail Costs'!Q265</f>
        <v>223.56167117969579</v>
      </c>
      <c r="AU265" s="4">
        <f>$T265-(AF265*'Feedstock Conversions'!$B$10)-'Rail Costs'!R265</f>
        <v>131.63630331858161</v>
      </c>
      <c r="AV265" s="4">
        <f>$T265-(AG265*'Feedstock Conversions'!$B$10)-'Rail Costs'!S265</f>
        <v>121.33814066554088</v>
      </c>
      <c r="AW265" s="4">
        <f>$T265-(AH265*'Feedstock Conversions'!$B$10)-'Rail Costs'!T265</f>
        <v>150.26260032610162</v>
      </c>
      <c r="AX265" s="4">
        <f>$T265-(AI265*'Feedstock Conversions'!$B$10)-'Rail Costs'!U265</f>
        <v>142.03833803955888</v>
      </c>
      <c r="AY265" s="4">
        <f>X265-'Rail Costs'!V265</f>
        <v>11.515702633721816</v>
      </c>
      <c r="BH265">
        <f t="shared" si="28"/>
        <v>3</v>
      </c>
      <c r="BI265">
        <f t="shared" si="29"/>
        <v>2024</v>
      </c>
      <c r="BJ265">
        <f t="shared" si="32"/>
        <v>1</v>
      </c>
    </row>
    <row r="266" spans="1:62" x14ac:dyDescent="0.2">
      <c r="A266" s="11">
        <v>45317</v>
      </c>
      <c r="B266" s="4">
        <v>45.5</v>
      </c>
      <c r="C266" s="18">
        <f>'Poultry Fat'!B266+'Rail Costs'!B266</f>
        <v>50.674580067189247</v>
      </c>
      <c r="E266" s="4">
        <f>'Poultry Fat'!C266*'Feedstock Conversions'!B$19</f>
        <v>377.52562150055991</v>
      </c>
      <c r="F266" s="4">
        <f>'Poultry Fat'!C266*'Feedstock Conversions'!B$10</f>
        <v>411.53671048898843</v>
      </c>
      <c r="H266" s="4">
        <f>'Fuel Values'!B266-'Poultry Fat'!I266-'Poultry Fat'!J266-'Poultry Fat'!K266</f>
        <v>271.32704271633838</v>
      </c>
      <c r="I266" s="18">
        <f>('LCFS Values'!$E$6-$AA$4)/1000000*'LCFS Values'!B266*'LCFS Values'!$G$2*100</f>
        <v>43.82295728366158</v>
      </c>
      <c r="J266" s="4">
        <f>'RIN Values'!C266</f>
        <v>98.850000000000009</v>
      </c>
      <c r="K266" s="4">
        <f>'Fixed Credits Value'!B266</f>
        <v>100</v>
      </c>
      <c r="L266" s="4">
        <f t="shared" si="30"/>
        <v>514</v>
      </c>
      <c r="M266" s="4">
        <f>L266/'Feedstock Conversions'!B$19</f>
        <v>68.993288590604024</v>
      </c>
      <c r="O266" s="4">
        <f>'Fuel Values'!C266*100</f>
        <v>245.71</v>
      </c>
      <c r="P266" s="18">
        <f>('LCFS Values'!$E$5-AB$4)/1000000*'LCFS Values'!B266*'LCFS Values'!$G$2*100</f>
        <v>42.636027481714272</v>
      </c>
      <c r="Q266" s="4">
        <f>'RIN Values'!D266</f>
        <v>112.03</v>
      </c>
      <c r="R266" s="4">
        <f>'Fixed Credits Value'!B266</f>
        <v>100</v>
      </c>
      <c r="S266" s="4">
        <f>'Fixed Credits Value'!C266</f>
        <v>16</v>
      </c>
      <c r="T266" s="4">
        <f t="shared" si="26"/>
        <v>516.37602748171423</v>
      </c>
      <c r="U266" s="4">
        <f>T266/'Feedstock Conversions'!B$10</f>
        <v>63.583971204676772</v>
      </c>
      <c r="W266" s="4">
        <f t="shared" si="31"/>
        <v>136.47437849944009</v>
      </c>
      <c r="X266" s="4">
        <f t="shared" si="27"/>
        <v>2.3760274817142317</v>
      </c>
      <c r="AE266" s="54">
        <v>38</v>
      </c>
      <c r="AF266" s="4">
        <f>$B266+'Rail Costs'!M266</f>
        <v>49.380935050391933</v>
      </c>
      <c r="AG266" s="4">
        <f>$B266+'Rail Costs'!B266</f>
        <v>50.674580067189247</v>
      </c>
      <c r="AH266" s="4">
        <f>$B266+'Rail Costs'!P266</f>
        <v>47.052374020156776</v>
      </c>
      <c r="AI266" s="4">
        <f>$B266+'Rail Costs'!L266</f>
        <v>48.087290033594627</v>
      </c>
      <c r="AM266" s="4">
        <f>$L266-(AE266*'Feedstock Conversions'!$B$19)-'Rail Costs'!Q266</f>
        <v>226.34788684484892</v>
      </c>
      <c r="AN266" s="4">
        <f>$L266-(AF266*'Feedstock Conversions'!$B$19)-'Rail Costs'!R266</f>
        <v>142.0610232250562</v>
      </c>
      <c r="AO266" s="4">
        <f>$L266-(AG266*'Feedstock Conversions'!$B$19)-'Rail Costs'!S266</f>
        <v>132.63111198578923</v>
      </c>
      <c r="AP266" s="4">
        <f>$L266-(AH266*'Feedstock Conversions'!$B$19)-'Rail Costs'!T266</f>
        <v>159.12446768778335</v>
      </c>
      <c r="AQ266" s="4">
        <f>$L266-(AI266*'Feedstock Conversions'!$B$19)-'Rail Costs'!U266</f>
        <v>151.59480653225961</v>
      </c>
      <c r="AR266" s="4">
        <f>W266-'Rail Costs'!V266</f>
        <v>131.27196346498172</v>
      </c>
      <c r="AT266" s="4">
        <f>$T266-(AE266*'Feedstock Conversions'!$B$10)-'Rail Costs'!Q266</f>
        <v>203.21958099322984</v>
      </c>
      <c r="AU266" s="4">
        <f>$T266-(AF266*'Feedstock Conversions'!$B$10)-'Rail Costs'!R266</f>
        <v>111.29421313211567</v>
      </c>
      <c r="AV266" s="4">
        <f>$T266-(AG266*'Feedstock Conversions'!$B$10)-'Rail Costs'!S266</f>
        <v>100.99605047907492</v>
      </c>
      <c r="AW266" s="4">
        <f>$T266-(AH266*'Feedstock Conversions'!$B$10)-'Rail Costs'!T266</f>
        <v>129.92051013963567</v>
      </c>
      <c r="AX266" s="4">
        <f>$T266-(AI266*'Feedstock Conversions'!$B$10)-'Rail Costs'!U266</f>
        <v>121.69624785309293</v>
      </c>
      <c r="AY266" s="4">
        <f>X266-'Rail Costs'!V266</f>
        <v>-2.8263875527441371</v>
      </c>
      <c r="BH266">
        <f t="shared" si="28"/>
        <v>4</v>
      </c>
      <c r="BI266">
        <f t="shared" si="29"/>
        <v>2024</v>
      </c>
      <c r="BJ266">
        <f t="shared" si="32"/>
        <v>1</v>
      </c>
    </row>
    <row r="267" spans="1:62" x14ac:dyDescent="0.2">
      <c r="A267" s="11">
        <v>45324</v>
      </c>
      <c r="B267" s="4">
        <v>45.5</v>
      </c>
      <c r="C267" s="18">
        <f>'Poultry Fat'!B267+'Rail Costs'!B267</f>
        <v>50.674580067189247</v>
      </c>
      <c r="E267" s="4">
        <f>'Poultry Fat'!C267*'Feedstock Conversions'!B$19</f>
        <v>377.52562150055991</v>
      </c>
      <c r="F267" s="4">
        <f>'Poultry Fat'!C267*'Feedstock Conversions'!B$10</f>
        <v>411.53671048898843</v>
      </c>
      <c r="H267" s="4">
        <f>'Fuel Values'!B267-'Poultry Fat'!I267-'Poultry Fat'!J267-'Poultry Fat'!K267</f>
        <v>284.04958792074854</v>
      </c>
      <c r="I267" s="18">
        <f>('LCFS Values'!$E$6-$AA$4)/1000000*'LCFS Values'!B267*'LCFS Values'!$G$2*100</f>
        <v>44.050412079251515</v>
      </c>
      <c r="J267" s="4">
        <f>'RIN Values'!C267</f>
        <v>81.900000000000006</v>
      </c>
      <c r="K267" s="4">
        <f>'Fixed Credits Value'!B267</f>
        <v>100</v>
      </c>
      <c r="L267" s="4">
        <f t="shared" si="30"/>
        <v>510.00000000000006</v>
      </c>
      <c r="M267" s="4">
        <f>L267/'Feedstock Conversions'!B$19</f>
        <v>68.456375838926178</v>
      </c>
      <c r="O267" s="4">
        <f>'Fuel Values'!C267*100</f>
        <v>244.44</v>
      </c>
      <c r="P267" s="18">
        <f>('LCFS Values'!$E$5-AB$4)/1000000*'LCFS Values'!B267*'LCFS Values'!$G$2*100</f>
        <v>42.857321741999996</v>
      </c>
      <c r="Q267" s="4">
        <f>'RIN Values'!D267</f>
        <v>92.82</v>
      </c>
      <c r="R267" s="4">
        <f>'Fixed Credits Value'!B267</f>
        <v>100</v>
      </c>
      <c r="S267" s="4">
        <f>'Fixed Credits Value'!C267</f>
        <v>16</v>
      </c>
      <c r="T267" s="4">
        <f t="shared" si="26"/>
        <v>496.117321742</v>
      </c>
      <c r="U267" s="4">
        <f>T267/'Feedstock Conversions'!B$10</f>
        <v>61.089415117942821</v>
      </c>
      <c r="W267" s="4">
        <f t="shared" si="31"/>
        <v>132.47437849944015</v>
      </c>
      <c r="X267" s="4">
        <f t="shared" si="27"/>
        <v>-13.882678258000055</v>
      </c>
      <c r="AE267" s="54">
        <v>38</v>
      </c>
      <c r="AF267" s="4">
        <f>$B267+'Rail Costs'!M267</f>
        <v>49.380935050391933</v>
      </c>
      <c r="AG267" s="4">
        <f>$B267+'Rail Costs'!B267</f>
        <v>50.674580067189247</v>
      </c>
      <c r="AH267" s="4">
        <f>$B267+'Rail Costs'!P267</f>
        <v>47.052374020156776</v>
      </c>
      <c r="AI267" s="4">
        <f>$B267+'Rail Costs'!L267</f>
        <v>48.087290033594627</v>
      </c>
      <c r="AM267" s="4">
        <f>$L267-(AE267*'Feedstock Conversions'!$B$19)-'Rail Costs'!Q267</f>
        <v>222.34788684484897</v>
      </c>
      <c r="AN267" s="4">
        <f>$L267-(AF267*'Feedstock Conversions'!$B$19)-'Rail Costs'!R267</f>
        <v>138.06102322505626</v>
      </c>
      <c r="AO267" s="4">
        <f>$L267-(AG267*'Feedstock Conversions'!$B$19)-'Rail Costs'!S267</f>
        <v>128.63111198578929</v>
      </c>
      <c r="AP267" s="4">
        <f>$L267-(AH267*'Feedstock Conversions'!$B$19)-'Rail Costs'!T267</f>
        <v>155.12446768778341</v>
      </c>
      <c r="AQ267" s="4">
        <f>$L267-(AI267*'Feedstock Conversions'!$B$19)-'Rail Costs'!U267</f>
        <v>147.59480653225967</v>
      </c>
      <c r="AR267" s="4">
        <f>W267-'Rail Costs'!V267</f>
        <v>127.27196346498178</v>
      </c>
      <c r="AT267" s="4">
        <f>$T267-(AE267*'Feedstock Conversions'!$B$10)-'Rail Costs'!Q267</f>
        <v>182.96087525351561</v>
      </c>
      <c r="AU267" s="4">
        <f>$T267-(AF267*'Feedstock Conversions'!$B$10)-'Rail Costs'!R267</f>
        <v>91.035507392401442</v>
      </c>
      <c r="AV267" s="4">
        <f>$T267-(AG267*'Feedstock Conversions'!$B$10)-'Rail Costs'!S267</f>
        <v>80.737344739360694</v>
      </c>
      <c r="AW267" s="4">
        <f>$T267-(AH267*'Feedstock Conversions'!$B$10)-'Rail Costs'!T267</f>
        <v>109.66180439992145</v>
      </c>
      <c r="AX267" s="4">
        <f>$T267-(AI267*'Feedstock Conversions'!$B$10)-'Rail Costs'!U267</f>
        <v>101.4375421133787</v>
      </c>
      <c r="AY267" s="4">
        <f>X267-'Rail Costs'!V267</f>
        <v>-19.085093292458424</v>
      </c>
      <c r="BH267">
        <f t="shared" si="28"/>
        <v>5</v>
      </c>
      <c r="BI267">
        <f t="shared" si="29"/>
        <v>2024</v>
      </c>
      <c r="BJ267">
        <f t="shared" si="32"/>
        <v>2</v>
      </c>
    </row>
    <row r="268" spans="1:62" x14ac:dyDescent="0.2">
      <c r="A268" s="11">
        <v>45331</v>
      </c>
      <c r="B268" s="4">
        <v>45.5</v>
      </c>
      <c r="C268" s="18">
        <f>'Poultry Fat'!B268+'Rail Costs'!B268</f>
        <v>50.674580067189247</v>
      </c>
      <c r="E268" s="4">
        <f>'Poultry Fat'!C268*'Feedstock Conversions'!B$19</f>
        <v>377.52562150055991</v>
      </c>
      <c r="F268" s="4">
        <f>'Poultry Fat'!C268*'Feedstock Conversions'!B$10</f>
        <v>411.53671048898843</v>
      </c>
      <c r="H268" s="4">
        <f>'Fuel Values'!B268-'Poultry Fat'!I268-'Poultry Fat'!J268-'Poultry Fat'!K268</f>
        <v>282.15822261681558</v>
      </c>
      <c r="I268" s="18">
        <f>('LCFS Values'!$E$6-$AA$4)/1000000*'LCFS Values'!B268*'LCFS Values'!$G$2*100</f>
        <v>45.566777383184444</v>
      </c>
      <c r="J268" s="4">
        <f>'RIN Values'!C268</f>
        <v>79.275000000000006</v>
      </c>
      <c r="K268" s="4">
        <f>'Fixed Credits Value'!B268</f>
        <v>100</v>
      </c>
      <c r="L268" s="4">
        <f t="shared" si="30"/>
        <v>507</v>
      </c>
      <c r="M268" s="4">
        <f>L268/'Feedstock Conversions'!B$19</f>
        <v>68.053691275167779</v>
      </c>
      <c r="O268" s="4">
        <f>'Fuel Values'!C268*100</f>
        <v>280.75</v>
      </c>
      <c r="P268" s="18">
        <f>('LCFS Values'!$E$5-AB$4)/1000000*'LCFS Values'!B268*'LCFS Values'!$G$2*100</f>
        <v>44.332616810571423</v>
      </c>
      <c r="Q268" s="4">
        <f>'RIN Values'!D268</f>
        <v>89.844999999999999</v>
      </c>
      <c r="R268" s="4">
        <f>'Fixed Credits Value'!B268</f>
        <v>100</v>
      </c>
      <c r="S268" s="4">
        <f>'Fixed Credits Value'!C268</f>
        <v>16</v>
      </c>
      <c r="T268" s="4">
        <f t="shared" si="26"/>
        <v>530.92761681057141</v>
      </c>
      <c r="U268" s="4">
        <f>T268/'Feedstock Conversions'!B$10</f>
        <v>65.375781412018554</v>
      </c>
      <c r="W268" s="4">
        <f t="shared" si="31"/>
        <v>129.47437849944009</v>
      </c>
      <c r="X268" s="4">
        <f t="shared" si="27"/>
        <v>23.927616810571408</v>
      </c>
      <c r="AE268" s="54">
        <v>38</v>
      </c>
      <c r="AF268" s="4">
        <f>$B268+'Rail Costs'!M268</f>
        <v>49.380935050391933</v>
      </c>
      <c r="AG268" s="4">
        <f>$B268+'Rail Costs'!B268</f>
        <v>50.674580067189247</v>
      </c>
      <c r="AH268" s="4">
        <f>$B268+'Rail Costs'!P268</f>
        <v>47.052374020156776</v>
      </c>
      <c r="AI268" s="4">
        <f>$B268+'Rail Costs'!L268</f>
        <v>48.087290033594627</v>
      </c>
      <c r="AM268" s="4">
        <f>$L268-(AE268*'Feedstock Conversions'!$B$19)-'Rail Costs'!Q268</f>
        <v>219.34788684484892</v>
      </c>
      <c r="AN268" s="4">
        <f>$L268-(AF268*'Feedstock Conversions'!$B$19)-'Rail Costs'!R268</f>
        <v>135.0610232250562</v>
      </c>
      <c r="AO268" s="4">
        <f>$L268-(AG268*'Feedstock Conversions'!$B$19)-'Rail Costs'!S268</f>
        <v>125.63111198578922</v>
      </c>
      <c r="AP268" s="4">
        <f>$L268-(AH268*'Feedstock Conversions'!$B$19)-'Rail Costs'!T268</f>
        <v>152.12446768778335</v>
      </c>
      <c r="AQ268" s="4">
        <f>$L268-(AI268*'Feedstock Conversions'!$B$19)-'Rail Costs'!U268</f>
        <v>144.59480653225961</v>
      </c>
      <c r="AR268" s="4">
        <f>W268-'Rail Costs'!V268</f>
        <v>124.27196346498172</v>
      </c>
      <c r="AT268" s="4">
        <f>$T268-(AE268*'Feedstock Conversions'!$B$10)-'Rail Costs'!Q268</f>
        <v>217.77117032208702</v>
      </c>
      <c r="AU268" s="4">
        <f>$T268-(AF268*'Feedstock Conversions'!$B$10)-'Rail Costs'!R268</f>
        <v>125.84580246097285</v>
      </c>
      <c r="AV268" s="4">
        <f>$T268-(AG268*'Feedstock Conversions'!$B$10)-'Rail Costs'!S268</f>
        <v>115.5476398079321</v>
      </c>
      <c r="AW268" s="4">
        <f>$T268-(AH268*'Feedstock Conversions'!$B$10)-'Rail Costs'!T268</f>
        <v>144.47209946849284</v>
      </c>
      <c r="AX268" s="4">
        <f>$T268-(AI268*'Feedstock Conversions'!$B$10)-'Rail Costs'!U268</f>
        <v>136.2478371819501</v>
      </c>
      <c r="AY268" s="4">
        <f>X268-'Rail Costs'!V268</f>
        <v>18.725201776113039</v>
      </c>
      <c r="BH268">
        <f t="shared" si="28"/>
        <v>6</v>
      </c>
      <c r="BI268">
        <f t="shared" si="29"/>
        <v>2024</v>
      </c>
      <c r="BJ268">
        <f t="shared" si="32"/>
        <v>2</v>
      </c>
    </row>
    <row r="269" spans="1:62" x14ac:dyDescent="0.2">
      <c r="A269" s="11">
        <v>45338</v>
      </c>
      <c r="B269" s="4">
        <v>45.5</v>
      </c>
      <c r="C269" s="18">
        <f>'Poultry Fat'!B269+'Rail Costs'!B269</f>
        <v>50.674580067189247</v>
      </c>
      <c r="E269" s="4">
        <f>'Poultry Fat'!C269*'Feedstock Conversions'!B$19</f>
        <v>377.52562150055991</v>
      </c>
      <c r="F269" s="4">
        <f>'Poultry Fat'!C269*'Feedstock Conversions'!B$10</f>
        <v>411.53671048898843</v>
      </c>
      <c r="H269" s="4">
        <f>'Fuel Values'!B269-'Poultry Fat'!I269-'Poultry Fat'!J269-'Poultry Fat'!K269</f>
        <v>278.55049200894973</v>
      </c>
      <c r="I269" s="18">
        <f>('LCFS Values'!$E$6-$AA$4)/1000000*'LCFS Values'!B269*'LCFS Values'!$G$2*100</f>
        <v>48.599507991050295</v>
      </c>
      <c r="J269" s="4">
        <f>'RIN Values'!C269</f>
        <v>74.849999999999994</v>
      </c>
      <c r="K269" s="4">
        <f>'Fixed Credits Value'!B269</f>
        <v>100</v>
      </c>
      <c r="L269" s="4">
        <f t="shared" si="30"/>
        <v>502</v>
      </c>
      <c r="M269" s="4">
        <f>L269/'Feedstock Conversions'!B$19</f>
        <v>67.382550335570471</v>
      </c>
      <c r="O269" s="4">
        <f>'Fuel Values'!C269*100</f>
        <v>253.12</v>
      </c>
      <c r="P269" s="18">
        <f>('LCFS Values'!$E$5-AB$4)/1000000*'LCFS Values'!B269*'LCFS Values'!$G$2*100</f>
        <v>47.283206947714277</v>
      </c>
      <c r="Q269" s="4">
        <f>'RIN Values'!D269</f>
        <v>84.83</v>
      </c>
      <c r="R269" s="4">
        <f>'Fixed Credits Value'!B269</f>
        <v>100</v>
      </c>
      <c r="S269" s="4">
        <f>'Fixed Credits Value'!C269</f>
        <v>16</v>
      </c>
      <c r="T269" s="4">
        <f t="shared" si="26"/>
        <v>501.23320694771428</v>
      </c>
      <c r="U269" s="4">
        <f>T269/'Feedstock Conversions'!B$10</f>
        <v>61.719359732515557</v>
      </c>
      <c r="W269" s="4">
        <f t="shared" si="31"/>
        <v>124.47437849944009</v>
      </c>
      <c r="X269" s="4">
        <f t="shared" si="27"/>
        <v>-0.76679305228572048</v>
      </c>
      <c r="AE269" s="54">
        <v>38</v>
      </c>
      <c r="AF269" s="4">
        <f>$B269+'Rail Costs'!M269</f>
        <v>49.380935050391933</v>
      </c>
      <c r="AG269" s="4">
        <f>$B269+'Rail Costs'!B269</f>
        <v>50.674580067189247</v>
      </c>
      <c r="AH269" s="4">
        <f>$B269+'Rail Costs'!P269</f>
        <v>47.052374020156776</v>
      </c>
      <c r="AI269" s="4">
        <f>$B269+'Rail Costs'!L269</f>
        <v>48.087290033594627</v>
      </c>
      <c r="AM269" s="4">
        <f>$L269-(AE269*'Feedstock Conversions'!$B$19)-'Rail Costs'!Q269</f>
        <v>214.34788684484892</v>
      </c>
      <c r="AN269" s="4">
        <f>$L269-(AF269*'Feedstock Conversions'!$B$19)-'Rail Costs'!R269</f>
        <v>130.0610232250562</v>
      </c>
      <c r="AO269" s="4">
        <f>$L269-(AG269*'Feedstock Conversions'!$B$19)-'Rail Costs'!S269</f>
        <v>120.63111198578922</v>
      </c>
      <c r="AP269" s="4">
        <f>$L269-(AH269*'Feedstock Conversions'!$B$19)-'Rail Costs'!T269</f>
        <v>147.12446768778335</v>
      </c>
      <c r="AQ269" s="4">
        <f>$L269-(AI269*'Feedstock Conversions'!$B$19)-'Rail Costs'!U269</f>
        <v>139.59480653225961</v>
      </c>
      <c r="AR269" s="4">
        <f>W269-'Rail Costs'!V269</f>
        <v>119.27196346498172</v>
      </c>
      <c r="AT269" s="4">
        <f>$T269-(AE269*'Feedstock Conversions'!$B$10)-'Rail Costs'!Q269</f>
        <v>188.07676045922989</v>
      </c>
      <c r="AU269" s="4">
        <f>$T269-(AF269*'Feedstock Conversions'!$B$10)-'Rail Costs'!R269</f>
        <v>96.15139259811572</v>
      </c>
      <c r="AV269" s="4">
        <f>$T269-(AG269*'Feedstock Conversions'!$B$10)-'Rail Costs'!S269</f>
        <v>85.853229945074972</v>
      </c>
      <c r="AW269" s="4">
        <f>$T269-(AH269*'Feedstock Conversions'!$B$10)-'Rail Costs'!T269</f>
        <v>114.77768960563573</v>
      </c>
      <c r="AX269" s="4">
        <f>$T269-(AI269*'Feedstock Conversions'!$B$10)-'Rail Costs'!U269</f>
        <v>106.55342731909298</v>
      </c>
      <c r="AY269" s="4">
        <f>X269-'Rail Costs'!V269</f>
        <v>-5.9692080867440893</v>
      </c>
      <c r="BH269">
        <f t="shared" si="28"/>
        <v>7</v>
      </c>
      <c r="BI269">
        <f t="shared" si="29"/>
        <v>2024</v>
      </c>
      <c r="BJ269">
        <f t="shared" si="32"/>
        <v>2</v>
      </c>
    </row>
    <row r="270" spans="1:62" x14ac:dyDescent="0.2">
      <c r="A270" s="11">
        <v>45345</v>
      </c>
      <c r="B270" s="4">
        <v>45.5</v>
      </c>
      <c r="C270" s="18">
        <f>'Poultry Fat'!B270+'Rail Costs'!B270</f>
        <v>50.674580067189247</v>
      </c>
      <c r="E270" s="4">
        <f>'Poultry Fat'!C270*'Feedstock Conversions'!B$19</f>
        <v>377.52562150055991</v>
      </c>
      <c r="F270" s="4">
        <f>'Poultry Fat'!C270*'Feedstock Conversions'!B$10</f>
        <v>411.53671048898843</v>
      </c>
      <c r="H270" s="4">
        <f>'Fuel Values'!B270-'Poultry Fat'!I270-'Poultry Fat'!J270-'Poultry Fat'!K270</f>
        <v>269.63767443162538</v>
      </c>
      <c r="I270" s="18">
        <f>('LCFS Values'!$E$6-$AA$4)/1000000*'LCFS Values'!B270*'LCFS Values'!$G$2*100</f>
        <v>48.049825568374608</v>
      </c>
      <c r="J270" s="4">
        <f>'RIN Values'!C270</f>
        <v>61.6875</v>
      </c>
      <c r="K270" s="4">
        <f>'Fixed Credits Value'!B270</f>
        <v>100</v>
      </c>
      <c r="L270" s="4">
        <f t="shared" si="30"/>
        <v>479.375</v>
      </c>
      <c r="M270" s="4">
        <f>L270/'Feedstock Conversions'!B$19</f>
        <v>64.345637583892611</v>
      </c>
      <c r="O270" s="4">
        <f>'Fuel Values'!C270*100</f>
        <v>251.96</v>
      </c>
      <c r="P270" s="18">
        <f>('LCFS Values'!$E$5-AB$4)/1000000*'LCFS Values'!B270*'LCFS Values'!$G$2*100</f>
        <v>46.748412485357136</v>
      </c>
      <c r="Q270" s="4">
        <f>'RIN Values'!D270</f>
        <v>69.912499999999994</v>
      </c>
      <c r="R270" s="4">
        <f>'Fixed Credits Value'!B270</f>
        <v>100</v>
      </c>
      <c r="S270" s="4">
        <f>'Fixed Credits Value'!C270</f>
        <v>16</v>
      </c>
      <c r="T270" s="4">
        <f t="shared" si="26"/>
        <v>484.62091248535717</v>
      </c>
      <c r="U270" s="4">
        <f>T270/'Feedstock Conversions'!B$10</f>
        <v>59.6738045624016</v>
      </c>
      <c r="W270" s="4">
        <f t="shared" si="31"/>
        <v>101.84937849944009</v>
      </c>
      <c r="X270" s="4">
        <f t="shared" si="27"/>
        <v>5.2459124853571666</v>
      </c>
      <c r="AE270" s="54">
        <v>38</v>
      </c>
      <c r="AF270" s="4">
        <f>$B270+'Rail Costs'!M270</f>
        <v>49.380935050391933</v>
      </c>
      <c r="AG270" s="4">
        <f>$B270+'Rail Costs'!B270</f>
        <v>50.674580067189247</v>
      </c>
      <c r="AH270" s="4">
        <f>$B270+'Rail Costs'!P270</f>
        <v>47.052374020156776</v>
      </c>
      <c r="AI270" s="4">
        <f>$B270+'Rail Costs'!L270</f>
        <v>48.087290033594627</v>
      </c>
      <c r="AM270" s="4">
        <f>$L270-(AE270*'Feedstock Conversions'!$B$19)-'Rail Costs'!Q270</f>
        <v>191.72288684484892</v>
      </c>
      <c r="AN270" s="4">
        <f>$L270-(AF270*'Feedstock Conversions'!$B$19)-'Rail Costs'!R270</f>
        <v>107.43602322505622</v>
      </c>
      <c r="AO270" s="4">
        <f>$L270-(AG270*'Feedstock Conversions'!$B$19)-'Rail Costs'!S270</f>
        <v>98.006111985789218</v>
      </c>
      <c r="AP270" s="4">
        <f>$L270-(AH270*'Feedstock Conversions'!$B$19)-'Rail Costs'!T270</f>
        <v>124.49946768778337</v>
      </c>
      <c r="AQ270" s="4">
        <f>$L270-(AI270*'Feedstock Conversions'!$B$19)-'Rail Costs'!U270</f>
        <v>116.96980653225961</v>
      </c>
      <c r="AR270" s="4">
        <f>W270-'Rail Costs'!V270</f>
        <v>96.646963464981724</v>
      </c>
      <c r="AT270" s="4">
        <f>$T270-(AE270*'Feedstock Conversions'!$B$10)-'Rail Costs'!Q270</f>
        <v>171.46446599687278</v>
      </c>
      <c r="AU270" s="4">
        <f>$T270-(AF270*'Feedstock Conversions'!$B$10)-'Rail Costs'!R270</f>
        <v>79.539098135758607</v>
      </c>
      <c r="AV270" s="4">
        <f>$T270-(AG270*'Feedstock Conversions'!$B$10)-'Rail Costs'!S270</f>
        <v>69.240935482717859</v>
      </c>
      <c r="AW270" s="4">
        <f>$T270-(AH270*'Feedstock Conversions'!$B$10)-'Rail Costs'!T270</f>
        <v>98.165395143278616</v>
      </c>
      <c r="AX270" s="4">
        <f>$T270-(AI270*'Feedstock Conversions'!$B$10)-'Rail Costs'!U270</f>
        <v>89.941132856735862</v>
      </c>
      <c r="AY270" s="4">
        <f>X270-'Rail Costs'!V270</f>
        <v>4.3497450898797752E-2</v>
      </c>
      <c r="BH270">
        <f t="shared" si="28"/>
        <v>8</v>
      </c>
      <c r="BI270">
        <f t="shared" si="29"/>
        <v>2024</v>
      </c>
      <c r="BJ270">
        <f t="shared" si="32"/>
        <v>2</v>
      </c>
    </row>
    <row r="271" spans="1:62" x14ac:dyDescent="0.2">
      <c r="A271" s="11">
        <v>45352</v>
      </c>
      <c r="B271" s="4">
        <v>45.5</v>
      </c>
      <c r="C271" s="18">
        <f>'Poultry Fat'!B271+'Rail Costs'!B271</f>
        <v>50.674580067189247</v>
      </c>
      <c r="E271" s="4">
        <f>'Poultry Fat'!C271*'Feedstock Conversions'!B$19</f>
        <v>377.52562150055991</v>
      </c>
      <c r="F271" s="4">
        <f>'Poultry Fat'!C271*'Feedstock Conversions'!B$10</f>
        <v>411.53671048898843</v>
      </c>
      <c r="H271" s="4">
        <f>'Fuel Values'!B271-'Poultry Fat'!I271-'Poultry Fat'!J271-'Poultry Fat'!K271</f>
        <v>258.55912670501681</v>
      </c>
      <c r="I271" s="18">
        <f>('LCFS Values'!$E$6-$AA$4)/1000000*'LCFS Values'!B271*'LCFS Values'!$G$2*100</f>
        <v>50.115873294983217</v>
      </c>
      <c r="J271" s="4">
        <f>'RIN Values'!C271</f>
        <v>65.324999999999989</v>
      </c>
      <c r="K271" s="4">
        <f>'Fixed Credits Value'!B271</f>
        <v>100</v>
      </c>
      <c r="L271" s="4">
        <f t="shared" si="30"/>
        <v>474</v>
      </c>
      <c r="M271" s="4">
        <f>L271/'Feedstock Conversions'!B$19</f>
        <v>63.624161073825505</v>
      </c>
      <c r="O271" s="4">
        <f>'Fuel Values'!C271*100</f>
        <v>259.7</v>
      </c>
      <c r="P271" s="18">
        <f>('LCFS Values'!$E$5-AB$4)/1000000*'LCFS Values'!B271*'LCFS Values'!$G$2*100</f>
        <v>48.758502016285703</v>
      </c>
      <c r="Q271" s="4">
        <f>'RIN Values'!D271</f>
        <v>74.034999999999997</v>
      </c>
      <c r="R271" s="4">
        <f>'Fixed Credits Value'!B271</f>
        <v>100</v>
      </c>
      <c r="S271" s="4">
        <f>'Fixed Credits Value'!C271</f>
        <v>16</v>
      </c>
      <c r="T271" s="4">
        <f t="shared" si="26"/>
        <v>498.49350201628567</v>
      </c>
      <c r="U271" s="4">
        <f>T271/'Feedstock Conversions'!B$10</f>
        <v>61.382006117711207</v>
      </c>
      <c r="W271" s="4">
        <f t="shared" si="31"/>
        <v>96.474378499440093</v>
      </c>
      <c r="X271" s="4">
        <f t="shared" si="27"/>
        <v>24.493502016285674</v>
      </c>
      <c r="AE271" s="54">
        <v>38</v>
      </c>
      <c r="AF271" s="4">
        <f>$B271+'Rail Costs'!M271</f>
        <v>49.380935050391933</v>
      </c>
      <c r="AG271" s="4">
        <f>$B271+'Rail Costs'!B271</f>
        <v>50.674580067189247</v>
      </c>
      <c r="AH271" s="4">
        <f>$B271+'Rail Costs'!P271</f>
        <v>47.052374020156776</v>
      </c>
      <c r="AI271" s="4">
        <f>$B271+'Rail Costs'!L271</f>
        <v>48.087290033594627</v>
      </c>
      <c r="AM271" s="4">
        <f>$L271-(AE271*'Feedstock Conversions'!$B$19)-'Rail Costs'!Q271</f>
        <v>186.34788684484892</v>
      </c>
      <c r="AN271" s="4">
        <f>$L271-(AF271*'Feedstock Conversions'!$B$19)-'Rail Costs'!R271</f>
        <v>102.06102322505622</v>
      </c>
      <c r="AO271" s="4">
        <f>$L271-(AG271*'Feedstock Conversions'!$B$19)-'Rail Costs'!S271</f>
        <v>92.631111985789218</v>
      </c>
      <c r="AP271" s="4">
        <f>$L271-(AH271*'Feedstock Conversions'!$B$19)-'Rail Costs'!T271</f>
        <v>119.12446768778337</v>
      </c>
      <c r="AQ271" s="4">
        <f>$L271-(AI271*'Feedstock Conversions'!$B$19)-'Rail Costs'!U271</f>
        <v>111.59480653225961</v>
      </c>
      <c r="AR271" s="4">
        <f>W271-'Rail Costs'!V271</f>
        <v>91.271963464981724</v>
      </c>
      <c r="AT271" s="4">
        <f>$T271-(AE271*'Feedstock Conversions'!$B$10)-'Rail Costs'!Q271</f>
        <v>185.33705552780128</v>
      </c>
      <c r="AU271" s="4">
        <f>$T271-(AF271*'Feedstock Conversions'!$B$10)-'Rail Costs'!R271</f>
        <v>93.411687666687115</v>
      </c>
      <c r="AV271" s="4">
        <f>$T271-(AG271*'Feedstock Conversions'!$B$10)-'Rail Costs'!S271</f>
        <v>83.113525013646367</v>
      </c>
      <c r="AW271" s="4">
        <f>$T271-(AH271*'Feedstock Conversions'!$B$10)-'Rail Costs'!T271</f>
        <v>112.03798467420712</v>
      </c>
      <c r="AX271" s="4">
        <f>$T271-(AI271*'Feedstock Conversions'!$B$10)-'Rail Costs'!U271</f>
        <v>103.81372238766437</v>
      </c>
      <c r="AY271" s="4">
        <f>X271-'Rail Costs'!V271</f>
        <v>19.291086981827306</v>
      </c>
      <c r="BH271">
        <f t="shared" si="28"/>
        <v>9</v>
      </c>
      <c r="BI271">
        <f t="shared" si="29"/>
        <v>2024</v>
      </c>
      <c r="BJ271">
        <f t="shared" si="32"/>
        <v>3</v>
      </c>
    </row>
    <row r="272" spans="1:62" x14ac:dyDescent="0.2">
      <c r="A272" s="11">
        <v>45359</v>
      </c>
      <c r="B272" s="4">
        <v>45.5</v>
      </c>
      <c r="C272" s="18">
        <f>'Poultry Fat'!B272+'Rail Costs'!B272</f>
        <v>50.674580067189247</v>
      </c>
      <c r="E272" s="4">
        <f>'Poultry Fat'!C272*'Feedstock Conversions'!B$19</f>
        <v>377.52562150055991</v>
      </c>
      <c r="F272" s="4">
        <f>'Poultry Fat'!C272*'Feedstock Conversions'!B$10</f>
        <v>411.53671048898843</v>
      </c>
      <c r="H272" s="4">
        <f>'Fuel Values'!B272-'Poultry Fat'!I272-'Poultry Fat'!J272-'Poultry Fat'!K272</f>
        <v>248.1839435944687</v>
      </c>
      <c r="I272" s="18">
        <f>('LCFS Values'!$E$6-$AA$4)/1000000*'LCFS Values'!B272*'LCFS Values'!$G$2*100</f>
        <v>51.291056405531243</v>
      </c>
      <c r="J272" s="4">
        <f>'RIN Values'!C272</f>
        <v>69.525000000000006</v>
      </c>
      <c r="K272" s="4">
        <f>'Fixed Credits Value'!B272</f>
        <v>100</v>
      </c>
      <c r="L272" s="4">
        <f t="shared" si="30"/>
        <v>468.99999999999994</v>
      </c>
      <c r="M272" s="4">
        <f>L272/'Feedstock Conversions'!B$19</f>
        <v>62.953020134228176</v>
      </c>
      <c r="O272" s="4">
        <f>'Fuel Values'!C272*100</f>
        <v>260.95</v>
      </c>
      <c r="P272" s="18">
        <f>('LCFS Values'!$E$5-AB$4)/1000000*'LCFS Values'!B272*'LCFS Values'!$G$2*100</f>
        <v>49.901855694428562</v>
      </c>
      <c r="Q272" s="4">
        <f>'RIN Values'!D272</f>
        <v>78.795000000000002</v>
      </c>
      <c r="R272" s="4">
        <f>'Fixed Credits Value'!B272</f>
        <v>100</v>
      </c>
      <c r="S272" s="4">
        <f>'Fixed Credits Value'!C272</f>
        <v>16</v>
      </c>
      <c r="T272" s="4">
        <f t="shared" si="26"/>
        <v>505.64685569442855</v>
      </c>
      <c r="U272" s="4">
        <f>T272/'Feedstock Conversions'!B$10</f>
        <v>62.262834448387366</v>
      </c>
      <c r="W272" s="4">
        <f t="shared" si="31"/>
        <v>91.474378499440036</v>
      </c>
      <c r="X272" s="4">
        <f t="shared" si="27"/>
        <v>36.646855694428609</v>
      </c>
      <c r="AE272" s="54">
        <v>38</v>
      </c>
      <c r="AF272" s="4">
        <f>$B272+'Rail Costs'!M272</f>
        <v>49.380935050391933</v>
      </c>
      <c r="AG272" s="4">
        <f>$B272+'Rail Costs'!B272</f>
        <v>50.674580067189247</v>
      </c>
      <c r="AH272" s="4">
        <f>$B272+'Rail Costs'!P272</f>
        <v>47.052374020156776</v>
      </c>
      <c r="AI272" s="4">
        <f>$B272+'Rail Costs'!L272</f>
        <v>48.087290033594627</v>
      </c>
      <c r="AM272" s="4">
        <f>$L272-(AE272*'Feedstock Conversions'!$B$19)-'Rail Costs'!Q272</f>
        <v>181.34788684484886</v>
      </c>
      <c r="AN272" s="4">
        <f>$L272-(AF272*'Feedstock Conversions'!$B$19)-'Rail Costs'!R272</f>
        <v>97.061023225056161</v>
      </c>
      <c r="AO272" s="4">
        <f>$L272-(AG272*'Feedstock Conversions'!$B$19)-'Rail Costs'!S272</f>
        <v>87.631111985789161</v>
      </c>
      <c r="AP272" s="4">
        <f>$L272-(AH272*'Feedstock Conversions'!$B$19)-'Rail Costs'!T272</f>
        <v>114.12446768778331</v>
      </c>
      <c r="AQ272" s="4">
        <f>$L272-(AI272*'Feedstock Conversions'!$B$19)-'Rail Costs'!U272</f>
        <v>106.59480653225955</v>
      </c>
      <c r="AR272" s="4">
        <f>W272-'Rail Costs'!V272</f>
        <v>86.271963464981667</v>
      </c>
      <c r="AT272" s="4">
        <f>$T272-(AE272*'Feedstock Conversions'!$B$10)-'Rail Costs'!Q272</f>
        <v>192.49040920594416</v>
      </c>
      <c r="AU272" s="4">
        <f>$T272-(AF272*'Feedstock Conversions'!$B$10)-'Rail Costs'!R272</f>
        <v>100.56504134482999</v>
      </c>
      <c r="AV272" s="4">
        <f>$T272-(AG272*'Feedstock Conversions'!$B$10)-'Rail Costs'!S272</f>
        <v>90.266878691789245</v>
      </c>
      <c r="AW272" s="4">
        <f>$T272-(AH272*'Feedstock Conversions'!$B$10)-'Rail Costs'!T272</f>
        <v>119.19133835235</v>
      </c>
      <c r="AX272" s="4">
        <f>$T272-(AI272*'Feedstock Conversions'!$B$10)-'Rail Costs'!U272</f>
        <v>110.96707606580725</v>
      </c>
      <c r="AY272" s="4">
        <f>X272-'Rail Costs'!V272</f>
        <v>31.44444065997024</v>
      </c>
      <c r="BH272">
        <f t="shared" si="28"/>
        <v>10</v>
      </c>
      <c r="BI272">
        <f t="shared" si="29"/>
        <v>2024</v>
      </c>
      <c r="BJ272">
        <f t="shared" si="32"/>
        <v>3</v>
      </c>
    </row>
    <row r="273" spans="1:62" x14ac:dyDescent="0.2">
      <c r="A273" s="11">
        <v>45366</v>
      </c>
      <c r="B273" s="4">
        <v>45.5</v>
      </c>
      <c r="C273" s="18">
        <f>'Poultry Fat'!B273+'Rail Costs'!B273</f>
        <v>50.674580067189247</v>
      </c>
      <c r="E273" s="4">
        <f>'Poultry Fat'!C273*'Feedstock Conversions'!B$19</f>
        <v>377.52562150055991</v>
      </c>
      <c r="F273" s="4">
        <f>'Poultry Fat'!C273*'Feedstock Conversions'!B$10</f>
        <v>411.53671048898843</v>
      </c>
      <c r="H273" s="4">
        <f>'Fuel Values'!B273-'Poultry Fat'!I273-'Poultry Fat'!J273-'Poultry Fat'!K273</f>
        <v>234.23785180990393</v>
      </c>
      <c r="I273" s="18">
        <f>('LCFS Values'!$E$6-$AA$4)/1000000*'LCFS Values'!B273*'LCFS Values'!$G$2*100</f>
        <v>52.08714819009603</v>
      </c>
      <c r="J273" s="4">
        <f>'RIN Values'!C273</f>
        <v>78.675000000000011</v>
      </c>
      <c r="K273" s="4">
        <f>'Fixed Credits Value'!B273</f>
        <v>100</v>
      </c>
      <c r="L273" s="4">
        <f t="shared" si="30"/>
        <v>465</v>
      </c>
      <c r="M273" s="4">
        <f>L273/'Feedstock Conversions'!B$19</f>
        <v>62.416107382550337</v>
      </c>
      <c r="O273" s="4">
        <f>'Fuel Values'!C273*100</f>
        <v>268.18</v>
      </c>
      <c r="P273" s="18">
        <f>('LCFS Values'!$E$5-AB$4)/1000000*'LCFS Values'!B273*'LCFS Values'!$G$2*100</f>
        <v>50.676385605428564</v>
      </c>
      <c r="Q273" s="4">
        <f>'RIN Values'!D273</f>
        <v>89.165000000000006</v>
      </c>
      <c r="R273" s="4">
        <f>'Fixed Credits Value'!B273</f>
        <v>100</v>
      </c>
      <c r="S273" s="4">
        <f>'Fixed Credits Value'!C273</f>
        <v>16</v>
      </c>
      <c r="T273" s="4">
        <f t="shared" si="26"/>
        <v>524.02138560542858</v>
      </c>
      <c r="U273" s="4">
        <f>T273/'Feedstock Conversions'!B$10</f>
        <v>64.525382511391456</v>
      </c>
      <c r="W273" s="4">
        <f t="shared" si="31"/>
        <v>87.474378499440093</v>
      </c>
      <c r="X273" s="4">
        <f t="shared" si="27"/>
        <v>59.021385605428577</v>
      </c>
      <c r="AE273" s="54">
        <v>38</v>
      </c>
      <c r="AF273" s="4">
        <f>$B273+'Rail Costs'!M273</f>
        <v>49.380935050391933</v>
      </c>
      <c r="AG273" s="4">
        <f>$B273+'Rail Costs'!B273</f>
        <v>50.674580067189247</v>
      </c>
      <c r="AH273" s="4">
        <f>$B273+'Rail Costs'!P273</f>
        <v>47.052374020156776</v>
      </c>
      <c r="AI273" s="4">
        <f>$B273+'Rail Costs'!L273</f>
        <v>48.087290033594627</v>
      </c>
      <c r="AM273" s="4">
        <f>$L273-(AE273*'Feedstock Conversions'!$B$19)-'Rail Costs'!Q273</f>
        <v>177.34788684484892</v>
      </c>
      <c r="AN273" s="4">
        <f>$L273-(AF273*'Feedstock Conversions'!$B$19)-'Rail Costs'!R273</f>
        <v>93.061023225056218</v>
      </c>
      <c r="AO273" s="4">
        <f>$L273-(AG273*'Feedstock Conversions'!$B$19)-'Rail Costs'!S273</f>
        <v>83.631111985789218</v>
      </c>
      <c r="AP273" s="4">
        <f>$L273-(AH273*'Feedstock Conversions'!$B$19)-'Rail Costs'!T273</f>
        <v>110.12446768778337</v>
      </c>
      <c r="AQ273" s="4">
        <f>$L273-(AI273*'Feedstock Conversions'!$B$19)-'Rail Costs'!U273</f>
        <v>102.59480653225961</v>
      </c>
      <c r="AR273" s="4">
        <f>W273-'Rail Costs'!V273</f>
        <v>82.271963464981724</v>
      </c>
      <c r="AT273" s="4">
        <f>$T273-(AE273*'Feedstock Conversions'!$B$10)-'Rail Costs'!Q273</f>
        <v>210.86493911694419</v>
      </c>
      <c r="AU273" s="4">
        <f>$T273-(AF273*'Feedstock Conversions'!$B$10)-'Rail Costs'!R273</f>
        <v>118.93957125583002</v>
      </c>
      <c r="AV273" s="4">
        <f>$T273-(AG273*'Feedstock Conversions'!$B$10)-'Rail Costs'!S273</f>
        <v>108.64140860278927</v>
      </c>
      <c r="AW273" s="4">
        <f>$T273-(AH273*'Feedstock Conversions'!$B$10)-'Rail Costs'!T273</f>
        <v>137.56586826335001</v>
      </c>
      <c r="AX273" s="4">
        <f>$T273-(AI273*'Feedstock Conversions'!$B$10)-'Rail Costs'!U273</f>
        <v>129.34160597680727</v>
      </c>
      <c r="AY273" s="4">
        <f>X273-'Rail Costs'!V273</f>
        <v>53.818970570970208</v>
      </c>
      <c r="BH273">
        <f t="shared" si="28"/>
        <v>11</v>
      </c>
      <c r="BI273">
        <f t="shared" si="29"/>
        <v>2024</v>
      </c>
      <c r="BJ273">
        <f t="shared" si="32"/>
        <v>3</v>
      </c>
    </row>
    <row r="274" spans="1:62" x14ac:dyDescent="0.2">
      <c r="A274" s="11">
        <v>45373</v>
      </c>
      <c r="B274" s="4">
        <v>45.5</v>
      </c>
      <c r="C274" s="18">
        <f>'Poultry Fat'!B274+'Rail Costs'!B274</f>
        <v>50.674580067189247</v>
      </c>
      <c r="E274" s="4">
        <f>'Poultry Fat'!C274*'Feedstock Conversions'!B$19</f>
        <v>377.52562150055991</v>
      </c>
      <c r="F274" s="4">
        <f>'Poultry Fat'!C274*'Feedstock Conversions'!B$10</f>
        <v>411.53671048898843</v>
      </c>
      <c r="H274" s="4">
        <f>'Fuel Values'!B274-'Poultry Fat'!I274-'Poultry Fat'!J274-'Poultry Fat'!K274</f>
        <v>231.18821803100002</v>
      </c>
      <c r="I274" s="18">
        <f>('LCFS Values'!$E$6-$AA$4)/1000000*'LCFS Values'!B274*'LCFS Values'!$G$2*100</f>
        <v>49.736781968999985</v>
      </c>
      <c r="J274" s="4">
        <f>'RIN Values'!C274</f>
        <v>84.074999999999989</v>
      </c>
      <c r="K274" s="4">
        <f>'Fixed Credits Value'!B274</f>
        <v>100</v>
      </c>
      <c r="L274" s="4">
        <f t="shared" si="30"/>
        <v>465</v>
      </c>
      <c r="M274" s="4">
        <f>L274/'Feedstock Conversions'!B$19</f>
        <v>62.416107382550337</v>
      </c>
      <c r="O274" s="4">
        <f>'Fuel Values'!C274*100</f>
        <v>273.34000000000003</v>
      </c>
      <c r="P274" s="18">
        <f>('LCFS Values'!$E$5-AB$4)/1000000*'LCFS Values'!B274*'LCFS Values'!$G$2*100</f>
        <v>48.38967824914284</v>
      </c>
      <c r="Q274" s="4">
        <f>'RIN Values'!D274</f>
        <v>95.284999999999997</v>
      </c>
      <c r="R274" s="4">
        <f>'Fixed Credits Value'!B274</f>
        <v>100</v>
      </c>
      <c r="S274" s="4">
        <f>'Fixed Credits Value'!C274</f>
        <v>16</v>
      </c>
      <c r="T274" s="4">
        <f t="shared" si="26"/>
        <v>533.01467824914289</v>
      </c>
      <c r="U274" s="4">
        <f>T274/'Feedstock Conversions'!B$10</f>
        <v>65.632771758878178</v>
      </c>
      <c r="W274" s="4">
        <f t="shared" si="31"/>
        <v>87.474378499440093</v>
      </c>
      <c r="X274" s="4">
        <f t="shared" si="27"/>
        <v>68.014678249142889</v>
      </c>
      <c r="AE274" s="54">
        <v>38</v>
      </c>
      <c r="AF274" s="4">
        <f>$B274+'Rail Costs'!M274</f>
        <v>49.380935050391933</v>
      </c>
      <c r="AG274" s="4">
        <f>$B274+'Rail Costs'!B274</f>
        <v>50.674580067189247</v>
      </c>
      <c r="AH274" s="4">
        <f>$B274+'Rail Costs'!P274</f>
        <v>47.052374020156776</v>
      </c>
      <c r="AI274" s="4">
        <f>$B274+'Rail Costs'!L274</f>
        <v>48.087290033594627</v>
      </c>
      <c r="AM274" s="4">
        <f>$L274-(AE274*'Feedstock Conversions'!$B$19)-'Rail Costs'!Q274</f>
        <v>177.34788684484892</v>
      </c>
      <c r="AN274" s="4">
        <f>$L274-(AF274*'Feedstock Conversions'!$B$19)-'Rail Costs'!R274</f>
        <v>93.061023225056218</v>
      </c>
      <c r="AO274" s="4">
        <f>$L274-(AG274*'Feedstock Conversions'!$B$19)-'Rail Costs'!S274</f>
        <v>83.631111985789218</v>
      </c>
      <c r="AP274" s="4">
        <f>$L274-(AH274*'Feedstock Conversions'!$B$19)-'Rail Costs'!T274</f>
        <v>110.12446768778337</v>
      </c>
      <c r="AQ274" s="4">
        <f>$L274-(AI274*'Feedstock Conversions'!$B$19)-'Rail Costs'!U274</f>
        <v>102.59480653225961</v>
      </c>
      <c r="AR274" s="4">
        <f>W274-'Rail Costs'!V274</f>
        <v>82.271963464981724</v>
      </c>
      <c r="AT274" s="4">
        <f>$T274-(AE274*'Feedstock Conversions'!$B$10)-'Rail Costs'!Q274</f>
        <v>219.8582317606585</v>
      </c>
      <c r="AU274" s="4">
        <f>$T274-(AF274*'Feedstock Conversions'!$B$10)-'Rail Costs'!R274</f>
        <v>127.93286389954433</v>
      </c>
      <c r="AV274" s="4">
        <f>$T274-(AG274*'Feedstock Conversions'!$B$10)-'Rail Costs'!S274</f>
        <v>117.63470124650358</v>
      </c>
      <c r="AW274" s="4">
        <f>$T274-(AH274*'Feedstock Conversions'!$B$10)-'Rail Costs'!T274</f>
        <v>146.55916090706432</v>
      </c>
      <c r="AX274" s="4">
        <f>$T274-(AI274*'Feedstock Conversions'!$B$10)-'Rail Costs'!U274</f>
        <v>138.33489862052159</v>
      </c>
      <c r="AY274" s="4">
        <f>X274-'Rail Costs'!V274</f>
        <v>62.812263214684521</v>
      </c>
      <c r="BH274">
        <f t="shared" si="28"/>
        <v>12</v>
      </c>
      <c r="BI274">
        <f t="shared" si="29"/>
        <v>2024</v>
      </c>
      <c r="BJ274">
        <f t="shared" si="32"/>
        <v>3</v>
      </c>
    </row>
    <row r="275" spans="1:62" x14ac:dyDescent="0.2">
      <c r="A275" s="11">
        <v>45380</v>
      </c>
      <c r="B275" s="4">
        <v>45.5</v>
      </c>
      <c r="C275" s="18">
        <f>'Poultry Fat'!B275+'Rail Costs'!B275</f>
        <v>50.674580067189247</v>
      </c>
      <c r="E275" s="4">
        <f>'Poultry Fat'!C275*'Feedstock Conversions'!B$19</f>
        <v>377.52562150055991</v>
      </c>
      <c r="F275" s="4">
        <f>'Poultry Fat'!C275*'Feedstock Conversions'!B$10</f>
        <v>411.53671048898843</v>
      </c>
      <c r="H275" s="4">
        <f>'Fuel Values'!B275-'Poultry Fat'!I275-'Poultry Fat'!J275-'Poultry Fat'!K275</f>
        <v>228.89744497021343</v>
      </c>
      <c r="I275" s="18">
        <f>('LCFS Values'!$E$6-$AA$4)/1000000*'LCFS Values'!B275*'LCFS Values'!$G$2*100</f>
        <v>50.040055029786579</v>
      </c>
      <c r="J275" s="4">
        <f>'RIN Values'!C275</f>
        <v>86.0625</v>
      </c>
      <c r="K275" s="4">
        <f>'Fixed Credits Value'!B275</f>
        <v>100</v>
      </c>
      <c r="L275" s="4">
        <f t="shared" si="30"/>
        <v>465</v>
      </c>
      <c r="M275" s="4">
        <f>L275/'Feedstock Conversions'!B$19</f>
        <v>62.416107382550337</v>
      </c>
      <c r="O275" s="4">
        <f>'Fuel Values'!C275*100</f>
        <v>264.87</v>
      </c>
      <c r="P275" s="18">
        <f>('LCFS Values'!$E$5-AB$4)/1000000*'LCFS Values'!B275*'LCFS Values'!$G$2*100</f>
        <v>48.684737262857134</v>
      </c>
      <c r="Q275" s="4">
        <f>'RIN Values'!D275</f>
        <v>97.537499999999994</v>
      </c>
      <c r="R275" s="4">
        <f>'Fixed Credits Value'!B275</f>
        <v>100</v>
      </c>
      <c r="S275" s="4">
        <f>'Fixed Credits Value'!C275</f>
        <v>16</v>
      </c>
      <c r="T275" s="4">
        <f t="shared" si="26"/>
        <v>527.09223726285711</v>
      </c>
      <c r="U275" s="4">
        <f>T275/'Feedstock Conversions'!B$10</f>
        <v>64.903511884112348</v>
      </c>
      <c r="W275" s="4">
        <f t="shared" si="31"/>
        <v>87.474378499440093</v>
      </c>
      <c r="X275" s="4">
        <f t="shared" si="27"/>
        <v>62.092237262857111</v>
      </c>
      <c r="AE275" s="54">
        <v>38</v>
      </c>
      <c r="AF275" s="4">
        <f>$B275+'Rail Costs'!M275</f>
        <v>49.380935050391933</v>
      </c>
      <c r="AG275" s="4">
        <f>$B275+'Rail Costs'!B275</f>
        <v>50.674580067189247</v>
      </c>
      <c r="AH275" s="4">
        <f>$B275+'Rail Costs'!P275</f>
        <v>47.052374020156776</v>
      </c>
      <c r="AI275" s="4">
        <f>$B275+'Rail Costs'!L275</f>
        <v>48.087290033594627</v>
      </c>
      <c r="AM275" s="4">
        <f>$L275-(AE275*'Feedstock Conversions'!$B$19)-'Rail Costs'!Q275</f>
        <v>177.34788684484892</v>
      </c>
      <c r="AN275" s="4">
        <f>$L275-(AF275*'Feedstock Conversions'!$B$19)-'Rail Costs'!R275</f>
        <v>93.061023225056218</v>
      </c>
      <c r="AO275" s="4">
        <f>$L275-(AG275*'Feedstock Conversions'!$B$19)-'Rail Costs'!S275</f>
        <v>83.631111985789218</v>
      </c>
      <c r="AP275" s="4">
        <f>$L275-(AH275*'Feedstock Conversions'!$B$19)-'Rail Costs'!T275</f>
        <v>110.12446768778337</v>
      </c>
      <c r="AQ275" s="4">
        <f>$L275-(AI275*'Feedstock Conversions'!$B$19)-'Rail Costs'!U275</f>
        <v>102.59480653225961</v>
      </c>
      <c r="AR275" s="4">
        <f>W275-'Rail Costs'!V275</f>
        <v>82.271963464981724</v>
      </c>
      <c r="AT275" s="4">
        <f>$T275-(AE275*'Feedstock Conversions'!$B$10)-'Rail Costs'!Q275</f>
        <v>213.93579077437272</v>
      </c>
      <c r="AU275" s="4">
        <f>$T275-(AF275*'Feedstock Conversions'!$B$10)-'Rail Costs'!R275</f>
        <v>122.01042291325855</v>
      </c>
      <c r="AV275" s="4">
        <f>$T275-(AG275*'Feedstock Conversions'!$B$10)-'Rail Costs'!S275</f>
        <v>111.7122602602178</v>
      </c>
      <c r="AW275" s="4">
        <f>$T275-(AH275*'Feedstock Conversions'!$B$10)-'Rail Costs'!T275</f>
        <v>140.63671992077855</v>
      </c>
      <c r="AX275" s="4">
        <f>$T275-(AI275*'Feedstock Conversions'!$B$10)-'Rail Costs'!U275</f>
        <v>132.41245763423581</v>
      </c>
      <c r="AY275" s="4">
        <f>X275-'Rail Costs'!V275</f>
        <v>56.889822228398742</v>
      </c>
      <c r="BH275">
        <f t="shared" si="28"/>
        <v>13</v>
      </c>
      <c r="BI275">
        <f t="shared" si="29"/>
        <v>2024</v>
      </c>
      <c r="BJ275">
        <f t="shared" si="32"/>
        <v>3</v>
      </c>
    </row>
    <row r="276" spans="1:62" x14ac:dyDescent="0.2">
      <c r="A276" s="11">
        <v>45387</v>
      </c>
      <c r="B276" s="4">
        <v>45.5</v>
      </c>
      <c r="C276" s="18">
        <f>'Poultry Fat'!B276+'Rail Costs'!B276</f>
        <v>50.674580067189247</v>
      </c>
      <c r="E276" s="4">
        <f>'Poultry Fat'!C276*'Feedstock Conversions'!B$19</f>
        <v>377.52562150055991</v>
      </c>
      <c r="F276" s="4">
        <f>'Poultry Fat'!C276*'Feedstock Conversions'!B$10</f>
        <v>411.53671048898843</v>
      </c>
      <c r="H276" s="4">
        <f>'Fuel Values'!B276-'Poultry Fat'!I276-'Poultry Fat'!J276-'Poultry Fat'!K276</f>
        <v>239.96403629619664</v>
      </c>
      <c r="I276" s="18">
        <f>('LCFS Values'!$E$6-$AA$4)/1000000*'LCFS Values'!B276*'LCFS Values'!$G$2*100</f>
        <v>49.660963703803347</v>
      </c>
      <c r="J276" s="4">
        <f>'RIN Values'!C276</f>
        <v>81.375</v>
      </c>
      <c r="K276" s="4">
        <f>'Fixed Credits Value'!B276</f>
        <v>100</v>
      </c>
      <c r="L276" s="4">
        <f t="shared" si="30"/>
        <v>471</v>
      </c>
      <c r="M276" s="4">
        <f>L276/'Feedstock Conversions'!B$19</f>
        <v>63.221476510067113</v>
      </c>
      <c r="O276" s="4">
        <f>'Fuel Values'!C276*100</f>
        <v>273.70999999999998</v>
      </c>
      <c r="P276" s="18">
        <f>('LCFS Values'!$E$5-AB$4)/1000000*'LCFS Values'!B276*'LCFS Values'!$G$2*100</f>
        <v>48.315913495714277</v>
      </c>
      <c r="Q276" s="4">
        <f>'RIN Values'!D276</f>
        <v>92.224999999999994</v>
      </c>
      <c r="R276" s="4">
        <f>'Fixed Credits Value'!B276</f>
        <v>100</v>
      </c>
      <c r="S276" s="4">
        <f>'Fixed Credits Value'!C276</f>
        <v>16</v>
      </c>
      <c r="T276" s="4">
        <f t="shared" si="26"/>
        <v>530.25091349571426</v>
      </c>
      <c r="U276" s="4">
        <f>T276/'Feedstock Conversions'!B$10</f>
        <v>65.292455537469678</v>
      </c>
      <c r="W276" s="4">
        <f t="shared" si="31"/>
        <v>93.474378499440093</v>
      </c>
      <c r="X276" s="4">
        <f t="shared" si="27"/>
        <v>59.250913495714258</v>
      </c>
      <c r="AE276" s="54">
        <v>38</v>
      </c>
      <c r="AF276" s="4">
        <f>$B276+'Rail Costs'!M276</f>
        <v>49.380935050391933</v>
      </c>
      <c r="AG276" s="4">
        <f>$B276+'Rail Costs'!B276</f>
        <v>50.674580067189247</v>
      </c>
      <c r="AH276" s="4">
        <f>$B276+'Rail Costs'!P276</f>
        <v>47.052374020156776</v>
      </c>
      <c r="AI276" s="4">
        <f>$B276+'Rail Costs'!L276</f>
        <v>48.087290033594627</v>
      </c>
      <c r="AM276" s="4">
        <f>$L276-(AE276*'Feedstock Conversions'!$B$19)-'Rail Costs'!Q276</f>
        <v>183.34788684484892</v>
      </c>
      <c r="AN276" s="4">
        <f>$L276-(AF276*'Feedstock Conversions'!$B$19)-'Rail Costs'!R276</f>
        <v>99.061023225056218</v>
      </c>
      <c r="AO276" s="4">
        <f>$L276-(AG276*'Feedstock Conversions'!$B$19)-'Rail Costs'!S276</f>
        <v>89.631111985789218</v>
      </c>
      <c r="AP276" s="4">
        <f>$L276-(AH276*'Feedstock Conversions'!$B$19)-'Rail Costs'!T276</f>
        <v>116.12446768778337</v>
      </c>
      <c r="AQ276" s="4">
        <f>$L276-(AI276*'Feedstock Conversions'!$B$19)-'Rail Costs'!U276</f>
        <v>108.59480653225961</v>
      </c>
      <c r="AR276" s="4">
        <f>W276-'Rail Costs'!V276</f>
        <v>88.271963464981724</v>
      </c>
      <c r="AT276" s="4">
        <f>$T276-(AE276*'Feedstock Conversions'!$B$10)-'Rail Costs'!Q276</f>
        <v>217.09446700722987</v>
      </c>
      <c r="AU276" s="4">
        <f>$T276-(AF276*'Feedstock Conversions'!$B$10)-'Rail Costs'!R276</f>
        <v>125.1690991461157</v>
      </c>
      <c r="AV276" s="4">
        <f>$T276-(AG276*'Feedstock Conversions'!$B$10)-'Rail Costs'!S276</f>
        <v>114.87093649307495</v>
      </c>
      <c r="AW276" s="4">
        <f>$T276-(AH276*'Feedstock Conversions'!$B$10)-'Rail Costs'!T276</f>
        <v>143.79539615363569</v>
      </c>
      <c r="AX276" s="4">
        <f>$T276-(AI276*'Feedstock Conversions'!$B$10)-'Rail Costs'!U276</f>
        <v>135.57113386709295</v>
      </c>
      <c r="AY276" s="4">
        <f>X276-'Rail Costs'!V276</f>
        <v>54.048498461255889</v>
      </c>
      <c r="BH276">
        <f t="shared" si="28"/>
        <v>14</v>
      </c>
      <c r="BI276">
        <f t="shared" si="29"/>
        <v>2024</v>
      </c>
      <c r="BJ276">
        <f t="shared" si="32"/>
        <v>4</v>
      </c>
    </row>
    <row r="277" spans="1:62" x14ac:dyDescent="0.2">
      <c r="A277" s="11">
        <v>45394</v>
      </c>
      <c r="B277" s="4">
        <v>45.5</v>
      </c>
      <c r="C277" s="18">
        <f>'Poultry Fat'!B277+'Rail Costs'!B277</f>
        <v>50.72362821948488</v>
      </c>
      <c r="E277" s="4">
        <f>'Poultry Fat'!C277*'Feedstock Conversions'!B$19</f>
        <v>377.89103023516236</v>
      </c>
      <c r="F277" s="4">
        <f>'Poultry Fat'!C277*'Feedstock Conversions'!B$10</f>
        <v>411.93503870847331</v>
      </c>
      <c r="H277" s="4">
        <f>'Fuel Values'!B277-'Poultry Fat'!I277-'Poultry Fat'!J277-'Poultry Fat'!K277</f>
        <v>255.6054016001296</v>
      </c>
      <c r="I277" s="18">
        <f>('LCFS Values'!$E$6-$AA$4)/1000000*'LCFS Values'!B277*'LCFS Values'!$G$2*100</f>
        <v>48.144598399870425</v>
      </c>
      <c r="J277" s="4">
        <f>'RIN Values'!C277</f>
        <v>75.75</v>
      </c>
      <c r="K277" s="4">
        <f>'Fixed Credits Value'!B277</f>
        <v>100</v>
      </c>
      <c r="L277" s="4">
        <f t="shared" si="30"/>
        <v>479.5</v>
      </c>
      <c r="M277" s="4">
        <f>L277/'Feedstock Conversions'!B$19</f>
        <v>64.362416107382543</v>
      </c>
      <c r="O277" s="4">
        <f>'Fuel Values'!C277*100</f>
        <v>272.35999999999996</v>
      </c>
      <c r="P277" s="18">
        <f>('LCFS Values'!$E$5-AB$4)/1000000*'LCFS Values'!B277*'LCFS Values'!$G$2*100</f>
        <v>46.84061842714285</v>
      </c>
      <c r="Q277" s="4">
        <f>'RIN Values'!D277</f>
        <v>85.85</v>
      </c>
      <c r="R277" s="4">
        <f>'Fixed Credits Value'!B277</f>
        <v>100</v>
      </c>
      <c r="S277" s="4">
        <f>'Fixed Credits Value'!C277</f>
        <v>16</v>
      </c>
      <c r="T277" s="4">
        <f t="shared" si="26"/>
        <v>521.05061842714281</v>
      </c>
      <c r="U277" s="4">
        <f>T277/'Feedstock Conversions'!B$10</f>
        <v>64.15957704276596</v>
      </c>
      <c r="W277" s="4">
        <f t="shared" si="31"/>
        <v>101.60896976483764</v>
      </c>
      <c r="X277" s="4">
        <f t="shared" si="27"/>
        <v>41.550618427142808</v>
      </c>
      <c r="AE277" s="54">
        <v>38</v>
      </c>
      <c r="AF277" s="4">
        <f>$B277+'Rail Costs'!M277</f>
        <v>49.41772116461366</v>
      </c>
      <c r="AG277" s="4">
        <f>$B277+'Rail Costs'!B277</f>
        <v>50.72362821948488</v>
      </c>
      <c r="AH277" s="4">
        <f>$B277+'Rail Costs'!P277</f>
        <v>47.067088465845465</v>
      </c>
      <c r="AI277" s="4">
        <f>$B277+'Rail Costs'!L277</f>
        <v>48.11181410974244</v>
      </c>
      <c r="AM277" s="4">
        <f>$L277-(AE277*'Feedstock Conversions'!$B$19)-'Rail Costs'!Q277</f>
        <v>191.84788684484892</v>
      </c>
      <c r="AN277" s="4">
        <f>$L277-(AF277*'Feedstock Conversions'!$B$19)-'Rail Costs'!R277</f>
        <v>107.28696667410436</v>
      </c>
      <c r="AO277" s="4">
        <f>$L277-(AG277*'Feedstock Conversions'!$B$19)-'Rail Costs'!S277</f>
        <v>97.765703251186764</v>
      </c>
      <c r="AP277" s="4">
        <f>$L277-(AH277*'Feedstock Conversions'!$B$19)-'Rail Costs'!T277</f>
        <v>124.51484506740265</v>
      </c>
      <c r="AQ277" s="4">
        <f>$L277-(AI277*'Feedstock Conversions'!$B$19)-'Rail Costs'!U277</f>
        <v>116.91210216495841</v>
      </c>
      <c r="AR277" s="4">
        <f>W277-'Rail Costs'!V277</f>
        <v>96.40655473037927</v>
      </c>
      <c r="AT277" s="4">
        <f>$T277-(AE277*'Feedstock Conversions'!$B$10)-'Rail Costs'!Q277</f>
        <v>207.89417193865842</v>
      </c>
      <c r="AU277" s="4">
        <f>$T277-(AF277*'Feedstock Conversions'!$B$10)-'Rail Costs'!R277</f>
        <v>115.6700579129306</v>
      </c>
      <c r="AV277" s="4">
        <f>$T277-(AG277*'Feedstock Conversions'!$B$10)-'Rail Costs'!S277</f>
        <v>105.27231320501862</v>
      </c>
      <c r="AW277" s="4">
        <f>$T277-(AH277*'Feedstock Conversions'!$B$10)-'Rail Costs'!T277</f>
        <v>134.47560261921882</v>
      </c>
      <c r="AX277" s="4">
        <f>$T277-(AI277*'Feedstock Conversions'!$B$10)-'Rail Costs'!U277</f>
        <v>126.17167468877909</v>
      </c>
      <c r="AY277" s="4">
        <f>X277-'Rail Costs'!V277</f>
        <v>36.348203392684439</v>
      </c>
      <c r="BH277">
        <f t="shared" si="28"/>
        <v>15</v>
      </c>
      <c r="BI277">
        <f t="shared" si="29"/>
        <v>2024</v>
      </c>
      <c r="BJ277">
        <f t="shared" si="32"/>
        <v>4</v>
      </c>
    </row>
    <row r="278" spans="1:62" x14ac:dyDescent="0.2">
      <c r="A278" s="11">
        <v>45401</v>
      </c>
      <c r="B278" s="4">
        <v>44.7</v>
      </c>
      <c r="C278" s="18">
        <f>'Poultry Fat'!B278+'Rail Costs'!B278</f>
        <v>49.923628219484883</v>
      </c>
      <c r="E278" s="4">
        <f>'Poultry Fat'!C278*'Feedstock Conversions'!B$19</f>
        <v>371.93103023516238</v>
      </c>
      <c r="F278" s="4">
        <f>'Poultry Fat'!C278*'Feedstock Conversions'!B$10</f>
        <v>405.43810537514003</v>
      </c>
      <c r="H278" s="4">
        <f>'Fuel Values'!B278-'Poultry Fat'!I278-'Poultry Fat'!J278-'Poultry Fat'!K278</f>
        <v>255.78322261681558</v>
      </c>
      <c r="I278" s="18">
        <f>('LCFS Values'!$E$6-$AA$4)/1000000*'LCFS Values'!B278*'LCFS Values'!$G$2*100</f>
        <v>45.566777383184444</v>
      </c>
      <c r="J278" s="4">
        <f>'RIN Values'!C278</f>
        <v>67.650000000000006</v>
      </c>
      <c r="K278" s="4">
        <f>'Fixed Credits Value'!B278</f>
        <v>100</v>
      </c>
      <c r="L278" s="4">
        <f t="shared" si="30"/>
        <v>469</v>
      </c>
      <c r="M278" s="4">
        <f>L278/'Feedstock Conversions'!B$19</f>
        <v>62.95302013422819</v>
      </c>
      <c r="O278" s="4">
        <f>'Fuel Values'!C278*100</f>
        <v>263.11</v>
      </c>
      <c r="P278" s="18">
        <f>('LCFS Values'!$E$5-AB$4)/1000000*'LCFS Values'!B278*'LCFS Values'!$G$2*100</f>
        <v>44.332616810571423</v>
      </c>
      <c r="Q278" s="4">
        <f>'RIN Values'!D278</f>
        <v>76.67</v>
      </c>
      <c r="R278" s="4">
        <f>'Fixed Credits Value'!B278</f>
        <v>100</v>
      </c>
      <c r="S278" s="4">
        <f>'Fixed Credits Value'!C278</f>
        <v>16</v>
      </c>
      <c r="T278" s="4">
        <f t="shared" si="26"/>
        <v>500.11261681057147</v>
      </c>
      <c r="U278" s="4">
        <f>T278/'Feedstock Conversions'!B$10</f>
        <v>61.581375846315773</v>
      </c>
      <c r="W278" s="4">
        <f t="shared" si="31"/>
        <v>97.068969764837618</v>
      </c>
      <c r="X278" s="4">
        <f t="shared" si="27"/>
        <v>31.112616810571467</v>
      </c>
      <c r="AE278" s="54">
        <v>38</v>
      </c>
      <c r="AF278" s="4">
        <f>$B278+'Rail Costs'!M278</f>
        <v>48.617721164613663</v>
      </c>
      <c r="AG278" s="4">
        <f>$B278+'Rail Costs'!B278</f>
        <v>49.923628219484883</v>
      </c>
      <c r="AH278" s="4">
        <f>$B278+'Rail Costs'!P278</f>
        <v>46.267088465845468</v>
      </c>
      <c r="AI278" s="4">
        <f>$B278+'Rail Costs'!L278</f>
        <v>47.311814109742443</v>
      </c>
      <c r="AM278" s="4">
        <f>$L278-(AE278*'Feedstock Conversions'!$B$19)-'Rail Costs'!Q278</f>
        <v>181.34788684484892</v>
      </c>
      <c r="AN278" s="4">
        <f>$L278-(AF278*'Feedstock Conversions'!$B$19)-'Rail Costs'!R278</f>
        <v>102.74696667410434</v>
      </c>
      <c r="AO278" s="4">
        <f>$L278-(AG278*'Feedstock Conversions'!$B$19)-'Rail Costs'!S278</f>
        <v>93.225703251186744</v>
      </c>
      <c r="AP278" s="4">
        <f>$L278-(AH278*'Feedstock Conversions'!$B$19)-'Rail Costs'!T278</f>
        <v>119.97484506740263</v>
      </c>
      <c r="AQ278" s="4">
        <f>$L278-(AI278*'Feedstock Conversions'!$B$19)-'Rail Costs'!U278</f>
        <v>112.37210216495839</v>
      </c>
      <c r="AR278" s="4">
        <f>W278-'Rail Costs'!V278</f>
        <v>91.866554730379249</v>
      </c>
      <c r="AT278" s="4">
        <f>$T278-(AE278*'Feedstock Conversions'!$B$10)-'Rail Costs'!Q278</f>
        <v>186.95617032208708</v>
      </c>
      <c r="AU278" s="4">
        <f>$T278-(AF278*'Feedstock Conversions'!$B$10)-'Rail Costs'!R278</f>
        <v>101.22898962969255</v>
      </c>
      <c r="AV278" s="4">
        <f>$T278-(AG278*'Feedstock Conversions'!$B$10)-'Rail Costs'!S278</f>
        <v>90.831244921780566</v>
      </c>
      <c r="AW278" s="4">
        <f>$T278-(AH278*'Feedstock Conversions'!$B$10)-'Rail Costs'!T278</f>
        <v>120.03453433598078</v>
      </c>
      <c r="AX278" s="4">
        <f>$T278-(AI278*'Feedstock Conversions'!$B$10)-'Rail Costs'!U278</f>
        <v>111.73060640554104</v>
      </c>
      <c r="AY278" s="4">
        <f>X278-'Rail Costs'!V278</f>
        <v>25.910201776113098</v>
      </c>
      <c r="BH278">
        <f t="shared" si="28"/>
        <v>16</v>
      </c>
      <c r="BI278">
        <f t="shared" si="29"/>
        <v>2024</v>
      </c>
      <c r="BJ278">
        <f t="shared" si="32"/>
        <v>4</v>
      </c>
    </row>
    <row r="279" spans="1:62" x14ac:dyDescent="0.2">
      <c r="A279" s="11">
        <v>45408</v>
      </c>
      <c r="B279" s="4">
        <v>44.5</v>
      </c>
      <c r="C279" s="18">
        <f>'Poultry Fat'!B279+'Rail Costs'!B279</f>
        <v>49.72362821948488</v>
      </c>
      <c r="E279" s="4">
        <f>'Poultry Fat'!C279*'Feedstock Conversions'!B$19</f>
        <v>370.44103023516237</v>
      </c>
      <c r="F279" s="4">
        <f>'Poultry Fat'!C279*'Feedstock Conversions'!B$10</f>
        <v>403.81387204180663</v>
      </c>
      <c r="H279" s="4">
        <f>'Fuel Values'!B279-'Poultry Fat'!I279-'Poultry Fat'!J279-'Poultry Fat'!K279</f>
        <v>239.66067741240551</v>
      </c>
      <c r="I279" s="18">
        <f>('LCFS Values'!$E$6-$AA$4)/1000000*'LCFS Values'!B279*'LCFS Values'!$G$2*100</f>
        <v>45.339322587594502</v>
      </c>
      <c r="J279" s="4">
        <f>'RIN Values'!C279</f>
        <v>69</v>
      </c>
      <c r="K279" s="4">
        <f>'Fixed Credits Value'!B279</f>
        <v>100</v>
      </c>
      <c r="L279" s="4">
        <f t="shared" si="30"/>
        <v>454</v>
      </c>
      <c r="M279" s="4">
        <f>L279/'Feedstock Conversions'!B$19</f>
        <v>60.939597315436238</v>
      </c>
      <c r="O279" s="4">
        <f>'Fuel Values'!C279*100</f>
        <v>250.76</v>
      </c>
      <c r="P279" s="18">
        <f>('LCFS Values'!$E$5-AB$4)/1000000*'LCFS Values'!B279*'LCFS Values'!$G$2*100</f>
        <v>44.111322550285706</v>
      </c>
      <c r="Q279" s="4">
        <f>'RIN Values'!D279</f>
        <v>78.2</v>
      </c>
      <c r="R279" s="4">
        <f>'Fixed Credits Value'!B279</f>
        <v>100</v>
      </c>
      <c r="S279" s="4">
        <f>'Fixed Credits Value'!C279</f>
        <v>16</v>
      </c>
      <c r="T279" s="4">
        <f t="shared" si="26"/>
        <v>489.07132255028569</v>
      </c>
      <c r="U279" s="4">
        <f>T279/'Feedstock Conversions'!B$10</f>
        <v>60.221805883836758</v>
      </c>
      <c r="W279" s="4">
        <f t="shared" si="31"/>
        <v>83.558969764837627</v>
      </c>
      <c r="X279" s="4">
        <f t="shared" si="27"/>
        <v>35.071322550285686</v>
      </c>
      <c r="AE279" s="54">
        <v>38</v>
      </c>
      <c r="AF279" s="4">
        <f>$B279+'Rail Costs'!M279</f>
        <v>48.41772116461366</v>
      </c>
      <c r="AG279" s="4">
        <f>$B279+'Rail Costs'!B279</f>
        <v>49.72362821948488</v>
      </c>
      <c r="AH279" s="4">
        <f>$B279+'Rail Costs'!P279</f>
        <v>46.067088465845465</v>
      </c>
      <c r="AI279" s="4">
        <f>$B279+'Rail Costs'!L279</f>
        <v>47.11181410974244</v>
      </c>
      <c r="AM279" s="4">
        <f>$L279-(AE279*'Feedstock Conversions'!$B$19)-'Rail Costs'!Q279</f>
        <v>166.34788684484892</v>
      </c>
      <c r="AN279" s="4">
        <f>$L279-(AF279*'Feedstock Conversions'!$B$19)-'Rail Costs'!R279</f>
        <v>89.236966674104352</v>
      </c>
      <c r="AO279" s="4">
        <f>$L279-(AG279*'Feedstock Conversions'!$B$19)-'Rail Costs'!S279</f>
        <v>79.715703251186753</v>
      </c>
      <c r="AP279" s="4">
        <f>$L279-(AH279*'Feedstock Conversions'!$B$19)-'Rail Costs'!T279</f>
        <v>106.46484506740263</v>
      </c>
      <c r="AQ279" s="4">
        <f>$L279-(AI279*'Feedstock Conversions'!$B$19)-'Rail Costs'!U279</f>
        <v>98.862102164958401</v>
      </c>
      <c r="AR279" s="4">
        <f>W279-'Rail Costs'!V279</f>
        <v>78.356554730379258</v>
      </c>
      <c r="AT279" s="4">
        <f>$T279-(AE279*'Feedstock Conversions'!$B$10)-'Rail Costs'!Q279</f>
        <v>175.91487606180129</v>
      </c>
      <c r="AU279" s="4">
        <f>$T279-(AF279*'Feedstock Conversions'!$B$10)-'Rail Costs'!R279</f>
        <v>91.811928702740104</v>
      </c>
      <c r="AV279" s="4">
        <f>$T279-(AG279*'Feedstock Conversions'!$B$10)-'Rail Costs'!S279</f>
        <v>81.414183994828178</v>
      </c>
      <c r="AW279" s="4">
        <f>$T279-(AH279*'Feedstock Conversions'!$B$10)-'Rail Costs'!T279</f>
        <v>110.61747340902834</v>
      </c>
      <c r="AX279" s="4">
        <f>$T279-(AI279*'Feedstock Conversions'!$B$10)-'Rail Costs'!U279</f>
        <v>102.31354547858859</v>
      </c>
      <c r="AY279" s="4">
        <f>X279-'Rail Costs'!V279</f>
        <v>29.868907515827317</v>
      </c>
      <c r="BH279">
        <f t="shared" si="28"/>
        <v>17</v>
      </c>
      <c r="BI279">
        <f t="shared" si="29"/>
        <v>2024</v>
      </c>
      <c r="BJ279">
        <f t="shared" si="32"/>
        <v>4</v>
      </c>
    </row>
    <row r="280" spans="1:62" x14ac:dyDescent="0.2">
      <c r="A280" s="11">
        <v>45415</v>
      </c>
      <c r="B280" s="4">
        <v>44.5</v>
      </c>
      <c r="C280" s="18">
        <f>'Poultry Fat'!B280+'Rail Costs'!B280</f>
        <v>49.72362821948488</v>
      </c>
      <c r="E280" s="4">
        <f>'Poultry Fat'!C280*'Feedstock Conversions'!B$19</f>
        <v>370.44103023516237</v>
      </c>
      <c r="F280" s="4">
        <f>'Poultry Fat'!C280*'Feedstock Conversions'!B$10</f>
        <v>403.81387204180663</v>
      </c>
      <c r="H280" s="4">
        <f>'Fuel Values'!B280-'Poultry Fat'!I280-'Poultry Fat'!J280-'Poultry Fat'!K280</f>
        <v>233.27704271633843</v>
      </c>
      <c r="I280" s="18">
        <f>('LCFS Values'!$E$6-$AA$4)/1000000*'LCFS Values'!B280*'LCFS Values'!$G$2*100</f>
        <v>43.82295728366158</v>
      </c>
      <c r="J280" s="4">
        <f>'RIN Values'!C280</f>
        <v>65.400000000000006</v>
      </c>
      <c r="K280" s="4">
        <f>'Fixed Credits Value'!B280</f>
        <v>100</v>
      </c>
      <c r="L280" s="4">
        <f t="shared" si="30"/>
        <v>442.5</v>
      </c>
      <c r="M280" s="4">
        <f>L280/'Feedstock Conversions'!B$19</f>
        <v>59.395973154362416</v>
      </c>
      <c r="O280" s="4">
        <f>'Fuel Values'!C280*100</f>
        <v>245.00000000000003</v>
      </c>
      <c r="P280" s="18">
        <f>('LCFS Values'!$E$5-AB$4)/1000000*'LCFS Values'!B280*'LCFS Values'!$G$2*100</f>
        <v>42.636027481714272</v>
      </c>
      <c r="Q280" s="4">
        <f>'RIN Values'!D280</f>
        <v>74.12</v>
      </c>
      <c r="R280" s="4">
        <f>'Fixed Credits Value'!B280</f>
        <v>100</v>
      </c>
      <c r="S280" s="4">
        <f>'Fixed Credits Value'!C280</f>
        <v>16</v>
      </c>
      <c r="T280" s="4">
        <f t="shared" si="26"/>
        <v>477.75602748171434</v>
      </c>
      <c r="U280" s="4">
        <f>T280/'Feedstock Conversions'!B$10</f>
        <v>58.828496827021688</v>
      </c>
      <c r="W280" s="4">
        <f t="shared" si="31"/>
        <v>72.058969764837627</v>
      </c>
      <c r="X280" s="4">
        <f t="shared" si="27"/>
        <v>35.256027481714341</v>
      </c>
      <c r="AE280" s="54">
        <v>38</v>
      </c>
      <c r="AF280" s="4">
        <f>$B280+'Rail Costs'!M280</f>
        <v>48.41772116461366</v>
      </c>
      <c r="AG280" s="4">
        <f>$B280+'Rail Costs'!B280</f>
        <v>49.72362821948488</v>
      </c>
      <c r="AH280" s="4">
        <f>$B280+'Rail Costs'!P280</f>
        <v>46.067088465845465</v>
      </c>
      <c r="AI280" s="4">
        <f>$B280+'Rail Costs'!L280</f>
        <v>47.11181410974244</v>
      </c>
      <c r="AM280" s="4">
        <f>$L280-(AE280*'Feedstock Conversions'!$B$19)-'Rail Costs'!Q280</f>
        <v>154.84788684484892</v>
      </c>
      <c r="AN280" s="4">
        <f>$L280-(AF280*'Feedstock Conversions'!$B$19)-'Rail Costs'!R280</f>
        <v>77.736966674104352</v>
      </c>
      <c r="AO280" s="4">
        <f>$L280-(AG280*'Feedstock Conversions'!$B$19)-'Rail Costs'!S280</f>
        <v>68.215703251186753</v>
      </c>
      <c r="AP280" s="4">
        <f>$L280-(AH280*'Feedstock Conversions'!$B$19)-'Rail Costs'!T280</f>
        <v>94.964845067402635</v>
      </c>
      <c r="AQ280" s="4">
        <f>$L280-(AI280*'Feedstock Conversions'!$B$19)-'Rail Costs'!U280</f>
        <v>87.362102164958401</v>
      </c>
      <c r="AR280" s="4">
        <f>W280-'Rail Costs'!V280</f>
        <v>66.856554730379258</v>
      </c>
      <c r="AT280" s="4">
        <f>$T280-(AE280*'Feedstock Conversions'!$B$10)-'Rail Costs'!Q280</f>
        <v>164.59958099322995</v>
      </c>
      <c r="AU280" s="4">
        <f>$T280-(AF280*'Feedstock Conversions'!$B$10)-'Rail Costs'!R280</f>
        <v>80.496633634168759</v>
      </c>
      <c r="AV280" s="4">
        <f>$T280-(AG280*'Feedstock Conversions'!$B$10)-'Rail Costs'!S280</f>
        <v>70.098888926256834</v>
      </c>
      <c r="AW280" s="4">
        <f>$T280-(AH280*'Feedstock Conversions'!$B$10)-'Rail Costs'!T280</f>
        <v>99.30217834045699</v>
      </c>
      <c r="AX280" s="4">
        <f>$T280-(AI280*'Feedstock Conversions'!$B$10)-'Rail Costs'!U280</f>
        <v>90.998250410017249</v>
      </c>
      <c r="AY280" s="4">
        <f>X280-'Rail Costs'!V280</f>
        <v>30.053612447255972</v>
      </c>
      <c r="BH280">
        <f t="shared" si="28"/>
        <v>18</v>
      </c>
      <c r="BI280">
        <f t="shared" si="29"/>
        <v>2024</v>
      </c>
      <c r="BJ280">
        <f t="shared" si="32"/>
        <v>5</v>
      </c>
    </row>
    <row r="281" spans="1:62" x14ac:dyDescent="0.2">
      <c r="A281" s="11">
        <v>45422</v>
      </c>
      <c r="B281" s="4">
        <v>44.5</v>
      </c>
      <c r="C281" s="18">
        <f>'Poultry Fat'!B281+'Rail Costs'!B281</f>
        <v>49.72362821948488</v>
      </c>
      <c r="E281" s="4">
        <f>'Poultry Fat'!C281*'Feedstock Conversions'!B$19</f>
        <v>370.44103023516237</v>
      </c>
      <c r="F281" s="4">
        <f>'Poultry Fat'!C281*'Feedstock Conversions'!B$10</f>
        <v>403.81387204180663</v>
      </c>
      <c r="H281" s="4">
        <f>'Fuel Values'!B281-'Poultry Fat'!I281-'Poultry Fat'!J281-'Poultry Fat'!K281</f>
        <v>232.60277515853045</v>
      </c>
      <c r="I281" s="18">
        <f>('LCFS Values'!$E$6-$AA$4)/1000000*'LCFS Values'!B281*'LCFS Values'!$G$2*100</f>
        <v>39.122224841469503</v>
      </c>
      <c r="J281" s="4">
        <f>'RIN Values'!C281</f>
        <v>67.275000000000006</v>
      </c>
      <c r="K281" s="4">
        <f>'Fixed Credits Value'!B281</f>
        <v>100</v>
      </c>
      <c r="L281" s="4">
        <f t="shared" si="30"/>
        <v>438.99999999999994</v>
      </c>
      <c r="M281" s="4">
        <f>L281/'Feedstock Conversions'!B$19</f>
        <v>58.926174496644286</v>
      </c>
      <c r="O281" s="4">
        <f>'Fuel Values'!C281*100</f>
        <v>245.29999999999998</v>
      </c>
      <c r="P281" s="18">
        <f>('LCFS Values'!$E$5-AB$4)/1000000*'LCFS Values'!B281*'LCFS Values'!$G$2*100</f>
        <v>38.062612769142852</v>
      </c>
      <c r="Q281" s="4">
        <f>'RIN Values'!D281</f>
        <v>76.245000000000005</v>
      </c>
      <c r="R281" s="4">
        <f>'Fixed Credits Value'!B281</f>
        <v>100</v>
      </c>
      <c r="S281" s="4">
        <f>'Fixed Credits Value'!C281</f>
        <v>16</v>
      </c>
      <c r="T281" s="4">
        <f t="shared" si="26"/>
        <v>475.60761276914286</v>
      </c>
      <c r="U281" s="4">
        <f>T281/'Feedstock Conversions'!B$10</f>
        <v>58.563951743691526</v>
      </c>
      <c r="W281" s="4">
        <f t="shared" si="31"/>
        <v>68.55896976483757</v>
      </c>
      <c r="X281" s="4">
        <f t="shared" si="27"/>
        <v>36.607612769142918</v>
      </c>
      <c r="AE281" s="54">
        <v>38</v>
      </c>
      <c r="AF281" s="4">
        <f>$B281+'Rail Costs'!M281</f>
        <v>48.41772116461366</v>
      </c>
      <c r="AG281" s="4">
        <f>$B281+'Rail Costs'!B281</f>
        <v>49.72362821948488</v>
      </c>
      <c r="AH281" s="4">
        <f>$B281+'Rail Costs'!P281</f>
        <v>46.067088465845465</v>
      </c>
      <c r="AI281" s="4">
        <f>$B281+'Rail Costs'!L281</f>
        <v>47.11181410974244</v>
      </c>
      <c r="AM281" s="4">
        <f>$L281-(AE281*'Feedstock Conversions'!$B$19)-'Rail Costs'!Q281</f>
        <v>151.34788684484886</v>
      </c>
      <c r="AN281" s="4">
        <f>$L281-(AF281*'Feedstock Conversions'!$B$19)-'Rail Costs'!R281</f>
        <v>74.236966674104295</v>
      </c>
      <c r="AO281" s="4">
        <f>$L281-(AG281*'Feedstock Conversions'!$B$19)-'Rail Costs'!S281</f>
        <v>64.715703251186696</v>
      </c>
      <c r="AP281" s="4">
        <f>$L281-(AH281*'Feedstock Conversions'!$B$19)-'Rail Costs'!T281</f>
        <v>91.464845067402578</v>
      </c>
      <c r="AQ281" s="4">
        <f>$L281-(AI281*'Feedstock Conversions'!$B$19)-'Rail Costs'!U281</f>
        <v>83.862102164958344</v>
      </c>
      <c r="AR281" s="4">
        <f>W281-'Rail Costs'!V281</f>
        <v>63.356554730379202</v>
      </c>
      <c r="AT281" s="4">
        <f>$T281-(AE281*'Feedstock Conversions'!$B$10)-'Rail Costs'!Q281</f>
        <v>162.45116628065847</v>
      </c>
      <c r="AU281" s="4">
        <f>$T281-(AF281*'Feedstock Conversions'!$B$10)-'Rail Costs'!R281</f>
        <v>78.34821892159728</v>
      </c>
      <c r="AV281" s="4">
        <f>$T281-(AG281*'Feedstock Conversions'!$B$10)-'Rail Costs'!S281</f>
        <v>67.950474213685354</v>
      </c>
      <c r="AW281" s="4">
        <f>$T281-(AH281*'Feedstock Conversions'!$B$10)-'Rail Costs'!T281</f>
        <v>97.15376362788551</v>
      </c>
      <c r="AX281" s="4">
        <f>$T281-(AI281*'Feedstock Conversions'!$B$10)-'Rail Costs'!U281</f>
        <v>88.849835697445769</v>
      </c>
      <c r="AY281" s="4">
        <f>X281-'Rail Costs'!V281</f>
        <v>31.405197734684549</v>
      </c>
      <c r="BH281">
        <f t="shared" si="28"/>
        <v>19</v>
      </c>
      <c r="BI281">
        <f t="shared" si="29"/>
        <v>2024</v>
      </c>
      <c r="BJ281">
        <f t="shared" si="32"/>
        <v>5</v>
      </c>
    </row>
    <row r="282" spans="1:62" x14ac:dyDescent="0.2">
      <c r="A282" s="11">
        <v>45429</v>
      </c>
      <c r="B282" s="4">
        <v>44.5</v>
      </c>
      <c r="C282" s="18">
        <f>'Poultry Fat'!B282+'Rail Costs'!B282</f>
        <v>49.72362821948488</v>
      </c>
      <c r="E282" s="4">
        <f>'Poultry Fat'!C282*'Feedstock Conversions'!B$19</f>
        <v>370.44103023516237</v>
      </c>
      <c r="F282" s="4">
        <f>'Poultry Fat'!C282*'Feedstock Conversions'!B$10</f>
        <v>403.81387204180663</v>
      </c>
      <c r="H282" s="4">
        <f>'Fuel Values'!B282-'Poultry Fat'!I282-'Poultry Fat'!J282-'Poultry Fat'!K282</f>
        <v>235.84241810906553</v>
      </c>
      <c r="I282" s="18">
        <f>('LCFS Values'!$E$6-$AA$4)/1000000*'LCFS Values'!B282*'LCFS Values'!$G$2*100</f>
        <v>33.132581890934446</v>
      </c>
      <c r="J282" s="4">
        <f>'RIN Values'!C282</f>
        <v>71.025000000000006</v>
      </c>
      <c r="K282" s="4">
        <f>'Fixed Credits Value'!B282</f>
        <v>100</v>
      </c>
      <c r="L282" s="4">
        <f t="shared" si="30"/>
        <v>440</v>
      </c>
      <c r="M282" s="4">
        <f>L282/'Feedstock Conversions'!B$19</f>
        <v>59.060402684563755</v>
      </c>
      <c r="O282" s="4">
        <f>'Fuel Values'!C282*100</f>
        <v>238.68999999999997</v>
      </c>
      <c r="P282" s="18">
        <f>('LCFS Values'!$E$5-AB$4)/1000000*'LCFS Values'!B282*'LCFS Values'!$G$2*100</f>
        <v>32.235197248285708</v>
      </c>
      <c r="Q282" s="4">
        <f>'RIN Values'!D282</f>
        <v>80.495000000000005</v>
      </c>
      <c r="R282" s="4">
        <f>'Fixed Credits Value'!B282</f>
        <v>100</v>
      </c>
      <c r="S282" s="4">
        <f>'Fixed Credits Value'!C282</f>
        <v>16</v>
      </c>
      <c r="T282" s="4">
        <f t="shared" si="26"/>
        <v>467.42019724828572</v>
      </c>
      <c r="U282" s="4">
        <f>T282/'Feedstock Conversions'!B$10</f>
        <v>57.55579418986833</v>
      </c>
      <c r="W282" s="4">
        <f t="shared" si="31"/>
        <v>69.558969764837627</v>
      </c>
      <c r="X282" s="4">
        <f t="shared" si="27"/>
        <v>27.420197248285717</v>
      </c>
      <c r="AE282" s="54">
        <v>38</v>
      </c>
      <c r="AF282" s="4">
        <f>$B282+'Rail Costs'!M282</f>
        <v>48.41772116461366</v>
      </c>
      <c r="AG282" s="4">
        <f>$B282+'Rail Costs'!B282</f>
        <v>49.72362821948488</v>
      </c>
      <c r="AH282" s="4">
        <f>$B282+'Rail Costs'!P282</f>
        <v>46.067088465845465</v>
      </c>
      <c r="AI282" s="4">
        <f>$B282+'Rail Costs'!L282</f>
        <v>47.11181410974244</v>
      </c>
      <c r="AM282" s="4">
        <f>$L282-(AE282*'Feedstock Conversions'!$B$19)-'Rail Costs'!Q282</f>
        <v>152.34788684484892</v>
      </c>
      <c r="AN282" s="4">
        <f>$L282-(AF282*'Feedstock Conversions'!$B$19)-'Rail Costs'!R282</f>
        <v>75.236966674104352</v>
      </c>
      <c r="AO282" s="4">
        <f>$L282-(AG282*'Feedstock Conversions'!$B$19)-'Rail Costs'!S282</f>
        <v>65.715703251186753</v>
      </c>
      <c r="AP282" s="4">
        <f>$L282-(AH282*'Feedstock Conversions'!$B$19)-'Rail Costs'!T282</f>
        <v>92.464845067402635</v>
      </c>
      <c r="AQ282" s="4">
        <f>$L282-(AI282*'Feedstock Conversions'!$B$19)-'Rail Costs'!U282</f>
        <v>84.862102164958401</v>
      </c>
      <c r="AR282" s="4">
        <f>W282-'Rail Costs'!V282</f>
        <v>64.356554730379258</v>
      </c>
      <c r="AT282" s="4">
        <f>$T282-(AE282*'Feedstock Conversions'!$B$10)-'Rail Costs'!Q282</f>
        <v>154.26375075980133</v>
      </c>
      <c r="AU282" s="4">
        <f>$T282-(AF282*'Feedstock Conversions'!$B$10)-'Rail Costs'!R282</f>
        <v>70.160803400740136</v>
      </c>
      <c r="AV282" s="4">
        <f>$T282-(AG282*'Feedstock Conversions'!$B$10)-'Rail Costs'!S282</f>
        <v>59.763058692828217</v>
      </c>
      <c r="AW282" s="4">
        <f>$T282-(AH282*'Feedstock Conversions'!$B$10)-'Rail Costs'!T282</f>
        <v>88.966348107028367</v>
      </c>
      <c r="AX282" s="4">
        <f>$T282-(AI282*'Feedstock Conversions'!$B$10)-'Rail Costs'!U282</f>
        <v>80.662420176588626</v>
      </c>
      <c r="AY282" s="4">
        <f>X282-'Rail Costs'!V282</f>
        <v>22.217782213827348</v>
      </c>
      <c r="BH282">
        <f t="shared" si="28"/>
        <v>20</v>
      </c>
      <c r="BI282">
        <f t="shared" si="29"/>
        <v>2024</v>
      </c>
      <c r="BJ282">
        <f t="shared" si="32"/>
        <v>5</v>
      </c>
    </row>
    <row r="283" spans="1:62" x14ac:dyDescent="0.2">
      <c r="A283" s="11">
        <v>45436</v>
      </c>
      <c r="B283" s="4">
        <v>44.5</v>
      </c>
      <c r="C283" s="18">
        <f>'Poultry Fat'!B283+'Rail Costs'!B283</f>
        <v>49.72362821948488</v>
      </c>
      <c r="E283" s="4">
        <f>'Poultry Fat'!C283*'Feedstock Conversions'!B$19</f>
        <v>370.44103023516237</v>
      </c>
      <c r="F283" s="4">
        <f>'Poultry Fat'!C283*'Feedstock Conversions'!B$10</f>
        <v>403.81387204180663</v>
      </c>
      <c r="H283" s="4">
        <f>'Fuel Values'!B283-'Poultry Fat'!I283-'Poultry Fat'!J283-'Poultry Fat'!K283</f>
        <v>224.64532494875613</v>
      </c>
      <c r="I283" s="18">
        <f>('LCFS Values'!$E$6-$AA$4)/1000000*'LCFS Values'!B283*'LCFS Values'!$G$2*100</f>
        <v>35.17967505124389</v>
      </c>
      <c r="J283" s="4">
        <f>'RIN Values'!C283</f>
        <v>83.175000000000011</v>
      </c>
      <c r="K283" s="4">
        <f>'Fixed Credits Value'!B283</f>
        <v>100</v>
      </c>
      <c r="L283" s="4">
        <f t="shared" si="30"/>
        <v>443</v>
      </c>
      <c r="M283" s="4">
        <f>L283/'Feedstock Conversions'!B$19</f>
        <v>59.463087248322147</v>
      </c>
      <c r="O283" s="4">
        <f>'Fuel Values'!C283*100</f>
        <v>243.12999999999997</v>
      </c>
      <c r="P283" s="18">
        <f>('LCFS Values'!$E$5-AB$4)/1000000*'LCFS Values'!B283*'LCFS Values'!$G$2*100</f>
        <v>34.226845590857138</v>
      </c>
      <c r="Q283" s="4">
        <f>'RIN Values'!D283</f>
        <v>94.265000000000001</v>
      </c>
      <c r="R283" s="4">
        <f>'Fixed Credits Value'!B283</f>
        <v>100</v>
      </c>
      <c r="S283" s="4">
        <f>'Fixed Credits Value'!C283</f>
        <v>16</v>
      </c>
      <c r="T283" s="4">
        <f t="shared" ref="T283:T330" si="33">S283+R283+Q283+P283+O283</f>
        <v>487.62184559085711</v>
      </c>
      <c r="U283" s="4">
        <f>T283/'Feedstock Conversions'!B$10</f>
        <v>60.043324513003931</v>
      </c>
      <c r="W283" s="4">
        <f t="shared" si="31"/>
        <v>72.558969764837627</v>
      </c>
      <c r="X283" s="4">
        <f t="shared" ref="X283:X330" si="34">T283-L283</f>
        <v>44.621845590857106</v>
      </c>
      <c r="AE283" s="54">
        <v>38</v>
      </c>
      <c r="AF283" s="4">
        <f>$B283+'Rail Costs'!M283</f>
        <v>48.41772116461366</v>
      </c>
      <c r="AG283" s="4">
        <f>$B283+'Rail Costs'!B283</f>
        <v>49.72362821948488</v>
      </c>
      <c r="AH283" s="4">
        <f>$B283+'Rail Costs'!P283</f>
        <v>46.067088465845465</v>
      </c>
      <c r="AI283" s="4">
        <f>$B283+'Rail Costs'!L283</f>
        <v>47.11181410974244</v>
      </c>
      <c r="AM283" s="4">
        <f>$L283-(AE283*'Feedstock Conversions'!$B$19)-'Rail Costs'!Q283</f>
        <v>155.34788684484892</v>
      </c>
      <c r="AN283" s="4">
        <f>$L283-(AF283*'Feedstock Conversions'!$B$19)-'Rail Costs'!R283</f>
        <v>78.236966674104352</v>
      </c>
      <c r="AO283" s="4">
        <f>$L283-(AG283*'Feedstock Conversions'!$B$19)-'Rail Costs'!S283</f>
        <v>68.715703251186753</v>
      </c>
      <c r="AP283" s="4">
        <f>$L283-(AH283*'Feedstock Conversions'!$B$19)-'Rail Costs'!T283</f>
        <v>95.464845067402635</v>
      </c>
      <c r="AQ283" s="4">
        <f>$L283-(AI283*'Feedstock Conversions'!$B$19)-'Rail Costs'!U283</f>
        <v>87.862102164958401</v>
      </c>
      <c r="AR283" s="4">
        <f>W283-'Rail Costs'!V283</f>
        <v>67.356554730379258</v>
      </c>
      <c r="AT283" s="4">
        <f>$T283-(AE283*'Feedstock Conversions'!$B$10)-'Rail Costs'!Q283</f>
        <v>174.46539910237271</v>
      </c>
      <c r="AU283" s="4">
        <f>$T283-(AF283*'Feedstock Conversions'!$B$10)-'Rail Costs'!R283</f>
        <v>90.362451743311524</v>
      </c>
      <c r="AV283" s="4">
        <f>$T283-(AG283*'Feedstock Conversions'!$B$10)-'Rail Costs'!S283</f>
        <v>79.964707035399599</v>
      </c>
      <c r="AW283" s="4">
        <f>$T283-(AH283*'Feedstock Conversions'!$B$10)-'Rail Costs'!T283</f>
        <v>109.16799644959976</v>
      </c>
      <c r="AX283" s="4">
        <f>$T283-(AI283*'Feedstock Conversions'!$B$10)-'Rail Costs'!U283</f>
        <v>100.86406851916001</v>
      </c>
      <c r="AY283" s="4">
        <f>X283-'Rail Costs'!V283</f>
        <v>39.419430556398737</v>
      </c>
      <c r="BH283">
        <f t="shared" si="28"/>
        <v>21</v>
      </c>
      <c r="BI283">
        <f t="shared" si="29"/>
        <v>2024</v>
      </c>
      <c r="BJ283">
        <f t="shared" si="32"/>
        <v>5</v>
      </c>
    </row>
    <row r="284" spans="1:62" x14ac:dyDescent="0.2">
      <c r="A284" s="11">
        <v>45443</v>
      </c>
      <c r="B284" s="4">
        <v>44.5</v>
      </c>
      <c r="C284" s="18">
        <f>'Poultry Fat'!B284+'Rail Costs'!B284</f>
        <v>49.72362821948488</v>
      </c>
      <c r="E284" s="4">
        <f>'Poultry Fat'!C284*'Feedstock Conversions'!B$19</f>
        <v>370.44103023516237</v>
      </c>
      <c r="F284" s="4">
        <f>'Poultry Fat'!C284*'Feedstock Conversions'!B$10</f>
        <v>403.81387204180663</v>
      </c>
      <c r="H284" s="4">
        <f>'Fuel Values'!B284-'Poultry Fat'!I284-'Poultry Fat'!J284-'Poultry Fat'!K284</f>
        <v>221.43098385206366</v>
      </c>
      <c r="I284" s="18">
        <f>('LCFS Values'!$E$6-$AA$4)/1000000*'LCFS Values'!B284*'LCFS Values'!$G$2*100</f>
        <v>35.350266147936352</v>
      </c>
      <c r="J284" s="4">
        <f>'RIN Values'!C284</f>
        <v>84.46875</v>
      </c>
      <c r="K284" s="4">
        <f>'Fixed Credits Value'!B284</f>
        <v>100</v>
      </c>
      <c r="L284" s="4">
        <f t="shared" si="30"/>
        <v>441.25</v>
      </c>
      <c r="M284" s="4">
        <f>L284/'Feedstock Conversions'!B$19</f>
        <v>59.228187919463089</v>
      </c>
      <c r="O284" s="4">
        <f>'Fuel Values'!C284*100</f>
        <v>243.88</v>
      </c>
      <c r="P284" s="18">
        <f>('LCFS Values'!$E$5-AB$4)/1000000*'LCFS Values'!B284*'LCFS Values'!$G$2*100</f>
        <v>34.392816286071422</v>
      </c>
      <c r="Q284" s="4">
        <f>'RIN Values'!D284</f>
        <v>95.731250000000003</v>
      </c>
      <c r="R284" s="4">
        <f>'Fixed Credits Value'!B284</f>
        <v>100</v>
      </c>
      <c r="S284" s="4">
        <f>'Fixed Credits Value'!C284</f>
        <v>16</v>
      </c>
      <c r="T284" s="4">
        <f t="shared" si="33"/>
        <v>490.00406628607141</v>
      </c>
      <c r="U284" s="4">
        <f>T284/'Feedstock Conversions'!B$10</f>
        <v>60.336659300109346</v>
      </c>
      <c r="W284" s="4">
        <f t="shared" si="31"/>
        <v>70.808969764837627</v>
      </c>
      <c r="X284" s="4">
        <f t="shared" si="34"/>
        <v>48.754066286071406</v>
      </c>
      <c r="AE284" s="54">
        <v>38</v>
      </c>
      <c r="AF284" s="4">
        <f>$B284+'Rail Costs'!M284</f>
        <v>48.41772116461366</v>
      </c>
      <c r="AG284" s="4">
        <f>$B284+'Rail Costs'!B284</f>
        <v>49.72362821948488</v>
      </c>
      <c r="AH284" s="4">
        <f>$B284+'Rail Costs'!P284</f>
        <v>46.067088465845465</v>
      </c>
      <c r="AI284" s="4">
        <f>$B284+'Rail Costs'!L284</f>
        <v>47.11181410974244</v>
      </c>
      <c r="AM284" s="4">
        <f>$L284-(AE284*'Feedstock Conversions'!$B$19)-'Rail Costs'!Q284</f>
        <v>153.59788684484892</v>
      </c>
      <c r="AN284" s="4">
        <f>$L284-(AF284*'Feedstock Conversions'!$B$19)-'Rail Costs'!R284</f>
        <v>76.486966674104352</v>
      </c>
      <c r="AO284" s="4">
        <f>$L284-(AG284*'Feedstock Conversions'!$B$19)-'Rail Costs'!S284</f>
        <v>66.965703251186753</v>
      </c>
      <c r="AP284" s="4">
        <f>$L284-(AH284*'Feedstock Conversions'!$B$19)-'Rail Costs'!T284</f>
        <v>93.714845067402635</v>
      </c>
      <c r="AQ284" s="4">
        <f>$L284-(AI284*'Feedstock Conversions'!$B$19)-'Rail Costs'!U284</f>
        <v>86.112102164958401</v>
      </c>
      <c r="AR284" s="4">
        <f>W284-'Rail Costs'!V284</f>
        <v>65.606554730379258</v>
      </c>
      <c r="AT284" s="4">
        <f>$T284-(AE284*'Feedstock Conversions'!$B$10)-'Rail Costs'!Q284</f>
        <v>176.84761979758702</v>
      </c>
      <c r="AU284" s="4">
        <f>$T284-(AF284*'Feedstock Conversions'!$B$10)-'Rail Costs'!R284</f>
        <v>92.744672438525825</v>
      </c>
      <c r="AV284" s="4">
        <f>$T284-(AG284*'Feedstock Conversions'!$B$10)-'Rail Costs'!S284</f>
        <v>82.346927730613899</v>
      </c>
      <c r="AW284" s="4">
        <f>$T284-(AH284*'Feedstock Conversions'!$B$10)-'Rail Costs'!T284</f>
        <v>111.55021714481406</v>
      </c>
      <c r="AX284" s="4">
        <f>$T284-(AI284*'Feedstock Conversions'!$B$10)-'Rail Costs'!U284</f>
        <v>103.24628921437431</v>
      </c>
      <c r="AY284" s="4">
        <f>X284-'Rail Costs'!V284</f>
        <v>43.551651251613038</v>
      </c>
      <c r="BH284">
        <f t="shared" si="28"/>
        <v>22</v>
      </c>
      <c r="BI284">
        <f t="shared" si="29"/>
        <v>2024</v>
      </c>
      <c r="BJ284">
        <f t="shared" si="32"/>
        <v>5</v>
      </c>
    </row>
    <row r="285" spans="1:62" x14ac:dyDescent="0.2">
      <c r="A285" s="11">
        <f>A284+7</f>
        <v>45450</v>
      </c>
      <c r="B285" s="4">
        <v>44.5</v>
      </c>
      <c r="C285" s="18">
        <f>'Poultry Fat'!B285+'Rail Costs'!B285</f>
        <v>49.72362821948488</v>
      </c>
      <c r="E285" s="4">
        <f>'Poultry Fat'!C285*'Feedstock Conversions'!B$19</f>
        <v>370.44103023516237</v>
      </c>
      <c r="F285" s="4">
        <f>'Poultry Fat'!C285*'Feedstock Conversions'!B$10</f>
        <v>403.81387204180663</v>
      </c>
      <c r="H285" s="4">
        <f>'Fuel Values'!B285-'Poultry Fat'!I285-'Poultry Fat'!J285-'Poultry Fat'!K285</f>
        <v>216.98178066150911</v>
      </c>
      <c r="I285" s="18">
        <f>('LCFS Values'!$E$6-$AA$4)/1000000*'LCFS Values'!B285*'LCFS Values'!$G$2*100</f>
        <v>34.118219338490846</v>
      </c>
      <c r="J285" s="4">
        <f>'RIN Values'!C285</f>
        <v>81.900000000000006</v>
      </c>
      <c r="K285" s="4">
        <f>'Fixed Credits Value'!B285</f>
        <v>100</v>
      </c>
      <c r="L285" s="4">
        <f t="shared" si="30"/>
        <v>432.99999999999994</v>
      </c>
      <c r="M285" s="4">
        <f>L285/'Feedstock Conversions'!B$19</f>
        <v>58.12080536912751</v>
      </c>
      <c r="O285" s="4">
        <f>'Fuel Values'!C285*100</f>
        <v>232.45</v>
      </c>
      <c r="P285" s="18">
        <f>('LCFS Values'!$E$5-AB$4)/1000000*'LCFS Values'!B285*'LCFS Values'!$G$2*100</f>
        <v>33.194139042857138</v>
      </c>
      <c r="Q285" s="4">
        <f>'RIN Values'!D285</f>
        <v>92.82</v>
      </c>
      <c r="R285" s="4">
        <f>'Fixed Credits Value'!B285</f>
        <v>100</v>
      </c>
      <c r="S285" s="4">
        <f>'Fixed Credits Value'!C285</f>
        <v>16</v>
      </c>
      <c r="T285" s="4">
        <f t="shared" si="33"/>
        <v>474.46413904285714</v>
      </c>
      <c r="U285" s="4">
        <f>T285/'Feedstock Conversions'!B$10</f>
        <v>58.423150086341096</v>
      </c>
      <c r="W285" s="4">
        <f t="shared" si="31"/>
        <v>62.55896976483757</v>
      </c>
      <c r="X285" s="4">
        <f t="shared" si="34"/>
        <v>41.464139042857198</v>
      </c>
      <c r="AE285" s="55"/>
      <c r="AF285" s="25">
        <f>$B285+'Rail Costs'!M285</f>
        <v>48.41772116461366</v>
      </c>
      <c r="AG285" s="25">
        <f>$B285+'Rail Costs'!B285</f>
        <v>49.72362821948488</v>
      </c>
      <c r="AH285" s="25">
        <f>$B285+'Rail Costs'!P285</f>
        <v>46.067088465845465</v>
      </c>
      <c r="AI285" s="25">
        <f>$B285+'Rail Costs'!L285</f>
        <v>47.11181410974244</v>
      </c>
      <c r="AM285" s="4">
        <f>$L285-(AE285*'Feedstock Conversions'!$B$19)-'Rail Costs'!Q285</f>
        <v>428.44788684484888</v>
      </c>
      <c r="AN285" s="4">
        <f>$L285-(AF285*'Feedstock Conversions'!$B$19)-'Rail Costs'!R285</f>
        <v>68.236966674104295</v>
      </c>
      <c r="AO285" s="4">
        <f>$L285-(AG285*'Feedstock Conversions'!$B$19)-'Rail Costs'!S285</f>
        <v>58.715703251186703</v>
      </c>
      <c r="AP285" s="4">
        <f>$L285-(AH285*'Feedstock Conversions'!$B$19)-'Rail Costs'!T285</f>
        <v>85.464845067402578</v>
      </c>
      <c r="AQ285" s="4">
        <f>$L285-(AI285*'Feedstock Conversions'!$B$19)-'Rail Costs'!U285</f>
        <v>77.862102164958344</v>
      </c>
      <c r="AR285" s="4">
        <f>W285-'Rail Costs'!V285</f>
        <v>57.356554730379202</v>
      </c>
      <c r="AT285" s="4">
        <f>$T285-(AE285*'Feedstock Conversions'!$B$10)-'Rail Costs'!Q285</f>
        <v>469.91202588770608</v>
      </c>
      <c r="AU285" s="4">
        <f>$T285-(AF285*'Feedstock Conversions'!$B$10)-'Rail Costs'!R285</f>
        <v>77.20474519531156</v>
      </c>
      <c r="AV285" s="4">
        <f>$T285-(AG285*'Feedstock Conversions'!$B$10)-'Rail Costs'!S285</f>
        <v>66.807000487399634</v>
      </c>
      <c r="AW285" s="4">
        <f>$T285-(AH285*'Feedstock Conversions'!$B$10)-'Rail Costs'!T285</f>
        <v>96.010289901599791</v>
      </c>
      <c r="AX285" s="4">
        <f>$T285-(AI285*'Feedstock Conversions'!$B$10)-'Rail Costs'!U285</f>
        <v>87.70636197116005</v>
      </c>
      <c r="AY285" s="4">
        <f>X285-'Rail Costs'!V285</f>
        <v>36.261724008398829</v>
      </c>
      <c r="BH285">
        <f t="shared" si="28"/>
        <v>23</v>
      </c>
      <c r="BI285">
        <f t="shared" si="29"/>
        <v>2024</v>
      </c>
      <c r="BJ285">
        <f t="shared" si="32"/>
        <v>6</v>
      </c>
    </row>
    <row r="286" spans="1:62" x14ac:dyDescent="0.2">
      <c r="A286" s="11">
        <f>A285+7</f>
        <v>45457</v>
      </c>
      <c r="B286" s="4">
        <v>44.5</v>
      </c>
      <c r="C286" s="18">
        <f>'Poultry Fat'!B286+'Rail Costs'!B286</f>
        <v>49.72362821948488</v>
      </c>
      <c r="E286" s="4">
        <f>'Poultry Fat'!C286*'Feedstock Conversions'!B$19</f>
        <v>370.44103023516237</v>
      </c>
      <c r="F286" s="4">
        <f>'Poultry Fat'!C286*'Feedstock Conversions'!B$10</f>
        <v>403.81387204180663</v>
      </c>
      <c r="H286" s="4">
        <f>'Fuel Values'!B286-'Poultry Fat'!I286-'Poultry Fat'!J286-'Poultry Fat'!K286</f>
        <v>221.39878112009069</v>
      </c>
      <c r="I286" s="18">
        <f>('LCFS Values'!$E$6-$AA$4)/1000000*'LCFS Values'!B286*'LCFS Values'!$G$2*100</f>
        <v>33.701218879909298</v>
      </c>
      <c r="J286" s="4">
        <f>'RIN Values'!C286</f>
        <v>81.900000000000006</v>
      </c>
      <c r="K286" s="4">
        <f>'Fixed Credits Value'!B286</f>
        <v>100</v>
      </c>
      <c r="L286" s="4">
        <f t="shared" si="30"/>
        <v>437</v>
      </c>
      <c r="M286" s="4">
        <f>L286/'Feedstock Conversions'!B$19</f>
        <v>58.65771812080537</v>
      </c>
      <c r="O286" s="4">
        <f>'Fuel Values'!C286*100</f>
        <v>245.67999999999998</v>
      </c>
      <c r="P286" s="18">
        <f>('LCFS Values'!$E$5-AB$4)/1000000*'LCFS Values'!B286*'LCFS Values'!$G$2*100</f>
        <v>32.788432898999993</v>
      </c>
      <c r="Q286" s="4">
        <f>'RIN Values'!D286</f>
        <v>92.82</v>
      </c>
      <c r="R286" s="4">
        <f>'Fixed Credits Value'!B286</f>
        <v>100</v>
      </c>
      <c r="S286" s="4">
        <f>'Fixed Credits Value'!C286</f>
        <v>16</v>
      </c>
      <c r="T286" s="4">
        <f t="shared" si="33"/>
        <v>487.28843289899999</v>
      </c>
      <c r="U286" s="4">
        <f>T286/'Feedstock Conversions'!B$10</f>
        <v>60.002269735341798</v>
      </c>
      <c r="W286" s="4">
        <f t="shared" si="31"/>
        <v>66.558969764837627</v>
      </c>
      <c r="X286" s="4">
        <f t="shared" si="34"/>
        <v>50.288432898999986</v>
      </c>
      <c r="AE286" s="55"/>
      <c r="AF286" s="25">
        <f>$B286+'Rail Costs'!M286</f>
        <v>48.41772116461366</v>
      </c>
      <c r="AG286" s="25">
        <f>$B286+'Rail Costs'!B286</f>
        <v>49.72362821948488</v>
      </c>
      <c r="AH286" s="25">
        <f>$B286+'Rail Costs'!P286</f>
        <v>46.067088465845465</v>
      </c>
      <c r="AI286" s="25">
        <f>$B286+'Rail Costs'!L286</f>
        <v>47.11181410974244</v>
      </c>
      <c r="AM286" s="4">
        <f>$L286-(AE286*'Feedstock Conversions'!$B$19)-'Rail Costs'!Q286</f>
        <v>432.44788684484894</v>
      </c>
      <c r="AN286" s="4">
        <f>$L286-(AF286*'Feedstock Conversions'!$B$19)-'Rail Costs'!R286</f>
        <v>72.236966674104352</v>
      </c>
      <c r="AO286" s="4">
        <f>$L286-(AG286*'Feedstock Conversions'!$B$19)-'Rail Costs'!S286</f>
        <v>62.71570325118676</v>
      </c>
      <c r="AP286" s="4">
        <f>$L286-(AH286*'Feedstock Conversions'!$B$19)-'Rail Costs'!T286</f>
        <v>89.464845067402635</v>
      </c>
      <c r="AQ286" s="4">
        <f>$L286-(AI286*'Feedstock Conversions'!$B$19)-'Rail Costs'!U286</f>
        <v>81.862102164958401</v>
      </c>
      <c r="AR286" s="4">
        <f>W286-'Rail Costs'!V286</f>
        <v>61.356554730379258</v>
      </c>
      <c r="AT286" s="4">
        <f>$T286-(AE286*'Feedstock Conversions'!$B$10)-'Rail Costs'!Q286</f>
        <v>482.73631974384892</v>
      </c>
      <c r="AU286" s="4">
        <f>$T286-(AF286*'Feedstock Conversions'!$B$10)-'Rail Costs'!R286</f>
        <v>90.029039051454404</v>
      </c>
      <c r="AV286" s="4">
        <f>$T286-(AG286*'Feedstock Conversions'!$B$10)-'Rail Costs'!S286</f>
        <v>79.631294343542478</v>
      </c>
      <c r="AW286" s="4">
        <f>$T286-(AH286*'Feedstock Conversions'!$B$10)-'Rail Costs'!T286</f>
        <v>108.83458375774264</v>
      </c>
      <c r="AX286" s="4">
        <f>$T286-(AI286*'Feedstock Conversions'!$B$10)-'Rail Costs'!U286</f>
        <v>100.53065582730289</v>
      </c>
      <c r="AY286" s="4">
        <f>X286-'Rail Costs'!V286</f>
        <v>45.086017864541617</v>
      </c>
      <c r="BH286">
        <f t="shared" si="28"/>
        <v>24</v>
      </c>
      <c r="BI286">
        <f t="shared" si="29"/>
        <v>2024</v>
      </c>
      <c r="BJ286">
        <f t="shared" si="32"/>
        <v>6</v>
      </c>
    </row>
    <row r="287" spans="1:62" x14ac:dyDescent="0.2">
      <c r="A287" s="11">
        <v>45464</v>
      </c>
      <c r="B287" s="4">
        <v>44.5</v>
      </c>
      <c r="C287" s="18">
        <f>'Poultry Fat'!B287+'Rail Costs'!B287</f>
        <v>49.72362821948488</v>
      </c>
      <c r="E287" s="4">
        <f>'Poultry Fat'!C287*'Feedstock Conversions'!B$19</f>
        <v>370.44103023516237</v>
      </c>
      <c r="F287" s="4">
        <f>'Poultry Fat'!C287*'Feedstock Conversions'!B$10</f>
        <v>403.81387204180663</v>
      </c>
      <c r="H287" s="4">
        <f>'Fuel Values'!B287-'Poultry Fat'!I287-'Poultry Fat'!J287-'Poultry Fat'!K287</f>
        <v>228.03657294922533</v>
      </c>
      <c r="I287" s="18">
        <f>('LCFS Values'!$E$6-$AA$4)/1000000*'LCFS Values'!B287*'LCFS Values'!$G$2*100</f>
        <v>33.525927050774648</v>
      </c>
      <c r="J287" s="4">
        <f>'RIN Values'!C287</f>
        <v>83.4375</v>
      </c>
      <c r="K287" s="4">
        <f>'Fixed Credits Value'!B287</f>
        <v>100</v>
      </c>
      <c r="L287" s="4">
        <f t="shared" si="30"/>
        <v>445</v>
      </c>
      <c r="M287" s="4">
        <f>L287/'Feedstock Conversions'!B$19</f>
        <v>59.73154362416107</v>
      </c>
      <c r="O287" s="4">
        <f>'Fuel Values'!C287*100</f>
        <v>251.48000000000002</v>
      </c>
      <c r="P287" s="18">
        <f>('LCFS Values'!$E$5-AB$4)/1000000*'LCFS Values'!B287*'LCFS Values'!$G$2*100</f>
        <v>32.617888789073142</v>
      </c>
      <c r="Q287" s="4">
        <f>'RIN Values'!D287</f>
        <v>94.5625</v>
      </c>
      <c r="R287" s="4">
        <f>'Fixed Credits Value'!B287</f>
        <v>100</v>
      </c>
      <c r="S287" s="4">
        <f>'Fixed Credits Value'!C287</f>
        <v>16</v>
      </c>
      <c r="T287" s="4">
        <f t="shared" si="33"/>
        <v>494.66038878907318</v>
      </c>
      <c r="U287" s="4">
        <f>T287/'Feedstock Conversions'!B$10</f>
        <v>60.910015653219752</v>
      </c>
      <c r="W287" s="4">
        <f t="shared" si="31"/>
        <v>74.558969764837627</v>
      </c>
      <c r="X287" s="4">
        <f t="shared" si="34"/>
        <v>49.660388789073181</v>
      </c>
      <c r="AE287" s="55"/>
      <c r="AF287" s="25">
        <f>$B287+'Rail Costs'!M287</f>
        <v>48.41772116461366</v>
      </c>
      <c r="AG287" s="25">
        <f>$B287+'Rail Costs'!B287</f>
        <v>49.72362821948488</v>
      </c>
      <c r="AH287" s="25">
        <f>$B287+'Rail Costs'!P287</f>
        <v>46.067088465845465</v>
      </c>
      <c r="AI287" s="25">
        <f>$B287+'Rail Costs'!L287</f>
        <v>47.11181410974244</v>
      </c>
      <c r="AM287" s="4">
        <f>$L287-(AE287*'Feedstock Conversions'!$B$19)-'Rail Costs'!Q287</f>
        <v>440.44788684484894</v>
      </c>
      <c r="AN287" s="4">
        <f>$L287-(AF287*'Feedstock Conversions'!$B$19)-'Rail Costs'!R287</f>
        <v>80.236966674104352</v>
      </c>
      <c r="AO287" s="4">
        <f>$L287-(AG287*'Feedstock Conversions'!$B$19)-'Rail Costs'!S287</f>
        <v>70.715703251186753</v>
      </c>
      <c r="AP287" s="4">
        <f>$L287-(AH287*'Feedstock Conversions'!$B$19)-'Rail Costs'!T287</f>
        <v>97.464845067402635</v>
      </c>
      <c r="AQ287" s="4">
        <f>$L287-(AI287*'Feedstock Conversions'!$B$19)-'Rail Costs'!U287</f>
        <v>89.862102164958401</v>
      </c>
      <c r="AR287" s="4">
        <f>W287-'Rail Costs'!V287</f>
        <v>69.356554730379258</v>
      </c>
      <c r="AT287" s="4">
        <f>$T287-(AE287*'Feedstock Conversions'!$B$10)-'Rail Costs'!Q287</f>
        <v>490.10827563392212</v>
      </c>
      <c r="AU287" s="4">
        <f>$T287-(AF287*'Feedstock Conversions'!$B$10)-'Rail Costs'!R287</f>
        <v>97.4009949415276</v>
      </c>
      <c r="AV287" s="4">
        <f>$T287-(AG287*'Feedstock Conversions'!$B$10)-'Rail Costs'!S287</f>
        <v>87.003250233615674</v>
      </c>
      <c r="AW287" s="4">
        <f>$T287-(AH287*'Feedstock Conversions'!$B$10)-'Rail Costs'!T287</f>
        <v>116.20653964781583</v>
      </c>
      <c r="AX287" s="4">
        <f>$T287-(AI287*'Feedstock Conversions'!$B$10)-'Rail Costs'!U287</f>
        <v>107.90261171737609</v>
      </c>
      <c r="AY287" s="4">
        <f>X287-'Rail Costs'!V287</f>
        <v>44.457973754614812</v>
      </c>
      <c r="BH287">
        <f t="shared" si="28"/>
        <v>25</v>
      </c>
      <c r="BI287">
        <f t="shared" si="29"/>
        <v>2024</v>
      </c>
      <c r="BJ287">
        <f t="shared" si="32"/>
        <v>6</v>
      </c>
    </row>
    <row r="288" spans="1:62" x14ac:dyDescent="0.2">
      <c r="A288" s="11">
        <v>45471</v>
      </c>
      <c r="B288" s="4">
        <v>44.5</v>
      </c>
      <c r="C288" s="18">
        <f>'Poultry Fat'!B288+'Rail Costs'!B288</f>
        <v>49.72362821948488</v>
      </c>
      <c r="E288" s="4">
        <f>'Poultry Fat'!C288*'Feedstock Conversions'!B$19</f>
        <v>370.44103023516237</v>
      </c>
      <c r="F288" s="4">
        <f>'Poultry Fat'!C288*'Feedstock Conversions'!B$10</f>
        <v>403.81387204180663</v>
      </c>
      <c r="H288" s="4">
        <f>'Fuel Values'!B288-'Poultry Fat'!I288-'Poultry Fat'!J288-'Poultry Fat'!K288</f>
        <v>233.99387152891086</v>
      </c>
      <c r="I288" s="18">
        <f>('LCFS Values'!$E$6-$AA$4)/1000000*'LCFS Values'!B288*'LCFS Values'!$G$2*100</f>
        <v>34.156128471089168</v>
      </c>
      <c r="J288" s="4">
        <f>'RIN Values'!C288</f>
        <v>83.85</v>
      </c>
      <c r="K288" s="4">
        <f>'Fixed Credits Value'!B288</f>
        <v>100</v>
      </c>
      <c r="L288" s="4">
        <f t="shared" si="30"/>
        <v>452</v>
      </c>
      <c r="M288" s="4">
        <f>L288/'Feedstock Conversions'!B$19</f>
        <v>60.671140939597315</v>
      </c>
      <c r="O288" s="4">
        <f>'Fuel Values'!C288*100</f>
        <v>245.26</v>
      </c>
      <c r="P288" s="18">
        <f>('LCFS Values'!$E$5-AB$4)/1000000*'LCFS Values'!B288*'LCFS Values'!$G$2*100</f>
        <v>33.23102141957142</v>
      </c>
      <c r="Q288" s="4">
        <f>'RIN Values'!D288</f>
        <v>95.03</v>
      </c>
      <c r="R288" s="4">
        <f>'Fixed Credits Value'!B288</f>
        <v>100</v>
      </c>
      <c r="S288" s="4">
        <f>'Fixed Credits Value'!C288</f>
        <v>16</v>
      </c>
      <c r="T288" s="4">
        <f t="shared" si="33"/>
        <v>489.52102141957141</v>
      </c>
      <c r="U288" s="4">
        <f>T288/'Feedstock Conversions'!B$10</f>
        <v>60.277179561997009</v>
      </c>
      <c r="W288" s="4">
        <f t="shared" si="31"/>
        <v>81.558969764837627</v>
      </c>
      <c r="X288" s="4">
        <f t="shared" si="34"/>
        <v>37.521021419571412</v>
      </c>
      <c r="AE288" s="55"/>
      <c r="AF288" s="25">
        <f>$B288+'Rail Costs'!M288</f>
        <v>48.41772116461366</v>
      </c>
      <c r="AG288" s="25">
        <f>$B288+'Rail Costs'!B288</f>
        <v>49.72362821948488</v>
      </c>
      <c r="AH288" s="25">
        <f>$B288+'Rail Costs'!P288</f>
        <v>46.067088465845465</v>
      </c>
      <c r="AI288" s="25">
        <f>$B288+'Rail Costs'!L288</f>
        <v>47.11181410974244</v>
      </c>
      <c r="AM288" s="4">
        <f>$L288-(AE288*'Feedstock Conversions'!$B$19)-'Rail Costs'!Q288</f>
        <v>447.44788684484894</v>
      </c>
      <c r="AN288" s="4">
        <f>$L288-(AF288*'Feedstock Conversions'!$B$19)-'Rail Costs'!R288</f>
        <v>87.236966674104352</v>
      </c>
      <c r="AO288" s="4">
        <f>$L288-(AG288*'Feedstock Conversions'!$B$19)-'Rail Costs'!S288</f>
        <v>77.715703251186753</v>
      </c>
      <c r="AP288" s="4">
        <f>$L288-(AH288*'Feedstock Conversions'!$B$19)-'Rail Costs'!T288</f>
        <v>104.46484506740263</v>
      </c>
      <c r="AQ288" s="4">
        <f>$L288-(AI288*'Feedstock Conversions'!$B$19)-'Rail Costs'!U288</f>
        <v>96.862102164958401</v>
      </c>
      <c r="AR288" s="4">
        <f>W288-'Rail Costs'!V288</f>
        <v>76.356554730379258</v>
      </c>
      <c r="AT288" s="4">
        <f>$T288-(AE288*'Feedstock Conversions'!$B$10)-'Rail Costs'!Q288</f>
        <v>484.96890826442035</v>
      </c>
      <c r="AU288" s="4">
        <f>$T288-(AF288*'Feedstock Conversions'!$B$10)-'Rail Costs'!R288</f>
        <v>92.26162757202583</v>
      </c>
      <c r="AV288" s="4">
        <f>$T288-(AG288*'Feedstock Conversions'!$B$10)-'Rail Costs'!S288</f>
        <v>81.863882864113904</v>
      </c>
      <c r="AW288" s="4">
        <f>$T288-(AH288*'Feedstock Conversions'!$B$10)-'Rail Costs'!T288</f>
        <v>111.06717227831406</v>
      </c>
      <c r="AX288" s="4">
        <f>$T288-(AI288*'Feedstock Conversions'!$B$10)-'Rail Costs'!U288</f>
        <v>102.76324434787432</v>
      </c>
      <c r="AY288" s="4">
        <f>X288-'Rail Costs'!V288</f>
        <v>32.318606385113043</v>
      </c>
      <c r="BH288">
        <f t="shared" si="28"/>
        <v>26</v>
      </c>
      <c r="BI288">
        <f t="shared" si="29"/>
        <v>2024</v>
      </c>
      <c r="BJ288">
        <f t="shared" si="32"/>
        <v>6</v>
      </c>
    </row>
    <row r="289" spans="1:62" x14ac:dyDescent="0.2">
      <c r="A289" s="11">
        <v>45478</v>
      </c>
      <c r="B289" s="4">
        <v>44.5</v>
      </c>
      <c r="C289" s="18">
        <f>'Poultry Fat'!B289+'Rail Costs'!B289</f>
        <v>49.72362821948488</v>
      </c>
      <c r="E289" s="4">
        <f>'Poultry Fat'!C289*'Feedstock Conversions'!B$19</f>
        <v>370.44103023516237</v>
      </c>
      <c r="F289" s="4">
        <f>'Poultry Fat'!C289*'Feedstock Conversions'!B$10</f>
        <v>403.81387204180663</v>
      </c>
      <c r="H289" s="4">
        <f>'Fuel Values'!B289-'Poultry Fat'!I289-'Poultry Fat'!J289-'Poultry Fat'!K289</f>
        <v>238.10666765048398</v>
      </c>
      <c r="I289" s="18">
        <f>('LCFS Values'!$E$6-$AA$4)/1000000*'LCFS Values'!B289*'LCFS Values'!$G$2*100</f>
        <v>33.549582349516001</v>
      </c>
      <c r="J289" s="4">
        <f>'RIN Values'!C289</f>
        <v>94.59375</v>
      </c>
      <c r="K289" s="4">
        <f>'Fixed Credits Value'!B289</f>
        <v>100</v>
      </c>
      <c r="L289" s="4">
        <f t="shared" si="30"/>
        <v>466.25</v>
      </c>
      <c r="M289" s="4">
        <f>L289/'Feedstock Conversions'!B$19</f>
        <v>62.583892617449663</v>
      </c>
      <c r="O289" s="4">
        <f>'Fuel Values'!C289*100</f>
        <v>249.03</v>
      </c>
      <c r="P289" s="18">
        <f>('LCFS Values'!$E$5-AB$4)/1000000*'LCFS Values'!B289*'LCFS Values'!$G$2*100</f>
        <v>32.640903392142853</v>
      </c>
      <c r="Q289" s="4">
        <f>'RIN Values'!D289</f>
        <v>107.20625</v>
      </c>
      <c r="R289" s="4">
        <f>'Fixed Credits Value'!B289</f>
        <v>100</v>
      </c>
      <c r="S289" s="4">
        <f>'Fixed Credits Value'!C289</f>
        <v>16</v>
      </c>
      <c r="T289" s="4">
        <f t="shared" si="33"/>
        <v>504.87715339214287</v>
      </c>
      <c r="U289" s="4">
        <f>T289/'Feedstock Conversions'!B$10</f>
        <v>62.168057141889648</v>
      </c>
      <c r="W289" s="4">
        <f t="shared" si="31"/>
        <v>95.808969764837627</v>
      </c>
      <c r="X289" s="4">
        <f t="shared" si="34"/>
        <v>38.627153392142873</v>
      </c>
      <c r="AE289" s="55"/>
      <c r="AF289" s="25">
        <f>$B289+'Rail Costs'!M289</f>
        <v>48.41772116461366</v>
      </c>
      <c r="AG289" s="25">
        <f>$B289+'Rail Costs'!B289</f>
        <v>49.72362821948488</v>
      </c>
      <c r="AH289" s="25">
        <f>$B289+'Rail Costs'!P289</f>
        <v>46.067088465845465</v>
      </c>
      <c r="AI289" s="25">
        <f>$B289+'Rail Costs'!L289</f>
        <v>47.11181410974244</v>
      </c>
      <c r="AM289" s="4">
        <f>$L289-(AE289*'Feedstock Conversions'!$B$19)-'Rail Costs'!Q289</f>
        <v>461.69788684484894</v>
      </c>
      <c r="AN289" s="4">
        <f>$L289-(AF289*'Feedstock Conversions'!$B$19)-'Rail Costs'!R289</f>
        <v>101.48696667410435</v>
      </c>
      <c r="AO289" s="4">
        <f>$L289-(AG289*'Feedstock Conversions'!$B$19)-'Rail Costs'!S289</f>
        <v>91.965703251186753</v>
      </c>
      <c r="AP289" s="4">
        <f>$L289-(AH289*'Feedstock Conversions'!$B$19)-'Rail Costs'!T289</f>
        <v>118.71484506740263</v>
      </c>
      <c r="AQ289" s="4">
        <f>$L289-(AI289*'Feedstock Conversions'!$B$19)-'Rail Costs'!U289</f>
        <v>111.1121021649584</v>
      </c>
      <c r="AR289" s="4">
        <f>W289-'Rail Costs'!V289</f>
        <v>90.606554730379258</v>
      </c>
      <c r="AT289" s="4">
        <f>$T289-(AE289*'Feedstock Conversions'!$B$10)-'Rail Costs'!Q289</f>
        <v>500.32504023699181</v>
      </c>
      <c r="AU289" s="4">
        <f>$T289-(AF289*'Feedstock Conversions'!$B$10)-'Rail Costs'!R289</f>
        <v>107.61775954459729</v>
      </c>
      <c r="AV289" s="4">
        <f>$T289-(AG289*'Feedstock Conversions'!$B$10)-'Rail Costs'!S289</f>
        <v>97.220014836685365</v>
      </c>
      <c r="AW289" s="4">
        <f>$T289-(AH289*'Feedstock Conversions'!$B$10)-'Rail Costs'!T289</f>
        <v>126.42330425088552</v>
      </c>
      <c r="AX289" s="4">
        <f>$T289-(AI289*'Feedstock Conversions'!$B$10)-'Rail Costs'!U289</f>
        <v>118.11937632044578</v>
      </c>
      <c r="AY289" s="4">
        <f>X289-'Rail Costs'!V289</f>
        <v>33.424738357684504</v>
      </c>
      <c r="BH289">
        <f t="shared" si="28"/>
        <v>27</v>
      </c>
      <c r="BI289">
        <f t="shared" si="29"/>
        <v>2024</v>
      </c>
      <c r="BJ289">
        <f t="shared" si="32"/>
        <v>7</v>
      </c>
    </row>
    <row r="290" spans="1:62" x14ac:dyDescent="0.2">
      <c r="A290" s="11">
        <v>45485</v>
      </c>
      <c r="B290" s="4">
        <v>44.5</v>
      </c>
      <c r="C290" s="18">
        <f>'Poultry Fat'!B290+'Rail Costs'!B290</f>
        <v>49.831534154535269</v>
      </c>
      <c r="E290" s="4">
        <f>'Poultry Fat'!C290*'Feedstock Conversions'!B$19</f>
        <v>371.24492945128776</v>
      </c>
      <c r="F290" s="4">
        <f>'Poultry Fat'!C290*'Feedstock Conversions'!B$10</f>
        <v>404.69019412467338</v>
      </c>
      <c r="H290" s="4">
        <f>'Fuel Values'!B290-'Poultry Fat'!I290-'Poultry Fat'!J290-'Poultry Fat'!K290</f>
        <v>244.16005372229574</v>
      </c>
      <c r="I290" s="18">
        <f>('LCFS Values'!$E$6-$AA$4)/1000000*'LCFS Values'!B290*'LCFS Values'!$G$2*100</f>
        <v>33.814946277704266</v>
      </c>
      <c r="J290" s="4">
        <f>'RIN Values'!C290</f>
        <v>96.524999999999991</v>
      </c>
      <c r="K290" s="4">
        <f>'Fixed Credits Value'!B290</f>
        <v>100</v>
      </c>
      <c r="L290" s="4">
        <f t="shared" si="30"/>
        <v>474.5</v>
      </c>
      <c r="M290" s="4">
        <f>L290/'Feedstock Conversions'!B$19</f>
        <v>63.691275167785236</v>
      </c>
      <c r="O290" s="4">
        <f>'Fuel Values'!C290*100</f>
        <v>236.38</v>
      </c>
      <c r="P290" s="18">
        <f>('LCFS Values'!$E$5-AB$4)/1000000*'LCFS Values'!B290*'LCFS Values'!$G$2*100</f>
        <v>32.899080029142851</v>
      </c>
      <c r="Q290" s="4">
        <f>'RIN Values'!D290</f>
        <v>109.39499999999998</v>
      </c>
      <c r="R290" s="4">
        <f>'Fixed Credits Value'!B290</f>
        <v>100</v>
      </c>
      <c r="S290" s="4">
        <f>'Fixed Credits Value'!C290</f>
        <v>16</v>
      </c>
      <c r="T290" s="4">
        <f t="shared" si="33"/>
        <v>494.67408002914283</v>
      </c>
      <c r="U290" s="4">
        <f>T290/'Feedstock Conversions'!B$10</f>
        <v>60.911701524305961</v>
      </c>
      <c r="W290" s="4">
        <f t="shared" si="31"/>
        <v>103.25507054871224</v>
      </c>
      <c r="X290" s="4">
        <f t="shared" si="34"/>
        <v>20.174080029142829</v>
      </c>
      <c r="AE290" s="55"/>
      <c r="AF290" s="25">
        <f>$B290+'Rail Costs'!M290</f>
        <v>48.498650615901454</v>
      </c>
      <c r="AG290" s="25">
        <f>$B290+'Rail Costs'!B290</f>
        <v>49.831534154535269</v>
      </c>
      <c r="AH290" s="25">
        <f>$B290+'Rail Costs'!P290</f>
        <v>46.099460246360579</v>
      </c>
      <c r="AI290" s="25">
        <f>$B290+'Rail Costs'!L290</f>
        <v>47.165767077267638</v>
      </c>
      <c r="AM290" s="4">
        <f>$L290-(AE290*'Feedstock Conversions'!$B$19)-'Rail Costs'!Q290</f>
        <v>469.94788684484894</v>
      </c>
      <c r="AN290" s="4">
        <f>$L290-(AF290*'Feedstock Conversions'!$B$19)-'Rail Costs'!R290</f>
        <v>109.13404226201028</v>
      </c>
      <c r="AO290" s="4">
        <f>$L290-(AG290*'Feedstock Conversions'!$B$19)-'Rail Costs'!S290</f>
        <v>99.411804035061365</v>
      </c>
      <c r="AP290" s="4">
        <f>$L290-(AH290*'Feedstock Conversions'!$B$19)-'Rail Costs'!T290</f>
        <v>126.72367530256504</v>
      </c>
      <c r="AQ290" s="4">
        <f>$L290-(AI290*'Feedstock Conversions'!$B$19)-'Rail Costs'!U290</f>
        <v>118.96015255689571</v>
      </c>
      <c r="AR290" s="4">
        <f>W290-'Rail Costs'!V290</f>
        <v>98.052655514253871</v>
      </c>
      <c r="AT290" s="4">
        <f>$T290-(AE290*'Feedstock Conversions'!$B$10)-'Rail Costs'!Q290</f>
        <v>490.12196687399177</v>
      </c>
      <c r="AU290" s="4">
        <f>$T290-(AF290*'Feedstock Conversions'!$B$10)-'Rail Costs'!R290</f>
        <v>96.757444619447213</v>
      </c>
      <c r="AV290" s="4">
        <f>$T290-(AG290*'Feedstock Conversions'!$B$10)-'Rail Costs'!S290</f>
        <v>86.140619390818571</v>
      </c>
      <c r="AW290" s="4">
        <f>$T290-(AH290*'Feedstock Conversions'!$B$10)-'Rail Costs'!T290</f>
        <v>115.95733426302549</v>
      </c>
      <c r="AX290" s="4">
        <f>$T290-(AI290*'Feedstock Conversions'!$B$10)-'Rail Costs'!U290</f>
        <v>107.47814191601236</v>
      </c>
      <c r="AY290" s="4">
        <f>X290-'Rail Costs'!V290</f>
        <v>14.97166499468446</v>
      </c>
      <c r="BH290">
        <f t="shared" si="28"/>
        <v>28</v>
      </c>
      <c r="BI290">
        <f t="shared" si="29"/>
        <v>2024</v>
      </c>
      <c r="BJ290">
        <f t="shared" si="32"/>
        <v>7</v>
      </c>
    </row>
    <row r="291" spans="1:62" x14ac:dyDescent="0.2">
      <c r="A291" s="11">
        <f>+A290+7</f>
        <v>45492</v>
      </c>
      <c r="B291" s="4">
        <v>44.5</v>
      </c>
      <c r="C291" s="18">
        <f>'Poultry Fat'!B291+'Rail Costs'!B291</f>
        <v>49.831534154535269</v>
      </c>
      <c r="E291" s="4">
        <f>'Poultry Fat'!C291*'Feedstock Conversions'!B$19</f>
        <v>371.24492945128776</v>
      </c>
      <c r="F291" s="4">
        <f>'Poultry Fat'!C291*'Feedstock Conversions'!B$10</f>
        <v>404.69019412467338</v>
      </c>
      <c r="H291" s="4">
        <f>'Fuel Values'!B291-'Poultry Fat'!I291-'Poultry Fat'!J291-'Poultry Fat'!K291</f>
        <v>239.92300576639633</v>
      </c>
      <c r="I291" s="18">
        <f>('LCFS Values'!$E$6-$AA$4)/1000000*'LCFS Values'!B291*'LCFS Values'!$G$2*100</f>
        <v>36.089494233603659</v>
      </c>
      <c r="J291" s="4">
        <f>'RIN Values'!C291</f>
        <v>96.487500000000011</v>
      </c>
      <c r="K291" s="4">
        <f>'Fixed Credits Value'!B291</f>
        <v>100</v>
      </c>
      <c r="L291" s="4">
        <f t="shared" si="30"/>
        <v>472.5</v>
      </c>
      <c r="M291" s="4">
        <f>L291/'Feedstock Conversions'!B$19</f>
        <v>63.422818791946305</v>
      </c>
      <c r="O291" s="4">
        <f>'Fuel Values'!C291*100</f>
        <v>227.11999999999998</v>
      </c>
      <c r="P291" s="18">
        <f>('LCFS Values'!$E$5-AB$4)/1000000*'LCFS Values'!B291*'LCFS Values'!$G$2*100</f>
        <v>35.112022631999992</v>
      </c>
      <c r="Q291" s="4">
        <f>'RIN Values'!D291</f>
        <v>109.35250000000001</v>
      </c>
      <c r="R291" s="4">
        <f>'Fixed Credits Value'!B291</f>
        <v>100</v>
      </c>
      <c r="S291" s="4">
        <f>'Fixed Credits Value'!C291</f>
        <v>16</v>
      </c>
      <c r="T291" s="4">
        <f t="shared" si="33"/>
        <v>487.58452263200002</v>
      </c>
      <c r="U291" s="4">
        <f>T291/'Feedstock Conversions'!B$10</f>
        <v>60.038728749810161</v>
      </c>
      <c r="W291" s="4">
        <f t="shared" si="31"/>
        <v>101.25507054871224</v>
      </c>
      <c r="X291" s="4">
        <f t="shared" si="34"/>
        <v>15.084522632000017</v>
      </c>
      <c r="AE291" s="55"/>
      <c r="AF291" s="25">
        <f>$B291+'Rail Costs'!M291</f>
        <v>48.498650615901454</v>
      </c>
      <c r="AG291" s="25">
        <f>$B291+'Rail Costs'!B291</f>
        <v>49.831534154535269</v>
      </c>
      <c r="AH291" s="25">
        <f>$B291+'Rail Costs'!P291</f>
        <v>46.099460246360579</v>
      </c>
      <c r="AI291" s="25">
        <f>$B291+'Rail Costs'!L291</f>
        <v>47.165767077267638</v>
      </c>
      <c r="AM291" s="4">
        <f>$L291-(AE291*'Feedstock Conversions'!$B$19)-'Rail Costs'!Q291</f>
        <v>467.94788684484894</v>
      </c>
      <c r="AN291" s="4">
        <f>$L291-(AF291*'Feedstock Conversions'!$B$19)-'Rail Costs'!R291</f>
        <v>107.13404226201028</v>
      </c>
      <c r="AO291" s="4">
        <f>$L291-(AG291*'Feedstock Conversions'!$B$19)-'Rail Costs'!S291</f>
        <v>97.411804035061365</v>
      </c>
      <c r="AP291" s="4">
        <f>$L291-(AH291*'Feedstock Conversions'!$B$19)-'Rail Costs'!T291</f>
        <v>124.72367530256504</v>
      </c>
      <c r="AQ291" s="4">
        <f>$L291-(AI291*'Feedstock Conversions'!$B$19)-'Rail Costs'!U291</f>
        <v>116.96015255689571</v>
      </c>
      <c r="AR291" s="4">
        <f>W291-'Rail Costs'!V291</f>
        <v>96.052655514253871</v>
      </c>
      <c r="AT291" s="4">
        <f>$T291-(AE291*'Feedstock Conversions'!$B$10)-'Rail Costs'!Q291</f>
        <v>483.03240947684895</v>
      </c>
      <c r="AU291" s="4">
        <f>$T291-(AF291*'Feedstock Conversions'!$B$10)-'Rail Costs'!R291</f>
        <v>89.667887222304401</v>
      </c>
      <c r="AV291" s="4">
        <f>$T291-(AG291*'Feedstock Conversions'!$B$10)-'Rail Costs'!S291</f>
        <v>79.051061993675759</v>
      </c>
      <c r="AW291" s="4">
        <f>$T291-(AH291*'Feedstock Conversions'!$B$10)-'Rail Costs'!T291</f>
        <v>108.86777686588267</v>
      </c>
      <c r="AX291" s="4">
        <f>$T291-(AI291*'Feedstock Conversions'!$B$10)-'Rail Costs'!U291</f>
        <v>100.38858451886955</v>
      </c>
      <c r="AY291" s="4">
        <f>X291-'Rail Costs'!V291</f>
        <v>9.8821075975416477</v>
      </c>
      <c r="BH291">
        <f t="shared" si="28"/>
        <v>29</v>
      </c>
      <c r="BI291">
        <f t="shared" si="29"/>
        <v>2024</v>
      </c>
      <c r="BJ291">
        <f t="shared" si="32"/>
        <v>7</v>
      </c>
    </row>
    <row r="292" spans="1:62" x14ac:dyDescent="0.2">
      <c r="A292" s="11">
        <f>+A291+7</f>
        <v>45499</v>
      </c>
      <c r="B292" s="4">
        <v>44.5</v>
      </c>
      <c r="C292" s="18">
        <f>'Poultry Fat'!B292+'Rail Costs'!B292</f>
        <v>49.831534154535269</v>
      </c>
      <c r="E292" s="4">
        <f>'Poultry Fat'!C292*'Feedstock Conversions'!B$19</f>
        <v>371.24492945128776</v>
      </c>
      <c r="F292" s="4">
        <f>'Poultry Fat'!C292*'Feedstock Conversions'!B$10</f>
        <v>404.69019412467338</v>
      </c>
      <c r="H292" s="4">
        <f>'Fuel Values'!B292-'Poultry Fat'!I292-'Poultry Fat'!J292-'Poultry Fat'!K292</f>
        <v>236.19250393207011</v>
      </c>
      <c r="I292" s="18">
        <f>('LCFS Values'!$E$6-$AA$4)/1000000*'LCFS Values'!B292*'LCFS Values'!$G$2*100</f>
        <v>37.757496067929871</v>
      </c>
      <c r="J292" s="4">
        <f>'RIN Values'!C292</f>
        <v>98.550000000000011</v>
      </c>
      <c r="K292" s="4">
        <f>'Fixed Credits Value'!B292</f>
        <v>100</v>
      </c>
      <c r="L292" s="4">
        <f t="shared" si="30"/>
        <v>472.5</v>
      </c>
      <c r="M292" s="4">
        <f>L292/'Feedstock Conversions'!B$19</f>
        <v>63.422818791946305</v>
      </c>
      <c r="O292" s="4">
        <f>'Fuel Values'!C292*100</f>
        <v>227.11999999999998</v>
      </c>
      <c r="P292" s="18">
        <f>('LCFS Values'!$E$5-AB$4)/1000000*'LCFS Values'!B292*'LCFS Values'!$G$2*100</f>
        <v>36.734847207428558</v>
      </c>
      <c r="Q292" s="4">
        <f>'RIN Values'!D292</f>
        <v>111.69</v>
      </c>
      <c r="R292" s="4">
        <f>'Fixed Credits Value'!B292</f>
        <v>100</v>
      </c>
      <c r="S292" s="4">
        <f>'Fixed Credits Value'!C292</f>
        <v>16</v>
      </c>
      <c r="T292" s="4">
        <f t="shared" si="33"/>
        <v>491.54484720742857</v>
      </c>
      <c r="U292" s="4">
        <f>T292/'Feedstock Conversions'!B$10</f>
        <v>60.526383385896345</v>
      </c>
      <c r="W292" s="4">
        <f t="shared" si="31"/>
        <v>101.25507054871224</v>
      </c>
      <c r="X292" s="4">
        <f t="shared" si="34"/>
        <v>19.044847207428575</v>
      </c>
      <c r="AE292" s="55"/>
      <c r="AF292" s="25">
        <f>$B292+'Rail Costs'!M292</f>
        <v>48.498650615901454</v>
      </c>
      <c r="AG292" s="25">
        <f>$B292+'Rail Costs'!B292</f>
        <v>49.831534154535269</v>
      </c>
      <c r="AH292" s="25">
        <f>$B292+'Rail Costs'!P292</f>
        <v>46.099460246360579</v>
      </c>
      <c r="AI292" s="25">
        <f>$B292+'Rail Costs'!L292</f>
        <v>47.165767077267638</v>
      </c>
      <c r="AM292" s="4">
        <f>$L292-(AE292*'Feedstock Conversions'!$B$19)-'Rail Costs'!Q292</f>
        <v>467.94788684484894</v>
      </c>
      <c r="AN292" s="4">
        <f>$L292-(AF292*'Feedstock Conversions'!$B$19)-'Rail Costs'!R292</f>
        <v>107.13404226201028</v>
      </c>
      <c r="AO292" s="4">
        <f>$L292-(AG292*'Feedstock Conversions'!$B$19)-'Rail Costs'!S292</f>
        <v>97.411804035061365</v>
      </c>
      <c r="AP292" s="4">
        <f>$L292-(AH292*'Feedstock Conversions'!$B$19)-'Rail Costs'!T292</f>
        <v>124.72367530256504</v>
      </c>
      <c r="AQ292" s="4">
        <f>$L292-(AI292*'Feedstock Conversions'!$B$19)-'Rail Costs'!U292</f>
        <v>116.96015255689571</v>
      </c>
      <c r="AR292" s="4">
        <f>W292-'Rail Costs'!V292</f>
        <v>96.052655514253871</v>
      </c>
      <c r="AT292" s="4">
        <f>$T292-(AE292*'Feedstock Conversions'!$B$10)-'Rail Costs'!Q292</f>
        <v>486.99273405227751</v>
      </c>
      <c r="AU292" s="4">
        <f>$T292-(AF292*'Feedstock Conversions'!$B$10)-'Rail Costs'!R292</f>
        <v>93.628211797732959</v>
      </c>
      <c r="AV292" s="4">
        <f>$T292-(AG292*'Feedstock Conversions'!$B$10)-'Rail Costs'!S292</f>
        <v>83.011386569104317</v>
      </c>
      <c r="AW292" s="4">
        <f>$T292-(AH292*'Feedstock Conversions'!$B$10)-'Rail Costs'!T292</f>
        <v>112.82810144131123</v>
      </c>
      <c r="AX292" s="4">
        <f>$T292-(AI292*'Feedstock Conversions'!$B$10)-'Rail Costs'!U292</f>
        <v>104.34890909429811</v>
      </c>
      <c r="AY292" s="4">
        <f>X292-'Rail Costs'!V292</f>
        <v>13.842432172970206</v>
      </c>
      <c r="BH292">
        <f t="shared" si="28"/>
        <v>30</v>
      </c>
      <c r="BI292">
        <f t="shared" si="29"/>
        <v>2024</v>
      </c>
      <c r="BJ292">
        <f t="shared" si="32"/>
        <v>7</v>
      </c>
    </row>
    <row r="293" spans="1:62" x14ac:dyDescent="0.2">
      <c r="A293" s="11">
        <f t="shared" ref="A293:A309" si="35">+A292+7</f>
        <v>45506</v>
      </c>
      <c r="B293" s="4">
        <v>44.5</v>
      </c>
      <c r="C293" s="18">
        <f>'Poultry Fat'!B293+'Rail Costs'!B293</f>
        <v>49.831534154535269</v>
      </c>
      <c r="E293" s="4">
        <f>'Poultry Fat'!C293*'Feedstock Conversions'!B$19</f>
        <v>371.24492945128776</v>
      </c>
      <c r="F293" s="4">
        <f>'Poultry Fat'!C293*'Feedstock Conversions'!B$10</f>
        <v>404.69019412467338</v>
      </c>
      <c r="H293" s="4">
        <f>'Fuel Values'!B293-'Poultry Fat'!I293-'Poultry Fat'!J293-'Poultry Fat'!K293</f>
        <v>244.10254913648021</v>
      </c>
      <c r="I293" s="18">
        <f>('LCFS Values'!$E$6-$AA$4)/1000000*'LCFS Values'!B293*'LCFS Values'!$G$2*100</f>
        <v>37.984950863519813</v>
      </c>
      <c r="J293" s="4">
        <f>'RIN Values'!C293</f>
        <v>90.412499999999994</v>
      </c>
      <c r="K293" s="4">
        <f>'Fixed Credits Value'!B293</f>
        <v>100</v>
      </c>
      <c r="L293" s="4">
        <f t="shared" si="30"/>
        <v>472.5</v>
      </c>
      <c r="M293" s="4">
        <f>L293/'Feedstock Conversions'!B$19</f>
        <v>63.422818791946305</v>
      </c>
      <c r="O293" s="4">
        <f>'Fuel Values'!C293*100</f>
        <v>215.15</v>
      </c>
      <c r="P293" s="18">
        <f>('LCFS Values'!$E$5-AB$4)/1000000*'LCFS Values'!B293*'LCFS Values'!$G$2*100</f>
        <v>36.956141467714282</v>
      </c>
      <c r="Q293" s="4">
        <f>'RIN Values'!D293</f>
        <v>102.4675</v>
      </c>
      <c r="R293" s="4">
        <f>'Fixed Credits Value'!B293</f>
        <v>100</v>
      </c>
      <c r="S293" s="4">
        <f>'Fixed Credits Value'!C293</f>
        <v>16</v>
      </c>
      <c r="T293" s="4">
        <f t="shared" si="33"/>
        <v>470.57364146771431</v>
      </c>
      <c r="U293" s="4">
        <f>T293/'Feedstock Conversions'!B$10</f>
        <v>57.944093599160333</v>
      </c>
      <c r="W293" s="4">
        <f t="shared" si="31"/>
        <v>101.25507054871224</v>
      </c>
      <c r="X293" s="4">
        <f t="shared" si="34"/>
        <v>-1.9263585322856898</v>
      </c>
      <c r="AE293" s="55">
        <v>45.5</v>
      </c>
      <c r="AF293" s="25">
        <f>$B293+'Rail Costs'!M293</f>
        <v>48.498650615901454</v>
      </c>
      <c r="AG293" s="25">
        <f>$B293+'Rail Costs'!B293</f>
        <v>49.831534154535269</v>
      </c>
      <c r="AH293" s="25">
        <f>$B293+'Rail Costs'!P293</f>
        <v>46.099460246360579</v>
      </c>
      <c r="AI293" s="25">
        <f>$B293+'Rail Costs'!L293</f>
        <v>47.165767077267638</v>
      </c>
      <c r="AM293" s="4">
        <f>$L293-(AE293*'Feedstock Conversions'!$B$19)-'Rail Costs'!Q293</f>
        <v>128.97288684484892</v>
      </c>
      <c r="AN293" s="4">
        <f>$L293-(AF293*'Feedstock Conversions'!$B$19)-'Rail Costs'!R293</f>
        <v>107.13404226201028</v>
      </c>
      <c r="AO293" s="4">
        <f>$L293-(AG293*'Feedstock Conversions'!$B$19)-'Rail Costs'!S293</f>
        <v>97.411804035061365</v>
      </c>
      <c r="AP293" s="4">
        <f>$L293-(AH293*'Feedstock Conversions'!$B$19)-'Rail Costs'!T293</f>
        <v>124.72367530256504</v>
      </c>
      <c r="AQ293" s="4">
        <f>$L293-(AI293*'Feedstock Conversions'!$B$19)-'Rail Costs'!U293</f>
        <v>116.96015255689571</v>
      </c>
      <c r="AR293" s="4">
        <f>W293-'Rail Costs'!V293</f>
        <v>96.052655514253871</v>
      </c>
      <c r="AT293" s="4">
        <f>$T293-(AE293*'Feedstock Conversions'!$B$10)-'Rail Costs'!Q293</f>
        <v>96.50844497922985</v>
      </c>
      <c r="AU293" s="4">
        <f>$T293-(AF293*'Feedstock Conversions'!$B$10)-'Rail Costs'!R293</f>
        <v>72.657006058018695</v>
      </c>
      <c r="AV293" s="4">
        <f>$T293-(AG293*'Feedstock Conversions'!$B$10)-'Rail Costs'!S293</f>
        <v>62.04018082939006</v>
      </c>
      <c r="AW293" s="4">
        <f>$T293-(AH293*'Feedstock Conversions'!$B$10)-'Rail Costs'!T293</f>
        <v>91.856895701596969</v>
      </c>
      <c r="AX293" s="4">
        <f>$T293-(AI293*'Feedstock Conversions'!$B$10)-'Rail Costs'!U293</f>
        <v>83.377703354583844</v>
      </c>
      <c r="AY293" s="4">
        <f>X293-'Rail Costs'!V293</f>
        <v>-7.1287735667440586</v>
      </c>
      <c r="BH293">
        <f t="shared" si="28"/>
        <v>31</v>
      </c>
      <c r="BI293">
        <f t="shared" si="29"/>
        <v>2024</v>
      </c>
      <c r="BJ293">
        <f t="shared" si="32"/>
        <v>8</v>
      </c>
    </row>
    <row r="294" spans="1:62" x14ac:dyDescent="0.2">
      <c r="A294" s="11">
        <f t="shared" si="35"/>
        <v>45513</v>
      </c>
      <c r="B294" s="4">
        <v>44.5</v>
      </c>
      <c r="C294" s="18">
        <f>'Poultry Fat'!B294+'Rail Costs'!B294</f>
        <v>49.831534154535269</v>
      </c>
      <c r="E294" s="4">
        <f>'Poultry Fat'!C294*'Feedstock Conversions'!B$19</f>
        <v>371.24492945128776</v>
      </c>
      <c r="F294" s="4">
        <f>'Poultry Fat'!C294*'Feedstock Conversions'!B$10</f>
        <v>404.69019412467338</v>
      </c>
      <c r="H294" s="4">
        <f>'Fuel Values'!B294-'Poultry Fat'!I294-'Poultry Fat'!J294-'Poultry Fat'!K294</f>
        <v>227.83655005364329</v>
      </c>
      <c r="I294" s="18">
        <f>('LCFS Values'!$E$6-$AA$4)/1000000*'LCFS Values'!B294*'LCFS Values'!$G$2*100</f>
        <v>37.150949946356704</v>
      </c>
      <c r="J294" s="4">
        <f>'RIN Values'!C294</f>
        <v>88.012499999999989</v>
      </c>
      <c r="K294" s="4">
        <f>'Fixed Credits Value'!B294</f>
        <v>100</v>
      </c>
      <c r="L294" s="4">
        <f t="shared" si="30"/>
        <v>453</v>
      </c>
      <c r="M294" s="4">
        <f>L294/'Feedstock Conversions'!B$19</f>
        <v>60.805369127516776</v>
      </c>
      <c r="O294" s="4">
        <f>'Fuel Values'!C294*100</f>
        <v>215.95</v>
      </c>
      <c r="P294" s="18">
        <f>('LCFS Values'!$E$5-AB$4)/1000000*'LCFS Values'!B294*'LCFS Values'!$G$2*100</f>
        <v>36.144729179999992</v>
      </c>
      <c r="Q294" s="4">
        <f>'RIN Values'!D294</f>
        <v>99.747499999999988</v>
      </c>
      <c r="R294" s="4">
        <f>'Fixed Credits Value'!B294</f>
        <v>100</v>
      </c>
      <c r="S294" s="4">
        <f>'Fixed Credits Value'!C294</f>
        <v>16</v>
      </c>
      <c r="T294" s="4">
        <f t="shared" si="33"/>
        <v>467.84222918</v>
      </c>
      <c r="U294" s="4">
        <f>T294/'Feedstock Conversions'!B$10</f>
        <v>57.607761099185254</v>
      </c>
      <c r="W294" s="4">
        <f t="shared" si="31"/>
        <v>81.75507054871224</v>
      </c>
      <c r="X294" s="4">
        <f t="shared" si="34"/>
        <v>14.842229180000004</v>
      </c>
      <c r="AE294" s="55">
        <v>45.5</v>
      </c>
      <c r="AF294" s="25">
        <f>$B294+'Rail Costs'!M294</f>
        <v>48.498650615901454</v>
      </c>
      <c r="AG294" s="25">
        <f>$B294+'Rail Costs'!B294</f>
        <v>49.831534154535269</v>
      </c>
      <c r="AH294" s="25">
        <f>$B294+'Rail Costs'!P294</f>
        <v>46.099460246360579</v>
      </c>
      <c r="AI294" s="25">
        <f>$B294+'Rail Costs'!L294</f>
        <v>47.165767077267638</v>
      </c>
      <c r="AM294" s="4">
        <f>$L294-(AE294*'Feedstock Conversions'!$B$19)-'Rail Costs'!Q294</f>
        <v>109.4728868448489</v>
      </c>
      <c r="AN294" s="4">
        <f>$L294-(AF294*'Feedstock Conversions'!$B$19)-'Rail Costs'!R294</f>
        <v>87.634042262010283</v>
      </c>
      <c r="AO294" s="4">
        <f>$L294-(AG294*'Feedstock Conversions'!$B$19)-'Rail Costs'!S294</f>
        <v>77.911804035061365</v>
      </c>
      <c r="AP294" s="4">
        <f>$L294-(AH294*'Feedstock Conversions'!$B$19)-'Rail Costs'!T294</f>
        <v>105.22367530256504</v>
      </c>
      <c r="AQ294" s="4">
        <f>$L294-(AI294*'Feedstock Conversions'!$B$19)-'Rail Costs'!U294</f>
        <v>97.460152556895707</v>
      </c>
      <c r="AR294" s="4">
        <f>W294-'Rail Costs'!V294</f>
        <v>76.552655514253871</v>
      </c>
      <c r="AT294" s="4">
        <f>$T294-(AE294*'Feedstock Conversions'!$B$10)-'Rail Costs'!Q294</f>
        <v>93.777032691515544</v>
      </c>
      <c r="AU294" s="4">
        <f>$T294-(AF294*'Feedstock Conversions'!$B$10)-'Rail Costs'!R294</f>
        <v>69.925593770304388</v>
      </c>
      <c r="AV294" s="4">
        <f>$T294-(AG294*'Feedstock Conversions'!$B$10)-'Rail Costs'!S294</f>
        <v>59.308768541675754</v>
      </c>
      <c r="AW294" s="4">
        <f>$T294-(AH294*'Feedstock Conversions'!$B$10)-'Rail Costs'!T294</f>
        <v>89.125483413882662</v>
      </c>
      <c r="AX294" s="4">
        <f>$T294-(AI294*'Feedstock Conversions'!$B$10)-'Rail Costs'!U294</f>
        <v>80.646291066869537</v>
      </c>
      <c r="AY294" s="4">
        <f>X294-'Rail Costs'!V294</f>
        <v>9.6398141455416351</v>
      </c>
      <c r="BH294">
        <f t="shared" si="28"/>
        <v>32</v>
      </c>
      <c r="BI294">
        <f t="shared" si="29"/>
        <v>2024</v>
      </c>
      <c r="BJ294">
        <f t="shared" si="32"/>
        <v>8</v>
      </c>
    </row>
    <row r="295" spans="1:62" x14ac:dyDescent="0.2">
      <c r="A295" s="11">
        <f t="shared" si="35"/>
        <v>45520</v>
      </c>
      <c r="B295" s="4">
        <v>44.5</v>
      </c>
      <c r="C295" s="18">
        <f>'Poultry Fat'!B295+'Rail Costs'!B295</f>
        <v>49.831534154535269</v>
      </c>
      <c r="E295" s="4">
        <f>'Poultry Fat'!C295*'Feedstock Conversions'!B$19</f>
        <v>371.24492945128776</v>
      </c>
      <c r="F295" s="4">
        <f>'Poultry Fat'!C295*'Feedstock Conversions'!B$10</f>
        <v>404.69019412467338</v>
      </c>
      <c r="H295" s="4">
        <f>'Fuel Values'!B295-'Poultry Fat'!I295-'Poultry Fat'!J295-'Poultry Fat'!K295</f>
        <v>223.56531807003279</v>
      </c>
      <c r="I295" s="18">
        <f>('LCFS Values'!$E$6-$AA$4)/1000000*'LCFS Values'!B295*'LCFS Values'!$G$2*100</f>
        <v>41.434681929967219</v>
      </c>
      <c r="J295" s="4">
        <f>'RIN Values'!C295</f>
        <v>82.5</v>
      </c>
      <c r="K295" s="4">
        <f>'Fixed Credits Value'!B295</f>
        <v>100</v>
      </c>
      <c r="L295" s="4">
        <f t="shared" si="30"/>
        <v>447.5</v>
      </c>
      <c r="M295" s="4">
        <f>L295/'Feedstock Conversions'!B$19</f>
        <v>60.067114093959731</v>
      </c>
      <c r="O295" s="4">
        <f>'Fuel Values'!C295*100</f>
        <v>216.33</v>
      </c>
      <c r="P295" s="18">
        <f>('LCFS Values'!$E$5-AB$4)/1000000*'LCFS Values'!B295*'LCFS Values'!$G$2*100</f>
        <v>40.312437748714281</v>
      </c>
      <c r="Q295" s="4">
        <f>'RIN Values'!D295</f>
        <v>93.5</v>
      </c>
      <c r="R295" s="4">
        <f>'Fixed Credits Value'!B295</f>
        <v>100</v>
      </c>
      <c r="S295" s="4">
        <f>'Fixed Credits Value'!C295</f>
        <v>16</v>
      </c>
      <c r="T295" s="4">
        <f t="shared" si="33"/>
        <v>466.14243774871431</v>
      </c>
      <c r="U295" s="4">
        <f>T295/'Feedstock Conversions'!B$10</f>
        <v>57.398457251468088</v>
      </c>
      <c r="W295" s="4">
        <f t="shared" si="31"/>
        <v>76.25507054871224</v>
      </c>
      <c r="X295" s="4">
        <f t="shared" si="34"/>
        <v>18.642437748714315</v>
      </c>
      <c r="AE295" s="55">
        <v>45.5</v>
      </c>
      <c r="AF295" s="25">
        <f>$B295+'Rail Costs'!M295</f>
        <v>48.498650615901454</v>
      </c>
      <c r="AG295" s="25">
        <f>$B295+'Rail Costs'!B295</f>
        <v>49.831534154535269</v>
      </c>
      <c r="AH295" s="25">
        <f>$B295+'Rail Costs'!P295</f>
        <v>46.099460246360579</v>
      </c>
      <c r="AI295" s="25">
        <f>$B295+'Rail Costs'!L295</f>
        <v>47.165767077267638</v>
      </c>
      <c r="AM295" s="4">
        <f>$L295-(AE295*'Feedstock Conversions'!$B$19)-'Rail Costs'!Q295</f>
        <v>103.9728868448489</v>
      </c>
      <c r="AN295" s="4">
        <f>$L295-(AF295*'Feedstock Conversions'!$B$19)-'Rail Costs'!R295</f>
        <v>82.134042262010283</v>
      </c>
      <c r="AO295" s="4">
        <f>$L295-(AG295*'Feedstock Conversions'!$B$19)-'Rail Costs'!S295</f>
        <v>72.411804035061365</v>
      </c>
      <c r="AP295" s="4">
        <f>$L295-(AH295*'Feedstock Conversions'!$B$19)-'Rail Costs'!T295</f>
        <v>99.723675302565042</v>
      </c>
      <c r="AQ295" s="4">
        <f>$L295-(AI295*'Feedstock Conversions'!$B$19)-'Rail Costs'!U295</f>
        <v>91.960152556895707</v>
      </c>
      <c r="AR295" s="4">
        <f>W295-'Rail Costs'!V295</f>
        <v>71.052655514253871</v>
      </c>
      <c r="AT295" s="4">
        <f>$T295-(AE295*'Feedstock Conversions'!$B$10)-'Rail Costs'!Q295</f>
        <v>92.077241260229854</v>
      </c>
      <c r="AU295" s="4">
        <f>$T295-(AF295*'Feedstock Conversions'!$B$10)-'Rail Costs'!R295</f>
        <v>68.225802339018699</v>
      </c>
      <c r="AV295" s="4">
        <f>$T295-(AG295*'Feedstock Conversions'!$B$10)-'Rail Costs'!S295</f>
        <v>57.608977110390065</v>
      </c>
      <c r="AW295" s="4">
        <f>$T295-(AH295*'Feedstock Conversions'!$B$10)-'Rail Costs'!T295</f>
        <v>87.425691982596973</v>
      </c>
      <c r="AX295" s="4">
        <f>$T295-(AI295*'Feedstock Conversions'!$B$10)-'Rail Costs'!U295</f>
        <v>78.946499635583848</v>
      </c>
      <c r="AY295" s="4">
        <f>X295-'Rail Costs'!V295</f>
        <v>13.440022714255946</v>
      </c>
      <c r="BH295">
        <f t="shared" si="28"/>
        <v>33</v>
      </c>
      <c r="BI295">
        <f t="shared" si="29"/>
        <v>2024</v>
      </c>
      <c r="BJ295">
        <f t="shared" si="32"/>
        <v>8</v>
      </c>
    </row>
    <row r="296" spans="1:62" x14ac:dyDescent="0.2">
      <c r="A296" s="11">
        <f t="shared" si="35"/>
        <v>45527</v>
      </c>
      <c r="B296" s="4">
        <v>44.5</v>
      </c>
      <c r="C296" s="18">
        <f>'Poultry Fat'!B296+'Rail Costs'!B296</f>
        <v>49.831534154535269</v>
      </c>
      <c r="E296" s="4">
        <f>'Poultry Fat'!C296*'Feedstock Conversions'!B$19</f>
        <v>371.24492945128776</v>
      </c>
      <c r="F296" s="4">
        <f>'Poultry Fat'!C296*'Feedstock Conversions'!B$10</f>
        <v>404.69019412467338</v>
      </c>
      <c r="H296" s="4">
        <f>'Fuel Values'!B296-'Poultry Fat'!I296-'Poultry Fat'!J296-'Poultry Fat'!K296</f>
        <v>216.72963771097409</v>
      </c>
      <c r="I296" s="18">
        <f>('LCFS Values'!$E$6-$AA$4)/1000000*'LCFS Values'!B296*'LCFS Values'!$G$2*100</f>
        <v>40.10786228902591</v>
      </c>
      <c r="J296" s="4">
        <f>'RIN Values'!C296</f>
        <v>82.162499999999994</v>
      </c>
      <c r="K296" s="4">
        <f>'Fixed Credits Value'!B296</f>
        <v>100</v>
      </c>
      <c r="L296" s="4">
        <f t="shared" si="30"/>
        <v>439</v>
      </c>
      <c r="M296" s="4">
        <f>L296/'Feedstock Conversions'!B$19</f>
        <v>58.926174496644293</v>
      </c>
      <c r="O296" s="4">
        <f>'Fuel Values'!C296*100</f>
        <v>202.87</v>
      </c>
      <c r="P296" s="18">
        <f>('LCFS Values'!$E$5-AB$4)/1000000*'LCFS Values'!B296*'LCFS Values'!$G$2*100</f>
        <v>39.021554563714275</v>
      </c>
      <c r="Q296" s="4">
        <f>'RIN Values'!D296</f>
        <v>93.117499999999993</v>
      </c>
      <c r="R296" s="4">
        <f>'Fixed Credits Value'!B296</f>
        <v>100</v>
      </c>
      <c r="S296" s="4">
        <f>'Fixed Credits Value'!C296</f>
        <v>16</v>
      </c>
      <c r="T296" s="4">
        <f t="shared" si="33"/>
        <v>451.0090545637143</v>
      </c>
      <c r="U296" s="4">
        <f>T296/'Feedstock Conversions'!B$10</f>
        <v>55.535007847441577</v>
      </c>
      <c r="W296" s="4">
        <f t="shared" si="31"/>
        <v>67.75507054871224</v>
      </c>
      <c r="X296" s="4">
        <f t="shared" si="34"/>
        <v>12.009054563714301</v>
      </c>
      <c r="AE296" s="55">
        <v>45.5</v>
      </c>
      <c r="AF296" s="25">
        <f>$B296+'Rail Costs'!M296</f>
        <v>48.498650615901454</v>
      </c>
      <c r="AG296" s="25">
        <f>$B296+'Rail Costs'!B296</f>
        <v>49.831534154535269</v>
      </c>
      <c r="AH296" s="25">
        <f>$B296+'Rail Costs'!P296</f>
        <v>46.099460246360579</v>
      </c>
      <c r="AI296" s="25">
        <f>$B296+'Rail Costs'!L296</f>
        <v>47.165767077267638</v>
      </c>
      <c r="AM296" s="4">
        <f>$L296-(AE296*'Feedstock Conversions'!$B$19)-'Rail Costs'!Q296</f>
        <v>95.472886844848901</v>
      </c>
      <c r="AN296" s="4">
        <f>$L296-(AF296*'Feedstock Conversions'!$B$19)-'Rail Costs'!R296</f>
        <v>73.634042262010283</v>
      </c>
      <c r="AO296" s="4">
        <f>$L296-(AG296*'Feedstock Conversions'!$B$19)-'Rail Costs'!S296</f>
        <v>63.911804035061373</v>
      </c>
      <c r="AP296" s="4">
        <f>$L296-(AH296*'Feedstock Conversions'!$B$19)-'Rail Costs'!T296</f>
        <v>91.223675302565042</v>
      </c>
      <c r="AQ296" s="4">
        <f>$L296-(AI296*'Feedstock Conversions'!$B$19)-'Rail Costs'!U296</f>
        <v>83.460152556895707</v>
      </c>
      <c r="AR296" s="4">
        <f>W296-'Rail Costs'!V296</f>
        <v>62.552655514253871</v>
      </c>
      <c r="AT296" s="4">
        <f>$T296-(AE296*'Feedstock Conversions'!$B$10)-'Rail Costs'!Q296</f>
        <v>76.943858075229841</v>
      </c>
      <c r="AU296" s="4">
        <f>$T296-(AF296*'Feedstock Conversions'!$B$10)-'Rail Costs'!R296</f>
        <v>53.092419154018685</v>
      </c>
      <c r="AV296" s="4">
        <f>$T296-(AG296*'Feedstock Conversions'!$B$10)-'Rail Costs'!S296</f>
        <v>42.475593925390051</v>
      </c>
      <c r="AW296" s="4">
        <f>$T296-(AH296*'Feedstock Conversions'!$B$10)-'Rail Costs'!T296</f>
        <v>72.292308797596959</v>
      </c>
      <c r="AX296" s="4">
        <f>$T296-(AI296*'Feedstock Conversions'!$B$10)-'Rail Costs'!U296</f>
        <v>63.813116450583827</v>
      </c>
      <c r="AY296" s="4">
        <f>X296-'Rail Costs'!V296</f>
        <v>6.8066395292559321</v>
      </c>
      <c r="BH296">
        <f t="shared" si="28"/>
        <v>34</v>
      </c>
      <c r="BI296">
        <f t="shared" si="29"/>
        <v>2024</v>
      </c>
      <c r="BJ296">
        <f t="shared" si="32"/>
        <v>8</v>
      </c>
    </row>
    <row r="297" spans="1:62" x14ac:dyDescent="0.2">
      <c r="A297" s="11">
        <f t="shared" si="35"/>
        <v>45534</v>
      </c>
      <c r="B297" s="4">
        <v>44.5</v>
      </c>
      <c r="C297" s="18">
        <f>'Poultry Fat'!B297+'Rail Costs'!B297</f>
        <v>49.831534154535269</v>
      </c>
      <c r="E297" s="4">
        <f>'Poultry Fat'!C297*'Feedstock Conversions'!B$19</f>
        <v>371.24492945128776</v>
      </c>
      <c r="F297" s="4">
        <f>'Poultry Fat'!C297*'Feedstock Conversions'!B$10</f>
        <v>404.69019412467338</v>
      </c>
      <c r="H297" s="4">
        <f>'Fuel Values'!B297-'Poultry Fat'!I297-'Poultry Fat'!J297-'Poultry Fat'!K297</f>
        <v>206.73540847885289</v>
      </c>
      <c r="I297" s="18">
        <f>('LCFS Values'!$E$6-$AA$4)/1000000*'LCFS Values'!B297*'LCFS Values'!$G$2*100</f>
        <v>41.889591521147103</v>
      </c>
      <c r="J297" s="4">
        <f>'RIN Values'!C297</f>
        <v>85.875</v>
      </c>
      <c r="K297" s="4">
        <f>'Fixed Credits Value'!B297</f>
        <v>100</v>
      </c>
      <c r="L297" s="4">
        <f t="shared" si="30"/>
        <v>434.5</v>
      </c>
      <c r="M297" s="4">
        <f>L297/'Feedstock Conversions'!B$19</f>
        <v>58.322147651006709</v>
      </c>
      <c r="O297" s="4">
        <f>'Fuel Values'!C297*100</f>
        <v>209.98000000000002</v>
      </c>
      <c r="P297" s="18">
        <f>('LCFS Values'!$E$5-AB$4)/1000000*'LCFS Values'!B297*'LCFS Values'!$G$2*100</f>
        <v>40.755026269285707</v>
      </c>
      <c r="Q297" s="4">
        <f>'RIN Values'!D297</f>
        <v>97.325000000000003</v>
      </c>
      <c r="R297" s="4">
        <f>'Fixed Credits Value'!B297</f>
        <v>100</v>
      </c>
      <c r="S297" s="4">
        <f>'Fixed Credits Value'!C297</f>
        <v>16</v>
      </c>
      <c r="T297" s="4">
        <f t="shared" si="33"/>
        <v>464.06002626928569</v>
      </c>
      <c r="U297" s="4">
        <f>T297/'Feedstock Conversions'!B$10</f>
        <v>57.142039477409114</v>
      </c>
      <c r="W297" s="4">
        <f t="shared" si="31"/>
        <v>63.25507054871224</v>
      </c>
      <c r="X297" s="4">
        <f t="shared" si="34"/>
        <v>29.560026269285686</v>
      </c>
      <c r="AE297" s="55">
        <v>45.5</v>
      </c>
      <c r="AF297" s="25">
        <f>$B297+'Rail Costs'!M297</f>
        <v>48.498650615901454</v>
      </c>
      <c r="AG297" s="25">
        <f>$B297+'Rail Costs'!B297</f>
        <v>49.831534154535269</v>
      </c>
      <c r="AH297" s="25">
        <f>$B297+'Rail Costs'!P297</f>
        <v>46.099460246360579</v>
      </c>
      <c r="AI297" s="25">
        <f>$B297+'Rail Costs'!L297</f>
        <v>47.165767077267638</v>
      </c>
      <c r="AM297" s="4">
        <f>$L297-(AE297*'Feedstock Conversions'!$B$19)-'Rail Costs'!Q297</f>
        <v>90.972886844848901</v>
      </c>
      <c r="AN297" s="4">
        <f>$L297-(AF297*'Feedstock Conversions'!$B$19)-'Rail Costs'!R297</f>
        <v>69.134042262010283</v>
      </c>
      <c r="AO297" s="4">
        <f>$L297-(AG297*'Feedstock Conversions'!$B$19)-'Rail Costs'!S297</f>
        <v>59.411804035061373</v>
      </c>
      <c r="AP297" s="4">
        <f>$L297-(AH297*'Feedstock Conversions'!$B$19)-'Rail Costs'!T297</f>
        <v>86.723675302565042</v>
      </c>
      <c r="AQ297" s="4">
        <f>$L297-(AI297*'Feedstock Conversions'!$B$19)-'Rail Costs'!U297</f>
        <v>78.960152556895707</v>
      </c>
      <c r="AR297" s="4">
        <f>W297-'Rail Costs'!V297</f>
        <v>58.052655514253871</v>
      </c>
      <c r="AT297" s="4">
        <f>$T297-(AE297*'Feedstock Conversions'!$B$10)-'Rail Costs'!Q297</f>
        <v>89.994829780801226</v>
      </c>
      <c r="AU297" s="4">
        <f>$T297-(AF297*'Feedstock Conversions'!$B$10)-'Rail Costs'!R297</f>
        <v>66.14339085959007</v>
      </c>
      <c r="AV297" s="4">
        <f>$T297-(AG297*'Feedstock Conversions'!$B$10)-'Rail Costs'!S297</f>
        <v>55.526565630961436</v>
      </c>
      <c r="AW297" s="4">
        <f>$T297-(AH297*'Feedstock Conversions'!$B$10)-'Rail Costs'!T297</f>
        <v>85.343280503168344</v>
      </c>
      <c r="AX297" s="4">
        <f>$T297-(AI297*'Feedstock Conversions'!$B$10)-'Rail Costs'!U297</f>
        <v>76.864088156155219</v>
      </c>
      <c r="AY297" s="4">
        <f>X297-'Rail Costs'!V297</f>
        <v>24.357611234827317</v>
      </c>
      <c r="BH297">
        <f t="shared" si="28"/>
        <v>35</v>
      </c>
      <c r="BI297">
        <f t="shared" si="29"/>
        <v>2024</v>
      </c>
      <c r="BJ297">
        <f t="shared" si="32"/>
        <v>8</v>
      </c>
    </row>
    <row r="298" spans="1:62" x14ac:dyDescent="0.2">
      <c r="A298" s="11">
        <f t="shared" si="35"/>
        <v>45541</v>
      </c>
      <c r="B298" s="4">
        <v>44.5</v>
      </c>
      <c r="C298" s="18">
        <f>'Poultry Fat'!B298+'Rail Costs'!B298</f>
        <v>49.831534154535269</v>
      </c>
      <c r="E298" s="4">
        <f>'Poultry Fat'!C298*'Feedstock Conversions'!B$19</f>
        <v>371.24492945128776</v>
      </c>
      <c r="F298" s="4">
        <f>'Poultry Fat'!C298*'Feedstock Conversions'!B$10</f>
        <v>404.69019412467338</v>
      </c>
      <c r="H298" s="4">
        <f>'Fuel Values'!B298-'Poultry Fat'!I298-'Poultry Fat'!J298-'Poultry Fat'!K298</f>
        <v>206.36040847885289</v>
      </c>
      <c r="I298" s="18">
        <f>('LCFS Values'!$E$6-$AA$4)/1000000*'LCFS Values'!B298*'LCFS Values'!$G$2*100</f>
        <v>41.889591521147103</v>
      </c>
      <c r="J298" s="4">
        <f>'RIN Values'!C298</f>
        <v>85.875</v>
      </c>
      <c r="K298" s="4">
        <f>'Fixed Credits Value'!B298</f>
        <v>100</v>
      </c>
      <c r="L298" s="4">
        <f t="shared" si="30"/>
        <v>434.125</v>
      </c>
      <c r="M298" s="4">
        <f>L298/'Feedstock Conversions'!B$19</f>
        <v>58.271812080536911</v>
      </c>
      <c r="O298" s="4">
        <f>'Fuel Values'!C298*100</f>
        <v>198.5</v>
      </c>
      <c r="P298" s="18">
        <f>('LCFS Values'!$E$5-AB$4)/1000000*'LCFS Values'!B298*'LCFS Values'!$G$2*100</f>
        <v>40.755026269285707</v>
      </c>
      <c r="Q298" s="4">
        <f>'RIN Values'!D298</f>
        <v>97.325000000000003</v>
      </c>
      <c r="R298" s="4">
        <f>'Fixed Credits Value'!B298</f>
        <v>100</v>
      </c>
      <c r="S298" s="4">
        <f>'Fixed Credits Value'!C298</f>
        <v>16</v>
      </c>
      <c r="T298" s="4">
        <f t="shared" si="33"/>
        <v>452.58002626928567</v>
      </c>
      <c r="U298" s="4">
        <f>T298/'Feedstock Conversions'!B$10</f>
        <v>55.728449475972539</v>
      </c>
      <c r="W298" s="4">
        <f t="shared" si="31"/>
        <v>62.88007054871224</v>
      </c>
      <c r="X298" s="4">
        <f t="shared" si="34"/>
        <v>18.455026269285668</v>
      </c>
      <c r="AE298" s="55">
        <v>45.5</v>
      </c>
      <c r="AF298" s="25">
        <f>$B298+'Rail Costs'!M298</f>
        <v>48.498650615901454</v>
      </c>
      <c r="AG298" s="25">
        <f>$B298+'Rail Costs'!B298</f>
        <v>49.831534154535269</v>
      </c>
      <c r="AH298" s="25">
        <f>$B298+'Rail Costs'!P298</f>
        <v>46.099460246360579</v>
      </c>
      <c r="AI298" s="25">
        <f>$B298+'Rail Costs'!L298</f>
        <v>47.165767077267638</v>
      </c>
      <c r="AM298" s="4">
        <f>$L298-(AE298*'Feedstock Conversions'!$B$19)-'Rail Costs'!Q298</f>
        <v>90.597886844848901</v>
      </c>
      <c r="AN298" s="4">
        <f>$L298-(AF298*'Feedstock Conversions'!$B$19)-'Rail Costs'!R298</f>
        <v>68.759042262010283</v>
      </c>
      <c r="AO298" s="4">
        <f>$L298-(AG298*'Feedstock Conversions'!$B$19)-'Rail Costs'!S298</f>
        <v>59.036804035061373</v>
      </c>
      <c r="AP298" s="4">
        <f>$L298-(AH298*'Feedstock Conversions'!$B$19)-'Rail Costs'!T298</f>
        <v>86.348675302565042</v>
      </c>
      <c r="AQ298" s="4">
        <f>$L298-(AI298*'Feedstock Conversions'!$B$19)-'Rail Costs'!U298</f>
        <v>78.585152556895707</v>
      </c>
      <c r="AR298" s="4">
        <f>W298-'Rail Costs'!V298</f>
        <v>57.677655514253871</v>
      </c>
      <c r="AT298" s="4">
        <f>$T298-(AE298*'Feedstock Conversions'!$B$10)-'Rail Costs'!Q298</f>
        <v>78.514829780801207</v>
      </c>
      <c r="AU298" s="4">
        <f>$T298-(AF298*'Feedstock Conversions'!$B$10)-'Rail Costs'!R298</f>
        <v>54.663390859590052</v>
      </c>
      <c r="AV298" s="4">
        <f>$T298-(AG298*'Feedstock Conversions'!$B$10)-'Rail Costs'!S298</f>
        <v>44.046565630961418</v>
      </c>
      <c r="AW298" s="4">
        <f>$T298-(AH298*'Feedstock Conversions'!$B$10)-'Rail Costs'!T298</f>
        <v>73.863280503168326</v>
      </c>
      <c r="AX298" s="4">
        <f>$T298-(AI298*'Feedstock Conversions'!$B$10)-'Rail Costs'!U298</f>
        <v>65.384088156155201</v>
      </c>
      <c r="AY298" s="4">
        <f>X298-'Rail Costs'!V298</f>
        <v>13.252611234827299</v>
      </c>
      <c r="BH298">
        <f t="shared" si="28"/>
        <v>36</v>
      </c>
      <c r="BI298">
        <f t="shared" si="29"/>
        <v>2024</v>
      </c>
      <c r="BJ298">
        <f t="shared" si="32"/>
        <v>9</v>
      </c>
    </row>
    <row r="299" spans="1:62" x14ac:dyDescent="0.2">
      <c r="A299" s="11">
        <f t="shared" si="35"/>
        <v>45548</v>
      </c>
      <c r="B299" s="4">
        <v>44.5</v>
      </c>
      <c r="C299" s="18">
        <f>'Poultry Fat'!B299+'Rail Costs'!B299</f>
        <v>49.831534154535269</v>
      </c>
      <c r="E299" s="4">
        <f>'Poultry Fat'!C299*'Feedstock Conversions'!B$19</f>
        <v>371.24492945128776</v>
      </c>
      <c r="F299" s="4">
        <f>'Poultry Fat'!C299*'Feedstock Conversions'!B$10</f>
        <v>404.69019412467338</v>
      </c>
      <c r="H299" s="4">
        <f>'Fuel Values'!B299-'Poultry Fat'!I299-'Poultry Fat'!J299-'Poultry Fat'!K299</f>
        <v>199.80008860862085</v>
      </c>
      <c r="I299" s="18">
        <f>('LCFS Values'!$E$6-$AA$4)/1000000*'LCFS Values'!B299*'LCFS Values'!$G$2*100</f>
        <v>43.42491139137919</v>
      </c>
      <c r="J299" s="4">
        <f>'RIN Values'!C299</f>
        <v>85.574999999999989</v>
      </c>
      <c r="K299" s="4">
        <f>'Fixed Credits Value'!B299</f>
        <v>100</v>
      </c>
      <c r="L299" s="4">
        <f t="shared" si="30"/>
        <v>428.80000000000007</v>
      </c>
      <c r="M299" s="4">
        <f>L299/'Feedstock Conversions'!B$19</f>
        <v>57.557046979865781</v>
      </c>
      <c r="O299" s="4">
        <f>'Fuel Values'!C299*100</f>
        <v>195.79999999999998</v>
      </c>
      <c r="P299" s="18">
        <f>('LCFS Values'!$E$5-AB$4)/1000000*'LCFS Values'!B299*'LCFS Values'!$G$2*100</f>
        <v>42.248762526214279</v>
      </c>
      <c r="Q299" s="4">
        <f>'RIN Values'!D299</f>
        <v>96.984999999999999</v>
      </c>
      <c r="R299" s="4">
        <f>'Fixed Credits Value'!B299</f>
        <v>100</v>
      </c>
      <c r="S299" s="4">
        <f>'Fixed Credits Value'!C299</f>
        <v>16</v>
      </c>
      <c r="T299" s="4">
        <f t="shared" si="33"/>
        <v>451.03376252621428</v>
      </c>
      <c r="U299" s="4">
        <f>T299/'Feedstock Conversions'!B$10</f>
        <v>55.538050262837551</v>
      </c>
      <c r="W299" s="4">
        <f t="shared" si="31"/>
        <v>57.555070548712308</v>
      </c>
      <c r="X299" s="4">
        <f t="shared" si="34"/>
        <v>22.233762526214207</v>
      </c>
      <c r="AE299" s="55">
        <v>45.5</v>
      </c>
      <c r="AF299" s="25">
        <f>$B299+'Rail Costs'!M299</f>
        <v>48.498650615901454</v>
      </c>
      <c r="AG299" s="25">
        <f>$B299+'Rail Costs'!B299</f>
        <v>49.831534154535269</v>
      </c>
      <c r="AH299" s="25">
        <f>$B299+'Rail Costs'!P299</f>
        <v>46.099460246360579</v>
      </c>
      <c r="AI299" s="25">
        <f>$B299+'Rail Costs'!L299</f>
        <v>47.165767077267638</v>
      </c>
      <c r="AM299" s="4">
        <f>$L299-(AE299*'Feedstock Conversions'!$B$19)-'Rail Costs'!Q299</f>
        <v>85.272886844848969</v>
      </c>
      <c r="AN299" s="4">
        <f>$L299-(AF299*'Feedstock Conversions'!$B$19)-'Rail Costs'!R299</f>
        <v>63.434042262010351</v>
      </c>
      <c r="AO299" s="4">
        <f>$L299-(AG299*'Feedstock Conversions'!$B$19)-'Rail Costs'!S299</f>
        <v>53.711804035061441</v>
      </c>
      <c r="AP299" s="4">
        <f>$L299-(AH299*'Feedstock Conversions'!$B$19)-'Rail Costs'!T299</f>
        <v>81.02367530256511</v>
      </c>
      <c r="AQ299" s="4">
        <f>$L299-(AI299*'Feedstock Conversions'!$B$19)-'Rail Costs'!U299</f>
        <v>73.260152556895775</v>
      </c>
      <c r="AR299" s="4">
        <f>W299-'Rail Costs'!V299</f>
        <v>52.352655514253939</v>
      </c>
      <c r="AT299" s="4">
        <f>$T299-(AE299*'Feedstock Conversions'!$B$10)-'Rail Costs'!Q299</f>
        <v>76.968566037729815</v>
      </c>
      <c r="AU299" s="4">
        <f>$T299-(AF299*'Feedstock Conversions'!$B$10)-'Rail Costs'!R299</f>
        <v>53.11712711651866</v>
      </c>
      <c r="AV299" s="4">
        <f>$T299-(AG299*'Feedstock Conversions'!$B$10)-'Rail Costs'!S299</f>
        <v>42.500301887890025</v>
      </c>
      <c r="AW299" s="4">
        <f>$T299-(AH299*'Feedstock Conversions'!$B$10)-'Rail Costs'!T299</f>
        <v>72.317016760096934</v>
      </c>
      <c r="AX299" s="4">
        <f>$T299-(AI299*'Feedstock Conversions'!$B$10)-'Rail Costs'!U299</f>
        <v>63.837824413083801</v>
      </c>
      <c r="AY299" s="4">
        <f>X299-'Rail Costs'!V299</f>
        <v>17.031347491755838</v>
      </c>
      <c r="BH299">
        <f t="shared" si="28"/>
        <v>37</v>
      </c>
      <c r="BI299">
        <f t="shared" si="29"/>
        <v>2024</v>
      </c>
      <c r="BJ299">
        <f t="shared" si="32"/>
        <v>9</v>
      </c>
    </row>
    <row r="300" spans="1:62" x14ac:dyDescent="0.2">
      <c r="A300" s="11">
        <f t="shared" si="35"/>
        <v>45555</v>
      </c>
      <c r="B300" s="4">
        <v>44.5</v>
      </c>
      <c r="C300" s="18">
        <f>'Poultry Fat'!B300+'Rail Costs'!B300</f>
        <v>49.831534154535269</v>
      </c>
      <c r="E300" s="4">
        <f>'Poultry Fat'!C300*'Feedstock Conversions'!B$19</f>
        <v>371.24492945128776</v>
      </c>
      <c r="F300" s="4">
        <f>'Poultry Fat'!C300*'Feedstock Conversions'!B$10</f>
        <v>404.69019412467338</v>
      </c>
      <c r="H300" s="4">
        <f>'Fuel Values'!B300-'Poultry Fat'!I300-'Poultry Fat'!J300-'Poultry Fat'!K300</f>
        <v>201.03958562784067</v>
      </c>
      <c r="I300" s="18">
        <f>('LCFS Values'!$E$6-$AA$4)/1000000*'LCFS Values'!B300*'LCFS Values'!$G$2*100</f>
        <v>46.135414372159296</v>
      </c>
      <c r="J300" s="4">
        <f>'RIN Values'!C300</f>
        <v>87.224999999999994</v>
      </c>
      <c r="K300" s="4">
        <f>'Fixed Credits Value'!B300</f>
        <v>100</v>
      </c>
      <c r="L300" s="4">
        <f t="shared" si="30"/>
        <v>434.4</v>
      </c>
      <c r="M300" s="4">
        <f>L300/'Feedstock Conversions'!B$19</f>
        <v>58.308724832214757</v>
      </c>
      <c r="O300" s="4">
        <f>'Fuel Values'!C300*100</f>
        <v>206</v>
      </c>
      <c r="P300" s="18">
        <f>('LCFS Values'!$E$5-AB$4)/1000000*'LCFS Values'!B300*'LCFS Values'!$G$2*100</f>
        <v>44.885852461285708</v>
      </c>
      <c r="Q300" s="4">
        <f>'RIN Values'!D300</f>
        <v>98.85499999999999</v>
      </c>
      <c r="R300" s="4">
        <f>'Fixed Credits Value'!B300</f>
        <v>100</v>
      </c>
      <c r="S300" s="4">
        <f>'Fixed Credits Value'!C300</f>
        <v>16</v>
      </c>
      <c r="T300" s="4">
        <f t="shared" si="33"/>
        <v>465.74085246128573</v>
      </c>
      <c r="U300" s="4">
        <f>T300/'Feedstock Conversions'!B$10</f>
        <v>57.349008040054059</v>
      </c>
      <c r="W300" s="4">
        <f t="shared" si="31"/>
        <v>63.155070548712217</v>
      </c>
      <c r="X300" s="4">
        <f t="shared" si="34"/>
        <v>31.340852461285749</v>
      </c>
      <c r="AE300" s="55">
        <v>45.5</v>
      </c>
      <c r="AF300" s="25">
        <f>$B300+'Rail Costs'!M300</f>
        <v>48.498650615901454</v>
      </c>
      <c r="AG300" s="25">
        <f>$B300+'Rail Costs'!B300</f>
        <v>49.831534154535269</v>
      </c>
      <c r="AH300" s="25">
        <f>$B300+'Rail Costs'!P300</f>
        <v>46.099460246360579</v>
      </c>
      <c r="AI300" s="25">
        <f>$B300+'Rail Costs'!L300</f>
        <v>47.165767077267638</v>
      </c>
      <c r="AM300" s="4">
        <f>$L300-(AE300*'Feedstock Conversions'!$B$19)-'Rail Costs'!Q300</f>
        <v>90.872886844848878</v>
      </c>
      <c r="AN300" s="4">
        <f>$L300-(AF300*'Feedstock Conversions'!$B$19)-'Rail Costs'!R300</f>
        <v>69.03404226201026</v>
      </c>
      <c r="AO300" s="4">
        <f>$L300-(AG300*'Feedstock Conversions'!$B$19)-'Rail Costs'!S300</f>
        <v>59.31180403506135</v>
      </c>
      <c r="AP300" s="4">
        <f>$L300-(AH300*'Feedstock Conversions'!$B$19)-'Rail Costs'!T300</f>
        <v>86.623675302565019</v>
      </c>
      <c r="AQ300" s="4">
        <f>$L300-(AI300*'Feedstock Conversions'!$B$19)-'Rail Costs'!U300</f>
        <v>78.860152556895684</v>
      </c>
      <c r="AR300" s="4">
        <f>W300-'Rail Costs'!V300</f>
        <v>57.952655514253848</v>
      </c>
      <c r="AT300" s="4">
        <f>$T300-(AE300*'Feedstock Conversions'!$B$10)-'Rail Costs'!Q300</f>
        <v>91.675655972801266</v>
      </c>
      <c r="AU300" s="4">
        <f>$T300-(AF300*'Feedstock Conversions'!$B$10)-'Rail Costs'!R300</f>
        <v>67.824217051590111</v>
      </c>
      <c r="AV300" s="4">
        <f>$T300-(AG300*'Feedstock Conversions'!$B$10)-'Rail Costs'!S300</f>
        <v>57.207391822961476</v>
      </c>
      <c r="AW300" s="4">
        <f>$T300-(AH300*'Feedstock Conversions'!$B$10)-'Rail Costs'!T300</f>
        <v>87.024106695168385</v>
      </c>
      <c r="AX300" s="4">
        <f>$T300-(AI300*'Feedstock Conversions'!$B$10)-'Rail Costs'!U300</f>
        <v>78.54491434815526</v>
      </c>
      <c r="AY300" s="4">
        <f>X300-'Rail Costs'!V300</f>
        <v>26.13843742682738</v>
      </c>
      <c r="BH300">
        <f t="shared" si="28"/>
        <v>38</v>
      </c>
      <c r="BI300">
        <f t="shared" si="29"/>
        <v>2024</v>
      </c>
      <c r="BJ300">
        <f t="shared" si="32"/>
        <v>9</v>
      </c>
    </row>
    <row r="301" spans="1:62" x14ac:dyDescent="0.2">
      <c r="A301" s="11">
        <f t="shared" si="35"/>
        <v>45562</v>
      </c>
      <c r="B301" s="4">
        <v>46.1</v>
      </c>
      <c r="C301" s="18">
        <f>'Poultry Fat'!B301+'Rail Costs'!B301</f>
        <v>51.431534154535271</v>
      </c>
      <c r="E301" s="4">
        <f>'Poultry Fat'!C301*'Feedstock Conversions'!B$19</f>
        <v>383.16492945128778</v>
      </c>
      <c r="F301" s="4">
        <f>'Poultry Fat'!C301*'Feedstock Conversions'!B$10</f>
        <v>417.68406079134007</v>
      </c>
      <c r="H301" s="4">
        <f>'Fuel Values'!B301-'Poultry Fat'!I301-'Poultry Fat'!J301-'Poultry Fat'!K301</f>
        <v>190.02367236800836</v>
      </c>
      <c r="I301" s="18">
        <f>('LCFS Values'!$E$6-$AA$4)/1000000*'LCFS Values'!B301*'LCFS Values'!$G$2*100</f>
        <v>49.926327631991605</v>
      </c>
      <c r="J301" s="4">
        <f>'RIN Values'!C301</f>
        <v>100.05000000000001</v>
      </c>
      <c r="K301" s="4">
        <f>'Fixed Credits Value'!B301</f>
        <v>100</v>
      </c>
      <c r="L301" s="4">
        <f t="shared" si="30"/>
        <v>440</v>
      </c>
      <c r="M301" s="4">
        <f>L301/'Feedstock Conversions'!B$19</f>
        <v>59.060402684563755</v>
      </c>
      <c r="O301" s="4">
        <f>'Fuel Values'!C301*100</f>
        <v>206.8</v>
      </c>
      <c r="P301" s="18">
        <f>('LCFS Values'!$E$5-AB$4)/1000000*'LCFS Values'!B301*'LCFS Values'!$G$2*100</f>
        <v>48.574090132714268</v>
      </c>
      <c r="Q301" s="4">
        <f>'RIN Values'!D301</f>
        <v>113.39</v>
      </c>
      <c r="R301" s="4">
        <f>'Fixed Credits Value'!B301</f>
        <v>100</v>
      </c>
      <c r="S301" s="4">
        <f>'Fixed Credits Value'!C301</f>
        <v>16</v>
      </c>
      <c r="T301" s="4">
        <f t="shared" si="33"/>
        <v>484.76409013271427</v>
      </c>
      <c r="U301" s="4">
        <f>T301/'Feedstock Conversions'!B$10</f>
        <v>59.691434744521217</v>
      </c>
      <c r="W301" s="4">
        <f t="shared" si="31"/>
        <v>56.835070548712224</v>
      </c>
      <c r="X301" s="4">
        <f t="shared" si="34"/>
        <v>44.764090132714273</v>
      </c>
      <c r="AE301" s="55">
        <v>46.1</v>
      </c>
      <c r="AF301" s="25">
        <f>$B301+'Rail Costs'!M301</f>
        <v>50.098650615901455</v>
      </c>
      <c r="AG301" s="25">
        <f>$B301+'Rail Costs'!B301</f>
        <v>51.431534154535271</v>
      </c>
      <c r="AH301" s="25">
        <f>$B301+'Rail Costs'!P301</f>
        <v>47.69946024636058</v>
      </c>
      <c r="AI301" s="25">
        <f>$B301+'Rail Costs'!L301</f>
        <v>48.76576707726764</v>
      </c>
      <c r="AM301" s="4">
        <f>$L301-(AE301*'Feedstock Conversions'!$B$19)-'Rail Costs'!Q301</f>
        <v>92.002886844848931</v>
      </c>
      <c r="AN301" s="4">
        <f>$L301-(AF301*'Feedstock Conversions'!$B$19)-'Rail Costs'!R301</f>
        <v>62.714042262010267</v>
      </c>
      <c r="AO301" s="4">
        <f>$L301-(AG301*'Feedstock Conversions'!$B$19)-'Rail Costs'!S301</f>
        <v>52.991804035061357</v>
      </c>
      <c r="AP301" s="4">
        <f>$L301-(AH301*'Feedstock Conversions'!$B$19)-'Rail Costs'!T301</f>
        <v>80.303675302565026</v>
      </c>
      <c r="AQ301" s="4">
        <f>$L301-(AI301*'Feedstock Conversions'!$B$19)-'Rail Costs'!U301</f>
        <v>72.540152556895691</v>
      </c>
      <c r="AR301" s="4">
        <f>W301-'Rail Costs'!V301</f>
        <v>51.632655514253855</v>
      </c>
      <c r="AT301" s="4">
        <f>$T301-(AE301*'Feedstock Conversions'!$B$10)-'Rail Costs'!Q301</f>
        <v>105.8261936442298</v>
      </c>
      <c r="AU301" s="4">
        <f>$T301-(AF301*'Feedstock Conversions'!$B$10)-'Rail Costs'!R301</f>
        <v>73.853588056351967</v>
      </c>
      <c r="AV301" s="4">
        <f>$T301-(AG301*'Feedstock Conversions'!$B$10)-'Rail Costs'!S301</f>
        <v>63.236762827723332</v>
      </c>
      <c r="AW301" s="4">
        <f>$T301-(AH301*'Feedstock Conversions'!$B$10)-'Rail Costs'!T301</f>
        <v>93.053477699930298</v>
      </c>
      <c r="AX301" s="4">
        <f>$T301-(AI301*'Feedstock Conversions'!$B$10)-'Rail Costs'!U301</f>
        <v>84.574285352917116</v>
      </c>
      <c r="AY301" s="4">
        <f>X301-'Rail Costs'!V301</f>
        <v>39.561675098255904</v>
      </c>
      <c r="BH301">
        <f t="shared" si="28"/>
        <v>39</v>
      </c>
      <c r="BI301">
        <f t="shared" si="29"/>
        <v>2024</v>
      </c>
      <c r="BJ301">
        <f t="shared" si="32"/>
        <v>9</v>
      </c>
    </row>
    <row r="302" spans="1:62" x14ac:dyDescent="0.2">
      <c r="A302" s="11">
        <f t="shared" si="35"/>
        <v>45569</v>
      </c>
      <c r="B302" s="4">
        <v>46</v>
      </c>
      <c r="C302" s="18">
        <f>'Poultry Fat'!B302+'Rail Costs'!B302</f>
        <v>51.331534154535269</v>
      </c>
      <c r="E302" s="4">
        <f>'Poultry Fat'!C302*'Feedstock Conversions'!B$19</f>
        <v>382.41992945128777</v>
      </c>
      <c r="F302" s="4">
        <f>'Poultry Fat'!C302*'Feedstock Conversions'!B$10</f>
        <v>416.8719441246734</v>
      </c>
      <c r="H302" s="4">
        <f>'Fuel Values'!B302-'Poultry Fat'!I302-'Poultry Fat'!J302-'Poultry Fat'!K302</f>
        <v>171.44548971604195</v>
      </c>
      <c r="I302" s="18">
        <f>('LCFS Values'!$E$6-$AA$4)/1000000*'LCFS Values'!B302*'LCFS Values'!$G$2*100</f>
        <v>50.684510283958076</v>
      </c>
      <c r="J302" s="4">
        <f>'RIN Values'!C302</f>
        <v>103.47</v>
      </c>
      <c r="K302" s="4">
        <f>'Fixed Credits Value'!B302</f>
        <v>100</v>
      </c>
      <c r="L302" s="4">
        <f t="shared" si="30"/>
        <v>425.6</v>
      </c>
      <c r="M302" s="4">
        <f>L302/'Feedstock Conversions'!B$19</f>
        <v>57.127516778523493</v>
      </c>
      <c r="O302" s="4">
        <f>'Fuel Values'!C302*100</f>
        <v>214</v>
      </c>
      <c r="P302" s="18">
        <f>('LCFS Values'!$E$5-AB$4)/1000000*'LCFS Values'!B302*'LCFS Values'!$G$2*100</f>
        <v>49.311737666999989</v>
      </c>
      <c r="Q302" s="4">
        <f>'RIN Values'!D302</f>
        <v>117.26600000000001</v>
      </c>
      <c r="R302" s="4">
        <f>'Fixed Credits Value'!B302</f>
        <v>100</v>
      </c>
      <c r="S302" s="4">
        <f>'Fixed Credits Value'!C302</f>
        <v>16</v>
      </c>
      <c r="T302" s="4">
        <f t="shared" si="33"/>
        <v>496.57773766700001</v>
      </c>
      <c r="U302" s="4">
        <f>T302/'Feedstock Conversions'!B$10</f>
        <v>61.146108440946492</v>
      </c>
      <c r="W302" s="4">
        <f t="shared" si="31"/>
        <v>43.180070548712251</v>
      </c>
      <c r="X302" s="4">
        <f t="shared" si="34"/>
        <v>70.977737666999985</v>
      </c>
      <c r="AE302" s="55">
        <v>46.5</v>
      </c>
      <c r="AF302" s="25">
        <f>$B302+'Rail Costs'!M302</f>
        <v>49.998650615901454</v>
      </c>
      <c r="AG302" s="25">
        <f>$B302+'Rail Costs'!B302</f>
        <v>51.331534154535269</v>
      </c>
      <c r="AH302" s="25">
        <f>$B302+'Rail Costs'!P302</f>
        <v>47.599460246360579</v>
      </c>
      <c r="AI302" s="25">
        <f>$B302+'Rail Costs'!L302</f>
        <v>48.665767077267638</v>
      </c>
      <c r="AM302" s="4">
        <f>$L302-(AE302*'Feedstock Conversions'!$B$19)-'Rail Costs'!Q302</f>
        <v>74.622886844848935</v>
      </c>
      <c r="AN302" s="4">
        <f>$L302-(AF302*'Feedstock Conversions'!$B$19)-'Rail Costs'!R302</f>
        <v>49.059042262010294</v>
      </c>
      <c r="AO302" s="4">
        <f>$L302-(AG302*'Feedstock Conversions'!$B$19)-'Rail Costs'!S302</f>
        <v>39.336804035061384</v>
      </c>
      <c r="AP302" s="4">
        <f>$L302-(AH302*'Feedstock Conversions'!$B$19)-'Rail Costs'!T302</f>
        <v>66.648675302565053</v>
      </c>
      <c r="AQ302" s="4">
        <f>$L302-(AI302*'Feedstock Conversions'!$B$19)-'Rail Costs'!U302</f>
        <v>58.885152556895711</v>
      </c>
      <c r="AR302" s="4">
        <f>W302-'Rail Costs'!V302</f>
        <v>37.977655514253883</v>
      </c>
      <c r="AT302" s="4">
        <f>$T302-(AE302*'Feedstock Conversions'!$B$10)-'Rail Costs'!Q302</f>
        <v>114.39137451184892</v>
      </c>
      <c r="AU302" s="4">
        <f>$T302-(AF302*'Feedstock Conversions'!$B$10)-'Rail Costs'!R302</f>
        <v>86.47935225730437</v>
      </c>
      <c r="AV302" s="4">
        <f>$T302-(AG302*'Feedstock Conversions'!$B$10)-'Rail Costs'!S302</f>
        <v>75.862527028675729</v>
      </c>
      <c r="AW302" s="4">
        <f>$T302-(AH302*'Feedstock Conversions'!$B$10)-'Rail Costs'!T302</f>
        <v>105.6792419008827</v>
      </c>
      <c r="AX302" s="4">
        <f>$T302-(AI302*'Feedstock Conversions'!$B$10)-'Rail Costs'!U302</f>
        <v>97.200049553869519</v>
      </c>
      <c r="AY302" s="4">
        <f>X302-'Rail Costs'!V302</f>
        <v>65.775322632541616</v>
      </c>
      <c r="BH302">
        <f t="shared" si="28"/>
        <v>40</v>
      </c>
      <c r="BI302">
        <f t="shared" si="29"/>
        <v>2024</v>
      </c>
      <c r="BJ302">
        <f t="shared" si="32"/>
        <v>10</v>
      </c>
    </row>
    <row r="303" spans="1:62" x14ac:dyDescent="0.2">
      <c r="A303" s="11">
        <f t="shared" si="35"/>
        <v>45576</v>
      </c>
      <c r="B303" s="4">
        <v>44.8</v>
      </c>
      <c r="C303" s="18">
        <f>'Poultry Fat'!B303+'Rail Costs'!B303</f>
        <v>50.07267637178051</v>
      </c>
      <c r="E303" s="4">
        <f>'Poultry Fat'!C303*'Feedstock Conversions'!B$19</f>
        <v>373.04143896976478</v>
      </c>
      <c r="F303" s="4">
        <f>'Poultry Fat'!C303*'Feedstock Conversions'!B$10</f>
        <v>406.64855026129152</v>
      </c>
      <c r="H303" s="4">
        <f>'Fuel Values'!B303-'Poultry Fat'!I303-'Poultry Fat'!J303-'Poultry Fat'!K303</f>
        <v>213.4444883402972</v>
      </c>
      <c r="I303" s="18">
        <f>('LCFS Values'!$E$6-$AA$4)/1000000*'LCFS Values'!B303*'LCFS Values'!$G$2*100</f>
        <v>51.93551165970274</v>
      </c>
      <c r="J303" s="4">
        <f>'RIN Values'!C303</f>
        <v>106.02000000000001</v>
      </c>
      <c r="K303" s="4">
        <f>'Fixed Credits Value'!B303</f>
        <v>100</v>
      </c>
      <c r="L303" s="4">
        <f t="shared" si="30"/>
        <v>471.4</v>
      </c>
      <c r="M303" s="4">
        <f>L303/'Feedstock Conversions'!B$19</f>
        <v>63.275167785234892</v>
      </c>
      <c r="O303" s="4">
        <f>'Fuel Values'!C303*100</f>
        <v>225</v>
      </c>
      <c r="P303" s="18">
        <f>('LCFS Values'!$E$5-AB$4)/1000000*'LCFS Values'!B303*'LCFS Values'!$G$2*100</f>
        <v>50.528856098571417</v>
      </c>
      <c r="Q303" s="4">
        <f>'RIN Values'!D303</f>
        <v>120.15600000000001</v>
      </c>
      <c r="R303" s="4">
        <f>'Fixed Credits Value'!B303</f>
        <v>100</v>
      </c>
      <c r="S303" s="4">
        <f>'Fixed Credits Value'!C303</f>
        <v>16</v>
      </c>
      <c r="T303" s="4">
        <f t="shared" si="33"/>
        <v>511.6848560985714</v>
      </c>
      <c r="U303" s="4">
        <f>T303/'Feedstock Conversions'!B$10</f>
        <v>63.006323734098714</v>
      </c>
      <c r="W303" s="4">
        <f t="shared" si="31"/>
        <v>98.358561030235194</v>
      </c>
      <c r="X303" s="4">
        <f t="shared" si="34"/>
        <v>40.284856098571424</v>
      </c>
      <c r="AE303" s="55">
        <v>46.5</v>
      </c>
      <c r="AF303" s="25">
        <f>$B303+'Rail Costs'!M303</f>
        <v>48.754507278835383</v>
      </c>
      <c r="AG303" s="25">
        <f>$B303+'Rail Costs'!B303</f>
        <v>50.07267637178051</v>
      </c>
      <c r="AH303" s="25">
        <f>$B303+'Rail Costs'!P303</f>
        <v>46.381802911534152</v>
      </c>
      <c r="AI303" s="25">
        <f>$B303+'Rail Costs'!L303</f>
        <v>47.43633818589025</v>
      </c>
      <c r="AM303" s="4">
        <f>$L303-(AE303*'Feedstock Conversions'!$B$19)-'Rail Costs'!Q303</f>
        <v>120.42288684484889</v>
      </c>
      <c r="AN303" s="4">
        <f>$L303-(AF303*'Feedstock Conversions'!$B$19)-'Rail Costs'!R303</f>
        <v>104.12791012315246</v>
      </c>
      <c r="AO303" s="4">
        <f>$L303-(AG303*'Feedstock Conversions'!$B$19)-'Rail Costs'!S303</f>
        <v>94.515294516584319</v>
      </c>
      <c r="AP303" s="4">
        <f>$L303-(AH303*'Feedstock Conversions'!$B$19)-'Rail Costs'!T303</f>
        <v>121.52022244702188</v>
      </c>
      <c r="AQ303" s="4">
        <f>$L303-(AI303*'Feedstock Conversions'!$B$19)-'Rail Costs'!U303</f>
        <v>113.84439779765722</v>
      </c>
      <c r="AR303" s="4">
        <f>W303-'Rail Costs'!V303</f>
        <v>93.156145995776825</v>
      </c>
      <c r="AT303" s="4">
        <f>$T303-(AE303*'Feedstock Conversions'!$B$10)-'Rail Costs'!Q303</f>
        <v>129.49849294342033</v>
      </c>
      <c r="AU303" s="4">
        <f>$T303-(AF303*'Feedstock Conversions'!$B$10)-'Rail Costs'!R303</f>
        <v>111.69036608641217</v>
      </c>
      <c r="AV303" s="4">
        <f>$T303-(AG303*'Feedstock Conversions'!$B$10)-'Rail Costs'!S303</f>
        <v>101.19303932362901</v>
      </c>
      <c r="AW303" s="4">
        <f>$T303-(AH303*'Feedstock Conversions'!$B$10)-'Rail Costs'!T303</f>
        <v>130.67515849146861</v>
      </c>
      <c r="AX303" s="4">
        <f>$T303-(AI303*'Feedstock Conversions'!$B$10)-'Rail Costs'!U303</f>
        <v>122.29156491713195</v>
      </c>
      <c r="AY303" s="4">
        <f>X303-'Rail Costs'!V303</f>
        <v>35.082441064113056</v>
      </c>
      <c r="BH303">
        <f t="shared" si="28"/>
        <v>41</v>
      </c>
      <c r="BI303">
        <f t="shared" si="29"/>
        <v>2024</v>
      </c>
      <c r="BJ303">
        <f t="shared" si="32"/>
        <v>10</v>
      </c>
    </row>
    <row r="304" spans="1:62" x14ac:dyDescent="0.2">
      <c r="A304" s="11">
        <f t="shared" si="35"/>
        <v>45583</v>
      </c>
      <c r="B304" s="4">
        <v>44.5</v>
      </c>
      <c r="C304" s="18">
        <f>'Poultry Fat'!B304+'Rail Costs'!B304</f>
        <v>49.772676371780513</v>
      </c>
      <c r="E304" s="4">
        <f>'Poultry Fat'!C304*'Feedstock Conversions'!B$19</f>
        <v>370.80643896976483</v>
      </c>
      <c r="F304" s="4">
        <f>'Poultry Fat'!C304*'Feedstock Conversions'!B$10</f>
        <v>404.21220026129151</v>
      </c>
      <c r="H304" s="4">
        <f>'Fuel Values'!B304-'Poultry Fat'!I304-'Poultry Fat'!J304-'Poultry Fat'!K304</f>
        <v>219.55085135132242</v>
      </c>
      <c r="I304" s="18">
        <f>('LCFS Values'!$E$6-$AA$4)/1000000*'LCFS Values'!B304*'LCFS Values'!$G$2*100</f>
        <v>52.504148648677585</v>
      </c>
      <c r="J304" s="4">
        <f>'RIN Values'!C304</f>
        <v>105.94499999999999</v>
      </c>
      <c r="K304" s="4">
        <f>'Fixed Credits Value'!B304</f>
        <v>100</v>
      </c>
      <c r="L304" s="4">
        <f t="shared" si="30"/>
        <v>478</v>
      </c>
      <c r="M304" s="4">
        <f>L304/'Feedstock Conversions'!B$19</f>
        <v>64.161073825503351</v>
      </c>
      <c r="O304" s="4">
        <f>'Fuel Values'!C304*100</f>
        <v>211</v>
      </c>
      <c r="P304" s="18">
        <f>('LCFS Values'!$E$5-AB$4)/1000000*'LCFS Values'!B304*'LCFS Values'!$G$2*100</f>
        <v>51.082091749285709</v>
      </c>
      <c r="Q304" s="4">
        <f>'RIN Values'!D304</f>
        <v>120.07099999999998</v>
      </c>
      <c r="R304" s="4">
        <f>'Fixed Credits Value'!B304</f>
        <v>100</v>
      </c>
      <c r="S304" s="4">
        <f>'Fixed Credits Value'!C304</f>
        <v>16</v>
      </c>
      <c r="T304" s="4">
        <f t="shared" si="33"/>
        <v>498.15309174928569</v>
      </c>
      <c r="U304" s="4">
        <f>T304/'Feedstock Conversions'!B$10</f>
        <v>61.340089693511068</v>
      </c>
      <c r="W304" s="4">
        <f t="shared" si="31"/>
        <v>107.19356103023517</v>
      </c>
      <c r="X304" s="4">
        <f t="shared" si="34"/>
        <v>20.153091749285693</v>
      </c>
      <c r="AE304" s="55">
        <v>46.5</v>
      </c>
      <c r="AF304" s="25">
        <f>$B304+'Rail Costs'!M304</f>
        <v>48.454507278835386</v>
      </c>
      <c r="AG304" s="25">
        <f>$B304+'Rail Costs'!B304</f>
        <v>49.772676371780513</v>
      </c>
      <c r="AH304" s="25">
        <f>$B304+'Rail Costs'!P304</f>
        <v>46.081802911534155</v>
      </c>
      <c r="AI304" s="25">
        <f>$B304+'Rail Costs'!L304</f>
        <v>47.136338185890253</v>
      </c>
      <c r="AM304" s="4">
        <f>$L304-(AE304*'Feedstock Conversions'!$B$19)-'Rail Costs'!Q304</f>
        <v>127.02288684484891</v>
      </c>
      <c r="AN304" s="4">
        <f>$L304-(AF304*'Feedstock Conversions'!$B$19)-'Rail Costs'!R304</f>
        <v>112.9629101231525</v>
      </c>
      <c r="AO304" s="4">
        <f>$L304-(AG304*'Feedstock Conversions'!$B$19)-'Rail Costs'!S304</f>
        <v>103.3502945165843</v>
      </c>
      <c r="AP304" s="4">
        <f>$L304-(AH304*'Feedstock Conversions'!$B$19)-'Rail Costs'!T304</f>
        <v>130.3552224470219</v>
      </c>
      <c r="AQ304" s="4">
        <f>$L304-(AI304*'Feedstock Conversions'!$B$19)-'Rail Costs'!U304</f>
        <v>122.6793977976572</v>
      </c>
      <c r="AR304" s="4">
        <f>W304-'Rail Costs'!V304</f>
        <v>101.9911459957768</v>
      </c>
      <c r="AT304" s="4">
        <f>$T304-(AE304*'Feedstock Conversions'!$B$10)-'Rail Costs'!Q304</f>
        <v>115.96672859413461</v>
      </c>
      <c r="AU304" s="4">
        <f>$T304-(AF304*'Feedstock Conversions'!$B$10)-'Rail Costs'!R304</f>
        <v>100.59495173712646</v>
      </c>
      <c r="AV304" s="4">
        <f>$T304-(AG304*'Feedstock Conversions'!$B$10)-'Rail Costs'!S304</f>
        <v>90.097624974343304</v>
      </c>
      <c r="AW304" s="4">
        <f>$T304-(AH304*'Feedstock Conversions'!$B$10)-'Rail Costs'!T304</f>
        <v>119.57974414218292</v>
      </c>
      <c r="AX304" s="4">
        <f>$T304-(AI304*'Feedstock Conversions'!$B$10)-'Rail Costs'!U304</f>
        <v>111.19615056784619</v>
      </c>
      <c r="AY304" s="4">
        <f>X304-'Rail Costs'!V304</f>
        <v>14.950676714827324</v>
      </c>
      <c r="BH304">
        <f t="shared" si="28"/>
        <v>42</v>
      </c>
      <c r="BI304">
        <f t="shared" si="29"/>
        <v>2024</v>
      </c>
      <c r="BJ304">
        <f t="shared" si="32"/>
        <v>10</v>
      </c>
    </row>
    <row r="305" spans="1:62" x14ac:dyDescent="0.2">
      <c r="A305" s="11">
        <f t="shared" si="35"/>
        <v>45590</v>
      </c>
      <c r="B305" s="4">
        <v>44.5</v>
      </c>
      <c r="C305" s="18">
        <f>'Poultry Fat'!B305+'Rail Costs'!B305</f>
        <v>49.772676371780513</v>
      </c>
      <c r="E305" s="4">
        <f>'Poultry Fat'!C305*'Feedstock Conversions'!B$19</f>
        <v>370.80643896976483</v>
      </c>
      <c r="F305" s="4">
        <f>'Poultry Fat'!C305*'Feedstock Conversions'!B$10</f>
        <v>404.21220026129151</v>
      </c>
      <c r="H305" s="4">
        <f>'Fuel Values'!B305-'Poultry Fat'!I305-'Poultry Fat'!J305-'Poultry Fat'!K305</f>
        <v>217.35140068296653</v>
      </c>
      <c r="I305" s="18">
        <f>('LCFS Values'!$E$6-$AA$4)/1000000*'LCFS Values'!B305*'LCFS Values'!$G$2*100</f>
        <v>48.97859931703352</v>
      </c>
      <c r="J305" s="4">
        <f>'RIN Values'!C305</f>
        <v>105.27000000000001</v>
      </c>
      <c r="K305" s="4">
        <f>'Fixed Credits Value'!B305</f>
        <v>100</v>
      </c>
      <c r="L305" s="4">
        <f t="shared" si="30"/>
        <v>471.6</v>
      </c>
      <c r="M305" s="4">
        <f>L305/'Feedstock Conversions'!B$19</f>
        <v>63.302013422818796</v>
      </c>
      <c r="O305" s="4">
        <f>'Fuel Values'!C305*100</f>
        <v>216.4</v>
      </c>
      <c r="P305" s="18">
        <f>('LCFS Values'!$E$5-AB$4)/1000000*'LCFS Values'!B305*'LCFS Values'!$G$2*100</f>
        <v>47.652030714857133</v>
      </c>
      <c r="Q305" s="4">
        <f>'RIN Values'!D305</f>
        <v>119.30600000000001</v>
      </c>
      <c r="R305" s="4">
        <f>'Fixed Credits Value'!B305</f>
        <v>100</v>
      </c>
      <c r="S305" s="4">
        <f>'Fixed Credits Value'!C305</f>
        <v>16</v>
      </c>
      <c r="T305" s="4">
        <f t="shared" si="33"/>
        <v>499.35803071485714</v>
      </c>
      <c r="U305" s="4">
        <f>T305/'Feedstock Conversions'!B$10</f>
        <v>61.488459874179462</v>
      </c>
      <c r="W305" s="4">
        <f t="shared" si="31"/>
        <v>100.7935610302352</v>
      </c>
      <c r="X305" s="4">
        <f t="shared" si="34"/>
        <v>27.758030714857114</v>
      </c>
      <c r="AE305" s="55">
        <v>46.5</v>
      </c>
      <c r="AF305" s="25">
        <f>$B305+'Rail Costs'!M305</f>
        <v>48.454507278835386</v>
      </c>
      <c r="AG305" s="25">
        <f>$B305+'Rail Costs'!B305</f>
        <v>49.772676371780513</v>
      </c>
      <c r="AH305" s="25">
        <f>$B305+'Rail Costs'!P305</f>
        <v>46.081802911534155</v>
      </c>
      <c r="AI305" s="25">
        <f>$B305+'Rail Costs'!L305</f>
        <v>47.136338185890253</v>
      </c>
      <c r="AM305" s="4">
        <f>$L305-(AE305*'Feedstock Conversions'!$B$19)-'Rail Costs'!Q305</f>
        <v>120.62288684484894</v>
      </c>
      <c r="AN305" s="4">
        <f>$L305-(AF305*'Feedstock Conversions'!$B$19)-'Rail Costs'!R305</f>
        <v>106.56291012315252</v>
      </c>
      <c r="AO305" s="4">
        <f>$L305-(AG305*'Feedstock Conversions'!$B$19)-'Rail Costs'!S305</f>
        <v>96.950294516584322</v>
      </c>
      <c r="AP305" s="4">
        <f>$L305-(AH305*'Feedstock Conversions'!$B$19)-'Rail Costs'!T305</f>
        <v>123.95522244702194</v>
      </c>
      <c r="AQ305" s="4">
        <f>$L305-(AI305*'Feedstock Conversions'!$B$19)-'Rail Costs'!U305</f>
        <v>116.27939779765723</v>
      </c>
      <c r="AR305" s="4">
        <f>W305-'Rail Costs'!V305</f>
        <v>95.591145995776827</v>
      </c>
      <c r="AT305" s="4">
        <f>$T305-(AE305*'Feedstock Conversions'!$B$10)-'Rail Costs'!Q305</f>
        <v>117.17166755970605</v>
      </c>
      <c r="AU305" s="4">
        <f>$T305-(AF305*'Feedstock Conversions'!$B$10)-'Rail Costs'!R305</f>
        <v>101.79989070269791</v>
      </c>
      <c r="AV305" s="4">
        <f>$T305-(AG305*'Feedstock Conversions'!$B$10)-'Rail Costs'!S305</f>
        <v>91.302563939914748</v>
      </c>
      <c r="AW305" s="4">
        <f>$T305-(AH305*'Feedstock Conversions'!$B$10)-'Rail Costs'!T305</f>
        <v>120.78468310775436</v>
      </c>
      <c r="AX305" s="4">
        <f>$T305-(AI305*'Feedstock Conversions'!$B$10)-'Rail Costs'!U305</f>
        <v>112.40108953341763</v>
      </c>
      <c r="AY305" s="4">
        <f>X305-'Rail Costs'!V305</f>
        <v>22.555615680398745</v>
      </c>
      <c r="BH305">
        <f t="shared" si="28"/>
        <v>43</v>
      </c>
      <c r="BI305">
        <f t="shared" si="29"/>
        <v>2024</v>
      </c>
      <c r="BJ305">
        <f t="shared" si="32"/>
        <v>10</v>
      </c>
    </row>
    <row r="306" spans="1:62" x14ac:dyDescent="0.2">
      <c r="A306" s="11">
        <f t="shared" si="35"/>
        <v>45597</v>
      </c>
      <c r="B306" s="4">
        <v>44.5</v>
      </c>
      <c r="C306" s="18">
        <f>'Poultry Fat'!B306+'Rail Costs'!B306</f>
        <v>49.772676371780513</v>
      </c>
      <c r="E306" s="4">
        <f>'Poultry Fat'!C306*'Feedstock Conversions'!B$19</f>
        <v>370.80643896976483</v>
      </c>
      <c r="F306" s="4">
        <f>'Poultry Fat'!C306*'Feedstock Conversions'!B$10</f>
        <v>404.21220026129151</v>
      </c>
      <c r="H306" s="4">
        <f>'Fuel Values'!B306-'Poultry Fat'!I306-'Poultry Fat'!J306-'Poultry Fat'!K306</f>
        <v>217.61531119130944</v>
      </c>
      <c r="I306" s="18">
        <f>('LCFS Values'!$E$6-$AA$4)/1000000*'LCFS Values'!B306*'LCFS Values'!$G$2*100</f>
        <v>47.689688808690548</v>
      </c>
      <c r="J306" s="4">
        <f>'RIN Values'!C306</f>
        <v>102.795</v>
      </c>
      <c r="K306" s="4">
        <f>'Fixed Credits Value'!B306</f>
        <v>100</v>
      </c>
      <c r="L306" s="4">
        <f t="shared" si="30"/>
        <v>468.1</v>
      </c>
      <c r="M306" s="4">
        <f>L306/'Feedstock Conversions'!B$19</f>
        <v>62.832214765100673</v>
      </c>
      <c r="O306" s="4">
        <f>'Fuel Values'!C306*100</f>
        <v>218.00000000000003</v>
      </c>
      <c r="P306" s="18">
        <f>('LCFS Values'!$E$5-AB$4)/1000000*'LCFS Values'!B306*'LCFS Values'!$G$2*100</f>
        <v>46.398029906571416</v>
      </c>
      <c r="Q306" s="4">
        <f>'RIN Values'!D306</f>
        <v>116.501</v>
      </c>
      <c r="R306" s="4">
        <f>'Fixed Credits Value'!B306</f>
        <v>100</v>
      </c>
      <c r="S306" s="4">
        <f>'Fixed Credits Value'!C306</f>
        <v>16</v>
      </c>
      <c r="T306" s="4">
        <f t="shared" si="33"/>
        <v>496.8990299065714</v>
      </c>
      <c r="U306" s="4">
        <f>T306/'Feedstock Conversions'!B$10</f>
        <v>61.185670766503748</v>
      </c>
      <c r="W306" s="4">
        <f t="shared" si="31"/>
        <v>97.293561030235196</v>
      </c>
      <c r="X306" s="4">
        <f t="shared" si="34"/>
        <v>28.799029906571377</v>
      </c>
      <c r="AE306" s="55">
        <v>46.5</v>
      </c>
      <c r="AF306" s="25">
        <f>$B306+'Rail Costs'!M306</f>
        <v>48.454507278835386</v>
      </c>
      <c r="AG306" s="25">
        <f>$B306+'Rail Costs'!B306</f>
        <v>49.772676371780513</v>
      </c>
      <c r="AH306" s="25">
        <f>$B306+'Rail Costs'!P306</f>
        <v>46.081802911534155</v>
      </c>
      <c r="AI306" s="25">
        <f>$B306+'Rail Costs'!L306</f>
        <v>47.136338185890253</v>
      </c>
      <c r="AM306" s="4">
        <f>$L306-(AE306*'Feedstock Conversions'!$B$19)-'Rail Costs'!Q306</f>
        <v>117.12288684484894</v>
      </c>
      <c r="AN306" s="4">
        <f>$L306-(AF306*'Feedstock Conversions'!$B$19)-'Rail Costs'!R306</f>
        <v>103.06291012315252</v>
      </c>
      <c r="AO306" s="4">
        <f>$L306-(AG306*'Feedstock Conversions'!$B$19)-'Rail Costs'!S306</f>
        <v>93.450294516584322</v>
      </c>
      <c r="AP306" s="4">
        <f>$L306-(AH306*'Feedstock Conversions'!$B$19)-'Rail Costs'!T306</f>
        <v>120.45522244702194</v>
      </c>
      <c r="AQ306" s="4">
        <f>$L306-(AI306*'Feedstock Conversions'!$B$19)-'Rail Costs'!U306</f>
        <v>112.77939779765723</v>
      </c>
      <c r="AR306" s="4">
        <f>W306-'Rail Costs'!V306</f>
        <v>92.091145995776827</v>
      </c>
      <c r="AT306" s="4">
        <f>$T306-(AE306*'Feedstock Conversions'!$B$10)-'Rail Costs'!Q306</f>
        <v>114.71266675142031</v>
      </c>
      <c r="AU306" s="4">
        <f>$T306-(AF306*'Feedstock Conversions'!$B$10)-'Rail Costs'!R306</f>
        <v>99.340889894412172</v>
      </c>
      <c r="AV306" s="4">
        <f>$T306-(AG306*'Feedstock Conversions'!$B$10)-'Rail Costs'!S306</f>
        <v>88.843563131629011</v>
      </c>
      <c r="AW306" s="4">
        <f>$T306-(AH306*'Feedstock Conversions'!$B$10)-'Rail Costs'!T306</f>
        <v>118.32568229946862</v>
      </c>
      <c r="AX306" s="4">
        <f>$T306-(AI306*'Feedstock Conversions'!$B$10)-'Rail Costs'!U306</f>
        <v>109.9420887251319</v>
      </c>
      <c r="AY306" s="4">
        <f>X306-'Rail Costs'!V306</f>
        <v>23.596614872113008</v>
      </c>
      <c r="BH306">
        <f t="shared" si="28"/>
        <v>44</v>
      </c>
      <c r="BI306">
        <f t="shared" si="29"/>
        <v>2024</v>
      </c>
      <c r="BJ306">
        <f t="shared" si="32"/>
        <v>11</v>
      </c>
    </row>
    <row r="307" spans="1:62" x14ac:dyDescent="0.2">
      <c r="A307" s="11">
        <f t="shared" si="35"/>
        <v>45604</v>
      </c>
      <c r="B307" s="49">
        <v>44.5</v>
      </c>
      <c r="C307" s="18">
        <f>'Poultry Fat'!B307+'Rail Costs'!B307</f>
        <v>49.772676371780513</v>
      </c>
      <c r="E307" s="4">
        <f>'Poultry Fat'!C307*'Feedstock Conversions'!B$19</f>
        <v>370.80643896976483</v>
      </c>
      <c r="F307" s="4">
        <f>'Poultry Fat'!C307*'Feedstock Conversions'!B$10</f>
        <v>404.21220026129151</v>
      </c>
      <c r="H307" s="4">
        <f>'Fuel Values'!B307-'Poultry Fat'!I307-'Poultry Fat'!J307-'Poultry Fat'!K307</f>
        <v>215.35966915793756</v>
      </c>
      <c r="I307" s="18">
        <f>('LCFS Values'!$E$6-$AA$4)/1000000*'LCFS Values'!B307*'LCFS Values'!$G$2*100</f>
        <v>52.845330842062502</v>
      </c>
      <c r="J307" s="4">
        <f>'RIN Values'!C307</f>
        <v>109.095</v>
      </c>
      <c r="K307" s="4">
        <f>'Fixed Credits Value'!B307</f>
        <v>100</v>
      </c>
      <c r="L307" s="4">
        <f t="shared" si="30"/>
        <v>477.30000000000007</v>
      </c>
      <c r="M307" s="4">
        <f>L307/'Feedstock Conversions'!B$19</f>
        <v>64.067114093959745</v>
      </c>
      <c r="O307" s="4">
        <f>'Fuel Values'!C307*100</f>
        <v>227.99999999999997</v>
      </c>
      <c r="P307" s="18">
        <f>('LCFS Values'!$E$5-AB$4)/1000000*'LCFS Values'!B307*'LCFS Values'!$G$2*100</f>
        <v>51.414033139714277</v>
      </c>
      <c r="Q307" s="4">
        <f>'RIN Values'!D307</f>
        <v>123.64100000000001</v>
      </c>
      <c r="R307" s="4">
        <f>'Fixed Credits Value'!B307</f>
        <v>100</v>
      </c>
      <c r="S307" s="4">
        <f>'Fixed Credits Value'!C307</f>
        <v>16</v>
      </c>
      <c r="T307" s="4">
        <f t="shared" si="33"/>
        <v>519.05503313971428</v>
      </c>
      <c r="U307" s="4">
        <f>T307/'Feedstock Conversions'!B$10</f>
        <v>63.913850613382422</v>
      </c>
      <c r="W307" s="4">
        <f t="shared" si="31"/>
        <v>106.49356103023524</v>
      </c>
      <c r="X307" s="4">
        <f t="shared" si="34"/>
        <v>41.755033139714214</v>
      </c>
      <c r="AE307" s="55">
        <v>46.5</v>
      </c>
      <c r="AF307" s="25">
        <f>$B307+'Rail Costs'!M307</f>
        <v>48.454507278835386</v>
      </c>
      <c r="AG307" s="25">
        <f>$B307+'Rail Costs'!B307</f>
        <v>49.772676371780513</v>
      </c>
      <c r="AH307" s="25">
        <f>$B307+'Rail Costs'!P307</f>
        <v>46.081802911534155</v>
      </c>
      <c r="AI307" s="25">
        <f>$B307+'Rail Costs'!L307</f>
        <v>47.136338185890253</v>
      </c>
      <c r="AM307" s="4">
        <f>$L307-(AE307*'Feedstock Conversions'!$B$19)-'Rail Costs'!Q307</f>
        <v>126.32288684484898</v>
      </c>
      <c r="AN307" s="4">
        <f>$L307-(AF307*'Feedstock Conversions'!$B$19)-'Rail Costs'!R307</f>
        <v>112.26291012315257</v>
      </c>
      <c r="AO307" s="4">
        <f>$L307-(AG307*'Feedstock Conversions'!$B$19)-'Rail Costs'!S307</f>
        <v>102.65029451658437</v>
      </c>
      <c r="AP307" s="4">
        <f>$L307-(AH307*'Feedstock Conversions'!$B$19)-'Rail Costs'!T307</f>
        <v>129.65522244702197</v>
      </c>
      <c r="AQ307" s="4">
        <f>$L307-(AI307*'Feedstock Conversions'!$B$19)-'Rail Costs'!U307</f>
        <v>121.97939779765727</v>
      </c>
      <c r="AR307" s="4">
        <f>W307-'Rail Costs'!V307</f>
        <v>101.29114599577687</v>
      </c>
      <c r="AT307" s="4">
        <f>$T307-(AE307*'Feedstock Conversions'!$B$10)-'Rail Costs'!Q307</f>
        <v>136.86866998456321</v>
      </c>
      <c r="AU307" s="4">
        <f>$T307-(AF307*'Feedstock Conversions'!$B$10)-'Rail Costs'!R307</f>
        <v>121.49689312755505</v>
      </c>
      <c r="AV307" s="4">
        <f>$T307-(AG307*'Feedstock Conversions'!$B$10)-'Rail Costs'!S307</f>
        <v>110.99956636477189</v>
      </c>
      <c r="AW307" s="4">
        <f>$T307-(AH307*'Feedstock Conversions'!$B$10)-'Rail Costs'!T307</f>
        <v>140.48168553261149</v>
      </c>
      <c r="AX307" s="4">
        <f>$T307-(AI307*'Feedstock Conversions'!$B$10)-'Rail Costs'!U307</f>
        <v>132.09809195827478</v>
      </c>
      <c r="AY307" s="4">
        <f>X307-'Rail Costs'!V307</f>
        <v>36.552618105255846</v>
      </c>
      <c r="BH307">
        <f t="shared" si="28"/>
        <v>45</v>
      </c>
      <c r="BI307">
        <f t="shared" si="29"/>
        <v>2024</v>
      </c>
      <c r="BJ307">
        <f t="shared" si="32"/>
        <v>11</v>
      </c>
    </row>
    <row r="308" spans="1:62" x14ac:dyDescent="0.2">
      <c r="A308" s="11">
        <f t="shared" si="35"/>
        <v>45611</v>
      </c>
      <c r="B308" s="49">
        <v>44.5</v>
      </c>
      <c r="C308" s="18">
        <f>'Poultry Fat'!B308+'Rail Costs'!B308</f>
        <v>49.772676371780513</v>
      </c>
      <c r="E308" s="4">
        <f>'Poultry Fat'!C308*'Feedstock Conversions'!B$19</f>
        <v>370.80643896976483</v>
      </c>
      <c r="F308" s="4">
        <f>'Poultry Fat'!C308*'Feedstock Conversions'!B$10</f>
        <v>404.21220026129151</v>
      </c>
      <c r="H308" s="4">
        <f>'Fuel Values'!B308-'Poultry Fat'!I308-'Poultry Fat'!J308-'Poultry Fat'!K308</f>
        <v>216.87730018535211</v>
      </c>
      <c r="I308" s="18">
        <f>('LCFS Values'!$E$6-$AA$4)/1000000*'LCFS Values'!B308*'LCFS Values'!$G$2*100</f>
        <v>57.697699814647862</v>
      </c>
      <c r="J308" s="4">
        <f>'RIN Values'!C308</f>
        <v>109.42500000000001</v>
      </c>
      <c r="K308" s="4">
        <f>'Fixed Credits Value'!B308</f>
        <v>100</v>
      </c>
      <c r="L308" s="4">
        <f t="shared" si="30"/>
        <v>484</v>
      </c>
      <c r="M308" s="4">
        <f>L308/'Feedstock Conversions'!B$19</f>
        <v>64.966442953020135</v>
      </c>
      <c r="O308" s="4">
        <f>'Fuel Values'!C308*100</f>
        <v>227.99999999999997</v>
      </c>
      <c r="P308" s="18">
        <f>('LCFS Values'!$E$5-AB$4)/1000000*'LCFS Values'!B308*'LCFS Values'!$G$2*100</f>
        <v>56.134977359142837</v>
      </c>
      <c r="Q308" s="4">
        <f>'RIN Values'!D308</f>
        <v>124.015</v>
      </c>
      <c r="R308" s="4">
        <f>'Fixed Credits Value'!B308</f>
        <v>100</v>
      </c>
      <c r="S308" s="4">
        <f>'Fixed Credits Value'!C308</f>
        <v>16</v>
      </c>
      <c r="T308" s="4">
        <f t="shared" si="33"/>
        <v>524.14997735914278</v>
      </c>
      <c r="U308" s="4">
        <f>T308/'Feedstock Conversions'!B$10</f>
        <v>64.541216659241414</v>
      </c>
      <c r="W308" s="4">
        <f t="shared" si="31"/>
        <v>113.19356103023517</v>
      </c>
      <c r="X308" s="4">
        <f t="shared" si="34"/>
        <v>40.149977359142781</v>
      </c>
      <c r="AE308" s="55">
        <v>46.5</v>
      </c>
      <c r="AF308" s="25">
        <f>$B308+'Rail Costs'!M308</f>
        <v>48.454507278835386</v>
      </c>
      <c r="AG308" s="25">
        <f>$B308+'Rail Costs'!B308</f>
        <v>49.772676371780513</v>
      </c>
      <c r="AH308" s="25">
        <f>$B308+'Rail Costs'!P308</f>
        <v>46.081802911534155</v>
      </c>
      <c r="AI308" s="25">
        <f>$B308+'Rail Costs'!L308</f>
        <v>47.136338185890253</v>
      </c>
      <c r="AM308" s="4">
        <f>$L308-(AE308*'Feedstock Conversions'!$B$19)-'Rail Costs'!Q308</f>
        <v>133.02288684484893</v>
      </c>
      <c r="AN308" s="4">
        <f>$L308-(AF308*'Feedstock Conversions'!$B$19)-'Rail Costs'!R308</f>
        <v>118.9629101231525</v>
      </c>
      <c r="AO308" s="4">
        <f>$L308-(AG308*'Feedstock Conversions'!$B$19)-'Rail Costs'!S308</f>
        <v>109.3502945165843</v>
      </c>
      <c r="AP308" s="4">
        <f>$L308-(AH308*'Feedstock Conversions'!$B$19)-'Rail Costs'!T308</f>
        <v>136.3552224470219</v>
      </c>
      <c r="AQ308" s="4">
        <f>$L308-(AI308*'Feedstock Conversions'!$B$19)-'Rail Costs'!U308</f>
        <v>128.6793977976572</v>
      </c>
      <c r="AR308" s="4">
        <f>W308-'Rail Costs'!V308</f>
        <v>107.9911459957768</v>
      </c>
      <c r="AT308" s="4">
        <f>$T308-(AE308*'Feedstock Conversions'!$B$10)-'Rail Costs'!Q308</f>
        <v>141.96361420399171</v>
      </c>
      <c r="AU308" s="4">
        <f>$T308-(AF308*'Feedstock Conversions'!$B$10)-'Rail Costs'!R308</f>
        <v>126.59183734698355</v>
      </c>
      <c r="AV308" s="4">
        <f>$T308-(AG308*'Feedstock Conversions'!$B$10)-'Rail Costs'!S308</f>
        <v>116.09451058420039</v>
      </c>
      <c r="AW308" s="4">
        <f>$T308-(AH308*'Feedstock Conversions'!$B$10)-'Rail Costs'!T308</f>
        <v>145.57662975203999</v>
      </c>
      <c r="AX308" s="4">
        <f>$T308-(AI308*'Feedstock Conversions'!$B$10)-'Rail Costs'!U308</f>
        <v>137.19303617770328</v>
      </c>
      <c r="AY308" s="4">
        <f>X308-'Rail Costs'!V308</f>
        <v>34.947562324684412</v>
      </c>
      <c r="BH308">
        <f t="shared" si="28"/>
        <v>46</v>
      </c>
      <c r="BI308">
        <f t="shared" si="29"/>
        <v>2024</v>
      </c>
      <c r="BJ308">
        <f t="shared" si="32"/>
        <v>11</v>
      </c>
    </row>
    <row r="309" spans="1:62" x14ac:dyDescent="0.2">
      <c r="A309" s="11">
        <f t="shared" si="35"/>
        <v>45618</v>
      </c>
      <c r="B309" s="49">
        <v>44.5</v>
      </c>
      <c r="C309" s="18">
        <f>'Poultry Fat'!B309+'Rail Costs'!B309</f>
        <v>49.772676371780513</v>
      </c>
      <c r="E309" s="4">
        <f>'Poultry Fat'!C309*'Feedstock Conversions'!B$19</f>
        <v>370.80643896976483</v>
      </c>
      <c r="F309" s="4">
        <f>'Poultry Fat'!C309*'Feedstock Conversions'!B$10</f>
        <v>404.21220026129151</v>
      </c>
      <c r="H309" s="4">
        <f>'Fuel Values'!B309-'Poultry Fat'!I309-'Poultry Fat'!J309-'Poultry Fat'!K309</f>
        <v>234.37730018535211</v>
      </c>
      <c r="I309" s="18">
        <f>('LCFS Values'!$E$6-$AA$4)/1000000*'LCFS Values'!B309*'LCFS Values'!$G$2*100</f>
        <v>57.697699814647862</v>
      </c>
      <c r="J309" s="4">
        <f>'RIN Values'!C309</f>
        <v>96.225000000000009</v>
      </c>
      <c r="K309" s="4">
        <f>'Fixed Credits Value'!B309</f>
        <v>100</v>
      </c>
      <c r="L309" s="4">
        <f t="shared" si="30"/>
        <v>488.3</v>
      </c>
      <c r="M309" s="4">
        <f>L309/'Feedstock Conversions'!B$19</f>
        <v>65.543624161073822</v>
      </c>
      <c r="O309" s="4">
        <f>'Fuel Values'!C309*100</f>
        <v>225</v>
      </c>
      <c r="P309" s="18">
        <f>('LCFS Values'!$E$5-AB$4)/1000000*'LCFS Values'!B309*'LCFS Values'!$G$2*100</f>
        <v>56.134977359142837</v>
      </c>
      <c r="Q309" s="4">
        <f>'RIN Values'!D309</f>
        <v>109.05500000000001</v>
      </c>
      <c r="R309" s="4">
        <f>'Fixed Credits Value'!B309</f>
        <v>100</v>
      </c>
      <c r="S309" s="4">
        <f>'Fixed Credits Value'!C309</f>
        <v>16</v>
      </c>
      <c r="T309" s="4">
        <f t="shared" si="33"/>
        <v>506.18997735914286</v>
      </c>
      <c r="U309" s="4">
        <f>T309/'Feedstock Conversions'!B$10</f>
        <v>62.329711744101978</v>
      </c>
      <c r="W309" s="4">
        <f t="shared" si="31"/>
        <v>117.49356103023518</v>
      </c>
      <c r="X309" s="4">
        <f t="shared" si="34"/>
        <v>17.889977359142847</v>
      </c>
      <c r="AE309" s="55">
        <v>46.5</v>
      </c>
      <c r="AF309" s="25">
        <f>$B309+'Rail Costs'!M309</f>
        <v>48.454507278835386</v>
      </c>
      <c r="AG309" s="25">
        <f>$B309+'Rail Costs'!B309</f>
        <v>49.772676371780513</v>
      </c>
      <c r="AH309" s="25">
        <f>$B309+'Rail Costs'!P309</f>
        <v>46.081802911534155</v>
      </c>
      <c r="AI309" s="25">
        <f>$B309+'Rail Costs'!L309</f>
        <v>47.136338185890253</v>
      </c>
      <c r="AM309" s="4">
        <f>$L309-(AE309*'Feedstock Conversions'!$B$19)-'Rail Costs'!Q309</f>
        <v>137.32288684484894</v>
      </c>
      <c r="AN309" s="4">
        <f>$L309-(AF309*'Feedstock Conversions'!$B$19)-'Rail Costs'!R309</f>
        <v>123.26291012315251</v>
      </c>
      <c r="AO309" s="4">
        <f>$L309-(AG309*'Feedstock Conversions'!$B$19)-'Rail Costs'!S309</f>
        <v>113.65029451658431</v>
      </c>
      <c r="AP309" s="4">
        <f>$L309-(AH309*'Feedstock Conversions'!$B$19)-'Rail Costs'!T309</f>
        <v>140.65522244702191</v>
      </c>
      <c r="AQ309" s="4">
        <f>$L309-(AI309*'Feedstock Conversions'!$B$19)-'Rail Costs'!U309</f>
        <v>132.97939779765721</v>
      </c>
      <c r="AR309" s="4">
        <f>W309-'Rail Costs'!V309</f>
        <v>112.29114599577682</v>
      </c>
      <c r="AT309" s="4">
        <f>$T309-(AE309*'Feedstock Conversions'!$B$10)-'Rail Costs'!Q309</f>
        <v>124.00361420399177</v>
      </c>
      <c r="AU309" s="4">
        <f>$T309-(AF309*'Feedstock Conversions'!$B$10)-'Rail Costs'!R309</f>
        <v>108.63183734698363</v>
      </c>
      <c r="AV309" s="4">
        <f>$T309-(AG309*'Feedstock Conversions'!$B$10)-'Rail Costs'!S309</f>
        <v>98.13451058420047</v>
      </c>
      <c r="AW309" s="4">
        <f>$T309-(AH309*'Feedstock Conversions'!$B$10)-'Rail Costs'!T309</f>
        <v>127.61662975204008</v>
      </c>
      <c r="AX309" s="4">
        <f>$T309-(AI309*'Feedstock Conversions'!$B$10)-'Rail Costs'!U309</f>
        <v>119.23303617770335</v>
      </c>
      <c r="AY309" s="4">
        <f>X309-'Rail Costs'!V309</f>
        <v>12.687562324684478</v>
      </c>
      <c r="BH309">
        <f t="shared" si="28"/>
        <v>47</v>
      </c>
      <c r="BI309">
        <f t="shared" si="29"/>
        <v>2024</v>
      </c>
      <c r="BJ309">
        <f t="shared" si="32"/>
        <v>11</v>
      </c>
    </row>
    <row r="310" spans="1:62" x14ac:dyDescent="0.2">
      <c r="A310" s="11">
        <v>45625</v>
      </c>
      <c r="B310" s="49">
        <v>44.5</v>
      </c>
      <c r="C310" s="18">
        <f>'Poultry Fat'!B310+'Rail Costs'!B310</f>
        <v>49.772676371780513</v>
      </c>
      <c r="E310" s="4">
        <f>'Poultry Fat'!C310*'Feedstock Conversions'!B$19</f>
        <v>370.80643896976483</v>
      </c>
      <c r="F310" s="4">
        <f>'Poultry Fat'!C310*'Feedstock Conversions'!B$10</f>
        <v>404.21220026129151</v>
      </c>
      <c r="H310" s="4">
        <f>'Fuel Values'!B310-'Poultry Fat'!I310-'Poultry Fat'!J310-'Poultry Fat'!K310</f>
        <v>239.96879995606139</v>
      </c>
      <c r="I310" s="18">
        <f>('LCFS Values'!$E$6-$AA$4)/1000000*'LCFS Values'!B310*'LCFS Values'!$G$2*100</f>
        <v>57.90620004393864</v>
      </c>
      <c r="J310" s="4">
        <f>'RIN Values'!C310</f>
        <v>92.625</v>
      </c>
      <c r="K310" s="4">
        <f>'Fixed Credits Value'!B310</f>
        <v>100</v>
      </c>
      <c r="L310" s="4">
        <f t="shared" si="30"/>
        <v>490.5</v>
      </c>
      <c r="M310" s="4">
        <f>L310/'Feedstock Conversions'!B$19</f>
        <v>65.838926174496649</v>
      </c>
      <c r="O310" s="4">
        <f>'Fuel Values'!C310*100</f>
        <v>250.99999999999997</v>
      </c>
      <c r="P310" s="18">
        <f>('LCFS Values'!$E$5-AB$4)/1000000*'LCFS Values'!B310*'LCFS Values'!$G$2*100</f>
        <v>56.33783043107141</v>
      </c>
      <c r="Q310" s="4">
        <f>'RIN Values'!D310</f>
        <v>104.97499999999999</v>
      </c>
      <c r="R310" s="4">
        <f>'Fixed Credits Value'!B310</f>
        <v>100</v>
      </c>
      <c r="S310" s="4">
        <f>'Fixed Credits Value'!C310</f>
        <v>16</v>
      </c>
      <c r="T310" s="4">
        <f t="shared" si="33"/>
        <v>528.31283043107135</v>
      </c>
      <c r="U310" s="4">
        <f>T310/'Feedstock Conversions'!B$10</f>
        <v>65.053809645297846</v>
      </c>
      <c r="W310" s="4">
        <f t="shared" si="31"/>
        <v>119.69356103023517</v>
      </c>
      <c r="X310" s="4">
        <f t="shared" si="34"/>
        <v>37.812830431071347</v>
      </c>
      <c r="AE310" s="55">
        <v>46.5</v>
      </c>
      <c r="AF310" s="25">
        <f>$B310+'Rail Costs'!M310</f>
        <v>48.454507278835386</v>
      </c>
      <c r="AG310" s="25">
        <f>$B310+'Rail Costs'!B310</f>
        <v>49.772676371780513</v>
      </c>
      <c r="AH310" s="25">
        <f>$B310+'Rail Costs'!P310</f>
        <v>46.081802911534155</v>
      </c>
      <c r="AI310" s="25">
        <f>$B310+'Rail Costs'!L310</f>
        <v>47.136338185890253</v>
      </c>
      <c r="AM310" s="4">
        <f>$L310-(AE310*'Feedstock Conversions'!$B$19)-'Rail Costs'!Q310</f>
        <v>139.52288684484893</v>
      </c>
      <c r="AN310" s="4">
        <f>$L310-(AF310*'Feedstock Conversions'!$B$19)-'Rail Costs'!R310</f>
        <v>125.4629101231525</v>
      </c>
      <c r="AO310" s="4">
        <f>$L310-(AG310*'Feedstock Conversions'!$B$19)-'Rail Costs'!S310</f>
        <v>115.8502945165843</v>
      </c>
      <c r="AP310" s="4">
        <f>$L310-(AH310*'Feedstock Conversions'!$B$19)-'Rail Costs'!T310</f>
        <v>142.8552224470219</v>
      </c>
      <c r="AQ310" s="4">
        <f>$L310-(AI310*'Feedstock Conversions'!$B$19)-'Rail Costs'!U310</f>
        <v>135.1793977976572</v>
      </c>
      <c r="AR310" s="4">
        <f>W310-'Rail Costs'!V310</f>
        <v>114.4911459957768</v>
      </c>
      <c r="AT310" s="4">
        <f>$T310-(AE310*'Feedstock Conversions'!$B$10)-'Rail Costs'!Q310</f>
        <v>146.12646727592028</v>
      </c>
      <c r="AU310" s="4">
        <f>$T310-(AF310*'Feedstock Conversions'!$B$10)-'Rail Costs'!R310</f>
        <v>130.75469041891211</v>
      </c>
      <c r="AV310" s="4">
        <f>$T310-(AG310*'Feedstock Conversions'!$B$10)-'Rail Costs'!S310</f>
        <v>120.25736365612896</v>
      </c>
      <c r="AW310" s="4">
        <f>$T310-(AH310*'Feedstock Conversions'!$B$10)-'Rail Costs'!T310</f>
        <v>149.73948282396856</v>
      </c>
      <c r="AX310" s="4">
        <f>$T310-(AI310*'Feedstock Conversions'!$B$10)-'Rail Costs'!U310</f>
        <v>141.35588924963184</v>
      </c>
      <c r="AY310" s="4">
        <f>X310-'Rail Costs'!V310</f>
        <v>32.610415396612979</v>
      </c>
      <c r="BH310">
        <f t="shared" si="28"/>
        <v>48</v>
      </c>
      <c r="BI310">
        <f t="shared" si="29"/>
        <v>2024</v>
      </c>
      <c r="BJ310">
        <f t="shared" si="32"/>
        <v>11</v>
      </c>
    </row>
    <row r="311" spans="1:62" x14ac:dyDescent="0.2">
      <c r="A311" s="11">
        <v>45632</v>
      </c>
      <c r="B311" s="49">
        <v>44.5</v>
      </c>
      <c r="C311" s="18">
        <f>'Poultry Fat'!B311+'Rail Costs'!B311</f>
        <v>49.772676371780513</v>
      </c>
      <c r="E311" s="4">
        <f>'Poultry Fat'!C311*'Feedstock Conversions'!B$19</f>
        <v>370.80643896976483</v>
      </c>
      <c r="F311" s="4">
        <f>'Poultry Fat'!C311*'Feedstock Conversions'!B$10</f>
        <v>404.21220026129151</v>
      </c>
      <c r="H311" s="4">
        <f>'Fuel Values'!B311-'Poultry Fat'!I311-'Poultry Fat'!J311-'Poultry Fat'!K311</f>
        <v>238.92629880960749</v>
      </c>
      <c r="I311" s="18">
        <f>('LCFS Values'!$E$6-$AA$4)/1000000*'LCFS Values'!B311*'LCFS Values'!$G$2*100</f>
        <v>58.948701190392519</v>
      </c>
      <c r="J311" s="4">
        <f>'RIN Values'!C311</f>
        <v>92.625</v>
      </c>
      <c r="K311" s="4">
        <f>'Fixed Credits Value'!B311</f>
        <v>100</v>
      </c>
      <c r="L311" s="4">
        <f t="shared" si="30"/>
        <v>490.5</v>
      </c>
      <c r="M311" s="4">
        <f>L311/'Feedstock Conversions'!B$19</f>
        <v>65.838926174496649</v>
      </c>
      <c r="O311" s="4">
        <f>'Fuel Values'!C311*100</f>
        <v>246</v>
      </c>
      <c r="P311" s="18">
        <f>('LCFS Values'!$E$5-AB$4)/1000000*'LCFS Values'!B311*'LCFS Values'!$G$2*100</f>
        <v>57.352095790714266</v>
      </c>
      <c r="Q311" s="4">
        <f>'RIN Values'!D311</f>
        <v>104.97499999999999</v>
      </c>
      <c r="R311" s="4">
        <f>'Fixed Credits Value'!B311</f>
        <v>100</v>
      </c>
      <c r="S311" s="4">
        <f>'Fixed Credits Value'!C311</f>
        <v>16</v>
      </c>
      <c r="T311" s="4">
        <f t="shared" si="33"/>
        <v>524.32709579071434</v>
      </c>
      <c r="U311" s="4">
        <f>T311/'Feedstock Conversions'!B$10</f>
        <v>64.563026140420831</v>
      </c>
      <c r="W311" s="4">
        <f t="shared" si="31"/>
        <v>119.69356103023517</v>
      </c>
      <c r="X311" s="4">
        <f t="shared" si="34"/>
        <v>33.827095790714338</v>
      </c>
      <c r="AE311" s="55">
        <v>46.5</v>
      </c>
      <c r="AF311" s="25">
        <f>$B311+'Rail Costs'!M311</f>
        <v>48.454507278835386</v>
      </c>
      <c r="AG311" s="25">
        <f>$B311+'Rail Costs'!B311</f>
        <v>49.772676371780513</v>
      </c>
      <c r="AH311" s="25">
        <f>$B311+'Rail Costs'!P311</f>
        <v>46.081802911534155</v>
      </c>
      <c r="AI311" s="25">
        <f>$B311+'Rail Costs'!L311</f>
        <v>47.136338185890253</v>
      </c>
      <c r="AM311" s="4">
        <f>$L311-(AE311*'Feedstock Conversions'!$B$19)-'Rail Costs'!Q311</f>
        <v>139.52288684484893</v>
      </c>
      <c r="AN311" s="4">
        <f>$L311-(AF311*'Feedstock Conversions'!$B$19)-'Rail Costs'!R311</f>
        <v>125.4629101231525</v>
      </c>
      <c r="AO311" s="4">
        <f>$L311-(AG311*'Feedstock Conversions'!$B$19)-'Rail Costs'!S311</f>
        <v>115.8502945165843</v>
      </c>
      <c r="AP311" s="4">
        <f>$L311-(AH311*'Feedstock Conversions'!$B$19)-'Rail Costs'!T311</f>
        <v>142.8552224470219</v>
      </c>
      <c r="AQ311" s="4">
        <f>$L311-(AI311*'Feedstock Conversions'!$B$19)-'Rail Costs'!U311</f>
        <v>135.1793977976572</v>
      </c>
      <c r="AR311" s="4">
        <f>W311-'Rail Costs'!V311</f>
        <v>114.4911459957768</v>
      </c>
      <c r="AT311" s="4">
        <f>$T311-(AE311*'Feedstock Conversions'!$B$10)-'Rail Costs'!Q311</f>
        <v>142.14073263556327</v>
      </c>
      <c r="AU311" s="4">
        <f>$T311-(AF311*'Feedstock Conversions'!$B$10)-'Rail Costs'!R311</f>
        <v>126.76895577855511</v>
      </c>
      <c r="AV311" s="4">
        <f>$T311-(AG311*'Feedstock Conversions'!$B$10)-'Rail Costs'!S311</f>
        <v>116.27162901577195</v>
      </c>
      <c r="AW311" s="4">
        <f>$T311-(AH311*'Feedstock Conversions'!$B$10)-'Rail Costs'!T311</f>
        <v>145.75374818361155</v>
      </c>
      <c r="AX311" s="4">
        <f>$T311-(AI311*'Feedstock Conversions'!$B$10)-'Rail Costs'!U311</f>
        <v>137.37015460927483</v>
      </c>
      <c r="AY311" s="4">
        <f>X311-'Rail Costs'!V311</f>
        <v>28.62468075625597</v>
      </c>
      <c r="BH311">
        <f t="shared" si="28"/>
        <v>49</v>
      </c>
      <c r="BI311">
        <f t="shared" si="29"/>
        <v>2024</v>
      </c>
      <c r="BJ311">
        <f t="shared" si="32"/>
        <v>12</v>
      </c>
    </row>
    <row r="312" spans="1:62" x14ac:dyDescent="0.2">
      <c r="A312" s="11">
        <v>45639</v>
      </c>
      <c r="B312" s="49">
        <v>44.5</v>
      </c>
      <c r="C312" s="18">
        <f>'Poultry Fat'!B312+'Rail Costs'!B312</f>
        <v>49.772676371780513</v>
      </c>
      <c r="E312" s="4">
        <f>'Poultry Fat'!C312*'Feedstock Conversions'!B$19</f>
        <v>370.80643896976483</v>
      </c>
      <c r="F312" s="4">
        <f>'Poultry Fat'!C312*'Feedstock Conversions'!B$10</f>
        <v>404.21220026129151</v>
      </c>
      <c r="H312" s="4">
        <f>'Fuel Values'!B312-'Poultry Fat'!I312-'Poultry Fat'!J312-'Poultry Fat'!K312</f>
        <v>236.19984538976217</v>
      </c>
      <c r="I312" s="18">
        <f>('LCFS Values'!$E$6-$AA$4)/1000000*'LCFS Values'!B312*'LCFS Values'!$G$2*100</f>
        <v>57.925154610237804</v>
      </c>
      <c r="J312" s="4">
        <f>'RIN Values'!C312</f>
        <v>96.375</v>
      </c>
      <c r="K312" s="4">
        <f>'Fixed Credits Value'!B312</f>
        <v>100</v>
      </c>
      <c r="L312" s="4">
        <f t="shared" si="30"/>
        <v>490.5</v>
      </c>
      <c r="M312" s="4">
        <f>L312/'Feedstock Conversions'!B$19</f>
        <v>65.838926174496649</v>
      </c>
      <c r="O312" s="4">
        <f>'Fuel Values'!C312*100</f>
        <v>250.99999999999997</v>
      </c>
      <c r="P312" s="18">
        <f>('LCFS Values'!$E$5-AB$4)/1000000*'LCFS Values'!B312*'LCFS Values'!$G$2*100</f>
        <v>56.356271619428568</v>
      </c>
      <c r="Q312" s="4">
        <f>'RIN Values'!D312</f>
        <v>109.22499999999999</v>
      </c>
      <c r="R312" s="4">
        <f>'Fixed Credits Value'!B312</f>
        <v>100</v>
      </c>
      <c r="S312" s="4">
        <f>'Fixed Credits Value'!C312</f>
        <v>16</v>
      </c>
      <c r="T312" s="4">
        <f t="shared" si="33"/>
        <v>532.58127161942855</v>
      </c>
      <c r="U312" s="4">
        <f>T312/'Feedstock Conversions'!B$10</f>
        <v>65.579404225923426</v>
      </c>
      <c r="W312" s="4">
        <f t="shared" si="31"/>
        <v>119.69356103023517</v>
      </c>
      <c r="X312" s="4">
        <f t="shared" si="34"/>
        <v>42.081271619428549</v>
      </c>
      <c r="AE312" s="55">
        <v>46.5</v>
      </c>
      <c r="AF312" s="25">
        <f>$B312+'Rail Costs'!M312</f>
        <v>48.454507278835386</v>
      </c>
      <c r="AG312" s="25">
        <f>$B312+'Rail Costs'!B312</f>
        <v>49.772676371780513</v>
      </c>
      <c r="AH312" s="25">
        <f>$B312+'Rail Costs'!P312</f>
        <v>46.081802911534155</v>
      </c>
      <c r="AI312" s="25">
        <f>$B312+'Rail Costs'!L312</f>
        <v>47.136338185890253</v>
      </c>
      <c r="AM312" s="4">
        <f>$L312-(AE312*'Feedstock Conversions'!$B$19)-'Rail Costs'!Q312</f>
        <v>139.52288684484893</v>
      </c>
      <c r="AN312" s="4">
        <f>$L312-(AF312*'Feedstock Conversions'!$B$19)-'Rail Costs'!R312</f>
        <v>125.4629101231525</v>
      </c>
      <c r="AO312" s="4">
        <f>$L312-(AG312*'Feedstock Conversions'!$B$19)-'Rail Costs'!S312</f>
        <v>115.8502945165843</v>
      </c>
      <c r="AP312" s="4">
        <f>$L312-(AH312*'Feedstock Conversions'!$B$19)-'Rail Costs'!T312</f>
        <v>142.8552224470219</v>
      </c>
      <c r="AQ312" s="4">
        <f>$L312-(AI312*'Feedstock Conversions'!$B$19)-'Rail Costs'!U312</f>
        <v>135.1793977976572</v>
      </c>
      <c r="AR312" s="4">
        <f>W312-'Rail Costs'!V312</f>
        <v>114.4911459957768</v>
      </c>
      <c r="AT312" s="4">
        <f>$T312-(AE312*'Feedstock Conversions'!$B$10)-'Rail Costs'!Q312</f>
        <v>150.39490846427748</v>
      </c>
      <c r="AU312" s="4">
        <f>$T312-(AF312*'Feedstock Conversions'!$B$10)-'Rail Costs'!R312</f>
        <v>135.02313160726931</v>
      </c>
      <c r="AV312" s="4">
        <f>$T312-(AG312*'Feedstock Conversions'!$B$10)-'Rail Costs'!S312</f>
        <v>124.52580484448616</v>
      </c>
      <c r="AW312" s="4">
        <f>$T312-(AH312*'Feedstock Conversions'!$B$10)-'Rail Costs'!T312</f>
        <v>154.00792401232576</v>
      </c>
      <c r="AX312" s="4">
        <f>$T312-(AI312*'Feedstock Conversions'!$B$10)-'Rail Costs'!U312</f>
        <v>145.62433043798904</v>
      </c>
      <c r="AY312" s="4">
        <f>X312-'Rail Costs'!V312</f>
        <v>36.87885658497018</v>
      </c>
      <c r="BH312">
        <f t="shared" si="28"/>
        <v>50</v>
      </c>
      <c r="BI312">
        <f t="shared" si="29"/>
        <v>2024</v>
      </c>
      <c r="BJ312">
        <f t="shared" si="32"/>
        <v>12</v>
      </c>
    </row>
    <row r="313" spans="1:62" x14ac:dyDescent="0.2">
      <c r="A313" s="11">
        <f t="shared" ref="A313:A330" si="36">A312+7</f>
        <v>45646</v>
      </c>
      <c r="B313" s="49">
        <v>44.5</v>
      </c>
      <c r="C313" s="18">
        <f>'Poultry Fat'!B313+'Rail Costs'!B313</f>
        <v>49.772676371780513</v>
      </c>
      <c r="E313" s="4">
        <f>'Poultry Fat'!C313*'Feedstock Conversions'!B$19</f>
        <v>370.80643896976483</v>
      </c>
      <c r="F313" s="4">
        <f>'Poultry Fat'!C313*'Feedstock Conversions'!B$10</f>
        <v>404.21220026129151</v>
      </c>
      <c r="H313" s="4">
        <f>'Fuel Values'!B313-'Poultry Fat'!I313-'Poultry Fat'!J313-'Poultry Fat'!K313</f>
        <v>239.00811845054881</v>
      </c>
      <c r="I313" s="18">
        <f>('LCFS Values'!$E$6-$AA$4)/1000000*'LCFS Values'!B313*'LCFS Values'!$G$2*100</f>
        <v>57.621881549451217</v>
      </c>
      <c r="J313" s="4">
        <f>'RIN Values'!C313</f>
        <v>86.67</v>
      </c>
      <c r="K313" s="4">
        <f>'Fixed Credits Value'!B313</f>
        <v>100</v>
      </c>
      <c r="L313" s="4">
        <f t="shared" si="30"/>
        <v>483.30000000000007</v>
      </c>
      <c r="M313" s="4">
        <f>L313/'Feedstock Conversions'!B$19</f>
        <v>64.872483221476514</v>
      </c>
      <c r="O313" s="4">
        <f>'Fuel Values'!C313*100</f>
        <v>252.99999999999997</v>
      </c>
      <c r="P313" s="18">
        <f>('LCFS Values'!$E$5-AB$4)/1000000*'LCFS Values'!B313*'LCFS Values'!$G$2*100</f>
        <v>56.061212605714275</v>
      </c>
      <c r="Q313" s="4">
        <f>'RIN Values'!D313</f>
        <v>98.225999999999999</v>
      </c>
      <c r="R313" s="4">
        <f>'Fixed Credits Value'!B313</f>
        <v>100</v>
      </c>
      <c r="S313" s="4">
        <f>'Fixed Credits Value'!C313</f>
        <v>16</v>
      </c>
      <c r="T313" s="4">
        <f t="shared" si="33"/>
        <v>523.28721260571422</v>
      </c>
      <c r="U313" s="4">
        <f>T313/'Feedstock Conversions'!B$10</f>
        <v>64.434980106189286</v>
      </c>
      <c r="W313" s="4">
        <f t="shared" si="31"/>
        <v>112.49356103023524</v>
      </c>
      <c r="X313" s="4">
        <f t="shared" si="34"/>
        <v>39.987212605714149</v>
      </c>
      <c r="AE313" s="55">
        <v>46.5</v>
      </c>
      <c r="AF313" s="25">
        <f>$B313+'Rail Costs'!M313</f>
        <v>48.454507278835386</v>
      </c>
      <c r="AG313" s="25">
        <f>$B313+'Rail Costs'!B313</f>
        <v>49.772676371780513</v>
      </c>
      <c r="AH313" s="25">
        <f>$B313+'Rail Costs'!P313</f>
        <v>46.081802911534155</v>
      </c>
      <c r="AI313" s="25">
        <f>$B313+'Rail Costs'!L313</f>
        <v>47.136338185890253</v>
      </c>
      <c r="AM313" s="4">
        <f>$L313-(AE313*'Feedstock Conversions'!$B$19)-'Rail Costs'!Q313</f>
        <v>132.32288684484899</v>
      </c>
      <c r="AN313" s="4">
        <f>$L313-(AF313*'Feedstock Conversions'!$B$19)-'Rail Costs'!R313</f>
        <v>118.26291012315257</v>
      </c>
      <c r="AO313" s="4">
        <f>$L313-(AG313*'Feedstock Conversions'!$B$19)-'Rail Costs'!S313</f>
        <v>108.65029451658437</v>
      </c>
      <c r="AP313" s="4">
        <f>$L313-(AH313*'Feedstock Conversions'!$B$19)-'Rail Costs'!T313</f>
        <v>135.65522244702197</v>
      </c>
      <c r="AQ313" s="4">
        <f>$L313-(AI313*'Feedstock Conversions'!$B$19)-'Rail Costs'!U313</f>
        <v>127.97939779765727</v>
      </c>
      <c r="AR313" s="4">
        <f>W313-'Rail Costs'!V313</f>
        <v>107.29114599577687</v>
      </c>
      <c r="AT313" s="4">
        <f>$T313-(AE313*'Feedstock Conversions'!$B$10)-'Rail Costs'!Q313</f>
        <v>141.10084945056315</v>
      </c>
      <c r="AU313" s="4">
        <f>$T313-(AF313*'Feedstock Conversions'!$B$10)-'Rail Costs'!R313</f>
        <v>125.72907259355499</v>
      </c>
      <c r="AV313" s="4">
        <f>$T313-(AG313*'Feedstock Conversions'!$B$10)-'Rail Costs'!S313</f>
        <v>115.23174583077183</v>
      </c>
      <c r="AW313" s="4">
        <f>$T313-(AH313*'Feedstock Conversions'!$B$10)-'Rail Costs'!T313</f>
        <v>144.71386499861143</v>
      </c>
      <c r="AX313" s="4">
        <f>$T313-(AI313*'Feedstock Conversions'!$B$10)-'Rail Costs'!U313</f>
        <v>136.33027142427471</v>
      </c>
      <c r="AY313" s="4">
        <f>X313-'Rail Costs'!V313</f>
        <v>34.78479757125578</v>
      </c>
      <c r="BH313">
        <f t="shared" si="28"/>
        <v>51</v>
      </c>
      <c r="BI313">
        <f t="shared" si="29"/>
        <v>2024</v>
      </c>
      <c r="BJ313">
        <f t="shared" si="32"/>
        <v>12</v>
      </c>
    </row>
    <row r="314" spans="1:62" x14ac:dyDescent="0.2">
      <c r="A314" s="11">
        <f t="shared" si="36"/>
        <v>45653</v>
      </c>
      <c r="B314" s="49">
        <v>44.5</v>
      </c>
      <c r="C314" s="18">
        <f>'Poultry Fat'!B314+'Rail Costs'!B314</f>
        <v>49.772676371780513</v>
      </c>
      <c r="E314" s="4">
        <f>'Poultry Fat'!C314*'Feedstock Conversions'!B$19</f>
        <v>370.80643896976483</v>
      </c>
      <c r="F314" s="4">
        <f>'Poultry Fat'!C314*'Feedstock Conversions'!B$10</f>
        <v>404.21220026129151</v>
      </c>
      <c r="H314" s="4">
        <f>'Fuel Values'!B314-'Poultry Fat'!I314-'Poultry Fat'!J314-'Poultry Fat'!K314</f>
        <v>229.55811845054876</v>
      </c>
      <c r="I314" s="18">
        <f>('LCFS Values'!$E$6-$AA$4)/1000000*'LCFS Values'!B314*'LCFS Values'!$G$2*100</f>
        <v>57.621881549451217</v>
      </c>
      <c r="J314" s="4">
        <f>'RIN Values'!C314</f>
        <v>85.320000000000007</v>
      </c>
      <c r="K314" s="4">
        <f>'Fixed Credits Value'!B314</f>
        <v>100</v>
      </c>
      <c r="L314" s="4">
        <f t="shared" si="30"/>
        <v>472.5</v>
      </c>
      <c r="M314" s="4">
        <f>L314/'Feedstock Conversions'!B$19</f>
        <v>63.422818791946305</v>
      </c>
      <c r="O314" s="4">
        <f>'Fuel Values'!C314*100</f>
        <v>250.99999999999997</v>
      </c>
      <c r="P314" s="18">
        <f>('LCFS Values'!$E$5-AB$4)/1000000*'LCFS Values'!B314*'LCFS Values'!$G$2*100</f>
        <v>56.061212605714275</v>
      </c>
      <c r="Q314" s="4">
        <f>'RIN Values'!D314</f>
        <v>96.695999999999998</v>
      </c>
      <c r="R314" s="4">
        <f>'Fixed Credits Value'!B314</f>
        <v>100</v>
      </c>
      <c r="S314" s="4">
        <f>'Fixed Credits Value'!C314</f>
        <v>16</v>
      </c>
      <c r="T314" s="4">
        <f t="shared" si="33"/>
        <v>519.75721260571424</v>
      </c>
      <c r="U314" s="4">
        <f>T314/'Feedstock Conversions'!B$10</f>
        <v>64.000313494249298</v>
      </c>
      <c r="W314" s="4">
        <f t="shared" si="31"/>
        <v>101.69356103023517</v>
      </c>
      <c r="X314" s="4">
        <f t="shared" si="34"/>
        <v>47.257212605714244</v>
      </c>
      <c r="AE314" s="55">
        <v>46.5</v>
      </c>
      <c r="AF314" s="25">
        <f>$B314+'Rail Costs'!M314</f>
        <v>48.454507278835386</v>
      </c>
      <c r="AG314" s="25">
        <f>$B314+'Rail Costs'!B314</f>
        <v>49.772676371780513</v>
      </c>
      <c r="AH314" s="25">
        <f>$B314+'Rail Costs'!P314</f>
        <v>46.081802911534155</v>
      </c>
      <c r="AI314" s="25">
        <f>$B314+'Rail Costs'!L314</f>
        <v>47.136338185890253</v>
      </c>
      <c r="AM314" s="4">
        <f>$L314-(AE314*'Feedstock Conversions'!$B$19)-'Rail Costs'!Q314</f>
        <v>121.52288684484891</v>
      </c>
      <c r="AN314" s="4">
        <f>$L314-(AF314*'Feedstock Conversions'!$B$19)-'Rail Costs'!R314</f>
        <v>107.4629101231525</v>
      </c>
      <c r="AO314" s="4">
        <f>$L314-(AG314*'Feedstock Conversions'!$B$19)-'Rail Costs'!S314</f>
        <v>97.850294516584299</v>
      </c>
      <c r="AP314" s="4">
        <f>$L314-(AH314*'Feedstock Conversions'!$B$19)-'Rail Costs'!T314</f>
        <v>124.85522244702192</v>
      </c>
      <c r="AQ314" s="4">
        <f>$L314-(AI314*'Feedstock Conversions'!$B$19)-'Rail Costs'!U314</f>
        <v>117.1793977976572</v>
      </c>
      <c r="AR314" s="4">
        <f>W314-'Rail Costs'!V314</f>
        <v>96.491145995776805</v>
      </c>
      <c r="AT314" s="4">
        <f>$T314-(AE314*'Feedstock Conversions'!$B$10)-'Rail Costs'!Q314</f>
        <v>137.57084945056317</v>
      </c>
      <c r="AU314" s="4">
        <f>$T314-(AF314*'Feedstock Conversions'!$B$10)-'Rail Costs'!R314</f>
        <v>122.19907259355502</v>
      </c>
      <c r="AV314" s="4">
        <f>$T314-(AG314*'Feedstock Conversions'!$B$10)-'Rail Costs'!S314</f>
        <v>111.70174583077186</v>
      </c>
      <c r="AW314" s="4">
        <f>$T314-(AH314*'Feedstock Conversions'!$B$10)-'Rail Costs'!T314</f>
        <v>141.18386499861145</v>
      </c>
      <c r="AX314" s="4">
        <f>$T314-(AI314*'Feedstock Conversions'!$B$10)-'Rail Costs'!U314</f>
        <v>132.80027142427474</v>
      </c>
      <c r="AY314" s="4">
        <f>X314-'Rail Costs'!V314</f>
        <v>42.054797571255875</v>
      </c>
      <c r="BH314">
        <f t="shared" si="28"/>
        <v>52</v>
      </c>
      <c r="BI314">
        <f t="shared" si="29"/>
        <v>2024</v>
      </c>
      <c r="BJ314">
        <f t="shared" si="32"/>
        <v>12</v>
      </c>
    </row>
    <row r="315" spans="1:62" x14ac:dyDescent="0.2">
      <c r="A315" s="11">
        <f t="shared" si="36"/>
        <v>45660</v>
      </c>
      <c r="B315" s="49">
        <v>44.25</v>
      </c>
      <c r="C315" s="18">
        <f>'Poultry Fat'!B315+'Rail Costs'!B315</f>
        <v>49.522676371780513</v>
      </c>
      <c r="E315" s="4">
        <f>'Poultry Fat'!C315*'Feedstock Conversions'!B$19</f>
        <v>368.94393896976482</v>
      </c>
      <c r="F315" s="4">
        <f>'Poultry Fat'!C315*'Feedstock Conversions'!B$10</f>
        <v>402.18190859462487</v>
      </c>
      <c r="H315" s="4">
        <f>'Fuel Values'!B315-'Poultry Fat'!I315-'Poultry Fat'!J315-'Poultry Fat'!K315</f>
        <v>289.99493579858233</v>
      </c>
      <c r="I315" s="18">
        <f>('LCFS Values'!$E$6-$AA$4)/1000000*'LCFS Values'!B315*'LCFS Values'!$G$2*100</f>
        <v>58.380064201417667</v>
      </c>
      <c r="J315" s="4">
        <f>'RIN Values'!C315</f>
        <v>94.125</v>
      </c>
      <c r="K315" s="25">
        <f>'Fixed Credits Value'!J315</f>
        <v>30</v>
      </c>
      <c r="L315" s="4">
        <f t="shared" si="30"/>
        <v>472.5</v>
      </c>
      <c r="M315" s="4">
        <f>L315/'Feedstock Conversions'!B$19</f>
        <v>63.422818791946305</v>
      </c>
      <c r="O315" s="4">
        <f>'Fuel Values'!C315*100</f>
        <v>264</v>
      </c>
      <c r="P315" s="18">
        <f>('LCFS Values'!$E$5-AB$4)/1000000*'LCFS Values'!B315*'LCFS Values'!$G$2*100</f>
        <v>56.798860139999988</v>
      </c>
      <c r="Q315" s="4">
        <f>'RIN Values'!D315</f>
        <v>106.675</v>
      </c>
      <c r="R315" s="25">
        <f>'Fixed Credits Value'!R315</f>
        <v>24</v>
      </c>
      <c r="S315" s="4">
        <f>'Fixed Credits Value'!C315</f>
        <v>16</v>
      </c>
      <c r="T315" s="4">
        <f t="shared" si="33"/>
        <v>467.47386014</v>
      </c>
      <c r="U315" s="4">
        <f>T315/'Feedstock Conversions'!B$10</f>
        <v>57.562401970981178</v>
      </c>
      <c r="W315" s="4">
        <f t="shared" si="31"/>
        <v>103.55606103023518</v>
      </c>
      <c r="X315" s="4">
        <f t="shared" si="34"/>
        <v>-5.0261398600000007</v>
      </c>
      <c r="AE315" s="55">
        <v>46.5</v>
      </c>
      <c r="AF315" s="25">
        <f>$B315+'Rail Costs'!M315</f>
        <v>48.204507278835386</v>
      </c>
      <c r="AG315" s="25">
        <f>$B315+'Rail Costs'!B315</f>
        <v>49.522676371780513</v>
      </c>
      <c r="AH315" s="25">
        <f>$B315+'Rail Costs'!P315</f>
        <v>45.831802911534155</v>
      </c>
      <c r="AI315" s="25">
        <f>$B315+'Rail Costs'!L315</f>
        <v>46.886338185890253</v>
      </c>
      <c r="AM315" s="4">
        <f>$L315-(AE315*'Feedstock Conversions'!$B$19)-'Rail Costs'!Q315</f>
        <v>121.52288684484891</v>
      </c>
      <c r="AN315" s="4">
        <f>$L315-(AF315*'Feedstock Conversions'!$B$19)-'Rail Costs'!R315</f>
        <v>109.32541012315245</v>
      </c>
      <c r="AO315" s="4">
        <f>$L315-(AG315*'Feedstock Conversions'!$B$19)-'Rail Costs'!S315</f>
        <v>99.71279451658431</v>
      </c>
      <c r="AP315" s="4">
        <f>$L315-(AH315*'Feedstock Conversions'!$B$19)-'Rail Costs'!T315</f>
        <v>126.71772244702193</v>
      </c>
      <c r="AQ315" s="4">
        <f>$L315-(AI315*'Feedstock Conversions'!$B$19)-'Rail Costs'!U315</f>
        <v>119.04189779765721</v>
      </c>
      <c r="AR315" s="4">
        <f>W315-'Rail Costs'!V315</f>
        <v>98.353645995776816</v>
      </c>
      <c r="AT315" s="4">
        <f>$T315-(AE315*'Feedstock Conversions'!$B$10)-'Rail Costs'!Q315</f>
        <v>85.287496984848914</v>
      </c>
      <c r="AU315" s="4">
        <f>$T315-(AF315*'Feedstock Conversions'!$B$10)-'Rail Costs'!R315</f>
        <v>71.946011794507413</v>
      </c>
      <c r="AV315" s="4">
        <f>$T315-(AG315*'Feedstock Conversions'!$B$10)-'Rail Costs'!S315</f>
        <v>61.44868503172426</v>
      </c>
      <c r="AW315" s="4">
        <f>$T315-(AH315*'Feedstock Conversions'!$B$10)-'Rail Costs'!T315</f>
        <v>90.930804199563866</v>
      </c>
      <c r="AX315" s="4">
        <f>$T315-(AI315*'Feedstock Conversions'!$B$10)-'Rail Costs'!U315</f>
        <v>82.547210625227194</v>
      </c>
      <c r="AY315" s="4">
        <f>X315-'Rail Costs'!V315</f>
        <v>-10.22855489445837</v>
      </c>
      <c r="BH315">
        <f t="shared" si="28"/>
        <v>1</v>
      </c>
      <c r="BI315">
        <f t="shared" si="29"/>
        <v>2025</v>
      </c>
      <c r="BJ315">
        <f t="shared" si="32"/>
        <v>1</v>
      </c>
    </row>
    <row r="316" spans="1:62" x14ac:dyDescent="0.2">
      <c r="A316" s="11">
        <f t="shared" si="36"/>
        <v>45667</v>
      </c>
      <c r="B316" s="49">
        <v>44</v>
      </c>
      <c r="C316" s="18">
        <f>'Poultry Fat'!B316+'Rail Costs'!B316</f>
        <v>49.287390817469202</v>
      </c>
      <c r="E316" s="4">
        <f>'Poultry Fat'!C316*'Feedstock Conversions'!B$19</f>
        <v>367.19106159014558</v>
      </c>
      <c r="F316" s="4">
        <f>'Poultry Fat'!C316*'Feedstock Conversions'!B$10</f>
        <v>400.27111539380365</v>
      </c>
      <c r="H316" s="4">
        <f>'Fuel Values'!B316-'Poultry Fat'!I316-'Poultry Fat'!J316-'Poultry Fat'!K316</f>
        <v>257.20411982629344</v>
      </c>
      <c r="I316" s="18">
        <f>('LCFS Values'!$E$6-$AA$4)/1000000*'LCFS Values'!B316*'LCFS Values'!$G$2*100</f>
        <v>56.370880173706553</v>
      </c>
      <c r="J316" s="4">
        <f>'RIN Values'!C316</f>
        <v>98.925000000000011</v>
      </c>
      <c r="K316" s="25">
        <f>'Fixed Credits Value'!J316</f>
        <v>30</v>
      </c>
      <c r="L316" s="4">
        <f t="shared" si="30"/>
        <v>442.5</v>
      </c>
      <c r="M316" s="4">
        <f>L316/'Feedstock Conversions'!B$19</f>
        <v>59.395973154362416</v>
      </c>
      <c r="O316" s="4">
        <f>'Fuel Values'!C316*100</f>
        <v>267.8</v>
      </c>
      <c r="P316" s="18">
        <f>('LCFS Values'!$E$5-AB$4)/1000000*'LCFS Values'!B316*'LCFS Values'!$G$2*100</f>
        <v>54.844094174142846</v>
      </c>
      <c r="Q316" s="4">
        <f>'RIN Values'!D316</f>
        <v>112.11499999999999</v>
      </c>
      <c r="R316" s="25">
        <f>'Fixed Credits Value'!R316</f>
        <v>24</v>
      </c>
      <c r="S316" s="4">
        <f>'Fixed Credits Value'!C316</f>
        <v>16</v>
      </c>
      <c r="T316" s="4">
        <f t="shared" si="33"/>
        <v>474.75909417414289</v>
      </c>
      <c r="U316" s="4">
        <f>T316/'Feedstock Conversions'!B$10</f>
        <v>58.45946939160747</v>
      </c>
      <c r="W316" s="4">
        <f t="shared" si="31"/>
        <v>75.30893840985442</v>
      </c>
      <c r="X316" s="4">
        <f t="shared" si="34"/>
        <v>32.259094174142888</v>
      </c>
      <c r="AE316" s="55">
        <v>46.5</v>
      </c>
      <c r="AF316" s="25">
        <f>$B316+'Rail Costs'!M316</f>
        <v>47.965543113101901</v>
      </c>
      <c r="AG316" s="25">
        <f>$B316+'Rail Costs'!B316</f>
        <v>49.287390817469202</v>
      </c>
      <c r="AH316" s="25">
        <f>$B316+'Rail Costs'!P316</f>
        <v>45.586217245240761</v>
      </c>
      <c r="AI316" s="25">
        <f>$B316+'Rail Costs'!L316</f>
        <v>46.643695408734601</v>
      </c>
      <c r="AM316" s="4">
        <f>$L316-(AE316*'Feedstock Conversions'!$B$19)-'Rail Costs'!Q316</f>
        <v>91.522886844848912</v>
      </c>
      <c r="AN316" s="4">
        <f>$L316-(AF316*'Feedstock Conversions'!$B$19)-'Rail Costs'!R316</f>
        <v>81.105693157866952</v>
      </c>
      <c r="AO316" s="4">
        <f>$L316-(AG316*'Feedstock Conversions'!$B$19)-'Rail Costs'!S316</f>
        <v>71.465671896203546</v>
      </c>
      <c r="AP316" s="4">
        <f>$L316-(AH316*'Feedstock Conversions'!$B$19)-'Rail Costs'!T316</f>
        <v>98.547335660907677</v>
      </c>
      <c r="AQ316" s="4">
        <f>$L316-(AI316*'Feedstock Conversions'!$B$19)-'Rail Costs'!U316</f>
        <v>90.849586487466809</v>
      </c>
      <c r="AR316" s="4">
        <f>W316-'Rail Costs'!V316</f>
        <v>70.106523375396051</v>
      </c>
      <c r="AT316" s="4">
        <f>$T316-(AE316*'Feedstock Conversions'!$B$10)-'Rail Costs'!Q316</f>
        <v>92.572731018991803</v>
      </c>
      <c r="AU316" s="4">
        <f>$T316-(AF316*'Feedstock Conversions'!$B$10)-'Rail Costs'!R316</f>
        <v>81.171913645932889</v>
      </c>
      <c r="AV316" s="4">
        <f>$T316-(AG316*'Feedstock Conversions'!$B$10)-'Rail Costs'!S316</f>
        <v>70.644712266688359</v>
      </c>
      <c r="AW316" s="4">
        <f>$T316-(AH316*'Feedstock Conversions'!$B$10)-'Rail Costs'!T316</f>
        <v>100.2104803606198</v>
      </c>
      <c r="AX316" s="4">
        <f>$T316-(AI316*'Feedstock Conversions'!$B$10)-'Rail Costs'!U316</f>
        <v>91.802987093113984</v>
      </c>
      <c r="AY316" s="4">
        <f>X316-'Rail Costs'!V316</f>
        <v>27.056679139684519</v>
      </c>
      <c r="BH316">
        <f t="shared" si="28"/>
        <v>2</v>
      </c>
      <c r="BI316">
        <f t="shared" si="29"/>
        <v>2025</v>
      </c>
      <c r="BJ316">
        <f t="shared" si="32"/>
        <v>1</v>
      </c>
    </row>
    <row r="317" spans="1:62" x14ac:dyDescent="0.2">
      <c r="A317" s="11">
        <f t="shared" si="36"/>
        <v>45674</v>
      </c>
      <c r="B317" s="49">
        <v>44</v>
      </c>
      <c r="C317" s="18">
        <f>'Poultry Fat'!B317+'Rail Costs'!B317</f>
        <v>49.287390817469202</v>
      </c>
      <c r="E317" s="4">
        <f>'Poultry Fat'!C317*'Feedstock Conversions'!B$19</f>
        <v>367.19106159014558</v>
      </c>
      <c r="F317" s="4">
        <f>'Poultry Fat'!C317*'Feedstock Conversions'!B$10</f>
        <v>400.27111539380365</v>
      </c>
      <c r="H317" s="4">
        <f>'Fuel Values'!B317-'Poultry Fat'!I317-'Poultry Fat'!J317-'Poultry Fat'!K317</f>
        <v>221.58075635668672</v>
      </c>
      <c r="I317" s="18">
        <f>('LCFS Values'!$E$6-$AA$4)/1000000*'LCFS Values'!B317*'LCFS Values'!$G$2*100</f>
        <v>56.219243643313263</v>
      </c>
      <c r="J317" s="4">
        <f>'RIN Values'!C317</f>
        <v>110.10000000000001</v>
      </c>
      <c r="K317" s="25">
        <f>'Fixed Credits Value'!J317</f>
        <v>30</v>
      </c>
      <c r="L317" s="4">
        <f t="shared" si="30"/>
        <v>417.9</v>
      </c>
      <c r="M317" s="4">
        <f>L317/'Feedstock Conversions'!B$19</f>
        <v>56.09395973154362</v>
      </c>
      <c r="O317" s="4">
        <f>'Fuel Values'!C317*100</f>
        <v>287</v>
      </c>
      <c r="P317" s="18">
        <f>('LCFS Values'!$E$5-AB$4)/1000000*'LCFS Values'!B317*'LCFS Values'!$G$2*100</f>
        <v>54.696564667285706</v>
      </c>
      <c r="Q317" s="4">
        <f>'RIN Values'!D317</f>
        <v>124.78</v>
      </c>
      <c r="R317" s="25">
        <f>'Fixed Credits Value'!R317</f>
        <v>24</v>
      </c>
      <c r="S317" s="4">
        <f>'Fixed Credits Value'!C317</f>
        <v>16</v>
      </c>
      <c r="T317" s="4">
        <f t="shared" si="33"/>
        <v>506.47656466728574</v>
      </c>
      <c r="U317" s="4">
        <f>T317/'Feedstock Conversions'!B$10</f>
        <v>62.365000677318818</v>
      </c>
      <c r="W317" s="4">
        <f t="shared" si="31"/>
        <v>50.708938409854397</v>
      </c>
      <c r="X317" s="4">
        <f t="shared" si="34"/>
        <v>88.576564667285766</v>
      </c>
      <c r="AE317" s="55">
        <v>46.5</v>
      </c>
      <c r="AF317" s="25">
        <f>$B317+'Rail Costs'!M317</f>
        <v>47.965543113101901</v>
      </c>
      <c r="AG317" s="25">
        <f>$B317+'Rail Costs'!B317</f>
        <v>49.287390817469202</v>
      </c>
      <c r="AH317" s="25">
        <f>$B317+'Rail Costs'!P317</f>
        <v>45.586217245240761</v>
      </c>
      <c r="AI317" s="25">
        <f>$B317+'Rail Costs'!L317</f>
        <v>46.643695408734601</v>
      </c>
      <c r="AM317" s="4">
        <f>$L317-(AE317*'Feedstock Conversions'!$B$19)-'Rail Costs'!Q317</f>
        <v>66.92288684484889</v>
      </c>
      <c r="AN317" s="4">
        <f>$L317-(AF317*'Feedstock Conversions'!$B$19)-'Rail Costs'!R317</f>
        <v>56.505693157866929</v>
      </c>
      <c r="AO317" s="4">
        <f>$L317-(AG317*'Feedstock Conversions'!$B$19)-'Rail Costs'!S317</f>
        <v>46.86567189620353</v>
      </c>
      <c r="AP317" s="4">
        <f>$L317-(AH317*'Feedstock Conversions'!$B$19)-'Rail Costs'!T317</f>
        <v>73.947335660907655</v>
      </c>
      <c r="AQ317" s="4">
        <f>$L317-(AI317*'Feedstock Conversions'!$B$19)-'Rail Costs'!U317</f>
        <v>66.249586487466786</v>
      </c>
      <c r="AR317" s="4">
        <f>W317-'Rail Costs'!V317</f>
        <v>45.506523375396029</v>
      </c>
      <c r="AT317" s="4">
        <f>$T317-(AE317*'Feedstock Conversions'!$B$10)-'Rail Costs'!Q317</f>
        <v>124.29020151213466</v>
      </c>
      <c r="AU317" s="4">
        <f>$T317-(AF317*'Feedstock Conversions'!$B$10)-'Rail Costs'!R317</f>
        <v>112.88938413907574</v>
      </c>
      <c r="AV317" s="4">
        <f>$T317-(AG317*'Feedstock Conversions'!$B$10)-'Rail Costs'!S317</f>
        <v>102.36218275983121</v>
      </c>
      <c r="AW317" s="4">
        <f>$T317-(AH317*'Feedstock Conversions'!$B$10)-'Rail Costs'!T317</f>
        <v>131.92795085376264</v>
      </c>
      <c r="AX317" s="4">
        <f>$T317-(AI317*'Feedstock Conversions'!$B$10)-'Rail Costs'!U317</f>
        <v>123.52045758625684</v>
      </c>
      <c r="AY317" s="4">
        <f>X317-'Rail Costs'!V317</f>
        <v>83.374149632827397</v>
      </c>
      <c r="BH317">
        <f t="shared" si="28"/>
        <v>3</v>
      </c>
      <c r="BI317">
        <f t="shared" si="29"/>
        <v>2025</v>
      </c>
      <c r="BJ317">
        <f t="shared" si="32"/>
        <v>1</v>
      </c>
    </row>
    <row r="318" spans="1:62" x14ac:dyDescent="0.2">
      <c r="A318" s="11">
        <f t="shared" si="36"/>
        <v>45681</v>
      </c>
      <c r="B318" s="49">
        <v>44</v>
      </c>
      <c r="C318" s="18">
        <f>'Poultry Fat'!B318+'Rail Costs'!B318</f>
        <v>49.287390817469202</v>
      </c>
      <c r="E318" s="4">
        <f>'Poultry Fat'!C318*'Feedstock Conversions'!B$19</f>
        <v>367.19106159014558</v>
      </c>
      <c r="F318" s="4">
        <f>'Poultry Fat'!C318*'Feedstock Conversions'!B$10</f>
        <v>400.27111539380365</v>
      </c>
      <c r="H318" s="4">
        <f>'Fuel Values'!B318-'Poultry Fat'!I318-'Poultry Fat'!J318-'Poultry Fat'!K318</f>
        <v>235.69437360959125</v>
      </c>
      <c r="I318" s="18">
        <f>('LCFS Values'!$E$6-$AA$4)/1000000*'LCFS Values'!B318*'LCFS Values'!$G$2*100</f>
        <v>52.930626390408719</v>
      </c>
      <c r="J318" s="4">
        <f>'RIN Values'!C318</f>
        <v>112.875</v>
      </c>
      <c r="K318" s="25">
        <f>'Fixed Credits Value'!J318</f>
        <v>30</v>
      </c>
      <c r="L318" s="4">
        <f t="shared" si="30"/>
        <v>431.5</v>
      </c>
      <c r="M318" s="4">
        <f>L318/'Feedstock Conversions'!B$19</f>
        <v>57.919463087248317</v>
      </c>
      <c r="O318" s="4">
        <f>'Fuel Values'!C318*100</f>
        <v>279.5</v>
      </c>
      <c r="P318" s="18">
        <f>('LCFS Values'!$E$5-AB$4)/1000000*'LCFS Values'!B318*'LCFS Values'!$G$2*100</f>
        <v>51.497018487321419</v>
      </c>
      <c r="Q318" s="4">
        <f>'RIN Values'!D318</f>
        <v>127.925</v>
      </c>
      <c r="R318" s="25">
        <f>'Fixed Credits Value'!R318</f>
        <v>24</v>
      </c>
      <c r="S318" s="4">
        <f>'Fixed Credits Value'!C318</f>
        <v>16</v>
      </c>
      <c r="T318" s="4">
        <f t="shared" si="33"/>
        <v>498.92201848732145</v>
      </c>
      <c r="U318" s="4">
        <f>T318/'Feedstock Conversions'!B$10</f>
        <v>61.434771500891259</v>
      </c>
      <c r="W318" s="4">
        <f t="shared" si="31"/>
        <v>64.30893840985442</v>
      </c>
      <c r="X318" s="4">
        <f t="shared" si="34"/>
        <v>67.422018487321452</v>
      </c>
      <c r="AE318" s="55">
        <v>46.5</v>
      </c>
      <c r="AF318" s="25">
        <f>$B318+'Rail Costs'!M318</f>
        <v>47.965543113101901</v>
      </c>
      <c r="AG318" s="25">
        <f>$B318+'Rail Costs'!B318</f>
        <v>49.287390817469202</v>
      </c>
      <c r="AH318" s="25">
        <f>$B318+'Rail Costs'!P318</f>
        <v>45.586217245240761</v>
      </c>
      <c r="AI318" s="25">
        <f>$B318+'Rail Costs'!L318</f>
        <v>46.643695408734601</v>
      </c>
      <c r="AM318" s="4">
        <f>$L318-(AE318*'Feedstock Conversions'!$B$19)-'Rail Costs'!Q318</f>
        <v>80.522886844848912</v>
      </c>
      <c r="AN318" s="4">
        <f>$L318-(AF318*'Feedstock Conversions'!$B$19)-'Rail Costs'!R318</f>
        <v>70.105693157866952</v>
      </c>
      <c r="AO318" s="4">
        <f>$L318-(AG318*'Feedstock Conversions'!$B$19)-'Rail Costs'!S318</f>
        <v>60.465671896203553</v>
      </c>
      <c r="AP318" s="4">
        <f>$L318-(AH318*'Feedstock Conversions'!$B$19)-'Rail Costs'!T318</f>
        <v>87.547335660907677</v>
      </c>
      <c r="AQ318" s="4">
        <f>$L318-(AI318*'Feedstock Conversions'!$B$19)-'Rail Costs'!U318</f>
        <v>79.849586487466809</v>
      </c>
      <c r="AR318" s="4">
        <f>W318-'Rail Costs'!V318</f>
        <v>59.106523375396051</v>
      </c>
      <c r="AT318" s="4">
        <f>$T318-(AE318*'Feedstock Conversions'!$B$10)-'Rail Costs'!Q318</f>
        <v>116.73565533217037</v>
      </c>
      <c r="AU318" s="4">
        <f>$T318-(AF318*'Feedstock Conversions'!$B$10)-'Rail Costs'!R318</f>
        <v>105.33483795911145</v>
      </c>
      <c r="AV318" s="4">
        <f>$T318-(AG318*'Feedstock Conversions'!$B$10)-'Rail Costs'!S318</f>
        <v>94.807636579866923</v>
      </c>
      <c r="AW318" s="4">
        <f>$T318-(AH318*'Feedstock Conversions'!$B$10)-'Rail Costs'!T318</f>
        <v>124.37340467379836</v>
      </c>
      <c r="AX318" s="4">
        <f>$T318-(AI318*'Feedstock Conversions'!$B$10)-'Rail Costs'!U318</f>
        <v>115.96591140629255</v>
      </c>
      <c r="AY318" s="4">
        <f>X318-'Rail Costs'!V318</f>
        <v>62.219603452863083</v>
      </c>
    </row>
    <row r="319" spans="1:62" x14ac:dyDescent="0.2">
      <c r="A319" s="11">
        <f t="shared" si="36"/>
        <v>45688</v>
      </c>
      <c r="B319" s="49">
        <v>44</v>
      </c>
      <c r="C319" s="18">
        <f>'Poultry Fat'!B319+'Rail Costs'!B319</f>
        <v>49.287390817469202</v>
      </c>
      <c r="E319" s="4">
        <f>'Poultry Fat'!C319*'Feedstock Conversions'!B$19</f>
        <v>367.19106159014558</v>
      </c>
      <c r="F319" s="4">
        <f>'Poultry Fat'!C319*'Feedstock Conversions'!B$10</f>
        <v>400.27111539380365</v>
      </c>
      <c r="H319" s="4">
        <f>'Fuel Values'!B319-'Poultry Fat'!I319-'Poultry Fat'!J319-'Poultry Fat'!K319</f>
        <v>225.88994038439785</v>
      </c>
      <c r="I319" s="18">
        <f>('LCFS Values'!$E$6-$AA$4)/1000000*'LCFS Values'!B319*'LCFS Values'!$G$2*100</f>
        <v>54.210059615602134</v>
      </c>
      <c r="J319" s="4">
        <f>'RIN Values'!C319</f>
        <v>115.80000000000001</v>
      </c>
      <c r="K319" s="25">
        <f>'Fixed Credits Value'!J319</f>
        <v>30</v>
      </c>
      <c r="L319" s="4">
        <f t="shared" si="30"/>
        <v>425.9</v>
      </c>
      <c r="M319" s="4">
        <f>L319/'Feedstock Conversions'!B$19</f>
        <v>57.167785234899327</v>
      </c>
      <c r="O319" s="4">
        <f>'Fuel Values'!C319*100</f>
        <v>274.8</v>
      </c>
      <c r="P319" s="18">
        <f>('LCFS Values'!$E$5-AB$4)/1000000*'LCFS Values'!B319*'LCFS Values'!$G$2*100</f>
        <v>52.741798701428557</v>
      </c>
      <c r="Q319" s="4">
        <f>'RIN Values'!D319</f>
        <v>131.24</v>
      </c>
      <c r="R319" s="25">
        <f>'Fixed Credits Value'!R319</f>
        <v>24</v>
      </c>
      <c r="S319" s="4">
        <f>'Fixed Credits Value'!C319</f>
        <v>16</v>
      </c>
      <c r="T319" s="4">
        <f t="shared" si="33"/>
        <v>498.78179870142856</v>
      </c>
      <c r="U319" s="4">
        <f>T319/'Feedstock Conversions'!B$10</f>
        <v>61.417505535094939</v>
      </c>
      <c r="W319" s="4">
        <f t="shared" si="31"/>
        <v>58.708938409854397</v>
      </c>
      <c r="X319" s="4">
        <f t="shared" si="34"/>
        <v>72.881798701428579</v>
      </c>
      <c r="AE319" s="55">
        <v>46.5</v>
      </c>
      <c r="AF319" s="25">
        <f>$B319+'Rail Costs'!M319</f>
        <v>47.965543113101901</v>
      </c>
      <c r="AG319" s="25">
        <f>$B319+'Rail Costs'!B319</f>
        <v>49.287390817469202</v>
      </c>
      <c r="AH319" s="25">
        <f>$B319+'Rail Costs'!P319</f>
        <v>45.586217245240761</v>
      </c>
      <c r="AI319" s="25">
        <f>$B319+'Rail Costs'!L319</f>
        <v>46.643695408734601</v>
      </c>
      <c r="AM319" s="4">
        <f>$L319-(AE319*'Feedstock Conversions'!$B$19)-'Rail Costs'!Q319</f>
        <v>74.92288684484889</v>
      </c>
      <c r="AN319" s="4">
        <f>$L319-(AF319*'Feedstock Conversions'!$B$19)-'Rail Costs'!R319</f>
        <v>64.505693157866929</v>
      </c>
      <c r="AO319" s="4">
        <f>$L319-(AG319*'Feedstock Conversions'!$B$19)-'Rail Costs'!S319</f>
        <v>54.86567189620353</v>
      </c>
      <c r="AP319" s="4">
        <f>$L319-(AH319*'Feedstock Conversions'!$B$19)-'Rail Costs'!T319</f>
        <v>81.947335660907655</v>
      </c>
      <c r="AQ319" s="4">
        <f>$L319-(AI319*'Feedstock Conversions'!$B$19)-'Rail Costs'!U319</f>
        <v>74.249586487466786</v>
      </c>
      <c r="AR319" s="4">
        <f>W319-'Rail Costs'!V319</f>
        <v>53.506523375396029</v>
      </c>
      <c r="AT319" s="4">
        <f>$T319-(AE319*'Feedstock Conversions'!$B$10)-'Rail Costs'!Q319</f>
        <v>116.59543554627747</v>
      </c>
      <c r="AU319" s="4">
        <f>$T319-(AF319*'Feedstock Conversions'!$B$10)-'Rail Costs'!R319</f>
        <v>105.19461817321856</v>
      </c>
      <c r="AV319" s="4">
        <f>$T319-(AG319*'Feedstock Conversions'!$B$10)-'Rail Costs'!S319</f>
        <v>94.667416793974027</v>
      </c>
      <c r="AW319" s="4">
        <f>$T319-(AH319*'Feedstock Conversions'!$B$10)-'Rail Costs'!T319</f>
        <v>124.23318488790547</v>
      </c>
      <c r="AX319" s="4">
        <f>$T319-(AI319*'Feedstock Conversions'!$B$10)-'Rail Costs'!U319</f>
        <v>115.82569162039965</v>
      </c>
      <c r="AY319" s="4">
        <f>X319-'Rail Costs'!V319</f>
        <v>67.67938366697021</v>
      </c>
    </row>
    <row r="320" spans="1:62" x14ac:dyDescent="0.2">
      <c r="A320" s="11">
        <f t="shared" si="36"/>
        <v>45695</v>
      </c>
      <c r="B320" s="49">
        <v>44.6</v>
      </c>
      <c r="C320" s="18">
        <f>'Poultry Fat'!B320+'Rail Costs'!B320</f>
        <v>49.887390817469203</v>
      </c>
      <c r="E320" s="4">
        <f>'Poultry Fat'!C320*'Feedstock Conversions'!B$19</f>
        <v>371.66106159014555</v>
      </c>
      <c r="F320" s="4">
        <f>'Poultry Fat'!C320*'Feedstock Conversions'!B$10</f>
        <v>405.14381539380366</v>
      </c>
      <c r="H320" s="4">
        <f>'Fuel Values'!B320-'Poultry Fat'!I320-'Poultry Fat'!J320-'Poultry Fat'!K320</f>
        <v>211.32357508046499</v>
      </c>
      <c r="I320" s="18">
        <f>('LCFS Values'!$E$6-$AA$4)/1000000*'LCFS Values'!B320*'LCFS Values'!$G$2*100</f>
        <v>55.726424919535042</v>
      </c>
      <c r="J320" s="4">
        <f>'RIN Values'!C320</f>
        <v>123.44999999999999</v>
      </c>
      <c r="K320" s="25">
        <f>'Fixed Credits Value'!J320</f>
        <v>30</v>
      </c>
      <c r="L320" s="4">
        <f t="shared" si="30"/>
        <v>420.5</v>
      </c>
      <c r="M320" s="4">
        <f>L320/'Feedstock Conversions'!B$19</f>
        <v>56.442953020134226</v>
      </c>
      <c r="O320" s="4">
        <f>'Fuel Values'!C320*100</f>
        <v>268.40000000000003</v>
      </c>
      <c r="P320" s="18">
        <f>('LCFS Values'!$E$5-AB$4)/1000000*'LCFS Values'!B320*'LCFS Values'!$G$2*100</f>
        <v>54.217093769999977</v>
      </c>
      <c r="Q320" s="4">
        <f>'RIN Values'!D320</f>
        <v>139.91</v>
      </c>
      <c r="R320" s="25">
        <f>'Fixed Credits Value'!R320</f>
        <v>24</v>
      </c>
      <c r="S320" s="4">
        <f>'Fixed Credits Value'!C320</f>
        <v>16</v>
      </c>
      <c r="T320" s="4">
        <f t="shared" si="33"/>
        <v>502.52709377000002</v>
      </c>
      <c r="U320" s="4">
        <f>T320/'Feedstock Conversions'!B$10</f>
        <v>61.878682509081209</v>
      </c>
      <c r="W320" s="4">
        <f t="shared" si="31"/>
        <v>48.83893840985445</v>
      </c>
      <c r="X320" s="4">
        <f t="shared" si="34"/>
        <v>82.027093770000022</v>
      </c>
      <c r="AE320" s="55">
        <v>46.5</v>
      </c>
      <c r="AF320" s="25">
        <f>$B320+'Rail Costs'!M320</f>
        <v>48.565543113101903</v>
      </c>
      <c r="AG320" s="25">
        <f>$B320+'Rail Costs'!B320</f>
        <v>49.887390817469203</v>
      </c>
      <c r="AH320" s="25">
        <f>$B320+'Rail Costs'!P320</f>
        <v>46.186217245240762</v>
      </c>
      <c r="AI320" s="25">
        <f>$B320+'Rail Costs'!L320</f>
        <v>47.243695408734602</v>
      </c>
      <c r="AM320" s="4">
        <f>$L320-(AE320*'Feedstock Conversions'!$B$19)-'Rail Costs'!Q320</f>
        <v>69.522886844848912</v>
      </c>
      <c r="AN320" s="4">
        <f>$L320-(AF320*'Feedstock Conversions'!$B$19)-'Rail Costs'!R320</f>
        <v>54.635693157866925</v>
      </c>
      <c r="AO320" s="4">
        <f>$L320-(AG320*'Feedstock Conversions'!$B$19)-'Rail Costs'!S320</f>
        <v>44.995671896203582</v>
      </c>
      <c r="AP320" s="4">
        <f>$L320-(AH320*'Feedstock Conversions'!$B$19)-'Rail Costs'!T320</f>
        <v>72.07733566090765</v>
      </c>
      <c r="AQ320" s="4">
        <f>$L320-(AI320*'Feedstock Conversions'!$B$19)-'Rail Costs'!U320</f>
        <v>64.379586487466781</v>
      </c>
      <c r="AR320" s="4">
        <f>W320-'Rail Costs'!V320</f>
        <v>43.636523375396081</v>
      </c>
      <c r="AT320" s="4">
        <f>$T320-(AE320*'Feedstock Conversions'!$B$10)-'Rail Costs'!Q320</f>
        <v>120.34073061484894</v>
      </c>
      <c r="AU320" s="4">
        <f>$T320-(AF320*'Feedstock Conversions'!$B$10)-'Rail Costs'!R320</f>
        <v>104.06721324179001</v>
      </c>
      <c r="AV320" s="4">
        <f>$T320-(AG320*'Feedstock Conversions'!$B$10)-'Rail Costs'!S320</f>
        <v>93.540011862545484</v>
      </c>
      <c r="AW320" s="4">
        <f>$T320-(AH320*'Feedstock Conversions'!$B$10)-'Rail Costs'!T320</f>
        <v>123.10577995647692</v>
      </c>
      <c r="AX320" s="4">
        <f>$T320-(AI320*'Feedstock Conversions'!$B$10)-'Rail Costs'!U320</f>
        <v>114.69828668897111</v>
      </c>
      <c r="AY320" s="4">
        <f>X320-'Rail Costs'!V320</f>
        <v>76.824678735541653</v>
      </c>
    </row>
    <row r="321" spans="1:51" x14ac:dyDescent="0.2">
      <c r="A321" s="11">
        <f t="shared" si="36"/>
        <v>45702</v>
      </c>
      <c r="B321" s="49">
        <v>45</v>
      </c>
      <c r="C321" s="18">
        <f>'Poultry Fat'!B321+'Rail Costs'!B321</f>
        <v>50.287390817469202</v>
      </c>
      <c r="E321" s="4">
        <f>'Poultry Fat'!C321*'Feedstock Conversions'!B$19</f>
        <v>374.64106159014557</v>
      </c>
      <c r="F321" s="4">
        <f>'Poultry Fat'!C321*'Feedstock Conversions'!B$10</f>
        <v>408.39228206047034</v>
      </c>
      <c r="H321" s="4">
        <f>'Fuel Values'!B321-'Poultry Fat'!I321-'Poultry Fat'!J321-'Poultry Fat'!K321</f>
        <v>216.81639380424315</v>
      </c>
      <c r="I321" s="18">
        <f>('LCFS Values'!$E$6-$AA$4)/1000000*'LCFS Values'!B321*'LCFS Values'!$G$2*100</f>
        <v>55.233606195756849</v>
      </c>
      <c r="J321" s="4">
        <f>'RIN Values'!C321</f>
        <v>129.14999999999998</v>
      </c>
      <c r="K321" s="25">
        <f>'Fixed Credits Value'!J321</f>
        <v>30</v>
      </c>
      <c r="L321" s="4">
        <f t="shared" si="30"/>
        <v>431.2</v>
      </c>
      <c r="M321" s="4">
        <f>L321/'Feedstock Conversions'!B$19</f>
        <v>57.879194630872483</v>
      </c>
      <c r="O321" s="4">
        <f>'Fuel Values'!C321*100</f>
        <v>273.40000000000003</v>
      </c>
      <c r="P321" s="18">
        <f>('LCFS Values'!$E$5-AB$4)/1000000*'LCFS Values'!B321*'LCFS Values'!$G$2*100</f>
        <v>53.737622872714262</v>
      </c>
      <c r="Q321" s="4">
        <f>'RIN Values'!D321</f>
        <v>146.36999999999998</v>
      </c>
      <c r="R321" s="25">
        <f>'Fixed Credits Value'!R321</f>
        <v>24</v>
      </c>
      <c r="S321" s="4">
        <f>'Fixed Credits Value'!C321</f>
        <v>16</v>
      </c>
      <c r="T321" s="4">
        <f t="shared" si="33"/>
        <v>513.50762287271425</v>
      </c>
      <c r="U321" s="4">
        <f>T321/'Feedstock Conversions'!B$10</f>
        <v>63.230770152816412</v>
      </c>
      <c r="W321" s="4">
        <f t="shared" si="31"/>
        <v>56.55893840985442</v>
      </c>
      <c r="X321" s="4">
        <f t="shared" si="34"/>
        <v>82.307622872714262</v>
      </c>
      <c r="AE321" s="55">
        <v>46.5</v>
      </c>
      <c r="AF321" s="25">
        <f>$B321+'Rail Costs'!M321</f>
        <v>48.965543113101901</v>
      </c>
      <c r="AG321" s="25">
        <f>$B321+'Rail Costs'!B321</f>
        <v>50.287390817469202</v>
      </c>
      <c r="AH321" s="25">
        <f>$B321+'Rail Costs'!P321</f>
        <v>46.586217245240761</v>
      </c>
      <c r="AI321" s="25">
        <f>$B321+'Rail Costs'!L321</f>
        <v>47.643695408734601</v>
      </c>
      <c r="AM321" s="4">
        <f>$L321-(AE321*'Feedstock Conversions'!$B$19)-'Rail Costs'!Q321</f>
        <v>80.222886844848901</v>
      </c>
      <c r="AN321" s="4">
        <f>$L321-(AF321*'Feedstock Conversions'!$B$19)-'Rail Costs'!R321</f>
        <v>62.355693157866952</v>
      </c>
      <c r="AO321" s="4">
        <f>$L321-(AG321*'Feedstock Conversions'!$B$19)-'Rail Costs'!S321</f>
        <v>52.715671896203553</v>
      </c>
      <c r="AP321" s="4">
        <f>$L321-(AH321*'Feedstock Conversions'!$B$19)-'Rail Costs'!T321</f>
        <v>79.797335660907677</v>
      </c>
      <c r="AQ321" s="4">
        <f>$L321-(AI321*'Feedstock Conversions'!$B$19)-'Rail Costs'!U321</f>
        <v>72.099586487466809</v>
      </c>
      <c r="AR321" s="4">
        <f>W321-'Rail Costs'!V321</f>
        <v>51.356523375396051</v>
      </c>
      <c r="AT321" s="4">
        <f>$T321-(AE321*'Feedstock Conversions'!$B$10)-'Rail Costs'!Q321</f>
        <v>131.32125971756318</v>
      </c>
      <c r="AU321" s="4">
        <f>$T321-(AF321*'Feedstock Conversions'!$B$10)-'Rail Costs'!R321</f>
        <v>111.79927567783763</v>
      </c>
      <c r="AV321" s="4">
        <f>$T321-(AG321*'Feedstock Conversions'!$B$10)-'Rail Costs'!S321</f>
        <v>101.27207429859304</v>
      </c>
      <c r="AW321" s="4">
        <f>$T321-(AH321*'Feedstock Conversions'!$B$10)-'Rail Costs'!T321</f>
        <v>130.83784239252446</v>
      </c>
      <c r="AX321" s="4">
        <f>$T321-(AI321*'Feedstock Conversions'!$B$10)-'Rail Costs'!U321</f>
        <v>122.43034912501867</v>
      </c>
      <c r="AY321" s="4">
        <f>X321-'Rail Costs'!V321</f>
        <v>77.105207838255893</v>
      </c>
    </row>
    <row r="322" spans="1:51" x14ac:dyDescent="0.2">
      <c r="A322" s="11">
        <f t="shared" si="36"/>
        <v>45709</v>
      </c>
      <c r="B322" s="49">
        <v>45</v>
      </c>
      <c r="C322" s="18">
        <f>'Poultry Fat'!B322+'Rail Costs'!B322</f>
        <v>50.287390817469202</v>
      </c>
      <c r="E322" s="4">
        <f>'Poultry Fat'!C322*'Feedstock Conversions'!B$19</f>
        <v>374.64106159014557</v>
      </c>
      <c r="F322" s="4">
        <f>'Poultry Fat'!C322*'Feedstock Conversions'!B$10</f>
        <v>408.39228206047034</v>
      </c>
      <c r="H322" s="4">
        <f>'Fuel Values'!B322-'Poultry Fat'!I322-'Poultry Fat'!J322-'Poultry Fat'!K322</f>
        <v>221.50403400328889</v>
      </c>
      <c r="I322" s="18">
        <f>('LCFS Values'!$E$6-$AA$4)/1000000*'LCFS Values'!B322*'LCFS Values'!$G$2*100</f>
        <v>51.745965996711121</v>
      </c>
      <c r="J322" s="4">
        <f>'RIN Values'!C322</f>
        <v>135.75</v>
      </c>
      <c r="K322" s="25">
        <f>'Fixed Credits Value'!J322</f>
        <v>30</v>
      </c>
      <c r="L322" s="4">
        <f t="shared" si="30"/>
        <v>439</v>
      </c>
      <c r="M322" s="4">
        <f>L322/'Feedstock Conversions'!B$19</f>
        <v>58.926174496644293</v>
      </c>
      <c r="O322" s="4">
        <f>'Fuel Values'!C322*100</f>
        <v>272.75</v>
      </c>
      <c r="P322" s="18">
        <f>('LCFS Values'!$E$5-AB$4)/1000000*'LCFS Values'!B322*'LCFS Values'!$G$2*100</f>
        <v>50.344444214999996</v>
      </c>
      <c r="Q322" s="4">
        <f>'RIN Values'!D322</f>
        <v>153.85</v>
      </c>
      <c r="R322" s="25">
        <f>'Fixed Credits Value'!R322</f>
        <v>24</v>
      </c>
      <c r="S322" s="4">
        <f>'Fixed Credits Value'!C322</f>
        <v>16</v>
      </c>
      <c r="T322" s="4">
        <f t="shared" si="33"/>
        <v>516.94444421499998</v>
      </c>
      <c r="U322" s="4">
        <f>T322/'Feedstock Conversions'!B$10</f>
        <v>63.653963209103772</v>
      </c>
      <c r="W322" s="4">
        <f t="shared" si="31"/>
        <v>64.358938409854431</v>
      </c>
      <c r="X322" s="4">
        <f t="shared" si="34"/>
        <v>77.944444214999976</v>
      </c>
      <c r="AE322" s="55">
        <v>46.5</v>
      </c>
      <c r="AF322" s="25">
        <f>$B322+'Rail Costs'!M322</f>
        <v>48.965543113101901</v>
      </c>
      <c r="AG322" s="25">
        <f>$B322+'Rail Costs'!B322</f>
        <v>50.287390817469202</v>
      </c>
      <c r="AH322" s="25">
        <f>$B322+'Rail Costs'!P322</f>
        <v>46.586217245240761</v>
      </c>
      <c r="AI322" s="25">
        <f>$B322+'Rail Costs'!L322</f>
        <v>47.643695408734601</v>
      </c>
      <c r="AM322" s="4">
        <f>$L322-(AE322*'Feedstock Conversions'!$B$19)-'Rail Costs'!Q322</f>
        <v>88.022886844848912</v>
      </c>
      <c r="AN322" s="4">
        <f>$L322-(AF322*'Feedstock Conversions'!$B$19)-'Rail Costs'!R322</f>
        <v>70.155693157866963</v>
      </c>
      <c r="AO322" s="4">
        <f>$L322-(AG322*'Feedstock Conversions'!$B$19)-'Rail Costs'!S322</f>
        <v>60.515671896203564</v>
      </c>
      <c r="AP322" s="4">
        <f>$L322-(AH322*'Feedstock Conversions'!$B$19)-'Rail Costs'!T322</f>
        <v>87.597335660907689</v>
      </c>
      <c r="AQ322" s="4">
        <f>$L322-(AI322*'Feedstock Conversions'!$B$19)-'Rail Costs'!U322</f>
        <v>79.89958648746682</v>
      </c>
      <c r="AR322" s="4">
        <f>W322-'Rail Costs'!V322</f>
        <v>59.156523375396063</v>
      </c>
      <c r="AT322" s="4">
        <f>$T322-(AE322*'Feedstock Conversions'!$B$10)-'Rail Costs'!Q322</f>
        <v>134.75808105984891</v>
      </c>
      <c r="AU322" s="4">
        <f>$T322-(AF322*'Feedstock Conversions'!$B$10)-'Rail Costs'!R322</f>
        <v>115.23609702012335</v>
      </c>
      <c r="AV322" s="4">
        <f>$T322-(AG322*'Feedstock Conversions'!$B$10)-'Rail Costs'!S322</f>
        <v>104.70889564087877</v>
      </c>
      <c r="AW322" s="4">
        <f>$T322-(AH322*'Feedstock Conversions'!$B$10)-'Rail Costs'!T322</f>
        <v>134.27466373481019</v>
      </c>
      <c r="AX322" s="4">
        <f>$T322-(AI322*'Feedstock Conversions'!$B$10)-'Rail Costs'!U322</f>
        <v>125.86717046730439</v>
      </c>
      <c r="AY322" s="4">
        <f>X322-'Rail Costs'!V322</f>
        <v>72.742029180541607</v>
      </c>
    </row>
    <row r="323" spans="1:51" x14ac:dyDescent="0.2">
      <c r="A323" s="11">
        <f t="shared" si="36"/>
        <v>45716</v>
      </c>
      <c r="B323" s="49">
        <v>45</v>
      </c>
      <c r="C323" s="18">
        <f>'Poultry Fat'!B323+'Rail Costs'!B323</f>
        <v>50.287390817469202</v>
      </c>
      <c r="E323" s="4">
        <f>'Poultry Fat'!C323*'Feedstock Conversions'!B$19</f>
        <v>374.64106159014557</v>
      </c>
      <c r="F323" s="4">
        <f>'Poultry Fat'!C323*'Feedstock Conversions'!B$10</f>
        <v>408.39228206047034</v>
      </c>
      <c r="H323" s="4">
        <f>'Fuel Values'!B323-'Poultry Fat'!I323-'Poultry Fat'!J323-'Poultry Fat'!K323</f>
        <v>224.59922169965245</v>
      </c>
      <c r="I323" s="18">
        <f>('LCFS Values'!$E$6-$AA$4)/1000000*'LCFS Values'!B323*'LCFS Values'!$G$2*100</f>
        <v>46.400778300347554</v>
      </c>
      <c r="J323" s="4">
        <f>'RIN Values'!C323</f>
        <v>123</v>
      </c>
      <c r="K323" s="25">
        <f>'Fixed Credits Value'!J323</f>
        <v>30</v>
      </c>
      <c r="L323" s="4">
        <f t="shared" ref="L323:L330" si="37">K323+J323+I323+H323</f>
        <v>424</v>
      </c>
      <c r="M323" s="4">
        <f>L323/'Feedstock Conversions'!B$19</f>
        <v>56.912751677852349</v>
      </c>
      <c r="O323" s="4">
        <f>'Fuel Values'!C323*100</f>
        <v>265.39999999999998</v>
      </c>
      <c r="P323" s="18">
        <f>('LCFS Values'!$E$5-AB$4)/1000000*'LCFS Values'!B323*'LCFS Values'!$G$2*100</f>
        <v>45.144029098285706</v>
      </c>
      <c r="Q323" s="4">
        <f>'RIN Values'!D323</f>
        <v>139.4</v>
      </c>
      <c r="R323" s="25">
        <f>'Fixed Credits Value'!R323</f>
        <v>24</v>
      </c>
      <c r="S323" s="4">
        <f>'Fixed Credits Value'!C323</f>
        <v>16</v>
      </c>
      <c r="T323" s="4">
        <f t="shared" si="33"/>
        <v>489.94402909828568</v>
      </c>
      <c r="U323" s="4">
        <f>T323/'Feedstock Conversions'!B$10</f>
        <v>60.329266619937897</v>
      </c>
      <c r="W323" s="4">
        <f t="shared" ref="W323:W330" si="38">L323-E323</f>
        <v>49.358938409854431</v>
      </c>
      <c r="X323" s="4">
        <f t="shared" si="34"/>
        <v>65.944029098285682</v>
      </c>
      <c r="AE323" s="55">
        <v>46.5</v>
      </c>
      <c r="AF323" s="25">
        <f>$B323+'Rail Costs'!M323</f>
        <v>48.965543113101901</v>
      </c>
      <c r="AG323" s="25">
        <f>$B323+'Rail Costs'!B323</f>
        <v>50.287390817469202</v>
      </c>
      <c r="AH323" s="25">
        <f>$B323+'Rail Costs'!P323</f>
        <v>46.586217245240761</v>
      </c>
      <c r="AI323" s="25">
        <f>$B323+'Rail Costs'!L323</f>
        <v>47.643695408734601</v>
      </c>
      <c r="AM323" s="4">
        <f>$L323-(AE323*'Feedstock Conversions'!$B$19)-'Rail Costs'!Q323</f>
        <v>73.022886844848912</v>
      </c>
      <c r="AN323" s="4">
        <f>$L323-(AF323*'Feedstock Conversions'!$B$19)-'Rail Costs'!R323</f>
        <v>55.155693157866963</v>
      </c>
      <c r="AO323" s="4">
        <f>$L323-(AG323*'Feedstock Conversions'!$B$19)-'Rail Costs'!S323</f>
        <v>45.515671896203564</v>
      </c>
      <c r="AP323" s="4">
        <f>$L323-(AH323*'Feedstock Conversions'!$B$19)-'Rail Costs'!T323</f>
        <v>72.597335660907689</v>
      </c>
      <c r="AQ323" s="4">
        <f>$L323-(AI323*'Feedstock Conversions'!$B$19)-'Rail Costs'!U323</f>
        <v>64.89958648746682</v>
      </c>
      <c r="AR323" s="4">
        <f>W323-'Rail Costs'!V323</f>
        <v>44.156523375396063</v>
      </c>
      <c r="AT323" s="4">
        <f>$T323-(AE323*'Feedstock Conversions'!$B$10)-'Rail Costs'!Q323</f>
        <v>107.7576659431346</v>
      </c>
      <c r="AU323" s="4">
        <f>$T323-(AF323*'Feedstock Conversions'!$B$10)-'Rail Costs'!R323</f>
        <v>88.235681903409059</v>
      </c>
      <c r="AV323" s="4">
        <f>$T323-(AG323*'Feedstock Conversions'!$B$10)-'Rail Costs'!S323</f>
        <v>77.708480524164472</v>
      </c>
      <c r="AW323" s="4">
        <f>$T323-(AH323*'Feedstock Conversions'!$B$10)-'Rail Costs'!T323</f>
        <v>107.27424861809591</v>
      </c>
      <c r="AX323" s="4">
        <f>$T323-(AI323*'Feedstock Conversions'!$B$10)-'Rail Costs'!U323</f>
        <v>98.866755350590097</v>
      </c>
      <c r="AY323" s="4">
        <f>X323-'Rail Costs'!V323</f>
        <v>60.741614063827313</v>
      </c>
    </row>
    <row r="324" spans="1:51" x14ac:dyDescent="0.2">
      <c r="A324" s="11">
        <f t="shared" si="36"/>
        <v>45723</v>
      </c>
      <c r="B324" s="49">
        <v>45</v>
      </c>
      <c r="C324" s="18">
        <f>'Poultry Fat'!B324+'Rail Costs'!B324</f>
        <v>50.287390817469202</v>
      </c>
      <c r="E324" s="4">
        <f>'Poultry Fat'!C324*'Feedstock Conversions'!B$19</f>
        <v>374.64106159014557</v>
      </c>
      <c r="F324" s="4">
        <f>'Poultry Fat'!C324*'Feedstock Conversions'!B$10</f>
        <v>408.39228206047034</v>
      </c>
      <c r="H324" s="4">
        <f>'Fuel Values'!B324-'Poultry Fat'!I324-'Poultry Fat'!J324-'Poultry Fat'!K324</f>
        <v>205.31595322468144</v>
      </c>
      <c r="I324" s="18">
        <f>('LCFS Values'!$E$6-$AA$4)/1000000*'LCFS Values'!B324*'LCFS Values'!$G$2*100</f>
        <v>42.534046775318593</v>
      </c>
      <c r="J324" s="4">
        <f>'RIN Values'!C324</f>
        <v>117.14999999999999</v>
      </c>
      <c r="K324" s="25">
        <f>'Fixed Credits Value'!J324</f>
        <v>30</v>
      </c>
      <c r="L324" s="4">
        <f t="shared" si="37"/>
        <v>395</v>
      </c>
      <c r="M324" s="4">
        <f>L324/'Feedstock Conversions'!B$19</f>
        <v>53.020134228187921</v>
      </c>
      <c r="O324" s="4">
        <f>'Fuel Values'!C324*100</f>
        <v>236.60000000000002</v>
      </c>
      <c r="P324" s="18">
        <f>('LCFS Values'!$E$5-AB$4)/1000000*'LCFS Values'!B324*'LCFS Values'!$G$2*100</f>
        <v>41.38202667342857</v>
      </c>
      <c r="Q324" s="4">
        <f>'RIN Values'!D324</f>
        <v>132.76999999999998</v>
      </c>
      <c r="R324" s="25">
        <f>'Fixed Credits Value'!R324</f>
        <v>24</v>
      </c>
      <c r="S324" s="4">
        <f>'Fixed Credits Value'!C324</f>
        <v>16</v>
      </c>
      <c r="T324" s="4">
        <f t="shared" si="33"/>
        <v>450.75202667342859</v>
      </c>
      <c r="U324" s="4">
        <f>T324/'Feedstock Conversions'!B$10</f>
        <v>55.503358713661243</v>
      </c>
      <c r="W324" s="4">
        <f t="shared" si="38"/>
        <v>20.358938409854431</v>
      </c>
      <c r="X324" s="4">
        <f t="shared" si="34"/>
        <v>55.752026673428588</v>
      </c>
      <c r="AE324" s="55">
        <v>46.5</v>
      </c>
      <c r="AF324" s="25">
        <f>$B324+'Rail Costs'!M324</f>
        <v>48.965543113101901</v>
      </c>
      <c r="AG324" s="25">
        <f>$B324+'Rail Costs'!B324</f>
        <v>50.287390817469202</v>
      </c>
      <c r="AH324" s="25">
        <f>$B324+'Rail Costs'!P324</f>
        <v>46.586217245240761</v>
      </c>
      <c r="AI324" s="25">
        <f>$B324+'Rail Costs'!L324</f>
        <v>47.643695408734601</v>
      </c>
      <c r="AM324" s="4">
        <f>$L324-(AE324*'Feedstock Conversions'!$B$19)-'Rail Costs'!Q324</f>
        <v>44.022886844848912</v>
      </c>
      <c r="AN324" s="4">
        <f>$L324-(AF324*'Feedstock Conversions'!$B$19)-'Rail Costs'!R324</f>
        <v>26.155693157866963</v>
      </c>
      <c r="AO324" s="4">
        <f>$L324-(AG324*'Feedstock Conversions'!$B$19)-'Rail Costs'!S324</f>
        <v>16.51567189620356</v>
      </c>
      <c r="AP324" s="4">
        <f>$L324-(AH324*'Feedstock Conversions'!$B$19)-'Rail Costs'!T324</f>
        <v>43.597335660907689</v>
      </c>
      <c r="AQ324" s="4">
        <f>$L324-(AI324*'Feedstock Conversions'!$B$19)-'Rail Costs'!U324</f>
        <v>35.899586487466813</v>
      </c>
      <c r="AR324" s="4">
        <f>W324-'Rail Costs'!V324</f>
        <v>15.156523375396063</v>
      </c>
      <c r="AT324" s="4">
        <f>$T324-(AE324*'Feedstock Conversions'!$B$10)-'Rail Costs'!Q324</f>
        <v>68.565663518277503</v>
      </c>
      <c r="AU324" s="4">
        <f>$T324-(AF324*'Feedstock Conversions'!$B$10)-'Rail Costs'!R324</f>
        <v>49.043679478551965</v>
      </c>
      <c r="AV324" s="4">
        <f>$T324-(AG324*'Feedstock Conversions'!$B$10)-'Rail Costs'!S324</f>
        <v>38.516478099307385</v>
      </c>
      <c r="AW324" s="4">
        <f>$T324-(AH324*'Feedstock Conversions'!$B$10)-'Rail Costs'!T324</f>
        <v>68.082246193238817</v>
      </c>
      <c r="AX324" s="4">
        <f>$T324-(AI324*'Feedstock Conversions'!$B$10)-'Rail Costs'!U324</f>
        <v>59.674752925732996</v>
      </c>
      <c r="AY324" s="4">
        <f>X324-'Rail Costs'!V324</f>
        <v>50.549611638970219</v>
      </c>
    </row>
    <row r="325" spans="1:51" x14ac:dyDescent="0.2">
      <c r="A325" s="11">
        <f t="shared" si="36"/>
        <v>45730</v>
      </c>
      <c r="B325" s="49">
        <v>45</v>
      </c>
      <c r="C325" s="18">
        <f>'Poultry Fat'!B325+'Rail Costs'!B325</f>
        <v>50.287390817469202</v>
      </c>
      <c r="E325" s="4">
        <f>'Poultry Fat'!C325*'Feedstock Conversions'!B$19</f>
        <v>374.64106159014557</v>
      </c>
      <c r="F325" s="4">
        <f>'Poultry Fat'!C325*'Feedstock Conversions'!B$10</f>
        <v>408.39228206047034</v>
      </c>
      <c r="H325" s="4">
        <f>'Fuel Values'!B325-'Poultry Fat'!I325-'Poultry Fat'!J325-'Poultry Fat'!K325</f>
        <v>199.21268016389485</v>
      </c>
      <c r="I325" s="18">
        <f>('LCFS Values'!$E$6-$AA$4)/1000000*'LCFS Values'!B325*'LCFS Values'!$G$2*100</f>
        <v>42.837319836105173</v>
      </c>
      <c r="J325" s="4">
        <f>'RIN Values'!C325</f>
        <v>112.94999999999999</v>
      </c>
      <c r="K325" s="25">
        <f>'Fixed Credits Value'!J325</f>
        <v>30</v>
      </c>
      <c r="L325" s="4">
        <f t="shared" si="37"/>
        <v>385</v>
      </c>
      <c r="M325" s="4">
        <f>L325/'Feedstock Conversions'!B$19</f>
        <v>51.677852348993291</v>
      </c>
      <c r="O325" s="4">
        <f>'Fuel Values'!C325*100</f>
        <v>213.20000000000002</v>
      </c>
      <c r="P325" s="18">
        <f>('LCFS Values'!$E$5-AB$4)/1000000*'LCFS Values'!B325*'LCFS Values'!$G$2*100</f>
        <v>41.677085687142842</v>
      </c>
      <c r="Q325" s="4">
        <f>'RIN Values'!D325</f>
        <v>128.01</v>
      </c>
      <c r="R325" s="25">
        <f>'Fixed Credits Value'!R325</f>
        <v>24</v>
      </c>
      <c r="S325" s="4">
        <f>'Fixed Credits Value'!C325</f>
        <v>16</v>
      </c>
      <c r="T325" s="4">
        <f t="shared" si="33"/>
        <v>422.88708568714287</v>
      </c>
      <c r="U325" s="4">
        <f>T325/'Feedstock Conversions'!B$10</f>
        <v>52.072208716376075</v>
      </c>
      <c r="W325" s="4">
        <f t="shared" si="38"/>
        <v>10.358938409854431</v>
      </c>
      <c r="X325" s="4">
        <f t="shared" si="34"/>
        <v>37.887085687142871</v>
      </c>
      <c r="AE325" s="55">
        <v>46.5</v>
      </c>
      <c r="AF325" s="25">
        <f>$B325+'Rail Costs'!M325</f>
        <v>48.965543113101901</v>
      </c>
      <c r="AG325" s="25">
        <f>$B325+'Rail Costs'!B325</f>
        <v>50.287390817469202</v>
      </c>
      <c r="AH325" s="25">
        <f>$B325+'Rail Costs'!P325</f>
        <v>46.586217245240761</v>
      </c>
      <c r="AI325" s="25">
        <f>$B325+'Rail Costs'!L325</f>
        <v>47.643695408734601</v>
      </c>
      <c r="AM325" s="4">
        <f>$L325-(AE325*'Feedstock Conversions'!$B$19)-'Rail Costs'!Q325</f>
        <v>34.022886844848912</v>
      </c>
      <c r="AN325" s="4">
        <f>$L325-(AF325*'Feedstock Conversions'!$B$19)-'Rail Costs'!R325</f>
        <v>16.155693157866963</v>
      </c>
      <c r="AO325" s="4">
        <f>$L325-(AG325*'Feedstock Conversions'!$B$19)-'Rail Costs'!S325</f>
        <v>6.5156718962035614</v>
      </c>
      <c r="AP325" s="4">
        <f>$L325-(AH325*'Feedstock Conversions'!$B$19)-'Rail Costs'!T325</f>
        <v>33.597335660907689</v>
      </c>
      <c r="AQ325" s="4">
        <f>$L325-(AI325*'Feedstock Conversions'!$B$19)-'Rail Costs'!U325</f>
        <v>25.899586487466816</v>
      </c>
      <c r="AR325" s="4">
        <f>W325-'Rail Costs'!V325</f>
        <v>5.1565233753960626</v>
      </c>
      <c r="AT325" s="4">
        <f>$T325-(AE325*'Feedstock Conversions'!$B$10)-'Rail Costs'!Q325</f>
        <v>40.700722531991786</v>
      </c>
      <c r="AU325" s="4">
        <f>$T325-(AF325*'Feedstock Conversions'!$B$10)-'Rail Costs'!R325</f>
        <v>21.178738492266248</v>
      </c>
      <c r="AV325" s="4">
        <f>$T325-(AG325*'Feedstock Conversions'!$B$10)-'Rail Costs'!S325</f>
        <v>10.651537113021664</v>
      </c>
      <c r="AW325" s="4">
        <f>$T325-(AH325*'Feedstock Conversions'!$B$10)-'Rail Costs'!T325</f>
        <v>40.2173052069531</v>
      </c>
      <c r="AX325" s="4">
        <f>$T325-(AI325*'Feedstock Conversions'!$B$10)-'Rail Costs'!U325</f>
        <v>31.809811939447282</v>
      </c>
      <c r="AY325" s="4">
        <f>X325-'Rail Costs'!V325</f>
        <v>32.684670652684503</v>
      </c>
    </row>
    <row r="326" spans="1:51" x14ac:dyDescent="0.2">
      <c r="A326" s="11">
        <f t="shared" si="36"/>
        <v>45737</v>
      </c>
      <c r="B326" s="49">
        <v>46.2</v>
      </c>
      <c r="C326" s="18">
        <f>'Poultry Fat'!B326+'Rail Costs'!B326</f>
        <v>51.487390817469205</v>
      </c>
      <c r="E326" s="4">
        <f>'Poultry Fat'!C326*'Feedstock Conversions'!B$19</f>
        <v>383.58106159014557</v>
      </c>
      <c r="F326" s="4">
        <f>'Poultry Fat'!C326*'Feedstock Conversions'!B$10</f>
        <v>418.13768206047035</v>
      </c>
      <c r="H326" s="4">
        <f>'Fuel Values'!B326-'Poultry Fat'!I326-'Poultry Fat'!J326-'Poultry Fat'!K326</f>
        <v>202.18649567760212</v>
      </c>
      <c r="I326" s="18">
        <f>('LCFS Values'!$E$6-$AA$4)/1000000*'LCFS Values'!B326*'LCFS Values'!$G$2*100</f>
        <v>45.263504322397864</v>
      </c>
      <c r="J326" s="4">
        <f>'RIN Values'!C326</f>
        <v>117.75</v>
      </c>
      <c r="K326" s="25">
        <f>'Fixed Credits Value'!J326</f>
        <v>30</v>
      </c>
      <c r="L326" s="4">
        <f t="shared" si="37"/>
        <v>395.2</v>
      </c>
      <c r="M326" s="4">
        <f>L326/'Feedstock Conversions'!B$19</f>
        <v>53.04697986577181</v>
      </c>
      <c r="O326" s="4">
        <f>'Fuel Values'!C326*100</f>
        <v>221.8</v>
      </c>
      <c r="P326" s="18">
        <f>('LCFS Values'!$E$5-AB$4)/1000000*'LCFS Values'!B326*'LCFS Values'!$G$2*100</f>
        <v>44.037557796857136</v>
      </c>
      <c r="Q326" s="4">
        <f>'RIN Values'!D326</f>
        <v>133.44999999999999</v>
      </c>
      <c r="R326" s="25">
        <f>'Fixed Credits Value'!R326</f>
        <v>24</v>
      </c>
      <c r="S326" s="4">
        <f>'Fixed Credits Value'!C326</f>
        <v>16</v>
      </c>
      <c r="T326" s="4">
        <f t="shared" si="33"/>
        <v>439.28755779685713</v>
      </c>
      <c r="U326" s="4">
        <f>T326/'Feedstock Conversions'!B$10</f>
        <v>54.091681137380561</v>
      </c>
      <c r="W326" s="4">
        <f t="shared" si="38"/>
        <v>11.618938409854422</v>
      </c>
      <c r="X326" s="4">
        <f t="shared" si="34"/>
        <v>44.087557796857141</v>
      </c>
      <c r="AE326" s="55">
        <v>46.5</v>
      </c>
      <c r="AF326" s="25">
        <f>$B326+'Rail Costs'!M326</f>
        <v>50.165543113101904</v>
      </c>
      <c r="AG326" s="25">
        <f>$B326+'Rail Costs'!B326</f>
        <v>51.487390817469205</v>
      </c>
      <c r="AH326" s="25">
        <f>$B326+'Rail Costs'!P326</f>
        <v>47.786217245240763</v>
      </c>
      <c r="AI326" s="25">
        <f>$B326+'Rail Costs'!L326</f>
        <v>48.843695408734604</v>
      </c>
      <c r="AM326" s="4">
        <f>$L326-(AE326*'Feedstock Conversions'!$B$19)-'Rail Costs'!Q326</f>
        <v>44.222886844848901</v>
      </c>
      <c r="AN326" s="4">
        <f>$L326-(AF326*'Feedstock Conversions'!$B$19)-'Rail Costs'!R326</f>
        <v>17.415693157866897</v>
      </c>
      <c r="AO326" s="4">
        <f>$L326-(AG326*'Feedstock Conversions'!$B$19)-'Rail Costs'!S326</f>
        <v>7.7756718962035523</v>
      </c>
      <c r="AP326" s="4">
        <f>$L326-(AH326*'Feedstock Conversions'!$B$19)-'Rail Costs'!T326</f>
        <v>34.85733566090768</v>
      </c>
      <c r="AQ326" s="4">
        <f>$L326-(AI326*'Feedstock Conversions'!$B$19)-'Rail Costs'!U326</f>
        <v>27.159586487466807</v>
      </c>
      <c r="AR326" s="4">
        <f>W326-'Rail Costs'!V326</f>
        <v>6.4165233753960536</v>
      </c>
      <c r="AT326" s="4">
        <f>$T326-(AE326*'Feedstock Conversions'!$B$10)-'Rail Costs'!Q326</f>
        <v>57.101194641706044</v>
      </c>
      <c r="AU326" s="4">
        <f>$T326-(AF326*'Feedstock Conversions'!$B$10)-'Rail Costs'!R326</f>
        <v>27.833810601980488</v>
      </c>
      <c r="AV326" s="4">
        <f>$T326-(AG326*'Feedstock Conversions'!$B$10)-'Rail Costs'!S326</f>
        <v>17.306609222735904</v>
      </c>
      <c r="AW326" s="4">
        <f>$T326-(AH326*'Feedstock Conversions'!$B$10)-'Rail Costs'!T326</f>
        <v>46.87237731666734</v>
      </c>
      <c r="AX326" s="4">
        <f>$T326-(AI326*'Feedstock Conversions'!$B$10)-'Rail Costs'!U326</f>
        <v>38.464884049161519</v>
      </c>
      <c r="AY326" s="4">
        <f>X326-'Rail Costs'!V326</f>
        <v>38.885142762398772</v>
      </c>
    </row>
    <row r="327" spans="1:51" x14ac:dyDescent="0.2">
      <c r="A327" s="11">
        <f t="shared" si="36"/>
        <v>45744</v>
      </c>
      <c r="B327" s="49">
        <v>47</v>
      </c>
      <c r="C327" s="18">
        <f>'Poultry Fat'!B327+'Rail Costs'!B327</f>
        <v>52.287390817469202</v>
      </c>
      <c r="E327" s="4">
        <f>'Poultry Fat'!C327*'Feedstock Conversions'!B$19</f>
        <v>389.54106159014555</v>
      </c>
      <c r="F327" s="4">
        <f>'Poultry Fat'!C327*'Feedstock Conversions'!B$10</f>
        <v>424.63461539380364</v>
      </c>
      <c r="H327" s="4">
        <f>'Fuel Values'!B327-'Poultry Fat'!I327-'Poultry Fat'!J327-'Poultry Fat'!K327</f>
        <v>200.81476873838869</v>
      </c>
      <c r="I327" s="18">
        <f>('LCFS Values'!$E$6-$AA$4)/1000000*'LCFS Values'!B327*'LCFS Values'!$G$2*100</f>
        <v>44.960231261611277</v>
      </c>
      <c r="J327" s="4">
        <f>'RIN Values'!C327</f>
        <v>126.22500000000001</v>
      </c>
      <c r="K327" s="25">
        <f>'Fixed Credits Value'!J327</f>
        <v>30</v>
      </c>
      <c r="L327" s="4">
        <f t="shared" si="37"/>
        <v>402</v>
      </c>
      <c r="M327" s="4">
        <f>L327/'Feedstock Conversions'!B$19</f>
        <v>53.959731543624159</v>
      </c>
      <c r="O327" s="4">
        <f>'Fuel Values'!C327*100</f>
        <v>234.79999999999998</v>
      </c>
      <c r="P327" s="18">
        <f>('LCFS Values'!$E$5-AB$4)/1000000*'LCFS Values'!B327*'LCFS Values'!$G$2*100</f>
        <v>43.74249878314285</v>
      </c>
      <c r="Q327" s="4">
        <f>'RIN Values'!D327</f>
        <v>143.05500000000001</v>
      </c>
      <c r="R327" s="25">
        <f>'Fixed Credits Value'!R327</f>
        <v>24</v>
      </c>
      <c r="S327" s="4">
        <f>'Fixed Credits Value'!C327</f>
        <v>16</v>
      </c>
      <c r="T327" s="4">
        <f t="shared" si="33"/>
        <v>461.59749878314284</v>
      </c>
      <c r="U327" s="4">
        <f>T327/'Feedstock Conversions'!B$10</f>
        <v>56.838816112193584</v>
      </c>
      <c r="W327" s="4">
        <f t="shared" si="38"/>
        <v>12.458938409854454</v>
      </c>
      <c r="X327" s="4">
        <f t="shared" si="34"/>
        <v>59.597498783142839</v>
      </c>
      <c r="AE327" s="55">
        <v>47.3</v>
      </c>
      <c r="AF327" s="25">
        <f>$B327+'Rail Costs'!M327</f>
        <v>50.965543113101901</v>
      </c>
      <c r="AG327" s="25">
        <f>$B327+'Rail Costs'!B327</f>
        <v>52.287390817469202</v>
      </c>
      <c r="AH327" s="25">
        <f>$B327+'Rail Costs'!P327</f>
        <v>48.586217245240761</v>
      </c>
      <c r="AI327" s="25">
        <f>$B327+'Rail Costs'!L327</f>
        <v>49.643695408734601</v>
      </c>
      <c r="AM327" s="4">
        <f>$L327-(AE327*'Feedstock Conversions'!$B$19)-'Rail Costs'!Q327</f>
        <v>45.062886844848933</v>
      </c>
      <c r="AN327" s="4">
        <f>$L327-(AF327*'Feedstock Conversions'!$B$19)-'Rail Costs'!R327</f>
        <v>18.255693157866929</v>
      </c>
      <c r="AO327" s="4">
        <f>$L327-(AG327*'Feedstock Conversions'!$B$19)-'Rail Costs'!S327</f>
        <v>8.6156718962035832</v>
      </c>
      <c r="AP327" s="4">
        <f>$L327-(AH327*'Feedstock Conversions'!$B$19)-'Rail Costs'!T327</f>
        <v>35.697335660907711</v>
      </c>
      <c r="AQ327" s="4">
        <f>$L327-(AI327*'Feedstock Conversions'!$B$19)-'Rail Costs'!U327</f>
        <v>27.999586487466839</v>
      </c>
      <c r="AR327" s="4">
        <f>W327-'Rail Costs'!V327</f>
        <v>7.2565233753960854</v>
      </c>
      <c r="AT327" s="4">
        <f>$T327-(AE327*'Feedstock Conversions'!$B$10)-'Rail Costs'!Q327</f>
        <v>72.914202294658409</v>
      </c>
      <c r="AU327" s="4">
        <f>$T327-(AF327*'Feedstock Conversions'!$B$10)-'Rail Costs'!R327</f>
        <v>43.646818254932853</v>
      </c>
      <c r="AV327" s="4">
        <f>$T327-(AG327*'Feedstock Conversions'!$B$10)-'Rail Costs'!S327</f>
        <v>33.11961687568833</v>
      </c>
      <c r="AW327" s="4">
        <f>$T327-(AH327*'Feedstock Conversions'!$B$10)-'Rail Costs'!T327</f>
        <v>62.685384969619761</v>
      </c>
      <c r="AX327" s="4">
        <f>$T327-(AI327*'Feedstock Conversions'!$B$10)-'Rail Costs'!U327</f>
        <v>54.277891702113941</v>
      </c>
      <c r="AY327" s="4">
        <f>X327-'Rail Costs'!V327</f>
        <v>54.39508374868447</v>
      </c>
    </row>
    <row r="328" spans="1:51" x14ac:dyDescent="0.2">
      <c r="A328" s="11">
        <f t="shared" si="36"/>
        <v>45751</v>
      </c>
      <c r="B328" s="49">
        <v>47</v>
      </c>
      <c r="C328" s="18">
        <f>'Poultry Fat'!B328+'Rail Costs'!B328</f>
        <v>52.287390817469202</v>
      </c>
      <c r="E328" s="4">
        <f>'Poultry Fat'!C328*'Feedstock Conversions'!B$19</f>
        <v>389.54106159014555</v>
      </c>
      <c r="F328" s="4">
        <f>'Poultry Fat'!C328*'Feedstock Conversions'!B$10</f>
        <v>424.63461539380364</v>
      </c>
      <c r="H328" s="4">
        <f>'Fuel Values'!B328-'Poultry Fat'!I328-'Poultry Fat'!J328-'Poultry Fat'!K328</f>
        <v>208.29895276609983</v>
      </c>
      <c r="I328" s="18">
        <f>('LCFS Values'!$E$6-$AA$4)/1000000*'LCFS Values'!B328*'LCFS Values'!$G$2*100</f>
        <v>42.951047233900148</v>
      </c>
      <c r="J328" s="4">
        <f>'RIN Values'!C328</f>
        <v>150.14999999999998</v>
      </c>
      <c r="K328" s="25">
        <f>'Fixed Credits Value'!J328</f>
        <v>30</v>
      </c>
      <c r="L328" s="4">
        <f t="shared" si="37"/>
        <v>431.4</v>
      </c>
      <c r="M328" s="4">
        <f>L328/'Feedstock Conversions'!B$19</f>
        <v>57.906040268456373</v>
      </c>
      <c r="O328" s="4">
        <f>'Fuel Values'!C328*100</f>
        <v>234</v>
      </c>
      <c r="P328" s="18">
        <f>('LCFS Values'!$E$5-AB$4)/1000000*'LCFS Values'!B328*'LCFS Values'!$G$2*100</f>
        <v>41.787732817285708</v>
      </c>
      <c r="Q328" s="4">
        <f>'RIN Values'!D328</f>
        <v>170.17</v>
      </c>
      <c r="R328" s="25">
        <f>'Fixed Credits Value'!R328</f>
        <v>24</v>
      </c>
      <c r="S328" s="4">
        <f>'Fixed Credits Value'!C328</f>
        <v>16</v>
      </c>
      <c r="T328" s="4">
        <f t="shared" si="33"/>
        <v>485.95773281728566</v>
      </c>
      <c r="U328" s="4">
        <f>T328/'Feedstock Conversions'!B$10</f>
        <v>59.838413957430454</v>
      </c>
      <c r="W328" s="4">
        <f t="shared" si="38"/>
        <v>41.858938409854431</v>
      </c>
      <c r="X328" s="4">
        <f t="shared" si="34"/>
        <v>54.557732817285682</v>
      </c>
      <c r="AE328" s="55">
        <v>47.5</v>
      </c>
      <c r="AF328" s="25">
        <f>$B328+'Rail Costs'!M328</f>
        <v>50.965543113101901</v>
      </c>
      <c r="AG328" s="25">
        <f>$B328+'Rail Costs'!B328</f>
        <v>52.287390817469202</v>
      </c>
      <c r="AH328" s="25">
        <f>$B328+'Rail Costs'!P328</f>
        <v>48.586217245240761</v>
      </c>
      <c r="AI328" s="25">
        <f>$B328+'Rail Costs'!L328</f>
        <v>49.643695408734601</v>
      </c>
      <c r="AM328" s="4">
        <f>$L328-(AE328*'Feedstock Conversions'!$B$19)-'Rail Costs'!Q328</f>
        <v>72.972886844848901</v>
      </c>
      <c r="AN328" s="4">
        <f>$L328-(AF328*'Feedstock Conversions'!$B$19)-'Rail Costs'!R328</f>
        <v>47.655693157866907</v>
      </c>
      <c r="AO328" s="4">
        <f>$L328-(AG328*'Feedstock Conversions'!$B$19)-'Rail Costs'!S328</f>
        <v>38.015671896203564</v>
      </c>
      <c r="AP328" s="4">
        <f>$L328-(AH328*'Feedstock Conversions'!$B$19)-'Rail Costs'!T328</f>
        <v>65.097335660907689</v>
      </c>
      <c r="AQ328" s="4">
        <f>$L328-(AI328*'Feedstock Conversions'!$B$19)-'Rail Costs'!U328</f>
        <v>57.399586487466813</v>
      </c>
      <c r="AR328" s="4">
        <f>W328-'Rail Costs'!V328</f>
        <v>36.656523375396063</v>
      </c>
      <c r="AT328" s="4">
        <f>$T328-(AE328*'Feedstock Conversions'!$B$10)-'Rail Costs'!Q328</f>
        <v>95.650202995467893</v>
      </c>
      <c r="AU328" s="4">
        <f>$T328-(AF328*'Feedstock Conversions'!$B$10)-'Rail Costs'!R328</f>
        <v>68.007052289075673</v>
      </c>
      <c r="AV328" s="4">
        <f>$T328-(AG328*'Feedstock Conversions'!$B$10)-'Rail Costs'!S328</f>
        <v>57.47985090983115</v>
      </c>
      <c r="AW328" s="4">
        <f>$T328-(AH328*'Feedstock Conversions'!$B$10)-'Rail Costs'!T328</f>
        <v>87.045619003762582</v>
      </c>
      <c r="AX328" s="4">
        <f>$T328-(AI328*'Feedstock Conversions'!$B$10)-'Rail Costs'!U328</f>
        <v>78.638125736256768</v>
      </c>
      <c r="AY328" s="4">
        <f>X328-'Rail Costs'!V328</f>
        <v>49.355317782827314</v>
      </c>
    </row>
    <row r="329" spans="1:51" x14ac:dyDescent="0.2">
      <c r="A329" s="11">
        <f t="shared" si="36"/>
        <v>45758</v>
      </c>
      <c r="B329" s="49">
        <v>47.2</v>
      </c>
      <c r="C329" s="18">
        <f>'Poultry Fat'!B329+'Rail Costs'!B329</f>
        <v>52.487390817469205</v>
      </c>
      <c r="E329" s="4">
        <f>'Poultry Fat'!C329*'Feedstock Conversions'!B$19</f>
        <v>391.03106159014561</v>
      </c>
      <c r="F329" s="4">
        <f>'Poultry Fat'!C329*'Feedstock Conversions'!B$10</f>
        <v>426.25884872713704</v>
      </c>
      <c r="H329" s="4">
        <f>'Fuel Values'!B329-'Poultry Fat'!I329-'Poultry Fat'!J329-'Poultry Fat'!K329</f>
        <v>211.37849613618368</v>
      </c>
      <c r="I329" s="18">
        <f>('LCFS Values'!$E$6-$AA$4)/1000000*'LCFS Values'!B329*'LCFS Values'!$G$2*100</f>
        <v>44.846503863816302</v>
      </c>
      <c r="J329" s="4">
        <f>'RIN Values'!C329</f>
        <v>155.17500000000001</v>
      </c>
      <c r="K329" s="25">
        <f>'Fixed Credits Value'!J329</f>
        <v>30</v>
      </c>
      <c r="L329" s="4">
        <f t="shared" si="37"/>
        <v>441.4</v>
      </c>
      <c r="M329" s="4">
        <f>L329/'Feedstock Conversions'!B$19</f>
        <v>59.248322147651002</v>
      </c>
      <c r="O329" s="4">
        <f>'Fuel Values'!C329*100</f>
        <v>219.79999999999995</v>
      </c>
      <c r="P329" s="18">
        <f>('LCFS Values'!$E$5-AB$4)/1000000*'LCFS Values'!B329*'LCFS Values'!$G$2*100</f>
        <v>43.631851652999984</v>
      </c>
      <c r="Q329" s="4">
        <f>'RIN Values'!D329</f>
        <v>175.86500000000001</v>
      </c>
      <c r="R329" s="25">
        <f>'Fixed Credits Value'!R329</f>
        <v>24</v>
      </c>
      <c r="S329" s="4">
        <f>'Fixed Credits Value'!C329</f>
        <v>16</v>
      </c>
      <c r="T329" s="4">
        <f t="shared" si="33"/>
        <v>479.29685165299998</v>
      </c>
      <c r="U329" s="4">
        <f>T329/'Feedstock Conversions'!B$10</f>
        <v>59.018226238389389</v>
      </c>
      <c r="W329" s="4">
        <f t="shared" si="38"/>
        <v>50.368938409854366</v>
      </c>
      <c r="X329" s="4">
        <f t="shared" si="34"/>
        <v>37.896851652999999</v>
      </c>
      <c r="AE329" s="55">
        <v>47.5</v>
      </c>
      <c r="AF329" s="25">
        <f>$B329+'Rail Costs'!M329</f>
        <v>51.165543113101904</v>
      </c>
      <c r="AG329" s="25">
        <f>$B329+'Rail Costs'!B329</f>
        <v>52.487390817469205</v>
      </c>
      <c r="AH329" s="25">
        <f>$B329+'Rail Costs'!P329</f>
        <v>48.786217245240763</v>
      </c>
      <c r="AI329" s="25">
        <f>$B329+'Rail Costs'!L329</f>
        <v>49.843695408734604</v>
      </c>
      <c r="AM329" s="4">
        <f>$L329-(AE329*'Feedstock Conversions'!$B$19)-'Rail Costs'!Q329</f>
        <v>82.972886844848901</v>
      </c>
      <c r="AN329" s="4">
        <f>$L329-(AF329*'Feedstock Conversions'!$B$19)-'Rail Costs'!R329</f>
        <v>56.165693157866897</v>
      </c>
      <c r="AO329" s="4">
        <f>$L329-(AG329*'Feedstock Conversions'!$B$19)-'Rail Costs'!S329</f>
        <v>46.525671896203498</v>
      </c>
      <c r="AP329" s="4">
        <f>$L329-(AH329*'Feedstock Conversions'!$B$19)-'Rail Costs'!T329</f>
        <v>73.607335660907623</v>
      </c>
      <c r="AQ329" s="4">
        <f>$L329-(AI329*'Feedstock Conversions'!$B$19)-'Rail Costs'!U329</f>
        <v>65.909586487466754</v>
      </c>
      <c r="AR329" s="4">
        <f>W329-'Rail Costs'!V329</f>
        <v>45.166523375395997</v>
      </c>
      <c r="AT329" s="4">
        <f>$T329-(AE329*'Feedstock Conversions'!$B$10)-'Rail Costs'!Q329</f>
        <v>88.98932183118221</v>
      </c>
      <c r="AU329" s="4">
        <f>$T329-(AF329*'Feedstock Conversions'!$B$10)-'Rail Costs'!R329</f>
        <v>59.721937791456654</v>
      </c>
      <c r="AV329" s="4">
        <f>$T329-(AG329*'Feedstock Conversions'!$B$10)-'Rail Costs'!S329</f>
        <v>49.194736412212073</v>
      </c>
      <c r="AW329" s="4">
        <f>$T329-(AH329*'Feedstock Conversions'!$B$10)-'Rail Costs'!T329</f>
        <v>78.760504506143505</v>
      </c>
      <c r="AX329" s="4">
        <f>$T329-(AI329*'Feedstock Conversions'!$B$10)-'Rail Costs'!U329</f>
        <v>70.353011238637691</v>
      </c>
      <c r="AY329" s="4">
        <f>X329-'Rail Costs'!V329</f>
        <v>32.69443661854163</v>
      </c>
    </row>
    <row r="330" spans="1:51" x14ac:dyDescent="0.2">
      <c r="A330" s="11">
        <f t="shared" si="36"/>
        <v>45765</v>
      </c>
      <c r="B330" s="49">
        <v>47.666666666666664</v>
      </c>
      <c r="C330" s="18">
        <f>'Poultry Fat'!B330+'Rail Costs'!B330</f>
        <v>52.954057484135866</v>
      </c>
      <c r="E330" s="4">
        <f>'Poultry Fat'!C330*'Feedstock Conversions'!B$19</f>
        <v>394.50772825681219</v>
      </c>
      <c r="F330" s="4">
        <f>'Poultry Fat'!C330*'Feedstock Conversions'!B$10</f>
        <v>430.04872650491478</v>
      </c>
      <c r="H330" s="4">
        <f>'Fuel Values'!B330-'Poultry Fat'!I330-'Poultry Fat'!J330-'Poultry Fat'!K330</f>
        <v>204.77676996127286</v>
      </c>
      <c r="I330" s="18">
        <f>('LCFS Values'!$E$6-$AA$4)/1000000*'LCFS Values'!B330*'LCFS Values'!$G$2*100</f>
        <v>43.848230038727131</v>
      </c>
      <c r="J330" s="4">
        <f>'RIN Values'!C330</f>
        <v>158.875</v>
      </c>
      <c r="K330" s="25">
        <f>'Fixed Credits Value'!J330</f>
        <v>30</v>
      </c>
      <c r="L330" s="4">
        <f t="shared" si="37"/>
        <v>437.5</v>
      </c>
      <c r="M330" s="4">
        <f>L330/'Feedstock Conversions'!B$19</f>
        <v>58.724832214765101</v>
      </c>
      <c r="O330" s="4">
        <f>'Fuel Values'!C330*100</f>
        <v>218.00000000000003</v>
      </c>
      <c r="P330" s="18">
        <f>('LCFS Values'!$E$5-AB$4)/1000000*'LCFS Values'!B330*'LCFS Values'!$G$2*100</f>
        <v>42.660615732857138</v>
      </c>
      <c r="Q330" s="4">
        <f>'RIN Values'!D330</f>
        <v>180.05833333333334</v>
      </c>
      <c r="R330" s="25">
        <f>'Fixed Credits Value'!R330</f>
        <v>24</v>
      </c>
      <c r="S330" s="4">
        <f>'Fixed Credits Value'!C330</f>
        <v>16</v>
      </c>
      <c r="T330" s="4">
        <f t="shared" si="33"/>
        <v>480.71894906619048</v>
      </c>
      <c r="U330" s="4">
        <f>T330/'Feedstock Conversions'!B$10</f>
        <v>59.193336228315772</v>
      </c>
      <c r="W330" s="4">
        <f t="shared" si="38"/>
        <v>42.992271743187814</v>
      </c>
      <c r="X330" s="4">
        <f t="shared" si="34"/>
        <v>43.218949066190476</v>
      </c>
      <c r="AE330" s="55">
        <v>47.833333333333336</v>
      </c>
      <c r="AF330" s="25">
        <f>$B330+'Rail Costs'!M330</f>
        <v>51.632209779768566</v>
      </c>
      <c r="AG330" s="25">
        <f>$B330+'Rail Costs'!B330</f>
        <v>52.954057484135866</v>
      </c>
      <c r="AH330" s="25">
        <f>$B330+'Rail Costs'!P330</f>
        <v>49.252883911907425</v>
      </c>
      <c r="AI330" s="25">
        <f>$B330+'Rail Costs'!L330</f>
        <v>50.310362075401265</v>
      </c>
      <c r="AM330" s="4">
        <f>$L330-(AE330*'Feedstock Conversions'!$B$19)-'Rail Costs'!Q330</f>
        <v>76.589553511515575</v>
      </c>
      <c r="AN330" s="4">
        <f>$L330-(AF330*'Feedstock Conversions'!$B$19)-'Rail Costs'!R330</f>
        <v>48.789026491200289</v>
      </c>
      <c r="AO330" s="4">
        <f>$L330-(AG330*'Feedstock Conversions'!$B$19)-'Rail Costs'!S330</f>
        <v>39.149005229536947</v>
      </c>
      <c r="AP330" s="4">
        <f>$L330-(AH330*'Feedstock Conversions'!$B$19)-'Rail Costs'!T330</f>
        <v>66.230668994241015</v>
      </c>
      <c r="AQ330" s="4">
        <f>$L330-(AI330*'Feedstock Conversions'!$B$19)-'Rail Costs'!U330</f>
        <v>58.532919820800139</v>
      </c>
      <c r="AR330" s="4">
        <f>W330-'Rail Costs'!V330</f>
        <v>37.789856708729445</v>
      </c>
      <c r="AT330" s="4">
        <f>$T330-(AE330*'Feedstock Conversions'!$B$10)-'Rail Costs'!Q330</f>
        <v>87.704363688817111</v>
      </c>
      <c r="AU330" s="4">
        <f>$T330-(AF330*'Feedstock Conversions'!$B$10)-'Rail Costs'!R330</f>
        <v>57.354157426869406</v>
      </c>
      <c r="AV330" s="4">
        <f>$T330-(AG330*'Feedstock Conversions'!$B$10)-'Rail Costs'!S330</f>
        <v>46.826956047624826</v>
      </c>
      <c r="AW330" s="4">
        <f>$T330-(AH330*'Feedstock Conversions'!$B$10)-'Rail Costs'!T330</f>
        <v>76.392724141556315</v>
      </c>
      <c r="AX330" s="4">
        <f>$T330-(AI330*'Feedstock Conversions'!$B$10)-'Rail Costs'!U330</f>
        <v>67.985230874050444</v>
      </c>
      <c r="AY330" s="4">
        <f>X330-'Rail Costs'!V330</f>
        <v>38.016534031732107</v>
      </c>
    </row>
    <row r="331" spans="1:51" x14ac:dyDescent="0.2">
      <c r="A331" s="11"/>
      <c r="C331" s="18"/>
      <c r="I331" s="18"/>
      <c r="P331" s="18"/>
      <c r="AE331" s="54"/>
      <c r="AF331" s="4"/>
      <c r="AG331" s="4"/>
      <c r="AH331" s="4"/>
      <c r="AI331" s="4"/>
      <c r="AM331" s="4"/>
      <c r="AN331" s="4"/>
      <c r="AO331" s="4"/>
      <c r="AP331" s="4"/>
      <c r="AQ331" s="4"/>
      <c r="AR331" s="4"/>
      <c r="AT331" s="4"/>
      <c r="AU331" s="4"/>
      <c r="AV331" s="4"/>
      <c r="AW331" s="4"/>
      <c r="AX331" s="4"/>
      <c r="AY331" s="4"/>
    </row>
    <row r="332" spans="1:51" s="28" customFormat="1" x14ac:dyDescent="0.2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AE332" s="5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DED2-C14B-452D-AD07-4890F9C8E55C}">
  <dimension ref="A1:BJ332"/>
  <sheetViews>
    <sheetView zoomScaleNormal="100" workbookViewId="0">
      <pane xSplit="1" ySplit="1" topLeftCell="W26" activePane="bottomRight" state="frozen"/>
      <selection activeCell="A330" sqref="A330:XFD330"/>
      <selection pane="topRight" activeCell="A330" sqref="A330:XFD330"/>
      <selection pane="bottomLeft" activeCell="A330" sqref="A330:XFD330"/>
      <selection pane="bottomRight" activeCell="A330" sqref="A330:XFD330"/>
    </sheetView>
  </sheetViews>
  <sheetFormatPr defaultColWidth="9" defaultRowHeight="12.75" x14ac:dyDescent="0.2"/>
  <cols>
    <col min="1" max="1" width="10.1640625" bestFit="1" customWidth="1"/>
    <col min="2" max="2" width="15.83203125" style="4" customWidth="1"/>
    <col min="3" max="24" width="9" style="4"/>
    <col min="30" max="30" width="21.33203125" customWidth="1"/>
    <col min="31" max="36" width="11.6640625" customWidth="1"/>
    <col min="39" max="44" width="11.6640625" customWidth="1"/>
    <col min="46" max="51" width="11.6640625" customWidth="1"/>
    <col min="53" max="58" width="11.6640625" customWidth="1"/>
  </cols>
  <sheetData>
    <row r="1" spans="1:62" ht="63.75" x14ac:dyDescent="0.2">
      <c r="B1" s="2" t="s">
        <v>135</v>
      </c>
      <c r="C1" s="2" t="s">
        <v>136</v>
      </c>
      <c r="D1" s="12"/>
      <c r="E1" s="2" t="s">
        <v>137</v>
      </c>
      <c r="F1" s="2" t="s">
        <v>138</v>
      </c>
      <c r="G1" s="12"/>
      <c r="H1" s="2" t="s">
        <v>19</v>
      </c>
      <c r="I1" s="2" t="s">
        <v>20</v>
      </c>
      <c r="J1" s="2" t="s">
        <v>21</v>
      </c>
      <c r="K1" s="2" t="s">
        <v>28</v>
      </c>
      <c r="L1" s="2" t="s">
        <v>23</v>
      </c>
      <c r="M1" s="2" t="s">
        <v>24</v>
      </c>
      <c r="N1" s="12"/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23</v>
      </c>
      <c r="U1" s="2" t="s">
        <v>24</v>
      </c>
      <c r="V1" s="12"/>
      <c r="W1" s="2" t="s">
        <v>139</v>
      </c>
      <c r="X1" s="2" t="s">
        <v>140</v>
      </c>
      <c r="Z1" s="13"/>
      <c r="AA1" s="16" t="s">
        <v>32</v>
      </c>
      <c r="AB1" s="16" t="s">
        <v>33</v>
      </c>
      <c r="AD1" s="47" t="s">
        <v>94</v>
      </c>
      <c r="AE1" s="50" t="s">
        <v>141</v>
      </c>
      <c r="AF1" s="48" t="s">
        <v>142</v>
      </c>
      <c r="AG1" s="17" t="s">
        <v>143</v>
      </c>
      <c r="AH1" s="48" t="s">
        <v>144</v>
      </c>
      <c r="AI1" s="48" t="s">
        <v>145</v>
      </c>
      <c r="AJ1" s="48" t="s">
        <v>146</v>
      </c>
      <c r="AK1" s="17"/>
      <c r="AL1" s="53"/>
      <c r="AM1" s="17" t="s">
        <v>41</v>
      </c>
      <c r="AN1" s="17" t="s">
        <v>42</v>
      </c>
      <c r="AO1" s="17" t="s">
        <v>43</v>
      </c>
      <c r="AP1" s="17" t="s">
        <v>44</v>
      </c>
      <c r="AQ1" s="17" t="s">
        <v>45</v>
      </c>
      <c r="AR1" s="17" t="s">
        <v>46</v>
      </c>
      <c r="AT1" s="17" t="s">
        <v>48</v>
      </c>
      <c r="AU1" s="17" t="s">
        <v>49</v>
      </c>
      <c r="AV1" s="17" t="s">
        <v>50</v>
      </c>
      <c r="AW1" s="17" t="s">
        <v>51</v>
      </c>
      <c r="AX1" s="17" t="s">
        <v>52</v>
      </c>
      <c r="AY1" s="17" t="s">
        <v>53</v>
      </c>
      <c r="BA1" s="17"/>
      <c r="BB1" s="17"/>
      <c r="BC1" s="17"/>
      <c r="BD1" s="17"/>
      <c r="BE1" s="17"/>
      <c r="BF1" s="17"/>
      <c r="BH1" s="15" t="s">
        <v>55</v>
      </c>
      <c r="BI1" s="15" t="s">
        <v>56</v>
      </c>
      <c r="BJ1" s="15" t="s">
        <v>57</v>
      </c>
    </row>
    <row r="2" spans="1:62" x14ac:dyDescent="0.2">
      <c r="A2" s="11">
        <v>43469</v>
      </c>
      <c r="B2" s="4">
        <v>25</v>
      </c>
      <c r="C2" s="18">
        <f>DCO!B2+'Rail Costs'!B2</f>
        <v>29.38</v>
      </c>
      <c r="E2" s="4">
        <f>DCO!C2*'Feedstock Conversions'!B$14</f>
        <v>240.91599999999997</v>
      </c>
      <c r="F2" s="4">
        <f>DCO!C2*'Feedstock Conversions'!B$8</f>
        <v>270.29599999999999</v>
      </c>
      <c r="H2" s="4">
        <f>'Fuel Values'!B2-DCO!I2-DCO!J2-DCO!K2</f>
        <v>-27.461092250141178</v>
      </c>
      <c r="I2" s="18">
        <f>('LCFS Values'!$E$2-$AA$4)/1000000*'LCFS Values'!B2*'LCFS Values'!$G$2*100</f>
        <v>165.33609225014118</v>
      </c>
      <c r="J2" s="4">
        <f>'RIN Values'!C2</f>
        <v>85.875</v>
      </c>
      <c r="K2" s="4">
        <f>'Fixed Credits Value'!B2</f>
        <v>100</v>
      </c>
      <c r="L2" s="4">
        <f>K2+J2+I2+H2</f>
        <v>323.75</v>
      </c>
      <c r="M2" s="4">
        <f>L2/'Feedstock Conversions'!B$21</f>
        <v>41.2000509035378</v>
      </c>
      <c r="W2" s="4">
        <f>L2-E2</f>
        <v>82.834000000000032</v>
      </c>
      <c r="Z2" s="37" t="s">
        <v>64</v>
      </c>
      <c r="AA2" s="38">
        <f>MIN(AA10:AA105)</f>
        <v>24.5</v>
      </c>
      <c r="AB2" s="38">
        <f>MIN(AB10:AB105)</f>
        <v>25.46</v>
      </c>
      <c r="AC2" s="38"/>
      <c r="AE2" s="4">
        <f>$B2+'Rail Costs'!K2</f>
        <v>26.094999999999999</v>
      </c>
      <c r="AF2" s="4">
        <v>25</v>
      </c>
      <c r="AG2" s="4">
        <f>B2+'Rail Costs'!M2</f>
        <v>28.285</v>
      </c>
      <c r="AH2" s="4">
        <v>25.656300000000002</v>
      </c>
      <c r="AI2" s="4">
        <v>26.75</v>
      </c>
      <c r="AJ2" s="4">
        <v>25</v>
      </c>
      <c r="AM2" s="4">
        <f>$L2-(AE2*'Feedstock Conversions'!$B$14)-'Rail Costs'!Q2</f>
        <v>106.06202459165155</v>
      </c>
      <c r="AN2" s="4">
        <f>$L2-(AF2*'Feedstock Conversions'!$B$14)-'Rail Costs'!R2</f>
        <v>115.44931340326204</v>
      </c>
      <c r="AO2" s="4">
        <f>$L2-(AG2*'Feedstock Conversions'!$B$14)-'Rail Costs'!S2</f>
        <v>88.68157938258193</v>
      </c>
      <c r="AP2" s="4">
        <f>$L2-(AH2*'Feedstock Conversions'!$B$14)-'Rail Costs'!T2</f>
        <v>109.83598246823958</v>
      </c>
      <c r="AQ2" s="4">
        <f>$L2-(AI2*'Feedstock Conversions'!$B$14)-'Rail Costs'!U2</f>
        <v>101.01468041360206</v>
      </c>
      <c r="AR2" s="4">
        <f>$L2-(AJ2*'Feedstock Conversions'!$B$14)-'Rail Costs'!V2</f>
        <v>114.5111709618875</v>
      </c>
      <c r="BH2">
        <f t="shared" ref="BH2:BH65" si="0">WEEKNUM(A2)</f>
        <v>1</v>
      </c>
      <c r="BI2">
        <f t="shared" ref="BI2:BI65" si="1">YEAR(A2)</f>
        <v>2019</v>
      </c>
      <c r="BJ2">
        <f>MONTH(A2)</f>
        <v>1</v>
      </c>
    </row>
    <row r="3" spans="1:62" x14ac:dyDescent="0.2">
      <c r="A3" s="11">
        <v>43476</v>
      </c>
      <c r="B3" s="4">
        <v>25.05</v>
      </c>
      <c r="C3" s="18">
        <f>DCO!B3+'Rail Costs'!B3</f>
        <v>29.43</v>
      </c>
      <c r="E3" s="4">
        <f>DCO!C3*'Feedstock Conversions'!B$14</f>
        <v>241.32599999999996</v>
      </c>
      <c r="F3" s="4">
        <f>DCO!C3*'Feedstock Conversions'!B$8</f>
        <v>270.75599999999997</v>
      </c>
      <c r="H3" s="4">
        <f>'Fuel Values'!B3-DCO!I3-DCO!J3-DCO!K3</f>
        <v>-18.268036311241985</v>
      </c>
      <c r="I3" s="18">
        <f>('LCFS Values'!$E$2-$AA$4)/1000000*'LCFS Values'!B3*'LCFS Values'!$G$2*100</f>
        <v>161.64303631124199</v>
      </c>
      <c r="J3" s="4">
        <f>'RIN Values'!C3</f>
        <v>79.125</v>
      </c>
      <c r="K3" s="4">
        <f>'Fixed Credits Value'!B3</f>
        <v>100</v>
      </c>
      <c r="L3" s="4">
        <f t="shared" ref="L3:L66" si="2">K3+J3+I3+H3</f>
        <v>322.5</v>
      </c>
      <c r="M3" s="4">
        <f>L3/'Feedstock Conversions'!B$21</f>
        <v>41.040977347925683</v>
      </c>
      <c r="W3" s="4">
        <f t="shared" ref="W3:W66" si="3">L3-E3</f>
        <v>81.174000000000035</v>
      </c>
      <c r="Z3" s="37" t="s">
        <v>65</v>
      </c>
      <c r="AA3" s="38">
        <f>MAX(AA10:AA105)</f>
        <v>38.75</v>
      </c>
      <c r="AB3" s="38">
        <f>MAX(AB10:AB105)</f>
        <v>78.599999999999994</v>
      </c>
      <c r="AE3" s="4">
        <f>$B3+'Rail Costs'!K3</f>
        <v>26.145</v>
      </c>
      <c r="AF3" s="4">
        <v>25</v>
      </c>
      <c r="AG3" s="4">
        <f>B3+'Rail Costs'!M3</f>
        <v>28.335000000000001</v>
      </c>
      <c r="AH3" s="4">
        <v>25.1</v>
      </c>
      <c r="AI3" s="4">
        <v>26.675000000000001</v>
      </c>
      <c r="AJ3" s="4">
        <v>25</v>
      </c>
      <c r="AM3" s="4">
        <f>$L3-(AE3*'Feedstock Conversions'!$B$14)-'Rail Costs'!Q3</f>
        <v>104.40202459165155</v>
      </c>
      <c r="AN3" s="4">
        <f>$L3-(AF3*'Feedstock Conversions'!$B$14)-'Rail Costs'!R3</f>
        <v>114.19931340326204</v>
      </c>
      <c r="AO3" s="4">
        <f>$L3-(AG3*'Feedstock Conversions'!$B$14)-'Rail Costs'!S3</f>
        <v>87.021579382581933</v>
      </c>
      <c r="AP3" s="4">
        <f>$L3-(AH3*'Feedstock Conversions'!$B$14)-'Rail Costs'!T3</f>
        <v>113.14764246823957</v>
      </c>
      <c r="AQ3" s="4">
        <f>$L3-(AI3*'Feedstock Conversions'!$B$14)-'Rail Costs'!U3</f>
        <v>100.37968041360207</v>
      </c>
      <c r="AR3" s="4">
        <f>$L3-(AJ3*'Feedstock Conversions'!$B$14)-'Rail Costs'!V3</f>
        <v>113.2611709618875</v>
      </c>
      <c r="BH3">
        <f t="shared" si="0"/>
        <v>2</v>
      </c>
      <c r="BI3">
        <f t="shared" si="1"/>
        <v>2019</v>
      </c>
      <c r="BJ3">
        <f t="shared" ref="BJ3:BJ66" si="4">MONTH(A3)</f>
        <v>1</v>
      </c>
    </row>
    <row r="4" spans="1:62" x14ac:dyDescent="0.2">
      <c r="A4" s="11">
        <v>43483</v>
      </c>
      <c r="B4" s="4">
        <v>24.95</v>
      </c>
      <c r="C4" s="18">
        <f>DCO!B4+'Rail Costs'!B4</f>
        <v>29.33</v>
      </c>
      <c r="E4" s="4">
        <f>DCO!C4*'Feedstock Conversions'!B$14</f>
        <v>240.50599999999997</v>
      </c>
      <c r="F4" s="4">
        <f>DCO!C4*'Feedstock Conversions'!B$8</f>
        <v>269.83599999999996</v>
      </c>
      <c r="H4" s="4">
        <f>'Fuel Values'!B4-DCO!I4-DCO!J4-DCO!K4</f>
        <v>-14.268748811403242</v>
      </c>
      <c r="I4" s="18">
        <f>('LCFS Values'!$E$2-$AA$4)/1000000*'LCFS Values'!B4*'LCFS Values'!$G$2*100</f>
        <v>162.06874881140325</v>
      </c>
      <c r="J4" s="4">
        <f>'RIN Values'!C4</f>
        <v>74.699999999999989</v>
      </c>
      <c r="K4" s="4">
        <f>'Fixed Credits Value'!B4</f>
        <v>100</v>
      </c>
      <c r="L4" s="4">
        <f t="shared" si="2"/>
        <v>322.5</v>
      </c>
      <c r="M4" s="4">
        <f>L4/'Feedstock Conversions'!B$21</f>
        <v>41.040977347925683</v>
      </c>
      <c r="W4" s="4">
        <f t="shared" si="3"/>
        <v>81.994000000000028</v>
      </c>
      <c r="Z4" s="37" t="s">
        <v>66</v>
      </c>
      <c r="AA4" s="38">
        <f>AVERAGE(AA10:AA105)</f>
        <v>30.852903225806447</v>
      </c>
      <c r="AB4" s="38">
        <f>AVERAGE(AB10:AB105)</f>
        <v>37.676111111111112</v>
      </c>
      <c r="AE4" s="4">
        <f>$B4+'Rail Costs'!K4</f>
        <v>26.044999999999998</v>
      </c>
      <c r="AF4" s="4">
        <v>25</v>
      </c>
      <c r="AG4" s="4">
        <f>B4+'Rail Costs'!M4</f>
        <v>28.234999999999999</v>
      </c>
      <c r="AH4" s="4">
        <v>25</v>
      </c>
      <c r="AI4" s="4">
        <v>26.524999999999999</v>
      </c>
      <c r="AJ4" s="4">
        <v>24.9</v>
      </c>
      <c r="AM4" s="4">
        <f>$L4-(AE4*'Feedstock Conversions'!$B$14)-'Rail Costs'!Q4</f>
        <v>105.22202459165158</v>
      </c>
      <c r="AN4" s="4">
        <f>$L4-(AF4*'Feedstock Conversions'!$B$14)-'Rail Costs'!R4</f>
        <v>114.19931340326204</v>
      </c>
      <c r="AO4" s="4">
        <f>$L4-(AG4*'Feedstock Conversions'!$B$14)-'Rail Costs'!S4</f>
        <v>87.841579382581926</v>
      </c>
      <c r="AP4" s="4">
        <f>$L4-(AH4*'Feedstock Conversions'!$B$14)-'Rail Costs'!T4</f>
        <v>113.96764246823959</v>
      </c>
      <c r="AQ4" s="4">
        <f>$L4-(AI4*'Feedstock Conversions'!$B$14)-'Rail Costs'!U4</f>
        <v>101.60968041360209</v>
      </c>
      <c r="AR4" s="4">
        <f>$L4-(AJ4*'Feedstock Conversions'!$B$14)-'Rail Costs'!V4</f>
        <v>114.08117096188749</v>
      </c>
      <c r="BH4">
        <f t="shared" si="0"/>
        <v>3</v>
      </c>
      <c r="BI4">
        <f t="shared" si="1"/>
        <v>2019</v>
      </c>
      <c r="BJ4">
        <f t="shared" si="4"/>
        <v>1</v>
      </c>
    </row>
    <row r="5" spans="1:62" x14ac:dyDescent="0.2">
      <c r="A5" s="11">
        <v>43490</v>
      </c>
      <c r="B5" s="4">
        <v>24.75</v>
      </c>
      <c r="C5" s="18">
        <f>DCO!B5+'Rail Costs'!B5</f>
        <v>29.13</v>
      </c>
      <c r="E5" s="4">
        <f>DCO!C5*'Feedstock Conversions'!B$14</f>
        <v>238.86599999999996</v>
      </c>
      <c r="F5" s="4">
        <f>DCO!C5*'Feedstock Conversions'!B$8</f>
        <v>267.99599999999998</v>
      </c>
      <c r="H5" s="4">
        <f>'Fuel Values'!B5-DCO!I5-DCO!J5-DCO!K5</f>
        <v>-21.032337561774227</v>
      </c>
      <c r="I5" s="18">
        <f>('LCFS Values'!$E$2-$AA$4)/1000000*'LCFS Values'!B5*'LCFS Values'!$G$2*100</f>
        <v>163.04788756177422</v>
      </c>
      <c r="J5" s="4">
        <f>'RIN Values'!C5</f>
        <v>80.48445000000001</v>
      </c>
      <c r="K5" s="4">
        <f>'Fixed Credits Value'!B5</f>
        <v>100</v>
      </c>
      <c r="L5" s="4">
        <f t="shared" si="2"/>
        <v>322.5</v>
      </c>
      <c r="M5" s="4">
        <f>L5/'Feedstock Conversions'!B$21</f>
        <v>41.040977347925683</v>
      </c>
      <c r="W5" s="4">
        <f t="shared" si="3"/>
        <v>83.634000000000043</v>
      </c>
      <c r="AE5" s="4">
        <f>$B5+'Rail Costs'!K5</f>
        <v>25.844999999999999</v>
      </c>
      <c r="AF5" s="4">
        <v>25</v>
      </c>
      <c r="AG5" s="4">
        <f>B5+'Rail Costs'!M5</f>
        <v>28.035</v>
      </c>
      <c r="AH5" s="4">
        <v>25</v>
      </c>
      <c r="AI5" s="4">
        <v>26.5</v>
      </c>
      <c r="AJ5" s="4">
        <v>24.75</v>
      </c>
      <c r="AM5" s="4">
        <f>$L5-(AE5*'Feedstock Conversions'!$B$14)-'Rail Costs'!Q5</f>
        <v>106.86202459165156</v>
      </c>
      <c r="AN5" s="4">
        <f>$L5-(AF5*'Feedstock Conversions'!$B$14)-'Rail Costs'!R5</f>
        <v>114.19931340326204</v>
      </c>
      <c r="AO5" s="4">
        <f>$L5-(AG5*'Feedstock Conversions'!$B$14)-'Rail Costs'!S5</f>
        <v>89.481579382581941</v>
      </c>
      <c r="AP5" s="4">
        <f>$L5-(AH5*'Feedstock Conversions'!$B$14)-'Rail Costs'!T5</f>
        <v>113.96764246823959</v>
      </c>
      <c r="AQ5" s="4">
        <f>$L5-(AI5*'Feedstock Conversions'!$B$14)-'Rail Costs'!U5</f>
        <v>101.81468041360208</v>
      </c>
      <c r="AR5" s="4">
        <f>$L5-(AJ5*'Feedstock Conversions'!$B$14)-'Rail Costs'!V5</f>
        <v>115.31117096188748</v>
      </c>
      <c r="BH5">
        <f t="shared" si="0"/>
        <v>4</v>
      </c>
      <c r="BI5">
        <f t="shared" si="1"/>
        <v>2019</v>
      </c>
      <c r="BJ5">
        <f t="shared" si="4"/>
        <v>1</v>
      </c>
    </row>
    <row r="6" spans="1:62" x14ac:dyDescent="0.2">
      <c r="A6" s="11">
        <v>43497</v>
      </c>
      <c r="B6" s="4">
        <v>24.85</v>
      </c>
      <c r="C6" s="18">
        <f>DCO!B6+'Rail Costs'!B6</f>
        <v>29.23</v>
      </c>
      <c r="E6" s="4">
        <f>DCO!C6*'Feedstock Conversions'!B$14</f>
        <v>239.68599999999998</v>
      </c>
      <c r="F6" s="4">
        <f>DCO!C6*'Feedstock Conversions'!B$8</f>
        <v>268.916</v>
      </c>
      <c r="H6" s="4">
        <f>'Fuel Values'!B6-DCO!I6-DCO!J6-DCO!K6</f>
        <v>-25.483454437185515</v>
      </c>
      <c r="I6" s="18">
        <f>('LCFS Values'!$E$2-$AA$4)/1000000*'LCFS Values'!B6*'LCFS Values'!$G$2*100</f>
        <v>164.13345443718552</v>
      </c>
      <c r="J6" s="4">
        <f>'RIN Values'!C6</f>
        <v>83.85</v>
      </c>
      <c r="K6" s="4">
        <f>'Fixed Credits Value'!B6</f>
        <v>100</v>
      </c>
      <c r="L6" s="4">
        <f t="shared" si="2"/>
        <v>322.5</v>
      </c>
      <c r="M6" s="4">
        <f>L6/'Feedstock Conversions'!B$21</f>
        <v>41.040977347925683</v>
      </c>
      <c r="W6" s="4">
        <f t="shared" si="3"/>
        <v>82.814000000000021</v>
      </c>
      <c r="AE6" s="4">
        <f>$B6+'Rail Costs'!K6</f>
        <v>25.945</v>
      </c>
      <c r="AF6" s="4">
        <v>25</v>
      </c>
      <c r="AG6" s="4">
        <f>B6+'Rail Costs'!M6</f>
        <v>28.135000000000002</v>
      </c>
      <c r="AH6" s="4">
        <v>25</v>
      </c>
      <c r="AI6" s="4">
        <v>26.5</v>
      </c>
      <c r="AJ6" s="4">
        <v>24.75</v>
      </c>
      <c r="AM6" s="4">
        <f>$L6-(AE6*'Feedstock Conversions'!$B$14)-'Rail Costs'!Q6</f>
        <v>106.04202459165154</v>
      </c>
      <c r="AN6" s="4">
        <f>$L6-(AF6*'Feedstock Conversions'!$B$14)-'Rail Costs'!R6</f>
        <v>114.19931340326204</v>
      </c>
      <c r="AO6" s="4">
        <f>$L6-(AG6*'Feedstock Conversions'!$B$14)-'Rail Costs'!S6</f>
        <v>88.66157938258192</v>
      </c>
      <c r="AP6" s="4">
        <f>$L6-(AH6*'Feedstock Conversions'!$B$14)-'Rail Costs'!T6</f>
        <v>113.96764246823959</v>
      </c>
      <c r="AQ6" s="4">
        <f>$L6-(AI6*'Feedstock Conversions'!$B$14)-'Rail Costs'!U6</f>
        <v>101.81468041360208</v>
      </c>
      <c r="AR6" s="4">
        <f>$L6-(AJ6*'Feedstock Conversions'!$B$14)-'Rail Costs'!V6</f>
        <v>115.31117096188748</v>
      </c>
      <c r="BH6">
        <f t="shared" si="0"/>
        <v>5</v>
      </c>
      <c r="BI6">
        <f t="shared" si="1"/>
        <v>2019</v>
      </c>
      <c r="BJ6">
        <f t="shared" si="4"/>
        <v>2</v>
      </c>
    </row>
    <row r="7" spans="1:62" x14ac:dyDescent="0.2">
      <c r="A7" s="11">
        <v>43504</v>
      </c>
      <c r="B7" s="4">
        <v>25</v>
      </c>
      <c r="C7" s="18">
        <f>DCO!B7+'Rail Costs'!B7</f>
        <v>29.38</v>
      </c>
      <c r="E7" s="4">
        <f>DCO!C7*'Feedstock Conversions'!B$14</f>
        <v>240.91599999999997</v>
      </c>
      <c r="F7" s="4">
        <f>DCO!C7*'Feedstock Conversions'!B$8</f>
        <v>270.29599999999999</v>
      </c>
      <c r="H7" s="4">
        <f>'Fuel Values'!B7-DCO!I7-DCO!J7-DCO!K7</f>
        <v>-27.367020062709713</v>
      </c>
      <c r="I7" s="18">
        <f>('LCFS Values'!$E$2-$AA$4)/1000000*'LCFS Values'!B7*'LCFS Values'!$G$2*100</f>
        <v>165.51702006270969</v>
      </c>
      <c r="J7" s="4">
        <f>'RIN Values'!C7</f>
        <v>85.050000000000011</v>
      </c>
      <c r="K7" s="4">
        <f>'Fixed Credits Value'!B7</f>
        <v>100</v>
      </c>
      <c r="L7" s="4">
        <f t="shared" si="2"/>
        <v>323.20000000000005</v>
      </c>
      <c r="M7" s="4">
        <f>L7/'Feedstock Conversions'!B$21</f>
        <v>41.130058539068472</v>
      </c>
      <c r="W7" s="4">
        <f t="shared" si="3"/>
        <v>82.284000000000077</v>
      </c>
      <c r="AE7" s="4">
        <f>$B7+'Rail Costs'!K7</f>
        <v>26.094999999999999</v>
      </c>
      <c r="AF7" s="4">
        <v>24.85</v>
      </c>
      <c r="AG7" s="4">
        <f>B7+'Rail Costs'!M7</f>
        <v>28.285</v>
      </c>
      <c r="AH7" s="4">
        <v>25</v>
      </c>
      <c r="AI7" s="4">
        <v>26.5</v>
      </c>
      <c r="AJ7" s="4">
        <v>24.75</v>
      </c>
      <c r="AM7" s="4">
        <f>$L7-(AE7*'Feedstock Conversions'!$B$14)-'Rail Costs'!Q7</f>
        <v>105.5120245916516</v>
      </c>
      <c r="AN7" s="4">
        <f>$L7-(AF7*'Feedstock Conversions'!$B$14)-'Rail Costs'!R7</f>
        <v>116.12931340326207</v>
      </c>
      <c r="AO7" s="4">
        <f>$L7-(AG7*'Feedstock Conversions'!$B$14)-'Rail Costs'!S7</f>
        <v>88.131579382581975</v>
      </c>
      <c r="AP7" s="4">
        <f>$L7-(AH7*'Feedstock Conversions'!$B$14)-'Rail Costs'!T7</f>
        <v>114.66764246823963</v>
      </c>
      <c r="AQ7" s="4">
        <f>$L7-(AI7*'Feedstock Conversions'!$B$14)-'Rail Costs'!U7</f>
        <v>102.51468041360212</v>
      </c>
      <c r="AR7" s="4">
        <f>$L7-(AJ7*'Feedstock Conversions'!$B$14)-'Rail Costs'!V7</f>
        <v>116.01117096188753</v>
      </c>
      <c r="BH7">
        <f t="shared" si="0"/>
        <v>6</v>
      </c>
      <c r="BI7">
        <f t="shared" si="1"/>
        <v>2019</v>
      </c>
      <c r="BJ7">
        <f t="shared" si="4"/>
        <v>2</v>
      </c>
    </row>
    <row r="8" spans="1:62" x14ac:dyDescent="0.2">
      <c r="A8" s="11">
        <v>43511</v>
      </c>
      <c r="B8" s="4">
        <v>24.6</v>
      </c>
      <c r="C8" s="18">
        <f>DCO!B8+'Rail Costs'!B8</f>
        <v>28.98</v>
      </c>
      <c r="E8" s="4">
        <f>DCO!C8*'Feedstock Conversions'!B$14</f>
        <v>237.636</v>
      </c>
      <c r="F8" s="4">
        <f>DCO!C8*'Feedstock Conversions'!B$8</f>
        <v>266.61599999999999</v>
      </c>
      <c r="H8" s="4">
        <f>'Fuel Values'!B8-DCO!I8-DCO!J8-DCO!K8</f>
        <v>-22.73472756332265</v>
      </c>
      <c r="I8" s="18">
        <f>('LCFS Values'!$E$2-$AA$4)/1000000*'LCFS Values'!B8*'LCFS Values'!$G$2*100</f>
        <v>167.13472756332263</v>
      </c>
      <c r="J8" s="4">
        <f>'RIN Values'!C8</f>
        <v>82.800000000000011</v>
      </c>
      <c r="K8" s="4">
        <f>'Fixed Credits Value'!B8</f>
        <v>100</v>
      </c>
      <c r="L8" s="4">
        <f t="shared" si="2"/>
        <v>327.20000000000005</v>
      </c>
      <c r="M8" s="4">
        <f>L8/'Feedstock Conversions'!B$21</f>
        <v>41.639093917027239</v>
      </c>
      <c r="W8" s="4">
        <f t="shared" si="3"/>
        <v>89.56400000000005</v>
      </c>
      <c r="AA8" s="21" t="s">
        <v>67</v>
      </c>
      <c r="AB8" s="21"/>
      <c r="AE8" s="4">
        <f>$B8+'Rail Costs'!K8</f>
        <v>25.695</v>
      </c>
      <c r="AF8" s="4">
        <v>24.45</v>
      </c>
      <c r="AG8" s="4">
        <f>B8+'Rail Costs'!M8</f>
        <v>27.885000000000002</v>
      </c>
      <c r="AH8" s="4">
        <v>24.85</v>
      </c>
      <c r="AI8" s="4">
        <v>26.35</v>
      </c>
      <c r="AJ8" s="4">
        <v>24.574999999999999</v>
      </c>
      <c r="AM8" s="4">
        <f>$L8-(AE8*'Feedstock Conversions'!$B$14)-'Rail Costs'!Q8</f>
        <v>112.7920245916516</v>
      </c>
      <c r="AN8" s="4">
        <f>$L8-(AF8*'Feedstock Conversions'!$B$14)-'Rail Costs'!R8</f>
        <v>123.40931340326208</v>
      </c>
      <c r="AO8" s="4">
        <f>$L8-(AG8*'Feedstock Conversions'!$B$14)-'Rail Costs'!S8</f>
        <v>95.411579382581976</v>
      </c>
      <c r="AP8" s="4">
        <f>$L8-(AH8*'Feedstock Conversions'!$B$14)-'Rail Costs'!T8</f>
        <v>119.89764246823962</v>
      </c>
      <c r="AQ8" s="4">
        <f>$L8-(AI8*'Feedstock Conversions'!$B$14)-'Rail Costs'!U8</f>
        <v>107.74468041360211</v>
      </c>
      <c r="AR8" s="4">
        <f>$L8-(AJ8*'Feedstock Conversions'!$B$14)-'Rail Costs'!V8</f>
        <v>121.44617096188753</v>
      </c>
      <c r="BH8">
        <f t="shared" si="0"/>
        <v>7</v>
      </c>
      <c r="BI8">
        <f t="shared" si="1"/>
        <v>2019</v>
      </c>
      <c r="BJ8">
        <f t="shared" si="4"/>
        <v>2</v>
      </c>
    </row>
    <row r="9" spans="1:62" x14ac:dyDescent="0.2">
      <c r="A9" s="11">
        <v>43518</v>
      </c>
      <c r="B9" s="4">
        <v>24</v>
      </c>
      <c r="C9" s="18">
        <f>DCO!B9+'Rail Costs'!B9</f>
        <v>28.38</v>
      </c>
      <c r="E9" s="4">
        <f>DCO!C9*'Feedstock Conversions'!B$14</f>
        <v>232.71599999999998</v>
      </c>
      <c r="F9" s="4">
        <f>DCO!C9*'Feedstock Conversions'!B$8</f>
        <v>261.09599999999995</v>
      </c>
      <c r="H9" s="4">
        <f>'Fuel Values'!B9-DCO!I9-DCO!J9-DCO!K9</f>
        <v>-21.588393813145217</v>
      </c>
      <c r="I9" s="18">
        <f>('LCFS Values'!$E$2-$AA$4)/1000000*'LCFS Values'!B9*'LCFS Values'!$G$2*100</f>
        <v>166.66644381314521</v>
      </c>
      <c r="J9" s="4">
        <f>'RIN Values'!C9</f>
        <v>82.92195000000001</v>
      </c>
      <c r="K9" s="4">
        <f>'Fixed Credits Value'!B9</f>
        <v>100</v>
      </c>
      <c r="L9" s="4">
        <f t="shared" si="2"/>
        <v>328</v>
      </c>
      <c r="M9" s="4">
        <f>L9/'Feedstock Conversions'!B$21</f>
        <v>41.74090099261899</v>
      </c>
      <c r="W9" s="4">
        <f t="shared" si="3"/>
        <v>95.28400000000002</v>
      </c>
      <c r="AA9" s="22" t="s">
        <v>68</v>
      </c>
      <c r="AB9" s="22" t="s">
        <v>69</v>
      </c>
      <c r="AE9" s="4">
        <f>$B9+'Rail Costs'!K9</f>
        <v>25.094999999999999</v>
      </c>
      <c r="AF9" s="4">
        <v>23.875</v>
      </c>
      <c r="AG9" s="4">
        <f>B9+'Rail Costs'!M9</f>
        <v>27.285</v>
      </c>
      <c r="AH9" s="4">
        <v>24.375</v>
      </c>
      <c r="AI9" s="4">
        <v>26.25</v>
      </c>
      <c r="AJ9" s="4">
        <v>24</v>
      </c>
      <c r="AM9" s="4">
        <f>$L9-(AE9*'Feedstock Conversions'!$B$14)-'Rail Costs'!Q9</f>
        <v>118.51202459165157</v>
      </c>
      <c r="AN9" s="4">
        <f>$L9-(AF9*'Feedstock Conversions'!$B$14)-'Rail Costs'!R9</f>
        <v>128.92431340326203</v>
      </c>
      <c r="AO9" s="4">
        <f>$L9-(AG9*'Feedstock Conversions'!$B$14)-'Rail Costs'!S9</f>
        <v>101.13157938258192</v>
      </c>
      <c r="AP9" s="4">
        <f>$L9-(AH9*'Feedstock Conversions'!$B$14)-'Rail Costs'!T9</f>
        <v>124.59264246823959</v>
      </c>
      <c r="AQ9" s="4">
        <f>$L9-(AI9*'Feedstock Conversions'!$B$14)-'Rail Costs'!U9</f>
        <v>109.36468041360209</v>
      </c>
      <c r="AR9" s="4">
        <f>$L9-(AJ9*'Feedstock Conversions'!$B$14)-'Rail Costs'!V9</f>
        <v>126.96117096188749</v>
      </c>
      <c r="BH9">
        <f t="shared" si="0"/>
        <v>8</v>
      </c>
      <c r="BI9">
        <f t="shared" si="1"/>
        <v>2019</v>
      </c>
      <c r="BJ9">
        <f t="shared" si="4"/>
        <v>2</v>
      </c>
    </row>
    <row r="10" spans="1:62" x14ac:dyDescent="0.2">
      <c r="A10" s="11">
        <v>43525</v>
      </c>
      <c r="B10" s="4">
        <v>23.875</v>
      </c>
      <c r="C10" s="18">
        <f>DCO!B10+'Rail Costs'!B10</f>
        <v>28.254999999999999</v>
      </c>
      <c r="E10" s="4">
        <f>DCO!C10*'Feedstock Conversions'!B$14</f>
        <v>231.69099999999997</v>
      </c>
      <c r="F10" s="4">
        <f>DCO!C10*'Feedstock Conversions'!B$8</f>
        <v>259.94599999999997</v>
      </c>
      <c r="H10" s="4">
        <f>'Fuel Values'!B10-DCO!I10-DCO!J10-DCO!K10</f>
        <v>-18.699585063290328</v>
      </c>
      <c r="I10" s="18">
        <f>('LCFS Values'!$E$2-$AA$4)/1000000*'LCFS Values'!B10*'LCFS Values'!$G$2*100</f>
        <v>167.04958506329032</v>
      </c>
      <c r="J10" s="4">
        <f>'RIN Values'!C10</f>
        <v>79.650000000000006</v>
      </c>
      <c r="K10" s="4">
        <f>'Fixed Credits Value'!B10</f>
        <v>100</v>
      </c>
      <c r="L10" s="4">
        <f t="shared" si="2"/>
        <v>328</v>
      </c>
      <c r="M10" s="4">
        <f>L10/'Feedstock Conversions'!B$21</f>
        <v>41.74090099261899</v>
      </c>
      <c r="W10" s="4">
        <f t="shared" si="3"/>
        <v>96.309000000000026</v>
      </c>
      <c r="AA10" s="23">
        <v>32.799999999999997</v>
      </c>
      <c r="AB10" s="23">
        <v>37.39</v>
      </c>
      <c r="AE10" s="4">
        <f>$B10+'Rail Costs'!K10</f>
        <v>24.97</v>
      </c>
      <c r="AF10" s="4">
        <v>23.85</v>
      </c>
      <c r="AG10" s="4">
        <f>B10+'Rail Costs'!M10</f>
        <v>27.16</v>
      </c>
      <c r="AH10" s="4">
        <v>24.25</v>
      </c>
      <c r="AI10" s="4">
        <v>26.05</v>
      </c>
      <c r="AJ10" s="4">
        <v>24</v>
      </c>
      <c r="AM10" s="4">
        <f>$L10-(AE10*'Feedstock Conversions'!$B$14)-'Rail Costs'!Q10</f>
        <v>119.53702459165157</v>
      </c>
      <c r="AN10" s="4">
        <f>$L10-(AF10*'Feedstock Conversions'!$B$14)-'Rail Costs'!R10</f>
        <v>129.12931340326202</v>
      </c>
      <c r="AO10" s="4">
        <f>$L10-(AG10*'Feedstock Conversions'!$B$14)-'Rail Costs'!S10</f>
        <v>102.15657938258192</v>
      </c>
      <c r="AP10" s="4">
        <f>$L10-(AH10*'Feedstock Conversions'!$B$14)-'Rail Costs'!T10</f>
        <v>125.61764246823957</v>
      </c>
      <c r="AQ10" s="4">
        <f>$L10-(AI10*'Feedstock Conversions'!$B$14)-'Rail Costs'!U10</f>
        <v>111.00468041360207</v>
      </c>
      <c r="AR10" s="4">
        <f>$L10-(AJ10*'Feedstock Conversions'!$B$14)-'Rail Costs'!V10</f>
        <v>126.96117096188749</v>
      </c>
      <c r="BH10">
        <f t="shared" si="0"/>
        <v>9</v>
      </c>
      <c r="BI10">
        <f t="shared" si="1"/>
        <v>2019</v>
      </c>
      <c r="BJ10">
        <f t="shared" si="4"/>
        <v>3</v>
      </c>
    </row>
    <row r="11" spans="1:62" x14ac:dyDescent="0.2">
      <c r="A11" s="11">
        <v>43532</v>
      </c>
      <c r="B11" s="4">
        <v>23.675000000000001</v>
      </c>
      <c r="C11" s="18">
        <f>DCO!B11+'Rail Costs'!B11</f>
        <v>28.055</v>
      </c>
      <c r="E11" s="4">
        <f>DCO!C11*'Feedstock Conversions'!B$14</f>
        <v>230.05099999999999</v>
      </c>
      <c r="F11" s="4">
        <f>DCO!C11*'Feedstock Conversions'!B$8</f>
        <v>258.10599999999999</v>
      </c>
      <c r="H11" s="4">
        <f>'Fuel Values'!B11-DCO!I11-DCO!J11-DCO!K11</f>
        <v>-11.525873813016148</v>
      </c>
      <c r="I11" s="18">
        <f>('LCFS Values'!$E$2-$AA$4)/1000000*'LCFS Values'!B11*'LCFS Values'!$G$2*100</f>
        <v>166.32587381301616</v>
      </c>
      <c r="J11" s="4">
        <f>'RIN Values'!C11</f>
        <v>73.199999999999989</v>
      </c>
      <c r="K11" s="4">
        <f>'Fixed Credits Value'!B11</f>
        <v>100</v>
      </c>
      <c r="L11" s="4">
        <f t="shared" si="2"/>
        <v>328</v>
      </c>
      <c r="M11" s="4">
        <f>L11/'Feedstock Conversions'!B$21</f>
        <v>41.74090099261899</v>
      </c>
      <c r="W11" s="4">
        <f t="shared" si="3"/>
        <v>97.949000000000012</v>
      </c>
      <c r="AA11" s="23">
        <v>29.42</v>
      </c>
      <c r="AB11" s="23">
        <v>34.32</v>
      </c>
      <c r="AE11" s="4">
        <f>$B11+'Rail Costs'!K11</f>
        <v>24.77</v>
      </c>
      <c r="AF11" s="4">
        <v>24</v>
      </c>
      <c r="AG11" s="4">
        <f>B11+'Rail Costs'!M11</f>
        <v>26.96</v>
      </c>
      <c r="AH11" s="4">
        <v>24.25</v>
      </c>
      <c r="AI11" s="4">
        <v>25.35</v>
      </c>
      <c r="AJ11" s="4">
        <v>24</v>
      </c>
      <c r="AM11" s="4">
        <f>$L11-(AE11*'Feedstock Conversions'!$B$14)-'Rail Costs'!Q11</f>
        <v>121.17702459165156</v>
      </c>
      <c r="AN11" s="4">
        <f>$L11-(AF11*'Feedstock Conversions'!$B$14)-'Rail Costs'!R11</f>
        <v>127.89931340326203</v>
      </c>
      <c r="AO11" s="4">
        <f>$L11-(AG11*'Feedstock Conversions'!$B$14)-'Rail Costs'!S11</f>
        <v>103.79657938258194</v>
      </c>
      <c r="AP11" s="4">
        <f>$L11-(AH11*'Feedstock Conversions'!$B$14)-'Rail Costs'!T11</f>
        <v>125.61764246823957</v>
      </c>
      <c r="AQ11" s="4">
        <f>$L11-(AI11*'Feedstock Conversions'!$B$14)-'Rail Costs'!U11</f>
        <v>116.74468041360205</v>
      </c>
      <c r="AR11" s="4">
        <f>$L11-(AJ11*'Feedstock Conversions'!$B$14)-'Rail Costs'!V11</f>
        <v>126.96117096188749</v>
      </c>
      <c r="BH11">
        <f t="shared" si="0"/>
        <v>10</v>
      </c>
      <c r="BI11">
        <f t="shared" si="1"/>
        <v>2019</v>
      </c>
      <c r="BJ11">
        <f t="shared" si="4"/>
        <v>3</v>
      </c>
    </row>
    <row r="12" spans="1:62" x14ac:dyDescent="0.2">
      <c r="A12" s="11">
        <v>43539</v>
      </c>
      <c r="B12" s="4">
        <v>23.75</v>
      </c>
      <c r="C12" s="18">
        <f>DCO!B12+'Rail Costs'!B12</f>
        <v>28.13</v>
      </c>
      <c r="E12" s="4">
        <f>DCO!C12*'Feedstock Conversions'!B$14</f>
        <v>230.66599999999997</v>
      </c>
      <c r="F12" s="4">
        <f>DCO!C12*'Feedstock Conversions'!B$8</f>
        <v>258.79599999999999</v>
      </c>
      <c r="H12" s="4">
        <f>'Fuel Values'!B12-DCO!I12-DCO!J12-DCO!K12</f>
        <v>-4.1961588130806717</v>
      </c>
      <c r="I12" s="18">
        <f>('LCFS Values'!$E$2-$AA$4)/1000000*'LCFS Values'!B12*'LCFS Values'!$G$2*100</f>
        <v>166.49615881308068</v>
      </c>
      <c r="J12" s="4">
        <f>'RIN Values'!C12</f>
        <v>65.699999999999989</v>
      </c>
      <c r="K12" s="4">
        <f>'Fixed Credits Value'!B12</f>
        <v>100</v>
      </c>
      <c r="L12" s="4">
        <f t="shared" si="2"/>
        <v>328</v>
      </c>
      <c r="M12" s="4">
        <f>L12/'Feedstock Conversions'!B$21</f>
        <v>41.74090099261899</v>
      </c>
      <c r="W12" s="4">
        <f t="shared" si="3"/>
        <v>97.334000000000032</v>
      </c>
      <c r="AA12" s="23">
        <v>38.75</v>
      </c>
      <c r="AB12" s="23">
        <v>27.42</v>
      </c>
      <c r="AE12" s="4">
        <f>$B12+'Rail Costs'!K12</f>
        <v>24.844999999999999</v>
      </c>
      <c r="AF12" s="4">
        <v>24</v>
      </c>
      <c r="AG12" s="4">
        <f>B12+'Rail Costs'!M12</f>
        <v>27.035</v>
      </c>
      <c r="AH12" s="4">
        <v>24.25</v>
      </c>
      <c r="AI12" s="4">
        <v>25.25</v>
      </c>
      <c r="AJ12" s="4">
        <v>24</v>
      </c>
      <c r="AM12" s="4">
        <f>$L12-(AE12*'Feedstock Conversions'!$B$14)-'Rail Costs'!Q12</f>
        <v>120.56202459165155</v>
      </c>
      <c r="AN12" s="4">
        <f>$L12-(AF12*'Feedstock Conversions'!$B$14)-'Rail Costs'!R12</f>
        <v>127.89931340326203</v>
      </c>
      <c r="AO12" s="4">
        <f>$L12-(AG12*'Feedstock Conversions'!$B$14)-'Rail Costs'!S12</f>
        <v>103.18157938258193</v>
      </c>
      <c r="AP12" s="4">
        <f>$L12-(AH12*'Feedstock Conversions'!$B$14)-'Rail Costs'!T12</f>
        <v>125.61764246823957</v>
      </c>
      <c r="AQ12" s="4">
        <f>$L12-(AI12*'Feedstock Conversions'!$B$14)-'Rail Costs'!U12</f>
        <v>117.56468041360208</v>
      </c>
      <c r="AR12" s="4">
        <f>$L12-(AJ12*'Feedstock Conversions'!$B$14)-'Rail Costs'!V12</f>
        <v>126.96117096188749</v>
      </c>
      <c r="BH12">
        <f t="shared" si="0"/>
        <v>11</v>
      </c>
      <c r="BI12">
        <f t="shared" si="1"/>
        <v>2019</v>
      </c>
      <c r="BJ12">
        <f t="shared" si="4"/>
        <v>3</v>
      </c>
    </row>
    <row r="13" spans="1:62" x14ac:dyDescent="0.2">
      <c r="A13" s="11">
        <v>43546</v>
      </c>
      <c r="B13" s="4">
        <v>23.75</v>
      </c>
      <c r="C13" s="18">
        <f>DCO!B13+'Rail Costs'!B13</f>
        <v>28.13</v>
      </c>
      <c r="E13" s="4">
        <f>DCO!C13*'Feedstock Conversions'!B$14</f>
        <v>230.66599999999997</v>
      </c>
      <c r="F13" s="4">
        <f>DCO!C13*'Feedstock Conversions'!B$8</f>
        <v>258.79599999999999</v>
      </c>
      <c r="H13" s="4">
        <f>'Fuel Values'!B13-DCO!I13-DCO!J13-DCO!K13</f>
        <v>5.0389836869515818</v>
      </c>
      <c r="I13" s="18">
        <f>('LCFS Values'!$E$2-$AA$4)/1000000*'LCFS Values'!B13*'LCFS Values'!$G$2*100</f>
        <v>166.41101631304841</v>
      </c>
      <c r="J13" s="4">
        <f>'RIN Values'!C13</f>
        <v>56.550000000000004</v>
      </c>
      <c r="K13" s="4">
        <f>'Fixed Credits Value'!B13</f>
        <v>100</v>
      </c>
      <c r="L13" s="4">
        <f t="shared" si="2"/>
        <v>328</v>
      </c>
      <c r="M13" s="4">
        <f>L13/'Feedstock Conversions'!B$21</f>
        <v>41.74090099261899</v>
      </c>
      <c r="W13" s="4">
        <f t="shared" si="3"/>
        <v>97.334000000000032</v>
      </c>
      <c r="AA13" s="23">
        <v>29.46</v>
      </c>
      <c r="AB13" s="23">
        <v>31.27</v>
      </c>
      <c r="AE13" s="4">
        <f>$B13+'Rail Costs'!K13</f>
        <v>24.844999999999999</v>
      </c>
      <c r="AF13" s="4">
        <v>24</v>
      </c>
      <c r="AG13" s="4">
        <f>B13+'Rail Costs'!M13</f>
        <v>27.035</v>
      </c>
      <c r="AH13" s="4">
        <v>24.25</v>
      </c>
      <c r="AI13" s="4">
        <v>25.25</v>
      </c>
      <c r="AJ13" s="4">
        <v>24</v>
      </c>
      <c r="AM13" s="4">
        <f>$L13-(AE13*'Feedstock Conversions'!$B$14)-'Rail Costs'!Q13</f>
        <v>120.56202459165155</v>
      </c>
      <c r="AN13" s="4">
        <f>$L13-(AF13*'Feedstock Conversions'!$B$14)-'Rail Costs'!R13</f>
        <v>127.89931340326203</v>
      </c>
      <c r="AO13" s="4">
        <f>$L13-(AG13*'Feedstock Conversions'!$B$14)-'Rail Costs'!S13</f>
        <v>103.18157938258193</v>
      </c>
      <c r="AP13" s="4">
        <f>$L13-(AH13*'Feedstock Conversions'!$B$14)-'Rail Costs'!T13</f>
        <v>125.61764246823957</v>
      </c>
      <c r="AQ13" s="4">
        <f>$L13-(AI13*'Feedstock Conversions'!$B$14)-'Rail Costs'!U13</f>
        <v>117.56468041360208</v>
      </c>
      <c r="AR13" s="4">
        <f>$L13-(AJ13*'Feedstock Conversions'!$B$14)-'Rail Costs'!V13</f>
        <v>126.96117096188749</v>
      </c>
      <c r="BH13">
        <f t="shared" si="0"/>
        <v>12</v>
      </c>
      <c r="BI13">
        <f t="shared" si="1"/>
        <v>2019</v>
      </c>
      <c r="BJ13">
        <f t="shared" si="4"/>
        <v>3</v>
      </c>
    </row>
    <row r="14" spans="1:62" x14ac:dyDescent="0.2">
      <c r="A14" s="11">
        <v>43553</v>
      </c>
      <c r="B14" s="4">
        <v>23.75</v>
      </c>
      <c r="C14" s="18">
        <f>DCO!B14+'Rail Costs'!B14</f>
        <v>28.13</v>
      </c>
      <c r="E14" s="4">
        <f>DCO!C14*'Feedstock Conversions'!B$14</f>
        <v>230.66599999999997</v>
      </c>
      <c r="F14" s="4">
        <f>DCO!C14*'Feedstock Conversions'!B$8</f>
        <v>258.79599999999999</v>
      </c>
      <c r="H14" s="4">
        <f>'Fuel Values'!B14-DCO!I14-DCO!J14-DCO!K14</f>
        <v>7.2019761876289863</v>
      </c>
      <c r="I14" s="18">
        <f>('LCFS Values'!$E$2-$AA$4)/1000000*'LCFS Values'!B14*'LCFS Values'!$G$2*100</f>
        <v>164.623023812371</v>
      </c>
      <c r="J14" s="4">
        <f>'RIN Values'!C14</f>
        <v>56.175000000000004</v>
      </c>
      <c r="K14" s="4">
        <f>'Fixed Credits Value'!B14</f>
        <v>100</v>
      </c>
      <c r="L14" s="4">
        <f t="shared" si="2"/>
        <v>328</v>
      </c>
      <c r="M14" s="4">
        <f>L14/'Feedstock Conversions'!B$21</f>
        <v>41.74090099261899</v>
      </c>
      <c r="W14" s="4">
        <f t="shared" si="3"/>
        <v>97.334000000000032</v>
      </c>
      <c r="AA14" s="23">
        <v>34.659999999999997</v>
      </c>
      <c r="AB14" s="23">
        <v>78.599999999999994</v>
      </c>
      <c r="AE14" s="4">
        <f>$B14+'Rail Costs'!K14</f>
        <v>24.844999999999999</v>
      </c>
      <c r="AF14" s="4">
        <v>24.3</v>
      </c>
      <c r="AG14" s="4">
        <f>B14+'Rail Costs'!M14</f>
        <v>27.035</v>
      </c>
      <c r="AH14" s="4">
        <v>24.25</v>
      </c>
      <c r="AI14" s="4">
        <v>25.25</v>
      </c>
      <c r="AJ14" s="4">
        <v>24</v>
      </c>
      <c r="AM14" s="4">
        <f>$L14-(AE14*'Feedstock Conversions'!$B$14)-'Rail Costs'!Q14</f>
        <v>120.56202459165155</v>
      </c>
      <c r="AN14" s="4">
        <f>$L14-(AF14*'Feedstock Conversions'!$B$14)-'Rail Costs'!R14</f>
        <v>125.43931340326202</v>
      </c>
      <c r="AO14" s="4">
        <f>$L14-(AG14*'Feedstock Conversions'!$B$14)-'Rail Costs'!S14</f>
        <v>103.18157938258193</v>
      </c>
      <c r="AP14" s="4">
        <f>$L14-(AH14*'Feedstock Conversions'!$B$14)-'Rail Costs'!T14</f>
        <v>125.61764246823957</v>
      </c>
      <c r="AQ14" s="4">
        <f>$L14-(AI14*'Feedstock Conversions'!$B$14)-'Rail Costs'!U14</f>
        <v>117.56468041360208</v>
      </c>
      <c r="AR14" s="4">
        <f>$L14-(AJ14*'Feedstock Conversions'!$B$14)-'Rail Costs'!V14</f>
        <v>126.96117096188749</v>
      </c>
      <c r="BH14">
        <f t="shared" si="0"/>
        <v>13</v>
      </c>
      <c r="BI14">
        <f t="shared" si="1"/>
        <v>2019</v>
      </c>
      <c r="BJ14">
        <f t="shared" si="4"/>
        <v>3</v>
      </c>
    </row>
    <row r="15" spans="1:62" x14ac:dyDescent="0.2">
      <c r="A15" s="11">
        <v>43560</v>
      </c>
      <c r="B15" s="4">
        <v>24.3</v>
      </c>
      <c r="C15" s="18">
        <f>DCO!B15+'Rail Costs'!B15</f>
        <v>28.689809630459127</v>
      </c>
      <c r="E15" s="4">
        <f>DCO!C15*'Feedstock Conversions'!B$14</f>
        <v>235.25643896976482</v>
      </c>
      <c r="F15" s="4">
        <f>DCO!C15*'Feedstock Conversions'!B$8</f>
        <v>263.94624860022395</v>
      </c>
      <c r="H15" s="4">
        <f>'Fuel Values'!B15-DCO!I15-DCO!J15-DCO!K15</f>
        <v>5.7123911888547809</v>
      </c>
      <c r="I15" s="18">
        <f>('LCFS Values'!$E$2-$AA$4)/1000000*'LCFS Values'!B15*'LCFS Values'!$G$2*100</f>
        <v>161.38760881114521</v>
      </c>
      <c r="J15" s="4">
        <f>'RIN Values'!C15</f>
        <v>57.900000000000006</v>
      </c>
      <c r="K15" s="4">
        <f>'Fixed Credits Value'!B15</f>
        <v>100</v>
      </c>
      <c r="L15" s="4">
        <f t="shared" si="2"/>
        <v>325</v>
      </c>
      <c r="M15" s="4">
        <f>L15/'Feedstock Conversions'!B$21</f>
        <v>41.359124459149911</v>
      </c>
      <c r="W15" s="4">
        <f t="shared" si="3"/>
        <v>89.743561030235185</v>
      </c>
      <c r="AA15" s="23">
        <v>34.1</v>
      </c>
      <c r="AB15" s="23">
        <v>46.31</v>
      </c>
      <c r="AE15" s="4">
        <f>$B15+'Rail Costs'!K15</f>
        <v>25.397452407614782</v>
      </c>
      <c r="AF15" s="4">
        <v>24.5</v>
      </c>
      <c r="AG15" s="4">
        <f>B15+'Rail Costs'!M15</f>
        <v>27.592357222844345</v>
      </c>
      <c r="AH15" s="4">
        <v>24.4</v>
      </c>
      <c r="AI15" s="4">
        <v>25.65</v>
      </c>
      <c r="AJ15" s="4">
        <v>24.15</v>
      </c>
      <c r="AM15" s="4">
        <f>$L15-(AE15*'Feedstock Conversions'!$B$14)-'Rail Costs'!Q15</f>
        <v>113.02360807337979</v>
      </c>
      <c r="AN15" s="4">
        <f>$L15-(AF15*'Feedstock Conversions'!$B$14)-'Rail Costs'!R15</f>
        <v>120.79192104806218</v>
      </c>
      <c r="AO15" s="4">
        <f>$L15-(AG15*'Feedstock Conversions'!$B$14)-'Rail Costs'!S15</f>
        <v>95.604236895196877</v>
      </c>
      <c r="AP15" s="4">
        <f>$L15-(AH15*'Feedstock Conversions'!$B$14)-'Rail Costs'!T15</f>
        <v>121.37973125316284</v>
      </c>
      <c r="AQ15" s="4">
        <f>$L15-(AI15*'Feedstock Conversions'!$B$14)-'Rail Costs'!U15</f>
        <v>111.27709851083299</v>
      </c>
      <c r="AR15" s="4">
        <f>$L15-(AJ15*'Feedstock Conversions'!$B$14)-'Rail Costs'!V15</f>
        <v>122.72167750379543</v>
      </c>
      <c r="BH15">
        <f t="shared" si="0"/>
        <v>14</v>
      </c>
      <c r="BI15">
        <f t="shared" si="1"/>
        <v>2019</v>
      </c>
      <c r="BJ15">
        <f t="shared" si="4"/>
        <v>4</v>
      </c>
    </row>
    <row r="16" spans="1:62" x14ac:dyDescent="0.2">
      <c r="A16" s="11">
        <v>43567</v>
      </c>
      <c r="B16" s="4">
        <v>24.8</v>
      </c>
      <c r="C16" s="18">
        <f>DCO!B16+'Rail Costs'!B16</f>
        <v>29.189809630459127</v>
      </c>
      <c r="E16" s="4">
        <f>DCO!C16*'Feedstock Conversions'!B$14</f>
        <v>239.35643896976481</v>
      </c>
      <c r="F16" s="4">
        <f>DCO!C16*'Feedstock Conversions'!B$8</f>
        <v>268.54624860022398</v>
      </c>
      <c r="H16" s="4">
        <f>'Fuel Values'!B16-DCO!I16-DCO!J16-DCO!K16</f>
        <v>10.787087440483845</v>
      </c>
      <c r="I16" s="18">
        <f>('LCFS Values'!$E$2-$AA$4)/1000000*'LCFS Values'!B16*'LCFS Values'!$G$2*100</f>
        <v>157.08791255951616</v>
      </c>
      <c r="J16" s="4">
        <f>'RIN Values'!C16</f>
        <v>55.125</v>
      </c>
      <c r="K16" s="4">
        <f>'Fixed Credits Value'!B16</f>
        <v>100</v>
      </c>
      <c r="L16" s="4">
        <f t="shared" si="2"/>
        <v>323</v>
      </c>
      <c r="M16" s="4">
        <f>L16/'Feedstock Conversions'!B$21</f>
        <v>41.104606770170527</v>
      </c>
      <c r="W16" s="4">
        <f t="shared" si="3"/>
        <v>83.64356103023519</v>
      </c>
      <c r="AA16" s="23">
        <v>37.31</v>
      </c>
      <c r="AB16" s="23">
        <v>34.9</v>
      </c>
      <c r="AE16" s="4">
        <f>$B16+'Rail Costs'!K16</f>
        <v>25.897452407614782</v>
      </c>
      <c r="AF16" s="4">
        <v>24.5</v>
      </c>
      <c r="AG16" s="4">
        <f>B16+'Rail Costs'!M16</f>
        <v>28.092357222844345</v>
      </c>
      <c r="AH16" s="4">
        <v>24.7</v>
      </c>
      <c r="AI16" s="4">
        <v>25.75</v>
      </c>
      <c r="AJ16" s="4">
        <v>24.65</v>
      </c>
      <c r="AM16" s="4">
        <f>$L16-(AE16*'Feedstock Conversions'!$B$14)-'Rail Costs'!Q16</f>
        <v>106.92360807337977</v>
      </c>
      <c r="AN16" s="4">
        <f>$L16-(AF16*'Feedstock Conversions'!$B$14)-'Rail Costs'!R16</f>
        <v>118.79192104806218</v>
      </c>
      <c r="AO16" s="4">
        <f>$L16-(AG16*'Feedstock Conversions'!$B$14)-'Rail Costs'!S16</f>
        <v>89.504236895196883</v>
      </c>
      <c r="AP16" s="4">
        <f>$L16-(AH16*'Feedstock Conversions'!$B$14)-'Rail Costs'!T16</f>
        <v>116.91973125316287</v>
      </c>
      <c r="AQ16" s="4">
        <f>$L16-(AI16*'Feedstock Conversions'!$B$14)-'Rail Costs'!U16</f>
        <v>108.45709851083299</v>
      </c>
      <c r="AR16" s="4">
        <f>$L16-(AJ16*'Feedstock Conversions'!$B$14)-'Rail Costs'!V16</f>
        <v>116.62167750379544</v>
      </c>
      <c r="BH16">
        <f t="shared" si="0"/>
        <v>15</v>
      </c>
      <c r="BI16">
        <f t="shared" si="1"/>
        <v>2019</v>
      </c>
      <c r="BJ16">
        <f t="shared" si="4"/>
        <v>4</v>
      </c>
    </row>
    <row r="17" spans="1:62" x14ac:dyDescent="0.2">
      <c r="A17" s="11">
        <v>43574</v>
      </c>
      <c r="B17" s="4">
        <v>24.875</v>
      </c>
      <c r="C17" s="18">
        <f>DCO!B17+'Rail Costs'!B17</f>
        <v>29.264809630459126</v>
      </c>
      <c r="E17" s="4">
        <f>DCO!C17*'Feedstock Conversions'!B$14</f>
        <v>239.97143896976482</v>
      </c>
      <c r="F17" s="4">
        <f>DCO!C17*'Feedstock Conversions'!B$8</f>
        <v>269.23624860022392</v>
      </c>
      <c r="H17" s="4">
        <f>'Fuel Values'!B17-DCO!I17-DCO!J17-DCO!K17</f>
        <v>14.267965566814496</v>
      </c>
      <c r="I17" s="18">
        <f>('LCFS Values'!$E$2-$AA$4)/1000000*'LCFS Values'!B17*'LCFS Values'!$G$2*100</f>
        <v>153.5757844331855</v>
      </c>
      <c r="J17" s="4">
        <f>'RIN Values'!C17</f>
        <v>54.65625</v>
      </c>
      <c r="K17" s="4">
        <f>'Fixed Credits Value'!B17</f>
        <v>100</v>
      </c>
      <c r="L17" s="4">
        <f t="shared" si="2"/>
        <v>322.5</v>
      </c>
      <c r="M17" s="4">
        <f>L17/'Feedstock Conversions'!B$21</f>
        <v>41.040977347925683</v>
      </c>
      <c r="W17" s="4">
        <f t="shared" si="3"/>
        <v>82.528561030235181</v>
      </c>
      <c r="AA17" s="23">
        <v>35.130000000000003</v>
      </c>
      <c r="AB17" s="23">
        <v>29.79</v>
      </c>
      <c r="AE17" s="4">
        <f>$B17+'Rail Costs'!K17</f>
        <v>25.972452407614782</v>
      </c>
      <c r="AF17" s="4">
        <v>24.5</v>
      </c>
      <c r="AG17" s="4">
        <f>B17+'Rail Costs'!M17</f>
        <v>28.167357222844345</v>
      </c>
      <c r="AH17" s="4">
        <v>25.125</v>
      </c>
      <c r="AI17" s="4">
        <v>25.9375</v>
      </c>
      <c r="AJ17" s="4">
        <v>24.75</v>
      </c>
      <c r="AM17" s="4">
        <f>$L17-(AE17*'Feedstock Conversions'!$B$14)-'Rail Costs'!Q17</f>
        <v>105.80860807337979</v>
      </c>
      <c r="AN17" s="4">
        <f>$L17-(AF17*'Feedstock Conversions'!$B$14)-'Rail Costs'!R17</f>
        <v>118.29192104806218</v>
      </c>
      <c r="AO17" s="4">
        <f>$L17-(AG17*'Feedstock Conversions'!$B$14)-'Rail Costs'!S17</f>
        <v>88.389236895196902</v>
      </c>
      <c r="AP17" s="4">
        <f>$L17-(AH17*'Feedstock Conversions'!$B$14)-'Rail Costs'!T17</f>
        <v>112.93473125316285</v>
      </c>
      <c r="AQ17" s="4">
        <f>$L17-(AI17*'Feedstock Conversions'!$B$14)-'Rail Costs'!U17</f>
        <v>106.419598510833</v>
      </c>
      <c r="AR17" s="4">
        <f>$L17-(AJ17*'Feedstock Conversions'!$B$14)-'Rail Costs'!V17</f>
        <v>115.30167750379542</v>
      </c>
      <c r="BH17">
        <f t="shared" si="0"/>
        <v>16</v>
      </c>
      <c r="BI17">
        <f t="shared" si="1"/>
        <v>2019</v>
      </c>
      <c r="BJ17">
        <f t="shared" si="4"/>
        <v>4</v>
      </c>
    </row>
    <row r="18" spans="1:62" x14ac:dyDescent="0.2">
      <c r="A18" s="11">
        <v>43581</v>
      </c>
      <c r="B18" s="4">
        <v>24.875</v>
      </c>
      <c r="C18" s="18">
        <f>DCO!B18+'Rail Costs'!B18</f>
        <v>29.264809630459126</v>
      </c>
      <c r="E18" s="4">
        <f>DCO!C18*'Feedstock Conversions'!B$14</f>
        <v>239.97143896976482</v>
      </c>
      <c r="F18" s="4">
        <f>DCO!C18*'Feedstock Conversions'!B$8</f>
        <v>269.23624860022392</v>
      </c>
      <c r="H18" s="4">
        <f>'Fuel Values'!B18-DCO!I18-DCO!J18-DCO!K18</f>
        <v>15.028809939741933</v>
      </c>
      <c r="I18" s="18">
        <f>('LCFS Values'!$E$2-$AA$4)/1000000*'LCFS Values'!B18*'LCFS Values'!$G$2*100</f>
        <v>159.04619006025808</v>
      </c>
      <c r="J18" s="4">
        <f>'RIN Values'!C18</f>
        <v>51.224999999999994</v>
      </c>
      <c r="K18" s="4">
        <f>'Fixed Credits Value'!B18</f>
        <v>100</v>
      </c>
      <c r="L18" s="4">
        <f t="shared" si="2"/>
        <v>325.29999999999995</v>
      </c>
      <c r="M18" s="4">
        <f>L18/'Feedstock Conversions'!B$21</f>
        <v>41.397302112496817</v>
      </c>
      <c r="W18" s="4">
        <f t="shared" si="3"/>
        <v>85.328561030235136</v>
      </c>
      <c r="AA18" s="23">
        <v>24.55</v>
      </c>
      <c r="AB18" s="23">
        <v>27.64</v>
      </c>
      <c r="AE18" s="4">
        <f>$B18+'Rail Costs'!K18</f>
        <v>25.972452407614782</v>
      </c>
      <c r="AF18" s="4">
        <v>24.8</v>
      </c>
      <c r="AG18" s="4">
        <f>B18+'Rail Costs'!M18</f>
        <v>28.167357222844345</v>
      </c>
      <c r="AH18" s="4">
        <v>25.6</v>
      </c>
      <c r="AI18" s="4">
        <v>26</v>
      </c>
      <c r="AJ18" s="4">
        <v>24.824999999999999</v>
      </c>
      <c r="AM18" s="4">
        <f>$L18-(AE18*'Feedstock Conversions'!$B$14)-'Rail Costs'!Q18</f>
        <v>108.60860807337974</v>
      </c>
      <c r="AN18" s="4">
        <f>$L18-(AF18*'Feedstock Conversions'!$B$14)-'Rail Costs'!R18</f>
        <v>118.63192104806213</v>
      </c>
      <c r="AO18" s="4">
        <f>$L18-(AG18*'Feedstock Conversions'!$B$14)-'Rail Costs'!S18</f>
        <v>91.189236895196856</v>
      </c>
      <c r="AP18" s="4">
        <f>$L18-(AH18*'Feedstock Conversions'!$B$14)-'Rail Costs'!T18</f>
        <v>111.8397312531628</v>
      </c>
      <c r="AQ18" s="4">
        <f>$L18-(AI18*'Feedstock Conversions'!$B$14)-'Rail Costs'!U18</f>
        <v>108.70709851083294</v>
      </c>
      <c r="AR18" s="4">
        <f>$L18-(AJ18*'Feedstock Conversions'!$B$14)-'Rail Costs'!V18</f>
        <v>117.48667750379539</v>
      </c>
      <c r="BH18">
        <f t="shared" si="0"/>
        <v>17</v>
      </c>
      <c r="BI18">
        <f t="shared" si="1"/>
        <v>2019</v>
      </c>
      <c r="BJ18">
        <f t="shared" si="4"/>
        <v>4</v>
      </c>
    </row>
    <row r="19" spans="1:62" x14ac:dyDescent="0.2">
      <c r="A19" s="11">
        <v>43588</v>
      </c>
      <c r="B19" s="4">
        <v>24.975000000000001</v>
      </c>
      <c r="C19" s="18">
        <f>DCO!B19+'Rail Costs'!B19</f>
        <v>29.364809630459128</v>
      </c>
      <c r="E19" s="4">
        <f>DCO!C19*'Feedstock Conversions'!B$14</f>
        <v>240.79143896976484</v>
      </c>
      <c r="F19" s="4">
        <f>DCO!C19*'Feedstock Conversions'!B$8</f>
        <v>270.15624860022393</v>
      </c>
      <c r="H19" s="4">
        <f>'Fuel Values'!B19-DCO!I19-DCO!J19-DCO!K19</f>
        <v>16.362307439967708</v>
      </c>
      <c r="I19" s="18">
        <f>('LCFS Values'!$E$2-$AA$4)/1000000*'LCFS Values'!B19*'LCFS Values'!$G$2*100</f>
        <v>158.45019256003229</v>
      </c>
      <c r="J19" s="4">
        <f>'RIN Values'!C19</f>
        <v>52.6875</v>
      </c>
      <c r="K19" s="4">
        <f>'Fixed Credits Value'!B19</f>
        <v>100</v>
      </c>
      <c r="L19" s="4">
        <f t="shared" si="2"/>
        <v>327.5</v>
      </c>
      <c r="M19" s="4">
        <f>L19/'Feedstock Conversions'!B$21</f>
        <v>41.677271570374145</v>
      </c>
      <c r="W19" s="4">
        <f t="shared" si="3"/>
        <v>86.70856103023516</v>
      </c>
      <c r="AA19" s="23">
        <v>29.4</v>
      </c>
      <c r="AB19" s="23">
        <v>32.5</v>
      </c>
      <c r="AE19" s="4">
        <f>$B19+'Rail Costs'!K19</f>
        <v>26.072452407614783</v>
      </c>
      <c r="AF19" s="4">
        <v>25</v>
      </c>
      <c r="AG19" s="4">
        <f>B19+'Rail Costs'!M19</f>
        <v>28.267357222844346</v>
      </c>
      <c r="AH19" s="4">
        <v>25.75</v>
      </c>
      <c r="AI19" s="4">
        <v>26</v>
      </c>
      <c r="AJ19" s="4">
        <v>24.875</v>
      </c>
      <c r="AM19" s="4">
        <f>$L19-(AE19*'Feedstock Conversions'!$B$14)-'Rail Costs'!Q19</f>
        <v>109.98860807337977</v>
      </c>
      <c r="AN19" s="4">
        <f>$L19-(AF19*'Feedstock Conversions'!$B$14)-'Rail Costs'!R19</f>
        <v>119.19192104806218</v>
      </c>
      <c r="AO19" s="4">
        <f>$L19-(AG19*'Feedstock Conversions'!$B$14)-'Rail Costs'!S19</f>
        <v>92.56923689519688</v>
      </c>
      <c r="AP19" s="4">
        <f>$L19-(AH19*'Feedstock Conversions'!$B$14)-'Rail Costs'!T19</f>
        <v>112.80973125316285</v>
      </c>
      <c r="AQ19" s="4">
        <f>$L19-(AI19*'Feedstock Conversions'!$B$14)-'Rail Costs'!U19</f>
        <v>110.90709851083298</v>
      </c>
      <c r="AR19" s="4">
        <f>$L19-(AJ19*'Feedstock Conversions'!$B$14)-'Rail Costs'!V19</f>
        <v>119.27667750379541</v>
      </c>
      <c r="BH19">
        <f t="shared" si="0"/>
        <v>18</v>
      </c>
      <c r="BI19">
        <f t="shared" si="1"/>
        <v>2019</v>
      </c>
      <c r="BJ19">
        <f t="shared" si="4"/>
        <v>5</v>
      </c>
    </row>
    <row r="20" spans="1:62" x14ac:dyDescent="0.2">
      <c r="A20" s="11">
        <v>43595</v>
      </c>
      <c r="B20" s="4">
        <v>25.2</v>
      </c>
      <c r="C20" s="18">
        <f>DCO!B20+'Rail Costs'!B20</f>
        <v>29.589809630459126</v>
      </c>
      <c r="E20" s="4">
        <f>DCO!C20*'Feedstock Conversions'!B$14</f>
        <v>242.63643896976481</v>
      </c>
      <c r="F20" s="4">
        <f>DCO!C20*'Feedstock Conversions'!B$8</f>
        <v>272.22624860022393</v>
      </c>
      <c r="H20" s="4">
        <f>'Fuel Values'!B20-DCO!I20-DCO!J20-DCO!K20</f>
        <v>19.434237439838682</v>
      </c>
      <c r="I20" s="18">
        <f>('LCFS Values'!$E$2-$AA$4)/1000000*'LCFS Values'!B20*'LCFS Values'!$G$2*100</f>
        <v>158.79076256016131</v>
      </c>
      <c r="J20" s="4">
        <f>'RIN Values'!C20</f>
        <v>49.275000000000006</v>
      </c>
      <c r="K20" s="4">
        <f>'Fixed Credits Value'!B20</f>
        <v>100</v>
      </c>
      <c r="L20" s="4">
        <f t="shared" si="2"/>
        <v>327.5</v>
      </c>
      <c r="M20" s="4">
        <f>L20/'Feedstock Conversions'!B$21</f>
        <v>41.677271570374145</v>
      </c>
      <c r="W20" s="4">
        <f t="shared" si="3"/>
        <v>84.863561030235189</v>
      </c>
      <c r="AA20" s="23">
        <v>27.9</v>
      </c>
      <c r="AB20" s="23">
        <v>36.43</v>
      </c>
      <c r="AE20" s="4">
        <f>$B20+'Rail Costs'!K20</f>
        <v>26.297452407614781</v>
      </c>
      <c r="AF20" s="4">
        <v>25.1</v>
      </c>
      <c r="AG20" s="4">
        <f>B20+'Rail Costs'!M20</f>
        <v>28.492357222844344</v>
      </c>
      <c r="AH20" s="4">
        <v>25.7</v>
      </c>
      <c r="AI20" s="4">
        <v>26</v>
      </c>
      <c r="AJ20" s="4">
        <v>25.074999999999999</v>
      </c>
      <c r="AM20" s="4">
        <f>$L20-(AE20*'Feedstock Conversions'!$B$14)-'Rail Costs'!Q20</f>
        <v>108.1436080733798</v>
      </c>
      <c r="AN20" s="4">
        <f>$L20-(AF20*'Feedstock Conversions'!$B$14)-'Rail Costs'!R20</f>
        <v>118.37192104806216</v>
      </c>
      <c r="AO20" s="4">
        <f>$L20-(AG20*'Feedstock Conversions'!$B$14)-'Rail Costs'!S20</f>
        <v>90.72423689519691</v>
      </c>
      <c r="AP20" s="4">
        <f>$L20-(AH20*'Feedstock Conversions'!$B$14)-'Rail Costs'!T20</f>
        <v>113.21973125316285</v>
      </c>
      <c r="AQ20" s="4">
        <f>$L20-(AI20*'Feedstock Conversions'!$B$14)-'Rail Costs'!U20</f>
        <v>110.90709851083298</v>
      </c>
      <c r="AR20" s="4">
        <f>$L20-(AJ20*'Feedstock Conversions'!$B$14)-'Rail Costs'!V20</f>
        <v>117.63667750379543</v>
      </c>
      <c r="BH20">
        <f t="shared" si="0"/>
        <v>19</v>
      </c>
      <c r="BI20">
        <f t="shared" si="1"/>
        <v>2019</v>
      </c>
      <c r="BJ20">
        <f t="shared" si="4"/>
        <v>5</v>
      </c>
    </row>
    <row r="21" spans="1:62" x14ac:dyDescent="0.2">
      <c r="A21" s="11">
        <v>43602</v>
      </c>
      <c r="B21" s="4">
        <v>25.25</v>
      </c>
      <c r="C21" s="18">
        <f>DCO!B21+'Rail Costs'!B21</f>
        <v>29.639809630459126</v>
      </c>
      <c r="E21" s="4">
        <f>DCO!C21*'Feedstock Conversions'!B$14</f>
        <v>243.04643896976481</v>
      </c>
      <c r="F21" s="4">
        <f>DCO!C21*'Feedstock Conversions'!B$8</f>
        <v>272.68624860022396</v>
      </c>
      <c r="H21" s="4">
        <f>'Fuel Values'!B21-DCO!I21-DCO!J21-DCO!K21</f>
        <v>19.063239939612856</v>
      </c>
      <c r="I21" s="18">
        <f>('LCFS Values'!$E$2-$AA$4)/1000000*'LCFS Values'!B21*'LCFS Values'!$G$2*100</f>
        <v>159.38676006038713</v>
      </c>
      <c r="J21" s="4">
        <f>'RIN Values'!C21</f>
        <v>49.050000000000004</v>
      </c>
      <c r="K21" s="4">
        <f>'Fixed Credits Value'!B21</f>
        <v>100</v>
      </c>
      <c r="L21" s="4">
        <f t="shared" si="2"/>
        <v>327.5</v>
      </c>
      <c r="M21" s="4">
        <f>L21/'Feedstock Conversions'!B$21</f>
        <v>41.677271570374145</v>
      </c>
      <c r="W21" s="4">
        <f t="shared" si="3"/>
        <v>84.453561030235193</v>
      </c>
      <c r="AA21" s="23">
        <v>27.45</v>
      </c>
      <c r="AB21" s="23">
        <v>25.46</v>
      </c>
      <c r="AE21" s="4">
        <f>$B21+'Rail Costs'!K21</f>
        <v>26.347452407614782</v>
      </c>
      <c r="AF21" s="4">
        <v>25.25</v>
      </c>
      <c r="AG21" s="4">
        <f>B21+'Rail Costs'!M21</f>
        <v>28.542357222844345</v>
      </c>
      <c r="AH21" s="4">
        <v>25.75</v>
      </c>
      <c r="AI21" s="4">
        <v>26</v>
      </c>
      <c r="AJ21" s="4">
        <v>25.125</v>
      </c>
      <c r="AM21" s="4">
        <f>$L21-(AE21*'Feedstock Conversions'!$B$14)-'Rail Costs'!Q21</f>
        <v>107.73360807337977</v>
      </c>
      <c r="AN21" s="4">
        <f>$L21-(AF21*'Feedstock Conversions'!$B$14)-'Rail Costs'!R21</f>
        <v>117.14192104806217</v>
      </c>
      <c r="AO21" s="4">
        <f>$L21-(AG21*'Feedstock Conversions'!$B$14)-'Rail Costs'!S21</f>
        <v>90.314236895196885</v>
      </c>
      <c r="AP21" s="4">
        <f>$L21-(AH21*'Feedstock Conversions'!$B$14)-'Rail Costs'!T21</f>
        <v>112.80973125316285</v>
      </c>
      <c r="AQ21" s="4">
        <f>$L21-(AI21*'Feedstock Conversions'!$B$14)-'Rail Costs'!U21</f>
        <v>110.90709851083298</v>
      </c>
      <c r="AR21" s="4">
        <f>$L21-(AJ21*'Feedstock Conversions'!$B$14)-'Rail Costs'!V21</f>
        <v>117.22667750379543</v>
      </c>
      <c r="BH21">
        <f t="shared" si="0"/>
        <v>20</v>
      </c>
      <c r="BI21">
        <f t="shared" si="1"/>
        <v>2019</v>
      </c>
      <c r="BJ21">
        <f t="shared" si="4"/>
        <v>5</v>
      </c>
    </row>
    <row r="22" spans="1:62" x14ac:dyDescent="0.2">
      <c r="A22" s="11">
        <v>43609</v>
      </c>
      <c r="B22" s="4">
        <v>25.25</v>
      </c>
      <c r="C22" s="18">
        <f>DCO!B22+'Rail Costs'!B22</f>
        <v>29.639809630459126</v>
      </c>
      <c r="E22" s="4">
        <f>DCO!C22*'Feedstock Conversions'!B$14</f>
        <v>243.04643896976481</v>
      </c>
      <c r="F22" s="4">
        <f>DCO!C22*'Feedstock Conversions'!B$8</f>
        <v>272.68624860022396</v>
      </c>
      <c r="H22" s="4">
        <f>'Fuel Values'!B22-DCO!I22-DCO!J22-DCO!K22</f>
        <v>17.95638743919352</v>
      </c>
      <c r="I22" s="18">
        <f>('LCFS Values'!$E$2-$AA$4)/1000000*'LCFS Values'!B22*'LCFS Values'!$G$2*100</f>
        <v>160.49361256080647</v>
      </c>
      <c r="J22" s="4">
        <f>'RIN Values'!C22</f>
        <v>49.050000000000004</v>
      </c>
      <c r="K22" s="4">
        <f>'Fixed Credits Value'!B22</f>
        <v>100</v>
      </c>
      <c r="L22" s="4">
        <f t="shared" si="2"/>
        <v>327.5</v>
      </c>
      <c r="M22" s="4">
        <f>L22/'Feedstock Conversions'!B$21</f>
        <v>41.677271570374145</v>
      </c>
      <c r="W22" s="4">
        <f t="shared" si="3"/>
        <v>84.453561030235193</v>
      </c>
      <c r="AA22" s="23">
        <v>28.48</v>
      </c>
      <c r="AB22" s="23">
        <v>56.37</v>
      </c>
      <c r="AE22" s="4">
        <f>$B22+'Rail Costs'!K22</f>
        <v>26.347452407614782</v>
      </c>
      <c r="AF22" s="4">
        <v>25.25</v>
      </c>
      <c r="AG22" s="4">
        <f>B22+'Rail Costs'!M22</f>
        <v>28.542357222844345</v>
      </c>
      <c r="AH22" s="4">
        <v>25.7</v>
      </c>
      <c r="AI22" s="4">
        <v>26</v>
      </c>
      <c r="AJ22" s="4">
        <v>25.125</v>
      </c>
      <c r="AM22" s="4">
        <f>$L22-(AE22*'Feedstock Conversions'!$B$14)-'Rail Costs'!Q22</f>
        <v>107.73360807337977</v>
      </c>
      <c r="AN22" s="4">
        <f>$L22-(AF22*'Feedstock Conversions'!$B$14)-'Rail Costs'!R22</f>
        <v>117.14192104806217</v>
      </c>
      <c r="AO22" s="4">
        <f>$L22-(AG22*'Feedstock Conversions'!$B$14)-'Rail Costs'!S22</f>
        <v>90.314236895196885</v>
      </c>
      <c r="AP22" s="4">
        <f>$L22-(AH22*'Feedstock Conversions'!$B$14)-'Rail Costs'!T22</f>
        <v>113.21973125316285</v>
      </c>
      <c r="AQ22" s="4">
        <f>$L22-(AI22*'Feedstock Conversions'!$B$14)-'Rail Costs'!U22</f>
        <v>110.90709851083298</v>
      </c>
      <c r="AR22" s="4">
        <f>$L22-(AJ22*'Feedstock Conversions'!$B$14)-'Rail Costs'!V22</f>
        <v>117.22667750379543</v>
      </c>
      <c r="BH22">
        <f t="shared" si="0"/>
        <v>21</v>
      </c>
      <c r="BI22">
        <f t="shared" si="1"/>
        <v>2019</v>
      </c>
      <c r="BJ22">
        <f t="shared" si="4"/>
        <v>5</v>
      </c>
    </row>
    <row r="23" spans="1:62" x14ac:dyDescent="0.2">
      <c r="A23" s="11">
        <v>43616</v>
      </c>
      <c r="B23" s="4">
        <v>25.25</v>
      </c>
      <c r="C23" s="18">
        <f>DCO!B23+'Rail Costs'!B23</f>
        <v>29.639809630459126</v>
      </c>
      <c r="E23" s="4">
        <f>DCO!C23*'Feedstock Conversions'!B$14</f>
        <v>243.04643896976481</v>
      </c>
      <c r="F23" s="4">
        <f>DCO!C23*'Feedstock Conversions'!B$8</f>
        <v>272.68624860022396</v>
      </c>
      <c r="H23" s="4">
        <f>'Fuel Values'!B23-DCO!I23-DCO!J23-DCO!K23</f>
        <v>13.186212438870911</v>
      </c>
      <c r="I23" s="18">
        <f>('LCFS Values'!$E$2-$AA$4)/1000000*'LCFS Values'!B23*'LCFS Values'!$G$2*100</f>
        <v>161.34503756112909</v>
      </c>
      <c r="J23" s="4">
        <f>'RIN Values'!C23</f>
        <v>52.96875</v>
      </c>
      <c r="K23" s="4">
        <f>'Fixed Credits Value'!B23</f>
        <v>100</v>
      </c>
      <c r="L23" s="4">
        <f t="shared" si="2"/>
        <v>327.5</v>
      </c>
      <c r="M23" s="4">
        <f>L23/'Feedstock Conversions'!B$21</f>
        <v>41.677271570374145</v>
      </c>
      <c r="W23" s="4">
        <f t="shared" si="3"/>
        <v>84.453561030235193</v>
      </c>
      <c r="AA23" s="23">
        <v>36.619999999999997</v>
      </c>
      <c r="AB23" s="23">
        <v>51.8</v>
      </c>
      <c r="AE23" s="4">
        <f>$B23+'Rail Costs'!K23</f>
        <v>26.347452407614782</v>
      </c>
      <c r="AF23" s="4">
        <v>25.4375</v>
      </c>
      <c r="AG23" s="4">
        <f>B23+'Rail Costs'!M23</f>
        <v>28.542357222844345</v>
      </c>
      <c r="AH23" s="4">
        <v>25.5</v>
      </c>
      <c r="AI23" s="4">
        <v>26</v>
      </c>
      <c r="AJ23" s="4">
        <v>25.031300000000002</v>
      </c>
      <c r="AM23" s="4">
        <f>$L23-(AE23*'Feedstock Conversions'!$B$14)-'Rail Costs'!Q23</f>
        <v>107.73360807337977</v>
      </c>
      <c r="AN23" s="4">
        <f>$L23-(AF23*'Feedstock Conversions'!$B$14)-'Rail Costs'!R23</f>
        <v>115.60442104806218</v>
      </c>
      <c r="AO23" s="4">
        <f>$L23-(AG23*'Feedstock Conversions'!$B$14)-'Rail Costs'!S23</f>
        <v>90.314236895196885</v>
      </c>
      <c r="AP23" s="4">
        <f>$L23-(AH23*'Feedstock Conversions'!$B$14)-'Rail Costs'!T23</f>
        <v>114.85973125316283</v>
      </c>
      <c r="AQ23" s="4">
        <f>$L23-(AI23*'Feedstock Conversions'!$B$14)-'Rail Costs'!U23</f>
        <v>110.90709851083298</v>
      </c>
      <c r="AR23" s="4">
        <f>$L23-(AJ23*'Feedstock Conversions'!$B$14)-'Rail Costs'!V23</f>
        <v>117.99501750379542</v>
      </c>
      <c r="BH23">
        <f t="shared" si="0"/>
        <v>22</v>
      </c>
      <c r="BI23">
        <f t="shared" si="1"/>
        <v>2019</v>
      </c>
      <c r="BJ23">
        <f t="shared" si="4"/>
        <v>5</v>
      </c>
    </row>
    <row r="24" spans="1:62" x14ac:dyDescent="0.2">
      <c r="A24" s="11">
        <v>43623</v>
      </c>
      <c r="B24" s="4">
        <v>25.25</v>
      </c>
      <c r="C24" s="18">
        <f>DCO!B24+'Rail Costs'!B24</f>
        <v>29.639809630459126</v>
      </c>
      <c r="E24" s="4">
        <f>DCO!C24*'Feedstock Conversions'!B$14</f>
        <v>243.04643896976481</v>
      </c>
      <c r="F24" s="4">
        <f>DCO!C24*'Feedstock Conversions'!B$8</f>
        <v>272.68624860022396</v>
      </c>
      <c r="H24" s="4">
        <f>'Fuel Values'!B24-DCO!I24-DCO!J24-DCO!K24</f>
        <v>3.5613224386128763</v>
      </c>
      <c r="I24" s="18">
        <f>('LCFS Values'!$E$2-$AA$4)/1000000*'LCFS Values'!B24*'LCFS Values'!$G$2*100</f>
        <v>162.02617756138713</v>
      </c>
      <c r="J24" s="4">
        <f>'RIN Values'!C24</f>
        <v>58.912499999999994</v>
      </c>
      <c r="K24" s="4">
        <f>'Fixed Credits Value'!B24</f>
        <v>100</v>
      </c>
      <c r="L24" s="4">
        <f t="shared" si="2"/>
        <v>324.5</v>
      </c>
      <c r="M24" s="4">
        <f>L24/'Feedstock Conversions'!B$21</f>
        <v>41.295495036905066</v>
      </c>
      <c r="W24" s="4">
        <f t="shared" si="3"/>
        <v>81.453561030235193</v>
      </c>
      <c r="AA24" s="23">
        <v>33.97</v>
      </c>
      <c r="AB24" s="23">
        <v>28</v>
      </c>
      <c r="AE24" s="4">
        <f>$B24+'Rail Costs'!K24</f>
        <v>26.347452407614782</v>
      </c>
      <c r="AF24" s="4">
        <v>25.5</v>
      </c>
      <c r="AG24" s="4">
        <f>B24+'Rail Costs'!M24</f>
        <v>28.542357222844345</v>
      </c>
      <c r="AH24" s="4">
        <v>25.5</v>
      </c>
      <c r="AI24" s="4">
        <v>25.85</v>
      </c>
      <c r="AJ24" s="4">
        <v>25.4</v>
      </c>
      <c r="AM24" s="4">
        <f>$L24-(AE24*'Feedstock Conversions'!$B$14)-'Rail Costs'!Q24</f>
        <v>104.73360807337977</v>
      </c>
      <c r="AN24" s="4">
        <f>$L24-(AF24*'Feedstock Conversions'!$B$14)-'Rail Costs'!R24</f>
        <v>112.09192104806216</v>
      </c>
      <c r="AO24" s="4">
        <f>$L24-(AG24*'Feedstock Conversions'!$B$14)-'Rail Costs'!S24</f>
        <v>87.314236895196885</v>
      </c>
      <c r="AP24" s="4">
        <f>$L24-(AH24*'Feedstock Conversions'!$B$14)-'Rail Costs'!T24</f>
        <v>111.85973125316283</v>
      </c>
      <c r="AQ24" s="4">
        <f>$L24-(AI24*'Feedstock Conversions'!$B$14)-'Rail Costs'!U24</f>
        <v>109.13709851083297</v>
      </c>
      <c r="AR24" s="4">
        <f>$L24-(AJ24*'Feedstock Conversions'!$B$14)-'Rail Costs'!V24</f>
        <v>111.97167750379543</v>
      </c>
      <c r="BH24">
        <f t="shared" si="0"/>
        <v>23</v>
      </c>
      <c r="BI24">
        <f t="shared" si="1"/>
        <v>2019</v>
      </c>
      <c r="BJ24">
        <f t="shared" si="4"/>
        <v>6</v>
      </c>
    </row>
    <row r="25" spans="1:62" x14ac:dyDescent="0.2">
      <c r="A25" s="11">
        <v>43630</v>
      </c>
      <c r="B25" s="4">
        <v>25.25</v>
      </c>
      <c r="C25" s="18">
        <f>DCO!B25+'Rail Costs'!B25</f>
        <v>29.639809630459126</v>
      </c>
      <c r="E25" s="4">
        <f>DCO!C25*'Feedstock Conversions'!B$14</f>
        <v>243.04643896976481</v>
      </c>
      <c r="F25" s="4">
        <f>DCO!C25*'Feedstock Conversions'!B$8</f>
        <v>272.68624860022396</v>
      </c>
      <c r="H25" s="4">
        <f>'Fuel Values'!B25-DCO!I25-DCO!J25-DCO!K25</f>
        <v>-2.7174600616774569</v>
      </c>
      <c r="I25" s="18">
        <f>('LCFS Values'!$E$2-$AA$4)/1000000*'LCFS Values'!B25*'LCFS Values'!$G$2*100</f>
        <v>162.79246006167745</v>
      </c>
      <c r="J25" s="4">
        <f>'RIN Values'!C25</f>
        <v>64.425000000000011</v>
      </c>
      <c r="K25" s="4">
        <f>'Fixed Credits Value'!B25</f>
        <v>100</v>
      </c>
      <c r="L25" s="4">
        <f t="shared" si="2"/>
        <v>324.5</v>
      </c>
      <c r="M25" s="4">
        <f>L25/'Feedstock Conversions'!B$21</f>
        <v>41.295495036905066</v>
      </c>
      <c r="W25" s="4">
        <f t="shared" si="3"/>
        <v>81.453561030235193</v>
      </c>
      <c r="AA25" s="23">
        <v>25.22</v>
      </c>
      <c r="AB25" s="23">
        <v>29.65</v>
      </c>
      <c r="AE25" s="4">
        <f>$B25+'Rail Costs'!K25</f>
        <v>26.347452407614782</v>
      </c>
      <c r="AF25" s="4">
        <v>25.35</v>
      </c>
      <c r="AG25" s="4">
        <f>B25+'Rail Costs'!M25</f>
        <v>28.542357222844345</v>
      </c>
      <c r="AH25" s="4">
        <v>25.5</v>
      </c>
      <c r="AI25" s="4">
        <v>25.25</v>
      </c>
      <c r="AJ25" s="4">
        <v>25.5</v>
      </c>
      <c r="AM25" s="4">
        <f>$L25-(AE25*'Feedstock Conversions'!$B$14)-'Rail Costs'!Q25</f>
        <v>104.73360807337977</v>
      </c>
      <c r="AN25" s="4">
        <f>$L25-(AF25*'Feedstock Conversions'!$B$14)-'Rail Costs'!R25</f>
        <v>113.32192104806215</v>
      </c>
      <c r="AO25" s="4">
        <f>$L25-(AG25*'Feedstock Conversions'!$B$14)-'Rail Costs'!S25</f>
        <v>87.314236895196885</v>
      </c>
      <c r="AP25" s="4">
        <f>$L25-(AH25*'Feedstock Conversions'!$B$14)-'Rail Costs'!T25</f>
        <v>111.85973125316283</v>
      </c>
      <c r="AQ25" s="4">
        <f>$L25-(AI25*'Feedstock Conversions'!$B$14)-'Rail Costs'!U25</f>
        <v>114.05709851083299</v>
      </c>
      <c r="AR25" s="4">
        <f>$L25-(AJ25*'Feedstock Conversions'!$B$14)-'Rail Costs'!V25</f>
        <v>111.15167750379541</v>
      </c>
      <c r="BH25">
        <f t="shared" si="0"/>
        <v>24</v>
      </c>
      <c r="BI25">
        <f t="shared" si="1"/>
        <v>2019</v>
      </c>
      <c r="BJ25">
        <f t="shared" si="4"/>
        <v>6</v>
      </c>
    </row>
    <row r="26" spans="1:62" x14ac:dyDescent="0.2">
      <c r="A26" s="11">
        <v>43637</v>
      </c>
      <c r="B26" s="4">
        <v>25.45</v>
      </c>
      <c r="C26" s="18">
        <f>DCO!B26+'Rail Costs'!B26</f>
        <v>29.839809630459126</v>
      </c>
      <c r="E26" s="4">
        <f>DCO!C26*'Feedstock Conversions'!B$14</f>
        <v>244.68643896976482</v>
      </c>
      <c r="F26" s="4">
        <f>DCO!C26*'Feedstock Conversions'!B$8</f>
        <v>274.52624860022394</v>
      </c>
      <c r="H26" s="4">
        <f>'Fuel Values'!B26-DCO!I26-DCO!J26-DCO!K26</f>
        <v>-4.5438850620000153</v>
      </c>
      <c r="I26" s="18">
        <f>('LCFS Values'!$E$2-$AA$4)/1000000*'LCFS Values'!B26*'LCFS Values'!$G$2*100</f>
        <v>163.64388506200004</v>
      </c>
      <c r="J26" s="4">
        <f>'RIN Values'!C26</f>
        <v>70.199999999999989</v>
      </c>
      <c r="K26" s="4">
        <f>'Fixed Credits Value'!B26</f>
        <v>100</v>
      </c>
      <c r="L26" s="4">
        <f t="shared" si="2"/>
        <v>329.3</v>
      </c>
      <c r="M26" s="4">
        <f>L26/'Feedstock Conversions'!B$21</f>
        <v>41.906337490455591</v>
      </c>
      <c r="O26" s="4">
        <f>'Fuel Values'!C26*100</f>
        <v>191.01</v>
      </c>
      <c r="P26" s="18">
        <f>('LCFS Values'!$E$2-AB$4)/1000000*'LCFS Values'!B26*'LCFS Values'!$G$2*100</f>
        <v>146.00921285144443</v>
      </c>
      <c r="Q26" s="4">
        <f>'RIN Values'!D26</f>
        <v>79.559999999999988</v>
      </c>
      <c r="R26" s="4">
        <f>'Fixed Credits Value'!B26</f>
        <v>100</v>
      </c>
      <c r="S26" s="4">
        <f>'Fixed Credits Value'!C26</f>
        <v>16</v>
      </c>
      <c r="T26" s="4">
        <f>S26+R26+Q26+P26+O26</f>
        <v>532.57921285144448</v>
      </c>
      <c r="U26" s="4">
        <f>T26/'Feedstock Conversions'!B$9</f>
        <v>56.808449370820746</v>
      </c>
      <c r="W26" s="4">
        <f t="shared" si="3"/>
        <v>84.613561030235189</v>
      </c>
      <c r="X26" s="4">
        <f>T26-L26</f>
        <v>203.27921285144447</v>
      </c>
      <c r="AA26" s="23">
        <v>32.119999999999997</v>
      </c>
      <c r="AB26" s="23">
        <v>37.82</v>
      </c>
      <c r="AE26" s="4">
        <f>$B26+'Rail Costs'!K26</f>
        <v>26.547452407614781</v>
      </c>
      <c r="AF26" s="4">
        <v>25.25</v>
      </c>
      <c r="AG26" s="4">
        <f>B26+'Rail Costs'!M26</f>
        <v>28.742357222844344</v>
      </c>
      <c r="AH26" s="4">
        <v>25.5</v>
      </c>
      <c r="AI26" s="4">
        <v>25.25</v>
      </c>
      <c r="AJ26" s="4">
        <v>25.2</v>
      </c>
      <c r="AM26" s="4">
        <f>$L26-(AE26*'Feedstock Conversions'!$B$14)-'Rail Costs'!Q26</f>
        <v>107.8936080733798</v>
      </c>
      <c r="AN26" s="4">
        <f>$L26-(AF26*'Feedstock Conversions'!$B$14)-'Rail Costs'!R26</f>
        <v>118.94192104806218</v>
      </c>
      <c r="AO26" s="4">
        <f>$L26-(AG26*'Feedstock Conversions'!$B$14)-'Rail Costs'!S26</f>
        <v>90.47423689519691</v>
      </c>
      <c r="AP26" s="4">
        <f>$L26-(AH26*'Feedstock Conversions'!$B$14)-'Rail Costs'!T26</f>
        <v>116.65973125316285</v>
      </c>
      <c r="AQ26" s="4">
        <f>$L26-(AI26*'Feedstock Conversions'!$B$14)-'Rail Costs'!U26</f>
        <v>118.857098510833</v>
      </c>
      <c r="AR26" s="4">
        <f>$L26-(AJ26*'Feedstock Conversions'!$B$14)-'Rail Costs'!V26</f>
        <v>118.41167750379543</v>
      </c>
      <c r="AT26" s="4">
        <f>$T26-(AE26*'Feedstock Conversions'!$B$8)-'Rail Costs'!Q26</f>
        <v>284.62536851720949</v>
      </c>
      <c r="AU26" s="4">
        <f>$T26-(AF26*'Feedstock Conversions'!$B$8)-'Rail Costs'!R26</f>
        <v>296.9711338995067</v>
      </c>
      <c r="AV26" s="4">
        <f>$T26-(AG26*'Feedstock Conversions'!$B$8)-'Rail Costs'!S26</f>
        <v>265.01109252379706</v>
      </c>
      <c r="AW26" s="4">
        <f>$T26-(AH26*'Feedstock Conversions'!$B$8)-'Rail Costs'!T26</f>
        <v>294.43894410460729</v>
      </c>
      <c r="AX26" s="4">
        <f>$T26-(AI26*'Feedstock Conversions'!$B$8)-'Rail Costs'!U26</f>
        <v>296.88631136227752</v>
      </c>
      <c r="AY26" s="4">
        <f>$T26-(AJ26*'Feedstock Conversions'!$B$8)-'Rail Costs'!V26</f>
        <v>296.49089035523991</v>
      </c>
      <c r="BH26">
        <f t="shared" si="0"/>
        <v>25</v>
      </c>
      <c r="BI26">
        <f t="shared" si="1"/>
        <v>2019</v>
      </c>
      <c r="BJ26">
        <f t="shared" si="4"/>
        <v>6</v>
      </c>
    </row>
    <row r="27" spans="1:62" x14ac:dyDescent="0.2">
      <c r="A27" s="11">
        <v>43644</v>
      </c>
      <c r="B27" s="4">
        <v>25.9</v>
      </c>
      <c r="C27" s="18">
        <f>DCO!B27+'Rail Costs'!B27</f>
        <v>30.289809630459125</v>
      </c>
      <c r="E27" s="4">
        <f>DCO!C27*'Feedstock Conversions'!B$14</f>
        <v>248.37643896976479</v>
      </c>
      <c r="F27" s="4">
        <f>DCO!C27*'Feedstock Conversions'!B$8</f>
        <v>278.66624860022392</v>
      </c>
      <c r="H27" s="4">
        <f>'Fuel Values'!B27-DCO!I27-DCO!J27-DCO!K27</f>
        <v>0.98983243770965146</v>
      </c>
      <c r="I27" s="18">
        <f>('LCFS Values'!$E$2-$AA$4)/1000000*'LCFS Values'!B27*'LCFS Values'!$G$2*100</f>
        <v>164.41016756229035</v>
      </c>
      <c r="J27" s="4">
        <f>'RIN Values'!C27</f>
        <v>65.099999999999994</v>
      </c>
      <c r="K27" s="4">
        <f>'Fixed Credits Value'!B27</f>
        <v>100</v>
      </c>
      <c r="L27" s="4">
        <f t="shared" si="2"/>
        <v>330.5</v>
      </c>
      <c r="M27" s="4">
        <f>L27/'Feedstock Conversions'!B$21</f>
        <v>42.059048103843217</v>
      </c>
      <c r="O27" s="4">
        <f>'Fuel Values'!C27*100</f>
        <v>195.01</v>
      </c>
      <c r="P27" s="18">
        <f>('LCFS Values'!$E$2-AB$4)/1000000*'LCFS Values'!B27*'LCFS Values'!$G$2*100</f>
        <v>146.69291884294444</v>
      </c>
      <c r="Q27" s="4">
        <f>'RIN Values'!D27</f>
        <v>73.78</v>
      </c>
      <c r="R27" s="4">
        <f>'Fixed Credits Value'!B27</f>
        <v>100</v>
      </c>
      <c r="S27" s="4">
        <f>'Fixed Credits Value'!C27</f>
        <v>16</v>
      </c>
      <c r="T27" s="4">
        <f t="shared" ref="T27:T90" si="5">S27+R27+Q27+P27+O27</f>
        <v>531.4829188429444</v>
      </c>
      <c r="U27" s="4">
        <f>T27/'Feedstock Conversions'!B$9</f>
        <v>56.691511343247406</v>
      </c>
      <c r="W27" s="4">
        <f t="shared" si="3"/>
        <v>82.123561030235209</v>
      </c>
      <c r="X27" s="4">
        <f t="shared" ref="X27:X90" si="6">T27-L27</f>
        <v>200.9829188429444</v>
      </c>
      <c r="AA27" s="23">
        <v>34.020000000000003</v>
      </c>
      <c r="AB27" s="23">
        <v>32.5</v>
      </c>
      <c r="AE27" s="4">
        <f>$B27+'Rail Costs'!K27</f>
        <v>26.99745240761478</v>
      </c>
      <c r="AF27" s="4">
        <v>25.25</v>
      </c>
      <c r="AG27" s="4">
        <f>B27+'Rail Costs'!M27</f>
        <v>29.192357222844343</v>
      </c>
      <c r="AH27" s="4">
        <v>25.9</v>
      </c>
      <c r="AI27" s="4">
        <v>25.25</v>
      </c>
      <c r="AJ27" s="4">
        <v>25</v>
      </c>
      <c r="AM27" s="4">
        <f>$L27-(AE27*'Feedstock Conversions'!$B$14)-'Rail Costs'!Q27</f>
        <v>105.40360807337979</v>
      </c>
      <c r="AN27" s="4">
        <f>$L27-(AF27*'Feedstock Conversions'!$B$14)-'Rail Costs'!R27</f>
        <v>120.14192104806217</v>
      </c>
      <c r="AO27" s="4">
        <f>$L27-(AG27*'Feedstock Conversions'!$B$14)-'Rail Costs'!S27</f>
        <v>87.984236895196901</v>
      </c>
      <c r="AP27" s="4">
        <f>$L27-(AH27*'Feedstock Conversions'!$B$14)-'Rail Costs'!T27</f>
        <v>114.57973125316286</v>
      </c>
      <c r="AQ27" s="4">
        <f>$L27-(AI27*'Feedstock Conversions'!$B$14)-'Rail Costs'!U27</f>
        <v>120.05709851083299</v>
      </c>
      <c r="AR27" s="4">
        <f>$L27-(AJ27*'Feedstock Conversions'!$B$14)-'Rail Costs'!V27</f>
        <v>121.25167750379543</v>
      </c>
      <c r="AT27" s="4">
        <f>$T27-(AE27*'Feedstock Conversions'!$B$8)-'Rail Costs'!Q27</f>
        <v>279.38907450870943</v>
      </c>
      <c r="AU27" s="4">
        <f>$T27-(AF27*'Feedstock Conversions'!$B$8)-'Rail Costs'!R27</f>
        <v>295.87483989100662</v>
      </c>
      <c r="AV27" s="4">
        <f>$T27-(AG27*'Feedstock Conversions'!$B$8)-'Rail Costs'!S27</f>
        <v>259.77479851529699</v>
      </c>
      <c r="AW27" s="4">
        <f>$T27-(AH27*'Feedstock Conversions'!$B$8)-'Rail Costs'!T27</f>
        <v>289.66265009610726</v>
      </c>
      <c r="AX27" s="4">
        <f>$T27-(AI27*'Feedstock Conversions'!$B$8)-'Rail Costs'!U27</f>
        <v>295.79001735377744</v>
      </c>
      <c r="AY27" s="4">
        <f>$T27-(AJ27*'Feedstock Conversions'!$B$8)-'Rail Costs'!V27</f>
        <v>297.23459634673981</v>
      </c>
      <c r="BH27">
        <f t="shared" si="0"/>
        <v>26</v>
      </c>
      <c r="BI27">
        <f t="shared" si="1"/>
        <v>2019</v>
      </c>
      <c r="BJ27">
        <f t="shared" si="4"/>
        <v>6</v>
      </c>
    </row>
    <row r="28" spans="1:62" x14ac:dyDescent="0.2">
      <c r="A28" s="11">
        <v>43651</v>
      </c>
      <c r="B28" s="4">
        <v>26</v>
      </c>
      <c r="C28" s="18">
        <f>DCO!B28+'Rail Costs'!B28</f>
        <v>30.345666293393059</v>
      </c>
      <c r="E28" s="4">
        <f>DCO!C28*'Feedstock Conversions'!B$14</f>
        <v>248.83446360582306</v>
      </c>
      <c r="F28" s="4">
        <f>DCO!C28*'Feedstock Conversions'!B$8</f>
        <v>279.18012989921613</v>
      </c>
      <c r="H28" s="4">
        <f>'Fuel Values'!B28-DCO!I28-DCO!J28-DCO!K28</f>
        <v>1.4721249370967655</v>
      </c>
      <c r="I28" s="18">
        <f>('LCFS Values'!$E$2-$AA$4)/1000000*'LCFS Values'!B28*'LCFS Values'!$G$2*100</f>
        <v>166.02787506290323</v>
      </c>
      <c r="J28" s="4">
        <f>'RIN Values'!C28</f>
        <v>63</v>
      </c>
      <c r="K28" s="4">
        <f>'Fixed Credits Value'!B28</f>
        <v>100</v>
      </c>
      <c r="L28" s="4">
        <f t="shared" si="2"/>
        <v>330.5</v>
      </c>
      <c r="M28" s="4">
        <f>L28/'Feedstock Conversions'!B$21</f>
        <v>42.059048103843217</v>
      </c>
      <c r="O28" s="4">
        <f>'Fuel Values'!C28*100</f>
        <v>192.1</v>
      </c>
      <c r="P28" s="18">
        <f>('LCFS Values'!$E$2-AB$4)/1000000*'LCFS Values'!B28*'LCFS Values'!$G$2*100</f>
        <v>148.13629815833335</v>
      </c>
      <c r="Q28" s="4">
        <f>'RIN Values'!D28</f>
        <v>71.399999999999991</v>
      </c>
      <c r="R28" s="4">
        <f>'Fixed Credits Value'!B28</f>
        <v>100</v>
      </c>
      <c r="S28" s="4">
        <f>'Fixed Credits Value'!C28</f>
        <v>16</v>
      </c>
      <c r="T28" s="4">
        <f t="shared" si="5"/>
        <v>527.63629815833337</v>
      </c>
      <c r="U28" s="4">
        <f>T28/'Feedstock Conversions'!B$9</f>
        <v>56.281205136888893</v>
      </c>
      <c r="W28" s="4">
        <f t="shared" si="3"/>
        <v>81.665536394176939</v>
      </c>
      <c r="X28" s="4">
        <f t="shared" si="6"/>
        <v>197.13629815833337</v>
      </c>
      <c r="AA28" s="23">
        <v>28.67</v>
      </c>
      <c r="AE28" s="4">
        <f>$B28+'Rail Costs'!K28</f>
        <v>27.086416573348263</v>
      </c>
      <c r="AF28" s="4">
        <v>24.625</v>
      </c>
      <c r="AG28" s="4">
        <f>B28+'Rail Costs'!M28</f>
        <v>29.259249720044792</v>
      </c>
      <c r="AH28" s="4">
        <v>25.75</v>
      </c>
      <c r="AI28" s="4">
        <v>25.25</v>
      </c>
      <c r="AJ28" s="4">
        <v>25</v>
      </c>
      <c r="AM28" s="4">
        <f>$L28-(AE28*'Feedstock Conversions'!$B$14)-'Rail Costs'!Q28</f>
        <v>104.71148240560278</v>
      </c>
      <c r="AN28" s="4">
        <f>$L28-(AF28*'Feedstock Conversions'!$B$14)-'Rail Costs'!R28</f>
        <v>125.30018664646154</v>
      </c>
      <c r="AO28" s="4">
        <f>$L28-(AG28*'Feedstock Conversions'!$B$14)-'Rail Costs'!S28</f>
        <v>87.467278088429566</v>
      </c>
      <c r="AP28" s="4">
        <f>$L28-(AH28*'Feedstock Conversions'!$B$14)-'Rail Costs'!T28</f>
        <v>115.84533172100815</v>
      </c>
      <c r="AQ28" s="4">
        <f>$L28-(AI28*'Feedstock Conversions'!$B$14)-'Rail Costs'!U28</f>
        <v>120.09121707329389</v>
      </c>
      <c r="AR28" s="4">
        <f>$L28-(AJ28*'Feedstock Conversions'!$B$14)-'Rail Costs'!V28</f>
        <v>121.29439806520978</v>
      </c>
      <c r="AT28" s="4">
        <f>$T28-(AE28*'Feedstock Conversions'!$B$8)-'Rail Costs'!Q28</f>
        <v>274.76136399058788</v>
      </c>
      <c r="AU28" s="4">
        <f>$T28-(AF28*'Feedstock Conversions'!$B$8)-'Rail Costs'!R28</f>
        <v>297.81148480479493</v>
      </c>
      <c r="AV28" s="4">
        <f>$T28-(AG28*'Feedstock Conversions'!$B$8)-'Rail Costs'!S28</f>
        <v>255.34432652671816</v>
      </c>
      <c r="AW28" s="4">
        <f>$T28-(AH28*'Feedstock Conversions'!$B$8)-'Rail Costs'!T28</f>
        <v>287.23162987934154</v>
      </c>
      <c r="AX28" s="4">
        <f>$T28-(AI28*'Feedstock Conversions'!$B$8)-'Rail Costs'!U28</f>
        <v>291.97751523162731</v>
      </c>
      <c r="AY28" s="4">
        <f>$T28-(AJ28*'Feedstock Conversions'!$B$8)-'Rail Costs'!V28</f>
        <v>293.43069622354312</v>
      </c>
      <c r="BH28">
        <f t="shared" si="0"/>
        <v>27</v>
      </c>
      <c r="BI28">
        <f t="shared" si="1"/>
        <v>2019</v>
      </c>
      <c r="BJ28">
        <f t="shared" si="4"/>
        <v>7</v>
      </c>
    </row>
    <row r="29" spans="1:62" x14ac:dyDescent="0.2">
      <c r="A29" s="11">
        <v>43658</v>
      </c>
      <c r="B29" s="4">
        <v>26</v>
      </c>
      <c r="C29" s="18">
        <f>DCO!B29+'Rail Costs'!B29</f>
        <v>30.345666293393059</v>
      </c>
      <c r="E29" s="4">
        <f>DCO!C29*'Feedstock Conversions'!B$14</f>
        <v>248.83446360582306</v>
      </c>
      <c r="F29" s="4">
        <f>DCO!C29*'Feedstock Conversions'!B$8</f>
        <v>279.18012989921613</v>
      </c>
      <c r="H29" s="4">
        <f>'Fuel Values'!B29-DCO!I29-DCO!J29-DCO!K29</f>
        <v>3.4544174364838511</v>
      </c>
      <c r="I29" s="18">
        <f>('LCFS Values'!$E$2-$AA$4)/1000000*'LCFS Values'!B29*'LCFS Values'!$G$2*100</f>
        <v>167.64558256351617</v>
      </c>
      <c r="J29" s="4">
        <f>'RIN Values'!C29</f>
        <v>60</v>
      </c>
      <c r="K29" s="4">
        <f>'Fixed Credits Value'!B29</f>
        <v>100</v>
      </c>
      <c r="L29" s="4">
        <f t="shared" si="2"/>
        <v>331.1</v>
      </c>
      <c r="M29" s="4">
        <f>L29/'Feedstock Conversions'!B$21</f>
        <v>42.135403410537037</v>
      </c>
      <c r="O29" s="4">
        <f>'Fuel Values'!C29*100</f>
        <v>196.08</v>
      </c>
      <c r="P29" s="18">
        <f>('LCFS Values'!$E$2-AB$4)/1000000*'LCFS Values'!B29*'LCFS Values'!$G$2*100</f>
        <v>149.57967747372223</v>
      </c>
      <c r="Q29" s="4">
        <f>'RIN Values'!D29</f>
        <v>68</v>
      </c>
      <c r="R29" s="4">
        <f>'Fixed Credits Value'!B29</f>
        <v>100</v>
      </c>
      <c r="S29" s="4">
        <f>'Fixed Credits Value'!C29</f>
        <v>16</v>
      </c>
      <c r="T29" s="4">
        <f t="shared" si="5"/>
        <v>529.65967747372224</v>
      </c>
      <c r="U29" s="4">
        <f>T29/'Feedstock Conversions'!B$9</f>
        <v>56.497032263863709</v>
      </c>
      <c r="W29" s="4">
        <f t="shared" si="3"/>
        <v>82.265536394176962</v>
      </c>
      <c r="X29" s="4">
        <f t="shared" si="6"/>
        <v>198.55967747372222</v>
      </c>
      <c r="AA29" s="23">
        <v>28.43</v>
      </c>
      <c r="AE29" s="4">
        <f>$B29+'Rail Costs'!K29</f>
        <v>27.086416573348263</v>
      </c>
      <c r="AF29" s="4">
        <v>24</v>
      </c>
      <c r="AG29" s="4">
        <f>B29+'Rail Costs'!M29</f>
        <v>29.259249720044792</v>
      </c>
      <c r="AH29" s="4">
        <v>25.95</v>
      </c>
      <c r="AI29" s="4">
        <v>25.25</v>
      </c>
      <c r="AJ29" s="4">
        <v>24.4</v>
      </c>
      <c r="AM29" s="4">
        <f>$L29-(AE29*'Feedstock Conversions'!$B$14)-'Rail Costs'!Q29</f>
        <v>105.3114824056028</v>
      </c>
      <c r="AN29" s="4">
        <f>$L29-(AF29*'Feedstock Conversions'!$B$14)-'Rail Costs'!R29</f>
        <v>131.02518664646158</v>
      </c>
      <c r="AO29" s="4">
        <f>$L29-(AG29*'Feedstock Conversions'!$B$14)-'Rail Costs'!S29</f>
        <v>88.067278088429589</v>
      </c>
      <c r="AP29" s="4">
        <f>$L29-(AH29*'Feedstock Conversions'!$B$14)-'Rail Costs'!T29</f>
        <v>114.80533172100819</v>
      </c>
      <c r="AQ29" s="4">
        <f>$L29-(AI29*'Feedstock Conversions'!$B$14)-'Rail Costs'!U29</f>
        <v>120.69121707329391</v>
      </c>
      <c r="AR29" s="4">
        <f>$L29-(AJ29*'Feedstock Conversions'!$B$14)-'Rail Costs'!V29</f>
        <v>126.81439806520979</v>
      </c>
      <c r="AT29" s="4">
        <f>$T29-(AE29*'Feedstock Conversions'!$B$8)-'Rail Costs'!Q29</f>
        <v>276.78474330597675</v>
      </c>
      <c r="AU29" s="4">
        <f>$T29-(AF29*'Feedstock Conversions'!$B$8)-'Rail Costs'!R29</f>
        <v>305.58486412018379</v>
      </c>
      <c r="AV29" s="4">
        <f>$T29-(AG29*'Feedstock Conversions'!$B$8)-'Rail Costs'!S29</f>
        <v>257.367705842107</v>
      </c>
      <c r="AW29" s="4">
        <f>$T29-(AH29*'Feedstock Conversions'!$B$8)-'Rail Costs'!T29</f>
        <v>287.41500919473037</v>
      </c>
      <c r="AX29" s="4">
        <f>$T29-(AI29*'Feedstock Conversions'!$B$8)-'Rail Costs'!U29</f>
        <v>294.00089454701617</v>
      </c>
      <c r="AY29" s="4">
        <f>$T29-(AJ29*'Feedstock Conversions'!$B$8)-'Rail Costs'!V29</f>
        <v>300.97407553893203</v>
      </c>
      <c r="BH29">
        <f t="shared" si="0"/>
        <v>28</v>
      </c>
      <c r="BI29">
        <f t="shared" si="1"/>
        <v>2019</v>
      </c>
      <c r="BJ29">
        <f t="shared" si="4"/>
        <v>7</v>
      </c>
    </row>
    <row r="30" spans="1:62" x14ac:dyDescent="0.2">
      <c r="A30" s="11">
        <v>43665</v>
      </c>
      <c r="B30" s="4">
        <v>25.5</v>
      </c>
      <c r="C30" s="18">
        <f>DCO!B30+'Rail Costs'!B30</f>
        <v>29.845666293393059</v>
      </c>
      <c r="E30" s="4">
        <f>DCO!C30*'Feedstock Conversions'!B$14</f>
        <v>244.73446360582307</v>
      </c>
      <c r="F30" s="4">
        <f>DCO!C30*'Feedstock Conversions'!B$8</f>
        <v>274.5801298992161</v>
      </c>
      <c r="H30" s="4">
        <f>'Fuel Values'!B30-DCO!I30-DCO!J30-DCO!K30</f>
        <v>2.3374224360321989</v>
      </c>
      <c r="I30" s="18">
        <f>('LCFS Values'!$E$2-$AA$4)/1000000*'LCFS Values'!B30*'LCFS Values'!$G$2*100</f>
        <v>168.83757756396781</v>
      </c>
      <c r="J30" s="4">
        <f>'RIN Values'!C30</f>
        <v>61.125</v>
      </c>
      <c r="K30" s="4">
        <f>'Fixed Credits Value'!B30</f>
        <v>100</v>
      </c>
      <c r="L30" s="4">
        <f t="shared" si="2"/>
        <v>332.29999999999995</v>
      </c>
      <c r="M30" s="4">
        <f>L30/'Feedstock Conversions'!B$21</f>
        <v>42.288114023924656</v>
      </c>
      <c r="O30" s="4">
        <f>'Fuel Values'!C30*100</f>
        <v>191.01999999999998</v>
      </c>
      <c r="P30" s="18">
        <f>('LCFS Values'!$E$2-AB$4)/1000000*'LCFS Values'!B30*'LCFS Values'!$G$2*100</f>
        <v>150.64322012716667</v>
      </c>
      <c r="Q30" s="4">
        <f>'RIN Values'!D30</f>
        <v>69.274999999999991</v>
      </c>
      <c r="R30" s="4">
        <f>'Fixed Credits Value'!B30</f>
        <v>100</v>
      </c>
      <c r="S30" s="4">
        <f>'Fixed Credits Value'!C30</f>
        <v>16</v>
      </c>
      <c r="T30" s="4">
        <f t="shared" si="5"/>
        <v>526.93822012716669</v>
      </c>
      <c r="U30" s="4">
        <f>T30/'Feedstock Conversions'!B$9</f>
        <v>56.206743480231111</v>
      </c>
      <c r="W30" s="4">
        <f t="shared" si="3"/>
        <v>87.565536394176888</v>
      </c>
      <c r="X30" s="4">
        <f t="shared" si="6"/>
        <v>194.63822012716673</v>
      </c>
      <c r="AA30" s="23">
        <v>30.86</v>
      </c>
      <c r="AE30" s="4">
        <f>$B30+'Rail Costs'!K30</f>
        <v>26.586416573348263</v>
      </c>
      <c r="AF30" s="4">
        <v>24</v>
      </c>
      <c r="AG30" s="4">
        <f>B30+'Rail Costs'!M30</f>
        <v>28.759249720044792</v>
      </c>
      <c r="AH30" s="4">
        <v>26.05</v>
      </c>
      <c r="AI30" s="4">
        <v>25.25</v>
      </c>
      <c r="AJ30" s="4">
        <v>23.85</v>
      </c>
      <c r="AM30" s="4">
        <f>$L30-(AE30*'Feedstock Conversions'!$B$14)-'Rail Costs'!Q30</f>
        <v>110.61148240560276</v>
      </c>
      <c r="AN30" s="4">
        <f>$L30-(AF30*'Feedstock Conversions'!$B$14)-'Rail Costs'!R30</f>
        <v>132.22518664646151</v>
      </c>
      <c r="AO30" s="4">
        <f>$L30-(AG30*'Feedstock Conversions'!$B$14)-'Rail Costs'!S30</f>
        <v>93.367278088429515</v>
      </c>
      <c r="AP30" s="4">
        <f>$L30-(AH30*'Feedstock Conversions'!$B$14)-'Rail Costs'!T30</f>
        <v>115.1853317210081</v>
      </c>
      <c r="AQ30" s="4">
        <f>$L30-(AI30*'Feedstock Conversions'!$B$14)-'Rail Costs'!U30</f>
        <v>121.89121707329384</v>
      </c>
      <c r="AR30" s="4">
        <f>$L30-(AJ30*'Feedstock Conversions'!$B$14)-'Rail Costs'!V30</f>
        <v>132.52439806520971</v>
      </c>
      <c r="AT30" s="4">
        <f>$T30-(AE30*'Feedstock Conversions'!$B$8)-'Rail Costs'!Q30</f>
        <v>278.66328595942122</v>
      </c>
      <c r="AU30" s="4">
        <f>$T30-(AF30*'Feedstock Conversions'!$B$8)-'Rail Costs'!R30</f>
        <v>302.86340677362824</v>
      </c>
      <c r="AV30" s="4">
        <f>$T30-(AG30*'Feedstock Conversions'!$B$8)-'Rail Costs'!S30</f>
        <v>259.24624849555141</v>
      </c>
      <c r="AW30" s="4">
        <f>$T30-(AH30*'Feedstock Conversions'!$B$8)-'Rail Costs'!T30</f>
        <v>283.77355184817486</v>
      </c>
      <c r="AX30" s="4">
        <f>$T30-(AI30*'Feedstock Conversions'!$B$8)-'Rail Costs'!U30</f>
        <v>291.27943720046062</v>
      </c>
      <c r="AY30" s="4">
        <f>$T30-(AJ30*'Feedstock Conversions'!$B$8)-'Rail Costs'!V30</f>
        <v>303.31261819237648</v>
      </c>
      <c r="BH30">
        <f t="shared" si="0"/>
        <v>29</v>
      </c>
      <c r="BI30">
        <f t="shared" si="1"/>
        <v>2019</v>
      </c>
      <c r="BJ30">
        <f t="shared" si="4"/>
        <v>7</v>
      </c>
    </row>
    <row r="31" spans="1:62" x14ac:dyDescent="0.2">
      <c r="A31" s="11">
        <v>43672</v>
      </c>
      <c r="B31" s="4">
        <v>25.25</v>
      </c>
      <c r="C31" s="18">
        <f>DCO!B31+'Rail Costs'!B31</f>
        <v>29.595666293393059</v>
      </c>
      <c r="E31" s="4">
        <f>DCO!C31*'Feedstock Conversions'!B$14</f>
        <v>242.68446360582305</v>
      </c>
      <c r="F31" s="4">
        <f>DCO!C31*'Feedstock Conversions'!B$8</f>
        <v>272.28012989921609</v>
      </c>
      <c r="H31" s="4">
        <f>'Fuel Values'!B31-DCO!I31-DCO!J31-DCO!K31</f>
        <v>0.81255868662901776</v>
      </c>
      <c r="I31" s="18">
        <f>('LCFS Values'!$E$2-$AA$4)/1000000*'LCFS Values'!B31*'LCFS Values'!$G$2*100</f>
        <v>167.26244131337097</v>
      </c>
      <c r="J31" s="4">
        <f>'RIN Values'!C31</f>
        <v>67.425000000000011</v>
      </c>
      <c r="K31" s="4">
        <f>'Fixed Credits Value'!B31</f>
        <v>100</v>
      </c>
      <c r="L31" s="4">
        <f t="shared" si="2"/>
        <v>335.5</v>
      </c>
      <c r="M31" s="4">
        <f>L31/'Feedstock Conversions'!B$21</f>
        <v>42.69534232629168</v>
      </c>
      <c r="O31" s="4">
        <f>'Fuel Values'!C31*100</f>
        <v>191.97</v>
      </c>
      <c r="P31" s="18">
        <f>('LCFS Values'!$E$2-AB$4)/1000000*'LCFS Values'!B31*'LCFS Values'!$G$2*100</f>
        <v>149.2378244779722</v>
      </c>
      <c r="Q31" s="4">
        <f>'RIN Values'!D31</f>
        <v>76.415000000000006</v>
      </c>
      <c r="R31" s="4">
        <f>'Fixed Credits Value'!B31</f>
        <v>100</v>
      </c>
      <c r="S31" s="4">
        <f>'Fixed Credits Value'!C31</f>
        <v>16</v>
      </c>
      <c r="T31" s="4">
        <f t="shared" si="5"/>
        <v>533.62282447797224</v>
      </c>
      <c r="U31" s="4">
        <f>T31/'Feedstock Conversions'!B$9</f>
        <v>56.919767944317037</v>
      </c>
      <c r="W31" s="4">
        <f t="shared" si="3"/>
        <v>92.815536394176945</v>
      </c>
      <c r="X31" s="4">
        <f t="shared" si="6"/>
        <v>198.12282447797224</v>
      </c>
      <c r="AA31" s="23">
        <v>28.5</v>
      </c>
      <c r="AE31" s="4">
        <f>$B31+'Rail Costs'!K31</f>
        <v>26.336416573348263</v>
      </c>
      <c r="AF31" s="4">
        <v>24</v>
      </c>
      <c r="AG31" s="4">
        <f>B31+'Rail Costs'!M31</f>
        <v>28.509249720044792</v>
      </c>
      <c r="AH31" s="4">
        <v>26</v>
      </c>
      <c r="AI31" s="4">
        <v>25.15</v>
      </c>
      <c r="AJ31" s="4">
        <v>23.5</v>
      </c>
      <c r="AM31" s="4">
        <f>$L31-(AE31*'Feedstock Conversions'!$B$14)-'Rail Costs'!Q31</f>
        <v>115.86148240560279</v>
      </c>
      <c r="AN31" s="4">
        <f>$L31-(AF31*'Feedstock Conversions'!$B$14)-'Rail Costs'!R31</f>
        <v>135.42518664646155</v>
      </c>
      <c r="AO31" s="4">
        <f>$L31-(AG31*'Feedstock Conversions'!$B$14)-'Rail Costs'!S31</f>
        <v>98.617278088429572</v>
      </c>
      <c r="AP31" s="4">
        <f>$L31-(AH31*'Feedstock Conversions'!$B$14)-'Rail Costs'!T31</f>
        <v>118.79533172100814</v>
      </c>
      <c r="AQ31" s="4">
        <f>$L31-(AI31*'Feedstock Conversions'!$B$14)-'Rail Costs'!U31</f>
        <v>125.91121707329391</v>
      </c>
      <c r="AR31" s="4">
        <f>$L31-(AJ31*'Feedstock Conversions'!$B$14)-'Rail Costs'!V31</f>
        <v>138.59439806520976</v>
      </c>
      <c r="AT31" s="4">
        <f>$T31-(AE31*'Feedstock Conversions'!$B$8)-'Rail Costs'!Q31</f>
        <v>287.64789031022679</v>
      </c>
      <c r="AU31" s="4">
        <f>$T31-(AF31*'Feedstock Conversions'!$B$8)-'Rail Costs'!R31</f>
        <v>309.5480111244338</v>
      </c>
      <c r="AV31" s="4">
        <f>$T31-(AG31*'Feedstock Conversions'!$B$8)-'Rail Costs'!S31</f>
        <v>268.23085284635698</v>
      </c>
      <c r="AW31" s="4">
        <f>$T31-(AH31*'Feedstock Conversions'!$B$8)-'Rail Costs'!T31</f>
        <v>290.9181561989804</v>
      </c>
      <c r="AX31" s="4">
        <f>$T31-(AI31*'Feedstock Conversions'!$B$8)-'Rail Costs'!U31</f>
        <v>298.88404155126614</v>
      </c>
      <c r="AY31" s="4">
        <f>$T31-(AJ31*'Feedstock Conversions'!$B$8)-'Rail Costs'!V31</f>
        <v>313.217222543182</v>
      </c>
      <c r="BH31">
        <f t="shared" si="0"/>
        <v>30</v>
      </c>
      <c r="BI31">
        <f t="shared" si="1"/>
        <v>2019</v>
      </c>
      <c r="BJ31">
        <f t="shared" si="4"/>
        <v>7</v>
      </c>
    </row>
    <row r="32" spans="1:62" x14ac:dyDescent="0.2">
      <c r="A32" s="11">
        <v>43679</v>
      </c>
      <c r="B32" s="4">
        <v>25.25</v>
      </c>
      <c r="C32" s="18">
        <f>DCO!B32+'Rail Costs'!B32</f>
        <v>29.595666293393059</v>
      </c>
      <c r="E32" s="4">
        <f>DCO!C32*'Feedstock Conversions'!B$14</f>
        <v>242.68446360582305</v>
      </c>
      <c r="F32" s="4">
        <f>DCO!C32*'Feedstock Conversions'!B$8</f>
        <v>272.28012989921609</v>
      </c>
      <c r="H32" s="4">
        <f>'Fuel Values'!B32-DCO!I32-DCO!J32-DCO!K32</f>
        <v>6.0557436741930815E-2</v>
      </c>
      <c r="I32" s="18">
        <f>('LCFS Values'!$E$2-$AA$4)/1000000*'LCFS Values'!B32*'LCFS Values'!$G$2*100</f>
        <v>166.96444256325807</v>
      </c>
      <c r="J32" s="4">
        <f>'RIN Values'!C32</f>
        <v>68.474999999999994</v>
      </c>
      <c r="K32" s="4">
        <f>'Fixed Credits Value'!B32</f>
        <v>100</v>
      </c>
      <c r="L32" s="4">
        <f t="shared" si="2"/>
        <v>335.5</v>
      </c>
      <c r="M32" s="4">
        <f>L32/'Feedstock Conversions'!B$21</f>
        <v>42.69534232629168</v>
      </c>
      <c r="O32" s="4">
        <f>'Fuel Values'!C32*100</f>
        <v>191.39</v>
      </c>
      <c r="P32" s="18">
        <f>('LCFS Values'!$E$2-AB$4)/1000000*'LCFS Values'!B32*'LCFS Values'!$G$2*100</f>
        <v>148.97193881461109</v>
      </c>
      <c r="Q32" s="4">
        <f>'RIN Values'!D32</f>
        <v>77.60499999999999</v>
      </c>
      <c r="R32" s="4">
        <f>'Fixed Credits Value'!B32</f>
        <v>100</v>
      </c>
      <c r="S32" s="4">
        <f>'Fixed Credits Value'!C32</f>
        <v>16</v>
      </c>
      <c r="T32" s="4">
        <f t="shared" si="5"/>
        <v>533.96693881461101</v>
      </c>
      <c r="U32" s="4">
        <f>T32/'Feedstock Conversions'!B$9</f>
        <v>56.956473473558511</v>
      </c>
      <c r="W32" s="4">
        <f t="shared" si="3"/>
        <v>92.815536394176945</v>
      </c>
      <c r="X32" s="4">
        <f t="shared" si="6"/>
        <v>198.46693881461101</v>
      </c>
      <c r="AA32" s="23">
        <v>29</v>
      </c>
      <c r="AE32" s="4">
        <f>$B32+'Rail Costs'!K32</f>
        <v>26.336416573348263</v>
      </c>
      <c r="AF32" s="4">
        <v>24</v>
      </c>
      <c r="AG32" s="4">
        <f>B32+'Rail Costs'!M32</f>
        <v>28.509249720044792</v>
      </c>
      <c r="AH32" s="4">
        <v>26</v>
      </c>
      <c r="AI32" s="4">
        <v>25.225000000000001</v>
      </c>
      <c r="AJ32" s="4">
        <v>23.5</v>
      </c>
      <c r="AM32" s="4">
        <f>$L32-(AE32*'Feedstock Conversions'!$B$14)-'Rail Costs'!Q32</f>
        <v>115.86148240560279</v>
      </c>
      <c r="AN32" s="4">
        <f>$L32-(AF32*'Feedstock Conversions'!$B$14)-'Rail Costs'!R32</f>
        <v>135.42518664646155</v>
      </c>
      <c r="AO32" s="4">
        <f>$L32-(AG32*'Feedstock Conversions'!$B$14)-'Rail Costs'!S32</f>
        <v>98.617278088429572</v>
      </c>
      <c r="AP32" s="4">
        <f>$L32-(AH32*'Feedstock Conversions'!$B$14)-'Rail Costs'!T32</f>
        <v>118.79533172100814</v>
      </c>
      <c r="AQ32" s="4">
        <f>$L32-(AI32*'Feedstock Conversions'!$B$14)-'Rail Costs'!U32</f>
        <v>125.29621707329387</v>
      </c>
      <c r="AR32" s="4">
        <f>$L32-(AJ32*'Feedstock Conversions'!$B$14)-'Rail Costs'!V32</f>
        <v>138.59439806520976</v>
      </c>
      <c r="AT32" s="4">
        <f>$T32-(AE32*'Feedstock Conversions'!$B$8)-'Rail Costs'!Q32</f>
        <v>287.99200464686555</v>
      </c>
      <c r="AU32" s="4">
        <f>$T32-(AF32*'Feedstock Conversions'!$B$8)-'Rail Costs'!R32</f>
        <v>309.89212546107257</v>
      </c>
      <c r="AV32" s="4">
        <f>$T32-(AG32*'Feedstock Conversions'!$B$8)-'Rail Costs'!S32</f>
        <v>268.57496718299575</v>
      </c>
      <c r="AW32" s="4">
        <f>$T32-(AH32*'Feedstock Conversions'!$B$8)-'Rail Costs'!T32</f>
        <v>291.26227053561917</v>
      </c>
      <c r="AX32" s="4">
        <f>$T32-(AI32*'Feedstock Conversions'!$B$8)-'Rail Costs'!U32</f>
        <v>298.53815588790491</v>
      </c>
      <c r="AY32" s="4">
        <f>$T32-(AJ32*'Feedstock Conversions'!$B$8)-'Rail Costs'!V32</f>
        <v>313.56133687982077</v>
      </c>
      <c r="BH32">
        <f t="shared" si="0"/>
        <v>31</v>
      </c>
      <c r="BI32">
        <f t="shared" si="1"/>
        <v>2019</v>
      </c>
      <c r="BJ32">
        <f t="shared" si="4"/>
        <v>8</v>
      </c>
    </row>
    <row r="33" spans="1:62" x14ac:dyDescent="0.2">
      <c r="A33" s="11">
        <v>43686</v>
      </c>
      <c r="B33" s="4">
        <v>25.45</v>
      </c>
      <c r="C33" s="18">
        <f>DCO!B33+'Rail Costs'!B33</f>
        <v>29.795666293393058</v>
      </c>
      <c r="E33" s="4">
        <f>DCO!C33*'Feedstock Conversions'!B$14</f>
        <v>244.32446360582304</v>
      </c>
      <c r="F33" s="4">
        <f>DCO!C33*'Feedstock Conversions'!B$8</f>
        <v>274.12012989921612</v>
      </c>
      <c r="H33" s="4">
        <f>'Fuel Values'!B33-DCO!I33-DCO!J33-DCO!K33</f>
        <v>-1.3867288132097144</v>
      </c>
      <c r="I33" s="18">
        <f>('LCFS Values'!$E$2-$AA$4)/1000000*'LCFS Values'!B33*'LCFS Values'!$G$2*100</f>
        <v>166.8367288132097</v>
      </c>
      <c r="J33" s="4">
        <f>'RIN Values'!C33</f>
        <v>70.050000000000011</v>
      </c>
      <c r="K33" s="4">
        <f>'Fixed Credits Value'!B33</f>
        <v>100</v>
      </c>
      <c r="L33" s="4">
        <f t="shared" si="2"/>
        <v>335.5</v>
      </c>
      <c r="M33" s="4">
        <f>L33/'Feedstock Conversions'!B$21</f>
        <v>42.69534232629168</v>
      </c>
      <c r="O33" s="4">
        <f>'Fuel Values'!C33*100</f>
        <v>182.36</v>
      </c>
      <c r="P33" s="18">
        <f>('LCFS Values'!$E$2-AB$4)/1000000*'LCFS Values'!B33*'LCFS Values'!$G$2*100</f>
        <v>148.85798781602776</v>
      </c>
      <c r="Q33" s="4">
        <f>'RIN Values'!D33</f>
        <v>79.39</v>
      </c>
      <c r="R33" s="4">
        <f>'Fixed Credits Value'!B33</f>
        <v>100</v>
      </c>
      <c r="S33" s="4">
        <f>'Fixed Credits Value'!C33</f>
        <v>16</v>
      </c>
      <c r="T33" s="4">
        <f t="shared" si="5"/>
        <v>526.60798781602773</v>
      </c>
      <c r="U33" s="4">
        <f>T33/'Feedstock Conversions'!B$9</f>
        <v>56.171518700376289</v>
      </c>
      <c r="W33" s="4">
        <f t="shared" si="3"/>
        <v>91.175536394176959</v>
      </c>
      <c r="X33" s="4">
        <f t="shared" si="6"/>
        <v>191.10798781602773</v>
      </c>
      <c r="AA33" s="23">
        <v>28</v>
      </c>
      <c r="AE33" s="4">
        <f>$B33+'Rail Costs'!K33</f>
        <v>26.536416573348262</v>
      </c>
      <c r="AF33" s="4">
        <v>24</v>
      </c>
      <c r="AG33" s="4">
        <f>B33+'Rail Costs'!M33</f>
        <v>28.709249720044792</v>
      </c>
      <c r="AH33" s="4">
        <v>26</v>
      </c>
      <c r="AI33" s="4">
        <v>25.25</v>
      </c>
      <c r="AJ33" s="4">
        <v>23.5</v>
      </c>
      <c r="AM33" s="4">
        <f>$L33-(AE33*'Feedstock Conversions'!$B$14)-'Rail Costs'!Q33</f>
        <v>114.2214824056028</v>
      </c>
      <c r="AN33" s="4">
        <f>$L33-(AF33*'Feedstock Conversions'!$B$14)-'Rail Costs'!R33</f>
        <v>135.42518664646155</v>
      </c>
      <c r="AO33" s="4">
        <f>$L33-(AG33*'Feedstock Conversions'!$B$14)-'Rail Costs'!S33</f>
        <v>96.977278088429557</v>
      </c>
      <c r="AP33" s="4">
        <f>$L33-(AH33*'Feedstock Conversions'!$B$14)-'Rail Costs'!T33</f>
        <v>118.79533172100814</v>
      </c>
      <c r="AQ33" s="4">
        <f>$L33-(AI33*'Feedstock Conversions'!$B$14)-'Rail Costs'!U33</f>
        <v>125.09121707329389</v>
      </c>
      <c r="AR33" s="4">
        <f>$L33-(AJ33*'Feedstock Conversions'!$B$14)-'Rail Costs'!V33</f>
        <v>138.59439806520976</v>
      </c>
      <c r="AT33" s="4">
        <f>$T33-(AE33*'Feedstock Conversions'!$B$8)-'Rail Costs'!Q33</f>
        <v>278.79305364828224</v>
      </c>
      <c r="AU33" s="4">
        <f>$T33-(AF33*'Feedstock Conversions'!$B$8)-'Rail Costs'!R33</f>
        <v>302.53317446248928</v>
      </c>
      <c r="AV33" s="4">
        <f>$T33-(AG33*'Feedstock Conversions'!$B$8)-'Rail Costs'!S33</f>
        <v>259.37601618441249</v>
      </c>
      <c r="AW33" s="4">
        <f>$T33-(AH33*'Feedstock Conversions'!$B$8)-'Rail Costs'!T33</f>
        <v>283.90331953703588</v>
      </c>
      <c r="AX33" s="4">
        <f>$T33-(AI33*'Feedstock Conversions'!$B$8)-'Rail Costs'!U33</f>
        <v>290.94920488932166</v>
      </c>
      <c r="AY33" s="4">
        <f>$T33-(AJ33*'Feedstock Conversions'!$B$8)-'Rail Costs'!V33</f>
        <v>306.20238588123749</v>
      </c>
      <c r="BH33">
        <f t="shared" si="0"/>
        <v>32</v>
      </c>
      <c r="BI33">
        <f t="shared" si="1"/>
        <v>2019</v>
      </c>
      <c r="BJ33">
        <f t="shared" si="4"/>
        <v>8</v>
      </c>
    </row>
    <row r="34" spans="1:62" x14ac:dyDescent="0.2">
      <c r="A34" s="11">
        <v>43693</v>
      </c>
      <c r="B34" s="4">
        <v>25.2</v>
      </c>
      <c r="C34" s="18">
        <f>DCO!B34+'Rail Costs'!B34</f>
        <v>29.545666293393058</v>
      </c>
      <c r="E34" s="4">
        <f>DCO!C34*'Feedstock Conversions'!B$14</f>
        <v>242.27446360582306</v>
      </c>
      <c r="F34" s="4">
        <f>DCO!C34*'Feedstock Conversions'!B$8</f>
        <v>271.82012989921611</v>
      </c>
      <c r="H34" s="4">
        <f>'Fuel Values'!B34-DCO!I34-DCO!J34-DCO!K34</f>
        <v>8.6389836869516046</v>
      </c>
      <c r="I34" s="18">
        <f>('LCFS Values'!$E$2-$AA$4)/1000000*'LCFS Values'!B34*'LCFS Values'!$G$2*100</f>
        <v>166.41101631304841</v>
      </c>
      <c r="J34" s="4">
        <f>'RIN Values'!C34</f>
        <v>63.449999999999996</v>
      </c>
      <c r="K34" s="4">
        <f>'Fixed Credits Value'!B34</f>
        <v>100</v>
      </c>
      <c r="L34" s="4">
        <f t="shared" si="2"/>
        <v>338.5</v>
      </c>
      <c r="M34" s="4">
        <f>L34/'Feedstock Conversions'!B$21</f>
        <v>43.077118859760752</v>
      </c>
      <c r="O34" s="4">
        <f>'Fuel Values'!C34*100</f>
        <v>184</v>
      </c>
      <c r="P34" s="18">
        <f>('LCFS Values'!$E$2-AB$4)/1000000*'LCFS Values'!B34*'LCFS Values'!$G$2*100</f>
        <v>148.47815115408332</v>
      </c>
      <c r="Q34" s="4">
        <f>'RIN Values'!D34</f>
        <v>71.91</v>
      </c>
      <c r="R34" s="4">
        <f>'Fixed Credits Value'!B34</f>
        <v>100</v>
      </c>
      <c r="S34" s="4">
        <f>'Fixed Credits Value'!C34</f>
        <v>16</v>
      </c>
      <c r="T34" s="4">
        <f t="shared" si="5"/>
        <v>520.38815115408329</v>
      </c>
      <c r="U34" s="4">
        <f>T34/'Feedstock Conversions'!B$9</f>
        <v>55.50806945643555</v>
      </c>
      <c r="W34" s="4">
        <f t="shared" si="3"/>
        <v>96.225536394176942</v>
      </c>
      <c r="X34" s="4">
        <f t="shared" si="6"/>
        <v>181.88815115408329</v>
      </c>
      <c r="AA34" s="23">
        <v>30.15</v>
      </c>
      <c r="AE34" s="4">
        <f>$B34+'Rail Costs'!K34</f>
        <v>26.286416573348262</v>
      </c>
      <c r="AF34" s="4">
        <v>24.4</v>
      </c>
      <c r="AG34" s="4">
        <f>B34+'Rail Costs'!M34</f>
        <v>28.459249720044792</v>
      </c>
      <c r="AH34" s="4">
        <v>25.6</v>
      </c>
      <c r="AI34" s="4">
        <v>24.85</v>
      </c>
      <c r="AJ34" s="4">
        <v>23.5</v>
      </c>
      <c r="AM34" s="4">
        <f>$L34-(AE34*'Feedstock Conversions'!$B$14)-'Rail Costs'!Q34</f>
        <v>119.27148240560281</v>
      </c>
      <c r="AN34" s="4">
        <f>$L34-(AF34*'Feedstock Conversions'!$B$14)-'Rail Costs'!R34</f>
        <v>135.14518664646155</v>
      </c>
      <c r="AO34" s="4">
        <f>$L34-(AG34*'Feedstock Conversions'!$B$14)-'Rail Costs'!S34</f>
        <v>102.02727808842957</v>
      </c>
      <c r="AP34" s="4">
        <f>$L34-(AH34*'Feedstock Conversions'!$B$14)-'Rail Costs'!T34</f>
        <v>125.07533172100814</v>
      </c>
      <c r="AQ34" s="4">
        <f>$L34-(AI34*'Feedstock Conversions'!$B$14)-'Rail Costs'!U34</f>
        <v>131.37121707329388</v>
      </c>
      <c r="AR34" s="4">
        <f>$L34-(AJ34*'Feedstock Conversions'!$B$14)-'Rail Costs'!V34</f>
        <v>141.59439806520976</v>
      </c>
      <c r="AT34" s="4">
        <f>$T34-(AE34*'Feedstock Conversions'!$B$8)-'Rail Costs'!Q34</f>
        <v>274.87321698633781</v>
      </c>
      <c r="AU34" s="4">
        <f>$T34-(AF34*'Feedstock Conversions'!$B$8)-'Rail Costs'!R34</f>
        <v>292.63333780054484</v>
      </c>
      <c r="AV34" s="4">
        <f>$T34-(AG34*'Feedstock Conversions'!$B$8)-'Rail Costs'!S34</f>
        <v>255.45617952246809</v>
      </c>
      <c r="AW34" s="4">
        <f>$T34-(AH34*'Feedstock Conversions'!$B$8)-'Rail Costs'!T34</f>
        <v>281.36348287509145</v>
      </c>
      <c r="AX34" s="4">
        <f>$T34-(AI34*'Feedstock Conversions'!$B$8)-'Rail Costs'!U34</f>
        <v>288.40936822737717</v>
      </c>
      <c r="AY34" s="4">
        <f>$T34-(AJ34*'Feedstock Conversions'!$B$8)-'Rail Costs'!V34</f>
        <v>299.98254921929305</v>
      </c>
      <c r="BH34">
        <f t="shared" si="0"/>
        <v>33</v>
      </c>
      <c r="BI34">
        <f t="shared" si="1"/>
        <v>2019</v>
      </c>
      <c r="BJ34">
        <f t="shared" si="4"/>
        <v>8</v>
      </c>
    </row>
    <row r="35" spans="1:62" x14ac:dyDescent="0.2">
      <c r="A35" s="11">
        <v>43700</v>
      </c>
      <c r="B35" s="4">
        <v>24.55</v>
      </c>
      <c r="C35" s="18">
        <f>DCO!B35+'Rail Costs'!B35</f>
        <v>28.895666293393059</v>
      </c>
      <c r="E35" s="4">
        <f>DCO!C35*'Feedstock Conversions'!B$14</f>
        <v>236.94446360582307</v>
      </c>
      <c r="F35" s="4">
        <f>DCO!C35*'Feedstock Conversions'!B$8</f>
        <v>265.84012989921615</v>
      </c>
      <c r="H35" s="4">
        <f>'Fuel Values'!B35-DCO!I35-DCO!J35-DCO!K35</f>
        <v>3.708419936258025</v>
      </c>
      <c r="I35" s="18">
        <f>('LCFS Values'!$E$2-$AA$4)/1000000*'LCFS Values'!B35*'LCFS Values'!$G$2*100</f>
        <v>168.24158006374196</v>
      </c>
      <c r="J35" s="4">
        <f>'RIN Values'!C35</f>
        <v>68.550000000000011</v>
      </c>
      <c r="K35" s="4">
        <f>'Fixed Credits Value'!B35</f>
        <v>100</v>
      </c>
      <c r="L35" s="4">
        <f t="shared" si="2"/>
        <v>340.5</v>
      </c>
      <c r="M35" s="4">
        <f>L35/'Feedstock Conversions'!B$21</f>
        <v>43.331636548740143</v>
      </c>
      <c r="O35" s="4">
        <f>'Fuel Values'!C35*100</f>
        <v>185.03</v>
      </c>
      <c r="P35" s="18">
        <f>('LCFS Values'!$E$2-AB$4)/1000000*'LCFS Values'!B35*'LCFS Values'!$G$2*100</f>
        <v>150.11144880044444</v>
      </c>
      <c r="Q35" s="4">
        <f>'RIN Values'!D35</f>
        <v>77.69</v>
      </c>
      <c r="R35" s="4">
        <f>'Fixed Credits Value'!B35</f>
        <v>100</v>
      </c>
      <c r="S35" s="4">
        <f>'Fixed Credits Value'!C35</f>
        <v>16</v>
      </c>
      <c r="T35" s="4">
        <f t="shared" si="5"/>
        <v>528.83144880044438</v>
      </c>
      <c r="U35" s="4">
        <f>T35/'Feedstock Conversions'!B$9</f>
        <v>56.408687872047402</v>
      </c>
      <c r="W35" s="4">
        <f t="shared" si="3"/>
        <v>103.55553639417693</v>
      </c>
      <c r="X35" s="4">
        <f t="shared" si="6"/>
        <v>188.33144880044438</v>
      </c>
      <c r="AA35" s="23">
        <v>24.5</v>
      </c>
      <c r="AE35" s="4">
        <f>$B35+'Rail Costs'!K35</f>
        <v>25.636416573348264</v>
      </c>
      <c r="AF35" s="4">
        <v>25</v>
      </c>
      <c r="AG35" s="4">
        <f>B35+'Rail Costs'!M35</f>
        <v>27.809249720044793</v>
      </c>
      <c r="AH35" s="4">
        <v>25.1</v>
      </c>
      <c r="AI35" s="4">
        <v>24.25</v>
      </c>
      <c r="AJ35" s="4">
        <v>23.3</v>
      </c>
      <c r="AM35" s="4">
        <f>$L35-(AE35*'Feedstock Conversions'!$B$14)-'Rail Costs'!Q35</f>
        <v>126.60148240560279</v>
      </c>
      <c r="AN35" s="4">
        <f>$L35-(AF35*'Feedstock Conversions'!$B$14)-'Rail Costs'!R35</f>
        <v>132.22518664646157</v>
      </c>
      <c r="AO35" s="4">
        <f>$L35-(AG35*'Feedstock Conversions'!$B$14)-'Rail Costs'!S35</f>
        <v>109.35727808842955</v>
      </c>
      <c r="AP35" s="4">
        <f>$L35-(AH35*'Feedstock Conversions'!$B$14)-'Rail Costs'!T35</f>
        <v>131.17533172100812</v>
      </c>
      <c r="AQ35" s="4">
        <f>$L35-(AI35*'Feedstock Conversions'!$B$14)-'Rail Costs'!U35</f>
        <v>138.29121707329386</v>
      </c>
      <c r="AR35" s="4">
        <f>$L35-(AJ35*'Feedstock Conversions'!$B$14)-'Rail Costs'!V35</f>
        <v>145.23439806520975</v>
      </c>
      <c r="AT35" s="4">
        <f>$T35-(AE35*'Feedstock Conversions'!$B$8)-'Rail Costs'!Q35</f>
        <v>289.29651463269886</v>
      </c>
      <c r="AU35" s="4">
        <f>$T35-(AF35*'Feedstock Conversions'!$B$8)-'Rail Costs'!R35</f>
        <v>295.55663544690589</v>
      </c>
      <c r="AV35" s="4">
        <f>$T35-(AG35*'Feedstock Conversions'!$B$8)-'Rail Costs'!S35</f>
        <v>269.87947716882911</v>
      </c>
      <c r="AW35" s="4">
        <f>$T35-(AH35*'Feedstock Conversions'!$B$8)-'Rail Costs'!T35</f>
        <v>294.40678052145256</v>
      </c>
      <c r="AX35" s="4">
        <f>$T35-(AI35*'Feedstock Conversions'!$B$8)-'Rail Costs'!U35</f>
        <v>302.37266587373824</v>
      </c>
      <c r="AY35" s="4">
        <f>$T35-(AJ35*'Feedstock Conversions'!$B$8)-'Rail Costs'!V35</f>
        <v>310.26584686565411</v>
      </c>
      <c r="BH35">
        <f t="shared" si="0"/>
        <v>34</v>
      </c>
      <c r="BI35">
        <f t="shared" si="1"/>
        <v>2019</v>
      </c>
      <c r="BJ35">
        <f t="shared" si="4"/>
        <v>8</v>
      </c>
    </row>
    <row r="36" spans="1:62" x14ac:dyDescent="0.2">
      <c r="A36" s="11">
        <v>43707</v>
      </c>
      <c r="B36" s="4">
        <v>24.1</v>
      </c>
      <c r="C36" s="18">
        <f>DCO!B36+'Rail Costs'!B36</f>
        <v>28.44566629339306</v>
      </c>
      <c r="E36" s="4">
        <f>DCO!C36*'Feedstock Conversions'!B$14</f>
        <v>233.25446360582308</v>
      </c>
      <c r="F36" s="4">
        <f>DCO!C36*'Feedstock Conversions'!B$8</f>
        <v>261.70012989921611</v>
      </c>
      <c r="H36" s="4">
        <f>'Fuel Values'!B36-DCO!I36-DCO!J36-DCO!K36</f>
        <v>-0.15386006425811161</v>
      </c>
      <c r="I36" s="18">
        <f>('LCFS Values'!$E$2-$AA$4)/1000000*'LCFS Values'!B36*'LCFS Values'!$G$2*100</f>
        <v>169.6038600642581</v>
      </c>
      <c r="J36" s="4">
        <f>'RIN Values'!C36</f>
        <v>71.25</v>
      </c>
      <c r="K36" s="4">
        <f>'Fixed Credits Value'!B36</f>
        <v>100</v>
      </c>
      <c r="L36" s="4">
        <f t="shared" si="2"/>
        <v>340.70000000000005</v>
      </c>
      <c r="M36" s="4">
        <f>L36/'Feedstock Conversions'!B$21</f>
        <v>43.35708831763808</v>
      </c>
      <c r="O36" s="4">
        <f>'Fuel Values'!C36*100</f>
        <v>184.03</v>
      </c>
      <c r="P36" s="18">
        <f>('LCFS Values'!$E$2-AB$4)/1000000*'LCFS Values'!B36*'LCFS Values'!$G$2*100</f>
        <v>151.32692611866665</v>
      </c>
      <c r="Q36" s="4">
        <f>'RIN Values'!D36</f>
        <v>80.75</v>
      </c>
      <c r="R36" s="4">
        <f>'Fixed Credits Value'!B36</f>
        <v>100</v>
      </c>
      <c r="S36" s="4">
        <f>'Fixed Credits Value'!C36</f>
        <v>16</v>
      </c>
      <c r="T36" s="4">
        <f t="shared" si="5"/>
        <v>532.10692611866659</v>
      </c>
      <c r="U36" s="4">
        <f>T36/'Feedstock Conversions'!B$9</f>
        <v>56.758072119324439</v>
      </c>
      <c r="W36" s="4">
        <f t="shared" si="3"/>
        <v>107.44553639417697</v>
      </c>
      <c r="X36" s="4">
        <f t="shared" si="6"/>
        <v>191.40692611866655</v>
      </c>
      <c r="AA36" s="23">
        <v>28.8</v>
      </c>
      <c r="AE36" s="4">
        <f>$B36+'Rail Costs'!K36</f>
        <v>25.186416573348264</v>
      </c>
      <c r="AF36" s="4">
        <v>25</v>
      </c>
      <c r="AG36" s="4">
        <f>B36+'Rail Costs'!M36</f>
        <v>27.359249720044794</v>
      </c>
      <c r="AH36" s="4">
        <v>25.25</v>
      </c>
      <c r="AI36" s="4">
        <v>24.25</v>
      </c>
      <c r="AJ36" s="4">
        <v>23.25</v>
      </c>
      <c r="AM36" s="4">
        <f>$L36-(AE36*'Feedstock Conversions'!$B$14)-'Rail Costs'!Q36</f>
        <v>130.49148240560282</v>
      </c>
      <c r="AN36" s="4">
        <f>$L36-(AF36*'Feedstock Conversions'!$B$14)-'Rail Costs'!R36</f>
        <v>132.42518664646161</v>
      </c>
      <c r="AO36" s="4">
        <f>$L36-(AG36*'Feedstock Conversions'!$B$14)-'Rail Costs'!S36</f>
        <v>113.2472780884296</v>
      </c>
      <c r="AP36" s="4">
        <f>$L36-(AH36*'Feedstock Conversions'!$B$14)-'Rail Costs'!T36</f>
        <v>130.14533172100818</v>
      </c>
      <c r="AQ36" s="4">
        <f>$L36-(AI36*'Feedstock Conversions'!$B$14)-'Rail Costs'!U36</f>
        <v>138.49121707329391</v>
      </c>
      <c r="AR36" s="4">
        <f>$L36-(AJ36*'Feedstock Conversions'!$B$14)-'Rail Costs'!V36</f>
        <v>145.84439806520982</v>
      </c>
      <c r="AT36" s="4">
        <f>$T36-(AE36*'Feedstock Conversions'!$B$8)-'Rail Costs'!Q36</f>
        <v>296.71199195092106</v>
      </c>
      <c r="AU36" s="4">
        <f>$T36-(AF36*'Feedstock Conversions'!$B$8)-'Rail Costs'!R36</f>
        <v>298.8321127651281</v>
      </c>
      <c r="AV36" s="4">
        <f>$T36-(AG36*'Feedstock Conversions'!$B$8)-'Rail Costs'!S36</f>
        <v>277.29495448705131</v>
      </c>
      <c r="AW36" s="4">
        <f>$T36-(AH36*'Feedstock Conversions'!$B$8)-'Rail Costs'!T36</f>
        <v>296.30225783967478</v>
      </c>
      <c r="AX36" s="4">
        <f>$T36-(AI36*'Feedstock Conversions'!$B$8)-'Rail Costs'!U36</f>
        <v>305.64814319196046</v>
      </c>
      <c r="AY36" s="4">
        <f>$T36-(AJ36*'Feedstock Conversions'!$B$8)-'Rail Costs'!V36</f>
        <v>314.00132418387636</v>
      </c>
      <c r="BH36">
        <f t="shared" si="0"/>
        <v>35</v>
      </c>
      <c r="BI36">
        <f t="shared" si="1"/>
        <v>2019</v>
      </c>
      <c r="BJ36">
        <f t="shared" si="4"/>
        <v>8</v>
      </c>
    </row>
    <row r="37" spans="1:62" x14ac:dyDescent="0.2">
      <c r="A37" s="11">
        <v>43714</v>
      </c>
      <c r="B37" s="4">
        <v>23.875</v>
      </c>
      <c r="C37" s="18">
        <f>DCO!B37+'Rail Costs'!B37</f>
        <v>28.220666293393059</v>
      </c>
      <c r="E37" s="4">
        <f>DCO!C37*'Feedstock Conversions'!B$14</f>
        <v>231.40946360582305</v>
      </c>
      <c r="F37" s="4">
        <f>DCO!C37*'Feedstock Conversions'!B$8</f>
        <v>259.63012989921612</v>
      </c>
      <c r="H37" s="4">
        <f>'Fuel Values'!B37-DCO!I37-DCO!J37-DCO!K37</f>
        <v>0.90428118588707207</v>
      </c>
      <c r="I37" s="18">
        <f>('LCFS Values'!$E$2-$AA$4)/1000000*'LCFS Values'!B37*'LCFS Values'!$G$2*100</f>
        <v>169.22071881411293</v>
      </c>
      <c r="J37" s="4">
        <f>'RIN Values'!C37</f>
        <v>70.875</v>
      </c>
      <c r="K37" s="4">
        <f>'Fixed Credits Value'!B37</f>
        <v>100</v>
      </c>
      <c r="L37" s="4">
        <f t="shared" si="2"/>
        <v>341</v>
      </c>
      <c r="M37" s="4">
        <f>L37/'Feedstock Conversions'!B$21</f>
        <v>43.395265970984987</v>
      </c>
      <c r="O37" s="4">
        <f>'Fuel Values'!C37*100</f>
        <v>187.51</v>
      </c>
      <c r="P37" s="18">
        <f>('LCFS Values'!$E$2-AB$4)/1000000*'LCFS Values'!B37*'LCFS Values'!$G$2*100</f>
        <v>150.98507312291667</v>
      </c>
      <c r="Q37" s="4">
        <f>'RIN Values'!D37</f>
        <v>80.325000000000003</v>
      </c>
      <c r="R37" s="4">
        <f>'Fixed Credits Value'!B37</f>
        <v>100</v>
      </c>
      <c r="S37" s="4">
        <f>'Fixed Credits Value'!C37</f>
        <v>16</v>
      </c>
      <c r="T37" s="4">
        <f t="shared" si="5"/>
        <v>534.82007312291671</v>
      </c>
      <c r="U37" s="4">
        <f>T37/'Feedstock Conversions'!B$9</f>
        <v>57.047474466444449</v>
      </c>
      <c r="W37" s="4">
        <f t="shared" si="3"/>
        <v>109.59053639417695</v>
      </c>
      <c r="X37" s="4">
        <f t="shared" si="6"/>
        <v>193.82007312291671</v>
      </c>
      <c r="AA37" s="23">
        <v>37.49</v>
      </c>
      <c r="AE37" s="4">
        <f>$B37+'Rail Costs'!K37</f>
        <v>24.961416573348263</v>
      </c>
      <c r="AF37" s="4">
        <v>25</v>
      </c>
      <c r="AG37" s="4">
        <f>B37+'Rail Costs'!M37</f>
        <v>27.134249720044792</v>
      </c>
      <c r="AH37" s="4">
        <v>25.375</v>
      </c>
      <c r="AI37" s="4">
        <v>24.25</v>
      </c>
      <c r="AJ37" s="4">
        <v>23.25</v>
      </c>
      <c r="AM37" s="4">
        <f>$L37-(AE37*'Feedstock Conversions'!$B$14)-'Rail Costs'!Q37</f>
        <v>132.63648240560278</v>
      </c>
      <c r="AN37" s="4">
        <f>$L37-(AF37*'Feedstock Conversions'!$B$14)-'Rail Costs'!R37</f>
        <v>132.72518664646157</v>
      </c>
      <c r="AO37" s="4">
        <f>$L37-(AG37*'Feedstock Conversions'!$B$14)-'Rail Costs'!S37</f>
        <v>115.39227808842955</v>
      </c>
      <c r="AP37" s="4">
        <f>$L37-(AH37*'Feedstock Conversions'!$B$14)-'Rail Costs'!T37</f>
        <v>129.42033172100813</v>
      </c>
      <c r="AQ37" s="4">
        <f>$L37-(AI37*'Feedstock Conversions'!$B$14)-'Rail Costs'!U37</f>
        <v>138.79121707329386</v>
      </c>
      <c r="AR37" s="4">
        <f>$L37-(AJ37*'Feedstock Conversions'!$B$14)-'Rail Costs'!V37</f>
        <v>146.14439806520977</v>
      </c>
      <c r="AT37" s="4">
        <f>$T37-(AE37*'Feedstock Conversions'!$B$8)-'Rail Costs'!Q37</f>
        <v>301.49513895517123</v>
      </c>
      <c r="AU37" s="4">
        <f>$T37-(AF37*'Feedstock Conversions'!$B$8)-'Rail Costs'!R37</f>
        <v>301.54525976937822</v>
      </c>
      <c r="AV37" s="4">
        <f>$T37-(AG37*'Feedstock Conversions'!$B$8)-'Rail Costs'!S37</f>
        <v>282.07810149130148</v>
      </c>
      <c r="AW37" s="4">
        <f>$T37-(AH37*'Feedstock Conversions'!$B$8)-'Rail Costs'!T37</f>
        <v>297.86540484392486</v>
      </c>
      <c r="AX37" s="4">
        <f>$T37-(AI37*'Feedstock Conversions'!$B$8)-'Rail Costs'!U37</f>
        <v>308.36129019621058</v>
      </c>
      <c r="AY37" s="4">
        <f>$T37-(AJ37*'Feedstock Conversions'!$B$8)-'Rail Costs'!V37</f>
        <v>316.71447118812648</v>
      </c>
      <c r="BH37">
        <f t="shared" si="0"/>
        <v>36</v>
      </c>
      <c r="BI37">
        <f t="shared" si="1"/>
        <v>2019</v>
      </c>
      <c r="BJ37">
        <f t="shared" si="4"/>
        <v>9</v>
      </c>
    </row>
    <row r="38" spans="1:62" x14ac:dyDescent="0.2">
      <c r="A38" s="11">
        <v>43721</v>
      </c>
      <c r="B38" s="4">
        <v>23.975000000000001</v>
      </c>
      <c r="C38" s="18">
        <f>DCO!B38+'Rail Costs'!B38</f>
        <v>28.32066629339306</v>
      </c>
      <c r="E38" s="4">
        <f>DCO!C38*'Feedstock Conversions'!B$14</f>
        <v>232.22946360582307</v>
      </c>
      <c r="F38" s="4">
        <f>DCO!C38*'Feedstock Conversions'!B$8</f>
        <v>260.55012989921613</v>
      </c>
      <c r="H38" s="4">
        <f>'Fuel Values'!B38-DCO!I38-DCO!J38-DCO!K38</f>
        <v>1.5224286854677302</v>
      </c>
      <c r="I38" s="18">
        <f>('LCFS Values'!$E$2-$AA$4)/1000000*'LCFS Values'!B38*'LCFS Values'!$G$2*100</f>
        <v>170.32757131453229</v>
      </c>
      <c r="J38" s="4">
        <f>'RIN Values'!C38</f>
        <v>70.949999999999989</v>
      </c>
      <c r="K38" s="4">
        <f>'Fixed Credits Value'!B38</f>
        <v>100</v>
      </c>
      <c r="L38" s="4">
        <f t="shared" si="2"/>
        <v>342.8</v>
      </c>
      <c r="M38" s="4">
        <f>L38/'Feedstock Conversions'!B$21</f>
        <v>43.624331891066433</v>
      </c>
      <c r="O38" s="4">
        <f>'Fuel Values'!C38*100</f>
        <v>190.95</v>
      </c>
      <c r="P38" s="18">
        <f>('LCFS Values'!$E$2-AB$4)/1000000*'LCFS Values'!B38*'LCFS Values'!$G$2*100</f>
        <v>151.97264844397222</v>
      </c>
      <c r="Q38" s="4">
        <f>'RIN Values'!D38</f>
        <v>80.41</v>
      </c>
      <c r="R38" s="4">
        <f>'Fixed Credits Value'!B38</f>
        <v>100</v>
      </c>
      <c r="S38" s="4">
        <f>'Fixed Credits Value'!C38</f>
        <v>16</v>
      </c>
      <c r="T38" s="4">
        <f t="shared" si="5"/>
        <v>539.33264844397218</v>
      </c>
      <c r="U38" s="4">
        <f>T38/'Feedstock Conversions'!B$9</f>
        <v>57.528815834023696</v>
      </c>
      <c r="W38" s="4">
        <f t="shared" si="3"/>
        <v>110.57053639417694</v>
      </c>
      <c r="X38" s="4">
        <f t="shared" si="6"/>
        <v>196.53264844397216</v>
      </c>
      <c r="AA38" s="23">
        <v>29.99</v>
      </c>
      <c r="AE38" s="4">
        <f>$B38+'Rail Costs'!K38</f>
        <v>25.061416573348264</v>
      </c>
      <c r="AF38" s="4">
        <v>25</v>
      </c>
      <c r="AG38" s="4">
        <f>B38+'Rail Costs'!M38</f>
        <v>27.234249720044794</v>
      </c>
      <c r="AH38" s="4">
        <v>25.3</v>
      </c>
      <c r="AI38" s="4">
        <v>24.25</v>
      </c>
      <c r="AJ38" s="4">
        <v>23.05</v>
      </c>
      <c r="AM38" s="4">
        <f>$L38-(AE38*'Feedstock Conversions'!$B$14)-'Rail Costs'!Q38</f>
        <v>133.61648240560277</v>
      </c>
      <c r="AN38" s="4">
        <f>$L38-(AF38*'Feedstock Conversions'!$B$14)-'Rail Costs'!R38</f>
        <v>134.52518664646158</v>
      </c>
      <c r="AO38" s="4">
        <f>$L38-(AG38*'Feedstock Conversions'!$B$14)-'Rail Costs'!S38</f>
        <v>116.37227808842957</v>
      </c>
      <c r="AP38" s="4">
        <f>$L38-(AH38*'Feedstock Conversions'!$B$14)-'Rail Costs'!T38</f>
        <v>131.83533172100815</v>
      </c>
      <c r="AQ38" s="4">
        <f>$L38-(AI38*'Feedstock Conversions'!$B$14)-'Rail Costs'!U38</f>
        <v>140.59121707329388</v>
      </c>
      <c r="AR38" s="4">
        <f>$L38-(AJ38*'Feedstock Conversions'!$B$14)-'Rail Costs'!V38</f>
        <v>149.58439806520977</v>
      </c>
      <c r="AT38" s="4">
        <f>$T38-(AE38*'Feedstock Conversions'!$B$8)-'Rail Costs'!Q38</f>
        <v>305.08771427622668</v>
      </c>
      <c r="AU38" s="4">
        <f>$T38-(AF38*'Feedstock Conversions'!$B$8)-'Rail Costs'!R38</f>
        <v>306.05783509043368</v>
      </c>
      <c r="AV38" s="4">
        <f>$T38-(AG38*'Feedstock Conversions'!$B$8)-'Rail Costs'!S38</f>
        <v>285.67067681235687</v>
      </c>
      <c r="AW38" s="4">
        <f>$T38-(AH38*'Feedstock Conversions'!$B$8)-'Rail Costs'!T38</f>
        <v>303.06798016498033</v>
      </c>
      <c r="AX38" s="4">
        <f>$T38-(AI38*'Feedstock Conversions'!$B$8)-'Rail Costs'!U38</f>
        <v>312.87386551726604</v>
      </c>
      <c r="AY38" s="4">
        <f>$T38-(AJ38*'Feedstock Conversions'!$B$8)-'Rail Costs'!V38</f>
        <v>323.06704650918192</v>
      </c>
      <c r="BH38">
        <f t="shared" si="0"/>
        <v>37</v>
      </c>
      <c r="BI38">
        <f t="shared" si="1"/>
        <v>2019</v>
      </c>
      <c r="BJ38">
        <f t="shared" si="4"/>
        <v>9</v>
      </c>
    </row>
    <row r="39" spans="1:62" x14ac:dyDescent="0.2">
      <c r="A39" s="11">
        <v>43728</v>
      </c>
      <c r="B39" s="4">
        <v>23.8</v>
      </c>
      <c r="C39" s="18">
        <f>DCO!B39+'Rail Costs'!B39</f>
        <v>28.145666293393059</v>
      </c>
      <c r="E39" s="4">
        <f>DCO!C39*'Feedstock Conversions'!B$14</f>
        <v>230.79446360582307</v>
      </c>
      <c r="F39" s="4">
        <f>DCO!C39*'Feedstock Conversions'!B$8</f>
        <v>258.94012989921612</v>
      </c>
      <c r="H39" s="4">
        <f>'Fuel Values'!B39-DCO!I39-DCO!J39-DCO!K39</f>
        <v>-3.7201425645484392</v>
      </c>
      <c r="I39" s="18">
        <f>('LCFS Values'!$E$2-$AA$4)/1000000*'LCFS Values'!B39*'LCFS Values'!$G$2*100</f>
        <v>170.37014256454844</v>
      </c>
      <c r="J39" s="4">
        <f>'RIN Values'!C39</f>
        <v>77.849999999999994</v>
      </c>
      <c r="K39" s="4">
        <f>'Fixed Credits Value'!B39</f>
        <v>100</v>
      </c>
      <c r="L39" s="4">
        <f t="shared" si="2"/>
        <v>344.5</v>
      </c>
      <c r="M39" s="4">
        <f>L39/'Feedstock Conversions'!B$21</f>
        <v>43.84067192669891</v>
      </c>
      <c r="O39" s="4">
        <f>'Fuel Values'!C39*100</f>
        <v>201.76</v>
      </c>
      <c r="P39" s="18">
        <f>('LCFS Values'!$E$2-AB$4)/1000000*'LCFS Values'!B39*'LCFS Values'!$G$2*100</f>
        <v>152.01063211016668</v>
      </c>
      <c r="Q39" s="4">
        <f>'RIN Values'!D39</f>
        <v>88.22999999999999</v>
      </c>
      <c r="R39" s="4">
        <f>'Fixed Credits Value'!B39</f>
        <v>100</v>
      </c>
      <c r="S39" s="4">
        <f>'Fixed Credits Value'!C39</f>
        <v>16</v>
      </c>
      <c r="T39" s="4">
        <f t="shared" si="5"/>
        <v>558.00063211016663</v>
      </c>
      <c r="U39" s="4">
        <f>T39/'Feedstock Conversions'!B$9</f>
        <v>59.520067425084441</v>
      </c>
      <c r="W39" s="4">
        <f t="shared" si="3"/>
        <v>113.70553639417693</v>
      </c>
      <c r="X39" s="4">
        <f t="shared" si="6"/>
        <v>213.50063211016663</v>
      </c>
      <c r="AA39" s="23">
        <v>27.16</v>
      </c>
      <c r="AE39" s="4">
        <f>$B39+'Rail Costs'!K39</f>
        <v>24.886416573348264</v>
      </c>
      <c r="AF39" s="4">
        <v>25</v>
      </c>
      <c r="AG39" s="4">
        <f>B39+'Rail Costs'!M39</f>
        <v>27.059249720044793</v>
      </c>
      <c r="AH39" s="4">
        <v>25.25</v>
      </c>
      <c r="AI39" s="4">
        <v>24.25</v>
      </c>
      <c r="AJ39" s="4">
        <v>23</v>
      </c>
      <c r="AM39" s="4">
        <f>$L39-(AE39*'Feedstock Conversions'!$B$14)-'Rail Costs'!Q39</f>
        <v>136.75148240560276</v>
      </c>
      <c r="AN39" s="4">
        <f>$L39-(AF39*'Feedstock Conversions'!$B$14)-'Rail Costs'!R39</f>
        <v>136.22518664646157</v>
      </c>
      <c r="AO39" s="4">
        <f>$L39-(AG39*'Feedstock Conversions'!$B$14)-'Rail Costs'!S39</f>
        <v>119.50727808842956</v>
      </c>
      <c r="AP39" s="4">
        <f>$L39-(AH39*'Feedstock Conversions'!$B$14)-'Rail Costs'!T39</f>
        <v>133.94533172100813</v>
      </c>
      <c r="AQ39" s="4">
        <f>$L39-(AI39*'Feedstock Conversions'!$B$14)-'Rail Costs'!U39</f>
        <v>142.29121707329386</v>
      </c>
      <c r="AR39" s="4">
        <f>$L39-(AJ39*'Feedstock Conversions'!$B$14)-'Rail Costs'!V39</f>
        <v>151.69439806520975</v>
      </c>
      <c r="AT39" s="4">
        <f>$T39-(AE39*'Feedstock Conversions'!$B$8)-'Rail Costs'!Q39</f>
        <v>325.36569794242115</v>
      </c>
      <c r="AU39" s="4">
        <f>$T39-(AF39*'Feedstock Conversions'!$B$8)-'Rail Costs'!R39</f>
        <v>324.72581875662814</v>
      </c>
      <c r="AV39" s="4">
        <f>$T39-(AG39*'Feedstock Conversions'!$B$8)-'Rail Costs'!S39</f>
        <v>305.94866047855135</v>
      </c>
      <c r="AW39" s="4">
        <f>$T39-(AH39*'Feedstock Conversions'!$B$8)-'Rail Costs'!T39</f>
        <v>322.19596383117482</v>
      </c>
      <c r="AX39" s="4">
        <f>$T39-(AI39*'Feedstock Conversions'!$B$8)-'Rail Costs'!U39</f>
        <v>331.5418491834605</v>
      </c>
      <c r="AY39" s="4">
        <f>$T39-(AJ39*'Feedstock Conversions'!$B$8)-'Rail Costs'!V39</f>
        <v>342.19503017537636</v>
      </c>
      <c r="BH39">
        <f t="shared" si="0"/>
        <v>38</v>
      </c>
      <c r="BI39">
        <f t="shared" si="1"/>
        <v>2019</v>
      </c>
      <c r="BJ39">
        <f t="shared" si="4"/>
        <v>9</v>
      </c>
    </row>
    <row r="40" spans="1:62" x14ac:dyDescent="0.2">
      <c r="A40" s="11">
        <v>43735</v>
      </c>
      <c r="B40" s="4">
        <v>23.75</v>
      </c>
      <c r="C40" s="18">
        <f>DCO!B40+'Rail Costs'!B40</f>
        <v>28.095666293393059</v>
      </c>
      <c r="E40" s="4">
        <f>DCO!C40*'Feedstock Conversions'!B$14</f>
        <v>230.38446360582307</v>
      </c>
      <c r="F40" s="4">
        <f>DCO!C40*'Feedstock Conversions'!B$8</f>
        <v>258.48012989921614</v>
      </c>
      <c r="H40" s="4">
        <f>'Fuel Values'!B40-DCO!I40-DCO!J40-DCO!K40</f>
        <v>3.1244980606532238</v>
      </c>
      <c r="I40" s="18">
        <f>('LCFS Values'!$E$2-$AA$4)/1000000*'LCFS Values'!B40*'LCFS Values'!$G$2*100</f>
        <v>169.83800193934678</v>
      </c>
      <c r="J40" s="4">
        <f>'RIN Values'!C40</f>
        <v>73.537499999999994</v>
      </c>
      <c r="K40" s="4">
        <f>'Fixed Credits Value'!B40</f>
        <v>100</v>
      </c>
      <c r="L40" s="4">
        <f t="shared" si="2"/>
        <v>346.5</v>
      </c>
      <c r="M40" s="4">
        <f>L40/'Feedstock Conversions'!B$21</f>
        <v>44.095189615678294</v>
      </c>
      <c r="O40" s="4">
        <f>'Fuel Values'!C40*100</f>
        <v>196.76</v>
      </c>
      <c r="P40" s="18">
        <f>('LCFS Values'!$E$2-AB$4)/1000000*'LCFS Values'!B40*'LCFS Values'!$G$2*100</f>
        <v>151.53583628273611</v>
      </c>
      <c r="Q40" s="4">
        <f>'RIN Values'!D40</f>
        <v>83.342500000000001</v>
      </c>
      <c r="R40" s="4">
        <f>'Fixed Credits Value'!B40</f>
        <v>100</v>
      </c>
      <c r="S40" s="4">
        <f>'Fixed Credits Value'!C40</f>
        <v>16</v>
      </c>
      <c r="T40" s="4">
        <f t="shared" si="5"/>
        <v>547.63833628273608</v>
      </c>
      <c r="U40" s="4">
        <f>T40/'Feedstock Conversions'!B$9</f>
        <v>58.414755870158515</v>
      </c>
      <c r="W40" s="4">
        <f t="shared" si="3"/>
        <v>116.11553639417693</v>
      </c>
      <c r="X40" s="4">
        <f t="shared" si="6"/>
        <v>201.13833628273608</v>
      </c>
      <c r="AA40" s="23">
        <v>33.53</v>
      </c>
      <c r="AE40" s="4">
        <f>$B40+'Rail Costs'!K40</f>
        <v>24.836416573348263</v>
      </c>
      <c r="AF40" s="4">
        <v>25</v>
      </c>
      <c r="AG40" s="4">
        <f>B40+'Rail Costs'!M40</f>
        <v>27.009249720044792</v>
      </c>
      <c r="AH40" s="4">
        <v>25.25</v>
      </c>
      <c r="AI40" s="4">
        <v>24.25</v>
      </c>
      <c r="AJ40" s="4">
        <v>23</v>
      </c>
      <c r="AM40" s="4">
        <f>$L40-(AE40*'Feedstock Conversions'!$B$14)-'Rail Costs'!Q40</f>
        <v>139.16148240560278</v>
      </c>
      <c r="AN40" s="4">
        <f>$L40-(AF40*'Feedstock Conversions'!$B$14)-'Rail Costs'!R40</f>
        <v>138.22518664646157</v>
      </c>
      <c r="AO40" s="4">
        <f>$L40-(AG40*'Feedstock Conversions'!$B$14)-'Rail Costs'!S40</f>
        <v>121.91727808842955</v>
      </c>
      <c r="AP40" s="4">
        <f>$L40-(AH40*'Feedstock Conversions'!$B$14)-'Rail Costs'!T40</f>
        <v>135.94533172100813</v>
      </c>
      <c r="AQ40" s="4">
        <f>$L40-(AI40*'Feedstock Conversions'!$B$14)-'Rail Costs'!U40</f>
        <v>144.29121707329386</v>
      </c>
      <c r="AR40" s="4">
        <f>$L40-(AJ40*'Feedstock Conversions'!$B$14)-'Rail Costs'!V40</f>
        <v>153.69439806520975</v>
      </c>
      <c r="AT40" s="4">
        <f>$T40-(AE40*'Feedstock Conversions'!$B$8)-'Rail Costs'!Q40</f>
        <v>315.46340211499057</v>
      </c>
      <c r="AU40" s="4">
        <f>$T40-(AF40*'Feedstock Conversions'!$B$8)-'Rail Costs'!R40</f>
        <v>314.36352292919759</v>
      </c>
      <c r="AV40" s="4">
        <f>$T40-(AG40*'Feedstock Conversions'!$B$8)-'Rail Costs'!S40</f>
        <v>296.04636465112083</v>
      </c>
      <c r="AW40" s="4">
        <f>$T40-(AH40*'Feedstock Conversions'!$B$8)-'Rail Costs'!T40</f>
        <v>311.83366800374426</v>
      </c>
      <c r="AX40" s="4">
        <f>$T40-(AI40*'Feedstock Conversions'!$B$8)-'Rail Costs'!U40</f>
        <v>321.17955335602994</v>
      </c>
      <c r="AY40" s="4">
        <f>$T40-(AJ40*'Feedstock Conversions'!$B$8)-'Rail Costs'!V40</f>
        <v>331.8327343479458</v>
      </c>
      <c r="BH40">
        <f t="shared" si="0"/>
        <v>39</v>
      </c>
      <c r="BI40">
        <f t="shared" si="1"/>
        <v>2019</v>
      </c>
      <c r="BJ40">
        <f t="shared" si="4"/>
        <v>9</v>
      </c>
    </row>
    <row r="41" spans="1:62" x14ac:dyDescent="0.2">
      <c r="A41" s="11">
        <v>43742</v>
      </c>
      <c r="B41" s="4">
        <v>23.55</v>
      </c>
      <c r="C41" s="18">
        <f>DCO!B41+'Rail Costs'!B41</f>
        <v>27.939809630459127</v>
      </c>
      <c r="E41" s="4">
        <f>DCO!C41*'Feedstock Conversions'!B$14</f>
        <v>229.10643896976481</v>
      </c>
      <c r="F41" s="4">
        <f>DCO!C41*'Feedstock Conversions'!B$8</f>
        <v>257.04624860022398</v>
      </c>
      <c r="H41" s="4">
        <f>'Fuel Values'!B41-DCO!I41-DCO!J41-DCO!K41</f>
        <v>-10.349145064322613</v>
      </c>
      <c r="I41" s="18">
        <f>('LCFS Values'!$E$2-$AA$4)/1000000*'LCFS Values'!B41*'LCFS Values'!$G$2*100</f>
        <v>169.77414506432262</v>
      </c>
      <c r="J41" s="4">
        <f>'RIN Values'!C41</f>
        <v>81.675000000000011</v>
      </c>
      <c r="K41" s="4">
        <f>'Fixed Credits Value'!B41</f>
        <v>100</v>
      </c>
      <c r="L41" s="4">
        <f t="shared" si="2"/>
        <v>341.1</v>
      </c>
      <c r="M41" s="4">
        <f>L41/'Feedstock Conversions'!B$21</f>
        <v>43.407991855433956</v>
      </c>
      <c r="O41" s="4">
        <f>'Fuel Values'!C41*100</f>
        <v>189.95</v>
      </c>
      <c r="P41" s="18">
        <f>('LCFS Values'!$E$2-AB$4)/1000000*'LCFS Values'!B41*'LCFS Values'!$G$2*100</f>
        <v>151.47886078344445</v>
      </c>
      <c r="Q41" s="4">
        <f>'RIN Values'!D41</f>
        <v>92.564999999999998</v>
      </c>
      <c r="R41" s="4">
        <f>'Fixed Credits Value'!B41</f>
        <v>100</v>
      </c>
      <c r="S41" s="4">
        <f>'Fixed Credits Value'!C41</f>
        <v>16</v>
      </c>
      <c r="T41" s="4">
        <f t="shared" si="5"/>
        <v>549.99386078344446</v>
      </c>
      <c r="U41" s="4">
        <f>T41/'Feedstock Conversions'!B$9</f>
        <v>58.666011816900742</v>
      </c>
      <c r="W41" s="4">
        <f t="shared" si="3"/>
        <v>111.99356103023521</v>
      </c>
      <c r="X41" s="4">
        <f t="shared" si="6"/>
        <v>208.89386078344444</v>
      </c>
      <c r="AE41" s="4">
        <f>$B41+'Rail Costs'!K41</f>
        <v>24.647452407614782</v>
      </c>
      <c r="AF41" s="4">
        <v>25</v>
      </c>
      <c r="AG41" s="4">
        <f>B41+'Rail Costs'!M41</f>
        <v>26.842357222844345</v>
      </c>
      <c r="AH41" s="4">
        <v>25.05</v>
      </c>
      <c r="AI41" s="4">
        <v>24.25</v>
      </c>
      <c r="AJ41" s="4">
        <v>22.7</v>
      </c>
      <c r="AM41" s="4">
        <f>$L41-(AE41*'Feedstock Conversions'!$B$14)-'Rail Costs'!Q41</f>
        <v>135.27360807337979</v>
      </c>
      <c r="AN41" s="4">
        <f>$L41-(AF41*'Feedstock Conversions'!$B$14)-'Rail Costs'!R41</f>
        <v>132.79192104806219</v>
      </c>
      <c r="AO41" s="4">
        <f>$L41-(AG41*'Feedstock Conversions'!$B$14)-'Rail Costs'!S41</f>
        <v>117.85423689519691</v>
      </c>
      <c r="AP41" s="4">
        <f>$L41-(AH41*'Feedstock Conversions'!$B$14)-'Rail Costs'!T41</f>
        <v>132.14973125316286</v>
      </c>
      <c r="AQ41" s="4">
        <f>$L41-(AI41*'Feedstock Conversions'!$B$14)-'Rail Costs'!U41</f>
        <v>138.857098510833</v>
      </c>
      <c r="AR41" s="4">
        <f>$L41-(AJ41*'Feedstock Conversions'!$B$14)-'Rail Costs'!V41</f>
        <v>150.71167750379544</v>
      </c>
      <c r="AT41" s="4">
        <f>$T41-(AE41*'Feedstock Conversions'!$B$8)-'Rail Costs'!Q41</f>
        <v>319.52001644920949</v>
      </c>
      <c r="AU41" s="4">
        <f>$T41-(AF41*'Feedstock Conversions'!$B$8)-'Rail Costs'!R41</f>
        <v>316.68578183150663</v>
      </c>
      <c r="AV41" s="4">
        <f>$T41-(AG41*'Feedstock Conversions'!$B$8)-'Rail Costs'!S41</f>
        <v>299.905740455797</v>
      </c>
      <c r="AW41" s="4">
        <f>$T41-(AH41*'Feedstock Conversions'!$B$8)-'Rail Costs'!T41</f>
        <v>315.99359203660731</v>
      </c>
      <c r="AX41" s="4">
        <f>$T41-(AI41*'Feedstock Conversions'!$B$8)-'Rail Costs'!U41</f>
        <v>323.50095929427744</v>
      </c>
      <c r="AY41" s="4">
        <f>$T41-(AJ41*'Feedstock Conversions'!$B$8)-'Rail Costs'!V41</f>
        <v>336.90553828723989</v>
      </c>
      <c r="BH41">
        <f t="shared" si="0"/>
        <v>40</v>
      </c>
      <c r="BI41">
        <f t="shared" si="1"/>
        <v>2019</v>
      </c>
      <c r="BJ41">
        <f t="shared" si="4"/>
        <v>10</v>
      </c>
    </row>
    <row r="42" spans="1:62" x14ac:dyDescent="0.2">
      <c r="A42" s="11">
        <v>43749</v>
      </c>
      <c r="B42" s="4">
        <v>23</v>
      </c>
      <c r="C42" s="18">
        <f>DCO!B42+'Rail Costs'!B42</f>
        <v>27.389809630459126</v>
      </c>
      <c r="E42" s="4">
        <f>DCO!C42*'Feedstock Conversions'!B$14</f>
        <v>224.59643896976482</v>
      </c>
      <c r="F42" s="4">
        <f>DCO!C42*'Feedstock Conversions'!B$8</f>
        <v>251.98624860022395</v>
      </c>
      <c r="H42" s="4">
        <f>'Fuel Values'!B42-DCO!I42-DCO!J42-DCO!K42</f>
        <v>-15.751282564806473</v>
      </c>
      <c r="I42" s="18">
        <f>('LCFS Values'!$E$2-$AA$4)/1000000*'LCFS Values'!B42*'LCFS Values'!$G$2*100</f>
        <v>171.05128256480648</v>
      </c>
      <c r="J42" s="4">
        <f>'RIN Values'!C42</f>
        <v>82.199999999999989</v>
      </c>
      <c r="K42" s="4">
        <f>'Fixed Credits Value'!B42</f>
        <v>100</v>
      </c>
      <c r="L42" s="4">
        <f t="shared" si="2"/>
        <v>337.5</v>
      </c>
      <c r="M42" s="4">
        <f>L42/'Feedstock Conversions'!B$21</f>
        <v>42.949860015271064</v>
      </c>
      <c r="O42" s="4">
        <f>'Fuel Values'!C42*100</f>
        <v>193.22</v>
      </c>
      <c r="P42" s="18">
        <f>('LCFS Values'!$E$2-AB$4)/1000000*'LCFS Values'!B42*'LCFS Values'!$G$2*100</f>
        <v>152.61837076927779</v>
      </c>
      <c r="Q42" s="4">
        <f>'RIN Values'!D42</f>
        <v>93.16</v>
      </c>
      <c r="R42" s="4">
        <f>'Fixed Credits Value'!B42</f>
        <v>100</v>
      </c>
      <c r="S42" s="4">
        <f>'Fixed Credits Value'!C42</f>
        <v>16</v>
      </c>
      <c r="T42" s="4">
        <f t="shared" si="5"/>
        <v>554.99837076927781</v>
      </c>
      <c r="U42" s="4">
        <f>T42/'Feedstock Conversions'!B$9</f>
        <v>59.199826215389635</v>
      </c>
      <c r="W42" s="4">
        <f t="shared" si="3"/>
        <v>112.90356103023518</v>
      </c>
      <c r="X42" s="4">
        <f t="shared" si="6"/>
        <v>217.49837076927781</v>
      </c>
      <c r="AE42" s="4">
        <f>$B42+'Rail Costs'!K42</f>
        <v>24.097452407614782</v>
      </c>
      <c r="AF42" s="4">
        <v>25</v>
      </c>
      <c r="AG42" s="4">
        <f>B42+'Rail Costs'!M42</f>
        <v>26.292357222844345</v>
      </c>
      <c r="AH42" s="4">
        <v>24.9</v>
      </c>
      <c r="AI42" s="4">
        <v>23.85</v>
      </c>
      <c r="AJ42" s="4">
        <v>22.3</v>
      </c>
      <c r="AM42" s="4">
        <f>$L42-(AE42*'Feedstock Conversions'!$B$14)-'Rail Costs'!Q42</f>
        <v>136.18360807337979</v>
      </c>
      <c r="AN42" s="4">
        <f>$L42-(AF42*'Feedstock Conversions'!$B$14)-'Rail Costs'!R42</f>
        <v>129.19192104806217</v>
      </c>
      <c r="AO42" s="4">
        <f>$L42-(AG42*'Feedstock Conversions'!$B$14)-'Rail Costs'!S42</f>
        <v>118.7642368951969</v>
      </c>
      <c r="AP42" s="4">
        <f>$L42-(AH42*'Feedstock Conversions'!$B$14)-'Rail Costs'!T42</f>
        <v>129.77973125316285</v>
      </c>
      <c r="AQ42" s="4">
        <f>$L42-(AI42*'Feedstock Conversions'!$B$14)-'Rail Costs'!U42</f>
        <v>138.53709851083298</v>
      </c>
      <c r="AR42" s="4">
        <f>$L42-(AJ42*'Feedstock Conversions'!$B$14)-'Rail Costs'!V42</f>
        <v>150.39167750379542</v>
      </c>
      <c r="AT42" s="4">
        <f>$T42-(AE42*'Feedstock Conversions'!$B$8)-'Rail Costs'!Q42</f>
        <v>329.58452643504285</v>
      </c>
      <c r="AU42" s="4">
        <f>$T42-(AF42*'Feedstock Conversions'!$B$8)-'Rail Costs'!R42</f>
        <v>321.69029181733998</v>
      </c>
      <c r="AV42" s="4">
        <f>$T42-(AG42*'Feedstock Conversions'!$B$8)-'Rail Costs'!S42</f>
        <v>309.97025044163041</v>
      </c>
      <c r="AW42" s="4">
        <f>$T42-(AH42*'Feedstock Conversions'!$B$8)-'Rail Costs'!T42</f>
        <v>322.37810202244071</v>
      </c>
      <c r="AX42" s="4">
        <f>$T42-(AI42*'Feedstock Conversions'!$B$8)-'Rail Costs'!U42</f>
        <v>332.18546928011085</v>
      </c>
      <c r="AY42" s="4">
        <f>$T42-(AJ42*'Feedstock Conversions'!$B$8)-'Rail Costs'!V42</f>
        <v>345.59004827307325</v>
      </c>
      <c r="BH42">
        <f t="shared" si="0"/>
        <v>41</v>
      </c>
      <c r="BI42">
        <f t="shared" si="1"/>
        <v>2019</v>
      </c>
      <c r="BJ42">
        <f t="shared" si="4"/>
        <v>10</v>
      </c>
    </row>
    <row r="43" spans="1:62" x14ac:dyDescent="0.2">
      <c r="A43" s="11">
        <v>43756</v>
      </c>
      <c r="B43" s="4">
        <v>22.4</v>
      </c>
      <c r="C43" s="18">
        <f>DCO!B43+'Rail Costs'!B43</f>
        <v>26.789809630459125</v>
      </c>
      <c r="E43" s="4">
        <f>DCO!C43*'Feedstock Conversions'!B$14</f>
        <v>219.6764389697648</v>
      </c>
      <c r="F43" s="4">
        <f>DCO!C43*'Feedstock Conversions'!B$8</f>
        <v>246.46624860022393</v>
      </c>
      <c r="H43" s="4">
        <f>'Fuel Values'!B43-DCO!I43-DCO!J43-DCO!K43</f>
        <v>-19.576418815403258</v>
      </c>
      <c r="I43" s="18">
        <f>('LCFS Values'!$E$2-$AA$4)/1000000*'LCFS Values'!B43*'LCFS Values'!$G$2*100</f>
        <v>172.62641881540327</v>
      </c>
      <c r="J43" s="4">
        <f>'RIN Values'!C43</f>
        <v>84.449999999999989</v>
      </c>
      <c r="K43" s="4">
        <f>'Fixed Credits Value'!B43</f>
        <v>100</v>
      </c>
      <c r="L43" s="4">
        <f t="shared" si="2"/>
        <v>337.5</v>
      </c>
      <c r="M43" s="4">
        <f>L43/'Feedstock Conversions'!B$21</f>
        <v>42.949860015271064</v>
      </c>
      <c r="O43" s="4">
        <f>'Fuel Values'!C43*100</f>
        <v>194.26000000000002</v>
      </c>
      <c r="P43" s="18">
        <f>('LCFS Values'!$E$2-AB$4)/1000000*'LCFS Values'!B43*'LCFS Values'!$G$2*100</f>
        <v>154.02376641847221</v>
      </c>
      <c r="Q43" s="4">
        <f>'RIN Values'!D43</f>
        <v>95.71</v>
      </c>
      <c r="R43" s="4">
        <f>'Fixed Credits Value'!B43</f>
        <v>100</v>
      </c>
      <c r="S43" s="4">
        <f>'Fixed Credits Value'!C43</f>
        <v>16</v>
      </c>
      <c r="T43" s="4">
        <f t="shared" si="5"/>
        <v>559.99376641847221</v>
      </c>
      <c r="U43" s="4">
        <f>T43/'Feedstock Conversions'!B$9</f>
        <v>59.732668417970366</v>
      </c>
      <c r="W43" s="4">
        <f t="shared" si="3"/>
        <v>117.8235610302352</v>
      </c>
      <c r="X43" s="4">
        <f t="shared" si="6"/>
        <v>222.49376641847221</v>
      </c>
      <c r="AE43" s="4">
        <f>$B43+'Rail Costs'!K43</f>
        <v>23.49745240761478</v>
      </c>
      <c r="AF43" s="4">
        <v>23.95</v>
      </c>
      <c r="AG43" s="4">
        <f>B43+'Rail Costs'!M43</f>
        <v>25.692357222844343</v>
      </c>
      <c r="AH43" s="4">
        <v>24.35</v>
      </c>
      <c r="AI43" s="4">
        <v>23.75</v>
      </c>
      <c r="AJ43" s="4">
        <v>22.25</v>
      </c>
      <c r="AM43" s="4">
        <f>$L43-(AE43*'Feedstock Conversions'!$B$14)-'Rail Costs'!Q43</f>
        <v>141.1036080733798</v>
      </c>
      <c r="AN43" s="4">
        <f>$L43-(AF43*'Feedstock Conversions'!$B$14)-'Rail Costs'!R43</f>
        <v>137.80192104806216</v>
      </c>
      <c r="AO43" s="4">
        <f>$L43-(AG43*'Feedstock Conversions'!$B$14)-'Rail Costs'!S43</f>
        <v>123.68423689519689</v>
      </c>
      <c r="AP43" s="4">
        <f>$L43-(AH43*'Feedstock Conversions'!$B$14)-'Rail Costs'!T43</f>
        <v>134.28973125316284</v>
      </c>
      <c r="AQ43" s="4">
        <f>$L43-(AI43*'Feedstock Conversions'!$B$14)-'Rail Costs'!U43</f>
        <v>139.357098510833</v>
      </c>
      <c r="AR43" s="4">
        <f>$L43-(AJ43*'Feedstock Conversions'!$B$14)-'Rail Costs'!V43</f>
        <v>150.80167750379542</v>
      </c>
      <c r="AT43" s="4">
        <f>$T43-(AE43*'Feedstock Conversions'!$B$8)-'Rail Costs'!Q43</f>
        <v>340.09992208423728</v>
      </c>
      <c r="AU43" s="4">
        <f>$T43-(AF43*'Feedstock Conversions'!$B$8)-'Rail Costs'!R43</f>
        <v>336.3456874665344</v>
      </c>
      <c r="AV43" s="4">
        <f>$T43-(AG43*'Feedstock Conversions'!$B$8)-'Rail Costs'!S43</f>
        <v>320.48564609082479</v>
      </c>
      <c r="AW43" s="4">
        <f>$T43-(AH43*'Feedstock Conversions'!$B$8)-'Rail Costs'!T43</f>
        <v>332.43349767163505</v>
      </c>
      <c r="AX43" s="4">
        <f>$T43-(AI43*'Feedstock Conversions'!$B$8)-'Rail Costs'!U43</f>
        <v>338.1008649293052</v>
      </c>
      <c r="AY43" s="4">
        <f>$T43-(AJ43*'Feedstock Conversions'!$B$8)-'Rail Costs'!V43</f>
        <v>351.04544392226762</v>
      </c>
      <c r="BH43">
        <f t="shared" si="0"/>
        <v>42</v>
      </c>
      <c r="BI43">
        <f t="shared" si="1"/>
        <v>2019</v>
      </c>
      <c r="BJ43">
        <f t="shared" si="4"/>
        <v>10</v>
      </c>
    </row>
    <row r="44" spans="1:62" x14ac:dyDescent="0.2">
      <c r="A44" s="11">
        <v>43763</v>
      </c>
      <c r="B44" s="4">
        <v>22.375</v>
      </c>
      <c r="C44" s="18">
        <f>DCO!B44+'Rail Costs'!B44</f>
        <v>26.764809630459126</v>
      </c>
      <c r="E44" s="4">
        <f>DCO!C44*'Feedstock Conversions'!B$14</f>
        <v>219.47143896976482</v>
      </c>
      <c r="F44" s="4">
        <f>DCO!C44*'Feedstock Conversions'!B$8</f>
        <v>246.23624860022395</v>
      </c>
      <c r="H44" s="4">
        <f>'Fuel Values'!B44-DCO!I44-DCO!J44-DCO!K44</f>
        <v>-22.875842565838752</v>
      </c>
      <c r="I44" s="18">
        <f>('LCFS Values'!$E$2-$AA$4)/1000000*'LCFS Values'!B44*'LCFS Values'!$G$2*100</f>
        <v>173.77584256583873</v>
      </c>
      <c r="J44" s="4">
        <f>'RIN Values'!C44</f>
        <v>87</v>
      </c>
      <c r="K44" s="4">
        <f>'Fixed Credits Value'!B44</f>
        <v>100</v>
      </c>
      <c r="L44" s="4">
        <f t="shared" si="2"/>
        <v>337.9</v>
      </c>
      <c r="M44" s="4">
        <f>L44/'Feedstock Conversions'!B$21</f>
        <v>43.000763553066939</v>
      </c>
      <c r="O44" s="4">
        <f>'Fuel Values'!C44*100</f>
        <v>197.29000000000002</v>
      </c>
      <c r="P44" s="18">
        <f>('LCFS Values'!$E$2-AB$4)/1000000*'LCFS Values'!B44*'LCFS Values'!$G$2*100</f>
        <v>155.04932540572221</v>
      </c>
      <c r="Q44" s="4">
        <f>'RIN Values'!D44</f>
        <v>98.6</v>
      </c>
      <c r="R44" s="4">
        <f>'Fixed Credits Value'!B44</f>
        <v>100</v>
      </c>
      <c r="S44" s="4">
        <f>'Fixed Credits Value'!C44</f>
        <v>16</v>
      </c>
      <c r="T44" s="4">
        <f t="shared" si="5"/>
        <v>566.93932540572223</v>
      </c>
      <c r="U44" s="4">
        <f>T44/'Feedstock Conversions'!B$9</f>
        <v>60.473528043277035</v>
      </c>
      <c r="W44" s="4">
        <f t="shared" si="3"/>
        <v>118.42856103023516</v>
      </c>
      <c r="X44" s="4">
        <f t="shared" si="6"/>
        <v>229.03932540572225</v>
      </c>
      <c r="AE44" s="4">
        <f>$B44+'Rail Costs'!K44</f>
        <v>23.472452407614782</v>
      </c>
      <c r="AF44" s="4">
        <v>23.25</v>
      </c>
      <c r="AG44" s="4">
        <f>B44+'Rail Costs'!M44</f>
        <v>25.667357222844345</v>
      </c>
      <c r="AH44" s="4">
        <v>24.1</v>
      </c>
      <c r="AI44" s="4">
        <v>23.75</v>
      </c>
      <c r="AJ44" s="4">
        <v>21.95</v>
      </c>
      <c r="AM44" s="4">
        <f>$L44-(AE44*'Feedstock Conversions'!$B$14)-'Rail Costs'!Q44</f>
        <v>141.70860807337976</v>
      </c>
      <c r="AN44" s="4">
        <f>$L44-(AF44*'Feedstock Conversions'!$B$14)-'Rail Costs'!R44</f>
        <v>143.94192104806214</v>
      </c>
      <c r="AO44" s="4">
        <f>$L44-(AG44*'Feedstock Conversions'!$B$14)-'Rail Costs'!S44</f>
        <v>124.28923689519688</v>
      </c>
      <c r="AP44" s="4">
        <f>$L44-(AH44*'Feedstock Conversions'!$B$14)-'Rail Costs'!T44</f>
        <v>136.7397312531628</v>
      </c>
      <c r="AQ44" s="4">
        <f>$L44-(AI44*'Feedstock Conversions'!$B$14)-'Rail Costs'!U44</f>
        <v>139.75709851083298</v>
      </c>
      <c r="AR44" s="4">
        <f>$L44-(AJ44*'Feedstock Conversions'!$B$14)-'Rail Costs'!V44</f>
        <v>153.6616775037954</v>
      </c>
      <c r="AT44" s="4">
        <f>$T44-(AE44*'Feedstock Conversions'!$B$8)-'Rail Costs'!Q44</f>
        <v>347.27548107148726</v>
      </c>
      <c r="AU44" s="4">
        <f>$T44-(AF44*'Feedstock Conversions'!$B$8)-'Rail Costs'!R44</f>
        <v>349.73124645378442</v>
      </c>
      <c r="AV44" s="4">
        <f>$T44-(AG44*'Feedstock Conversions'!$B$8)-'Rail Costs'!S44</f>
        <v>327.66120507807483</v>
      </c>
      <c r="AW44" s="4">
        <f>$T44-(AH44*'Feedstock Conversions'!$B$8)-'Rail Costs'!T44</f>
        <v>341.67905665888503</v>
      </c>
      <c r="AX44" s="4">
        <f>$T44-(AI44*'Feedstock Conversions'!$B$8)-'Rail Costs'!U44</f>
        <v>345.04642391655523</v>
      </c>
      <c r="AY44" s="4">
        <f>$T44-(AJ44*'Feedstock Conversions'!$B$8)-'Rail Costs'!V44</f>
        <v>360.75100290951769</v>
      </c>
      <c r="BH44">
        <f t="shared" si="0"/>
        <v>43</v>
      </c>
      <c r="BI44">
        <f t="shared" si="1"/>
        <v>2019</v>
      </c>
      <c r="BJ44">
        <f t="shared" si="4"/>
        <v>10</v>
      </c>
    </row>
    <row r="45" spans="1:62" x14ac:dyDescent="0.2">
      <c r="A45" s="11">
        <v>43770</v>
      </c>
      <c r="B45" s="4">
        <v>22.225000000000001</v>
      </c>
      <c r="C45" s="18">
        <f>DCO!B45+'Rail Costs'!B45</f>
        <v>26.614809630459128</v>
      </c>
      <c r="E45" s="4">
        <f>DCO!C45*'Feedstock Conversions'!B$14</f>
        <v>218.24143896976483</v>
      </c>
      <c r="F45" s="4">
        <f>DCO!C45*'Feedstock Conversions'!B$8</f>
        <v>244.85624860022395</v>
      </c>
      <c r="H45" s="4">
        <f>'Fuel Values'!B45-DCO!I45-DCO!J45-DCO!K45</f>
        <v>-27.180830066967786</v>
      </c>
      <c r="I45" s="18">
        <f>('LCFS Values'!$E$2-$AA$4)/1000000*'LCFS Values'!B45*'LCFS Values'!$G$2*100</f>
        <v>176.75583006696777</v>
      </c>
      <c r="J45" s="4">
        <f>'RIN Values'!C45</f>
        <v>89.925000000000011</v>
      </c>
      <c r="K45" s="4">
        <f>'Fixed Credits Value'!B45</f>
        <v>100</v>
      </c>
      <c r="L45" s="4">
        <f t="shared" si="2"/>
        <v>339.5</v>
      </c>
      <c r="M45" s="4">
        <f>L45/'Feedstock Conversions'!B$21</f>
        <v>43.204377704250447</v>
      </c>
      <c r="O45" s="4">
        <f>'Fuel Values'!C45*100</f>
        <v>193.97</v>
      </c>
      <c r="P45" s="18">
        <f>('LCFS Values'!$E$2-AB$4)/1000000*'LCFS Values'!B45*'LCFS Values'!$G$2*100</f>
        <v>157.70818203933331</v>
      </c>
      <c r="Q45" s="4">
        <f>'RIN Values'!D45</f>
        <v>101.91500000000001</v>
      </c>
      <c r="R45" s="4">
        <f>'Fixed Credits Value'!B45</f>
        <v>100</v>
      </c>
      <c r="S45" s="4">
        <f>'Fixed Credits Value'!C45</f>
        <v>16</v>
      </c>
      <c r="T45" s="4">
        <f t="shared" si="5"/>
        <v>569.59318203933333</v>
      </c>
      <c r="U45" s="4">
        <f>T45/'Feedstock Conversions'!B$9</f>
        <v>60.756606084195553</v>
      </c>
      <c r="W45" s="4">
        <f t="shared" si="3"/>
        <v>121.25856103023517</v>
      </c>
      <c r="X45" s="4">
        <f t="shared" si="6"/>
        <v>230.09318203933333</v>
      </c>
      <c r="AE45" s="4">
        <f>$B45+'Rail Costs'!K45</f>
        <v>23.322452407614783</v>
      </c>
      <c r="AF45" s="4">
        <v>23.05</v>
      </c>
      <c r="AG45" s="4">
        <f>B45+'Rail Costs'!M45</f>
        <v>25.517357222844346</v>
      </c>
      <c r="AH45" s="4">
        <v>23.7</v>
      </c>
      <c r="AI45" s="4">
        <v>23.75</v>
      </c>
      <c r="AJ45" s="4">
        <v>21.6</v>
      </c>
      <c r="AM45" s="4">
        <f>$L45-(AE45*'Feedstock Conversions'!$B$14)-'Rail Costs'!Q45</f>
        <v>144.53860807337978</v>
      </c>
      <c r="AN45" s="4">
        <f>$L45-(AF45*'Feedstock Conversions'!$B$14)-'Rail Costs'!R45</f>
        <v>147.18192104806215</v>
      </c>
      <c r="AO45" s="4">
        <f>$L45-(AG45*'Feedstock Conversions'!$B$14)-'Rail Costs'!S45</f>
        <v>127.11923689519689</v>
      </c>
      <c r="AP45" s="4">
        <f>$L45-(AH45*'Feedstock Conversions'!$B$14)-'Rail Costs'!T45</f>
        <v>141.61973125316285</v>
      </c>
      <c r="AQ45" s="4">
        <f>$L45-(AI45*'Feedstock Conversions'!$B$14)-'Rail Costs'!U45</f>
        <v>141.357098510833</v>
      </c>
      <c r="AR45" s="4">
        <f>$L45-(AJ45*'Feedstock Conversions'!$B$14)-'Rail Costs'!V45</f>
        <v>158.1316775037954</v>
      </c>
      <c r="AT45" s="4">
        <f>$T45-(AE45*'Feedstock Conversions'!$B$8)-'Rail Costs'!Q45</f>
        <v>351.3093377050983</v>
      </c>
      <c r="AU45" s="4">
        <f>$T45-(AF45*'Feedstock Conversions'!$B$8)-'Rail Costs'!R45</f>
        <v>354.2251030873955</v>
      </c>
      <c r="AV45" s="4">
        <f>$T45-(AG45*'Feedstock Conversions'!$B$8)-'Rail Costs'!S45</f>
        <v>331.69506171168587</v>
      </c>
      <c r="AW45" s="4">
        <f>$T45-(AH45*'Feedstock Conversions'!$B$8)-'Rail Costs'!T45</f>
        <v>348.01291329249619</v>
      </c>
      <c r="AX45" s="4">
        <f>$T45-(AI45*'Feedstock Conversions'!$B$8)-'Rail Costs'!U45</f>
        <v>347.70028055016633</v>
      </c>
      <c r="AY45" s="4">
        <f>$T45-(AJ45*'Feedstock Conversions'!$B$8)-'Rail Costs'!V45</f>
        <v>366.62485954312871</v>
      </c>
      <c r="BH45">
        <f t="shared" si="0"/>
        <v>44</v>
      </c>
      <c r="BI45">
        <f t="shared" si="1"/>
        <v>2019</v>
      </c>
      <c r="BJ45">
        <f t="shared" si="4"/>
        <v>11</v>
      </c>
    </row>
    <row r="46" spans="1:62" x14ac:dyDescent="0.2">
      <c r="A46" s="11">
        <v>43777</v>
      </c>
      <c r="B46" s="4">
        <v>22.125</v>
      </c>
      <c r="C46" s="18">
        <f>DCO!B46+'Rail Costs'!B46</f>
        <v>26.514809630459126</v>
      </c>
      <c r="E46" s="4">
        <f>DCO!C46*'Feedstock Conversions'!B$14</f>
        <v>217.42143896976481</v>
      </c>
      <c r="F46" s="4">
        <f>DCO!C46*'Feedstock Conversions'!B$8</f>
        <v>243.93624860022393</v>
      </c>
      <c r="H46" s="4">
        <f>'Fuel Values'!B46-DCO!I46-DCO!J46-DCO!K46</f>
        <v>-29.335545066903279</v>
      </c>
      <c r="I46" s="18">
        <f>('LCFS Values'!$E$2-$AA$4)/1000000*'LCFS Values'!B46*'LCFS Values'!$G$2*100</f>
        <v>176.58554506690328</v>
      </c>
      <c r="J46" s="4">
        <f>'RIN Values'!C46</f>
        <v>93.449999999999989</v>
      </c>
      <c r="K46" s="4">
        <f>'Fixed Credits Value'!B46</f>
        <v>100</v>
      </c>
      <c r="L46" s="4">
        <f t="shared" si="2"/>
        <v>340.70000000000005</v>
      </c>
      <c r="M46" s="4">
        <f>L46/'Feedstock Conversions'!B$21</f>
        <v>43.35708831763808</v>
      </c>
      <c r="O46" s="4">
        <f>'Fuel Values'!C46*100</f>
        <v>194.26000000000002</v>
      </c>
      <c r="P46" s="18">
        <f>('LCFS Values'!$E$2-AB$4)/1000000*'LCFS Values'!B46*'LCFS Values'!$G$2*100</f>
        <v>157.55624737455557</v>
      </c>
      <c r="Q46" s="4">
        <f>'RIN Values'!D46</f>
        <v>105.91</v>
      </c>
      <c r="R46" s="4">
        <f>'Fixed Credits Value'!B46</f>
        <v>100</v>
      </c>
      <c r="S46" s="4">
        <f>'Fixed Credits Value'!C46</f>
        <v>16</v>
      </c>
      <c r="T46" s="4">
        <f t="shared" si="5"/>
        <v>573.72624737455556</v>
      </c>
      <c r="U46" s="4">
        <f>T46/'Feedstock Conversions'!B$9</f>
        <v>61.197466386619261</v>
      </c>
      <c r="W46" s="4">
        <f t="shared" si="3"/>
        <v>123.27856103023524</v>
      </c>
      <c r="X46" s="4">
        <f t="shared" si="6"/>
        <v>233.02624737455551</v>
      </c>
      <c r="AE46" s="4">
        <f>$B46+'Rail Costs'!K46</f>
        <v>23.222452407614782</v>
      </c>
      <c r="AF46" s="4">
        <v>22.75</v>
      </c>
      <c r="AG46" s="4">
        <f>B46+'Rail Costs'!M46</f>
        <v>25.417357222844345</v>
      </c>
      <c r="AH46" s="4">
        <v>23.5</v>
      </c>
      <c r="AI46" s="4">
        <v>23.75</v>
      </c>
      <c r="AJ46" s="4">
        <v>21.4</v>
      </c>
      <c r="AM46" s="4">
        <f>$L46-(AE46*'Feedstock Conversions'!$B$14)-'Rail Costs'!Q46</f>
        <v>146.55860807337982</v>
      </c>
      <c r="AN46" s="4">
        <f>$L46-(AF46*'Feedstock Conversions'!$B$14)-'Rail Costs'!R46</f>
        <v>150.8419210480622</v>
      </c>
      <c r="AO46" s="4">
        <f>$L46-(AG46*'Feedstock Conversions'!$B$14)-'Rail Costs'!S46</f>
        <v>129.13923689519694</v>
      </c>
      <c r="AP46" s="4">
        <f>$L46-(AH46*'Feedstock Conversions'!$B$14)-'Rail Costs'!T46</f>
        <v>144.45973125316289</v>
      </c>
      <c r="AQ46" s="4">
        <f>$L46-(AI46*'Feedstock Conversions'!$B$14)-'Rail Costs'!U46</f>
        <v>142.55709851083304</v>
      </c>
      <c r="AR46" s="4">
        <f>$L46-(AJ46*'Feedstock Conversions'!$B$14)-'Rail Costs'!V46</f>
        <v>160.97167750379549</v>
      </c>
      <c r="AT46" s="4">
        <f>$T46-(AE46*'Feedstock Conversions'!$B$8)-'Rail Costs'!Q46</f>
        <v>356.3624030403206</v>
      </c>
      <c r="AU46" s="4">
        <f>$T46-(AF46*'Feedstock Conversions'!$B$8)-'Rail Costs'!R46</f>
        <v>361.11816842261777</v>
      </c>
      <c r="AV46" s="4">
        <f>$T46-(AG46*'Feedstock Conversions'!$B$8)-'Rail Costs'!S46</f>
        <v>336.74812704690811</v>
      </c>
      <c r="AW46" s="4">
        <f>$T46-(AH46*'Feedstock Conversions'!$B$8)-'Rail Costs'!T46</f>
        <v>353.9859786277184</v>
      </c>
      <c r="AX46" s="4">
        <f>$T46-(AI46*'Feedstock Conversions'!$B$8)-'Rail Costs'!U46</f>
        <v>351.83334588538855</v>
      </c>
      <c r="AY46" s="4">
        <f>$T46-(AJ46*'Feedstock Conversions'!$B$8)-'Rail Costs'!V46</f>
        <v>372.59792487835097</v>
      </c>
      <c r="BH46">
        <f t="shared" si="0"/>
        <v>45</v>
      </c>
      <c r="BI46">
        <f t="shared" si="1"/>
        <v>2019</v>
      </c>
      <c r="BJ46">
        <f t="shared" si="4"/>
        <v>11</v>
      </c>
    </row>
    <row r="47" spans="1:62" x14ac:dyDescent="0.2">
      <c r="A47" s="11">
        <v>43784</v>
      </c>
      <c r="B47" s="4">
        <v>22.125</v>
      </c>
      <c r="C47" s="18">
        <f>DCO!B47+'Rail Costs'!B47</f>
        <v>26.514809630459126</v>
      </c>
      <c r="E47" s="4">
        <f>DCO!C47*'Feedstock Conversions'!B$14</f>
        <v>217.42143896976481</v>
      </c>
      <c r="F47" s="4">
        <f>DCO!C47*'Feedstock Conversions'!B$8</f>
        <v>243.93624860022393</v>
      </c>
      <c r="H47" s="4">
        <f>'Fuel Values'!B47-DCO!I47-DCO!J47-DCO!K47</f>
        <v>-29.520111317370976</v>
      </c>
      <c r="I47" s="18">
        <f>('LCFS Values'!$E$2-$AA$4)/1000000*'LCFS Values'!B47*'LCFS Values'!$G$2*100</f>
        <v>177.82011131737099</v>
      </c>
      <c r="J47" s="4">
        <f>'RIN Values'!C47</f>
        <v>94.199999999999989</v>
      </c>
      <c r="K47" s="4">
        <f>'Fixed Credits Value'!B47</f>
        <v>100</v>
      </c>
      <c r="L47" s="4">
        <f t="shared" si="2"/>
        <v>342.5</v>
      </c>
      <c r="M47" s="4">
        <f>L47/'Feedstock Conversions'!B$21</f>
        <v>43.586154237719526</v>
      </c>
      <c r="O47" s="4">
        <f>'Fuel Values'!C47*100</f>
        <v>192.79999999999998</v>
      </c>
      <c r="P47" s="18">
        <f>('LCFS Values'!$E$2-AB$4)/1000000*'LCFS Values'!B47*'LCFS Values'!$G$2*100</f>
        <v>158.65777369419445</v>
      </c>
      <c r="Q47" s="4">
        <f>'RIN Values'!D47</f>
        <v>106.75999999999999</v>
      </c>
      <c r="R47" s="4">
        <f>'Fixed Credits Value'!B47</f>
        <v>100</v>
      </c>
      <c r="S47" s="4">
        <f>'Fixed Credits Value'!C47</f>
        <v>16</v>
      </c>
      <c r="T47" s="4">
        <f t="shared" si="5"/>
        <v>574.21777369419442</v>
      </c>
      <c r="U47" s="4">
        <f>T47/'Feedstock Conversions'!B$9</f>
        <v>61.249895860714069</v>
      </c>
      <c r="W47" s="4">
        <f t="shared" si="3"/>
        <v>125.07856103023519</v>
      </c>
      <c r="X47" s="4">
        <f t="shared" si="6"/>
        <v>231.71777369419442</v>
      </c>
      <c r="AE47" s="4">
        <f>$B47+'Rail Costs'!K47</f>
        <v>23.222452407614782</v>
      </c>
      <c r="AF47" s="4">
        <v>22.75</v>
      </c>
      <c r="AG47" s="4">
        <f>B47+'Rail Costs'!M47</f>
        <v>25.417357222844345</v>
      </c>
      <c r="AH47" s="4">
        <v>23.8</v>
      </c>
      <c r="AI47" s="4">
        <v>23.75</v>
      </c>
      <c r="AJ47" s="4">
        <v>21.5</v>
      </c>
      <c r="AM47" s="4">
        <f>$L47-(AE47*'Feedstock Conversions'!$B$14)-'Rail Costs'!Q47</f>
        <v>148.35860807337977</v>
      </c>
      <c r="AN47" s="4">
        <f>$L47-(AF47*'Feedstock Conversions'!$B$14)-'Rail Costs'!R47</f>
        <v>152.64192104806216</v>
      </c>
      <c r="AO47" s="4">
        <f>$L47-(AG47*'Feedstock Conversions'!$B$14)-'Rail Costs'!S47</f>
        <v>130.9392368951969</v>
      </c>
      <c r="AP47" s="4">
        <f>$L47-(AH47*'Feedstock Conversions'!$B$14)-'Rail Costs'!T47</f>
        <v>143.79973125316283</v>
      </c>
      <c r="AQ47" s="4">
        <f>$L47-(AI47*'Feedstock Conversions'!$B$14)-'Rail Costs'!U47</f>
        <v>144.357098510833</v>
      </c>
      <c r="AR47" s="4">
        <f>$L47-(AJ47*'Feedstock Conversions'!$B$14)-'Rail Costs'!V47</f>
        <v>161.95167750379542</v>
      </c>
      <c r="AT47" s="4">
        <f>$T47-(AE47*'Feedstock Conversions'!$B$8)-'Rail Costs'!Q47</f>
        <v>356.85392935995947</v>
      </c>
      <c r="AU47" s="4">
        <f>$T47-(AF47*'Feedstock Conversions'!$B$8)-'Rail Costs'!R47</f>
        <v>361.60969474225664</v>
      </c>
      <c r="AV47" s="4">
        <f>$T47-(AG47*'Feedstock Conversions'!$B$8)-'Rail Costs'!S47</f>
        <v>337.23965336654697</v>
      </c>
      <c r="AW47" s="4">
        <f>$T47-(AH47*'Feedstock Conversions'!$B$8)-'Rail Costs'!T47</f>
        <v>351.71750494735727</v>
      </c>
      <c r="AX47" s="4">
        <f>$T47-(AI47*'Feedstock Conversions'!$B$8)-'Rail Costs'!U47</f>
        <v>352.32487220502742</v>
      </c>
      <c r="AY47" s="4">
        <f>$T47-(AJ47*'Feedstock Conversions'!$B$8)-'Rail Costs'!V47</f>
        <v>372.16945119798987</v>
      </c>
      <c r="BH47">
        <f t="shared" si="0"/>
        <v>46</v>
      </c>
      <c r="BI47">
        <f t="shared" si="1"/>
        <v>2019</v>
      </c>
      <c r="BJ47">
        <f t="shared" si="4"/>
        <v>11</v>
      </c>
    </row>
    <row r="48" spans="1:62" x14ac:dyDescent="0.2">
      <c r="A48" s="11">
        <v>43791</v>
      </c>
      <c r="B48" s="4">
        <v>22.65</v>
      </c>
      <c r="C48" s="18">
        <f>DCO!B48+'Rail Costs'!B48</f>
        <v>27.039809630459125</v>
      </c>
      <c r="E48" s="4">
        <f>DCO!C48*'Feedstock Conversions'!B$14</f>
        <v>221.72643896976481</v>
      </c>
      <c r="F48" s="4">
        <f>DCO!C48*'Feedstock Conversions'!B$8</f>
        <v>248.76624860022392</v>
      </c>
      <c r="H48" s="4">
        <f>'Fuel Values'!B48-DCO!I48-DCO!J48-DCO!K48</f>
        <v>-29.171400067096812</v>
      </c>
      <c r="I48" s="18">
        <f>('LCFS Values'!$E$2-$AA$4)/1000000*'LCFS Values'!B48*'LCFS Values'!$G$2*100</f>
        <v>177.09640006709682</v>
      </c>
      <c r="J48" s="4">
        <f>'RIN Values'!C48</f>
        <v>94.574999999999989</v>
      </c>
      <c r="K48" s="4">
        <f>'Fixed Credits Value'!B48</f>
        <v>100</v>
      </c>
      <c r="L48" s="4">
        <f t="shared" si="2"/>
        <v>342.5</v>
      </c>
      <c r="M48" s="4">
        <f>L48/'Feedstock Conversions'!B$21</f>
        <v>43.586154237719526</v>
      </c>
      <c r="O48" s="4">
        <f>'Fuel Values'!C48*100</f>
        <v>191.57</v>
      </c>
      <c r="P48" s="18">
        <f>('LCFS Values'!$E$2-AB$4)/1000000*'LCFS Values'!B48*'LCFS Values'!$G$2*100</f>
        <v>158.01205136888888</v>
      </c>
      <c r="Q48" s="4">
        <f>'RIN Values'!D48</f>
        <v>107.18499999999999</v>
      </c>
      <c r="R48" s="4">
        <f>'Fixed Credits Value'!B48</f>
        <v>100</v>
      </c>
      <c r="S48" s="4">
        <f>'Fixed Credits Value'!C48</f>
        <v>16</v>
      </c>
      <c r="T48" s="4">
        <f t="shared" si="5"/>
        <v>572.76705136888881</v>
      </c>
      <c r="U48" s="4">
        <f>T48/'Feedstock Conversions'!B$9</f>
        <v>61.095152146014804</v>
      </c>
      <c r="W48" s="4">
        <f t="shared" si="3"/>
        <v>120.77356103023519</v>
      </c>
      <c r="X48" s="4">
        <f t="shared" si="6"/>
        <v>230.26705136888881</v>
      </c>
      <c r="AE48" s="4">
        <f>$B48+'Rail Costs'!K48</f>
        <v>23.74745240761478</v>
      </c>
      <c r="AF48" s="4">
        <v>22.75</v>
      </c>
      <c r="AG48" s="4">
        <f>B48+'Rail Costs'!M48</f>
        <v>25.942357222844343</v>
      </c>
      <c r="AH48" s="4">
        <v>24</v>
      </c>
      <c r="AI48" s="4">
        <v>23.75</v>
      </c>
      <c r="AJ48" s="4">
        <v>21.5</v>
      </c>
      <c r="AM48" s="4">
        <f>$L48-(AE48*'Feedstock Conversions'!$B$14)-'Rail Costs'!Q48</f>
        <v>144.05360807337979</v>
      </c>
      <c r="AN48" s="4">
        <f>$L48-(AF48*'Feedstock Conversions'!$B$14)-'Rail Costs'!R48</f>
        <v>152.64192104806216</v>
      </c>
      <c r="AO48" s="4">
        <f>$L48-(AG48*'Feedstock Conversions'!$B$14)-'Rail Costs'!S48</f>
        <v>126.63423689519691</v>
      </c>
      <c r="AP48" s="4">
        <f>$L48-(AH48*'Feedstock Conversions'!$B$14)-'Rail Costs'!T48</f>
        <v>142.15973125316285</v>
      </c>
      <c r="AQ48" s="4">
        <f>$L48-(AI48*'Feedstock Conversions'!$B$14)-'Rail Costs'!U48</f>
        <v>144.357098510833</v>
      </c>
      <c r="AR48" s="4">
        <f>$L48-(AJ48*'Feedstock Conversions'!$B$14)-'Rail Costs'!V48</f>
        <v>161.95167750379542</v>
      </c>
      <c r="AT48" s="4">
        <f>$T48-(AE48*'Feedstock Conversions'!$B$8)-'Rail Costs'!Q48</f>
        <v>350.57320703465382</v>
      </c>
      <c r="AU48" s="4">
        <f>$T48-(AF48*'Feedstock Conversions'!$B$8)-'Rail Costs'!R48</f>
        <v>360.15897241695103</v>
      </c>
      <c r="AV48" s="4">
        <f>$T48-(AG48*'Feedstock Conversions'!$B$8)-'Rail Costs'!S48</f>
        <v>330.95893104124139</v>
      </c>
      <c r="AW48" s="4">
        <f>$T48-(AH48*'Feedstock Conversions'!$B$8)-'Rail Costs'!T48</f>
        <v>348.42678262205169</v>
      </c>
      <c r="AX48" s="4">
        <f>$T48-(AI48*'Feedstock Conversions'!$B$8)-'Rail Costs'!U48</f>
        <v>350.87414987972181</v>
      </c>
      <c r="AY48" s="4">
        <f>$T48-(AJ48*'Feedstock Conversions'!$B$8)-'Rail Costs'!V48</f>
        <v>370.71872887268427</v>
      </c>
      <c r="BH48">
        <f t="shared" si="0"/>
        <v>47</v>
      </c>
      <c r="BI48">
        <f t="shared" si="1"/>
        <v>2019</v>
      </c>
      <c r="BJ48">
        <f t="shared" si="4"/>
        <v>11</v>
      </c>
    </row>
    <row r="49" spans="1:62" x14ac:dyDescent="0.2">
      <c r="A49" s="11">
        <v>43798</v>
      </c>
      <c r="B49" s="4">
        <v>23</v>
      </c>
      <c r="C49" s="18">
        <f>DCO!B49+'Rail Costs'!B49</f>
        <v>27.389809630459126</v>
      </c>
      <c r="E49" s="4">
        <f>DCO!C49*'Feedstock Conversions'!B$14</f>
        <v>224.59643896976482</v>
      </c>
      <c r="F49" s="4">
        <f>DCO!C49*'Feedstock Conversions'!B$8</f>
        <v>251.98624860022395</v>
      </c>
      <c r="H49" s="4">
        <f>'Fuel Values'!B49-DCO!I49-DCO!J49-DCO!K49</f>
        <v>-20.911725066774224</v>
      </c>
      <c r="I49" s="18">
        <f>('LCFS Values'!$E$2-$AA$4)/1000000*'LCFS Values'!B49*'LCFS Values'!$G$2*100</f>
        <v>176.24497506677423</v>
      </c>
      <c r="J49" s="4">
        <f>'RIN Values'!C49</f>
        <v>88.000050000000002</v>
      </c>
      <c r="K49" s="4">
        <f>'Fixed Credits Value'!B49</f>
        <v>100</v>
      </c>
      <c r="L49" s="4">
        <f t="shared" si="2"/>
        <v>343.33330000000001</v>
      </c>
      <c r="M49" s="4">
        <f>L49/'Feedstock Conversions'!B$21</f>
        <v>43.692199032832782</v>
      </c>
      <c r="O49" s="4">
        <f>'Fuel Values'!C49*100</f>
        <v>196.04999999999998</v>
      </c>
      <c r="P49" s="18">
        <f>('LCFS Values'!$E$2-AB$4)/1000000*'LCFS Values'!B49*'LCFS Values'!$G$2*100</f>
        <v>157.252378045</v>
      </c>
      <c r="Q49" s="4">
        <f>'RIN Values'!D49</f>
        <v>99.73339</v>
      </c>
      <c r="R49" s="4">
        <f>'Fixed Credits Value'!B49</f>
        <v>100</v>
      </c>
      <c r="S49" s="4">
        <f>'Fixed Credits Value'!C49</f>
        <v>16</v>
      </c>
      <c r="T49" s="4">
        <f t="shared" si="5"/>
        <v>569.03576804499994</v>
      </c>
      <c r="U49" s="4">
        <f>T49/'Feedstock Conversions'!B$9</f>
        <v>60.697148591466657</v>
      </c>
      <c r="W49" s="4">
        <f t="shared" si="3"/>
        <v>118.73686103023519</v>
      </c>
      <c r="X49" s="4">
        <f t="shared" si="6"/>
        <v>225.70246804499993</v>
      </c>
      <c r="AE49" s="4">
        <f>$B49+'Rail Costs'!K49</f>
        <v>24.097452407614782</v>
      </c>
      <c r="AF49" s="4">
        <v>22.75</v>
      </c>
      <c r="AG49" s="4">
        <f>B49+'Rail Costs'!M49</f>
        <v>26.292357222844345</v>
      </c>
      <c r="AH49" s="4">
        <v>24.041699999999999</v>
      </c>
      <c r="AI49" s="4">
        <v>23.708300000000001</v>
      </c>
      <c r="AJ49" s="4">
        <v>21.5</v>
      </c>
      <c r="AM49" s="4">
        <f>$L49-(AE49*'Feedstock Conversions'!$B$14)-'Rail Costs'!Q49</f>
        <v>142.0169080733798</v>
      </c>
      <c r="AN49" s="4">
        <f>$L49-(AF49*'Feedstock Conversions'!$B$14)-'Rail Costs'!R49</f>
        <v>153.47522104806217</v>
      </c>
      <c r="AO49" s="4">
        <f>$L49-(AG49*'Feedstock Conversions'!$B$14)-'Rail Costs'!S49</f>
        <v>124.59753689519691</v>
      </c>
      <c r="AP49" s="4">
        <f>$L49-(AH49*'Feedstock Conversions'!$B$14)-'Rail Costs'!T49</f>
        <v>142.65109125316286</v>
      </c>
      <c r="AQ49" s="4">
        <f>$L49-(AI49*'Feedstock Conversions'!$B$14)-'Rail Costs'!U49</f>
        <v>145.53233851083297</v>
      </c>
      <c r="AR49" s="4">
        <f>$L49-(AJ49*'Feedstock Conversions'!$B$14)-'Rail Costs'!V49</f>
        <v>162.78497750379543</v>
      </c>
      <c r="AT49" s="4">
        <f>$T49-(AE49*'Feedstock Conversions'!$B$8)-'Rail Costs'!Q49</f>
        <v>343.62192371076497</v>
      </c>
      <c r="AU49" s="4">
        <f>$T49-(AF49*'Feedstock Conversions'!$B$8)-'Rail Costs'!R49</f>
        <v>356.42768909306216</v>
      </c>
      <c r="AV49" s="4">
        <f>$T49-(AG49*'Feedstock Conversions'!$B$8)-'Rail Costs'!S49</f>
        <v>324.00764771735254</v>
      </c>
      <c r="AW49" s="4">
        <f>$T49-(AH49*'Feedstock Conversions'!$B$8)-'Rail Costs'!T49</f>
        <v>344.3118592981628</v>
      </c>
      <c r="AX49" s="4">
        <f>$T49-(AI49*'Feedstock Conversions'!$B$8)-'Rail Costs'!U49</f>
        <v>347.52650655583295</v>
      </c>
      <c r="AY49" s="4">
        <f>$T49-(AJ49*'Feedstock Conversions'!$B$8)-'Rail Costs'!V49</f>
        <v>366.98744554879539</v>
      </c>
      <c r="BH49">
        <f t="shared" si="0"/>
        <v>48</v>
      </c>
      <c r="BI49">
        <f t="shared" si="1"/>
        <v>2019</v>
      </c>
      <c r="BJ49">
        <f t="shared" si="4"/>
        <v>11</v>
      </c>
    </row>
    <row r="50" spans="1:62" x14ac:dyDescent="0.2">
      <c r="A50" s="11">
        <v>43805</v>
      </c>
      <c r="B50" s="4">
        <v>23</v>
      </c>
      <c r="C50" s="18">
        <f>DCO!B50+'Rail Costs'!B50</f>
        <v>27.389809630459126</v>
      </c>
      <c r="E50" s="4">
        <f>DCO!C50*'Feedstock Conversions'!B$14</f>
        <v>224.59643896976482</v>
      </c>
      <c r="F50" s="4">
        <f>DCO!C50*'Feedstock Conversions'!B$8</f>
        <v>251.98624860022395</v>
      </c>
      <c r="H50" s="4">
        <f>'Fuel Values'!B50-DCO!I50-DCO!J50-DCO!K50</f>
        <v>-18.844975066774225</v>
      </c>
      <c r="I50" s="18">
        <f>('LCFS Values'!$E$2-$AA$4)/1000000*'LCFS Values'!B50*'LCFS Values'!$G$2*100</f>
        <v>176.24497506677423</v>
      </c>
      <c r="J50" s="4">
        <f>'RIN Values'!C50</f>
        <v>87.6</v>
      </c>
      <c r="K50" s="4">
        <f>'Fixed Credits Value'!B50</f>
        <v>100</v>
      </c>
      <c r="L50" s="4">
        <f t="shared" si="2"/>
        <v>345</v>
      </c>
      <c r="M50" s="4">
        <f>L50/'Feedstock Conversions'!B$21</f>
        <v>43.904301348943754</v>
      </c>
      <c r="O50" s="4">
        <f>'Fuel Values'!C50*100</f>
        <v>192.48000000000002</v>
      </c>
      <c r="P50" s="18">
        <f>('LCFS Values'!$E$2-AB$4)/1000000*'LCFS Values'!B50*'LCFS Values'!$G$2*100</f>
        <v>157.252378045</v>
      </c>
      <c r="Q50" s="4">
        <f>'RIN Values'!D50</f>
        <v>99.28</v>
      </c>
      <c r="R50" s="4">
        <f>'Fixed Credits Value'!B50</f>
        <v>100</v>
      </c>
      <c r="S50" s="4">
        <f>'Fixed Credits Value'!C50</f>
        <v>16</v>
      </c>
      <c r="T50" s="4">
        <f t="shared" si="5"/>
        <v>565.01237804499999</v>
      </c>
      <c r="U50" s="4">
        <f>T50/'Feedstock Conversions'!B$9</f>
        <v>60.267986991466664</v>
      </c>
      <c r="W50" s="4">
        <f t="shared" si="3"/>
        <v>120.40356103023518</v>
      </c>
      <c r="X50" s="4">
        <f t="shared" si="6"/>
        <v>220.01237804499999</v>
      </c>
      <c r="AE50" s="4">
        <f>$B50+'Rail Costs'!K50</f>
        <v>24.097452407614782</v>
      </c>
      <c r="AF50" s="4">
        <v>22.75</v>
      </c>
      <c r="AG50" s="4">
        <f>B50+'Rail Costs'!M50</f>
        <v>26.292357222844345</v>
      </c>
      <c r="AH50" s="4">
        <v>24.125</v>
      </c>
      <c r="AI50" s="4">
        <v>23.625</v>
      </c>
      <c r="AJ50" s="4">
        <v>21.5</v>
      </c>
      <c r="AM50" s="4">
        <f>$L50-(AE50*'Feedstock Conversions'!$B$14)-'Rail Costs'!Q50</f>
        <v>143.68360807337979</v>
      </c>
      <c r="AN50" s="4">
        <f>$L50-(AF50*'Feedstock Conversions'!$B$14)-'Rail Costs'!R50</f>
        <v>155.14192104806216</v>
      </c>
      <c r="AO50" s="4">
        <f>$L50-(AG50*'Feedstock Conversions'!$B$14)-'Rail Costs'!S50</f>
        <v>126.2642368951969</v>
      </c>
      <c r="AP50" s="4">
        <f>$L50-(AH50*'Feedstock Conversions'!$B$14)-'Rail Costs'!T50</f>
        <v>143.63473125316284</v>
      </c>
      <c r="AQ50" s="4">
        <f>$L50-(AI50*'Feedstock Conversions'!$B$14)-'Rail Costs'!U50</f>
        <v>147.88209851083298</v>
      </c>
      <c r="AR50" s="4">
        <f>$L50-(AJ50*'Feedstock Conversions'!$B$14)-'Rail Costs'!V50</f>
        <v>164.45167750379542</v>
      </c>
      <c r="AT50" s="4">
        <f>$T50-(AE50*'Feedstock Conversions'!$B$8)-'Rail Costs'!Q50</f>
        <v>339.59853371076503</v>
      </c>
      <c r="AU50" s="4">
        <f>$T50-(AF50*'Feedstock Conversions'!$B$8)-'Rail Costs'!R50</f>
        <v>352.40429909306221</v>
      </c>
      <c r="AV50" s="4">
        <f>$T50-(AG50*'Feedstock Conversions'!$B$8)-'Rail Costs'!S50</f>
        <v>319.98425771735259</v>
      </c>
      <c r="AW50" s="4">
        <f>$T50-(AH50*'Feedstock Conversions'!$B$8)-'Rail Costs'!T50</f>
        <v>339.52210929816283</v>
      </c>
      <c r="AX50" s="4">
        <f>$T50-(AI50*'Feedstock Conversions'!$B$8)-'Rail Costs'!U50</f>
        <v>344.26947655583297</v>
      </c>
      <c r="AY50" s="4">
        <f>$T50-(AJ50*'Feedstock Conversions'!$B$8)-'Rail Costs'!V50</f>
        <v>362.96405554879544</v>
      </c>
      <c r="BH50">
        <f t="shared" si="0"/>
        <v>49</v>
      </c>
      <c r="BI50">
        <f t="shared" si="1"/>
        <v>2019</v>
      </c>
      <c r="BJ50">
        <f t="shared" si="4"/>
        <v>12</v>
      </c>
    </row>
    <row r="51" spans="1:62" x14ac:dyDescent="0.2">
      <c r="A51" s="11">
        <v>43812</v>
      </c>
      <c r="B51" s="4">
        <v>23</v>
      </c>
      <c r="C51" s="18">
        <f>DCO!B51+'Rail Costs'!B51</f>
        <v>27.389809630459126</v>
      </c>
      <c r="E51" s="4">
        <f>DCO!C51*'Feedstock Conversions'!B$14</f>
        <v>224.59643896976482</v>
      </c>
      <c r="F51" s="4">
        <f>DCO!C51*'Feedstock Conversions'!B$8</f>
        <v>251.98624860022395</v>
      </c>
      <c r="H51" s="4">
        <f>'Fuel Values'!B51-DCO!I51-DCO!J51-DCO!K51</f>
        <v>-18.09297381688711</v>
      </c>
      <c r="I51" s="18">
        <f>('LCFS Values'!$E$2-$AA$4)/1000000*'LCFS Values'!B51*'LCFS Values'!$G$2*100</f>
        <v>176.54297381688713</v>
      </c>
      <c r="J51" s="4">
        <f>'RIN Values'!C51</f>
        <v>85.65</v>
      </c>
      <c r="K51" s="4">
        <f>'Fixed Credits Value'!B51</f>
        <v>100</v>
      </c>
      <c r="L51" s="4">
        <f t="shared" si="2"/>
        <v>344.1</v>
      </c>
      <c r="M51" s="4">
        <f>L51/'Feedstock Conversions'!B$21</f>
        <v>43.789768388903035</v>
      </c>
      <c r="O51" s="4">
        <f>'Fuel Values'!C51*100</f>
        <v>196.51000000000002</v>
      </c>
      <c r="P51" s="18">
        <f>('LCFS Values'!$E$2-AB$4)/1000000*'LCFS Values'!B51*'LCFS Values'!$G$2*100</f>
        <v>157.5182637083611</v>
      </c>
      <c r="Q51" s="4">
        <f>'RIN Values'!D51</f>
        <v>97.07</v>
      </c>
      <c r="R51" s="4">
        <f>'Fixed Credits Value'!B51</f>
        <v>100</v>
      </c>
      <c r="S51" s="4">
        <f>'Fixed Credits Value'!C51</f>
        <v>16</v>
      </c>
      <c r="T51" s="4">
        <f t="shared" si="5"/>
        <v>567.09826370836106</v>
      </c>
      <c r="U51" s="4">
        <f>T51/'Feedstock Conversions'!B$9</f>
        <v>60.490481462225176</v>
      </c>
      <c r="W51" s="4">
        <f t="shared" si="3"/>
        <v>119.5035610302352</v>
      </c>
      <c r="X51" s="4">
        <f t="shared" si="6"/>
        <v>222.99826370836104</v>
      </c>
      <c r="AE51" s="4">
        <f>$B51+'Rail Costs'!K51</f>
        <v>24.097452407614782</v>
      </c>
      <c r="AF51" s="4">
        <v>22.45</v>
      </c>
      <c r="AG51" s="4">
        <f>B51+'Rail Costs'!M51</f>
        <v>26.292357222844345</v>
      </c>
      <c r="AH51" s="4">
        <v>24.024999999999999</v>
      </c>
      <c r="AI51" s="4">
        <v>23.625</v>
      </c>
      <c r="AJ51" s="4">
        <v>21.5</v>
      </c>
      <c r="AM51" s="4">
        <f>$L51-(AE51*'Feedstock Conversions'!$B$14)-'Rail Costs'!Q51</f>
        <v>142.78360807337981</v>
      </c>
      <c r="AN51" s="4">
        <f>$L51-(AF51*'Feedstock Conversions'!$B$14)-'Rail Costs'!R51</f>
        <v>156.70192104806219</v>
      </c>
      <c r="AO51" s="4">
        <f>$L51-(AG51*'Feedstock Conversions'!$B$14)-'Rail Costs'!S51</f>
        <v>125.36423689519692</v>
      </c>
      <c r="AP51" s="4">
        <f>$L51-(AH51*'Feedstock Conversions'!$B$14)-'Rail Costs'!T51</f>
        <v>143.55473125316288</v>
      </c>
      <c r="AQ51" s="4">
        <f>$L51-(AI51*'Feedstock Conversions'!$B$14)-'Rail Costs'!U51</f>
        <v>146.982098510833</v>
      </c>
      <c r="AR51" s="4">
        <f>$L51-(AJ51*'Feedstock Conversions'!$B$14)-'Rail Costs'!V51</f>
        <v>163.55167750379545</v>
      </c>
      <c r="AT51" s="4">
        <f>$T51-(AE51*'Feedstock Conversions'!$B$8)-'Rail Costs'!Q51</f>
        <v>341.68441937412609</v>
      </c>
      <c r="AU51" s="4">
        <f>$T51-(AF51*'Feedstock Conversions'!$B$8)-'Rail Costs'!R51</f>
        <v>357.25018475642327</v>
      </c>
      <c r="AV51" s="4">
        <f>$T51-(AG51*'Feedstock Conversions'!$B$8)-'Rail Costs'!S51</f>
        <v>322.07014338071366</v>
      </c>
      <c r="AW51" s="4">
        <f>$T51-(AH51*'Feedstock Conversions'!$B$8)-'Rail Costs'!T51</f>
        <v>342.52799496152392</v>
      </c>
      <c r="AX51" s="4">
        <f>$T51-(AI51*'Feedstock Conversions'!$B$8)-'Rail Costs'!U51</f>
        <v>346.35536221919403</v>
      </c>
      <c r="AY51" s="4">
        <f>$T51-(AJ51*'Feedstock Conversions'!$B$8)-'Rail Costs'!V51</f>
        <v>365.04994121215651</v>
      </c>
      <c r="BH51">
        <f t="shared" si="0"/>
        <v>50</v>
      </c>
      <c r="BI51">
        <f t="shared" si="1"/>
        <v>2019</v>
      </c>
      <c r="BJ51">
        <f t="shared" si="4"/>
        <v>12</v>
      </c>
    </row>
    <row r="52" spans="1:62" x14ac:dyDescent="0.2">
      <c r="A52" s="11">
        <v>43819</v>
      </c>
      <c r="B52" s="4">
        <v>23</v>
      </c>
      <c r="C52" s="18">
        <f>DCO!B52+'Rail Costs'!B52</f>
        <v>27.389809630459126</v>
      </c>
      <c r="E52" s="4">
        <f>DCO!C52*'Feedstock Conversions'!B$14</f>
        <v>224.59643896976482</v>
      </c>
      <c r="F52" s="4">
        <f>DCO!C52*'Feedstock Conversions'!B$8</f>
        <v>251.98624860022395</v>
      </c>
      <c r="H52" s="4">
        <f>'Fuel Values'!B52-DCO!I52-DCO!J52-DCO!K52</f>
        <v>0.12201993367739306</v>
      </c>
      <c r="I52" s="18">
        <f>('LCFS Values'!$E$2-$AA$4)/1000000*'LCFS Values'!B52*'LCFS Values'!$G$2*100</f>
        <v>175.05298006632262</v>
      </c>
      <c r="J52" s="4">
        <f>'RIN Values'!C52</f>
        <v>68.324999999999989</v>
      </c>
      <c r="K52" s="4">
        <f>'Fixed Credits Value'!B52</f>
        <v>100</v>
      </c>
      <c r="L52" s="4">
        <f t="shared" si="2"/>
        <v>343.5</v>
      </c>
      <c r="M52" s="4">
        <f>L52/'Feedstock Conversions'!B$21</f>
        <v>43.713413082209215</v>
      </c>
      <c r="O52" s="4">
        <f>'Fuel Values'!C52*100</f>
        <v>203.18999999999997</v>
      </c>
      <c r="P52" s="18">
        <f>('LCFS Values'!$E$2-AB$4)/1000000*'LCFS Values'!B52*'LCFS Values'!$G$2*100</f>
        <v>156.18883539155556</v>
      </c>
      <c r="Q52" s="4">
        <f>'RIN Values'!D52</f>
        <v>77.434999999999988</v>
      </c>
      <c r="R52" s="4">
        <f>'Fixed Credits Value'!B52</f>
        <v>100</v>
      </c>
      <c r="S52" s="4">
        <f>'Fixed Credits Value'!C52</f>
        <v>16</v>
      </c>
      <c r="T52" s="4">
        <f t="shared" si="5"/>
        <v>552.81383539155547</v>
      </c>
      <c r="U52" s="4">
        <f>T52/'Feedstock Conversions'!B$9</f>
        <v>58.966809108432585</v>
      </c>
      <c r="W52" s="4">
        <f t="shared" si="3"/>
        <v>118.90356103023518</v>
      </c>
      <c r="X52" s="4">
        <f t="shared" si="6"/>
        <v>209.31383539155547</v>
      </c>
      <c r="AE52" s="4">
        <f>$B52+'Rail Costs'!K52</f>
        <v>24.097452407614782</v>
      </c>
      <c r="AF52" s="4">
        <v>22.5</v>
      </c>
      <c r="AG52" s="4">
        <f>B52+'Rail Costs'!M52</f>
        <v>26.292357222844345</v>
      </c>
      <c r="AH52" s="4">
        <v>24</v>
      </c>
      <c r="AI52" s="4">
        <v>23.625</v>
      </c>
      <c r="AJ52" s="4">
        <v>21.5</v>
      </c>
      <c r="AM52" s="4">
        <f>$L52-(AE52*'Feedstock Conversions'!$B$14)-'Rail Costs'!Q52</f>
        <v>142.18360807337979</v>
      </c>
      <c r="AN52" s="4">
        <f>$L52-(AF52*'Feedstock Conversions'!$B$14)-'Rail Costs'!R52</f>
        <v>155.69192104806217</v>
      </c>
      <c r="AO52" s="4">
        <f>$L52-(AG52*'Feedstock Conversions'!$B$14)-'Rail Costs'!S52</f>
        <v>124.7642368951969</v>
      </c>
      <c r="AP52" s="4">
        <f>$L52-(AH52*'Feedstock Conversions'!$B$14)-'Rail Costs'!T52</f>
        <v>143.15973125316285</v>
      </c>
      <c r="AQ52" s="4">
        <f>$L52-(AI52*'Feedstock Conversions'!$B$14)-'Rail Costs'!U52</f>
        <v>146.38209851083298</v>
      </c>
      <c r="AR52" s="4">
        <f>$L52-(AJ52*'Feedstock Conversions'!$B$14)-'Rail Costs'!V52</f>
        <v>162.95167750379542</v>
      </c>
      <c r="AT52" s="4">
        <f>$T52-(AE52*'Feedstock Conversions'!$B$8)-'Rail Costs'!Q52</f>
        <v>327.39999105732051</v>
      </c>
      <c r="AU52" s="4">
        <f>$T52-(AF52*'Feedstock Conversions'!$B$8)-'Rail Costs'!R52</f>
        <v>342.50575643961764</v>
      </c>
      <c r="AV52" s="4">
        <f>$T52-(AG52*'Feedstock Conversions'!$B$8)-'Rail Costs'!S52</f>
        <v>307.78571506390807</v>
      </c>
      <c r="AW52" s="4">
        <f>$T52-(AH52*'Feedstock Conversions'!$B$8)-'Rail Costs'!T52</f>
        <v>328.47356664471835</v>
      </c>
      <c r="AX52" s="4">
        <f>$T52-(AI52*'Feedstock Conversions'!$B$8)-'Rail Costs'!U52</f>
        <v>332.07093390238845</v>
      </c>
      <c r="AY52" s="4">
        <f>$T52-(AJ52*'Feedstock Conversions'!$B$8)-'Rail Costs'!V52</f>
        <v>350.76551289535092</v>
      </c>
      <c r="BH52">
        <f t="shared" si="0"/>
        <v>51</v>
      </c>
      <c r="BI52">
        <f t="shared" si="1"/>
        <v>2019</v>
      </c>
      <c r="BJ52">
        <f t="shared" si="4"/>
        <v>12</v>
      </c>
    </row>
    <row r="53" spans="1:62" x14ac:dyDescent="0.2">
      <c r="A53" s="11">
        <v>43826</v>
      </c>
      <c r="B53" s="4">
        <v>23.1875</v>
      </c>
      <c r="C53" s="18">
        <f>DCO!B53+'Rail Costs'!B53</f>
        <v>27.577309630459126</v>
      </c>
      <c r="E53" s="4">
        <f>DCO!C53*'Feedstock Conversions'!B$14</f>
        <v>226.13393896976481</v>
      </c>
      <c r="F53" s="4">
        <f>DCO!C53*'Feedstock Conversions'!B$8</f>
        <v>253.71124860022394</v>
      </c>
      <c r="H53" s="4">
        <f>'Fuel Values'!B53-DCO!I53-DCO!J53-DCO!K53</f>
        <v>3.2314499335483333</v>
      </c>
      <c r="I53" s="18">
        <f>('LCFS Values'!$E$2-$AA$4)/1000000*'LCFS Values'!B53*'LCFS Values'!$G$2*100</f>
        <v>175.39355006645167</v>
      </c>
      <c r="J53" s="4">
        <f>'RIN Values'!C53</f>
        <v>64.875</v>
      </c>
      <c r="K53" s="4">
        <f>'Fixed Credits Value'!B53</f>
        <v>100</v>
      </c>
      <c r="L53" s="4">
        <f t="shared" si="2"/>
        <v>343.5</v>
      </c>
      <c r="M53" s="4">
        <f>L53/'Feedstock Conversions'!B$21</f>
        <v>43.713413082209215</v>
      </c>
      <c r="O53" s="4">
        <f>'Fuel Values'!C53*100</f>
        <v>205.01</v>
      </c>
      <c r="P53" s="18">
        <f>('LCFS Values'!$E$2-AB$4)/1000000*'LCFS Values'!B53*'LCFS Values'!$G$2*100</f>
        <v>156.49270472111112</v>
      </c>
      <c r="Q53" s="4">
        <f>'RIN Values'!D53</f>
        <v>73.524999999999991</v>
      </c>
      <c r="R53" s="4">
        <f>'Fixed Credits Value'!B53</f>
        <v>100</v>
      </c>
      <c r="S53" s="4">
        <f>'Fixed Credits Value'!C53</f>
        <v>16</v>
      </c>
      <c r="T53" s="4">
        <f t="shared" si="5"/>
        <v>551.02770472111115</v>
      </c>
      <c r="U53" s="4">
        <f>T53/'Feedstock Conversions'!B$9</f>
        <v>58.776288503585192</v>
      </c>
      <c r="W53" s="4">
        <f t="shared" si="3"/>
        <v>117.36606103023519</v>
      </c>
      <c r="X53" s="4">
        <f t="shared" si="6"/>
        <v>207.52770472111115</v>
      </c>
      <c r="AE53" s="4">
        <f>$B53+'Rail Costs'!K53</f>
        <v>24.284952407614782</v>
      </c>
      <c r="AF53" s="4">
        <v>22.5</v>
      </c>
      <c r="AG53" s="4">
        <f>B53+'Rail Costs'!M53</f>
        <v>26.479857222844345</v>
      </c>
      <c r="AH53" s="4">
        <v>24.1875</v>
      </c>
      <c r="AI53" s="4">
        <v>23.625</v>
      </c>
      <c r="AJ53" s="4">
        <v>21.875</v>
      </c>
      <c r="AM53" s="4">
        <f>$L53-(AE53*'Feedstock Conversions'!$B$14)-'Rail Costs'!Q53</f>
        <v>140.64610807337979</v>
      </c>
      <c r="AN53" s="4">
        <f>$L53-(AF53*'Feedstock Conversions'!$B$14)-'Rail Costs'!R53</f>
        <v>155.69192104806217</v>
      </c>
      <c r="AO53" s="4">
        <f>$L53-(AG53*'Feedstock Conversions'!$B$14)-'Rail Costs'!S53</f>
        <v>123.22673689519688</v>
      </c>
      <c r="AP53" s="4">
        <f>$L53-(AH53*'Feedstock Conversions'!$B$14)-'Rail Costs'!T53</f>
        <v>141.62223125316285</v>
      </c>
      <c r="AQ53" s="4">
        <f>$L53-(AI53*'Feedstock Conversions'!$B$14)-'Rail Costs'!U53</f>
        <v>146.38209851083298</v>
      </c>
      <c r="AR53" s="4">
        <f>$L53-(AJ53*'Feedstock Conversions'!$B$14)-'Rail Costs'!V53</f>
        <v>159.87667750379543</v>
      </c>
      <c r="AT53" s="4">
        <f>$T53-(AE53*'Feedstock Conversions'!$B$8)-'Rail Costs'!Q53</f>
        <v>323.88886038687622</v>
      </c>
      <c r="AU53" s="4">
        <f>$T53-(AF53*'Feedstock Conversions'!$B$8)-'Rail Costs'!R53</f>
        <v>340.71962576917332</v>
      </c>
      <c r="AV53" s="4">
        <f>$T53-(AG53*'Feedstock Conversions'!$B$8)-'Rail Costs'!S53</f>
        <v>304.27458439346373</v>
      </c>
      <c r="AW53" s="4">
        <f>$T53-(AH53*'Feedstock Conversions'!$B$8)-'Rail Costs'!T53</f>
        <v>324.962435974274</v>
      </c>
      <c r="AX53" s="4">
        <f>$T53-(AI53*'Feedstock Conversions'!$B$8)-'Rail Costs'!U53</f>
        <v>330.28480323194412</v>
      </c>
      <c r="AY53" s="4">
        <f>$T53-(AJ53*'Feedstock Conversions'!$B$8)-'Rail Costs'!V53</f>
        <v>345.52938222490656</v>
      </c>
      <c r="BH53">
        <f t="shared" si="0"/>
        <v>52</v>
      </c>
      <c r="BI53">
        <f t="shared" si="1"/>
        <v>2019</v>
      </c>
      <c r="BJ53">
        <f t="shared" si="4"/>
        <v>12</v>
      </c>
    </row>
    <row r="54" spans="1:62" x14ac:dyDescent="0.2">
      <c r="A54" s="11">
        <v>43833</v>
      </c>
      <c r="B54" s="4">
        <v>23.625</v>
      </c>
      <c r="C54" s="18">
        <f>DCO!B54+'Rail Costs'!B54</f>
        <v>28.073667413213887</v>
      </c>
      <c r="E54" s="4">
        <f>DCO!C54*'Feedstock Conversions'!B$14</f>
        <v>230.20407278835384</v>
      </c>
      <c r="F54" s="4">
        <f>DCO!C54*'Feedstock Conversions'!B$8</f>
        <v>258.27774020156772</v>
      </c>
      <c r="H54" s="4">
        <f>'Fuel Values'!B54-DCO!I54-DCO!J54-DCO!K54</f>
        <v>12.340206496129014</v>
      </c>
      <c r="I54" s="18">
        <f>('LCFS Values'!$E$3-$AA$4)/1000000*'LCFS Values'!B54*'LCFS Values'!$G$2*100</f>
        <v>171.72229350387099</v>
      </c>
      <c r="J54" s="4">
        <f>'RIN Values'!C54</f>
        <v>59.4375</v>
      </c>
      <c r="K54" s="4">
        <f>'Fixed Credits Value'!B54</f>
        <v>100</v>
      </c>
      <c r="L54" s="4">
        <f t="shared" si="2"/>
        <v>343.5</v>
      </c>
      <c r="M54" s="4">
        <f>L54/'Feedstock Conversions'!B$21</f>
        <v>43.713413082209215</v>
      </c>
      <c r="O54" s="4">
        <f>'Fuel Values'!C54*100</f>
        <v>202.94</v>
      </c>
      <c r="P54" s="18">
        <f>('LCFS Values'!$E$3-AB$4)/1000000*'LCFS Values'!B54*'LCFS Values'!$G$2*100</f>
        <v>152.84438607763892</v>
      </c>
      <c r="Q54" s="4">
        <f>'RIN Values'!D54</f>
        <v>67.362499999999997</v>
      </c>
      <c r="R54" s="4">
        <f>'Fixed Credits Value'!B54</f>
        <v>100</v>
      </c>
      <c r="S54" s="4">
        <f>'Fixed Credits Value'!C54</f>
        <v>16</v>
      </c>
      <c r="T54" s="4">
        <f t="shared" si="5"/>
        <v>539.14688607763901</v>
      </c>
      <c r="U54" s="4">
        <f>T54/'Feedstock Conversions'!B$9</f>
        <v>57.509001181614828</v>
      </c>
      <c r="W54" s="4">
        <f t="shared" si="3"/>
        <v>113.29592721164616</v>
      </c>
      <c r="X54" s="4">
        <f t="shared" si="6"/>
        <v>195.64688607763901</v>
      </c>
      <c r="AE54" s="4">
        <f>$B54+'Rail Costs'!K54</f>
        <v>24.737166853303471</v>
      </c>
      <c r="AF54" s="4">
        <v>22.5</v>
      </c>
      <c r="AG54" s="4">
        <f>B54+'Rail Costs'!M54</f>
        <v>26.961500559910412</v>
      </c>
      <c r="AH54" s="4">
        <v>24.4375</v>
      </c>
      <c r="AI54" s="4">
        <v>23.625</v>
      </c>
      <c r="AJ54" s="4">
        <v>22.1875</v>
      </c>
      <c r="AM54" s="4">
        <f>$L54-(AE54*'Feedstock Conversions'!$B$14)-'Rail Costs'!Q54</f>
        <v>136.88810896374912</v>
      </c>
      <c r="AN54" s="4">
        <f>$L54-(AF54*'Feedstock Conversions'!$B$14)-'Rail Costs'!R54</f>
        <v>155.64756691686301</v>
      </c>
      <c r="AO54" s="4">
        <f>$L54-(AG54*'Feedstock Conversions'!$B$14)-'Rail Costs'!S54</f>
        <v>119.23518197088671</v>
      </c>
      <c r="AP54" s="4">
        <f>$L54-(AH54*'Feedstock Conversions'!$B$14)-'Rail Costs'!T54</f>
        <v>139.52476396270245</v>
      </c>
      <c r="AQ54" s="4">
        <f>$L54-(AI54*'Feedstock Conversions'!$B$14)-'Rail Costs'!U54</f>
        <v>146.33660709421844</v>
      </c>
      <c r="AR54" s="4">
        <f>$L54-(AJ54*'Feedstock Conversions'!$B$14)-'Rail Costs'!V54</f>
        <v>157.25721675524295</v>
      </c>
      <c r="AT54" s="4">
        <f>$T54-(AE54*'Feedstock Conversions'!$B$8)-'Rail Costs'!Q54</f>
        <v>307.79782818808468</v>
      </c>
      <c r="AU54" s="4">
        <f>$T54-(AF54*'Feedstock Conversions'!$B$8)-'Rail Costs'!R54</f>
        <v>328.79445299450197</v>
      </c>
      <c r="AV54" s="4">
        <f>$T54-(AG54*'Feedstock Conversions'!$B$8)-'Rail Costs'!S54</f>
        <v>287.92056748861529</v>
      </c>
      <c r="AW54" s="4">
        <f>$T54-(AH54*'Feedstock Conversions'!$B$8)-'Rail Costs'!T54</f>
        <v>310.73415004034149</v>
      </c>
      <c r="AX54" s="4">
        <f>$T54-(AI54*'Feedstock Conversions'!$B$8)-'Rail Costs'!U54</f>
        <v>318.35849317185745</v>
      </c>
      <c r="AY54" s="4">
        <f>$T54-(AJ54*'Feedstock Conversions'!$B$8)-'Rail Costs'!V54</f>
        <v>330.71660283288196</v>
      </c>
      <c r="BH54">
        <f t="shared" si="0"/>
        <v>1</v>
      </c>
      <c r="BI54">
        <f t="shared" si="1"/>
        <v>2020</v>
      </c>
      <c r="BJ54">
        <f t="shared" si="4"/>
        <v>1</v>
      </c>
    </row>
    <row r="55" spans="1:62" x14ac:dyDescent="0.2">
      <c r="A55" s="11">
        <v>43840</v>
      </c>
      <c r="B55" s="4">
        <v>24.05</v>
      </c>
      <c r="C55" s="18">
        <f>DCO!B55+'Rail Costs'!B55</f>
        <v>28.498667413213887</v>
      </c>
      <c r="E55" s="4">
        <f>DCO!C55*'Feedstock Conversions'!B$14</f>
        <v>233.68907278835385</v>
      </c>
      <c r="F55" s="4">
        <f>DCO!C55*'Feedstock Conversions'!B$8</f>
        <v>262.18774020156775</v>
      </c>
      <c r="H55" s="4">
        <f>'Fuel Values'!B55-DCO!I55-DCO!J55-DCO!K55</f>
        <v>12.310590808516082</v>
      </c>
      <c r="I55" s="18">
        <f>('LCFS Values'!$E$3-$AA$4)/1000000*'LCFS Values'!B55*'LCFS Values'!$G$2*100</f>
        <v>172.01440919148391</v>
      </c>
      <c r="J55" s="4">
        <f>'RIN Values'!C55</f>
        <v>59.175000000000004</v>
      </c>
      <c r="K55" s="4">
        <f>'Fixed Credits Value'!B55</f>
        <v>100</v>
      </c>
      <c r="L55" s="4">
        <f t="shared" si="2"/>
        <v>343.5</v>
      </c>
      <c r="M55" s="4">
        <f>L55/'Feedstock Conversions'!B$21</f>
        <v>43.713413082209215</v>
      </c>
      <c r="O55" s="4">
        <f>'Fuel Values'!C55*100</f>
        <v>199.06</v>
      </c>
      <c r="P55" s="18">
        <f>('LCFS Values'!$E$3-AB$4)/1000000*'LCFS Values'!B55*'LCFS Values'!$G$2*100</f>
        <v>153.10438867850002</v>
      </c>
      <c r="Q55" s="4">
        <f>'RIN Values'!D55</f>
        <v>67.064999999999998</v>
      </c>
      <c r="R55" s="4">
        <f>'Fixed Credits Value'!B55</f>
        <v>100</v>
      </c>
      <c r="S55" s="4">
        <f>'Fixed Credits Value'!C55</f>
        <v>16</v>
      </c>
      <c r="T55" s="4">
        <f t="shared" si="5"/>
        <v>535.22938867850007</v>
      </c>
      <c r="U55" s="4">
        <f>T55/'Feedstock Conversions'!B$9</f>
        <v>57.091134792373339</v>
      </c>
      <c r="W55" s="4">
        <f t="shared" si="3"/>
        <v>109.81092721164615</v>
      </c>
      <c r="X55" s="4">
        <f t="shared" si="6"/>
        <v>191.72938867850007</v>
      </c>
      <c r="AE55" s="4">
        <f>$B55+'Rail Costs'!K55</f>
        <v>25.162166853303471</v>
      </c>
      <c r="AF55" s="4">
        <v>23</v>
      </c>
      <c r="AG55" s="4">
        <f>B55+'Rail Costs'!M55</f>
        <v>27.386500559910417</v>
      </c>
      <c r="AH55" s="4">
        <v>24.95</v>
      </c>
      <c r="AI55" s="4">
        <v>23.975000000000001</v>
      </c>
      <c r="AJ55" s="4">
        <v>22.95</v>
      </c>
      <c r="AM55" s="4">
        <f>$L55-(AE55*'Feedstock Conversions'!$B$14)-'Rail Costs'!Q55</f>
        <v>133.40310896374913</v>
      </c>
      <c r="AN55" s="4">
        <f>$L55-(AF55*'Feedstock Conversions'!$B$14)-'Rail Costs'!R55</f>
        <v>151.54756691686299</v>
      </c>
      <c r="AO55" s="4">
        <f>$L55-(AG55*'Feedstock Conversions'!$B$14)-'Rail Costs'!S55</f>
        <v>115.75018197088667</v>
      </c>
      <c r="AP55" s="4">
        <f>$L55-(AH55*'Feedstock Conversions'!$B$14)-'Rail Costs'!T55</f>
        <v>135.32226396270246</v>
      </c>
      <c r="AQ55" s="4">
        <f>$L55-(AI55*'Feedstock Conversions'!$B$14)-'Rail Costs'!U55</f>
        <v>143.46660709421843</v>
      </c>
      <c r="AR55" s="4">
        <f>$L55-(AJ55*'Feedstock Conversions'!$B$14)-'Rail Costs'!V55</f>
        <v>151.00471675524295</v>
      </c>
      <c r="AT55" s="4">
        <f>$T55-(AE55*'Feedstock Conversions'!$B$8)-'Rail Costs'!Q55</f>
        <v>299.97033078894572</v>
      </c>
      <c r="AU55" s="4">
        <f>$T55-(AF55*'Feedstock Conversions'!$B$8)-'Rail Costs'!R55</f>
        <v>320.27695559536301</v>
      </c>
      <c r="AV55" s="4">
        <f>$T55-(AG55*'Feedstock Conversions'!$B$8)-'Rail Costs'!S55</f>
        <v>280.09307008947633</v>
      </c>
      <c r="AW55" s="4">
        <f>$T55-(AH55*'Feedstock Conversions'!$B$8)-'Rail Costs'!T55</f>
        <v>302.10165264120258</v>
      </c>
      <c r="AX55" s="4">
        <f>$T55-(AI55*'Feedstock Conversions'!$B$8)-'Rail Costs'!U55</f>
        <v>311.22099577271854</v>
      </c>
      <c r="AY55" s="4">
        <f>$T55-(AJ55*'Feedstock Conversions'!$B$8)-'Rail Costs'!V55</f>
        <v>319.78410543374304</v>
      </c>
      <c r="BH55">
        <f t="shared" si="0"/>
        <v>2</v>
      </c>
      <c r="BI55">
        <f t="shared" si="1"/>
        <v>2020</v>
      </c>
      <c r="BJ55">
        <f t="shared" si="4"/>
        <v>1</v>
      </c>
    </row>
    <row r="56" spans="1:62" x14ac:dyDescent="0.2">
      <c r="A56" s="11">
        <v>43847</v>
      </c>
      <c r="B56" s="4">
        <v>25.1</v>
      </c>
      <c r="C56" s="18">
        <f>DCO!B56+'Rail Costs'!B56</f>
        <v>29.548667413213888</v>
      </c>
      <c r="E56" s="4">
        <f>DCO!C56*'Feedstock Conversions'!B$14</f>
        <v>242.29907278835387</v>
      </c>
      <c r="F56" s="4">
        <f>DCO!C56*'Feedstock Conversions'!B$8</f>
        <v>271.84774020156777</v>
      </c>
      <c r="H56" s="4">
        <f>'Fuel Values'!B56-DCO!I56-DCO!J56-DCO!K56</f>
        <v>12.040973432774166</v>
      </c>
      <c r="I56" s="18">
        <f>('LCFS Values'!$E$3-$AA$4)/1000000*'LCFS Values'!B56*'LCFS Values'!$G$2*100</f>
        <v>173.93402656722583</v>
      </c>
      <c r="J56" s="4">
        <f>'RIN Values'!C56</f>
        <v>57.525000000000006</v>
      </c>
      <c r="K56" s="4">
        <f>'Fixed Credits Value'!B56</f>
        <v>100</v>
      </c>
      <c r="L56" s="4">
        <f t="shared" si="2"/>
        <v>343.5</v>
      </c>
      <c r="M56" s="4">
        <f>L56/'Feedstock Conversions'!B$21</f>
        <v>43.713413082209215</v>
      </c>
      <c r="O56" s="4">
        <f>'Fuel Values'!C56*100</f>
        <v>189.11</v>
      </c>
      <c r="P56" s="18">
        <f>('LCFS Values'!$E$3-AB$4)/1000000*'LCFS Values'!B56*'LCFS Values'!$G$2*100</f>
        <v>154.81297719844446</v>
      </c>
      <c r="Q56" s="4">
        <f>'RIN Values'!D56</f>
        <v>65.195000000000007</v>
      </c>
      <c r="R56" s="4">
        <f>'Fixed Credits Value'!B56</f>
        <v>100</v>
      </c>
      <c r="S56" s="4">
        <f>'Fixed Credits Value'!C56</f>
        <v>16</v>
      </c>
      <c r="T56" s="4">
        <f t="shared" si="5"/>
        <v>525.11797719844446</v>
      </c>
      <c r="U56" s="4">
        <f>T56/'Feedstock Conversions'!B$9</f>
        <v>56.012584234500743</v>
      </c>
      <c r="W56" s="4">
        <f t="shared" si="3"/>
        <v>101.20092721164613</v>
      </c>
      <c r="X56" s="4">
        <f t="shared" si="6"/>
        <v>181.61797719844446</v>
      </c>
      <c r="AE56" s="4">
        <f>$B56+'Rail Costs'!K56</f>
        <v>26.212166853303472</v>
      </c>
      <c r="AF56" s="4">
        <v>24.65</v>
      </c>
      <c r="AG56" s="4">
        <f>B56+'Rail Costs'!M56</f>
        <v>28.436500559910414</v>
      </c>
      <c r="AH56" s="4">
        <v>25.55</v>
      </c>
      <c r="AI56" s="4">
        <v>24.7</v>
      </c>
      <c r="AJ56" s="4">
        <v>24.65</v>
      </c>
      <c r="AM56" s="4">
        <f>$L56-(AE56*'Feedstock Conversions'!$B$14)-'Rail Costs'!Q56</f>
        <v>124.79310896374912</v>
      </c>
      <c r="AN56" s="4">
        <f>$L56-(AF56*'Feedstock Conversions'!$B$14)-'Rail Costs'!R56</f>
        <v>138.01756691686302</v>
      </c>
      <c r="AO56" s="4">
        <f>$L56-(AG56*'Feedstock Conversions'!$B$14)-'Rail Costs'!S56</f>
        <v>107.14018197088669</v>
      </c>
      <c r="AP56" s="4">
        <f>$L56-(AH56*'Feedstock Conversions'!$B$14)-'Rail Costs'!T56</f>
        <v>130.40226396270245</v>
      </c>
      <c r="AQ56" s="4">
        <f>$L56-(AI56*'Feedstock Conversions'!$B$14)-'Rail Costs'!U56</f>
        <v>137.52160709421847</v>
      </c>
      <c r="AR56" s="4">
        <f>$L56-(AJ56*'Feedstock Conversions'!$B$14)-'Rail Costs'!V56</f>
        <v>137.06471675524296</v>
      </c>
      <c r="AT56" s="4">
        <f>$T56-(AE56*'Feedstock Conversions'!$B$8)-'Rail Costs'!Q56</f>
        <v>280.19891930889014</v>
      </c>
      <c r="AU56" s="4">
        <f>$T56-(AF56*'Feedstock Conversions'!$B$8)-'Rail Costs'!R56</f>
        <v>294.98554411530745</v>
      </c>
      <c r="AV56" s="4">
        <f>$T56-(AG56*'Feedstock Conversions'!$B$8)-'Rail Costs'!S56</f>
        <v>260.32165860942075</v>
      </c>
      <c r="AW56" s="4">
        <f>$T56-(AH56*'Feedstock Conversions'!$B$8)-'Rail Costs'!T56</f>
        <v>286.47024116114693</v>
      </c>
      <c r="AX56" s="4">
        <f>$T56-(AI56*'Feedstock Conversions'!$B$8)-'Rail Costs'!U56</f>
        <v>294.43958429266291</v>
      </c>
      <c r="AY56" s="4">
        <f>$T56-(AJ56*'Feedstock Conversions'!$B$8)-'Rail Costs'!V56</f>
        <v>294.03269395368744</v>
      </c>
      <c r="BH56">
        <f t="shared" si="0"/>
        <v>3</v>
      </c>
      <c r="BI56">
        <f t="shared" si="1"/>
        <v>2020</v>
      </c>
      <c r="BJ56">
        <f t="shared" si="4"/>
        <v>1</v>
      </c>
    </row>
    <row r="57" spans="1:62" x14ac:dyDescent="0.2">
      <c r="A57" s="11">
        <v>43854</v>
      </c>
      <c r="B57" s="4">
        <v>25.625</v>
      </c>
      <c r="C57" s="18">
        <f>DCO!B57+'Rail Costs'!B57</f>
        <v>30.073667413213887</v>
      </c>
      <c r="E57" s="4">
        <f>DCO!C57*'Feedstock Conversions'!B$14</f>
        <v>246.60407278835385</v>
      </c>
      <c r="F57" s="4">
        <f>DCO!C57*'Feedstock Conversions'!B$8</f>
        <v>276.67774020156776</v>
      </c>
      <c r="H57" s="4">
        <f>'Fuel Values'!B57-DCO!I57-DCO!J57-DCO!K57</f>
        <v>7.1715484945806054</v>
      </c>
      <c r="I57" s="18">
        <f>('LCFS Values'!$E$3-$AA$4)/1000000*'LCFS Values'!B57*'LCFS Values'!$G$2*100</f>
        <v>175.7284515054194</v>
      </c>
      <c r="J57" s="4">
        <f>'RIN Values'!C57</f>
        <v>60.599999999999994</v>
      </c>
      <c r="K57" s="4">
        <f>'Fixed Credits Value'!B57</f>
        <v>100</v>
      </c>
      <c r="L57" s="4">
        <f t="shared" si="2"/>
        <v>343.5</v>
      </c>
      <c r="M57" s="4">
        <f>L57/'Feedstock Conversions'!B$21</f>
        <v>43.713413082209215</v>
      </c>
      <c r="O57" s="4">
        <f>'Fuel Values'!C57*100</f>
        <v>181.28</v>
      </c>
      <c r="P57" s="18">
        <f>('LCFS Values'!$E$3-AB$4)/1000000*'LCFS Values'!B57*'LCFS Values'!$G$2*100</f>
        <v>156.41013603230559</v>
      </c>
      <c r="Q57" s="4">
        <f>'RIN Values'!D57</f>
        <v>68.679999999999993</v>
      </c>
      <c r="R57" s="4">
        <f>'Fixed Credits Value'!B57</f>
        <v>100</v>
      </c>
      <c r="S57" s="4">
        <f>'Fixed Credits Value'!C57</f>
        <v>16</v>
      </c>
      <c r="T57" s="4">
        <f t="shared" si="5"/>
        <v>522.3701360323056</v>
      </c>
      <c r="U57" s="4">
        <f>T57/'Feedstock Conversions'!B$9</f>
        <v>55.719481176779261</v>
      </c>
      <c r="W57" s="4">
        <f t="shared" si="3"/>
        <v>96.895927211646153</v>
      </c>
      <c r="X57" s="4">
        <f t="shared" si="6"/>
        <v>178.8701360323056</v>
      </c>
      <c r="AE57" s="4">
        <f>$B57+'Rail Costs'!K57</f>
        <v>26.737166853303471</v>
      </c>
      <c r="AF57" s="4">
        <v>25.25</v>
      </c>
      <c r="AG57" s="4">
        <f>B57+'Rail Costs'!M57</f>
        <v>28.961500559910412</v>
      </c>
      <c r="AH57" s="4">
        <v>26</v>
      </c>
      <c r="AI57" s="4">
        <v>24.75</v>
      </c>
      <c r="AJ57" s="4">
        <v>25</v>
      </c>
      <c r="AM57" s="4">
        <f>$L57-(AE57*'Feedstock Conversions'!$B$14)-'Rail Costs'!Q57</f>
        <v>120.48810896374914</v>
      </c>
      <c r="AN57" s="4">
        <f>$L57-(AF57*'Feedstock Conversions'!$B$14)-'Rail Costs'!R57</f>
        <v>133.097566916863</v>
      </c>
      <c r="AO57" s="4">
        <f>$L57-(AG57*'Feedstock Conversions'!$B$14)-'Rail Costs'!S57</f>
        <v>102.83518197088671</v>
      </c>
      <c r="AP57" s="4">
        <f>$L57-(AH57*'Feedstock Conversions'!$B$14)-'Rail Costs'!T57</f>
        <v>126.71226396270245</v>
      </c>
      <c r="AQ57" s="4">
        <f>$L57-(AI57*'Feedstock Conversions'!$B$14)-'Rail Costs'!U57</f>
        <v>137.11160709421844</v>
      </c>
      <c r="AR57" s="4">
        <f>$L57-(AJ57*'Feedstock Conversions'!$B$14)-'Rail Costs'!V57</f>
        <v>134.19471675524295</v>
      </c>
      <c r="AT57" s="4">
        <f>$T57-(AE57*'Feedstock Conversions'!$B$8)-'Rail Costs'!Q57</f>
        <v>272.62107814275123</v>
      </c>
      <c r="AU57" s="4">
        <f>$T57-(AF57*'Feedstock Conversions'!$B$8)-'Rail Costs'!R57</f>
        <v>286.7177029491686</v>
      </c>
      <c r="AV57" s="4">
        <f>$T57-(AG57*'Feedstock Conversions'!$B$8)-'Rail Costs'!S57</f>
        <v>252.7438174432819</v>
      </c>
      <c r="AW57" s="4">
        <f>$T57-(AH57*'Feedstock Conversions'!$B$8)-'Rail Costs'!T57</f>
        <v>279.58239999500807</v>
      </c>
      <c r="AX57" s="4">
        <f>$T57-(AI57*'Feedstock Conversions'!$B$8)-'Rail Costs'!U57</f>
        <v>291.23174312652407</v>
      </c>
      <c r="AY57" s="4">
        <f>$T57-(AJ57*'Feedstock Conversions'!$B$8)-'Rail Costs'!V57</f>
        <v>288.06485278754855</v>
      </c>
      <c r="BH57">
        <f t="shared" si="0"/>
        <v>4</v>
      </c>
      <c r="BI57">
        <f t="shared" si="1"/>
        <v>2020</v>
      </c>
      <c r="BJ57">
        <f t="shared" si="4"/>
        <v>1</v>
      </c>
    </row>
    <row r="58" spans="1:62" x14ac:dyDescent="0.2">
      <c r="A58" s="11">
        <v>43861</v>
      </c>
      <c r="B58" s="4">
        <v>26.074999999999999</v>
      </c>
      <c r="C58" s="18">
        <f>DCO!B58+'Rail Costs'!B58</f>
        <v>30.523667413213886</v>
      </c>
      <c r="E58" s="4">
        <f>DCO!C58*'Feedstock Conversions'!B$14</f>
        <v>250.29407278835384</v>
      </c>
      <c r="F58" s="4">
        <f>DCO!C58*'Feedstock Conversions'!B$8</f>
        <v>280.81774020156774</v>
      </c>
      <c r="H58" s="4">
        <f>'Fuel Values'!B58-DCO!I58-DCO!J58-DCO!K58</f>
        <v>-0.29401126243874387</v>
      </c>
      <c r="I58" s="18">
        <f>('LCFS Values'!$E$3-$AA$4)/1000000*'LCFS Values'!B58*'LCFS Values'!$G$2*100</f>
        <v>177.71901126243876</v>
      </c>
      <c r="J58" s="4">
        <f>'RIN Values'!C58</f>
        <v>66.074999999999989</v>
      </c>
      <c r="K58" s="4">
        <f>'Fixed Credits Value'!B58</f>
        <v>100</v>
      </c>
      <c r="L58" s="4">
        <f t="shared" si="2"/>
        <v>343.5</v>
      </c>
      <c r="M58" s="4">
        <f>L58/'Feedstock Conversions'!B$21</f>
        <v>43.713413082209215</v>
      </c>
      <c r="O58" s="4">
        <f>'Fuel Values'!C58*100</f>
        <v>168.26000000000002</v>
      </c>
      <c r="P58" s="18">
        <f>('LCFS Values'!$E$3-AB$4)/1000000*'LCFS Values'!B58*'LCFS Values'!$G$2*100</f>
        <v>158.18186804103055</v>
      </c>
      <c r="Q58" s="4">
        <f>'RIN Values'!D58</f>
        <v>74.884999999999991</v>
      </c>
      <c r="R58" s="4">
        <f>'Fixed Credits Value'!B58</f>
        <v>100</v>
      </c>
      <c r="S58" s="4">
        <f>'Fixed Credits Value'!C58</f>
        <v>16</v>
      </c>
      <c r="T58" s="4">
        <f t="shared" si="5"/>
        <v>517.32686804103059</v>
      </c>
      <c r="U58" s="4">
        <f>T58/'Feedstock Conversions'!B$9</f>
        <v>55.181532591043265</v>
      </c>
      <c r="W58" s="4">
        <f t="shared" si="3"/>
        <v>93.205927211646156</v>
      </c>
      <c r="X58" s="4">
        <f t="shared" si="6"/>
        <v>173.82686804103059</v>
      </c>
      <c r="AE58" s="4">
        <f>$B58+'Rail Costs'!K58</f>
        <v>27.18716685330347</v>
      </c>
      <c r="AF58" s="4">
        <v>25.55</v>
      </c>
      <c r="AG58" s="4">
        <f>B58+'Rail Costs'!M58</f>
        <v>29.411500559910415</v>
      </c>
      <c r="AH58" s="4">
        <v>26.5</v>
      </c>
      <c r="AI58" s="4">
        <v>24.75</v>
      </c>
      <c r="AJ58" s="4">
        <v>25.6</v>
      </c>
      <c r="AM58" s="4">
        <f>$L58-(AE58*'Feedstock Conversions'!$B$14)-'Rail Costs'!Q58</f>
        <v>116.79810896374914</v>
      </c>
      <c r="AN58" s="4">
        <f>$L58-(AF58*'Feedstock Conversions'!$B$14)-'Rail Costs'!R58</f>
        <v>130.63756691686299</v>
      </c>
      <c r="AO58" s="4">
        <f>$L58-(AG58*'Feedstock Conversions'!$B$14)-'Rail Costs'!S58</f>
        <v>99.145181970886682</v>
      </c>
      <c r="AP58" s="4">
        <f>$L58-(AH58*'Feedstock Conversions'!$B$14)-'Rail Costs'!T58</f>
        <v>122.61226396270246</v>
      </c>
      <c r="AQ58" s="4">
        <f>$L58-(AI58*'Feedstock Conversions'!$B$14)-'Rail Costs'!U58</f>
        <v>137.11160709421844</v>
      </c>
      <c r="AR58" s="4">
        <f>$L58-(AJ58*'Feedstock Conversions'!$B$14)-'Rail Costs'!V58</f>
        <v>129.27471675524293</v>
      </c>
      <c r="AT58" s="4">
        <f>$T58-(AE58*'Feedstock Conversions'!$B$8)-'Rail Costs'!Q58</f>
        <v>263.43781015147624</v>
      </c>
      <c r="AU58" s="4">
        <f>$T58-(AF58*'Feedstock Conversions'!$B$8)-'Rail Costs'!R58</f>
        <v>278.91443495789355</v>
      </c>
      <c r="AV58" s="4">
        <f>$T58-(AG58*'Feedstock Conversions'!$B$8)-'Rail Costs'!S58</f>
        <v>243.56054945200685</v>
      </c>
      <c r="AW58" s="4">
        <f>$T58-(AH58*'Feedstock Conversions'!$B$8)-'Rail Costs'!T58</f>
        <v>269.93913200373311</v>
      </c>
      <c r="AX58" s="4">
        <f>$T58-(AI58*'Feedstock Conversions'!$B$8)-'Rail Costs'!U58</f>
        <v>286.18847513524906</v>
      </c>
      <c r="AY58" s="4">
        <f>$T58-(AJ58*'Feedstock Conversions'!$B$8)-'Rail Costs'!V58</f>
        <v>277.50158479627356</v>
      </c>
      <c r="BH58">
        <f t="shared" si="0"/>
        <v>5</v>
      </c>
      <c r="BI58">
        <f t="shared" si="1"/>
        <v>2020</v>
      </c>
      <c r="BJ58">
        <f t="shared" si="4"/>
        <v>1</v>
      </c>
    </row>
    <row r="59" spans="1:62" x14ac:dyDescent="0.2">
      <c r="A59" s="11">
        <v>43868</v>
      </c>
      <c r="B59" s="4">
        <v>27.5</v>
      </c>
      <c r="C59" s="18">
        <f>DCO!B59+'Rail Costs'!B59</f>
        <v>31.948667413213887</v>
      </c>
      <c r="E59" s="4">
        <f>DCO!C59*'Feedstock Conversions'!B$14</f>
        <v>261.97907278835385</v>
      </c>
      <c r="F59" s="4">
        <f>DCO!C59*'Feedstock Conversions'!B$8</f>
        <v>293.92774020156776</v>
      </c>
      <c r="H59" s="4">
        <f>'Fuel Values'!B59-DCO!I59-DCO!J59-DCO!K59</f>
        <v>-8.5690333197419477</v>
      </c>
      <c r="I59" s="18">
        <f>('LCFS Values'!$E$3-$AA$4)/1000000*'LCFS Values'!B59*'LCFS Values'!$G$2*100</f>
        <v>180.44403331974195</v>
      </c>
      <c r="J59" s="4">
        <f>'RIN Values'!C59</f>
        <v>71.625</v>
      </c>
      <c r="K59" s="4">
        <f>'Fixed Credits Value'!B59</f>
        <v>100</v>
      </c>
      <c r="L59" s="4">
        <f t="shared" si="2"/>
        <v>343.5</v>
      </c>
      <c r="M59" s="4">
        <f>L59/'Feedstock Conversions'!B$21</f>
        <v>43.713413082209215</v>
      </c>
      <c r="O59" s="4">
        <f>'Fuel Values'!C59*100</f>
        <v>163.32</v>
      </c>
      <c r="P59" s="18">
        <f>('LCFS Values'!$E$3-AB$4)/1000000*'LCFS Values'!B59*'LCFS Values'!$G$2*100</f>
        <v>160.60732087477777</v>
      </c>
      <c r="Q59" s="4">
        <f>'RIN Values'!D59</f>
        <v>81.174999999999997</v>
      </c>
      <c r="R59" s="4">
        <f>'Fixed Credits Value'!B59</f>
        <v>100</v>
      </c>
      <c r="S59" s="4">
        <f>'Fixed Credits Value'!C59</f>
        <v>16</v>
      </c>
      <c r="T59" s="4">
        <f t="shared" si="5"/>
        <v>521.10232087477777</v>
      </c>
      <c r="U59" s="4">
        <f>T59/'Feedstock Conversions'!B$9</f>
        <v>55.584247559976298</v>
      </c>
      <c r="W59" s="4">
        <f t="shared" si="3"/>
        <v>81.520927211646153</v>
      </c>
      <c r="X59" s="4">
        <f t="shared" si="6"/>
        <v>177.60232087477777</v>
      </c>
      <c r="AE59" s="4">
        <f>$B59+'Rail Costs'!K59</f>
        <v>28.612166853303471</v>
      </c>
      <c r="AF59" s="4">
        <v>27.3</v>
      </c>
      <c r="AG59" s="4">
        <f>B59+'Rail Costs'!M59</f>
        <v>30.836500559910412</v>
      </c>
      <c r="AH59" s="4">
        <v>27.75</v>
      </c>
      <c r="AI59" s="4">
        <v>28.4375</v>
      </c>
      <c r="AJ59" s="4">
        <v>27.1</v>
      </c>
      <c r="AM59" s="4">
        <f>$L59-(AE59*'Feedstock Conversions'!$B$14)-'Rail Costs'!Q59</f>
        <v>105.11310896374914</v>
      </c>
      <c r="AN59" s="4">
        <f>$L59-(AF59*'Feedstock Conversions'!$B$14)-'Rail Costs'!R59</f>
        <v>116.287566916863</v>
      </c>
      <c r="AO59" s="4">
        <f>$L59-(AG59*'Feedstock Conversions'!$B$14)-'Rail Costs'!S59</f>
        <v>87.460181970886708</v>
      </c>
      <c r="AP59" s="4">
        <f>$L59-(AH59*'Feedstock Conversions'!$B$14)-'Rail Costs'!T59</f>
        <v>112.36226396270246</v>
      </c>
      <c r="AQ59" s="4">
        <f>$L59-(AI59*'Feedstock Conversions'!$B$14)-'Rail Costs'!U59</f>
        <v>106.87410709421847</v>
      </c>
      <c r="AR59" s="4">
        <f>$L59-(AJ59*'Feedstock Conversions'!$B$14)-'Rail Costs'!V59</f>
        <v>116.97471675524294</v>
      </c>
      <c r="AT59" s="4">
        <f>$T59-(AE59*'Feedstock Conversions'!$B$8)-'Rail Costs'!Q59</f>
        <v>254.10326298522347</v>
      </c>
      <c r="AU59" s="4">
        <f>$T59-(AF59*'Feedstock Conversions'!$B$8)-'Rail Costs'!R59</f>
        <v>266.58988779164076</v>
      </c>
      <c r="AV59" s="4">
        <f>$T59-(AG59*'Feedstock Conversions'!$B$8)-'Rail Costs'!S59</f>
        <v>234.22600228575408</v>
      </c>
      <c r="AW59" s="4">
        <f>$T59-(AH59*'Feedstock Conversions'!$B$8)-'Rail Costs'!T59</f>
        <v>262.21458483748029</v>
      </c>
      <c r="AX59" s="4">
        <f>$T59-(AI59*'Feedstock Conversions'!$B$8)-'Rail Costs'!U59</f>
        <v>256.03892796899623</v>
      </c>
      <c r="AY59" s="4">
        <f>$T59-(AJ59*'Feedstock Conversions'!$B$8)-'Rail Costs'!V59</f>
        <v>267.47703763002073</v>
      </c>
      <c r="BH59">
        <f t="shared" si="0"/>
        <v>6</v>
      </c>
      <c r="BI59">
        <f t="shared" si="1"/>
        <v>2020</v>
      </c>
      <c r="BJ59">
        <f t="shared" si="4"/>
        <v>2</v>
      </c>
    </row>
    <row r="60" spans="1:62" x14ac:dyDescent="0.2">
      <c r="A60" s="11">
        <v>43875</v>
      </c>
      <c r="B60" s="4">
        <v>27.95</v>
      </c>
      <c r="C60" s="18">
        <f>DCO!B60+'Rail Costs'!B60</f>
        <v>32.398667413213886</v>
      </c>
      <c r="E60" s="4">
        <f>DCO!C60*'Feedstock Conversions'!B$14</f>
        <v>265.66907278835384</v>
      </c>
      <c r="F60" s="4">
        <f>DCO!C60*'Feedstock Conversions'!B$8</f>
        <v>298.06774020156774</v>
      </c>
      <c r="H60" s="4">
        <f>'Fuel Values'!B60-DCO!I60-DCO!J60-DCO!K60</f>
        <v>-15.845952068129037</v>
      </c>
      <c r="I60" s="18">
        <f>('LCFS Values'!$E$3-$AA$4)/1000000*'LCFS Values'!B60*'LCFS Values'!$G$2*100</f>
        <v>176.27095206812905</v>
      </c>
      <c r="J60" s="4">
        <f>'RIN Values'!C60</f>
        <v>72.675000000000011</v>
      </c>
      <c r="K60" s="4">
        <f>'Fixed Credits Value'!B60</f>
        <v>100</v>
      </c>
      <c r="L60" s="4">
        <f t="shared" si="2"/>
        <v>333.1</v>
      </c>
      <c r="M60" s="4">
        <f>L60/'Feedstock Conversions'!B$21</f>
        <v>42.389921099516421</v>
      </c>
      <c r="O60" s="4">
        <f>'Fuel Values'!C60*100</f>
        <v>166.78</v>
      </c>
      <c r="P60" s="18">
        <f>('LCFS Values'!$E$3-AB$4)/1000000*'LCFS Values'!B60*'LCFS Values'!$G$2*100</f>
        <v>156.89299800533331</v>
      </c>
      <c r="Q60" s="4">
        <f>'RIN Values'!D60</f>
        <v>82.365000000000009</v>
      </c>
      <c r="R60" s="4">
        <f>'Fixed Credits Value'!B60</f>
        <v>100</v>
      </c>
      <c r="S60" s="4">
        <f>'Fixed Credits Value'!C60</f>
        <v>16</v>
      </c>
      <c r="T60" s="4">
        <f t="shared" si="5"/>
        <v>522.03799800533329</v>
      </c>
      <c r="U60" s="4">
        <f>T60/'Feedstock Conversions'!B$9</f>
        <v>55.684053120568883</v>
      </c>
      <c r="W60" s="4">
        <f t="shared" si="3"/>
        <v>67.430927211646178</v>
      </c>
      <c r="X60" s="4">
        <f t="shared" si="6"/>
        <v>188.93799800533327</v>
      </c>
      <c r="AE60" s="4">
        <f>$B60+'Rail Costs'!K60</f>
        <v>29.06216685330347</v>
      </c>
      <c r="AF60" s="4">
        <v>28.05</v>
      </c>
      <c r="AG60" s="4">
        <f>B60+'Rail Costs'!M60</f>
        <v>31.286500559910415</v>
      </c>
      <c r="AH60" s="4">
        <v>28.6</v>
      </c>
      <c r="AI60" s="4">
        <v>28.7</v>
      </c>
      <c r="AJ60" s="4">
        <v>27.25</v>
      </c>
      <c r="AM60" s="4">
        <f>$L60-(AE60*'Feedstock Conversions'!$B$14)-'Rail Costs'!Q60</f>
        <v>91.023108963749166</v>
      </c>
      <c r="AN60" s="4">
        <f>$L60-(AF60*'Feedstock Conversions'!$B$14)-'Rail Costs'!R60</f>
        <v>99.737566916863017</v>
      </c>
      <c r="AO60" s="4">
        <f>$L60-(AG60*'Feedstock Conversions'!$B$14)-'Rail Costs'!S60</f>
        <v>73.370181970886733</v>
      </c>
      <c r="AP60" s="4">
        <f>$L60-(AH60*'Feedstock Conversions'!$B$14)-'Rail Costs'!T60</f>
        <v>94.992263962702481</v>
      </c>
      <c r="AQ60" s="4">
        <f>$L60-(AI60*'Feedstock Conversions'!$B$14)-'Rail Costs'!U60</f>
        <v>94.321607094218493</v>
      </c>
      <c r="AR60" s="4">
        <f>$L60-(AJ60*'Feedstock Conversions'!$B$14)-'Rail Costs'!V60</f>
        <v>105.34471675524297</v>
      </c>
      <c r="AT60" s="4">
        <f>$T60-(AE60*'Feedstock Conversions'!$B$8)-'Rail Costs'!Q60</f>
        <v>250.89894011577894</v>
      </c>
      <c r="AU60" s="4">
        <f>$T60-(AF60*'Feedstock Conversions'!$B$8)-'Rail Costs'!R60</f>
        <v>260.62556492219625</v>
      </c>
      <c r="AV60" s="4">
        <f>$T60-(AG60*'Feedstock Conversions'!$B$8)-'Rail Costs'!S60</f>
        <v>231.02167941630955</v>
      </c>
      <c r="AW60" s="4">
        <f>$T60-(AH60*'Feedstock Conversions'!$B$8)-'Rail Costs'!T60</f>
        <v>255.33026196803573</v>
      </c>
      <c r="AX60" s="4">
        <f>$T60-(AI60*'Feedstock Conversions'!$B$8)-'Rail Costs'!U60</f>
        <v>254.55960509955176</v>
      </c>
      <c r="AY60" s="4">
        <f>$T60-(AJ60*'Feedstock Conversions'!$B$8)-'Rail Costs'!V60</f>
        <v>267.03271476057625</v>
      </c>
      <c r="BH60">
        <f t="shared" si="0"/>
        <v>7</v>
      </c>
      <c r="BI60">
        <f t="shared" si="1"/>
        <v>2020</v>
      </c>
      <c r="BJ60">
        <f t="shared" si="4"/>
        <v>2</v>
      </c>
    </row>
    <row r="61" spans="1:62" x14ac:dyDescent="0.2">
      <c r="A61" s="11">
        <v>43882</v>
      </c>
      <c r="B61" s="4">
        <v>28.25</v>
      </c>
      <c r="C61" s="18">
        <f>DCO!B61+'Rail Costs'!B61</f>
        <v>32.698667413213883</v>
      </c>
      <c r="E61" s="4">
        <f>DCO!C61*'Feedstock Conversions'!B$14</f>
        <v>268.12907278835382</v>
      </c>
      <c r="F61" s="4">
        <f>DCO!C61*'Feedstock Conversions'!B$8</f>
        <v>300.82774020156768</v>
      </c>
      <c r="H61" s="4">
        <f>'Fuel Values'!B61-DCO!I61-DCO!J61-DCO!K61</f>
        <v>-25.047776004516152</v>
      </c>
      <c r="I61" s="18">
        <f>('LCFS Values'!$E$3-$AA$4)/1000000*'LCFS Values'!B61*'LCFS Values'!$G$2*100</f>
        <v>173.39152600451615</v>
      </c>
      <c r="J61" s="4">
        <f>'RIN Values'!C61</f>
        <v>71.15625</v>
      </c>
      <c r="K61" s="4">
        <f>'Fixed Credits Value'!B61</f>
        <v>100</v>
      </c>
      <c r="L61" s="4">
        <f t="shared" si="2"/>
        <v>319.5</v>
      </c>
      <c r="M61" s="4">
        <f>L61/'Feedstock Conversions'!B$21</f>
        <v>40.659200814456604</v>
      </c>
      <c r="O61" s="4">
        <f>'Fuel Values'!C61*100</f>
        <v>170.09</v>
      </c>
      <c r="P61" s="18">
        <f>('LCFS Values'!$E$3-AB$4)/1000000*'LCFS Values'!B61*'LCFS Values'!$G$2*100</f>
        <v>154.33011522541668</v>
      </c>
      <c r="Q61" s="4">
        <f>'RIN Values'!D61</f>
        <v>80.643749999999997</v>
      </c>
      <c r="R61" s="4">
        <f>'Fixed Credits Value'!B61</f>
        <v>100</v>
      </c>
      <c r="S61" s="4">
        <f>'Fixed Credits Value'!C61</f>
        <v>16</v>
      </c>
      <c r="T61" s="4">
        <f t="shared" si="5"/>
        <v>521.06386522541675</v>
      </c>
      <c r="U61" s="4">
        <f>T61/'Feedstock Conversions'!B$9</f>
        <v>55.580145624044455</v>
      </c>
      <c r="W61" s="4">
        <f t="shared" si="3"/>
        <v>51.370927211646176</v>
      </c>
      <c r="X61" s="4">
        <f t="shared" si="6"/>
        <v>201.56386522541675</v>
      </c>
      <c r="AE61" s="4">
        <f>$B61+'Rail Costs'!K61</f>
        <v>29.362166853303471</v>
      </c>
      <c r="AF61" s="4">
        <v>28.5</v>
      </c>
      <c r="AG61" s="4">
        <f>B61+'Rail Costs'!M61</f>
        <v>31.586500559910412</v>
      </c>
      <c r="AH61" s="4">
        <v>29.25</v>
      </c>
      <c r="AI61" s="4">
        <v>28.75</v>
      </c>
      <c r="AJ61" s="4">
        <v>27.5</v>
      </c>
      <c r="AM61" s="4">
        <f>$L61-(AE61*'Feedstock Conversions'!$B$14)-'Rail Costs'!Q61</f>
        <v>74.963108963749136</v>
      </c>
      <c r="AN61" s="4">
        <f>$L61-(AF61*'Feedstock Conversions'!$B$14)-'Rail Costs'!R61</f>
        <v>82.447566916862996</v>
      </c>
      <c r="AO61" s="4">
        <f>$L61-(AG61*'Feedstock Conversions'!$B$14)-'Rail Costs'!S61</f>
        <v>57.310181970886731</v>
      </c>
      <c r="AP61" s="4">
        <f>$L61-(AH61*'Feedstock Conversions'!$B$14)-'Rail Costs'!T61</f>
        <v>76.062263962702474</v>
      </c>
      <c r="AQ61" s="4">
        <f>$L61-(AI61*'Feedstock Conversions'!$B$14)-'Rail Costs'!U61</f>
        <v>80.311607094218473</v>
      </c>
      <c r="AR61" s="4">
        <f>$L61-(AJ61*'Feedstock Conversions'!$B$14)-'Rail Costs'!V61</f>
        <v>89.694716755242965</v>
      </c>
      <c r="AT61" s="4">
        <f>$T61-(AE61*'Feedstock Conversions'!$B$8)-'Rail Costs'!Q61</f>
        <v>247.16480733586241</v>
      </c>
      <c r="AU61" s="4">
        <f>$T61-(AF61*'Feedstock Conversions'!$B$8)-'Rail Costs'!R61</f>
        <v>255.51143214227974</v>
      </c>
      <c r="AV61" s="4">
        <f>$T61-(AG61*'Feedstock Conversions'!$B$8)-'Rail Costs'!S61</f>
        <v>227.28754663639302</v>
      </c>
      <c r="AW61" s="4">
        <f>$T61-(AH61*'Feedstock Conversions'!$B$8)-'Rail Costs'!T61</f>
        <v>248.37612918811922</v>
      </c>
      <c r="AX61" s="4">
        <f>$T61-(AI61*'Feedstock Conversions'!$B$8)-'Rail Costs'!U61</f>
        <v>253.12547231963518</v>
      </c>
      <c r="AY61" s="4">
        <f>$T61-(AJ61*'Feedstock Conversions'!$B$8)-'Rail Costs'!V61</f>
        <v>263.7585819806597</v>
      </c>
      <c r="BH61">
        <f t="shared" si="0"/>
        <v>8</v>
      </c>
      <c r="BI61">
        <f t="shared" si="1"/>
        <v>2020</v>
      </c>
      <c r="BJ61">
        <f t="shared" si="4"/>
        <v>2</v>
      </c>
    </row>
    <row r="62" spans="1:62" x14ac:dyDescent="0.2">
      <c r="A62" s="11">
        <v>43889</v>
      </c>
      <c r="B62" s="4">
        <v>28.5</v>
      </c>
      <c r="C62" s="18">
        <f>DCO!B62+'Rail Costs'!B62</f>
        <v>32.948667413213883</v>
      </c>
      <c r="E62" s="4">
        <f>DCO!C62*'Feedstock Conversions'!B$14</f>
        <v>270.17907278835384</v>
      </c>
      <c r="F62" s="4">
        <f>DCO!C62*'Feedstock Conversions'!B$8</f>
        <v>303.12774020156769</v>
      </c>
      <c r="H62" s="4">
        <f>'Fuel Values'!B62-DCO!I62-DCO!J62-DCO!K62</f>
        <v>-21.714024316387111</v>
      </c>
      <c r="I62" s="18">
        <f>('LCFS Values'!$E$3-$AA$4)/1000000*'LCFS Values'!B62*'LCFS Values'!$G$2*100</f>
        <v>171.76402431638712</v>
      </c>
      <c r="J62" s="4">
        <f>'RIN Values'!C62</f>
        <v>75.449999999999989</v>
      </c>
      <c r="K62" s="4">
        <f>'Fixed Credits Value'!B62</f>
        <v>100</v>
      </c>
      <c r="L62" s="4">
        <f t="shared" si="2"/>
        <v>325.5</v>
      </c>
      <c r="M62" s="4">
        <f>L62/'Feedstock Conversions'!B$21</f>
        <v>41.422753881394762</v>
      </c>
      <c r="O62" s="4">
        <f>'Fuel Values'!C62*100</f>
        <v>154.22</v>
      </c>
      <c r="P62" s="18">
        <f>('LCFS Values'!$E$3-AB$4)/1000000*'LCFS Values'!B62*'LCFS Values'!$G$2*100</f>
        <v>152.88152930633336</v>
      </c>
      <c r="Q62" s="4">
        <f>'RIN Values'!D62</f>
        <v>85.509999999999991</v>
      </c>
      <c r="R62" s="4">
        <f>'Fixed Credits Value'!B62</f>
        <v>100</v>
      </c>
      <c r="S62" s="4">
        <f>'Fixed Credits Value'!C62</f>
        <v>16</v>
      </c>
      <c r="T62" s="4">
        <f t="shared" si="5"/>
        <v>508.61152930633341</v>
      </c>
      <c r="U62" s="4">
        <f>T62/'Feedstock Conversions'!B$9</f>
        <v>54.251896459342227</v>
      </c>
      <c r="W62" s="4">
        <f t="shared" si="3"/>
        <v>55.320927211646165</v>
      </c>
      <c r="X62" s="4">
        <f t="shared" si="6"/>
        <v>183.11152930633341</v>
      </c>
      <c r="AE62" s="4">
        <f>$B62+'Rail Costs'!K62</f>
        <v>29.612166853303471</v>
      </c>
      <c r="AF62" s="4">
        <v>28.5</v>
      </c>
      <c r="AG62" s="4">
        <f>B62+'Rail Costs'!M62</f>
        <v>31.836500559910412</v>
      </c>
      <c r="AH62" s="4">
        <v>29.3</v>
      </c>
      <c r="AI62" s="4">
        <v>28.65</v>
      </c>
      <c r="AJ62" s="4">
        <v>27.75</v>
      </c>
      <c r="AM62" s="4">
        <f>$L62-(AE62*'Feedstock Conversions'!$B$14)-'Rail Costs'!Q62</f>
        <v>78.913108963749124</v>
      </c>
      <c r="AN62" s="4">
        <f>$L62-(AF62*'Feedstock Conversions'!$B$14)-'Rail Costs'!R62</f>
        <v>88.447566916862996</v>
      </c>
      <c r="AO62" s="4">
        <f>$L62-(AG62*'Feedstock Conversions'!$B$14)-'Rail Costs'!S62</f>
        <v>61.26018197088672</v>
      </c>
      <c r="AP62" s="4">
        <f>$L62-(AH62*'Feedstock Conversions'!$B$14)-'Rail Costs'!T62</f>
        <v>81.652263962702449</v>
      </c>
      <c r="AQ62" s="4">
        <f>$L62-(AI62*'Feedstock Conversions'!$B$14)-'Rail Costs'!U62</f>
        <v>87.131607094218467</v>
      </c>
      <c r="AR62" s="4">
        <f>$L62-(AJ62*'Feedstock Conversions'!$B$14)-'Rail Costs'!V62</f>
        <v>93.644716755242953</v>
      </c>
      <c r="AT62" s="4">
        <f>$T62-(AE62*'Feedstock Conversions'!$B$8)-'Rail Costs'!Q62</f>
        <v>232.41247141677906</v>
      </c>
      <c r="AU62" s="4">
        <f>$T62-(AF62*'Feedstock Conversions'!$B$8)-'Rail Costs'!R62</f>
        <v>243.05909622319641</v>
      </c>
      <c r="AV62" s="4">
        <f>$T62-(AG62*'Feedstock Conversions'!$B$8)-'Rail Costs'!S62</f>
        <v>212.53521071730972</v>
      </c>
      <c r="AW62" s="4">
        <f>$T62-(AH62*'Feedstock Conversions'!$B$8)-'Rail Costs'!T62</f>
        <v>235.46379326903585</v>
      </c>
      <c r="AX62" s="4">
        <f>$T62-(AI62*'Feedstock Conversions'!$B$8)-'Rail Costs'!U62</f>
        <v>241.59313640055186</v>
      </c>
      <c r="AY62" s="4">
        <f>$T62-(AJ62*'Feedstock Conversions'!$B$8)-'Rail Costs'!V62</f>
        <v>249.00624606157635</v>
      </c>
      <c r="BH62">
        <f t="shared" si="0"/>
        <v>9</v>
      </c>
      <c r="BI62">
        <f t="shared" si="1"/>
        <v>2020</v>
      </c>
      <c r="BJ62">
        <f t="shared" si="4"/>
        <v>2</v>
      </c>
    </row>
    <row r="63" spans="1:62" x14ac:dyDescent="0.2">
      <c r="A63" s="11">
        <v>43896</v>
      </c>
      <c r="B63" s="4">
        <v>28.5</v>
      </c>
      <c r="C63" s="18">
        <f>DCO!B63+'Rail Costs'!B63</f>
        <v>32.948667413213883</v>
      </c>
      <c r="E63" s="4">
        <f>DCO!C63*'Feedstock Conversions'!B$14</f>
        <v>270.17907278835384</v>
      </c>
      <c r="F63" s="4">
        <f>DCO!C63*'Feedstock Conversions'!B$8</f>
        <v>303.12774020156769</v>
      </c>
      <c r="H63" s="4">
        <f>'Fuel Values'!B63-DCO!I63-DCO!J63-DCO!K63</f>
        <v>-19.729798568258076</v>
      </c>
      <c r="I63" s="18">
        <f>('LCFS Values'!$E$3-$AA$4)/1000000*'LCFS Values'!B63*'LCFS Values'!$G$2*100</f>
        <v>176.60479856825808</v>
      </c>
      <c r="J63" s="4">
        <f>'RIN Values'!C63</f>
        <v>74.625</v>
      </c>
      <c r="K63" s="4">
        <f>'Fixed Credits Value'!B63</f>
        <v>100</v>
      </c>
      <c r="L63" s="4">
        <f t="shared" si="2"/>
        <v>331.5</v>
      </c>
      <c r="M63" s="4">
        <f>L63/'Feedstock Conversions'!B$21</f>
        <v>42.186306948332913</v>
      </c>
      <c r="O63" s="4">
        <f>'Fuel Values'!C63*100</f>
        <v>149.04999999999998</v>
      </c>
      <c r="P63" s="18">
        <f>('LCFS Values'!$E$3-AB$4)/1000000*'LCFS Values'!B63*'LCFS Values'!$G$2*100</f>
        <v>157.19014383488889</v>
      </c>
      <c r="Q63" s="4">
        <f>'RIN Values'!D63</f>
        <v>84.575000000000003</v>
      </c>
      <c r="R63" s="4">
        <f>'Fixed Credits Value'!B63</f>
        <v>100</v>
      </c>
      <c r="S63" s="4">
        <f>'Fixed Credits Value'!C63</f>
        <v>16</v>
      </c>
      <c r="T63" s="4">
        <f t="shared" si="5"/>
        <v>506.81514383488889</v>
      </c>
      <c r="U63" s="4">
        <f>T63/'Feedstock Conversions'!B$9</f>
        <v>54.060282009054816</v>
      </c>
      <c r="W63" s="4">
        <f t="shared" si="3"/>
        <v>61.320927211646165</v>
      </c>
      <c r="X63" s="4">
        <f t="shared" si="6"/>
        <v>175.31514383488889</v>
      </c>
      <c r="AE63" s="4">
        <f>$B63+'Rail Costs'!K63</f>
        <v>29.612166853303471</v>
      </c>
      <c r="AF63" s="4">
        <v>28.5</v>
      </c>
      <c r="AG63" s="4">
        <f>B63+'Rail Costs'!M63</f>
        <v>31.836500559910412</v>
      </c>
      <c r="AH63" s="4">
        <v>29</v>
      </c>
      <c r="AI63" s="4">
        <v>28.5</v>
      </c>
      <c r="AJ63" s="4">
        <v>27.75</v>
      </c>
      <c r="AM63" s="4">
        <f>$L63-(AE63*'Feedstock Conversions'!$B$14)-'Rail Costs'!Q63</f>
        <v>84.913108963749124</v>
      </c>
      <c r="AN63" s="4">
        <f>$L63-(AF63*'Feedstock Conversions'!$B$14)-'Rail Costs'!R63</f>
        <v>94.447566916862996</v>
      </c>
      <c r="AO63" s="4">
        <f>$L63-(AG63*'Feedstock Conversions'!$B$14)-'Rail Costs'!S63</f>
        <v>67.26018197088672</v>
      </c>
      <c r="AP63" s="4">
        <f>$L63-(AH63*'Feedstock Conversions'!$B$14)-'Rail Costs'!T63</f>
        <v>90.112263962702457</v>
      </c>
      <c r="AQ63" s="4">
        <f>$L63-(AI63*'Feedstock Conversions'!$B$14)-'Rail Costs'!U63</f>
        <v>94.361607094218456</v>
      </c>
      <c r="AR63" s="4">
        <f>$L63-(AJ63*'Feedstock Conversions'!$B$14)-'Rail Costs'!V63</f>
        <v>99.644716755242953</v>
      </c>
      <c r="AT63" s="4">
        <f>$T63-(AE63*'Feedstock Conversions'!$B$8)-'Rail Costs'!Q63</f>
        <v>230.61608594533453</v>
      </c>
      <c r="AU63" s="4">
        <f>$T63-(AF63*'Feedstock Conversions'!$B$8)-'Rail Costs'!R63</f>
        <v>241.26271075175188</v>
      </c>
      <c r="AV63" s="4">
        <f>$T63-(AG63*'Feedstock Conversions'!$B$8)-'Rail Costs'!S63</f>
        <v>210.7388252458652</v>
      </c>
      <c r="AW63" s="4">
        <f>$T63-(AH63*'Feedstock Conversions'!$B$8)-'Rail Costs'!T63</f>
        <v>236.42740779759137</v>
      </c>
      <c r="AX63" s="4">
        <f>$T63-(AI63*'Feedstock Conversions'!$B$8)-'Rail Costs'!U63</f>
        <v>241.17675092910733</v>
      </c>
      <c r="AY63" s="4">
        <f>$T63-(AJ63*'Feedstock Conversions'!$B$8)-'Rail Costs'!V63</f>
        <v>247.20986059013183</v>
      </c>
      <c r="BH63">
        <f t="shared" si="0"/>
        <v>10</v>
      </c>
      <c r="BI63">
        <f t="shared" si="1"/>
        <v>2020</v>
      </c>
      <c r="BJ63">
        <f t="shared" si="4"/>
        <v>3</v>
      </c>
    </row>
    <row r="64" spans="1:62" x14ac:dyDescent="0.2">
      <c r="A64" s="11">
        <v>43903</v>
      </c>
      <c r="B64" s="4">
        <v>28.2</v>
      </c>
      <c r="C64" s="18">
        <f>DCO!B64+'Rail Costs'!B64</f>
        <v>32.648667413213886</v>
      </c>
      <c r="E64" s="4">
        <f>DCO!C64*'Feedstock Conversions'!B$14</f>
        <v>267.71907278835386</v>
      </c>
      <c r="F64" s="4">
        <f>DCO!C64*'Feedstock Conversions'!B$8</f>
        <v>300.3677402015677</v>
      </c>
      <c r="H64" s="4">
        <f>'Fuel Values'!B64-DCO!I64-DCO!J64-DCO!K64</f>
        <v>-15.19171844206457</v>
      </c>
      <c r="I64" s="18">
        <f>('LCFS Values'!$E$3-$AA$4)/1000000*'LCFS Values'!B64*'LCFS Values'!$G$2*100</f>
        <v>173.51671844206456</v>
      </c>
      <c r="J64" s="4">
        <f>'RIN Values'!C64</f>
        <v>75.375</v>
      </c>
      <c r="K64" s="4">
        <f>'Fixed Credits Value'!B64</f>
        <v>100</v>
      </c>
      <c r="L64" s="4">
        <f t="shared" si="2"/>
        <v>333.69999999999993</v>
      </c>
      <c r="M64" s="4">
        <f>L64/'Feedstock Conversions'!B$21</f>
        <v>42.466276406210227</v>
      </c>
      <c r="O64" s="4">
        <f>'Fuel Values'!C64*100</f>
        <v>119.96</v>
      </c>
      <c r="P64" s="18">
        <f>('LCFS Values'!$E$3-AB$4)/1000000*'LCFS Values'!B64*'LCFS Values'!$G$2*100</f>
        <v>154.44154491149999</v>
      </c>
      <c r="Q64" s="4">
        <f>'RIN Values'!D64</f>
        <v>85.424999999999997</v>
      </c>
      <c r="R64" s="4">
        <f>'Fixed Credits Value'!B64</f>
        <v>100</v>
      </c>
      <c r="S64" s="4">
        <f>'Fixed Credits Value'!C64</f>
        <v>16</v>
      </c>
      <c r="T64" s="4">
        <f t="shared" si="5"/>
        <v>475.82654491149998</v>
      </c>
      <c r="U64" s="4">
        <f>T64/'Feedstock Conversions'!B$9</f>
        <v>50.754831457226665</v>
      </c>
      <c r="W64" s="4">
        <f t="shared" si="3"/>
        <v>65.980927211646076</v>
      </c>
      <c r="X64" s="4">
        <f t="shared" si="6"/>
        <v>142.12654491150005</v>
      </c>
      <c r="AE64" s="4">
        <f>$B64+'Rail Costs'!K64</f>
        <v>29.31216685330347</v>
      </c>
      <c r="AF64" s="4">
        <v>28.5</v>
      </c>
      <c r="AG64" s="4">
        <f>B64+'Rail Costs'!M64</f>
        <v>31.536500559910415</v>
      </c>
      <c r="AH64" s="4">
        <v>28.6</v>
      </c>
      <c r="AI64" s="4">
        <v>28.5</v>
      </c>
      <c r="AJ64" s="4">
        <v>27.55</v>
      </c>
      <c r="AM64" s="4">
        <f>$L64-(AE64*'Feedstock Conversions'!$B$14)-'Rail Costs'!Q64</f>
        <v>89.573108963749064</v>
      </c>
      <c r="AN64" s="4">
        <f>$L64-(AF64*'Feedstock Conversions'!$B$14)-'Rail Costs'!R64</f>
        <v>96.647566916862928</v>
      </c>
      <c r="AO64" s="4">
        <f>$L64-(AG64*'Feedstock Conversions'!$B$14)-'Rail Costs'!S64</f>
        <v>71.920181970886631</v>
      </c>
      <c r="AP64" s="4">
        <f>$L64-(AH64*'Feedstock Conversions'!$B$14)-'Rail Costs'!T64</f>
        <v>95.59226396270239</v>
      </c>
      <c r="AQ64" s="4">
        <f>$L64-(AI64*'Feedstock Conversions'!$B$14)-'Rail Costs'!U64</f>
        <v>96.561607094218388</v>
      </c>
      <c r="AR64" s="4">
        <f>$L64-(AJ64*'Feedstock Conversions'!$B$14)-'Rail Costs'!V64</f>
        <v>103.48471675524287</v>
      </c>
      <c r="AT64" s="4">
        <f>$T64-(AE64*'Feedstock Conversions'!$B$8)-'Rail Costs'!Q64</f>
        <v>202.38748702194567</v>
      </c>
      <c r="AU64" s="4">
        <f>$T64-(AF64*'Feedstock Conversions'!$B$8)-'Rail Costs'!R64</f>
        <v>210.27411182836298</v>
      </c>
      <c r="AV64" s="4">
        <f>$T64-(AG64*'Feedstock Conversions'!$B$8)-'Rail Costs'!S64</f>
        <v>182.51022632247623</v>
      </c>
      <c r="AW64" s="4">
        <f>$T64-(AH64*'Feedstock Conversions'!$B$8)-'Rail Costs'!T64</f>
        <v>209.11880887420241</v>
      </c>
      <c r="AX64" s="4">
        <f>$T64-(AI64*'Feedstock Conversions'!$B$8)-'Rail Costs'!U64</f>
        <v>210.18815200571842</v>
      </c>
      <c r="AY64" s="4">
        <f>$T64-(AJ64*'Feedstock Conversions'!$B$8)-'Rail Costs'!V64</f>
        <v>218.06126166674292</v>
      </c>
      <c r="BH64">
        <f t="shared" si="0"/>
        <v>11</v>
      </c>
      <c r="BI64">
        <f t="shared" si="1"/>
        <v>2020</v>
      </c>
      <c r="BJ64">
        <f t="shared" si="4"/>
        <v>3</v>
      </c>
    </row>
    <row r="65" spans="1:62" x14ac:dyDescent="0.2">
      <c r="A65" s="11">
        <v>43910</v>
      </c>
      <c r="B65" s="4">
        <v>27.25</v>
      </c>
      <c r="C65" s="18">
        <f>DCO!B65+'Rail Costs'!B65</f>
        <v>31.698667413213887</v>
      </c>
      <c r="E65" s="4">
        <f>DCO!C65*'Feedstock Conversions'!B$14</f>
        <v>259.92907278835384</v>
      </c>
      <c r="F65" s="4">
        <f>DCO!C65*'Feedstock Conversions'!B$8</f>
        <v>291.62774020156775</v>
      </c>
      <c r="H65" s="4">
        <f>'Fuel Values'!B65-DCO!I65-DCO!J65-DCO!K65</f>
        <v>11.048297313806415</v>
      </c>
      <c r="I65" s="18">
        <f>('LCFS Values'!$E$3-$AA$4)/1000000*'LCFS Values'!B65*'LCFS Values'!$G$2*100</f>
        <v>158.32670268619358</v>
      </c>
      <c r="J65" s="4">
        <f>'RIN Values'!C65</f>
        <v>65.625</v>
      </c>
      <c r="K65" s="4">
        <f>'Fixed Credits Value'!B65</f>
        <v>100</v>
      </c>
      <c r="L65" s="4">
        <f t="shared" si="2"/>
        <v>335</v>
      </c>
      <c r="M65" s="4">
        <f>L65/'Feedstock Conversions'!B$21</f>
        <v>42.631712904046836</v>
      </c>
      <c r="O65" s="4">
        <f>'Fuel Values'!C65*100</f>
        <v>102.69</v>
      </c>
      <c r="P65" s="18">
        <f>('LCFS Values'!$E$3-AB$4)/1000000*'LCFS Values'!B65*'LCFS Values'!$G$2*100</f>
        <v>140.92140966672221</v>
      </c>
      <c r="Q65" s="4">
        <f>'RIN Values'!D65</f>
        <v>74.375</v>
      </c>
      <c r="R65" s="4">
        <f>'Fixed Credits Value'!B65</f>
        <v>100</v>
      </c>
      <c r="S65" s="4">
        <f>'Fixed Credits Value'!C65</f>
        <v>16</v>
      </c>
      <c r="T65" s="4">
        <f t="shared" si="5"/>
        <v>433.98640966672218</v>
      </c>
      <c r="U65" s="4">
        <f>T65/'Feedstock Conversions'!B$9</f>
        <v>46.291883697783696</v>
      </c>
      <c r="W65" s="4">
        <f t="shared" si="3"/>
        <v>75.070927211646165</v>
      </c>
      <c r="X65" s="4">
        <f t="shared" si="6"/>
        <v>98.986409666722182</v>
      </c>
      <c r="AE65" s="4">
        <f>$B65+'Rail Costs'!K65</f>
        <v>28.362166853303471</v>
      </c>
      <c r="AF65" s="4">
        <v>27.9</v>
      </c>
      <c r="AG65" s="4">
        <f>B65+'Rail Costs'!M65</f>
        <v>30.586500559910412</v>
      </c>
      <c r="AH65" s="4">
        <v>25.45</v>
      </c>
      <c r="AI65" s="4">
        <v>24.5</v>
      </c>
      <c r="AJ65" s="4">
        <v>27.05</v>
      </c>
      <c r="AM65" s="4">
        <f>$L65-(AE65*'Feedstock Conversions'!$B$14)-'Rail Costs'!Q65</f>
        <v>98.663108963749124</v>
      </c>
      <c r="AN65" s="4">
        <f>$L65-(AF65*'Feedstock Conversions'!$B$14)-'Rail Costs'!R65</f>
        <v>102.86756691686301</v>
      </c>
      <c r="AO65" s="4">
        <f>$L65-(AG65*'Feedstock Conversions'!$B$14)-'Rail Costs'!S65</f>
        <v>81.01018197088672</v>
      </c>
      <c r="AP65" s="4">
        <f>$L65-(AH65*'Feedstock Conversions'!$B$14)-'Rail Costs'!T65</f>
        <v>122.72226396270247</v>
      </c>
      <c r="AQ65" s="4">
        <f>$L65-(AI65*'Feedstock Conversions'!$B$14)-'Rail Costs'!U65</f>
        <v>130.66160709421845</v>
      </c>
      <c r="AR65" s="4">
        <f>$L65-(AJ65*'Feedstock Conversions'!$B$14)-'Rail Costs'!V65</f>
        <v>108.88471675524296</v>
      </c>
      <c r="AT65" s="4">
        <f>$T65-(AE65*'Feedstock Conversions'!$B$8)-'Rail Costs'!Q65</f>
        <v>169.28735177716783</v>
      </c>
      <c r="AU65" s="4">
        <f>$T65-(AF65*'Feedstock Conversions'!$B$8)-'Rail Costs'!R65</f>
        <v>173.95397658358522</v>
      </c>
      <c r="AV65" s="4">
        <f>$T65-(AG65*'Feedstock Conversions'!$B$8)-'Rail Costs'!S65</f>
        <v>149.4100910776985</v>
      </c>
      <c r="AW65" s="4">
        <f>$T65-(AH65*'Feedstock Conversions'!$B$8)-'Rail Costs'!T65</f>
        <v>196.25867362942464</v>
      </c>
      <c r="AX65" s="4">
        <f>$T65-(AI65*'Feedstock Conversions'!$B$8)-'Rail Costs'!U65</f>
        <v>205.14801676094064</v>
      </c>
      <c r="AY65" s="4">
        <f>$T65-(AJ65*'Feedstock Conversions'!$B$8)-'Rail Costs'!V65</f>
        <v>180.82112642196512</v>
      </c>
      <c r="BH65">
        <f t="shared" si="0"/>
        <v>12</v>
      </c>
      <c r="BI65">
        <f t="shared" si="1"/>
        <v>2020</v>
      </c>
      <c r="BJ65">
        <f t="shared" si="4"/>
        <v>3</v>
      </c>
    </row>
    <row r="66" spans="1:62" x14ac:dyDescent="0.2">
      <c r="A66" s="11">
        <v>43917</v>
      </c>
      <c r="B66" s="4">
        <v>27.05</v>
      </c>
      <c r="C66" s="18">
        <f>DCO!B66+'Rail Costs'!B66</f>
        <v>31.498667413213887</v>
      </c>
      <c r="E66" s="4">
        <f>DCO!C66*'Feedstock Conversions'!B$14</f>
        <v>258.28907278835385</v>
      </c>
      <c r="F66" s="4">
        <f>DCO!C66*'Feedstock Conversions'!B$8</f>
        <v>289.78774020156771</v>
      </c>
      <c r="H66" s="4">
        <f>'Fuel Values'!B66-DCO!I66-DCO!J66-DCO!K66</f>
        <v>3.8748368141935146</v>
      </c>
      <c r="I66" s="18">
        <f>('LCFS Values'!$E$3-$AA$4)/1000000*'LCFS Values'!B66*'LCFS Values'!$G$2*100</f>
        <v>157.32516318580647</v>
      </c>
      <c r="J66" s="4">
        <f>'RIN Values'!C66</f>
        <v>73.800000000000011</v>
      </c>
      <c r="K66" s="4">
        <f>'Fixed Credits Value'!B66</f>
        <v>100</v>
      </c>
      <c r="L66" s="4">
        <f t="shared" si="2"/>
        <v>335</v>
      </c>
      <c r="M66" s="4">
        <f>L66/'Feedstock Conversions'!B$21</f>
        <v>42.631712904046836</v>
      </c>
      <c r="O66" s="4">
        <f>'Fuel Values'!C66*100</f>
        <v>107.26</v>
      </c>
      <c r="P66" s="18">
        <f>('LCFS Values'!$E$3-AB$4)/1000000*'LCFS Values'!B66*'LCFS Values'!$G$2*100</f>
        <v>140.02997217805557</v>
      </c>
      <c r="Q66" s="4">
        <f>'RIN Values'!D66</f>
        <v>83.64</v>
      </c>
      <c r="R66" s="4">
        <f>'Fixed Credits Value'!B66</f>
        <v>100</v>
      </c>
      <c r="S66" s="4">
        <f>'Fixed Credits Value'!C66</f>
        <v>16</v>
      </c>
      <c r="T66" s="4">
        <f t="shared" si="5"/>
        <v>446.92997217805555</v>
      </c>
      <c r="U66" s="4">
        <f>T66/'Feedstock Conversions'!B$9</f>
        <v>47.672530365659256</v>
      </c>
      <c r="W66" s="4">
        <f t="shared" si="3"/>
        <v>76.710927211646151</v>
      </c>
      <c r="X66" s="4">
        <f t="shared" si="6"/>
        <v>111.92997217805555</v>
      </c>
      <c r="AE66" s="4">
        <f>$B66+'Rail Costs'!K66</f>
        <v>28.162166853303471</v>
      </c>
      <c r="AF66" s="4">
        <v>27.5</v>
      </c>
      <c r="AG66" s="4">
        <f>B66+'Rail Costs'!M66</f>
        <v>30.386500559910417</v>
      </c>
      <c r="AH66" s="4">
        <v>26.2</v>
      </c>
      <c r="AI66" s="4">
        <v>23.5</v>
      </c>
      <c r="AJ66" s="4">
        <v>27.05</v>
      </c>
      <c r="AM66" s="4">
        <f>$L66-(AE66*'Feedstock Conversions'!$B$14)-'Rail Costs'!Q66</f>
        <v>100.30310896374914</v>
      </c>
      <c r="AN66" s="4">
        <f>$L66-(AF66*'Feedstock Conversions'!$B$14)-'Rail Costs'!R66</f>
        <v>106.14756691686301</v>
      </c>
      <c r="AO66" s="4">
        <f>$L66-(AG66*'Feedstock Conversions'!$B$14)-'Rail Costs'!S66</f>
        <v>82.650181970886678</v>
      </c>
      <c r="AP66" s="4">
        <f>$L66-(AH66*'Feedstock Conversions'!$B$14)-'Rail Costs'!T66</f>
        <v>116.57226396270246</v>
      </c>
      <c r="AQ66" s="4">
        <f>$L66-(AI66*'Feedstock Conversions'!$B$14)-'Rail Costs'!U66</f>
        <v>138.86160709421844</v>
      </c>
      <c r="AR66" s="4">
        <f>$L66-(AJ66*'Feedstock Conversions'!$B$14)-'Rail Costs'!V66</f>
        <v>108.88471675524296</v>
      </c>
      <c r="AT66" s="4">
        <f>$T66-(AE66*'Feedstock Conversions'!$B$8)-'Rail Costs'!Q66</f>
        <v>184.07091428850123</v>
      </c>
      <c r="AU66" s="4">
        <f>$T66-(AF66*'Feedstock Conversions'!$B$8)-'Rail Costs'!R66</f>
        <v>190.57753909491856</v>
      </c>
      <c r="AV66" s="4">
        <f>$T66-(AG66*'Feedstock Conversions'!$B$8)-'Rail Costs'!S66</f>
        <v>164.19365358903178</v>
      </c>
      <c r="AW66" s="4">
        <f>$T66-(AH66*'Feedstock Conversions'!$B$8)-'Rail Costs'!T66</f>
        <v>202.30223614075803</v>
      </c>
      <c r="AX66" s="4">
        <f>$T66-(AI66*'Feedstock Conversions'!$B$8)-'Rail Costs'!U66</f>
        <v>227.29157927227399</v>
      </c>
      <c r="AY66" s="4">
        <f>$T66-(AJ66*'Feedstock Conversions'!$B$8)-'Rail Costs'!V66</f>
        <v>193.76468893329849</v>
      </c>
      <c r="BH66">
        <f t="shared" ref="BH66:BH129" si="7">WEEKNUM(A66)</f>
        <v>13</v>
      </c>
      <c r="BI66">
        <f t="shared" ref="BI66:BI129" si="8">YEAR(A66)</f>
        <v>2020</v>
      </c>
      <c r="BJ66">
        <f t="shared" si="4"/>
        <v>3</v>
      </c>
    </row>
    <row r="67" spans="1:62" x14ac:dyDescent="0.2">
      <c r="A67" s="11">
        <v>43924</v>
      </c>
      <c r="B67" s="4">
        <v>28</v>
      </c>
      <c r="C67" s="18">
        <f>DCO!B67+'Rail Costs'!B67</f>
        <v>32.365285554311313</v>
      </c>
      <c r="E67" s="4">
        <f>DCO!C67*'Feedstock Conversions'!B$14</f>
        <v>265.39534154535272</v>
      </c>
      <c r="F67" s="4">
        <f>DCO!C67*'Feedstock Conversions'!B$8</f>
        <v>297.76062709966408</v>
      </c>
      <c r="H67" s="4">
        <f>'Fuel Values'!B67-DCO!I67-DCO!J67-DCO!K67</f>
        <v>-2.8957483763871323</v>
      </c>
      <c r="I67" s="18">
        <f>('LCFS Values'!$E$3-$AA$4)/1000000*'LCFS Values'!B67*'LCFS Values'!$G$2*100</f>
        <v>165.29574837638714</v>
      </c>
      <c r="J67" s="4">
        <f>'RIN Values'!C67</f>
        <v>77.099999999999994</v>
      </c>
      <c r="K67" s="4">
        <f>'Fixed Credits Value'!B67</f>
        <v>100</v>
      </c>
      <c r="L67" s="4">
        <f t="shared" ref="L67:L130" si="9">K67+J67+I67+H67</f>
        <v>339.5</v>
      </c>
      <c r="M67" s="4">
        <f>L67/'Feedstock Conversions'!B$21</f>
        <v>43.204377704250447</v>
      </c>
      <c r="O67" s="4">
        <f>'Fuel Values'!C67*100</f>
        <v>101.59</v>
      </c>
      <c r="P67" s="18">
        <f>('LCFS Values'!$E$3-AB$4)/1000000*'LCFS Values'!B67*'LCFS Values'!$G$2*100</f>
        <v>147.12432885869447</v>
      </c>
      <c r="Q67" s="4">
        <f>'RIN Values'!D67</f>
        <v>87.38</v>
      </c>
      <c r="R67" s="4">
        <f>'Fixed Credits Value'!B67</f>
        <v>100</v>
      </c>
      <c r="S67" s="4">
        <f>'Fixed Credits Value'!C67</f>
        <v>16</v>
      </c>
      <c r="T67" s="4">
        <f t="shared" si="5"/>
        <v>452.09432885869444</v>
      </c>
      <c r="U67" s="4">
        <f>T67/'Feedstock Conversions'!B$9</f>
        <v>48.223395078260744</v>
      </c>
      <c r="W67" s="4">
        <f t="shared" ref="W67:W130" si="10">L67-E67</f>
        <v>74.104658454647279</v>
      </c>
      <c r="X67" s="4">
        <f t="shared" si="6"/>
        <v>112.59432885869444</v>
      </c>
      <c r="AE67" s="4">
        <f>$B67+'Rail Costs'!K67</f>
        <v>29.091321388577828</v>
      </c>
      <c r="AF67" s="4">
        <v>28.1</v>
      </c>
      <c r="AG67" s="4">
        <f>B67+'Rail Costs'!M67</f>
        <v>31.273964165733481</v>
      </c>
      <c r="AH67" s="4">
        <v>27.9</v>
      </c>
      <c r="AI67" s="4">
        <v>23.5</v>
      </c>
      <c r="AJ67" s="4">
        <v>28</v>
      </c>
      <c r="AM67" s="4">
        <f>$L67-(AE67*'Feedstock Conversions'!$B$14)-'Rail Costs'!Q67</f>
        <v>97.254649369059223</v>
      </c>
      <c r="AN67" s="4">
        <f>$L67-(AF67*'Feedstock Conversions'!$B$14)-'Rail Costs'!R67</f>
        <v>105.79040193606181</v>
      </c>
      <c r="AO67" s="4">
        <f>$L67-(AG67*'Feedstock Conversions'!$B$14)-'Rail Costs'!S67</f>
        <v>79.932593113659493</v>
      </c>
      <c r="AP67" s="4">
        <f>$L67-(AH67*'Feedstock Conversions'!$B$14)-'Rail Costs'!T67</f>
        <v>107.19950929085469</v>
      </c>
      <c r="AQ67" s="4">
        <f>$L67-(AI67*'Feedstock Conversions'!$B$14)-'Rail Costs'!U67</f>
        <v>143.42605326775572</v>
      </c>
      <c r="AR67" s="4">
        <f>$L67-(AJ67*'Feedstock Conversions'!$B$14)-'Rail Costs'!V67</f>
        <v>105.67541114902562</v>
      </c>
      <c r="AT67" s="4">
        <f>$T67-(AE67*'Feedstock Conversions'!$B$8)-'Rail Costs'!Q67</f>
        <v>180.75765683917581</v>
      </c>
      <c r="AU67" s="4">
        <f>$T67-(AF67*'Feedstock Conversions'!$B$8)-'Rail Costs'!R67</f>
        <v>190.28473079475626</v>
      </c>
      <c r="AV67" s="4">
        <f>$T67-(AG67*'Feedstock Conversions'!$B$8)-'Rail Costs'!S67</f>
        <v>161.25295780662043</v>
      </c>
      <c r="AW67" s="4">
        <f>$T67-(AH67*'Feedstock Conversions'!$B$8)-'Rail Costs'!T67</f>
        <v>191.89383814954914</v>
      </c>
      <c r="AX67" s="4">
        <f>$T67-(AI67*'Feedstock Conversions'!$B$8)-'Rail Costs'!U67</f>
        <v>232.52038212645016</v>
      </c>
      <c r="AY67" s="4">
        <f>$T67-(AJ67*'Feedstock Conversions'!$B$8)-'Rail Costs'!V67</f>
        <v>190.26974000772006</v>
      </c>
      <c r="BH67">
        <f t="shared" si="7"/>
        <v>14</v>
      </c>
      <c r="BI67">
        <f t="shared" si="8"/>
        <v>2020</v>
      </c>
      <c r="BJ67">
        <f t="shared" ref="BJ67:BJ130" si="11">MONTH(A67)</f>
        <v>4</v>
      </c>
    </row>
    <row r="68" spans="1:62" x14ac:dyDescent="0.2">
      <c r="A68" s="11">
        <v>43931</v>
      </c>
      <c r="B68" s="4">
        <v>28.875</v>
      </c>
      <c r="C68" s="18">
        <f>DCO!B68+'Rail Costs'!B68</f>
        <v>33.240285554311313</v>
      </c>
      <c r="E68" s="4">
        <f>DCO!C68*'Feedstock Conversions'!B$14</f>
        <v>272.57034154535273</v>
      </c>
      <c r="F68" s="4">
        <f>DCO!C68*'Feedstock Conversions'!B$8</f>
        <v>305.81062709966403</v>
      </c>
      <c r="H68" s="4">
        <f>'Fuel Values'!B68-DCO!I68-DCO!J68-DCO!K68</f>
        <v>2.3618557203225521</v>
      </c>
      <c r="I68" s="18">
        <f>('LCFS Values'!$E$3-$AA$4)/1000000*'LCFS Values'!B68*'LCFS Values'!$G$2*100</f>
        <v>157.63814427967745</v>
      </c>
      <c r="J68" s="4">
        <f>'RIN Values'!C68</f>
        <v>79.5</v>
      </c>
      <c r="K68" s="4">
        <f>'Fixed Credits Value'!B68</f>
        <v>100</v>
      </c>
      <c r="L68" s="4">
        <f t="shared" si="9"/>
        <v>339.5</v>
      </c>
      <c r="M68" s="4">
        <f>L68/'Feedstock Conversions'!B$21</f>
        <v>43.204377704250447</v>
      </c>
      <c r="O68" s="4">
        <f>'Fuel Values'!C68*100</f>
        <v>102.41</v>
      </c>
      <c r="P68" s="18">
        <f>('LCFS Values'!$E$3-AB$4)/1000000*'LCFS Values'!B68*'LCFS Values'!$G$2*100</f>
        <v>140.3085463932639</v>
      </c>
      <c r="Q68" s="4">
        <f>'RIN Values'!D68</f>
        <v>90.1</v>
      </c>
      <c r="R68" s="4">
        <f>'Fixed Credits Value'!B68</f>
        <v>100</v>
      </c>
      <c r="S68" s="4">
        <f>'Fixed Credits Value'!C68</f>
        <v>16</v>
      </c>
      <c r="T68" s="4">
        <f t="shared" si="5"/>
        <v>448.81854639326389</v>
      </c>
      <c r="U68" s="4">
        <f>T68/'Feedstock Conversions'!B$9</f>
        <v>47.873978281948148</v>
      </c>
      <c r="W68" s="4">
        <f t="shared" si="10"/>
        <v>66.929658454647267</v>
      </c>
      <c r="X68" s="4">
        <f t="shared" si="6"/>
        <v>109.31854639326389</v>
      </c>
      <c r="AE68" s="4">
        <f>$B68+'Rail Costs'!K68</f>
        <v>29.966321388577828</v>
      </c>
      <c r="AF68" s="4">
        <v>28.5</v>
      </c>
      <c r="AG68" s="4">
        <f>B68+'Rail Costs'!M68</f>
        <v>32.148964165733481</v>
      </c>
      <c r="AH68" s="4">
        <v>29</v>
      </c>
      <c r="AI68" s="4">
        <v>0</v>
      </c>
      <c r="AJ68" s="4">
        <v>28.8125</v>
      </c>
      <c r="AM68" s="4">
        <f>$L68-(AE68*'Feedstock Conversions'!$B$14)-'Rail Costs'!Q68</f>
        <v>90.079649369059211</v>
      </c>
      <c r="AN68" s="4">
        <f>$L68-(AF68*'Feedstock Conversions'!$B$14)-'Rail Costs'!R68</f>
        <v>102.51040193606181</v>
      </c>
      <c r="AO68" s="4">
        <f>$L68-(AG68*'Feedstock Conversions'!$B$14)-'Rail Costs'!S68</f>
        <v>72.757593113659482</v>
      </c>
      <c r="AP68" s="4">
        <f>$L68-(AH68*'Feedstock Conversions'!$B$14)-'Rail Costs'!T68</f>
        <v>98.179509290854682</v>
      </c>
      <c r="AQ68" s="4">
        <f>$L68-(AI68*'Feedstock Conversions'!$B$14)-'Rail Costs'!U68</f>
        <v>336.12605326775571</v>
      </c>
      <c r="AR68" s="4">
        <f>$L68-(AJ68*'Feedstock Conversions'!$B$14)-'Rail Costs'!V68</f>
        <v>99.012911149025598</v>
      </c>
      <c r="AT68" s="4">
        <f>$T68-(AE68*'Feedstock Conversions'!$B$8)-'Rail Costs'!Q68</f>
        <v>169.4318743737453</v>
      </c>
      <c r="AU68" s="4">
        <f>$T68-(AF68*'Feedstock Conversions'!$B$8)-'Rail Costs'!R68</f>
        <v>183.3289483293257</v>
      </c>
      <c r="AV68" s="4">
        <f>$T68-(AG68*'Feedstock Conversions'!$B$8)-'Rail Costs'!S68</f>
        <v>149.92717534118987</v>
      </c>
      <c r="AW68" s="4">
        <f>$T68-(AH68*'Feedstock Conversions'!$B$8)-'Rail Costs'!T68</f>
        <v>178.49805568411858</v>
      </c>
      <c r="AX68" s="4">
        <f>$T68-(AI68*'Feedstock Conversions'!$B$8)-'Rail Costs'!U68</f>
        <v>445.44459966101959</v>
      </c>
      <c r="AY68" s="4">
        <f>$T68-(AJ68*'Feedstock Conversions'!$B$8)-'Rail Costs'!V68</f>
        <v>179.51895754228948</v>
      </c>
      <c r="BH68">
        <f t="shared" si="7"/>
        <v>15</v>
      </c>
      <c r="BI68">
        <f t="shared" si="8"/>
        <v>2020</v>
      </c>
      <c r="BJ68">
        <f t="shared" si="11"/>
        <v>4</v>
      </c>
    </row>
    <row r="69" spans="1:62" x14ac:dyDescent="0.2">
      <c r="A69" s="11">
        <v>43938</v>
      </c>
      <c r="B69" s="4">
        <v>29.25</v>
      </c>
      <c r="C69" s="18">
        <f>DCO!B69+'Rail Costs'!B69</f>
        <v>33.615285554311313</v>
      </c>
      <c r="E69" s="4">
        <f>DCO!C69*'Feedstock Conversions'!B$14</f>
        <v>275.64534154535272</v>
      </c>
      <c r="F69" s="4">
        <f>DCO!C69*'Feedstock Conversions'!B$8</f>
        <v>309.26062709966408</v>
      </c>
      <c r="H69" s="4">
        <f>'Fuel Values'!B69-DCO!I69-DCO!J69-DCO!K69</f>
        <v>-0.72343687496774578</v>
      </c>
      <c r="I69" s="18">
        <f>('LCFS Values'!$E$3-$AA$4)/1000000*'LCFS Values'!B69*'LCFS Values'!$G$2*100</f>
        <v>161.62343687496775</v>
      </c>
      <c r="J69" s="4">
        <f>'RIN Values'!C69</f>
        <v>78.599999999999994</v>
      </c>
      <c r="K69" s="4">
        <f>'Fixed Credits Value'!B69</f>
        <v>100</v>
      </c>
      <c r="L69" s="4">
        <f t="shared" si="9"/>
        <v>339.5</v>
      </c>
      <c r="M69" s="4">
        <f>L69/'Feedstock Conversions'!B$21</f>
        <v>43.204377704250447</v>
      </c>
      <c r="O69" s="4">
        <f>'Fuel Values'!C69*100</f>
        <v>96.1</v>
      </c>
      <c r="P69" s="18">
        <f>('LCFS Values'!$E$3-AB$4)/1000000*'LCFS Values'!B69*'LCFS Values'!$G$2*100</f>
        <v>143.85572473358334</v>
      </c>
      <c r="Q69" s="4">
        <f>'RIN Values'!D69</f>
        <v>89.08</v>
      </c>
      <c r="R69" s="4">
        <f>'Fixed Credits Value'!B69</f>
        <v>100</v>
      </c>
      <c r="S69" s="4">
        <f>'Fixed Credits Value'!C69</f>
        <v>16</v>
      </c>
      <c r="T69" s="4">
        <f t="shared" si="5"/>
        <v>445.03572473358338</v>
      </c>
      <c r="U69" s="4">
        <f>T69/'Feedstock Conversions'!B$9</f>
        <v>47.470477304915562</v>
      </c>
      <c r="W69" s="4">
        <f t="shared" si="10"/>
        <v>63.854658454647279</v>
      </c>
      <c r="X69" s="4">
        <f t="shared" si="6"/>
        <v>105.53572473358338</v>
      </c>
      <c r="AE69" s="4">
        <f>$B69+'Rail Costs'!K69</f>
        <v>30.341321388577828</v>
      </c>
      <c r="AF69" s="4">
        <v>28.5</v>
      </c>
      <c r="AG69" s="4">
        <f>B69+'Rail Costs'!M69</f>
        <v>32.523964165733481</v>
      </c>
      <c r="AH69" s="4">
        <v>29.8</v>
      </c>
      <c r="AI69" s="4">
        <v>0</v>
      </c>
      <c r="AJ69" s="4">
        <v>29.25</v>
      </c>
      <c r="AM69" s="4">
        <f>$L69-(AE69*'Feedstock Conversions'!$B$14)-'Rail Costs'!Q69</f>
        <v>87.004649369059223</v>
      </c>
      <c r="AN69" s="4">
        <f>$L69-(AF69*'Feedstock Conversions'!$B$14)-'Rail Costs'!R69</f>
        <v>102.51040193606181</v>
      </c>
      <c r="AO69" s="4">
        <f>$L69-(AG69*'Feedstock Conversions'!$B$14)-'Rail Costs'!S69</f>
        <v>69.682593113659493</v>
      </c>
      <c r="AP69" s="4">
        <f>$L69-(AH69*'Feedstock Conversions'!$B$14)-'Rail Costs'!T69</f>
        <v>91.61950929085468</v>
      </c>
      <c r="AQ69" s="4">
        <f>$L69-(AI69*'Feedstock Conversions'!$B$14)-'Rail Costs'!U69</f>
        <v>336.12605326775571</v>
      </c>
      <c r="AR69" s="4">
        <f>$L69-(AJ69*'Feedstock Conversions'!$B$14)-'Rail Costs'!V69</f>
        <v>95.425411149025621</v>
      </c>
      <c r="AT69" s="4">
        <f>$T69-(AE69*'Feedstock Conversions'!$B$8)-'Rail Costs'!Q69</f>
        <v>162.19905271406475</v>
      </c>
      <c r="AU69" s="4">
        <f>$T69-(AF69*'Feedstock Conversions'!$B$8)-'Rail Costs'!R69</f>
        <v>179.54612666964519</v>
      </c>
      <c r="AV69" s="4">
        <f>$T69-(AG69*'Feedstock Conversions'!$B$8)-'Rail Costs'!S69</f>
        <v>142.69435368150937</v>
      </c>
      <c r="AW69" s="4">
        <f>$T69-(AH69*'Feedstock Conversions'!$B$8)-'Rail Costs'!T69</f>
        <v>167.35523402443806</v>
      </c>
      <c r="AX69" s="4">
        <f>$T69-(AI69*'Feedstock Conversions'!$B$8)-'Rail Costs'!U69</f>
        <v>441.66177800133909</v>
      </c>
      <c r="AY69" s="4">
        <f>$T69-(AJ69*'Feedstock Conversions'!$B$8)-'Rail Costs'!V69</f>
        <v>171.711135882609</v>
      </c>
      <c r="BH69">
        <f t="shared" si="7"/>
        <v>16</v>
      </c>
      <c r="BI69">
        <f t="shared" si="8"/>
        <v>2020</v>
      </c>
      <c r="BJ69">
        <f t="shared" si="11"/>
        <v>4</v>
      </c>
    </row>
    <row r="70" spans="1:62" x14ac:dyDescent="0.2">
      <c r="A70" s="11">
        <v>43945</v>
      </c>
      <c r="B70" s="4">
        <v>29.7</v>
      </c>
      <c r="C70" s="18">
        <f>DCO!B70+'Rail Costs'!B70</f>
        <v>34.065285554311309</v>
      </c>
      <c r="E70" s="4">
        <f>DCO!C70*'Feedstock Conversions'!B$14</f>
        <v>279.33534154535272</v>
      </c>
      <c r="F70" s="4">
        <f>DCO!C70*'Feedstock Conversions'!B$8</f>
        <v>313.40062709966401</v>
      </c>
      <c r="H70" s="4">
        <f>'Fuel Values'!B70-DCO!I70-DCO!J70-DCO!K70</f>
        <v>0.44329393754836133</v>
      </c>
      <c r="I70" s="18">
        <f>('LCFS Values'!$E$3-$AA$4)/1000000*'LCFS Values'!B70*'LCFS Values'!$G$2*100</f>
        <v>161.58170606245164</v>
      </c>
      <c r="J70" s="4">
        <f>'RIN Values'!C70</f>
        <v>77.474999999999994</v>
      </c>
      <c r="K70" s="4">
        <f>'Fixed Credits Value'!B70</f>
        <v>100</v>
      </c>
      <c r="L70" s="4">
        <f t="shared" si="9"/>
        <v>339.5</v>
      </c>
      <c r="M70" s="4">
        <f>L70/'Feedstock Conversions'!B$21</f>
        <v>43.204377704250447</v>
      </c>
      <c r="O70" s="4">
        <f>'Fuel Values'!C70*100</f>
        <v>75.539999999999992</v>
      </c>
      <c r="P70" s="18">
        <f>('LCFS Values'!$E$3-AB$4)/1000000*'LCFS Values'!B70*'LCFS Values'!$G$2*100</f>
        <v>143.8185815048889</v>
      </c>
      <c r="Q70" s="4">
        <f>'RIN Values'!D70</f>
        <v>87.804999999999993</v>
      </c>
      <c r="R70" s="4">
        <f>'Fixed Credits Value'!B70</f>
        <v>100</v>
      </c>
      <c r="S70" s="4">
        <f>'Fixed Credits Value'!C70</f>
        <v>16</v>
      </c>
      <c r="T70" s="4">
        <f t="shared" si="5"/>
        <v>423.16358150488884</v>
      </c>
      <c r="U70" s="4">
        <f>T70/'Feedstock Conversions'!B$9</f>
        <v>45.137448693854807</v>
      </c>
      <c r="W70" s="4">
        <f t="shared" si="10"/>
        <v>60.164658454647281</v>
      </c>
      <c r="X70" s="4">
        <f t="shared" si="6"/>
        <v>83.663581504888839</v>
      </c>
      <c r="AE70" s="4">
        <f>$B70+'Rail Costs'!K70</f>
        <v>30.791321388577828</v>
      </c>
      <c r="AF70" s="4">
        <v>28.8</v>
      </c>
      <c r="AG70" s="4">
        <f>B70+'Rail Costs'!M70</f>
        <v>32.973964165733484</v>
      </c>
      <c r="AH70" s="4">
        <v>30.6</v>
      </c>
      <c r="AI70" s="4">
        <v>0</v>
      </c>
      <c r="AJ70" s="4">
        <v>29.55</v>
      </c>
      <c r="AM70" s="4">
        <f>$L70-(AE70*'Feedstock Conversions'!$B$14)-'Rail Costs'!Q70</f>
        <v>83.314649369059225</v>
      </c>
      <c r="AN70" s="4">
        <f>$L70-(AF70*'Feedstock Conversions'!$B$14)-'Rail Costs'!R70</f>
        <v>100.0504019360618</v>
      </c>
      <c r="AO70" s="4">
        <f>$L70-(AG70*'Feedstock Conversions'!$B$14)-'Rail Costs'!S70</f>
        <v>65.992593113659439</v>
      </c>
      <c r="AP70" s="4">
        <f>$L70-(AH70*'Feedstock Conversions'!$B$14)-'Rail Costs'!T70</f>
        <v>85.059509290854677</v>
      </c>
      <c r="AQ70" s="4">
        <f>$L70-(AI70*'Feedstock Conversions'!$B$14)-'Rail Costs'!U70</f>
        <v>336.12605326775571</v>
      </c>
      <c r="AR70" s="4">
        <f>$L70-(AJ70*'Feedstock Conversions'!$B$14)-'Rail Costs'!V70</f>
        <v>92.965411149025613</v>
      </c>
      <c r="AT70" s="4">
        <f>$T70-(AE70*'Feedstock Conversions'!$B$8)-'Rail Costs'!Q70</f>
        <v>136.18690948537022</v>
      </c>
      <c r="AU70" s="4">
        <f>$T70-(AF70*'Feedstock Conversions'!$B$8)-'Rail Costs'!R70</f>
        <v>154.91398344095066</v>
      </c>
      <c r="AV70" s="4">
        <f>$T70-(AG70*'Feedstock Conversions'!$B$8)-'Rail Costs'!S70</f>
        <v>116.68221045281484</v>
      </c>
      <c r="AW70" s="4">
        <f>$T70-(AH70*'Feedstock Conversions'!$B$8)-'Rail Costs'!T70</f>
        <v>138.12309079574351</v>
      </c>
      <c r="AX70" s="4">
        <f>$T70-(AI70*'Feedstock Conversions'!$B$8)-'Rail Costs'!U70</f>
        <v>419.78963477264455</v>
      </c>
      <c r="AY70" s="4">
        <f>$T70-(AJ70*'Feedstock Conversions'!$B$8)-'Rail Costs'!V70</f>
        <v>147.07899265391441</v>
      </c>
      <c r="BH70">
        <f t="shared" si="7"/>
        <v>17</v>
      </c>
      <c r="BI70">
        <f t="shared" si="8"/>
        <v>2020</v>
      </c>
      <c r="BJ70">
        <f t="shared" si="11"/>
        <v>4</v>
      </c>
    </row>
    <row r="71" spans="1:62" x14ac:dyDescent="0.2">
      <c r="A71" s="11">
        <v>43952</v>
      </c>
      <c r="B71" s="4">
        <v>28.4</v>
      </c>
      <c r="C71" s="18">
        <f>DCO!B71+'Rail Costs'!B71</f>
        <v>32.765285554311305</v>
      </c>
      <c r="E71" s="4">
        <f>DCO!C71*'Feedstock Conversions'!B$14</f>
        <v>268.67534154535269</v>
      </c>
      <c r="F71" s="4">
        <f>DCO!C71*'Feedstock Conversions'!B$8</f>
        <v>301.44062709966397</v>
      </c>
      <c r="H71" s="4">
        <f>'Fuel Values'!B71-DCO!I71-DCO!J71-DCO!K71</f>
        <v>0.11060206270965978</v>
      </c>
      <c r="I71" s="18">
        <f>('LCFS Values'!$E$3-$AA$4)/1000000*'LCFS Values'!B71*'LCFS Values'!$G$2*100</f>
        <v>161.16439793729035</v>
      </c>
      <c r="J71" s="4">
        <f>'RIN Values'!C71</f>
        <v>78.224999999999994</v>
      </c>
      <c r="K71" s="4">
        <f>'Fixed Credits Value'!B71</f>
        <v>100</v>
      </c>
      <c r="L71" s="4">
        <f t="shared" si="9"/>
        <v>339.5</v>
      </c>
      <c r="M71" s="4">
        <f>L71/'Feedstock Conversions'!B$21</f>
        <v>43.204377704250447</v>
      </c>
      <c r="O71" s="4">
        <f>'Fuel Values'!C71*100</f>
        <v>70.27</v>
      </c>
      <c r="P71" s="18">
        <f>('LCFS Values'!$E$3-AB$4)/1000000*'LCFS Values'!B71*'LCFS Values'!$G$2*100</f>
        <v>143.44714921794446</v>
      </c>
      <c r="Q71" s="4">
        <f>'RIN Values'!D71</f>
        <v>88.655000000000001</v>
      </c>
      <c r="R71" s="4">
        <f>'Fixed Credits Value'!B71</f>
        <v>100</v>
      </c>
      <c r="S71" s="4">
        <f>'Fixed Credits Value'!C71</f>
        <v>16</v>
      </c>
      <c r="T71" s="4">
        <f t="shared" si="5"/>
        <v>418.37214921794441</v>
      </c>
      <c r="U71" s="4">
        <f>T71/'Feedstock Conversions'!B$9</f>
        <v>44.626362583247406</v>
      </c>
      <c r="W71" s="4">
        <f t="shared" si="10"/>
        <v>70.824658454647306</v>
      </c>
      <c r="X71" s="4">
        <f t="shared" si="6"/>
        <v>78.872149217944411</v>
      </c>
      <c r="AE71" s="4">
        <f>$B71+'Rail Costs'!K71</f>
        <v>29.491321388577827</v>
      </c>
      <c r="AF71" s="4">
        <v>29</v>
      </c>
      <c r="AG71" s="4">
        <f>B71+'Rail Costs'!M71</f>
        <v>31.67396416573348</v>
      </c>
      <c r="AH71" s="4">
        <v>29.4</v>
      </c>
      <c r="AI71" s="4">
        <v>0</v>
      </c>
      <c r="AJ71" s="4">
        <v>28.15</v>
      </c>
      <c r="AM71" s="4">
        <f>$L71-(AE71*'Feedstock Conversions'!$B$14)-'Rail Costs'!Q71</f>
        <v>93.974649369059222</v>
      </c>
      <c r="AN71" s="4">
        <f>$L71-(AF71*'Feedstock Conversions'!$B$14)-'Rail Costs'!R71</f>
        <v>98.410401936061817</v>
      </c>
      <c r="AO71" s="4">
        <f>$L71-(AG71*'Feedstock Conversions'!$B$14)-'Rail Costs'!S71</f>
        <v>76.65259311365952</v>
      </c>
      <c r="AP71" s="4">
        <f>$L71-(AH71*'Feedstock Conversions'!$B$14)-'Rail Costs'!T71</f>
        <v>94.899509290854709</v>
      </c>
      <c r="AQ71" s="4">
        <f>$L71-(AI71*'Feedstock Conversions'!$B$14)-'Rail Costs'!U71</f>
        <v>336.12605326775571</v>
      </c>
      <c r="AR71" s="4">
        <f>$L71-(AJ71*'Feedstock Conversions'!$B$14)-'Rail Costs'!V71</f>
        <v>104.44541114902563</v>
      </c>
      <c r="AT71" s="4">
        <f>$T71-(AE71*'Feedstock Conversions'!$B$8)-'Rail Costs'!Q71</f>
        <v>143.35547719842583</v>
      </c>
      <c r="AU71" s="4">
        <f>$T71-(AF71*'Feedstock Conversions'!$B$8)-'Rail Costs'!R71</f>
        <v>148.28255115400626</v>
      </c>
      <c r="AV71" s="4">
        <f>$T71-(AG71*'Feedstock Conversions'!$B$8)-'Rail Costs'!S71</f>
        <v>123.85077816587045</v>
      </c>
      <c r="AW71" s="4">
        <f>$T71-(AH71*'Feedstock Conversions'!$B$8)-'Rail Costs'!T71</f>
        <v>144.3716585087991</v>
      </c>
      <c r="AX71" s="4">
        <f>$T71-(AI71*'Feedstock Conversions'!$B$8)-'Rail Costs'!U71</f>
        <v>414.99820248570012</v>
      </c>
      <c r="AY71" s="4">
        <f>$T71-(AJ71*'Feedstock Conversions'!$B$8)-'Rail Costs'!V71</f>
        <v>155.16756036697004</v>
      </c>
      <c r="BH71">
        <f t="shared" si="7"/>
        <v>18</v>
      </c>
      <c r="BI71">
        <f t="shared" si="8"/>
        <v>2020</v>
      </c>
      <c r="BJ71">
        <f t="shared" si="11"/>
        <v>5</v>
      </c>
    </row>
    <row r="72" spans="1:62" x14ac:dyDescent="0.2">
      <c r="A72" s="11">
        <v>43959</v>
      </c>
      <c r="B72" s="4">
        <v>27.6</v>
      </c>
      <c r="C72" s="18">
        <f>DCO!B72+'Rail Costs'!B72</f>
        <v>31.965285554311311</v>
      </c>
      <c r="E72" s="4">
        <f>DCO!C72*'Feedstock Conversions'!B$14</f>
        <v>262.11534154535275</v>
      </c>
      <c r="F72" s="4">
        <f>DCO!C72*'Feedstock Conversions'!B$8</f>
        <v>294.08062709966401</v>
      </c>
      <c r="H72" s="4">
        <f>'Fuel Values'!B72-DCO!I72-DCO!J72-DCO!K72</f>
        <v>-0.3490141876129087</v>
      </c>
      <c r="I72" s="18">
        <f>('LCFS Values'!$E$3-$AA$4)/1000000*'LCFS Values'!B72*'LCFS Values'!$G$2*100</f>
        <v>161.99901418761291</v>
      </c>
      <c r="J72" s="4">
        <f>'RIN Values'!C72</f>
        <v>77.849999999999994</v>
      </c>
      <c r="K72" s="4">
        <f>'Fixed Credits Value'!B72</f>
        <v>100</v>
      </c>
      <c r="L72" s="4">
        <f t="shared" si="9"/>
        <v>339.5</v>
      </c>
      <c r="M72" s="4">
        <f>L72/'Feedstock Conversions'!B$21</f>
        <v>43.204377704250447</v>
      </c>
      <c r="O72" s="4">
        <f>'Fuel Values'!C72*100</f>
        <v>86.19</v>
      </c>
      <c r="P72" s="18">
        <f>('LCFS Values'!$E$3-AB$4)/1000000*'LCFS Values'!B72*'LCFS Values'!$G$2*100</f>
        <v>144.19001379183334</v>
      </c>
      <c r="Q72" s="4">
        <f>'RIN Values'!D72</f>
        <v>88.22999999999999</v>
      </c>
      <c r="R72" s="4">
        <f>'Fixed Credits Value'!B72</f>
        <v>100</v>
      </c>
      <c r="S72" s="4">
        <f>'Fixed Credits Value'!C72</f>
        <v>16</v>
      </c>
      <c r="T72" s="4">
        <f t="shared" si="5"/>
        <v>434.6100137918333</v>
      </c>
      <c r="U72" s="4">
        <f>T72/'Feedstock Conversions'!B$9</f>
        <v>46.358401471128886</v>
      </c>
      <c r="W72" s="4">
        <f t="shared" si="10"/>
        <v>77.384658454647251</v>
      </c>
      <c r="X72" s="4">
        <f t="shared" si="6"/>
        <v>95.110013791833296</v>
      </c>
      <c r="AE72" s="4">
        <f>$B72+'Rail Costs'!K72</f>
        <v>28.69132138857783</v>
      </c>
      <c r="AF72" s="4">
        <v>29</v>
      </c>
      <c r="AG72" s="4">
        <f>B72+'Rail Costs'!M72</f>
        <v>30.873964165733483</v>
      </c>
      <c r="AH72" s="4">
        <v>29</v>
      </c>
      <c r="AI72" s="4">
        <v>26.5</v>
      </c>
      <c r="AJ72" s="4">
        <v>26.95</v>
      </c>
      <c r="AM72" s="4">
        <f>$L72-(AE72*'Feedstock Conversions'!$B$14)-'Rail Costs'!Q72</f>
        <v>100.5346493690592</v>
      </c>
      <c r="AN72" s="4">
        <f>$L72-(AF72*'Feedstock Conversions'!$B$14)-'Rail Costs'!R72</f>
        <v>98.410401936061817</v>
      </c>
      <c r="AO72" s="4">
        <f>$L72-(AG72*'Feedstock Conversions'!$B$14)-'Rail Costs'!S72</f>
        <v>83.212593113659466</v>
      </c>
      <c r="AP72" s="4">
        <f>$L72-(AH72*'Feedstock Conversions'!$B$14)-'Rail Costs'!T72</f>
        <v>98.179509290854682</v>
      </c>
      <c r="AQ72" s="4">
        <f>$L72-(AI72*'Feedstock Conversions'!$B$14)-'Rail Costs'!U72</f>
        <v>118.82605326775571</v>
      </c>
      <c r="AR72" s="4">
        <f>$L72-(AJ72*'Feedstock Conversions'!$B$14)-'Rail Costs'!V72</f>
        <v>114.28541114902561</v>
      </c>
      <c r="AT72" s="4">
        <f>$T72-(AE72*'Feedstock Conversions'!$B$8)-'Rail Costs'!Q72</f>
        <v>166.95334177231467</v>
      </c>
      <c r="AU72" s="4">
        <f>$T72-(AF72*'Feedstock Conversions'!$B$8)-'Rail Costs'!R72</f>
        <v>164.52041572789514</v>
      </c>
      <c r="AV72" s="4">
        <f>$T72-(AG72*'Feedstock Conversions'!$B$8)-'Rail Costs'!S72</f>
        <v>147.44864273975929</v>
      </c>
      <c r="AW72" s="4">
        <f>$T72-(AH72*'Feedstock Conversions'!$B$8)-'Rail Costs'!T72</f>
        <v>164.28952308268799</v>
      </c>
      <c r="AX72" s="4">
        <f>$T72-(AI72*'Feedstock Conversions'!$B$8)-'Rail Costs'!U72</f>
        <v>187.43606705958902</v>
      </c>
      <c r="AY72" s="4">
        <f>$T72-(AJ72*'Feedstock Conversions'!$B$8)-'Rail Costs'!V72</f>
        <v>182.44542494085891</v>
      </c>
      <c r="BH72">
        <f t="shared" si="7"/>
        <v>19</v>
      </c>
      <c r="BI72">
        <f t="shared" si="8"/>
        <v>2020</v>
      </c>
      <c r="BJ72">
        <f t="shared" si="11"/>
        <v>5</v>
      </c>
    </row>
    <row r="73" spans="1:62" x14ac:dyDescent="0.2">
      <c r="A73" s="11">
        <v>43966</v>
      </c>
      <c r="B73" s="4">
        <v>27.1</v>
      </c>
      <c r="C73" s="18">
        <f>DCO!B73+'Rail Costs'!B73</f>
        <v>31.465285554311311</v>
      </c>
      <c r="E73" s="4">
        <f>DCO!C73*'Feedstock Conversions'!B$14</f>
        <v>258.01534154535273</v>
      </c>
      <c r="F73" s="4">
        <f>DCO!C73*'Feedstock Conversions'!B$8</f>
        <v>289.48062709966405</v>
      </c>
      <c r="H73" s="4">
        <f>'Fuel Values'!B73-DCO!I73-DCO!J73-DCO!K73</f>
        <v>-9.66056044051615</v>
      </c>
      <c r="I73" s="18">
        <f>('LCFS Values'!$E$3-$AA$4)/1000000*'LCFS Values'!B73*'LCFS Values'!$G$2*100</f>
        <v>169.51056044051614</v>
      </c>
      <c r="J73" s="4">
        <f>'RIN Values'!C73</f>
        <v>79.650000000000006</v>
      </c>
      <c r="K73" s="4">
        <f>'Fixed Credits Value'!B73</f>
        <v>100</v>
      </c>
      <c r="L73" s="4">
        <f t="shared" si="9"/>
        <v>339.5</v>
      </c>
      <c r="M73" s="4">
        <f>L73/'Feedstock Conversions'!B$21</f>
        <v>43.204377704250447</v>
      </c>
      <c r="O73" s="4">
        <f>'Fuel Values'!C73*100</f>
        <v>88.070000000000007</v>
      </c>
      <c r="P73" s="18">
        <f>('LCFS Values'!$E$3-AB$4)/1000000*'LCFS Values'!B73*'LCFS Values'!$G$2*100</f>
        <v>150.87579495683335</v>
      </c>
      <c r="Q73" s="4">
        <f>'RIN Values'!D73</f>
        <v>90.27</v>
      </c>
      <c r="R73" s="4">
        <f>'Fixed Credits Value'!B73</f>
        <v>100</v>
      </c>
      <c r="S73" s="4">
        <f>'Fixed Credits Value'!C73</f>
        <v>16</v>
      </c>
      <c r="T73" s="4">
        <f t="shared" si="5"/>
        <v>445.21579495683335</v>
      </c>
      <c r="U73" s="4">
        <f>T73/'Feedstock Conversions'!B$9</f>
        <v>47.489684795395554</v>
      </c>
      <c r="W73" s="4">
        <f t="shared" si="10"/>
        <v>81.484658454647274</v>
      </c>
      <c r="X73" s="4">
        <f t="shared" si="6"/>
        <v>105.71579495683335</v>
      </c>
      <c r="AE73" s="4">
        <f>$B73+'Rail Costs'!K73</f>
        <v>28.19132138857783</v>
      </c>
      <c r="AF73" s="4">
        <v>28.4</v>
      </c>
      <c r="AG73" s="4">
        <f>B73+'Rail Costs'!M73</f>
        <v>30.373964165733483</v>
      </c>
      <c r="AH73" s="4">
        <v>28.4</v>
      </c>
      <c r="AI73" s="4">
        <v>25.7</v>
      </c>
      <c r="AJ73" s="4">
        <v>26.55</v>
      </c>
      <c r="AM73" s="4">
        <f>$L73-(AE73*'Feedstock Conversions'!$B$14)-'Rail Costs'!Q73</f>
        <v>104.63464936905922</v>
      </c>
      <c r="AN73" s="4">
        <f>$L73-(AF73*'Feedstock Conversions'!$B$14)-'Rail Costs'!R73</f>
        <v>103.33040193606183</v>
      </c>
      <c r="AO73" s="4">
        <f>$L73-(AG73*'Feedstock Conversions'!$B$14)-'Rail Costs'!S73</f>
        <v>87.31259311365946</v>
      </c>
      <c r="AP73" s="4">
        <f>$L73-(AH73*'Feedstock Conversions'!$B$14)-'Rail Costs'!T73</f>
        <v>103.0995092908547</v>
      </c>
      <c r="AQ73" s="4">
        <f>$L73-(AI73*'Feedstock Conversions'!$B$14)-'Rail Costs'!U73</f>
        <v>125.38605326775571</v>
      </c>
      <c r="AR73" s="4">
        <f>$L73-(AJ73*'Feedstock Conversions'!$B$14)-'Rail Costs'!V73</f>
        <v>117.56541114902561</v>
      </c>
      <c r="AT73" s="4">
        <f>$T73-(AE73*'Feedstock Conversions'!$B$8)-'Rail Costs'!Q73</f>
        <v>182.15912293731475</v>
      </c>
      <c r="AU73" s="4">
        <f>$T73-(AF73*'Feedstock Conversions'!$B$8)-'Rail Costs'!R73</f>
        <v>180.64619689289518</v>
      </c>
      <c r="AV73" s="4">
        <f>$T73-(AG73*'Feedstock Conversions'!$B$8)-'Rail Costs'!S73</f>
        <v>162.65442390475931</v>
      </c>
      <c r="AW73" s="4">
        <f>$T73-(AH73*'Feedstock Conversions'!$B$8)-'Rail Costs'!T73</f>
        <v>180.41530424768803</v>
      </c>
      <c r="AX73" s="4">
        <f>$T73-(AI73*'Feedstock Conversions'!$B$8)-'Rail Costs'!U73</f>
        <v>205.40184822458909</v>
      </c>
      <c r="AY73" s="4">
        <f>$T73-(AJ73*'Feedstock Conversions'!$B$8)-'Rail Costs'!V73</f>
        <v>196.73120610585894</v>
      </c>
      <c r="BH73">
        <f t="shared" si="7"/>
        <v>20</v>
      </c>
      <c r="BI73">
        <f t="shared" si="8"/>
        <v>2020</v>
      </c>
      <c r="BJ73">
        <f t="shared" si="11"/>
        <v>5</v>
      </c>
    </row>
    <row r="74" spans="1:62" x14ac:dyDescent="0.2">
      <c r="A74" s="11">
        <v>43973</v>
      </c>
      <c r="B74" s="4">
        <v>26.7</v>
      </c>
      <c r="C74" s="18">
        <f>DCO!B74+'Rail Costs'!B74</f>
        <v>31.065285554311309</v>
      </c>
      <c r="E74" s="4">
        <f>DCO!C74*'Feedstock Conversions'!B$14</f>
        <v>254.73534154535272</v>
      </c>
      <c r="F74" s="4">
        <f>DCO!C74*'Feedstock Conversions'!B$8</f>
        <v>285.80062709966404</v>
      </c>
      <c r="H74" s="4">
        <f>'Fuel Values'!B74-DCO!I74-DCO!J74-DCO!K74</f>
        <v>-14.380947566451653</v>
      </c>
      <c r="I74" s="18">
        <f>('LCFS Values'!$E$3-$AA$4)/1000000*'LCFS Values'!B74*'LCFS Values'!$G$2*100</f>
        <v>171.93094756645164</v>
      </c>
      <c r="J74" s="4">
        <f>'RIN Values'!C74</f>
        <v>81.150000000000006</v>
      </c>
      <c r="K74" s="4">
        <f>'Fixed Credits Value'!B74</f>
        <v>100</v>
      </c>
      <c r="L74" s="4">
        <f t="shared" si="9"/>
        <v>338.7</v>
      </c>
      <c r="M74" s="4">
        <f>L74/'Feedstock Conversions'!B$21</f>
        <v>43.10257062865869</v>
      </c>
      <c r="O74" s="4">
        <f>'Fuel Values'!C74*100</f>
        <v>99.83</v>
      </c>
      <c r="P74" s="18">
        <f>('LCFS Values'!$E$3-AB$4)/1000000*'LCFS Values'!B74*'LCFS Values'!$G$2*100</f>
        <v>153.03010222111112</v>
      </c>
      <c r="Q74" s="4">
        <f>'RIN Values'!D74</f>
        <v>91.97</v>
      </c>
      <c r="R74" s="4">
        <f>'Fixed Credits Value'!B74</f>
        <v>100</v>
      </c>
      <c r="S74" s="4">
        <f>'Fixed Credits Value'!C74</f>
        <v>16</v>
      </c>
      <c r="T74" s="4">
        <f t="shared" si="5"/>
        <v>460.83010222111108</v>
      </c>
      <c r="U74" s="4">
        <f>T74/'Feedstock Conversions'!B$9</f>
        <v>49.155210903585179</v>
      </c>
      <c r="W74" s="4">
        <f t="shared" si="10"/>
        <v>83.964658454647264</v>
      </c>
      <c r="X74" s="4">
        <f t="shared" si="6"/>
        <v>122.13010222111109</v>
      </c>
      <c r="AE74" s="4">
        <f>$B74+'Rail Costs'!K74</f>
        <v>27.791321388577828</v>
      </c>
      <c r="AF74" s="4">
        <v>27.3</v>
      </c>
      <c r="AG74" s="4">
        <f>B74+'Rail Costs'!M74</f>
        <v>29.973964165733481</v>
      </c>
      <c r="AH74" s="4">
        <v>27.3</v>
      </c>
      <c r="AI74" s="4">
        <v>25.2</v>
      </c>
      <c r="AJ74" s="4">
        <v>26.2</v>
      </c>
      <c r="AM74" s="4">
        <f>$L74-(AE74*'Feedstock Conversions'!$B$14)-'Rail Costs'!Q74</f>
        <v>107.11464936905921</v>
      </c>
      <c r="AN74" s="4">
        <f>$L74-(AF74*'Feedstock Conversions'!$B$14)-'Rail Costs'!R74</f>
        <v>111.5504019360618</v>
      </c>
      <c r="AO74" s="4">
        <f>$L74-(AG74*'Feedstock Conversions'!$B$14)-'Rail Costs'!S74</f>
        <v>89.792593113659478</v>
      </c>
      <c r="AP74" s="4">
        <f>$L74-(AH74*'Feedstock Conversions'!$B$14)-'Rail Costs'!T74</f>
        <v>111.31950929085467</v>
      </c>
      <c r="AQ74" s="4">
        <f>$L74-(AI74*'Feedstock Conversions'!$B$14)-'Rail Costs'!U74</f>
        <v>128.68605326775571</v>
      </c>
      <c r="AR74" s="4">
        <f>$L74-(AJ74*'Feedstock Conversions'!$B$14)-'Rail Costs'!V74</f>
        <v>119.6354111490256</v>
      </c>
      <c r="AT74" s="4">
        <f>$T74-(AE74*'Feedstock Conversions'!$B$8)-'Rail Costs'!Q74</f>
        <v>201.45343020159248</v>
      </c>
      <c r="AU74" s="4">
        <f>$T74-(AF74*'Feedstock Conversions'!$B$8)-'Rail Costs'!R74</f>
        <v>206.38050415717288</v>
      </c>
      <c r="AV74" s="4">
        <f>$T74-(AG74*'Feedstock Conversions'!$B$8)-'Rail Costs'!S74</f>
        <v>181.9487311690371</v>
      </c>
      <c r="AW74" s="4">
        <f>$T74-(AH74*'Feedstock Conversions'!$B$8)-'Rail Costs'!T74</f>
        <v>206.14961151196573</v>
      </c>
      <c r="AX74" s="4">
        <f>$T74-(AI74*'Feedstock Conversions'!$B$8)-'Rail Costs'!U74</f>
        <v>225.61615548886681</v>
      </c>
      <c r="AY74" s="4">
        <f>$T74-(AJ74*'Feedstock Conversions'!$B$8)-'Rail Costs'!V74</f>
        <v>215.5655133701367</v>
      </c>
      <c r="BH74">
        <f t="shared" si="7"/>
        <v>21</v>
      </c>
      <c r="BI74">
        <f t="shared" si="8"/>
        <v>2020</v>
      </c>
      <c r="BJ74">
        <f t="shared" si="11"/>
        <v>5</v>
      </c>
    </row>
    <row r="75" spans="1:62" x14ac:dyDescent="0.2">
      <c r="A75" s="11">
        <v>43980</v>
      </c>
      <c r="B75" s="4">
        <v>26.125</v>
      </c>
      <c r="C75" s="18">
        <f>DCO!B75+'Rail Costs'!B75</f>
        <v>30.49028555431131</v>
      </c>
      <c r="E75" s="4">
        <f>DCO!C75*'Feedstock Conversions'!B$14</f>
        <v>250.02034154535272</v>
      </c>
      <c r="F75" s="4">
        <f>DCO!C75*'Feedstock Conversions'!B$8</f>
        <v>280.51062709966402</v>
      </c>
      <c r="H75" s="4">
        <f>'Fuel Values'!B75-DCO!I75-DCO!J75-DCO!K75</f>
        <v>-20.288161160967775</v>
      </c>
      <c r="I75" s="18">
        <f>('LCFS Values'!$E$3-$AA$4)/1000000*'LCFS Values'!B75*'LCFS Values'!$G$2*100</f>
        <v>173.91316116096777</v>
      </c>
      <c r="J75" s="4">
        <f>'RIN Values'!C75</f>
        <v>84.375</v>
      </c>
      <c r="K75" s="4">
        <f>'Fixed Credits Value'!B75</f>
        <v>100</v>
      </c>
      <c r="L75" s="4">
        <f t="shared" si="9"/>
        <v>338</v>
      </c>
      <c r="M75" s="4">
        <f>L75/'Feedstock Conversions'!B$21</f>
        <v>43.013489437515908</v>
      </c>
      <c r="O75" s="4">
        <f>'Fuel Values'!C75*100</f>
        <v>97.330000000000013</v>
      </c>
      <c r="P75" s="18">
        <f>('LCFS Values'!$E$3-AB$4)/1000000*'LCFS Values'!B75*'LCFS Values'!$G$2*100</f>
        <v>154.79440558409723</v>
      </c>
      <c r="Q75" s="4">
        <f>'RIN Values'!D75</f>
        <v>95.625</v>
      </c>
      <c r="R75" s="4">
        <f>'Fixed Credits Value'!B75</f>
        <v>100</v>
      </c>
      <c r="S75" s="4">
        <f>'Fixed Credits Value'!C75</f>
        <v>16</v>
      </c>
      <c r="T75" s="4">
        <f t="shared" si="5"/>
        <v>463.7494055840973</v>
      </c>
      <c r="U75" s="4">
        <f>T75/'Feedstock Conversions'!B$9</f>
        <v>49.466603262303714</v>
      </c>
      <c r="W75" s="4">
        <f t="shared" si="10"/>
        <v>87.979658454647279</v>
      </c>
      <c r="X75" s="4">
        <f t="shared" si="6"/>
        <v>125.7494055840973</v>
      </c>
      <c r="AE75" s="4">
        <f>$B75+'Rail Costs'!K75</f>
        <v>27.216321388577828</v>
      </c>
      <c r="AF75" s="4">
        <v>26.25</v>
      </c>
      <c r="AG75" s="4">
        <f>B75+'Rail Costs'!M75</f>
        <v>29.398964165733481</v>
      </c>
      <c r="AH75" s="4">
        <v>27</v>
      </c>
      <c r="AI75" s="4">
        <v>25</v>
      </c>
      <c r="AJ75" s="4">
        <v>25.25</v>
      </c>
      <c r="AM75" s="4">
        <f>$L75-(AE75*'Feedstock Conversions'!$B$14)-'Rail Costs'!Q75</f>
        <v>111.12964936905922</v>
      </c>
      <c r="AN75" s="4">
        <f>$L75-(AF75*'Feedstock Conversions'!$B$14)-'Rail Costs'!R75</f>
        <v>119.46040193606183</v>
      </c>
      <c r="AO75" s="4">
        <f>$L75-(AG75*'Feedstock Conversions'!$B$14)-'Rail Costs'!S75</f>
        <v>93.807593113659493</v>
      </c>
      <c r="AP75" s="4">
        <f>$L75-(AH75*'Feedstock Conversions'!$B$14)-'Rail Costs'!T75</f>
        <v>113.07950929085469</v>
      </c>
      <c r="AQ75" s="4">
        <f>$L75-(AI75*'Feedstock Conversions'!$B$14)-'Rail Costs'!U75</f>
        <v>129.62605326775574</v>
      </c>
      <c r="AR75" s="4">
        <f>$L75-(AJ75*'Feedstock Conversions'!$B$14)-'Rail Costs'!V75</f>
        <v>126.7254111490256</v>
      </c>
      <c r="AT75" s="4">
        <f>$T75-(AE75*'Feedstock Conversions'!$B$8)-'Rail Costs'!Q75</f>
        <v>209.6627335645787</v>
      </c>
      <c r="AU75" s="4">
        <f>$T75-(AF75*'Feedstock Conversions'!$B$8)-'Rail Costs'!R75</f>
        <v>218.95980752015913</v>
      </c>
      <c r="AV75" s="4">
        <f>$T75-(AG75*'Feedstock Conversions'!$B$8)-'Rail Costs'!S75</f>
        <v>190.15803453202329</v>
      </c>
      <c r="AW75" s="4">
        <f>$T75-(AH75*'Feedstock Conversions'!$B$8)-'Rail Costs'!T75</f>
        <v>211.82891487495198</v>
      </c>
      <c r="AX75" s="4">
        <f>$T75-(AI75*'Feedstock Conversions'!$B$8)-'Rail Costs'!U75</f>
        <v>230.37545885185304</v>
      </c>
      <c r="AY75" s="4">
        <f>$T75-(AJ75*'Feedstock Conversions'!$B$8)-'Rail Costs'!V75</f>
        <v>227.22481673312291</v>
      </c>
      <c r="BH75">
        <f t="shared" si="7"/>
        <v>22</v>
      </c>
      <c r="BI75">
        <f t="shared" si="8"/>
        <v>2020</v>
      </c>
      <c r="BJ75">
        <f t="shared" si="11"/>
        <v>5</v>
      </c>
    </row>
    <row r="76" spans="1:62" x14ac:dyDescent="0.2">
      <c r="A76" s="11">
        <v>43987</v>
      </c>
      <c r="B76" s="4">
        <v>25.4</v>
      </c>
      <c r="C76" s="18">
        <f>DCO!B76+'Rail Costs'!B76</f>
        <v>29.765285554311308</v>
      </c>
      <c r="E76" s="4">
        <f>DCO!C76*'Feedstock Conversions'!B$14</f>
        <v>244.0753415453527</v>
      </c>
      <c r="F76" s="4">
        <f>DCO!C76*'Feedstock Conversions'!B$8</f>
        <v>273.840627099664</v>
      </c>
      <c r="H76" s="4">
        <f>'Fuel Values'!B76-DCO!I76-DCO!J76-DCO!K76</f>
        <v>-22.139222381032283</v>
      </c>
      <c r="I76" s="18">
        <f>('LCFS Values'!$E$3-$AA$4)/1000000*'LCFS Values'!B76*'LCFS Values'!$G$2*100</f>
        <v>177.31422238103227</v>
      </c>
      <c r="J76" s="4">
        <f>'RIN Values'!C76</f>
        <v>87.525000000000006</v>
      </c>
      <c r="K76" s="4">
        <f>'Fixed Credits Value'!B76</f>
        <v>100</v>
      </c>
      <c r="L76" s="4">
        <f t="shared" si="9"/>
        <v>342.70000000000005</v>
      </c>
      <c r="M76" s="4">
        <f>L76/'Feedstock Conversions'!B$21</f>
        <v>43.611606006617471</v>
      </c>
      <c r="O76" s="4">
        <f>'Fuel Values'!C76*100</f>
        <v>109.21000000000001</v>
      </c>
      <c r="P76" s="18">
        <f>('LCFS Values'!$E$3-AB$4)/1000000*'LCFS Values'!B76*'LCFS Values'!$G$2*100</f>
        <v>157.82157872269445</v>
      </c>
      <c r="Q76" s="4">
        <f>'RIN Values'!D76</f>
        <v>99.194999999999993</v>
      </c>
      <c r="R76" s="4">
        <f>'Fixed Credits Value'!B76</f>
        <v>100</v>
      </c>
      <c r="S76" s="4">
        <f>'Fixed Credits Value'!C76</f>
        <v>16</v>
      </c>
      <c r="T76" s="4">
        <f t="shared" si="5"/>
        <v>482.22657872269451</v>
      </c>
      <c r="U76" s="4">
        <f>T76/'Feedstock Conversions'!B$9</f>
        <v>51.437501730420749</v>
      </c>
      <c r="W76" s="4">
        <f t="shared" si="10"/>
        <v>98.624658454647346</v>
      </c>
      <c r="X76" s="4">
        <f t="shared" si="6"/>
        <v>139.52657872269447</v>
      </c>
      <c r="AE76" s="4">
        <f>$B76+'Rail Costs'!K76</f>
        <v>26.491321388577827</v>
      </c>
      <c r="AF76" s="4">
        <v>25.8</v>
      </c>
      <c r="AG76" s="4">
        <f>B76+'Rail Costs'!M76</f>
        <v>28.67396416573348</v>
      </c>
      <c r="AH76" s="4">
        <v>26.4</v>
      </c>
      <c r="AI76" s="4">
        <v>24.8</v>
      </c>
      <c r="AJ76" s="4">
        <v>24.7</v>
      </c>
      <c r="AM76" s="4">
        <f>$L76-(AE76*'Feedstock Conversions'!$B$14)-'Rail Costs'!Q76</f>
        <v>121.77464936905926</v>
      </c>
      <c r="AN76" s="4">
        <f>$L76-(AF76*'Feedstock Conversions'!$B$14)-'Rail Costs'!R76</f>
        <v>127.85040193606187</v>
      </c>
      <c r="AO76" s="4">
        <f>$L76-(AG76*'Feedstock Conversions'!$B$14)-'Rail Costs'!S76</f>
        <v>104.45259311365953</v>
      </c>
      <c r="AP76" s="4">
        <f>$L76-(AH76*'Feedstock Conversions'!$B$14)-'Rail Costs'!T76</f>
        <v>122.69950929085475</v>
      </c>
      <c r="AQ76" s="4">
        <f>$L76-(AI76*'Feedstock Conversions'!$B$14)-'Rail Costs'!U76</f>
        <v>135.96605326775577</v>
      </c>
      <c r="AR76" s="4">
        <f>$L76-(AJ76*'Feedstock Conversions'!$B$14)-'Rail Costs'!V76</f>
        <v>135.93541114902567</v>
      </c>
      <c r="AT76" s="4">
        <f>$T76-(AE76*'Feedstock Conversions'!$B$8)-'Rail Costs'!Q76</f>
        <v>234.80990670317593</v>
      </c>
      <c r="AU76" s="4">
        <f>$T76-(AF76*'Feedstock Conversions'!$B$8)-'Rail Costs'!R76</f>
        <v>241.57698065875633</v>
      </c>
      <c r="AV76" s="4">
        <f>$T76-(AG76*'Feedstock Conversions'!$B$8)-'Rail Costs'!S76</f>
        <v>215.30520767062052</v>
      </c>
      <c r="AW76" s="4">
        <f>$T76-(AH76*'Feedstock Conversions'!$B$8)-'Rail Costs'!T76</f>
        <v>235.8260880135492</v>
      </c>
      <c r="AX76" s="4">
        <f>$T76-(AI76*'Feedstock Conversions'!$B$8)-'Rail Costs'!U76</f>
        <v>250.69263199045022</v>
      </c>
      <c r="AY76" s="4">
        <f>$T76-(AJ76*'Feedstock Conversions'!$B$8)-'Rail Costs'!V76</f>
        <v>250.76198987172012</v>
      </c>
      <c r="BH76">
        <f t="shared" si="7"/>
        <v>23</v>
      </c>
      <c r="BI76">
        <f t="shared" si="8"/>
        <v>2020</v>
      </c>
      <c r="BJ76">
        <f t="shared" si="11"/>
        <v>6</v>
      </c>
    </row>
    <row r="77" spans="1:62" x14ac:dyDescent="0.2">
      <c r="A77" s="11">
        <v>43994</v>
      </c>
      <c r="B77" s="4">
        <v>23.9</v>
      </c>
      <c r="C77" s="18">
        <f>DCO!B77+'Rail Costs'!B77</f>
        <v>28.265285554311308</v>
      </c>
      <c r="E77" s="4">
        <f>DCO!C77*'Feedstock Conversions'!B$14</f>
        <v>231.77534154535272</v>
      </c>
      <c r="F77" s="4">
        <f>DCO!C77*'Feedstock Conversions'!B$8</f>
        <v>260.04062709966399</v>
      </c>
      <c r="H77" s="4">
        <f>'Fuel Values'!B77-DCO!I77-DCO!J77-DCO!K77</f>
        <v>-12.011335817806469</v>
      </c>
      <c r="I77" s="18">
        <f>('LCFS Values'!$E$3-$AA$4)/1000000*'LCFS Values'!B77*'LCFS Values'!$G$2*100</f>
        <v>175.43633581780648</v>
      </c>
      <c r="J77" s="4">
        <f>'RIN Values'!C77</f>
        <v>84.074999999999989</v>
      </c>
      <c r="K77" s="4">
        <f>'Fixed Credits Value'!B77</f>
        <v>100</v>
      </c>
      <c r="L77" s="4">
        <f t="shared" si="9"/>
        <v>347.5</v>
      </c>
      <c r="M77" s="4">
        <f>L77/'Feedstock Conversions'!B$21</f>
        <v>44.222448460167982</v>
      </c>
      <c r="O77" s="4">
        <f>'Fuel Values'!C77*100</f>
        <v>113.77</v>
      </c>
      <c r="P77" s="18">
        <f>('LCFS Values'!$E$3-AB$4)/1000000*'LCFS Values'!B77*'LCFS Values'!$G$2*100</f>
        <v>156.15013343144446</v>
      </c>
      <c r="Q77" s="4">
        <f>'RIN Values'!D77</f>
        <v>95.284999999999997</v>
      </c>
      <c r="R77" s="4">
        <f>'Fixed Credits Value'!B77</f>
        <v>100</v>
      </c>
      <c r="S77" s="4">
        <f>'Fixed Credits Value'!C77</f>
        <v>16</v>
      </c>
      <c r="T77" s="4">
        <f t="shared" si="5"/>
        <v>481.20513343144444</v>
      </c>
      <c r="U77" s="4">
        <f>T77/'Feedstock Conversions'!B$9</f>
        <v>51.328547566020738</v>
      </c>
      <c r="W77" s="4">
        <f t="shared" si="10"/>
        <v>115.72465845464728</v>
      </c>
      <c r="X77" s="4">
        <f t="shared" si="6"/>
        <v>133.70513343144444</v>
      </c>
      <c r="AE77" s="4">
        <f>$B77+'Rail Costs'!K77</f>
        <v>24.991321388577827</v>
      </c>
      <c r="AF77" s="4">
        <v>24.8</v>
      </c>
      <c r="AG77" s="4">
        <f>B77+'Rail Costs'!M77</f>
        <v>27.17396416573348</v>
      </c>
      <c r="AH77" s="4">
        <v>24.8</v>
      </c>
      <c r="AI77" s="4">
        <v>24.5</v>
      </c>
      <c r="AJ77" s="4">
        <v>23.65</v>
      </c>
      <c r="AM77" s="4">
        <f>$L77-(AE77*'Feedstock Conversions'!$B$14)-'Rail Costs'!Q77</f>
        <v>138.87464936905923</v>
      </c>
      <c r="AN77" s="4">
        <f>$L77-(AF77*'Feedstock Conversions'!$B$14)-'Rail Costs'!R77</f>
        <v>140.85040193606181</v>
      </c>
      <c r="AO77" s="4">
        <f>$L77-(AG77*'Feedstock Conversions'!$B$14)-'Rail Costs'!S77</f>
        <v>121.5525931136595</v>
      </c>
      <c r="AP77" s="4">
        <f>$L77-(AH77*'Feedstock Conversions'!$B$14)-'Rail Costs'!T77</f>
        <v>140.61950929085467</v>
      </c>
      <c r="AQ77" s="4">
        <f>$L77-(AI77*'Feedstock Conversions'!$B$14)-'Rail Costs'!U77</f>
        <v>143.22605326775573</v>
      </c>
      <c r="AR77" s="4">
        <f>$L77-(AJ77*'Feedstock Conversions'!$B$14)-'Rail Costs'!V77</f>
        <v>149.34541114902561</v>
      </c>
      <c r="AT77" s="4">
        <f>$T77-(AE77*'Feedstock Conversions'!$B$8)-'Rail Costs'!Q77</f>
        <v>247.58846141192583</v>
      </c>
      <c r="AU77" s="4">
        <f>$T77-(AF77*'Feedstock Conversions'!$B$8)-'Rail Costs'!R77</f>
        <v>249.75553536750624</v>
      </c>
      <c r="AV77" s="4">
        <f>$T77-(AG77*'Feedstock Conversions'!$B$8)-'Rail Costs'!S77</f>
        <v>228.08376237937046</v>
      </c>
      <c r="AW77" s="4">
        <f>$T77-(AH77*'Feedstock Conversions'!$B$8)-'Rail Costs'!T77</f>
        <v>249.52464272229909</v>
      </c>
      <c r="AX77" s="4">
        <f>$T77-(AI77*'Feedstock Conversions'!$B$8)-'Rail Costs'!U77</f>
        <v>252.43118669920017</v>
      </c>
      <c r="AY77" s="4">
        <f>$T77-(AJ77*'Feedstock Conversions'!$B$8)-'Rail Costs'!V77</f>
        <v>259.40054458047007</v>
      </c>
      <c r="BH77">
        <f t="shared" si="7"/>
        <v>24</v>
      </c>
      <c r="BI77">
        <f t="shared" si="8"/>
        <v>2020</v>
      </c>
      <c r="BJ77">
        <f t="shared" si="11"/>
        <v>6</v>
      </c>
    </row>
    <row r="78" spans="1:62" x14ac:dyDescent="0.2">
      <c r="A78" s="11">
        <v>44001</v>
      </c>
      <c r="B78" s="4">
        <v>22.1</v>
      </c>
      <c r="C78" s="18">
        <f>DCO!B78+'Rail Costs'!B78</f>
        <v>26.465285554311311</v>
      </c>
      <c r="E78" s="4">
        <f>DCO!C78*'Feedstock Conversions'!B$14</f>
        <v>217.01534154535273</v>
      </c>
      <c r="F78" s="4">
        <f>DCO!C78*'Feedstock Conversions'!B$8</f>
        <v>243.48062709966405</v>
      </c>
      <c r="H78" s="4">
        <f>'Fuel Values'!B78-DCO!I78-DCO!J78-DCO!K78</f>
        <v>-4.7159486918709774</v>
      </c>
      <c r="I78" s="18">
        <f>('LCFS Values'!$E$3-$AA$4)/1000000*'LCFS Values'!B78*'LCFS Values'!$G$2*100</f>
        <v>173.01594869187099</v>
      </c>
      <c r="J78" s="4">
        <f>'RIN Values'!C78</f>
        <v>85.199999999999989</v>
      </c>
      <c r="K78" s="4">
        <f>'Fixed Credits Value'!B78</f>
        <v>100</v>
      </c>
      <c r="L78" s="4">
        <f t="shared" si="9"/>
        <v>353.5</v>
      </c>
      <c r="M78" s="4">
        <f>L78/'Feedstock Conversions'!B$21</f>
        <v>44.986001527106133</v>
      </c>
      <c r="O78" s="4">
        <f>'Fuel Values'!C78*100</f>
        <v>119.22</v>
      </c>
      <c r="P78" s="18">
        <f>('LCFS Values'!$E$3-AB$4)/1000000*'LCFS Values'!B78*'LCFS Values'!$G$2*100</f>
        <v>153.99582616716668</v>
      </c>
      <c r="Q78" s="4">
        <f>'RIN Values'!D78</f>
        <v>96.559999999999988</v>
      </c>
      <c r="R78" s="4">
        <f>'Fixed Credits Value'!B78</f>
        <v>100</v>
      </c>
      <c r="S78" s="4">
        <f>'Fixed Credits Value'!C78</f>
        <v>16</v>
      </c>
      <c r="T78" s="4">
        <f t="shared" si="5"/>
        <v>485.77582616716666</v>
      </c>
      <c r="U78" s="4">
        <f>T78/'Feedstock Conversions'!B$9</f>
        <v>51.816088124497774</v>
      </c>
      <c r="W78" s="4">
        <f t="shared" si="10"/>
        <v>136.48465845464727</v>
      </c>
      <c r="X78" s="4">
        <f t="shared" si="6"/>
        <v>132.27582616716666</v>
      </c>
      <c r="AE78" s="4">
        <f>$B78+'Rail Costs'!K78</f>
        <v>23.19132138857783</v>
      </c>
      <c r="AF78" s="4">
        <v>22.85</v>
      </c>
      <c r="AG78" s="4">
        <f>B78+'Rail Costs'!M78</f>
        <v>25.373964165733483</v>
      </c>
      <c r="AH78" s="4">
        <v>23.45</v>
      </c>
      <c r="AI78" s="4">
        <v>22.5</v>
      </c>
      <c r="AJ78" s="4">
        <v>22.3</v>
      </c>
      <c r="AM78" s="4">
        <f>$L78-(AE78*'Feedstock Conversions'!$B$14)-'Rail Costs'!Q78</f>
        <v>159.63464936905922</v>
      </c>
      <c r="AN78" s="4">
        <f>$L78-(AF78*'Feedstock Conversions'!$B$14)-'Rail Costs'!R78</f>
        <v>162.8404019360618</v>
      </c>
      <c r="AO78" s="4">
        <f>$L78-(AG78*'Feedstock Conversions'!$B$14)-'Rail Costs'!S78</f>
        <v>142.31259311365946</v>
      </c>
      <c r="AP78" s="4">
        <f>$L78-(AH78*'Feedstock Conversions'!$B$14)-'Rail Costs'!T78</f>
        <v>157.68950929085469</v>
      </c>
      <c r="AQ78" s="4">
        <f>$L78-(AI78*'Feedstock Conversions'!$B$14)-'Rail Costs'!U78</f>
        <v>165.62605326775574</v>
      </c>
      <c r="AR78" s="4">
        <f>$L78-(AJ78*'Feedstock Conversions'!$B$14)-'Rail Costs'!V78</f>
        <v>166.4154111490256</v>
      </c>
      <c r="AT78" s="4">
        <f>$T78-(AE78*'Feedstock Conversions'!$B$8)-'Rail Costs'!Q78</f>
        <v>268.719154147648</v>
      </c>
      <c r="AU78" s="4">
        <f>$T78-(AF78*'Feedstock Conversions'!$B$8)-'Rail Costs'!R78</f>
        <v>272.26622810322846</v>
      </c>
      <c r="AV78" s="4">
        <f>$T78-(AG78*'Feedstock Conversions'!$B$8)-'Rail Costs'!S78</f>
        <v>249.21445511509265</v>
      </c>
      <c r="AW78" s="4">
        <f>$T78-(AH78*'Feedstock Conversions'!$B$8)-'Rail Costs'!T78</f>
        <v>266.5153354580213</v>
      </c>
      <c r="AX78" s="4">
        <f>$T78-(AI78*'Feedstock Conversions'!$B$8)-'Rail Costs'!U78</f>
        <v>275.40187943492236</v>
      </c>
      <c r="AY78" s="4">
        <f>$T78-(AJ78*'Feedstock Conversions'!$B$8)-'Rail Costs'!V78</f>
        <v>276.3912373161923</v>
      </c>
      <c r="BH78">
        <f t="shared" si="7"/>
        <v>25</v>
      </c>
      <c r="BI78">
        <f t="shared" si="8"/>
        <v>2020</v>
      </c>
      <c r="BJ78">
        <f t="shared" si="11"/>
        <v>6</v>
      </c>
    </row>
    <row r="79" spans="1:62" x14ac:dyDescent="0.2">
      <c r="A79" s="11">
        <v>44008</v>
      </c>
      <c r="B79" s="4">
        <v>21.65</v>
      </c>
      <c r="C79" s="18">
        <f>DCO!B79+'Rail Costs'!B79</f>
        <v>26.015285554311308</v>
      </c>
      <c r="E79" s="4">
        <f>DCO!C79*'Feedstock Conversions'!B$14</f>
        <v>213.3253415453527</v>
      </c>
      <c r="F79" s="4">
        <f>DCO!C79*'Feedstock Conversions'!B$8</f>
        <v>239.340627099664</v>
      </c>
      <c r="H79" s="4">
        <f>'Fuel Values'!B79-DCO!I79-DCO!J79-DCO!K79</f>
        <v>1.3259745581935078</v>
      </c>
      <c r="I79" s="18">
        <f>('LCFS Values'!$E$3-$AA$4)/1000000*'LCFS Values'!B79*'LCFS Values'!$G$2*100</f>
        <v>172.8490254418065</v>
      </c>
      <c r="J79" s="4">
        <f>'RIN Values'!C79</f>
        <v>82.125</v>
      </c>
      <c r="K79" s="4">
        <f>'Fixed Credits Value'!B79</f>
        <v>100</v>
      </c>
      <c r="L79" s="4">
        <f t="shared" si="9"/>
        <v>356.29999999999995</v>
      </c>
      <c r="M79" s="4">
        <f>L79/'Feedstock Conversions'!B$21</f>
        <v>45.342326291677267</v>
      </c>
      <c r="O79" s="4">
        <f>'Fuel Values'!C79*100</f>
        <v>118.29</v>
      </c>
      <c r="P79" s="18">
        <f>('LCFS Values'!$E$3-AB$4)/1000000*'LCFS Values'!B79*'LCFS Values'!$G$2*100</f>
        <v>153.8472532523889</v>
      </c>
      <c r="Q79" s="4">
        <f>'RIN Values'!D79</f>
        <v>93.075000000000003</v>
      </c>
      <c r="R79" s="4">
        <f>'Fixed Credits Value'!B79</f>
        <v>100</v>
      </c>
      <c r="S79" s="4">
        <f>'Fixed Credits Value'!C79</f>
        <v>16</v>
      </c>
      <c r="T79" s="4">
        <f t="shared" si="5"/>
        <v>481.2122532523889</v>
      </c>
      <c r="U79" s="4">
        <f>T79/'Feedstock Conversions'!B$9</f>
        <v>51.329307013588149</v>
      </c>
      <c r="W79" s="4">
        <f t="shared" si="10"/>
        <v>142.97465845464725</v>
      </c>
      <c r="X79" s="4">
        <f t="shared" si="6"/>
        <v>124.91225325238895</v>
      </c>
      <c r="AE79" s="4">
        <f>$B79+'Rail Costs'!K79</f>
        <v>22.741321388577827</v>
      </c>
      <c r="AF79" s="4">
        <v>21.95</v>
      </c>
      <c r="AG79" s="4">
        <f>B79+'Rail Costs'!M79</f>
        <v>24.92396416573348</v>
      </c>
      <c r="AH79" s="4">
        <v>22.65</v>
      </c>
      <c r="AI79" s="4">
        <v>22.5</v>
      </c>
      <c r="AJ79" s="4">
        <v>21.4</v>
      </c>
      <c r="AM79" s="4">
        <f>$L79-(AE79*'Feedstock Conversions'!$B$14)-'Rail Costs'!Q79</f>
        <v>166.12464936905917</v>
      </c>
      <c r="AN79" s="4">
        <f>$L79-(AF79*'Feedstock Conversions'!$B$14)-'Rail Costs'!R79</f>
        <v>173.02040193606177</v>
      </c>
      <c r="AO79" s="4">
        <f>$L79-(AG79*'Feedstock Conversions'!$B$14)-'Rail Costs'!S79</f>
        <v>148.80259311365944</v>
      </c>
      <c r="AP79" s="4">
        <f>$L79-(AH79*'Feedstock Conversions'!$B$14)-'Rail Costs'!T79</f>
        <v>167.04950929085464</v>
      </c>
      <c r="AQ79" s="4">
        <f>$L79-(AI79*'Feedstock Conversions'!$B$14)-'Rail Costs'!U79</f>
        <v>168.42605326775569</v>
      </c>
      <c r="AR79" s="4">
        <f>$L79-(AJ79*'Feedstock Conversions'!$B$14)-'Rail Costs'!V79</f>
        <v>176.59541114902558</v>
      </c>
      <c r="AT79" s="4">
        <f>$T79-(AE79*'Feedstock Conversions'!$B$8)-'Rail Costs'!Q79</f>
        <v>268.29558123287035</v>
      </c>
      <c r="AU79" s="4">
        <f>$T79-(AF79*'Feedstock Conversions'!$B$8)-'Rail Costs'!R79</f>
        <v>275.98265518845079</v>
      </c>
      <c r="AV79" s="4">
        <f>$T79-(AG79*'Feedstock Conversions'!$B$8)-'Rail Costs'!S79</f>
        <v>248.79088220031491</v>
      </c>
      <c r="AW79" s="4">
        <f>$T79-(AH79*'Feedstock Conversions'!$B$8)-'Rail Costs'!T79</f>
        <v>269.31176254324356</v>
      </c>
      <c r="AX79" s="4">
        <f>$T79-(AI79*'Feedstock Conversions'!$B$8)-'Rail Costs'!U79</f>
        <v>270.83830652014461</v>
      </c>
      <c r="AY79" s="4">
        <f>$T79-(AJ79*'Feedstock Conversions'!$B$8)-'Rail Costs'!V79</f>
        <v>280.10766440141452</v>
      </c>
      <c r="BH79">
        <f t="shared" si="7"/>
        <v>26</v>
      </c>
      <c r="BI79">
        <f t="shared" si="8"/>
        <v>2020</v>
      </c>
      <c r="BJ79">
        <f t="shared" si="11"/>
        <v>6</v>
      </c>
    </row>
    <row r="80" spans="1:62" x14ac:dyDescent="0.2">
      <c r="A80" s="11">
        <v>44015</v>
      </c>
      <c r="B80" s="4">
        <v>21.25</v>
      </c>
      <c r="C80" s="18">
        <f>DCO!B80+'Rail Costs'!B80</f>
        <v>25.639809630459126</v>
      </c>
      <c r="E80" s="4">
        <f>DCO!C80*'Feedstock Conversions'!B$14</f>
        <v>210.24643896976482</v>
      </c>
      <c r="F80" s="4">
        <f>DCO!C80*'Feedstock Conversions'!B$8</f>
        <v>235.88624860022395</v>
      </c>
      <c r="H80" s="4">
        <f>'Fuel Values'!B80-DCO!I80-DCO!J80-DCO!K80</f>
        <v>0.9168917314515852</v>
      </c>
      <c r="I80" s="18">
        <f>('LCFS Values'!$E$3-$AA$4)/1000000*'LCFS Values'!B80*'LCFS Values'!$G$2*100</f>
        <v>169.27060826854841</v>
      </c>
      <c r="J80" s="4">
        <f>'RIN Values'!C80</f>
        <v>85.3125</v>
      </c>
      <c r="K80" s="4">
        <f>'Fixed Credits Value'!B80</f>
        <v>100</v>
      </c>
      <c r="L80" s="4">
        <f t="shared" si="9"/>
        <v>355.5</v>
      </c>
      <c r="M80" s="4">
        <f>L80/'Feedstock Conversions'!B$21</f>
        <v>45.240519216085517</v>
      </c>
      <c r="O80" s="4">
        <f>'Fuel Values'!C80*100</f>
        <v>120.36</v>
      </c>
      <c r="P80" s="18">
        <f>('LCFS Values'!$E$3-AB$4)/1000000*'LCFS Values'!B80*'LCFS Values'!$G$2*100</f>
        <v>150.66222139184029</v>
      </c>
      <c r="Q80" s="4">
        <f>'RIN Values'!D80</f>
        <v>96.6875</v>
      </c>
      <c r="R80" s="4">
        <f>'Fixed Credits Value'!B80</f>
        <v>100</v>
      </c>
      <c r="S80" s="4">
        <f>'Fixed Credits Value'!C80</f>
        <v>16</v>
      </c>
      <c r="T80" s="4">
        <f t="shared" si="5"/>
        <v>483.70972139184028</v>
      </c>
      <c r="U80" s="4">
        <f>T80/'Feedstock Conversions'!B$9</f>
        <v>51.595703615129629</v>
      </c>
      <c r="W80" s="4">
        <f t="shared" si="10"/>
        <v>145.25356103023518</v>
      </c>
      <c r="X80" s="4">
        <f t="shared" si="6"/>
        <v>128.20972139184028</v>
      </c>
      <c r="AE80" s="4">
        <f>$B80+'Rail Costs'!K80</f>
        <v>22.347452407614782</v>
      </c>
      <c r="AF80" s="4">
        <v>21.75</v>
      </c>
      <c r="AG80" s="4">
        <f>B80+'Rail Costs'!M80</f>
        <v>24.542357222844345</v>
      </c>
      <c r="AH80" s="4">
        <v>22.25</v>
      </c>
      <c r="AI80" s="4">
        <v>22.5</v>
      </c>
      <c r="AJ80" s="4">
        <v>21</v>
      </c>
      <c r="AM80" s="4">
        <f>$L80-(AE80*'Feedstock Conversions'!$B$14)-'Rail Costs'!Q80</f>
        <v>168.53360807337978</v>
      </c>
      <c r="AN80" s="4">
        <f>$L80-(AF80*'Feedstock Conversions'!$B$14)-'Rail Costs'!R80</f>
        <v>173.84192104806215</v>
      </c>
      <c r="AO80" s="4">
        <f>$L80-(AG80*'Feedstock Conversions'!$B$14)-'Rail Costs'!S80</f>
        <v>151.11423689519691</v>
      </c>
      <c r="AP80" s="4">
        <f>$L80-(AH80*'Feedstock Conversions'!$B$14)-'Rail Costs'!T80</f>
        <v>169.50973125316284</v>
      </c>
      <c r="AQ80" s="4">
        <f>$L80-(AI80*'Feedstock Conversions'!$B$14)-'Rail Costs'!U80</f>
        <v>167.607098510833</v>
      </c>
      <c r="AR80" s="4">
        <f>$L80-(AJ80*'Feedstock Conversions'!$B$14)-'Rail Costs'!V80</f>
        <v>179.05167750379542</v>
      </c>
      <c r="AT80" s="4">
        <f>$T80-(AE80*'Feedstock Conversions'!$B$8)-'Rail Costs'!Q80</f>
        <v>274.39587705760528</v>
      </c>
      <c r="AU80" s="4">
        <f>$T80-(AF80*'Feedstock Conversions'!$B$8)-'Rail Costs'!R80</f>
        <v>280.30164243990242</v>
      </c>
      <c r="AV80" s="4">
        <f>$T80-(AG80*'Feedstock Conversions'!$B$8)-'Rail Costs'!S80</f>
        <v>254.78160106419284</v>
      </c>
      <c r="AW80" s="4">
        <f>$T80-(AH80*'Feedstock Conversions'!$B$8)-'Rail Costs'!T80</f>
        <v>275.46945264500312</v>
      </c>
      <c r="AX80" s="4">
        <f>$T80-(AI80*'Feedstock Conversions'!$B$8)-'Rail Costs'!U80</f>
        <v>273.31681990267327</v>
      </c>
      <c r="AY80" s="4">
        <f>$T80-(AJ80*'Feedstock Conversions'!$B$8)-'Rail Costs'!V80</f>
        <v>286.26139889563569</v>
      </c>
      <c r="BH80">
        <f t="shared" si="7"/>
        <v>27</v>
      </c>
      <c r="BI80">
        <f t="shared" si="8"/>
        <v>2020</v>
      </c>
      <c r="BJ80">
        <f t="shared" si="11"/>
        <v>7</v>
      </c>
    </row>
    <row r="81" spans="1:62" x14ac:dyDescent="0.2">
      <c r="A81" s="11">
        <v>44022</v>
      </c>
      <c r="B81" s="4">
        <v>21.25</v>
      </c>
      <c r="C81" s="18">
        <f>DCO!B81+'Rail Costs'!B81</f>
        <v>25.639809630459126</v>
      </c>
      <c r="E81" s="4">
        <f>DCO!C81*'Feedstock Conversions'!B$14</f>
        <v>210.24643896976482</v>
      </c>
      <c r="F81" s="4">
        <f>DCO!C81*'Feedstock Conversions'!B$8</f>
        <v>235.88624860022395</v>
      </c>
      <c r="H81" s="4">
        <f>'Fuel Values'!B81-DCO!I81-DCO!J81-DCO!K81</f>
        <v>0.64405806064513627</v>
      </c>
      <c r="I81" s="18">
        <f>('LCFS Values'!$E$3-$AA$4)/1000000*'LCFS Values'!B81*'LCFS Values'!$G$2*100</f>
        <v>166.50594193935487</v>
      </c>
      <c r="J81" s="4">
        <f>'RIN Values'!C81</f>
        <v>88.35</v>
      </c>
      <c r="K81" s="4">
        <f>'Fixed Credits Value'!B81</f>
        <v>100</v>
      </c>
      <c r="L81" s="4">
        <f t="shared" si="9"/>
        <v>355.5</v>
      </c>
      <c r="M81" s="4">
        <f>L81/'Feedstock Conversions'!B$21</f>
        <v>45.240519216085517</v>
      </c>
      <c r="O81" s="4">
        <f>'Fuel Values'!C81*100</f>
        <v>124.70000000000002</v>
      </c>
      <c r="P81" s="18">
        <f>('LCFS Values'!$E$3-AB$4)/1000000*'LCFS Values'!B81*'LCFS Values'!$G$2*100</f>
        <v>148.20148249083334</v>
      </c>
      <c r="Q81" s="4">
        <f>'RIN Values'!D81</f>
        <v>100.13</v>
      </c>
      <c r="R81" s="4">
        <f>'Fixed Credits Value'!B81</f>
        <v>100</v>
      </c>
      <c r="S81" s="4">
        <f>'Fixed Credits Value'!C81</f>
        <v>16</v>
      </c>
      <c r="T81" s="4">
        <f t="shared" si="5"/>
        <v>489.03148249083335</v>
      </c>
      <c r="U81" s="4">
        <f>T81/'Feedstock Conversions'!B$9</f>
        <v>52.163358132355555</v>
      </c>
      <c r="W81" s="4">
        <f t="shared" si="10"/>
        <v>145.25356103023518</v>
      </c>
      <c r="X81" s="4">
        <f t="shared" si="6"/>
        <v>133.53148249083335</v>
      </c>
      <c r="AE81" s="4">
        <f>$B81+'Rail Costs'!K81</f>
        <v>22.347452407614782</v>
      </c>
      <c r="AF81" s="4">
        <v>21.75</v>
      </c>
      <c r="AG81" s="4">
        <f>B81+'Rail Costs'!M81</f>
        <v>24.542357222844345</v>
      </c>
      <c r="AH81" s="4">
        <v>22.25</v>
      </c>
      <c r="AI81" s="4">
        <v>22.5</v>
      </c>
      <c r="AJ81" s="4">
        <v>21</v>
      </c>
      <c r="AM81" s="4">
        <f>$L81-(AE81*'Feedstock Conversions'!$B$14)-'Rail Costs'!Q81</f>
        <v>168.53360807337978</v>
      </c>
      <c r="AN81" s="4">
        <f>$L81-(AF81*'Feedstock Conversions'!$B$14)-'Rail Costs'!R81</f>
        <v>173.84192104806215</v>
      </c>
      <c r="AO81" s="4">
        <f>$L81-(AG81*'Feedstock Conversions'!$B$14)-'Rail Costs'!S81</f>
        <v>151.11423689519691</v>
      </c>
      <c r="AP81" s="4">
        <f>$L81-(AH81*'Feedstock Conversions'!$B$14)-'Rail Costs'!T81</f>
        <v>169.50973125316284</v>
      </c>
      <c r="AQ81" s="4">
        <f>$L81-(AI81*'Feedstock Conversions'!$B$14)-'Rail Costs'!U81</f>
        <v>167.607098510833</v>
      </c>
      <c r="AR81" s="4">
        <f>$L81-(AJ81*'Feedstock Conversions'!$B$14)-'Rail Costs'!V81</f>
        <v>179.05167750379542</v>
      </c>
      <c r="AT81" s="4">
        <f>$T81-(AE81*'Feedstock Conversions'!$B$8)-'Rail Costs'!Q81</f>
        <v>279.71763815659835</v>
      </c>
      <c r="AU81" s="4">
        <f>$T81-(AF81*'Feedstock Conversions'!$B$8)-'Rail Costs'!R81</f>
        <v>285.6234035388955</v>
      </c>
      <c r="AV81" s="4">
        <f>$T81-(AG81*'Feedstock Conversions'!$B$8)-'Rail Costs'!S81</f>
        <v>260.10336216318592</v>
      </c>
      <c r="AW81" s="4">
        <f>$T81-(AH81*'Feedstock Conversions'!$B$8)-'Rail Costs'!T81</f>
        <v>280.7912137439962</v>
      </c>
      <c r="AX81" s="4">
        <f>$T81-(AI81*'Feedstock Conversions'!$B$8)-'Rail Costs'!U81</f>
        <v>278.63858100166635</v>
      </c>
      <c r="AY81" s="4">
        <f>$T81-(AJ81*'Feedstock Conversions'!$B$8)-'Rail Costs'!V81</f>
        <v>291.58315999462877</v>
      </c>
      <c r="BH81">
        <f t="shared" si="7"/>
        <v>28</v>
      </c>
      <c r="BI81">
        <f t="shared" si="8"/>
        <v>2020</v>
      </c>
      <c r="BJ81">
        <f t="shared" si="11"/>
        <v>7</v>
      </c>
    </row>
    <row r="82" spans="1:62" x14ac:dyDescent="0.2">
      <c r="A82" s="11">
        <v>44029</v>
      </c>
      <c r="B82" s="4">
        <v>21.25</v>
      </c>
      <c r="C82" s="18">
        <f>DCO!B82+'Rail Costs'!B82</f>
        <v>25.639809630459126</v>
      </c>
      <c r="E82" s="4">
        <f>DCO!C82*'Feedstock Conversions'!B$14</f>
        <v>210.24643896976482</v>
      </c>
      <c r="F82" s="4">
        <f>DCO!C82*'Feedstock Conversions'!B$8</f>
        <v>235.88624860022395</v>
      </c>
      <c r="H82" s="4">
        <f>'Fuel Values'!B82-DCO!I82-DCO!J82-DCO!K82</f>
        <v>5.8502160621935388</v>
      </c>
      <c r="I82" s="18">
        <f>('LCFS Values'!$E$3-$AA$4)/1000000*'LCFS Values'!B82*'LCFS Values'!$G$2*100</f>
        <v>162.49978393780646</v>
      </c>
      <c r="J82" s="4">
        <f>'RIN Values'!C82</f>
        <v>88.35</v>
      </c>
      <c r="K82" s="4">
        <f>'Fixed Credits Value'!B82</f>
        <v>100</v>
      </c>
      <c r="L82" s="4">
        <f t="shared" si="9"/>
        <v>356.70000000000005</v>
      </c>
      <c r="M82" s="4">
        <f>L82/'Feedstock Conversions'!B$21</f>
        <v>45.393229829473157</v>
      </c>
      <c r="O82" s="4">
        <f>'Fuel Values'!C82*100</f>
        <v>123.72000000000001</v>
      </c>
      <c r="P82" s="18">
        <f>('LCFS Values'!$E$3-AB$4)/1000000*'LCFS Values'!B82*'LCFS Values'!$G$2*100</f>
        <v>144.63573253616667</v>
      </c>
      <c r="Q82" s="4">
        <f>'RIN Values'!D82</f>
        <v>100.13</v>
      </c>
      <c r="R82" s="4">
        <f>'Fixed Credits Value'!B82</f>
        <v>100</v>
      </c>
      <c r="S82" s="4">
        <f>'Fixed Credits Value'!C82</f>
        <v>16</v>
      </c>
      <c r="T82" s="4">
        <f t="shared" si="5"/>
        <v>484.48573253616667</v>
      </c>
      <c r="U82" s="4">
        <f>T82/'Feedstock Conversions'!B$9</f>
        <v>51.678478137191114</v>
      </c>
      <c r="W82" s="4">
        <f t="shared" si="10"/>
        <v>146.45356103023522</v>
      </c>
      <c r="X82" s="4">
        <f t="shared" si="6"/>
        <v>127.78573253616662</v>
      </c>
      <c r="AE82" s="4">
        <f>$B82+'Rail Costs'!K82</f>
        <v>22.347452407614782</v>
      </c>
      <c r="AF82" s="4">
        <v>21.75</v>
      </c>
      <c r="AG82" s="4">
        <f>B82+'Rail Costs'!M82</f>
        <v>24.542357222844345</v>
      </c>
      <c r="AH82" s="4">
        <v>22.25</v>
      </c>
      <c r="AI82" s="4">
        <v>22.5</v>
      </c>
      <c r="AJ82" s="4">
        <v>21</v>
      </c>
      <c r="AM82" s="4">
        <f>$L82-(AE82*'Feedstock Conversions'!$B$14)-'Rail Costs'!Q82</f>
        <v>169.73360807337983</v>
      </c>
      <c r="AN82" s="4">
        <f>$L82-(AF82*'Feedstock Conversions'!$B$14)-'Rail Costs'!R82</f>
        <v>175.04192104806219</v>
      </c>
      <c r="AO82" s="4">
        <f>$L82-(AG82*'Feedstock Conversions'!$B$14)-'Rail Costs'!S82</f>
        <v>152.31423689519696</v>
      </c>
      <c r="AP82" s="4">
        <f>$L82-(AH82*'Feedstock Conversions'!$B$14)-'Rail Costs'!T82</f>
        <v>170.70973125316289</v>
      </c>
      <c r="AQ82" s="4">
        <f>$L82-(AI82*'Feedstock Conversions'!$B$14)-'Rail Costs'!U82</f>
        <v>168.80709851083304</v>
      </c>
      <c r="AR82" s="4">
        <f>$L82-(AJ82*'Feedstock Conversions'!$B$14)-'Rail Costs'!V82</f>
        <v>180.25167750379546</v>
      </c>
      <c r="AT82" s="4">
        <f>$T82-(AE82*'Feedstock Conversions'!$B$8)-'Rail Costs'!Q82</f>
        <v>275.17188820193167</v>
      </c>
      <c r="AU82" s="4">
        <f>$T82-(AF82*'Feedstock Conversions'!$B$8)-'Rail Costs'!R82</f>
        <v>281.07765358422881</v>
      </c>
      <c r="AV82" s="4">
        <f>$T82-(AG82*'Feedstock Conversions'!$B$8)-'Rail Costs'!S82</f>
        <v>255.55761220851923</v>
      </c>
      <c r="AW82" s="4">
        <f>$T82-(AH82*'Feedstock Conversions'!$B$8)-'Rail Costs'!T82</f>
        <v>276.24546378932951</v>
      </c>
      <c r="AX82" s="4">
        <f>$T82-(AI82*'Feedstock Conversions'!$B$8)-'Rail Costs'!U82</f>
        <v>274.09283104699966</v>
      </c>
      <c r="AY82" s="4">
        <f>$T82-(AJ82*'Feedstock Conversions'!$B$8)-'Rail Costs'!V82</f>
        <v>287.03741003996208</v>
      </c>
      <c r="BH82">
        <f t="shared" si="7"/>
        <v>29</v>
      </c>
      <c r="BI82">
        <f t="shared" si="8"/>
        <v>2020</v>
      </c>
      <c r="BJ82">
        <f t="shared" si="11"/>
        <v>7</v>
      </c>
    </row>
    <row r="83" spans="1:62" x14ac:dyDescent="0.2">
      <c r="A83" s="11">
        <v>44036</v>
      </c>
      <c r="B83" s="4">
        <v>21.55</v>
      </c>
      <c r="C83" s="18">
        <f>DCO!B83+'Rail Costs'!B83</f>
        <v>25.939809630459127</v>
      </c>
      <c r="E83" s="4">
        <f>DCO!C83*'Feedstock Conversions'!B$14</f>
        <v>212.70643896976483</v>
      </c>
      <c r="F83" s="4">
        <f>DCO!C83*'Feedstock Conversions'!B$8</f>
        <v>238.64624860022394</v>
      </c>
      <c r="H83" s="4">
        <f>'Fuel Values'!B83-DCO!I83-DCO!J83-DCO!K83</f>
        <v>4.4002160621935502</v>
      </c>
      <c r="I83" s="18">
        <f>('LCFS Values'!$E$3-$AA$4)/1000000*'LCFS Values'!B83*'LCFS Values'!$G$2*100</f>
        <v>162.49978393780646</v>
      </c>
      <c r="J83" s="4">
        <f>'RIN Values'!C83</f>
        <v>90.6</v>
      </c>
      <c r="K83" s="4">
        <f>'Fixed Credits Value'!B83</f>
        <v>100</v>
      </c>
      <c r="L83" s="4">
        <f t="shared" si="9"/>
        <v>357.5</v>
      </c>
      <c r="M83" s="4">
        <f>L83/'Feedstock Conversions'!B$21</f>
        <v>45.495036905064907</v>
      </c>
      <c r="O83" s="4">
        <f>'Fuel Values'!C83*100</f>
        <v>126.93</v>
      </c>
      <c r="P83" s="18">
        <f>('LCFS Values'!$E$3-AB$4)/1000000*'LCFS Values'!B83*'LCFS Values'!$G$2*100</f>
        <v>144.63573253616667</v>
      </c>
      <c r="Q83" s="4">
        <f>'RIN Values'!D83</f>
        <v>102.67999999999999</v>
      </c>
      <c r="R83" s="4">
        <f>'Fixed Credits Value'!B83</f>
        <v>100</v>
      </c>
      <c r="S83" s="4">
        <f>'Fixed Credits Value'!C83</f>
        <v>16</v>
      </c>
      <c r="T83" s="4">
        <f t="shared" si="5"/>
        <v>490.24573253616671</v>
      </c>
      <c r="U83" s="4">
        <f>T83/'Feedstock Conversions'!B$9</f>
        <v>52.292878137191117</v>
      </c>
      <c r="W83" s="4">
        <f t="shared" si="10"/>
        <v>144.79356103023517</v>
      </c>
      <c r="X83" s="4">
        <f t="shared" si="6"/>
        <v>132.74573253616671</v>
      </c>
      <c r="AE83" s="4">
        <f>$B83+'Rail Costs'!K83</f>
        <v>22.647452407614782</v>
      </c>
      <c r="AF83" s="4">
        <v>22.2</v>
      </c>
      <c r="AG83" s="4">
        <f>B83+'Rail Costs'!M83</f>
        <v>24.842357222844345</v>
      </c>
      <c r="AH83" s="4">
        <v>22.55</v>
      </c>
      <c r="AI83" s="4">
        <v>22.5</v>
      </c>
      <c r="AJ83" s="4">
        <v>21.45</v>
      </c>
      <c r="AM83" s="4">
        <f>$L83-(AE83*'Feedstock Conversions'!$B$14)-'Rail Costs'!Q83</f>
        <v>168.07360807337977</v>
      </c>
      <c r="AN83" s="4">
        <f>$L83-(AF83*'Feedstock Conversions'!$B$14)-'Rail Costs'!R83</f>
        <v>172.15192104806215</v>
      </c>
      <c r="AO83" s="4">
        <f>$L83-(AG83*'Feedstock Conversions'!$B$14)-'Rail Costs'!S83</f>
        <v>150.6542368951969</v>
      </c>
      <c r="AP83" s="4">
        <f>$L83-(AH83*'Feedstock Conversions'!$B$14)-'Rail Costs'!T83</f>
        <v>169.04973125316283</v>
      </c>
      <c r="AQ83" s="4">
        <f>$L83-(AI83*'Feedstock Conversions'!$B$14)-'Rail Costs'!U83</f>
        <v>169.607098510833</v>
      </c>
      <c r="AR83" s="4">
        <f>$L83-(AJ83*'Feedstock Conversions'!$B$14)-'Rail Costs'!V83</f>
        <v>177.36167750379542</v>
      </c>
      <c r="AT83" s="4">
        <f>$T83-(AE83*'Feedstock Conversions'!$B$8)-'Rail Costs'!Q83</f>
        <v>278.17188820193172</v>
      </c>
      <c r="AU83" s="4">
        <f>$T83-(AF83*'Feedstock Conversions'!$B$8)-'Rail Costs'!R83</f>
        <v>282.69765358422893</v>
      </c>
      <c r="AV83" s="4">
        <f>$T83-(AG83*'Feedstock Conversions'!$B$8)-'Rail Costs'!S83</f>
        <v>258.55761220851929</v>
      </c>
      <c r="AW83" s="4">
        <f>$T83-(AH83*'Feedstock Conversions'!$B$8)-'Rail Costs'!T83</f>
        <v>279.24546378932956</v>
      </c>
      <c r="AX83" s="4">
        <f>$T83-(AI83*'Feedstock Conversions'!$B$8)-'Rail Costs'!U83</f>
        <v>279.85283104699977</v>
      </c>
      <c r="AY83" s="4">
        <f>$T83-(AJ83*'Feedstock Conversions'!$B$8)-'Rail Costs'!V83</f>
        <v>288.65741003996214</v>
      </c>
      <c r="BH83">
        <f t="shared" si="7"/>
        <v>30</v>
      </c>
      <c r="BI83">
        <f t="shared" si="8"/>
        <v>2020</v>
      </c>
      <c r="BJ83">
        <f t="shared" si="11"/>
        <v>7</v>
      </c>
    </row>
    <row r="84" spans="1:62" x14ac:dyDescent="0.2">
      <c r="A84" s="11">
        <v>44043</v>
      </c>
      <c r="B84" s="4">
        <v>22.35</v>
      </c>
      <c r="C84" s="18">
        <f>DCO!B84+'Rail Costs'!B84</f>
        <v>26.739809630459128</v>
      </c>
      <c r="E84" s="4">
        <f>DCO!C84*'Feedstock Conversions'!B$14</f>
        <v>219.26643896976483</v>
      </c>
      <c r="F84" s="4">
        <f>DCO!C84*'Feedstock Conversions'!B$8</f>
        <v>246.00624860022396</v>
      </c>
      <c r="H84" s="4">
        <f>'Fuel Values'!B84-DCO!I84-DCO!J84-DCO!K84</f>
        <v>-3.0401733145806418</v>
      </c>
      <c r="I84" s="18">
        <f>('LCFS Values'!$E$3-$AA$4)/1000000*'LCFS Values'!B84*'LCFS Values'!$G$2*100</f>
        <v>167.09017331458065</v>
      </c>
      <c r="J84" s="4">
        <f>'RIN Values'!C84</f>
        <v>93.449999999999989</v>
      </c>
      <c r="K84" s="4">
        <f>'Fixed Credits Value'!B84</f>
        <v>100</v>
      </c>
      <c r="L84" s="4">
        <f t="shared" si="9"/>
        <v>357.5</v>
      </c>
      <c r="M84" s="4">
        <f>L84/'Feedstock Conversions'!B$21</f>
        <v>45.495036905064907</v>
      </c>
      <c r="O84" s="4">
        <f>'Fuel Values'!C84*100</f>
        <v>124.57000000000001</v>
      </c>
      <c r="P84" s="18">
        <f>('LCFS Values'!$E$3-AB$4)/1000000*'LCFS Values'!B84*'LCFS Values'!$G$2*100</f>
        <v>148.72148769255557</v>
      </c>
      <c r="Q84" s="4">
        <f>'RIN Values'!D84</f>
        <v>105.91</v>
      </c>
      <c r="R84" s="4">
        <f>'Fixed Credits Value'!B84</f>
        <v>100</v>
      </c>
      <c r="S84" s="4">
        <f>'Fixed Credits Value'!C84</f>
        <v>16</v>
      </c>
      <c r="T84" s="4">
        <f t="shared" si="5"/>
        <v>495.20148769255553</v>
      </c>
      <c r="U84" s="4">
        <f>T84/'Feedstock Conversions'!B$9</f>
        <v>52.82149202053926</v>
      </c>
      <c r="W84" s="4">
        <f t="shared" si="10"/>
        <v>138.23356103023517</v>
      </c>
      <c r="X84" s="4">
        <f t="shared" si="6"/>
        <v>137.70148769255553</v>
      </c>
      <c r="AE84" s="4">
        <f>$B84+'Rail Costs'!K84</f>
        <v>23.447452407614783</v>
      </c>
      <c r="AF84" s="4">
        <v>22.8</v>
      </c>
      <c r="AG84" s="4">
        <f>B84+'Rail Costs'!M84</f>
        <v>25.642357222844346</v>
      </c>
      <c r="AH84" s="4">
        <v>22.9</v>
      </c>
      <c r="AI84" s="4">
        <v>22.95</v>
      </c>
      <c r="AJ84" s="4">
        <v>22.35</v>
      </c>
      <c r="AM84" s="4">
        <f>$L84-(AE84*'Feedstock Conversions'!$B$14)-'Rail Costs'!Q84</f>
        <v>161.51360807337977</v>
      </c>
      <c r="AN84" s="4">
        <f>$L84-(AF84*'Feedstock Conversions'!$B$14)-'Rail Costs'!R84</f>
        <v>167.23192104806216</v>
      </c>
      <c r="AO84" s="4">
        <f>$L84-(AG84*'Feedstock Conversions'!$B$14)-'Rail Costs'!S84</f>
        <v>144.0942368951969</v>
      </c>
      <c r="AP84" s="4">
        <f>$L84-(AH84*'Feedstock Conversions'!$B$14)-'Rail Costs'!T84</f>
        <v>166.17973125316286</v>
      </c>
      <c r="AQ84" s="4">
        <f>$L84-(AI84*'Feedstock Conversions'!$B$14)-'Rail Costs'!U84</f>
        <v>165.917098510833</v>
      </c>
      <c r="AR84" s="4">
        <f>$L84-(AJ84*'Feedstock Conversions'!$B$14)-'Rail Costs'!V84</f>
        <v>169.98167750379542</v>
      </c>
      <c r="AT84" s="4">
        <f>$T84-(AE84*'Feedstock Conversions'!$B$8)-'Rail Costs'!Q84</f>
        <v>275.76764335832058</v>
      </c>
      <c r="AU84" s="4">
        <f>$T84-(AF84*'Feedstock Conversions'!$B$8)-'Rail Costs'!R84</f>
        <v>282.13340874061771</v>
      </c>
      <c r="AV84" s="4">
        <f>$T84-(AG84*'Feedstock Conversions'!$B$8)-'Rail Costs'!S84</f>
        <v>256.15336736490809</v>
      </c>
      <c r="AW84" s="4">
        <f>$T84-(AH84*'Feedstock Conversions'!$B$8)-'Rail Costs'!T84</f>
        <v>280.98121894571835</v>
      </c>
      <c r="AX84" s="4">
        <f>$T84-(AI84*'Feedstock Conversions'!$B$8)-'Rail Costs'!U84</f>
        <v>280.66858620338854</v>
      </c>
      <c r="AY84" s="4">
        <f>$T84-(AJ84*'Feedstock Conversions'!$B$8)-'Rail Costs'!V84</f>
        <v>285.33316519635093</v>
      </c>
      <c r="BH84">
        <f t="shared" si="7"/>
        <v>31</v>
      </c>
      <c r="BI84">
        <f t="shared" si="8"/>
        <v>2020</v>
      </c>
      <c r="BJ84">
        <f t="shared" si="11"/>
        <v>7</v>
      </c>
    </row>
    <row r="85" spans="1:62" x14ac:dyDescent="0.2">
      <c r="A85" s="11">
        <v>44050</v>
      </c>
      <c r="B85" s="4">
        <v>23.05</v>
      </c>
      <c r="C85" s="18">
        <f>DCO!B85+'Rail Costs'!B85</f>
        <v>27.439809630459127</v>
      </c>
      <c r="E85" s="4">
        <f>DCO!C85*'Feedstock Conversions'!B$14</f>
        <v>225.00643896976482</v>
      </c>
      <c r="F85" s="4">
        <f>DCO!C85*'Feedstock Conversions'!B$8</f>
        <v>252.44624860022395</v>
      </c>
      <c r="H85" s="4">
        <f>'Fuel Values'!B85-DCO!I85-DCO!J85-DCO!K85</f>
        <v>-0.2347850632258428</v>
      </c>
      <c r="I85" s="18">
        <f>('LCFS Values'!$E$3-$AA$4)/1000000*'LCFS Values'!B85*'LCFS Values'!$G$2*100</f>
        <v>163.58478506322584</v>
      </c>
      <c r="J85" s="4">
        <f>'RIN Values'!C85</f>
        <v>94.65</v>
      </c>
      <c r="K85" s="4">
        <f>'Fixed Credits Value'!B85</f>
        <v>100</v>
      </c>
      <c r="L85" s="4">
        <f t="shared" si="9"/>
        <v>358</v>
      </c>
      <c r="M85" s="4">
        <f>L85/'Feedstock Conversions'!B$21</f>
        <v>45.558666327309751</v>
      </c>
      <c r="O85" s="4">
        <f>'Fuel Values'!C85*100</f>
        <v>125.64</v>
      </c>
      <c r="P85" s="18">
        <f>('LCFS Values'!$E$3-AB$4)/1000000*'LCFS Values'!B85*'LCFS Values'!$G$2*100</f>
        <v>145.60145648222223</v>
      </c>
      <c r="Q85" s="4">
        <f>'RIN Values'!D85</f>
        <v>107.27</v>
      </c>
      <c r="R85" s="4">
        <f>'Fixed Credits Value'!B85</f>
        <v>100</v>
      </c>
      <c r="S85" s="4">
        <f>'Fixed Credits Value'!C85</f>
        <v>16</v>
      </c>
      <c r="T85" s="4">
        <f t="shared" si="5"/>
        <v>494.51145648222223</v>
      </c>
      <c r="U85" s="4">
        <f>T85/'Feedstock Conversions'!B$9</f>
        <v>52.747888691437041</v>
      </c>
      <c r="W85" s="4">
        <f t="shared" si="10"/>
        <v>132.99356103023518</v>
      </c>
      <c r="X85" s="4">
        <f t="shared" si="6"/>
        <v>136.51145648222223</v>
      </c>
      <c r="AE85" s="4">
        <f>$B85+'Rail Costs'!K85</f>
        <v>24.147452407614782</v>
      </c>
      <c r="AF85" s="4">
        <v>23.3</v>
      </c>
      <c r="AG85" s="4">
        <f>B85+'Rail Costs'!M85</f>
        <v>26.342357222844345</v>
      </c>
      <c r="AH85" s="4">
        <v>23.3</v>
      </c>
      <c r="AI85" s="4">
        <v>23.25</v>
      </c>
      <c r="AJ85" s="4">
        <v>22.9</v>
      </c>
      <c r="AM85" s="4">
        <f>$L85-(AE85*'Feedstock Conversions'!$B$14)-'Rail Costs'!Q85</f>
        <v>156.27360807337976</v>
      </c>
      <c r="AN85" s="4">
        <f>$L85-(AF85*'Feedstock Conversions'!$B$14)-'Rail Costs'!R85</f>
        <v>163.63192104806214</v>
      </c>
      <c r="AO85" s="4">
        <f>$L85-(AG85*'Feedstock Conversions'!$B$14)-'Rail Costs'!S85</f>
        <v>138.85423689519689</v>
      </c>
      <c r="AP85" s="4">
        <f>$L85-(AH85*'Feedstock Conversions'!$B$14)-'Rail Costs'!T85</f>
        <v>163.39973125316283</v>
      </c>
      <c r="AQ85" s="4">
        <f>$L85-(AI85*'Feedstock Conversions'!$B$14)-'Rail Costs'!U85</f>
        <v>163.95709851083299</v>
      </c>
      <c r="AR85" s="4">
        <f>$L85-(AJ85*'Feedstock Conversions'!$B$14)-'Rail Costs'!V85</f>
        <v>165.97167750379543</v>
      </c>
      <c r="AT85" s="4">
        <f>$T85-(AE85*'Feedstock Conversions'!$B$8)-'Rail Costs'!Q85</f>
        <v>268.63761214798728</v>
      </c>
      <c r="AU85" s="4">
        <f>$T85-(AF85*'Feedstock Conversions'!$B$8)-'Rail Costs'!R85</f>
        <v>276.84337753028439</v>
      </c>
      <c r="AV85" s="4">
        <f>$T85-(AG85*'Feedstock Conversions'!$B$8)-'Rail Costs'!S85</f>
        <v>249.02333615457479</v>
      </c>
      <c r="AW85" s="4">
        <f>$T85-(AH85*'Feedstock Conversions'!$B$8)-'Rail Costs'!T85</f>
        <v>276.61118773538504</v>
      </c>
      <c r="AX85" s="4">
        <f>$T85-(AI85*'Feedstock Conversions'!$B$8)-'Rail Costs'!U85</f>
        <v>277.21855499305525</v>
      </c>
      <c r="AY85" s="4">
        <f>$T85-(AJ85*'Feedstock Conversions'!$B$8)-'Rail Costs'!V85</f>
        <v>279.58313398601769</v>
      </c>
      <c r="BH85">
        <f t="shared" si="7"/>
        <v>32</v>
      </c>
      <c r="BI85">
        <f t="shared" si="8"/>
        <v>2020</v>
      </c>
      <c r="BJ85">
        <f t="shared" si="11"/>
        <v>8</v>
      </c>
    </row>
    <row r="86" spans="1:62" x14ac:dyDescent="0.2">
      <c r="A86" s="11">
        <v>44057</v>
      </c>
      <c r="B86" s="4">
        <v>23.85</v>
      </c>
      <c r="C86" s="18">
        <f>DCO!B86+'Rail Costs'!B86</f>
        <v>28.239809630459128</v>
      </c>
      <c r="E86" s="4">
        <f>DCO!C86*'Feedstock Conversions'!B$14</f>
        <v>231.56643896976482</v>
      </c>
      <c r="F86" s="4">
        <f>DCO!C86*'Feedstock Conversions'!B$8</f>
        <v>259.80624860022397</v>
      </c>
      <c r="H86" s="4">
        <f>'Fuel Values'!B86-DCO!I86-DCO!J86-DCO!K86</f>
        <v>6.3521404376774058</v>
      </c>
      <c r="I86" s="18">
        <f>('LCFS Values'!$E$3-$AA$4)/1000000*'LCFS Values'!B86*'LCFS Values'!$G$2*100</f>
        <v>161.24785956232259</v>
      </c>
      <c r="J86" s="4">
        <f>'RIN Values'!C86</f>
        <v>92.4</v>
      </c>
      <c r="K86" s="4">
        <f>'Fixed Credits Value'!B86</f>
        <v>100</v>
      </c>
      <c r="L86" s="4">
        <f t="shared" si="9"/>
        <v>360</v>
      </c>
      <c r="M86" s="4">
        <f>L86/'Feedstock Conversions'!B$21</f>
        <v>45.813184016289135</v>
      </c>
      <c r="O86" s="4">
        <f>'Fuel Values'!C86*100</f>
        <v>124.81</v>
      </c>
      <c r="P86" s="18">
        <f>('LCFS Values'!$E$3-AB$4)/1000000*'LCFS Values'!B86*'LCFS Values'!$G$2*100</f>
        <v>143.52143567533332</v>
      </c>
      <c r="Q86" s="4">
        <f>'RIN Values'!D86</f>
        <v>104.72</v>
      </c>
      <c r="R86" s="4">
        <f>'Fixed Credits Value'!B86</f>
        <v>100</v>
      </c>
      <c r="S86" s="4">
        <f>'Fixed Credits Value'!C86</f>
        <v>16</v>
      </c>
      <c r="T86" s="4">
        <f t="shared" si="5"/>
        <v>489.05143567533332</v>
      </c>
      <c r="U86" s="4">
        <f>T86/'Feedstock Conversions'!B$9</f>
        <v>52.165486472035553</v>
      </c>
      <c r="W86" s="4">
        <f t="shared" si="10"/>
        <v>128.43356103023518</v>
      </c>
      <c r="X86" s="4">
        <f t="shared" si="6"/>
        <v>129.05143567533332</v>
      </c>
      <c r="AE86" s="4">
        <f>$B86+'Rail Costs'!K86</f>
        <v>24.947452407614783</v>
      </c>
      <c r="AF86" s="4">
        <v>24.1</v>
      </c>
      <c r="AG86" s="4">
        <f>B86+'Rail Costs'!M86</f>
        <v>27.142357222844346</v>
      </c>
      <c r="AH86" s="4">
        <v>24.1</v>
      </c>
      <c r="AI86" s="4">
        <v>23.7</v>
      </c>
      <c r="AJ86" s="4">
        <v>23.6</v>
      </c>
      <c r="AM86" s="4">
        <f>$L86-(AE86*'Feedstock Conversions'!$B$14)-'Rail Costs'!Q86</f>
        <v>151.71360807337976</v>
      </c>
      <c r="AN86" s="4">
        <f>$L86-(AF86*'Feedstock Conversions'!$B$14)-'Rail Costs'!R86</f>
        <v>159.07192104806214</v>
      </c>
      <c r="AO86" s="4">
        <f>$L86-(AG86*'Feedstock Conversions'!$B$14)-'Rail Costs'!S86</f>
        <v>134.29423689519689</v>
      </c>
      <c r="AP86" s="4">
        <f>$L86-(AH86*'Feedstock Conversions'!$B$14)-'Rail Costs'!T86</f>
        <v>158.83973125316282</v>
      </c>
      <c r="AQ86" s="4">
        <f>$L86-(AI86*'Feedstock Conversions'!$B$14)-'Rail Costs'!U86</f>
        <v>162.26709851083299</v>
      </c>
      <c r="AR86" s="4">
        <f>$L86-(AJ86*'Feedstock Conversions'!$B$14)-'Rail Costs'!V86</f>
        <v>162.23167750379542</v>
      </c>
      <c r="AT86" s="4">
        <f>$T86-(AE86*'Feedstock Conversions'!$B$8)-'Rail Costs'!Q86</f>
        <v>255.81759134109834</v>
      </c>
      <c r="AU86" s="4">
        <f>$T86-(AF86*'Feedstock Conversions'!$B$8)-'Rail Costs'!R86</f>
        <v>264.02335672339547</v>
      </c>
      <c r="AV86" s="4">
        <f>$T86-(AG86*'Feedstock Conversions'!$B$8)-'Rail Costs'!S86</f>
        <v>236.20331534768587</v>
      </c>
      <c r="AW86" s="4">
        <f>$T86-(AH86*'Feedstock Conversions'!$B$8)-'Rail Costs'!T86</f>
        <v>263.79116692849612</v>
      </c>
      <c r="AX86" s="4">
        <f>$T86-(AI86*'Feedstock Conversions'!$B$8)-'Rail Costs'!U86</f>
        <v>267.61853418616636</v>
      </c>
      <c r="AY86" s="4">
        <f>$T86-(AJ86*'Feedstock Conversions'!$B$8)-'Rail Costs'!V86</f>
        <v>267.68311317912872</v>
      </c>
      <c r="BH86">
        <f t="shared" si="7"/>
        <v>33</v>
      </c>
      <c r="BI86">
        <f t="shared" si="8"/>
        <v>2020</v>
      </c>
      <c r="BJ86">
        <f t="shared" si="11"/>
        <v>8</v>
      </c>
    </row>
    <row r="87" spans="1:62" x14ac:dyDescent="0.2">
      <c r="A87" s="11">
        <v>44064</v>
      </c>
      <c r="B87" s="4">
        <v>24.9</v>
      </c>
      <c r="C87" s="18">
        <f>DCO!B87+'Rail Costs'!B87</f>
        <v>29.289809630459125</v>
      </c>
      <c r="E87" s="4">
        <f>DCO!C87*'Feedstock Conversions'!B$14</f>
        <v>240.1764389697648</v>
      </c>
      <c r="F87" s="4">
        <f>DCO!C87*'Feedstock Conversions'!B$8</f>
        <v>269.46624860022393</v>
      </c>
      <c r="H87" s="4">
        <f>'Fuel Values'!B87-DCO!I87-DCO!J87-DCO!K87</f>
        <v>6.563681063483827</v>
      </c>
      <c r="I87" s="18">
        <f>('LCFS Values'!$E$3-$AA$4)/1000000*'LCFS Values'!B87*'LCFS Values'!$G$2*100</f>
        <v>159.16131893651615</v>
      </c>
      <c r="J87" s="4">
        <f>'RIN Values'!C87</f>
        <v>98.475000000000009</v>
      </c>
      <c r="K87" s="4">
        <f>'Fixed Credits Value'!B87</f>
        <v>100</v>
      </c>
      <c r="L87" s="4">
        <f t="shared" si="9"/>
        <v>364.20000000000005</v>
      </c>
      <c r="M87" s="4">
        <f>L87/'Feedstock Conversions'!B$21</f>
        <v>46.347671163145847</v>
      </c>
      <c r="O87" s="4">
        <f>'Fuel Values'!C87*100</f>
        <v>125.08999999999999</v>
      </c>
      <c r="P87" s="18">
        <f>('LCFS Values'!$E$3-AB$4)/1000000*'LCFS Values'!B87*'LCFS Values'!$G$2*100</f>
        <v>141.66427424061109</v>
      </c>
      <c r="Q87" s="4">
        <f>'RIN Values'!D87</f>
        <v>111.605</v>
      </c>
      <c r="R87" s="4">
        <f>'Fixed Credits Value'!B87</f>
        <v>100</v>
      </c>
      <c r="S87" s="4">
        <f>'Fixed Credits Value'!C87</f>
        <v>16</v>
      </c>
      <c r="T87" s="4">
        <f t="shared" si="5"/>
        <v>494.35927424061111</v>
      </c>
      <c r="U87" s="4">
        <f>T87/'Feedstock Conversions'!B$9</f>
        <v>52.73165591899852</v>
      </c>
      <c r="W87" s="4">
        <f t="shared" si="10"/>
        <v>124.02356103023524</v>
      </c>
      <c r="X87" s="4">
        <f t="shared" si="6"/>
        <v>130.15927424061107</v>
      </c>
      <c r="AE87" s="4">
        <f>$B87+'Rail Costs'!K87</f>
        <v>25.99745240761478</v>
      </c>
      <c r="AF87" s="4">
        <v>25.3</v>
      </c>
      <c r="AG87" s="4">
        <f>B87+'Rail Costs'!M87</f>
        <v>28.192357222844343</v>
      </c>
      <c r="AH87" s="4">
        <v>25.45</v>
      </c>
      <c r="AI87" s="4">
        <v>24.95</v>
      </c>
      <c r="AJ87" s="4">
        <v>24.85</v>
      </c>
      <c r="AM87" s="4">
        <f>$L87-(AE87*'Feedstock Conversions'!$B$14)-'Rail Costs'!Q87</f>
        <v>147.30360807337985</v>
      </c>
      <c r="AN87" s="4">
        <f>$L87-(AF87*'Feedstock Conversions'!$B$14)-'Rail Costs'!R87</f>
        <v>153.43192104806221</v>
      </c>
      <c r="AO87" s="4">
        <f>$L87-(AG87*'Feedstock Conversions'!$B$14)-'Rail Costs'!S87</f>
        <v>129.88423689519698</v>
      </c>
      <c r="AP87" s="4">
        <f>$L87-(AH87*'Feedstock Conversions'!$B$14)-'Rail Costs'!T87</f>
        <v>151.96973125316291</v>
      </c>
      <c r="AQ87" s="4">
        <f>$L87-(AI87*'Feedstock Conversions'!$B$14)-'Rail Costs'!U87</f>
        <v>156.21709851083304</v>
      </c>
      <c r="AR87" s="4">
        <f>$L87-(AJ87*'Feedstock Conversions'!$B$14)-'Rail Costs'!V87</f>
        <v>156.18167750379547</v>
      </c>
      <c r="AT87" s="4">
        <f>$T87-(AE87*'Feedstock Conversions'!$B$8)-'Rail Costs'!Q87</f>
        <v>251.46542990637613</v>
      </c>
      <c r="AU87" s="4">
        <f>$T87-(AF87*'Feedstock Conversions'!$B$8)-'Rail Costs'!R87</f>
        <v>258.29119528867329</v>
      </c>
      <c r="AV87" s="4">
        <f>$T87-(AG87*'Feedstock Conversions'!$B$8)-'Rail Costs'!S87</f>
        <v>231.8511539129637</v>
      </c>
      <c r="AW87" s="4">
        <f>$T87-(AH87*'Feedstock Conversions'!$B$8)-'Rail Costs'!T87</f>
        <v>256.67900549377396</v>
      </c>
      <c r="AX87" s="4">
        <f>$T87-(AI87*'Feedstock Conversions'!$B$8)-'Rail Costs'!U87</f>
        <v>261.42637275144415</v>
      </c>
      <c r="AY87" s="4">
        <f>$T87-(AJ87*'Feedstock Conversions'!$B$8)-'Rail Costs'!V87</f>
        <v>261.49095174440652</v>
      </c>
      <c r="BH87">
        <f t="shared" si="7"/>
        <v>34</v>
      </c>
      <c r="BI87">
        <f t="shared" si="8"/>
        <v>2020</v>
      </c>
      <c r="BJ87">
        <f t="shared" si="11"/>
        <v>8</v>
      </c>
    </row>
    <row r="88" spans="1:62" x14ac:dyDescent="0.2">
      <c r="A88" s="11">
        <v>44071</v>
      </c>
      <c r="B88" s="4">
        <v>25.85</v>
      </c>
      <c r="C88" s="18">
        <f>DCO!B88+'Rail Costs'!B88</f>
        <v>30.239809630459128</v>
      </c>
      <c r="E88" s="4">
        <f>DCO!C88*'Feedstock Conversions'!B$14</f>
        <v>247.96643896976482</v>
      </c>
      <c r="F88" s="4">
        <f>DCO!C88*'Feedstock Conversions'!B$8</f>
        <v>278.20624860022394</v>
      </c>
      <c r="H88" s="4">
        <f>'Fuel Values'!B88-DCO!I88-DCO!J88-DCO!K88</f>
        <v>6.1398356887741556</v>
      </c>
      <c r="I88" s="18">
        <f>('LCFS Values'!$E$3-$AA$4)/1000000*'LCFS Values'!B88*'LCFS Values'!$G$2*100</f>
        <v>158.41016431122586</v>
      </c>
      <c r="J88" s="4">
        <f>'RIN Values'!C88</f>
        <v>102.44999999999999</v>
      </c>
      <c r="K88" s="4">
        <f>'Fixed Credits Value'!B88</f>
        <v>100</v>
      </c>
      <c r="L88" s="4">
        <f t="shared" si="9"/>
        <v>367</v>
      </c>
      <c r="M88" s="4">
        <f>L88/'Feedstock Conversions'!B$21</f>
        <v>46.703995927716981</v>
      </c>
      <c r="O88" s="4">
        <f>'Fuel Values'!C88*100</f>
        <v>124.59</v>
      </c>
      <c r="P88" s="18">
        <f>('LCFS Values'!$E$3-AB$4)/1000000*'LCFS Values'!B88*'LCFS Values'!$G$2*100</f>
        <v>140.99569612411113</v>
      </c>
      <c r="Q88" s="4">
        <f>'RIN Values'!D88</f>
        <v>116.10999999999999</v>
      </c>
      <c r="R88" s="4">
        <f>'Fixed Credits Value'!B88</f>
        <v>100</v>
      </c>
      <c r="S88" s="4">
        <f>'Fixed Credits Value'!C88</f>
        <v>16</v>
      </c>
      <c r="T88" s="4">
        <f t="shared" si="5"/>
        <v>497.69569612411112</v>
      </c>
      <c r="U88" s="4">
        <f>T88/'Feedstock Conversions'!B$9</f>
        <v>53.087540919905187</v>
      </c>
      <c r="W88" s="4">
        <f t="shared" si="10"/>
        <v>119.03356103023518</v>
      </c>
      <c r="X88" s="4">
        <f t="shared" si="6"/>
        <v>130.69569612411112</v>
      </c>
      <c r="AE88" s="4">
        <f>$B88+'Rail Costs'!K88</f>
        <v>26.947452407614783</v>
      </c>
      <c r="AF88" s="4">
        <v>26.2</v>
      </c>
      <c r="AG88" s="4">
        <f>B88+'Rail Costs'!M88</f>
        <v>29.142357222844346</v>
      </c>
      <c r="AH88" s="4">
        <v>26.45</v>
      </c>
      <c r="AI88" s="4">
        <v>26.1</v>
      </c>
      <c r="AJ88" s="4">
        <v>25.85</v>
      </c>
      <c r="AM88" s="4">
        <f>$L88-(AE88*'Feedstock Conversions'!$B$14)-'Rail Costs'!Q88</f>
        <v>142.31360807337978</v>
      </c>
      <c r="AN88" s="4">
        <f>$L88-(AF88*'Feedstock Conversions'!$B$14)-'Rail Costs'!R88</f>
        <v>148.85192104806217</v>
      </c>
      <c r="AO88" s="4">
        <f>$L88-(AG88*'Feedstock Conversions'!$B$14)-'Rail Costs'!S88</f>
        <v>124.89423689519687</v>
      </c>
      <c r="AP88" s="4">
        <f>$L88-(AH88*'Feedstock Conversions'!$B$14)-'Rail Costs'!T88</f>
        <v>146.56973125316284</v>
      </c>
      <c r="AQ88" s="4">
        <f>$L88-(AI88*'Feedstock Conversions'!$B$14)-'Rail Costs'!U88</f>
        <v>149.58709851083299</v>
      </c>
      <c r="AR88" s="4">
        <f>$L88-(AJ88*'Feedstock Conversions'!$B$14)-'Rail Costs'!V88</f>
        <v>150.78167750379541</v>
      </c>
      <c r="AT88" s="4">
        <f>$T88-(AE88*'Feedstock Conversions'!$B$8)-'Rail Costs'!Q88</f>
        <v>246.0618517898761</v>
      </c>
      <c r="AU88" s="4">
        <f>$T88-(AF88*'Feedstock Conversions'!$B$8)-'Rail Costs'!R88</f>
        <v>253.3476171721733</v>
      </c>
      <c r="AV88" s="4">
        <f>$T88-(AG88*'Feedstock Conversions'!$B$8)-'Rail Costs'!S88</f>
        <v>226.4475757964637</v>
      </c>
      <c r="AW88" s="4">
        <f>$T88-(AH88*'Feedstock Conversions'!$B$8)-'Rail Costs'!T88</f>
        <v>250.81542737727398</v>
      </c>
      <c r="AX88" s="4">
        <f>$T88-(AI88*'Feedstock Conversions'!$B$8)-'Rail Costs'!U88</f>
        <v>254.18279463494409</v>
      </c>
      <c r="AY88" s="4">
        <f>$T88-(AJ88*'Feedstock Conversions'!$B$8)-'Rail Costs'!V88</f>
        <v>255.62737362790654</v>
      </c>
      <c r="BH88">
        <f t="shared" si="7"/>
        <v>35</v>
      </c>
      <c r="BI88">
        <f t="shared" si="8"/>
        <v>2020</v>
      </c>
      <c r="BJ88">
        <f t="shared" si="11"/>
        <v>8</v>
      </c>
    </row>
    <row r="89" spans="1:62" x14ac:dyDescent="0.2">
      <c r="A89" s="11">
        <v>44078</v>
      </c>
      <c r="B89" s="4">
        <v>26.85</v>
      </c>
      <c r="C89" s="18">
        <f>DCO!B89+'Rail Costs'!B89</f>
        <v>31.239809630459128</v>
      </c>
      <c r="E89" s="4">
        <f>DCO!C89*'Feedstock Conversions'!B$14</f>
        <v>256.16643896976484</v>
      </c>
      <c r="F89" s="4">
        <f>DCO!C89*'Feedstock Conversions'!B$8</f>
        <v>287.40624860022393</v>
      </c>
      <c r="H89" s="4">
        <f>'Fuel Values'!B89-DCO!I89-DCO!J89-DCO!K89</f>
        <v>4.624446311999975</v>
      </c>
      <c r="I89" s="18">
        <f>('LCFS Values'!$E$3-$AA$4)/1000000*'LCFS Values'!B89*'LCFS Values'!$G$2*100</f>
        <v>163.00055368800002</v>
      </c>
      <c r="J89" s="4">
        <f>'RIN Values'!C89</f>
        <v>108.375</v>
      </c>
      <c r="K89" s="4">
        <f>'Fixed Credits Value'!B89</f>
        <v>100</v>
      </c>
      <c r="L89" s="4">
        <f t="shared" si="9"/>
        <v>376</v>
      </c>
      <c r="M89" s="4">
        <f>L89/'Feedstock Conversions'!B$21</f>
        <v>47.849325528124204</v>
      </c>
      <c r="O89" s="4">
        <f>'Fuel Values'!C89*100</f>
        <v>119.69000000000001</v>
      </c>
      <c r="P89" s="18">
        <f>('LCFS Values'!$E$3-AB$4)/1000000*'LCFS Values'!B89*'LCFS Values'!$G$2*100</f>
        <v>145.08145128050003</v>
      </c>
      <c r="Q89" s="4">
        <f>'RIN Values'!D89</f>
        <v>122.825</v>
      </c>
      <c r="R89" s="4">
        <f>'Fixed Credits Value'!B89</f>
        <v>100</v>
      </c>
      <c r="S89" s="4">
        <f>'Fixed Credits Value'!C89</f>
        <v>16</v>
      </c>
      <c r="T89" s="4">
        <f t="shared" si="5"/>
        <v>503.59645128050005</v>
      </c>
      <c r="U89" s="4">
        <f>T89/'Feedstock Conversions'!B$9</f>
        <v>53.716954803253337</v>
      </c>
      <c r="W89" s="4">
        <f t="shared" si="10"/>
        <v>119.83356103023516</v>
      </c>
      <c r="X89" s="4">
        <f t="shared" si="6"/>
        <v>127.59645128050005</v>
      </c>
      <c r="AE89" s="4">
        <f>$B89+'Rail Costs'!K89</f>
        <v>27.947452407614783</v>
      </c>
      <c r="AF89" s="4">
        <v>27.1</v>
      </c>
      <c r="AG89" s="4">
        <f>B89+'Rail Costs'!M89</f>
        <v>30.142357222844346</v>
      </c>
      <c r="AH89" s="4">
        <v>27.5</v>
      </c>
      <c r="AI89" s="4">
        <v>26.95</v>
      </c>
      <c r="AJ89" s="4">
        <v>26.85</v>
      </c>
      <c r="AM89" s="4">
        <f>$L89-(AE89*'Feedstock Conversions'!$B$14)-'Rail Costs'!Q89</f>
        <v>143.11360807337977</v>
      </c>
      <c r="AN89" s="4">
        <f>$L89-(AF89*'Feedstock Conversions'!$B$14)-'Rail Costs'!R89</f>
        <v>150.47192104806214</v>
      </c>
      <c r="AO89" s="4">
        <f>$L89-(AG89*'Feedstock Conversions'!$B$14)-'Rail Costs'!S89</f>
        <v>125.69423689519688</v>
      </c>
      <c r="AP89" s="4">
        <f>$L89-(AH89*'Feedstock Conversions'!$B$14)-'Rail Costs'!T89</f>
        <v>146.95973125316286</v>
      </c>
      <c r="AQ89" s="4">
        <f>$L89-(AI89*'Feedstock Conversions'!$B$14)-'Rail Costs'!U89</f>
        <v>151.61709851083299</v>
      </c>
      <c r="AR89" s="4">
        <f>$L89-(AJ89*'Feedstock Conversions'!$B$14)-'Rail Costs'!V89</f>
        <v>151.58167750379542</v>
      </c>
      <c r="AT89" s="4">
        <f>$T89-(AE89*'Feedstock Conversions'!$B$8)-'Rail Costs'!Q89</f>
        <v>242.76260694626504</v>
      </c>
      <c r="AU89" s="4">
        <f>$T89-(AF89*'Feedstock Conversions'!$B$8)-'Rail Costs'!R89</f>
        <v>250.9683723285622</v>
      </c>
      <c r="AV89" s="4">
        <f>$T89-(AG89*'Feedstock Conversions'!$B$8)-'Rail Costs'!S89</f>
        <v>223.14833095285258</v>
      </c>
      <c r="AW89" s="4">
        <f>$T89-(AH89*'Feedstock Conversions'!$B$8)-'Rail Costs'!T89</f>
        <v>247.05618253366291</v>
      </c>
      <c r="AX89" s="4">
        <f>$T89-(AI89*'Feedstock Conversions'!$B$8)-'Rail Costs'!U89</f>
        <v>252.26354979133305</v>
      </c>
      <c r="AY89" s="4">
        <f>$T89-(AJ89*'Feedstock Conversions'!$B$8)-'Rail Costs'!V89</f>
        <v>252.32812878429547</v>
      </c>
      <c r="BH89">
        <f t="shared" si="7"/>
        <v>36</v>
      </c>
      <c r="BI89">
        <f t="shared" si="8"/>
        <v>2020</v>
      </c>
      <c r="BJ89">
        <f t="shared" si="11"/>
        <v>9</v>
      </c>
    </row>
    <row r="90" spans="1:62" x14ac:dyDescent="0.2">
      <c r="A90" s="11">
        <v>44085</v>
      </c>
      <c r="B90" s="4">
        <v>27.25</v>
      </c>
      <c r="C90" s="18">
        <f>DCO!B90+'Rail Costs'!B90</f>
        <v>31.639809630459126</v>
      </c>
      <c r="E90" s="4">
        <f>DCO!C90*'Feedstock Conversions'!B$14</f>
        <v>259.44643896976481</v>
      </c>
      <c r="F90" s="4">
        <f>DCO!C90*'Feedstock Conversions'!B$8</f>
        <v>291.08624860022394</v>
      </c>
      <c r="H90" s="4">
        <f>'Fuel Values'!B90-DCO!I90-DCO!J90-DCO!K90</f>
        <v>0.39093376403224056</v>
      </c>
      <c r="I90" s="18">
        <f>('LCFS Values'!$E$3-$AA$4)/1000000*'LCFS Values'!B90*'LCFS Values'!$G$2*100</f>
        <v>165.82781623596776</v>
      </c>
      <c r="J90" s="4">
        <f>'RIN Values'!C90</f>
        <v>113.53125</v>
      </c>
      <c r="K90" s="4">
        <f>'Fixed Credits Value'!B90</f>
        <v>100</v>
      </c>
      <c r="L90" s="4">
        <f t="shared" si="9"/>
        <v>379.75</v>
      </c>
      <c r="M90" s="4">
        <f>L90/'Feedstock Conversions'!B$21</f>
        <v>48.326546194960549</v>
      </c>
      <c r="O90" s="4">
        <f>'Fuel Values'!C90*100</f>
        <v>109.87</v>
      </c>
      <c r="P90" s="18">
        <f>('LCFS Values'!$E$3-AB$4)/1000000*'LCFS Values'!B90*'LCFS Values'!$G$2*100</f>
        <v>147.59790502454862</v>
      </c>
      <c r="Q90" s="4">
        <f>'RIN Values'!D90</f>
        <v>128.66874999999999</v>
      </c>
      <c r="R90" s="4">
        <f>'Fixed Credits Value'!B90</f>
        <v>100</v>
      </c>
      <c r="S90" s="4">
        <f>'Fixed Credits Value'!C90</f>
        <v>16</v>
      </c>
      <c r="T90" s="4">
        <f t="shared" si="5"/>
        <v>502.13665502454865</v>
      </c>
      <c r="U90" s="4">
        <f>T90/'Feedstock Conversions'!B$9</f>
        <v>53.56124320261852</v>
      </c>
      <c r="W90" s="4">
        <f t="shared" si="10"/>
        <v>120.30356103023519</v>
      </c>
      <c r="X90" s="4">
        <f t="shared" si="6"/>
        <v>122.38665502454865</v>
      </c>
      <c r="AE90" s="4">
        <f>$B90+'Rail Costs'!K90</f>
        <v>28.347452407614782</v>
      </c>
      <c r="AF90" s="4">
        <v>27.5</v>
      </c>
      <c r="AG90" s="4">
        <f>B90+'Rail Costs'!M90</f>
        <v>30.542357222844345</v>
      </c>
      <c r="AH90" s="4">
        <v>28</v>
      </c>
      <c r="AI90" s="4">
        <v>27.25</v>
      </c>
      <c r="AJ90" s="4">
        <v>27.25</v>
      </c>
      <c r="AM90" s="4">
        <f>$L90-(AE90*'Feedstock Conversions'!$B$14)-'Rail Costs'!Q90</f>
        <v>143.58360807337979</v>
      </c>
      <c r="AN90" s="4">
        <f>$L90-(AF90*'Feedstock Conversions'!$B$14)-'Rail Costs'!R90</f>
        <v>150.94192104806217</v>
      </c>
      <c r="AO90" s="4">
        <f>$L90-(AG90*'Feedstock Conversions'!$B$14)-'Rail Costs'!S90</f>
        <v>126.16423689519691</v>
      </c>
      <c r="AP90" s="4">
        <f>$L90-(AH90*'Feedstock Conversions'!$B$14)-'Rail Costs'!T90</f>
        <v>146.60973125316286</v>
      </c>
      <c r="AQ90" s="4">
        <f>$L90-(AI90*'Feedstock Conversions'!$B$14)-'Rail Costs'!U90</f>
        <v>152.90709851083298</v>
      </c>
      <c r="AR90" s="4">
        <f>$L90-(AJ90*'Feedstock Conversions'!$B$14)-'Rail Costs'!V90</f>
        <v>152.05167750379542</v>
      </c>
      <c r="AT90" s="4">
        <f>$T90-(AE90*'Feedstock Conversions'!$B$8)-'Rail Costs'!Q90</f>
        <v>237.62281069031363</v>
      </c>
      <c r="AU90" s="4">
        <f>$T90-(AF90*'Feedstock Conversions'!$B$8)-'Rail Costs'!R90</f>
        <v>245.82857607261082</v>
      </c>
      <c r="AV90" s="4">
        <f>$T90-(AG90*'Feedstock Conversions'!$B$8)-'Rail Costs'!S90</f>
        <v>218.00853469690122</v>
      </c>
      <c r="AW90" s="4">
        <f>$T90-(AH90*'Feedstock Conversions'!$B$8)-'Rail Costs'!T90</f>
        <v>240.99638627771151</v>
      </c>
      <c r="AX90" s="4">
        <f>$T90-(AI90*'Feedstock Conversions'!$B$8)-'Rail Costs'!U90</f>
        <v>248.04375353538163</v>
      </c>
      <c r="AY90" s="4">
        <f>$T90-(AJ90*'Feedstock Conversions'!$B$8)-'Rail Costs'!V90</f>
        <v>247.18833252834406</v>
      </c>
      <c r="BH90">
        <f t="shared" si="7"/>
        <v>37</v>
      </c>
      <c r="BI90">
        <f t="shared" si="8"/>
        <v>2020</v>
      </c>
      <c r="BJ90">
        <f t="shared" si="11"/>
        <v>9</v>
      </c>
    </row>
    <row r="91" spans="1:62" x14ac:dyDescent="0.2">
      <c r="A91" s="11">
        <v>44092</v>
      </c>
      <c r="B91" s="4">
        <v>28.45</v>
      </c>
      <c r="C91" s="18">
        <f>DCO!B91+'Rail Costs'!B91</f>
        <v>32.839809630459122</v>
      </c>
      <c r="E91" s="4">
        <f>DCO!C91*'Feedstock Conversions'!B$14</f>
        <v>269.28643896976479</v>
      </c>
      <c r="F91" s="4">
        <f>DCO!C91*'Feedstock Conversions'!B$8</f>
        <v>302.1262486002239</v>
      </c>
      <c r="H91" s="4">
        <f>'Fuel Values'!B91-DCO!I91-DCO!J91-DCO!K91</f>
        <v>7.1986765618063941</v>
      </c>
      <c r="I91" s="18">
        <f>('LCFS Values'!$E$3-$AA$4)/1000000*'LCFS Values'!B91*'LCFS Values'!$G$2*100</f>
        <v>163.50132343819359</v>
      </c>
      <c r="J91" s="4">
        <f>'RIN Values'!C91</f>
        <v>120.30000000000001</v>
      </c>
      <c r="K91" s="4">
        <f>'Fixed Credits Value'!B91</f>
        <v>100</v>
      </c>
      <c r="L91" s="4">
        <f t="shared" si="9"/>
        <v>391</v>
      </c>
      <c r="M91" s="4">
        <f>L91/'Feedstock Conversions'!B$21</f>
        <v>49.758208195469585</v>
      </c>
      <c r="O91" s="4">
        <f>'Fuel Values'!C91*100</f>
        <v>113.55999999999999</v>
      </c>
      <c r="P91" s="18">
        <f>('LCFS Values'!$E$3-AB$4)/1000000*'LCFS Values'!B91*'LCFS Values'!$G$2*100</f>
        <v>145.52717002483334</v>
      </c>
      <c r="Q91" s="4">
        <f>'RIN Values'!D91</f>
        <v>136.34</v>
      </c>
      <c r="R91" s="4">
        <f>'Fixed Credits Value'!B91</f>
        <v>100</v>
      </c>
      <c r="S91" s="4">
        <f>'Fixed Credits Value'!C91</f>
        <v>16</v>
      </c>
      <c r="T91" s="4">
        <f t="shared" ref="T91:T154" si="12">S91+R91+Q91+P91+O91</f>
        <v>511.42717002483334</v>
      </c>
      <c r="U91" s="4">
        <f>T91/'Feedstock Conversions'!B$9</f>
        <v>54.552231469315558</v>
      </c>
      <c r="W91" s="4">
        <f t="shared" si="10"/>
        <v>121.71356103023521</v>
      </c>
      <c r="X91" s="4">
        <f t="shared" ref="X91:X154" si="13">T91-L91</f>
        <v>120.42717002483334</v>
      </c>
      <c r="AE91" s="4">
        <f>$B91+'Rail Costs'!K91</f>
        <v>29.547452407614781</v>
      </c>
      <c r="AF91" s="4">
        <v>28.4</v>
      </c>
      <c r="AG91" s="4">
        <f>B91+'Rail Costs'!M91</f>
        <v>31.742357222844344</v>
      </c>
      <c r="AH91" s="4">
        <v>29.2</v>
      </c>
      <c r="AI91" s="4">
        <v>28.3</v>
      </c>
      <c r="AJ91" s="4">
        <v>28.15</v>
      </c>
      <c r="AM91" s="4">
        <f>$L91-(AE91*'Feedstock Conversions'!$B$14)-'Rail Costs'!Q91</f>
        <v>144.99360807337979</v>
      </c>
      <c r="AN91" s="4">
        <f>$L91-(AF91*'Feedstock Conversions'!$B$14)-'Rail Costs'!R91</f>
        <v>154.81192104806217</v>
      </c>
      <c r="AO91" s="4">
        <f>$L91-(AG91*'Feedstock Conversions'!$B$14)-'Rail Costs'!S91</f>
        <v>127.5742368951969</v>
      </c>
      <c r="AP91" s="4">
        <f>$L91-(AH91*'Feedstock Conversions'!$B$14)-'Rail Costs'!T91</f>
        <v>148.01973125316286</v>
      </c>
      <c r="AQ91" s="4">
        <f>$L91-(AI91*'Feedstock Conversions'!$B$14)-'Rail Costs'!U91</f>
        <v>155.547098510833</v>
      </c>
      <c r="AR91" s="4">
        <f>$L91-(AJ91*'Feedstock Conversions'!$B$14)-'Rail Costs'!V91</f>
        <v>155.92167750379545</v>
      </c>
      <c r="AT91" s="4">
        <f>$T91-(AE91*'Feedstock Conversions'!$B$8)-'Rail Costs'!Q91</f>
        <v>235.87332569059836</v>
      </c>
      <c r="AU91" s="4">
        <f>$T91-(AF91*'Feedstock Conversions'!$B$8)-'Rail Costs'!R91</f>
        <v>246.83909107289551</v>
      </c>
      <c r="AV91" s="4">
        <f>$T91-(AG91*'Feedstock Conversions'!$B$8)-'Rail Costs'!S91</f>
        <v>216.2590496971859</v>
      </c>
      <c r="AW91" s="4">
        <f>$T91-(AH91*'Feedstock Conversions'!$B$8)-'Rail Costs'!T91</f>
        <v>239.24690127799619</v>
      </c>
      <c r="AX91" s="4">
        <f>$T91-(AI91*'Feedstock Conversions'!$B$8)-'Rail Costs'!U91</f>
        <v>247.6742685356663</v>
      </c>
      <c r="AY91" s="4">
        <f>$T91-(AJ91*'Feedstock Conversions'!$B$8)-'Rail Costs'!V91</f>
        <v>248.19884752862879</v>
      </c>
      <c r="BH91">
        <f t="shared" si="7"/>
        <v>38</v>
      </c>
      <c r="BI91">
        <f t="shared" si="8"/>
        <v>2020</v>
      </c>
      <c r="BJ91">
        <f t="shared" si="11"/>
        <v>9</v>
      </c>
    </row>
    <row r="92" spans="1:62" x14ac:dyDescent="0.2">
      <c r="A92" s="11">
        <v>44099</v>
      </c>
      <c r="B92" s="4">
        <v>29.45</v>
      </c>
      <c r="C92" s="18">
        <f>DCO!B92+'Rail Costs'!B92</f>
        <v>33.839809630459122</v>
      </c>
      <c r="E92" s="4">
        <f>DCO!C92*'Feedstock Conversions'!B$14</f>
        <v>277.48643896976478</v>
      </c>
      <c r="F92" s="4">
        <f>DCO!C92*'Feedstock Conversions'!B$8</f>
        <v>311.32624860022389</v>
      </c>
      <c r="H92" s="4">
        <f>'Fuel Values'!B92-DCO!I92-DCO!J92-DCO!K92</f>
        <v>17.079444061161269</v>
      </c>
      <c r="I92" s="18">
        <f>('LCFS Values'!$E$3-$AA$4)/1000000*'LCFS Values'!B92*'LCFS Values'!$G$2*100</f>
        <v>165.17055593883873</v>
      </c>
      <c r="J92" s="4">
        <f>'RIN Values'!C92</f>
        <v>116.25</v>
      </c>
      <c r="K92" s="4">
        <f>'Fixed Credits Value'!B92</f>
        <v>100</v>
      </c>
      <c r="L92" s="4">
        <f t="shared" si="9"/>
        <v>398.5</v>
      </c>
      <c r="M92" s="4">
        <f>L92/'Feedstock Conversions'!B$21</f>
        <v>50.712649529142276</v>
      </c>
      <c r="O92" s="4">
        <f>'Fuel Values'!C92*100</f>
        <v>112.08</v>
      </c>
      <c r="P92" s="18">
        <f>('LCFS Values'!$E$3-AB$4)/1000000*'LCFS Values'!B92*'LCFS Values'!$G$2*100</f>
        <v>147.0128991726111</v>
      </c>
      <c r="Q92" s="4">
        <f>'RIN Values'!D92</f>
        <v>131.75</v>
      </c>
      <c r="R92" s="4">
        <f>'Fixed Credits Value'!B92</f>
        <v>100</v>
      </c>
      <c r="S92" s="4">
        <f>'Fixed Credits Value'!C92</f>
        <v>16</v>
      </c>
      <c r="T92" s="4">
        <f t="shared" si="12"/>
        <v>506.84289917261111</v>
      </c>
      <c r="U92" s="4">
        <f>T92/'Feedstock Conversions'!B$9</f>
        <v>54.063242578411852</v>
      </c>
      <c r="W92" s="4">
        <f t="shared" si="10"/>
        <v>121.01356103023522</v>
      </c>
      <c r="X92" s="4">
        <f t="shared" si="13"/>
        <v>108.34289917261111</v>
      </c>
      <c r="AE92" s="4">
        <f>$B92+'Rail Costs'!K92</f>
        <v>30.547452407614781</v>
      </c>
      <c r="AF92" s="4">
        <v>29.4</v>
      </c>
      <c r="AG92" s="4">
        <f>B92+'Rail Costs'!M92</f>
        <v>32.74235722284434</v>
      </c>
      <c r="AH92" s="4">
        <v>30</v>
      </c>
      <c r="AI92" s="4">
        <v>29.55</v>
      </c>
      <c r="AJ92" s="4">
        <v>29.3</v>
      </c>
      <c r="AM92" s="4">
        <f>$L92-(AE92*'Feedstock Conversions'!$B$14)-'Rail Costs'!Q92</f>
        <v>144.2936080733798</v>
      </c>
      <c r="AN92" s="4">
        <f>$L92-(AF92*'Feedstock Conversions'!$B$14)-'Rail Costs'!R92</f>
        <v>154.11192104806219</v>
      </c>
      <c r="AO92" s="4">
        <f>$L92-(AG92*'Feedstock Conversions'!$B$14)-'Rail Costs'!S92</f>
        <v>126.87423689519692</v>
      </c>
      <c r="AP92" s="4">
        <f>$L92-(AH92*'Feedstock Conversions'!$B$14)-'Rail Costs'!T92</f>
        <v>148.95973125316286</v>
      </c>
      <c r="AQ92" s="4">
        <f>$L92-(AI92*'Feedstock Conversions'!$B$14)-'Rail Costs'!U92</f>
        <v>152.797098510833</v>
      </c>
      <c r="AR92" s="4">
        <f>$L92-(AJ92*'Feedstock Conversions'!$B$14)-'Rail Costs'!V92</f>
        <v>153.99167750379542</v>
      </c>
      <c r="AT92" s="4">
        <f>$T92-(AE92*'Feedstock Conversions'!$B$8)-'Rail Costs'!Q92</f>
        <v>222.08905483837614</v>
      </c>
      <c r="AU92" s="4">
        <f>$T92-(AF92*'Feedstock Conversions'!$B$8)-'Rail Costs'!R92</f>
        <v>233.05482022067329</v>
      </c>
      <c r="AV92" s="4">
        <f>$T92-(AG92*'Feedstock Conversions'!$B$8)-'Rail Costs'!S92</f>
        <v>202.47477884496374</v>
      </c>
      <c r="AW92" s="4">
        <f>$T92-(AH92*'Feedstock Conversions'!$B$8)-'Rail Costs'!T92</f>
        <v>227.30263042577394</v>
      </c>
      <c r="AX92" s="4">
        <f>$T92-(AI92*'Feedstock Conversions'!$B$8)-'Rail Costs'!U92</f>
        <v>231.58999768344407</v>
      </c>
      <c r="AY92" s="4">
        <f>$T92-(AJ92*'Feedstock Conversions'!$B$8)-'Rail Costs'!V92</f>
        <v>233.03457667640652</v>
      </c>
      <c r="BH92">
        <f t="shared" si="7"/>
        <v>39</v>
      </c>
      <c r="BI92">
        <f t="shared" si="8"/>
        <v>2020</v>
      </c>
      <c r="BJ92">
        <f t="shared" si="11"/>
        <v>9</v>
      </c>
    </row>
    <row r="93" spans="1:62" x14ac:dyDescent="0.2">
      <c r="A93" s="11">
        <v>44106</v>
      </c>
      <c r="B93" s="4">
        <v>30.1</v>
      </c>
      <c r="C93" s="18">
        <f>DCO!B93+'Rail Costs'!B93</f>
        <v>34.450571108622619</v>
      </c>
      <c r="E93" s="4">
        <f>DCO!C93*'Feedstock Conversions'!B$14</f>
        <v>282.49468309070545</v>
      </c>
      <c r="F93" s="4">
        <f>DCO!C93*'Feedstock Conversions'!B$8</f>
        <v>316.94525419932808</v>
      </c>
      <c r="H93" s="4">
        <f>'Fuel Values'!B93-DCO!I93-DCO!J93-DCO!K93</f>
        <v>17.436943498451555</v>
      </c>
      <c r="I93" s="18">
        <f>('LCFS Values'!$E$3-$AA$4)/1000000*'LCFS Values'!B93*'LCFS Values'!$G$2*100</f>
        <v>165.71305650154844</v>
      </c>
      <c r="J93" s="4">
        <f>'RIN Values'!C93</f>
        <v>112.35000000000001</v>
      </c>
      <c r="K93" s="4">
        <f>'Fixed Credits Value'!B93</f>
        <v>100</v>
      </c>
      <c r="L93" s="4">
        <f t="shared" si="9"/>
        <v>395.5</v>
      </c>
      <c r="M93" s="4">
        <f>L93/'Feedstock Conversions'!B$21</f>
        <v>50.330872995673204</v>
      </c>
      <c r="O93" s="4">
        <f>'Fuel Values'!C93*100</f>
        <v>112.35</v>
      </c>
      <c r="P93" s="18">
        <f>('LCFS Values'!$E$3-AB$4)/1000000*'LCFS Values'!B93*'LCFS Values'!$G$2*100</f>
        <v>147.49576114563888</v>
      </c>
      <c r="Q93" s="4">
        <f>'RIN Values'!D93</f>
        <v>127.33000000000001</v>
      </c>
      <c r="R93" s="4">
        <f>'Fixed Credits Value'!B93</f>
        <v>100</v>
      </c>
      <c r="S93" s="4">
        <f>'Fixed Credits Value'!C93</f>
        <v>16</v>
      </c>
      <c r="T93" s="4">
        <f t="shared" si="12"/>
        <v>503.17576114563894</v>
      </c>
      <c r="U93" s="4">
        <f>T93/'Feedstock Conversions'!B$9</f>
        <v>53.672081188868155</v>
      </c>
      <c r="W93" s="4">
        <f t="shared" si="10"/>
        <v>113.00531690929455</v>
      </c>
      <c r="X93" s="4">
        <f t="shared" si="13"/>
        <v>107.67576114563894</v>
      </c>
      <c r="AE93" s="4">
        <f>$B93+'Rail Costs'!K93</f>
        <v>31.187642777155656</v>
      </c>
      <c r="AF93" s="4">
        <v>29.95</v>
      </c>
      <c r="AG93" s="4">
        <f>B93+'Rail Costs'!M93</f>
        <v>33.362928331466968</v>
      </c>
      <c r="AH93" s="4">
        <v>30.3</v>
      </c>
      <c r="AI93" s="4">
        <v>29.75</v>
      </c>
      <c r="AJ93" s="4">
        <v>29.95</v>
      </c>
      <c r="AM93" s="4">
        <f>$L93-(AE93*'Feedstock Conversions'!$B$14)-'Rail Costs'!Q93</f>
        <v>136.07727414646689</v>
      </c>
      <c r="AN93" s="4">
        <f>$L93-(AF93*'Feedstock Conversions'!$B$14)-'Rail Costs'!R93</f>
        <v>146.63149046886161</v>
      </c>
      <c r="AO93" s="4">
        <f>$L93-(AG93*'Feedstock Conversions'!$B$14)-'Rail Costs'!S93</f>
        <v>118.81360684473704</v>
      </c>
      <c r="AP93" s="4">
        <f>$L93-(AH93*'Feedstock Conversions'!$B$14)-'Rail Costs'!T93</f>
        <v>143.53137611346978</v>
      </c>
      <c r="AQ93" s="4">
        <f>$L93-(AI93*'Feedstock Conversions'!$B$14)-'Rail Costs'!U93</f>
        <v>148.18742612190934</v>
      </c>
      <c r="AR93" s="4">
        <f>$L93-(AJ93*'Feedstock Conversions'!$B$14)-'Rail Costs'!V93</f>
        <v>145.69965133616373</v>
      </c>
      <c r="AT93" s="4">
        <f>$T93-(AE93*'Feedstock Conversions'!$B$8)-'Rail Costs'!Q93</f>
        <v>212.56539251495019</v>
      </c>
      <c r="AU93" s="4">
        <f>$T93-(AF93*'Feedstock Conversions'!$B$8)-'Rail Costs'!R93</f>
        <v>224.35725161450057</v>
      </c>
      <c r="AV93" s="4">
        <f>$T93-(AG93*'Feedstock Conversions'!$B$8)-'Rail Costs'!S93</f>
        <v>193.12643965890899</v>
      </c>
      <c r="AW93" s="4">
        <f>$T93-(AH93*'Feedstock Conversions'!$B$8)-'Rail Costs'!T93</f>
        <v>220.90713725910871</v>
      </c>
      <c r="AX93" s="4">
        <f>$T93-(AI93*'Feedstock Conversions'!$B$8)-'Rail Costs'!U93</f>
        <v>226.11318726754828</v>
      </c>
      <c r="AY93" s="4">
        <f>$T93-(AJ93*'Feedstock Conversions'!$B$8)-'Rail Costs'!V93</f>
        <v>223.42541248180268</v>
      </c>
      <c r="BH93">
        <f t="shared" si="7"/>
        <v>40</v>
      </c>
      <c r="BI93">
        <f t="shared" si="8"/>
        <v>2020</v>
      </c>
      <c r="BJ93">
        <f t="shared" si="11"/>
        <v>10</v>
      </c>
    </row>
    <row r="94" spans="1:62" x14ac:dyDescent="0.2">
      <c r="A94" s="11">
        <v>44113</v>
      </c>
      <c r="B94" s="4">
        <v>30.5</v>
      </c>
      <c r="C94" s="18">
        <f>DCO!B94+'Rail Costs'!B94</f>
        <v>34.850571108622617</v>
      </c>
      <c r="E94" s="4">
        <f>DCO!C94*'Feedstock Conversions'!B$14</f>
        <v>285.77468309070542</v>
      </c>
      <c r="F94" s="4">
        <f>DCO!C94*'Feedstock Conversions'!B$8</f>
        <v>320.62525419932803</v>
      </c>
      <c r="H94" s="4">
        <f>'Fuel Values'!B94-DCO!I94-DCO!J94-DCO!K94</f>
        <v>12.706368436645135</v>
      </c>
      <c r="I94" s="18">
        <f>('LCFS Values'!$E$3-$AA$4)/1000000*'LCFS Values'!B94*'LCFS Values'!$G$2*100</f>
        <v>163.91863156335486</v>
      </c>
      <c r="J94" s="4">
        <f>'RIN Values'!C94</f>
        <v>115.875</v>
      </c>
      <c r="K94" s="4">
        <f>'Fixed Credits Value'!B94</f>
        <v>100</v>
      </c>
      <c r="L94" s="4">
        <f t="shared" si="9"/>
        <v>392.5</v>
      </c>
      <c r="M94" s="4">
        <f>L94/'Feedstock Conversions'!B$21</f>
        <v>49.949096462204125</v>
      </c>
      <c r="O94" s="4">
        <f>'Fuel Values'!C94*100</f>
        <v>118.37</v>
      </c>
      <c r="P94" s="18">
        <f>('LCFS Values'!$E$3-AB$4)/1000000*'LCFS Values'!B94*'LCFS Values'!$G$2*100</f>
        <v>145.89860231177781</v>
      </c>
      <c r="Q94" s="4">
        <f>'RIN Values'!D94</f>
        <v>131.32499999999999</v>
      </c>
      <c r="R94" s="4">
        <f>'Fixed Credits Value'!B94</f>
        <v>100</v>
      </c>
      <c r="S94" s="4">
        <f>'Fixed Credits Value'!C94</f>
        <v>16</v>
      </c>
      <c r="T94" s="4">
        <f t="shared" si="12"/>
        <v>511.59360231177777</v>
      </c>
      <c r="U94" s="4">
        <f>T94/'Feedstock Conversions'!B$9</f>
        <v>54.569984246589627</v>
      </c>
      <c r="W94" s="4">
        <f t="shared" si="10"/>
        <v>106.72531690929458</v>
      </c>
      <c r="X94" s="4">
        <f t="shared" si="13"/>
        <v>119.09360231177777</v>
      </c>
      <c r="AE94" s="4">
        <f>$B94+'Rail Costs'!K94</f>
        <v>31.587642777155654</v>
      </c>
      <c r="AF94" s="4">
        <v>30.4</v>
      </c>
      <c r="AG94" s="4">
        <f>B94+'Rail Costs'!M94</f>
        <v>33.762928331466966</v>
      </c>
      <c r="AH94" s="4">
        <v>30.8</v>
      </c>
      <c r="AI94" s="4">
        <v>30.2</v>
      </c>
      <c r="AJ94" s="4">
        <v>30.4</v>
      </c>
      <c r="AM94" s="4">
        <f>$L94-(AE94*'Feedstock Conversions'!$B$14)-'Rail Costs'!Q94</f>
        <v>129.79727414646692</v>
      </c>
      <c r="AN94" s="4">
        <f>$L94-(AF94*'Feedstock Conversions'!$B$14)-'Rail Costs'!R94</f>
        <v>139.94149046886162</v>
      </c>
      <c r="AO94" s="4">
        <f>$L94-(AG94*'Feedstock Conversions'!$B$14)-'Rail Costs'!S94</f>
        <v>112.53360684473701</v>
      </c>
      <c r="AP94" s="4">
        <f>$L94-(AH94*'Feedstock Conversions'!$B$14)-'Rail Costs'!T94</f>
        <v>136.43137611346978</v>
      </c>
      <c r="AQ94" s="4">
        <f>$L94-(AI94*'Feedstock Conversions'!$B$14)-'Rail Costs'!U94</f>
        <v>141.49742612190934</v>
      </c>
      <c r="AR94" s="4">
        <f>$L94-(AJ94*'Feedstock Conversions'!$B$14)-'Rail Costs'!V94</f>
        <v>139.00965133616373</v>
      </c>
      <c r="AT94" s="4">
        <f>$T94-(AE94*'Feedstock Conversions'!$B$8)-'Rail Costs'!Q94</f>
        <v>217.30323368108901</v>
      </c>
      <c r="AU94" s="4">
        <f>$T94-(AF94*'Feedstock Conversions'!$B$8)-'Rail Costs'!R94</f>
        <v>228.63509278063941</v>
      </c>
      <c r="AV94" s="4">
        <f>$T94-(AG94*'Feedstock Conversions'!$B$8)-'Rail Costs'!S94</f>
        <v>197.86428082504787</v>
      </c>
      <c r="AW94" s="4">
        <f>$T94-(AH94*'Feedstock Conversions'!$B$8)-'Rail Costs'!T94</f>
        <v>224.72497842524757</v>
      </c>
      <c r="AX94" s="4">
        <f>$T94-(AI94*'Feedstock Conversions'!$B$8)-'Rail Costs'!U94</f>
        <v>230.39102843368713</v>
      </c>
      <c r="AY94" s="4">
        <f>$T94-(AJ94*'Feedstock Conversions'!$B$8)-'Rail Costs'!V94</f>
        <v>227.70325364794152</v>
      </c>
      <c r="BH94">
        <f t="shared" si="7"/>
        <v>41</v>
      </c>
      <c r="BI94">
        <f t="shared" si="8"/>
        <v>2020</v>
      </c>
      <c r="BJ94">
        <f t="shared" si="11"/>
        <v>10</v>
      </c>
    </row>
    <row r="95" spans="1:62" x14ac:dyDescent="0.2">
      <c r="A95" s="11">
        <v>44120</v>
      </c>
      <c r="B95" s="4">
        <v>30.5</v>
      </c>
      <c r="C95" s="18">
        <f>DCO!B95+'Rail Costs'!B95</f>
        <v>34.850571108622617</v>
      </c>
      <c r="E95" s="4">
        <f>DCO!C95*'Feedstock Conversions'!B$14</f>
        <v>285.77468309070542</v>
      </c>
      <c r="F95" s="4">
        <f>DCO!C95*'Feedstock Conversions'!B$8</f>
        <v>320.62525419932803</v>
      </c>
      <c r="H95" s="4">
        <f>'Fuel Values'!B95-DCO!I95-DCO!J95-DCO!K95</f>
        <v>10.741754437161262</v>
      </c>
      <c r="I95" s="18">
        <f>('LCFS Values'!$E$3-$AA$4)/1000000*'LCFS Values'!B95*'LCFS Values'!$G$2*100</f>
        <v>162.58324556283873</v>
      </c>
      <c r="J95" s="4">
        <f>'RIN Values'!C95</f>
        <v>119.17500000000001</v>
      </c>
      <c r="K95" s="4">
        <f>'Fixed Credits Value'!B95</f>
        <v>100</v>
      </c>
      <c r="L95" s="4">
        <f t="shared" si="9"/>
        <v>392.5</v>
      </c>
      <c r="M95" s="4">
        <f>L95/'Feedstock Conversions'!B$21</f>
        <v>49.949096462204125</v>
      </c>
      <c r="O95" s="4">
        <f>'Fuel Values'!C95*100</f>
        <v>118.73</v>
      </c>
      <c r="P95" s="18">
        <f>('LCFS Values'!$E$3-AB$4)/1000000*'LCFS Values'!B95*'LCFS Values'!$G$2*100</f>
        <v>144.71001899355556</v>
      </c>
      <c r="Q95" s="4">
        <f>'RIN Values'!D95</f>
        <v>135.065</v>
      </c>
      <c r="R95" s="4">
        <f>'Fixed Credits Value'!B95</f>
        <v>100</v>
      </c>
      <c r="S95" s="4">
        <f>'Fixed Credits Value'!C95</f>
        <v>16</v>
      </c>
      <c r="T95" s="4">
        <f t="shared" si="12"/>
        <v>514.50501899355561</v>
      </c>
      <c r="U95" s="4">
        <f>T95/'Feedstock Conversions'!B$9</f>
        <v>54.880535359312596</v>
      </c>
      <c r="W95" s="4">
        <f t="shared" si="10"/>
        <v>106.72531690929458</v>
      </c>
      <c r="X95" s="4">
        <f t="shared" si="13"/>
        <v>122.00501899355561</v>
      </c>
      <c r="AE95" s="4">
        <f>$B95+'Rail Costs'!K95</f>
        <v>31.587642777155654</v>
      </c>
      <c r="AF95" s="4">
        <v>30.5</v>
      </c>
      <c r="AG95" s="4">
        <f>B95+'Rail Costs'!M95</f>
        <v>33.762928331466966</v>
      </c>
      <c r="AH95" s="4">
        <v>31</v>
      </c>
      <c r="AI95" s="4">
        <v>30.5</v>
      </c>
      <c r="AJ95" s="4">
        <v>30.5</v>
      </c>
      <c r="AM95" s="4">
        <f>$L95-(AE95*'Feedstock Conversions'!$B$14)-'Rail Costs'!Q95</f>
        <v>129.79727414646692</v>
      </c>
      <c r="AN95" s="4">
        <f>$L95-(AF95*'Feedstock Conversions'!$B$14)-'Rail Costs'!R95</f>
        <v>139.12149046886162</v>
      </c>
      <c r="AO95" s="4">
        <f>$L95-(AG95*'Feedstock Conversions'!$B$14)-'Rail Costs'!S95</f>
        <v>112.53360684473701</v>
      </c>
      <c r="AP95" s="4">
        <f>$L95-(AH95*'Feedstock Conversions'!$B$14)-'Rail Costs'!T95</f>
        <v>134.79137611346977</v>
      </c>
      <c r="AQ95" s="4">
        <f>$L95-(AI95*'Feedstock Conversions'!$B$14)-'Rail Costs'!U95</f>
        <v>139.03742612190936</v>
      </c>
      <c r="AR95" s="4">
        <f>$L95-(AJ95*'Feedstock Conversions'!$B$14)-'Rail Costs'!V95</f>
        <v>138.18965133616373</v>
      </c>
      <c r="AT95" s="4">
        <f>$T95-(AE95*'Feedstock Conversions'!$B$8)-'Rail Costs'!Q95</f>
        <v>220.21465036286685</v>
      </c>
      <c r="AU95" s="4">
        <f>$T95-(AF95*'Feedstock Conversions'!$B$8)-'Rail Costs'!R95</f>
        <v>230.62650946241723</v>
      </c>
      <c r="AV95" s="4">
        <f>$T95-(AG95*'Feedstock Conversions'!$B$8)-'Rail Costs'!S95</f>
        <v>200.77569750682571</v>
      </c>
      <c r="AW95" s="4">
        <f>$T95-(AH95*'Feedstock Conversions'!$B$8)-'Rail Costs'!T95</f>
        <v>225.79639510702538</v>
      </c>
      <c r="AX95" s="4">
        <f>$T95-(AI95*'Feedstock Conversions'!$B$8)-'Rail Costs'!U95</f>
        <v>230.54244511546497</v>
      </c>
      <c r="AY95" s="4">
        <f>$T95-(AJ95*'Feedstock Conversions'!$B$8)-'Rail Costs'!V95</f>
        <v>229.69467032971934</v>
      </c>
      <c r="BH95">
        <f t="shared" si="7"/>
        <v>42</v>
      </c>
      <c r="BI95">
        <f t="shared" si="8"/>
        <v>2020</v>
      </c>
      <c r="BJ95">
        <f t="shared" si="11"/>
        <v>10</v>
      </c>
    </row>
    <row r="96" spans="1:62" x14ac:dyDescent="0.2">
      <c r="A96" s="11">
        <v>44127</v>
      </c>
      <c r="B96" s="4">
        <v>31.1</v>
      </c>
      <c r="C96" s="18">
        <f>DCO!B96+'Rail Costs'!B96</f>
        <v>35.450571108622619</v>
      </c>
      <c r="E96" s="4">
        <f>DCO!C96*'Feedstock Conversions'!B$14</f>
        <v>290.69468309070544</v>
      </c>
      <c r="F96" s="4">
        <f>DCO!C96*'Feedstock Conversions'!B$8</f>
        <v>326.14525419932806</v>
      </c>
      <c r="H96" s="4">
        <f>'Fuel Values'!B96-DCO!I96-DCO!J96-DCO!K96</f>
        <v>10.874253874451568</v>
      </c>
      <c r="I96" s="18">
        <f>('LCFS Values'!$E$3-$AA$4)/1000000*'LCFS Values'!B96*'LCFS Values'!$G$2*100</f>
        <v>163.12574612554843</v>
      </c>
      <c r="J96" s="4">
        <f>'RIN Values'!C96</f>
        <v>121.5</v>
      </c>
      <c r="K96" s="4">
        <f>'Fixed Credits Value'!B96</f>
        <v>100</v>
      </c>
      <c r="L96" s="4">
        <f t="shared" si="9"/>
        <v>395.5</v>
      </c>
      <c r="M96" s="4">
        <f>L96/'Feedstock Conversions'!B$21</f>
        <v>50.330872995673204</v>
      </c>
      <c r="O96" s="4">
        <f>'Fuel Values'!C96*100</f>
        <v>116.67</v>
      </c>
      <c r="P96" s="18">
        <f>('LCFS Values'!$E$3-AB$4)/1000000*'LCFS Values'!B96*'LCFS Values'!$G$2*100</f>
        <v>145.19288096658332</v>
      </c>
      <c r="Q96" s="4">
        <f>'RIN Values'!D96</f>
        <v>137.69999999999999</v>
      </c>
      <c r="R96" s="4">
        <f>'Fixed Credits Value'!B96</f>
        <v>100</v>
      </c>
      <c r="S96" s="4">
        <f>'Fixed Credits Value'!C96</f>
        <v>16</v>
      </c>
      <c r="T96" s="4">
        <f t="shared" si="12"/>
        <v>515.56288096658329</v>
      </c>
      <c r="U96" s="4">
        <f>T96/'Feedstock Conversions'!B$9</f>
        <v>54.993373969768882</v>
      </c>
      <c r="W96" s="4">
        <f t="shared" si="10"/>
        <v>104.80531690929456</v>
      </c>
      <c r="X96" s="4">
        <f t="shared" si="13"/>
        <v>120.06288096658329</v>
      </c>
      <c r="AE96" s="4">
        <f>$B96+'Rail Costs'!K96</f>
        <v>32.187642777155659</v>
      </c>
      <c r="AF96" s="4">
        <v>30.5</v>
      </c>
      <c r="AG96" s="4">
        <f>B96+'Rail Costs'!M96</f>
        <v>34.362928331466968</v>
      </c>
      <c r="AH96" s="4">
        <v>31.45</v>
      </c>
      <c r="AI96" s="4">
        <v>31.1</v>
      </c>
      <c r="AJ96" s="4">
        <v>30.8</v>
      </c>
      <c r="AM96" s="4">
        <f>$L96-(AE96*'Feedstock Conversions'!$B$14)-'Rail Costs'!Q96</f>
        <v>127.87727414646685</v>
      </c>
      <c r="AN96" s="4">
        <f>$L96-(AF96*'Feedstock Conversions'!$B$14)-'Rail Costs'!R96</f>
        <v>142.12149046886162</v>
      </c>
      <c r="AO96" s="4">
        <f>$L96-(AG96*'Feedstock Conversions'!$B$14)-'Rail Costs'!S96</f>
        <v>110.61360684473699</v>
      </c>
      <c r="AP96" s="4">
        <f>$L96-(AH96*'Feedstock Conversions'!$B$14)-'Rail Costs'!T96</f>
        <v>134.10137611346977</v>
      </c>
      <c r="AQ96" s="4">
        <f>$L96-(AI96*'Feedstock Conversions'!$B$14)-'Rail Costs'!U96</f>
        <v>137.11742612190935</v>
      </c>
      <c r="AR96" s="4">
        <f>$L96-(AJ96*'Feedstock Conversions'!$B$14)-'Rail Costs'!V96</f>
        <v>138.72965133616373</v>
      </c>
      <c r="AT96" s="4">
        <f>$T96-(AE96*'Feedstock Conversions'!$B$8)-'Rail Costs'!Q96</f>
        <v>215.75251233589449</v>
      </c>
      <c r="AU96" s="4">
        <f>$T96-(AF96*'Feedstock Conversions'!$B$8)-'Rail Costs'!R96</f>
        <v>231.68437143544492</v>
      </c>
      <c r="AV96" s="4">
        <f>$T96-(AG96*'Feedstock Conversions'!$B$8)-'Rail Costs'!S96</f>
        <v>196.31355947985335</v>
      </c>
      <c r="AW96" s="4">
        <f>$T96-(AH96*'Feedstock Conversions'!$B$8)-'Rail Costs'!T96</f>
        <v>222.71425708005307</v>
      </c>
      <c r="AX96" s="4">
        <f>$T96-(AI96*'Feedstock Conversions'!$B$8)-'Rail Costs'!U96</f>
        <v>226.08030708849262</v>
      </c>
      <c r="AY96" s="4">
        <f>$T96-(AJ96*'Feedstock Conversions'!$B$8)-'Rail Costs'!V96</f>
        <v>227.99253230274704</v>
      </c>
      <c r="BH96">
        <f t="shared" si="7"/>
        <v>43</v>
      </c>
      <c r="BI96">
        <f t="shared" si="8"/>
        <v>2020</v>
      </c>
      <c r="BJ96">
        <f t="shared" si="11"/>
        <v>10</v>
      </c>
    </row>
    <row r="97" spans="1:62" x14ac:dyDescent="0.2">
      <c r="A97" s="11">
        <v>44134</v>
      </c>
      <c r="B97" s="4">
        <v>31.8</v>
      </c>
      <c r="C97" s="18">
        <f>DCO!B97+'Rail Costs'!B97</f>
        <v>36.150571108622621</v>
      </c>
      <c r="E97" s="4">
        <f>DCO!C97*'Feedstock Conversions'!B$14</f>
        <v>296.43468309070545</v>
      </c>
      <c r="F97" s="4">
        <f>DCO!C97*'Feedstock Conversions'!B$8</f>
        <v>332.58525419932806</v>
      </c>
      <c r="H97" s="4">
        <f>'Fuel Values'!B97-DCO!I97-DCO!J97-DCO!K97</f>
        <v>13.299638749548365</v>
      </c>
      <c r="I97" s="18">
        <f>('LCFS Values'!$E$3-$AA$4)/1000000*'LCFS Values'!B97*'LCFS Values'!$G$2*100</f>
        <v>162.87536125045165</v>
      </c>
      <c r="J97" s="4">
        <f>'RIN Values'!C97</f>
        <v>123.82499999999999</v>
      </c>
      <c r="K97" s="4">
        <f>'Fixed Credits Value'!B97</f>
        <v>100</v>
      </c>
      <c r="L97" s="4">
        <f t="shared" si="9"/>
        <v>400</v>
      </c>
      <c r="M97" s="4">
        <f>L97/'Feedstock Conversions'!B$21</f>
        <v>50.903537795876815</v>
      </c>
      <c r="O97" s="4">
        <f>'Fuel Values'!C97*100</f>
        <v>112.27000000000001</v>
      </c>
      <c r="P97" s="18">
        <f>('LCFS Values'!$E$3-AB$4)/1000000*'LCFS Values'!B97*'LCFS Values'!$G$2*100</f>
        <v>144.97002159441666</v>
      </c>
      <c r="Q97" s="4">
        <f>'RIN Values'!D97</f>
        <v>140.33499999999998</v>
      </c>
      <c r="R97" s="4">
        <f>'Fixed Credits Value'!B97</f>
        <v>100</v>
      </c>
      <c r="S97" s="4">
        <f>'Fixed Credits Value'!C97</f>
        <v>16</v>
      </c>
      <c r="T97" s="4">
        <f t="shared" si="12"/>
        <v>513.57502159441663</v>
      </c>
      <c r="U97" s="4">
        <f>T97/'Feedstock Conversions'!B$9</f>
        <v>54.781335636737772</v>
      </c>
      <c r="W97" s="4">
        <f t="shared" si="10"/>
        <v>103.56531690929455</v>
      </c>
      <c r="X97" s="4">
        <f t="shared" si="13"/>
        <v>113.57502159441663</v>
      </c>
      <c r="AE97" s="4">
        <f>$B97+'Rail Costs'!K97</f>
        <v>32.887642777155655</v>
      </c>
      <c r="AF97" s="4">
        <v>30.5</v>
      </c>
      <c r="AG97" s="4">
        <f>B97+'Rail Costs'!M97</f>
        <v>35.062928331466964</v>
      </c>
      <c r="AH97" s="4">
        <v>31.75</v>
      </c>
      <c r="AI97" s="4">
        <v>32.1</v>
      </c>
      <c r="AJ97" s="4">
        <v>31.3</v>
      </c>
      <c r="AM97" s="4">
        <f>$L97-(AE97*'Feedstock Conversions'!$B$14)-'Rail Costs'!Q97</f>
        <v>126.63727414646689</v>
      </c>
      <c r="AN97" s="4">
        <f>$L97-(AF97*'Feedstock Conversions'!$B$14)-'Rail Costs'!R97</f>
        <v>146.62149046886162</v>
      </c>
      <c r="AO97" s="4">
        <f>$L97-(AG97*'Feedstock Conversions'!$B$14)-'Rail Costs'!S97</f>
        <v>109.37360684473704</v>
      </c>
      <c r="AP97" s="4">
        <f>$L97-(AH97*'Feedstock Conversions'!$B$14)-'Rail Costs'!T97</f>
        <v>136.14137611346979</v>
      </c>
      <c r="AQ97" s="4">
        <f>$L97-(AI97*'Feedstock Conversions'!$B$14)-'Rail Costs'!U97</f>
        <v>133.41742612190936</v>
      </c>
      <c r="AR97" s="4">
        <f>$L97-(AJ97*'Feedstock Conversions'!$B$14)-'Rail Costs'!V97</f>
        <v>139.12965133616373</v>
      </c>
      <c r="AT97" s="4">
        <f>$T97-(AE97*'Feedstock Conversions'!$B$8)-'Rail Costs'!Q97</f>
        <v>207.32465296372789</v>
      </c>
      <c r="AU97" s="4">
        <f>$T97-(AF97*'Feedstock Conversions'!$B$8)-'Rail Costs'!R97</f>
        <v>229.69651206327825</v>
      </c>
      <c r="AV97" s="4">
        <f>$T97-(AG97*'Feedstock Conversions'!$B$8)-'Rail Costs'!S97</f>
        <v>187.88570010768674</v>
      </c>
      <c r="AW97" s="4">
        <f>$T97-(AH97*'Feedstock Conversions'!$B$8)-'Rail Costs'!T97</f>
        <v>217.96639770788641</v>
      </c>
      <c r="AX97" s="4">
        <f>$T97-(AI97*'Feedstock Conversions'!$B$8)-'Rail Costs'!U97</f>
        <v>214.89244771632596</v>
      </c>
      <c r="AY97" s="4">
        <f>$T97-(AJ97*'Feedstock Conversions'!$B$8)-'Rail Costs'!V97</f>
        <v>221.40467293058035</v>
      </c>
      <c r="BH97">
        <f t="shared" si="7"/>
        <v>44</v>
      </c>
      <c r="BI97">
        <f t="shared" si="8"/>
        <v>2020</v>
      </c>
      <c r="BJ97">
        <f t="shared" si="11"/>
        <v>10</v>
      </c>
    </row>
    <row r="98" spans="1:62" x14ac:dyDescent="0.2">
      <c r="A98" s="11">
        <v>44141</v>
      </c>
      <c r="B98" s="4">
        <v>32</v>
      </c>
      <c r="C98" s="18">
        <f>DCO!B98+'Rail Costs'!B98</f>
        <v>36.350571108622617</v>
      </c>
      <c r="E98" s="4">
        <f>DCO!C98*'Feedstock Conversions'!B$14</f>
        <v>298.07468309070543</v>
      </c>
      <c r="F98" s="4">
        <f>DCO!C98*'Feedstock Conversions'!B$8</f>
        <v>334.42525419932804</v>
      </c>
      <c r="H98" s="4">
        <f>'Fuel Values'!B98-DCO!I98-DCO!J98-DCO!K98</f>
        <v>11.532330624387043</v>
      </c>
      <c r="I98" s="18">
        <f>('LCFS Values'!$E$3-$AA$4)/1000000*'LCFS Values'!B98*'LCFS Values'!$G$2*100</f>
        <v>163.29266937561295</v>
      </c>
      <c r="J98" s="4">
        <f>'RIN Values'!C98</f>
        <v>125.17500000000001</v>
      </c>
      <c r="K98" s="4">
        <f>'Fixed Credits Value'!B98</f>
        <v>100</v>
      </c>
      <c r="L98" s="4">
        <f t="shared" si="9"/>
        <v>400</v>
      </c>
      <c r="M98" s="4">
        <f>L98/'Feedstock Conversions'!B$21</f>
        <v>50.903537795876815</v>
      </c>
      <c r="O98" s="4">
        <f>'Fuel Values'!C98*100</f>
        <v>115.5</v>
      </c>
      <c r="P98" s="18">
        <f>('LCFS Values'!$E$3-AB$4)/1000000*'LCFS Values'!B98*'LCFS Values'!$G$2*100</f>
        <v>145.34145388136113</v>
      </c>
      <c r="Q98" s="4">
        <f>'RIN Values'!D98</f>
        <v>141.86500000000001</v>
      </c>
      <c r="R98" s="4">
        <f>'Fixed Credits Value'!B98</f>
        <v>100</v>
      </c>
      <c r="S98" s="4">
        <f>'Fixed Credits Value'!C98</f>
        <v>16</v>
      </c>
      <c r="T98" s="4">
        <f t="shared" si="12"/>
        <v>518.70645388136109</v>
      </c>
      <c r="U98" s="4">
        <f>T98/'Feedstock Conversions'!B$9</f>
        <v>55.32868841401185</v>
      </c>
      <c r="W98" s="4">
        <f t="shared" si="10"/>
        <v>101.92531690929457</v>
      </c>
      <c r="X98" s="4">
        <f t="shared" si="13"/>
        <v>118.70645388136109</v>
      </c>
      <c r="AE98" s="4">
        <f>$B98+'Rail Costs'!K98</f>
        <v>33.087642777155658</v>
      </c>
      <c r="AF98" s="4">
        <v>30.5</v>
      </c>
      <c r="AG98" s="4">
        <f>B98+'Rail Costs'!M98</f>
        <v>35.262928331466966</v>
      </c>
      <c r="AH98" s="4">
        <v>31.75</v>
      </c>
      <c r="AI98" s="4">
        <v>32.5</v>
      </c>
      <c r="AJ98" s="4">
        <v>31.5</v>
      </c>
      <c r="AM98" s="4">
        <f>$L98-(AE98*'Feedstock Conversions'!$B$14)-'Rail Costs'!Q98</f>
        <v>124.99727414646685</v>
      </c>
      <c r="AN98" s="4">
        <f>$L98-(AF98*'Feedstock Conversions'!$B$14)-'Rail Costs'!R98</f>
        <v>146.62149046886162</v>
      </c>
      <c r="AO98" s="4">
        <f>$L98-(AG98*'Feedstock Conversions'!$B$14)-'Rail Costs'!S98</f>
        <v>107.733606844737</v>
      </c>
      <c r="AP98" s="4">
        <f>$L98-(AH98*'Feedstock Conversions'!$B$14)-'Rail Costs'!T98</f>
        <v>136.14137611346979</v>
      </c>
      <c r="AQ98" s="4">
        <f>$L98-(AI98*'Feedstock Conversions'!$B$14)-'Rail Costs'!U98</f>
        <v>130.13742612190933</v>
      </c>
      <c r="AR98" s="4">
        <f>$L98-(AJ98*'Feedstock Conversions'!$B$14)-'Rail Costs'!V98</f>
        <v>137.48965133616375</v>
      </c>
      <c r="AT98" s="4">
        <f>$T98-(AE98*'Feedstock Conversions'!$B$8)-'Rail Costs'!Q98</f>
        <v>210.61608525067231</v>
      </c>
      <c r="AU98" s="4">
        <f>$T98-(AF98*'Feedstock Conversions'!$B$8)-'Rail Costs'!R98</f>
        <v>234.82794435022271</v>
      </c>
      <c r="AV98" s="4">
        <f>$T98-(AG98*'Feedstock Conversions'!$B$8)-'Rail Costs'!S98</f>
        <v>191.17713239463117</v>
      </c>
      <c r="AW98" s="4">
        <f>$T98-(AH98*'Feedstock Conversions'!$B$8)-'Rail Costs'!T98</f>
        <v>223.09782999483087</v>
      </c>
      <c r="AX98" s="4">
        <f>$T98-(AI98*'Feedstock Conversions'!$B$8)-'Rail Costs'!U98</f>
        <v>216.34388000327041</v>
      </c>
      <c r="AY98" s="4">
        <f>$T98-(AJ98*'Feedstock Conversions'!$B$8)-'Rail Costs'!V98</f>
        <v>224.69610521752483</v>
      </c>
      <c r="BH98">
        <f t="shared" si="7"/>
        <v>45</v>
      </c>
      <c r="BI98">
        <f t="shared" si="8"/>
        <v>2020</v>
      </c>
      <c r="BJ98">
        <f t="shared" si="11"/>
        <v>11</v>
      </c>
    </row>
    <row r="99" spans="1:62" x14ac:dyDescent="0.2">
      <c r="A99" s="11">
        <v>44148</v>
      </c>
      <c r="B99" s="4">
        <v>32.75</v>
      </c>
      <c r="C99" s="18">
        <f>DCO!B99+'Rail Costs'!B99</f>
        <v>37.100571108622617</v>
      </c>
      <c r="E99" s="4">
        <f>DCO!C99*'Feedstock Conversions'!B$14</f>
        <v>304.22468309070541</v>
      </c>
      <c r="F99" s="4">
        <f>DCO!C99*'Feedstock Conversions'!B$8</f>
        <v>341.32525419932807</v>
      </c>
      <c r="H99" s="4">
        <f>'Fuel Values'!B99-DCO!I99-DCO!J99-DCO!K99</f>
        <v>3.4948278108386717</v>
      </c>
      <c r="I99" s="18">
        <f>('LCFS Values'!$E$3-$AA$4)/1000000*'LCFS Values'!B99*'LCFS Values'!$G$2*100</f>
        <v>166.00517218916133</v>
      </c>
      <c r="J99" s="4">
        <f>'RIN Values'!C99</f>
        <v>130.5</v>
      </c>
      <c r="K99" s="4">
        <f>'Fixed Credits Value'!B99</f>
        <v>100</v>
      </c>
      <c r="L99" s="4">
        <f t="shared" si="9"/>
        <v>400</v>
      </c>
      <c r="M99" s="4">
        <f>L99/'Feedstock Conversions'!B$21</f>
        <v>50.903537795876815</v>
      </c>
      <c r="O99" s="4">
        <f>'Fuel Values'!C99*100</f>
        <v>124.05</v>
      </c>
      <c r="P99" s="18">
        <f>('LCFS Values'!$E$3-AB$4)/1000000*'LCFS Values'!B99*'LCFS Values'!$G$2*100</f>
        <v>147.75576374650001</v>
      </c>
      <c r="Q99" s="4">
        <f>'RIN Values'!D99</f>
        <v>147.9</v>
      </c>
      <c r="R99" s="4">
        <f>'Fixed Credits Value'!B99</f>
        <v>100</v>
      </c>
      <c r="S99" s="4">
        <f>'Fixed Credits Value'!C99</f>
        <v>16</v>
      </c>
      <c r="T99" s="4">
        <f t="shared" si="12"/>
        <v>535.7057637465</v>
      </c>
      <c r="U99" s="4">
        <f>T99/'Feedstock Conversions'!B$9</f>
        <v>57.141948132960003</v>
      </c>
      <c r="W99" s="4">
        <f t="shared" si="10"/>
        <v>95.775316909294588</v>
      </c>
      <c r="X99" s="4">
        <f t="shared" si="13"/>
        <v>135.7057637465</v>
      </c>
      <c r="AE99" s="4">
        <f>$B99+'Rail Costs'!K99</f>
        <v>33.837642777155658</v>
      </c>
      <c r="AF99" s="4">
        <v>32.299999999999997</v>
      </c>
      <c r="AG99" s="4">
        <f>B99+'Rail Costs'!M99</f>
        <v>36.012928331466966</v>
      </c>
      <c r="AH99" s="4">
        <v>32.65</v>
      </c>
      <c r="AI99" s="4">
        <v>32.950000000000003</v>
      </c>
      <c r="AJ99" s="4">
        <v>32.4</v>
      </c>
      <c r="AM99" s="4">
        <f>$L99-(AE99*'Feedstock Conversions'!$B$14)-'Rail Costs'!Q99</f>
        <v>118.84727414646687</v>
      </c>
      <c r="AN99" s="4">
        <f>$L99-(AF99*'Feedstock Conversions'!$B$14)-'Rail Costs'!R99</f>
        <v>131.86149046886163</v>
      </c>
      <c r="AO99" s="4">
        <f>$L99-(AG99*'Feedstock Conversions'!$B$14)-'Rail Costs'!S99</f>
        <v>101.58360684473702</v>
      </c>
      <c r="AP99" s="4">
        <f>$L99-(AH99*'Feedstock Conversions'!$B$14)-'Rail Costs'!T99</f>
        <v>128.76137611346979</v>
      </c>
      <c r="AQ99" s="4">
        <f>$L99-(AI99*'Feedstock Conversions'!$B$14)-'Rail Costs'!U99</f>
        <v>126.44742612190933</v>
      </c>
      <c r="AR99" s="4">
        <f>$L99-(AJ99*'Feedstock Conversions'!$B$14)-'Rail Costs'!V99</f>
        <v>130.10965133616375</v>
      </c>
      <c r="AT99" s="4">
        <f>$T99-(AE99*'Feedstock Conversions'!$B$8)-'Rail Costs'!Q99</f>
        <v>220.71539511581119</v>
      </c>
      <c r="AU99" s="4">
        <f>$T99-(AF99*'Feedstock Conversions'!$B$8)-'Rail Costs'!R99</f>
        <v>235.26725421536162</v>
      </c>
      <c r="AV99" s="4">
        <f>$T99-(AG99*'Feedstock Conversions'!$B$8)-'Rail Costs'!S99</f>
        <v>201.27644225977005</v>
      </c>
      <c r="AW99" s="4">
        <f>$T99-(AH99*'Feedstock Conversions'!$B$8)-'Rail Costs'!T99</f>
        <v>231.81713985996981</v>
      </c>
      <c r="AX99" s="4">
        <f>$T99-(AI99*'Feedstock Conversions'!$B$8)-'Rail Costs'!U99</f>
        <v>229.20318986840934</v>
      </c>
      <c r="AY99" s="4">
        <f>$T99-(AJ99*'Feedstock Conversions'!$B$8)-'Rail Costs'!V99</f>
        <v>233.41541508266371</v>
      </c>
      <c r="BH99">
        <f t="shared" si="7"/>
        <v>46</v>
      </c>
      <c r="BI99">
        <f t="shared" si="8"/>
        <v>2020</v>
      </c>
      <c r="BJ99">
        <f t="shared" si="11"/>
        <v>11</v>
      </c>
    </row>
    <row r="100" spans="1:62" x14ac:dyDescent="0.2">
      <c r="A100" s="11">
        <v>44155</v>
      </c>
      <c r="B100" s="4">
        <v>33.4</v>
      </c>
      <c r="C100" s="18">
        <f>DCO!B100+'Rail Costs'!B100</f>
        <v>37.750571108622616</v>
      </c>
      <c r="E100" s="4">
        <f>DCO!C100*'Feedstock Conversions'!B$14</f>
        <v>309.5546830907054</v>
      </c>
      <c r="F100" s="4">
        <f>DCO!C100*'Feedstock Conversions'!B$8</f>
        <v>347.30525419932803</v>
      </c>
      <c r="H100" s="4">
        <f>'Fuel Values'!B100-DCO!I100-DCO!J100-DCO!K100</f>
        <v>8.2927109978064379</v>
      </c>
      <c r="I100" s="18">
        <f>('LCFS Values'!$E$3-$AA$4)/1000000*'LCFS Values'!B100*'LCFS Values'!$G$2*100</f>
        <v>167.38228900219357</v>
      </c>
      <c r="J100" s="4">
        <f>'RIN Values'!C100</f>
        <v>134.32499999999999</v>
      </c>
      <c r="K100" s="4">
        <f>'Fixed Credits Value'!B100</f>
        <v>100</v>
      </c>
      <c r="L100" s="4">
        <f t="shared" si="9"/>
        <v>410</v>
      </c>
      <c r="M100" s="4">
        <f>L100/'Feedstock Conversions'!B$21</f>
        <v>52.176126240773733</v>
      </c>
      <c r="O100" s="4">
        <f>'Fuel Values'!C100*100</f>
        <v>126.78</v>
      </c>
      <c r="P100" s="18">
        <f>('LCFS Values'!$E$3-AB$4)/1000000*'LCFS Values'!B100*'LCFS Values'!$G$2*100</f>
        <v>148.9814902934167</v>
      </c>
      <c r="Q100" s="4">
        <f>'RIN Values'!D100</f>
        <v>152.23499999999999</v>
      </c>
      <c r="R100" s="4">
        <f>'Fixed Credits Value'!B100</f>
        <v>100</v>
      </c>
      <c r="S100" s="4">
        <f>'Fixed Credits Value'!C100</f>
        <v>16</v>
      </c>
      <c r="T100" s="4">
        <f t="shared" si="12"/>
        <v>543.99649029341674</v>
      </c>
      <c r="U100" s="4">
        <f>T100/'Feedstock Conversions'!B$9</f>
        <v>58.026292297964453</v>
      </c>
      <c r="W100" s="4">
        <f t="shared" si="10"/>
        <v>100.4453169092946</v>
      </c>
      <c r="X100" s="4">
        <f t="shared" si="13"/>
        <v>133.99649029341674</v>
      </c>
      <c r="AE100" s="4">
        <f>$B100+'Rail Costs'!K100</f>
        <v>34.487642777155656</v>
      </c>
      <c r="AF100" s="4">
        <v>34.1</v>
      </c>
      <c r="AG100" s="4">
        <f>B100+'Rail Costs'!M100</f>
        <v>36.662928331466965</v>
      </c>
      <c r="AH100" s="4">
        <v>33.549999999999997</v>
      </c>
      <c r="AI100" s="4">
        <v>33.25</v>
      </c>
      <c r="AJ100" s="4">
        <v>33.299999999999997</v>
      </c>
      <c r="AM100" s="4">
        <f>$L100-(AE100*'Feedstock Conversions'!$B$14)-'Rail Costs'!Q100</f>
        <v>123.51727414646689</v>
      </c>
      <c r="AN100" s="4">
        <f>$L100-(AF100*'Feedstock Conversions'!$B$14)-'Rail Costs'!R100</f>
        <v>127.10149046886158</v>
      </c>
      <c r="AO100" s="4">
        <f>$L100-(AG100*'Feedstock Conversions'!$B$14)-'Rail Costs'!S100</f>
        <v>106.25360684473704</v>
      </c>
      <c r="AP100" s="4">
        <f>$L100-(AH100*'Feedstock Conversions'!$B$14)-'Rail Costs'!T100</f>
        <v>131.3813761134698</v>
      </c>
      <c r="AQ100" s="4">
        <f>$L100-(AI100*'Feedstock Conversions'!$B$14)-'Rail Costs'!U100</f>
        <v>133.98742612190935</v>
      </c>
      <c r="AR100" s="4">
        <f>$L100-(AJ100*'Feedstock Conversions'!$B$14)-'Rail Costs'!V100</f>
        <v>132.72965133616376</v>
      </c>
      <c r="AT100" s="4">
        <f>$T100-(AE100*'Feedstock Conversions'!$B$8)-'Rail Costs'!Q100</f>
        <v>223.02612166272797</v>
      </c>
      <c r="AU100" s="4">
        <f>$T100-(AF100*'Feedstock Conversions'!$B$8)-'Rail Costs'!R100</f>
        <v>226.99798076227836</v>
      </c>
      <c r="AV100" s="4">
        <f>$T100-(AG100*'Feedstock Conversions'!$B$8)-'Rail Costs'!S100</f>
        <v>203.58716880668683</v>
      </c>
      <c r="AW100" s="4">
        <f>$T100-(AH100*'Feedstock Conversions'!$B$8)-'Rail Costs'!T100</f>
        <v>231.82786640688653</v>
      </c>
      <c r="AX100" s="4">
        <f>$T100-(AI100*'Feedstock Conversions'!$B$8)-'Rail Costs'!U100</f>
        <v>234.73391641532609</v>
      </c>
      <c r="AY100" s="4">
        <f>$T100-(AJ100*'Feedstock Conversions'!$B$8)-'Rail Costs'!V100</f>
        <v>233.42614162958048</v>
      </c>
      <c r="BH100">
        <f t="shared" si="7"/>
        <v>47</v>
      </c>
      <c r="BI100">
        <f t="shared" si="8"/>
        <v>2020</v>
      </c>
      <c r="BJ100">
        <f t="shared" si="11"/>
        <v>11</v>
      </c>
    </row>
    <row r="101" spans="1:62" x14ac:dyDescent="0.2">
      <c r="A101" s="11">
        <v>44162</v>
      </c>
      <c r="B101" s="4">
        <v>34.166699999999999</v>
      </c>
      <c r="C101" s="18">
        <f>DCO!B101+'Rail Costs'!B101</f>
        <v>38.517271108622616</v>
      </c>
      <c r="E101" s="4">
        <f>DCO!C101*'Feedstock Conversions'!B$14</f>
        <v>315.84162309070541</v>
      </c>
      <c r="F101" s="4">
        <f>DCO!C101*'Feedstock Conversions'!B$8</f>
        <v>354.35889419932806</v>
      </c>
      <c r="H101" s="4">
        <f>'Fuel Values'!B101-DCO!I101-DCO!J101-DCO!K101</f>
        <v>24.382276401832002</v>
      </c>
      <c r="I101" s="18">
        <f>('LCFS Values'!$E$3-$AA$4)/1000000*'LCFS Values'!B101*'LCFS Values'!$G$2*100</f>
        <v>166.99277359816801</v>
      </c>
      <c r="J101" s="4">
        <f>'RIN Values'!C101</f>
        <v>133.62494999999998</v>
      </c>
      <c r="K101" s="4">
        <f>'Fixed Credits Value'!B101</f>
        <v>100</v>
      </c>
      <c r="L101" s="4">
        <f t="shared" si="9"/>
        <v>425</v>
      </c>
      <c r="M101" s="4">
        <f>L101/'Feedstock Conversions'!B$21</f>
        <v>54.085008908119114</v>
      </c>
      <c r="O101" s="4">
        <f>'Fuel Values'!C101*100</f>
        <v>136.22</v>
      </c>
      <c r="P101" s="18">
        <f>('LCFS Values'!$E$3-AB$4)/1000000*'LCFS Values'!B101*'LCFS Values'!$G$2*100</f>
        <v>148.63479539678272</v>
      </c>
      <c r="Q101" s="4">
        <f>'RIN Values'!D101</f>
        <v>151.44161</v>
      </c>
      <c r="R101" s="4">
        <f>'Fixed Credits Value'!B101</f>
        <v>100</v>
      </c>
      <c r="S101" s="4">
        <f>'Fixed Credits Value'!C101</f>
        <v>16</v>
      </c>
      <c r="T101" s="4">
        <f t="shared" si="12"/>
        <v>552.29640539678269</v>
      </c>
      <c r="U101" s="4">
        <f>T101/'Feedstock Conversions'!B$9</f>
        <v>58.911616575656822</v>
      </c>
      <c r="W101" s="4">
        <f t="shared" si="10"/>
        <v>109.15837690929459</v>
      </c>
      <c r="X101" s="4">
        <f t="shared" si="13"/>
        <v>127.29640539678269</v>
      </c>
      <c r="AE101" s="4">
        <f>$B101+'Rail Costs'!K101</f>
        <v>35.254342777155657</v>
      </c>
      <c r="AF101" s="4">
        <v>34.833300000000001</v>
      </c>
      <c r="AG101" s="4">
        <f>B101+'Rail Costs'!M101</f>
        <v>37.429628331466965</v>
      </c>
      <c r="AH101" s="4">
        <v>34.416699999999999</v>
      </c>
      <c r="AI101" s="4">
        <v>34.166699999999999</v>
      </c>
      <c r="AJ101" s="4">
        <v>33.916699999999999</v>
      </c>
      <c r="AM101" s="4">
        <f>$L101-(AE101*'Feedstock Conversions'!$B$14)-'Rail Costs'!Q101</f>
        <v>132.23033414646687</v>
      </c>
      <c r="AN101" s="4">
        <f>$L101-(AF101*'Feedstock Conversions'!$B$14)-'Rail Costs'!R101</f>
        <v>136.08843046886159</v>
      </c>
      <c r="AO101" s="4">
        <f>$L101-(AG101*'Feedstock Conversions'!$B$14)-'Rail Costs'!S101</f>
        <v>114.96666684473702</v>
      </c>
      <c r="AP101" s="4">
        <f>$L101-(AH101*'Feedstock Conversions'!$B$14)-'Rail Costs'!T101</f>
        <v>139.27443611346979</v>
      </c>
      <c r="AQ101" s="4">
        <f>$L101-(AI101*'Feedstock Conversions'!$B$14)-'Rail Costs'!U101</f>
        <v>141.47048612190937</v>
      </c>
      <c r="AR101" s="4">
        <f>$L101-(AJ101*'Feedstock Conversions'!$B$14)-'Rail Costs'!V101</f>
        <v>142.67271133616376</v>
      </c>
      <c r="AT101" s="4">
        <f>$T101-(AE101*'Feedstock Conversions'!$B$8)-'Rail Costs'!Q101</f>
        <v>224.27239676609395</v>
      </c>
      <c r="AU101" s="4">
        <f>$T101-(AF101*'Feedstock Conversions'!$B$8)-'Rail Costs'!R101</f>
        <v>228.55153586564427</v>
      </c>
      <c r="AV101" s="4">
        <f>$T101-(AG101*'Feedstock Conversions'!$B$8)-'Rail Costs'!S101</f>
        <v>204.83344391005275</v>
      </c>
      <c r="AW101" s="4">
        <f>$T101-(AH101*'Feedstock Conversions'!$B$8)-'Rail Costs'!T101</f>
        <v>232.15414151025249</v>
      </c>
      <c r="AX101" s="4">
        <f>$T101-(AI101*'Feedstock Conversions'!$B$8)-'Rail Costs'!U101</f>
        <v>234.60019151869207</v>
      </c>
      <c r="AY101" s="4">
        <f>$T101-(AJ101*'Feedstock Conversions'!$B$8)-'Rail Costs'!V101</f>
        <v>236.0524167329464</v>
      </c>
      <c r="BH101">
        <f t="shared" si="7"/>
        <v>48</v>
      </c>
      <c r="BI101">
        <f t="shared" si="8"/>
        <v>2020</v>
      </c>
      <c r="BJ101">
        <f t="shared" si="11"/>
        <v>11</v>
      </c>
    </row>
    <row r="102" spans="1:62" x14ac:dyDescent="0.2">
      <c r="A102" s="11">
        <v>44169</v>
      </c>
      <c r="B102" s="4">
        <v>34.700000000000003</v>
      </c>
      <c r="C102" s="18">
        <f>DCO!B102+'Rail Costs'!B102</f>
        <v>39.05057110862262</v>
      </c>
      <c r="E102" s="4">
        <f>DCO!C102*'Feedstock Conversions'!B$14</f>
        <v>320.21468309070548</v>
      </c>
      <c r="F102" s="4">
        <f>DCO!C102*'Feedstock Conversions'!B$8</f>
        <v>359.26525419932807</v>
      </c>
      <c r="H102" s="4">
        <f>'Fuel Values'!B102-DCO!I102-DCO!J102-DCO!K102</f>
        <v>22.384826685419398</v>
      </c>
      <c r="I102" s="18">
        <f>('LCFS Values'!$E$3-$AA$4)/1000000*'LCFS Values'!B102*'LCFS Values'!$G$2*100</f>
        <v>167.09017331458065</v>
      </c>
      <c r="J102" s="4">
        <f>'RIN Values'!C102</f>
        <v>138.52499999999998</v>
      </c>
      <c r="K102" s="4">
        <f>'Fixed Credits Value'!B102</f>
        <v>100</v>
      </c>
      <c r="L102" s="4">
        <f t="shared" si="9"/>
        <v>428</v>
      </c>
      <c r="M102" s="4">
        <f>L102/'Feedstock Conversions'!B$21</f>
        <v>54.466785441588193</v>
      </c>
      <c r="O102" s="4">
        <f>'Fuel Values'!C102*100</f>
        <v>138.31</v>
      </c>
      <c r="P102" s="18">
        <f>('LCFS Values'!$E$3-AB$4)/1000000*'LCFS Values'!B102*'LCFS Values'!$G$2*100</f>
        <v>148.72148769255557</v>
      </c>
      <c r="Q102" s="4">
        <f>'RIN Values'!D102</f>
        <v>156.99499999999998</v>
      </c>
      <c r="R102" s="4">
        <f>'Fixed Credits Value'!B102</f>
        <v>100</v>
      </c>
      <c r="S102" s="4">
        <f>'Fixed Credits Value'!C102</f>
        <v>16</v>
      </c>
      <c r="T102" s="4">
        <f t="shared" si="12"/>
        <v>560.02648769255552</v>
      </c>
      <c r="U102" s="4">
        <f>T102/'Feedstock Conversions'!B$9</f>
        <v>59.736158687205922</v>
      </c>
      <c r="W102" s="4">
        <f t="shared" si="10"/>
        <v>107.78531690929452</v>
      </c>
      <c r="X102" s="4">
        <f t="shared" si="13"/>
        <v>132.02648769255552</v>
      </c>
      <c r="AE102" s="4">
        <f>$B102+'Rail Costs'!K102</f>
        <v>35.787642777155661</v>
      </c>
      <c r="AF102" s="4">
        <v>35</v>
      </c>
      <c r="AG102" s="4">
        <f>B102+'Rail Costs'!M102</f>
        <v>37.962928331466969</v>
      </c>
      <c r="AH102" s="4">
        <v>35</v>
      </c>
      <c r="AI102" s="4">
        <v>34.75</v>
      </c>
      <c r="AJ102" s="4">
        <v>34.6</v>
      </c>
      <c r="AM102" s="4">
        <f>$L102-(AE102*'Feedstock Conversions'!$B$14)-'Rail Costs'!Q102</f>
        <v>130.85727414646686</v>
      </c>
      <c r="AN102" s="4">
        <f>$L102-(AF102*'Feedstock Conversions'!$B$14)-'Rail Costs'!R102</f>
        <v>137.72149046886159</v>
      </c>
      <c r="AO102" s="4">
        <f>$L102-(AG102*'Feedstock Conversions'!$B$14)-'Rail Costs'!S102</f>
        <v>113.59360684473701</v>
      </c>
      <c r="AP102" s="4">
        <f>$L102-(AH102*'Feedstock Conversions'!$B$14)-'Rail Costs'!T102</f>
        <v>137.49137611346976</v>
      </c>
      <c r="AQ102" s="4">
        <f>$L102-(AI102*'Feedstock Conversions'!$B$14)-'Rail Costs'!U102</f>
        <v>139.68742612190934</v>
      </c>
      <c r="AR102" s="4">
        <f>$L102-(AJ102*'Feedstock Conversions'!$B$14)-'Rail Costs'!V102</f>
        <v>140.06965133616373</v>
      </c>
      <c r="AT102" s="4">
        <f>$T102-(AE102*'Feedstock Conversions'!$B$8)-'Rail Costs'!Q102</f>
        <v>227.09611906186672</v>
      </c>
      <c r="AU102" s="4">
        <f>$T102-(AF102*'Feedstock Conversions'!$B$8)-'Rail Costs'!R102</f>
        <v>234.74797816141711</v>
      </c>
      <c r="AV102" s="4">
        <f>$T102-(AG102*'Feedstock Conversions'!$B$8)-'Rail Costs'!S102</f>
        <v>207.65716620582558</v>
      </c>
      <c r="AW102" s="4">
        <f>$T102-(AH102*'Feedstock Conversions'!$B$8)-'Rail Costs'!T102</f>
        <v>234.51786380602528</v>
      </c>
      <c r="AX102" s="4">
        <f>$T102-(AI102*'Feedstock Conversions'!$B$8)-'Rail Costs'!U102</f>
        <v>236.96391381446486</v>
      </c>
      <c r="AY102" s="4">
        <f>$T102-(AJ102*'Feedstock Conversions'!$B$8)-'Rail Costs'!V102</f>
        <v>237.49613902871923</v>
      </c>
      <c r="BH102">
        <f t="shared" si="7"/>
        <v>49</v>
      </c>
      <c r="BI102">
        <f t="shared" si="8"/>
        <v>2020</v>
      </c>
      <c r="BJ102">
        <f t="shared" si="11"/>
        <v>12</v>
      </c>
    </row>
    <row r="103" spans="1:62" x14ac:dyDescent="0.2">
      <c r="A103" s="11">
        <v>44176</v>
      </c>
      <c r="B103" s="4">
        <v>34.799999999999997</v>
      </c>
      <c r="C103" s="18">
        <f>DCO!B103+'Rail Costs'!B103</f>
        <v>39.150571108622614</v>
      </c>
      <c r="E103" s="4">
        <f>DCO!C103*'Feedstock Conversions'!B$14</f>
        <v>321.03468309070541</v>
      </c>
      <c r="F103" s="4">
        <f>DCO!C103*'Feedstock Conversions'!B$8</f>
        <v>360.18525419932803</v>
      </c>
      <c r="H103" s="4">
        <f>'Fuel Values'!B103-DCO!I103-DCO!J103-DCO!K103</f>
        <v>15.420020248387061</v>
      </c>
      <c r="I103" s="18">
        <f>('LCFS Values'!$E$3-$AA$4)/1000000*'LCFS Values'!B103*'LCFS Values'!$G$2*100</f>
        <v>165.87997975161292</v>
      </c>
      <c r="J103" s="4">
        <f>'RIN Values'!C103</f>
        <v>151.19999999999999</v>
      </c>
      <c r="K103" s="4">
        <f>'Fixed Credits Value'!B103</f>
        <v>100</v>
      </c>
      <c r="L103" s="4">
        <f t="shared" si="9"/>
        <v>432.49999999999994</v>
      </c>
      <c r="M103" s="4">
        <f>L103/'Feedstock Conversions'!B$21</f>
        <v>55.039450241791798</v>
      </c>
      <c r="O103" s="4">
        <f>'Fuel Values'!C103*100</f>
        <v>142.55000000000001</v>
      </c>
      <c r="P103" s="18">
        <f>('LCFS Values'!$E$3-AB$4)/1000000*'LCFS Values'!B103*'LCFS Values'!$G$2*100</f>
        <v>147.64433406041667</v>
      </c>
      <c r="Q103" s="4">
        <f>'RIN Values'!D103</f>
        <v>171.35999999999999</v>
      </c>
      <c r="R103" s="4">
        <f>'Fixed Credits Value'!B103</f>
        <v>100</v>
      </c>
      <c r="S103" s="4">
        <f>'Fixed Credits Value'!C103</f>
        <v>16</v>
      </c>
      <c r="T103" s="4">
        <f t="shared" si="12"/>
        <v>577.55433406041675</v>
      </c>
      <c r="U103" s="4">
        <f>T103/'Feedstock Conversions'!B$9</f>
        <v>61.605795633111121</v>
      </c>
      <c r="W103" s="4">
        <f t="shared" si="10"/>
        <v>111.46531690929453</v>
      </c>
      <c r="X103" s="4">
        <f t="shared" si="13"/>
        <v>145.05433406041681</v>
      </c>
      <c r="AE103" s="4">
        <f>$B103+'Rail Costs'!K103</f>
        <v>35.887642777155655</v>
      </c>
      <c r="AF103" s="4">
        <v>35.450000000000003</v>
      </c>
      <c r="AG103" s="4">
        <f>B103+'Rail Costs'!M103</f>
        <v>38.062928331466964</v>
      </c>
      <c r="AH103" s="4">
        <v>35.299999999999997</v>
      </c>
      <c r="AI103" s="4">
        <v>34.75</v>
      </c>
      <c r="AJ103" s="4">
        <v>34.65</v>
      </c>
      <c r="AM103" s="4">
        <f>$L103-(AE103*'Feedstock Conversions'!$B$14)-'Rail Costs'!Q103</f>
        <v>134.53727414646687</v>
      </c>
      <c r="AN103" s="4">
        <f>$L103-(AF103*'Feedstock Conversions'!$B$14)-'Rail Costs'!R103</f>
        <v>138.53149046886153</v>
      </c>
      <c r="AO103" s="4">
        <f>$L103-(AG103*'Feedstock Conversions'!$B$14)-'Rail Costs'!S103</f>
        <v>117.27360684473702</v>
      </c>
      <c r="AP103" s="4">
        <f>$L103-(AH103*'Feedstock Conversions'!$B$14)-'Rail Costs'!T103</f>
        <v>139.53137611346972</v>
      </c>
      <c r="AQ103" s="4">
        <f>$L103-(AI103*'Feedstock Conversions'!$B$14)-'Rail Costs'!U103</f>
        <v>144.18742612190928</v>
      </c>
      <c r="AR103" s="4">
        <f>$L103-(AJ103*'Feedstock Conversions'!$B$14)-'Rail Costs'!V103</f>
        <v>144.15965133616371</v>
      </c>
      <c r="AT103" s="4">
        <f>$T103-(AE103*'Feedstock Conversions'!$B$8)-'Rail Costs'!Q103</f>
        <v>243.70396542972799</v>
      </c>
      <c r="AU103" s="4">
        <f>$T103-(AF103*'Feedstock Conversions'!$B$8)-'Rail Costs'!R103</f>
        <v>248.13582452927835</v>
      </c>
      <c r="AV103" s="4">
        <f>$T103-(AG103*'Feedstock Conversions'!$B$8)-'Rail Costs'!S103</f>
        <v>224.26501257368685</v>
      </c>
      <c r="AW103" s="4">
        <f>$T103-(AH103*'Feedstock Conversions'!$B$8)-'Rail Costs'!T103</f>
        <v>249.28571017388657</v>
      </c>
      <c r="AX103" s="4">
        <f>$T103-(AI103*'Feedstock Conversions'!$B$8)-'Rail Costs'!U103</f>
        <v>254.49176018232609</v>
      </c>
      <c r="AY103" s="4">
        <f>$T103-(AJ103*'Feedstock Conversions'!$B$8)-'Rail Costs'!V103</f>
        <v>254.56398539658048</v>
      </c>
      <c r="BH103">
        <f t="shared" si="7"/>
        <v>50</v>
      </c>
      <c r="BI103">
        <f t="shared" si="8"/>
        <v>2020</v>
      </c>
      <c r="BJ103">
        <f t="shared" si="11"/>
        <v>12</v>
      </c>
    </row>
    <row r="104" spans="1:62" x14ac:dyDescent="0.2">
      <c r="A104" s="11">
        <v>44183</v>
      </c>
      <c r="B104" s="4">
        <v>35.450000000000003</v>
      </c>
      <c r="C104" s="18">
        <f>DCO!B104+'Rail Costs'!B104</f>
        <v>39.80057110862262</v>
      </c>
      <c r="E104" s="4">
        <f>DCO!C104*'Feedstock Conversions'!B$14</f>
        <v>326.36468309070546</v>
      </c>
      <c r="F104" s="4">
        <f>DCO!C104*'Feedstock Conversions'!B$8</f>
        <v>366.1652541993281</v>
      </c>
      <c r="H104" s="4">
        <f>'Fuel Values'!B104-DCO!I104-DCO!J104-DCO!K104</f>
        <v>25.753481873419332</v>
      </c>
      <c r="I104" s="18">
        <f>('LCFS Values'!$E$3-$AA$4)/1000000*'LCFS Values'!B104*'LCFS Values'!$G$2*100</f>
        <v>165.79651812658068</v>
      </c>
      <c r="J104" s="4">
        <f>'RIN Values'!C104</f>
        <v>144.44999999999999</v>
      </c>
      <c r="K104" s="4">
        <f>'Fixed Credits Value'!B104</f>
        <v>100</v>
      </c>
      <c r="L104" s="4">
        <f t="shared" si="9"/>
        <v>436</v>
      </c>
      <c r="M104" s="4">
        <f>L104/'Feedstock Conversions'!B$21</f>
        <v>55.484856197505728</v>
      </c>
      <c r="O104" s="4">
        <f>'Fuel Values'!C104*100</f>
        <v>149.10000000000002</v>
      </c>
      <c r="P104" s="18">
        <f>('LCFS Values'!$E$3-AB$4)/1000000*'LCFS Values'!B104*'LCFS Values'!$G$2*100</f>
        <v>147.57004760302777</v>
      </c>
      <c r="Q104" s="4">
        <f>'RIN Values'!D104</f>
        <v>163.70999999999998</v>
      </c>
      <c r="R104" s="4">
        <f>'Fixed Credits Value'!B104</f>
        <v>100</v>
      </c>
      <c r="S104" s="4">
        <f>'Fixed Credits Value'!C104</f>
        <v>16</v>
      </c>
      <c r="T104" s="4">
        <f t="shared" si="12"/>
        <v>576.38004760302783</v>
      </c>
      <c r="U104" s="4">
        <f>T104/'Feedstock Conversions'!B$9</f>
        <v>61.480538410989638</v>
      </c>
      <c r="W104" s="4">
        <f t="shared" si="10"/>
        <v>109.63531690929454</v>
      </c>
      <c r="X104" s="4">
        <f t="shared" si="13"/>
        <v>140.38004760302783</v>
      </c>
      <c r="AE104" s="4">
        <f>$B104+'Rail Costs'!K104</f>
        <v>36.537642777155661</v>
      </c>
      <c r="AF104" s="4">
        <v>36.200000000000003</v>
      </c>
      <c r="AG104" s="4">
        <f>B104+'Rail Costs'!M104</f>
        <v>38.712928331466969</v>
      </c>
      <c r="AH104" s="4">
        <v>35.799999999999997</v>
      </c>
      <c r="AI104" s="4">
        <v>35.049999999999997</v>
      </c>
      <c r="AJ104" s="4">
        <v>35.200000000000003</v>
      </c>
      <c r="AM104" s="4">
        <f>$L104-(AE104*'Feedstock Conversions'!$B$14)-'Rail Costs'!Q104</f>
        <v>132.70727414646683</v>
      </c>
      <c r="AN104" s="4">
        <f>$L104-(AF104*'Feedstock Conversions'!$B$14)-'Rail Costs'!R104</f>
        <v>135.88149046886161</v>
      </c>
      <c r="AO104" s="4">
        <f>$L104-(AG104*'Feedstock Conversions'!$B$14)-'Rail Costs'!S104</f>
        <v>115.44360684473698</v>
      </c>
      <c r="AP104" s="4">
        <f>$L104-(AH104*'Feedstock Conversions'!$B$14)-'Rail Costs'!T104</f>
        <v>138.93137611346981</v>
      </c>
      <c r="AQ104" s="4">
        <f>$L104-(AI104*'Feedstock Conversions'!$B$14)-'Rail Costs'!U104</f>
        <v>145.22742612190936</v>
      </c>
      <c r="AR104" s="4">
        <f>$L104-(AJ104*'Feedstock Conversions'!$B$14)-'Rail Costs'!V104</f>
        <v>143.14965133616371</v>
      </c>
      <c r="AT104" s="4">
        <f>$T104-(AE104*'Feedstock Conversions'!$B$8)-'Rail Costs'!Q104</f>
        <v>236.54967897233905</v>
      </c>
      <c r="AU104" s="4">
        <f>$T104-(AF104*'Feedstock Conversions'!$B$8)-'Rail Costs'!R104</f>
        <v>240.0615380718894</v>
      </c>
      <c r="AV104" s="4">
        <f>$T104-(AG104*'Feedstock Conversions'!$B$8)-'Rail Costs'!S104</f>
        <v>217.11072611629785</v>
      </c>
      <c r="AW104" s="4">
        <f>$T104-(AH104*'Feedstock Conversions'!$B$8)-'Rail Costs'!T104</f>
        <v>243.51142371649763</v>
      </c>
      <c r="AX104" s="4">
        <f>$T104-(AI104*'Feedstock Conversions'!$B$8)-'Rail Costs'!U104</f>
        <v>250.55747372493724</v>
      </c>
      <c r="AY104" s="4">
        <f>$T104-(AJ104*'Feedstock Conversions'!$B$8)-'Rail Costs'!V104</f>
        <v>248.32969893919156</v>
      </c>
      <c r="BH104">
        <f t="shared" si="7"/>
        <v>51</v>
      </c>
      <c r="BI104">
        <f t="shared" si="8"/>
        <v>2020</v>
      </c>
      <c r="BJ104">
        <f t="shared" si="11"/>
        <v>12</v>
      </c>
    </row>
    <row r="105" spans="1:62" x14ac:dyDescent="0.2">
      <c r="A105" s="11">
        <v>44190</v>
      </c>
      <c r="B105" s="4">
        <v>35.75</v>
      </c>
      <c r="C105" s="18">
        <f>DCO!B105+'Rail Costs'!B105</f>
        <v>40.100571108622617</v>
      </c>
      <c r="E105" s="4">
        <f>DCO!C105*'Feedstock Conversions'!B$14</f>
        <v>328.82468309070543</v>
      </c>
      <c r="F105" s="4">
        <f>DCO!C105*'Feedstock Conversions'!B$8</f>
        <v>368.92525419932804</v>
      </c>
      <c r="H105" s="4">
        <f>'Fuel Values'!B105-DCO!I105-DCO!J105-DCO!K105</f>
        <v>38.223866185806401</v>
      </c>
      <c r="I105" s="18">
        <f>('LCFS Values'!$E$3-$AA$4)/1000000*'LCFS Values'!B105*'LCFS Values'!$G$2*100</f>
        <v>166.0886338141936</v>
      </c>
      <c r="J105" s="4">
        <f>'RIN Values'!C105</f>
        <v>145.6875</v>
      </c>
      <c r="K105" s="4">
        <f>'Fixed Credits Value'!B105</f>
        <v>100</v>
      </c>
      <c r="L105" s="4">
        <f t="shared" si="9"/>
        <v>450</v>
      </c>
      <c r="M105" s="4">
        <f>L105/'Feedstock Conversions'!B$21</f>
        <v>57.266480020361421</v>
      </c>
      <c r="O105" s="4">
        <f>'Fuel Values'!C105*100</f>
        <v>148.91</v>
      </c>
      <c r="P105" s="18">
        <f>('LCFS Values'!$E$3-AB$4)/1000000*'LCFS Values'!B105*'LCFS Values'!$G$2*100</f>
        <v>147.83005020388887</v>
      </c>
      <c r="Q105" s="4">
        <f>'RIN Values'!D105</f>
        <v>165.11249999999998</v>
      </c>
      <c r="R105" s="4">
        <f>'Fixed Credits Value'!B105</f>
        <v>100</v>
      </c>
      <c r="S105" s="4">
        <f>'Fixed Credits Value'!C105</f>
        <v>16</v>
      </c>
      <c r="T105" s="4">
        <f t="shared" si="12"/>
        <v>577.85255020388877</v>
      </c>
      <c r="U105" s="4">
        <f>T105/'Feedstock Conversions'!B$9</f>
        <v>61.637605355081469</v>
      </c>
      <c r="W105" s="4">
        <f t="shared" si="10"/>
        <v>121.17531690929457</v>
      </c>
      <c r="X105" s="4">
        <f t="shared" si="13"/>
        <v>127.85255020388877</v>
      </c>
      <c r="AE105" s="4">
        <f>$B105+'Rail Costs'!K105</f>
        <v>36.837642777155658</v>
      </c>
      <c r="AF105" s="4">
        <v>36.5</v>
      </c>
      <c r="AG105" s="4">
        <f>B105+'Rail Costs'!M105</f>
        <v>39.012928331466966</v>
      </c>
      <c r="AH105" s="4">
        <v>36</v>
      </c>
      <c r="AI105" s="4">
        <v>35.875</v>
      </c>
      <c r="AJ105" s="4">
        <v>35.5</v>
      </c>
      <c r="AM105" s="4">
        <f>$L105-(AE105*'Feedstock Conversions'!$B$14)-'Rail Costs'!Q105</f>
        <v>144.24727414646691</v>
      </c>
      <c r="AN105" s="4">
        <f>$L105-(AF105*'Feedstock Conversions'!$B$14)-'Rail Costs'!R105</f>
        <v>147.42149046886163</v>
      </c>
      <c r="AO105" s="4">
        <f>$L105-(AG105*'Feedstock Conversions'!$B$14)-'Rail Costs'!S105</f>
        <v>126.98360684473705</v>
      </c>
      <c r="AP105" s="4">
        <f>$L105-(AH105*'Feedstock Conversions'!$B$14)-'Rail Costs'!T105</f>
        <v>151.29137611346977</v>
      </c>
      <c r="AQ105" s="4">
        <f>$L105-(AI105*'Feedstock Conversions'!$B$14)-'Rail Costs'!U105</f>
        <v>152.46242612190937</v>
      </c>
      <c r="AR105" s="4">
        <f>$L105-(AJ105*'Feedstock Conversions'!$B$14)-'Rail Costs'!V105</f>
        <v>154.68965133616373</v>
      </c>
      <c r="AT105" s="4">
        <f>$T105-(AE105*'Feedstock Conversions'!$B$8)-'Rail Costs'!Q105</f>
        <v>235.2621815732</v>
      </c>
      <c r="AU105" s="4">
        <f>$T105-(AF105*'Feedstock Conversions'!$B$8)-'Rail Costs'!R105</f>
        <v>238.7740406727504</v>
      </c>
      <c r="AV105" s="4">
        <f>$T105-(AG105*'Feedstock Conversions'!$B$8)-'Rail Costs'!S105</f>
        <v>215.82322871715886</v>
      </c>
      <c r="AW105" s="4">
        <f>$T105-(AH105*'Feedstock Conversions'!$B$8)-'Rail Costs'!T105</f>
        <v>243.14392631735853</v>
      </c>
      <c r="AX105" s="4">
        <f>$T105-(AI105*'Feedstock Conversions'!$B$8)-'Rail Costs'!U105</f>
        <v>244.43997632579814</v>
      </c>
      <c r="AY105" s="4">
        <f>$T105-(AJ105*'Feedstock Conversions'!$B$8)-'Rail Costs'!V105</f>
        <v>247.0422015400525</v>
      </c>
      <c r="BH105">
        <f t="shared" si="7"/>
        <v>52</v>
      </c>
      <c r="BI105">
        <f t="shared" si="8"/>
        <v>2020</v>
      </c>
      <c r="BJ105">
        <f t="shared" si="11"/>
        <v>12</v>
      </c>
    </row>
    <row r="106" spans="1:62" x14ac:dyDescent="0.2">
      <c r="A106" s="11">
        <v>44197</v>
      </c>
      <c r="B106" s="4">
        <v>35.75</v>
      </c>
      <c r="C106" s="18">
        <f>DCO!B106+'Rail Costs'!B106</f>
        <v>40.066237402015673</v>
      </c>
      <c r="E106" s="4">
        <f>DCO!C106*'Feedstock Conversions'!B$14</f>
        <v>328.54314669652848</v>
      </c>
      <c r="F106" s="4">
        <f>DCO!C106*'Feedstock Conversions'!B$8</f>
        <v>368.60938409854418</v>
      </c>
      <c r="H106" s="4">
        <f>'Fuel Values'!B106-DCO!I106-DCO!J106-DCO!K106</f>
        <v>40.044112609758031</v>
      </c>
      <c r="I106" s="18">
        <f>('LCFS Values'!$E$4-$AA$4)/1000000*'LCFS Values'!B106*'LCFS Values'!$G$2*100</f>
        <v>162.20588739024194</v>
      </c>
      <c r="J106" s="4">
        <f>'RIN Values'!C106</f>
        <v>147.75</v>
      </c>
      <c r="K106" s="4">
        <f>'Fixed Credits Value'!B106</f>
        <v>100</v>
      </c>
      <c r="L106" s="4">
        <f t="shared" si="9"/>
        <v>450</v>
      </c>
      <c r="M106" s="4">
        <f>L106/'Feedstock Conversions'!B$21</f>
        <v>57.266480020361421</v>
      </c>
      <c r="O106" s="4">
        <f>'Fuel Values'!C106*100</f>
        <v>149</v>
      </c>
      <c r="P106" s="18">
        <f>('LCFS Values'!$E$3-AB$4)/1000000*'LCFS Values'!B106*'LCFS Values'!$G$2*100</f>
        <v>147.36575984520834</v>
      </c>
      <c r="Q106" s="4">
        <f>'RIN Values'!D106</f>
        <v>167.45</v>
      </c>
      <c r="R106" s="4">
        <f>'Fixed Credits Value'!B106</f>
        <v>100</v>
      </c>
      <c r="S106" s="4">
        <f>'Fixed Credits Value'!C106</f>
        <v>16</v>
      </c>
      <c r="T106" s="4">
        <f t="shared" si="12"/>
        <v>579.81575984520828</v>
      </c>
      <c r="U106" s="4">
        <f>T106/'Feedstock Conversions'!B$9</f>
        <v>61.847014383488883</v>
      </c>
      <c r="W106" s="4">
        <f t="shared" si="10"/>
        <v>121.45685330347152</v>
      </c>
      <c r="X106" s="4">
        <f t="shared" si="13"/>
        <v>129.81575984520828</v>
      </c>
      <c r="AE106" s="4">
        <f>$B106+'Rail Costs'!K106</f>
        <v>36.829059350503918</v>
      </c>
      <c r="AF106" s="4">
        <v>36.5</v>
      </c>
      <c r="AG106" s="4">
        <f>B106+'Rail Costs'!M106</f>
        <v>38.987178051511755</v>
      </c>
      <c r="AH106" s="4">
        <v>36</v>
      </c>
      <c r="AI106" s="4">
        <v>36.5</v>
      </c>
      <c r="AJ106" s="4">
        <v>35.5</v>
      </c>
      <c r="AM106" s="4">
        <f>$L106-(AE106*'Feedstock Conversions'!$B$14)-'Rail Costs'!Q106</f>
        <v>144.34673196041814</v>
      </c>
      <c r="AN106" s="4">
        <f>$L106-(AF106*'Feedstock Conversions'!$B$14)-'Rail Costs'!R106</f>
        <v>147.44736371206116</v>
      </c>
      <c r="AO106" s="4">
        <f>$L106-(AG106*'Feedstock Conversions'!$B$14)-'Rail Costs'!S106</f>
        <v>127.21930555058468</v>
      </c>
      <c r="AP106" s="4">
        <f>$L106-(AH106*'Feedstock Conversions'!$B$14)-'Rail Costs'!T106</f>
        <v>151.31906536623833</v>
      </c>
      <c r="AQ106" s="4">
        <f>$L106-(AI106*'Feedstock Conversions'!$B$14)-'Rail Costs'!U106</f>
        <v>147.36396278160117</v>
      </c>
      <c r="AR106" s="4">
        <f>$L106-(AJ106*'Feedstock Conversions'!$B$14)-'Rail Costs'!V106</f>
        <v>154.72287843948601</v>
      </c>
      <c r="AT106" s="4">
        <f>$T106-(AE106*'Feedstock Conversions'!$B$8)-'Rail Costs'!Q106</f>
        <v>237.33343245512248</v>
      </c>
      <c r="AU106" s="4">
        <f>$T106-(AF106*'Feedstock Conversions'!$B$8)-'Rail Costs'!R106</f>
        <v>240.76312355726944</v>
      </c>
      <c r="AV106" s="4">
        <f>$T106-(AG106*'Feedstock Conversions'!$B$8)-'Rail Costs'!S106</f>
        <v>218.04788734428121</v>
      </c>
      <c r="AW106" s="4">
        <f>$T106-(AH106*'Feedstock Conversions'!$B$8)-'Rail Costs'!T106</f>
        <v>245.13482521144661</v>
      </c>
      <c r="AX106" s="4">
        <f>$T106-(AI106*'Feedstock Conversions'!$B$8)-'Rail Costs'!U106</f>
        <v>240.67972262680945</v>
      </c>
      <c r="AY106" s="4">
        <f>$T106-(AJ106*'Feedstock Conversions'!$B$8)-'Rail Costs'!V106</f>
        <v>249.03863828469429</v>
      </c>
      <c r="BH106">
        <f t="shared" si="7"/>
        <v>1</v>
      </c>
      <c r="BI106">
        <f t="shared" si="8"/>
        <v>2021</v>
      </c>
      <c r="BJ106">
        <f t="shared" si="11"/>
        <v>1</v>
      </c>
    </row>
    <row r="107" spans="1:62" x14ac:dyDescent="0.2">
      <c r="A107" s="11">
        <v>44204</v>
      </c>
      <c r="B107" s="4">
        <v>37.4</v>
      </c>
      <c r="C107" s="18">
        <f>DCO!B107+'Rail Costs'!B107</f>
        <v>41.716237402015672</v>
      </c>
      <c r="E107" s="4">
        <f>DCO!C107*'Feedstock Conversions'!B$14</f>
        <v>342.07314669652845</v>
      </c>
      <c r="F107" s="4">
        <f>DCO!C107*'Feedstock Conversions'!B$8</f>
        <v>383.78938409854413</v>
      </c>
      <c r="H107" s="4">
        <f>'Fuel Values'!B107-DCO!I107-DCO!J107-DCO!K107</f>
        <v>33.137765056709668</v>
      </c>
      <c r="I107" s="18">
        <f>('LCFS Values'!$E$4-$AA$4)/1000000*'LCFS Values'!B107*'LCFS Values'!$G$2*100</f>
        <v>162.96223494329035</v>
      </c>
      <c r="J107" s="4">
        <f>'RIN Values'!C107</f>
        <v>153.89999999999998</v>
      </c>
      <c r="K107" s="4">
        <f>'Fixed Credits Value'!B107</f>
        <v>100</v>
      </c>
      <c r="L107" s="4">
        <f t="shared" si="9"/>
        <v>450</v>
      </c>
      <c r="M107" s="4">
        <f>L107/'Feedstock Conversions'!B$21</f>
        <v>57.266480020361421</v>
      </c>
      <c r="O107" s="4">
        <f>'Fuel Values'!C107*100</f>
        <v>153.54000000000002</v>
      </c>
      <c r="P107" s="18">
        <f>('LCFS Values'!$E$4-AB$4)/1000000*'LCFS Values'!B107*'LCFS Values'!$G$2*100</f>
        <v>144.67612583005558</v>
      </c>
      <c r="Q107" s="4">
        <f>'RIN Values'!D107</f>
        <v>174.42</v>
      </c>
      <c r="R107" s="4">
        <f>'Fixed Credits Value'!B107</f>
        <v>100</v>
      </c>
      <c r="S107" s="4">
        <f>'Fixed Credits Value'!C107</f>
        <v>16</v>
      </c>
      <c r="T107" s="4">
        <f t="shared" si="12"/>
        <v>588.63612583005556</v>
      </c>
      <c r="U107" s="4">
        <f>T107/'Feedstock Conversions'!B$9</f>
        <v>62.78785342187259</v>
      </c>
      <c r="W107" s="4">
        <f t="shared" si="10"/>
        <v>107.92685330347155</v>
      </c>
      <c r="X107" s="4">
        <f t="shared" si="13"/>
        <v>138.63612583005556</v>
      </c>
      <c r="AE107" s="4">
        <f>$B107+'Rail Costs'!K107</f>
        <v>38.479059350503917</v>
      </c>
      <c r="AF107" s="4">
        <v>38</v>
      </c>
      <c r="AG107" s="4">
        <f>B107+'Rail Costs'!M107</f>
        <v>40.637178051511754</v>
      </c>
      <c r="AH107" s="4">
        <v>37.799999999999997</v>
      </c>
      <c r="AI107" s="4">
        <v>38.6</v>
      </c>
      <c r="AJ107" s="4">
        <v>37.299999999999997</v>
      </c>
      <c r="AM107" s="4">
        <f>$L107-(AE107*'Feedstock Conversions'!$B$14)-'Rail Costs'!Q107</f>
        <v>130.81673196041811</v>
      </c>
      <c r="AN107" s="4">
        <f>$L107-(AF107*'Feedstock Conversions'!$B$14)-'Rail Costs'!R107</f>
        <v>135.14736371206115</v>
      </c>
      <c r="AO107" s="4">
        <f>$L107-(AG107*'Feedstock Conversions'!$B$14)-'Rail Costs'!S107</f>
        <v>113.68930555058471</v>
      </c>
      <c r="AP107" s="4">
        <f>$L107-(AH107*'Feedstock Conversions'!$B$14)-'Rail Costs'!T107</f>
        <v>136.5590653662384</v>
      </c>
      <c r="AQ107" s="4">
        <f>$L107-(AI107*'Feedstock Conversions'!$B$14)-'Rail Costs'!U107</f>
        <v>130.14396278160115</v>
      </c>
      <c r="AR107" s="4">
        <f>$L107-(AJ107*'Feedstock Conversions'!$B$14)-'Rail Costs'!V107</f>
        <v>139.96287843948602</v>
      </c>
      <c r="AT107" s="4">
        <f>$T107-(AE107*'Feedstock Conversions'!$B$8)-'Rail Costs'!Q107</f>
        <v>230.97379843996976</v>
      </c>
      <c r="AU107" s="4">
        <f>$T107-(AF107*'Feedstock Conversions'!$B$8)-'Rail Costs'!R107</f>
        <v>235.78348954211671</v>
      </c>
      <c r="AV107" s="4">
        <f>$T107-(AG107*'Feedstock Conversions'!$B$8)-'Rail Costs'!S107</f>
        <v>211.68825332912854</v>
      </c>
      <c r="AW107" s="4">
        <f>$T107-(AH107*'Feedstock Conversions'!$B$8)-'Rail Costs'!T107</f>
        <v>237.39519119629395</v>
      </c>
      <c r="AX107" s="4">
        <f>$T107-(AI107*'Feedstock Conversions'!$B$8)-'Rail Costs'!U107</f>
        <v>230.18008861165669</v>
      </c>
      <c r="AY107" s="4">
        <f>$T107-(AJ107*'Feedstock Conversions'!$B$8)-'Rail Costs'!V107</f>
        <v>241.29900426954157</v>
      </c>
      <c r="BH107">
        <f t="shared" si="7"/>
        <v>2</v>
      </c>
      <c r="BI107">
        <f t="shared" si="8"/>
        <v>2021</v>
      </c>
      <c r="BJ107">
        <f t="shared" si="11"/>
        <v>1</v>
      </c>
    </row>
    <row r="108" spans="1:62" x14ac:dyDescent="0.2">
      <c r="A108" s="11">
        <v>44211</v>
      </c>
      <c r="B108" s="4">
        <v>39.700000000000003</v>
      </c>
      <c r="C108" s="18">
        <f>DCO!B108+'Rail Costs'!B108</f>
        <v>44.016237402015676</v>
      </c>
      <c r="E108" s="4">
        <f>DCO!C108*'Feedstock Conversions'!B$14</f>
        <v>360.93314669652852</v>
      </c>
      <c r="F108" s="4">
        <f>DCO!C108*'Feedstock Conversions'!B$8</f>
        <v>404.94938409854421</v>
      </c>
      <c r="H108" s="4">
        <f>'Fuel Values'!B108-DCO!I108-DCO!J108-DCO!K108</f>
        <v>42.575069950612885</v>
      </c>
      <c r="I108" s="18">
        <f>('LCFS Values'!$E$4-$AA$4)/1000000*'LCFS Values'!B108*'LCFS Values'!$G$2*100</f>
        <v>164.47493004938713</v>
      </c>
      <c r="J108" s="4">
        <f>'RIN Values'!C108</f>
        <v>142.94999999999999</v>
      </c>
      <c r="K108" s="4">
        <f>'Fixed Credits Value'!B108</f>
        <v>100</v>
      </c>
      <c r="L108" s="4">
        <f t="shared" si="9"/>
        <v>450</v>
      </c>
      <c r="M108" s="4">
        <f>L108/'Feedstock Conversions'!B$21</f>
        <v>57.266480020361421</v>
      </c>
      <c r="O108" s="4">
        <f>'Fuel Values'!C108*100</f>
        <v>160.63</v>
      </c>
      <c r="P108" s="18">
        <f>('LCFS Values'!$E$4-AB$4)/1000000*'LCFS Values'!B108*'LCFS Values'!$G$2*100</f>
        <v>146.01908033474999</v>
      </c>
      <c r="Q108" s="4">
        <f>'RIN Values'!D108</f>
        <v>162.01</v>
      </c>
      <c r="R108" s="4">
        <f>'Fixed Credits Value'!B108</f>
        <v>100</v>
      </c>
      <c r="S108" s="4">
        <f>'Fixed Credits Value'!C108</f>
        <v>16</v>
      </c>
      <c r="T108" s="4">
        <f t="shared" si="12"/>
        <v>584.65908033475</v>
      </c>
      <c r="U108" s="4">
        <f>T108/'Feedstock Conversions'!B$9</f>
        <v>62.363635235706667</v>
      </c>
      <c r="W108" s="4">
        <f t="shared" si="10"/>
        <v>89.066853303471476</v>
      </c>
      <c r="X108" s="4">
        <f t="shared" si="13"/>
        <v>134.65908033475</v>
      </c>
      <c r="AE108" s="4">
        <f>$B108+'Rail Costs'!K108</f>
        <v>40.779059350503921</v>
      </c>
      <c r="AF108" s="4">
        <v>39.9</v>
      </c>
      <c r="AG108" s="4">
        <f>B108+'Rail Costs'!M108</f>
        <v>42.937178051511758</v>
      </c>
      <c r="AH108" s="4">
        <v>39.9</v>
      </c>
      <c r="AI108" s="4">
        <v>40.6</v>
      </c>
      <c r="AJ108" s="4">
        <v>39.549999999999997</v>
      </c>
      <c r="AM108" s="4">
        <f>$L108-(AE108*'Feedstock Conversions'!$B$14)-'Rail Costs'!Q108</f>
        <v>111.9567319604181</v>
      </c>
      <c r="AN108" s="4">
        <f>$L108-(AF108*'Feedstock Conversions'!$B$14)-'Rail Costs'!R108</f>
        <v>119.56736371206117</v>
      </c>
      <c r="AO108" s="4">
        <f>$L108-(AG108*'Feedstock Conversions'!$B$14)-'Rail Costs'!S108</f>
        <v>94.829305550584692</v>
      </c>
      <c r="AP108" s="4">
        <f>$L108-(AH108*'Feedstock Conversions'!$B$14)-'Rail Costs'!T108</f>
        <v>119.33906536623837</v>
      </c>
      <c r="AQ108" s="4">
        <f>$L108-(AI108*'Feedstock Conversions'!$B$14)-'Rail Costs'!U108</f>
        <v>113.74396278160118</v>
      </c>
      <c r="AR108" s="4">
        <f>$L108-(AJ108*'Feedstock Conversions'!$B$14)-'Rail Costs'!V108</f>
        <v>121.51287843948603</v>
      </c>
      <c r="AT108" s="4">
        <f>$T108-(AE108*'Feedstock Conversions'!$B$8)-'Rail Costs'!Q108</f>
        <v>205.83675294466417</v>
      </c>
      <c r="AU108" s="4">
        <f>$T108-(AF108*'Feedstock Conversions'!$B$8)-'Rail Costs'!R108</f>
        <v>214.32644404681113</v>
      </c>
      <c r="AV108" s="4">
        <f>$T108-(AG108*'Feedstock Conversions'!$B$8)-'Rail Costs'!S108</f>
        <v>186.5512078338229</v>
      </c>
      <c r="AW108" s="4">
        <f>$T108-(AH108*'Feedstock Conversions'!$B$8)-'Rail Costs'!T108</f>
        <v>214.09814570098834</v>
      </c>
      <c r="AX108" s="4">
        <f>$T108-(AI108*'Feedstock Conversions'!$B$8)-'Rail Costs'!U108</f>
        <v>207.80304311635115</v>
      </c>
      <c r="AY108" s="4">
        <f>$T108-(AJ108*'Feedstock Conversions'!$B$8)-'Rail Costs'!V108</f>
        <v>216.62195877423602</v>
      </c>
      <c r="BH108">
        <f t="shared" si="7"/>
        <v>3</v>
      </c>
      <c r="BI108">
        <f t="shared" si="8"/>
        <v>2021</v>
      </c>
      <c r="BJ108">
        <f t="shared" si="11"/>
        <v>1</v>
      </c>
    </row>
    <row r="109" spans="1:62" x14ac:dyDescent="0.2">
      <c r="A109" s="11">
        <v>44218</v>
      </c>
      <c r="B109" s="4">
        <v>41</v>
      </c>
      <c r="C109" s="18">
        <f>DCO!B109+'Rail Costs'!B109</f>
        <v>45.316237402015673</v>
      </c>
      <c r="E109" s="4">
        <f>DCO!C109*'Feedstock Conversions'!B$14</f>
        <v>371.59314669652849</v>
      </c>
      <c r="F109" s="4">
        <f>DCO!C109*'Feedstock Conversions'!B$8</f>
        <v>416.90938409854414</v>
      </c>
      <c r="H109" s="4">
        <f>'Fuel Values'!B109-DCO!I109-DCO!J109-DCO!K109</f>
        <v>57.858011776370972</v>
      </c>
      <c r="I109" s="18">
        <f>('LCFS Values'!$E$4-$AA$4)/1000000*'LCFS Values'!B109*'LCFS Values'!$G$2*100</f>
        <v>164.45448822362906</v>
      </c>
      <c r="J109" s="4">
        <f>'RIN Values'!C109</f>
        <v>151.6875</v>
      </c>
      <c r="K109" s="4">
        <f>'Fixed Credits Value'!B109</f>
        <v>100</v>
      </c>
      <c r="L109" s="4">
        <f t="shared" si="9"/>
        <v>474</v>
      </c>
      <c r="M109" s="4">
        <f>L109/'Feedstock Conversions'!B$21</f>
        <v>60.320692288114024</v>
      </c>
      <c r="O109" s="4">
        <f>'Fuel Values'!C109*100</f>
        <v>160.39000000000001</v>
      </c>
      <c r="P109" s="18">
        <f>('LCFS Values'!$E$4-AB$4)/1000000*'LCFS Values'!B109*'LCFS Values'!$G$2*100</f>
        <v>146.00093230090278</v>
      </c>
      <c r="Q109" s="4">
        <f>'RIN Values'!D109</f>
        <v>171.91249999999999</v>
      </c>
      <c r="R109" s="4">
        <f>'Fixed Credits Value'!B109</f>
        <v>100</v>
      </c>
      <c r="S109" s="4">
        <f>'Fixed Credits Value'!C109</f>
        <v>16</v>
      </c>
      <c r="T109" s="4">
        <f t="shared" si="12"/>
        <v>594.30343230090284</v>
      </c>
      <c r="U109" s="4">
        <f>T109/'Feedstock Conversions'!B$9</f>
        <v>63.392366112096305</v>
      </c>
      <c r="W109" s="4">
        <f t="shared" si="10"/>
        <v>102.40685330347151</v>
      </c>
      <c r="X109" s="4">
        <f t="shared" si="13"/>
        <v>120.30343230090284</v>
      </c>
      <c r="AE109" s="4">
        <f>$B109+'Rail Costs'!K109</f>
        <v>42.079059350503918</v>
      </c>
      <c r="AF109" s="4">
        <v>41</v>
      </c>
      <c r="AG109" s="4">
        <f>B109+'Rail Costs'!M109</f>
        <v>44.237178051511755</v>
      </c>
      <c r="AH109" s="4">
        <v>41</v>
      </c>
      <c r="AI109" s="4">
        <v>41.25</v>
      </c>
      <c r="AJ109" s="4">
        <v>40.6875</v>
      </c>
      <c r="AM109" s="4">
        <f>$L109-(AE109*'Feedstock Conversions'!$B$14)-'Rail Costs'!Q109</f>
        <v>125.29673196041813</v>
      </c>
      <c r="AN109" s="4">
        <f>$L109-(AF109*'Feedstock Conversions'!$B$14)-'Rail Costs'!R109</f>
        <v>134.54736371206113</v>
      </c>
      <c r="AO109" s="4">
        <f>$L109-(AG109*'Feedstock Conversions'!$B$14)-'Rail Costs'!S109</f>
        <v>108.16930555058467</v>
      </c>
      <c r="AP109" s="4">
        <f>$L109-(AH109*'Feedstock Conversions'!$B$14)-'Rail Costs'!T109</f>
        <v>134.31906536623833</v>
      </c>
      <c r="AQ109" s="4">
        <f>$L109-(AI109*'Feedstock Conversions'!$B$14)-'Rail Costs'!U109</f>
        <v>132.41396278160119</v>
      </c>
      <c r="AR109" s="4">
        <f>$L109-(AJ109*'Feedstock Conversions'!$B$14)-'Rail Costs'!V109</f>
        <v>136.18537843948599</v>
      </c>
      <c r="AT109" s="4">
        <f>$T109-(AE109*'Feedstock Conversions'!$B$8)-'Rail Costs'!Q109</f>
        <v>203.52110491081703</v>
      </c>
      <c r="AU109" s="4">
        <f>$T109-(AF109*'Feedstock Conversions'!$B$8)-'Rail Costs'!R109</f>
        <v>213.85079601296397</v>
      </c>
      <c r="AV109" s="4">
        <f>$T109-(AG109*'Feedstock Conversions'!$B$8)-'Rail Costs'!S109</f>
        <v>184.23555979997582</v>
      </c>
      <c r="AW109" s="4">
        <f>$T109-(AH109*'Feedstock Conversions'!$B$8)-'Rail Costs'!T109</f>
        <v>213.62249766714118</v>
      </c>
      <c r="AX109" s="4">
        <f>$T109-(AI109*'Feedstock Conversions'!$B$8)-'Rail Costs'!U109</f>
        <v>211.46739508250403</v>
      </c>
      <c r="AY109" s="4">
        <f>$T109-(AJ109*'Feedstock Conversions'!$B$8)-'Rail Costs'!V109</f>
        <v>215.80131074038883</v>
      </c>
      <c r="BH109">
        <f t="shared" si="7"/>
        <v>4</v>
      </c>
      <c r="BI109">
        <f t="shared" si="8"/>
        <v>2021</v>
      </c>
      <c r="BJ109">
        <f t="shared" si="11"/>
        <v>1</v>
      </c>
    </row>
    <row r="110" spans="1:62" x14ac:dyDescent="0.2">
      <c r="A110" s="11">
        <v>44225</v>
      </c>
      <c r="B110" s="4">
        <v>41.8</v>
      </c>
      <c r="C110" s="18">
        <f>DCO!B110+'Rail Costs'!B110</f>
        <v>46.11623740201567</v>
      </c>
      <c r="E110" s="4">
        <f>DCO!C110*'Feedstock Conversions'!B$14</f>
        <v>378.15314669652844</v>
      </c>
      <c r="F110" s="4">
        <f>DCO!C110*'Feedstock Conversions'!B$8</f>
        <v>424.26938409854415</v>
      </c>
      <c r="H110" s="4">
        <f>'Fuel Values'!B110-DCO!I110-DCO!J110-DCO!K110</f>
        <v>53.355298170370929</v>
      </c>
      <c r="I110" s="18">
        <f>('LCFS Values'!$E$4-$AA$4)/1000000*'LCFS Values'!B110*'LCFS Values'!$G$2*100</f>
        <v>161.91970182962905</v>
      </c>
      <c r="J110" s="4">
        <f>'RIN Values'!C110</f>
        <v>166.72500000000002</v>
      </c>
      <c r="K110" s="4">
        <f>'Fixed Credits Value'!B110</f>
        <v>100</v>
      </c>
      <c r="L110" s="4">
        <f t="shared" si="9"/>
        <v>482</v>
      </c>
      <c r="M110" s="4">
        <f>L110/'Feedstock Conversions'!B$21</f>
        <v>61.338763044031566</v>
      </c>
      <c r="O110" s="4">
        <f>'Fuel Values'!C110*100</f>
        <v>160.75</v>
      </c>
      <c r="P110" s="18">
        <f>('LCFS Values'!$E$4-AB$4)/1000000*'LCFS Values'!B110*'LCFS Values'!$G$2*100</f>
        <v>143.75057610384724</v>
      </c>
      <c r="Q110" s="4">
        <f>'RIN Values'!D110</f>
        <v>188.95500000000001</v>
      </c>
      <c r="R110" s="4">
        <f>'Fixed Credits Value'!B110</f>
        <v>100</v>
      </c>
      <c r="S110" s="4">
        <f>'Fixed Credits Value'!C110</f>
        <v>16</v>
      </c>
      <c r="T110" s="4">
        <f t="shared" si="12"/>
        <v>609.45557610384731</v>
      </c>
      <c r="U110" s="4">
        <f>T110/'Feedstock Conversions'!B$9</f>
        <v>65.008594784410377</v>
      </c>
      <c r="W110" s="4">
        <f t="shared" si="10"/>
        <v>103.84685330347156</v>
      </c>
      <c r="X110" s="4">
        <f t="shared" si="13"/>
        <v>127.45557610384731</v>
      </c>
      <c r="AE110" s="4">
        <f>$B110+'Rail Costs'!K110</f>
        <v>42.879059350503915</v>
      </c>
      <c r="AF110" s="4">
        <v>41.8</v>
      </c>
      <c r="AG110" s="4">
        <f>B110+'Rail Costs'!M110</f>
        <v>45.037178051511752</v>
      </c>
      <c r="AH110" s="4">
        <v>41.8</v>
      </c>
      <c r="AI110" s="4">
        <v>41.95</v>
      </c>
      <c r="AJ110" s="4">
        <v>41.45</v>
      </c>
      <c r="AM110" s="4">
        <f>$L110-(AE110*'Feedstock Conversions'!$B$14)-'Rail Costs'!Q110</f>
        <v>126.73673196041813</v>
      </c>
      <c r="AN110" s="4">
        <f>$L110-(AF110*'Feedstock Conversions'!$B$14)-'Rail Costs'!R110</f>
        <v>135.98736371206118</v>
      </c>
      <c r="AO110" s="4">
        <f>$L110-(AG110*'Feedstock Conversions'!$B$14)-'Rail Costs'!S110</f>
        <v>109.60930555058472</v>
      </c>
      <c r="AP110" s="4">
        <f>$L110-(AH110*'Feedstock Conversions'!$B$14)-'Rail Costs'!T110</f>
        <v>135.75906536623839</v>
      </c>
      <c r="AQ110" s="4">
        <f>$L110-(AI110*'Feedstock Conversions'!$B$14)-'Rail Costs'!U110</f>
        <v>134.67396278160112</v>
      </c>
      <c r="AR110" s="4">
        <f>$L110-(AJ110*'Feedstock Conversions'!$B$14)-'Rail Costs'!V110</f>
        <v>137.93287843948599</v>
      </c>
      <c r="AT110" s="4">
        <f>$T110-(AE110*'Feedstock Conversions'!$B$8)-'Rail Costs'!Q110</f>
        <v>211.31324871376154</v>
      </c>
      <c r="AU110" s="4">
        <f>$T110-(AF110*'Feedstock Conversions'!$B$8)-'Rail Costs'!R110</f>
        <v>221.64293981590848</v>
      </c>
      <c r="AV110" s="4">
        <f>$T110-(AG110*'Feedstock Conversions'!$B$8)-'Rail Costs'!S110</f>
        <v>192.02770360292027</v>
      </c>
      <c r="AW110" s="4">
        <f>$T110-(AH110*'Feedstock Conversions'!$B$8)-'Rail Costs'!T110</f>
        <v>221.41464147008568</v>
      </c>
      <c r="AX110" s="4">
        <f>$T110-(AI110*'Feedstock Conversions'!$B$8)-'Rail Costs'!U110</f>
        <v>220.17953888544844</v>
      </c>
      <c r="AY110" s="4">
        <f>$T110-(AJ110*'Feedstock Conversions'!$B$8)-'Rail Costs'!V110</f>
        <v>223.93845454333331</v>
      </c>
      <c r="BH110">
        <f t="shared" si="7"/>
        <v>5</v>
      </c>
      <c r="BI110">
        <f t="shared" si="8"/>
        <v>2021</v>
      </c>
      <c r="BJ110">
        <f t="shared" si="11"/>
        <v>1</v>
      </c>
    </row>
    <row r="111" spans="1:62" x14ac:dyDescent="0.2">
      <c r="A111" s="11">
        <v>44232</v>
      </c>
      <c r="B111" s="4">
        <v>42.15</v>
      </c>
      <c r="C111" s="18">
        <f>DCO!B111+'Rail Costs'!B111</f>
        <v>46.466237402015672</v>
      </c>
      <c r="E111" s="4">
        <f>DCO!C111*'Feedstock Conversions'!B$14</f>
        <v>381.0231466965285</v>
      </c>
      <c r="F111" s="4">
        <f>DCO!C111*'Feedstock Conversions'!B$8</f>
        <v>427.48938409854412</v>
      </c>
      <c r="H111" s="4">
        <f>'Fuel Values'!B111-DCO!I111-DCO!J111-DCO!K111</f>
        <v>56.454988799258103</v>
      </c>
      <c r="I111" s="18">
        <f>('LCFS Values'!$E$4-$AA$4)/1000000*'LCFS Values'!B111*'LCFS Values'!$G$2*100</f>
        <v>157.77001120074195</v>
      </c>
      <c r="J111" s="4">
        <f>'RIN Values'!C111</f>
        <v>167.77499999999998</v>
      </c>
      <c r="K111" s="4">
        <f>'Fixed Credits Value'!B111</f>
        <v>100</v>
      </c>
      <c r="L111" s="4">
        <f t="shared" si="9"/>
        <v>482</v>
      </c>
      <c r="M111" s="4">
        <f>L111/'Feedstock Conversions'!B$21</f>
        <v>61.338763044031566</v>
      </c>
      <c r="O111" s="4">
        <f>'Fuel Values'!C111*100</f>
        <v>169.52</v>
      </c>
      <c r="P111" s="18">
        <f>('LCFS Values'!$E$4-AB$4)/1000000*'LCFS Values'!B111*'LCFS Values'!$G$2*100</f>
        <v>140.0665252328611</v>
      </c>
      <c r="Q111" s="4">
        <f>'RIN Values'!D111</f>
        <v>190.14499999999998</v>
      </c>
      <c r="R111" s="4">
        <f>'Fixed Credits Value'!B111</f>
        <v>100</v>
      </c>
      <c r="S111" s="4">
        <f>'Fixed Credits Value'!C111</f>
        <v>16</v>
      </c>
      <c r="T111" s="4">
        <f t="shared" si="12"/>
        <v>615.73152523286103</v>
      </c>
      <c r="U111" s="4">
        <f>T111/'Feedstock Conversions'!B$9</f>
        <v>65.678029358171841</v>
      </c>
      <c r="W111" s="4">
        <f t="shared" si="10"/>
        <v>100.9768533034715</v>
      </c>
      <c r="X111" s="4">
        <f t="shared" si="13"/>
        <v>133.73152523286103</v>
      </c>
      <c r="AE111" s="4">
        <f>$B111+'Rail Costs'!K111</f>
        <v>43.229059350503917</v>
      </c>
      <c r="AF111" s="4">
        <v>43.1</v>
      </c>
      <c r="AG111" s="4">
        <f>B111+'Rail Costs'!M111</f>
        <v>45.387178051511754</v>
      </c>
      <c r="AH111" s="4">
        <v>42.15</v>
      </c>
      <c r="AI111" s="4">
        <v>42.25</v>
      </c>
      <c r="AJ111" s="4">
        <v>42.05</v>
      </c>
      <c r="AM111" s="4">
        <f>$L111-(AE111*'Feedstock Conversions'!$B$14)-'Rail Costs'!Q111</f>
        <v>123.86673196041812</v>
      </c>
      <c r="AN111" s="4">
        <f>$L111-(AF111*'Feedstock Conversions'!$B$14)-'Rail Costs'!R111</f>
        <v>125.32736371206116</v>
      </c>
      <c r="AO111" s="4">
        <f>$L111-(AG111*'Feedstock Conversions'!$B$14)-'Rail Costs'!S111</f>
        <v>106.73930555058472</v>
      </c>
      <c r="AP111" s="4">
        <f>$L111-(AH111*'Feedstock Conversions'!$B$14)-'Rail Costs'!T111</f>
        <v>132.88906536623838</v>
      </c>
      <c r="AQ111" s="4">
        <f>$L111-(AI111*'Feedstock Conversions'!$B$14)-'Rail Costs'!U111</f>
        <v>132.21396278160114</v>
      </c>
      <c r="AR111" s="4">
        <f>$L111-(AJ111*'Feedstock Conversions'!$B$14)-'Rail Costs'!V111</f>
        <v>133.01287843948603</v>
      </c>
      <c r="AT111" s="4">
        <f>$T111-(AE111*'Feedstock Conversions'!$B$8)-'Rail Costs'!Q111</f>
        <v>214.36919784277524</v>
      </c>
      <c r="AU111" s="4">
        <f>$T111-(AF111*'Feedstock Conversions'!$B$8)-'Rail Costs'!R111</f>
        <v>215.95888894492217</v>
      </c>
      <c r="AV111" s="4">
        <f>$T111-(AG111*'Feedstock Conversions'!$B$8)-'Rail Costs'!S111</f>
        <v>195.08365273193397</v>
      </c>
      <c r="AW111" s="4">
        <f>$T111-(AH111*'Feedstock Conversions'!$B$8)-'Rail Costs'!T111</f>
        <v>224.47059059909938</v>
      </c>
      <c r="AX111" s="4">
        <f>$T111-(AI111*'Feedstock Conversions'!$B$8)-'Rail Costs'!U111</f>
        <v>223.69548801446217</v>
      </c>
      <c r="AY111" s="4">
        <f>$T111-(AJ111*'Feedstock Conversions'!$B$8)-'Rail Costs'!V111</f>
        <v>224.69440367234705</v>
      </c>
      <c r="BH111">
        <f t="shared" si="7"/>
        <v>6</v>
      </c>
      <c r="BI111">
        <f t="shared" si="8"/>
        <v>2021</v>
      </c>
      <c r="BJ111">
        <f t="shared" si="11"/>
        <v>2</v>
      </c>
    </row>
    <row r="112" spans="1:62" x14ac:dyDescent="0.2">
      <c r="A112" s="11">
        <v>44239</v>
      </c>
      <c r="B112" s="4">
        <v>43.05</v>
      </c>
      <c r="C112" s="18">
        <f>DCO!B112+'Rail Costs'!B112</f>
        <v>47.36623740201567</v>
      </c>
      <c r="E112" s="4">
        <f>DCO!C112*'Feedstock Conversions'!B$14</f>
        <v>388.40314669652844</v>
      </c>
      <c r="F112" s="4">
        <f>DCO!C112*'Feedstock Conversions'!B$8</f>
        <v>435.76938409854415</v>
      </c>
      <c r="H112" s="4">
        <f>'Fuel Values'!B112-DCO!I112-DCO!J112-DCO!K112</f>
        <v>78.566174359870956</v>
      </c>
      <c r="I112" s="18">
        <f>('LCFS Values'!$E$4-$AA$4)/1000000*'LCFS Values'!B112*'LCFS Values'!$G$2*100</f>
        <v>157.48382564012903</v>
      </c>
      <c r="J112" s="4">
        <f>'RIN Values'!C112</f>
        <v>159.75</v>
      </c>
      <c r="K112" s="4">
        <f>'Fixed Credits Value'!B112</f>
        <v>100</v>
      </c>
      <c r="L112" s="4">
        <f t="shared" si="9"/>
        <v>495.79999999999995</v>
      </c>
      <c r="M112" s="4">
        <f>L112/'Feedstock Conversions'!B$21</f>
        <v>63.094935097989307</v>
      </c>
      <c r="O112" s="4">
        <f>'Fuel Values'!C112*100</f>
        <v>176.63</v>
      </c>
      <c r="P112" s="18">
        <f>('LCFS Values'!$E$4-AB$4)/1000000*'LCFS Values'!B112*'LCFS Values'!$G$2*100</f>
        <v>139.812452759</v>
      </c>
      <c r="Q112" s="4">
        <f>'RIN Values'!D112</f>
        <v>181.04999999999998</v>
      </c>
      <c r="R112" s="4">
        <f>'Fixed Credits Value'!B112</f>
        <v>100</v>
      </c>
      <c r="S112" s="4">
        <f>'Fixed Credits Value'!C112</f>
        <v>16</v>
      </c>
      <c r="T112" s="4">
        <f t="shared" si="12"/>
        <v>613.49245275899989</v>
      </c>
      <c r="U112" s="4">
        <f>T112/'Feedstock Conversions'!B$9</f>
        <v>65.439194960959995</v>
      </c>
      <c r="W112" s="4">
        <f t="shared" si="10"/>
        <v>107.39685330347152</v>
      </c>
      <c r="X112" s="4">
        <f t="shared" si="13"/>
        <v>117.69245275899993</v>
      </c>
      <c r="AE112" s="4">
        <f>$B112+'Rail Costs'!K112</f>
        <v>44.129059350503915</v>
      </c>
      <c r="AF112" s="4">
        <v>44.1</v>
      </c>
      <c r="AG112" s="4">
        <f>B112+'Rail Costs'!M112</f>
        <v>46.287178051511752</v>
      </c>
      <c r="AH112" s="4">
        <v>43.2</v>
      </c>
      <c r="AI112" s="4">
        <v>43.5</v>
      </c>
      <c r="AJ112" s="4">
        <v>43</v>
      </c>
      <c r="AM112" s="4">
        <f>$L112-(AE112*'Feedstock Conversions'!$B$14)-'Rail Costs'!Q112</f>
        <v>130.28673196041808</v>
      </c>
      <c r="AN112" s="4">
        <f>$L112-(AF112*'Feedstock Conversions'!$B$14)-'Rail Costs'!R112</f>
        <v>130.92736371206107</v>
      </c>
      <c r="AO112" s="4">
        <f>$L112-(AG112*'Feedstock Conversions'!$B$14)-'Rail Costs'!S112</f>
        <v>113.15930555058468</v>
      </c>
      <c r="AP112" s="4">
        <f>$L112-(AH112*'Feedstock Conversions'!$B$14)-'Rail Costs'!T112</f>
        <v>138.07906536623827</v>
      </c>
      <c r="AQ112" s="4">
        <f>$L112-(AI112*'Feedstock Conversions'!$B$14)-'Rail Costs'!U112</f>
        <v>135.76396278160109</v>
      </c>
      <c r="AR112" s="4">
        <f>$L112-(AJ112*'Feedstock Conversions'!$B$14)-'Rail Costs'!V112</f>
        <v>139.02287843948596</v>
      </c>
      <c r="AT112" s="4">
        <f>$T112-(AE112*'Feedstock Conversions'!$B$8)-'Rail Costs'!Q112</f>
        <v>203.85012536891412</v>
      </c>
      <c r="AU112" s="4">
        <f>$T112-(AF112*'Feedstock Conversions'!$B$8)-'Rail Costs'!R112</f>
        <v>204.51981647106103</v>
      </c>
      <c r="AV112" s="4">
        <f>$T112-(AG112*'Feedstock Conversions'!$B$8)-'Rail Costs'!S112</f>
        <v>184.56458025807285</v>
      </c>
      <c r="AW112" s="4">
        <f>$T112-(AH112*'Feedstock Conversions'!$B$8)-'Rail Costs'!T112</f>
        <v>212.57151812523821</v>
      </c>
      <c r="AX112" s="4">
        <f>$T112-(AI112*'Feedstock Conversions'!$B$8)-'Rail Costs'!U112</f>
        <v>209.95641554060103</v>
      </c>
      <c r="AY112" s="4">
        <f>$T112-(AJ112*'Feedstock Conversions'!$B$8)-'Rail Costs'!V112</f>
        <v>213.7153311984859</v>
      </c>
      <c r="BH112">
        <f t="shared" si="7"/>
        <v>7</v>
      </c>
      <c r="BI112">
        <f t="shared" si="8"/>
        <v>2021</v>
      </c>
      <c r="BJ112">
        <f t="shared" si="11"/>
        <v>2</v>
      </c>
    </row>
    <row r="113" spans="1:62" x14ac:dyDescent="0.2">
      <c r="A113" s="11">
        <v>44246</v>
      </c>
      <c r="B113" s="4">
        <v>43.75</v>
      </c>
      <c r="C113" s="18">
        <f>DCO!B113+'Rail Costs'!B113</f>
        <v>48.066237402015673</v>
      </c>
      <c r="E113" s="4">
        <f>DCO!C113*'Feedstock Conversions'!B$14</f>
        <v>394.1431466965285</v>
      </c>
      <c r="F113" s="4">
        <f>DCO!C113*'Feedstock Conversions'!B$8</f>
        <v>442.20938409854415</v>
      </c>
      <c r="H113" s="4">
        <f>'Fuel Values'!B113-DCO!I113-DCO!J113-DCO!K113</f>
        <v>90.285441662903224</v>
      </c>
      <c r="I113" s="18">
        <f>('LCFS Values'!$E$4-$AA$4)/1000000*'LCFS Values'!B113*'LCFS Values'!$G$2*100</f>
        <v>157.40205833709678</v>
      </c>
      <c r="J113" s="4">
        <f>'RIN Values'!C113</f>
        <v>157.3125</v>
      </c>
      <c r="K113" s="4">
        <f>'Fixed Credits Value'!B113</f>
        <v>100</v>
      </c>
      <c r="L113" s="4">
        <f t="shared" si="9"/>
        <v>505</v>
      </c>
      <c r="M113" s="4">
        <f>L113/'Feedstock Conversions'!B$21</f>
        <v>64.265716467294482</v>
      </c>
      <c r="O113" s="4">
        <f>'Fuel Values'!C113*100</f>
        <v>183.79000000000002</v>
      </c>
      <c r="P113" s="18">
        <f>('LCFS Values'!$E$4-AB$4)/1000000*'LCFS Values'!B113*'LCFS Values'!$G$2*100</f>
        <v>139.73986062361112</v>
      </c>
      <c r="Q113" s="4">
        <f>'RIN Values'!D113</f>
        <v>178.28749999999999</v>
      </c>
      <c r="R113" s="4">
        <f>'Fixed Credits Value'!B113</f>
        <v>100</v>
      </c>
      <c r="S113" s="4">
        <f>'Fixed Credits Value'!C113</f>
        <v>16</v>
      </c>
      <c r="T113" s="4">
        <f t="shared" si="12"/>
        <v>617.81736062361119</v>
      </c>
      <c r="U113" s="4">
        <f>T113/'Feedstock Conversions'!B$9</f>
        <v>65.900518466518534</v>
      </c>
      <c r="W113" s="4">
        <f t="shared" si="10"/>
        <v>110.8568533034715</v>
      </c>
      <c r="X113" s="4">
        <f t="shared" si="13"/>
        <v>112.81736062361119</v>
      </c>
      <c r="AE113" s="4">
        <f>$B113+'Rail Costs'!K113</f>
        <v>44.829059350503918</v>
      </c>
      <c r="AF113" s="4">
        <v>44.5</v>
      </c>
      <c r="AG113" s="4">
        <f>B113+'Rail Costs'!M113</f>
        <v>46.987178051511755</v>
      </c>
      <c r="AH113" s="4">
        <v>44</v>
      </c>
      <c r="AI113" s="4">
        <v>44.5</v>
      </c>
      <c r="AJ113" s="4">
        <v>43.5</v>
      </c>
      <c r="AM113" s="4">
        <f>$L113-(AE113*'Feedstock Conversions'!$B$14)-'Rail Costs'!Q113</f>
        <v>133.74673196041812</v>
      </c>
      <c r="AN113" s="4">
        <f>$L113-(AF113*'Feedstock Conversions'!$B$14)-'Rail Costs'!R113</f>
        <v>136.84736371206114</v>
      </c>
      <c r="AO113" s="4">
        <f>$L113-(AG113*'Feedstock Conversions'!$B$14)-'Rail Costs'!S113</f>
        <v>116.61930555058471</v>
      </c>
      <c r="AP113" s="4">
        <f>$L113-(AH113*'Feedstock Conversions'!$B$14)-'Rail Costs'!T113</f>
        <v>140.71906536623837</v>
      </c>
      <c r="AQ113" s="4">
        <f>$L113-(AI113*'Feedstock Conversions'!$B$14)-'Rail Costs'!U113</f>
        <v>136.76396278160115</v>
      </c>
      <c r="AR113" s="4">
        <f>$L113-(AJ113*'Feedstock Conversions'!$B$14)-'Rail Costs'!V113</f>
        <v>144.12287843948599</v>
      </c>
      <c r="AT113" s="4">
        <f>$T113-(AE113*'Feedstock Conversions'!$B$8)-'Rail Costs'!Q113</f>
        <v>201.73503323352543</v>
      </c>
      <c r="AU113" s="4">
        <f>$T113-(AF113*'Feedstock Conversions'!$B$8)-'Rail Costs'!R113</f>
        <v>205.16472433567233</v>
      </c>
      <c r="AV113" s="4">
        <f>$T113-(AG113*'Feedstock Conversions'!$B$8)-'Rail Costs'!S113</f>
        <v>182.44948812268416</v>
      </c>
      <c r="AW113" s="4">
        <f>$T113-(AH113*'Feedstock Conversions'!$B$8)-'Rail Costs'!T113</f>
        <v>209.53642598984956</v>
      </c>
      <c r="AX113" s="4">
        <f>$T113-(AI113*'Feedstock Conversions'!$B$8)-'Rail Costs'!U113</f>
        <v>205.08132340521234</v>
      </c>
      <c r="AY113" s="4">
        <f>$T113-(AJ113*'Feedstock Conversions'!$B$8)-'Rail Costs'!V113</f>
        <v>213.44023906309718</v>
      </c>
      <c r="BH113">
        <f t="shared" si="7"/>
        <v>8</v>
      </c>
      <c r="BI113">
        <f t="shared" si="8"/>
        <v>2021</v>
      </c>
      <c r="BJ113">
        <f t="shared" si="11"/>
        <v>2</v>
      </c>
    </row>
    <row r="114" spans="1:62" x14ac:dyDescent="0.2">
      <c r="A114" s="11">
        <v>44253</v>
      </c>
      <c r="B114" s="4">
        <v>45.1</v>
      </c>
      <c r="C114" s="18">
        <f>DCO!B114+'Rail Costs'!B114</f>
        <v>49.416237402015675</v>
      </c>
      <c r="E114" s="4">
        <f>DCO!C114*'Feedstock Conversions'!B$14</f>
        <v>405.2131466965285</v>
      </c>
      <c r="F114" s="4">
        <f>DCO!C114*'Feedstock Conversions'!B$8</f>
        <v>454.62938409854416</v>
      </c>
      <c r="H114" s="4">
        <f>'Fuel Values'!B114-DCO!I114-DCO!J114-DCO!K114</f>
        <v>77.591734026516178</v>
      </c>
      <c r="I114" s="18">
        <f>('LCFS Values'!$E$4-$AA$4)/1000000*'LCFS Values'!B114*'LCFS Values'!$G$2*100</f>
        <v>158.38326597348387</v>
      </c>
      <c r="J114" s="4">
        <f>'RIN Values'!C114</f>
        <v>173.02499999999998</v>
      </c>
      <c r="K114" s="4">
        <f>'Fixed Credits Value'!B114</f>
        <v>100</v>
      </c>
      <c r="L114" s="4">
        <f t="shared" si="9"/>
        <v>509</v>
      </c>
      <c r="M114" s="4">
        <f>L114/'Feedstock Conversions'!B$21</f>
        <v>64.774751845253249</v>
      </c>
      <c r="O114" s="4">
        <f>'Fuel Values'!C114*100</f>
        <v>188.96</v>
      </c>
      <c r="P114" s="18">
        <f>('LCFS Values'!$E$4-AB$4)/1000000*'LCFS Values'!B114*'LCFS Values'!$G$2*100</f>
        <v>140.61096624827775</v>
      </c>
      <c r="Q114" s="4">
        <f>'RIN Values'!D114</f>
        <v>196.095</v>
      </c>
      <c r="R114" s="4">
        <f>'Fixed Credits Value'!B114</f>
        <v>100</v>
      </c>
      <c r="S114" s="4">
        <f>'Fixed Credits Value'!C114</f>
        <v>16</v>
      </c>
      <c r="T114" s="4">
        <f t="shared" si="12"/>
        <v>641.66596624827775</v>
      </c>
      <c r="U114" s="4">
        <f>T114/'Feedstock Conversions'!B$9</f>
        <v>68.444369733149628</v>
      </c>
      <c r="W114" s="4">
        <f t="shared" si="10"/>
        <v>103.7868533034715</v>
      </c>
      <c r="X114" s="4">
        <f t="shared" si="13"/>
        <v>132.66596624827775</v>
      </c>
      <c r="AE114" s="4">
        <f>$B114+'Rail Costs'!K114</f>
        <v>46.17905935050392</v>
      </c>
      <c r="AF114" s="4">
        <v>45.7</v>
      </c>
      <c r="AG114" s="4">
        <f>B114+'Rail Costs'!M114</f>
        <v>48.337178051511756</v>
      </c>
      <c r="AH114" s="4">
        <v>45.2</v>
      </c>
      <c r="AI114" s="4">
        <v>45.55</v>
      </c>
      <c r="AJ114" s="4">
        <v>45</v>
      </c>
      <c r="AM114" s="4">
        <f>$L114-(AE114*'Feedstock Conversions'!$B$14)-'Rail Costs'!Q114</f>
        <v>126.67673196041812</v>
      </c>
      <c r="AN114" s="4">
        <f>$L114-(AF114*'Feedstock Conversions'!$B$14)-'Rail Costs'!R114</f>
        <v>131.00736371206111</v>
      </c>
      <c r="AO114" s="4">
        <f>$L114-(AG114*'Feedstock Conversions'!$B$14)-'Rail Costs'!S114</f>
        <v>109.54930555058466</v>
      </c>
      <c r="AP114" s="4">
        <f>$L114-(AH114*'Feedstock Conversions'!$B$14)-'Rail Costs'!T114</f>
        <v>134.87906536623834</v>
      </c>
      <c r="AQ114" s="4">
        <f>$L114-(AI114*'Feedstock Conversions'!$B$14)-'Rail Costs'!U114</f>
        <v>132.15396278160119</v>
      </c>
      <c r="AR114" s="4">
        <f>$L114-(AJ114*'Feedstock Conversions'!$B$14)-'Rail Costs'!V114</f>
        <v>135.82287843948603</v>
      </c>
      <c r="AT114" s="4">
        <f>$T114-(AE114*'Feedstock Conversions'!$B$8)-'Rail Costs'!Q114</f>
        <v>213.16363885819197</v>
      </c>
      <c r="AU114" s="4">
        <f>$T114-(AF114*'Feedstock Conversions'!$B$8)-'Rail Costs'!R114</f>
        <v>217.97332996033887</v>
      </c>
      <c r="AV114" s="4">
        <f>$T114-(AG114*'Feedstock Conversions'!$B$8)-'Rail Costs'!S114</f>
        <v>193.8780937473507</v>
      </c>
      <c r="AW114" s="4">
        <f>$T114-(AH114*'Feedstock Conversions'!$B$8)-'Rail Costs'!T114</f>
        <v>222.3450316145161</v>
      </c>
      <c r="AX114" s="4">
        <f>$T114-(AI114*'Feedstock Conversions'!$B$8)-'Rail Costs'!U114</f>
        <v>219.26992902987894</v>
      </c>
      <c r="AY114" s="4">
        <f>$T114-(AJ114*'Feedstock Conversions'!$B$8)-'Rail Costs'!V114</f>
        <v>223.48884468776379</v>
      </c>
      <c r="BH114">
        <f t="shared" si="7"/>
        <v>9</v>
      </c>
      <c r="BI114">
        <f t="shared" si="8"/>
        <v>2021</v>
      </c>
      <c r="BJ114">
        <f t="shared" si="11"/>
        <v>2</v>
      </c>
    </row>
    <row r="115" spans="1:62" x14ac:dyDescent="0.2">
      <c r="A115" s="11">
        <v>44260</v>
      </c>
      <c r="B115" s="4">
        <v>47.2</v>
      </c>
      <c r="C115" s="18">
        <f>DCO!B115+'Rail Costs'!B115</f>
        <v>51.516237402015676</v>
      </c>
      <c r="E115" s="4">
        <f>DCO!C115*'Feedstock Conversions'!B$14</f>
        <v>422.43314669652852</v>
      </c>
      <c r="F115" s="4">
        <f>DCO!C115*'Feedstock Conversions'!B$8</f>
        <v>473.94938409854416</v>
      </c>
      <c r="H115" s="4">
        <f>'Fuel Values'!B115-DCO!I115-DCO!J115-DCO!K115</f>
        <v>72.458457177999946</v>
      </c>
      <c r="I115" s="18">
        <f>('LCFS Values'!$E$4-$AA$4)/1000000*'LCFS Values'!B115*'LCFS Values'!$G$2*100</f>
        <v>159.69154282200003</v>
      </c>
      <c r="J115" s="4">
        <f>'RIN Values'!C115</f>
        <v>188.85000000000002</v>
      </c>
      <c r="K115" s="4">
        <f>'Fixed Credits Value'!B115</f>
        <v>100</v>
      </c>
      <c r="L115" s="4">
        <f t="shared" si="9"/>
        <v>521</v>
      </c>
      <c r="M115" s="4">
        <f>L115/'Feedstock Conversions'!B$21</f>
        <v>66.301857979129551</v>
      </c>
      <c r="O115" s="4">
        <f>'Fuel Values'!C115*100</f>
        <v>185.85</v>
      </c>
      <c r="P115" s="18">
        <f>('LCFS Values'!$E$4-AB$4)/1000000*'LCFS Values'!B115*'LCFS Values'!$G$2*100</f>
        <v>141.77244041449998</v>
      </c>
      <c r="Q115" s="4">
        <f>'RIN Values'!D115</f>
        <v>214.03</v>
      </c>
      <c r="R115" s="4">
        <f>'Fixed Credits Value'!B115</f>
        <v>100</v>
      </c>
      <c r="S115" s="4">
        <f>'Fixed Credits Value'!C115</f>
        <v>16</v>
      </c>
      <c r="T115" s="4">
        <f t="shared" si="12"/>
        <v>657.65244041450001</v>
      </c>
      <c r="U115" s="4">
        <f>T115/'Feedstock Conversions'!B$9</f>
        <v>70.14959364421334</v>
      </c>
      <c r="W115" s="4">
        <f t="shared" si="10"/>
        <v>98.566853303471476</v>
      </c>
      <c r="X115" s="4">
        <f t="shared" si="13"/>
        <v>136.65244041450001</v>
      </c>
      <c r="AE115" s="4">
        <f>$B115+'Rail Costs'!K115</f>
        <v>48.279059350503921</v>
      </c>
      <c r="AF115" s="4">
        <v>47.7</v>
      </c>
      <c r="AG115" s="4">
        <f>B115+'Rail Costs'!M115</f>
        <v>50.437178051511758</v>
      </c>
      <c r="AH115" s="4">
        <v>47.5</v>
      </c>
      <c r="AI115" s="4">
        <v>47</v>
      </c>
      <c r="AJ115" s="4">
        <v>46.9</v>
      </c>
      <c r="AM115" s="4">
        <f>$L115-(AE115*'Feedstock Conversions'!$B$14)-'Rail Costs'!Q115</f>
        <v>121.4567319604181</v>
      </c>
      <c r="AN115" s="4">
        <f>$L115-(AF115*'Feedstock Conversions'!$B$14)-'Rail Costs'!R115</f>
        <v>126.60736371206113</v>
      </c>
      <c r="AO115" s="4">
        <f>$L115-(AG115*'Feedstock Conversions'!$B$14)-'Rail Costs'!S115</f>
        <v>104.32930555058469</v>
      </c>
      <c r="AP115" s="4">
        <f>$L115-(AH115*'Feedstock Conversions'!$B$14)-'Rail Costs'!T115</f>
        <v>128.01906536623838</v>
      </c>
      <c r="AQ115" s="4">
        <f>$L115-(AI115*'Feedstock Conversions'!$B$14)-'Rail Costs'!U115</f>
        <v>132.26396278160115</v>
      </c>
      <c r="AR115" s="4">
        <f>$L115-(AJ115*'Feedstock Conversions'!$B$14)-'Rail Costs'!V115</f>
        <v>132.24287843948605</v>
      </c>
      <c r="AT115" s="4">
        <f>$T115-(AE115*'Feedstock Conversions'!$B$8)-'Rail Costs'!Q115</f>
        <v>209.83011302441417</v>
      </c>
      <c r="AU115" s="4">
        <f>$T115-(AF115*'Feedstock Conversions'!$B$8)-'Rail Costs'!R115</f>
        <v>215.55980412656115</v>
      </c>
      <c r="AV115" s="4">
        <f>$T115-(AG115*'Feedstock Conversions'!$B$8)-'Rail Costs'!S115</f>
        <v>190.54456791357291</v>
      </c>
      <c r="AW115" s="4">
        <f>$T115-(AH115*'Feedstock Conversions'!$B$8)-'Rail Costs'!T115</f>
        <v>217.17150578073839</v>
      </c>
      <c r="AX115" s="4">
        <f>$T115-(AI115*'Feedstock Conversions'!$B$8)-'Rail Costs'!U115</f>
        <v>221.91640319610116</v>
      </c>
      <c r="AY115" s="4">
        <f>$T115-(AJ115*'Feedstock Conversions'!$B$8)-'Rail Costs'!V115</f>
        <v>221.99531885398602</v>
      </c>
      <c r="BH115">
        <f t="shared" si="7"/>
        <v>10</v>
      </c>
      <c r="BI115">
        <f t="shared" si="8"/>
        <v>2021</v>
      </c>
      <c r="BJ115">
        <f t="shared" si="11"/>
        <v>3</v>
      </c>
    </row>
    <row r="116" spans="1:62" x14ac:dyDescent="0.2">
      <c r="A116" s="11">
        <v>44267</v>
      </c>
      <c r="B116" s="4">
        <v>50.1</v>
      </c>
      <c r="C116" s="18">
        <f>DCO!B116+'Rail Costs'!B116</f>
        <v>54.416237402015675</v>
      </c>
      <c r="E116" s="4">
        <f>DCO!C116*'Feedstock Conversions'!B$14</f>
        <v>446.2131466965285</v>
      </c>
      <c r="F116" s="4">
        <f>DCO!C116*'Feedstock Conversions'!B$8</f>
        <v>500.62938409854416</v>
      </c>
      <c r="H116" s="4">
        <f>'Fuel Values'!B116-DCO!I116-DCO!J116-DCO!K116</f>
        <v>70.615504314354808</v>
      </c>
      <c r="I116" s="18">
        <f>('LCFS Values'!$E$4-$AA$4)/1000000*'LCFS Values'!B116*'LCFS Values'!$G$2*100</f>
        <v>160.05949568564517</v>
      </c>
      <c r="J116" s="4">
        <f>'RIN Values'!C116</f>
        <v>209.32500000000002</v>
      </c>
      <c r="K116" s="4">
        <f>'Fixed Credits Value'!B116</f>
        <v>100</v>
      </c>
      <c r="L116" s="4">
        <f t="shared" si="9"/>
        <v>540</v>
      </c>
      <c r="M116" s="4">
        <f>L116/'Feedstock Conversions'!B$21</f>
        <v>68.719776024433699</v>
      </c>
      <c r="O116" s="4">
        <f>'Fuel Values'!C116*100</f>
        <v>194.2</v>
      </c>
      <c r="P116" s="18">
        <f>('LCFS Values'!$E$4-AB$4)/1000000*'LCFS Values'!B116*'LCFS Values'!$G$2*100</f>
        <v>142.09910502375001</v>
      </c>
      <c r="Q116" s="4">
        <f>'RIN Values'!D116</f>
        <v>237.23500000000001</v>
      </c>
      <c r="R116" s="4">
        <f>'Fixed Credits Value'!B116</f>
        <v>100</v>
      </c>
      <c r="S116" s="4">
        <f>'Fixed Credits Value'!C116</f>
        <v>16</v>
      </c>
      <c r="T116" s="4">
        <f t="shared" si="12"/>
        <v>689.53410502375004</v>
      </c>
      <c r="U116" s="4">
        <f>T116/'Feedstock Conversions'!B$9</f>
        <v>73.550304535866672</v>
      </c>
      <c r="W116" s="4">
        <f t="shared" si="10"/>
        <v>93.786853303471503</v>
      </c>
      <c r="X116" s="4">
        <f t="shared" si="13"/>
        <v>149.53410502375004</v>
      </c>
      <c r="AE116" s="4">
        <f>$B116+'Rail Costs'!K116</f>
        <v>51.17905935050392</v>
      </c>
      <c r="AF116" s="4">
        <v>50.8</v>
      </c>
      <c r="AG116" s="4">
        <f>B116+'Rail Costs'!M116</f>
        <v>53.337178051511756</v>
      </c>
      <c r="AH116" s="4">
        <v>50.35</v>
      </c>
      <c r="AI116" s="4">
        <v>50.4</v>
      </c>
      <c r="AJ116" s="4">
        <v>49.8</v>
      </c>
      <c r="AM116" s="4">
        <f>$L116-(AE116*'Feedstock Conversions'!$B$14)-'Rail Costs'!Q116</f>
        <v>116.67673196041812</v>
      </c>
      <c r="AN116" s="4">
        <f>$L116-(AF116*'Feedstock Conversions'!$B$14)-'Rail Costs'!R116</f>
        <v>120.18736371206117</v>
      </c>
      <c r="AO116" s="4">
        <f>$L116-(AG116*'Feedstock Conversions'!$B$14)-'Rail Costs'!S116</f>
        <v>99.549305550584663</v>
      </c>
      <c r="AP116" s="4">
        <f>$L116-(AH116*'Feedstock Conversions'!$B$14)-'Rail Costs'!T116</f>
        <v>123.64906536623837</v>
      </c>
      <c r="AQ116" s="4">
        <f>$L116-(AI116*'Feedstock Conversions'!$B$14)-'Rail Costs'!U116</f>
        <v>123.38396278160117</v>
      </c>
      <c r="AR116" s="4">
        <f>$L116-(AJ116*'Feedstock Conversions'!$B$14)-'Rail Costs'!V116</f>
        <v>127.46287843948602</v>
      </c>
      <c r="AT116" s="4">
        <f>$T116-(AE116*'Feedstock Conversions'!$B$8)-'Rail Costs'!Q116</f>
        <v>215.03177763366426</v>
      </c>
      <c r="AU116" s="4">
        <f>$T116-(AF116*'Feedstock Conversions'!$B$8)-'Rail Costs'!R116</f>
        <v>218.9214687358112</v>
      </c>
      <c r="AV116" s="4">
        <f>$T116-(AG116*'Feedstock Conversions'!$B$8)-'Rail Costs'!S116</f>
        <v>195.74623252282299</v>
      </c>
      <c r="AW116" s="4">
        <f>$T116-(AH116*'Feedstock Conversions'!$B$8)-'Rail Costs'!T116</f>
        <v>222.8331703899884</v>
      </c>
      <c r="AX116" s="4">
        <f>$T116-(AI116*'Feedstock Conversions'!$B$8)-'Rail Costs'!U116</f>
        <v>222.51806780535122</v>
      </c>
      <c r="AY116" s="4">
        <f>$T116-(AJ116*'Feedstock Conversions'!$B$8)-'Rail Costs'!V116</f>
        <v>227.19698346323611</v>
      </c>
      <c r="BH116">
        <f t="shared" si="7"/>
        <v>11</v>
      </c>
      <c r="BI116">
        <f t="shared" si="8"/>
        <v>2021</v>
      </c>
      <c r="BJ116">
        <f t="shared" si="11"/>
        <v>3</v>
      </c>
    </row>
    <row r="117" spans="1:62" x14ac:dyDescent="0.2">
      <c r="A117" s="11">
        <v>44274</v>
      </c>
      <c r="B117" s="4">
        <v>52.25</v>
      </c>
      <c r="C117" s="18">
        <f>DCO!B117+'Rail Costs'!B117</f>
        <v>56.566237402015673</v>
      </c>
      <c r="E117" s="4">
        <f>DCO!C117*'Feedstock Conversions'!B$14</f>
        <v>463.84314669652849</v>
      </c>
      <c r="F117" s="4">
        <f>DCO!C117*'Feedstock Conversions'!B$8</f>
        <v>520.40938409854414</v>
      </c>
      <c r="H117" s="4">
        <f>'Fuel Values'!B117-DCO!I117-DCO!J117-DCO!K117</f>
        <v>74.410946140112941</v>
      </c>
      <c r="I117" s="18">
        <f>('LCFS Values'!$E$4-$AA$4)/1000000*'LCFS Values'!B117*'LCFS Values'!$G$2*100</f>
        <v>160.0390538598871</v>
      </c>
      <c r="J117" s="4">
        <f>'RIN Values'!C117</f>
        <v>215.54999999999998</v>
      </c>
      <c r="K117" s="4">
        <f>'Fixed Credits Value'!B117</f>
        <v>100</v>
      </c>
      <c r="L117" s="4">
        <f t="shared" si="9"/>
        <v>550</v>
      </c>
      <c r="M117" s="4">
        <f>L117/'Feedstock Conversions'!B$21</f>
        <v>69.992364469330624</v>
      </c>
      <c r="O117" s="4">
        <f>'Fuel Values'!C117*100</f>
        <v>188.88</v>
      </c>
      <c r="P117" s="18">
        <f>('LCFS Values'!$E$4-AB$4)/1000000*'LCFS Values'!B117*'LCFS Values'!$G$2*100</f>
        <v>142.08095698990277</v>
      </c>
      <c r="Q117" s="4">
        <f>'RIN Values'!D117</f>
        <v>244.28999999999996</v>
      </c>
      <c r="R117" s="4">
        <f>'Fixed Credits Value'!B117</f>
        <v>100</v>
      </c>
      <c r="S117" s="4">
        <f>'Fixed Credits Value'!C117</f>
        <v>16</v>
      </c>
      <c r="T117" s="4">
        <f t="shared" si="12"/>
        <v>691.25095698990276</v>
      </c>
      <c r="U117" s="4">
        <f>T117/'Feedstock Conversions'!B$9</f>
        <v>73.733435412256298</v>
      </c>
      <c r="W117" s="4">
        <f t="shared" si="10"/>
        <v>86.156853303471507</v>
      </c>
      <c r="X117" s="4">
        <f t="shared" si="13"/>
        <v>141.25095698990276</v>
      </c>
      <c r="AE117" s="4">
        <f>$B117+'Rail Costs'!K117</f>
        <v>53.329059350503918</v>
      </c>
      <c r="AF117" s="4">
        <v>53.3</v>
      </c>
      <c r="AG117" s="4">
        <f>B117+'Rail Costs'!M117</f>
        <v>55.487178051511755</v>
      </c>
      <c r="AH117" s="4">
        <v>53.15</v>
      </c>
      <c r="AI117" s="4">
        <v>52.9</v>
      </c>
      <c r="AJ117" s="4">
        <v>52.35</v>
      </c>
      <c r="AM117" s="4">
        <f>$L117-(AE117*'Feedstock Conversions'!$B$14)-'Rail Costs'!Q117</f>
        <v>109.04673196041813</v>
      </c>
      <c r="AN117" s="4">
        <f>$L117-(AF117*'Feedstock Conversions'!$B$14)-'Rail Costs'!R117</f>
        <v>109.68736371206117</v>
      </c>
      <c r="AO117" s="4">
        <f>$L117-(AG117*'Feedstock Conversions'!$B$14)-'Rail Costs'!S117</f>
        <v>91.919305550584724</v>
      </c>
      <c r="AP117" s="4">
        <f>$L117-(AH117*'Feedstock Conversions'!$B$14)-'Rail Costs'!T117</f>
        <v>110.6890653662384</v>
      </c>
      <c r="AQ117" s="4">
        <f>$L117-(AI117*'Feedstock Conversions'!$B$14)-'Rail Costs'!U117</f>
        <v>112.88396278160117</v>
      </c>
      <c r="AR117" s="4">
        <f>$L117-(AJ117*'Feedstock Conversions'!$B$14)-'Rail Costs'!V117</f>
        <v>116.55287843948599</v>
      </c>
      <c r="AT117" s="4">
        <f>$T117-(AE117*'Feedstock Conversions'!$B$8)-'Rail Costs'!Q117</f>
        <v>196.96862959981701</v>
      </c>
      <c r="AU117" s="4">
        <f>$T117-(AF117*'Feedstock Conversions'!$B$8)-'Rail Costs'!R117</f>
        <v>197.63832070196392</v>
      </c>
      <c r="AV117" s="4">
        <f>$T117-(AG117*'Feedstock Conversions'!$B$8)-'Rail Costs'!S117</f>
        <v>177.68308448897574</v>
      </c>
      <c r="AW117" s="4">
        <f>$T117-(AH117*'Feedstock Conversions'!$B$8)-'Rail Costs'!T117</f>
        <v>198.79002235614112</v>
      </c>
      <c r="AX117" s="4">
        <f>$T117-(AI117*'Feedstock Conversions'!$B$8)-'Rail Costs'!U117</f>
        <v>201.23491977150394</v>
      </c>
      <c r="AY117" s="4">
        <f>$T117-(AJ117*'Feedstock Conversions'!$B$8)-'Rail Costs'!V117</f>
        <v>205.45383542938879</v>
      </c>
      <c r="BH117">
        <f t="shared" si="7"/>
        <v>12</v>
      </c>
      <c r="BI117">
        <f t="shared" si="8"/>
        <v>2021</v>
      </c>
      <c r="BJ117">
        <f t="shared" si="11"/>
        <v>3</v>
      </c>
    </row>
    <row r="118" spans="1:62" x14ac:dyDescent="0.2">
      <c r="A118" s="11">
        <v>44281</v>
      </c>
      <c r="B118" s="4">
        <v>53.65</v>
      </c>
      <c r="C118" s="18">
        <f>DCO!B118+'Rail Costs'!B118</f>
        <v>57.966237402015672</v>
      </c>
      <c r="E118" s="4">
        <f>DCO!C118*'Feedstock Conversions'!B$14</f>
        <v>475.32314669652845</v>
      </c>
      <c r="F118" s="4">
        <f>DCO!C118*'Feedstock Conversions'!B$8</f>
        <v>533.28938409854413</v>
      </c>
      <c r="H118" s="4">
        <f>'Fuel Values'!B118-DCO!I118-DCO!J118-DCO!K118</f>
        <v>77.687426147806406</v>
      </c>
      <c r="I118" s="18">
        <f>('LCFS Values'!$E$4-$AA$4)/1000000*'LCFS Values'!B118*'LCFS Values'!$G$2*100</f>
        <v>155.11257385219355</v>
      </c>
      <c r="J118" s="4">
        <f>'RIN Values'!C118</f>
        <v>217.20000000000002</v>
      </c>
      <c r="K118" s="4">
        <f>'Fixed Credits Value'!B118</f>
        <v>100</v>
      </c>
      <c r="L118" s="4">
        <f t="shared" si="9"/>
        <v>550</v>
      </c>
      <c r="M118" s="4">
        <f>L118/'Feedstock Conversions'!B$21</f>
        <v>69.992364469330624</v>
      </c>
      <c r="O118" s="4">
        <f>'Fuel Values'!C118*100</f>
        <v>183.23000000000002</v>
      </c>
      <c r="P118" s="18">
        <f>('LCFS Values'!$E$4-AB$4)/1000000*'LCFS Values'!B118*'LCFS Values'!$G$2*100</f>
        <v>137.7072808327222</v>
      </c>
      <c r="Q118" s="4">
        <f>'RIN Values'!D118</f>
        <v>246.16000000000003</v>
      </c>
      <c r="R118" s="4">
        <f>'Fixed Credits Value'!B118</f>
        <v>100</v>
      </c>
      <c r="S118" s="4">
        <f>'Fixed Credits Value'!C118</f>
        <v>16</v>
      </c>
      <c r="T118" s="4">
        <f t="shared" si="12"/>
        <v>683.09728083272228</v>
      </c>
      <c r="U118" s="4">
        <f>T118/'Feedstock Conversions'!B$9</f>
        <v>72.863709955490378</v>
      </c>
      <c r="W118" s="4">
        <f t="shared" si="10"/>
        <v>74.676853303471546</v>
      </c>
      <c r="X118" s="4">
        <f t="shared" si="13"/>
        <v>133.09728083272228</v>
      </c>
      <c r="AE118" s="4">
        <f>$B118+'Rail Costs'!K118</f>
        <v>54.729059350503917</v>
      </c>
      <c r="AF118" s="4">
        <v>54.6</v>
      </c>
      <c r="AG118" s="4">
        <f>B118+'Rail Costs'!M118</f>
        <v>56.887178051511754</v>
      </c>
      <c r="AH118" s="4">
        <v>54.7</v>
      </c>
      <c r="AI118" s="4">
        <v>54</v>
      </c>
      <c r="AJ118" s="4">
        <v>53.6</v>
      </c>
      <c r="AM118" s="4">
        <f>$L118-(AE118*'Feedstock Conversions'!$B$14)-'Rail Costs'!Q118</f>
        <v>97.566731960418167</v>
      </c>
      <c r="AN118" s="4">
        <f>$L118-(AF118*'Feedstock Conversions'!$B$14)-'Rail Costs'!R118</f>
        <v>99.027363712061145</v>
      </c>
      <c r="AO118" s="4">
        <f>$L118-(AG118*'Feedstock Conversions'!$B$14)-'Rail Costs'!S118</f>
        <v>80.439305550584706</v>
      </c>
      <c r="AP118" s="4">
        <f>$L118-(AH118*'Feedstock Conversions'!$B$14)-'Rail Costs'!T118</f>
        <v>97.979065366238359</v>
      </c>
      <c r="AQ118" s="4">
        <f>$L118-(AI118*'Feedstock Conversions'!$B$14)-'Rail Costs'!U118</f>
        <v>103.86396278160119</v>
      </c>
      <c r="AR118" s="4">
        <f>$L118-(AJ118*'Feedstock Conversions'!$B$14)-'Rail Costs'!V118</f>
        <v>106.30287843948599</v>
      </c>
      <c r="AT118" s="4">
        <f>$T118-(AE118*'Feedstock Conversions'!$B$8)-'Rail Costs'!Q118</f>
        <v>175.93495344263653</v>
      </c>
      <c r="AU118" s="4">
        <f>$T118-(AF118*'Feedstock Conversions'!$B$8)-'Rail Costs'!R118</f>
        <v>177.5246445447834</v>
      </c>
      <c r="AV118" s="4">
        <f>$T118-(AG118*'Feedstock Conversions'!$B$8)-'Rail Costs'!S118</f>
        <v>156.6494083317952</v>
      </c>
      <c r="AW118" s="4">
        <f>$T118-(AH118*'Feedstock Conversions'!$B$8)-'Rail Costs'!T118</f>
        <v>176.37634619896059</v>
      </c>
      <c r="AX118" s="4">
        <f>$T118-(AI118*'Feedstock Conversions'!$B$8)-'Rail Costs'!U118</f>
        <v>182.96124361432345</v>
      </c>
      <c r="AY118" s="4">
        <f>$T118-(AJ118*'Feedstock Conversions'!$B$8)-'Rail Costs'!V118</f>
        <v>185.8001592722083</v>
      </c>
      <c r="BH118">
        <f t="shared" si="7"/>
        <v>13</v>
      </c>
      <c r="BI118">
        <f t="shared" si="8"/>
        <v>2021</v>
      </c>
      <c r="BJ118">
        <f t="shared" si="11"/>
        <v>3</v>
      </c>
    </row>
    <row r="119" spans="1:62" x14ac:dyDescent="0.2">
      <c r="A119" s="11">
        <v>44288</v>
      </c>
      <c r="B119" s="4">
        <v>54.25</v>
      </c>
      <c r="C119" s="18">
        <f>DCO!B119+'Rail Costs'!B119</f>
        <v>58.747715565509516</v>
      </c>
      <c r="E119" s="4">
        <f>DCO!C119*'Feedstock Conversions'!B$14</f>
        <v>481.73126763717801</v>
      </c>
      <c r="F119" s="4">
        <f>DCO!C119*'Feedstock Conversions'!B$8</f>
        <v>540.47898320268746</v>
      </c>
      <c r="H119" s="4">
        <f>'Fuel Values'!B119-DCO!I119-DCO!J119-DCO!K119</f>
        <v>90.742234617580607</v>
      </c>
      <c r="I119" s="18">
        <f>('LCFS Values'!$E$4-$AA$4)/1000000*'LCFS Values'!B119*'LCFS Values'!$G$2*100</f>
        <v>151.88276538241936</v>
      </c>
      <c r="J119" s="4">
        <f>'RIN Values'!C119</f>
        <v>207.375</v>
      </c>
      <c r="K119" s="4">
        <f>'Fixed Credits Value'!B119</f>
        <v>100</v>
      </c>
      <c r="L119" s="4">
        <f t="shared" si="9"/>
        <v>550</v>
      </c>
      <c r="M119" s="4">
        <f>L119/'Feedstock Conversions'!B$21</f>
        <v>69.992364469330624</v>
      </c>
      <c r="O119" s="4">
        <f>'Fuel Values'!C119*100</f>
        <v>181.05</v>
      </c>
      <c r="P119" s="18">
        <f>('LCFS Values'!$E$4-AB$4)/1000000*'LCFS Values'!B119*'LCFS Values'!$G$2*100</f>
        <v>134.83989148486111</v>
      </c>
      <c r="Q119" s="4">
        <f>'RIN Values'!D119</f>
        <v>235.02500000000001</v>
      </c>
      <c r="R119" s="4">
        <f>'Fixed Credits Value'!B119</f>
        <v>100</v>
      </c>
      <c r="S119" s="4">
        <f>'Fixed Credits Value'!C119</f>
        <v>16</v>
      </c>
      <c r="T119" s="4">
        <f t="shared" si="12"/>
        <v>666.91489148486107</v>
      </c>
      <c r="U119" s="4">
        <f>T119/'Feedstock Conversions'!B$9</f>
        <v>71.137588425051845</v>
      </c>
      <c r="W119" s="4">
        <f t="shared" si="10"/>
        <v>68.268732362821993</v>
      </c>
      <c r="X119" s="4">
        <f t="shared" si="13"/>
        <v>116.91489148486107</v>
      </c>
      <c r="AE119" s="4">
        <f>$B119+'Rail Costs'!K119</f>
        <v>55.374428891377377</v>
      </c>
      <c r="AF119" s="4">
        <v>55</v>
      </c>
      <c r="AG119" s="4">
        <f>B119+'Rail Costs'!M119</f>
        <v>57.623286674132139</v>
      </c>
      <c r="AH119" s="4">
        <v>55</v>
      </c>
      <c r="AI119" s="4">
        <v>54</v>
      </c>
      <c r="AJ119" s="4">
        <v>54</v>
      </c>
      <c r="AM119" s="4">
        <f>$L119-(AE119*'Feedstock Conversions'!$B$14)-'Rail Costs'!Q119</f>
        <v>92.121026372390304</v>
      </c>
      <c r="AN119" s="4">
        <f>$L119-(AF119*'Feedstock Conversions'!$B$14)-'Rail Costs'!R119</f>
        <v>95.61060514086374</v>
      </c>
      <c r="AO119" s="4">
        <f>$L119-(AG119*'Feedstock Conversions'!$B$14)-'Rail Costs'!S119</f>
        <v>74.273469533961546</v>
      </c>
      <c r="AP119" s="4">
        <f>$L119-(AH119*'Feedstock Conversions'!$B$14)-'Rail Costs'!T119</f>
        <v>95.372707887318853</v>
      </c>
      <c r="AQ119" s="4">
        <f>$L119-(AI119*'Feedstock Conversions'!$B$14)-'Rail Costs'!U119</f>
        <v>103.72369758037306</v>
      </c>
      <c r="AR119" s="4">
        <f>$L119-(AJ119*'Feedstock Conversions'!$B$14)-'Rail Costs'!V119</f>
        <v>102.84724946478259</v>
      </c>
      <c r="AT119" s="4">
        <f>$T119-(AE119*'Feedstock Conversions'!$B$8)-'Rail Costs'!Q119</f>
        <v>153.66148896587396</v>
      </c>
      <c r="AU119" s="4">
        <f>$T119-(AF119*'Feedstock Conversions'!$B$8)-'Rail Costs'!R119</f>
        <v>157.5254966257248</v>
      </c>
      <c r="AV119" s="4">
        <f>$T119-(AG119*'Feedstock Conversions'!$B$8)-'Rail Costs'!S119</f>
        <v>133.56507434469046</v>
      </c>
      <c r="AW119" s="4">
        <f>$T119-(AH119*'Feedstock Conversions'!$B$8)-'Rail Costs'!T119</f>
        <v>157.28759937217993</v>
      </c>
      <c r="AX119" s="4">
        <f>$T119-(AI119*'Feedstock Conversions'!$B$8)-'Rail Costs'!U119</f>
        <v>166.63858906523413</v>
      </c>
      <c r="AY119" s="4">
        <f>$T119-(AJ119*'Feedstock Conversions'!$B$8)-'Rail Costs'!V119</f>
        <v>165.76214094964368</v>
      </c>
      <c r="BH119">
        <f t="shared" si="7"/>
        <v>14</v>
      </c>
      <c r="BI119">
        <f t="shared" si="8"/>
        <v>2021</v>
      </c>
      <c r="BJ119">
        <f t="shared" si="11"/>
        <v>4</v>
      </c>
    </row>
    <row r="120" spans="1:62" x14ac:dyDescent="0.2">
      <c r="A120" s="11">
        <v>44295</v>
      </c>
      <c r="B120" s="4">
        <v>51.7</v>
      </c>
      <c r="C120" s="18">
        <f>DCO!B120+'Rail Costs'!B120</f>
        <v>56.197715565509519</v>
      </c>
      <c r="E120" s="4">
        <f>DCO!C120*'Feedstock Conversions'!B$14</f>
        <v>460.82126763717804</v>
      </c>
      <c r="F120" s="4">
        <f>DCO!C120*'Feedstock Conversions'!B$8</f>
        <v>517.01898320268754</v>
      </c>
      <c r="H120" s="4">
        <f>'Fuel Values'!B120-DCO!I120-DCO!J120-DCO!K120</f>
        <v>102.78624773893554</v>
      </c>
      <c r="I120" s="18">
        <f>('LCFS Values'!$E$4-$AA$4)/1000000*'LCFS Values'!B120*'LCFS Values'!$G$2*100</f>
        <v>145.9137522610645</v>
      </c>
      <c r="J120" s="4">
        <f>'RIN Values'!C120</f>
        <v>213.29999999999998</v>
      </c>
      <c r="K120" s="4">
        <f>'Fixed Credits Value'!B120</f>
        <v>100</v>
      </c>
      <c r="L120" s="4">
        <f t="shared" si="9"/>
        <v>562</v>
      </c>
      <c r="M120" s="4">
        <f>L120/'Feedstock Conversions'!B$21</f>
        <v>71.519470603206926</v>
      </c>
      <c r="O120" s="4">
        <f>'Fuel Values'!C120*100</f>
        <v>180.84</v>
      </c>
      <c r="P120" s="18">
        <f>('LCFS Values'!$E$4-AB$4)/1000000*'LCFS Values'!B120*'LCFS Values'!$G$2*100</f>
        <v>129.5406656014722</v>
      </c>
      <c r="Q120" s="4">
        <f>'RIN Values'!D120</f>
        <v>241.73999999999998</v>
      </c>
      <c r="R120" s="4">
        <f>'Fixed Credits Value'!B120</f>
        <v>100</v>
      </c>
      <c r="S120" s="4">
        <f>'Fixed Credits Value'!C120</f>
        <v>16</v>
      </c>
      <c r="T120" s="4">
        <f t="shared" si="12"/>
        <v>668.12066560147218</v>
      </c>
      <c r="U120" s="4">
        <f>T120/'Feedstock Conversions'!B$9</f>
        <v>71.266204330823697</v>
      </c>
      <c r="W120" s="4">
        <f t="shared" si="10"/>
        <v>101.17873236282196</v>
      </c>
      <c r="X120" s="4">
        <f t="shared" si="13"/>
        <v>106.12066560147218</v>
      </c>
      <c r="AE120" s="4">
        <f>$B120+'Rail Costs'!K120</f>
        <v>52.82442889137738</v>
      </c>
      <c r="AF120" s="4">
        <v>52.15</v>
      </c>
      <c r="AG120" s="4">
        <f>B120+'Rail Costs'!M120</f>
        <v>55.073286674132142</v>
      </c>
      <c r="AH120" s="4">
        <v>52.6</v>
      </c>
      <c r="AI120" s="4">
        <v>52.5</v>
      </c>
      <c r="AJ120" s="4">
        <v>51.3</v>
      </c>
      <c r="AM120" s="4">
        <f>$L120-(AE120*'Feedstock Conversions'!$B$14)-'Rail Costs'!Q120</f>
        <v>125.03102637239027</v>
      </c>
      <c r="AN120" s="4">
        <f>$L120-(AF120*'Feedstock Conversions'!$B$14)-'Rail Costs'!R120</f>
        <v>130.98060514086373</v>
      </c>
      <c r="AO120" s="4">
        <f>$L120-(AG120*'Feedstock Conversions'!$B$14)-'Rail Costs'!S120</f>
        <v>107.18346953396151</v>
      </c>
      <c r="AP120" s="4">
        <f>$L120-(AH120*'Feedstock Conversions'!$B$14)-'Rail Costs'!T120</f>
        <v>127.0527078873188</v>
      </c>
      <c r="AQ120" s="4">
        <f>$L120-(AI120*'Feedstock Conversions'!$B$14)-'Rail Costs'!U120</f>
        <v>128.02369758037307</v>
      </c>
      <c r="AR120" s="4">
        <f>$L120-(AJ120*'Feedstock Conversions'!$B$14)-'Rail Costs'!V120</f>
        <v>136.98724946478259</v>
      </c>
      <c r="AT120" s="4">
        <f>$T120-(AE120*'Feedstock Conversions'!$B$8)-'Rail Costs'!Q120</f>
        <v>178.32726308248505</v>
      </c>
      <c r="AU120" s="4">
        <f>$T120-(AF120*'Feedstock Conversions'!$B$8)-'Rail Costs'!R120</f>
        <v>184.95127074233588</v>
      </c>
      <c r="AV120" s="4">
        <f>$T120-(AG120*'Feedstock Conversions'!$B$8)-'Rail Costs'!S120</f>
        <v>158.23084846130155</v>
      </c>
      <c r="AW120" s="4">
        <f>$T120-(AH120*'Feedstock Conversions'!$B$8)-'Rail Costs'!T120</f>
        <v>180.57337348879102</v>
      </c>
      <c r="AX120" s="4">
        <f>$T120-(AI120*'Feedstock Conversions'!$B$8)-'Rail Costs'!U120</f>
        <v>181.64436318184525</v>
      </c>
      <c r="AY120" s="4">
        <f>$T120-(AJ120*'Feedstock Conversions'!$B$8)-'Rail Costs'!V120</f>
        <v>191.80791506625482</v>
      </c>
      <c r="BH120">
        <f t="shared" si="7"/>
        <v>15</v>
      </c>
      <c r="BI120">
        <f t="shared" si="8"/>
        <v>2021</v>
      </c>
      <c r="BJ120">
        <f t="shared" si="11"/>
        <v>4</v>
      </c>
    </row>
    <row r="121" spans="1:62" x14ac:dyDescent="0.2">
      <c r="A121" s="11">
        <v>44302</v>
      </c>
      <c r="B121" s="4">
        <v>49.2</v>
      </c>
      <c r="C121" s="18">
        <f>DCO!B121+'Rail Costs'!B121</f>
        <v>53.697715565509519</v>
      </c>
      <c r="E121" s="4">
        <f>DCO!C121*'Feedstock Conversions'!B$14</f>
        <v>440.32126763717804</v>
      </c>
      <c r="F121" s="4">
        <f>DCO!C121*'Feedstock Conversions'!B$8</f>
        <v>494.01898320268754</v>
      </c>
      <c r="H121" s="4">
        <f>'Fuel Values'!B121-DCO!I121-DCO!J121-DCO!K121</f>
        <v>123.64413437525803</v>
      </c>
      <c r="I121" s="18">
        <f>('LCFS Values'!$E$4-$AA$4)/1000000*'LCFS Values'!B121*'LCFS Values'!$G$2*100</f>
        <v>147.63086562474194</v>
      </c>
      <c r="J121" s="4">
        <f>'RIN Values'!C121</f>
        <v>208.72500000000002</v>
      </c>
      <c r="K121" s="4">
        <f>'Fixed Credits Value'!B121</f>
        <v>100</v>
      </c>
      <c r="L121" s="4">
        <f t="shared" si="9"/>
        <v>580</v>
      </c>
      <c r="M121" s="4">
        <f>L121/'Feedstock Conversions'!B$21</f>
        <v>73.810129804021386</v>
      </c>
      <c r="O121" s="4">
        <f>'Fuel Values'!C121*100</f>
        <v>187.14</v>
      </c>
      <c r="P121" s="18">
        <f>('LCFS Values'!$E$4-AB$4)/1000000*'LCFS Values'!B121*'LCFS Values'!$G$2*100</f>
        <v>131.06510044463892</v>
      </c>
      <c r="Q121" s="4">
        <f>'RIN Values'!D121</f>
        <v>236.55500000000001</v>
      </c>
      <c r="R121" s="4">
        <f>'Fixed Credits Value'!B121</f>
        <v>100</v>
      </c>
      <c r="S121" s="4">
        <f>'Fixed Credits Value'!C121</f>
        <v>16</v>
      </c>
      <c r="T121" s="4">
        <f t="shared" si="12"/>
        <v>670.76010044463897</v>
      </c>
      <c r="U121" s="4">
        <f>T121/'Feedstock Conversions'!B$9</f>
        <v>71.547744047428154</v>
      </c>
      <c r="W121" s="4">
        <f t="shared" si="10"/>
        <v>139.67873236282196</v>
      </c>
      <c r="X121" s="4">
        <f t="shared" si="13"/>
        <v>90.760100444638965</v>
      </c>
      <c r="AE121" s="4">
        <f>$B121+'Rail Costs'!K121</f>
        <v>50.32442889137738</v>
      </c>
      <c r="AF121" s="4">
        <v>49.45</v>
      </c>
      <c r="AG121" s="4">
        <f>B121+'Rail Costs'!M121</f>
        <v>52.573286674132142</v>
      </c>
      <c r="AH121" s="4">
        <v>49.6</v>
      </c>
      <c r="AI121" s="4">
        <v>51.5</v>
      </c>
      <c r="AJ121" s="4">
        <v>48.35</v>
      </c>
      <c r="AM121" s="4">
        <f>$L121-(AE121*'Feedstock Conversions'!$B$14)-'Rail Costs'!Q121</f>
        <v>163.53102637239027</v>
      </c>
      <c r="AN121" s="4">
        <f>$L121-(AF121*'Feedstock Conversions'!$B$14)-'Rail Costs'!R121</f>
        <v>171.12060514086366</v>
      </c>
      <c r="AO121" s="4">
        <f>$L121-(AG121*'Feedstock Conversions'!$B$14)-'Rail Costs'!S121</f>
        <v>145.6834695339615</v>
      </c>
      <c r="AP121" s="4">
        <f>$L121-(AH121*'Feedstock Conversions'!$B$14)-'Rail Costs'!T121</f>
        <v>169.65270788731883</v>
      </c>
      <c r="AQ121" s="4">
        <f>$L121-(AI121*'Feedstock Conversions'!$B$14)-'Rail Costs'!U121</f>
        <v>154.22369758037306</v>
      </c>
      <c r="AR121" s="4">
        <f>$L121-(AJ121*'Feedstock Conversions'!$B$14)-'Rail Costs'!V121</f>
        <v>179.17724946478259</v>
      </c>
      <c r="AT121" s="4">
        <f>$T121-(AE121*'Feedstock Conversions'!$B$8)-'Rail Costs'!Q121</f>
        <v>203.96669792565183</v>
      </c>
      <c r="AU121" s="4">
        <f>$T121-(AF121*'Feedstock Conversions'!$B$8)-'Rail Costs'!R121</f>
        <v>212.43070558550264</v>
      </c>
      <c r="AV121" s="4">
        <f>$T121-(AG121*'Feedstock Conversions'!$B$8)-'Rail Costs'!S121</f>
        <v>183.87028330446833</v>
      </c>
      <c r="AW121" s="4">
        <f>$T121-(AH121*'Feedstock Conversions'!$B$8)-'Rail Costs'!T121</f>
        <v>210.81280833195777</v>
      </c>
      <c r="AX121" s="4">
        <f>$T121-(AI121*'Feedstock Conversions'!$B$8)-'Rail Costs'!U121</f>
        <v>193.48379802501202</v>
      </c>
      <c r="AY121" s="4">
        <f>$T121-(AJ121*'Feedstock Conversions'!$B$8)-'Rail Costs'!V121</f>
        <v>221.58734990942153</v>
      </c>
      <c r="BH121">
        <f t="shared" si="7"/>
        <v>16</v>
      </c>
      <c r="BI121">
        <f t="shared" si="8"/>
        <v>2021</v>
      </c>
      <c r="BJ121">
        <f t="shared" si="11"/>
        <v>4</v>
      </c>
    </row>
    <row r="122" spans="1:62" x14ac:dyDescent="0.2">
      <c r="A122" s="11">
        <v>44309</v>
      </c>
      <c r="B122" s="4">
        <v>47.65</v>
      </c>
      <c r="C122" s="18">
        <f>DCO!B122+'Rail Costs'!B122</f>
        <v>52.147715565509515</v>
      </c>
      <c r="E122" s="4">
        <f>DCO!C122*'Feedstock Conversions'!B$14</f>
        <v>427.611267637178</v>
      </c>
      <c r="F122" s="4">
        <f>DCO!C122*'Feedstock Conversions'!B$8</f>
        <v>479.75898320268749</v>
      </c>
      <c r="H122" s="4">
        <f>'Fuel Values'!B122-DCO!I122-DCO!J122-DCO!K122</f>
        <v>118.69161587535484</v>
      </c>
      <c r="I122" s="18">
        <f>('LCFS Values'!$E$4-$AA$4)/1000000*'LCFS Values'!B122*'LCFS Values'!$G$2*100</f>
        <v>143.58338412464516</v>
      </c>
      <c r="J122" s="4">
        <f>'RIN Values'!C122</f>
        <v>217.72500000000002</v>
      </c>
      <c r="K122" s="4">
        <f>'Fixed Credits Value'!B122</f>
        <v>100</v>
      </c>
      <c r="L122" s="4">
        <f t="shared" si="9"/>
        <v>580</v>
      </c>
      <c r="M122" s="4">
        <f>L122/'Feedstock Conversions'!B$21</f>
        <v>73.810129804021386</v>
      </c>
      <c r="O122" s="4">
        <f>'Fuel Values'!C122*100</f>
        <v>188.21</v>
      </c>
      <c r="P122" s="18">
        <f>('LCFS Values'!$E$4-AB$4)/1000000*'LCFS Values'!B122*'LCFS Values'!$G$2*100</f>
        <v>127.47178974288886</v>
      </c>
      <c r="Q122" s="4">
        <f>'RIN Values'!D122</f>
        <v>246.755</v>
      </c>
      <c r="R122" s="4">
        <f>'Fixed Credits Value'!B122</f>
        <v>100</v>
      </c>
      <c r="S122" s="4">
        <f>'Fixed Credits Value'!C122</f>
        <v>16</v>
      </c>
      <c r="T122" s="4">
        <f t="shared" si="12"/>
        <v>678.43678974288889</v>
      </c>
      <c r="U122" s="4">
        <f>T122/'Feedstock Conversions'!B$9</f>
        <v>72.366590905908154</v>
      </c>
      <c r="W122" s="4">
        <f t="shared" si="10"/>
        <v>152.388732362822</v>
      </c>
      <c r="X122" s="4">
        <f t="shared" si="13"/>
        <v>98.436789742888891</v>
      </c>
      <c r="AE122" s="4">
        <f>$B122+'Rail Costs'!K122</f>
        <v>48.774428891377376</v>
      </c>
      <c r="AF122" s="4">
        <v>47.45</v>
      </c>
      <c r="AG122" s="4">
        <f>B122+'Rail Costs'!M122</f>
        <v>51.023286674132137</v>
      </c>
      <c r="AH122" s="4">
        <v>47.65</v>
      </c>
      <c r="AI122" s="4">
        <v>49</v>
      </c>
      <c r="AJ122" s="4">
        <v>47.1</v>
      </c>
      <c r="AM122" s="4">
        <f>$L122-(AE122*'Feedstock Conversions'!$B$14)-'Rail Costs'!Q122</f>
        <v>176.24102637239031</v>
      </c>
      <c r="AN122" s="4">
        <f>$L122-(AF122*'Feedstock Conversions'!$B$14)-'Rail Costs'!R122</f>
        <v>187.52060514086369</v>
      </c>
      <c r="AO122" s="4">
        <f>$L122-(AG122*'Feedstock Conversions'!$B$14)-'Rail Costs'!S122</f>
        <v>158.39346953396154</v>
      </c>
      <c r="AP122" s="4">
        <f>$L122-(AH122*'Feedstock Conversions'!$B$14)-'Rail Costs'!T122</f>
        <v>185.64270788731883</v>
      </c>
      <c r="AQ122" s="4">
        <f>$L122-(AI122*'Feedstock Conversions'!$B$14)-'Rail Costs'!U122</f>
        <v>174.72369758037306</v>
      </c>
      <c r="AR122" s="4">
        <f>$L122-(AJ122*'Feedstock Conversions'!$B$14)-'Rail Costs'!V122</f>
        <v>189.42724946478259</v>
      </c>
      <c r="AT122" s="4">
        <f>$T122-(AE122*'Feedstock Conversions'!$B$8)-'Rail Costs'!Q122</f>
        <v>225.9033872239018</v>
      </c>
      <c r="AU122" s="4">
        <f>$T122-(AF122*'Feedstock Conversions'!$B$8)-'Rail Costs'!R122</f>
        <v>238.50739488375254</v>
      </c>
      <c r="AV122" s="4">
        <f>$T122-(AG122*'Feedstock Conversions'!$B$8)-'Rail Costs'!S122</f>
        <v>205.8069726027183</v>
      </c>
      <c r="AW122" s="4">
        <f>$T122-(AH122*'Feedstock Conversions'!$B$8)-'Rail Costs'!T122</f>
        <v>236.42949763020775</v>
      </c>
      <c r="AX122" s="4">
        <f>$T122-(AI122*'Feedstock Conversions'!$B$8)-'Rail Costs'!U122</f>
        <v>224.16048732326195</v>
      </c>
      <c r="AY122" s="4">
        <f>$T122-(AJ122*'Feedstock Conversions'!$B$8)-'Rail Costs'!V122</f>
        <v>240.76403920767146</v>
      </c>
      <c r="BH122">
        <f t="shared" si="7"/>
        <v>17</v>
      </c>
      <c r="BI122">
        <f t="shared" si="8"/>
        <v>2021</v>
      </c>
      <c r="BJ122">
        <f t="shared" si="11"/>
        <v>4</v>
      </c>
    </row>
    <row r="123" spans="1:62" x14ac:dyDescent="0.2">
      <c r="A123" s="11">
        <v>44316</v>
      </c>
      <c r="B123" s="4">
        <v>46.95</v>
      </c>
      <c r="C123" s="18">
        <f>DCO!B123+'Rail Costs'!B123</f>
        <v>51.447715565509519</v>
      </c>
      <c r="E123" s="4">
        <f>DCO!C123*'Feedstock Conversions'!B$14</f>
        <v>421.87126763717799</v>
      </c>
      <c r="F123" s="4">
        <f>DCO!C123*'Feedstock Conversions'!B$8</f>
        <v>473.31898320268755</v>
      </c>
      <c r="H123" s="4">
        <f>'Fuel Values'!B123-DCO!I123-DCO!J123-DCO!K123</f>
        <v>99.38249952687093</v>
      </c>
      <c r="I123" s="18">
        <f>('LCFS Values'!$E$4-$AA$4)/1000000*'LCFS Values'!B123*'LCFS Values'!$G$2*100</f>
        <v>143.54250047312905</v>
      </c>
      <c r="J123" s="4">
        <f>'RIN Values'!C123</f>
        <v>237.07500000000002</v>
      </c>
      <c r="K123" s="4">
        <f>'Fixed Credits Value'!B123</f>
        <v>100</v>
      </c>
      <c r="L123" s="4">
        <f t="shared" si="9"/>
        <v>580</v>
      </c>
      <c r="M123" s="4">
        <f>L123/'Feedstock Conversions'!B$21</f>
        <v>73.810129804021386</v>
      </c>
      <c r="O123" s="4">
        <f>'Fuel Values'!C123*100</f>
        <v>193.11</v>
      </c>
      <c r="P123" s="18">
        <f>('LCFS Values'!$E$4-AB$4)/1000000*'LCFS Values'!B123*'LCFS Values'!$G$2*100</f>
        <v>127.43549367519445</v>
      </c>
      <c r="Q123" s="4">
        <f>'RIN Values'!D123</f>
        <v>268.685</v>
      </c>
      <c r="R123" s="4">
        <f>'Fixed Credits Value'!B123</f>
        <v>100</v>
      </c>
      <c r="S123" s="4">
        <f>'Fixed Credits Value'!C123</f>
        <v>16</v>
      </c>
      <c r="T123" s="4">
        <f t="shared" si="12"/>
        <v>705.23049367519445</v>
      </c>
      <c r="U123" s="4">
        <f>T123/'Feedstock Conversions'!B$9</f>
        <v>75.224585992020735</v>
      </c>
      <c r="W123" s="4">
        <f t="shared" si="10"/>
        <v>158.12873236282201</v>
      </c>
      <c r="X123" s="4">
        <f t="shared" si="13"/>
        <v>125.23049367519445</v>
      </c>
      <c r="AE123" s="4">
        <f>$B123+'Rail Costs'!K123</f>
        <v>48.07442889137738</v>
      </c>
      <c r="AF123" s="4">
        <v>46.45</v>
      </c>
      <c r="AG123" s="4">
        <f>B123+'Rail Costs'!M123</f>
        <v>50.323286674132142</v>
      </c>
      <c r="AH123" s="4">
        <v>46.95</v>
      </c>
      <c r="AI123" s="4">
        <v>46.8</v>
      </c>
      <c r="AJ123" s="4">
        <v>46.7</v>
      </c>
      <c r="AM123" s="4">
        <f>$L123-(AE123*'Feedstock Conversions'!$B$14)-'Rail Costs'!Q123</f>
        <v>181.98102637239026</v>
      </c>
      <c r="AN123" s="4">
        <f>$L123-(AF123*'Feedstock Conversions'!$B$14)-'Rail Costs'!R123</f>
        <v>195.72060514086368</v>
      </c>
      <c r="AO123" s="4">
        <f>$L123-(AG123*'Feedstock Conversions'!$B$14)-'Rail Costs'!S123</f>
        <v>164.13346953396149</v>
      </c>
      <c r="AP123" s="4">
        <f>$L123-(AH123*'Feedstock Conversions'!$B$14)-'Rail Costs'!T123</f>
        <v>191.38270788731879</v>
      </c>
      <c r="AQ123" s="4">
        <f>$L123-(AI123*'Feedstock Conversions'!$B$14)-'Rail Costs'!U123</f>
        <v>192.76369758037308</v>
      </c>
      <c r="AR123" s="4">
        <f>$L123-(AJ123*'Feedstock Conversions'!$B$14)-'Rail Costs'!V123</f>
        <v>192.70724946478256</v>
      </c>
      <c r="AT123" s="4">
        <f>$T123-(AE123*'Feedstock Conversions'!$B$8)-'Rail Costs'!Q123</f>
        <v>259.1370911562073</v>
      </c>
      <c r="AU123" s="4">
        <f>$T123-(AF123*'Feedstock Conversions'!$B$8)-'Rail Costs'!R123</f>
        <v>274.50109881605817</v>
      </c>
      <c r="AV123" s="4">
        <f>$T123-(AG123*'Feedstock Conversions'!$B$8)-'Rail Costs'!S123</f>
        <v>239.04067653502381</v>
      </c>
      <c r="AW123" s="4">
        <f>$T123-(AH123*'Feedstock Conversions'!$B$8)-'Rail Costs'!T123</f>
        <v>269.66320156251322</v>
      </c>
      <c r="AX123" s="4">
        <f>$T123-(AI123*'Feedstock Conversions'!$B$8)-'Rail Costs'!U123</f>
        <v>271.19419125556749</v>
      </c>
      <c r="AY123" s="4">
        <f>$T123-(AJ123*'Feedstock Conversions'!$B$8)-'Rail Costs'!V123</f>
        <v>271.237743139977</v>
      </c>
      <c r="BH123">
        <f t="shared" si="7"/>
        <v>18</v>
      </c>
      <c r="BI123">
        <f t="shared" si="8"/>
        <v>2021</v>
      </c>
      <c r="BJ123">
        <f t="shared" si="11"/>
        <v>4</v>
      </c>
    </row>
    <row r="124" spans="1:62" x14ac:dyDescent="0.2">
      <c r="A124" s="11">
        <v>44323</v>
      </c>
      <c r="B124" s="4">
        <v>48.15</v>
      </c>
      <c r="C124" s="18">
        <f>DCO!B124+'Rail Costs'!B124</f>
        <v>52.647715565509515</v>
      </c>
      <c r="E124" s="4">
        <f>DCO!C124*'Feedstock Conversions'!B$14</f>
        <v>431.71126763717797</v>
      </c>
      <c r="F124" s="4">
        <f>DCO!C124*'Feedstock Conversions'!B$8</f>
        <v>484.35898320268751</v>
      </c>
      <c r="H124" s="4">
        <f>'Fuel Values'!B124-DCO!I124-DCO!J124-DCO!K124</f>
        <v>68.582278769129061</v>
      </c>
      <c r="I124" s="18">
        <f>('LCFS Values'!$E$4-$AA$4)/1000000*'LCFS Values'!B124*'LCFS Values'!$G$2*100</f>
        <v>150.49272123087101</v>
      </c>
      <c r="J124" s="4">
        <f>'RIN Values'!C124</f>
        <v>260.92499999999995</v>
      </c>
      <c r="K124" s="4">
        <f>'Fixed Credits Value'!B124</f>
        <v>100</v>
      </c>
      <c r="L124" s="4">
        <f t="shared" si="9"/>
        <v>580</v>
      </c>
      <c r="M124" s="4">
        <f>L124/'Feedstock Conversions'!B$21</f>
        <v>73.810129804021386</v>
      </c>
      <c r="O124" s="4">
        <f>'Fuel Values'!C124*100</f>
        <v>200.07000000000002</v>
      </c>
      <c r="P124" s="18">
        <f>('LCFS Values'!$E$4-AB$4)/1000000*'LCFS Values'!B124*'LCFS Values'!$G$2*100</f>
        <v>133.60582518325</v>
      </c>
      <c r="Q124" s="4">
        <f>'RIN Values'!D124</f>
        <v>295.71499999999997</v>
      </c>
      <c r="R124" s="4">
        <f>'Fixed Credits Value'!B124</f>
        <v>100</v>
      </c>
      <c r="S124" s="4">
        <f>'Fixed Credits Value'!C124</f>
        <v>16</v>
      </c>
      <c r="T124" s="4">
        <f t="shared" si="12"/>
        <v>745.39082518325006</v>
      </c>
      <c r="U124" s="4">
        <f>T124/'Feedstock Conversions'!B$9</f>
        <v>79.508354686213337</v>
      </c>
      <c r="W124" s="4">
        <f t="shared" si="10"/>
        <v>148.28873236282203</v>
      </c>
      <c r="X124" s="4">
        <f t="shared" si="13"/>
        <v>165.39082518325006</v>
      </c>
      <c r="AE124" s="4">
        <f>$B124+'Rail Costs'!K124</f>
        <v>49.274428891377376</v>
      </c>
      <c r="AF124" s="4">
        <v>47.95</v>
      </c>
      <c r="AG124" s="4">
        <f>B124+'Rail Costs'!M124</f>
        <v>51.523286674132137</v>
      </c>
      <c r="AH124" s="4">
        <v>48.3</v>
      </c>
      <c r="AI124" s="4">
        <v>48.625</v>
      </c>
      <c r="AJ124" s="4">
        <v>47.8</v>
      </c>
      <c r="AM124" s="4">
        <f>$L124-(AE124*'Feedstock Conversions'!$B$14)-'Rail Costs'!Q124</f>
        <v>172.14102637239029</v>
      </c>
      <c r="AN124" s="4">
        <f>$L124-(AF124*'Feedstock Conversions'!$B$14)-'Rail Costs'!R124</f>
        <v>183.42060514086367</v>
      </c>
      <c r="AO124" s="4">
        <f>$L124-(AG124*'Feedstock Conversions'!$B$14)-'Rail Costs'!S124</f>
        <v>154.29346953396151</v>
      </c>
      <c r="AP124" s="4">
        <f>$L124-(AH124*'Feedstock Conversions'!$B$14)-'Rail Costs'!T124</f>
        <v>180.31270788731885</v>
      </c>
      <c r="AQ124" s="4">
        <f>$L124-(AI124*'Feedstock Conversions'!$B$14)-'Rail Costs'!U124</f>
        <v>177.79869758037304</v>
      </c>
      <c r="AR124" s="4">
        <f>$L124-(AJ124*'Feedstock Conversions'!$B$14)-'Rail Costs'!V124</f>
        <v>183.68724946478264</v>
      </c>
      <c r="AT124" s="4">
        <f>$T124-(AE124*'Feedstock Conversions'!$B$8)-'Rail Costs'!Q124</f>
        <v>288.25742266426295</v>
      </c>
      <c r="AU124" s="4">
        <f>$T124-(AF124*'Feedstock Conversions'!$B$8)-'Rail Costs'!R124</f>
        <v>300.86143032411377</v>
      </c>
      <c r="AV124" s="4">
        <f>$T124-(AG124*'Feedstock Conversions'!$B$8)-'Rail Costs'!S124</f>
        <v>268.16100804307945</v>
      </c>
      <c r="AW124" s="4">
        <f>$T124-(AH124*'Feedstock Conversions'!$B$8)-'Rail Costs'!T124</f>
        <v>297.40353307056887</v>
      </c>
      <c r="AX124" s="4">
        <f>$T124-(AI124*'Feedstock Conversions'!$B$8)-'Rail Costs'!U124</f>
        <v>294.56452276362307</v>
      </c>
      <c r="AY124" s="4">
        <f>$T124-(AJ124*'Feedstock Conversions'!$B$8)-'Rail Costs'!V124</f>
        <v>301.27807464803266</v>
      </c>
      <c r="BH124">
        <f t="shared" si="7"/>
        <v>19</v>
      </c>
      <c r="BI124">
        <f t="shared" si="8"/>
        <v>2021</v>
      </c>
      <c r="BJ124">
        <f t="shared" si="11"/>
        <v>5</v>
      </c>
    </row>
    <row r="125" spans="1:62" x14ac:dyDescent="0.2">
      <c r="A125" s="11">
        <v>44330</v>
      </c>
      <c r="B125" s="4">
        <v>50.35</v>
      </c>
      <c r="C125" s="18">
        <f>DCO!B125+'Rail Costs'!B125</f>
        <v>54.847715565509517</v>
      </c>
      <c r="E125" s="4">
        <f>DCO!C125*'Feedstock Conversions'!B$14</f>
        <v>449.75126763717799</v>
      </c>
      <c r="F125" s="4">
        <f>DCO!C125*'Feedstock Conversions'!B$8</f>
        <v>504.59898320268752</v>
      </c>
      <c r="H125" s="4">
        <f>'Fuel Values'!B125-DCO!I125-DCO!J125-DCO!K125</f>
        <v>65.420143329677444</v>
      </c>
      <c r="I125" s="18">
        <f>('LCFS Values'!$E$4-$AA$4)/1000000*'LCFS Values'!B125*'LCFS Values'!$G$2*100</f>
        <v>152.90485667032257</v>
      </c>
      <c r="J125" s="4">
        <f>'RIN Values'!C125</f>
        <v>285.67499999999995</v>
      </c>
      <c r="K125" s="4">
        <f>'Fixed Credits Value'!B125</f>
        <v>100</v>
      </c>
      <c r="L125" s="4">
        <f t="shared" si="9"/>
        <v>604</v>
      </c>
      <c r="M125" s="4">
        <f>L125/'Feedstock Conversions'!B$21</f>
        <v>76.86434207177399</v>
      </c>
      <c r="O125" s="4">
        <f>'Fuel Values'!C125*100</f>
        <v>204.3</v>
      </c>
      <c r="P125" s="18">
        <f>('LCFS Values'!$E$4-AB$4)/1000000*'LCFS Values'!B125*'LCFS Values'!$G$2*100</f>
        <v>135.74729317722222</v>
      </c>
      <c r="Q125" s="4">
        <f>'RIN Values'!D125</f>
        <v>323.76499999999999</v>
      </c>
      <c r="R125" s="4">
        <f>'Fixed Credits Value'!B125</f>
        <v>100</v>
      </c>
      <c r="S125" s="4">
        <f>'Fixed Credits Value'!C125</f>
        <v>16</v>
      </c>
      <c r="T125" s="4">
        <f t="shared" si="12"/>
        <v>779.81229317722227</v>
      </c>
      <c r="U125" s="4">
        <f>T125/'Feedstock Conversions'!B$9</f>
        <v>83.179977938903704</v>
      </c>
      <c r="W125" s="4">
        <f t="shared" si="10"/>
        <v>154.24873236282201</v>
      </c>
      <c r="X125" s="4">
        <f t="shared" si="13"/>
        <v>175.81229317722227</v>
      </c>
      <c r="AE125" s="4">
        <f>$B125+'Rail Costs'!K125</f>
        <v>51.474428891377379</v>
      </c>
      <c r="AF125" s="4">
        <v>51.05</v>
      </c>
      <c r="AG125" s="4">
        <f>B125+'Rail Costs'!M125</f>
        <v>53.72328667413214</v>
      </c>
      <c r="AH125" s="4">
        <v>50.7</v>
      </c>
      <c r="AI125" s="4">
        <v>51.05</v>
      </c>
      <c r="AJ125" s="4">
        <v>50.25</v>
      </c>
      <c r="AM125" s="4">
        <f>$L125-(AE125*'Feedstock Conversions'!$B$14)-'Rail Costs'!Q125</f>
        <v>178.10102637239027</v>
      </c>
      <c r="AN125" s="4">
        <f>$L125-(AF125*'Feedstock Conversions'!$B$14)-'Rail Costs'!R125</f>
        <v>182.00060514086371</v>
      </c>
      <c r="AO125" s="4">
        <f>$L125-(AG125*'Feedstock Conversions'!$B$14)-'Rail Costs'!S125</f>
        <v>160.25346953396149</v>
      </c>
      <c r="AP125" s="4">
        <f>$L125-(AH125*'Feedstock Conversions'!$B$14)-'Rail Costs'!T125</f>
        <v>184.63270788731879</v>
      </c>
      <c r="AQ125" s="4">
        <f>$L125-(AI125*'Feedstock Conversions'!$B$14)-'Rail Costs'!U125</f>
        <v>181.91369758037305</v>
      </c>
      <c r="AR125" s="4">
        <f>$L125-(AJ125*'Feedstock Conversions'!$B$14)-'Rail Costs'!V125</f>
        <v>187.59724946478261</v>
      </c>
      <c r="AT125" s="4">
        <f>$T125-(AE125*'Feedstock Conversions'!$B$8)-'Rail Costs'!Q125</f>
        <v>302.43889065823515</v>
      </c>
      <c r="AU125" s="4">
        <f>$T125-(AF125*'Feedstock Conversions'!$B$8)-'Rail Costs'!R125</f>
        <v>306.76289831808606</v>
      </c>
      <c r="AV125" s="4">
        <f>$T125-(AG125*'Feedstock Conversions'!$B$8)-'Rail Costs'!S125</f>
        <v>282.34247603705165</v>
      </c>
      <c r="AW125" s="4">
        <f>$T125-(AH125*'Feedstock Conversions'!$B$8)-'Rail Costs'!T125</f>
        <v>309.74500106454104</v>
      </c>
      <c r="AX125" s="4">
        <f>$T125-(AI125*'Feedstock Conversions'!$B$8)-'Rail Costs'!U125</f>
        <v>306.67599075759534</v>
      </c>
      <c r="AY125" s="4">
        <f>$T125-(AJ125*'Feedstock Conversions'!$B$8)-'Rail Costs'!V125</f>
        <v>313.15954264200485</v>
      </c>
      <c r="BH125">
        <f t="shared" si="7"/>
        <v>20</v>
      </c>
      <c r="BI125">
        <f t="shared" si="8"/>
        <v>2021</v>
      </c>
      <c r="BJ125">
        <f t="shared" si="11"/>
        <v>5</v>
      </c>
    </row>
    <row r="126" spans="1:62" x14ac:dyDescent="0.2">
      <c r="A126" s="11">
        <v>44337</v>
      </c>
      <c r="B126" s="4">
        <v>53</v>
      </c>
      <c r="C126" s="18">
        <f>DCO!B126+'Rail Costs'!B126</f>
        <v>57.497715565509516</v>
      </c>
      <c r="E126" s="4">
        <f>DCO!C126*'Feedstock Conversions'!B$14</f>
        <v>471.48126763717801</v>
      </c>
      <c r="F126" s="4">
        <f>DCO!C126*'Feedstock Conversions'!B$8</f>
        <v>528.97898320268746</v>
      </c>
      <c r="H126" s="4">
        <f>'Fuel Values'!B126-DCO!I126-DCO!J126-DCO!K126</f>
        <v>72.713935693290352</v>
      </c>
      <c r="I126" s="18">
        <f>('LCFS Values'!$E$4-$AA$4)/1000000*'LCFS Values'!B126*'LCFS Values'!$G$2*100</f>
        <v>153.88606430670967</v>
      </c>
      <c r="J126" s="4">
        <f>'RIN Values'!C126</f>
        <v>293.39999999999998</v>
      </c>
      <c r="K126" s="4">
        <f>'Fixed Credits Value'!B126</f>
        <v>100</v>
      </c>
      <c r="L126" s="4">
        <f t="shared" si="9"/>
        <v>620</v>
      </c>
      <c r="M126" s="4">
        <f>L126/'Feedstock Conversions'!B$21</f>
        <v>78.900483583609059</v>
      </c>
      <c r="O126" s="4">
        <f>'Fuel Values'!C126*100</f>
        <v>202.53</v>
      </c>
      <c r="P126" s="18">
        <f>('LCFS Values'!$E$4-AB$4)/1000000*'LCFS Values'!B126*'LCFS Values'!$G$2*100</f>
        <v>136.61839880188887</v>
      </c>
      <c r="Q126" s="4">
        <f>'RIN Values'!D126</f>
        <v>332.52</v>
      </c>
      <c r="R126" s="4">
        <f>'Fixed Credits Value'!B126</f>
        <v>100</v>
      </c>
      <c r="S126" s="4">
        <f>'Fixed Credits Value'!C126</f>
        <v>16</v>
      </c>
      <c r="T126" s="4">
        <f t="shared" si="12"/>
        <v>787.66839880188877</v>
      </c>
      <c r="U126" s="4">
        <f>T126/'Feedstock Conversions'!B$9</f>
        <v>84.017962538868133</v>
      </c>
      <c r="W126" s="4">
        <f t="shared" si="10"/>
        <v>148.51873236282199</v>
      </c>
      <c r="X126" s="4">
        <f t="shared" si="13"/>
        <v>167.66839880188877</v>
      </c>
      <c r="AE126" s="4">
        <f>$B126+'Rail Costs'!K126</f>
        <v>54.124428891377377</v>
      </c>
      <c r="AF126" s="4">
        <v>53.45</v>
      </c>
      <c r="AG126" s="4">
        <f>B126+'Rail Costs'!M126</f>
        <v>56.373286674132139</v>
      </c>
      <c r="AH126" s="4">
        <v>53.35</v>
      </c>
      <c r="AI126" s="4">
        <v>53.45</v>
      </c>
      <c r="AJ126" s="4">
        <v>52.75</v>
      </c>
      <c r="AM126" s="4">
        <f>$L126-(AE126*'Feedstock Conversions'!$B$14)-'Rail Costs'!Q126</f>
        <v>172.3710263723903</v>
      </c>
      <c r="AN126" s="4">
        <f>$L126-(AF126*'Feedstock Conversions'!$B$14)-'Rail Costs'!R126</f>
        <v>178.32060514086371</v>
      </c>
      <c r="AO126" s="4">
        <f>$L126-(AG126*'Feedstock Conversions'!$B$14)-'Rail Costs'!S126</f>
        <v>154.52346953396153</v>
      </c>
      <c r="AP126" s="4">
        <f>$L126-(AH126*'Feedstock Conversions'!$B$14)-'Rail Costs'!T126</f>
        <v>178.90270788731883</v>
      </c>
      <c r="AQ126" s="4">
        <f>$L126-(AI126*'Feedstock Conversions'!$B$14)-'Rail Costs'!U126</f>
        <v>178.23369758037305</v>
      </c>
      <c r="AR126" s="4">
        <f>$L126-(AJ126*'Feedstock Conversions'!$B$14)-'Rail Costs'!V126</f>
        <v>183.09724946478261</v>
      </c>
      <c r="AT126" s="4">
        <f>$T126-(AE126*'Feedstock Conversions'!$B$8)-'Rail Costs'!Q126</f>
        <v>285.91499628290165</v>
      </c>
      <c r="AU126" s="4">
        <f>$T126-(AF126*'Feedstock Conversions'!$B$8)-'Rail Costs'!R126</f>
        <v>292.53900394275246</v>
      </c>
      <c r="AV126" s="4">
        <f>$T126-(AG126*'Feedstock Conversions'!$B$8)-'Rail Costs'!S126</f>
        <v>265.81858166171816</v>
      </c>
      <c r="AW126" s="4">
        <f>$T126-(AH126*'Feedstock Conversions'!$B$8)-'Rail Costs'!T126</f>
        <v>293.22110668920755</v>
      </c>
      <c r="AX126" s="4">
        <f>$T126-(AI126*'Feedstock Conversions'!$B$8)-'Rail Costs'!U126</f>
        <v>292.45209638226174</v>
      </c>
      <c r="AY126" s="4">
        <f>$T126-(AJ126*'Feedstock Conversions'!$B$8)-'Rail Costs'!V126</f>
        <v>298.01564826667135</v>
      </c>
      <c r="BH126">
        <f t="shared" si="7"/>
        <v>21</v>
      </c>
      <c r="BI126">
        <f t="shared" si="8"/>
        <v>2021</v>
      </c>
      <c r="BJ126">
        <f t="shared" si="11"/>
        <v>5</v>
      </c>
    </row>
    <row r="127" spans="1:62" x14ac:dyDescent="0.2">
      <c r="A127" s="11">
        <v>44344</v>
      </c>
      <c r="B127" s="4">
        <v>54.45</v>
      </c>
      <c r="C127" s="18">
        <f>DCO!B127+'Rail Costs'!B127</f>
        <v>58.947715565509519</v>
      </c>
      <c r="E127" s="4">
        <f>DCO!C127*'Feedstock Conversions'!B$14</f>
        <v>483.37126763717799</v>
      </c>
      <c r="F127" s="4">
        <f>DCO!C127*'Feedstock Conversions'!B$8</f>
        <v>542.31898320268749</v>
      </c>
      <c r="H127" s="4">
        <f>'Fuel Values'!B127-DCO!I127-DCO!J127-DCO!K127</f>
        <v>73.21354548109673</v>
      </c>
      <c r="I127" s="18">
        <f>('LCFS Values'!$E$4-$AA$4)/1000000*'LCFS Values'!B127*'LCFS Values'!$G$2*100</f>
        <v>156.91145451890324</v>
      </c>
      <c r="J127" s="4">
        <f>'RIN Values'!C127</f>
        <v>289.875</v>
      </c>
      <c r="K127" s="4">
        <f>'Fixed Credits Value'!B127</f>
        <v>100</v>
      </c>
      <c r="L127" s="4">
        <f t="shared" si="9"/>
        <v>620</v>
      </c>
      <c r="M127" s="4">
        <f>L127/'Feedstock Conversions'!B$21</f>
        <v>78.900483583609059</v>
      </c>
      <c r="O127" s="4">
        <f>'Fuel Values'!C127*100</f>
        <v>205.47</v>
      </c>
      <c r="P127" s="18">
        <f>('LCFS Values'!$E$4-AB$4)/1000000*'LCFS Values'!B127*'LCFS Values'!$G$2*100</f>
        <v>139.30430781127779</v>
      </c>
      <c r="Q127" s="4">
        <f>'RIN Values'!D127</f>
        <v>328.52499999999998</v>
      </c>
      <c r="R127" s="4">
        <f>'Fixed Credits Value'!B127</f>
        <v>100</v>
      </c>
      <c r="S127" s="4">
        <f>'Fixed Credits Value'!C127</f>
        <v>16</v>
      </c>
      <c r="T127" s="4">
        <f t="shared" si="12"/>
        <v>789.2993078112778</v>
      </c>
      <c r="U127" s="4">
        <f>T127/'Feedstock Conversions'!B$9</f>
        <v>84.191926166536305</v>
      </c>
      <c r="W127" s="4">
        <f t="shared" si="10"/>
        <v>136.62873236282201</v>
      </c>
      <c r="X127" s="4">
        <f t="shared" si="13"/>
        <v>169.2993078112778</v>
      </c>
      <c r="AE127" s="4">
        <f>$B127+'Rail Costs'!K127</f>
        <v>55.57442889137738</v>
      </c>
      <c r="AF127" s="4">
        <v>54.8</v>
      </c>
      <c r="AG127" s="4">
        <f>B127+'Rail Costs'!M127</f>
        <v>57.823286674132142</v>
      </c>
      <c r="AH127" s="4">
        <v>54.8</v>
      </c>
      <c r="AI127" s="4">
        <v>54.25</v>
      </c>
      <c r="AJ127" s="4">
        <v>54.2</v>
      </c>
      <c r="AM127" s="4">
        <f>$L127-(AE127*'Feedstock Conversions'!$B$14)-'Rail Costs'!Q127</f>
        <v>160.48102637239026</v>
      </c>
      <c r="AN127" s="4">
        <f>$L127-(AF127*'Feedstock Conversions'!$B$14)-'Rail Costs'!R127</f>
        <v>167.25060514086371</v>
      </c>
      <c r="AO127" s="4">
        <f>$L127-(AG127*'Feedstock Conversions'!$B$14)-'Rail Costs'!S127</f>
        <v>142.63346953396149</v>
      </c>
      <c r="AP127" s="4">
        <f>$L127-(AH127*'Feedstock Conversions'!$B$14)-'Rail Costs'!T127</f>
        <v>167.01270788731884</v>
      </c>
      <c r="AQ127" s="4">
        <f>$L127-(AI127*'Feedstock Conversions'!$B$14)-'Rail Costs'!U127</f>
        <v>171.67369758037304</v>
      </c>
      <c r="AR127" s="4">
        <f>$L127-(AJ127*'Feedstock Conversions'!$B$14)-'Rail Costs'!V127</f>
        <v>171.20724946478256</v>
      </c>
      <c r="AT127" s="4">
        <f>$T127-(AE127*'Feedstock Conversions'!$B$8)-'Rail Costs'!Q127</f>
        <v>274.20590529229065</v>
      </c>
      <c r="AU127" s="4">
        <f>$T127-(AF127*'Feedstock Conversions'!$B$8)-'Rail Costs'!R127</f>
        <v>281.74991295214159</v>
      </c>
      <c r="AV127" s="4">
        <f>$T127-(AG127*'Feedstock Conversions'!$B$8)-'Rail Costs'!S127</f>
        <v>254.10949067110715</v>
      </c>
      <c r="AW127" s="4">
        <f>$T127-(AH127*'Feedstock Conversions'!$B$8)-'Rail Costs'!T127</f>
        <v>281.51201569859666</v>
      </c>
      <c r="AX127" s="4">
        <f>$T127-(AI127*'Feedstock Conversions'!$B$8)-'Rail Costs'!U127</f>
        <v>286.72300539165082</v>
      </c>
      <c r="AY127" s="4">
        <f>$T127-(AJ127*'Feedstock Conversions'!$B$8)-'Rail Costs'!V127</f>
        <v>286.30655727606035</v>
      </c>
      <c r="BH127">
        <f t="shared" si="7"/>
        <v>22</v>
      </c>
      <c r="BI127">
        <f t="shared" si="8"/>
        <v>2021</v>
      </c>
      <c r="BJ127">
        <f t="shared" si="11"/>
        <v>5</v>
      </c>
    </row>
    <row r="128" spans="1:62" x14ac:dyDescent="0.2">
      <c r="A128" s="11">
        <v>44351</v>
      </c>
      <c r="B128" s="4">
        <v>55.6875</v>
      </c>
      <c r="C128" s="18">
        <f>DCO!B128+'Rail Costs'!B128</f>
        <v>60.185215565509516</v>
      </c>
      <c r="E128" s="4">
        <f>DCO!C128*'Feedstock Conversions'!B$14</f>
        <v>493.51876763717797</v>
      </c>
      <c r="F128" s="4">
        <f>DCO!C128*'Feedstock Conversions'!B$8</f>
        <v>553.70398320268748</v>
      </c>
      <c r="H128" s="4">
        <f>'Fuel Values'!B128-DCO!I128-DCO!J128-DCO!K128</f>
        <v>71.370732534112904</v>
      </c>
      <c r="I128" s="18">
        <f>('LCFS Values'!$E$4-$AA$4)/1000000*'LCFS Values'!B128*'LCFS Values'!$G$2*100</f>
        <v>157.5042674658871</v>
      </c>
      <c r="J128" s="4">
        <f>'RIN Values'!C128</f>
        <v>293.625</v>
      </c>
      <c r="K128" s="4">
        <f>'Fixed Credits Value'!B128</f>
        <v>100</v>
      </c>
      <c r="L128" s="4">
        <f t="shared" si="9"/>
        <v>622.5</v>
      </c>
      <c r="M128" s="4">
        <f>L128/'Feedstock Conversions'!B$21</f>
        <v>79.218630694833294</v>
      </c>
      <c r="O128" s="4">
        <f>'Fuel Values'!C128*100</f>
        <v>211.01000000000002</v>
      </c>
      <c r="P128" s="18">
        <f>('LCFS Values'!$E$4-AB$4)/1000000*'LCFS Values'!B128*'LCFS Values'!$G$2*100</f>
        <v>139.83060079284721</v>
      </c>
      <c r="Q128" s="4">
        <f>'RIN Values'!D128</f>
        <v>332.77499999999998</v>
      </c>
      <c r="R128" s="4">
        <f>'Fixed Credits Value'!B128</f>
        <v>100</v>
      </c>
      <c r="S128" s="4">
        <f>'Fixed Credits Value'!C128</f>
        <v>16</v>
      </c>
      <c r="T128" s="4">
        <f t="shared" si="12"/>
        <v>799.6156007928472</v>
      </c>
      <c r="U128" s="4">
        <f>T128/'Feedstock Conversions'!B$9</f>
        <v>85.292330751237031</v>
      </c>
      <c r="W128" s="4">
        <f t="shared" si="10"/>
        <v>128.98123236282203</v>
      </c>
      <c r="X128" s="4">
        <f t="shared" si="13"/>
        <v>177.1156007928472</v>
      </c>
      <c r="AE128" s="4">
        <f>$B128+'Rail Costs'!K128</f>
        <v>56.811928891377377</v>
      </c>
      <c r="AF128" s="4">
        <v>55.75</v>
      </c>
      <c r="AG128" s="4">
        <f>B128+'Rail Costs'!M128</f>
        <v>59.060786674132139</v>
      </c>
      <c r="AH128" s="4">
        <v>55.75</v>
      </c>
      <c r="AI128" s="4">
        <v>55.375</v>
      </c>
      <c r="AJ128" s="4">
        <v>55.4375</v>
      </c>
      <c r="AM128" s="4">
        <f>$L128-(AE128*'Feedstock Conversions'!$B$14)-'Rail Costs'!Q128</f>
        <v>152.83352637239028</v>
      </c>
      <c r="AN128" s="4">
        <f>$L128-(AF128*'Feedstock Conversions'!$B$14)-'Rail Costs'!R128</f>
        <v>161.96060514086369</v>
      </c>
      <c r="AO128" s="4">
        <f>$L128-(AG128*'Feedstock Conversions'!$B$14)-'Rail Costs'!S128</f>
        <v>134.98596953396151</v>
      </c>
      <c r="AP128" s="4">
        <f>$L128-(AH128*'Feedstock Conversions'!$B$14)-'Rail Costs'!T128</f>
        <v>161.72270788731882</v>
      </c>
      <c r="AQ128" s="4">
        <f>$L128-(AI128*'Feedstock Conversions'!$B$14)-'Rail Costs'!U128</f>
        <v>164.94869758037302</v>
      </c>
      <c r="AR128" s="4">
        <f>$L128-(AJ128*'Feedstock Conversions'!$B$14)-'Rail Costs'!V128</f>
        <v>163.55974946478258</v>
      </c>
      <c r="AT128" s="4">
        <f>$T128-(AE128*'Feedstock Conversions'!$B$8)-'Rail Costs'!Q128</f>
        <v>273.13719827386007</v>
      </c>
      <c r="AU128" s="4">
        <f>$T128-(AF128*'Feedstock Conversions'!$B$8)-'Rail Costs'!R128</f>
        <v>283.32620593371092</v>
      </c>
      <c r="AV128" s="4">
        <f>$T128-(AG128*'Feedstock Conversions'!$B$8)-'Rail Costs'!S128</f>
        <v>253.04078365267657</v>
      </c>
      <c r="AW128" s="4">
        <f>$T128-(AH128*'Feedstock Conversions'!$B$8)-'Rail Costs'!T128</f>
        <v>283.08830868016599</v>
      </c>
      <c r="AX128" s="4">
        <f>$T128-(AI128*'Feedstock Conversions'!$B$8)-'Rail Costs'!U128</f>
        <v>286.6892983732202</v>
      </c>
      <c r="AY128" s="4">
        <f>$T128-(AJ128*'Feedstock Conversions'!$B$8)-'Rail Costs'!V128</f>
        <v>285.23785025762976</v>
      </c>
      <c r="BH128">
        <f t="shared" si="7"/>
        <v>23</v>
      </c>
      <c r="BI128">
        <f t="shared" si="8"/>
        <v>2021</v>
      </c>
      <c r="BJ128">
        <f t="shared" si="11"/>
        <v>6</v>
      </c>
    </row>
    <row r="129" spans="1:62" x14ac:dyDescent="0.2">
      <c r="A129" s="11">
        <v>44358</v>
      </c>
      <c r="B129" s="4">
        <v>57.65</v>
      </c>
      <c r="C129" s="18">
        <f>DCO!B129+'Rail Costs'!B129</f>
        <v>62.147715565509515</v>
      </c>
      <c r="E129" s="4">
        <f>DCO!C129*'Feedstock Conversions'!B$14</f>
        <v>509.611267637178</v>
      </c>
      <c r="F129" s="4">
        <f>DCO!C129*'Feedstock Conversions'!B$8</f>
        <v>571.75898320268755</v>
      </c>
      <c r="H129" s="4">
        <f>'Fuel Values'!B129-DCO!I129-DCO!J129-DCO!K129</f>
        <v>93.617683905354852</v>
      </c>
      <c r="I129" s="18">
        <f>('LCFS Values'!$E$4-$AA$4)/1000000*'LCFS Values'!B129*'LCFS Values'!$G$2*100</f>
        <v>156.25731609464518</v>
      </c>
      <c r="J129" s="4">
        <f>'RIN Values'!C129</f>
        <v>298.125</v>
      </c>
      <c r="K129" s="4">
        <f>'Fixed Credits Value'!B129</f>
        <v>100</v>
      </c>
      <c r="L129" s="4">
        <f t="shared" si="9"/>
        <v>648</v>
      </c>
      <c r="M129" s="4">
        <f>L129/'Feedstock Conversions'!B$21</f>
        <v>82.463731229320445</v>
      </c>
      <c r="O129" s="4">
        <f>'Fuel Values'!C129*100</f>
        <v>213.88</v>
      </c>
      <c r="P129" s="18">
        <f>('LCFS Values'!$E$4-AB$4)/1000000*'LCFS Values'!B129*'LCFS Values'!$G$2*100</f>
        <v>138.72357072816666</v>
      </c>
      <c r="Q129" s="4">
        <f>'RIN Values'!D129</f>
        <v>337.875</v>
      </c>
      <c r="R129" s="4">
        <f>'Fixed Credits Value'!B129</f>
        <v>100</v>
      </c>
      <c r="S129" s="4">
        <f>'Fixed Credits Value'!C129</f>
        <v>16</v>
      </c>
      <c r="T129" s="4">
        <f t="shared" si="12"/>
        <v>806.47857072816669</v>
      </c>
      <c r="U129" s="4">
        <f>T129/'Feedstock Conversions'!B$9</f>
        <v>86.024380877671106</v>
      </c>
      <c r="W129" s="4">
        <f t="shared" si="10"/>
        <v>138.388732362822</v>
      </c>
      <c r="X129" s="4">
        <f t="shared" si="13"/>
        <v>158.47857072816669</v>
      </c>
      <c r="AE129" s="4">
        <f>$B129+'Rail Costs'!K129</f>
        <v>58.774428891377376</v>
      </c>
      <c r="AF129" s="4">
        <v>57.65</v>
      </c>
      <c r="AG129" s="4">
        <f>B129+'Rail Costs'!M129</f>
        <v>61.023286674132137</v>
      </c>
      <c r="AH129" s="4">
        <v>57.65</v>
      </c>
      <c r="AI129" s="4">
        <v>57.7</v>
      </c>
      <c r="AJ129" s="4">
        <v>57.4</v>
      </c>
      <c r="AM129" s="4">
        <f>$L129-(AE129*'Feedstock Conversions'!$B$14)-'Rail Costs'!Q129</f>
        <v>162.24102637239031</v>
      </c>
      <c r="AN129" s="4">
        <f>$L129-(AF129*'Feedstock Conversions'!$B$14)-'Rail Costs'!R129</f>
        <v>171.88060514086371</v>
      </c>
      <c r="AO129" s="4">
        <f>$L129-(AG129*'Feedstock Conversions'!$B$14)-'Rail Costs'!S129</f>
        <v>144.39346953396154</v>
      </c>
      <c r="AP129" s="4">
        <f>$L129-(AH129*'Feedstock Conversions'!$B$14)-'Rail Costs'!T129</f>
        <v>171.64270788731883</v>
      </c>
      <c r="AQ129" s="4">
        <f>$L129-(AI129*'Feedstock Conversions'!$B$14)-'Rail Costs'!U129</f>
        <v>171.38369758037302</v>
      </c>
      <c r="AR129" s="4">
        <f>$L129-(AJ129*'Feedstock Conversions'!$B$14)-'Rail Costs'!V129</f>
        <v>172.96724946478261</v>
      </c>
      <c r="AT129" s="4">
        <f>$T129-(AE129*'Feedstock Conversions'!$B$8)-'Rail Costs'!Q129</f>
        <v>261.9451682091796</v>
      </c>
      <c r="AU129" s="4">
        <f>$T129-(AF129*'Feedstock Conversions'!$B$8)-'Rail Costs'!R129</f>
        <v>272.70917586903039</v>
      </c>
      <c r="AV129" s="4">
        <f>$T129-(AG129*'Feedstock Conversions'!$B$8)-'Rail Costs'!S129</f>
        <v>241.8487535879961</v>
      </c>
      <c r="AW129" s="4">
        <f>$T129-(AH129*'Feedstock Conversions'!$B$8)-'Rail Costs'!T129</f>
        <v>272.47127861548546</v>
      </c>
      <c r="AX129" s="4">
        <f>$T129-(AI129*'Feedstock Conversions'!$B$8)-'Rail Costs'!U129</f>
        <v>272.16226830853964</v>
      </c>
      <c r="AY129" s="4">
        <f>$T129-(AJ129*'Feedstock Conversions'!$B$8)-'Rail Costs'!V129</f>
        <v>274.04582019294929</v>
      </c>
      <c r="BH129">
        <f t="shared" si="7"/>
        <v>24</v>
      </c>
      <c r="BI129">
        <f t="shared" si="8"/>
        <v>2021</v>
      </c>
      <c r="BJ129">
        <f t="shared" si="11"/>
        <v>6</v>
      </c>
    </row>
    <row r="130" spans="1:62" x14ac:dyDescent="0.2">
      <c r="A130" s="11">
        <v>44365</v>
      </c>
      <c r="B130" s="4">
        <v>55.75</v>
      </c>
      <c r="C130" s="18">
        <f>DCO!B130+'Rail Costs'!B130</f>
        <v>60.247715565509516</v>
      </c>
      <c r="E130" s="4">
        <f>DCO!C130*'Feedstock Conversions'!B$14</f>
        <v>494.03126763717796</v>
      </c>
      <c r="F130" s="4">
        <f>DCO!C130*'Feedstock Conversions'!B$8</f>
        <v>554.27898320268753</v>
      </c>
      <c r="H130" s="4">
        <f>'Fuel Values'!B130-DCO!I130-DCO!J130-DCO!K130</f>
        <v>174.60951743570968</v>
      </c>
      <c r="I130" s="18">
        <f>('LCFS Values'!$E$4-$AA$4)/1000000*'LCFS Values'!B130*'LCFS Values'!$G$2*100</f>
        <v>154.09048256429031</v>
      </c>
      <c r="J130" s="4">
        <f>'RIN Values'!C130</f>
        <v>231.29999999999998</v>
      </c>
      <c r="K130" s="4">
        <f>'Fixed Credits Value'!B130</f>
        <v>100</v>
      </c>
      <c r="L130" s="4">
        <f t="shared" si="9"/>
        <v>660</v>
      </c>
      <c r="M130" s="4">
        <f>L130/'Feedstock Conversions'!B$21</f>
        <v>83.990837363196746</v>
      </c>
      <c r="O130" s="4">
        <f>'Fuel Values'!C130*100</f>
        <v>210.75</v>
      </c>
      <c r="P130" s="18">
        <f>('LCFS Values'!$E$4-AB$4)/1000000*'LCFS Values'!B130*'LCFS Values'!$G$2*100</f>
        <v>136.7998791403611</v>
      </c>
      <c r="Q130" s="4">
        <f>'RIN Values'!D130</f>
        <v>262.14</v>
      </c>
      <c r="R130" s="4">
        <f>'Fixed Credits Value'!B130</f>
        <v>100</v>
      </c>
      <c r="S130" s="4">
        <f>'Fixed Credits Value'!C130</f>
        <v>16</v>
      </c>
      <c r="T130" s="4">
        <f t="shared" si="12"/>
        <v>725.68987914036109</v>
      </c>
      <c r="U130" s="4">
        <f>T130/'Feedstock Conversions'!B$9</f>
        <v>77.406920441638519</v>
      </c>
      <c r="W130" s="4">
        <f t="shared" si="10"/>
        <v>165.96873236282204</v>
      </c>
      <c r="X130" s="4">
        <f t="shared" si="13"/>
        <v>65.689879140361086</v>
      </c>
      <c r="AE130" s="4">
        <f>$B130+'Rail Costs'!K130</f>
        <v>56.874428891377377</v>
      </c>
      <c r="AF130" s="4">
        <v>56.3</v>
      </c>
      <c r="AG130" s="4">
        <f>B130+'Rail Costs'!M130</f>
        <v>59.123286674132139</v>
      </c>
      <c r="AH130" s="4">
        <v>55.75</v>
      </c>
      <c r="AI130" s="4">
        <v>56.4</v>
      </c>
      <c r="AJ130" s="4">
        <v>55.5</v>
      </c>
      <c r="AM130" s="4">
        <f>$L130-(AE130*'Feedstock Conversions'!$B$14)-'Rail Costs'!Q130</f>
        <v>189.82102637239029</v>
      </c>
      <c r="AN130" s="4">
        <f>$L130-(AF130*'Feedstock Conversions'!$B$14)-'Rail Costs'!R130</f>
        <v>194.95060514086376</v>
      </c>
      <c r="AO130" s="4">
        <f>$L130-(AG130*'Feedstock Conversions'!$B$14)-'Rail Costs'!S130</f>
        <v>171.97346953396152</v>
      </c>
      <c r="AP130" s="4">
        <f>$L130-(AH130*'Feedstock Conversions'!$B$14)-'Rail Costs'!T130</f>
        <v>199.22270788731882</v>
      </c>
      <c r="AQ130" s="4">
        <f>$L130-(AI130*'Feedstock Conversions'!$B$14)-'Rail Costs'!U130</f>
        <v>194.04369758037305</v>
      </c>
      <c r="AR130" s="4">
        <f>$L130-(AJ130*'Feedstock Conversions'!$B$14)-'Rail Costs'!V130</f>
        <v>200.5472494647826</v>
      </c>
      <c r="AT130" s="4">
        <f>$T130-(AE130*'Feedstock Conversions'!$B$8)-'Rail Costs'!Q130</f>
        <v>198.63647662137402</v>
      </c>
      <c r="AU130" s="4">
        <f>$T130-(AF130*'Feedstock Conversions'!$B$8)-'Rail Costs'!R130</f>
        <v>204.34048428122483</v>
      </c>
      <c r="AV130" s="4">
        <f>$T130-(AG130*'Feedstock Conversions'!$B$8)-'Rail Costs'!S130</f>
        <v>178.54006200019052</v>
      </c>
      <c r="AW130" s="4">
        <f>$T130-(AH130*'Feedstock Conversions'!$B$8)-'Rail Costs'!T130</f>
        <v>209.1625870276799</v>
      </c>
      <c r="AX130" s="4">
        <f>$T130-(AI130*'Feedstock Conversions'!$B$8)-'Rail Costs'!U130</f>
        <v>203.3335767207341</v>
      </c>
      <c r="AY130" s="4">
        <f>$T130-(AJ130*'Feedstock Conversions'!$B$8)-'Rail Costs'!V130</f>
        <v>210.73712860514368</v>
      </c>
      <c r="BH130">
        <f t="shared" ref="BH130:BH193" si="14">WEEKNUM(A130)</f>
        <v>25</v>
      </c>
      <c r="BI130">
        <f t="shared" ref="BI130:BI193" si="15">YEAR(A130)</f>
        <v>2021</v>
      </c>
      <c r="BJ130">
        <f t="shared" si="11"/>
        <v>6</v>
      </c>
    </row>
    <row r="131" spans="1:62" x14ac:dyDescent="0.2">
      <c r="A131" s="11">
        <v>44372</v>
      </c>
      <c r="B131" s="4">
        <v>53.3</v>
      </c>
      <c r="C131" s="18">
        <f>DCO!B131+'Rail Costs'!B131</f>
        <v>57.797715565509513</v>
      </c>
      <c r="E131" s="4">
        <f>DCO!C131*'Feedstock Conversions'!B$14</f>
        <v>473.94126763717799</v>
      </c>
      <c r="F131" s="4">
        <f>DCO!C131*'Feedstock Conversions'!B$8</f>
        <v>531.73898320268745</v>
      </c>
      <c r="H131" s="4">
        <f>'Fuel Values'!B131-DCO!I131-DCO!J131-DCO!K131</f>
        <v>137.7769106327097</v>
      </c>
      <c r="I131" s="18">
        <f>('LCFS Values'!$E$4-$AA$4)/1000000*'LCFS Values'!B131*'LCFS Values'!$G$2*100</f>
        <v>152.82308936729035</v>
      </c>
      <c r="J131" s="4">
        <f>'RIN Values'!C131</f>
        <v>251.39999999999998</v>
      </c>
      <c r="K131" s="4">
        <f>'Fixed Credits Value'!B131</f>
        <v>100</v>
      </c>
      <c r="L131" s="4">
        <f t="shared" ref="L131:L194" si="16">K131+J131+I131+H131</f>
        <v>642</v>
      </c>
      <c r="M131" s="4">
        <f>L131/'Feedstock Conversions'!B$21</f>
        <v>81.700178162382286</v>
      </c>
      <c r="O131" s="4">
        <f>'Fuel Values'!C131*100</f>
        <v>215.98000000000002</v>
      </c>
      <c r="P131" s="18">
        <f>('LCFS Values'!$E$4-AB$4)/1000000*'LCFS Values'!B131*'LCFS Values'!$G$2*100</f>
        <v>135.67470104183332</v>
      </c>
      <c r="Q131" s="4">
        <f>'RIN Values'!D131</f>
        <v>284.91999999999996</v>
      </c>
      <c r="R131" s="4">
        <f>'Fixed Credits Value'!B131</f>
        <v>100</v>
      </c>
      <c r="S131" s="4">
        <f>'Fixed Credits Value'!C131</f>
        <v>16</v>
      </c>
      <c r="T131" s="4">
        <f t="shared" si="12"/>
        <v>752.57470104183335</v>
      </c>
      <c r="U131" s="4">
        <f>T131/'Feedstock Conversions'!B$9</f>
        <v>80.274634777795555</v>
      </c>
      <c r="W131" s="4">
        <f t="shared" ref="W131:W194" si="17">L131-E131</f>
        <v>168.05873236282201</v>
      </c>
      <c r="X131" s="4">
        <f t="shared" si="13"/>
        <v>110.57470104183335</v>
      </c>
      <c r="AE131" s="4">
        <f>$B131+'Rail Costs'!K131</f>
        <v>54.424428891377374</v>
      </c>
      <c r="AF131" s="4">
        <v>54</v>
      </c>
      <c r="AG131" s="4">
        <f>B131+'Rail Costs'!M131</f>
        <v>56.673286674132136</v>
      </c>
      <c r="AH131" s="4">
        <v>53.1</v>
      </c>
      <c r="AI131" s="4">
        <v>52.75</v>
      </c>
      <c r="AJ131" s="4">
        <v>52.7</v>
      </c>
      <c r="AM131" s="4">
        <f>$L131-(AE131*'Feedstock Conversions'!$B$14)-'Rail Costs'!Q131</f>
        <v>191.91102637239032</v>
      </c>
      <c r="AN131" s="4">
        <f>$L131-(AF131*'Feedstock Conversions'!$B$14)-'Rail Costs'!R131</f>
        <v>195.81060514086371</v>
      </c>
      <c r="AO131" s="4">
        <f>$L131-(AG131*'Feedstock Conversions'!$B$14)-'Rail Costs'!S131</f>
        <v>174.06346953396155</v>
      </c>
      <c r="AP131" s="4">
        <f>$L131-(AH131*'Feedstock Conversions'!$B$14)-'Rail Costs'!T131</f>
        <v>202.95270788731884</v>
      </c>
      <c r="AQ131" s="4">
        <f>$L131-(AI131*'Feedstock Conversions'!$B$14)-'Rail Costs'!U131</f>
        <v>205.97369758037306</v>
      </c>
      <c r="AR131" s="4">
        <f>$L131-(AJ131*'Feedstock Conversions'!$B$14)-'Rail Costs'!V131</f>
        <v>205.50724946478257</v>
      </c>
      <c r="AT131" s="4">
        <f>$T131-(AE131*'Feedstock Conversions'!$B$8)-'Rail Costs'!Q131</f>
        <v>248.0612985228463</v>
      </c>
      <c r="AU131" s="4">
        <f>$T131-(AF131*'Feedstock Conversions'!$B$8)-'Rail Costs'!R131</f>
        <v>252.38530618269706</v>
      </c>
      <c r="AV131" s="4">
        <f>$T131-(AG131*'Feedstock Conversions'!$B$8)-'Rail Costs'!S131</f>
        <v>227.96488390166274</v>
      </c>
      <c r="AW131" s="4">
        <f>$T131-(AH131*'Feedstock Conversions'!$B$8)-'Rail Costs'!T131</f>
        <v>260.42740892915214</v>
      </c>
      <c r="AX131" s="4">
        <f>$T131-(AI131*'Feedstock Conversions'!$B$8)-'Rail Costs'!U131</f>
        <v>263.79839862220638</v>
      </c>
      <c r="AY131" s="4">
        <f>$T131-(AJ131*'Feedstock Conversions'!$B$8)-'Rail Costs'!V131</f>
        <v>263.38195050661591</v>
      </c>
      <c r="BH131">
        <f t="shared" si="14"/>
        <v>26</v>
      </c>
      <c r="BI131">
        <f t="shared" si="15"/>
        <v>2021</v>
      </c>
      <c r="BJ131">
        <f t="shared" ref="BJ131:BJ194" si="18">MONTH(A131)</f>
        <v>6</v>
      </c>
    </row>
    <row r="132" spans="1:62" x14ac:dyDescent="0.2">
      <c r="A132" s="11">
        <v>44379</v>
      </c>
      <c r="B132" s="4">
        <v>55</v>
      </c>
      <c r="C132" s="18">
        <f>DCO!B132+'Rail Costs'!B132</f>
        <v>59.654669652855539</v>
      </c>
      <c r="E132" s="4">
        <f>DCO!C132*'Feedstock Conversions'!B$14</f>
        <v>489.1682911534154</v>
      </c>
      <c r="F132" s="4">
        <f>DCO!C132*'Feedstock Conversions'!B$8</f>
        <v>548.82296080627088</v>
      </c>
      <c r="H132" s="4">
        <f>'Fuel Values'!B132-DCO!I132-DCO!J132-DCO!K132</f>
        <v>129.99553354187094</v>
      </c>
      <c r="I132" s="18">
        <f>('LCFS Values'!$E$4-$AA$4)/1000000*'LCFS Values'!B132*'LCFS Values'!$G$2*100</f>
        <v>149.87946645812906</v>
      </c>
      <c r="J132" s="4">
        <f>'RIN Values'!C132</f>
        <v>250.125</v>
      </c>
      <c r="K132" s="4">
        <f>'Fixed Credits Value'!B132</f>
        <v>100</v>
      </c>
      <c r="L132" s="4">
        <f t="shared" si="16"/>
        <v>630</v>
      </c>
      <c r="M132" s="4">
        <f>L132/'Feedstock Conversions'!B$21</f>
        <v>80.173072028505985</v>
      </c>
      <c r="O132" s="4">
        <f>'Fuel Values'!C132*100</f>
        <v>213.28</v>
      </c>
      <c r="P132" s="18">
        <f>('LCFS Values'!$E$4-AB$4)/1000000*'LCFS Values'!B132*'LCFS Values'!$G$2*100</f>
        <v>133.06138416783335</v>
      </c>
      <c r="Q132" s="4">
        <f>'RIN Values'!D132</f>
        <v>283.47499999999997</v>
      </c>
      <c r="R132" s="4">
        <f>'Fixed Credits Value'!B132</f>
        <v>100</v>
      </c>
      <c r="S132" s="4">
        <f>'Fixed Credits Value'!C132</f>
        <v>16</v>
      </c>
      <c r="T132" s="4">
        <f t="shared" si="12"/>
        <v>745.81638416783335</v>
      </c>
      <c r="U132" s="4">
        <f>T132/'Feedstock Conversions'!B$9</f>
        <v>79.553747644568887</v>
      </c>
      <c r="W132" s="4">
        <f t="shared" si="17"/>
        <v>140.8317088465846</v>
      </c>
      <c r="X132" s="4">
        <f t="shared" si="13"/>
        <v>115.81638416783335</v>
      </c>
      <c r="AE132" s="4">
        <f>$B132+'Rail Costs'!K132</f>
        <v>56.163667413213886</v>
      </c>
      <c r="AF132" s="4">
        <v>55.8</v>
      </c>
      <c r="AG132" s="4">
        <f>B132+'Rail Costs'!M132</f>
        <v>58.491002239641659</v>
      </c>
      <c r="AH132" s="4">
        <v>55.6</v>
      </c>
      <c r="AI132" s="4">
        <v>54.7</v>
      </c>
      <c r="AJ132" s="4">
        <v>54.7</v>
      </c>
      <c r="AM132" s="4">
        <f>$L132-(AE132*'Feedstock Conversions'!$B$14)-'Rail Costs'!Q132</f>
        <v>165.5163620800418</v>
      </c>
      <c r="AN132" s="4">
        <f>$L132-(AF132*'Feedstock Conversions'!$B$14)-'Rail Costs'!R132</f>
        <v>168.93232745766596</v>
      </c>
      <c r="AO132" s="4">
        <f>$L132-(AG132*'Feedstock Conversions'!$B$14)-'Rail Costs'!S132</f>
        <v>147.04598973580096</v>
      </c>
      <c r="AP132" s="4">
        <f>$L132-(AH132*'Feedstock Conversions'!$B$14)-'Rail Costs'!T132</f>
        <v>170.32612844609113</v>
      </c>
      <c r="AQ132" s="4">
        <f>$L132-(AI132*'Feedstock Conversions'!$B$14)-'Rail Costs'!U132</f>
        <v>177.86238713606764</v>
      </c>
      <c r="AR132" s="4">
        <f>$L132-(AJ132*'Feedstock Conversions'!$B$14)-'Rail Costs'!V132</f>
        <v>176.95535413530934</v>
      </c>
      <c r="AT132" s="4">
        <f>$T132-(AE132*'Feedstock Conversions'!$B$8)-'Rail Costs'!Q132</f>
        <v>225.16907883466132</v>
      </c>
      <c r="AU132" s="4">
        <f>$T132-(AF132*'Feedstock Conversions'!$B$8)-'Rail Costs'!R132</f>
        <v>228.94871162549936</v>
      </c>
      <c r="AV132" s="4">
        <f>$T132-(AG132*'Feedstock Conversions'!$B$8)-'Rail Costs'!S132</f>
        <v>204.37137166399265</v>
      </c>
      <c r="AW132" s="4">
        <f>$T132-(AH132*'Feedstock Conversions'!$B$8)-'Rail Costs'!T132</f>
        <v>230.54251261392446</v>
      </c>
      <c r="AX132" s="4">
        <f>$T132-(AI132*'Feedstock Conversions'!$B$8)-'Rail Costs'!U132</f>
        <v>238.97877130390094</v>
      </c>
      <c r="AY132" s="4">
        <f>$T132-(AJ132*'Feedstock Conversions'!$B$8)-'Rail Costs'!V132</f>
        <v>238.07173830314264</v>
      </c>
      <c r="BH132">
        <f t="shared" si="14"/>
        <v>27</v>
      </c>
      <c r="BI132">
        <f t="shared" si="15"/>
        <v>2021</v>
      </c>
      <c r="BJ132">
        <f t="shared" si="18"/>
        <v>7</v>
      </c>
    </row>
    <row r="133" spans="1:62" x14ac:dyDescent="0.2">
      <c r="A133" s="11">
        <v>44386</v>
      </c>
      <c r="B133" s="4">
        <v>57.5</v>
      </c>
      <c r="C133" s="18">
        <f>DCO!B133+'Rail Costs'!B133</f>
        <v>62.154669652855539</v>
      </c>
      <c r="E133" s="4">
        <f>DCO!C133*'Feedstock Conversions'!B$14</f>
        <v>509.6682911534154</v>
      </c>
      <c r="F133" s="4">
        <f>DCO!C133*'Feedstock Conversions'!B$8</f>
        <v>571.82296080627088</v>
      </c>
      <c r="H133" s="4">
        <f>'Fuel Values'!B133-DCO!I133-DCO!J133-DCO!K133</f>
        <v>145.00894105709676</v>
      </c>
      <c r="I133" s="18">
        <f>('LCFS Values'!$E$4-$AA$4)/1000000*'LCFS Values'!B133*'LCFS Values'!$G$2*100</f>
        <v>146.77230894290324</v>
      </c>
      <c r="J133" s="4">
        <f>'RIN Values'!C133</f>
        <v>238.21875</v>
      </c>
      <c r="K133" s="4">
        <f>'Fixed Credits Value'!B133</f>
        <v>100</v>
      </c>
      <c r="L133" s="4">
        <f t="shared" si="16"/>
        <v>630</v>
      </c>
      <c r="M133" s="4">
        <f>L133/'Feedstock Conversions'!B$21</f>
        <v>80.173072028505985</v>
      </c>
      <c r="O133" s="4">
        <f>'Fuel Values'!C133*100</f>
        <v>212.74</v>
      </c>
      <c r="P133" s="18">
        <f>('LCFS Values'!$E$4-AB$4)/1000000*'LCFS Values'!B133*'LCFS Values'!$G$2*100</f>
        <v>130.30288302305559</v>
      </c>
      <c r="Q133" s="4">
        <f>'RIN Values'!D133</f>
        <v>269.98124999999999</v>
      </c>
      <c r="R133" s="4">
        <f>'Fixed Credits Value'!B133</f>
        <v>100</v>
      </c>
      <c r="S133" s="4">
        <f>'Fixed Credits Value'!C133</f>
        <v>16</v>
      </c>
      <c r="T133" s="4">
        <f t="shared" si="12"/>
        <v>729.02413302305558</v>
      </c>
      <c r="U133" s="4">
        <f>T133/'Feedstock Conversions'!B$9</f>
        <v>77.762574189125928</v>
      </c>
      <c r="W133" s="4">
        <f t="shared" si="17"/>
        <v>120.3317088465846</v>
      </c>
      <c r="X133" s="4">
        <f t="shared" si="13"/>
        <v>99.024133023055583</v>
      </c>
      <c r="AE133" s="4">
        <f>$B133+'Rail Costs'!K133</f>
        <v>58.663667413213886</v>
      </c>
      <c r="AF133" s="4">
        <v>57.75</v>
      </c>
      <c r="AG133" s="4">
        <f>B133+'Rail Costs'!M133</f>
        <v>60.991002239641659</v>
      </c>
      <c r="AH133" s="4">
        <v>58.125</v>
      </c>
      <c r="AI133" s="4">
        <v>56.9375</v>
      </c>
      <c r="AJ133" s="4">
        <v>57.5</v>
      </c>
      <c r="AM133" s="4">
        <f>$L133-(AE133*'Feedstock Conversions'!$B$14)-'Rail Costs'!Q133</f>
        <v>145.0163620800418</v>
      </c>
      <c r="AN133" s="4">
        <f>$L133-(AF133*'Feedstock Conversions'!$B$14)-'Rail Costs'!R133</f>
        <v>152.94232745766595</v>
      </c>
      <c r="AO133" s="4">
        <f>$L133-(AG133*'Feedstock Conversions'!$B$14)-'Rail Costs'!S133</f>
        <v>126.54598973580096</v>
      </c>
      <c r="AP133" s="4">
        <f>$L133-(AH133*'Feedstock Conversions'!$B$14)-'Rail Costs'!T133</f>
        <v>149.62112844609115</v>
      </c>
      <c r="AQ133" s="4">
        <f>$L133-(AI133*'Feedstock Conversions'!$B$14)-'Rail Costs'!U133</f>
        <v>159.51488713606767</v>
      </c>
      <c r="AR133" s="4">
        <f>$L133-(AJ133*'Feedstock Conversions'!$B$14)-'Rail Costs'!V133</f>
        <v>153.99535413530936</v>
      </c>
      <c r="AT133" s="4">
        <f>$T133-(AE133*'Feedstock Conversions'!$B$8)-'Rail Costs'!Q133</f>
        <v>185.37682768988356</v>
      </c>
      <c r="AU133" s="4">
        <f>$T133-(AF133*'Feedstock Conversions'!$B$8)-'Rail Costs'!R133</f>
        <v>194.21646048072154</v>
      </c>
      <c r="AV133" s="4">
        <f>$T133-(AG133*'Feedstock Conversions'!$B$8)-'Rail Costs'!S133</f>
        <v>164.57912051921488</v>
      </c>
      <c r="AW133" s="4">
        <f>$T133-(AH133*'Feedstock Conversions'!$B$8)-'Rail Costs'!T133</f>
        <v>190.52026146914667</v>
      </c>
      <c r="AX133" s="4">
        <f>$T133-(AI133*'Feedstock Conversions'!$B$8)-'Rail Costs'!U133</f>
        <v>201.60152015912325</v>
      </c>
      <c r="AY133" s="4">
        <f>$T133-(AJ133*'Feedstock Conversions'!$B$8)-'Rail Costs'!V133</f>
        <v>195.51948715836488</v>
      </c>
      <c r="BH133">
        <f t="shared" si="14"/>
        <v>28</v>
      </c>
      <c r="BI133">
        <f t="shared" si="15"/>
        <v>2021</v>
      </c>
      <c r="BJ133">
        <f t="shared" si="18"/>
        <v>7</v>
      </c>
    </row>
    <row r="134" spans="1:62" x14ac:dyDescent="0.2">
      <c r="A134" s="11">
        <v>44393</v>
      </c>
      <c r="B134" s="4">
        <v>59.75</v>
      </c>
      <c r="C134" s="18">
        <f>DCO!B134+'Rail Costs'!B134</f>
        <v>64.404669652855546</v>
      </c>
      <c r="E134" s="4">
        <f>DCO!C134*'Feedstock Conversions'!B$14</f>
        <v>528.11829115341538</v>
      </c>
      <c r="F134" s="4">
        <f>DCO!C134*'Feedstock Conversions'!B$8</f>
        <v>592.52296080627093</v>
      </c>
      <c r="H134" s="4">
        <f>'Fuel Values'!B134-DCO!I134-DCO!J134-DCO!K134</f>
        <v>147.54894284503226</v>
      </c>
      <c r="I134" s="18">
        <f>('LCFS Values'!$E$4-$AA$4)/1000000*'LCFS Values'!B134*'LCFS Values'!$G$2*100</f>
        <v>144.40105715496776</v>
      </c>
      <c r="J134" s="4">
        <f>'RIN Values'!C134</f>
        <v>244.04999999999998</v>
      </c>
      <c r="K134" s="4">
        <f>'Fixed Credits Value'!B134</f>
        <v>100</v>
      </c>
      <c r="L134" s="4">
        <f t="shared" si="16"/>
        <v>636</v>
      </c>
      <c r="M134" s="4">
        <f>L134/'Feedstock Conversions'!B$21</f>
        <v>80.936625095444143</v>
      </c>
      <c r="O134" s="4">
        <f>'Fuel Values'!C134*100</f>
        <v>215.07</v>
      </c>
      <c r="P134" s="18">
        <f>('LCFS Values'!$E$4-AB$4)/1000000*'LCFS Values'!B134*'LCFS Values'!$G$2*100</f>
        <v>128.19771109677777</v>
      </c>
      <c r="Q134" s="4">
        <f>'RIN Values'!D134</f>
        <v>276.58999999999997</v>
      </c>
      <c r="R134" s="4">
        <f>'Fixed Credits Value'!B134</f>
        <v>100</v>
      </c>
      <c r="S134" s="4">
        <f>'Fixed Credits Value'!C134</f>
        <v>16</v>
      </c>
      <c r="T134" s="4">
        <f t="shared" si="12"/>
        <v>735.85771109677762</v>
      </c>
      <c r="U134" s="4">
        <f>T134/'Feedstock Conversions'!B$9</f>
        <v>78.491489183656284</v>
      </c>
      <c r="W134" s="4">
        <f t="shared" si="17"/>
        <v>107.88170884658462</v>
      </c>
      <c r="X134" s="4">
        <f t="shared" si="13"/>
        <v>99.857711096777621</v>
      </c>
      <c r="AE134" s="4">
        <f>$B134+'Rail Costs'!K134</f>
        <v>60.913667413213886</v>
      </c>
      <c r="AF134" s="4">
        <v>59.85</v>
      </c>
      <c r="AG134" s="4">
        <f>B134+'Rail Costs'!M134</f>
        <v>63.241002239641659</v>
      </c>
      <c r="AH134" s="4">
        <v>59.95</v>
      </c>
      <c r="AI134" s="4">
        <v>60.1</v>
      </c>
      <c r="AJ134" s="4">
        <v>59.6</v>
      </c>
      <c r="AM134" s="4">
        <f>$L134-(AE134*'Feedstock Conversions'!$B$14)-'Rail Costs'!Q134</f>
        <v>132.56636208004181</v>
      </c>
      <c r="AN134" s="4">
        <f>$L134-(AF134*'Feedstock Conversions'!$B$14)-'Rail Costs'!R134</f>
        <v>141.72232745766593</v>
      </c>
      <c r="AO134" s="4">
        <f>$L134-(AG134*'Feedstock Conversions'!$B$14)-'Rail Costs'!S134</f>
        <v>114.09598973580097</v>
      </c>
      <c r="AP134" s="4">
        <f>$L134-(AH134*'Feedstock Conversions'!$B$14)-'Rail Costs'!T134</f>
        <v>140.65612844609112</v>
      </c>
      <c r="AQ134" s="4">
        <f>$L134-(AI134*'Feedstock Conversions'!$B$14)-'Rail Costs'!U134</f>
        <v>139.58238713606761</v>
      </c>
      <c r="AR134" s="4">
        <f>$L134-(AJ134*'Feedstock Conversions'!$B$14)-'Rail Costs'!V134</f>
        <v>142.77535413530933</v>
      </c>
      <c r="AT134" s="4">
        <f>$T134-(AE134*'Feedstock Conversions'!$B$8)-'Rail Costs'!Q134</f>
        <v>171.51040576360555</v>
      </c>
      <c r="AU134" s="4">
        <f>$T134-(AF134*'Feedstock Conversions'!$B$8)-'Rail Costs'!R134</f>
        <v>181.73003855444352</v>
      </c>
      <c r="AV134" s="4">
        <f>$T134-(AG134*'Feedstock Conversions'!$B$8)-'Rail Costs'!S134</f>
        <v>150.71269859293687</v>
      </c>
      <c r="AW134" s="4">
        <f>$T134-(AH134*'Feedstock Conversions'!$B$8)-'Rail Costs'!T134</f>
        <v>180.56383954286875</v>
      </c>
      <c r="AX134" s="4">
        <f>$T134-(AI134*'Feedstock Conversions'!$B$8)-'Rail Costs'!U134</f>
        <v>179.34009823284526</v>
      </c>
      <c r="AY134" s="4">
        <f>$T134-(AJ134*'Feedstock Conversions'!$B$8)-'Rail Costs'!V134</f>
        <v>183.03306523208698</v>
      </c>
      <c r="BH134">
        <f t="shared" si="14"/>
        <v>29</v>
      </c>
      <c r="BI134">
        <f t="shared" si="15"/>
        <v>2021</v>
      </c>
      <c r="BJ134">
        <f t="shared" si="18"/>
        <v>7</v>
      </c>
    </row>
    <row r="135" spans="1:62" x14ac:dyDescent="0.2">
      <c r="A135" s="11">
        <v>44400</v>
      </c>
      <c r="B135" s="4">
        <v>60.5</v>
      </c>
      <c r="C135" s="18">
        <f>DCO!B135+'Rail Costs'!B135</f>
        <v>65.154669652855546</v>
      </c>
      <c r="E135" s="4">
        <f>DCO!C135*'Feedstock Conversions'!B$14</f>
        <v>534.26829115341548</v>
      </c>
      <c r="F135" s="4">
        <f>DCO!C135*'Feedstock Conversions'!B$8</f>
        <v>599.42296080627102</v>
      </c>
      <c r="H135" s="4">
        <f>'Fuel Values'!B135-DCO!I135-DCO!J135-DCO!K135</f>
        <v>147.89592375406448</v>
      </c>
      <c r="I135" s="18">
        <f>('LCFS Values'!$E$4-$AA$4)/1000000*'LCFS Values'!B135*'LCFS Values'!$G$2*100</f>
        <v>146.85407624593549</v>
      </c>
      <c r="J135" s="4">
        <f>'RIN Values'!C135</f>
        <v>245.25</v>
      </c>
      <c r="K135" s="4">
        <f>'Fixed Credits Value'!B135</f>
        <v>100</v>
      </c>
      <c r="L135" s="4">
        <f t="shared" si="16"/>
        <v>640</v>
      </c>
      <c r="M135" s="4">
        <f>L135/'Feedstock Conversions'!B$21</f>
        <v>81.44566047340291</v>
      </c>
      <c r="O135" s="4">
        <f>'Fuel Values'!C135*100</f>
        <v>199.52</v>
      </c>
      <c r="P135" s="18">
        <f>('LCFS Values'!$E$4-AB$4)/1000000*'LCFS Values'!B135*'LCFS Values'!$G$2*100</f>
        <v>130.37547515844443</v>
      </c>
      <c r="Q135" s="4">
        <f>'RIN Values'!D135</f>
        <v>277.95</v>
      </c>
      <c r="R135" s="4">
        <f>'Fixed Credits Value'!B135</f>
        <v>100</v>
      </c>
      <c r="S135" s="4">
        <f>'Fixed Credits Value'!C135</f>
        <v>16</v>
      </c>
      <c r="T135" s="4">
        <f t="shared" si="12"/>
        <v>723.8454751584444</v>
      </c>
      <c r="U135" s="4">
        <f>T135/'Feedstock Conversions'!B$9</f>
        <v>77.21018401690074</v>
      </c>
      <c r="W135" s="4">
        <f t="shared" si="17"/>
        <v>105.73170884658452</v>
      </c>
      <c r="X135" s="4">
        <f t="shared" si="13"/>
        <v>83.845475158444401</v>
      </c>
      <c r="AE135" s="4">
        <f>$B135+'Rail Costs'!K135</f>
        <v>61.663667413213886</v>
      </c>
      <c r="AF135" s="4">
        <v>60.5</v>
      </c>
      <c r="AG135" s="4">
        <f>B135+'Rail Costs'!M135</f>
        <v>63.991002239641659</v>
      </c>
      <c r="AH135" s="4">
        <v>60.5</v>
      </c>
      <c r="AI135" s="4">
        <v>60.45</v>
      </c>
      <c r="AJ135" s="4">
        <v>60.35</v>
      </c>
      <c r="AM135" s="4">
        <f>$L135-(AE135*'Feedstock Conversions'!$B$14)-'Rail Costs'!Q135</f>
        <v>130.41636208004184</v>
      </c>
      <c r="AN135" s="4">
        <f>$L135-(AF135*'Feedstock Conversions'!$B$14)-'Rail Costs'!R135</f>
        <v>140.39232745766594</v>
      </c>
      <c r="AO135" s="4">
        <f>$L135-(AG135*'Feedstock Conversions'!$B$14)-'Rail Costs'!S135</f>
        <v>111.94598973580099</v>
      </c>
      <c r="AP135" s="4">
        <f>$L135-(AH135*'Feedstock Conversions'!$B$14)-'Rail Costs'!T135</f>
        <v>140.14612844609113</v>
      </c>
      <c r="AQ135" s="4">
        <f>$L135-(AI135*'Feedstock Conversions'!$B$14)-'Rail Costs'!U135</f>
        <v>140.7123871360676</v>
      </c>
      <c r="AR135" s="4">
        <f>$L135-(AJ135*'Feedstock Conversions'!$B$14)-'Rail Costs'!V135</f>
        <v>140.62535413530935</v>
      </c>
      <c r="AT135" s="4">
        <f>$T135-(AE135*'Feedstock Conversions'!$B$8)-'Rail Costs'!Q135</f>
        <v>152.59816982527235</v>
      </c>
      <c r="AU135" s="4">
        <f>$T135-(AF135*'Feedstock Conversions'!$B$8)-'Rail Costs'!R135</f>
        <v>163.7378026161104</v>
      </c>
      <c r="AV135" s="4">
        <f>$T135-(AG135*'Feedstock Conversions'!$B$8)-'Rail Costs'!S135</f>
        <v>131.80046265460368</v>
      </c>
      <c r="AW135" s="4">
        <f>$T135-(AH135*'Feedstock Conversions'!$B$8)-'Rail Costs'!T135</f>
        <v>163.49160360453558</v>
      </c>
      <c r="AX135" s="4">
        <f>$T135-(AI135*'Feedstock Conversions'!$B$8)-'Rail Costs'!U135</f>
        <v>164.10786229451202</v>
      </c>
      <c r="AY135" s="4">
        <f>$T135-(AJ135*'Feedstock Conversions'!$B$8)-'Rail Costs'!V135</f>
        <v>164.12082929375379</v>
      </c>
      <c r="BH135">
        <f t="shared" si="14"/>
        <v>30</v>
      </c>
      <c r="BI135">
        <f t="shared" si="15"/>
        <v>2021</v>
      </c>
      <c r="BJ135">
        <f t="shared" si="18"/>
        <v>7</v>
      </c>
    </row>
    <row r="136" spans="1:62" x14ac:dyDescent="0.2">
      <c r="A136" s="11">
        <v>44407</v>
      </c>
      <c r="B136" s="4">
        <v>62.7</v>
      </c>
      <c r="C136" s="18">
        <f>DCO!B136+'Rail Costs'!B136</f>
        <v>67.354669652855549</v>
      </c>
      <c r="E136" s="4">
        <f>DCO!C136*'Feedstock Conversions'!B$14</f>
        <v>552.30829115341544</v>
      </c>
      <c r="F136" s="4">
        <f>DCO!C136*'Feedstock Conversions'!B$8</f>
        <v>619.66296080627103</v>
      </c>
      <c r="H136" s="4">
        <f>'Fuel Values'!B136-DCO!I136-DCO!J136-DCO!K136</f>
        <v>129.58294881464514</v>
      </c>
      <c r="I136" s="18">
        <f>('LCFS Values'!$E$4-$AA$4)/1000000*'LCFS Values'!B136*'LCFS Values'!$G$2*100</f>
        <v>147.91705118535486</v>
      </c>
      <c r="J136" s="4">
        <f>'RIN Values'!C136</f>
        <v>262.5</v>
      </c>
      <c r="K136" s="4">
        <f>'Fixed Credits Value'!B136</f>
        <v>100</v>
      </c>
      <c r="L136" s="4">
        <f t="shared" si="16"/>
        <v>640</v>
      </c>
      <c r="M136" s="4">
        <f>L136/'Feedstock Conversions'!B$21</f>
        <v>81.44566047340291</v>
      </c>
      <c r="O136" s="4">
        <f>'Fuel Values'!C136*100</f>
        <v>217.79000000000002</v>
      </c>
      <c r="P136" s="18">
        <f>('LCFS Values'!$E$4-AB$4)/1000000*'LCFS Values'!B136*'LCFS Values'!$G$2*100</f>
        <v>131.31917291849999</v>
      </c>
      <c r="Q136" s="4">
        <f>'RIN Values'!D136</f>
        <v>297.5</v>
      </c>
      <c r="R136" s="4">
        <f>'Fixed Credits Value'!B136</f>
        <v>100</v>
      </c>
      <c r="S136" s="4">
        <f>'Fixed Credits Value'!C136</f>
        <v>16</v>
      </c>
      <c r="T136" s="4">
        <f t="shared" si="12"/>
        <v>762.60917291850001</v>
      </c>
      <c r="U136" s="4">
        <f>T136/'Feedstock Conversions'!B$9</f>
        <v>81.344978444640006</v>
      </c>
      <c r="W136" s="4">
        <f t="shared" si="17"/>
        <v>87.691708846584561</v>
      </c>
      <c r="X136" s="4">
        <f t="shared" si="13"/>
        <v>122.60917291850001</v>
      </c>
      <c r="AE136" s="4">
        <f>$B136+'Rail Costs'!K136</f>
        <v>63.863667413213889</v>
      </c>
      <c r="AF136" s="4">
        <v>62.7</v>
      </c>
      <c r="AG136" s="4">
        <f>B136+'Rail Costs'!M136</f>
        <v>66.191002239641662</v>
      </c>
      <c r="AH136" s="4">
        <v>62.05</v>
      </c>
      <c r="AI136" s="4">
        <v>62.5</v>
      </c>
      <c r="AJ136" s="4">
        <v>61.7</v>
      </c>
      <c r="AM136" s="4">
        <f>$L136-(AE136*'Feedstock Conversions'!$B$14)-'Rail Costs'!Q136</f>
        <v>112.37636208004183</v>
      </c>
      <c r="AN136" s="4">
        <f>$L136-(AF136*'Feedstock Conversions'!$B$14)-'Rail Costs'!R136</f>
        <v>122.35232745766591</v>
      </c>
      <c r="AO136" s="4">
        <f>$L136-(AG136*'Feedstock Conversions'!$B$14)-'Rail Costs'!S136</f>
        <v>93.905989735800915</v>
      </c>
      <c r="AP136" s="4">
        <f>$L136-(AH136*'Feedstock Conversions'!$B$14)-'Rail Costs'!T136</f>
        <v>127.43612844609115</v>
      </c>
      <c r="AQ136" s="4">
        <f>$L136-(AI136*'Feedstock Conversions'!$B$14)-'Rail Costs'!U136</f>
        <v>123.90238713606759</v>
      </c>
      <c r="AR136" s="4">
        <f>$L136-(AJ136*'Feedstock Conversions'!$B$14)-'Rail Costs'!V136</f>
        <v>129.5553541353093</v>
      </c>
      <c r="AT136" s="4">
        <f>$T136-(AE136*'Feedstock Conversions'!$B$8)-'Rail Costs'!Q136</f>
        <v>171.12186758532795</v>
      </c>
      <c r="AU136" s="4">
        <f>$T136-(AF136*'Feedstock Conversions'!$B$8)-'Rail Costs'!R136</f>
        <v>182.26150037616588</v>
      </c>
      <c r="AV136" s="4">
        <f>$T136-(AG136*'Feedstock Conversions'!$B$8)-'Rail Costs'!S136</f>
        <v>150.32416041465927</v>
      </c>
      <c r="AW136" s="4">
        <f>$T136-(AH136*'Feedstock Conversions'!$B$8)-'Rail Costs'!T136</f>
        <v>187.9953013645912</v>
      </c>
      <c r="AX136" s="4">
        <f>$T136-(AI136*'Feedstock Conversions'!$B$8)-'Rail Costs'!U136</f>
        <v>184.01156005456761</v>
      </c>
      <c r="AY136" s="4">
        <f>$T136-(AJ136*'Feedstock Conversions'!$B$8)-'Rail Costs'!V136</f>
        <v>190.46452705380932</v>
      </c>
      <c r="BH136">
        <f t="shared" si="14"/>
        <v>31</v>
      </c>
      <c r="BI136">
        <f t="shared" si="15"/>
        <v>2021</v>
      </c>
      <c r="BJ136">
        <f t="shared" si="18"/>
        <v>7</v>
      </c>
    </row>
    <row r="137" spans="1:62" x14ac:dyDescent="0.2">
      <c r="A137" s="11">
        <v>44414</v>
      </c>
      <c r="B137" s="4">
        <v>63</v>
      </c>
      <c r="C137" s="18">
        <f>DCO!B137+'Rail Costs'!B137</f>
        <v>67.654669652855546</v>
      </c>
      <c r="E137" s="4">
        <f>DCO!C137*'Feedstock Conversions'!B$14</f>
        <v>554.76829115341548</v>
      </c>
      <c r="F137" s="4">
        <f>DCO!C137*'Feedstock Conversions'!B$8</f>
        <v>622.42296080627102</v>
      </c>
      <c r="H137" s="4">
        <f>'Fuel Values'!B137-DCO!I137-DCO!J137-DCO!K137</f>
        <v>120.61790466309674</v>
      </c>
      <c r="I137" s="18">
        <f>('LCFS Values'!$E$4-$AA$4)/1000000*'LCFS Values'!B137*'LCFS Values'!$G$2*100</f>
        <v>149.30709533690322</v>
      </c>
      <c r="J137" s="4">
        <f>'RIN Values'!C137</f>
        <v>270.07500000000005</v>
      </c>
      <c r="K137" s="4">
        <f>'Fixed Credits Value'!B137</f>
        <v>100</v>
      </c>
      <c r="L137" s="4">
        <f t="shared" si="16"/>
        <v>640</v>
      </c>
      <c r="M137" s="4">
        <f>L137/'Feedstock Conversions'!B$21</f>
        <v>81.44566047340291</v>
      </c>
      <c r="O137" s="4">
        <f>'Fuel Values'!C137*100</f>
        <v>211.54000000000002</v>
      </c>
      <c r="P137" s="18">
        <f>('LCFS Values'!$E$4-AB$4)/1000000*'LCFS Values'!B137*'LCFS Values'!$G$2*100</f>
        <v>132.5532392201111</v>
      </c>
      <c r="Q137" s="4">
        <f>'RIN Values'!D137</f>
        <v>306.08500000000004</v>
      </c>
      <c r="R137" s="4">
        <f>'Fixed Credits Value'!B137</f>
        <v>100</v>
      </c>
      <c r="S137" s="4">
        <f>'Fixed Credits Value'!C137</f>
        <v>16</v>
      </c>
      <c r="T137" s="4">
        <f t="shared" si="12"/>
        <v>766.17823922011121</v>
      </c>
      <c r="U137" s="4">
        <f>T137/'Feedstock Conversions'!B$9</f>
        <v>81.725678850145201</v>
      </c>
      <c r="W137" s="4">
        <f t="shared" si="17"/>
        <v>85.231708846584525</v>
      </c>
      <c r="X137" s="4">
        <f t="shared" si="13"/>
        <v>126.17823922011121</v>
      </c>
      <c r="AE137" s="4">
        <f>$B137+'Rail Costs'!K137</f>
        <v>64.163667413213886</v>
      </c>
      <c r="AF137" s="4">
        <v>63.3</v>
      </c>
      <c r="AG137" s="4">
        <f>B137+'Rail Costs'!M137</f>
        <v>66.491002239641659</v>
      </c>
      <c r="AH137" s="4">
        <v>63.35</v>
      </c>
      <c r="AI137" s="4">
        <v>63.3</v>
      </c>
      <c r="AJ137" s="4">
        <v>62.75</v>
      </c>
      <c r="AM137" s="4">
        <f>$L137-(AE137*'Feedstock Conversions'!$B$14)-'Rail Costs'!Q137</f>
        <v>109.91636208004179</v>
      </c>
      <c r="AN137" s="4">
        <f>$L137-(AF137*'Feedstock Conversions'!$B$14)-'Rail Costs'!R137</f>
        <v>117.43232745766595</v>
      </c>
      <c r="AO137" s="4">
        <f>$L137-(AG137*'Feedstock Conversions'!$B$14)-'Rail Costs'!S137</f>
        <v>91.445989735800993</v>
      </c>
      <c r="AP137" s="4">
        <f>$L137-(AH137*'Feedstock Conversions'!$B$14)-'Rail Costs'!T137</f>
        <v>116.77612844609118</v>
      </c>
      <c r="AQ137" s="4">
        <f>$L137-(AI137*'Feedstock Conversions'!$B$14)-'Rail Costs'!U137</f>
        <v>117.34238713606764</v>
      </c>
      <c r="AR137" s="4">
        <f>$L137-(AJ137*'Feedstock Conversions'!$B$14)-'Rail Costs'!V137</f>
        <v>120.94535413530936</v>
      </c>
      <c r="AT137" s="4">
        <f>$T137-(AE137*'Feedstock Conversions'!$B$8)-'Rail Costs'!Q137</f>
        <v>171.93093388693916</v>
      </c>
      <c r="AU137" s="4">
        <f>$T137-(AF137*'Feedstock Conversions'!$B$8)-'Rail Costs'!R137</f>
        <v>180.31056667777722</v>
      </c>
      <c r="AV137" s="4">
        <f>$T137-(AG137*'Feedstock Conversions'!$B$8)-'Rail Costs'!S137</f>
        <v>151.13322671627049</v>
      </c>
      <c r="AW137" s="4">
        <f>$T137-(AH137*'Feedstock Conversions'!$B$8)-'Rail Costs'!T137</f>
        <v>179.60436766620236</v>
      </c>
      <c r="AX137" s="4">
        <f>$T137-(AI137*'Feedstock Conversions'!$B$8)-'Rail Costs'!U137</f>
        <v>180.22062635617891</v>
      </c>
      <c r="AY137" s="4">
        <f>$T137-(AJ137*'Feedstock Conversions'!$B$8)-'Rail Costs'!V137</f>
        <v>184.37359335542055</v>
      </c>
      <c r="BH137">
        <f t="shared" si="14"/>
        <v>32</v>
      </c>
      <c r="BI137">
        <f t="shared" si="15"/>
        <v>2021</v>
      </c>
      <c r="BJ137">
        <f t="shared" si="18"/>
        <v>8</v>
      </c>
    </row>
    <row r="138" spans="1:62" x14ac:dyDescent="0.2">
      <c r="A138" s="11">
        <v>44421</v>
      </c>
      <c r="B138" s="4">
        <v>63.85</v>
      </c>
      <c r="C138" s="18">
        <f>DCO!B138+'Rail Costs'!B138</f>
        <v>68.50466965285554</v>
      </c>
      <c r="E138" s="4">
        <f>DCO!C138*'Feedstock Conversions'!B$14</f>
        <v>561.73829115341539</v>
      </c>
      <c r="F138" s="4">
        <f>DCO!C138*'Feedstock Conversions'!B$8</f>
        <v>630.24296080627096</v>
      </c>
      <c r="H138" s="4">
        <f>'Fuel Values'!B138-DCO!I138-DCO!J138-DCO!K138</f>
        <v>121.21734499645163</v>
      </c>
      <c r="I138" s="18">
        <f>('LCFS Values'!$E$4-$AA$4)/1000000*'LCFS Values'!B138*'LCFS Values'!$G$2*100</f>
        <v>148.40765500354837</v>
      </c>
      <c r="J138" s="4">
        <f>'RIN Values'!C138</f>
        <v>270.375</v>
      </c>
      <c r="K138" s="4">
        <f>'Fixed Credits Value'!B138</f>
        <v>100</v>
      </c>
      <c r="L138" s="4">
        <f t="shared" si="16"/>
        <v>640</v>
      </c>
      <c r="M138" s="4">
        <f>L138/'Feedstock Conversions'!B$21</f>
        <v>81.44566047340291</v>
      </c>
      <c r="O138" s="4">
        <f>'Fuel Values'!C138*100</f>
        <v>209.20000000000002</v>
      </c>
      <c r="P138" s="18">
        <f>('LCFS Values'!$E$4-AB$4)/1000000*'LCFS Values'!B138*'LCFS Values'!$G$2*100</f>
        <v>131.75472573083334</v>
      </c>
      <c r="Q138" s="4">
        <f>'RIN Values'!D138</f>
        <v>306.42500000000001</v>
      </c>
      <c r="R138" s="4">
        <f>'Fixed Credits Value'!B138</f>
        <v>100</v>
      </c>
      <c r="S138" s="4">
        <f>'Fixed Credits Value'!C138</f>
        <v>16</v>
      </c>
      <c r="T138" s="4">
        <f t="shared" si="12"/>
        <v>763.37972573083334</v>
      </c>
      <c r="U138" s="4">
        <f>T138/'Feedstock Conversions'!B$9</f>
        <v>81.427170744622217</v>
      </c>
      <c r="W138" s="4">
        <f t="shared" si="17"/>
        <v>78.261708846584611</v>
      </c>
      <c r="X138" s="4">
        <f t="shared" si="13"/>
        <v>123.37972573083334</v>
      </c>
      <c r="AE138" s="4">
        <f>$B138+'Rail Costs'!K138</f>
        <v>65.013667413213881</v>
      </c>
      <c r="AF138" s="4">
        <v>64.5</v>
      </c>
      <c r="AG138" s="4">
        <f>B138+'Rail Costs'!M138</f>
        <v>67.341002239641654</v>
      </c>
      <c r="AH138" s="4">
        <v>64.45</v>
      </c>
      <c r="AI138" s="4">
        <v>64.3</v>
      </c>
      <c r="AJ138" s="4">
        <v>63.7</v>
      </c>
      <c r="AM138" s="4">
        <f>$L138-(AE138*'Feedstock Conversions'!$B$14)-'Rail Costs'!Q138</f>
        <v>102.94636208004188</v>
      </c>
      <c r="AN138" s="4">
        <f>$L138-(AF138*'Feedstock Conversions'!$B$14)-'Rail Costs'!R138</f>
        <v>107.59232745766592</v>
      </c>
      <c r="AO138" s="4">
        <f>$L138-(AG138*'Feedstock Conversions'!$B$14)-'Rail Costs'!S138</f>
        <v>84.475989735800965</v>
      </c>
      <c r="AP138" s="4">
        <f>$L138-(AH138*'Feedstock Conversions'!$B$14)-'Rail Costs'!T138</f>
        <v>107.75612844609108</v>
      </c>
      <c r="AQ138" s="4">
        <f>$L138-(AI138*'Feedstock Conversions'!$B$14)-'Rail Costs'!U138</f>
        <v>109.14238713606771</v>
      </c>
      <c r="AR138" s="4">
        <f>$L138-(AJ138*'Feedstock Conversions'!$B$14)-'Rail Costs'!V138</f>
        <v>113.15535413530928</v>
      </c>
      <c r="AT138" s="4">
        <f>$T138-(AE138*'Feedstock Conversions'!$B$8)-'Rail Costs'!Q138</f>
        <v>161.31242039766136</v>
      </c>
      <c r="AU138" s="4">
        <f>$T138-(AF138*'Feedstock Conversions'!$B$8)-'Rail Costs'!R138</f>
        <v>166.47205318849927</v>
      </c>
      <c r="AV138" s="4">
        <f>$T138-(AG138*'Feedstock Conversions'!$B$8)-'Rail Costs'!S138</f>
        <v>140.51471322699268</v>
      </c>
      <c r="AW138" s="4">
        <f>$T138-(AH138*'Feedstock Conversions'!$B$8)-'Rail Costs'!T138</f>
        <v>166.68585417692449</v>
      </c>
      <c r="AX138" s="4">
        <f>$T138-(AI138*'Feedstock Conversions'!$B$8)-'Rail Costs'!U138</f>
        <v>168.222112866901</v>
      </c>
      <c r="AY138" s="4">
        <f>$T138-(AJ138*'Feedstock Conversions'!$B$8)-'Rail Costs'!V138</f>
        <v>172.83507986614268</v>
      </c>
      <c r="BH138">
        <f t="shared" si="14"/>
        <v>33</v>
      </c>
      <c r="BI138">
        <f t="shared" si="15"/>
        <v>2021</v>
      </c>
      <c r="BJ138">
        <f t="shared" si="18"/>
        <v>8</v>
      </c>
    </row>
    <row r="139" spans="1:62" x14ac:dyDescent="0.2">
      <c r="A139" s="11">
        <v>44428</v>
      </c>
      <c r="B139" s="4">
        <v>64.900000000000006</v>
      </c>
      <c r="C139" s="18">
        <f>DCO!B139+'Rail Costs'!B139</f>
        <v>69.554669652855551</v>
      </c>
      <c r="E139" s="4">
        <f>DCO!C139*'Feedstock Conversions'!B$14</f>
        <v>570.34829115341552</v>
      </c>
      <c r="F139" s="4">
        <f>DCO!C139*'Feedstock Conversions'!B$8</f>
        <v>639.90296080627104</v>
      </c>
      <c r="H139" s="4">
        <f>'Fuel Values'!B139-DCO!I139-DCO!J139-DCO!K139</f>
        <v>124.88266898132258</v>
      </c>
      <c r="I139" s="18">
        <f>('LCFS Values'!$E$4-$AA$4)/1000000*'LCFS Values'!B139*'LCFS Values'!$G$2*100</f>
        <v>147.46733101867744</v>
      </c>
      <c r="J139" s="4">
        <f>'RIN Values'!C139</f>
        <v>259.64999999999998</v>
      </c>
      <c r="K139" s="4">
        <f>'Fixed Credits Value'!B139</f>
        <v>100</v>
      </c>
      <c r="L139" s="4">
        <f t="shared" si="16"/>
        <v>632</v>
      </c>
      <c r="M139" s="4">
        <f>L139/'Feedstock Conversions'!B$21</f>
        <v>80.427589717485375</v>
      </c>
      <c r="O139" s="4">
        <f>'Fuel Values'!C139*100</f>
        <v>200.66000000000003</v>
      </c>
      <c r="P139" s="18">
        <f>('LCFS Values'!$E$4-AB$4)/1000000*'LCFS Values'!B139*'LCFS Values'!$G$2*100</f>
        <v>130.91991617386111</v>
      </c>
      <c r="Q139" s="4">
        <f>'RIN Values'!D139</f>
        <v>294.27</v>
      </c>
      <c r="R139" s="4">
        <f>'Fixed Credits Value'!B139</f>
        <v>100</v>
      </c>
      <c r="S139" s="4">
        <f>'Fixed Credits Value'!C139</f>
        <v>16</v>
      </c>
      <c r="T139" s="4">
        <f t="shared" si="12"/>
        <v>741.84991617386117</v>
      </c>
      <c r="U139" s="4">
        <f>T139/'Feedstock Conversions'!B$9</f>
        <v>79.130657725211861</v>
      </c>
      <c r="W139" s="4">
        <f t="shared" si="17"/>
        <v>61.651708846584484</v>
      </c>
      <c r="X139" s="4">
        <f t="shared" si="13"/>
        <v>109.84991617386117</v>
      </c>
      <c r="AE139" s="4">
        <f>$B139+'Rail Costs'!K139</f>
        <v>66.063667413213892</v>
      </c>
      <c r="AF139" s="4">
        <v>65.5</v>
      </c>
      <c r="AG139" s="4">
        <f>B139+'Rail Costs'!M139</f>
        <v>68.391002239641665</v>
      </c>
      <c r="AH139" s="4">
        <v>65.5</v>
      </c>
      <c r="AI139" s="4">
        <v>65.5</v>
      </c>
      <c r="AJ139" s="4">
        <v>65</v>
      </c>
      <c r="AM139" s="4">
        <f>$L139-(AE139*'Feedstock Conversions'!$B$14)-'Rail Costs'!Q139</f>
        <v>86.336362080041752</v>
      </c>
      <c r="AN139" s="4">
        <f>$L139-(AF139*'Feedstock Conversions'!$B$14)-'Rail Costs'!R139</f>
        <v>91.392327457665985</v>
      </c>
      <c r="AO139" s="4">
        <f>$L139-(AG139*'Feedstock Conversions'!$B$14)-'Rail Costs'!S139</f>
        <v>67.865989735800952</v>
      </c>
      <c r="AP139" s="4">
        <f>$L139-(AH139*'Feedstock Conversions'!$B$14)-'Rail Costs'!T139</f>
        <v>91.146128446091183</v>
      </c>
      <c r="AQ139" s="4">
        <f>$L139-(AI139*'Feedstock Conversions'!$B$14)-'Rail Costs'!U139</f>
        <v>91.302387136067679</v>
      </c>
      <c r="AR139" s="4">
        <f>$L139-(AJ139*'Feedstock Conversions'!$B$14)-'Rail Costs'!V139</f>
        <v>94.495354135309313</v>
      </c>
      <c r="AT139" s="4">
        <f>$T139-(AE139*'Feedstock Conversions'!$B$8)-'Rail Costs'!Q139</f>
        <v>130.12261084068911</v>
      </c>
      <c r="AU139" s="4">
        <f>$T139-(AF139*'Feedstock Conversions'!$B$8)-'Rail Costs'!R139</f>
        <v>135.74224363152717</v>
      </c>
      <c r="AV139" s="4">
        <f>$T139-(AG139*'Feedstock Conversions'!$B$8)-'Rail Costs'!S139</f>
        <v>109.32490367002043</v>
      </c>
      <c r="AW139" s="4">
        <f>$T139-(AH139*'Feedstock Conversions'!$B$8)-'Rail Costs'!T139</f>
        <v>135.49604461995236</v>
      </c>
      <c r="AX139" s="4">
        <f>$T139-(AI139*'Feedstock Conversions'!$B$8)-'Rail Costs'!U139</f>
        <v>135.65230330992887</v>
      </c>
      <c r="AY139" s="4">
        <f>$T139-(AJ139*'Feedstock Conversions'!$B$8)-'Rail Costs'!V139</f>
        <v>139.34527030917047</v>
      </c>
      <c r="BH139">
        <f t="shared" si="14"/>
        <v>34</v>
      </c>
      <c r="BI139">
        <f t="shared" si="15"/>
        <v>2021</v>
      </c>
      <c r="BJ139">
        <f t="shared" si="18"/>
        <v>8</v>
      </c>
    </row>
    <row r="140" spans="1:62" x14ac:dyDescent="0.2">
      <c r="A140" s="11">
        <v>44435</v>
      </c>
      <c r="B140" s="4">
        <v>65</v>
      </c>
      <c r="C140" s="18">
        <f>DCO!B140+'Rail Costs'!B140</f>
        <v>69.654669652855546</v>
      </c>
      <c r="E140" s="4">
        <f>DCO!C140*'Feedstock Conversions'!B$14</f>
        <v>571.16829115341545</v>
      </c>
      <c r="F140" s="4">
        <f>DCO!C140*'Feedstock Conversions'!B$8</f>
        <v>640.822960806271</v>
      </c>
      <c r="H140" s="4">
        <f>'Fuel Values'!B140-DCO!I140-DCO!J140-DCO!K140</f>
        <v>144.03182948135481</v>
      </c>
      <c r="I140" s="18">
        <f>('LCFS Values'!$E$4-$AA$4)/1000000*'LCFS Values'!B140*'LCFS Values'!$G$2*100</f>
        <v>146.11817051864517</v>
      </c>
      <c r="J140" s="4">
        <f>'RIN Values'!C140</f>
        <v>239.85000000000002</v>
      </c>
      <c r="K140" s="4">
        <f>'Fixed Credits Value'!B140</f>
        <v>100</v>
      </c>
      <c r="L140" s="4">
        <f t="shared" si="16"/>
        <v>630</v>
      </c>
      <c r="M140" s="4">
        <f>L140/'Feedstock Conversions'!B$21</f>
        <v>80.173072028505985</v>
      </c>
      <c r="O140" s="4">
        <f>'Fuel Values'!C140*100</f>
        <v>208.65</v>
      </c>
      <c r="P140" s="18">
        <f>('LCFS Values'!$E$4-AB$4)/1000000*'LCFS Values'!B140*'LCFS Values'!$G$2*100</f>
        <v>129.72214593994445</v>
      </c>
      <c r="Q140" s="4">
        <f>'RIN Values'!D140</f>
        <v>271.83</v>
      </c>
      <c r="R140" s="4">
        <f>'Fixed Credits Value'!B140</f>
        <v>100</v>
      </c>
      <c r="S140" s="4">
        <f>'Fixed Credits Value'!C140</f>
        <v>16</v>
      </c>
      <c r="T140" s="4">
        <f t="shared" si="12"/>
        <v>726.20214593994444</v>
      </c>
      <c r="U140" s="4">
        <f>T140/'Feedstock Conversions'!B$9</f>
        <v>77.46156223359408</v>
      </c>
      <c r="W140" s="4">
        <f t="shared" si="17"/>
        <v>58.831708846584547</v>
      </c>
      <c r="X140" s="4">
        <f t="shared" si="13"/>
        <v>96.202145939944444</v>
      </c>
      <c r="AE140" s="4">
        <f>$B140+'Rail Costs'!K140</f>
        <v>66.163667413213886</v>
      </c>
      <c r="AF140" s="4">
        <v>65.5</v>
      </c>
      <c r="AG140" s="4">
        <f>B140+'Rail Costs'!M140</f>
        <v>68.491002239641659</v>
      </c>
      <c r="AH140" s="4">
        <v>65.5</v>
      </c>
      <c r="AI140" s="4">
        <v>65.5</v>
      </c>
      <c r="AJ140" s="4">
        <v>65.25</v>
      </c>
      <c r="AM140" s="4">
        <f>$L140-(AE140*'Feedstock Conversions'!$B$14)-'Rail Costs'!Q140</f>
        <v>83.516362080041816</v>
      </c>
      <c r="AN140" s="4">
        <f>$L140-(AF140*'Feedstock Conversions'!$B$14)-'Rail Costs'!R140</f>
        <v>89.392327457665985</v>
      </c>
      <c r="AO140" s="4">
        <f>$L140-(AG140*'Feedstock Conversions'!$B$14)-'Rail Costs'!S140</f>
        <v>65.045989735801015</v>
      </c>
      <c r="AP140" s="4">
        <f>$L140-(AH140*'Feedstock Conversions'!$B$14)-'Rail Costs'!T140</f>
        <v>89.146128446091183</v>
      </c>
      <c r="AQ140" s="4">
        <f>$L140-(AI140*'Feedstock Conversions'!$B$14)-'Rail Costs'!U140</f>
        <v>89.302387136067679</v>
      </c>
      <c r="AR140" s="4">
        <f>$L140-(AJ140*'Feedstock Conversions'!$B$14)-'Rail Costs'!V140</f>
        <v>90.445354135309358</v>
      </c>
      <c r="AT140" s="4">
        <f>$T140-(AE140*'Feedstock Conversions'!$B$8)-'Rail Costs'!Q140</f>
        <v>113.55484060677243</v>
      </c>
      <c r="AU140" s="4">
        <f>$T140-(AF140*'Feedstock Conversions'!$B$8)-'Rail Costs'!R140</f>
        <v>120.09447339761043</v>
      </c>
      <c r="AV140" s="4">
        <f>$T140-(AG140*'Feedstock Conversions'!$B$8)-'Rail Costs'!S140</f>
        <v>92.757133436103743</v>
      </c>
      <c r="AW140" s="4">
        <f>$T140-(AH140*'Feedstock Conversions'!$B$8)-'Rail Costs'!T140</f>
        <v>119.84827438603563</v>
      </c>
      <c r="AX140" s="4">
        <f>$T140-(AI140*'Feedstock Conversions'!$B$8)-'Rail Costs'!U140</f>
        <v>120.00453307601212</v>
      </c>
      <c r="AY140" s="4">
        <f>$T140-(AJ140*'Feedstock Conversions'!$B$8)-'Rail Costs'!V140</f>
        <v>121.3975000752538</v>
      </c>
      <c r="BH140">
        <f t="shared" si="14"/>
        <v>35</v>
      </c>
      <c r="BI140">
        <f t="shared" si="15"/>
        <v>2021</v>
      </c>
      <c r="BJ140">
        <f t="shared" si="18"/>
        <v>8</v>
      </c>
    </row>
    <row r="141" spans="1:62" x14ac:dyDescent="0.2">
      <c r="A141" s="11">
        <v>44442</v>
      </c>
      <c r="B141" s="4">
        <v>60.25</v>
      </c>
      <c r="C141" s="18">
        <f>DCO!B141+'Rail Costs'!B141</f>
        <v>64.904669652855546</v>
      </c>
      <c r="E141" s="4">
        <f>DCO!C141*'Feedstock Conversions'!B$14</f>
        <v>532.21829115341541</v>
      </c>
      <c r="F141" s="4">
        <f>DCO!C141*'Feedstock Conversions'!B$8</f>
        <v>597.12296080627095</v>
      </c>
      <c r="H141" s="4">
        <f>'Fuel Values'!B141-DCO!I141-DCO!J141-DCO!K141</f>
        <v>140.46247745109676</v>
      </c>
      <c r="I141" s="18">
        <f>('LCFS Values'!$E$4-$AA$4)/1000000*'LCFS Values'!B141*'LCFS Values'!$G$2*100</f>
        <v>144.23752254890323</v>
      </c>
      <c r="J141" s="4">
        <f>'RIN Values'!C141</f>
        <v>237.29999999999998</v>
      </c>
      <c r="K141" s="4">
        <f>'Fixed Credits Value'!B141</f>
        <v>100</v>
      </c>
      <c r="L141" s="4">
        <f t="shared" si="16"/>
        <v>622</v>
      </c>
      <c r="M141" s="4">
        <f>L141/'Feedstock Conversions'!B$21</f>
        <v>79.15500127258845</v>
      </c>
      <c r="O141" s="4">
        <f>'Fuel Values'!C141*100</f>
        <v>215.55</v>
      </c>
      <c r="P141" s="18">
        <f>('LCFS Values'!$E$4-AB$4)/1000000*'LCFS Values'!B141*'LCFS Values'!$G$2*100</f>
        <v>128.05252682600002</v>
      </c>
      <c r="Q141" s="4">
        <f>'RIN Values'!D141</f>
        <v>268.94</v>
      </c>
      <c r="R141" s="4">
        <f>'Fixed Credits Value'!B141</f>
        <v>100</v>
      </c>
      <c r="S141" s="4">
        <f>'Fixed Credits Value'!C141</f>
        <v>16</v>
      </c>
      <c r="T141" s="4">
        <f t="shared" si="12"/>
        <v>728.54252682600008</v>
      </c>
      <c r="U141" s="4">
        <f>T141/'Feedstock Conversions'!B$9</f>
        <v>77.711202861440015</v>
      </c>
      <c r="W141" s="4">
        <f t="shared" si="17"/>
        <v>89.781708846584593</v>
      </c>
      <c r="X141" s="4">
        <f t="shared" si="13"/>
        <v>106.54252682600008</v>
      </c>
      <c r="AE141" s="4">
        <f>$B141+'Rail Costs'!K141</f>
        <v>61.413667413213886</v>
      </c>
      <c r="AF141" s="4">
        <v>62.4</v>
      </c>
      <c r="AG141" s="4">
        <f>B141+'Rail Costs'!M141</f>
        <v>63.741002239641659</v>
      </c>
      <c r="AH141" s="4">
        <v>62.2</v>
      </c>
      <c r="AI141" s="4">
        <v>59.95</v>
      </c>
      <c r="AJ141" s="4">
        <v>59.7</v>
      </c>
      <c r="AM141" s="4">
        <f>$L141-(AE141*'Feedstock Conversions'!$B$14)-'Rail Costs'!Q141</f>
        <v>114.4663620800418</v>
      </c>
      <c r="AN141" s="4">
        <f>$L141-(AF141*'Feedstock Conversions'!$B$14)-'Rail Costs'!R141</f>
        <v>106.81232745766594</v>
      </c>
      <c r="AO141" s="4">
        <f>$L141-(AG141*'Feedstock Conversions'!$B$14)-'Rail Costs'!S141</f>
        <v>95.995989735800947</v>
      </c>
      <c r="AP141" s="4">
        <f>$L141-(AH141*'Feedstock Conversions'!$B$14)-'Rail Costs'!T141</f>
        <v>108.20612844609113</v>
      </c>
      <c r="AQ141" s="4">
        <f>$L141-(AI141*'Feedstock Conversions'!$B$14)-'Rail Costs'!U141</f>
        <v>126.81238713606761</v>
      </c>
      <c r="AR141" s="4">
        <f>$L141-(AJ141*'Feedstock Conversions'!$B$14)-'Rail Costs'!V141</f>
        <v>127.95535413530935</v>
      </c>
      <c r="AT141" s="4">
        <f>$T141-(AE141*'Feedstock Conversions'!$B$8)-'Rail Costs'!Q141</f>
        <v>159.59522149282799</v>
      </c>
      <c r="AU141" s="4">
        <f>$T141-(AF141*'Feedstock Conversions'!$B$8)-'Rail Costs'!R141</f>
        <v>150.95485428366607</v>
      </c>
      <c r="AV141" s="4">
        <f>$T141-(AG141*'Feedstock Conversions'!$B$8)-'Rail Costs'!S141</f>
        <v>138.79751432215943</v>
      </c>
      <c r="AW141" s="4">
        <f>$T141-(AH141*'Feedstock Conversions'!$B$8)-'Rail Costs'!T141</f>
        <v>152.54865527209117</v>
      </c>
      <c r="AX141" s="4">
        <f>$T141-(AI141*'Feedstock Conversions'!$B$8)-'Rail Costs'!U141</f>
        <v>173.40491396206772</v>
      </c>
      <c r="AY141" s="4">
        <f>$T141-(AJ141*'Feedstock Conversions'!$B$8)-'Rail Costs'!V141</f>
        <v>174.79788096130937</v>
      </c>
      <c r="BH141">
        <f t="shared" si="14"/>
        <v>36</v>
      </c>
      <c r="BI141">
        <f t="shared" si="15"/>
        <v>2021</v>
      </c>
      <c r="BJ141">
        <f t="shared" si="18"/>
        <v>9</v>
      </c>
    </row>
    <row r="142" spans="1:62" x14ac:dyDescent="0.2">
      <c r="A142" s="11">
        <v>44449</v>
      </c>
      <c r="B142" s="4">
        <v>51.75</v>
      </c>
      <c r="C142" s="18">
        <f>DCO!B142+'Rail Costs'!B142</f>
        <v>56.404669652855539</v>
      </c>
      <c r="E142" s="4">
        <f>DCO!C142*'Feedstock Conversions'!B$14</f>
        <v>462.51829115341536</v>
      </c>
      <c r="F142" s="4">
        <f>DCO!C142*'Feedstock Conversions'!B$8</f>
        <v>518.92296080627091</v>
      </c>
      <c r="H142" s="4">
        <f>'Fuel Values'!B142-DCO!I142-DCO!J142-DCO!K142</f>
        <v>138.52131202318549</v>
      </c>
      <c r="I142" s="18">
        <f>('LCFS Values'!$E$4-$AA$4)/1000000*'LCFS Values'!B142*'LCFS Values'!$G$2*100</f>
        <v>139.25993797681454</v>
      </c>
      <c r="J142" s="4">
        <f>'RIN Values'!C142</f>
        <v>232.21875</v>
      </c>
      <c r="K142" s="4">
        <f>'Fixed Credits Value'!B142</f>
        <v>100</v>
      </c>
      <c r="L142" s="4">
        <f t="shared" si="16"/>
        <v>610</v>
      </c>
      <c r="M142" s="4">
        <f>L142/'Feedstock Conversions'!B$21</f>
        <v>77.627895138712148</v>
      </c>
      <c r="O142" s="4">
        <f>'Fuel Values'!C142*100</f>
        <v>213.14000000000001</v>
      </c>
      <c r="P142" s="18">
        <f>('LCFS Values'!$E$4-AB$4)/1000000*'LCFS Values'!B142*'LCFS Values'!$G$2*100</f>
        <v>123.63348058420141</v>
      </c>
      <c r="Q142" s="4">
        <f>'RIN Values'!D142</f>
        <v>263.18124999999998</v>
      </c>
      <c r="R142" s="4">
        <f>'Fixed Credits Value'!B142</f>
        <v>100</v>
      </c>
      <c r="S142" s="4">
        <f>'Fixed Credits Value'!C142</f>
        <v>16</v>
      </c>
      <c r="T142" s="4">
        <f t="shared" si="12"/>
        <v>715.95473058420134</v>
      </c>
      <c r="U142" s="4">
        <f>T142/'Feedstock Conversions'!B$9</f>
        <v>76.368504595648147</v>
      </c>
      <c r="W142" s="4">
        <f t="shared" si="17"/>
        <v>147.48170884658464</v>
      </c>
      <c r="X142" s="4">
        <f t="shared" si="13"/>
        <v>105.95473058420134</v>
      </c>
      <c r="AE142" s="4">
        <f>$B142+'Rail Costs'!K142</f>
        <v>52.913667413213886</v>
      </c>
      <c r="AF142" s="4">
        <v>55</v>
      </c>
      <c r="AG142" s="4">
        <f>B142+'Rail Costs'!M142</f>
        <v>55.241002239641659</v>
      </c>
      <c r="AH142" s="4">
        <v>55</v>
      </c>
      <c r="AI142" s="4">
        <v>50.5</v>
      </c>
      <c r="AJ142" s="4">
        <v>51.625</v>
      </c>
      <c r="AM142" s="4">
        <f>$L142-(AE142*'Feedstock Conversions'!$B$14)-'Rail Costs'!Q142</f>
        <v>172.16636208004178</v>
      </c>
      <c r="AN142" s="4">
        <f>$L142-(AF142*'Feedstock Conversions'!$B$14)-'Rail Costs'!R142</f>
        <v>155.49232745766597</v>
      </c>
      <c r="AO142" s="4">
        <f>$L142-(AG142*'Feedstock Conversions'!$B$14)-'Rail Costs'!S142</f>
        <v>153.69598973580094</v>
      </c>
      <c r="AP142" s="4">
        <f>$L142-(AH142*'Feedstock Conversions'!$B$14)-'Rail Costs'!T142</f>
        <v>155.24612844609115</v>
      </c>
      <c r="AQ142" s="4">
        <f>$L142-(AI142*'Feedstock Conversions'!$B$14)-'Rail Costs'!U142</f>
        <v>192.30238713606764</v>
      </c>
      <c r="AR142" s="4">
        <f>$L142-(AJ142*'Feedstock Conversions'!$B$14)-'Rail Costs'!V142</f>
        <v>182.17035413530931</v>
      </c>
      <c r="AT142" s="4">
        <f>$T142-(AE142*'Feedstock Conversions'!$B$8)-'Rail Costs'!Q142</f>
        <v>225.20742525102924</v>
      </c>
      <c r="AU142" s="4">
        <f>$T142-(AF142*'Feedstock Conversions'!$B$8)-'Rail Costs'!R142</f>
        <v>206.44705804186731</v>
      </c>
      <c r="AV142" s="4">
        <f>$T142-(AG142*'Feedstock Conversions'!$B$8)-'Rail Costs'!S142</f>
        <v>204.40971808036062</v>
      </c>
      <c r="AW142" s="4">
        <f>$T142-(AH142*'Feedstock Conversions'!$B$8)-'Rail Costs'!T142</f>
        <v>206.20085903029249</v>
      </c>
      <c r="AX142" s="4">
        <f>$T142-(AI142*'Feedstock Conversions'!$B$8)-'Rail Costs'!U142</f>
        <v>247.75711772026898</v>
      </c>
      <c r="AY142" s="4">
        <f>$T142-(AJ142*'Feedstock Conversions'!$B$8)-'Rail Costs'!V142</f>
        <v>236.50008471951065</v>
      </c>
      <c r="BH142">
        <f t="shared" si="14"/>
        <v>37</v>
      </c>
      <c r="BI142">
        <f t="shared" si="15"/>
        <v>2021</v>
      </c>
      <c r="BJ142">
        <f t="shared" si="18"/>
        <v>9</v>
      </c>
    </row>
    <row r="143" spans="1:62" x14ac:dyDescent="0.2">
      <c r="A143" s="11">
        <v>44456</v>
      </c>
      <c r="B143" s="4">
        <v>50.6</v>
      </c>
      <c r="C143" s="18">
        <f>DCO!B143+'Rail Costs'!B143</f>
        <v>55.25466965285554</v>
      </c>
      <c r="E143" s="4">
        <f>DCO!C143*'Feedstock Conversions'!B$14</f>
        <v>453.08829115341541</v>
      </c>
      <c r="F143" s="4">
        <f>DCO!C143*'Feedstock Conversions'!B$8</f>
        <v>508.34296080627092</v>
      </c>
      <c r="H143" s="4">
        <f>'Fuel Values'!B143-DCO!I143-DCO!J143-DCO!K143</f>
        <v>150.75151264822577</v>
      </c>
      <c r="I143" s="18">
        <f>('LCFS Values'!$E$4-$AA$4)/1000000*'LCFS Values'!B143*'LCFS Values'!$G$2*100</f>
        <v>137.57348735177422</v>
      </c>
      <c r="J143" s="4">
        <f>'RIN Values'!C143</f>
        <v>216.67499999999998</v>
      </c>
      <c r="K143" s="4">
        <f>'Fixed Credits Value'!B143</f>
        <v>100</v>
      </c>
      <c r="L143" s="4">
        <f t="shared" si="16"/>
        <v>605</v>
      </c>
      <c r="M143" s="4">
        <f>L143/'Feedstock Conversions'!B$21</f>
        <v>76.991600916263678</v>
      </c>
      <c r="O143" s="4">
        <f>'Fuel Values'!C143*100</f>
        <v>219.89999999999998</v>
      </c>
      <c r="P143" s="18">
        <f>('LCFS Values'!$E$4-AB$4)/1000000*'LCFS Values'!B143*'LCFS Values'!$G$2*100</f>
        <v>122.13626779180555</v>
      </c>
      <c r="Q143" s="4">
        <f>'RIN Values'!D143</f>
        <v>245.56499999999997</v>
      </c>
      <c r="R143" s="4">
        <f>'Fixed Credits Value'!B143</f>
        <v>100</v>
      </c>
      <c r="S143" s="4">
        <f>'Fixed Credits Value'!C143</f>
        <v>16</v>
      </c>
      <c r="T143" s="4">
        <f t="shared" si="12"/>
        <v>703.60126779180541</v>
      </c>
      <c r="U143" s="4">
        <f>T143/'Feedstock Conversions'!B$9</f>
        <v>75.050801897792581</v>
      </c>
      <c r="W143" s="4">
        <f t="shared" si="17"/>
        <v>151.91170884658459</v>
      </c>
      <c r="X143" s="4">
        <f t="shared" si="13"/>
        <v>98.601267791805412</v>
      </c>
      <c r="AE143" s="4">
        <f>$B143+'Rail Costs'!K143</f>
        <v>51.763667413213888</v>
      </c>
      <c r="AF143" s="4">
        <v>50.9</v>
      </c>
      <c r="AG143" s="4">
        <f>B143+'Rail Costs'!M143</f>
        <v>54.091002239641654</v>
      </c>
      <c r="AH143" s="4">
        <v>51.7</v>
      </c>
      <c r="AI143" s="4">
        <v>51.4</v>
      </c>
      <c r="AJ143" s="4">
        <v>50.35</v>
      </c>
      <c r="AM143" s="4">
        <f>$L143-(AE143*'Feedstock Conversions'!$B$14)-'Rail Costs'!Q143</f>
        <v>176.59636208004179</v>
      </c>
      <c r="AN143" s="4">
        <f>$L143-(AF143*'Feedstock Conversions'!$B$14)-'Rail Costs'!R143</f>
        <v>184.11232745766597</v>
      </c>
      <c r="AO143" s="4">
        <f>$L143-(AG143*'Feedstock Conversions'!$B$14)-'Rail Costs'!S143</f>
        <v>158.125989735801</v>
      </c>
      <c r="AP143" s="4">
        <f>$L143-(AH143*'Feedstock Conversions'!$B$14)-'Rail Costs'!T143</f>
        <v>177.30612844609109</v>
      </c>
      <c r="AQ143" s="4">
        <f>$L143-(AI143*'Feedstock Conversions'!$B$14)-'Rail Costs'!U143</f>
        <v>179.92238713606764</v>
      </c>
      <c r="AR143" s="4">
        <f>$L143-(AJ143*'Feedstock Conversions'!$B$14)-'Rail Costs'!V143</f>
        <v>187.62535413530935</v>
      </c>
      <c r="AT143" s="4">
        <f>$T143-(AE143*'Feedstock Conversions'!$B$8)-'Rail Costs'!Q143</f>
        <v>223.43396245863329</v>
      </c>
      <c r="AU143" s="4">
        <f>$T143-(AF143*'Feedstock Conversions'!$B$8)-'Rail Costs'!R143</f>
        <v>231.81359524947135</v>
      </c>
      <c r="AV143" s="4">
        <f>$T143-(AG143*'Feedstock Conversions'!$B$8)-'Rail Costs'!S143</f>
        <v>202.63625528796473</v>
      </c>
      <c r="AW143" s="4">
        <f>$T143-(AH143*'Feedstock Conversions'!$B$8)-'Rail Costs'!T143</f>
        <v>224.20739623789652</v>
      </c>
      <c r="AX143" s="4">
        <f>$T143-(AI143*'Feedstock Conversions'!$B$8)-'Rail Costs'!U143</f>
        <v>227.12365492787308</v>
      </c>
      <c r="AY143" s="4">
        <f>$T143-(AJ143*'Feedstock Conversions'!$B$8)-'Rail Costs'!V143</f>
        <v>235.87662192711474</v>
      </c>
      <c r="BH143">
        <f t="shared" si="14"/>
        <v>38</v>
      </c>
      <c r="BI143">
        <f t="shared" si="15"/>
        <v>2021</v>
      </c>
      <c r="BJ143">
        <f t="shared" si="18"/>
        <v>9</v>
      </c>
    </row>
    <row r="144" spans="1:62" x14ac:dyDescent="0.2">
      <c r="A144" s="11">
        <v>44463</v>
      </c>
      <c r="B144" s="4">
        <v>53.7</v>
      </c>
      <c r="C144" s="18">
        <f>DCO!B144+'Rail Costs'!B144</f>
        <v>58.354669652855542</v>
      </c>
      <c r="E144" s="4">
        <f>DCO!C144*'Feedstock Conversions'!B$14</f>
        <v>478.50829115341537</v>
      </c>
      <c r="F144" s="4">
        <f>DCO!C144*'Feedstock Conversions'!B$8</f>
        <v>536.86296080627096</v>
      </c>
      <c r="H144" s="4">
        <f>'Fuel Values'!B144-DCO!I144-DCO!J144-DCO!K144</f>
        <v>151.66073937558056</v>
      </c>
      <c r="I144" s="18">
        <f>('LCFS Values'!$E$4-$AA$4)/1000000*'LCFS Values'!B144*'LCFS Values'!$G$2*100</f>
        <v>134.13926062441939</v>
      </c>
      <c r="J144" s="4">
        <f>'RIN Values'!C144</f>
        <v>199.20000000000002</v>
      </c>
      <c r="K144" s="4">
        <f>'Fixed Credits Value'!B144</f>
        <v>100</v>
      </c>
      <c r="L144" s="4">
        <f t="shared" si="16"/>
        <v>585</v>
      </c>
      <c r="M144" s="4">
        <f>L144/'Feedstock Conversions'!B$21</f>
        <v>74.446424026469842</v>
      </c>
      <c r="O144" s="4">
        <f>'Fuel Values'!C144*100</f>
        <v>222.21</v>
      </c>
      <c r="P144" s="18">
        <f>('LCFS Values'!$E$4-AB$4)/1000000*'LCFS Values'!B144*'LCFS Values'!$G$2*100</f>
        <v>119.08739810547222</v>
      </c>
      <c r="Q144" s="4">
        <f>'RIN Values'!D144</f>
        <v>225.76000000000002</v>
      </c>
      <c r="R144" s="4">
        <f>'Fixed Credits Value'!B144</f>
        <v>100</v>
      </c>
      <c r="S144" s="4">
        <f>'Fixed Credits Value'!C144</f>
        <v>16</v>
      </c>
      <c r="T144" s="4">
        <f t="shared" si="12"/>
        <v>683.0573981054722</v>
      </c>
      <c r="U144" s="4">
        <f>T144/'Feedstock Conversions'!B$9</f>
        <v>72.859455797917036</v>
      </c>
      <c r="W144" s="4">
        <f t="shared" si="17"/>
        <v>106.49170884658463</v>
      </c>
      <c r="X144" s="4">
        <f t="shared" si="13"/>
        <v>98.057398105472203</v>
      </c>
      <c r="AE144" s="4">
        <f>$B144+'Rail Costs'!K144</f>
        <v>54.863667413213889</v>
      </c>
      <c r="AF144" s="4">
        <v>53.75</v>
      </c>
      <c r="AG144" s="4">
        <f>B144+'Rail Costs'!M144</f>
        <v>57.191002239641662</v>
      </c>
      <c r="AH144" s="4">
        <v>54.6</v>
      </c>
      <c r="AI144" s="4">
        <v>53.7</v>
      </c>
      <c r="AJ144" s="4">
        <v>53.45</v>
      </c>
      <c r="AM144" s="4">
        <f>$L144-(AE144*'Feedstock Conversions'!$B$14)-'Rail Costs'!Q144</f>
        <v>131.17636208004177</v>
      </c>
      <c r="AN144" s="4">
        <f>$L144-(AF144*'Feedstock Conversions'!$B$14)-'Rail Costs'!R144</f>
        <v>140.74232745766597</v>
      </c>
      <c r="AO144" s="4">
        <f>$L144-(AG144*'Feedstock Conversions'!$B$14)-'Rail Costs'!S144</f>
        <v>112.70598973580093</v>
      </c>
      <c r="AP144" s="4">
        <f>$L144-(AH144*'Feedstock Conversions'!$B$14)-'Rail Costs'!T144</f>
        <v>133.52612844609112</v>
      </c>
      <c r="AQ144" s="4">
        <f>$L144-(AI144*'Feedstock Conversions'!$B$14)-'Rail Costs'!U144</f>
        <v>141.06238713606763</v>
      </c>
      <c r="AR144" s="4">
        <f>$L144-(AJ144*'Feedstock Conversions'!$B$14)-'Rail Costs'!V144</f>
        <v>142.20535413530934</v>
      </c>
      <c r="AT144" s="4">
        <f>$T144-(AE144*'Feedstock Conversions'!$B$8)-'Rail Costs'!Q144</f>
        <v>174.3700927723001</v>
      </c>
      <c r="AU144" s="4">
        <f>$T144-(AF144*'Feedstock Conversions'!$B$8)-'Rail Costs'!R144</f>
        <v>185.04972556313817</v>
      </c>
      <c r="AV144" s="4">
        <f>$T144-(AG144*'Feedstock Conversions'!$B$8)-'Rail Costs'!S144</f>
        <v>153.57238560163142</v>
      </c>
      <c r="AW144" s="4">
        <f>$T144-(AH144*'Feedstock Conversions'!$B$8)-'Rail Costs'!T144</f>
        <v>176.9835265515633</v>
      </c>
      <c r="AX144" s="4">
        <f>$T144-(AI144*'Feedstock Conversions'!$B$8)-'Rail Costs'!U144</f>
        <v>185.41978524153984</v>
      </c>
      <c r="AY144" s="4">
        <f>$T144-(AJ144*'Feedstock Conversions'!$B$8)-'Rail Costs'!V144</f>
        <v>186.81275224078149</v>
      </c>
      <c r="BH144">
        <f t="shared" si="14"/>
        <v>39</v>
      </c>
      <c r="BI144">
        <f t="shared" si="15"/>
        <v>2021</v>
      </c>
      <c r="BJ144">
        <f t="shared" si="18"/>
        <v>9</v>
      </c>
    </row>
    <row r="145" spans="1:62" x14ac:dyDescent="0.2">
      <c r="A145" s="11">
        <v>44470</v>
      </c>
      <c r="B145" s="4">
        <v>57.15</v>
      </c>
      <c r="C145" s="18">
        <f>DCO!B145+'Rail Costs'!B145</f>
        <v>61.839003359462481</v>
      </c>
      <c r="E145" s="4">
        <f>DCO!C145*'Feedstock Conversions'!B$14</f>
        <v>507.07982754759229</v>
      </c>
      <c r="F145" s="4">
        <f>DCO!C145*'Feedstock Conversions'!B$8</f>
        <v>568.91883090705483</v>
      </c>
      <c r="H145" s="4">
        <f>'Fuel Values'!B145-DCO!I145-DCO!J145-DCO!K145</f>
        <v>147.65822087567744</v>
      </c>
      <c r="I145" s="18">
        <f>('LCFS Values'!$E$4-$AA$4)/1000000*'LCFS Values'!B145*'LCFS Values'!$G$2*100</f>
        <v>130.09177912432258</v>
      </c>
      <c r="J145" s="4">
        <f>'RIN Values'!C145</f>
        <v>204.75</v>
      </c>
      <c r="K145" s="4">
        <f>'Fixed Credits Value'!B145</f>
        <v>100</v>
      </c>
      <c r="L145" s="4">
        <f t="shared" si="16"/>
        <v>582.5</v>
      </c>
      <c r="M145" s="4">
        <f>L145/'Feedstock Conversions'!B$21</f>
        <v>74.128276915245607</v>
      </c>
      <c r="O145" s="4">
        <f>'Fuel Values'!C145*100</f>
        <v>233.34</v>
      </c>
      <c r="P145" s="18">
        <f>('LCFS Values'!$E$4-AB$4)/1000000*'LCFS Values'!B145*'LCFS Values'!$G$2*100</f>
        <v>115.49408740372222</v>
      </c>
      <c r="Q145" s="4">
        <f>'RIN Values'!D145</f>
        <v>232.04999999999998</v>
      </c>
      <c r="R145" s="4">
        <f>'Fixed Credits Value'!B145</f>
        <v>100</v>
      </c>
      <c r="S145" s="4">
        <f>'Fixed Credits Value'!C145</f>
        <v>16</v>
      </c>
      <c r="T145" s="4">
        <f t="shared" si="12"/>
        <v>696.88408740372222</v>
      </c>
      <c r="U145" s="4">
        <f>T145/'Feedstock Conversions'!B$9</f>
        <v>74.334302656397043</v>
      </c>
      <c r="W145" s="4">
        <f t="shared" si="17"/>
        <v>75.420172452407712</v>
      </c>
      <c r="X145" s="4">
        <f t="shared" si="13"/>
        <v>114.38408740372222</v>
      </c>
      <c r="AE145" s="4">
        <f>$B145+'Rail Costs'!K145</f>
        <v>58.322250839865617</v>
      </c>
      <c r="AF145" s="4">
        <v>57.65</v>
      </c>
      <c r="AG145" s="4">
        <f>B145+'Rail Costs'!M145</f>
        <v>60.666752519596862</v>
      </c>
      <c r="AH145" s="4">
        <v>57.8</v>
      </c>
      <c r="AI145" s="4">
        <v>56.3</v>
      </c>
      <c r="AJ145" s="4">
        <v>56.9</v>
      </c>
      <c r="AM145" s="4">
        <f>$L145-(AE145*'Feedstock Conversions'!$B$14)-'Rail Costs'!Q145</f>
        <v>100.28690426609063</v>
      </c>
      <c r="AN145" s="4">
        <f>$L145-(AF145*'Feedstock Conversions'!$B$14)-'Rail Costs'!R145</f>
        <v>106.23645421446642</v>
      </c>
      <c r="AO145" s="4">
        <f>$L145-(AG145*'Feedstock Conversions'!$B$14)-'Rail Costs'!S145</f>
        <v>81.680291029953395</v>
      </c>
      <c r="AP145" s="4">
        <f>$L145-(AH145*'Feedstock Conversions'!$B$14)-'Rail Costs'!T145</f>
        <v>104.75843919332262</v>
      </c>
      <c r="AQ145" s="4">
        <f>$L145-(AI145*'Feedstock Conversions'!$B$14)-'Rail Costs'!U145</f>
        <v>117.21585047637588</v>
      </c>
      <c r="AR145" s="4">
        <f>$L145-(AJ145*'Feedstock Conversions'!$B$14)-'Rail Costs'!V145</f>
        <v>111.38212703198711</v>
      </c>
      <c r="AT145" s="4">
        <f>$T145-(AE145*'Feedstock Conversions'!$B$8)-'Rail Costs'!Q145</f>
        <v>156.34874082994719</v>
      </c>
      <c r="AU145" s="4">
        <f>$T145-(AF145*'Feedstock Conversions'!$B$8)-'Rail Costs'!R145</f>
        <v>162.97054161818861</v>
      </c>
      <c r="AV145" s="4">
        <f>$T145-(AG145*'Feedstock Conversions'!$B$8)-'Rail Costs'!S145</f>
        <v>135.3976259140787</v>
      </c>
      <c r="AW145" s="4">
        <f>$T145-(AH145*'Feedstock Conversions'!$B$8)-'Rail Costs'!T145</f>
        <v>161.34252659704487</v>
      </c>
      <c r="AX145" s="4">
        <f>$T145-(AI145*'Feedstock Conversions'!$B$8)-'Rail Costs'!U145</f>
        <v>175.29993788009807</v>
      </c>
      <c r="AY145" s="4">
        <f>$T145-(AJ145*'Feedstock Conversions'!$B$8)-'Rail Costs'!V145</f>
        <v>168.86621443570937</v>
      </c>
      <c r="BH145">
        <f t="shared" si="14"/>
        <v>40</v>
      </c>
      <c r="BI145">
        <f t="shared" si="15"/>
        <v>2021</v>
      </c>
      <c r="BJ145">
        <f t="shared" si="18"/>
        <v>10</v>
      </c>
    </row>
    <row r="146" spans="1:62" x14ac:dyDescent="0.2">
      <c r="A146" s="11">
        <v>44477</v>
      </c>
      <c r="B146" s="4">
        <v>59.15</v>
      </c>
      <c r="C146" s="18">
        <f>DCO!B146+'Rail Costs'!B146</f>
        <v>63.839003359462481</v>
      </c>
      <c r="E146" s="4">
        <f>DCO!C146*'Feedstock Conversions'!B$14</f>
        <v>523.47982754759232</v>
      </c>
      <c r="F146" s="4">
        <f>DCO!C146*'Feedstock Conversions'!B$8</f>
        <v>587.3188309070548</v>
      </c>
      <c r="H146" s="4">
        <f>'Fuel Values'!B146-DCO!I146-DCO!J146-DCO!K146</f>
        <v>114.85989987561288</v>
      </c>
      <c r="I146" s="18">
        <f>('LCFS Values'!$E$4-$AA$4)/1000000*'LCFS Values'!B146*'LCFS Values'!$G$2*100</f>
        <v>132.79010012438712</v>
      </c>
      <c r="J146" s="4">
        <f>'RIN Values'!C146</f>
        <v>224.85000000000002</v>
      </c>
      <c r="K146" s="4">
        <f>'Fixed Credits Value'!B146</f>
        <v>100</v>
      </c>
      <c r="L146" s="4">
        <f t="shared" si="16"/>
        <v>572.5</v>
      </c>
      <c r="M146" s="4">
        <f>L146/'Feedstock Conversions'!B$21</f>
        <v>72.855688470348696</v>
      </c>
      <c r="O146" s="4">
        <f>'Fuel Values'!C146*100</f>
        <v>247.10999999999999</v>
      </c>
      <c r="P146" s="18">
        <f>('LCFS Values'!$E$4-AB$4)/1000000*'LCFS Values'!B146*'LCFS Values'!$G$2*100</f>
        <v>117.88962787155555</v>
      </c>
      <c r="Q146" s="4">
        <f>'RIN Values'!D146</f>
        <v>254.83</v>
      </c>
      <c r="R146" s="4">
        <f>'Fixed Credits Value'!B146</f>
        <v>100</v>
      </c>
      <c r="S146" s="4">
        <f>'Fixed Credits Value'!C146</f>
        <v>16</v>
      </c>
      <c r="T146" s="4">
        <f t="shared" si="12"/>
        <v>735.82962787155554</v>
      </c>
      <c r="U146" s="4">
        <f>T146/'Feedstock Conversions'!B$9</f>
        <v>78.488493639632594</v>
      </c>
      <c r="W146" s="4">
        <f t="shared" si="17"/>
        <v>49.020172452407678</v>
      </c>
      <c r="X146" s="4">
        <f t="shared" si="13"/>
        <v>163.32962787155554</v>
      </c>
      <c r="AE146" s="4">
        <f>$B146+'Rail Costs'!K146</f>
        <v>60.322250839865617</v>
      </c>
      <c r="AF146" s="4">
        <v>60.45</v>
      </c>
      <c r="AG146" s="4">
        <f>B146+'Rail Costs'!M146</f>
        <v>62.666752519596862</v>
      </c>
      <c r="AH146" s="4">
        <v>60.9</v>
      </c>
      <c r="AI146" s="4">
        <v>60.9</v>
      </c>
      <c r="AJ146" s="4">
        <v>59.1</v>
      </c>
      <c r="AM146" s="4">
        <f>$L146-(AE146*'Feedstock Conversions'!$B$14)-'Rail Costs'!Q146</f>
        <v>73.886904266090653</v>
      </c>
      <c r="AN146" s="4">
        <f>$L146-(AF146*'Feedstock Conversions'!$B$14)-'Rail Costs'!R146</f>
        <v>73.276454214466384</v>
      </c>
      <c r="AO146" s="4">
        <f>$L146-(AG146*'Feedstock Conversions'!$B$14)-'Rail Costs'!S146</f>
        <v>55.280291029953418</v>
      </c>
      <c r="AP146" s="4">
        <f>$L146-(AH146*'Feedstock Conversions'!$B$14)-'Rail Costs'!T146</f>
        <v>69.3384391933226</v>
      </c>
      <c r="AQ146" s="4">
        <f>$L146-(AI146*'Feedstock Conversions'!$B$14)-'Rail Costs'!U146</f>
        <v>69.49585047637585</v>
      </c>
      <c r="AR146" s="4">
        <f>$L146-(AJ146*'Feedstock Conversions'!$B$14)-'Rail Costs'!V146</f>
        <v>83.34212703198709</v>
      </c>
      <c r="AT146" s="4">
        <f>$T146-(AE146*'Feedstock Conversions'!$B$8)-'Rail Costs'!Q146</f>
        <v>176.89428129778054</v>
      </c>
      <c r="AU146" s="4">
        <f>$T146-(AF146*'Feedstock Conversions'!$B$8)-'Rail Costs'!R146</f>
        <v>176.15608208602194</v>
      </c>
      <c r="AV146" s="4">
        <f>$T146-(AG146*'Feedstock Conversions'!$B$8)-'Rail Costs'!S146</f>
        <v>155.94316638191205</v>
      </c>
      <c r="AW146" s="4">
        <f>$T146-(AH146*'Feedstock Conversions'!$B$8)-'Rail Costs'!T146</f>
        <v>171.7680670648781</v>
      </c>
      <c r="AX146" s="4">
        <f>$T146-(AI146*'Feedstock Conversions'!$B$8)-'Rail Costs'!U146</f>
        <v>171.92547834793135</v>
      </c>
      <c r="AY146" s="4">
        <f>$T146-(AJ146*'Feedstock Conversions'!$B$8)-'Rail Costs'!V146</f>
        <v>187.57175490354257</v>
      </c>
      <c r="BH146">
        <f t="shared" si="14"/>
        <v>41</v>
      </c>
      <c r="BI146">
        <f t="shared" si="15"/>
        <v>2021</v>
      </c>
      <c r="BJ146">
        <f t="shared" si="18"/>
        <v>10</v>
      </c>
    </row>
    <row r="147" spans="1:62" x14ac:dyDescent="0.2">
      <c r="A147" s="11">
        <v>44484</v>
      </c>
      <c r="B147" s="4">
        <v>59.5</v>
      </c>
      <c r="C147" s="18">
        <f>DCO!B147+'Rail Costs'!B147</f>
        <v>64.18900335946249</v>
      </c>
      <c r="E147" s="4">
        <f>DCO!C147*'Feedstock Conversions'!B$14</f>
        <v>526.34982754759233</v>
      </c>
      <c r="F147" s="4">
        <f>DCO!C147*'Feedstock Conversions'!B$8</f>
        <v>590.53883090705483</v>
      </c>
      <c r="H147" s="4">
        <f>'Fuel Values'!B147-DCO!I147-DCO!J147-DCO!K147</f>
        <v>132.30610036025809</v>
      </c>
      <c r="I147" s="18">
        <f>('LCFS Values'!$E$4-$AA$4)/1000000*'LCFS Values'!B147*'LCFS Values'!$G$2*100</f>
        <v>141.29389963974194</v>
      </c>
      <c r="J147" s="4">
        <f>'RIN Values'!C147</f>
        <v>224.39999999999998</v>
      </c>
      <c r="K147" s="4">
        <f>'Fixed Credits Value'!B147</f>
        <v>100</v>
      </c>
      <c r="L147" s="4">
        <f t="shared" si="16"/>
        <v>598</v>
      </c>
      <c r="M147" s="4">
        <f>L147/'Feedstock Conversions'!B$21</f>
        <v>76.100789004835846</v>
      </c>
      <c r="O147" s="4">
        <f>'Fuel Values'!C147*100</f>
        <v>254.61999999999998</v>
      </c>
      <c r="P147" s="18">
        <f>('LCFS Values'!$E$4-AB$4)/1000000*'LCFS Values'!B147*'LCFS Values'!$G$2*100</f>
        <v>125.43920995200001</v>
      </c>
      <c r="Q147" s="4">
        <f>'RIN Values'!D147</f>
        <v>254.32</v>
      </c>
      <c r="R147" s="4">
        <f>'Fixed Credits Value'!B147</f>
        <v>100</v>
      </c>
      <c r="S147" s="4">
        <f>'Fixed Credits Value'!C147</f>
        <v>16</v>
      </c>
      <c r="T147" s="4">
        <f t="shared" si="12"/>
        <v>750.379209952</v>
      </c>
      <c r="U147" s="4">
        <f>T147/'Feedstock Conversions'!B$9</f>
        <v>80.040449061546667</v>
      </c>
      <c r="W147" s="4">
        <f t="shared" si="17"/>
        <v>71.650172452407674</v>
      </c>
      <c r="X147" s="4">
        <f t="shared" si="13"/>
        <v>152.379209952</v>
      </c>
      <c r="AE147" s="4">
        <f>$B147+'Rail Costs'!K147</f>
        <v>60.672250839865619</v>
      </c>
      <c r="AF147" s="4">
        <v>61.5</v>
      </c>
      <c r="AG147" s="4">
        <f>B147+'Rail Costs'!M147</f>
        <v>63.016752519596864</v>
      </c>
      <c r="AH147" s="4">
        <v>62</v>
      </c>
      <c r="AI147" s="4">
        <v>61.5</v>
      </c>
      <c r="AJ147" s="4">
        <v>59.5</v>
      </c>
      <c r="AM147" s="4">
        <f>$L147-(AE147*'Feedstock Conversions'!$B$14)-'Rail Costs'!Q147</f>
        <v>96.516904266090648</v>
      </c>
      <c r="AN147" s="4">
        <f>$L147-(AF147*'Feedstock Conversions'!$B$14)-'Rail Costs'!R147</f>
        <v>90.166454214466427</v>
      </c>
      <c r="AO147" s="4">
        <f>$L147-(AG147*'Feedstock Conversions'!$B$14)-'Rail Costs'!S147</f>
        <v>77.910291029953413</v>
      </c>
      <c r="AP147" s="4">
        <f>$L147-(AH147*'Feedstock Conversions'!$B$14)-'Rail Costs'!T147</f>
        <v>85.818439193322561</v>
      </c>
      <c r="AQ147" s="4">
        <f>$L147-(AI147*'Feedstock Conversions'!$B$14)-'Rail Costs'!U147</f>
        <v>90.075850476375834</v>
      </c>
      <c r="AR147" s="4">
        <f>$L147-(AJ147*'Feedstock Conversions'!$B$14)-'Rail Costs'!V147</f>
        <v>105.56212703198706</v>
      </c>
      <c r="AT147" s="4">
        <f>$T147-(AE147*'Feedstock Conversions'!$B$8)-'Rail Costs'!Q147</f>
        <v>188.22386337822496</v>
      </c>
      <c r="AU147" s="4">
        <f>$T147-(AF147*'Feedstock Conversions'!$B$8)-'Rail Costs'!R147</f>
        <v>181.04566416646642</v>
      </c>
      <c r="AV147" s="4">
        <f>$T147-(AG147*'Feedstock Conversions'!$B$8)-'Rail Costs'!S147</f>
        <v>167.27274846235647</v>
      </c>
      <c r="AW147" s="4">
        <f>$T147-(AH147*'Feedstock Conversions'!$B$8)-'Rail Costs'!T147</f>
        <v>176.19764914532254</v>
      </c>
      <c r="AX147" s="4">
        <f>$T147-(AI147*'Feedstock Conversions'!$B$8)-'Rail Costs'!U147</f>
        <v>180.95506042837582</v>
      </c>
      <c r="AY147" s="4">
        <f>$T147-(AJ147*'Feedstock Conversions'!$B$8)-'Rail Costs'!V147</f>
        <v>198.44133698398707</v>
      </c>
      <c r="BH147">
        <f t="shared" si="14"/>
        <v>42</v>
      </c>
      <c r="BI147">
        <f t="shared" si="15"/>
        <v>2021</v>
      </c>
      <c r="BJ147">
        <f t="shared" si="18"/>
        <v>10</v>
      </c>
    </row>
    <row r="148" spans="1:62" x14ac:dyDescent="0.2">
      <c r="A148" s="11">
        <v>44491</v>
      </c>
      <c r="B148" s="4">
        <v>62.1</v>
      </c>
      <c r="C148" s="18">
        <f>DCO!B148+'Rail Costs'!B148</f>
        <v>66.789003359462484</v>
      </c>
      <c r="E148" s="4">
        <f>DCO!C148*'Feedstock Conversions'!B$14</f>
        <v>547.66982754759238</v>
      </c>
      <c r="F148" s="4">
        <f>DCO!C148*'Feedstock Conversions'!B$8</f>
        <v>614.45883090705479</v>
      </c>
      <c r="H148" s="4">
        <f>'Fuel Values'!B148-DCO!I148-DCO!J148-DCO!K148</f>
        <v>143.24351563303227</v>
      </c>
      <c r="I148" s="18">
        <f>('LCFS Values'!$E$4-$AA$4)/1000000*'LCFS Values'!B148*'LCFS Values'!$G$2*100</f>
        <v>139.33148436696777</v>
      </c>
      <c r="J148" s="4">
        <f>'RIN Values'!C148</f>
        <v>244.42499999999998</v>
      </c>
      <c r="K148" s="4">
        <f>'Fixed Credits Value'!B148</f>
        <v>100</v>
      </c>
      <c r="L148" s="4">
        <f t="shared" si="16"/>
        <v>627</v>
      </c>
      <c r="M148" s="4">
        <f>L148/'Feedstock Conversions'!B$21</f>
        <v>79.791295495036906</v>
      </c>
      <c r="O148" s="4">
        <f>'Fuel Values'!C148*100</f>
        <v>257.01</v>
      </c>
      <c r="P148" s="18">
        <f>('LCFS Values'!$E$4-AB$4)/1000000*'LCFS Values'!B148*'LCFS Values'!$G$2*100</f>
        <v>123.69699870266669</v>
      </c>
      <c r="Q148" s="4">
        <f>'RIN Values'!D148</f>
        <v>277.01499999999999</v>
      </c>
      <c r="R148" s="4">
        <f>'Fixed Credits Value'!B148</f>
        <v>100</v>
      </c>
      <c r="S148" s="4">
        <f>'Fixed Credits Value'!C148</f>
        <v>16</v>
      </c>
      <c r="T148" s="4">
        <f t="shared" si="12"/>
        <v>773.72199870266672</v>
      </c>
      <c r="U148" s="4">
        <f>T148/'Feedstock Conversions'!B$9</f>
        <v>82.530346528284454</v>
      </c>
      <c r="W148" s="4">
        <f t="shared" si="17"/>
        <v>79.330172452407623</v>
      </c>
      <c r="X148" s="4">
        <f t="shared" si="13"/>
        <v>146.72199870266672</v>
      </c>
      <c r="AE148" s="4">
        <f>$B148+'Rail Costs'!K148</f>
        <v>63.27225083986562</v>
      </c>
      <c r="AF148" s="4">
        <v>62.5</v>
      </c>
      <c r="AG148" s="4">
        <f>B148+'Rail Costs'!M148</f>
        <v>65.616752519596858</v>
      </c>
      <c r="AH148" s="4">
        <v>63.8</v>
      </c>
      <c r="AI148" s="4">
        <v>63.8</v>
      </c>
      <c r="AJ148" s="4">
        <v>63.5</v>
      </c>
      <c r="AM148" s="4">
        <f>$L148-(AE148*'Feedstock Conversions'!$B$14)-'Rail Costs'!Q148</f>
        <v>104.1969042660906</v>
      </c>
      <c r="AN148" s="4">
        <f>$L148-(AF148*'Feedstock Conversions'!$B$14)-'Rail Costs'!R148</f>
        <v>110.96645421446638</v>
      </c>
      <c r="AO148" s="4">
        <f>$L148-(AG148*'Feedstock Conversions'!$B$14)-'Rail Costs'!S148</f>
        <v>85.590291029953363</v>
      </c>
      <c r="AP148" s="4">
        <f>$L148-(AH148*'Feedstock Conversions'!$B$14)-'Rail Costs'!T148</f>
        <v>100.05843919332257</v>
      </c>
      <c r="AQ148" s="4">
        <f>$L148-(AI148*'Feedstock Conversions'!$B$14)-'Rail Costs'!U148</f>
        <v>100.21585047637582</v>
      </c>
      <c r="AR148" s="4">
        <f>$L148-(AJ148*'Feedstock Conversions'!$B$14)-'Rail Costs'!V148</f>
        <v>101.76212703198711</v>
      </c>
      <c r="AT148" s="4">
        <f>$T148-(AE148*'Feedstock Conversions'!$B$8)-'Rail Costs'!Q148</f>
        <v>187.64665212889173</v>
      </c>
      <c r="AU148" s="4">
        <f>$T148-(AF148*'Feedstock Conversions'!$B$8)-'Rail Costs'!R148</f>
        <v>195.18845291713311</v>
      </c>
      <c r="AV148" s="4">
        <f>$T148-(AG148*'Feedstock Conversions'!$B$8)-'Rail Costs'!S148</f>
        <v>166.69553721302324</v>
      </c>
      <c r="AW148" s="4">
        <f>$T148-(AH148*'Feedstock Conversions'!$B$8)-'Rail Costs'!T148</f>
        <v>182.98043789598933</v>
      </c>
      <c r="AX148" s="4">
        <f>$T148-(AI148*'Feedstock Conversions'!$B$8)-'Rail Costs'!U148</f>
        <v>183.13784917904258</v>
      </c>
      <c r="AY148" s="4">
        <f>$T148-(AJ148*'Feedstock Conversions'!$B$8)-'Rail Costs'!V148</f>
        <v>184.98412573465384</v>
      </c>
      <c r="BH148">
        <f t="shared" si="14"/>
        <v>43</v>
      </c>
      <c r="BI148">
        <f t="shared" si="15"/>
        <v>2021</v>
      </c>
      <c r="BJ148">
        <f t="shared" si="18"/>
        <v>10</v>
      </c>
    </row>
    <row r="149" spans="1:62" x14ac:dyDescent="0.2">
      <c r="A149" s="11">
        <v>44498</v>
      </c>
      <c r="B149" s="4">
        <v>63.5</v>
      </c>
      <c r="C149" s="18">
        <f>DCO!B149+'Rail Costs'!B149</f>
        <v>68.18900335946249</v>
      </c>
      <c r="E149" s="4">
        <f>DCO!C149*'Feedstock Conversions'!B$14</f>
        <v>559.14982754759239</v>
      </c>
      <c r="F149" s="4">
        <f>DCO!C149*'Feedstock Conversions'!B$8</f>
        <v>627.3388309070549</v>
      </c>
      <c r="H149" s="4">
        <f>'Fuel Values'!B149-DCO!I149-DCO!J149-DCO!K149</f>
        <v>194.75302219370968</v>
      </c>
      <c r="I149" s="18">
        <f>('LCFS Values'!$E$4-$AA$4)/1000000*'LCFS Values'!B149*'LCFS Values'!$G$2*100</f>
        <v>136.34697780629034</v>
      </c>
      <c r="J149" s="4">
        <f>'RIN Values'!C149</f>
        <v>213.89999999999998</v>
      </c>
      <c r="K149" s="4">
        <f>'Fixed Credits Value'!B149</f>
        <v>100</v>
      </c>
      <c r="L149" s="4">
        <f t="shared" si="16"/>
        <v>645</v>
      </c>
      <c r="M149" s="4">
        <f>L149/'Feedstock Conversions'!B$21</f>
        <v>82.081954695851365</v>
      </c>
      <c r="O149" s="4">
        <f>'Fuel Values'!C149*100</f>
        <v>254.14</v>
      </c>
      <c r="P149" s="18">
        <f>('LCFS Values'!$E$4-AB$4)/1000000*'LCFS Values'!B149*'LCFS Values'!$G$2*100</f>
        <v>121.04738576097222</v>
      </c>
      <c r="Q149" s="4">
        <f>'RIN Values'!D149</f>
        <v>242.42</v>
      </c>
      <c r="R149" s="4">
        <f>'Fixed Credits Value'!B149</f>
        <v>100</v>
      </c>
      <c r="S149" s="4">
        <f>'Fixed Credits Value'!C149</f>
        <v>16</v>
      </c>
      <c r="T149" s="4">
        <f t="shared" si="12"/>
        <v>733.60738576097219</v>
      </c>
      <c r="U149" s="4">
        <f>T149/'Feedstock Conversions'!B$9</f>
        <v>78.25145448117037</v>
      </c>
      <c r="W149" s="4">
        <f t="shared" si="17"/>
        <v>85.850172452407605</v>
      </c>
      <c r="X149" s="4">
        <f t="shared" si="13"/>
        <v>88.607385760972193</v>
      </c>
      <c r="AE149" s="4">
        <f>$B149+'Rail Costs'!K149</f>
        <v>64.672250839865626</v>
      </c>
      <c r="AF149" s="4">
        <v>64.099999999999994</v>
      </c>
      <c r="AG149" s="4">
        <f>B149+'Rail Costs'!M149</f>
        <v>67.016752519596864</v>
      </c>
      <c r="AH149" s="4">
        <v>64.900000000000006</v>
      </c>
      <c r="AI149" s="4">
        <v>65.5</v>
      </c>
      <c r="AJ149" s="4">
        <v>63.9</v>
      </c>
      <c r="AM149" s="4">
        <f>$L149-(AE149*'Feedstock Conversions'!$B$14)-'Rail Costs'!Q149</f>
        <v>110.71690426609058</v>
      </c>
      <c r="AN149" s="4">
        <f>$L149-(AF149*'Feedstock Conversions'!$B$14)-'Rail Costs'!R149</f>
        <v>115.84645421446649</v>
      </c>
      <c r="AO149" s="4">
        <f>$L149-(AG149*'Feedstock Conversions'!$B$14)-'Rail Costs'!S149</f>
        <v>92.110291029953345</v>
      </c>
      <c r="AP149" s="4">
        <f>$L149-(AH149*'Feedstock Conversions'!$B$14)-'Rail Costs'!T149</f>
        <v>109.03843919332259</v>
      </c>
      <c r="AQ149" s="4">
        <f>$L149-(AI149*'Feedstock Conversions'!$B$14)-'Rail Costs'!U149</f>
        <v>104.27585047637588</v>
      </c>
      <c r="AR149" s="4">
        <f>$L149-(AJ149*'Feedstock Conversions'!$B$14)-'Rail Costs'!V149</f>
        <v>116.48212703198713</v>
      </c>
      <c r="AT149" s="4">
        <f>$T149-(AE149*'Feedstock Conversions'!$B$8)-'Rail Costs'!Q149</f>
        <v>134.65203918719709</v>
      </c>
      <c r="AU149" s="4">
        <f>$T149-(AF149*'Feedstock Conversions'!$B$8)-'Rail Costs'!R149</f>
        <v>140.35383997543866</v>
      </c>
      <c r="AV149" s="4">
        <f>$T149-(AG149*'Feedstock Conversions'!$B$8)-'Rail Costs'!S149</f>
        <v>113.70092427132872</v>
      </c>
      <c r="AW149" s="4">
        <f>$T149-(AH149*'Feedstock Conversions'!$B$8)-'Rail Costs'!T149</f>
        <v>132.74582495429468</v>
      </c>
      <c r="AX149" s="4">
        <f>$T149-(AI149*'Feedstock Conversions'!$B$8)-'Rail Costs'!U149</f>
        <v>127.38323623734807</v>
      </c>
      <c r="AY149" s="4">
        <f>$T149-(AJ149*'Feedstock Conversions'!$B$8)-'Rail Costs'!V149</f>
        <v>141.18951279295925</v>
      </c>
      <c r="BH149">
        <f t="shared" si="14"/>
        <v>44</v>
      </c>
      <c r="BI149">
        <f t="shared" si="15"/>
        <v>2021</v>
      </c>
      <c r="BJ149">
        <f t="shared" si="18"/>
        <v>10</v>
      </c>
    </row>
    <row r="150" spans="1:62" x14ac:dyDescent="0.2">
      <c r="A150" s="11">
        <v>44505</v>
      </c>
      <c r="B150" s="4">
        <v>61.9</v>
      </c>
      <c r="C150" s="18">
        <f>DCO!B150+'Rail Costs'!B150</f>
        <v>66.589003359462481</v>
      </c>
      <c r="E150" s="4">
        <f>DCO!C150*'Feedstock Conversions'!B$14</f>
        <v>546.02982754759228</v>
      </c>
      <c r="F150" s="4">
        <f>DCO!C150*'Feedstock Conversions'!B$8</f>
        <v>612.61883090705476</v>
      </c>
      <c r="H150" s="4">
        <f>'Fuel Values'!B150-DCO!I150-DCO!J150-DCO!K150</f>
        <v>206.4617996332903</v>
      </c>
      <c r="I150" s="18">
        <f>('LCFS Values'!$E$4-$AA$4)/1000000*'LCFS Values'!B150*'LCFS Values'!$G$2*100</f>
        <v>128.53820036670967</v>
      </c>
      <c r="J150" s="4">
        <f>'RIN Values'!C150</f>
        <v>210</v>
      </c>
      <c r="K150" s="4">
        <f>'Fixed Credits Value'!B150</f>
        <v>100</v>
      </c>
      <c r="L150" s="4">
        <f t="shared" si="16"/>
        <v>645</v>
      </c>
      <c r="M150" s="4">
        <f>L150/'Feedstock Conversions'!B$21</f>
        <v>82.081954695851365</v>
      </c>
      <c r="O150" s="4">
        <f>'Fuel Values'!C150*100</f>
        <v>247.29999999999998</v>
      </c>
      <c r="P150" s="18">
        <f>('LCFS Values'!$E$4-AB$4)/1000000*'LCFS Values'!B150*'LCFS Values'!$G$2*100</f>
        <v>114.11483683133332</v>
      </c>
      <c r="Q150" s="4">
        <f>'RIN Values'!D150</f>
        <v>238</v>
      </c>
      <c r="R150" s="4">
        <f>'Fixed Credits Value'!B150</f>
        <v>100</v>
      </c>
      <c r="S150" s="4">
        <f>'Fixed Credits Value'!C150</f>
        <v>16</v>
      </c>
      <c r="T150" s="4">
        <f t="shared" si="12"/>
        <v>715.41483683133333</v>
      </c>
      <c r="U150" s="4">
        <f>T150/'Feedstock Conversions'!B$9</f>
        <v>76.310915928675556</v>
      </c>
      <c r="W150" s="4">
        <f t="shared" si="17"/>
        <v>98.970172452407724</v>
      </c>
      <c r="X150" s="4">
        <f t="shared" si="13"/>
        <v>70.414836831333332</v>
      </c>
      <c r="AE150" s="4">
        <f>$B150+'Rail Costs'!K150</f>
        <v>63.072250839865617</v>
      </c>
      <c r="AF150" s="4">
        <v>62.85</v>
      </c>
      <c r="AG150" s="4">
        <f>B150+'Rail Costs'!M150</f>
        <v>65.416752519596855</v>
      </c>
      <c r="AH150" s="4">
        <v>63.7</v>
      </c>
      <c r="AI150" s="4">
        <v>64.5</v>
      </c>
      <c r="AJ150" s="4">
        <v>61.55</v>
      </c>
      <c r="AM150" s="4">
        <f>$L150-(AE150*'Feedstock Conversions'!$B$14)-'Rail Costs'!Q150</f>
        <v>123.83690426609058</v>
      </c>
      <c r="AN150" s="4">
        <f>$L150-(AF150*'Feedstock Conversions'!$B$14)-'Rail Costs'!R150</f>
        <v>126.09645421446638</v>
      </c>
      <c r="AO150" s="4">
        <f>$L150-(AG150*'Feedstock Conversions'!$B$14)-'Rail Costs'!S150</f>
        <v>105.23029102995346</v>
      </c>
      <c r="AP150" s="4">
        <f>$L150-(AH150*'Feedstock Conversions'!$B$14)-'Rail Costs'!T150</f>
        <v>118.87843919332251</v>
      </c>
      <c r="AQ150" s="4">
        <f>$L150-(AI150*'Feedstock Conversions'!$B$14)-'Rail Costs'!U150</f>
        <v>112.47585047637581</v>
      </c>
      <c r="AR150" s="4">
        <f>$L150-(AJ150*'Feedstock Conversions'!$B$14)-'Rail Costs'!V150</f>
        <v>135.75212703198713</v>
      </c>
      <c r="AT150" s="4">
        <f>$T150-(AE150*'Feedstock Conversions'!$B$8)-'Rail Costs'!Q150</f>
        <v>131.17949025755837</v>
      </c>
      <c r="AU150" s="4">
        <f>$T150-(AF150*'Feedstock Conversions'!$B$8)-'Rail Costs'!R150</f>
        <v>133.6612910457998</v>
      </c>
      <c r="AV150" s="4">
        <f>$T150-(AG150*'Feedstock Conversions'!$B$8)-'Rail Costs'!S150</f>
        <v>110.22837534168988</v>
      </c>
      <c r="AW150" s="4">
        <f>$T150-(AH150*'Feedstock Conversions'!$B$8)-'Rail Costs'!T150</f>
        <v>125.59327602465591</v>
      </c>
      <c r="AX150" s="4">
        <f>$T150-(AI150*'Feedstock Conversions'!$B$8)-'Rail Costs'!U150</f>
        <v>118.39068730770914</v>
      </c>
      <c r="AY150" s="4">
        <f>$T150-(AJ150*'Feedstock Conversions'!$B$8)-'Rail Costs'!V150</f>
        <v>144.61696386332051</v>
      </c>
      <c r="BH150">
        <f t="shared" si="14"/>
        <v>45</v>
      </c>
      <c r="BI150">
        <f t="shared" si="15"/>
        <v>2021</v>
      </c>
      <c r="BJ150">
        <f t="shared" si="18"/>
        <v>11</v>
      </c>
    </row>
    <row r="151" spans="1:62" x14ac:dyDescent="0.2">
      <c r="A151" s="11">
        <v>44512</v>
      </c>
      <c r="B151" s="4">
        <v>59.6</v>
      </c>
      <c r="C151" s="18">
        <f>DCO!B151+'Rail Costs'!B151</f>
        <v>64.289003359462484</v>
      </c>
      <c r="E151" s="4">
        <f>DCO!C151*'Feedstock Conversions'!B$14</f>
        <v>527.16982754759238</v>
      </c>
      <c r="F151" s="4">
        <f>DCO!C151*'Feedstock Conversions'!B$8</f>
        <v>591.45883090705479</v>
      </c>
      <c r="H151" s="4">
        <f>'Fuel Values'!B151-DCO!I151-DCO!J151-DCO!K151</f>
        <v>218.60900130006451</v>
      </c>
      <c r="I151" s="18">
        <f>('LCFS Values'!$E$4-$AA$4)/1000000*'LCFS Values'!B151*'LCFS Values'!$G$2*100</f>
        <v>124.04099869993547</v>
      </c>
      <c r="J151" s="4">
        <f>'RIN Values'!C151</f>
        <v>196.35000000000002</v>
      </c>
      <c r="K151" s="4">
        <f>'Fixed Credits Value'!B151</f>
        <v>100</v>
      </c>
      <c r="L151" s="4">
        <f t="shared" si="16"/>
        <v>639</v>
      </c>
      <c r="M151" s="4">
        <f>L151/'Feedstock Conversions'!B$21</f>
        <v>81.318401628913207</v>
      </c>
      <c r="O151" s="4">
        <f>'Fuel Values'!C151*100</f>
        <v>246.55999999999997</v>
      </c>
      <c r="P151" s="18">
        <f>('LCFS Values'!$E$4-AB$4)/1000000*'LCFS Values'!B151*'LCFS Values'!$G$2*100</f>
        <v>110.12226938494443</v>
      </c>
      <c r="Q151" s="4">
        <f>'RIN Values'!D151</f>
        <v>222.53</v>
      </c>
      <c r="R151" s="4">
        <f>'Fixed Credits Value'!B151</f>
        <v>100</v>
      </c>
      <c r="S151" s="4">
        <f>'Fixed Credits Value'!C151</f>
        <v>16</v>
      </c>
      <c r="T151" s="4">
        <f t="shared" si="12"/>
        <v>695.21226938494442</v>
      </c>
      <c r="U151" s="4">
        <f>T151/'Feedstock Conversions'!B$9</f>
        <v>74.155975401060743</v>
      </c>
      <c r="W151" s="4">
        <f t="shared" si="17"/>
        <v>111.83017245240762</v>
      </c>
      <c r="X151" s="4">
        <f t="shared" si="13"/>
        <v>56.21226938494442</v>
      </c>
      <c r="AE151" s="4">
        <f>$B151+'Rail Costs'!K151</f>
        <v>60.77225083986562</v>
      </c>
      <c r="AF151" s="4">
        <v>59.55</v>
      </c>
      <c r="AG151" s="4">
        <f>B151+'Rail Costs'!M151</f>
        <v>63.116752519596865</v>
      </c>
      <c r="AH151" s="4">
        <v>60.8</v>
      </c>
      <c r="AI151" s="4">
        <v>63.05</v>
      </c>
      <c r="AJ151" s="4">
        <v>59.6</v>
      </c>
      <c r="AM151" s="4">
        <f>$L151-(AE151*'Feedstock Conversions'!$B$14)-'Rail Costs'!Q151</f>
        <v>136.6969042660906</v>
      </c>
      <c r="AN151" s="4">
        <f>$L151-(AF151*'Feedstock Conversions'!$B$14)-'Rail Costs'!R151</f>
        <v>147.15645421446644</v>
      </c>
      <c r="AO151" s="4">
        <f>$L151-(AG151*'Feedstock Conversions'!$B$14)-'Rail Costs'!S151</f>
        <v>118.09029102995336</v>
      </c>
      <c r="AP151" s="4">
        <f>$L151-(AH151*'Feedstock Conversions'!$B$14)-'Rail Costs'!T151</f>
        <v>136.65843919332258</v>
      </c>
      <c r="AQ151" s="4">
        <f>$L151-(AI151*'Feedstock Conversions'!$B$14)-'Rail Costs'!U151</f>
        <v>118.36585047637591</v>
      </c>
      <c r="AR151" s="4">
        <f>$L151-(AJ151*'Feedstock Conversions'!$B$14)-'Rail Costs'!V151</f>
        <v>145.74212703198708</v>
      </c>
      <c r="AT151" s="4">
        <f>$T151-(AE151*'Feedstock Conversions'!$B$8)-'Rail Costs'!Q151</f>
        <v>132.13692281116943</v>
      </c>
      <c r="AU151" s="4">
        <f>$T151-(AF151*'Feedstock Conversions'!$B$8)-'Rail Costs'!R151</f>
        <v>143.8187235994109</v>
      </c>
      <c r="AV151" s="4">
        <f>$T151-(AG151*'Feedstock Conversions'!$B$8)-'Rail Costs'!S151</f>
        <v>111.18580789530094</v>
      </c>
      <c r="AW151" s="4">
        <f>$T151-(AH151*'Feedstock Conversions'!$B$8)-'Rail Costs'!T151</f>
        <v>132.07070857826704</v>
      </c>
      <c r="AX151" s="4">
        <f>$T151-(AI151*'Feedstock Conversions'!$B$8)-'Rail Costs'!U151</f>
        <v>111.52811986132026</v>
      </c>
      <c r="AY151" s="4">
        <f>$T151-(AJ151*'Feedstock Conversions'!$B$8)-'Rail Costs'!V151</f>
        <v>142.35439641693154</v>
      </c>
      <c r="BH151">
        <f t="shared" si="14"/>
        <v>46</v>
      </c>
      <c r="BI151">
        <f t="shared" si="15"/>
        <v>2021</v>
      </c>
      <c r="BJ151">
        <f t="shared" si="18"/>
        <v>11</v>
      </c>
    </row>
    <row r="152" spans="1:62" x14ac:dyDescent="0.2">
      <c r="A152" s="11">
        <v>44519</v>
      </c>
      <c r="B152" s="4">
        <v>57.2</v>
      </c>
      <c r="C152" s="18">
        <f>DCO!B152+'Rail Costs'!B152</f>
        <v>61.889003359462485</v>
      </c>
      <c r="E152" s="4">
        <f>DCO!C152*'Feedstock Conversions'!B$14</f>
        <v>507.48982754759231</v>
      </c>
      <c r="F152" s="4">
        <f>DCO!C152*'Feedstock Conversions'!B$8</f>
        <v>569.37883090705486</v>
      </c>
      <c r="H152" s="4">
        <f>'Fuel Values'!B152-DCO!I152-DCO!J152-DCO!K152</f>
        <v>216.85620296683862</v>
      </c>
      <c r="I152" s="18">
        <f>('LCFS Values'!$E$4-$AA$4)/1000000*'LCFS Values'!B152*'LCFS Values'!$G$2*100</f>
        <v>119.5437970331613</v>
      </c>
      <c r="J152" s="4">
        <f>'RIN Values'!C152</f>
        <v>198.60000000000002</v>
      </c>
      <c r="K152" s="4">
        <f>'Fixed Credits Value'!B152</f>
        <v>100</v>
      </c>
      <c r="L152" s="4">
        <f t="shared" si="16"/>
        <v>635</v>
      </c>
      <c r="M152" s="4">
        <f>L152/'Feedstock Conversions'!B$21</f>
        <v>80.80936625095444</v>
      </c>
      <c r="O152" s="4">
        <f>'Fuel Values'!C152*100</f>
        <v>238.42</v>
      </c>
      <c r="P152" s="18">
        <f>('LCFS Values'!$E$4-AB$4)/1000000*'LCFS Values'!B152*'LCFS Values'!$G$2*100</f>
        <v>106.12970193855556</v>
      </c>
      <c r="Q152" s="4">
        <f>'RIN Values'!D152</f>
        <v>225.08</v>
      </c>
      <c r="R152" s="4">
        <f>'Fixed Credits Value'!B152</f>
        <v>100</v>
      </c>
      <c r="S152" s="4">
        <f>'Fixed Credits Value'!C152</f>
        <v>16</v>
      </c>
      <c r="T152" s="4">
        <f t="shared" si="12"/>
        <v>685.62970193855563</v>
      </c>
      <c r="U152" s="4">
        <f>T152/'Feedstock Conversions'!B$9</f>
        <v>73.133834873445934</v>
      </c>
      <c r="W152" s="4">
        <f t="shared" si="17"/>
        <v>127.51017245240769</v>
      </c>
      <c r="X152" s="4">
        <f t="shared" si="13"/>
        <v>50.629701938555627</v>
      </c>
      <c r="AE152" s="4">
        <f>$B152+'Rail Costs'!K152</f>
        <v>58.372250839865622</v>
      </c>
      <c r="AF152" s="4">
        <v>57.2</v>
      </c>
      <c r="AG152" s="4">
        <f>B152+'Rail Costs'!M152</f>
        <v>60.716752519596866</v>
      </c>
      <c r="AH152" s="4">
        <v>57.6</v>
      </c>
      <c r="AI152" s="4">
        <v>60.25</v>
      </c>
      <c r="AJ152" s="4">
        <v>57.2</v>
      </c>
      <c r="AM152" s="4">
        <f>$L152-(AE152*'Feedstock Conversions'!$B$14)-'Rail Costs'!Q152</f>
        <v>152.37690426609061</v>
      </c>
      <c r="AN152" s="4">
        <f>$L152-(AF152*'Feedstock Conversions'!$B$14)-'Rail Costs'!R152</f>
        <v>162.42645421446642</v>
      </c>
      <c r="AO152" s="4">
        <f>$L152-(AG152*'Feedstock Conversions'!$B$14)-'Rail Costs'!S152</f>
        <v>133.77029102995331</v>
      </c>
      <c r="AP152" s="4">
        <f>$L152-(AH152*'Feedstock Conversions'!$B$14)-'Rail Costs'!T152</f>
        <v>158.89843919332253</v>
      </c>
      <c r="AQ152" s="4">
        <f>$L152-(AI152*'Feedstock Conversions'!$B$14)-'Rail Costs'!U152</f>
        <v>137.32585047637582</v>
      </c>
      <c r="AR152" s="4">
        <f>$L152-(AJ152*'Feedstock Conversions'!$B$14)-'Rail Costs'!V152</f>
        <v>161.42212703198709</v>
      </c>
      <c r="AT152" s="4">
        <f>$T152-(AE152*'Feedstock Conversions'!$B$8)-'Rail Costs'!Q152</f>
        <v>144.63435536478056</v>
      </c>
      <c r="AU152" s="4">
        <f>$T152-(AF152*'Feedstock Conversions'!$B$8)-'Rail Costs'!R152</f>
        <v>155.856156153022</v>
      </c>
      <c r="AV152" s="4">
        <f>$T152-(AG152*'Feedstock Conversions'!$B$8)-'Rail Costs'!S152</f>
        <v>123.68324044891207</v>
      </c>
      <c r="AW152" s="4">
        <f>$T152-(AH152*'Feedstock Conversions'!$B$8)-'Rail Costs'!T152</f>
        <v>151.92814113187819</v>
      </c>
      <c r="AX152" s="4">
        <f>$T152-(AI152*'Feedstock Conversions'!$B$8)-'Rail Costs'!U152</f>
        <v>127.70555241493146</v>
      </c>
      <c r="AY152" s="4">
        <f>$T152-(AJ152*'Feedstock Conversions'!$B$8)-'Rail Costs'!V152</f>
        <v>154.85182897054267</v>
      </c>
      <c r="BH152">
        <f t="shared" si="14"/>
        <v>47</v>
      </c>
      <c r="BI152">
        <f t="shared" si="15"/>
        <v>2021</v>
      </c>
      <c r="BJ152">
        <f t="shared" si="18"/>
        <v>11</v>
      </c>
    </row>
    <row r="153" spans="1:62" x14ac:dyDescent="0.2">
      <c r="A153" s="11">
        <v>44526</v>
      </c>
      <c r="B153" s="4">
        <v>57</v>
      </c>
      <c r="C153" s="18">
        <f>DCO!B153+'Rail Costs'!B153</f>
        <v>61.689003359462482</v>
      </c>
      <c r="E153" s="4">
        <f>DCO!C153*'Feedstock Conversions'!B$14</f>
        <v>505.84982754759233</v>
      </c>
      <c r="F153" s="4">
        <f>DCO!C153*'Feedstock Conversions'!B$8</f>
        <v>567.53883090705483</v>
      </c>
      <c r="H153" s="4">
        <f>'Fuel Values'!B153-DCO!I153-DCO!J153-DCO!K153</f>
        <v>216.14824317903219</v>
      </c>
      <c r="I153" s="18">
        <f>('LCFS Values'!$E$4-$AA$4)/1000000*'LCFS Values'!B153*'LCFS Values'!$G$2*100</f>
        <v>116.51840682096777</v>
      </c>
      <c r="J153" s="4">
        <f>'RIN Values'!C153</f>
        <v>199.00004999999999</v>
      </c>
      <c r="K153" s="4">
        <f>'Fixed Credits Value'!B153</f>
        <v>100</v>
      </c>
      <c r="L153" s="4">
        <f t="shared" si="16"/>
        <v>631.66669999999999</v>
      </c>
      <c r="M153" s="4">
        <f>L153/'Feedstock Conversions'!B$21</f>
        <v>80.385174344616956</v>
      </c>
      <c r="O153" s="4">
        <f>'Fuel Values'!C153*100</f>
        <v>237.42000000000002</v>
      </c>
      <c r="P153" s="18">
        <f>('LCFS Values'!$E$4-AB$4)/1000000*'LCFS Values'!B153*'LCFS Values'!$G$2*100</f>
        <v>103.44379292916666</v>
      </c>
      <c r="Q153" s="4">
        <f>'RIN Values'!D153</f>
        <v>225.53338999999997</v>
      </c>
      <c r="R153" s="4">
        <f>'Fixed Credits Value'!B153</f>
        <v>100</v>
      </c>
      <c r="S153" s="4">
        <f>'Fixed Credits Value'!C153</f>
        <v>16</v>
      </c>
      <c r="T153" s="4">
        <f t="shared" si="12"/>
        <v>682.39718292916655</v>
      </c>
      <c r="U153" s="4">
        <f>T153/'Feedstock Conversions'!B$9</f>
        <v>72.789032845777768</v>
      </c>
      <c r="W153" s="4">
        <f t="shared" si="17"/>
        <v>125.81687245240767</v>
      </c>
      <c r="X153" s="4">
        <f t="shared" si="13"/>
        <v>50.730482929166556</v>
      </c>
      <c r="AE153" s="4">
        <f>$B153+'Rail Costs'!K153</f>
        <v>58.172250839865619</v>
      </c>
      <c r="AF153" s="4">
        <v>57</v>
      </c>
      <c r="AG153" s="4">
        <f>B153+'Rail Costs'!M153</f>
        <v>60.516752519596864</v>
      </c>
      <c r="AH153" s="4">
        <v>57</v>
      </c>
      <c r="AI153" s="4">
        <v>59.75</v>
      </c>
      <c r="AJ153" s="4">
        <v>57</v>
      </c>
      <c r="AM153" s="4">
        <f>$L153-(AE153*'Feedstock Conversions'!$B$14)-'Rail Costs'!Q153</f>
        <v>150.68360426609064</v>
      </c>
      <c r="AN153" s="4">
        <f>$L153-(AF153*'Feedstock Conversions'!$B$14)-'Rail Costs'!R153</f>
        <v>160.7331542144664</v>
      </c>
      <c r="AO153" s="4">
        <f>$L153-(AG153*'Feedstock Conversions'!$B$14)-'Rail Costs'!S153</f>
        <v>132.07699102995335</v>
      </c>
      <c r="AP153" s="4">
        <f>$L153-(AH153*'Feedstock Conversions'!$B$14)-'Rail Costs'!T153</f>
        <v>160.48513919332254</v>
      </c>
      <c r="AQ153" s="4">
        <f>$L153-(AI153*'Feedstock Conversions'!$B$14)-'Rail Costs'!U153</f>
        <v>138.09255047637583</v>
      </c>
      <c r="AR153" s="4">
        <f>$L153-(AJ153*'Feedstock Conversions'!$B$14)-'Rail Costs'!V153</f>
        <v>159.72882703198707</v>
      </c>
      <c r="AT153" s="4">
        <f>$T153-(AE153*'Feedstock Conversions'!$B$8)-'Rail Costs'!Q153</f>
        <v>143.24183635539151</v>
      </c>
      <c r="AU153" s="4">
        <f>$T153-(AF153*'Feedstock Conversions'!$B$8)-'Rail Costs'!R153</f>
        <v>154.46363714363295</v>
      </c>
      <c r="AV153" s="4">
        <f>$T153-(AG153*'Feedstock Conversions'!$B$8)-'Rail Costs'!S153</f>
        <v>122.29072143952303</v>
      </c>
      <c r="AW153" s="4">
        <f>$T153-(AH153*'Feedstock Conversions'!$B$8)-'Rail Costs'!T153</f>
        <v>154.21562212248909</v>
      </c>
      <c r="AX153" s="4">
        <f>$T153-(AI153*'Feedstock Conversions'!$B$8)-'Rail Costs'!U153</f>
        <v>129.07303340554239</v>
      </c>
      <c r="AY153" s="4">
        <f>$T153-(AJ153*'Feedstock Conversions'!$B$8)-'Rail Costs'!V153</f>
        <v>153.45930996115362</v>
      </c>
      <c r="BH153">
        <f t="shared" si="14"/>
        <v>48</v>
      </c>
      <c r="BI153">
        <f t="shared" si="15"/>
        <v>2021</v>
      </c>
      <c r="BJ153">
        <f t="shared" si="18"/>
        <v>11</v>
      </c>
    </row>
    <row r="154" spans="1:62" x14ac:dyDescent="0.2">
      <c r="A154" s="11">
        <v>44533</v>
      </c>
      <c r="B154" s="4">
        <v>54.1</v>
      </c>
      <c r="C154" s="18">
        <f>DCO!B154+'Rail Costs'!B154</f>
        <v>58.789003359462484</v>
      </c>
      <c r="E154" s="4">
        <f>DCO!C154*'Feedstock Conversions'!B$14</f>
        <v>482.06982754759235</v>
      </c>
      <c r="F154" s="4">
        <f>DCO!C154*'Feedstock Conversions'!B$8</f>
        <v>540.85883090705477</v>
      </c>
      <c r="H154" s="4">
        <f>'Fuel Values'!B154-DCO!I154-DCO!J154-DCO!K154</f>
        <v>212.03685093658066</v>
      </c>
      <c r="I154" s="18">
        <f>('LCFS Values'!$E$4-$AA$4)/1000000*'LCFS Values'!B154*'LCFS Values'!$G$2*100</f>
        <v>117.66314906341937</v>
      </c>
      <c r="J154" s="4">
        <f>'RIN Values'!C154</f>
        <v>195.29999999999998</v>
      </c>
      <c r="K154" s="4">
        <f>'Fixed Credits Value'!B154</f>
        <v>100</v>
      </c>
      <c r="L154" s="4">
        <f t="shared" si="16"/>
        <v>625</v>
      </c>
      <c r="M154" s="4">
        <f>L154/'Feedstock Conversions'!B$21</f>
        <v>79.536777806057529</v>
      </c>
      <c r="O154" s="4">
        <f>'Fuel Values'!C154*100</f>
        <v>210.9</v>
      </c>
      <c r="P154" s="18">
        <f>('LCFS Values'!$E$4-AB$4)/1000000*'LCFS Values'!B154*'LCFS Values'!$G$2*100</f>
        <v>104.46008282461112</v>
      </c>
      <c r="Q154" s="4">
        <f>'RIN Values'!D154</f>
        <v>221.33999999999997</v>
      </c>
      <c r="R154" s="4">
        <f>'Fixed Credits Value'!B154</f>
        <v>100</v>
      </c>
      <c r="S154" s="4">
        <f>'Fixed Credits Value'!C154</f>
        <v>16</v>
      </c>
      <c r="T154" s="4">
        <f t="shared" si="12"/>
        <v>652.70008282461106</v>
      </c>
      <c r="U154" s="4">
        <f>T154/'Feedstock Conversions'!B$9</f>
        <v>69.621342167958517</v>
      </c>
      <c r="W154" s="4">
        <f t="shared" si="17"/>
        <v>142.93017245240765</v>
      </c>
      <c r="X154" s="4">
        <f t="shared" si="13"/>
        <v>27.700082824611059</v>
      </c>
      <c r="AE154" s="4">
        <f>$B154+'Rail Costs'!K154</f>
        <v>55.27225083986562</v>
      </c>
      <c r="AF154" s="4">
        <v>54.8</v>
      </c>
      <c r="AG154" s="4">
        <f>B154+'Rail Costs'!M154</f>
        <v>57.616752519596865</v>
      </c>
      <c r="AH154" s="4">
        <v>56.1</v>
      </c>
      <c r="AI154" s="4">
        <v>55.95</v>
      </c>
      <c r="AJ154" s="4">
        <v>54.1</v>
      </c>
      <c r="AM154" s="4">
        <f>$L154-(AE154*'Feedstock Conversions'!$B$14)-'Rail Costs'!Q154</f>
        <v>167.79690426609062</v>
      </c>
      <c r="AN154" s="4">
        <f>$L154-(AF154*'Feedstock Conversions'!$B$14)-'Rail Costs'!R154</f>
        <v>172.10645421446642</v>
      </c>
      <c r="AO154" s="4">
        <f>$L154-(AG154*'Feedstock Conversions'!$B$14)-'Rail Costs'!S154</f>
        <v>149.19029102995333</v>
      </c>
      <c r="AP154" s="4">
        <f>$L154-(AH154*'Feedstock Conversions'!$B$14)-'Rail Costs'!T154</f>
        <v>161.19843919332254</v>
      </c>
      <c r="AQ154" s="4">
        <f>$L154-(AI154*'Feedstock Conversions'!$B$14)-'Rail Costs'!U154</f>
        <v>162.58585047637581</v>
      </c>
      <c r="AR154" s="4">
        <f>$L154-(AJ154*'Feedstock Conversions'!$B$14)-'Rail Costs'!V154</f>
        <v>176.8421270319871</v>
      </c>
      <c r="AT154" s="4">
        <f>$T154-(AE154*'Feedstock Conversions'!$B$8)-'Rail Costs'!Q154</f>
        <v>140.22473625083603</v>
      </c>
      <c r="AU154" s="4">
        <f>$T154-(AF154*'Feedstock Conversions'!$B$8)-'Rail Costs'!R154</f>
        <v>145.00653703907753</v>
      </c>
      <c r="AV154" s="4">
        <f>$T154-(AG154*'Feedstock Conversions'!$B$8)-'Rail Costs'!S154</f>
        <v>119.27362133496749</v>
      </c>
      <c r="AW154" s="4">
        <f>$T154-(AH154*'Feedstock Conversions'!$B$8)-'Rail Costs'!T154</f>
        <v>132.79852201793358</v>
      </c>
      <c r="AX154" s="4">
        <f>$T154-(AI154*'Feedstock Conversions'!$B$8)-'Rail Costs'!U154</f>
        <v>134.33593330098682</v>
      </c>
      <c r="AY154" s="4">
        <f>$T154-(AJ154*'Feedstock Conversions'!$B$8)-'Rail Costs'!V154</f>
        <v>150.44220985659814</v>
      </c>
      <c r="BH154">
        <f t="shared" si="14"/>
        <v>49</v>
      </c>
      <c r="BI154">
        <f t="shared" si="15"/>
        <v>2021</v>
      </c>
      <c r="BJ154">
        <f t="shared" si="18"/>
        <v>12</v>
      </c>
    </row>
    <row r="155" spans="1:62" x14ac:dyDescent="0.2">
      <c r="A155" s="11">
        <v>44540</v>
      </c>
      <c r="B155" s="4">
        <v>52.5</v>
      </c>
      <c r="C155" s="18">
        <f>DCO!B155+'Rail Costs'!B155</f>
        <v>57.189003359462482</v>
      </c>
      <c r="E155" s="4">
        <f>DCO!C155*'Feedstock Conversions'!B$14</f>
        <v>468.94982754759229</v>
      </c>
      <c r="F155" s="4">
        <f>DCO!C155*'Feedstock Conversions'!B$8</f>
        <v>526.13883090705485</v>
      </c>
      <c r="H155" s="4">
        <f>'Fuel Values'!B155-DCO!I155-DCO!J155-DCO!K155</f>
        <v>200.70956096670966</v>
      </c>
      <c r="I155" s="18">
        <f>('LCFS Values'!$E$4-$AA$4)/1000000*'LCFS Values'!B155*'LCFS Values'!$G$2*100</f>
        <v>124.94043903329033</v>
      </c>
      <c r="J155" s="4">
        <f>'RIN Values'!C155</f>
        <v>190.35000000000002</v>
      </c>
      <c r="K155" s="4">
        <f>'Fixed Credits Value'!B155</f>
        <v>100</v>
      </c>
      <c r="L155" s="4">
        <f t="shared" si="16"/>
        <v>616</v>
      </c>
      <c r="M155" s="4">
        <f>L155/'Feedstock Conversions'!B$21</f>
        <v>78.391448205650292</v>
      </c>
      <c r="O155" s="4">
        <f>'Fuel Values'!C155*100</f>
        <v>224.18</v>
      </c>
      <c r="P155" s="18">
        <f>('LCFS Values'!$E$4-AB$4)/1000000*'LCFS Values'!B155*'LCFS Values'!$G$2*100</f>
        <v>110.92078287422224</v>
      </c>
      <c r="Q155" s="4">
        <f>'RIN Values'!D155</f>
        <v>215.73000000000002</v>
      </c>
      <c r="R155" s="4">
        <f>'Fixed Credits Value'!B155</f>
        <v>100</v>
      </c>
      <c r="S155" s="4">
        <f>'Fixed Credits Value'!C155</f>
        <v>16</v>
      </c>
      <c r="T155" s="4">
        <f t="shared" ref="T155:T218" si="19">S155+R155+Q155+P155+O155</f>
        <v>666.83078287422222</v>
      </c>
      <c r="U155" s="4">
        <f>T155/'Feedstock Conversions'!B$9</f>
        <v>71.128616839917044</v>
      </c>
      <c r="W155" s="4">
        <f t="shared" si="17"/>
        <v>147.05017245240771</v>
      </c>
      <c r="X155" s="4">
        <f t="shared" ref="X155:X218" si="20">T155-L155</f>
        <v>50.830782874222223</v>
      </c>
      <c r="AE155" s="4">
        <f>$B155+'Rail Costs'!K155</f>
        <v>53.672250839865619</v>
      </c>
      <c r="AF155" s="4">
        <v>52.5</v>
      </c>
      <c r="AG155" s="4">
        <f>B155+'Rail Costs'!M155</f>
        <v>56.016752519596864</v>
      </c>
      <c r="AH155" s="4">
        <v>52.5</v>
      </c>
      <c r="AI155" s="4">
        <v>54.5</v>
      </c>
      <c r="AJ155" s="4">
        <v>52.3</v>
      </c>
      <c r="AM155" s="4">
        <f>$L155-(AE155*'Feedstock Conversions'!$B$14)-'Rail Costs'!Q155</f>
        <v>171.91690426609063</v>
      </c>
      <c r="AN155" s="4">
        <f>$L155-(AF155*'Feedstock Conversions'!$B$14)-'Rail Costs'!R155</f>
        <v>181.96645421446644</v>
      </c>
      <c r="AO155" s="4">
        <f>$L155-(AG155*'Feedstock Conversions'!$B$14)-'Rail Costs'!S155</f>
        <v>153.31029102995333</v>
      </c>
      <c r="AP155" s="4">
        <f>$L155-(AH155*'Feedstock Conversions'!$B$14)-'Rail Costs'!T155</f>
        <v>181.71843919332258</v>
      </c>
      <c r="AQ155" s="4">
        <f>$L155-(AI155*'Feedstock Conversions'!$B$14)-'Rail Costs'!U155</f>
        <v>165.4758504763758</v>
      </c>
      <c r="AR155" s="4">
        <f>$L155-(AJ155*'Feedstock Conversions'!$B$14)-'Rail Costs'!V155</f>
        <v>182.6021270319871</v>
      </c>
      <c r="AT155" s="4">
        <f>$T155-(AE155*'Feedstock Conversions'!$B$8)-'Rail Costs'!Q155</f>
        <v>169.07543630044722</v>
      </c>
      <c r="AU155" s="4">
        <f>$T155-(AF155*'Feedstock Conversions'!$B$8)-'Rail Costs'!R155</f>
        <v>180.29723708868866</v>
      </c>
      <c r="AV155" s="4">
        <f>$T155-(AG155*'Feedstock Conversions'!$B$8)-'Rail Costs'!S155</f>
        <v>148.12432138457868</v>
      </c>
      <c r="AW155" s="4">
        <f>$T155-(AH155*'Feedstock Conversions'!$B$8)-'Rail Costs'!T155</f>
        <v>180.0492220675448</v>
      </c>
      <c r="AX155" s="4">
        <f>$T155-(AI155*'Feedstock Conversions'!$B$8)-'Rail Costs'!U155</f>
        <v>161.80663335059802</v>
      </c>
      <c r="AY155" s="4">
        <f>$T155-(AJ155*'Feedstock Conversions'!$B$8)-'Rail Costs'!V155</f>
        <v>181.13290990620936</v>
      </c>
      <c r="BH155">
        <f t="shared" si="14"/>
        <v>50</v>
      </c>
      <c r="BI155">
        <f t="shared" si="15"/>
        <v>2021</v>
      </c>
      <c r="BJ155">
        <f t="shared" si="18"/>
        <v>12</v>
      </c>
    </row>
    <row r="156" spans="1:62" x14ac:dyDescent="0.2">
      <c r="A156" s="11">
        <v>44547</v>
      </c>
      <c r="B156" s="4">
        <v>52.7</v>
      </c>
      <c r="C156" s="18">
        <f>DCO!B156+'Rail Costs'!B156</f>
        <v>57.389003359462485</v>
      </c>
      <c r="E156" s="4">
        <f>DCO!C156*'Feedstock Conversions'!B$14</f>
        <v>470.58982754759234</v>
      </c>
      <c r="F156" s="4">
        <f>DCO!C156*'Feedstock Conversions'!B$8</f>
        <v>527.97883090705477</v>
      </c>
      <c r="H156" s="4">
        <f>'Fuel Values'!B156-DCO!I156-DCO!J156-DCO!K156</f>
        <v>204.3755549970968</v>
      </c>
      <c r="I156" s="18">
        <f>('LCFS Values'!$E$4-$AA$4)/1000000*'LCFS Values'!B156*'LCFS Values'!$G$2*100</f>
        <v>121.42444500290324</v>
      </c>
      <c r="J156" s="4">
        <f>'RIN Values'!C156</f>
        <v>181.2</v>
      </c>
      <c r="K156" s="4">
        <f>'Fixed Credits Value'!B156</f>
        <v>100</v>
      </c>
      <c r="L156" s="4">
        <f t="shared" si="16"/>
        <v>607</v>
      </c>
      <c r="M156" s="4">
        <f>L156/'Feedstock Conversions'!B$21</f>
        <v>77.246118605243069</v>
      </c>
      <c r="O156" s="4">
        <f>'Fuel Values'!C156*100</f>
        <v>224.16</v>
      </c>
      <c r="P156" s="18">
        <f>('LCFS Values'!$E$4-AB$4)/1000000*'LCFS Values'!B156*'LCFS Values'!$G$2*100</f>
        <v>107.79932105250001</v>
      </c>
      <c r="Q156" s="4">
        <f>'RIN Values'!D156</f>
        <v>205.35999999999999</v>
      </c>
      <c r="R156" s="4">
        <f>'Fixed Credits Value'!B156</f>
        <v>100</v>
      </c>
      <c r="S156" s="4">
        <f>'Fixed Credits Value'!C156</f>
        <v>16</v>
      </c>
      <c r="T156" s="4">
        <f t="shared" si="19"/>
        <v>653.31932105249996</v>
      </c>
      <c r="U156" s="4">
        <f>T156/'Feedstock Conversions'!B$9</f>
        <v>69.68739424559999</v>
      </c>
      <c r="W156" s="4">
        <f t="shared" si="17"/>
        <v>136.41017245240766</v>
      </c>
      <c r="X156" s="4">
        <f t="shared" si="20"/>
        <v>46.319321052499959</v>
      </c>
      <c r="AE156" s="4">
        <f>$B156+'Rail Costs'!K156</f>
        <v>53.872250839865622</v>
      </c>
      <c r="AF156" s="4">
        <v>52.4</v>
      </c>
      <c r="AG156" s="4">
        <f>B156+'Rail Costs'!M156</f>
        <v>56.216752519596866</v>
      </c>
      <c r="AH156" s="4">
        <v>52.7</v>
      </c>
      <c r="AI156" s="4">
        <v>54.5</v>
      </c>
      <c r="AJ156" s="4">
        <v>52.6</v>
      </c>
      <c r="AM156" s="4">
        <f>$L156-(AE156*'Feedstock Conversions'!$B$14)-'Rail Costs'!Q156</f>
        <v>161.27690426609058</v>
      </c>
      <c r="AN156" s="4">
        <f>$L156-(AF156*'Feedstock Conversions'!$B$14)-'Rail Costs'!R156</f>
        <v>173.78645421446643</v>
      </c>
      <c r="AO156" s="4">
        <f>$L156-(AG156*'Feedstock Conversions'!$B$14)-'Rail Costs'!S156</f>
        <v>142.67029102995335</v>
      </c>
      <c r="AP156" s="4">
        <f>$L156-(AH156*'Feedstock Conversions'!$B$14)-'Rail Costs'!T156</f>
        <v>171.07843919332254</v>
      </c>
      <c r="AQ156" s="4">
        <f>$L156-(AI156*'Feedstock Conversions'!$B$14)-'Rail Costs'!U156</f>
        <v>156.4758504763758</v>
      </c>
      <c r="AR156" s="4">
        <f>$L156-(AJ156*'Feedstock Conversions'!$B$14)-'Rail Costs'!V156</f>
        <v>171.14212703198706</v>
      </c>
      <c r="AT156" s="4">
        <f>$T156-(AE156*'Feedstock Conversions'!$B$8)-'Rail Costs'!Q156</f>
        <v>153.72397447872493</v>
      </c>
      <c r="AU156" s="4">
        <f>$T156-(AF156*'Feedstock Conversions'!$B$8)-'Rail Costs'!R156</f>
        <v>167.70577526696641</v>
      </c>
      <c r="AV156" s="4">
        <f>$T156-(AG156*'Feedstock Conversions'!$B$8)-'Rail Costs'!S156</f>
        <v>132.77285956285638</v>
      </c>
      <c r="AW156" s="4">
        <f>$T156-(AH156*'Feedstock Conversions'!$B$8)-'Rail Costs'!T156</f>
        <v>164.69776024582251</v>
      </c>
      <c r="AX156" s="4">
        <f>$T156-(AI156*'Feedstock Conversions'!$B$8)-'Rail Costs'!U156</f>
        <v>148.29517152887576</v>
      </c>
      <c r="AY156" s="4">
        <f>$T156-(AJ156*'Feedstock Conversions'!$B$8)-'Rail Costs'!V156</f>
        <v>164.86144808448705</v>
      </c>
      <c r="BH156">
        <f t="shared" si="14"/>
        <v>51</v>
      </c>
      <c r="BI156">
        <f t="shared" si="15"/>
        <v>2021</v>
      </c>
      <c r="BJ156">
        <f t="shared" si="18"/>
        <v>12</v>
      </c>
    </row>
    <row r="157" spans="1:62" x14ac:dyDescent="0.2">
      <c r="A157" s="11">
        <v>44554</v>
      </c>
      <c r="B157" s="4">
        <v>54.75</v>
      </c>
      <c r="C157" s="18">
        <f>DCO!B157+'Rail Costs'!B157</f>
        <v>59.439003359462482</v>
      </c>
      <c r="E157" s="4">
        <f>DCO!C157*'Feedstock Conversions'!B$14</f>
        <v>487.39982754759234</v>
      </c>
      <c r="F157" s="4">
        <f>DCO!C157*'Feedstock Conversions'!B$8</f>
        <v>546.83883090705478</v>
      </c>
      <c r="H157" s="4">
        <f>'Fuel Values'!B157-DCO!I157-DCO!J157-DCO!K157</f>
        <v>194.54031931532256</v>
      </c>
      <c r="I157" s="18">
        <f>('LCFS Values'!$E$4-$AA$4)/1000000*'LCFS Values'!B157*'LCFS Values'!$G$2*100</f>
        <v>119.58468068467745</v>
      </c>
      <c r="J157" s="4">
        <f>'RIN Values'!C157</f>
        <v>190.875</v>
      </c>
      <c r="K157" s="4">
        <f>'Fixed Credits Value'!B157</f>
        <v>100</v>
      </c>
      <c r="L157" s="4">
        <f t="shared" si="16"/>
        <v>605</v>
      </c>
      <c r="M157" s="4">
        <f>L157/'Feedstock Conversions'!B$21</f>
        <v>76.991600916263678</v>
      </c>
      <c r="O157" s="4">
        <f>'Fuel Values'!C157*100</f>
        <v>227.75</v>
      </c>
      <c r="P157" s="18">
        <f>('LCFS Values'!$E$4-AB$4)/1000000*'LCFS Values'!B157*'LCFS Values'!$G$2*100</f>
        <v>106.16599800624999</v>
      </c>
      <c r="Q157" s="4">
        <f>'RIN Values'!D157</f>
        <v>216.32499999999999</v>
      </c>
      <c r="R157" s="4">
        <f>'Fixed Credits Value'!B157</f>
        <v>100</v>
      </c>
      <c r="S157" s="4">
        <f>'Fixed Credits Value'!C157</f>
        <v>16</v>
      </c>
      <c r="T157" s="4">
        <f t="shared" si="19"/>
        <v>666.24099800625004</v>
      </c>
      <c r="U157" s="4">
        <f>T157/'Feedstock Conversions'!B$9</f>
        <v>71.065706454000008</v>
      </c>
      <c r="W157" s="4">
        <f t="shared" si="17"/>
        <v>117.60017245240766</v>
      </c>
      <c r="X157" s="4">
        <f t="shared" si="20"/>
        <v>61.240998006250038</v>
      </c>
      <c r="AE157" s="4">
        <f>$B157+'Rail Costs'!K157</f>
        <v>55.922250839865619</v>
      </c>
      <c r="AF157" s="4">
        <v>54.125</v>
      </c>
      <c r="AG157" s="4">
        <f>B157+'Rail Costs'!M157</f>
        <v>58.266752519596864</v>
      </c>
      <c r="AH157" s="4">
        <v>54.5</v>
      </c>
      <c r="AI157" s="4">
        <v>55.0625</v>
      </c>
      <c r="AJ157" s="4">
        <v>54.8125</v>
      </c>
      <c r="AM157" s="4">
        <f>$L157-(AE157*'Feedstock Conversions'!$B$14)-'Rail Costs'!Q157</f>
        <v>142.46690426609064</v>
      </c>
      <c r="AN157" s="4">
        <f>$L157-(AF157*'Feedstock Conversions'!$B$14)-'Rail Costs'!R157</f>
        <v>157.64145421446639</v>
      </c>
      <c r="AO157" s="4">
        <f>$L157-(AG157*'Feedstock Conversions'!$B$14)-'Rail Costs'!S157</f>
        <v>123.86029102995334</v>
      </c>
      <c r="AP157" s="4">
        <f>$L157-(AH157*'Feedstock Conversions'!$B$14)-'Rail Costs'!T157</f>
        <v>154.31843919332255</v>
      </c>
      <c r="AQ157" s="4">
        <f>$L157-(AI157*'Feedstock Conversions'!$B$14)-'Rail Costs'!U157</f>
        <v>149.86335047637579</v>
      </c>
      <c r="AR157" s="4">
        <f>$L157-(AJ157*'Feedstock Conversions'!$B$14)-'Rail Costs'!V157</f>
        <v>150.99962703198707</v>
      </c>
      <c r="AT157" s="4">
        <f>$T157-(AE157*'Feedstock Conversions'!$B$8)-'Rail Costs'!Q157</f>
        <v>147.78565143247505</v>
      </c>
      <c r="AU157" s="4">
        <f>$T157-(AF157*'Feedstock Conversions'!$B$8)-'Rail Costs'!R157</f>
        <v>164.75745222071643</v>
      </c>
      <c r="AV157" s="4">
        <f>$T157-(AG157*'Feedstock Conversions'!$B$8)-'Rail Costs'!S157</f>
        <v>126.83453651660656</v>
      </c>
      <c r="AW157" s="4">
        <f>$T157-(AH157*'Feedstock Conversions'!$B$8)-'Rail Costs'!T157</f>
        <v>161.05943719957259</v>
      </c>
      <c r="AX157" s="4">
        <f>$T157-(AI157*'Feedstock Conversions'!$B$8)-'Rail Costs'!U157</f>
        <v>156.04184848262582</v>
      </c>
      <c r="AY157" s="4">
        <f>$T157-(AJ157*'Feedstock Conversions'!$B$8)-'Rail Costs'!V157</f>
        <v>157.42812503823711</v>
      </c>
      <c r="BH157">
        <f t="shared" si="14"/>
        <v>52</v>
      </c>
      <c r="BI157">
        <f t="shared" si="15"/>
        <v>2021</v>
      </c>
      <c r="BJ157">
        <f t="shared" si="18"/>
        <v>12</v>
      </c>
    </row>
    <row r="158" spans="1:62" x14ac:dyDescent="0.2">
      <c r="A158" s="11">
        <v>44561</v>
      </c>
      <c r="B158" s="4">
        <v>55.5</v>
      </c>
      <c r="C158" s="18">
        <f>DCO!B158+'Rail Costs'!B158</f>
        <v>60.189003359462482</v>
      </c>
      <c r="E158" s="4">
        <f>DCO!C158*'Feedstock Conversions'!B$14</f>
        <v>493.54982754759232</v>
      </c>
      <c r="F158" s="4">
        <f>DCO!C158*'Feedstock Conversions'!B$8</f>
        <v>553.73883090705476</v>
      </c>
      <c r="H158" s="4">
        <f>'Fuel Values'!B158-DCO!I158-DCO!J158-DCO!K158</f>
        <v>191.72886869028224</v>
      </c>
      <c r="I158" s="18">
        <f>('LCFS Values'!$E$4-$AA$4)/1000000*'LCFS Values'!B158*'LCFS Values'!$G$2*100</f>
        <v>121.27113130971776</v>
      </c>
      <c r="J158" s="4">
        <f>'RIN Values'!C158</f>
        <v>192</v>
      </c>
      <c r="K158" s="4">
        <f>'Fixed Credits Value'!B158</f>
        <v>100</v>
      </c>
      <c r="L158" s="4">
        <f t="shared" si="16"/>
        <v>605</v>
      </c>
      <c r="M158" s="4">
        <f>L158/'Feedstock Conversions'!B$21</f>
        <v>76.991600916263678</v>
      </c>
      <c r="O158" s="4">
        <f>'Fuel Values'!C158*100</f>
        <v>238.47</v>
      </c>
      <c r="P158" s="18">
        <f>('LCFS Values'!$E$4-AB$4)/1000000*'LCFS Values'!B158*'LCFS Values'!$G$2*100</f>
        <v>107.66321079864585</v>
      </c>
      <c r="Q158" s="4">
        <f>'RIN Values'!D158</f>
        <v>217.6</v>
      </c>
      <c r="R158" s="4">
        <f>'Fixed Credits Value'!B158</f>
        <v>100</v>
      </c>
      <c r="S158" s="4">
        <f>'Fixed Credits Value'!C158</f>
        <v>16</v>
      </c>
      <c r="T158" s="4">
        <f t="shared" si="19"/>
        <v>679.73321079864593</v>
      </c>
      <c r="U158" s="4">
        <f>T158/'Feedstock Conversions'!B$9</f>
        <v>72.504875818522237</v>
      </c>
      <c r="W158" s="4">
        <f t="shared" si="17"/>
        <v>111.45017245240768</v>
      </c>
      <c r="X158" s="4">
        <f t="shared" si="20"/>
        <v>74.733210798645928</v>
      </c>
      <c r="AE158" s="4">
        <f>$B158+'Rail Costs'!K158</f>
        <v>56.672250839865619</v>
      </c>
      <c r="AF158" s="4">
        <v>55.25</v>
      </c>
      <c r="AG158" s="4">
        <f>B158+'Rail Costs'!M158</f>
        <v>59.016752519596864</v>
      </c>
      <c r="AH158" s="4">
        <v>55.5</v>
      </c>
      <c r="AI158" s="4">
        <v>55.5</v>
      </c>
      <c r="AJ158" s="4">
        <v>55.5</v>
      </c>
      <c r="AM158" s="4">
        <f>$L158-(AE158*'Feedstock Conversions'!$B$14)-'Rail Costs'!Q158</f>
        <v>136.3169042660906</v>
      </c>
      <c r="AN158" s="4">
        <f>$L158-(AF158*'Feedstock Conversions'!$B$14)-'Rail Costs'!R158</f>
        <v>148.41645421446643</v>
      </c>
      <c r="AO158" s="4">
        <f>$L158-(AG158*'Feedstock Conversions'!$B$14)-'Rail Costs'!S158</f>
        <v>117.71029102995337</v>
      </c>
      <c r="AP158" s="4">
        <f>$L158-(AH158*'Feedstock Conversions'!$B$14)-'Rail Costs'!T158</f>
        <v>146.11843919332256</v>
      </c>
      <c r="AQ158" s="4">
        <f>$L158-(AI158*'Feedstock Conversions'!$B$14)-'Rail Costs'!U158</f>
        <v>146.27585047637581</v>
      </c>
      <c r="AR158" s="4">
        <f>$L158-(AJ158*'Feedstock Conversions'!$B$14)-'Rail Costs'!V158</f>
        <v>145.36212703198709</v>
      </c>
      <c r="AT158" s="4">
        <f>$T158-(AE158*'Feedstock Conversions'!$B$8)-'Rail Costs'!Q158</f>
        <v>154.37786422487096</v>
      </c>
      <c r="AU158" s="4">
        <f>$T158-(AF158*'Feedstock Conversions'!$B$8)-'Rail Costs'!R158</f>
        <v>167.89966501311235</v>
      </c>
      <c r="AV158" s="4">
        <f>$T158-(AG158*'Feedstock Conversions'!$B$8)-'Rail Costs'!S158</f>
        <v>133.42674930900247</v>
      </c>
      <c r="AW158" s="4">
        <f>$T158-(AH158*'Feedstock Conversions'!$B$8)-'Rail Costs'!T158</f>
        <v>165.35164999196849</v>
      </c>
      <c r="AX158" s="4">
        <f>$T158-(AI158*'Feedstock Conversions'!$B$8)-'Rail Costs'!U158</f>
        <v>165.50906127502174</v>
      </c>
      <c r="AY158" s="4">
        <f>$T158-(AJ158*'Feedstock Conversions'!$B$8)-'Rail Costs'!V158</f>
        <v>164.59533783063301</v>
      </c>
      <c r="BH158">
        <f t="shared" si="14"/>
        <v>53</v>
      </c>
      <c r="BI158">
        <f t="shared" si="15"/>
        <v>2021</v>
      </c>
      <c r="BJ158">
        <f t="shared" si="18"/>
        <v>12</v>
      </c>
    </row>
    <row r="159" spans="1:62" x14ac:dyDescent="0.2">
      <c r="A159" s="11">
        <v>44568</v>
      </c>
      <c r="B159" s="4">
        <v>59.75</v>
      </c>
      <c r="C159" s="18">
        <f>DCO!B159+'Rail Costs'!B159</f>
        <v>64.458622620380737</v>
      </c>
      <c r="E159" s="4">
        <f>DCO!C159*'Feedstock Conversions'!B$14</f>
        <v>528.56070548712205</v>
      </c>
      <c r="F159" s="4">
        <f>DCO!C159*'Feedstock Conversions'!B$8</f>
        <v>593.0193281075027</v>
      </c>
      <c r="H159" s="4">
        <f>'Fuel Values'!B159-DCO!I159-DCO!J159-DCO!K159</f>
        <v>181.95466652735485</v>
      </c>
      <c r="I159" s="18">
        <f>('LCFS Values'!$E$5-$AA$4)/1000000*'LCFS Values'!B159*'LCFS Values'!$G$2*100</f>
        <v>120.77033347264516</v>
      </c>
      <c r="J159" s="4">
        <f>'RIN Values'!C159</f>
        <v>202.27499999999998</v>
      </c>
      <c r="K159" s="4">
        <f>'Fixed Credits Value'!B159</f>
        <v>100</v>
      </c>
      <c r="L159" s="4">
        <f t="shared" si="16"/>
        <v>605</v>
      </c>
      <c r="M159" s="4">
        <f>L159/'Feedstock Conversions'!B$21</f>
        <v>76.991600916263678</v>
      </c>
      <c r="O159" s="4">
        <f>'Fuel Values'!C159*100</f>
        <v>244.37000000000003</v>
      </c>
      <c r="P159" s="18">
        <f>('LCFS Values'!$E$5-AB$4)/1000000*'LCFS Values'!B159*'LCFS Values'!$G$2*100</f>
        <v>106.93418066644445</v>
      </c>
      <c r="Q159" s="4">
        <f>'RIN Values'!D159</f>
        <v>229.24499999999998</v>
      </c>
      <c r="R159" s="4">
        <f>'Fixed Credits Value'!B159</f>
        <v>100</v>
      </c>
      <c r="S159" s="4">
        <f>'Fixed Credits Value'!C159</f>
        <v>16</v>
      </c>
      <c r="T159" s="4">
        <f t="shared" si="19"/>
        <v>696.5491806664445</v>
      </c>
      <c r="U159" s="4">
        <f>T159/'Feedstock Conversions'!B$9</f>
        <v>74.298579271087419</v>
      </c>
      <c r="W159" s="4">
        <f t="shared" si="17"/>
        <v>76.43929451287795</v>
      </c>
      <c r="X159" s="4">
        <f t="shared" si="20"/>
        <v>91.549180666444499</v>
      </c>
      <c r="AE159" s="4">
        <f>$B159+'Rail Costs'!K159</f>
        <v>60.927155655095184</v>
      </c>
      <c r="AF159" s="4">
        <v>59.85</v>
      </c>
      <c r="AG159" s="4">
        <f>B159+'Rail Costs'!M159</f>
        <v>63.281466965285553</v>
      </c>
      <c r="AH159" s="4">
        <v>60</v>
      </c>
      <c r="AI159" s="4">
        <v>60.5</v>
      </c>
      <c r="AJ159" s="4">
        <v>59.5</v>
      </c>
      <c r="AM159" s="4">
        <f>$L159-(AE159*'Feedstock Conversions'!$B$14)-'Rail Costs'!Q159</f>
        <v>101.41007122954704</v>
      </c>
      <c r="AN159" s="4">
        <f>$L159-(AF159*'Feedstock Conversions'!$B$14)-'Rail Costs'!R159</f>
        <v>110.68166950406669</v>
      </c>
      <c r="AO159" s="4">
        <f>$L159-(AG159*'Feedstock Conversions'!$B$14)-'Rail Costs'!S159</f>
        <v>82.725606055183292</v>
      </c>
      <c r="AP159" s="4">
        <f>$L159-(AH159*'Feedstock Conversions'!$B$14)-'Rail Costs'!T159</f>
        <v>109.20261676316913</v>
      </c>
      <c r="AQ159" s="4">
        <f>$L159-(AI159*'Feedstock Conversions'!$B$14)-'Rail Costs'!U159</f>
        <v>105.26068667083764</v>
      </c>
      <c r="AR159" s="4">
        <f>$L159-(AJ159*'Feedstock Conversions'!$B$14)-'Rail Costs'!V159</f>
        <v>112.54314011580291</v>
      </c>
      <c r="AT159" s="4">
        <f>$T159-(AE159*'Feedstock Conversions'!$B$8)-'Rail Costs'!Q159</f>
        <v>132.03209624089641</v>
      </c>
      <c r="AU159" s="4">
        <f>$T159-(AF159*'Feedstock Conversions'!$B$8)-'Rail Costs'!R159</f>
        <v>142.38085017051117</v>
      </c>
      <c r="AV159" s="4">
        <f>$T159-(AG159*'Feedstock Conversions'!$B$8)-'Rail Costs'!S159</f>
        <v>110.99331975634227</v>
      </c>
      <c r="AW159" s="4">
        <f>$T159-(AH159*'Feedstock Conversions'!$B$8)-'Rail Costs'!T159</f>
        <v>140.75179742961356</v>
      </c>
      <c r="AX159" s="4">
        <f>$T159-(AI159*'Feedstock Conversions'!$B$8)-'Rail Costs'!U159</f>
        <v>136.30986733728218</v>
      </c>
      <c r="AY159" s="4">
        <f>$T159-(AJ159*'Feedstock Conversions'!$B$8)-'Rail Costs'!V159</f>
        <v>144.59232078224741</v>
      </c>
      <c r="BH159">
        <f t="shared" si="14"/>
        <v>2</v>
      </c>
      <c r="BI159">
        <f t="shared" si="15"/>
        <v>2022</v>
      </c>
      <c r="BJ159">
        <f t="shared" si="18"/>
        <v>1</v>
      </c>
    </row>
    <row r="160" spans="1:62" x14ac:dyDescent="0.2">
      <c r="A160" s="11">
        <v>44575</v>
      </c>
      <c r="B160" s="4">
        <v>62.4</v>
      </c>
      <c r="C160" s="18">
        <f>DCO!B160+'Rail Costs'!B160</f>
        <v>67.108622620380743</v>
      </c>
      <c r="E160" s="4">
        <f>DCO!C160*'Feedstock Conversions'!B$14</f>
        <v>550.29070548712207</v>
      </c>
      <c r="F160" s="4">
        <f>DCO!C160*'Feedstock Conversions'!B$8</f>
        <v>617.39932810750281</v>
      </c>
      <c r="H160" s="4">
        <f>'Fuel Values'!B160-DCO!I160-DCO!J160-DCO!K160</f>
        <v>179.68940724325807</v>
      </c>
      <c r="I160" s="18">
        <f>('LCFS Values'!$E$5-$AA$4)/1000000*'LCFS Values'!B160*'LCFS Values'!$G$2*100</f>
        <v>121.01059275674193</v>
      </c>
      <c r="J160" s="4">
        <f>'RIN Values'!C160</f>
        <v>204.29999999999998</v>
      </c>
      <c r="K160" s="4">
        <f>'Fixed Credits Value'!B160</f>
        <v>100</v>
      </c>
      <c r="L160" s="4">
        <f t="shared" si="16"/>
        <v>605</v>
      </c>
      <c r="M160" s="4">
        <f>L160/'Feedstock Conversions'!B$21</f>
        <v>76.991600916263678</v>
      </c>
      <c r="O160" s="4">
        <f>'Fuel Values'!C160*100</f>
        <v>258.76</v>
      </c>
      <c r="P160" s="18">
        <f>('LCFS Values'!$E$5-AB$4)/1000000*'LCFS Values'!B160*'LCFS Values'!$G$2*100</f>
        <v>107.14691444761111</v>
      </c>
      <c r="Q160" s="4">
        <f>'RIN Values'!D160</f>
        <v>231.53999999999996</v>
      </c>
      <c r="R160" s="4">
        <f>'Fixed Credits Value'!B160</f>
        <v>100</v>
      </c>
      <c r="S160" s="4">
        <f>'Fixed Credits Value'!C160</f>
        <v>16</v>
      </c>
      <c r="T160" s="4">
        <f t="shared" si="19"/>
        <v>713.44691444761111</v>
      </c>
      <c r="U160" s="4">
        <f>T160/'Feedstock Conversions'!B$9</f>
        <v>76.101004207745191</v>
      </c>
      <c r="W160" s="4">
        <f t="shared" si="17"/>
        <v>54.709294512877932</v>
      </c>
      <c r="X160" s="4">
        <f t="shared" si="20"/>
        <v>108.44691444761111</v>
      </c>
      <c r="AE160" s="4">
        <f>$B160+'Rail Costs'!K160</f>
        <v>63.577155655095183</v>
      </c>
      <c r="AF160" s="4">
        <v>64.75</v>
      </c>
      <c r="AG160" s="4">
        <f>B160+'Rail Costs'!M160</f>
        <v>65.931466965285551</v>
      </c>
      <c r="AH160" s="4">
        <v>63.5</v>
      </c>
      <c r="AI160" s="4">
        <v>63.05</v>
      </c>
      <c r="AJ160" s="4">
        <v>62.8</v>
      </c>
      <c r="AM160" s="4">
        <f>$L160-(AE160*'Feedstock Conversions'!$B$14)-'Rail Costs'!Q160</f>
        <v>79.680071229547025</v>
      </c>
      <c r="AN160" s="4">
        <f>$L160-(AF160*'Feedstock Conversions'!$B$14)-'Rail Costs'!R160</f>
        <v>70.50166950406674</v>
      </c>
      <c r="AO160" s="4">
        <f>$L160-(AG160*'Feedstock Conversions'!$B$14)-'Rail Costs'!S160</f>
        <v>60.995606055183273</v>
      </c>
      <c r="AP160" s="4">
        <f>$L160-(AH160*'Feedstock Conversions'!$B$14)-'Rail Costs'!T160</f>
        <v>80.502616763169144</v>
      </c>
      <c r="AQ160" s="4">
        <f>$L160-(AI160*'Feedstock Conversions'!$B$14)-'Rail Costs'!U160</f>
        <v>84.350686670837732</v>
      </c>
      <c r="AR160" s="4">
        <f>$L160-(AJ160*'Feedstock Conversions'!$B$14)-'Rail Costs'!V160</f>
        <v>85.483140115802968</v>
      </c>
      <c r="AT160" s="4">
        <f>$T160-(AE160*'Feedstock Conversions'!$B$8)-'Rail Costs'!Q160</f>
        <v>124.54983002206302</v>
      </c>
      <c r="AU160" s="4">
        <f>$T160-(AF160*'Feedstock Conversions'!$B$8)-'Rail Costs'!R160</f>
        <v>114.19858395167785</v>
      </c>
      <c r="AV160" s="4">
        <f>$T160-(AG160*'Feedstock Conversions'!$B$8)-'Rail Costs'!S160</f>
        <v>103.51105353750889</v>
      </c>
      <c r="AW160" s="4">
        <f>$T160-(AH160*'Feedstock Conversions'!$B$8)-'Rail Costs'!T160</f>
        <v>125.44953121078025</v>
      </c>
      <c r="AX160" s="4">
        <f>$T160-(AI160*'Feedstock Conversions'!$B$8)-'Rail Costs'!U160</f>
        <v>129.74760111844876</v>
      </c>
      <c r="AY160" s="4">
        <f>$T160-(AJ160*'Feedstock Conversions'!$B$8)-'Rail Costs'!V160</f>
        <v>131.13005456341412</v>
      </c>
      <c r="BH160">
        <f t="shared" si="14"/>
        <v>3</v>
      </c>
      <c r="BI160">
        <f t="shared" si="15"/>
        <v>2022</v>
      </c>
      <c r="BJ160">
        <f t="shared" si="18"/>
        <v>1</v>
      </c>
    </row>
    <row r="161" spans="1:62" x14ac:dyDescent="0.2">
      <c r="A161" s="11">
        <v>44582</v>
      </c>
      <c r="B161" s="4">
        <v>67.125</v>
      </c>
      <c r="C161" s="18">
        <f>DCO!B161+'Rail Costs'!B161</f>
        <v>71.833622620380737</v>
      </c>
      <c r="E161" s="4">
        <f>DCO!C161*'Feedstock Conversions'!B$14</f>
        <v>589.03570548712196</v>
      </c>
      <c r="F161" s="4">
        <f>DCO!C161*'Feedstock Conversions'!B$8</f>
        <v>660.86932810750272</v>
      </c>
      <c r="H161" s="4">
        <f>'Fuel Values'!B161-DCO!I161-DCO!J161-DCO!K161</f>
        <v>198.22736419689517</v>
      </c>
      <c r="I161" s="18">
        <f>('LCFS Values'!$E$5-$AA$4)/1000000*'LCFS Values'!B161*'LCFS Values'!$G$2*100</f>
        <v>119.42888580310485</v>
      </c>
      <c r="J161" s="4">
        <f>'RIN Values'!C161</f>
        <v>193.59375</v>
      </c>
      <c r="K161" s="4">
        <f>'Fixed Credits Value'!B161</f>
        <v>100</v>
      </c>
      <c r="L161" s="4">
        <f t="shared" si="16"/>
        <v>611.25</v>
      </c>
      <c r="M161" s="4">
        <f>L161/'Feedstock Conversions'!B$21</f>
        <v>77.786968694324258</v>
      </c>
      <c r="O161" s="4">
        <f>'Fuel Values'!C161*100</f>
        <v>269.23</v>
      </c>
      <c r="P161" s="18">
        <f>('LCFS Values'!$E$5-AB$4)/1000000*'LCFS Values'!B161*'LCFS Values'!$G$2*100</f>
        <v>105.74641705493053</v>
      </c>
      <c r="Q161" s="4">
        <f>'RIN Values'!D161</f>
        <v>219.40625</v>
      </c>
      <c r="R161" s="4">
        <f>'Fixed Credits Value'!B161</f>
        <v>100</v>
      </c>
      <c r="S161" s="4">
        <f>'Fixed Credits Value'!C161</f>
        <v>16</v>
      </c>
      <c r="T161" s="4">
        <f t="shared" si="19"/>
        <v>710.38266705493061</v>
      </c>
      <c r="U161" s="4">
        <f>T161/'Feedstock Conversions'!B$9</f>
        <v>75.774151152525931</v>
      </c>
      <c r="W161" s="4">
        <f t="shared" si="17"/>
        <v>22.214294512878041</v>
      </c>
      <c r="X161" s="4">
        <f t="shared" si="20"/>
        <v>99.132667054930607</v>
      </c>
      <c r="AE161" s="4">
        <f>$B161+'Rail Costs'!K161</f>
        <v>68.302155655095191</v>
      </c>
      <c r="AF161" s="4">
        <v>67.875</v>
      </c>
      <c r="AG161" s="4">
        <f>B161+'Rail Costs'!M161</f>
        <v>70.656466965285546</v>
      </c>
      <c r="AH161" s="4">
        <v>67.75</v>
      </c>
      <c r="AI161" s="4">
        <v>65.875</v>
      </c>
      <c r="AJ161" s="4">
        <v>67.0625</v>
      </c>
      <c r="AM161" s="4">
        <f>$L161-(AE161*'Feedstock Conversions'!$B$14)-'Rail Costs'!Q161</f>
        <v>47.185071229547013</v>
      </c>
      <c r="AN161" s="4">
        <f>$L161-(AF161*'Feedstock Conversions'!$B$14)-'Rail Costs'!R161</f>
        <v>51.126669504066733</v>
      </c>
      <c r="AO161" s="4">
        <f>$L161-(AG161*'Feedstock Conversions'!$B$14)-'Rail Costs'!S161</f>
        <v>28.500606055183383</v>
      </c>
      <c r="AP161" s="4">
        <f>$L161-(AH161*'Feedstock Conversions'!$B$14)-'Rail Costs'!T161</f>
        <v>51.902616763169121</v>
      </c>
      <c r="AQ161" s="4">
        <f>$L161-(AI161*'Feedstock Conversions'!$B$14)-'Rail Costs'!U161</f>
        <v>67.435686670837654</v>
      </c>
      <c r="AR161" s="4">
        <f>$L161-(AJ161*'Feedstock Conversions'!$B$14)-'Rail Costs'!V161</f>
        <v>56.780640115802981</v>
      </c>
      <c r="AT161" s="4">
        <f>$T161-(AE161*'Feedstock Conversions'!$B$8)-'Rail Costs'!Q161</f>
        <v>78.015582629382379</v>
      </c>
      <c r="AU161" s="4">
        <f>$T161-(AF161*'Feedstock Conversions'!$B$8)-'Rail Costs'!R161</f>
        <v>82.384336558997347</v>
      </c>
      <c r="AV161" s="4">
        <f>$T161-(AG161*'Feedstock Conversions'!$B$8)-'Rail Costs'!S161</f>
        <v>56.976806144828473</v>
      </c>
      <c r="AW161" s="4">
        <f>$T161-(AH161*'Feedstock Conversions'!$B$8)-'Rail Costs'!T161</f>
        <v>83.285283818099728</v>
      </c>
      <c r="AX161" s="4">
        <f>$T161-(AI161*'Feedstock Conversions'!$B$8)-'Rail Costs'!U161</f>
        <v>100.69335372576826</v>
      </c>
      <c r="AY161" s="4">
        <f>$T161-(AJ161*'Feedstock Conversions'!$B$8)-'Rail Costs'!V161</f>
        <v>88.850807170733589</v>
      </c>
      <c r="BH161">
        <f t="shared" si="14"/>
        <v>4</v>
      </c>
      <c r="BI161">
        <f t="shared" si="15"/>
        <v>2022</v>
      </c>
      <c r="BJ161">
        <f t="shared" si="18"/>
        <v>1</v>
      </c>
    </row>
    <row r="162" spans="1:62" x14ac:dyDescent="0.2">
      <c r="A162" s="11">
        <v>44589</v>
      </c>
      <c r="B162" s="4">
        <v>69.3</v>
      </c>
      <c r="C162" s="18">
        <f>DCO!B162+'Rail Costs'!B162</f>
        <v>74.008622620380734</v>
      </c>
      <c r="E162" s="4">
        <f>DCO!C162*'Feedstock Conversions'!B$14</f>
        <v>606.870705487122</v>
      </c>
      <c r="F162" s="4">
        <f>DCO!C162*'Feedstock Conversions'!B$8</f>
        <v>680.87932810750272</v>
      </c>
      <c r="H162" s="4">
        <f>'Fuel Values'!B162-DCO!I162-DCO!J162-DCO!K162</f>
        <v>201.78583330579033</v>
      </c>
      <c r="I162" s="18">
        <f>('LCFS Values'!$E$5-$AA$4)/1000000*'LCFS Values'!B162*'LCFS Values'!$G$2*100</f>
        <v>119.68916669420966</v>
      </c>
      <c r="J162" s="4">
        <f>'RIN Values'!C162</f>
        <v>210.52499999999998</v>
      </c>
      <c r="K162" s="4">
        <f>'Fixed Credits Value'!B162</f>
        <v>100</v>
      </c>
      <c r="L162" s="4">
        <f t="shared" si="16"/>
        <v>632</v>
      </c>
      <c r="M162" s="4">
        <f>L162/'Feedstock Conversions'!B$21</f>
        <v>80.427589717485375</v>
      </c>
      <c r="O162" s="4">
        <f>'Fuel Values'!C162*100</f>
        <v>273.41000000000003</v>
      </c>
      <c r="P162" s="18">
        <f>('LCFS Values'!$E$5-AB$4)/1000000*'LCFS Values'!B162*'LCFS Values'!$G$2*100</f>
        <v>105.97687865119443</v>
      </c>
      <c r="Q162" s="4">
        <f>'RIN Values'!D162</f>
        <v>238.59499999999997</v>
      </c>
      <c r="R162" s="4">
        <f>'Fixed Credits Value'!B162</f>
        <v>100</v>
      </c>
      <c r="S162" s="4">
        <f>'Fixed Credits Value'!C162</f>
        <v>16</v>
      </c>
      <c r="T162" s="4">
        <f t="shared" si="19"/>
        <v>733.98187865119439</v>
      </c>
      <c r="U162" s="4">
        <f>T162/'Feedstock Conversions'!B$9</f>
        <v>78.291400389460733</v>
      </c>
      <c r="W162" s="4">
        <f t="shared" si="17"/>
        <v>25.129294512878005</v>
      </c>
      <c r="X162" s="4">
        <f t="shared" si="20"/>
        <v>101.98187865119439</v>
      </c>
      <c r="AE162" s="4">
        <f>$B162+'Rail Costs'!K162</f>
        <v>70.477155655095174</v>
      </c>
      <c r="AF162" s="4">
        <v>70.05</v>
      </c>
      <c r="AG162" s="4">
        <f>B162+'Rail Costs'!M162</f>
        <v>72.831466965285557</v>
      </c>
      <c r="AH162" s="4">
        <v>69.3</v>
      </c>
      <c r="AI162" s="4">
        <v>66.5</v>
      </c>
      <c r="AJ162" s="4">
        <v>69.3</v>
      </c>
      <c r="AM162" s="4">
        <f>$L162-(AE162*'Feedstock Conversions'!$B$14)-'Rail Costs'!Q162</f>
        <v>50.10007122954709</v>
      </c>
      <c r="AN162" s="4">
        <f>$L162-(AF162*'Feedstock Conversions'!$B$14)-'Rail Costs'!R162</f>
        <v>54.041669504066697</v>
      </c>
      <c r="AO162" s="4">
        <f>$L162-(AG162*'Feedstock Conversions'!$B$14)-'Rail Costs'!S162</f>
        <v>31.415606055183233</v>
      </c>
      <c r="AP162" s="4">
        <f>$L162-(AH162*'Feedstock Conversions'!$B$14)-'Rail Costs'!T162</f>
        <v>59.942616763169198</v>
      </c>
      <c r="AQ162" s="4">
        <f>$L162-(AI162*'Feedstock Conversions'!$B$14)-'Rail Costs'!U162</f>
        <v>83.060686670837654</v>
      </c>
      <c r="AR162" s="4">
        <f>$L162-(AJ162*'Feedstock Conversions'!$B$14)-'Rail Costs'!V162</f>
        <v>59.183140115803013</v>
      </c>
      <c r="AT162" s="4">
        <f>$T162-(AE162*'Feedstock Conversions'!$B$8)-'Rail Costs'!Q162</f>
        <v>81.604794225646401</v>
      </c>
      <c r="AU162" s="4">
        <f>$T162-(AF162*'Feedstock Conversions'!$B$8)-'Rail Costs'!R162</f>
        <v>85.973548155261142</v>
      </c>
      <c r="AV162" s="4">
        <f>$T162-(AG162*'Feedstock Conversions'!$B$8)-'Rail Costs'!S162</f>
        <v>60.566017741092153</v>
      </c>
      <c r="AW162" s="4">
        <f>$T162-(AH162*'Feedstock Conversions'!$B$8)-'Rail Costs'!T162</f>
        <v>92.624495414363523</v>
      </c>
      <c r="AX162" s="4">
        <f>$T162-(AI162*'Feedstock Conversions'!$B$8)-'Rail Costs'!U162</f>
        <v>118.54256532203205</v>
      </c>
      <c r="AY162" s="4">
        <f>$T162-(AJ162*'Feedstock Conversions'!$B$8)-'Rail Costs'!V162</f>
        <v>91.865018766997338</v>
      </c>
      <c r="BH162">
        <f t="shared" si="14"/>
        <v>5</v>
      </c>
      <c r="BI162">
        <f t="shared" si="15"/>
        <v>2022</v>
      </c>
      <c r="BJ162">
        <f t="shared" si="18"/>
        <v>1</v>
      </c>
    </row>
    <row r="163" spans="1:62" x14ac:dyDescent="0.2">
      <c r="A163" s="11">
        <v>44596</v>
      </c>
      <c r="B163" s="4">
        <v>71.8</v>
      </c>
      <c r="C163" s="18">
        <f>DCO!B163+'Rail Costs'!B163</f>
        <v>76.508622620380734</v>
      </c>
      <c r="E163" s="4">
        <f>DCO!C163*'Feedstock Conversions'!B$14</f>
        <v>627.370705487122</v>
      </c>
      <c r="F163" s="4">
        <f>DCO!C163*'Feedstock Conversions'!B$8</f>
        <v>703.87932810750272</v>
      </c>
      <c r="H163" s="4">
        <f>'Fuel Values'!B163-DCO!I163-DCO!J163-DCO!K163</f>
        <v>221.02597577370977</v>
      </c>
      <c r="I163" s="18">
        <f>('LCFS Values'!$E$5-$AA$4)/1000000*'LCFS Values'!B163*'LCFS Values'!$G$2*100</f>
        <v>114.92402422629031</v>
      </c>
      <c r="J163" s="4">
        <f>'RIN Values'!C163</f>
        <v>214.04999999999998</v>
      </c>
      <c r="K163" s="4">
        <f>'Fixed Credits Value'!B163</f>
        <v>100</v>
      </c>
      <c r="L163" s="4">
        <f t="shared" si="16"/>
        <v>650</v>
      </c>
      <c r="M163" s="4">
        <f>L163/'Feedstock Conversions'!B$21</f>
        <v>82.718248918299821</v>
      </c>
      <c r="O163" s="4">
        <f>'Fuel Values'!C163*100</f>
        <v>280.12</v>
      </c>
      <c r="P163" s="18">
        <f>('LCFS Values'!$E$5-AB$4)/1000000*'LCFS Values'!B163*'LCFS Values'!$G$2*100</f>
        <v>101.75765865805555</v>
      </c>
      <c r="Q163" s="4">
        <f>'RIN Values'!D163</f>
        <v>242.58999999999997</v>
      </c>
      <c r="R163" s="4">
        <f>'Fixed Credits Value'!B163</f>
        <v>100</v>
      </c>
      <c r="S163" s="4">
        <f>'Fixed Credits Value'!C163</f>
        <v>16</v>
      </c>
      <c r="T163" s="4">
        <f t="shared" si="19"/>
        <v>740.4676586580556</v>
      </c>
      <c r="U163" s="4">
        <f>T163/'Feedstock Conversions'!B$9</f>
        <v>78.98321692352593</v>
      </c>
      <c r="W163" s="4">
        <f t="shared" si="17"/>
        <v>22.629294512878005</v>
      </c>
      <c r="X163" s="4">
        <f t="shared" si="20"/>
        <v>90.467658658055598</v>
      </c>
      <c r="AE163" s="4">
        <f>$B163+'Rail Costs'!K163</f>
        <v>72.977155655095174</v>
      </c>
      <c r="AF163" s="4">
        <v>72.3</v>
      </c>
      <c r="AG163" s="4">
        <f>B163+'Rail Costs'!M163</f>
        <v>75.331466965285557</v>
      </c>
      <c r="AH163" s="4">
        <v>72.099999999999994</v>
      </c>
      <c r="AI163" s="4">
        <v>71.599999999999994</v>
      </c>
      <c r="AJ163" s="4">
        <v>71.5</v>
      </c>
      <c r="AM163" s="4">
        <f>$L163-(AE163*'Feedstock Conversions'!$B$14)-'Rail Costs'!Q163</f>
        <v>47.600071229547204</v>
      </c>
      <c r="AN163" s="4">
        <f>$L163-(AF163*'Feedstock Conversions'!$B$14)-'Rail Costs'!R163</f>
        <v>53.591669504066765</v>
      </c>
      <c r="AO163" s="4">
        <f>$L163-(AG163*'Feedstock Conversions'!$B$14)-'Rail Costs'!S163</f>
        <v>28.915606055183233</v>
      </c>
      <c r="AP163" s="4">
        <f>$L163-(AH163*'Feedstock Conversions'!$B$14)-'Rail Costs'!T163</f>
        <v>54.982616763169162</v>
      </c>
      <c r="AQ163" s="4">
        <f>$L163-(AI163*'Feedstock Conversions'!$B$14)-'Rail Costs'!U163</f>
        <v>59.240686670837718</v>
      </c>
      <c r="AR163" s="4">
        <f>$L163-(AJ163*'Feedstock Conversions'!$B$14)-'Rail Costs'!V163</f>
        <v>59.143140115802936</v>
      </c>
      <c r="AT163" s="4">
        <f>$T163-(AE163*'Feedstock Conversions'!$B$8)-'Rail Costs'!Q163</f>
        <v>65.090574232507606</v>
      </c>
      <c r="AU163" s="4">
        <f>$T163-(AF163*'Feedstock Conversions'!$B$8)-'Rail Costs'!R163</f>
        <v>71.759328162122301</v>
      </c>
      <c r="AV163" s="4">
        <f>$T163-(AG163*'Feedstock Conversions'!$B$8)-'Rail Costs'!S163</f>
        <v>44.051797747953358</v>
      </c>
      <c r="AW163" s="4">
        <f>$T163-(AH163*'Feedstock Conversions'!$B$8)-'Rail Costs'!T163</f>
        <v>73.350275421224737</v>
      </c>
      <c r="AX163" s="4">
        <f>$T163-(AI163*'Feedstock Conversions'!$B$8)-'Rail Costs'!U163</f>
        <v>78.108345328893293</v>
      </c>
      <c r="AY163" s="4">
        <f>$T163-(AJ163*'Feedstock Conversions'!$B$8)-'Rail Costs'!V163</f>
        <v>78.110798773858534</v>
      </c>
      <c r="BH163">
        <f t="shared" si="14"/>
        <v>6</v>
      </c>
      <c r="BI163">
        <f t="shared" si="15"/>
        <v>2022</v>
      </c>
      <c r="BJ163">
        <f t="shared" si="18"/>
        <v>2</v>
      </c>
    </row>
    <row r="164" spans="1:62" x14ac:dyDescent="0.2">
      <c r="A164" s="11">
        <v>44603</v>
      </c>
      <c r="B164" s="4">
        <v>72.5</v>
      </c>
      <c r="C164" s="18">
        <f>DCO!B164+'Rail Costs'!B164</f>
        <v>77.208622620380737</v>
      </c>
      <c r="E164" s="4">
        <f>DCO!C164*'Feedstock Conversions'!B$14</f>
        <v>633.110705487122</v>
      </c>
      <c r="F164" s="4">
        <f>DCO!C164*'Feedstock Conversions'!B$8</f>
        <v>710.31932810750277</v>
      </c>
      <c r="H164" s="4">
        <f>'Fuel Values'!B164-DCO!I164-DCO!J164-DCO!K164</f>
        <v>237.95779076238716</v>
      </c>
      <c r="I164" s="18">
        <f>('LCFS Values'!$E$5-$AA$4)/1000000*'LCFS Values'!B164*'LCFS Values'!$G$2*100</f>
        <v>113.24220923761293</v>
      </c>
      <c r="J164" s="4">
        <f>'RIN Values'!C164</f>
        <v>208.79999999999998</v>
      </c>
      <c r="K164" s="4">
        <f>'Fixed Credits Value'!B164</f>
        <v>100</v>
      </c>
      <c r="L164" s="4">
        <f t="shared" si="16"/>
        <v>660</v>
      </c>
      <c r="M164" s="4">
        <f>L164/'Feedstock Conversions'!B$21</f>
        <v>83.990837363196746</v>
      </c>
      <c r="O164" s="4">
        <f>'Fuel Values'!C164*100</f>
        <v>285.17</v>
      </c>
      <c r="P164" s="18">
        <f>('LCFS Values'!$E$5-AB$4)/1000000*'LCFS Values'!B164*'LCFS Values'!$G$2*100</f>
        <v>100.26852218988888</v>
      </c>
      <c r="Q164" s="4">
        <f>'RIN Values'!D164</f>
        <v>236.64</v>
      </c>
      <c r="R164" s="4">
        <f>'Fixed Credits Value'!B164</f>
        <v>100</v>
      </c>
      <c r="S164" s="4">
        <f>'Fixed Credits Value'!C164</f>
        <v>16</v>
      </c>
      <c r="T164" s="4">
        <f t="shared" si="19"/>
        <v>738.07852218988887</v>
      </c>
      <c r="U164" s="4">
        <f>T164/'Feedstock Conversions'!B$9</f>
        <v>78.728375700254816</v>
      </c>
      <c r="W164" s="4">
        <f t="shared" si="17"/>
        <v>26.889294512877996</v>
      </c>
      <c r="X164" s="4">
        <f t="shared" si="20"/>
        <v>78.078522189888872</v>
      </c>
      <c r="AE164" s="4">
        <f>$B164+'Rail Costs'!K164</f>
        <v>73.677155655095191</v>
      </c>
      <c r="AF164" s="4">
        <v>72.625</v>
      </c>
      <c r="AG164" s="4">
        <f>B164+'Rail Costs'!M164</f>
        <v>76.031466965285546</v>
      </c>
      <c r="AH164" s="4">
        <v>73</v>
      </c>
      <c r="AI164" s="4">
        <v>73.25</v>
      </c>
      <c r="AJ164" s="4">
        <v>70.900000000000006</v>
      </c>
      <c r="AM164" s="4">
        <f>$L164-(AE164*'Feedstock Conversions'!$B$14)-'Rail Costs'!Q164</f>
        <v>51.860071229546968</v>
      </c>
      <c r="AN164" s="4">
        <f>$L164-(AF164*'Feedstock Conversions'!$B$14)-'Rail Costs'!R164</f>
        <v>60.926669504066687</v>
      </c>
      <c r="AO164" s="4">
        <f>$L164-(AG164*'Feedstock Conversions'!$B$14)-'Rail Costs'!S164</f>
        <v>33.175606055183337</v>
      </c>
      <c r="AP164" s="4">
        <f>$L164-(AH164*'Feedstock Conversions'!$B$14)-'Rail Costs'!T164</f>
        <v>57.602616763169166</v>
      </c>
      <c r="AQ164" s="4">
        <f>$L164-(AI164*'Feedstock Conversions'!$B$14)-'Rail Costs'!U164</f>
        <v>55.710686670837632</v>
      </c>
      <c r="AR164" s="4">
        <f>$L164-(AJ164*'Feedstock Conversions'!$B$14)-'Rail Costs'!V164</f>
        <v>74.063140115802895</v>
      </c>
      <c r="AT164" s="4">
        <f>$T164-(AE164*'Feedstock Conversions'!$B$8)-'Rail Costs'!Q164</f>
        <v>56.261437764340705</v>
      </c>
      <c r="AU164" s="4">
        <f>$T164-(AF164*'Feedstock Conversions'!$B$8)-'Rail Costs'!R164</f>
        <v>66.380191693955567</v>
      </c>
      <c r="AV164" s="4">
        <f>$T164-(AG164*'Feedstock Conversions'!$B$8)-'Rail Costs'!S164</f>
        <v>35.222661279786692</v>
      </c>
      <c r="AW164" s="4">
        <f>$T164-(AH164*'Feedstock Conversions'!$B$8)-'Rail Costs'!T164</f>
        <v>62.681138953058039</v>
      </c>
      <c r="AX164" s="4">
        <f>$T164-(AI164*'Feedstock Conversions'!$B$8)-'Rail Costs'!U164</f>
        <v>60.539208860726504</v>
      </c>
      <c r="AY164" s="4">
        <f>$T164-(AJ164*'Feedstock Conversions'!$B$8)-'Rail Costs'!V164</f>
        <v>81.24166230569179</v>
      </c>
      <c r="BH164">
        <f t="shared" si="14"/>
        <v>7</v>
      </c>
      <c r="BI164">
        <f t="shared" si="15"/>
        <v>2022</v>
      </c>
      <c r="BJ164">
        <f t="shared" si="18"/>
        <v>2</v>
      </c>
    </row>
    <row r="165" spans="1:62" x14ac:dyDescent="0.2">
      <c r="A165" s="11">
        <v>44610</v>
      </c>
      <c r="B165" s="4">
        <v>72.900000000000006</v>
      </c>
      <c r="C165" s="18">
        <f>DCO!B165+'Rail Costs'!B165</f>
        <v>77.608622620380743</v>
      </c>
      <c r="E165" s="4">
        <f>DCO!C165*'Feedstock Conversions'!B$14</f>
        <v>636.39070548712209</v>
      </c>
      <c r="F165" s="4">
        <f>DCO!C165*'Feedstock Conversions'!B$8</f>
        <v>713.99932810750283</v>
      </c>
      <c r="H165" s="4">
        <f>'Fuel Values'!B165-DCO!I165-DCO!J165-DCO!K165</f>
        <v>231.56374147074189</v>
      </c>
      <c r="I165" s="18">
        <f>('LCFS Values'!$E$5-$AA$4)/1000000*'LCFS Values'!B165*'LCFS Values'!$G$2*100</f>
        <v>112.36125852925809</v>
      </c>
      <c r="J165" s="4">
        <f>'RIN Values'!C165</f>
        <v>219.07500000000002</v>
      </c>
      <c r="K165" s="4">
        <f>'Fixed Credits Value'!B165</f>
        <v>100</v>
      </c>
      <c r="L165" s="4">
        <f t="shared" si="16"/>
        <v>663</v>
      </c>
      <c r="M165" s="4">
        <f>L165/'Feedstock Conversions'!B$21</f>
        <v>84.372613896665825</v>
      </c>
      <c r="O165" s="4">
        <f>'Fuel Values'!C165*100</f>
        <v>286</v>
      </c>
      <c r="P165" s="18">
        <f>('LCFS Values'!$E$5-AB$4)/1000000*'LCFS Values'!B165*'LCFS Values'!$G$2*100</f>
        <v>99.488498325611104</v>
      </c>
      <c r="Q165" s="4">
        <f>'RIN Values'!D165</f>
        <v>248.28500000000003</v>
      </c>
      <c r="R165" s="4">
        <f>'Fixed Credits Value'!B165</f>
        <v>100</v>
      </c>
      <c r="S165" s="4">
        <f>'Fixed Credits Value'!C165</f>
        <v>16</v>
      </c>
      <c r="T165" s="4">
        <f t="shared" si="19"/>
        <v>749.77349832561117</v>
      </c>
      <c r="U165" s="4">
        <f>T165/'Feedstock Conversions'!B$9</f>
        <v>79.975839821398523</v>
      </c>
      <c r="W165" s="4">
        <f t="shared" si="17"/>
        <v>26.609294512877909</v>
      </c>
      <c r="X165" s="4">
        <f t="shared" si="20"/>
        <v>86.773498325611172</v>
      </c>
      <c r="AE165" s="4">
        <f>$B165+'Rail Costs'!K165</f>
        <v>74.077155655095197</v>
      </c>
      <c r="AF165" s="4">
        <v>73.2</v>
      </c>
      <c r="AG165" s="4">
        <f>B165+'Rail Costs'!M165</f>
        <v>76.431466965285551</v>
      </c>
      <c r="AH165" s="4">
        <v>73</v>
      </c>
      <c r="AI165" s="4">
        <v>73.25</v>
      </c>
      <c r="AJ165" s="4">
        <v>72.25</v>
      </c>
      <c r="AM165" s="4">
        <f>$L165-(AE165*'Feedstock Conversions'!$B$14)-'Rail Costs'!Q165</f>
        <v>51.580071229546995</v>
      </c>
      <c r="AN165" s="4">
        <f>$L165-(AF165*'Feedstock Conversions'!$B$14)-'Rail Costs'!R165</f>
        <v>59.211669504066656</v>
      </c>
      <c r="AO165" s="4">
        <f>$L165-(AG165*'Feedstock Conversions'!$B$14)-'Rail Costs'!S165</f>
        <v>32.895606055183364</v>
      </c>
      <c r="AP165" s="4">
        <f>$L165-(AH165*'Feedstock Conversions'!$B$14)-'Rail Costs'!T165</f>
        <v>60.602616763169166</v>
      </c>
      <c r="AQ165" s="4">
        <f>$L165-(AI165*'Feedstock Conversions'!$B$14)-'Rail Costs'!U165</f>
        <v>58.710686670837632</v>
      </c>
      <c r="AR165" s="4">
        <f>$L165-(AJ165*'Feedstock Conversions'!$B$14)-'Rail Costs'!V165</f>
        <v>65.993140115802959</v>
      </c>
      <c r="AT165" s="4">
        <f>$T165-(AE165*'Feedstock Conversions'!$B$8)-'Rail Costs'!Q165</f>
        <v>64.276413900062948</v>
      </c>
      <c r="AU165" s="4">
        <f>$T165-(AF165*'Feedstock Conversions'!$B$8)-'Rail Costs'!R165</f>
        <v>72.785167829677903</v>
      </c>
      <c r="AV165" s="4">
        <f>$T165-(AG165*'Feedstock Conversions'!$B$8)-'Rail Costs'!S165</f>
        <v>43.237637415508928</v>
      </c>
      <c r="AW165" s="4">
        <f>$T165-(AH165*'Feedstock Conversions'!$B$8)-'Rail Costs'!T165</f>
        <v>74.376115088780338</v>
      </c>
      <c r="AX165" s="4">
        <f>$T165-(AI165*'Feedstock Conversions'!$B$8)-'Rail Costs'!U165</f>
        <v>72.234184996448803</v>
      </c>
      <c r="AY165" s="4">
        <f>$T165-(AJ165*'Feedstock Conversions'!$B$8)-'Rail Costs'!V165</f>
        <v>80.516638441414131</v>
      </c>
      <c r="BH165">
        <f t="shared" si="14"/>
        <v>8</v>
      </c>
      <c r="BI165">
        <f t="shared" si="15"/>
        <v>2022</v>
      </c>
      <c r="BJ165">
        <f t="shared" si="18"/>
        <v>2</v>
      </c>
    </row>
    <row r="166" spans="1:62" x14ac:dyDescent="0.2">
      <c r="A166" s="11">
        <v>44617</v>
      </c>
      <c r="B166" s="4">
        <v>76.5</v>
      </c>
      <c r="C166" s="18">
        <f>DCO!B166+'Rail Costs'!B166</f>
        <v>81.208622620380737</v>
      </c>
      <c r="E166" s="4">
        <f>DCO!C166*'Feedstock Conversions'!B$14</f>
        <v>665.91070548712196</v>
      </c>
      <c r="F166" s="4">
        <f>DCO!C166*'Feedstock Conversions'!B$8</f>
        <v>747.11932810750272</v>
      </c>
      <c r="H166" s="4">
        <f>'Fuel Values'!B166-DCO!I166-DCO!J166-DCO!K166</f>
        <v>217.16606861467744</v>
      </c>
      <c r="I166" s="18">
        <f>('LCFS Values'!$E$5-$AA$4)/1000000*'LCFS Values'!B166*'LCFS Values'!$G$2*100</f>
        <v>112.52143138532259</v>
      </c>
      <c r="J166" s="4">
        <f>'RIN Values'!C166</f>
        <v>235.3125</v>
      </c>
      <c r="K166" s="4">
        <f>'Fixed Credits Value'!B166</f>
        <v>100</v>
      </c>
      <c r="L166" s="4">
        <f t="shared" si="16"/>
        <v>665</v>
      </c>
      <c r="M166" s="4">
        <f>L166/'Feedstock Conversions'!B$21</f>
        <v>84.627131585645202</v>
      </c>
      <c r="O166" s="4">
        <f>'Fuel Values'!C166*100</f>
        <v>285.86</v>
      </c>
      <c r="P166" s="18">
        <f>('LCFS Values'!$E$5-AB$4)/1000000*'LCFS Values'!B166*'LCFS Values'!$G$2*100</f>
        <v>99.630320846388884</v>
      </c>
      <c r="Q166" s="4">
        <f>'RIN Values'!D166</f>
        <v>266.6875</v>
      </c>
      <c r="R166" s="4">
        <f>'Fixed Credits Value'!B166</f>
        <v>100</v>
      </c>
      <c r="S166" s="4">
        <f>'Fixed Credits Value'!C166</f>
        <v>16</v>
      </c>
      <c r="T166" s="4">
        <f t="shared" si="19"/>
        <v>768.17782084638884</v>
      </c>
      <c r="U166" s="4">
        <f>T166/'Feedstock Conversions'!B$9</f>
        <v>81.938967556948143</v>
      </c>
      <c r="W166" s="4">
        <f t="shared" si="17"/>
        <v>-0.91070548712195887</v>
      </c>
      <c r="X166" s="4">
        <f t="shared" si="20"/>
        <v>103.17782084638884</v>
      </c>
      <c r="AE166" s="4">
        <f>$B166+'Rail Costs'!K166</f>
        <v>77.677155655095191</v>
      </c>
      <c r="AF166" s="4">
        <v>77.25</v>
      </c>
      <c r="AG166" s="4">
        <f>B166+'Rail Costs'!M166</f>
        <v>80.031466965285546</v>
      </c>
      <c r="AH166" s="4">
        <v>77</v>
      </c>
      <c r="AI166" s="4">
        <v>76.375</v>
      </c>
      <c r="AJ166" s="4">
        <v>76.5</v>
      </c>
      <c r="AM166" s="4">
        <f>$L166-(AE166*'Feedstock Conversions'!$B$14)-'Rail Costs'!Q166</f>
        <v>24.060071229547013</v>
      </c>
      <c r="AN166" s="4">
        <f>$L166-(AF166*'Feedstock Conversions'!$B$14)-'Rail Costs'!R166</f>
        <v>28.001669504066733</v>
      </c>
      <c r="AO166" s="4">
        <f>$L166-(AG166*'Feedstock Conversions'!$B$14)-'Rail Costs'!S166</f>
        <v>5.3756060551833844</v>
      </c>
      <c r="AP166" s="4">
        <f>$L166-(AH166*'Feedstock Conversions'!$B$14)-'Rail Costs'!T166</f>
        <v>29.802616763169095</v>
      </c>
      <c r="AQ166" s="4">
        <f>$L166-(AI166*'Feedstock Conversions'!$B$14)-'Rail Costs'!U166</f>
        <v>35.085686670837632</v>
      </c>
      <c r="AR166" s="4">
        <f>$L166-(AJ166*'Feedstock Conversions'!$B$14)-'Rail Costs'!V166</f>
        <v>33.143140115802936</v>
      </c>
      <c r="AT166" s="4">
        <f>$T166-(AE166*'Feedstock Conversions'!$B$8)-'Rail Costs'!Q166</f>
        <v>49.560736420840605</v>
      </c>
      <c r="AU166" s="4">
        <f>$T166-(AF166*'Feedstock Conversions'!$B$8)-'Rail Costs'!R166</f>
        <v>53.929490350455573</v>
      </c>
      <c r="AV166" s="4">
        <f>$T166-(AG166*'Feedstock Conversions'!$B$8)-'Rail Costs'!S166</f>
        <v>28.521959936286706</v>
      </c>
      <c r="AW166" s="4">
        <f>$T166-(AH166*'Feedstock Conversions'!$B$8)-'Rail Costs'!T166</f>
        <v>55.980437609557939</v>
      </c>
      <c r="AX166" s="4">
        <f>$T166-(AI166*'Feedstock Conversions'!$B$8)-'Rail Costs'!U166</f>
        <v>61.888507517226472</v>
      </c>
      <c r="AY166" s="4">
        <f>$T166-(AJ166*'Feedstock Conversions'!$B$8)-'Rail Costs'!V166</f>
        <v>59.820960962191776</v>
      </c>
      <c r="BH166">
        <f t="shared" si="14"/>
        <v>9</v>
      </c>
      <c r="BI166">
        <f t="shared" si="15"/>
        <v>2022</v>
      </c>
      <c r="BJ166">
        <f t="shared" si="18"/>
        <v>2</v>
      </c>
    </row>
    <row r="167" spans="1:62" x14ac:dyDescent="0.2">
      <c r="A167" s="11">
        <v>44624</v>
      </c>
      <c r="B167" s="4">
        <v>80.2</v>
      </c>
      <c r="C167" s="18">
        <f>DCO!B167+'Rail Costs'!B167</f>
        <v>84.90862262038074</v>
      </c>
      <c r="E167" s="4">
        <f>DCO!C167*'Feedstock Conversions'!B$14</f>
        <v>696.25070548712199</v>
      </c>
      <c r="F167" s="4">
        <f>DCO!C167*'Feedstock Conversions'!B$8</f>
        <v>781.1593281075028</v>
      </c>
      <c r="H167" s="4">
        <f>'Fuel Values'!B167-DCO!I167-DCO!J167-DCO!K167</f>
        <v>237.61633431170969</v>
      </c>
      <c r="I167" s="18">
        <f>('LCFS Values'!$E$5-$AA$4)/1000000*'LCFS Values'!B167*'LCFS Values'!$G$2*100</f>
        <v>109.95866568829031</v>
      </c>
      <c r="J167" s="4">
        <f>'RIN Values'!C167</f>
        <v>229.42499999999998</v>
      </c>
      <c r="K167" s="4">
        <f>'Fixed Credits Value'!B167</f>
        <v>100</v>
      </c>
      <c r="L167" s="4">
        <f t="shared" si="16"/>
        <v>677</v>
      </c>
      <c r="M167" s="4">
        <f>L167/'Feedstock Conversions'!B$21</f>
        <v>86.154237719521504</v>
      </c>
      <c r="O167" s="4">
        <f>'Fuel Values'!C167*100</f>
        <v>339.78000000000003</v>
      </c>
      <c r="P167" s="18">
        <f>('LCFS Values'!$E$5-AB$4)/1000000*'LCFS Values'!B167*'LCFS Values'!$G$2*100</f>
        <v>97.361160513944441</v>
      </c>
      <c r="Q167" s="4">
        <f>'RIN Values'!D167</f>
        <v>260.01499999999999</v>
      </c>
      <c r="R167" s="4">
        <f>'Fixed Credits Value'!B167</f>
        <v>100</v>
      </c>
      <c r="S167" s="4">
        <f>'Fixed Credits Value'!C167</f>
        <v>16</v>
      </c>
      <c r="T167" s="4">
        <f t="shared" si="19"/>
        <v>813.15616051394454</v>
      </c>
      <c r="U167" s="4">
        <f>T167/'Feedstock Conversions'!B$9</f>
        <v>86.736657121487411</v>
      </c>
      <c r="W167" s="4">
        <f t="shared" si="17"/>
        <v>-19.250705487121991</v>
      </c>
      <c r="X167" s="4">
        <f t="shared" si="20"/>
        <v>136.15616051394454</v>
      </c>
      <c r="AE167" s="4">
        <f>$B167+'Rail Costs'!K167</f>
        <v>81.37715565509518</v>
      </c>
      <c r="AF167" s="4">
        <v>80.849999999999994</v>
      </c>
      <c r="AG167" s="4">
        <f>B167+'Rail Costs'!M167</f>
        <v>83.731466965285563</v>
      </c>
      <c r="AH167" s="4">
        <v>80.55</v>
      </c>
      <c r="AI167" s="4">
        <v>79.400000000000006</v>
      </c>
      <c r="AJ167" s="4">
        <v>80.2</v>
      </c>
      <c r="AM167" s="4">
        <f>$L167-(AE167*'Feedstock Conversions'!$B$14)-'Rail Costs'!Q167</f>
        <v>5.7200712295470959</v>
      </c>
      <c r="AN167" s="4">
        <f>$L167-(AF167*'Feedstock Conversions'!$B$14)-'Rail Costs'!R167</f>
        <v>10.481669504066751</v>
      </c>
      <c r="AO167" s="4">
        <f>$L167-(AG167*'Feedstock Conversions'!$B$14)-'Rail Costs'!S167</f>
        <v>-12.964393944816761</v>
      </c>
      <c r="AP167" s="4">
        <f>$L167-(AH167*'Feedstock Conversions'!$B$14)-'Rail Costs'!T167</f>
        <v>12.692616763169196</v>
      </c>
      <c r="AQ167" s="4">
        <f>$L167-(AI167*'Feedstock Conversions'!$B$14)-'Rail Costs'!U167</f>
        <v>22.280686670837564</v>
      </c>
      <c r="AR167" s="4">
        <f>$L167-(AJ167*'Feedstock Conversions'!$B$14)-'Rail Costs'!V167</f>
        <v>14.803140115802901</v>
      </c>
      <c r="AT167" s="4">
        <f>$T167-(AE167*'Feedstock Conversions'!$B$8)-'Rail Costs'!Q167</f>
        <v>60.499076088396457</v>
      </c>
      <c r="AU167" s="4">
        <f>$T167-(AF167*'Feedstock Conversions'!$B$8)-'Rail Costs'!R167</f>
        <v>65.787830018011277</v>
      </c>
      <c r="AV167" s="4">
        <f>$T167-(AG167*'Feedstock Conversions'!$B$8)-'Rail Costs'!S167</f>
        <v>39.460299603842216</v>
      </c>
      <c r="AW167" s="4">
        <f>$T167-(AH167*'Feedstock Conversions'!$B$8)-'Rail Costs'!T167</f>
        <v>68.298777277113672</v>
      </c>
      <c r="AX167" s="4">
        <f>$T167-(AI167*'Feedstock Conversions'!$B$8)-'Rail Costs'!U167</f>
        <v>79.036847184782133</v>
      </c>
      <c r="AY167" s="4">
        <f>$T167-(AJ167*'Feedstock Conversions'!$B$8)-'Rail Costs'!V167</f>
        <v>70.759300629747514</v>
      </c>
      <c r="BH167">
        <f t="shared" si="14"/>
        <v>10</v>
      </c>
      <c r="BI167">
        <f t="shared" si="15"/>
        <v>2022</v>
      </c>
      <c r="BJ167">
        <f t="shared" si="18"/>
        <v>3</v>
      </c>
    </row>
    <row r="168" spans="1:62" x14ac:dyDescent="0.2">
      <c r="A168" s="11">
        <v>44631</v>
      </c>
      <c r="B168" s="4">
        <v>82.4</v>
      </c>
      <c r="C168" s="18">
        <f>DCO!B168+'Rail Costs'!B168</f>
        <v>87.108622620380743</v>
      </c>
      <c r="E168" s="4">
        <f>DCO!C168*'Feedstock Conversions'!B$14</f>
        <v>714.29070548712207</v>
      </c>
      <c r="F168" s="4">
        <f>DCO!C168*'Feedstock Conversions'!B$8</f>
        <v>801.39932810750281</v>
      </c>
      <c r="H168" s="4">
        <f>'Fuel Values'!B168-DCO!I168-DCO!J168-DCO!K168</f>
        <v>311.28169284970966</v>
      </c>
      <c r="I168" s="18">
        <f>('LCFS Values'!$E$5-$AA$4)/1000000*'LCFS Values'!B168*'LCFS Values'!$G$2*100</f>
        <v>104.99330715029032</v>
      </c>
      <c r="J168" s="4">
        <f>'RIN Values'!C168</f>
        <v>208.72500000000002</v>
      </c>
      <c r="K168" s="4">
        <f>'Fixed Credits Value'!B168</f>
        <v>100</v>
      </c>
      <c r="L168" s="4">
        <f t="shared" si="16"/>
        <v>725</v>
      </c>
      <c r="M168" s="4">
        <f>L168/'Feedstock Conversions'!B$21</f>
        <v>92.262662255026726</v>
      </c>
      <c r="O168" s="4">
        <f>'Fuel Values'!C168*100</f>
        <v>371.76</v>
      </c>
      <c r="P168" s="18">
        <f>('LCFS Values'!$E$5-AB$4)/1000000*'LCFS Values'!B168*'LCFS Values'!$G$2*100</f>
        <v>92.964662369833334</v>
      </c>
      <c r="Q168" s="4">
        <f>'RIN Values'!D168</f>
        <v>236.55500000000001</v>
      </c>
      <c r="R168" s="4">
        <f>'Fixed Credits Value'!B168</f>
        <v>100</v>
      </c>
      <c r="S168" s="4">
        <f>'Fixed Credits Value'!C168</f>
        <v>16</v>
      </c>
      <c r="T168" s="4">
        <f t="shared" si="19"/>
        <v>817.27966236983332</v>
      </c>
      <c r="U168" s="4">
        <f>T168/'Feedstock Conversions'!B$9</f>
        <v>87.176497319448885</v>
      </c>
      <c r="W168" s="4">
        <f t="shared" si="17"/>
        <v>10.709294512877932</v>
      </c>
      <c r="X168" s="4">
        <f t="shared" si="20"/>
        <v>92.279662369833318</v>
      </c>
      <c r="AE168" s="4">
        <f>$B168+'Rail Costs'!K168</f>
        <v>83.577155655095197</v>
      </c>
      <c r="AF168" s="4">
        <v>82.75</v>
      </c>
      <c r="AG168" s="4">
        <f>B168+'Rail Costs'!M168</f>
        <v>85.931466965285551</v>
      </c>
      <c r="AH168" s="4">
        <v>82.75</v>
      </c>
      <c r="AI168" s="4">
        <v>84.3</v>
      </c>
      <c r="AJ168" s="4">
        <v>82.7</v>
      </c>
      <c r="AM168" s="4">
        <f>$L168-(AE168*'Feedstock Conversions'!$B$14)-'Rail Costs'!Q168</f>
        <v>35.680071229547018</v>
      </c>
      <c r="AN168" s="4">
        <f>$L168-(AF168*'Feedstock Conversions'!$B$14)-'Rail Costs'!R168</f>
        <v>42.90166950406671</v>
      </c>
      <c r="AO168" s="4">
        <f>$L168-(AG168*'Feedstock Conversions'!$B$14)-'Rail Costs'!S168</f>
        <v>16.995606055183273</v>
      </c>
      <c r="AP168" s="4">
        <f>$L168-(AH168*'Feedstock Conversions'!$B$14)-'Rail Costs'!T168</f>
        <v>42.652616763169121</v>
      </c>
      <c r="AQ168" s="4">
        <f>$L168-(AI168*'Feedstock Conversions'!$B$14)-'Rail Costs'!U168</f>
        <v>30.100686670837728</v>
      </c>
      <c r="AR168" s="4">
        <f>$L168-(AJ168*'Feedstock Conversions'!$B$14)-'Rail Costs'!V168</f>
        <v>42.303140115802904</v>
      </c>
      <c r="AT168" s="4">
        <f>$T168-(AE168*'Feedstock Conversions'!$B$8)-'Rail Costs'!Q168</f>
        <v>44.38257794428511</v>
      </c>
      <c r="AU168" s="4">
        <f>$T168-(AF168*'Feedstock Conversions'!$B$8)-'Rail Costs'!R168</f>
        <v>52.431331873900028</v>
      </c>
      <c r="AV168" s="4">
        <f>$T168-(AG168*'Feedstock Conversions'!$B$8)-'Rail Costs'!S168</f>
        <v>23.343801459731097</v>
      </c>
      <c r="AW168" s="4">
        <f>$T168-(AH168*'Feedstock Conversions'!$B$8)-'Rail Costs'!T168</f>
        <v>52.182279133002439</v>
      </c>
      <c r="AX168" s="4">
        <f>$T168-(AI168*'Feedstock Conversions'!$B$8)-'Rail Costs'!U168</f>
        <v>38.080349040670981</v>
      </c>
      <c r="AY168" s="4">
        <f>$T168-(AJ168*'Feedstock Conversions'!$B$8)-'Rail Costs'!V168</f>
        <v>51.88280248563629</v>
      </c>
      <c r="BH168">
        <f t="shared" si="14"/>
        <v>11</v>
      </c>
      <c r="BI168">
        <f t="shared" si="15"/>
        <v>2022</v>
      </c>
      <c r="BJ168">
        <f t="shared" si="18"/>
        <v>3</v>
      </c>
    </row>
    <row r="169" spans="1:62" x14ac:dyDescent="0.2">
      <c r="A169" s="11">
        <v>44638</v>
      </c>
      <c r="B169" s="4">
        <v>79.2</v>
      </c>
      <c r="C169" s="18">
        <f>DCO!B169+'Rail Costs'!B169</f>
        <v>83.90862262038074</v>
      </c>
      <c r="E169" s="4">
        <f>DCO!C169*'Feedstock Conversions'!B$14</f>
        <v>688.05070548712206</v>
      </c>
      <c r="F169" s="4">
        <f>DCO!C169*'Feedstock Conversions'!B$8</f>
        <v>771.95932810750276</v>
      </c>
      <c r="H169" s="4">
        <f>'Fuel Values'!B169-DCO!I169-DCO!J169-DCO!K169</f>
        <v>306.35235388582259</v>
      </c>
      <c r="I169" s="18">
        <f>('LCFS Values'!$E$5-$AA$4)/1000000*'LCFS Values'!B169*'LCFS Values'!$G$2*100</f>
        <v>99.747646114177428</v>
      </c>
      <c r="J169" s="4">
        <f>'RIN Values'!C169</f>
        <v>228.89999999999998</v>
      </c>
      <c r="K169" s="4">
        <f>'Fixed Credits Value'!B169</f>
        <v>100</v>
      </c>
      <c r="L169" s="4">
        <f t="shared" si="16"/>
        <v>735</v>
      </c>
      <c r="M169" s="4">
        <f>L169/'Feedstock Conversions'!B$21</f>
        <v>93.535250699923651</v>
      </c>
      <c r="O169" s="4">
        <f>'Fuel Values'!C169*100</f>
        <v>330.83</v>
      </c>
      <c r="P169" s="18">
        <f>('LCFS Values'!$E$5-AB$4)/1000000*'LCFS Values'!B169*'LCFS Values'!$G$2*100</f>
        <v>88.319974814361103</v>
      </c>
      <c r="Q169" s="4">
        <f>'RIN Values'!D169</f>
        <v>259.41999999999996</v>
      </c>
      <c r="R169" s="4">
        <f>'Fixed Credits Value'!B169</f>
        <v>100</v>
      </c>
      <c r="S169" s="4">
        <f>'Fixed Credits Value'!C169</f>
        <v>16</v>
      </c>
      <c r="T169" s="4">
        <f t="shared" si="19"/>
        <v>794.5699748143611</v>
      </c>
      <c r="U169" s="4">
        <f>T169/'Feedstock Conversions'!B$9</f>
        <v>84.754130646865178</v>
      </c>
      <c r="W169" s="4">
        <f t="shared" si="17"/>
        <v>46.949294512877941</v>
      </c>
      <c r="X169" s="4">
        <f t="shared" si="20"/>
        <v>59.569974814361103</v>
      </c>
      <c r="AE169" s="4">
        <f>$B169+'Rail Costs'!K169</f>
        <v>80.37715565509518</v>
      </c>
      <c r="AF169" s="4">
        <v>80.2</v>
      </c>
      <c r="AG169" s="4">
        <f>B169+'Rail Costs'!M169</f>
        <v>82.731466965285563</v>
      </c>
      <c r="AH169" s="4">
        <v>79.75</v>
      </c>
      <c r="AI169" s="4">
        <v>81.900000000000006</v>
      </c>
      <c r="AJ169" s="4">
        <v>79.2</v>
      </c>
      <c r="AM169" s="4">
        <f>$L169-(AE169*'Feedstock Conversions'!$B$14)-'Rail Costs'!Q169</f>
        <v>71.920071229547148</v>
      </c>
      <c r="AN169" s="4">
        <f>$L169-(AF169*'Feedstock Conversions'!$B$14)-'Rail Costs'!R169</f>
        <v>73.811669504066685</v>
      </c>
      <c r="AO169" s="4">
        <f>$L169-(AG169*'Feedstock Conversions'!$B$14)-'Rail Costs'!S169</f>
        <v>53.235606055183283</v>
      </c>
      <c r="AP169" s="4">
        <f>$L169-(AH169*'Feedstock Conversions'!$B$14)-'Rail Costs'!T169</f>
        <v>77.252616763169144</v>
      </c>
      <c r="AQ169" s="4">
        <f>$L169-(AI169*'Feedstock Conversions'!$B$14)-'Rail Costs'!U169</f>
        <v>59.780686670837568</v>
      </c>
      <c r="AR169" s="4">
        <f>$L169-(AJ169*'Feedstock Conversions'!$B$14)-'Rail Costs'!V169</f>
        <v>81.00314011580295</v>
      </c>
      <c r="AT169" s="4">
        <f>$T169-(AE169*'Feedstock Conversions'!$B$8)-'Rail Costs'!Q169</f>
        <v>51.112890388813064</v>
      </c>
      <c r="AU169" s="4">
        <f>$T169-(AF169*'Feedstock Conversions'!$B$8)-'Rail Costs'!R169</f>
        <v>53.18164431842785</v>
      </c>
      <c r="AV169" s="4">
        <f>$T169-(AG169*'Feedstock Conversions'!$B$8)-'Rail Costs'!S169</f>
        <v>30.074113904258823</v>
      </c>
      <c r="AW169" s="4">
        <f>$T169-(AH169*'Feedstock Conversions'!$B$8)-'Rail Costs'!T169</f>
        <v>57.072591577530247</v>
      </c>
      <c r="AX169" s="4">
        <f>$T169-(AI169*'Feedstock Conversions'!$B$8)-'Rail Costs'!U169</f>
        <v>37.450661485198694</v>
      </c>
      <c r="AY169" s="4">
        <f>$T169-(AJ169*'Feedstock Conversions'!$B$8)-'Rail Costs'!V169</f>
        <v>61.373114930164007</v>
      </c>
      <c r="BH169">
        <f t="shared" si="14"/>
        <v>12</v>
      </c>
      <c r="BI169">
        <f t="shared" si="15"/>
        <v>2022</v>
      </c>
      <c r="BJ169">
        <f t="shared" si="18"/>
        <v>3</v>
      </c>
    </row>
    <row r="170" spans="1:62" x14ac:dyDescent="0.2">
      <c r="A170" s="11">
        <v>44645</v>
      </c>
      <c r="B170" s="4">
        <v>79.3</v>
      </c>
      <c r="C170" s="18">
        <f>DCO!B170+'Rail Costs'!B170</f>
        <v>84.008622620380734</v>
      </c>
      <c r="E170" s="4">
        <f>DCO!C170*'Feedstock Conversions'!B$14</f>
        <v>688.870705487122</v>
      </c>
      <c r="F170" s="4">
        <f>DCO!C170*'Feedstock Conversions'!B$8</f>
        <v>772.87932810750272</v>
      </c>
      <c r="H170" s="4">
        <f>'Fuel Values'!B170-DCO!I170-DCO!J170-DCO!K170</f>
        <v>314.20396563029033</v>
      </c>
      <c r="I170" s="18">
        <f>('LCFS Values'!$E$5-$AA$4)/1000000*'LCFS Values'!B170*'LCFS Values'!$G$2*100</f>
        <v>93.621034369709676</v>
      </c>
      <c r="J170" s="4">
        <f>'RIN Values'!C170</f>
        <v>224.17499999999998</v>
      </c>
      <c r="K170" s="4">
        <f>'Fixed Credits Value'!B170</f>
        <v>100</v>
      </c>
      <c r="L170" s="4">
        <f t="shared" si="16"/>
        <v>732</v>
      </c>
      <c r="M170" s="4">
        <f>L170/'Feedstock Conversions'!B$21</f>
        <v>93.153474166454572</v>
      </c>
      <c r="O170" s="4">
        <f>'Fuel Values'!C170*100</f>
        <v>401.96</v>
      </c>
      <c r="P170" s="18">
        <f>('LCFS Values'!$E$5-AB$4)/1000000*'LCFS Values'!B170*'LCFS Values'!$G$2*100</f>
        <v>82.895263394611106</v>
      </c>
      <c r="Q170" s="4">
        <f>'RIN Values'!D170</f>
        <v>254.06499999999997</v>
      </c>
      <c r="R170" s="4">
        <f>'Fixed Credits Value'!B170</f>
        <v>100</v>
      </c>
      <c r="S170" s="4">
        <f>'Fixed Credits Value'!C170</f>
        <v>16</v>
      </c>
      <c r="T170" s="4">
        <f t="shared" si="19"/>
        <v>854.92026339461108</v>
      </c>
      <c r="U170" s="4">
        <f>T170/'Feedstock Conversions'!B$9</f>
        <v>91.19149476209185</v>
      </c>
      <c r="W170" s="4">
        <f t="shared" si="17"/>
        <v>43.129294512878005</v>
      </c>
      <c r="X170" s="4">
        <f t="shared" si="20"/>
        <v>122.92026339461108</v>
      </c>
      <c r="AE170" s="4">
        <f>$B170+'Rail Costs'!K170</f>
        <v>80.477155655095174</v>
      </c>
      <c r="AF170" s="4">
        <v>80.3</v>
      </c>
      <c r="AG170" s="4">
        <f>B170+'Rail Costs'!M170</f>
        <v>82.831466965285557</v>
      </c>
      <c r="AH170" s="4">
        <v>80.7</v>
      </c>
      <c r="AI170" s="4">
        <v>80.8</v>
      </c>
      <c r="AJ170" s="4">
        <v>79.7</v>
      </c>
      <c r="AM170" s="4">
        <f>$L170-(AE170*'Feedstock Conversions'!$B$14)-'Rail Costs'!Q170</f>
        <v>68.100071229547211</v>
      </c>
      <c r="AN170" s="4">
        <f>$L170-(AF170*'Feedstock Conversions'!$B$14)-'Rail Costs'!R170</f>
        <v>69.991669504066749</v>
      </c>
      <c r="AO170" s="4">
        <f>$L170-(AG170*'Feedstock Conversions'!$B$14)-'Rail Costs'!S170</f>
        <v>49.415606055183233</v>
      </c>
      <c r="AP170" s="4">
        <f>$L170-(AH170*'Feedstock Conversions'!$B$14)-'Rail Costs'!T170</f>
        <v>66.462616763169066</v>
      </c>
      <c r="AQ170" s="4">
        <f>$L170-(AI170*'Feedstock Conversions'!$B$14)-'Rail Costs'!U170</f>
        <v>65.800686670837663</v>
      </c>
      <c r="AR170" s="4">
        <f>$L170-(AJ170*'Feedstock Conversions'!$B$14)-'Rail Costs'!V170</f>
        <v>73.903140115802927</v>
      </c>
      <c r="AT170" s="4">
        <f>$T170-(AE170*'Feedstock Conversions'!$B$8)-'Rail Costs'!Q170</f>
        <v>110.54317896906309</v>
      </c>
      <c r="AU170" s="4">
        <f>$T170-(AF170*'Feedstock Conversions'!$B$8)-'Rail Costs'!R170</f>
        <v>112.61193289867788</v>
      </c>
      <c r="AV170" s="4">
        <f>$T170-(AG170*'Feedstock Conversions'!$B$8)-'Rail Costs'!S170</f>
        <v>89.504402484508844</v>
      </c>
      <c r="AW170" s="4">
        <f>$T170-(AH170*'Feedstock Conversions'!$B$8)-'Rail Costs'!T170</f>
        <v>108.68288015778022</v>
      </c>
      <c r="AX170" s="4">
        <f>$T170-(AI170*'Feedstock Conversions'!$B$8)-'Rail Costs'!U170</f>
        <v>107.92095006544879</v>
      </c>
      <c r="AY170" s="4">
        <f>$T170-(AJ170*'Feedstock Conversions'!$B$8)-'Rail Costs'!V170</f>
        <v>117.12340351041397</v>
      </c>
      <c r="BH170">
        <f t="shared" si="14"/>
        <v>13</v>
      </c>
      <c r="BI170">
        <f t="shared" si="15"/>
        <v>2022</v>
      </c>
      <c r="BJ170">
        <f t="shared" si="18"/>
        <v>3</v>
      </c>
    </row>
    <row r="171" spans="1:62" x14ac:dyDescent="0.2">
      <c r="A171" s="11">
        <v>44652</v>
      </c>
      <c r="B171" s="4">
        <v>78.099999999999994</v>
      </c>
      <c r="C171" s="18">
        <f>DCO!B171+'Rail Costs'!B171</f>
        <v>82.906718924971997</v>
      </c>
      <c r="E171" s="4">
        <f>DCO!C171*'Feedstock Conversions'!B$14</f>
        <v>679.83509518477035</v>
      </c>
      <c r="F171" s="4">
        <f>DCO!C171*'Feedstock Conversions'!B$8</f>
        <v>762.74181410974234</v>
      </c>
      <c r="H171" s="4">
        <f>'Fuel Values'!B171-DCO!I171-DCO!J171-DCO!K171</f>
        <v>337.28016279687097</v>
      </c>
      <c r="I171" s="18">
        <f>('LCFS Values'!$E$5-$AA$4)/1000000*'LCFS Values'!B171*'LCFS Values'!$G$2*100</f>
        <v>97.144837203129029</v>
      </c>
      <c r="J171" s="4">
        <f>'RIN Values'!C171</f>
        <v>217.57500000000002</v>
      </c>
      <c r="K171" s="4">
        <f>'Fixed Credits Value'!B171</f>
        <v>100</v>
      </c>
      <c r="L171" s="4">
        <f t="shared" si="16"/>
        <v>752</v>
      </c>
      <c r="M171" s="4">
        <f>L171/'Feedstock Conversions'!B$21</f>
        <v>95.698651056248409</v>
      </c>
      <c r="O171" s="4">
        <f>'Fuel Values'!C171*100</f>
        <v>369.46</v>
      </c>
      <c r="P171" s="18">
        <f>('LCFS Values'!$E$5-AB$4)/1000000*'LCFS Values'!B171*'LCFS Values'!$G$2*100</f>
        <v>86.015358851722212</v>
      </c>
      <c r="Q171" s="4">
        <f>'RIN Values'!D171</f>
        <v>246.58500000000001</v>
      </c>
      <c r="R171" s="4">
        <f>'Fixed Credits Value'!B171</f>
        <v>100</v>
      </c>
      <c r="S171" s="4">
        <f>'Fixed Credits Value'!C171</f>
        <v>16</v>
      </c>
      <c r="T171" s="4">
        <f t="shared" si="19"/>
        <v>818.06035885172219</v>
      </c>
      <c r="U171" s="4">
        <f>T171/'Feedstock Conversions'!B$9</f>
        <v>87.259771610850365</v>
      </c>
      <c r="W171" s="4">
        <f t="shared" si="17"/>
        <v>72.164904815229647</v>
      </c>
      <c r="X171" s="4">
        <f t="shared" si="20"/>
        <v>66.060358851722185</v>
      </c>
      <c r="AE171" s="4">
        <f>$B171+'Rail Costs'!K171</f>
        <v>79.301679731242999</v>
      </c>
      <c r="AF171" s="4">
        <v>79.099999999999994</v>
      </c>
      <c r="AG171" s="4">
        <f>B171+'Rail Costs'!M171</f>
        <v>81.705039193728993</v>
      </c>
      <c r="AH171" s="4">
        <v>78.599999999999994</v>
      </c>
      <c r="AI171" s="4">
        <v>78.849999999999994</v>
      </c>
      <c r="AJ171" s="4">
        <v>78.400000000000006</v>
      </c>
      <c r="AM171" s="4">
        <f>$L171-(AE171*'Feedstock Conversions'!$B$14)-'Rail Costs'!Q171</f>
        <v>97.655906046829259</v>
      </c>
      <c r="AN171" s="4">
        <f>$L171-(AF171*'Feedstock Conversions'!$B$14)-'Rail Costs'!R171</f>
        <v>99.757745952068163</v>
      </c>
      <c r="AO171" s="4">
        <f>$L171-(AG171*'Feedstock Conversions'!$B$14)-'Rail Costs'!S171</f>
        <v>78.582181181332999</v>
      </c>
      <c r="AP171" s="4">
        <f>$L171-(AH171*'Feedstock Conversions'!$B$14)-'Rail Costs'!T171</f>
        <v>103.60350461240189</v>
      </c>
      <c r="AQ171" s="4">
        <f>$L171-(AI171*'Feedstock Conversions'!$B$14)-'Rail Costs'!U171</f>
        <v>101.71486764314679</v>
      </c>
      <c r="AR171" s="4">
        <f>$L171-(AJ171*'Feedstock Conversions'!$B$14)-'Rail Costs'!V171</f>
        <v>104.46820553488212</v>
      </c>
      <c r="AT171" s="4">
        <f>$T171-(AE171*'Feedstock Conversions'!$B$8)-'Rail Costs'!Q171</f>
        <v>84.414585167308459</v>
      </c>
      <c r="AU171" s="4">
        <f>$T171-(AF171*'Feedstock Conversions'!$B$8)-'Rail Costs'!R171</f>
        <v>86.718104803790325</v>
      </c>
      <c r="AV171" s="4">
        <f>$T171-(AG171*'Feedstock Conversions'!$B$8)-'Rail Costs'!S171</f>
        <v>62.937500839326269</v>
      </c>
      <c r="AW171" s="4">
        <f>$T171-(AH171*'Feedstock Conversions'!$B$8)-'Rail Costs'!T171</f>
        <v>91.063863464124054</v>
      </c>
      <c r="AX171" s="4">
        <f>$T171-(AI171*'Feedstock Conversions'!$B$8)-'Rail Costs'!U171</f>
        <v>88.925226494869065</v>
      </c>
      <c r="AY171" s="4">
        <f>$T171-(AJ171*'Feedstock Conversions'!$B$8)-'Rail Costs'!V171</f>
        <v>92.128564386604324</v>
      </c>
      <c r="BH171">
        <f t="shared" si="14"/>
        <v>14</v>
      </c>
      <c r="BI171">
        <f t="shared" si="15"/>
        <v>2022</v>
      </c>
      <c r="BJ171">
        <f t="shared" si="18"/>
        <v>4</v>
      </c>
    </row>
    <row r="172" spans="1:62" x14ac:dyDescent="0.2">
      <c r="A172" s="11">
        <v>44659</v>
      </c>
      <c r="B172" s="4">
        <v>76</v>
      </c>
      <c r="C172" s="18">
        <f>DCO!B172+'Rail Costs'!B172</f>
        <v>80.806718924972003</v>
      </c>
      <c r="E172" s="4">
        <f>DCO!C172*'Feedstock Conversions'!B$14</f>
        <v>662.61509518477033</v>
      </c>
      <c r="F172" s="4">
        <f>DCO!C172*'Feedstock Conversions'!B$8</f>
        <v>743.4218141097424</v>
      </c>
      <c r="H172" s="4">
        <f>'Fuel Values'!B172-DCO!I172-DCO!J172-DCO!K172</f>
        <v>346.75619352032265</v>
      </c>
      <c r="I172" s="18">
        <f>('LCFS Values'!$E$5-$AA$4)/1000000*'LCFS Values'!B172*'LCFS Values'!$G$2*100</f>
        <v>98.50630647967742</v>
      </c>
      <c r="J172" s="4">
        <f>'RIN Values'!C172</f>
        <v>224.73749999999998</v>
      </c>
      <c r="K172" s="4">
        <f>'Fixed Credits Value'!B172</f>
        <v>100</v>
      </c>
      <c r="L172" s="4">
        <f t="shared" si="16"/>
        <v>770</v>
      </c>
      <c r="M172" s="4">
        <f>L172/'Feedstock Conversions'!B$21</f>
        <v>97.989310257062868</v>
      </c>
      <c r="O172" s="4">
        <f>'Fuel Values'!C172*100</f>
        <v>339.9</v>
      </c>
      <c r="P172" s="18">
        <f>('LCFS Values'!$E$5-AB$4)/1000000*'LCFS Values'!B172*'LCFS Values'!$G$2*100</f>
        <v>87.22085027833333</v>
      </c>
      <c r="Q172" s="4">
        <f>'RIN Values'!D172</f>
        <v>254.70249999999999</v>
      </c>
      <c r="R172" s="4">
        <f>'Fixed Credits Value'!B172</f>
        <v>100</v>
      </c>
      <c r="S172" s="4">
        <f>'Fixed Credits Value'!C172</f>
        <v>16</v>
      </c>
      <c r="T172" s="4">
        <f t="shared" si="19"/>
        <v>797.82335027833324</v>
      </c>
      <c r="U172" s="4">
        <f>T172/'Feedstock Conversions'!B$9</f>
        <v>85.10115736302221</v>
      </c>
      <c r="W172" s="4">
        <f t="shared" si="17"/>
        <v>107.38490481522967</v>
      </c>
      <c r="X172" s="4">
        <f t="shared" si="20"/>
        <v>27.823350278333237</v>
      </c>
      <c r="AE172" s="4">
        <f>$B172+'Rail Costs'!K172</f>
        <v>77.201679731243004</v>
      </c>
      <c r="AF172" s="4">
        <v>74.8</v>
      </c>
      <c r="AG172" s="4">
        <f>B172+'Rail Costs'!M172</f>
        <v>79.605039193728999</v>
      </c>
      <c r="AH172" s="4">
        <v>76.3</v>
      </c>
      <c r="AI172" s="4">
        <v>76.900000000000006</v>
      </c>
      <c r="AJ172" s="4">
        <v>76.5</v>
      </c>
      <c r="AM172" s="4">
        <f>$L172-(AE172*'Feedstock Conversions'!$B$14)-'Rail Costs'!Q172</f>
        <v>132.8759060468293</v>
      </c>
      <c r="AN172" s="4">
        <f>$L172-(AF172*'Feedstock Conversions'!$B$14)-'Rail Costs'!R172</f>
        <v>153.01774595206814</v>
      </c>
      <c r="AO172" s="4">
        <f>$L172-(AG172*'Feedstock Conversions'!$B$14)-'Rail Costs'!S172</f>
        <v>113.80218118133303</v>
      </c>
      <c r="AP172" s="4">
        <f>$L172-(AH172*'Feedstock Conversions'!$B$14)-'Rail Costs'!T172</f>
        <v>140.46350461240181</v>
      </c>
      <c r="AQ172" s="4">
        <f>$L172-(AI172*'Feedstock Conversions'!$B$14)-'Rail Costs'!U172</f>
        <v>135.70486764314668</v>
      </c>
      <c r="AR172" s="4">
        <f>$L172-(AJ172*'Feedstock Conversions'!$B$14)-'Rail Costs'!V172</f>
        <v>138.04820553488216</v>
      </c>
      <c r="AT172" s="4">
        <f>$T172-(AE172*'Feedstock Conversions'!$B$8)-'Rail Costs'!Q172</f>
        <v>83.497576593919447</v>
      </c>
      <c r="AU172" s="4">
        <f>$T172-(AF172*'Feedstock Conversions'!$B$8)-'Rail Costs'!R172</f>
        <v>106.04109623040132</v>
      </c>
      <c r="AV172" s="4">
        <f>$T172-(AG172*'Feedstock Conversions'!$B$8)-'Rail Costs'!S172</f>
        <v>62.020492265937257</v>
      </c>
      <c r="AW172" s="4">
        <f>$T172-(AH172*'Feedstock Conversions'!$B$8)-'Rail Costs'!T172</f>
        <v>91.986854890735074</v>
      </c>
      <c r="AX172" s="4">
        <f>$T172-(AI172*'Feedstock Conversions'!$B$8)-'Rail Costs'!U172</f>
        <v>86.628217921479944</v>
      </c>
      <c r="AY172" s="4">
        <f>$T172-(AJ172*'Feedstock Conversions'!$B$8)-'Rail Costs'!V172</f>
        <v>89.371555813215394</v>
      </c>
      <c r="BH172">
        <f t="shared" si="14"/>
        <v>15</v>
      </c>
      <c r="BI172">
        <f t="shared" si="15"/>
        <v>2022</v>
      </c>
      <c r="BJ172">
        <f t="shared" si="18"/>
        <v>4</v>
      </c>
    </row>
    <row r="173" spans="1:62" x14ac:dyDescent="0.2">
      <c r="A173" s="11">
        <v>44666</v>
      </c>
      <c r="B173" s="4">
        <v>77.875</v>
      </c>
      <c r="C173" s="18">
        <f>DCO!B173+'Rail Costs'!B173</f>
        <v>82.681718924972003</v>
      </c>
      <c r="E173" s="4">
        <f>DCO!C173*'Feedstock Conversions'!B$14</f>
        <v>677.99009518477033</v>
      </c>
      <c r="F173" s="4">
        <f>DCO!C173*'Feedstock Conversions'!B$8</f>
        <v>760.6718141097424</v>
      </c>
      <c r="H173" s="4">
        <f>'Fuel Values'!B173-DCO!I173-DCO!J173-DCO!K173</f>
        <v>339.27560776290318</v>
      </c>
      <c r="I173" s="18">
        <f>('LCFS Values'!$E$5-$AA$4)/1000000*'LCFS Values'!B173*'LCFS Values'!$G$2*100</f>
        <v>92.099392237096779</v>
      </c>
      <c r="J173" s="4">
        <f>'RIN Values'!C173</f>
        <v>241.125</v>
      </c>
      <c r="K173" s="4">
        <f>'Fixed Credits Value'!B173</f>
        <v>100</v>
      </c>
      <c r="L173" s="4">
        <f t="shared" si="16"/>
        <v>772.5</v>
      </c>
      <c r="M173" s="4">
        <f>L173/'Feedstock Conversions'!B$21</f>
        <v>98.307457368287103</v>
      </c>
      <c r="O173" s="4">
        <f>'Fuel Values'!C173*100</f>
        <v>358.63</v>
      </c>
      <c r="P173" s="18">
        <f>('LCFS Values'!$E$5-AB$4)/1000000*'LCFS Values'!B173*'LCFS Values'!$G$2*100</f>
        <v>81.547949447222209</v>
      </c>
      <c r="Q173" s="4">
        <f>'RIN Values'!D173</f>
        <v>273.27499999999998</v>
      </c>
      <c r="R173" s="4">
        <f>'Fixed Credits Value'!B173</f>
        <v>100</v>
      </c>
      <c r="S173" s="4">
        <f>'Fixed Credits Value'!C173</f>
        <v>16</v>
      </c>
      <c r="T173" s="4">
        <f t="shared" si="19"/>
        <v>829.45294944722218</v>
      </c>
      <c r="U173" s="4">
        <f>T173/'Feedstock Conversions'!B$9</f>
        <v>88.474981274370364</v>
      </c>
      <c r="W173" s="4">
        <f t="shared" si="17"/>
        <v>94.509904815229675</v>
      </c>
      <c r="X173" s="4">
        <f t="shared" si="20"/>
        <v>56.952949447222181</v>
      </c>
      <c r="AE173" s="4">
        <f>$B173+'Rail Costs'!K173</f>
        <v>79.076679731243004</v>
      </c>
      <c r="AF173" s="4">
        <v>77.75</v>
      </c>
      <c r="AG173" s="4">
        <f>B173+'Rail Costs'!M173</f>
        <v>81.480039193728999</v>
      </c>
      <c r="AH173" s="4">
        <v>78.375</v>
      </c>
      <c r="AI173" s="4">
        <v>79</v>
      </c>
      <c r="AJ173" s="4">
        <v>79</v>
      </c>
      <c r="AM173" s="4">
        <f>$L173-(AE173*'Feedstock Conversions'!$B$14)-'Rail Costs'!Q173</f>
        <v>120.00090604682929</v>
      </c>
      <c r="AN173" s="4">
        <f>$L173-(AF173*'Feedstock Conversions'!$B$14)-'Rail Costs'!R173</f>
        <v>131.32774595206808</v>
      </c>
      <c r="AO173" s="4">
        <f>$L173-(AG173*'Feedstock Conversions'!$B$14)-'Rail Costs'!S173</f>
        <v>100.92718118133303</v>
      </c>
      <c r="AP173" s="4">
        <f>$L173-(AH173*'Feedstock Conversions'!$B$14)-'Rail Costs'!T173</f>
        <v>125.94850461240181</v>
      </c>
      <c r="AQ173" s="4">
        <f>$L173-(AI173*'Feedstock Conversions'!$B$14)-'Rail Costs'!U173</f>
        <v>120.98486764314677</v>
      </c>
      <c r="AR173" s="4">
        <f>$L173-(AJ173*'Feedstock Conversions'!$B$14)-'Rail Costs'!V173</f>
        <v>120.04820553488216</v>
      </c>
      <c r="AT173" s="4">
        <f>$T173-(AE173*'Feedstock Conversions'!$B$8)-'Rail Costs'!Q173</f>
        <v>97.877175762808392</v>
      </c>
      <c r="AU173" s="4">
        <f>$T173-(AF173*'Feedstock Conversions'!$B$8)-'Rail Costs'!R173</f>
        <v>110.53069539929028</v>
      </c>
      <c r="AV173" s="4">
        <f>$T173-(AG173*'Feedstock Conversions'!$B$8)-'Rail Costs'!S173</f>
        <v>76.400091434826209</v>
      </c>
      <c r="AW173" s="4">
        <f>$T173-(AH173*'Feedstock Conversions'!$B$8)-'Rail Costs'!T173</f>
        <v>104.52645405962399</v>
      </c>
      <c r="AX173" s="4">
        <f>$T173-(AI173*'Feedstock Conversions'!$B$8)-'Rail Costs'!U173</f>
        <v>98.937817090368952</v>
      </c>
      <c r="AY173" s="4">
        <f>$T173-(AJ173*'Feedstock Conversions'!$B$8)-'Rail Costs'!V173</f>
        <v>98.001154982104339</v>
      </c>
      <c r="BH173">
        <f t="shared" si="14"/>
        <v>16</v>
      </c>
      <c r="BI173">
        <f t="shared" si="15"/>
        <v>2022</v>
      </c>
      <c r="BJ173">
        <f t="shared" si="18"/>
        <v>4</v>
      </c>
    </row>
    <row r="174" spans="1:62" x14ac:dyDescent="0.2">
      <c r="A174" s="11">
        <v>44673</v>
      </c>
      <c r="B174" s="4">
        <v>79.5</v>
      </c>
      <c r="C174" s="18">
        <f>DCO!B174+'Rail Costs'!B174</f>
        <v>84.306718924972003</v>
      </c>
      <c r="E174" s="4">
        <f>DCO!C174*'Feedstock Conversions'!B$14</f>
        <v>691.31509518477037</v>
      </c>
      <c r="F174" s="4">
        <f>DCO!C174*'Feedstock Conversions'!B$8</f>
        <v>775.62181410974233</v>
      </c>
      <c r="H174" s="4">
        <f>'Fuel Values'!B174-DCO!I174-DCO!J174-DCO!K174</f>
        <v>350.09974348258061</v>
      </c>
      <c r="I174" s="18">
        <f>('LCFS Values'!$E$5-$AA$4)/1000000*'LCFS Values'!B174*'LCFS Values'!$G$2*100</f>
        <v>92.900256517419351</v>
      </c>
      <c r="J174" s="4">
        <f>'RIN Values'!C174</f>
        <v>252</v>
      </c>
      <c r="K174" s="4">
        <f>'Fixed Credits Value'!B174</f>
        <v>100</v>
      </c>
      <c r="L174" s="4">
        <f t="shared" si="16"/>
        <v>795</v>
      </c>
      <c r="M174" s="4">
        <f>L174/'Feedstock Conversions'!B$21</f>
        <v>101.17078136930517</v>
      </c>
      <c r="O174" s="4">
        <f>'Fuel Values'!C174*100</f>
        <v>392.3</v>
      </c>
      <c r="P174" s="18">
        <f>('LCFS Values'!$E$5-AB$4)/1000000*'LCFS Values'!B174*'LCFS Values'!$G$2*100</f>
        <v>82.257062051111092</v>
      </c>
      <c r="Q174" s="4">
        <f>'RIN Values'!D174</f>
        <v>285.59999999999997</v>
      </c>
      <c r="R174" s="4">
        <f>'Fixed Credits Value'!B174</f>
        <v>100</v>
      </c>
      <c r="S174" s="4">
        <f>'Fixed Credits Value'!C174</f>
        <v>16</v>
      </c>
      <c r="T174" s="4">
        <f t="shared" si="19"/>
        <v>876.1570620511111</v>
      </c>
      <c r="U174" s="4">
        <f>T174/'Feedstock Conversions'!B$9</f>
        <v>93.456753285451853</v>
      </c>
      <c r="W174" s="4">
        <f t="shared" si="17"/>
        <v>103.68490481522963</v>
      </c>
      <c r="X174" s="4">
        <f t="shared" si="20"/>
        <v>81.157062051111097</v>
      </c>
      <c r="AE174" s="4">
        <f>$B174+'Rail Costs'!K174</f>
        <v>80.701679731243004</v>
      </c>
      <c r="AF174" s="4">
        <v>80.650000000000006</v>
      </c>
      <c r="AG174" s="4">
        <f>B174+'Rail Costs'!M174</f>
        <v>83.105039193728999</v>
      </c>
      <c r="AH174" s="4">
        <v>79.5</v>
      </c>
      <c r="AI174" s="4">
        <v>81.025000000000006</v>
      </c>
      <c r="AJ174" s="4">
        <v>79.900000000000006</v>
      </c>
      <c r="AM174" s="4">
        <f>$L174-(AE174*'Feedstock Conversions'!$B$14)-'Rail Costs'!Q174</f>
        <v>129.17590604682925</v>
      </c>
      <c r="AN174" s="4">
        <f>$L174-(AF174*'Feedstock Conversions'!$B$14)-'Rail Costs'!R174</f>
        <v>130.047745952068</v>
      </c>
      <c r="AO174" s="4">
        <f>$L174-(AG174*'Feedstock Conversions'!$B$14)-'Rail Costs'!S174</f>
        <v>110.10218118133298</v>
      </c>
      <c r="AP174" s="4">
        <f>$L174-(AH174*'Feedstock Conversions'!$B$14)-'Rail Costs'!T174</f>
        <v>139.2235046124018</v>
      </c>
      <c r="AQ174" s="4">
        <f>$L174-(AI174*'Feedstock Conversions'!$B$14)-'Rail Costs'!U174</f>
        <v>126.87986764314675</v>
      </c>
      <c r="AR174" s="4">
        <f>$L174-(AJ174*'Feedstock Conversions'!$B$14)-'Rail Costs'!V174</f>
        <v>135.16820553488216</v>
      </c>
      <c r="AT174" s="4">
        <f>$T174-(AE174*'Feedstock Conversions'!$B$8)-'Rail Costs'!Q174</f>
        <v>129.63128836669739</v>
      </c>
      <c r="AU174" s="4">
        <f>$T174-(AF174*'Feedstock Conversions'!$B$8)-'Rail Costs'!R174</f>
        <v>130.55480800317912</v>
      </c>
      <c r="AV174" s="4">
        <f>$T174-(AG174*'Feedstock Conversions'!$B$8)-'Rail Costs'!S174</f>
        <v>108.15420403871508</v>
      </c>
      <c r="AW174" s="4">
        <f>$T174-(AH174*'Feedstock Conversions'!$B$8)-'Rail Costs'!T174</f>
        <v>140.88056666351289</v>
      </c>
      <c r="AX174" s="4">
        <f>$T174-(AI174*'Feedstock Conversions'!$B$8)-'Rail Costs'!U174</f>
        <v>127.01192969425787</v>
      </c>
      <c r="AY174" s="4">
        <f>$T174-(AJ174*'Feedstock Conversions'!$B$8)-'Rail Costs'!V174</f>
        <v>136.42526758599317</v>
      </c>
      <c r="BH174">
        <f t="shared" si="14"/>
        <v>17</v>
      </c>
      <c r="BI174">
        <f t="shared" si="15"/>
        <v>2022</v>
      </c>
      <c r="BJ174">
        <f t="shared" si="18"/>
        <v>4</v>
      </c>
    </row>
    <row r="175" spans="1:62" x14ac:dyDescent="0.2">
      <c r="A175" s="11">
        <v>44680</v>
      </c>
      <c r="B175" s="4">
        <v>81.900000000000006</v>
      </c>
      <c r="C175" s="18">
        <f>DCO!B175+'Rail Costs'!B175</f>
        <v>86.706718924972009</v>
      </c>
      <c r="E175" s="4">
        <f>DCO!C175*'Feedstock Conversions'!B$14</f>
        <v>710.99509518477043</v>
      </c>
      <c r="F175" s="4">
        <f>DCO!C175*'Feedstock Conversions'!B$8</f>
        <v>797.70181410974237</v>
      </c>
      <c r="H175" s="4">
        <f>'Fuel Values'!B175-DCO!I175-DCO!J175-DCO!K175</f>
        <v>344.30526205077422</v>
      </c>
      <c r="I175" s="18">
        <f>('LCFS Values'!$E$5-$AA$4)/1000000*'LCFS Values'!B175*'LCFS Values'!$G$2*100</f>
        <v>92.419737949225805</v>
      </c>
      <c r="J175" s="4">
        <f>'RIN Values'!C175</f>
        <v>277.27499999999998</v>
      </c>
      <c r="K175" s="4">
        <f>'Fixed Credits Value'!B175</f>
        <v>100</v>
      </c>
      <c r="L175" s="4">
        <f t="shared" si="16"/>
        <v>814</v>
      </c>
      <c r="M175" s="4">
        <f>L175/'Feedstock Conversions'!B$21</f>
        <v>103.58869941460932</v>
      </c>
      <c r="O175" s="4">
        <f>'Fuel Values'!C175*100</f>
        <v>463.99999999999994</v>
      </c>
      <c r="P175" s="18">
        <f>('LCFS Values'!$E$5-AB$4)/1000000*'LCFS Values'!B175*'LCFS Values'!$G$2*100</f>
        <v>81.831594488777782</v>
      </c>
      <c r="Q175" s="4">
        <f>'RIN Values'!D175</f>
        <v>314.245</v>
      </c>
      <c r="R175" s="4">
        <f>'Fixed Credits Value'!B175</f>
        <v>100</v>
      </c>
      <c r="S175" s="4">
        <f>'Fixed Credits Value'!C175</f>
        <v>16</v>
      </c>
      <c r="T175" s="4">
        <f t="shared" si="19"/>
        <v>976.0765944887778</v>
      </c>
      <c r="U175" s="4">
        <f>T175/'Feedstock Conversions'!B$9</f>
        <v>104.11483674546963</v>
      </c>
      <c r="W175" s="4">
        <f t="shared" si="17"/>
        <v>103.00490481522957</v>
      </c>
      <c r="X175" s="4">
        <f t="shared" si="20"/>
        <v>162.0765944887778</v>
      </c>
      <c r="AE175" s="4">
        <f>$B175+'Rail Costs'!K175</f>
        <v>83.10167973124301</v>
      </c>
      <c r="AF175" s="4">
        <v>83.3</v>
      </c>
      <c r="AG175" s="4">
        <f>B175+'Rail Costs'!M175</f>
        <v>85.505039193729004</v>
      </c>
      <c r="AH175" s="4">
        <v>83.1</v>
      </c>
      <c r="AI175" s="4">
        <v>83.8</v>
      </c>
      <c r="AJ175" s="4">
        <v>83.7</v>
      </c>
      <c r="AM175" s="4">
        <f>$L175-(AE175*'Feedstock Conversions'!$B$14)-'Rail Costs'!Q175</f>
        <v>128.49590604682919</v>
      </c>
      <c r="AN175" s="4">
        <f>$L175-(AF175*'Feedstock Conversions'!$B$14)-'Rail Costs'!R175</f>
        <v>127.31774595206811</v>
      </c>
      <c r="AO175" s="4">
        <f>$L175-(AG175*'Feedstock Conversions'!$B$14)-'Rail Costs'!S175</f>
        <v>109.42218118133292</v>
      </c>
      <c r="AP175" s="4">
        <f>$L175-(AH175*'Feedstock Conversions'!$B$14)-'Rail Costs'!T175</f>
        <v>128.70350461240193</v>
      </c>
      <c r="AQ175" s="4">
        <f>$L175-(AI175*'Feedstock Conversions'!$B$14)-'Rail Costs'!U175</f>
        <v>123.12486764314676</v>
      </c>
      <c r="AR175" s="4">
        <f>$L175-(AJ175*'Feedstock Conversions'!$B$14)-'Rail Costs'!V175</f>
        <v>123.00820553488219</v>
      </c>
      <c r="AT175" s="4">
        <f>$T175-(AE175*'Feedstock Conversions'!$B$8)-'Rail Costs'!Q175</f>
        <v>207.47082080436405</v>
      </c>
      <c r="AU175" s="4">
        <f>$T175-(AF175*'Feedstock Conversions'!$B$8)-'Rail Costs'!R175</f>
        <v>206.09434044084594</v>
      </c>
      <c r="AV175" s="4">
        <f>$T175-(AG175*'Feedstock Conversions'!$B$8)-'Rail Costs'!S175</f>
        <v>185.99373647638174</v>
      </c>
      <c r="AW175" s="4">
        <f>$T175-(AH175*'Feedstock Conversions'!$B$8)-'Rail Costs'!T175</f>
        <v>207.68009910117971</v>
      </c>
      <c r="AX175" s="4">
        <f>$T175-(AI175*'Feedstock Conversions'!$B$8)-'Rail Costs'!U175</f>
        <v>201.4014621319246</v>
      </c>
      <c r="AY175" s="4">
        <f>$T175-(AJ175*'Feedstock Conversions'!$B$8)-'Rail Costs'!V175</f>
        <v>201.38480002365995</v>
      </c>
      <c r="BH175">
        <f t="shared" si="14"/>
        <v>18</v>
      </c>
      <c r="BI175">
        <f t="shared" si="15"/>
        <v>2022</v>
      </c>
      <c r="BJ175">
        <f t="shared" si="18"/>
        <v>4</v>
      </c>
    </row>
    <row r="176" spans="1:62" x14ac:dyDescent="0.2">
      <c r="A176" s="11">
        <v>44687</v>
      </c>
      <c r="B176" s="4">
        <v>82.65</v>
      </c>
      <c r="C176" s="18">
        <f>DCO!B176+'Rail Costs'!B176</f>
        <v>87.456718924972009</v>
      </c>
      <c r="E176" s="4">
        <f>DCO!C176*'Feedstock Conversions'!B$14</f>
        <v>717.14509518477041</v>
      </c>
      <c r="F176" s="4">
        <f>DCO!C176*'Feedstock Conversions'!B$8</f>
        <v>804.60181410974246</v>
      </c>
      <c r="H176" s="4">
        <f>'Fuel Values'!B176-DCO!I176-DCO!J176-DCO!K176</f>
        <v>351.3114288292096</v>
      </c>
      <c r="I176" s="18">
        <f>('LCFS Values'!$E$5-$AA$4)/1000000*'LCFS Values'!B176*'LCFS Values'!$G$2*100</f>
        <v>91.338571170790317</v>
      </c>
      <c r="J176" s="4">
        <f>'RIN Values'!C176</f>
        <v>265.35000000000002</v>
      </c>
      <c r="K176" s="4">
        <f>'Fixed Credits Value'!B176</f>
        <v>100</v>
      </c>
      <c r="L176" s="4">
        <f t="shared" si="16"/>
        <v>808</v>
      </c>
      <c r="M176" s="4">
        <f>L176/'Feedstock Conversions'!B$21</f>
        <v>102.82514634767116</v>
      </c>
      <c r="O176" s="4">
        <f>'Fuel Values'!C176*100</f>
        <v>410.59999999999997</v>
      </c>
      <c r="P176" s="18">
        <f>('LCFS Values'!$E$5-AB$4)/1000000*'LCFS Values'!B176*'LCFS Values'!$G$2*100</f>
        <v>80.87429247352776</v>
      </c>
      <c r="Q176" s="4">
        <f>'RIN Values'!D176</f>
        <v>300.73</v>
      </c>
      <c r="R176" s="4">
        <f>'Fixed Credits Value'!B176</f>
        <v>100</v>
      </c>
      <c r="S176" s="4">
        <f>'Fixed Credits Value'!C176</f>
        <v>16</v>
      </c>
      <c r="T176" s="4">
        <f t="shared" si="19"/>
        <v>908.20429247352774</v>
      </c>
      <c r="U176" s="4">
        <f>T176/'Feedstock Conversions'!B$9</f>
        <v>96.875124530509623</v>
      </c>
      <c r="W176" s="4">
        <f t="shared" si="17"/>
        <v>90.854904815229588</v>
      </c>
      <c r="X176" s="4">
        <f t="shared" si="20"/>
        <v>100.20429247352774</v>
      </c>
      <c r="AE176" s="4">
        <f>$B176+'Rail Costs'!K176</f>
        <v>83.85167973124301</v>
      </c>
      <c r="AF176" s="4">
        <v>83.25</v>
      </c>
      <c r="AG176" s="4">
        <f>B176+'Rail Costs'!M176</f>
        <v>86.255039193729004</v>
      </c>
      <c r="AH176" s="4">
        <v>82.15</v>
      </c>
      <c r="AI176" s="4">
        <v>83.45</v>
      </c>
      <c r="AJ176" s="4">
        <v>84.1</v>
      </c>
      <c r="AM176" s="4">
        <f>$L176-(AE176*'Feedstock Conversions'!$B$14)-'Rail Costs'!Q176</f>
        <v>116.3459060468292</v>
      </c>
      <c r="AN176" s="4">
        <f>$L176-(AF176*'Feedstock Conversions'!$B$14)-'Rail Costs'!R176</f>
        <v>121.72774595206808</v>
      </c>
      <c r="AO176" s="4">
        <f>$L176-(AG176*'Feedstock Conversions'!$B$14)-'Rail Costs'!S176</f>
        <v>97.27218118133294</v>
      </c>
      <c r="AP176" s="4">
        <f>$L176-(AH176*'Feedstock Conversions'!$B$14)-'Rail Costs'!T176</f>
        <v>130.49350461240178</v>
      </c>
      <c r="AQ176" s="4">
        <f>$L176-(AI176*'Feedstock Conversions'!$B$14)-'Rail Costs'!U176</f>
        <v>119.99486764314676</v>
      </c>
      <c r="AR176" s="4">
        <f>$L176-(AJ176*'Feedstock Conversions'!$B$14)-'Rail Costs'!V176</f>
        <v>113.72820553488222</v>
      </c>
      <c r="AT176" s="4">
        <f>$T176-(AE176*'Feedstock Conversions'!$B$8)-'Rail Costs'!Q176</f>
        <v>132.69851878911402</v>
      </c>
      <c r="AU176" s="4">
        <f>$T176-(AF176*'Feedstock Conversions'!$B$8)-'Rail Costs'!R176</f>
        <v>138.68203842559581</v>
      </c>
      <c r="AV176" s="4">
        <f>$T176-(AG176*'Feedstock Conversions'!$B$8)-'Rail Costs'!S176</f>
        <v>111.22143446113171</v>
      </c>
      <c r="AW176" s="4">
        <f>$T176-(AH176*'Feedstock Conversions'!$B$8)-'Rail Costs'!T176</f>
        <v>148.54779708592955</v>
      </c>
      <c r="AX176" s="4">
        <f>$T176-(AI176*'Feedstock Conversions'!$B$8)-'Rail Costs'!U176</f>
        <v>136.74916011667446</v>
      </c>
      <c r="AY176" s="4">
        <f>$T176-(AJ176*'Feedstock Conversions'!$B$8)-'Rail Costs'!V176</f>
        <v>129.83249800840994</v>
      </c>
      <c r="BH176">
        <f t="shared" si="14"/>
        <v>19</v>
      </c>
      <c r="BI176">
        <f t="shared" si="15"/>
        <v>2022</v>
      </c>
      <c r="BJ176">
        <f t="shared" si="18"/>
        <v>5</v>
      </c>
    </row>
    <row r="177" spans="1:62" x14ac:dyDescent="0.2">
      <c r="A177" s="11">
        <v>44694</v>
      </c>
      <c r="B177" s="4">
        <v>80</v>
      </c>
      <c r="C177" s="18">
        <f>DCO!B177+'Rail Costs'!B177</f>
        <v>84.806718924972003</v>
      </c>
      <c r="E177" s="4">
        <f>DCO!C177*'Feedstock Conversions'!B$14</f>
        <v>695.41509518477039</v>
      </c>
      <c r="F177" s="4">
        <f>DCO!C177*'Feedstock Conversions'!B$8</f>
        <v>780.22181410974235</v>
      </c>
      <c r="H177" s="4">
        <f>'Fuel Values'!B177-DCO!I177-DCO!J177-DCO!K177</f>
        <v>326.51879277422574</v>
      </c>
      <c r="I177" s="18">
        <f>('LCFS Values'!$E$5-$AA$4)/1000000*'LCFS Values'!B177*'LCFS Values'!$G$2*100</f>
        <v>93.781207225774182</v>
      </c>
      <c r="J177" s="4">
        <f>'RIN Values'!C177</f>
        <v>277.20000000000005</v>
      </c>
      <c r="K177" s="4">
        <f>'Fixed Credits Value'!B177</f>
        <v>100</v>
      </c>
      <c r="L177" s="4">
        <f t="shared" si="16"/>
        <v>797.5</v>
      </c>
      <c r="M177" s="4">
        <f>L177/'Feedstock Conversions'!B$21</f>
        <v>101.4889284805294</v>
      </c>
      <c r="O177" s="4">
        <f>'Fuel Values'!C177*100</f>
        <v>392.11</v>
      </c>
      <c r="P177" s="18">
        <f>('LCFS Values'!$E$5-AB$4)/1000000*'LCFS Values'!B177*'LCFS Values'!$G$2*100</f>
        <v>83.037085915388872</v>
      </c>
      <c r="Q177" s="4">
        <f>'RIN Values'!D177</f>
        <v>314.16000000000003</v>
      </c>
      <c r="R177" s="4">
        <f>'Fixed Credits Value'!B177</f>
        <v>100</v>
      </c>
      <c r="S177" s="4">
        <f>'Fixed Credits Value'!C177</f>
        <v>16</v>
      </c>
      <c r="T177" s="4">
        <f t="shared" si="19"/>
        <v>905.30708591538894</v>
      </c>
      <c r="U177" s="4">
        <f>T177/'Feedstock Conversions'!B$9</f>
        <v>96.566089164308153</v>
      </c>
      <c r="W177" s="4">
        <f t="shared" si="17"/>
        <v>102.08490481522961</v>
      </c>
      <c r="X177" s="4">
        <f t="shared" si="20"/>
        <v>107.80708591538894</v>
      </c>
      <c r="AE177" s="4">
        <f>$B177+'Rail Costs'!K177</f>
        <v>81.201679731243004</v>
      </c>
      <c r="AF177" s="4">
        <v>80.95</v>
      </c>
      <c r="AG177" s="4">
        <f>B177+'Rail Costs'!M177</f>
        <v>83.605039193728999</v>
      </c>
      <c r="AH177" s="4">
        <v>80.650000000000006</v>
      </c>
      <c r="AI177" s="4">
        <v>81.900000000000006</v>
      </c>
      <c r="AJ177" s="4">
        <v>80.599999999999994</v>
      </c>
      <c r="AM177" s="4">
        <f>$L177-(AE177*'Feedstock Conversions'!$B$14)-'Rail Costs'!Q177</f>
        <v>127.57590604682922</v>
      </c>
      <c r="AN177" s="4">
        <f>$L177-(AF177*'Feedstock Conversions'!$B$14)-'Rail Costs'!R177</f>
        <v>130.08774595206808</v>
      </c>
      <c r="AO177" s="4">
        <f>$L177-(AG177*'Feedstock Conversions'!$B$14)-'Rail Costs'!S177</f>
        <v>108.50218118133296</v>
      </c>
      <c r="AP177" s="4">
        <f>$L177-(AH177*'Feedstock Conversions'!$B$14)-'Rail Costs'!T177</f>
        <v>132.29350461240173</v>
      </c>
      <c r="AQ177" s="4">
        <f>$L177-(AI177*'Feedstock Conversions'!$B$14)-'Rail Costs'!U177</f>
        <v>122.20486764314668</v>
      </c>
      <c r="AR177" s="4">
        <f>$L177-(AJ177*'Feedstock Conversions'!$B$14)-'Rail Costs'!V177</f>
        <v>131.92820553488227</v>
      </c>
      <c r="AT177" s="4">
        <f>$T177-(AE177*'Feedstock Conversions'!$B$8)-'Rail Costs'!Q177</f>
        <v>154.18131223097521</v>
      </c>
      <c r="AU177" s="4">
        <f>$T177-(AF177*'Feedstock Conversions'!$B$8)-'Rail Costs'!R177</f>
        <v>156.94483186745697</v>
      </c>
      <c r="AV177" s="4">
        <f>$T177-(AG177*'Feedstock Conversions'!$B$8)-'Rail Costs'!S177</f>
        <v>132.7042279029929</v>
      </c>
      <c r="AW177" s="4">
        <f>$T177-(AH177*'Feedstock Conversions'!$B$8)-'Rail Costs'!T177</f>
        <v>159.45059052779069</v>
      </c>
      <c r="AX177" s="4">
        <f>$T177-(AI177*'Feedstock Conversions'!$B$8)-'Rail Costs'!U177</f>
        <v>148.11195355853565</v>
      </c>
      <c r="AY177" s="4">
        <f>$T177-(AJ177*'Feedstock Conversions'!$B$8)-'Rail Costs'!V177</f>
        <v>159.13529145027118</v>
      </c>
      <c r="BH177">
        <f t="shared" si="14"/>
        <v>20</v>
      </c>
      <c r="BI177">
        <f t="shared" si="15"/>
        <v>2022</v>
      </c>
      <c r="BJ177">
        <f t="shared" si="18"/>
        <v>5</v>
      </c>
    </row>
    <row r="178" spans="1:62" x14ac:dyDescent="0.2">
      <c r="A178" s="11">
        <v>44701</v>
      </c>
      <c r="B178" s="4">
        <v>80.400000000000006</v>
      </c>
      <c r="C178" s="18">
        <f>DCO!B178+'Rail Costs'!B178</f>
        <v>85.206718924972009</v>
      </c>
      <c r="E178" s="4">
        <f>DCO!C178*'Feedstock Conversions'!B$14</f>
        <v>698.69509518477037</v>
      </c>
      <c r="F178" s="4">
        <f>DCO!C178*'Feedstock Conversions'!B$8</f>
        <v>783.90181410974242</v>
      </c>
      <c r="H178" s="4">
        <f>'Fuel Values'!B178-DCO!I178-DCO!J178-DCO!K178</f>
        <v>339.19778128958058</v>
      </c>
      <c r="I178" s="18">
        <f>('LCFS Values'!$E$5-$AA$4)/1000000*'LCFS Values'!B178*'LCFS Values'!$G$2*100</f>
        <v>85.452218710419359</v>
      </c>
      <c r="J178" s="4">
        <f>'RIN Values'!C178</f>
        <v>272.85000000000002</v>
      </c>
      <c r="K178" s="4">
        <f>'Fixed Credits Value'!B178</f>
        <v>100</v>
      </c>
      <c r="L178" s="4">
        <f t="shared" si="16"/>
        <v>797.5</v>
      </c>
      <c r="M178" s="4">
        <f>L178/'Feedstock Conversions'!B$21</f>
        <v>101.4889284805294</v>
      </c>
      <c r="O178" s="4">
        <f>'Fuel Values'!C178*100</f>
        <v>371.91999999999996</v>
      </c>
      <c r="P178" s="18">
        <f>('LCFS Values'!$E$5-AB$4)/1000000*'LCFS Values'!B178*'LCFS Values'!$G$2*100</f>
        <v>75.662314834944439</v>
      </c>
      <c r="Q178" s="4">
        <f>'RIN Values'!D178</f>
        <v>309.23</v>
      </c>
      <c r="R178" s="4">
        <f>'Fixed Credits Value'!B178</f>
        <v>100</v>
      </c>
      <c r="S178" s="4">
        <f>'Fixed Credits Value'!C178</f>
        <v>16</v>
      </c>
      <c r="T178" s="4">
        <f t="shared" si="19"/>
        <v>872.81231483494435</v>
      </c>
      <c r="U178" s="4">
        <f>T178/'Feedstock Conversions'!B$9</f>
        <v>93.099980249060735</v>
      </c>
      <c r="W178" s="4">
        <f t="shared" si="17"/>
        <v>98.804904815229634</v>
      </c>
      <c r="X178" s="4">
        <f t="shared" si="20"/>
        <v>75.312314834944345</v>
      </c>
      <c r="AE178" s="4">
        <f>$B178+'Rail Costs'!K178</f>
        <v>81.60167973124301</v>
      </c>
      <c r="AF178" s="4">
        <v>80.5</v>
      </c>
      <c r="AG178" s="4">
        <f>B178+'Rail Costs'!M178</f>
        <v>84.005039193729004</v>
      </c>
      <c r="AH178" s="4">
        <v>80.5</v>
      </c>
      <c r="AI178" s="4">
        <v>81</v>
      </c>
      <c r="AJ178" s="4">
        <v>80.5</v>
      </c>
      <c r="AM178" s="4">
        <f>$L178-(AE178*'Feedstock Conversions'!$B$14)-'Rail Costs'!Q178</f>
        <v>124.29590604682924</v>
      </c>
      <c r="AN178" s="4">
        <f>$L178-(AF178*'Feedstock Conversions'!$B$14)-'Rail Costs'!R178</f>
        <v>133.77774595206813</v>
      </c>
      <c r="AO178" s="4">
        <f>$L178-(AG178*'Feedstock Conversions'!$B$14)-'Rail Costs'!S178</f>
        <v>105.22218118133299</v>
      </c>
      <c r="AP178" s="4">
        <f>$L178-(AH178*'Feedstock Conversions'!$B$14)-'Rail Costs'!T178</f>
        <v>133.52350461240187</v>
      </c>
      <c r="AQ178" s="4">
        <f>$L178-(AI178*'Feedstock Conversions'!$B$14)-'Rail Costs'!U178</f>
        <v>129.58486764314679</v>
      </c>
      <c r="AR178" s="4">
        <f>$L178-(AJ178*'Feedstock Conversions'!$B$14)-'Rail Costs'!V178</f>
        <v>132.7482055348822</v>
      </c>
      <c r="AT178" s="4">
        <f>$T178-(AE178*'Feedstock Conversions'!$B$8)-'Rail Costs'!Q178</f>
        <v>118.00654115053054</v>
      </c>
      <c r="AU178" s="4">
        <f>$T178-(AF178*'Feedstock Conversions'!$B$8)-'Rail Costs'!R178</f>
        <v>128.59006078701248</v>
      </c>
      <c r="AV178" s="4">
        <f>$T178-(AG178*'Feedstock Conversions'!$B$8)-'Rail Costs'!S178</f>
        <v>96.529456822548241</v>
      </c>
      <c r="AW178" s="4">
        <f>$T178-(AH178*'Feedstock Conversions'!$B$8)-'Rail Costs'!T178</f>
        <v>128.33581944734621</v>
      </c>
      <c r="AX178" s="4">
        <f>$T178-(AI178*'Feedstock Conversions'!$B$8)-'Rail Costs'!U178</f>
        <v>123.89718247809114</v>
      </c>
      <c r="AY178" s="4">
        <f>$T178-(AJ178*'Feedstock Conversions'!$B$8)-'Rail Costs'!V178</f>
        <v>127.56052036982655</v>
      </c>
      <c r="BH178">
        <f t="shared" si="14"/>
        <v>21</v>
      </c>
      <c r="BI178">
        <f t="shared" si="15"/>
        <v>2022</v>
      </c>
      <c r="BJ178">
        <f t="shared" si="18"/>
        <v>5</v>
      </c>
    </row>
    <row r="179" spans="1:62" x14ac:dyDescent="0.2">
      <c r="A179" s="11">
        <v>44708</v>
      </c>
      <c r="B179" s="4">
        <v>78.2</v>
      </c>
      <c r="C179" s="18">
        <f>DCO!B179+'Rail Costs'!B179</f>
        <v>83.006718924972006</v>
      </c>
      <c r="E179" s="4">
        <f>DCO!C179*'Feedstock Conversions'!B$14</f>
        <v>680.6550951847704</v>
      </c>
      <c r="F179" s="4">
        <f>DCO!C179*'Feedstock Conversions'!B$8</f>
        <v>763.66181410974241</v>
      </c>
      <c r="H179" s="4">
        <f>'Fuel Values'!B179-DCO!I179-DCO!J179-DCO!K179</f>
        <v>351.84430660601618</v>
      </c>
      <c r="I179" s="18">
        <f>('LCFS Values'!$E$5-$AA$4)/1000000*'LCFS Values'!B179*'LCFS Values'!$G$2*100</f>
        <v>79.405693393983867</v>
      </c>
      <c r="J179" s="4">
        <f>'RIN Values'!C179</f>
        <v>260.25</v>
      </c>
      <c r="K179" s="4">
        <f>'Fixed Credits Value'!B179</f>
        <v>100</v>
      </c>
      <c r="L179" s="4">
        <f t="shared" si="16"/>
        <v>791.5</v>
      </c>
      <c r="M179" s="4">
        <f>L179/'Feedstock Conversions'!B$21</f>
        <v>100.72537541359125</v>
      </c>
      <c r="O179" s="4">
        <f>'Fuel Values'!C179*100</f>
        <v>388.76</v>
      </c>
      <c r="P179" s="18">
        <f>('LCFS Values'!$E$5-AB$4)/1000000*'LCFS Values'!B179*'LCFS Values'!$G$2*100</f>
        <v>70.308514675583339</v>
      </c>
      <c r="Q179" s="4">
        <f>'RIN Values'!D179</f>
        <v>294.95</v>
      </c>
      <c r="R179" s="4">
        <f>'Fixed Credits Value'!B179</f>
        <v>100</v>
      </c>
      <c r="S179" s="4">
        <f>'Fixed Credits Value'!C179</f>
        <v>16</v>
      </c>
      <c r="T179" s="4">
        <f t="shared" si="19"/>
        <v>870.01851467558333</v>
      </c>
      <c r="U179" s="4">
        <f>T179/'Feedstock Conversions'!B$9</f>
        <v>92.801974898728886</v>
      </c>
      <c r="W179" s="4">
        <f t="shared" si="17"/>
        <v>110.8449048152296</v>
      </c>
      <c r="X179" s="4">
        <f t="shared" si="20"/>
        <v>78.518514675583333</v>
      </c>
      <c r="AE179" s="4">
        <f>$B179+'Rail Costs'!K179</f>
        <v>79.401679731243007</v>
      </c>
      <c r="AF179" s="4">
        <v>78</v>
      </c>
      <c r="AG179" s="4">
        <f>B179+'Rail Costs'!M179</f>
        <v>81.805039193729002</v>
      </c>
      <c r="AH179" s="4">
        <v>79</v>
      </c>
      <c r="AI179" s="4">
        <v>79.8</v>
      </c>
      <c r="AJ179" s="4">
        <v>77.8</v>
      </c>
      <c r="AM179" s="4">
        <f>$L179-(AE179*'Feedstock Conversions'!$B$14)-'Rail Costs'!Q179</f>
        <v>136.33590604682922</v>
      </c>
      <c r="AN179" s="4">
        <f>$L179-(AF179*'Feedstock Conversions'!$B$14)-'Rail Costs'!R179</f>
        <v>148.27774595206813</v>
      </c>
      <c r="AO179" s="4">
        <f>$L179-(AG179*'Feedstock Conversions'!$B$14)-'Rail Costs'!S179</f>
        <v>117.26218118133295</v>
      </c>
      <c r="AP179" s="4">
        <f>$L179-(AH179*'Feedstock Conversions'!$B$14)-'Rail Costs'!T179</f>
        <v>139.82350461240182</v>
      </c>
      <c r="AQ179" s="4">
        <f>$L179-(AI179*'Feedstock Conversions'!$B$14)-'Rail Costs'!U179</f>
        <v>133.42486764314683</v>
      </c>
      <c r="AR179" s="4">
        <f>$L179-(AJ179*'Feedstock Conversions'!$B$14)-'Rail Costs'!V179</f>
        <v>148.88820553488219</v>
      </c>
      <c r="AT179" s="4">
        <f>$T179-(AE179*'Feedstock Conversions'!$B$8)-'Rail Costs'!Q179</f>
        <v>135.45274099116955</v>
      </c>
      <c r="AU179" s="4">
        <f>$T179-(AF179*'Feedstock Conversions'!$B$8)-'Rail Costs'!R179</f>
        <v>148.79626062765146</v>
      </c>
      <c r="AV179" s="4">
        <f>$T179-(AG179*'Feedstock Conversions'!$B$8)-'Rail Costs'!S179</f>
        <v>113.97565666318735</v>
      </c>
      <c r="AW179" s="4">
        <f>$T179-(AH179*'Feedstock Conversions'!$B$8)-'Rail Costs'!T179</f>
        <v>139.34201928798515</v>
      </c>
      <c r="AX179" s="4">
        <f>$T179-(AI179*'Feedstock Conversions'!$B$8)-'Rail Costs'!U179</f>
        <v>132.14338231873009</v>
      </c>
      <c r="AY179" s="4">
        <f>$T179-(AJ179*'Feedstock Conversions'!$B$8)-'Rail Costs'!V179</f>
        <v>149.60672021046557</v>
      </c>
      <c r="BH179">
        <f t="shared" si="14"/>
        <v>22</v>
      </c>
      <c r="BI179">
        <f t="shared" si="15"/>
        <v>2022</v>
      </c>
      <c r="BJ179">
        <f t="shared" si="18"/>
        <v>5</v>
      </c>
    </row>
    <row r="180" spans="1:62" x14ac:dyDescent="0.2">
      <c r="A180" s="11">
        <v>44715</v>
      </c>
      <c r="B180" s="4">
        <v>76</v>
      </c>
      <c r="C180" s="18">
        <f>DCO!B180+'Rail Costs'!B180</f>
        <v>80.806718924972003</v>
      </c>
      <c r="E180" s="4">
        <f>DCO!C180*'Feedstock Conversions'!B$14</f>
        <v>662.61509518477033</v>
      </c>
      <c r="F180" s="4">
        <f>DCO!C180*'Feedstock Conversions'!B$8</f>
        <v>743.4218141097424</v>
      </c>
      <c r="H180" s="4">
        <f>'Fuel Values'!B180-DCO!I180-DCO!J180-DCO!K180</f>
        <v>361.73390450816532</v>
      </c>
      <c r="I180" s="18">
        <f>('LCFS Values'!$E$5-$AA$4)/1000000*'LCFS Values'!B180*'LCFS Values'!$G$2*100</f>
        <v>72.828595491834676</v>
      </c>
      <c r="J180" s="4">
        <f>'RIN Values'!C180</f>
        <v>252.9375</v>
      </c>
      <c r="K180" s="4">
        <f>'Fixed Credits Value'!B180</f>
        <v>100</v>
      </c>
      <c r="L180" s="4">
        <f t="shared" si="16"/>
        <v>787.5</v>
      </c>
      <c r="M180" s="4">
        <f>L180/'Feedstock Conversions'!B$21</f>
        <v>100.21634003563248</v>
      </c>
      <c r="O180" s="4">
        <f>'Fuel Values'!C180*100</f>
        <v>419.06999999999994</v>
      </c>
      <c r="P180" s="18">
        <f>('LCFS Values'!$E$5-AB$4)/1000000*'LCFS Values'!B180*'LCFS Values'!$G$2*100</f>
        <v>64.484927416145837</v>
      </c>
      <c r="Q180" s="4">
        <f>'RIN Values'!D180</f>
        <v>286.66249999999997</v>
      </c>
      <c r="R180" s="4">
        <f>'Fixed Credits Value'!B180</f>
        <v>100</v>
      </c>
      <c r="S180" s="4">
        <f>'Fixed Credits Value'!C180</f>
        <v>16</v>
      </c>
      <c r="T180" s="4">
        <f t="shared" si="19"/>
        <v>886.21742741614571</v>
      </c>
      <c r="U180" s="4">
        <f>T180/'Feedstock Conversions'!B$9</f>
        <v>94.529858924388876</v>
      </c>
      <c r="W180" s="4">
        <f t="shared" si="17"/>
        <v>124.88490481522967</v>
      </c>
      <c r="X180" s="4">
        <f t="shared" si="20"/>
        <v>98.717427416145711</v>
      </c>
      <c r="AE180" s="4">
        <f>$B180+'Rail Costs'!K180</f>
        <v>77.201679731243004</v>
      </c>
      <c r="AF180" s="4">
        <v>76</v>
      </c>
      <c r="AG180" s="4">
        <f>B180+'Rail Costs'!M180</f>
        <v>79.605039193728999</v>
      </c>
      <c r="AH180" s="4">
        <v>78.5</v>
      </c>
      <c r="AI180" s="4">
        <v>74.75</v>
      </c>
      <c r="AJ180" s="4">
        <v>75.875</v>
      </c>
      <c r="AM180" s="4">
        <f>$L180-(AE180*'Feedstock Conversions'!$B$14)-'Rail Costs'!Q180</f>
        <v>150.3759060468293</v>
      </c>
      <c r="AN180" s="4">
        <f>$L180-(AF180*'Feedstock Conversions'!$B$14)-'Rail Costs'!R180</f>
        <v>160.67774595206811</v>
      </c>
      <c r="AO180" s="4">
        <f>$L180-(AG180*'Feedstock Conversions'!$B$14)-'Rail Costs'!S180</f>
        <v>131.30218118133303</v>
      </c>
      <c r="AP180" s="4">
        <f>$L180-(AH180*'Feedstock Conversions'!$B$14)-'Rail Costs'!T180</f>
        <v>139.92350461240184</v>
      </c>
      <c r="AQ180" s="4">
        <f>$L180-(AI180*'Feedstock Conversions'!$B$14)-'Rail Costs'!U180</f>
        <v>170.83486764314679</v>
      </c>
      <c r="AR180" s="4">
        <f>$L180-(AJ180*'Feedstock Conversions'!$B$14)-'Rail Costs'!V180</f>
        <v>160.67320553488216</v>
      </c>
      <c r="AT180" s="4">
        <f>$T180-(AE180*'Feedstock Conversions'!$B$8)-'Rail Costs'!Q180</f>
        <v>171.89165373173194</v>
      </c>
      <c r="AU180" s="4">
        <f>$T180-(AF180*'Feedstock Conversions'!$B$8)-'Rail Costs'!R180</f>
        <v>183.39517336821382</v>
      </c>
      <c r="AV180" s="4">
        <f>$T180-(AG180*'Feedstock Conversions'!$B$8)-'Rail Costs'!S180</f>
        <v>150.41456940374974</v>
      </c>
      <c r="AW180" s="4">
        <f>$T180-(AH180*'Feedstock Conversions'!$B$8)-'Rail Costs'!T180</f>
        <v>160.14093202854755</v>
      </c>
      <c r="AX180" s="4">
        <f>$T180-(AI180*'Feedstock Conversions'!$B$8)-'Rail Costs'!U180</f>
        <v>194.8022950592925</v>
      </c>
      <c r="AY180" s="4">
        <f>$T180-(AJ180*'Feedstock Conversions'!$B$8)-'Rail Costs'!V180</f>
        <v>183.51563295102787</v>
      </c>
      <c r="BH180">
        <f t="shared" si="14"/>
        <v>23</v>
      </c>
      <c r="BI180">
        <f t="shared" si="15"/>
        <v>2022</v>
      </c>
      <c r="BJ180">
        <f t="shared" si="18"/>
        <v>6</v>
      </c>
    </row>
    <row r="181" spans="1:62" x14ac:dyDescent="0.2">
      <c r="A181" s="11">
        <v>44722</v>
      </c>
      <c r="B181" s="4">
        <v>76</v>
      </c>
      <c r="C181" s="18">
        <f>DCO!B181+'Rail Costs'!B181</f>
        <v>80.806718924972003</v>
      </c>
      <c r="E181" s="4">
        <f>DCO!C181*'Feedstock Conversions'!B$14</f>
        <v>662.61509518477033</v>
      </c>
      <c r="F181" s="4">
        <f>DCO!C181*'Feedstock Conversions'!B$8</f>
        <v>743.4218141097424</v>
      </c>
      <c r="H181" s="4">
        <f>'Fuel Values'!B181-DCO!I181-DCO!J181-DCO!K181</f>
        <v>361.93443151166139</v>
      </c>
      <c r="I181" s="18">
        <f>('LCFS Values'!$E$5-$AA$4)/1000000*'LCFS Values'!B181*'LCFS Values'!$G$2*100</f>
        <v>65.390568488338715</v>
      </c>
      <c r="J181" s="4">
        <f>'RIN Values'!C181</f>
        <v>260.17499999999995</v>
      </c>
      <c r="K181" s="4">
        <f>'Fixed Credits Value'!B181</f>
        <v>100</v>
      </c>
      <c r="L181" s="4">
        <f t="shared" si="16"/>
        <v>787.5</v>
      </c>
      <c r="M181" s="4">
        <f>L181/'Feedstock Conversions'!B$21</f>
        <v>100.21634003563248</v>
      </c>
      <c r="O181" s="4">
        <f>'Fuel Values'!C181*100</f>
        <v>436.31</v>
      </c>
      <c r="P181" s="18">
        <f>('LCFS Values'!$E$5-AB$4)/1000000*'LCFS Values'!B181*'LCFS Values'!$G$2*100</f>
        <v>57.899044107527772</v>
      </c>
      <c r="Q181" s="4">
        <f>'RIN Values'!D181</f>
        <v>294.86499999999995</v>
      </c>
      <c r="R181" s="4">
        <f>'Fixed Credits Value'!B181</f>
        <v>100</v>
      </c>
      <c r="S181" s="4">
        <f>'Fixed Credits Value'!C181</f>
        <v>16</v>
      </c>
      <c r="T181" s="4">
        <f t="shared" si="19"/>
        <v>905.0740441075277</v>
      </c>
      <c r="U181" s="4">
        <f>T181/'Feedstock Conversions'!B$9</f>
        <v>96.541231371469621</v>
      </c>
      <c r="W181" s="4">
        <f t="shared" si="17"/>
        <v>124.88490481522967</v>
      </c>
      <c r="X181" s="4">
        <f t="shared" si="20"/>
        <v>117.5740441075277</v>
      </c>
      <c r="AE181" s="4">
        <f>$B181+'Rail Costs'!K181</f>
        <v>77.201679731243004</v>
      </c>
      <c r="AF181" s="4">
        <v>76.400000000000006</v>
      </c>
      <c r="AG181" s="4">
        <f>B181+'Rail Costs'!M181</f>
        <v>79.605039193728999</v>
      </c>
      <c r="AH181" s="4">
        <v>77.599999999999994</v>
      </c>
      <c r="AI181" s="4">
        <v>77.8</v>
      </c>
      <c r="AJ181" s="4">
        <v>77.400000000000006</v>
      </c>
      <c r="AM181" s="4">
        <f>$L181-(AE181*'Feedstock Conversions'!$B$14)-'Rail Costs'!Q181</f>
        <v>150.3759060468293</v>
      </c>
      <c r="AN181" s="4">
        <f>$L181-(AF181*'Feedstock Conversions'!$B$14)-'Rail Costs'!R181</f>
        <v>157.39774595206802</v>
      </c>
      <c r="AO181" s="4">
        <f>$L181-(AG181*'Feedstock Conversions'!$B$14)-'Rail Costs'!S181</f>
        <v>131.30218118133303</v>
      </c>
      <c r="AP181" s="4">
        <f>$L181-(AH181*'Feedstock Conversions'!$B$14)-'Rail Costs'!T181</f>
        <v>147.30350461240184</v>
      </c>
      <c r="AQ181" s="4">
        <f>$L181-(AI181*'Feedstock Conversions'!$B$14)-'Rail Costs'!U181</f>
        <v>145.8248676431468</v>
      </c>
      <c r="AR181" s="4">
        <f>$L181-(AJ181*'Feedstock Conversions'!$B$14)-'Rail Costs'!V181</f>
        <v>148.16820553488216</v>
      </c>
      <c r="AT181" s="4">
        <f>$T181-(AE181*'Feedstock Conversions'!$B$8)-'Rail Costs'!Q181</f>
        <v>190.74827042311392</v>
      </c>
      <c r="AU181" s="4">
        <f>$T181-(AF181*'Feedstock Conversions'!$B$8)-'Rail Costs'!R181</f>
        <v>198.57179005959574</v>
      </c>
      <c r="AV181" s="4">
        <f>$T181-(AG181*'Feedstock Conversions'!$B$8)-'Rail Costs'!S181</f>
        <v>169.27118609513172</v>
      </c>
      <c r="AW181" s="4">
        <f>$T181-(AH181*'Feedstock Conversions'!$B$8)-'Rail Costs'!T181</f>
        <v>187.27754871992963</v>
      </c>
      <c r="AX181" s="4">
        <f>$T181-(AI181*'Feedstock Conversions'!$B$8)-'Rail Costs'!U181</f>
        <v>185.59891175067455</v>
      </c>
      <c r="AY181" s="4">
        <f>$T181-(AJ181*'Feedstock Conversions'!$B$8)-'Rail Costs'!V181</f>
        <v>188.34224964240977</v>
      </c>
      <c r="BH181">
        <f t="shared" si="14"/>
        <v>24</v>
      </c>
      <c r="BI181">
        <f t="shared" si="15"/>
        <v>2022</v>
      </c>
      <c r="BJ181">
        <f t="shared" si="18"/>
        <v>6</v>
      </c>
    </row>
    <row r="182" spans="1:62" x14ac:dyDescent="0.2">
      <c r="A182" s="11">
        <v>44729</v>
      </c>
      <c r="B182" s="4">
        <v>76.599999999999994</v>
      </c>
      <c r="C182" s="18">
        <f>DCO!B182+'Rail Costs'!B182</f>
        <v>81.406718924971997</v>
      </c>
      <c r="E182" s="4">
        <f>DCO!C182*'Feedstock Conversions'!B$14</f>
        <v>667.53509518477028</v>
      </c>
      <c r="F182" s="4">
        <f>DCO!C182*'Feedstock Conversions'!B$8</f>
        <v>748.94181410974227</v>
      </c>
      <c r="H182" s="4">
        <f>'Fuel Values'!B182-DCO!I182-DCO!J182-DCO!K182</f>
        <v>382.40175224266125</v>
      </c>
      <c r="I182" s="18">
        <f>('LCFS Values'!$E$5-$AA$4)/1000000*'LCFS Values'!B182*'LCFS Values'!$G$2*100</f>
        <v>67.873247757338703</v>
      </c>
      <c r="J182" s="4">
        <f>'RIN Values'!C182</f>
        <v>243.22500000000002</v>
      </c>
      <c r="K182" s="4">
        <f>'Fixed Credits Value'!B182</f>
        <v>100</v>
      </c>
      <c r="L182" s="4">
        <f t="shared" si="16"/>
        <v>793.5</v>
      </c>
      <c r="M182" s="4">
        <f>L182/'Feedstock Conversions'!B$21</f>
        <v>100.97989310257063</v>
      </c>
      <c r="O182" s="4">
        <f>'Fuel Values'!C182*100</f>
        <v>438.75</v>
      </c>
      <c r="P182" s="18">
        <f>('LCFS Values'!$E$5-AB$4)/1000000*'LCFS Values'!B182*'LCFS Values'!$G$2*100</f>
        <v>60.097293179583325</v>
      </c>
      <c r="Q182" s="4">
        <f>'RIN Values'!D182</f>
        <v>275.65500000000003</v>
      </c>
      <c r="R182" s="4">
        <f>'Fixed Credits Value'!B182</f>
        <v>100</v>
      </c>
      <c r="S182" s="4">
        <f>'Fixed Credits Value'!C182</f>
        <v>16</v>
      </c>
      <c r="T182" s="4">
        <f t="shared" si="19"/>
        <v>890.50229317958338</v>
      </c>
      <c r="U182" s="4">
        <f>T182/'Feedstock Conversions'!B$9</f>
        <v>94.986911272488896</v>
      </c>
      <c r="W182" s="4">
        <f t="shared" si="17"/>
        <v>125.96490481522972</v>
      </c>
      <c r="X182" s="4">
        <f t="shared" si="20"/>
        <v>97.002293179583376</v>
      </c>
      <c r="AE182" s="4">
        <f>$B182+'Rail Costs'!K182</f>
        <v>77.801679731242999</v>
      </c>
      <c r="AF182" s="4">
        <v>78</v>
      </c>
      <c r="AG182" s="4">
        <f>B182+'Rail Costs'!M182</f>
        <v>80.205039193728993</v>
      </c>
      <c r="AH182" s="4">
        <v>79</v>
      </c>
      <c r="AI182" s="4">
        <v>79</v>
      </c>
      <c r="AJ182" s="4">
        <v>77.900000000000006</v>
      </c>
      <c r="AM182" s="4">
        <f>$L182-(AE182*'Feedstock Conversions'!$B$14)-'Rail Costs'!Q182</f>
        <v>151.45590604682934</v>
      </c>
      <c r="AN182" s="4">
        <f>$L182-(AF182*'Feedstock Conversions'!$B$14)-'Rail Costs'!R182</f>
        <v>150.27774595206813</v>
      </c>
      <c r="AO182" s="4">
        <f>$L182-(AG182*'Feedstock Conversions'!$B$14)-'Rail Costs'!S182</f>
        <v>132.38218118133307</v>
      </c>
      <c r="AP182" s="4">
        <f>$L182-(AH182*'Feedstock Conversions'!$B$14)-'Rail Costs'!T182</f>
        <v>141.82350461240182</v>
      </c>
      <c r="AQ182" s="4">
        <f>$L182-(AI182*'Feedstock Conversions'!$B$14)-'Rail Costs'!U182</f>
        <v>141.98486764314677</v>
      </c>
      <c r="AR182" s="4">
        <f>$L182-(AJ182*'Feedstock Conversions'!$B$14)-'Rail Costs'!V182</f>
        <v>150.06820553488214</v>
      </c>
      <c r="AT182" s="4">
        <f>$T182-(AE182*'Feedstock Conversions'!$B$8)-'Rail Costs'!Q182</f>
        <v>170.65651949516973</v>
      </c>
      <c r="AU182" s="4">
        <f>$T182-(AF182*'Feedstock Conversions'!$B$8)-'Rail Costs'!R182</f>
        <v>169.28003913165151</v>
      </c>
      <c r="AV182" s="4">
        <f>$T182-(AG182*'Feedstock Conversions'!$B$8)-'Rail Costs'!S182</f>
        <v>149.17943516718742</v>
      </c>
      <c r="AW182" s="4">
        <f>$T182-(AH182*'Feedstock Conversions'!$B$8)-'Rail Costs'!T182</f>
        <v>159.8257977919852</v>
      </c>
      <c r="AX182" s="4">
        <f>$T182-(AI182*'Feedstock Conversions'!$B$8)-'Rail Costs'!U182</f>
        <v>159.98716082273015</v>
      </c>
      <c r="AY182" s="4">
        <f>$T182-(AJ182*'Feedstock Conversions'!$B$8)-'Rail Costs'!V182</f>
        <v>169.17049871446554</v>
      </c>
      <c r="BH182">
        <f t="shared" si="14"/>
        <v>25</v>
      </c>
      <c r="BI182">
        <f t="shared" si="15"/>
        <v>2022</v>
      </c>
      <c r="BJ182">
        <f t="shared" si="18"/>
        <v>6</v>
      </c>
    </row>
    <row r="183" spans="1:62" x14ac:dyDescent="0.2">
      <c r="A183" s="11">
        <v>44736</v>
      </c>
      <c r="B183" s="4">
        <v>72.75</v>
      </c>
      <c r="C183" s="18">
        <f>DCO!B183+'Rail Costs'!B183</f>
        <v>77.556718924972003</v>
      </c>
      <c r="E183" s="4">
        <f>DCO!C183*'Feedstock Conversions'!B$14</f>
        <v>635.96509518477035</v>
      </c>
      <c r="F183" s="4">
        <f>DCO!C183*'Feedstock Conversions'!B$8</f>
        <v>713.52181410974242</v>
      </c>
      <c r="H183" s="4">
        <f>'Fuel Values'!B183-DCO!I183-DCO!J183-DCO!K183</f>
        <v>395.34537817528224</v>
      </c>
      <c r="I183" s="18">
        <f>('LCFS Values'!$E$5-$AA$4)/1000000*'LCFS Values'!B183*'LCFS Values'!$G$2*100</f>
        <v>73.779621824717751</v>
      </c>
      <c r="J183" s="4">
        <f>'RIN Values'!C183</f>
        <v>226.5</v>
      </c>
      <c r="K183" s="4">
        <f>'Fixed Credits Value'!B183</f>
        <v>100</v>
      </c>
      <c r="L183" s="4">
        <f t="shared" si="16"/>
        <v>795.625</v>
      </c>
      <c r="M183" s="4">
        <f>L183/'Feedstock Conversions'!B$21</f>
        <v>101.25031814711123</v>
      </c>
      <c r="O183" s="4">
        <f>'Fuel Values'!C183*100</f>
        <v>437.6</v>
      </c>
      <c r="P183" s="18">
        <f>('LCFS Values'!$E$5-AB$4)/1000000*'LCFS Values'!B183*'LCFS Values'!$G$2*100</f>
        <v>65.326998633263884</v>
      </c>
      <c r="Q183" s="4">
        <f>'RIN Values'!D183</f>
        <v>256.7</v>
      </c>
      <c r="R183" s="4">
        <f>'Fixed Credits Value'!B183</f>
        <v>100</v>
      </c>
      <c r="S183" s="4">
        <f>'Fixed Credits Value'!C183</f>
        <v>16</v>
      </c>
      <c r="T183" s="4">
        <f t="shared" si="19"/>
        <v>875.62699863326384</v>
      </c>
      <c r="U183" s="4">
        <f>T183/'Feedstock Conversions'!B$9</f>
        <v>93.400213187548147</v>
      </c>
      <c r="W183" s="4">
        <f t="shared" si="17"/>
        <v>159.65990481522965</v>
      </c>
      <c r="X183" s="4">
        <f t="shared" si="20"/>
        <v>80.001998633263838</v>
      </c>
      <c r="AE183" s="4">
        <f>$B183+'Rail Costs'!K183</f>
        <v>73.951679731243004</v>
      </c>
      <c r="AF183" s="4">
        <v>74.125</v>
      </c>
      <c r="AG183" s="4">
        <f>B183+'Rail Costs'!M183</f>
        <v>76.355039193728999</v>
      </c>
      <c r="AH183" s="4">
        <v>74.25</v>
      </c>
      <c r="AI183" s="4">
        <v>79.125</v>
      </c>
      <c r="AJ183" s="4">
        <v>72.75</v>
      </c>
      <c r="AM183" s="4">
        <f>$L183-(AE183*'Feedstock Conversions'!$B$14)-'Rail Costs'!Q183</f>
        <v>185.15090604682928</v>
      </c>
      <c r="AN183" s="4">
        <f>$L183-(AF183*'Feedstock Conversions'!$B$14)-'Rail Costs'!R183</f>
        <v>184.17774595206811</v>
      </c>
      <c r="AO183" s="4">
        <f>$L183-(AG183*'Feedstock Conversions'!$B$14)-'Rail Costs'!S183</f>
        <v>166.077181181333</v>
      </c>
      <c r="AP183" s="4">
        <f>$L183-(AH183*'Feedstock Conversions'!$B$14)-'Rail Costs'!T183</f>
        <v>182.89850461240187</v>
      </c>
      <c r="AQ183" s="4">
        <f>$L183-(AI183*'Feedstock Conversions'!$B$14)-'Rail Costs'!U183</f>
        <v>143.08486764314679</v>
      </c>
      <c r="AR183" s="4">
        <f>$L183-(AJ183*'Feedstock Conversions'!$B$14)-'Rail Costs'!V183</f>
        <v>194.42320553488216</v>
      </c>
      <c r="AT183" s="4">
        <f>$T183-(AE183*'Feedstock Conversions'!$B$8)-'Rail Costs'!Q183</f>
        <v>191.20122494885015</v>
      </c>
      <c r="AU183" s="4">
        <f>$T183-(AF183*'Feedstock Conversions'!$B$8)-'Rail Costs'!R183</f>
        <v>190.05474458533195</v>
      </c>
      <c r="AV183" s="4">
        <f>$T183-(AG183*'Feedstock Conversions'!$B$8)-'Rail Costs'!S183</f>
        <v>169.72414062086784</v>
      </c>
      <c r="AW183" s="4">
        <f>$T183-(AH183*'Feedstock Conversions'!$B$8)-'Rail Costs'!T183</f>
        <v>188.6505032456657</v>
      </c>
      <c r="AX183" s="4">
        <f>$T183-(AI183*'Feedstock Conversions'!$B$8)-'Rail Costs'!U183</f>
        <v>143.96186627641063</v>
      </c>
      <c r="AY183" s="4">
        <f>$T183-(AJ183*'Feedstock Conversions'!$B$8)-'Rail Costs'!V183</f>
        <v>201.675204168146</v>
      </c>
      <c r="BH183">
        <f t="shared" si="14"/>
        <v>26</v>
      </c>
      <c r="BI183">
        <f t="shared" si="15"/>
        <v>2022</v>
      </c>
      <c r="BJ183">
        <f t="shared" si="18"/>
        <v>6</v>
      </c>
    </row>
    <row r="184" spans="1:62" x14ac:dyDescent="0.2">
      <c r="A184" s="11">
        <v>44743</v>
      </c>
      <c r="B184" s="4">
        <v>69.45</v>
      </c>
      <c r="C184" s="18">
        <f>DCO!B184+'Rail Costs'!B184</f>
        <v>74.359720044792837</v>
      </c>
      <c r="E184" s="4">
        <f>DCO!C184*'Feedstock Conversions'!B$14</f>
        <v>609.74970436730121</v>
      </c>
      <c r="F184" s="4">
        <f>DCO!C184*'Feedstock Conversions'!B$8</f>
        <v>684.10942441209409</v>
      </c>
      <c r="H184" s="4">
        <f>'Fuel Values'!B184-DCO!I184-DCO!J184-DCO!K184</f>
        <v>379.5814240928064</v>
      </c>
      <c r="I184" s="18">
        <f>('LCFS Values'!$E$5-$AA$4)/1000000*'LCFS Values'!B184*'LCFS Values'!$G$2*100</f>
        <v>77.443575907193548</v>
      </c>
      <c r="J184" s="4">
        <f>'RIN Values'!C184</f>
        <v>237.97500000000002</v>
      </c>
      <c r="K184" s="4">
        <f>'Fixed Credits Value'!B184</f>
        <v>100</v>
      </c>
      <c r="L184" s="4">
        <f t="shared" si="16"/>
        <v>795</v>
      </c>
      <c r="M184" s="4">
        <f>L184/'Feedstock Conversions'!B$21</f>
        <v>101.17078136930517</v>
      </c>
      <c r="O184" s="4">
        <f>'Fuel Values'!C184*100</f>
        <v>407.06</v>
      </c>
      <c r="P184" s="18">
        <f>('LCFS Values'!$E$5-AB$4)/1000000*'LCFS Values'!B184*'LCFS Values'!$G$2*100</f>
        <v>68.571188796055552</v>
      </c>
      <c r="Q184" s="4">
        <f>'RIN Values'!D184</f>
        <v>269.70499999999998</v>
      </c>
      <c r="R184" s="4">
        <f>'Fixed Credits Value'!B184</f>
        <v>100</v>
      </c>
      <c r="S184" s="4">
        <f>'Fixed Credits Value'!C184</f>
        <v>16</v>
      </c>
      <c r="T184" s="4">
        <f t="shared" si="19"/>
        <v>861.33618879605547</v>
      </c>
      <c r="U184" s="4">
        <f>T184/'Feedstock Conversions'!B$9</f>
        <v>91.875860138245912</v>
      </c>
      <c r="W184" s="4">
        <f t="shared" si="17"/>
        <v>185.25029563269879</v>
      </c>
      <c r="X184" s="4">
        <f t="shared" si="20"/>
        <v>66.336188796055467</v>
      </c>
      <c r="AE184" s="4">
        <f>$B184+'Rail Costs'!K184</f>
        <v>70.677430011198211</v>
      </c>
      <c r="AF184" s="4">
        <v>71.3</v>
      </c>
      <c r="AG184" s="4">
        <f>B184+'Rail Costs'!M184</f>
        <v>73.132290033594629</v>
      </c>
      <c r="AH184" s="4">
        <v>69.25</v>
      </c>
      <c r="AI184" s="4">
        <v>75</v>
      </c>
      <c r="AJ184" s="4">
        <v>69.45</v>
      </c>
      <c r="AM184" s="4">
        <f>$L184-(AE184*'Feedstock Conversions'!$B$14)-'Rail Costs'!Q184</f>
        <v>211.28753260497555</v>
      </c>
      <c r="AN184" s="4">
        <f>$L184-(AF184*'Feedstock Conversions'!$B$14)-'Rail Costs'!R184</f>
        <v>206.64012622246955</v>
      </c>
      <c r="AO184" s="4">
        <f>$L184-(AG184*'Feedstock Conversions'!$B$14)-'Rail Costs'!S184</f>
        <v>191.80508506379007</v>
      </c>
      <c r="AP184" s="4">
        <f>$L184-(AH184*'Feedstock Conversions'!$B$14)-'Rail Costs'!T184</f>
        <v>223.19043685409616</v>
      </c>
      <c r="AQ184" s="4">
        <f>$L184-(AI184*'Feedstock Conversions'!$B$14)-'Rail Costs'!U184</f>
        <v>176.2052576640713</v>
      </c>
      <c r="AR184" s="4">
        <f>$L184-(AJ184*'Feedstock Conversions'!$B$14)-'Rail Costs'!V184</f>
        <v>220.75852422491531</v>
      </c>
      <c r="AT184" s="4">
        <f>$T184-(AE184*'Feedstock Conversions'!$B$8)-'Rail Costs'!Q184</f>
        <v>206.94629138983291</v>
      </c>
      <c r="AU184" s="4">
        <f>$T184-(AF184*'Feedstock Conversions'!$B$8)-'Rail Costs'!R184</f>
        <v>201.67631501852506</v>
      </c>
      <c r="AV184" s="4">
        <f>$T184-(AG184*'Feedstock Conversions'!$B$8)-'Rail Costs'!S184</f>
        <v>185.00898382625084</v>
      </c>
      <c r="AW184" s="4">
        <f>$T184-(AH184*'Feedstock Conversions'!$B$8)-'Rail Costs'!T184</f>
        <v>220.27662565015163</v>
      </c>
      <c r="AX184" s="4">
        <f>$T184-(AI184*'Feedstock Conversions'!$B$8)-'Rail Costs'!U184</f>
        <v>167.54144646012676</v>
      </c>
      <c r="AY184" s="4">
        <f>$T184-(AJ184*'Feedstock Conversions'!$B$8)-'Rail Costs'!V184</f>
        <v>217.64471302097084</v>
      </c>
      <c r="BH184">
        <f t="shared" si="14"/>
        <v>27</v>
      </c>
      <c r="BI184">
        <f t="shared" si="15"/>
        <v>2022</v>
      </c>
      <c r="BJ184">
        <f t="shared" si="18"/>
        <v>7</v>
      </c>
    </row>
    <row r="185" spans="1:62" x14ac:dyDescent="0.2">
      <c r="A185" s="11">
        <v>44750</v>
      </c>
      <c r="B185" s="4">
        <v>65</v>
      </c>
      <c r="C185" s="18">
        <f>DCO!B185+'Rail Costs'!B185</f>
        <v>69.909720044792834</v>
      </c>
      <c r="E185" s="4">
        <f>DCO!C185*'Feedstock Conversions'!B$14</f>
        <v>573.2597043673012</v>
      </c>
      <c r="F185" s="4">
        <f>DCO!C185*'Feedstock Conversions'!B$8</f>
        <v>643.16942441209403</v>
      </c>
      <c r="H185" s="4">
        <f>'Fuel Values'!B185-DCO!I185-DCO!J185-DCO!K185</f>
        <v>359.93277014024193</v>
      </c>
      <c r="I185" s="18">
        <f>('LCFS Values'!$E$5-$AA$4)/1000000*'LCFS Values'!B185*'LCFS Values'!$G$2*100</f>
        <v>73.879729859758058</v>
      </c>
      <c r="J185" s="4">
        <f>'RIN Values'!C185</f>
        <v>234.9375</v>
      </c>
      <c r="K185" s="4">
        <f>'Fixed Credits Value'!B185</f>
        <v>100</v>
      </c>
      <c r="L185" s="4">
        <f t="shared" si="16"/>
        <v>768.75</v>
      </c>
      <c r="M185" s="4">
        <f>L185/'Feedstock Conversions'!B$21</f>
        <v>97.830236701450758</v>
      </c>
      <c r="O185" s="4">
        <f>'Fuel Values'!C185*100</f>
        <v>359.98</v>
      </c>
      <c r="P185" s="18">
        <f>('LCFS Values'!$E$5-AB$4)/1000000*'LCFS Values'!B185*'LCFS Values'!$G$2*100</f>
        <v>65.415637708749998</v>
      </c>
      <c r="Q185" s="4">
        <f>'RIN Values'!D185</f>
        <v>266.26249999999999</v>
      </c>
      <c r="R185" s="4">
        <f>'Fixed Credits Value'!B185</f>
        <v>100</v>
      </c>
      <c r="S185" s="4">
        <f>'Fixed Credits Value'!C185</f>
        <v>16</v>
      </c>
      <c r="T185" s="4">
        <f t="shared" si="19"/>
        <v>807.65813770875002</v>
      </c>
      <c r="U185" s="4">
        <f>T185/'Feedstock Conversions'!B$9</f>
        <v>86.150201355600004</v>
      </c>
      <c r="W185" s="4">
        <f t="shared" si="17"/>
        <v>195.4902956326988</v>
      </c>
      <c r="X185" s="4">
        <f t="shared" si="20"/>
        <v>38.908137708750019</v>
      </c>
      <c r="AE185" s="4">
        <f>$B185+'Rail Costs'!K185</f>
        <v>66.227430011198209</v>
      </c>
      <c r="AF185" s="4">
        <v>71</v>
      </c>
      <c r="AG185" s="4">
        <f>B185+'Rail Costs'!M185</f>
        <v>68.682290033594626</v>
      </c>
      <c r="AH185" s="4">
        <v>64.9375</v>
      </c>
      <c r="AI185" s="4">
        <v>64.5</v>
      </c>
      <c r="AJ185" s="4">
        <v>63.5</v>
      </c>
      <c r="AM185" s="4">
        <f>$L185-(AE185*'Feedstock Conversions'!$B$14)-'Rail Costs'!Q185</f>
        <v>221.52753260497568</v>
      </c>
      <c r="AN185" s="4">
        <f>$L185-(AF185*'Feedstock Conversions'!$B$14)-'Rail Costs'!R185</f>
        <v>182.85012622246958</v>
      </c>
      <c r="AO185" s="4">
        <f>$L185-(AG185*'Feedstock Conversions'!$B$14)-'Rail Costs'!S185</f>
        <v>202.04508506379008</v>
      </c>
      <c r="AP185" s="4">
        <f>$L185-(AH185*'Feedstock Conversions'!$B$14)-'Rail Costs'!T185</f>
        <v>232.30293685409612</v>
      </c>
      <c r="AQ185" s="4">
        <f>$L185-(AI185*'Feedstock Conversions'!$B$14)-'Rail Costs'!U185</f>
        <v>236.05525766407132</v>
      </c>
      <c r="AR185" s="4">
        <f>$L185-(AJ185*'Feedstock Conversions'!$B$14)-'Rail Costs'!V185</f>
        <v>243.29852422491538</v>
      </c>
      <c r="AT185" s="4">
        <f>$T185-(AE185*'Feedstock Conversions'!$B$8)-'Rail Costs'!Q185</f>
        <v>194.2082403025274</v>
      </c>
      <c r="AU185" s="4">
        <f>$T185-(AF185*'Feedstock Conversions'!$B$8)-'Rail Costs'!R185</f>
        <v>150.7582639312196</v>
      </c>
      <c r="AV185" s="4">
        <f>$T185-(AG185*'Feedstock Conversions'!$B$8)-'Rail Costs'!S185</f>
        <v>172.27093273894545</v>
      </c>
      <c r="AW185" s="4">
        <f>$T185-(AH185*'Feedstock Conversions'!$B$8)-'Rail Costs'!T185</f>
        <v>206.27357456284614</v>
      </c>
      <c r="AX185" s="4">
        <f>$T185-(AI185*'Feedstock Conversions'!$B$8)-'Rail Costs'!U185</f>
        <v>210.46339537282134</v>
      </c>
      <c r="AY185" s="4">
        <f>$T185-(AJ185*'Feedstock Conversions'!$B$8)-'Rail Costs'!V185</f>
        <v>218.7066619336654</v>
      </c>
      <c r="BH185">
        <f t="shared" si="14"/>
        <v>28</v>
      </c>
      <c r="BI185">
        <f t="shared" si="15"/>
        <v>2022</v>
      </c>
      <c r="BJ185">
        <f t="shared" si="18"/>
        <v>7</v>
      </c>
    </row>
    <row r="186" spans="1:62" x14ac:dyDescent="0.2">
      <c r="A186" s="11">
        <v>44757</v>
      </c>
      <c r="B186" s="4">
        <v>64.5</v>
      </c>
      <c r="C186" s="18">
        <f>DCO!B186+'Rail Costs'!B186</f>
        <v>69.409720044792834</v>
      </c>
      <c r="E186" s="4">
        <f>DCO!C186*'Feedstock Conversions'!B$14</f>
        <v>569.15970436730117</v>
      </c>
      <c r="F186" s="4">
        <f>DCO!C186*'Feedstock Conversions'!B$8</f>
        <v>638.56942441209401</v>
      </c>
      <c r="H186" s="4">
        <f>'Fuel Values'!B186-DCO!I186-DCO!J186-DCO!K186</f>
        <v>349.53845515156456</v>
      </c>
      <c r="I186" s="18">
        <f>('LCFS Values'!$E$5-$AA$4)/1000000*'LCFS Values'!B186*'LCFS Values'!$G$2*100</f>
        <v>75.561544848435474</v>
      </c>
      <c r="J186" s="4">
        <f>'RIN Values'!C186</f>
        <v>240.89999999999998</v>
      </c>
      <c r="K186" s="4">
        <f>'Fixed Credits Value'!B186</f>
        <v>100</v>
      </c>
      <c r="L186" s="4">
        <f t="shared" si="16"/>
        <v>766</v>
      </c>
      <c r="M186" s="4">
        <f>L186/'Feedstock Conversions'!B$21</f>
        <v>97.480274879104101</v>
      </c>
      <c r="O186" s="4">
        <f>'Fuel Values'!C186*100</f>
        <v>369.9</v>
      </c>
      <c r="P186" s="18">
        <f>('LCFS Values'!$E$5-AB$4)/1000000*'LCFS Values'!B186*'LCFS Values'!$G$2*100</f>
        <v>66.904774176916646</v>
      </c>
      <c r="Q186" s="4">
        <f>'RIN Values'!D186</f>
        <v>273.02</v>
      </c>
      <c r="R186" s="4">
        <f>'Fixed Credits Value'!B186</f>
        <v>100</v>
      </c>
      <c r="S186" s="4">
        <f>'Fixed Credits Value'!C186</f>
        <v>16</v>
      </c>
      <c r="T186" s="4">
        <f t="shared" si="19"/>
        <v>825.82477417691666</v>
      </c>
      <c r="U186" s="4">
        <f>T186/'Feedstock Conversions'!B$9</f>
        <v>88.087975912204442</v>
      </c>
      <c r="W186" s="4">
        <f t="shared" si="17"/>
        <v>196.84029563269883</v>
      </c>
      <c r="X186" s="4">
        <f t="shared" si="20"/>
        <v>59.824774176916662</v>
      </c>
      <c r="AE186" s="4">
        <f>$B186+'Rail Costs'!K186</f>
        <v>65.727430011198209</v>
      </c>
      <c r="AF186" s="4">
        <v>64.5</v>
      </c>
      <c r="AG186" s="4">
        <f>B186+'Rail Costs'!M186</f>
        <v>68.182290033594626</v>
      </c>
      <c r="AH186" s="4">
        <v>64</v>
      </c>
      <c r="AI186" s="4">
        <v>66</v>
      </c>
      <c r="AJ186" s="4">
        <v>64.2</v>
      </c>
      <c r="AM186" s="4">
        <f>$L186-(AE186*'Feedstock Conversions'!$B$14)-'Rail Costs'!Q186</f>
        <v>222.87753260497558</v>
      </c>
      <c r="AN186" s="4">
        <f>$L186-(AF186*'Feedstock Conversions'!$B$14)-'Rail Costs'!R186</f>
        <v>233.40012622246954</v>
      </c>
      <c r="AO186" s="4">
        <f>$L186-(AG186*'Feedstock Conversions'!$B$14)-'Rail Costs'!S186</f>
        <v>203.39508506379011</v>
      </c>
      <c r="AP186" s="4">
        <f>$L186-(AH186*'Feedstock Conversions'!$B$14)-'Rail Costs'!T186</f>
        <v>237.24043685409612</v>
      </c>
      <c r="AQ186" s="4">
        <f>$L186-(AI186*'Feedstock Conversions'!$B$14)-'Rail Costs'!U186</f>
        <v>221.00525766407137</v>
      </c>
      <c r="AR186" s="4">
        <f>$L186-(AJ186*'Feedstock Conversions'!$B$14)-'Rail Costs'!V186</f>
        <v>234.80852422491537</v>
      </c>
      <c r="AT186" s="4">
        <f>$T186-(AE186*'Feedstock Conversions'!$B$8)-'Rail Costs'!Q186</f>
        <v>216.97487677069407</v>
      </c>
      <c r="AU186" s="4">
        <f>$T186-(AF186*'Feedstock Conversions'!$B$8)-'Rail Costs'!R186</f>
        <v>228.7249003993862</v>
      </c>
      <c r="AV186" s="4">
        <f>$T186-(AG186*'Feedstock Conversions'!$B$8)-'Rail Costs'!S186</f>
        <v>195.03756920711211</v>
      </c>
      <c r="AW186" s="4">
        <f>$T186-(AH186*'Feedstock Conversions'!$B$8)-'Rail Costs'!T186</f>
        <v>233.06521103101278</v>
      </c>
      <c r="AX186" s="4">
        <f>$T186-(AI186*'Feedstock Conversions'!$B$8)-'Rail Costs'!U186</f>
        <v>214.83003184098803</v>
      </c>
      <c r="AY186" s="4">
        <f>$T186-(AJ186*'Feedstock Conversions'!$B$8)-'Rail Costs'!V186</f>
        <v>230.43329840183199</v>
      </c>
      <c r="BH186">
        <f t="shared" si="14"/>
        <v>29</v>
      </c>
      <c r="BI186">
        <f t="shared" si="15"/>
        <v>2022</v>
      </c>
      <c r="BJ186">
        <f t="shared" si="18"/>
        <v>7</v>
      </c>
    </row>
    <row r="187" spans="1:62" x14ac:dyDescent="0.2">
      <c r="A187" s="11">
        <v>44764</v>
      </c>
      <c r="B187" s="4">
        <v>63.5</v>
      </c>
      <c r="C187" s="18">
        <f>DCO!B187+'Rail Costs'!B187</f>
        <v>68.409720044792834</v>
      </c>
      <c r="E187" s="4">
        <f>DCO!C187*'Feedstock Conversions'!B$14</f>
        <v>560.95970436730124</v>
      </c>
      <c r="F187" s="4">
        <f>DCO!C187*'Feedstock Conversions'!B$8</f>
        <v>629.36942441209408</v>
      </c>
      <c r="H187" s="4">
        <f>'Fuel Values'!B187-DCO!I187-DCO!J187-DCO!K187</f>
        <v>331.95880086369357</v>
      </c>
      <c r="I187" s="18">
        <f>('LCFS Values'!$E$5-$AA$4)/1000000*'LCFS Values'!B187*'LCFS Values'!$G$2*100</f>
        <v>75.241199136306449</v>
      </c>
      <c r="J187" s="4">
        <f>'RIN Values'!C187</f>
        <v>244.79999999999998</v>
      </c>
      <c r="K187" s="4">
        <f>'Fixed Credits Value'!B187</f>
        <v>100</v>
      </c>
      <c r="L187" s="4">
        <f t="shared" si="16"/>
        <v>752</v>
      </c>
      <c r="M187" s="4">
        <f>L187/'Feedstock Conversions'!B$21</f>
        <v>95.698651056248409</v>
      </c>
      <c r="O187" s="4">
        <f>'Fuel Values'!C187*100</f>
        <v>359.65</v>
      </c>
      <c r="P187" s="18">
        <f>('LCFS Values'!$E$5-AB$4)/1000000*'LCFS Values'!B187*'LCFS Values'!$G$2*100</f>
        <v>66.621129135361116</v>
      </c>
      <c r="Q187" s="4">
        <f>'RIN Values'!D187</f>
        <v>277.44</v>
      </c>
      <c r="R187" s="4">
        <f>'Fixed Credits Value'!B187</f>
        <v>100</v>
      </c>
      <c r="S187" s="4">
        <f>'Fixed Credits Value'!C187</f>
        <v>16</v>
      </c>
      <c r="T187" s="4">
        <f t="shared" si="19"/>
        <v>819.71112913536103</v>
      </c>
      <c r="U187" s="4">
        <f>T187/'Feedstock Conversions'!B$9</f>
        <v>87.435853774438513</v>
      </c>
      <c r="W187" s="4">
        <f t="shared" si="17"/>
        <v>191.04029563269876</v>
      </c>
      <c r="X187" s="4">
        <f t="shared" si="20"/>
        <v>67.711129135361034</v>
      </c>
      <c r="AE187" s="4">
        <f>$B187+'Rail Costs'!K187</f>
        <v>64.727430011198209</v>
      </c>
      <c r="AF187" s="4">
        <v>63.5</v>
      </c>
      <c r="AG187" s="4">
        <f>B187+'Rail Costs'!M187</f>
        <v>67.182290033594626</v>
      </c>
      <c r="AH187" s="4">
        <v>64.099999999999994</v>
      </c>
      <c r="AI187" s="4">
        <v>65.400000000000006</v>
      </c>
      <c r="AJ187" s="4">
        <v>63.8</v>
      </c>
      <c r="AM187" s="4">
        <f>$L187-(AE187*'Feedstock Conversions'!$B$14)-'Rail Costs'!Q187</f>
        <v>217.07753260497563</v>
      </c>
      <c r="AN187" s="4">
        <f>$L187-(AF187*'Feedstock Conversions'!$B$14)-'Rail Costs'!R187</f>
        <v>227.60012622246958</v>
      </c>
      <c r="AO187" s="4">
        <f>$L187-(AG187*'Feedstock Conversions'!$B$14)-'Rail Costs'!S187</f>
        <v>197.59508506379004</v>
      </c>
      <c r="AP187" s="4">
        <f>$L187-(AH187*'Feedstock Conversions'!$B$14)-'Rail Costs'!T187</f>
        <v>222.42043685409618</v>
      </c>
      <c r="AQ187" s="4">
        <f>$L187-(AI187*'Feedstock Conversions'!$B$14)-'Rail Costs'!U187</f>
        <v>211.92525766407132</v>
      </c>
      <c r="AR187" s="4">
        <f>$L187-(AJ187*'Feedstock Conversions'!$B$14)-'Rail Costs'!V187</f>
        <v>224.08852422491535</v>
      </c>
      <c r="AT187" s="4">
        <f>$T187-(AE187*'Feedstock Conversions'!$B$8)-'Rail Costs'!Q187</f>
        <v>220.06123172913848</v>
      </c>
      <c r="AU187" s="4">
        <f>$T187-(AF187*'Feedstock Conversions'!$B$8)-'Rail Costs'!R187</f>
        <v>231.81125535783062</v>
      </c>
      <c r="AV187" s="4">
        <f>$T187-(AG187*'Feedstock Conversions'!$B$8)-'Rail Costs'!S187</f>
        <v>198.12392416555653</v>
      </c>
      <c r="AW187" s="4">
        <f>$T187-(AH187*'Feedstock Conversions'!$B$8)-'Rail Costs'!T187</f>
        <v>226.03156598945719</v>
      </c>
      <c r="AX187" s="4">
        <f>$T187-(AI187*'Feedstock Conversions'!$B$8)-'Rail Costs'!U187</f>
        <v>214.23638679943238</v>
      </c>
      <c r="AY187" s="4">
        <f>$T187-(AJ187*'Feedstock Conversions'!$B$8)-'Rail Costs'!V187</f>
        <v>227.99965336027643</v>
      </c>
      <c r="BH187">
        <f t="shared" si="14"/>
        <v>30</v>
      </c>
      <c r="BI187">
        <f t="shared" si="15"/>
        <v>2022</v>
      </c>
      <c r="BJ187">
        <f t="shared" si="18"/>
        <v>7</v>
      </c>
    </row>
    <row r="188" spans="1:62" x14ac:dyDescent="0.2">
      <c r="A188" s="11">
        <v>44771</v>
      </c>
      <c r="B188" s="4">
        <v>66.3</v>
      </c>
      <c r="C188" s="18">
        <f>DCO!B188+'Rail Costs'!B188</f>
        <v>71.209720044792832</v>
      </c>
      <c r="E188" s="4">
        <f>DCO!C188*'Feedstock Conversions'!B$14</f>
        <v>583.91970436730116</v>
      </c>
      <c r="F188" s="4">
        <f>DCO!C188*'Feedstock Conversions'!B$8</f>
        <v>655.12942441209395</v>
      </c>
      <c r="H188" s="4">
        <f>'Fuel Values'!B188-DCO!I188-DCO!J188-DCO!K188</f>
        <v>318.60122084859677</v>
      </c>
      <c r="I188" s="18">
        <f>('LCFS Values'!$E$5-$AA$4)/1000000*'LCFS Values'!B188*'LCFS Values'!$G$2*100</f>
        <v>72.998779151403241</v>
      </c>
      <c r="J188" s="4">
        <f>'RIN Values'!C188</f>
        <v>246.60000000000002</v>
      </c>
      <c r="K188" s="4">
        <f>'Fixed Credits Value'!B188</f>
        <v>100</v>
      </c>
      <c r="L188" s="4">
        <f t="shared" si="16"/>
        <v>738.2</v>
      </c>
      <c r="M188" s="4">
        <f>L188/'Feedstock Conversions'!B$21</f>
        <v>93.942479002290668</v>
      </c>
      <c r="O188" s="4">
        <f>'Fuel Values'!C188*100</f>
        <v>363.58000000000004</v>
      </c>
      <c r="P188" s="18">
        <f>('LCFS Values'!$E$5-AB$4)/1000000*'LCFS Values'!B188*'LCFS Values'!$G$2*100</f>
        <v>64.635613844472218</v>
      </c>
      <c r="Q188" s="4">
        <f>'RIN Values'!D188</f>
        <v>279.48</v>
      </c>
      <c r="R188" s="4">
        <f>'Fixed Credits Value'!B188</f>
        <v>100</v>
      </c>
      <c r="S188" s="4">
        <f>'Fixed Credits Value'!C188</f>
        <v>16</v>
      </c>
      <c r="T188" s="4">
        <f t="shared" si="19"/>
        <v>823.69561384447229</v>
      </c>
      <c r="U188" s="4">
        <f>T188/'Feedstock Conversions'!B$9</f>
        <v>87.860865476743712</v>
      </c>
      <c r="W188" s="4">
        <f t="shared" si="17"/>
        <v>154.28029563269888</v>
      </c>
      <c r="X188" s="4">
        <f t="shared" si="20"/>
        <v>85.495613844472246</v>
      </c>
      <c r="AE188" s="4">
        <f>$B188+'Rail Costs'!K188</f>
        <v>67.527430011198206</v>
      </c>
      <c r="AF188" s="4">
        <v>65.75</v>
      </c>
      <c r="AG188" s="4">
        <f>B188+'Rail Costs'!M188</f>
        <v>69.982290033594623</v>
      </c>
      <c r="AH188" s="4">
        <v>66</v>
      </c>
      <c r="AI188" s="4">
        <v>65</v>
      </c>
      <c r="AJ188" s="4">
        <v>66.224999999999994</v>
      </c>
      <c r="AM188" s="4">
        <f>$L188-(AE188*'Feedstock Conversions'!$B$14)-'Rail Costs'!Q188</f>
        <v>180.31753260497564</v>
      </c>
      <c r="AN188" s="4">
        <f>$L188-(AF188*'Feedstock Conversions'!$B$14)-'Rail Costs'!R188</f>
        <v>195.35012622246958</v>
      </c>
      <c r="AO188" s="4">
        <f>$L188-(AG188*'Feedstock Conversions'!$B$14)-'Rail Costs'!S188</f>
        <v>160.83508506379016</v>
      </c>
      <c r="AP188" s="4">
        <f>$L188-(AH188*'Feedstock Conversions'!$B$14)-'Rail Costs'!T188</f>
        <v>193.04043685409619</v>
      </c>
      <c r="AQ188" s="4">
        <f>$L188-(AI188*'Feedstock Conversions'!$B$14)-'Rail Costs'!U188</f>
        <v>201.40525766407134</v>
      </c>
      <c r="AR188" s="4">
        <f>$L188-(AJ188*'Feedstock Conversions'!$B$14)-'Rail Costs'!V188</f>
        <v>190.4035242249154</v>
      </c>
      <c r="AT188" s="4">
        <f>$T188-(AE188*'Feedstock Conversions'!$B$8)-'Rail Costs'!Q188</f>
        <v>198.28571643824975</v>
      </c>
      <c r="AU188" s="4">
        <f>$T188-(AF188*'Feedstock Conversions'!$B$8)-'Rail Costs'!R188</f>
        <v>215.09574006694183</v>
      </c>
      <c r="AV188" s="4">
        <f>$T188-(AG188*'Feedstock Conversions'!$B$8)-'Rail Costs'!S188</f>
        <v>176.3484088746678</v>
      </c>
      <c r="AW188" s="4">
        <f>$T188-(AH188*'Feedstock Conversions'!$B$8)-'Rail Costs'!T188</f>
        <v>212.53605069856843</v>
      </c>
      <c r="AX188" s="4">
        <f>$T188-(AI188*'Feedstock Conversions'!$B$8)-'Rail Costs'!U188</f>
        <v>221.90087150854359</v>
      </c>
      <c r="AY188" s="4">
        <f>$T188-(AJ188*'Feedstock Conversions'!$B$8)-'Rail Costs'!V188</f>
        <v>209.67413806938774</v>
      </c>
      <c r="BH188">
        <f t="shared" si="14"/>
        <v>31</v>
      </c>
      <c r="BI188">
        <f t="shared" si="15"/>
        <v>2022</v>
      </c>
      <c r="BJ188">
        <f t="shared" si="18"/>
        <v>7</v>
      </c>
    </row>
    <row r="189" spans="1:62" x14ac:dyDescent="0.2">
      <c r="A189" s="11">
        <v>44778</v>
      </c>
      <c r="B189" s="4">
        <v>69.2</v>
      </c>
      <c r="C189" s="18">
        <f>DCO!B189+'Rail Costs'!B189</f>
        <v>74.109720044792837</v>
      </c>
      <c r="E189" s="4">
        <f>DCO!C189*'Feedstock Conversions'!B$14</f>
        <v>607.69970436730125</v>
      </c>
      <c r="F189" s="4">
        <f>DCO!C189*'Feedstock Conversions'!B$8</f>
        <v>681.80942441209402</v>
      </c>
      <c r="H189" s="4">
        <f>'Fuel Values'!B189-DCO!I189-DCO!J189-DCO!K189</f>
        <v>311.41722759683876</v>
      </c>
      <c r="I189" s="18">
        <f>('LCFS Values'!$E$5-$AA$4)/1000000*'LCFS Values'!B189*'LCFS Values'!$G$2*100</f>
        <v>67.432772403161295</v>
      </c>
      <c r="J189" s="4">
        <f>'RIN Values'!C189</f>
        <v>258.14999999999998</v>
      </c>
      <c r="K189" s="4">
        <f>'Fixed Credits Value'!B189</f>
        <v>100</v>
      </c>
      <c r="L189" s="4">
        <f t="shared" si="16"/>
        <v>737</v>
      </c>
      <c r="M189" s="4">
        <f>L189/'Feedstock Conversions'!B$21</f>
        <v>93.789768388903028</v>
      </c>
      <c r="O189" s="4">
        <f>'Fuel Values'!C189*100</f>
        <v>338.3</v>
      </c>
      <c r="P189" s="18">
        <f>('LCFS Values'!$E$5-AB$4)/1000000*'LCFS Values'!B189*'LCFS Values'!$G$2*100</f>
        <v>59.707281247444442</v>
      </c>
      <c r="Q189" s="4">
        <f>'RIN Values'!D189</f>
        <v>292.57</v>
      </c>
      <c r="R189" s="4">
        <f>'Fixed Credits Value'!B189</f>
        <v>100</v>
      </c>
      <c r="S189" s="4">
        <f>'Fixed Credits Value'!C189</f>
        <v>16</v>
      </c>
      <c r="T189" s="4">
        <f t="shared" si="19"/>
        <v>806.57728124744449</v>
      </c>
      <c r="U189" s="4">
        <f>T189/'Feedstock Conversions'!B$9</f>
        <v>86.034909999727418</v>
      </c>
      <c r="W189" s="4">
        <f t="shared" si="17"/>
        <v>129.30029563269875</v>
      </c>
      <c r="X189" s="4">
        <f t="shared" si="20"/>
        <v>69.577281247444489</v>
      </c>
      <c r="AE189" s="4">
        <f>$B189+'Rail Costs'!K189</f>
        <v>70.427430011198211</v>
      </c>
      <c r="AF189" s="4">
        <v>69</v>
      </c>
      <c r="AG189" s="4">
        <f>B189+'Rail Costs'!M189</f>
        <v>72.882290033594629</v>
      </c>
      <c r="AH189" s="4">
        <v>69.2</v>
      </c>
      <c r="AI189" s="4">
        <v>69.25</v>
      </c>
      <c r="AJ189" s="4">
        <v>68.849999999999994</v>
      </c>
      <c r="AM189" s="4">
        <f>$L189-(AE189*'Feedstock Conversions'!$B$14)-'Rail Costs'!Q189</f>
        <v>155.33753260497562</v>
      </c>
      <c r="AN189" s="4">
        <f>$L189-(AF189*'Feedstock Conversions'!$B$14)-'Rail Costs'!R189</f>
        <v>167.50012622246956</v>
      </c>
      <c r="AO189" s="4">
        <f>$L189-(AG189*'Feedstock Conversions'!$B$14)-'Rail Costs'!S189</f>
        <v>135.85508506379003</v>
      </c>
      <c r="AP189" s="4">
        <f>$L189-(AH189*'Feedstock Conversions'!$B$14)-'Rail Costs'!T189</f>
        <v>165.60043685409613</v>
      </c>
      <c r="AQ189" s="4">
        <f>$L189-(AI189*'Feedstock Conversions'!$B$14)-'Rail Costs'!U189</f>
        <v>165.35525766407139</v>
      </c>
      <c r="AR189" s="4">
        <f>$L189-(AJ189*'Feedstock Conversions'!$B$14)-'Rail Costs'!V189</f>
        <v>167.67852422491538</v>
      </c>
      <c r="AT189" s="4">
        <f>$T189-(AE189*'Feedstock Conversions'!$B$8)-'Rail Costs'!Q189</f>
        <v>154.48738384122188</v>
      </c>
      <c r="AU189" s="4">
        <f>$T189-(AF189*'Feedstock Conversions'!$B$8)-'Rail Costs'!R189</f>
        <v>168.07740746991405</v>
      </c>
      <c r="AV189" s="4">
        <f>$T189-(AG189*'Feedstock Conversions'!$B$8)-'Rail Costs'!S189</f>
        <v>132.55007627763993</v>
      </c>
      <c r="AW189" s="4">
        <f>$T189-(AH189*'Feedstock Conversions'!$B$8)-'Rail Costs'!T189</f>
        <v>165.97771810154057</v>
      </c>
      <c r="AX189" s="4">
        <f>$T189-(AI189*'Feedstock Conversions'!$B$8)-'Rail Costs'!U189</f>
        <v>165.68253891151588</v>
      </c>
      <c r="AY189" s="4">
        <f>$T189-(AJ189*'Feedstock Conversions'!$B$8)-'Rail Costs'!V189</f>
        <v>168.40580547235996</v>
      </c>
      <c r="BH189">
        <f t="shared" si="14"/>
        <v>32</v>
      </c>
      <c r="BI189">
        <f t="shared" si="15"/>
        <v>2022</v>
      </c>
      <c r="BJ189">
        <f t="shared" si="18"/>
        <v>8</v>
      </c>
    </row>
    <row r="190" spans="1:62" x14ac:dyDescent="0.2">
      <c r="A190" s="11">
        <v>44785</v>
      </c>
      <c r="B190" s="4">
        <v>71</v>
      </c>
      <c r="C190" s="18">
        <f>DCO!B190+'Rail Costs'!B190</f>
        <v>75.909720044792834</v>
      </c>
      <c r="E190" s="4">
        <f>DCO!C190*'Feedstock Conversions'!B$14</f>
        <v>622.45970436730124</v>
      </c>
      <c r="F190" s="4">
        <f>DCO!C190*'Feedstock Conversions'!B$8</f>
        <v>698.36942441209408</v>
      </c>
      <c r="H190" s="4">
        <f>'Fuel Values'!B190-DCO!I190-DCO!J190-DCO!K190</f>
        <v>295.65122084859672</v>
      </c>
      <c r="I190" s="18">
        <f>('LCFS Values'!$E$5-$AA$4)/1000000*'LCFS Values'!B190*'LCFS Values'!$G$2*100</f>
        <v>72.998779151403241</v>
      </c>
      <c r="J190" s="4">
        <f>'RIN Values'!C190</f>
        <v>268.35000000000002</v>
      </c>
      <c r="K190" s="4">
        <f>'Fixed Credits Value'!B190</f>
        <v>100</v>
      </c>
      <c r="L190" s="4">
        <f t="shared" si="16"/>
        <v>737</v>
      </c>
      <c r="M190" s="4">
        <f>L190/'Feedstock Conversions'!B$21</f>
        <v>93.789768388903028</v>
      </c>
      <c r="O190" s="4">
        <f>'Fuel Values'!C190*100</f>
        <v>339.49</v>
      </c>
      <c r="P190" s="18">
        <f>('LCFS Values'!$E$5-AB$4)/1000000*'LCFS Values'!B190*'LCFS Values'!$G$2*100</f>
        <v>64.635613844472218</v>
      </c>
      <c r="Q190" s="4">
        <f>'RIN Values'!D190</f>
        <v>304.13</v>
      </c>
      <c r="R190" s="4">
        <f>'Fixed Credits Value'!B190</f>
        <v>100</v>
      </c>
      <c r="S190" s="4">
        <f>'Fixed Credits Value'!C190</f>
        <v>16</v>
      </c>
      <c r="T190" s="4">
        <f t="shared" si="19"/>
        <v>824.25561384447224</v>
      </c>
      <c r="U190" s="4">
        <f>T190/'Feedstock Conversions'!B$9</f>
        <v>87.920598810077038</v>
      </c>
      <c r="W190" s="4">
        <f t="shared" si="17"/>
        <v>114.54029563269876</v>
      </c>
      <c r="X190" s="4">
        <f t="shared" si="20"/>
        <v>87.255613844472236</v>
      </c>
      <c r="AE190" s="4">
        <f>$B190+'Rail Costs'!K190</f>
        <v>72.227430011198209</v>
      </c>
      <c r="AF190" s="4">
        <v>70.599999999999994</v>
      </c>
      <c r="AG190" s="4">
        <f>B190+'Rail Costs'!M190</f>
        <v>74.682290033594626</v>
      </c>
      <c r="AH190" s="4">
        <v>70.599999999999994</v>
      </c>
      <c r="AI190" s="4">
        <v>72</v>
      </c>
      <c r="AJ190" s="4">
        <v>70.5</v>
      </c>
      <c r="AM190" s="4">
        <f>$L190-(AE190*'Feedstock Conversions'!$B$14)-'Rail Costs'!Q190</f>
        <v>140.57753260497563</v>
      </c>
      <c r="AN190" s="4">
        <f>$L190-(AF190*'Feedstock Conversions'!$B$14)-'Rail Costs'!R190</f>
        <v>154.38012622246956</v>
      </c>
      <c r="AO190" s="4">
        <f>$L190-(AG190*'Feedstock Conversions'!$B$14)-'Rail Costs'!S190</f>
        <v>121.09508506379004</v>
      </c>
      <c r="AP190" s="4">
        <f>$L190-(AH190*'Feedstock Conversions'!$B$14)-'Rail Costs'!T190</f>
        <v>154.12043685409611</v>
      </c>
      <c r="AQ190" s="4">
        <f>$L190-(AI190*'Feedstock Conversions'!$B$14)-'Rail Costs'!U190</f>
        <v>142.80525766407132</v>
      </c>
      <c r="AR190" s="4">
        <f>$L190-(AJ190*'Feedstock Conversions'!$B$14)-'Rail Costs'!V190</f>
        <v>154.14852422491541</v>
      </c>
      <c r="AT190" s="4">
        <f>$T190-(AE190*'Feedstock Conversions'!$B$8)-'Rail Costs'!Q190</f>
        <v>155.60571643824969</v>
      </c>
      <c r="AU190" s="4">
        <f>$T190-(AF190*'Feedstock Conversions'!$B$8)-'Rail Costs'!R190</f>
        <v>171.03574006694188</v>
      </c>
      <c r="AV190" s="4">
        <f>$T190-(AG190*'Feedstock Conversions'!$B$8)-'Rail Costs'!S190</f>
        <v>133.66840887466773</v>
      </c>
      <c r="AW190" s="4">
        <f>$T190-(AH190*'Feedstock Conversions'!$B$8)-'Rail Costs'!T190</f>
        <v>170.77605069856844</v>
      </c>
      <c r="AX190" s="4">
        <f>$T190-(AI190*'Feedstock Conversions'!$B$8)-'Rail Costs'!U190</f>
        <v>158.06087150854356</v>
      </c>
      <c r="AY190" s="4">
        <f>$T190-(AJ190*'Feedstock Conversions'!$B$8)-'Rail Costs'!V190</f>
        <v>170.90413806938764</v>
      </c>
      <c r="BH190">
        <f t="shared" si="14"/>
        <v>33</v>
      </c>
      <c r="BI190">
        <f t="shared" si="15"/>
        <v>2022</v>
      </c>
      <c r="BJ190">
        <f t="shared" si="18"/>
        <v>8</v>
      </c>
    </row>
    <row r="191" spans="1:62" x14ac:dyDescent="0.2">
      <c r="A191" s="11">
        <v>44792</v>
      </c>
      <c r="B191" s="4">
        <v>72.5</v>
      </c>
      <c r="C191" s="18">
        <f>DCO!B191+'Rail Costs'!B191</f>
        <v>77.409720044792834</v>
      </c>
      <c r="E191" s="4">
        <f>DCO!C191*'Feedstock Conversions'!B$14</f>
        <v>634.7597043673012</v>
      </c>
      <c r="F191" s="4">
        <f>DCO!C191*'Feedstock Conversions'!B$8</f>
        <v>712.16942441209403</v>
      </c>
      <c r="H191" s="4">
        <f>'Fuel Values'!B191-DCO!I191-DCO!J191-DCO!K191</f>
        <v>309.43281976719356</v>
      </c>
      <c r="I191" s="18">
        <f>('LCFS Values'!$E$5-$AA$4)/1000000*'LCFS Values'!B191*'LCFS Values'!$G$2*100</f>
        <v>71.517180232806439</v>
      </c>
      <c r="J191" s="4">
        <f>'RIN Values'!C191</f>
        <v>268.04999999999995</v>
      </c>
      <c r="K191" s="4">
        <f>'Fixed Credits Value'!B191</f>
        <v>100</v>
      </c>
      <c r="L191" s="4">
        <f t="shared" si="16"/>
        <v>749</v>
      </c>
      <c r="M191" s="4">
        <f>L191/'Feedstock Conversions'!B$21</f>
        <v>95.316874522779344</v>
      </c>
      <c r="O191" s="4">
        <f>'Fuel Values'!C191*100</f>
        <v>358.76</v>
      </c>
      <c r="P191" s="18">
        <f>('LCFS Values'!$E$5-AB$4)/1000000*'LCFS Values'!B191*'LCFS Values'!$G$2*100</f>
        <v>63.323755527277768</v>
      </c>
      <c r="Q191" s="4">
        <f>'RIN Values'!D191</f>
        <v>303.78999999999996</v>
      </c>
      <c r="R191" s="4">
        <f>'Fixed Credits Value'!B191</f>
        <v>100</v>
      </c>
      <c r="S191" s="4">
        <f>'Fixed Credits Value'!C191</f>
        <v>16</v>
      </c>
      <c r="T191" s="4">
        <f t="shared" si="19"/>
        <v>841.87375552727769</v>
      </c>
      <c r="U191" s="4">
        <f>T191/'Feedstock Conversions'!B$9</f>
        <v>89.799867256242948</v>
      </c>
      <c r="W191" s="4">
        <f t="shared" si="17"/>
        <v>114.2402956326988</v>
      </c>
      <c r="X191" s="4">
        <f t="shared" si="20"/>
        <v>92.873755527277694</v>
      </c>
      <c r="AE191" s="4">
        <f>$B191+'Rail Costs'!K191</f>
        <v>73.727430011198209</v>
      </c>
      <c r="AF191" s="4">
        <v>72.45</v>
      </c>
      <c r="AG191" s="4">
        <f>B191+'Rail Costs'!M191</f>
        <v>76.182290033594626</v>
      </c>
      <c r="AH191" s="4">
        <v>71.5</v>
      </c>
      <c r="AI191" s="4">
        <v>72</v>
      </c>
      <c r="AJ191" s="4">
        <v>75</v>
      </c>
      <c r="AM191" s="4">
        <f>$L191-(AE191*'Feedstock Conversions'!$B$14)-'Rail Costs'!Q191</f>
        <v>140.27753260497568</v>
      </c>
      <c r="AN191" s="4">
        <f>$L191-(AF191*'Feedstock Conversions'!$B$14)-'Rail Costs'!R191</f>
        <v>151.2101262224696</v>
      </c>
      <c r="AO191" s="4">
        <f>$L191-(AG191*'Feedstock Conversions'!$B$14)-'Rail Costs'!S191</f>
        <v>120.79508506379008</v>
      </c>
      <c r="AP191" s="4">
        <f>$L191-(AH191*'Feedstock Conversions'!$B$14)-'Rail Costs'!T191</f>
        <v>158.74043685409612</v>
      </c>
      <c r="AQ191" s="4">
        <f>$L191-(AI191*'Feedstock Conversions'!$B$14)-'Rail Costs'!U191</f>
        <v>154.80525766407132</v>
      </c>
      <c r="AR191" s="4">
        <f>$L191-(AJ191*'Feedstock Conversions'!$B$14)-'Rail Costs'!V191</f>
        <v>129.24852422491531</v>
      </c>
      <c r="AT191" s="4">
        <f>$T191-(AE191*'Feedstock Conversions'!$B$8)-'Rail Costs'!Q191</f>
        <v>159.42385812105508</v>
      </c>
      <c r="AU191" s="4">
        <f>$T191-(AF191*'Feedstock Conversions'!$B$8)-'Rail Costs'!R191</f>
        <v>171.63388174974725</v>
      </c>
      <c r="AV191" s="4">
        <f>$T191-(AG191*'Feedstock Conversions'!$B$8)-'Rail Costs'!S191</f>
        <v>137.48655055747312</v>
      </c>
      <c r="AW191" s="4">
        <f>$T191-(AH191*'Feedstock Conversions'!$B$8)-'Rail Costs'!T191</f>
        <v>180.11419238137381</v>
      </c>
      <c r="AX191" s="4">
        <f>$T191-(AI191*'Feedstock Conversions'!$B$8)-'Rail Costs'!U191</f>
        <v>175.67901319134901</v>
      </c>
      <c r="AY191" s="4">
        <f>$T191-(AJ191*'Feedstock Conversions'!$B$8)-'Rail Costs'!V191</f>
        <v>147.12227975219301</v>
      </c>
      <c r="BH191">
        <f t="shared" si="14"/>
        <v>34</v>
      </c>
      <c r="BI191">
        <f t="shared" si="15"/>
        <v>2022</v>
      </c>
      <c r="BJ191">
        <f t="shared" si="18"/>
        <v>8</v>
      </c>
    </row>
    <row r="192" spans="1:62" x14ac:dyDescent="0.2">
      <c r="A192" s="11">
        <v>44799</v>
      </c>
      <c r="B192" s="4">
        <v>72.900000000000006</v>
      </c>
      <c r="C192" s="18">
        <f>DCO!B192+'Rail Costs'!B192</f>
        <v>77.80972004479284</v>
      </c>
      <c r="E192" s="4">
        <f>DCO!C192*'Feedstock Conversions'!B$14</f>
        <v>638.03970436730128</v>
      </c>
      <c r="F192" s="4">
        <f>DCO!C192*'Feedstock Conversions'!B$8</f>
        <v>715.84942441209409</v>
      </c>
      <c r="H192" s="4">
        <f>'Fuel Values'!B192-DCO!I192-DCO!J192-DCO!K192</f>
        <v>328.78898654562897</v>
      </c>
      <c r="I192" s="18">
        <f>('LCFS Values'!$E$5-$AA$4)/1000000*'LCFS Values'!B192*'LCFS Values'!$G$2*100</f>
        <v>70.436013454370965</v>
      </c>
      <c r="J192" s="4">
        <f>'RIN Values'!C192</f>
        <v>265.57500000000005</v>
      </c>
      <c r="K192" s="4">
        <f>'Fixed Credits Value'!B192</f>
        <v>100</v>
      </c>
      <c r="L192" s="4">
        <f t="shared" si="16"/>
        <v>764.8</v>
      </c>
      <c r="M192" s="4">
        <f>L192/'Feedstock Conversions'!B$21</f>
        <v>97.327564265716461</v>
      </c>
      <c r="O192" s="4">
        <f>'Fuel Values'!C192*100</f>
        <v>392.76</v>
      </c>
      <c r="P192" s="18">
        <f>('LCFS Values'!$E$5-AB$4)/1000000*'LCFS Values'!B192*'LCFS Values'!$G$2*100</f>
        <v>62.366453512027775</v>
      </c>
      <c r="Q192" s="4">
        <f>'RIN Values'!D192</f>
        <v>300.98500000000001</v>
      </c>
      <c r="R192" s="4">
        <f>'Fixed Credits Value'!B192</f>
        <v>100</v>
      </c>
      <c r="S192" s="4">
        <f>'Fixed Credits Value'!C192</f>
        <v>16</v>
      </c>
      <c r="T192" s="4">
        <f t="shared" si="19"/>
        <v>872.11145351202777</v>
      </c>
      <c r="U192" s="4">
        <f>T192/'Feedstock Conversions'!B$9</f>
        <v>93.025221707949626</v>
      </c>
      <c r="W192" s="4">
        <f t="shared" si="17"/>
        <v>126.76029563269867</v>
      </c>
      <c r="X192" s="4">
        <f t="shared" si="20"/>
        <v>107.31145351202781</v>
      </c>
      <c r="AE192" s="4">
        <f>$B192+'Rail Costs'!K192</f>
        <v>74.127430011198214</v>
      </c>
      <c r="AF192" s="4">
        <v>73.724999999999994</v>
      </c>
      <c r="AG192" s="4">
        <f>B192+'Rail Costs'!M192</f>
        <v>76.582290033594631</v>
      </c>
      <c r="AH192" s="4">
        <v>72.3</v>
      </c>
      <c r="AI192" s="4">
        <v>74.8</v>
      </c>
      <c r="AJ192" s="4">
        <v>73.775000000000006</v>
      </c>
      <c r="AM192" s="4">
        <f>$L192-(AE192*'Feedstock Conversions'!$B$14)-'Rail Costs'!Q192</f>
        <v>152.79753260497554</v>
      </c>
      <c r="AN192" s="4">
        <f>$L192-(AF192*'Feedstock Conversions'!$B$14)-'Rail Costs'!R192</f>
        <v>156.55512622246962</v>
      </c>
      <c r="AO192" s="4">
        <f>$L192-(AG192*'Feedstock Conversions'!$B$14)-'Rail Costs'!S192</f>
        <v>133.31508506378995</v>
      </c>
      <c r="AP192" s="4">
        <f>$L192-(AH192*'Feedstock Conversions'!$B$14)-'Rail Costs'!T192</f>
        <v>167.98043685409613</v>
      </c>
      <c r="AQ192" s="4">
        <f>$L192-(AI192*'Feedstock Conversions'!$B$14)-'Rail Costs'!U192</f>
        <v>147.64525766407135</v>
      </c>
      <c r="AR192" s="4">
        <f>$L192-(AJ192*'Feedstock Conversions'!$B$14)-'Rail Costs'!V192</f>
        <v>155.09352422491523</v>
      </c>
      <c r="AT192" s="4">
        <f>$T192-(AE192*'Feedstock Conversions'!$B$8)-'Rail Costs'!Q192</f>
        <v>185.98155610580508</v>
      </c>
      <c r="AU192" s="4">
        <f>$T192-(AF192*'Feedstock Conversions'!$B$8)-'Rail Costs'!R192</f>
        <v>190.14157973449741</v>
      </c>
      <c r="AV192" s="4">
        <f>$T192-(AG192*'Feedstock Conversions'!$B$8)-'Rail Costs'!S192</f>
        <v>164.04424854222313</v>
      </c>
      <c r="AW192" s="4">
        <f>$T192-(AH192*'Feedstock Conversions'!$B$8)-'Rail Costs'!T192</f>
        <v>202.99189036612387</v>
      </c>
      <c r="AX192" s="4">
        <f>$T192-(AI192*'Feedstock Conversions'!$B$8)-'Rail Costs'!U192</f>
        <v>180.15671117609909</v>
      </c>
      <c r="AY192" s="4">
        <f>$T192-(AJ192*'Feedstock Conversions'!$B$8)-'Rail Costs'!V192</f>
        <v>188.62997773694306</v>
      </c>
      <c r="BH192">
        <f t="shared" si="14"/>
        <v>35</v>
      </c>
      <c r="BI192">
        <f t="shared" si="15"/>
        <v>2022</v>
      </c>
      <c r="BJ192">
        <f t="shared" si="18"/>
        <v>8</v>
      </c>
    </row>
    <row r="193" spans="1:62" x14ac:dyDescent="0.2">
      <c r="A193" s="11">
        <v>44806</v>
      </c>
      <c r="B193" s="4">
        <v>73.8</v>
      </c>
      <c r="C193" s="18">
        <f>DCO!B193+'Rail Costs'!B193</f>
        <v>78.709720044792832</v>
      </c>
      <c r="E193" s="4">
        <f>DCO!C193*'Feedstock Conversions'!B$14</f>
        <v>645.41970436730116</v>
      </c>
      <c r="F193" s="4">
        <f>DCO!C193*'Feedstock Conversions'!B$8</f>
        <v>724.12942441209395</v>
      </c>
      <c r="H193" s="4">
        <f>'Fuel Values'!B193-DCO!I193-DCO!J193-DCO!K193</f>
        <v>337.6958015343065</v>
      </c>
      <c r="I193" s="18">
        <f>('LCFS Values'!$E$5-$AA$4)/1000000*'LCFS Values'!B193*'LCFS Values'!$G$2*100</f>
        <v>68.754198465693534</v>
      </c>
      <c r="J193" s="4">
        <f>'RIN Values'!C193</f>
        <v>263.54999999999995</v>
      </c>
      <c r="K193" s="4">
        <f>'Fixed Credits Value'!B193</f>
        <v>100</v>
      </c>
      <c r="L193" s="4">
        <f t="shared" si="16"/>
        <v>770</v>
      </c>
      <c r="M193" s="4">
        <f>L193/'Feedstock Conversions'!B$21</f>
        <v>97.989310257062868</v>
      </c>
      <c r="O193" s="4">
        <f>'Fuel Values'!C193*100</f>
        <v>372.63</v>
      </c>
      <c r="P193" s="18">
        <f>('LCFS Values'!$E$5-AB$4)/1000000*'LCFS Values'!B193*'LCFS Values'!$G$2*100</f>
        <v>60.877317043861098</v>
      </c>
      <c r="Q193" s="4">
        <f>'RIN Values'!D193</f>
        <v>298.69</v>
      </c>
      <c r="R193" s="4">
        <f>'Fixed Credits Value'!B193</f>
        <v>100</v>
      </c>
      <c r="S193" s="4">
        <f>'Fixed Credits Value'!C193</f>
        <v>16</v>
      </c>
      <c r="T193" s="4">
        <f t="shared" si="19"/>
        <v>848.19731704386106</v>
      </c>
      <c r="U193" s="4">
        <f>T193/'Feedstock Conversions'!B$9</f>
        <v>90.47438048467852</v>
      </c>
      <c r="W193" s="4">
        <f t="shared" si="17"/>
        <v>124.58029563269884</v>
      </c>
      <c r="X193" s="4">
        <f t="shared" si="20"/>
        <v>78.197317043861062</v>
      </c>
      <c r="AE193" s="4">
        <f>$B193+'Rail Costs'!K193</f>
        <v>75.027430011198206</v>
      </c>
      <c r="AF193" s="4">
        <v>73.5</v>
      </c>
      <c r="AG193" s="4">
        <f>B193+'Rail Costs'!M193</f>
        <v>77.482290033594623</v>
      </c>
      <c r="AH193" s="4">
        <v>73.3</v>
      </c>
      <c r="AI193" s="4">
        <v>75.099999999999994</v>
      </c>
      <c r="AJ193" s="4">
        <v>73.599999999999994</v>
      </c>
      <c r="AM193" s="4">
        <f>$L193-(AE193*'Feedstock Conversions'!$B$14)-'Rail Costs'!Q193</f>
        <v>150.61753260497571</v>
      </c>
      <c r="AN193" s="4">
        <f>$L193-(AF193*'Feedstock Conversions'!$B$14)-'Rail Costs'!R193</f>
        <v>163.60012622246958</v>
      </c>
      <c r="AO193" s="4">
        <f>$L193-(AG193*'Feedstock Conversions'!$B$14)-'Rail Costs'!S193</f>
        <v>131.13508506379011</v>
      </c>
      <c r="AP193" s="4">
        <f>$L193-(AH193*'Feedstock Conversions'!$B$14)-'Rail Costs'!T193</f>
        <v>164.98043685409613</v>
      </c>
      <c r="AQ193" s="4">
        <f>$L193-(AI193*'Feedstock Conversions'!$B$14)-'Rail Costs'!U193</f>
        <v>150.38525766407136</v>
      </c>
      <c r="AR193" s="4">
        <f>$L193-(AJ193*'Feedstock Conversions'!$B$14)-'Rail Costs'!V193</f>
        <v>161.72852422491545</v>
      </c>
      <c r="AT193" s="4">
        <f>$T193-(AE193*'Feedstock Conversions'!$B$8)-'Rail Costs'!Q193</f>
        <v>153.78741963763852</v>
      </c>
      <c r="AU193" s="4">
        <f>$T193-(AF193*'Feedstock Conversions'!$B$8)-'Rail Costs'!R193</f>
        <v>168.29744326633065</v>
      </c>
      <c r="AV193" s="4">
        <f>$T193-(AG193*'Feedstock Conversions'!$B$8)-'Rail Costs'!S193</f>
        <v>131.85011207405657</v>
      </c>
      <c r="AW193" s="4">
        <f>$T193-(AH193*'Feedstock Conversions'!$B$8)-'Rail Costs'!T193</f>
        <v>169.87775389795723</v>
      </c>
      <c r="AX193" s="4">
        <f>$T193-(AI193*'Feedstock Conversions'!$B$8)-'Rail Costs'!U193</f>
        <v>153.48257470793251</v>
      </c>
      <c r="AY193" s="4">
        <f>$T193-(AJ193*'Feedstock Conversions'!$B$8)-'Rail Costs'!V193</f>
        <v>166.32584126877649</v>
      </c>
      <c r="BH193">
        <f t="shared" si="14"/>
        <v>36</v>
      </c>
      <c r="BI193">
        <f t="shared" si="15"/>
        <v>2022</v>
      </c>
      <c r="BJ193">
        <f t="shared" si="18"/>
        <v>9</v>
      </c>
    </row>
    <row r="194" spans="1:62" x14ac:dyDescent="0.2">
      <c r="A194" s="11">
        <v>44813</v>
      </c>
      <c r="B194" s="4">
        <v>72.5</v>
      </c>
      <c r="C194" s="18">
        <f>DCO!B194+'Rail Costs'!B194</f>
        <v>77.409720044792834</v>
      </c>
      <c r="E194" s="4">
        <f>DCO!C194*'Feedstock Conversions'!B$14</f>
        <v>634.7597043673012</v>
      </c>
      <c r="F194" s="4">
        <f>DCO!C194*'Feedstock Conversions'!B$8</f>
        <v>712.16942441209403</v>
      </c>
      <c r="H194" s="4">
        <f>'Fuel Values'!B194-DCO!I194-DCO!J194-DCO!K194</f>
        <v>341.8783727682661</v>
      </c>
      <c r="I194" s="18">
        <f>('LCFS Values'!$E$5-$AA$4)/1000000*'LCFS Values'!B194*'LCFS Values'!$G$2*100</f>
        <v>66.371627231733868</v>
      </c>
      <c r="J194" s="4">
        <f>'RIN Values'!C194</f>
        <v>261.75</v>
      </c>
      <c r="K194" s="4">
        <f>'Fixed Credits Value'!B194</f>
        <v>100</v>
      </c>
      <c r="L194" s="4">
        <f t="shared" si="16"/>
        <v>770</v>
      </c>
      <c r="M194" s="4">
        <f>L194/'Feedstock Conversions'!B$21</f>
        <v>97.989310257062868</v>
      </c>
      <c r="O194" s="4">
        <f>'Fuel Values'!C194*100</f>
        <v>357.96999999999997</v>
      </c>
      <c r="P194" s="18">
        <f>('LCFS Values'!$E$5-AB$4)/1000000*'LCFS Values'!B194*'LCFS Values'!$G$2*100</f>
        <v>58.767707047291665</v>
      </c>
      <c r="Q194" s="4">
        <f>'RIN Values'!D194</f>
        <v>296.64999999999998</v>
      </c>
      <c r="R194" s="4">
        <f>'Fixed Credits Value'!B194</f>
        <v>100</v>
      </c>
      <c r="S194" s="4">
        <f>'Fixed Credits Value'!C194</f>
        <v>16</v>
      </c>
      <c r="T194" s="4">
        <f t="shared" si="19"/>
        <v>829.38770704729154</v>
      </c>
      <c r="U194" s="4">
        <f>T194/'Feedstock Conversions'!B$9</f>
        <v>88.468022085044424</v>
      </c>
      <c r="W194" s="4">
        <f t="shared" si="17"/>
        <v>135.2402956326988</v>
      </c>
      <c r="X194" s="4">
        <f t="shared" si="20"/>
        <v>59.387707047291542</v>
      </c>
      <c r="AE194" s="4">
        <f>$B194+'Rail Costs'!K194</f>
        <v>73.727430011198209</v>
      </c>
      <c r="AF194" s="4">
        <v>73.75</v>
      </c>
      <c r="AG194" s="4">
        <f>B194+'Rail Costs'!M194</f>
        <v>76.182290033594626</v>
      </c>
      <c r="AH194" s="4">
        <v>73.125</v>
      </c>
      <c r="AI194" s="4">
        <v>75.5</v>
      </c>
      <c r="AJ194" s="4">
        <v>73.25</v>
      </c>
      <c r="AM194" s="4">
        <f>$L194-(AE194*'Feedstock Conversions'!$B$14)-'Rail Costs'!Q194</f>
        <v>161.27753260497568</v>
      </c>
      <c r="AN194" s="4">
        <f>$L194-(AF194*'Feedstock Conversions'!$B$14)-'Rail Costs'!R194</f>
        <v>161.55012622246952</v>
      </c>
      <c r="AO194" s="4">
        <f>$L194-(AG194*'Feedstock Conversions'!$B$14)-'Rail Costs'!S194</f>
        <v>141.79508506379008</v>
      </c>
      <c r="AP194" s="4">
        <f>$L194-(AH194*'Feedstock Conversions'!$B$14)-'Rail Costs'!T194</f>
        <v>166.41543685409607</v>
      </c>
      <c r="AQ194" s="4">
        <f>$L194-(AI194*'Feedstock Conversions'!$B$14)-'Rail Costs'!U194</f>
        <v>147.10525766407139</v>
      </c>
      <c r="AR194" s="4">
        <f>$L194-(AJ194*'Feedstock Conversions'!$B$14)-'Rail Costs'!V194</f>
        <v>164.59852422491534</v>
      </c>
      <c r="AT194" s="4">
        <f>$T194-(AE194*'Feedstock Conversions'!$B$8)-'Rail Costs'!Q194</f>
        <v>146.93780964106892</v>
      </c>
      <c r="AU194" s="4">
        <f>$T194-(AF194*'Feedstock Conversions'!$B$8)-'Rail Costs'!R194</f>
        <v>147.18783326976106</v>
      </c>
      <c r="AV194" s="4">
        <f>$T194-(AG194*'Feedstock Conversions'!$B$8)-'Rail Costs'!S194</f>
        <v>125.00050207748697</v>
      </c>
      <c r="AW194" s="4">
        <f>$T194-(AH194*'Feedstock Conversions'!$B$8)-'Rail Costs'!T194</f>
        <v>152.67814390138761</v>
      </c>
      <c r="AX194" s="4">
        <f>$T194-(AI194*'Feedstock Conversions'!$B$8)-'Rail Costs'!U194</f>
        <v>130.99296471136293</v>
      </c>
      <c r="AY194" s="4">
        <f>$T194-(AJ194*'Feedstock Conversions'!$B$8)-'Rail Costs'!V194</f>
        <v>150.73623127220688</v>
      </c>
      <c r="BH194">
        <f t="shared" ref="BH194:BH230" si="21">WEEKNUM(A194)</f>
        <v>37</v>
      </c>
      <c r="BI194">
        <f t="shared" ref="BI194:BI230" si="22">YEAR(A194)</f>
        <v>2022</v>
      </c>
      <c r="BJ194">
        <f t="shared" si="18"/>
        <v>9</v>
      </c>
    </row>
    <row r="195" spans="1:62" x14ac:dyDescent="0.2">
      <c r="A195" s="11">
        <v>44820</v>
      </c>
      <c r="B195" s="4">
        <v>72.5</v>
      </c>
      <c r="C195" s="18">
        <f>DCO!B195+'Rail Costs'!B195</f>
        <v>77.409720044792834</v>
      </c>
      <c r="E195" s="4">
        <f>DCO!C195*'Feedstock Conversions'!B$14</f>
        <v>634.7597043673012</v>
      </c>
      <c r="F195" s="4">
        <f>DCO!C195*'Feedstock Conversions'!B$8</f>
        <v>712.16942441209403</v>
      </c>
      <c r="H195" s="4">
        <f>'Fuel Values'!B195-DCO!I195-DCO!J195-DCO!K195</f>
        <v>340.14736365182262</v>
      </c>
      <c r="I195" s="18">
        <f>('LCFS Values'!$E$5-$AA$4)/1000000*'LCFS Values'!B195*'LCFS Values'!$G$2*100</f>
        <v>64.99013634817743</v>
      </c>
      <c r="J195" s="4">
        <f>'RIN Values'!C195</f>
        <v>264.86249999999995</v>
      </c>
      <c r="K195" s="4">
        <f>'Fixed Credits Value'!B195</f>
        <v>100</v>
      </c>
      <c r="L195" s="4">
        <f t="shared" ref="L195:L258" si="23">K195+J195+I195+H195</f>
        <v>770</v>
      </c>
      <c r="M195" s="4">
        <f>L195/'Feedstock Conversions'!B$21</f>
        <v>97.989310257062868</v>
      </c>
      <c r="O195" s="4">
        <f>'Fuel Values'!C195*100</f>
        <v>339.02</v>
      </c>
      <c r="P195" s="18">
        <f>('LCFS Values'!$E$5-AB$4)/1000000*'LCFS Values'!B195*'LCFS Values'!$G$2*100</f>
        <v>57.54448780558333</v>
      </c>
      <c r="Q195" s="4">
        <f>'RIN Values'!D195</f>
        <v>300.17749999999995</v>
      </c>
      <c r="R195" s="4">
        <f>'Fixed Credits Value'!B195</f>
        <v>100</v>
      </c>
      <c r="S195" s="4">
        <f>'Fixed Credits Value'!C195</f>
        <v>16</v>
      </c>
      <c r="T195" s="4">
        <f t="shared" si="19"/>
        <v>812.74198780558322</v>
      </c>
      <c r="U195" s="4">
        <f>T195/'Feedstock Conversions'!B$9</f>
        <v>86.69247869926221</v>
      </c>
      <c r="W195" s="4">
        <f t="shared" ref="W195:W258" si="24">L195-E195</f>
        <v>135.2402956326988</v>
      </c>
      <c r="X195" s="4">
        <f t="shared" si="20"/>
        <v>42.741987805583221</v>
      </c>
      <c r="AE195" s="4">
        <f>$B195+'Rail Costs'!K195</f>
        <v>73.727430011198209</v>
      </c>
      <c r="AF195" s="4">
        <v>74.2</v>
      </c>
      <c r="AG195" s="4">
        <f>B195+'Rail Costs'!M195</f>
        <v>76.182290033594626</v>
      </c>
      <c r="AH195" s="4">
        <v>73</v>
      </c>
      <c r="AI195" s="4">
        <v>75.5</v>
      </c>
      <c r="AJ195" s="4">
        <v>73.3</v>
      </c>
      <c r="AM195" s="4">
        <f>$L195-(AE195*'Feedstock Conversions'!$B$14)-'Rail Costs'!Q195</f>
        <v>161.27753260497568</v>
      </c>
      <c r="AN195" s="4">
        <f>$L195-(AF195*'Feedstock Conversions'!$B$14)-'Rail Costs'!R195</f>
        <v>157.86012622246957</v>
      </c>
      <c r="AO195" s="4">
        <f>$L195-(AG195*'Feedstock Conversions'!$B$14)-'Rail Costs'!S195</f>
        <v>141.79508506379008</v>
      </c>
      <c r="AP195" s="4">
        <f>$L195-(AH195*'Feedstock Conversions'!$B$14)-'Rail Costs'!T195</f>
        <v>167.44043685409616</v>
      </c>
      <c r="AQ195" s="4">
        <f>$L195-(AI195*'Feedstock Conversions'!$B$14)-'Rail Costs'!U195</f>
        <v>147.10525766407139</v>
      </c>
      <c r="AR195" s="4">
        <f>$L195-(AJ195*'Feedstock Conversions'!$B$14)-'Rail Costs'!V195</f>
        <v>164.18852422491537</v>
      </c>
      <c r="AT195" s="4">
        <f>$T195-(AE195*'Feedstock Conversions'!$B$8)-'Rail Costs'!Q195</f>
        <v>130.2920903993606</v>
      </c>
      <c r="AU195" s="4">
        <f>$T195-(AF195*'Feedstock Conversions'!$B$8)-'Rail Costs'!R195</f>
        <v>126.40211402805275</v>
      </c>
      <c r="AV195" s="4">
        <f>$T195-(AG195*'Feedstock Conversions'!$B$8)-'Rail Costs'!S195</f>
        <v>108.35478283577865</v>
      </c>
      <c r="AW195" s="4">
        <f>$T195-(AH195*'Feedstock Conversions'!$B$8)-'Rail Costs'!T195</f>
        <v>137.18242465967938</v>
      </c>
      <c r="AX195" s="4">
        <f>$T195-(AI195*'Feedstock Conversions'!$B$8)-'Rail Costs'!U195</f>
        <v>114.34724546965461</v>
      </c>
      <c r="AY195" s="4">
        <f>$T195-(AJ195*'Feedstock Conversions'!$B$8)-'Rail Costs'!V195</f>
        <v>133.63051203049864</v>
      </c>
      <c r="BH195">
        <f t="shared" si="21"/>
        <v>38</v>
      </c>
      <c r="BI195">
        <f t="shared" si="22"/>
        <v>2022</v>
      </c>
      <c r="BJ195">
        <f t="shared" ref="BJ195:BJ258" si="25">MONTH(A195)</f>
        <v>9</v>
      </c>
    </row>
    <row r="196" spans="1:62" x14ac:dyDescent="0.2">
      <c r="A196" s="11">
        <v>44827</v>
      </c>
      <c r="B196" s="4">
        <v>73</v>
      </c>
      <c r="C196" s="18">
        <f>DCO!B196+'Rail Costs'!B196</f>
        <v>77.909720044792834</v>
      </c>
      <c r="E196" s="4">
        <f>DCO!C196*'Feedstock Conversions'!B$14</f>
        <v>638.85970436730122</v>
      </c>
      <c r="F196" s="4">
        <f>DCO!C196*'Feedstock Conversions'!B$8</f>
        <v>716.76942441209405</v>
      </c>
      <c r="H196" s="4">
        <f>'Fuel Values'!B196-DCO!I196-DCO!J196-DCO!K196</f>
        <v>346.77922826745169</v>
      </c>
      <c r="I196" s="18">
        <f>('LCFS Values'!$E$5-$AA$4)/1000000*'LCFS Values'!B196*'LCFS Values'!$G$2*100</f>
        <v>60.94577173254838</v>
      </c>
      <c r="J196" s="4">
        <f>'RIN Values'!C196</f>
        <v>262.27499999999998</v>
      </c>
      <c r="K196" s="4">
        <f>'Fixed Credits Value'!B196</f>
        <v>100</v>
      </c>
      <c r="L196" s="4">
        <f t="shared" si="23"/>
        <v>770</v>
      </c>
      <c r="M196" s="4">
        <f>L196/'Feedstock Conversions'!B$21</f>
        <v>97.989310257062868</v>
      </c>
      <c r="O196" s="4">
        <f>'Fuel Values'!C196*100</f>
        <v>335.08</v>
      </c>
      <c r="P196" s="18">
        <f>('LCFS Values'!$E$5-AB$4)/1000000*'LCFS Values'!B196*'LCFS Values'!$G$2*100</f>
        <v>53.963469155944431</v>
      </c>
      <c r="Q196" s="4">
        <f>'RIN Values'!D196</f>
        <v>297.245</v>
      </c>
      <c r="R196" s="4">
        <f>'Fixed Credits Value'!B196</f>
        <v>100</v>
      </c>
      <c r="S196" s="4">
        <f>'Fixed Credits Value'!C196</f>
        <v>16</v>
      </c>
      <c r="T196" s="4">
        <f t="shared" si="19"/>
        <v>802.28846915594443</v>
      </c>
      <c r="U196" s="4">
        <f>T196/'Feedstock Conversions'!B$9</f>
        <v>85.577436709967401</v>
      </c>
      <c r="W196" s="4">
        <f t="shared" si="24"/>
        <v>131.14029563269878</v>
      </c>
      <c r="X196" s="4">
        <f t="shared" si="20"/>
        <v>32.288469155944426</v>
      </c>
      <c r="AE196" s="4">
        <f>$B196+'Rail Costs'!K196</f>
        <v>74.227430011198209</v>
      </c>
      <c r="AF196" s="4">
        <v>74.400000000000006</v>
      </c>
      <c r="AG196" s="4">
        <f>B196+'Rail Costs'!M196</f>
        <v>76.682290033594626</v>
      </c>
      <c r="AH196" s="4">
        <v>73</v>
      </c>
      <c r="AI196" s="4">
        <v>75.5</v>
      </c>
      <c r="AJ196" s="4">
        <v>73.650000000000006</v>
      </c>
      <c r="AM196" s="4">
        <f>$L196-(AE196*'Feedstock Conversions'!$B$14)-'Rail Costs'!Q196</f>
        <v>157.17753260497565</v>
      </c>
      <c r="AN196" s="4">
        <f>$L196-(AF196*'Feedstock Conversions'!$B$14)-'Rail Costs'!R196</f>
        <v>156.22012622246947</v>
      </c>
      <c r="AO196" s="4">
        <f>$L196-(AG196*'Feedstock Conversions'!$B$14)-'Rail Costs'!S196</f>
        <v>137.69508506379006</v>
      </c>
      <c r="AP196" s="4">
        <f>$L196-(AH196*'Feedstock Conversions'!$B$14)-'Rail Costs'!T196</f>
        <v>167.44043685409616</v>
      </c>
      <c r="AQ196" s="4">
        <f>$L196-(AI196*'Feedstock Conversions'!$B$14)-'Rail Costs'!U196</f>
        <v>147.10525766407139</v>
      </c>
      <c r="AR196" s="4">
        <f>$L196-(AJ196*'Feedstock Conversions'!$B$14)-'Rail Costs'!V196</f>
        <v>161.31852422491536</v>
      </c>
      <c r="AT196" s="4">
        <f>$T196-(AE196*'Feedstock Conversions'!$B$8)-'Rail Costs'!Q196</f>
        <v>115.2385717497219</v>
      </c>
      <c r="AU196" s="4">
        <f>$T196-(AF196*'Feedstock Conversions'!$B$8)-'Rail Costs'!R196</f>
        <v>114.10859537841392</v>
      </c>
      <c r="AV196" s="4">
        <f>$T196-(AG196*'Feedstock Conversions'!$B$8)-'Rail Costs'!S196</f>
        <v>93.301264186139832</v>
      </c>
      <c r="AW196" s="4">
        <f>$T196-(AH196*'Feedstock Conversions'!$B$8)-'Rail Costs'!T196</f>
        <v>126.7289060100406</v>
      </c>
      <c r="AX196" s="4">
        <f>$T196-(AI196*'Feedstock Conversions'!$B$8)-'Rail Costs'!U196</f>
        <v>103.89372682001581</v>
      </c>
      <c r="AY196" s="4">
        <f>$T196-(AJ196*'Feedstock Conversions'!$B$8)-'Rail Costs'!V196</f>
        <v>119.95699338085969</v>
      </c>
      <c r="BH196">
        <f t="shared" si="21"/>
        <v>39</v>
      </c>
      <c r="BI196">
        <f t="shared" si="22"/>
        <v>2022</v>
      </c>
      <c r="BJ196">
        <f t="shared" si="25"/>
        <v>9</v>
      </c>
    </row>
    <row r="197" spans="1:62" x14ac:dyDescent="0.2">
      <c r="A197" s="11">
        <v>44834</v>
      </c>
      <c r="B197" s="4">
        <v>71.8</v>
      </c>
      <c r="C197" s="18">
        <f>DCO!B197+'Rail Costs'!B197</f>
        <v>76.709720044792832</v>
      </c>
      <c r="E197" s="4">
        <f>DCO!C197*'Feedstock Conversions'!B$14</f>
        <v>629.01970436730119</v>
      </c>
      <c r="F197" s="4">
        <f>DCO!C197*'Feedstock Conversions'!B$8</f>
        <v>705.72942441209398</v>
      </c>
      <c r="H197" s="4">
        <f>'Fuel Values'!B197-DCO!I197-DCO!J197-DCO!K197</f>
        <v>356.52683393429027</v>
      </c>
      <c r="I197" s="18">
        <f>('LCFS Values'!$E$5-$AA$4)/1000000*'LCFS Values'!B197*'LCFS Values'!$G$2*100</f>
        <v>53.898166065709674</v>
      </c>
      <c r="J197" s="4">
        <f>'RIN Values'!C197</f>
        <v>259.57500000000005</v>
      </c>
      <c r="K197" s="4">
        <f>'Fixed Credits Value'!B197</f>
        <v>100</v>
      </c>
      <c r="L197" s="4">
        <f t="shared" si="23"/>
        <v>770</v>
      </c>
      <c r="M197" s="4">
        <f>L197/'Feedstock Conversions'!B$21</f>
        <v>97.989310257062868</v>
      </c>
      <c r="O197" s="4">
        <f>'Fuel Values'!C197*100</f>
        <v>333.44</v>
      </c>
      <c r="P197" s="18">
        <f>('LCFS Values'!$E$5-AB$4)/1000000*'LCFS Values'!B197*'LCFS Values'!$G$2*100</f>
        <v>47.72327824172222</v>
      </c>
      <c r="Q197" s="4">
        <f>'RIN Values'!D197</f>
        <v>294.185</v>
      </c>
      <c r="R197" s="4">
        <f>'Fixed Credits Value'!B197</f>
        <v>100</v>
      </c>
      <c r="S197" s="4">
        <f>'Fixed Credits Value'!C197</f>
        <v>16</v>
      </c>
      <c r="T197" s="4">
        <f t="shared" si="19"/>
        <v>791.34827824172226</v>
      </c>
      <c r="U197" s="4">
        <f>T197/'Feedstock Conversions'!B$9</f>
        <v>84.410483012450371</v>
      </c>
      <c r="W197" s="4">
        <f t="shared" si="24"/>
        <v>140.98029563269881</v>
      </c>
      <c r="X197" s="4">
        <f t="shared" si="20"/>
        <v>21.348278241722255</v>
      </c>
      <c r="AE197" s="4">
        <f>$B197+'Rail Costs'!K197</f>
        <v>73.027430011198206</v>
      </c>
      <c r="AF197" s="4">
        <v>72.900000000000006</v>
      </c>
      <c r="AG197" s="4">
        <f>B197+'Rail Costs'!M197</f>
        <v>75.482290033594623</v>
      </c>
      <c r="AH197" s="4">
        <v>71.400000000000006</v>
      </c>
      <c r="AI197" s="4">
        <v>73.5</v>
      </c>
      <c r="AJ197" s="4">
        <v>72</v>
      </c>
      <c r="AM197" s="4">
        <f>$L197-(AE197*'Feedstock Conversions'!$B$14)-'Rail Costs'!Q197</f>
        <v>167.01753260497568</v>
      </c>
      <c r="AN197" s="4">
        <f>$L197-(AF197*'Feedstock Conversions'!$B$14)-'Rail Costs'!R197</f>
        <v>168.52012622246954</v>
      </c>
      <c r="AO197" s="4">
        <f>$L197-(AG197*'Feedstock Conversions'!$B$14)-'Rail Costs'!S197</f>
        <v>147.53508506379009</v>
      </c>
      <c r="AP197" s="4">
        <f>$L197-(AH197*'Feedstock Conversions'!$B$14)-'Rail Costs'!T197</f>
        <v>180.56043685409605</v>
      </c>
      <c r="AQ197" s="4">
        <f>$L197-(AI197*'Feedstock Conversions'!$B$14)-'Rail Costs'!U197</f>
        <v>163.50525766407137</v>
      </c>
      <c r="AR197" s="4">
        <f>$L197-(AJ197*'Feedstock Conversions'!$B$14)-'Rail Costs'!V197</f>
        <v>174.84852422491534</v>
      </c>
      <c r="AT197" s="4">
        <f>$T197-(AE197*'Feedstock Conversions'!$B$8)-'Rail Costs'!Q197</f>
        <v>115.33838083549969</v>
      </c>
      <c r="AU197" s="4">
        <f>$T197-(AF197*'Feedstock Conversions'!$B$8)-'Rail Costs'!R197</f>
        <v>116.96840446419182</v>
      </c>
      <c r="AV197" s="4">
        <f>$T197-(AG197*'Feedstock Conversions'!$B$8)-'Rail Costs'!S197</f>
        <v>93.401073271917738</v>
      </c>
      <c r="AW197" s="4">
        <f>$T197-(AH197*'Feedstock Conversions'!$B$8)-'Rail Costs'!T197</f>
        <v>130.50871509581833</v>
      </c>
      <c r="AX197" s="4">
        <f>$T197-(AI197*'Feedstock Conversions'!$B$8)-'Rail Costs'!U197</f>
        <v>111.35353590579362</v>
      </c>
      <c r="AY197" s="4">
        <f>$T197-(AJ197*'Feedstock Conversions'!$B$8)-'Rail Costs'!V197</f>
        <v>124.19680246663758</v>
      </c>
      <c r="BH197">
        <f t="shared" si="21"/>
        <v>40</v>
      </c>
      <c r="BI197">
        <f t="shared" si="22"/>
        <v>2022</v>
      </c>
      <c r="BJ197">
        <f t="shared" si="25"/>
        <v>9</v>
      </c>
    </row>
    <row r="198" spans="1:62" x14ac:dyDescent="0.2">
      <c r="A198" s="11">
        <v>44841</v>
      </c>
      <c r="B198" s="4">
        <v>71.900000000000006</v>
      </c>
      <c r="C198" s="18">
        <f>DCO!B198+'Rail Costs'!B198</f>
        <v>76.804815229563275</v>
      </c>
      <c r="E198" s="4">
        <f>DCO!C198*'Feedstock Conversions'!B$14</f>
        <v>629.79948488241882</v>
      </c>
      <c r="F198" s="4">
        <f>DCO!C198*'Feedstock Conversions'!B$8</f>
        <v>706.60430011198207</v>
      </c>
      <c r="H198" s="4">
        <f>'Fuel Values'!B198-DCO!I198-DCO!J198-DCO!K198</f>
        <v>353.6400317714839</v>
      </c>
      <c r="I198" s="18">
        <f>('LCFS Values'!$E$5-$AA$4)/1000000*'LCFS Values'!B198*'LCFS Values'!$G$2*100</f>
        <v>50.934968228516134</v>
      </c>
      <c r="J198" s="4">
        <f>'RIN Values'!C198</f>
        <v>265.42499999999995</v>
      </c>
      <c r="K198" s="4">
        <f>'Fixed Credits Value'!B198</f>
        <v>100</v>
      </c>
      <c r="L198" s="4">
        <f t="shared" si="23"/>
        <v>770</v>
      </c>
      <c r="M198" s="4">
        <f>L198/'Feedstock Conversions'!B$21</f>
        <v>97.989310257062868</v>
      </c>
      <c r="O198" s="4">
        <f>'Fuel Values'!C198*100</f>
        <v>370.51</v>
      </c>
      <c r="P198" s="18">
        <f>('LCFS Values'!$E$5-AB$4)/1000000*'LCFS Values'!B198*'LCFS Values'!$G$2*100</f>
        <v>45.099561607333335</v>
      </c>
      <c r="Q198" s="4">
        <f>'RIN Values'!D198</f>
        <v>300.815</v>
      </c>
      <c r="R198" s="4">
        <f>'Fixed Credits Value'!B198</f>
        <v>100</v>
      </c>
      <c r="S198" s="4">
        <f>'Fixed Credits Value'!C198</f>
        <v>16</v>
      </c>
      <c r="T198" s="4">
        <f t="shared" si="19"/>
        <v>832.42456160733332</v>
      </c>
      <c r="U198" s="4">
        <f>T198/'Feedstock Conversions'!B$9</f>
        <v>88.791953238115553</v>
      </c>
      <c r="W198" s="4">
        <f t="shared" si="24"/>
        <v>140.20051511758118</v>
      </c>
      <c r="X198" s="4">
        <f t="shared" si="20"/>
        <v>62.424561607333317</v>
      </c>
      <c r="AE198" s="4">
        <f>$B198+'Rail Costs'!K198</f>
        <v>73.126203807390823</v>
      </c>
      <c r="AF198" s="4">
        <v>72.2</v>
      </c>
      <c r="AG198" s="4">
        <f>B198+'Rail Costs'!M198</f>
        <v>75.578611422172457</v>
      </c>
      <c r="AH198" s="4">
        <v>71.900000000000006</v>
      </c>
      <c r="AI198" s="4">
        <v>73.599999999999994</v>
      </c>
      <c r="AJ198" s="4">
        <v>72.2</v>
      </c>
      <c r="AM198" s="4">
        <f>$L198-(AE198*'Feedstock Conversions'!$B$14)-'Rail Costs'!Q198</f>
        <v>166.21174086411145</v>
      </c>
      <c r="AN198" s="4">
        <f>$L198-(AF198*'Feedstock Conversions'!$B$14)-'Rail Costs'!R198</f>
        <v>174.26382240006947</v>
      </c>
      <c r="AO198" s="4">
        <f>$L198-(AG198*'Feedstock Conversions'!$B$14)-'Rail Costs'!S198</f>
        <v>146.74875630748252</v>
      </c>
      <c r="AP198" s="4">
        <f>$L198-(AH198*'Feedstock Conversions'!$B$14)-'Rail Costs'!T198</f>
        <v>176.46439246163442</v>
      </c>
      <c r="AQ198" s="4">
        <f>$L198-(AI198*'Feedstock Conversions'!$B$14)-'Rail Costs'!U198</f>
        <v>162.68904861545596</v>
      </c>
      <c r="AR198" s="4">
        <f>$L198-(AJ198*'Feedstock Conversions'!$B$14)-'Rail Costs'!V198</f>
        <v>173.21327095396137</v>
      </c>
      <c r="AT198" s="4">
        <f>$T198-(AE198*'Feedstock Conversions'!$B$8)-'Rail Costs'!Q198</f>
        <v>155.510098664054</v>
      </c>
      <c r="AU198" s="4">
        <f>$T198-(AF198*'Feedstock Conversions'!$B$8)-'Rail Costs'!R198</f>
        <v>164.48838400740274</v>
      </c>
      <c r="AV198" s="4">
        <f>$T198-(AG198*'Feedstock Conversions'!$B$8)-'Rail Costs'!S198</f>
        <v>133.59470649264338</v>
      </c>
      <c r="AW198" s="4">
        <f>$T198-(AH198*'Feedstock Conversions'!$B$8)-'Rail Costs'!T198</f>
        <v>166.98895406896776</v>
      </c>
      <c r="AX198" s="4">
        <f>$T198-(AI198*'Feedstock Conversions'!$B$8)-'Rail Costs'!U198</f>
        <v>151.51361022278925</v>
      </c>
      <c r="AY198" s="4">
        <f>$T198-(AJ198*'Feedstock Conversions'!$B$8)-'Rail Costs'!V198</f>
        <v>163.43783256129464</v>
      </c>
      <c r="BH198">
        <f t="shared" si="21"/>
        <v>41</v>
      </c>
      <c r="BI198">
        <f t="shared" si="22"/>
        <v>2022</v>
      </c>
      <c r="BJ198">
        <f t="shared" si="25"/>
        <v>10</v>
      </c>
    </row>
    <row r="199" spans="1:62" x14ac:dyDescent="0.2">
      <c r="A199" s="11">
        <v>44848</v>
      </c>
      <c r="B199" s="4">
        <v>71</v>
      </c>
      <c r="C199" s="18">
        <f>DCO!B199+'Rail Costs'!B199</f>
        <v>75.904815229563269</v>
      </c>
      <c r="E199" s="4">
        <f>DCO!C199*'Feedstock Conversions'!B$14</f>
        <v>622.41948488241871</v>
      </c>
      <c r="F199" s="4">
        <f>DCO!C199*'Feedstock Conversions'!B$8</f>
        <v>698.32430011198198</v>
      </c>
      <c r="H199" s="4">
        <f>'Fuel Values'!B199-DCO!I199-DCO!J199-DCO!K199</f>
        <v>365.16200679035478</v>
      </c>
      <c r="I199" s="18">
        <f>('LCFS Values'!$E$5-$AA$4)/1000000*'LCFS Values'!B199*'LCFS Values'!$G$2*100</f>
        <v>53.737993209645154</v>
      </c>
      <c r="J199" s="4">
        <f>'RIN Values'!C199</f>
        <v>269.10000000000002</v>
      </c>
      <c r="K199" s="4">
        <f>'Fixed Credits Value'!B199</f>
        <v>100</v>
      </c>
      <c r="L199" s="4">
        <f t="shared" si="23"/>
        <v>788</v>
      </c>
      <c r="M199" s="4">
        <f>L199/'Feedstock Conversions'!B$21</f>
        <v>100.27996945787733</v>
      </c>
      <c r="O199" s="4">
        <f>'Fuel Values'!C199*100</f>
        <v>398.07</v>
      </c>
      <c r="P199" s="18">
        <f>('LCFS Values'!$E$5-AB$4)/1000000*'LCFS Values'!B199*'LCFS Values'!$G$2*100</f>
        <v>47.581455720944433</v>
      </c>
      <c r="Q199" s="4">
        <f>'RIN Values'!D199</f>
        <v>304.98</v>
      </c>
      <c r="R199" s="4">
        <f>'Fixed Credits Value'!B199</f>
        <v>100</v>
      </c>
      <c r="S199" s="4">
        <f>'Fixed Credits Value'!C199</f>
        <v>16</v>
      </c>
      <c r="T199" s="4">
        <f t="shared" si="19"/>
        <v>866.63145572094436</v>
      </c>
      <c r="U199" s="4">
        <f>T199/'Feedstock Conversions'!B$9</f>
        <v>92.440688610234062</v>
      </c>
      <c r="W199" s="4">
        <f t="shared" si="24"/>
        <v>165.58051511758129</v>
      </c>
      <c r="X199" s="4">
        <f t="shared" si="20"/>
        <v>78.631455720944359</v>
      </c>
      <c r="AE199" s="4">
        <f>$B199+'Rail Costs'!K199</f>
        <v>72.226203807390817</v>
      </c>
      <c r="AF199" s="4">
        <v>73.05</v>
      </c>
      <c r="AG199" s="4">
        <f>B199+'Rail Costs'!M199</f>
        <v>74.678611422172452</v>
      </c>
      <c r="AH199" s="4">
        <v>72.900000000000006</v>
      </c>
      <c r="AI199" s="4">
        <v>74.5</v>
      </c>
      <c r="AJ199" s="4">
        <v>72.900000000000006</v>
      </c>
      <c r="AM199" s="4">
        <f>$L199-(AE199*'Feedstock Conversions'!$B$14)-'Rail Costs'!Q199</f>
        <v>191.59174086411156</v>
      </c>
      <c r="AN199" s="4">
        <f>$L199-(AF199*'Feedstock Conversions'!$B$14)-'Rail Costs'!R199</f>
        <v>185.29382240006956</v>
      </c>
      <c r="AO199" s="4">
        <f>$L199-(AG199*'Feedstock Conversions'!$B$14)-'Rail Costs'!S199</f>
        <v>172.12875630748263</v>
      </c>
      <c r="AP199" s="4">
        <f>$L199-(AH199*'Feedstock Conversions'!$B$14)-'Rail Costs'!T199</f>
        <v>186.26439246163449</v>
      </c>
      <c r="AQ199" s="4">
        <f>$L199-(AI199*'Feedstock Conversions'!$B$14)-'Rail Costs'!U199</f>
        <v>173.30904861545585</v>
      </c>
      <c r="AR199" s="4">
        <f>$L199-(AJ199*'Feedstock Conversions'!$B$14)-'Rail Costs'!V199</f>
        <v>185.47327095396136</v>
      </c>
      <c r="AT199" s="4">
        <f>$T199-(AE199*'Feedstock Conversions'!$B$8)-'Rail Costs'!Q199</f>
        <v>197.99699277766513</v>
      </c>
      <c r="AU199" s="4">
        <f>$T199-(AF199*'Feedstock Conversions'!$B$8)-'Rail Costs'!R199</f>
        <v>190.87527812101385</v>
      </c>
      <c r="AV199" s="4">
        <f>$T199-(AG199*'Feedstock Conversions'!$B$8)-'Rail Costs'!S199</f>
        <v>176.08160060625451</v>
      </c>
      <c r="AW199" s="4">
        <f>$T199-(AH199*'Feedstock Conversions'!$B$8)-'Rail Costs'!T199</f>
        <v>191.99584818257887</v>
      </c>
      <c r="AX199" s="4">
        <f>$T199-(AI199*'Feedstock Conversions'!$B$8)-'Rail Costs'!U199</f>
        <v>177.44050433640021</v>
      </c>
      <c r="AY199" s="4">
        <f>$T199-(AJ199*'Feedstock Conversions'!$B$8)-'Rail Costs'!V199</f>
        <v>191.20472667490574</v>
      </c>
      <c r="BH199">
        <f>WEEKNUM(A199)</f>
        <v>42</v>
      </c>
      <c r="BI199">
        <f>YEAR(A199)</f>
        <v>2022</v>
      </c>
      <c r="BJ199">
        <f t="shared" si="25"/>
        <v>10</v>
      </c>
    </row>
    <row r="200" spans="1:62" x14ac:dyDescent="0.2">
      <c r="A200" s="11">
        <v>44855</v>
      </c>
      <c r="B200" s="4">
        <v>75.8</v>
      </c>
      <c r="C200" s="18">
        <f>DCO!B200+'Rail Costs'!B200</f>
        <v>80.704815229563266</v>
      </c>
      <c r="E200" s="4">
        <f>DCO!C200*'Feedstock Conversions'!B$14</f>
        <v>661.77948488241873</v>
      </c>
      <c r="F200" s="4">
        <f>DCO!C200*'Feedstock Conversions'!B$8</f>
        <v>742.48430011198195</v>
      </c>
      <c r="H200" s="4">
        <f>'Fuel Values'!B200-DCO!I200-DCO!J200-DCO!K200</f>
        <v>379.66493251758072</v>
      </c>
      <c r="I200" s="18">
        <f>('LCFS Values'!$E$5-$AA$4)/1000000*'LCFS Values'!B200*'LCFS Values'!$G$2*100</f>
        <v>55.66006748241935</v>
      </c>
      <c r="J200" s="4">
        <f>'RIN Values'!C200</f>
        <v>275.17499999999995</v>
      </c>
      <c r="K200" s="4">
        <f>'Fixed Credits Value'!B200</f>
        <v>100</v>
      </c>
      <c r="L200" s="4">
        <f t="shared" si="23"/>
        <v>810.5</v>
      </c>
      <c r="M200" s="4">
        <f>L200/'Feedstock Conversions'!B$21</f>
        <v>103.1432934588954</v>
      </c>
      <c r="O200" s="4">
        <f>'Fuel Values'!C200*100</f>
        <v>392.45</v>
      </c>
      <c r="P200" s="18">
        <f>('LCFS Values'!$E$5-AB$4)/1000000*'LCFS Values'!B200*'LCFS Values'!$G$2*100</f>
        <v>49.283325970277772</v>
      </c>
      <c r="Q200" s="4">
        <f>'RIN Values'!D200</f>
        <v>311.86499999999995</v>
      </c>
      <c r="R200" s="4">
        <f>'Fixed Credits Value'!B200</f>
        <v>100</v>
      </c>
      <c r="S200" s="4">
        <f>'Fixed Credits Value'!C200</f>
        <v>16</v>
      </c>
      <c r="T200" s="4">
        <f t="shared" si="19"/>
        <v>869.59832597027776</v>
      </c>
      <c r="U200" s="4">
        <f>T200/'Feedstock Conversions'!B$9</f>
        <v>92.757154770162956</v>
      </c>
      <c r="W200" s="4">
        <f t="shared" si="24"/>
        <v>148.72051511758127</v>
      </c>
      <c r="X200" s="4">
        <f t="shared" si="20"/>
        <v>59.098325970277756</v>
      </c>
      <c r="AE200" s="4">
        <f>$B200+'Rail Costs'!K200</f>
        <v>77.026203807390814</v>
      </c>
      <c r="AF200" s="4">
        <v>74.849999999999994</v>
      </c>
      <c r="AG200" s="4">
        <f>B200+'Rail Costs'!M200</f>
        <v>79.478611422172449</v>
      </c>
      <c r="AH200" s="4">
        <v>74.900000000000006</v>
      </c>
      <c r="AI200" s="4">
        <v>76.3</v>
      </c>
      <c r="AJ200" s="4">
        <v>75.8</v>
      </c>
      <c r="AM200" s="4">
        <f>$L200-(AE200*'Feedstock Conversions'!$B$14)-'Rail Costs'!Q200</f>
        <v>174.73174086411154</v>
      </c>
      <c r="AN200" s="4">
        <f>$L200-(AF200*'Feedstock Conversions'!$B$14)-'Rail Costs'!R200</f>
        <v>193.03382240006957</v>
      </c>
      <c r="AO200" s="4">
        <f>$L200-(AG200*'Feedstock Conversions'!$B$14)-'Rail Costs'!S200</f>
        <v>155.26875630748262</v>
      </c>
      <c r="AP200" s="4">
        <f>$L200-(AH200*'Feedstock Conversions'!$B$14)-'Rail Costs'!T200</f>
        <v>192.36439246163451</v>
      </c>
      <c r="AQ200" s="4">
        <f>$L200-(AI200*'Feedstock Conversions'!$B$14)-'Rail Costs'!U200</f>
        <v>181.04904861545586</v>
      </c>
      <c r="AR200" s="4">
        <f>$L200-(AJ200*'Feedstock Conversions'!$B$14)-'Rail Costs'!V200</f>
        <v>184.19327095396139</v>
      </c>
      <c r="AT200" s="4">
        <f>$T200-(AE200*'Feedstock Conversions'!$B$8)-'Rail Costs'!Q200</f>
        <v>156.80386302699856</v>
      </c>
      <c r="AU200" s="4">
        <f>$T200-(AF200*'Feedstock Conversions'!$B$8)-'Rail Costs'!R200</f>
        <v>177.2821483703473</v>
      </c>
      <c r="AV200" s="4">
        <f>$T200-(AG200*'Feedstock Conversions'!$B$8)-'Rail Costs'!S200</f>
        <v>134.88847085558794</v>
      </c>
      <c r="AW200" s="4">
        <f>$T200-(AH200*'Feedstock Conversions'!$B$8)-'Rail Costs'!T200</f>
        <v>176.56271843191217</v>
      </c>
      <c r="AX200" s="4">
        <f>$T200-(AI200*'Feedstock Conversions'!$B$8)-'Rail Costs'!U200</f>
        <v>163.84737458573366</v>
      </c>
      <c r="AY200" s="4">
        <f>$T200-(AJ200*'Feedstock Conversions'!$B$8)-'Rail Costs'!V200</f>
        <v>167.49159692423919</v>
      </c>
      <c r="BH200">
        <f>WEEKNUM(A200)</f>
        <v>43</v>
      </c>
      <c r="BI200">
        <f>YEAR(A200)</f>
        <v>2022</v>
      </c>
      <c r="BJ200">
        <f t="shared" si="25"/>
        <v>10</v>
      </c>
    </row>
    <row r="201" spans="1:62" x14ac:dyDescent="0.2">
      <c r="A201" s="11">
        <v>44862</v>
      </c>
      <c r="B201" s="4">
        <v>77.2</v>
      </c>
      <c r="C201" s="18">
        <f>DCO!B201+'Rail Costs'!B201</f>
        <v>82.104815229563272</v>
      </c>
      <c r="E201" s="4">
        <f>DCO!C201*'Feedstock Conversions'!B$14</f>
        <v>673.25948488241875</v>
      </c>
      <c r="F201" s="4">
        <f>DCO!C201*'Feedstock Conversions'!B$8</f>
        <v>755.36430011198206</v>
      </c>
      <c r="H201" s="4">
        <f>'Fuel Values'!B201-DCO!I201-DCO!J201-DCO!K201</f>
        <v>386.08408106312902</v>
      </c>
      <c r="I201" s="18">
        <f>('LCFS Values'!$E$5-$AA$4)/1000000*'LCFS Values'!B201*'LCFS Values'!$G$2*100</f>
        <v>51.815918936870972</v>
      </c>
      <c r="J201" s="4">
        <f>'RIN Values'!C201</f>
        <v>276.60000000000002</v>
      </c>
      <c r="K201" s="4">
        <f>'Fixed Credits Value'!B201</f>
        <v>100</v>
      </c>
      <c r="L201" s="4">
        <f t="shared" si="23"/>
        <v>814.5</v>
      </c>
      <c r="M201" s="4">
        <f>L201/'Feedstock Conversions'!B$21</f>
        <v>103.65232883685417</v>
      </c>
      <c r="O201" s="4">
        <f>'Fuel Values'!C201*100</f>
        <v>418.82</v>
      </c>
      <c r="P201" s="18">
        <f>('LCFS Values'!$E$5-AB$4)/1000000*'LCFS Values'!B201*'LCFS Values'!$G$2*100</f>
        <v>45.879585471611115</v>
      </c>
      <c r="Q201" s="4">
        <f>'RIN Values'!D201</f>
        <v>313.48</v>
      </c>
      <c r="R201" s="4">
        <f>'Fixed Credits Value'!B201</f>
        <v>100</v>
      </c>
      <c r="S201" s="4">
        <f>'Fixed Credits Value'!C201</f>
        <v>16</v>
      </c>
      <c r="T201" s="4">
        <f t="shared" si="19"/>
        <v>894.17958547161106</v>
      </c>
      <c r="U201" s="4">
        <f>T201/'Feedstock Conversions'!B$9</f>
        <v>95.37915578363851</v>
      </c>
      <c r="W201" s="4">
        <f t="shared" si="24"/>
        <v>141.24051511758125</v>
      </c>
      <c r="X201" s="4">
        <f t="shared" si="20"/>
        <v>79.679585471611063</v>
      </c>
      <c r="AE201" s="4">
        <f>$B201+'Rail Costs'!K201</f>
        <v>78.42620380739082</v>
      </c>
      <c r="AF201" s="4">
        <v>75.8</v>
      </c>
      <c r="AG201" s="4">
        <f>B201+'Rail Costs'!M201</f>
        <v>80.878611422172455</v>
      </c>
      <c r="AH201" s="4">
        <v>75.599999999999994</v>
      </c>
      <c r="AI201" s="4">
        <v>78.2</v>
      </c>
      <c r="AJ201" s="4">
        <v>76.7</v>
      </c>
      <c r="AM201" s="4">
        <f>$L201-(AE201*'Feedstock Conversions'!$B$14)-'Rail Costs'!Q201</f>
        <v>167.25174086411153</v>
      </c>
      <c r="AN201" s="4">
        <f>$L201-(AF201*'Feedstock Conversions'!$B$14)-'Rail Costs'!R201</f>
        <v>189.24382240006949</v>
      </c>
      <c r="AO201" s="4">
        <f>$L201-(AG201*'Feedstock Conversions'!$B$14)-'Rail Costs'!S201</f>
        <v>147.7887563074826</v>
      </c>
      <c r="AP201" s="4">
        <f>$L201-(AH201*'Feedstock Conversions'!$B$14)-'Rail Costs'!T201</f>
        <v>190.62439246163461</v>
      </c>
      <c r="AQ201" s="4">
        <f>$L201-(AI201*'Feedstock Conversions'!$B$14)-'Rail Costs'!U201</f>
        <v>169.46904861545582</v>
      </c>
      <c r="AR201" s="4">
        <f>$L201-(AJ201*'Feedstock Conversions'!$B$14)-'Rail Costs'!V201</f>
        <v>180.81327095396139</v>
      </c>
      <c r="AT201" s="4">
        <f>$T201-(AE201*'Feedstock Conversions'!$B$8)-'Rail Costs'!Q201</f>
        <v>168.50512252833175</v>
      </c>
      <c r="AU201" s="4">
        <f>$T201-(AF201*'Feedstock Conversions'!$B$8)-'Rail Costs'!R201</f>
        <v>193.1234078716806</v>
      </c>
      <c r="AV201" s="4">
        <f>$T201-(AG201*'Feedstock Conversions'!$B$8)-'Rail Costs'!S201</f>
        <v>146.58973035692114</v>
      </c>
      <c r="AW201" s="4">
        <f>$T201-(AH201*'Feedstock Conversions'!$B$8)-'Rail Costs'!T201</f>
        <v>194.70397793324565</v>
      </c>
      <c r="AX201" s="4">
        <f>$T201-(AI201*'Feedstock Conversions'!$B$8)-'Rail Costs'!U201</f>
        <v>170.94863408706695</v>
      </c>
      <c r="AY201" s="4">
        <f>$T201-(AJ201*'Feedstock Conversions'!$B$8)-'Rail Costs'!V201</f>
        <v>183.79285642557241</v>
      </c>
      <c r="BH201">
        <f>WEEKNUM(A201)</f>
        <v>44</v>
      </c>
      <c r="BI201">
        <f>YEAR(A201)</f>
        <v>2022</v>
      </c>
      <c r="BJ201">
        <f t="shared" si="25"/>
        <v>10</v>
      </c>
    </row>
    <row r="202" spans="1:62" x14ac:dyDescent="0.2">
      <c r="A202" s="11">
        <v>44869</v>
      </c>
      <c r="B202" s="4">
        <v>77.8</v>
      </c>
      <c r="C202" s="18">
        <f>DCO!B202+'Rail Costs'!B202</f>
        <v>82.704815229563266</v>
      </c>
      <c r="E202" s="4">
        <f>DCO!C202*'Feedstock Conversions'!B$14</f>
        <v>678.17948488241871</v>
      </c>
      <c r="F202" s="4">
        <f>DCO!C202*'Feedstock Conversions'!B$8</f>
        <v>760.88430011198204</v>
      </c>
      <c r="H202" s="4">
        <f>'Fuel Values'!B202-DCO!I202-DCO!J202-DCO!K202</f>
        <v>375.02498855746774</v>
      </c>
      <c r="I202" s="18">
        <f>('LCFS Values'!$E$5-$AA$4)/1000000*'LCFS Values'!B202*'LCFS Values'!$G$2*100</f>
        <v>50.975011442532256</v>
      </c>
      <c r="J202" s="4">
        <f>'RIN Values'!C202</f>
        <v>283.5</v>
      </c>
      <c r="K202" s="4">
        <f>'Fixed Credits Value'!B202</f>
        <v>100</v>
      </c>
      <c r="L202" s="4">
        <f t="shared" si="23"/>
        <v>809.5</v>
      </c>
      <c r="M202" s="4">
        <f>L202/'Feedstock Conversions'!B$21</f>
        <v>103.01603461440571</v>
      </c>
      <c r="O202" s="4">
        <f>'Fuel Values'!C202*100</f>
        <v>386.39</v>
      </c>
      <c r="P202" s="18">
        <f>('LCFS Values'!$E$5-AB$4)/1000000*'LCFS Values'!B202*'LCFS Values'!$G$2*100</f>
        <v>45.135017237527769</v>
      </c>
      <c r="Q202" s="4">
        <f>'RIN Values'!D202</f>
        <v>321.3</v>
      </c>
      <c r="R202" s="4">
        <f>'Fixed Credits Value'!B202</f>
        <v>100</v>
      </c>
      <c r="S202" s="4">
        <f>'Fixed Credits Value'!C202</f>
        <v>16</v>
      </c>
      <c r="T202" s="4">
        <f t="shared" si="19"/>
        <v>868.82501723752785</v>
      </c>
      <c r="U202" s="4">
        <f>T202/'Feedstock Conversions'!B$9</f>
        <v>92.6746685053363</v>
      </c>
      <c r="W202" s="4">
        <f t="shared" si="24"/>
        <v>131.32051511758129</v>
      </c>
      <c r="X202" s="4">
        <f t="shared" si="20"/>
        <v>59.325017237527845</v>
      </c>
      <c r="AE202" s="4">
        <f>$B202+'Rail Costs'!K202</f>
        <v>79.026203807390814</v>
      </c>
      <c r="AF202" s="4">
        <v>77.5</v>
      </c>
      <c r="AG202" s="4">
        <f>B202+'Rail Costs'!M202</f>
        <v>81.478611422172449</v>
      </c>
      <c r="AH202" s="4">
        <v>77.5</v>
      </c>
      <c r="AI202" s="4">
        <v>78.650000000000006</v>
      </c>
      <c r="AJ202" s="4">
        <v>77.7</v>
      </c>
      <c r="AM202" s="4">
        <f>$L202-(AE202*'Feedstock Conversions'!$B$14)-'Rail Costs'!Q202</f>
        <v>157.33174086411157</v>
      </c>
      <c r="AN202" s="4">
        <f>$L202-(AF202*'Feedstock Conversions'!$B$14)-'Rail Costs'!R202</f>
        <v>170.30382240006944</v>
      </c>
      <c r="AO202" s="4">
        <f>$L202-(AG202*'Feedstock Conversions'!$B$14)-'Rail Costs'!S202</f>
        <v>137.86875630748264</v>
      </c>
      <c r="AP202" s="4">
        <f>$L202-(AH202*'Feedstock Conversions'!$B$14)-'Rail Costs'!T202</f>
        <v>170.04439246163446</v>
      </c>
      <c r="AQ202" s="4">
        <f>$L202-(AI202*'Feedstock Conversions'!$B$14)-'Rail Costs'!U202</f>
        <v>160.77904861545588</v>
      </c>
      <c r="AR202" s="4">
        <f>$L202-(AJ202*'Feedstock Conversions'!$B$14)-'Rail Costs'!V202</f>
        <v>167.61327095396135</v>
      </c>
      <c r="AT202" s="4">
        <f>$T202-(AE202*'Feedstock Conversions'!$B$8)-'Rail Costs'!Q202</f>
        <v>137.63055429424855</v>
      </c>
      <c r="AU202" s="4">
        <f>$T202-(AF202*'Feedstock Conversions'!$B$8)-'Rail Costs'!R202</f>
        <v>152.12883963759728</v>
      </c>
      <c r="AV202" s="4">
        <f>$T202-(AG202*'Feedstock Conversions'!$B$8)-'Rail Costs'!S202</f>
        <v>115.71516212283805</v>
      </c>
      <c r="AW202" s="4">
        <f>$T202-(AH202*'Feedstock Conversions'!$B$8)-'Rail Costs'!T202</f>
        <v>151.8694096991623</v>
      </c>
      <c r="AX202" s="4">
        <f>$T202-(AI202*'Feedstock Conversions'!$B$8)-'Rail Costs'!U202</f>
        <v>141.45406585298363</v>
      </c>
      <c r="AY202" s="4">
        <f>$T202-(AJ202*'Feedstock Conversions'!$B$8)-'Rail Costs'!V202</f>
        <v>149.23828819148926</v>
      </c>
      <c r="BH202">
        <f>WEEKNUM(A202)</f>
        <v>45</v>
      </c>
      <c r="BI202">
        <f>YEAR(A202)</f>
        <v>2022</v>
      </c>
      <c r="BJ202">
        <f t="shared" si="25"/>
        <v>11</v>
      </c>
    </row>
    <row r="203" spans="1:62" x14ac:dyDescent="0.2">
      <c r="A203" s="11">
        <v>44876</v>
      </c>
      <c r="B203" s="4">
        <v>78.400000000000006</v>
      </c>
      <c r="C203" s="18">
        <f>DCO!B203+'Rail Costs'!B203</f>
        <v>83.304815229563275</v>
      </c>
      <c r="E203" s="4">
        <f>DCO!C203*'Feedstock Conversions'!B$14</f>
        <v>683.09948488241878</v>
      </c>
      <c r="F203" s="4">
        <f>DCO!C203*'Feedstock Conversions'!B$8</f>
        <v>766.40430011198202</v>
      </c>
      <c r="H203" s="4">
        <f>'Fuel Values'!B203-DCO!I203-DCO!J203-DCO!K203</f>
        <v>369.24890820706457</v>
      </c>
      <c r="I203" s="18">
        <f>('LCFS Values'!$E$5-$AA$4)/1000000*'LCFS Values'!B203*'LCFS Values'!$G$2*100</f>
        <v>51.976091792935499</v>
      </c>
      <c r="J203" s="4">
        <f>'RIN Values'!C203</f>
        <v>286.27499999999998</v>
      </c>
      <c r="K203" s="4">
        <f>'Fixed Credits Value'!B203</f>
        <v>100</v>
      </c>
      <c r="L203" s="4">
        <f t="shared" si="23"/>
        <v>807.5</v>
      </c>
      <c r="M203" s="4">
        <f>L203/'Feedstock Conversions'!B$21</f>
        <v>102.76151692542632</v>
      </c>
      <c r="O203" s="4">
        <f>'Fuel Values'!C203*100</f>
        <v>367.66</v>
      </c>
      <c r="P203" s="18">
        <f>('LCFS Values'!$E$5-AB$4)/1000000*'LCFS Values'!B203*'LCFS Values'!$G$2*100</f>
        <v>46.021407992388887</v>
      </c>
      <c r="Q203" s="4">
        <f>'RIN Values'!D203</f>
        <v>324.44499999999999</v>
      </c>
      <c r="R203" s="4">
        <f>'Fixed Credits Value'!B203</f>
        <v>100</v>
      </c>
      <c r="S203" s="4">
        <f>'Fixed Credits Value'!C203</f>
        <v>16</v>
      </c>
      <c r="T203" s="4">
        <f t="shared" si="19"/>
        <v>854.12640799238898</v>
      </c>
      <c r="U203" s="4">
        <f>T203/'Feedstock Conversions'!B$9</f>
        <v>91.10681685252149</v>
      </c>
      <c r="W203" s="4">
        <f t="shared" si="24"/>
        <v>124.40051511758122</v>
      </c>
      <c r="X203" s="4">
        <f t="shared" si="20"/>
        <v>46.626407992388977</v>
      </c>
      <c r="AE203" s="4">
        <f>$B203+'Rail Costs'!K203</f>
        <v>79.626203807390823</v>
      </c>
      <c r="AF203" s="4">
        <v>78.400000000000006</v>
      </c>
      <c r="AG203" s="4">
        <f>B203+'Rail Costs'!M203</f>
        <v>82.078611422172457</v>
      </c>
      <c r="AH203" s="4">
        <v>78.400000000000006</v>
      </c>
      <c r="AI203" s="4">
        <v>80.05</v>
      </c>
      <c r="AJ203" s="4">
        <v>78.400000000000006</v>
      </c>
      <c r="AM203" s="4">
        <f>$L203-(AE203*'Feedstock Conversions'!$B$14)-'Rail Costs'!Q203</f>
        <v>150.41174086411149</v>
      </c>
      <c r="AN203" s="4">
        <f>$L203-(AF203*'Feedstock Conversions'!$B$14)-'Rail Costs'!R203</f>
        <v>160.92382240006944</v>
      </c>
      <c r="AO203" s="4">
        <f>$L203-(AG203*'Feedstock Conversions'!$B$14)-'Rail Costs'!S203</f>
        <v>130.94875630748257</v>
      </c>
      <c r="AP203" s="4">
        <f>$L203-(AH203*'Feedstock Conversions'!$B$14)-'Rail Costs'!T203</f>
        <v>160.66439246163446</v>
      </c>
      <c r="AQ203" s="4">
        <f>$L203-(AI203*'Feedstock Conversions'!$B$14)-'Rail Costs'!U203</f>
        <v>147.29904861545586</v>
      </c>
      <c r="AR203" s="4">
        <f>$L203-(AJ203*'Feedstock Conversions'!$B$14)-'Rail Costs'!V203</f>
        <v>159.87327095396134</v>
      </c>
      <c r="AT203" s="4">
        <f>$T203-(AE203*'Feedstock Conversions'!$B$8)-'Rail Costs'!Q203</f>
        <v>117.41194504910958</v>
      </c>
      <c r="AU203" s="4">
        <f>$T203-(AF203*'Feedstock Conversions'!$B$8)-'Rail Costs'!R203</f>
        <v>129.15023039245844</v>
      </c>
      <c r="AV203" s="4">
        <f>$T203-(AG203*'Feedstock Conversions'!$B$8)-'Rail Costs'!S203</f>
        <v>95.496552877699088</v>
      </c>
      <c r="AW203" s="4">
        <f>$T203-(AH203*'Feedstock Conversions'!$B$8)-'Rail Costs'!T203</f>
        <v>128.89080045402346</v>
      </c>
      <c r="AX203" s="4">
        <f>$T203-(AI203*'Feedstock Conversions'!$B$8)-'Rail Costs'!U203</f>
        <v>113.8754566078449</v>
      </c>
      <c r="AY203" s="4">
        <f>$T203-(AJ203*'Feedstock Conversions'!$B$8)-'Rail Costs'!V203</f>
        <v>128.09967894635034</v>
      </c>
      <c r="BH203">
        <f>WEEKNUM(A203)</f>
        <v>46</v>
      </c>
      <c r="BI203">
        <f>YEAR(A203)</f>
        <v>2022</v>
      </c>
      <c r="BJ203">
        <f t="shared" si="25"/>
        <v>11</v>
      </c>
    </row>
    <row r="204" spans="1:62" x14ac:dyDescent="0.2">
      <c r="A204" s="11">
        <v>44883</v>
      </c>
      <c r="B204" s="4">
        <v>77</v>
      </c>
      <c r="C204" s="18">
        <f>DCO!B204+'Rail Costs'!B204</f>
        <v>81.904815229563269</v>
      </c>
      <c r="E204" s="4">
        <f>DCO!C204*'Feedstock Conversions'!B$14</f>
        <v>671.61948488241876</v>
      </c>
      <c r="F204" s="4">
        <f>DCO!C204*'Feedstock Conversions'!B$8</f>
        <v>753.52430011198203</v>
      </c>
      <c r="H204" s="4">
        <f>'Fuel Values'!B204-DCO!I204-DCO!J204-DCO!K204</f>
        <v>371.45701961622581</v>
      </c>
      <c r="I204" s="18">
        <f>('LCFS Values'!$E$5-$AA$4)/1000000*'LCFS Values'!B204*'LCFS Values'!$G$2*100</f>
        <v>49.09298038377419</v>
      </c>
      <c r="J204" s="4">
        <f>'RIN Values'!C204</f>
        <v>286.35000000000002</v>
      </c>
      <c r="K204" s="4">
        <f>'Fixed Credits Value'!B204</f>
        <v>100</v>
      </c>
      <c r="L204" s="4">
        <f t="shared" si="23"/>
        <v>806.90000000000009</v>
      </c>
      <c r="M204" s="4">
        <f>L204/'Feedstock Conversions'!B$21</f>
        <v>102.68516161873252</v>
      </c>
      <c r="O204" s="4">
        <f>'Fuel Values'!C204*100</f>
        <v>357.84</v>
      </c>
      <c r="P204" s="18">
        <f>('LCFS Values'!$E$5-AB$4)/1000000*'LCFS Values'!B204*'LCFS Values'!$G$2*100</f>
        <v>43.468602618388879</v>
      </c>
      <c r="Q204" s="4">
        <f>'RIN Values'!D204</f>
        <v>324.53000000000003</v>
      </c>
      <c r="R204" s="4">
        <f>'Fixed Credits Value'!B204</f>
        <v>100</v>
      </c>
      <c r="S204" s="4">
        <f>'Fixed Credits Value'!C204</f>
        <v>16</v>
      </c>
      <c r="T204" s="4">
        <f t="shared" si="19"/>
        <v>841.8386026183889</v>
      </c>
      <c r="U204" s="4">
        <f>T204/'Feedstock Conversions'!B$9</f>
        <v>89.796117612628152</v>
      </c>
      <c r="W204" s="4">
        <f t="shared" si="24"/>
        <v>135.28051511758133</v>
      </c>
      <c r="X204" s="4">
        <f t="shared" si="20"/>
        <v>34.938602618388813</v>
      </c>
      <c r="AE204" s="4">
        <f>$B204+'Rail Costs'!K204</f>
        <v>78.226203807390817</v>
      </c>
      <c r="AF204" s="4">
        <v>78.3</v>
      </c>
      <c r="AG204" s="4">
        <f>B204+'Rail Costs'!M204</f>
        <v>80.678611422172452</v>
      </c>
      <c r="AH204" s="4">
        <v>78.5</v>
      </c>
      <c r="AI204" s="4">
        <v>80</v>
      </c>
      <c r="AJ204" s="4">
        <v>78.5</v>
      </c>
      <c r="AM204" s="4">
        <f>$L204-(AE204*'Feedstock Conversions'!$B$14)-'Rail Costs'!Q204</f>
        <v>161.2917408641116</v>
      </c>
      <c r="AN204" s="4">
        <f>$L204-(AF204*'Feedstock Conversions'!$B$14)-'Rail Costs'!R204</f>
        <v>161.14382240006958</v>
      </c>
      <c r="AO204" s="4">
        <f>$L204-(AG204*'Feedstock Conversions'!$B$14)-'Rail Costs'!S204</f>
        <v>141.82875630748268</v>
      </c>
      <c r="AP204" s="4">
        <f>$L204-(AH204*'Feedstock Conversions'!$B$14)-'Rail Costs'!T204</f>
        <v>159.24439246163462</v>
      </c>
      <c r="AQ204" s="4">
        <f>$L204-(AI204*'Feedstock Conversions'!$B$14)-'Rail Costs'!U204</f>
        <v>147.10904861545592</v>
      </c>
      <c r="AR204" s="4">
        <f>$L204-(AJ204*'Feedstock Conversions'!$B$14)-'Rail Costs'!V204</f>
        <v>158.45327095396149</v>
      </c>
      <c r="AT204" s="4">
        <f>$T204-(AE204*'Feedstock Conversions'!$B$8)-'Rail Costs'!Q204</f>
        <v>118.00413967510961</v>
      </c>
      <c r="AU204" s="4">
        <f>$T204-(AF204*'Feedstock Conversions'!$B$8)-'Rail Costs'!R204</f>
        <v>117.78242501845845</v>
      </c>
      <c r="AV204" s="4">
        <f>$T204-(AG204*'Feedstock Conversions'!$B$8)-'Rail Costs'!S204</f>
        <v>96.088747503699011</v>
      </c>
      <c r="AW204" s="4">
        <f>$T204-(AH204*'Feedstock Conversions'!$B$8)-'Rail Costs'!T204</f>
        <v>115.68299508002343</v>
      </c>
      <c r="AX204" s="4">
        <f>$T204-(AI204*'Feedstock Conversions'!$B$8)-'Rail Costs'!U204</f>
        <v>102.04765123384475</v>
      </c>
      <c r="AY204" s="4">
        <f>$T204-(AJ204*'Feedstock Conversions'!$B$8)-'Rail Costs'!V204</f>
        <v>114.89187357235032</v>
      </c>
      <c r="BH204">
        <f t="shared" ref="BH204:BH267" si="26">WEEKNUM(A204)</f>
        <v>47</v>
      </c>
      <c r="BI204">
        <f t="shared" ref="BI204:BI267" si="27">YEAR(A204)</f>
        <v>2022</v>
      </c>
      <c r="BJ204">
        <f t="shared" si="25"/>
        <v>11</v>
      </c>
    </row>
    <row r="205" spans="1:62" x14ac:dyDescent="0.2">
      <c r="A205" s="11">
        <v>44890</v>
      </c>
      <c r="B205" s="4">
        <v>76.833299999999994</v>
      </c>
      <c r="C205" s="18">
        <f>DCO!B205+'Rail Costs'!B205</f>
        <v>81.738115229563263</v>
      </c>
      <c r="E205" s="4">
        <f>DCO!C205*'Feedstock Conversions'!B$14</f>
        <v>670.25254488241865</v>
      </c>
      <c r="F205" s="4">
        <f>DCO!C205*'Feedstock Conversions'!B$8</f>
        <v>751.99066011198192</v>
      </c>
      <c r="H205" s="4">
        <f>'Fuel Values'!B205-DCO!I205-DCO!J205-DCO!K205</f>
        <v>360.27928247983868</v>
      </c>
      <c r="I205" s="18">
        <f>('LCFS Values'!$E$5-$AA$4)/1000000*'LCFS Values'!B205*'LCFS Values'!$G$2*100</f>
        <v>50.054017520161295</v>
      </c>
      <c r="J205" s="4">
        <f>'RIN Values'!C205</f>
        <v>289.5</v>
      </c>
      <c r="K205" s="4">
        <f>'Fixed Credits Value'!B205</f>
        <v>100</v>
      </c>
      <c r="L205" s="4">
        <f t="shared" si="23"/>
        <v>799.83330000000001</v>
      </c>
      <c r="M205" s="4">
        <f>L205/'Feedstock Conversions'!B$21</f>
        <v>101.78586154237721</v>
      </c>
      <c r="O205" s="4">
        <f>'Fuel Values'!C205*100</f>
        <v>341.53</v>
      </c>
      <c r="P205" s="18">
        <f>('LCFS Values'!$E$5-AB$4)/1000000*'LCFS Values'!B205*'LCFS Values'!$G$2*100</f>
        <v>44.319537743055555</v>
      </c>
      <c r="Q205" s="4">
        <f>'RIN Values'!D205</f>
        <v>328.09999999999997</v>
      </c>
      <c r="R205" s="4">
        <f>'Fixed Credits Value'!B205</f>
        <v>100</v>
      </c>
      <c r="S205" s="4">
        <f>'Fixed Credits Value'!C205</f>
        <v>16</v>
      </c>
      <c r="T205" s="4">
        <f t="shared" si="19"/>
        <v>829.94953774305554</v>
      </c>
      <c r="U205" s="4">
        <f>T205/'Feedstock Conversions'!B$9</f>
        <v>88.527950692592597</v>
      </c>
      <c r="W205" s="4">
        <f t="shared" si="24"/>
        <v>129.58075511758136</v>
      </c>
      <c r="X205" s="4">
        <f t="shared" si="20"/>
        <v>30.116237743055535</v>
      </c>
      <c r="AE205" s="4">
        <f>$B205+'Rail Costs'!K205</f>
        <v>78.059503807390811</v>
      </c>
      <c r="AF205" s="4">
        <v>77.25</v>
      </c>
      <c r="AG205" s="4">
        <f>B205+'Rail Costs'!M205</f>
        <v>80.511911422172446</v>
      </c>
      <c r="AH205" s="4">
        <v>75</v>
      </c>
      <c r="AI205" s="4">
        <v>74.5</v>
      </c>
      <c r="AJ205" s="4">
        <v>77.333299999999994</v>
      </c>
      <c r="AM205" s="4">
        <f>$L205-(AE205*'Feedstock Conversions'!$B$14)-'Rail Costs'!Q205</f>
        <v>155.59198086411163</v>
      </c>
      <c r="AN205" s="4">
        <f>$L205-(AF205*'Feedstock Conversions'!$B$14)-'Rail Costs'!R205</f>
        <v>162.68712240006951</v>
      </c>
      <c r="AO205" s="4">
        <f>$L205-(AG205*'Feedstock Conversions'!$B$14)-'Rail Costs'!S205</f>
        <v>136.12899630748271</v>
      </c>
      <c r="AP205" s="4">
        <f>$L205-(AH205*'Feedstock Conversions'!$B$14)-'Rail Costs'!T205</f>
        <v>180.87769246163447</v>
      </c>
      <c r="AQ205" s="4">
        <f>$L205-(AI205*'Feedstock Conversions'!$B$14)-'Rail Costs'!U205</f>
        <v>185.14234861545586</v>
      </c>
      <c r="AR205" s="4">
        <f>$L205-(AJ205*'Feedstock Conversions'!$B$14)-'Rail Costs'!V205</f>
        <v>160.95351095396146</v>
      </c>
      <c r="AT205" s="4">
        <f>$T205-(AE205*'Feedstock Conversions'!$B$8)-'Rail Costs'!Q205</f>
        <v>107.64871479977636</v>
      </c>
      <c r="AU205" s="4">
        <f>$T205-(AF205*'Feedstock Conversions'!$B$8)-'Rail Costs'!R205</f>
        <v>115.55336014312506</v>
      </c>
      <c r="AV205" s="4">
        <f>$T205-(AG205*'Feedstock Conversions'!$B$8)-'Rail Costs'!S205</f>
        <v>85.733322628365755</v>
      </c>
      <c r="AW205" s="4">
        <f>$T205-(AH205*'Feedstock Conversions'!$B$8)-'Rail Costs'!T205</f>
        <v>135.99393020469</v>
      </c>
      <c r="AX205" s="4">
        <f>$T205-(AI205*'Feedstock Conversions'!$B$8)-'Rail Costs'!U205</f>
        <v>140.75858635851139</v>
      </c>
      <c r="AY205" s="4">
        <f>$T205-(AJ205*'Feedstock Conversions'!$B$8)-'Rail Costs'!V205</f>
        <v>113.736448697017</v>
      </c>
      <c r="BH205">
        <f t="shared" si="26"/>
        <v>48</v>
      </c>
      <c r="BI205">
        <f t="shared" si="27"/>
        <v>2022</v>
      </c>
      <c r="BJ205">
        <f t="shared" si="25"/>
        <v>11</v>
      </c>
    </row>
    <row r="206" spans="1:62" x14ac:dyDescent="0.2">
      <c r="A206" s="11">
        <v>44897</v>
      </c>
      <c r="B206" s="4">
        <v>76.75</v>
      </c>
      <c r="C206" s="18">
        <f>DCO!B206+'Rail Costs'!B206</f>
        <v>81.654815229563269</v>
      </c>
      <c r="E206" s="4">
        <f>DCO!C206*'Feedstock Conversions'!B$14</f>
        <v>669.56948488241869</v>
      </c>
      <c r="F206" s="4">
        <f>DCO!C206*'Feedstock Conversions'!B$8</f>
        <v>751.22430011198196</v>
      </c>
      <c r="H206" s="4">
        <f>'Fuel Values'!B206-DCO!I206-DCO!J206-DCO!K206</f>
        <v>362.25951320329034</v>
      </c>
      <c r="I206" s="18">
        <f>('LCFS Values'!$E$5-$AA$4)/1000000*'LCFS Values'!B206*'LCFS Values'!$G$2*100</f>
        <v>51.415486796709686</v>
      </c>
      <c r="J206" s="4">
        <f>'RIN Values'!C206</f>
        <v>280.42499999999995</v>
      </c>
      <c r="K206" s="4">
        <f>'Fixed Credits Value'!B206</f>
        <v>100</v>
      </c>
      <c r="L206" s="4">
        <f t="shared" si="23"/>
        <v>794.09999999999991</v>
      </c>
      <c r="M206" s="4">
        <f>L206/'Feedstock Conversions'!B$21</f>
        <v>101.05624840926444</v>
      </c>
      <c r="O206" s="4">
        <f>'Fuel Values'!C206*100</f>
        <v>326.99</v>
      </c>
      <c r="P206" s="18">
        <f>('LCFS Values'!$E$5-AB$4)/1000000*'LCFS Values'!B206*'LCFS Values'!$G$2*100</f>
        <v>45.525029169666666</v>
      </c>
      <c r="Q206" s="4">
        <f>'RIN Values'!D206</f>
        <v>317.815</v>
      </c>
      <c r="R206" s="4">
        <f>'Fixed Credits Value'!B206</f>
        <v>100</v>
      </c>
      <c r="S206" s="4">
        <f>'Fixed Credits Value'!C206</f>
        <v>16</v>
      </c>
      <c r="T206" s="4">
        <f t="shared" si="19"/>
        <v>806.33002916966666</v>
      </c>
      <c r="U206" s="4">
        <f>T206/'Feedstock Conversions'!B$9</f>
        <v>86.008536444764445</v>
      </c>
      <c r="W206" s="4">
        <f t="shared" si="24"/>
        <v>124.53051511758122</v>
      </c>
      <c r="X206" s="4">
        <f t="shared" si="20"/>
        <v>12.23002916966675</v>
      </c>
      <c r="AE206" s="4">
        <f>$B206+'Rail Costs'!K206</f>
        <v>77.976203807390817</v>
      </c>
      <c r="AF206" s="4">
        <v>76.75</v>
      </c>
      <c r="AG206" s="4">
        <f>B206+'Rail Costs'!M206</f>
        <v>80.428611422172452</v>
      </c>
      <c r="AH206" s="4">
        <v>75</v>
      </c>
      <c r="AI206" s="4">
        <v>74.5</v>
      </c>
      <c r="AJ206" s="4">
        <v>75.349999999999994</v>
      </c>
      <c r="AM206" s="4">
        <f>$L206-(AE206*'Feedstock Conversions'!$B$14)-'Rail Costs'!Q206</f>
        <v>150.54174086411149</v>
      </c>
      <c r="AN206" s="4">
        <f>$L206-(AF206*'Feedstock Conversions'!$B$14)-'Rail Costs'!R206</f>
        <v>161.05382240006944</v>
      </c>
      <c r="AO206" s="4">
        <f>$L206-(AG206*'Feedstock Conversions'!$B$14)-'Rail Costs'!S206</f>
        <v>131.07875630748256</v>
      </c>
      <c r="AP206" s="4">
        <f>$L206-(AH206*'Feedstock Conversions'!$B$14)-'Rail Costs'!T206</f>
        <v>175.14439246163437</v>
      </c>
      <c r="AQ206" s="4">
        <f>$L206-(AI206*'Feedstock Conversions'!$B$14)-'Rail Costs'!U206</f>
        <v>179.40904861545576</v>
      </c>
      <c r="AR206" s="4">
        <f>$L206-(AJ206*'Feedstock Conversions'!$B$14)-'Rail Costs'!V206</f>
        <v>171.48327095396135</v>
      </c>
      <c r="AT206" s="4">
        <f>$T206-(AE206*'Feedstock Conversions'!$B$8)-'Rail Costs'!Q206</f>
        <v>84.795566226387322</v>
      </c>
      <c r="AU206" s="4">
        <f>$T206-(AF206*'Feedstock Conversions'!$B$8)-'Rail Costs'!R206</f>
        <v>96.5338515697362</v>
      </c>
      <c r="AV206" s="4">
        <f>$T206-(AG206*'Feedstock Conversions'!$B$8)-'Rail Costs'!S206</f>
        <v>62.880174054976834</v>
      </c>
      <c r="AW206" s="4">
        <f>$T206-(AH206*'Feedstock Conversions'!$B$8)-'Rail Costs'!T206</f>
        <v>112.37442163130112</v>
      </c>
      <c r="AX206" s="4">
        <f>$T206-(AI206*'Feedstock Conversions'!$B$8)-'Rail Costs'!U206</f>
        <v>117.13907778512252</v>
      </c>
      <c r="AY206" s="4">
        <f>$T206-(AJ206*'Feedstock Conversions'!$B$8)-'Rail Costs'!V206</f>
        <v>108.36330012362809</v>
      </c>
      <c r="BH206">
        <f t="shared" si="26"/>
        <v>49</v>
      </c>
      <c r="BI206">
        <f t="shared" si="27"/>
        <v>2022</v>
      </c>
      <c r="BJ206">
        <f t="shared" si="25"/>
        <v>12</v>
      </c>
    </row>
    <row r="207" spans="1:62" x14ac:dyDescent="0.2">
      <c r="A207" s="11">
        <v>44904</v>
      </c>
      <c r="B207" s="4">
        <v>68.95</v>
      </c>
      <c r="C207" s="18">
        <f>DCO!B207+'Rail Costs'!B207</f>
        <v>73.854815229563272</v>
      </c>
      <c r="E207" s="4">
        <f>DCO!C207*'Feedstock Conversions'!B$14</f>
        <v>605.60948488241877</v>
      </c>
      <c r="F207" s="4">
        <f>DCO!C207*'Feedstock Conversions'!B$8</f>
        <v>679.46430011198208</v>
      </c>
      <c r="H207" s="4">
        <f>'Fuel Values'!B207-DCO!I207-DCO!J207-DCO!K207</f>
        <v>376.88364892296772</v>
      </c>
      <c r="I207" s="18">
        <f>('LCFS Values'!$E$5-$AA$4)/1000000*'LCFS Values'!B207*'LCFS Values'!$G$2*100</f>
        <v>52.216351077032265</v>
      </c>
      <c r="J207" s="4">
        <f>'RIN Values'!C207</f>
        <v>252.89999999999998</v>
      </c>
      <c r="K207" s="4">
        <f>'Fixed Credits Value'!B207</f>
        <v>100</v>
      </c>
      <c r="L207" s="4">
        <f t="shared" si="23"/>
        <v>782</v>
      </c>
      <c r="M207" s="4">
        <f>L207/'Feedstock Conversions'!B$21</f>
        <v>99.51641639093917</v>
      </c>
      <c r="O207" s="4">
        <f>'Fuel Values'!C207*100</f>
        <v>288.39</v>
      </c>
      <c r="P207" s="18">
        <f>('LCFS Values'!$E$5-AB$4)/1000000*'LCFS Values'!B207*'LCFS Values'!$G$2*100</f>
        <v>46.234141773555557</v>
      </c>
      <c r="Q207" s="4">
        <f>'RIN Values'!D207</f>
        <v>286.62</v>
      </c>
      <c r="R207" s="4">
        <f>'Fixed Credits Value'!B207</f>
        <v>100</v>
      </c>
      <c r="S207" s="4">
        <f>'Fixed Credits Value'!C207</f>
        <v>16</v>
      </c>
      <c r="T207" s="4">
        <f t="shared" si="19"/>
        <v>737.24414177355561</v>
      </c>
      <c r="U207" s="4">
        <f>T207/'Feedstock Conversions'!B$9</f>
        <v>78.639375122512604</v>
      </c>
      <c r="W207" s="4">
        <f t="shared" si="24"/>
        <v>176.39051511758123</v>
      </c>
      <c r="X207" s="4">
        <f t="shared" si="20"/>
        <v>-44.755858226444388</v>
      </c>
      <c r="AE207" s="4">
        <f>$B207+'Rail Costs'!K207</f>
        <v>70.17620380739082</v>
      </c>
      <c r="AF207" s="4">
        <v>70.099999999999994</v>
      </c>
      <c r="AG207" s="4">
        <f>B207+'Rail Costs'!M207</f>
        <v>72.628611422172455</v>
      </c>
      <c r="AH207" s="4">
        <v>68.599999999999994</v>
      </c>
      <c r="AI207" s="4">
        <v>67.7</v>
      </c>
      <c r="AJ207" s="4">
        <v>67.8</v>
      </c>
      <c r="AM207" s="4">
        <f>$L207-(AE207*'Feedstock Conversions'!$B$14)-'Rail Costs'!Q207</f>
        <v>202.4017408641115</v>
      </c>
      <c r="AN207" s="4">
        <f>$L207-(AF207*'Feedstock Conversions'!$B$14)-'Rail Costs'!R207</f>
        <v>203.4838224000695</v>
      </c>
      <c r="AO207" s="4">
        <f>$L207-(AG207*'Feedstock Conversions'!$B$14)-'Rail Costs'!S207</f>
        <v>182.93875630748258</v>
      </c>
      <c r="AP207" s="4">
        <f>$L207-(AH207*'Feedstock Conversions'!$B$14)-'Rail Costs'!T207</f>
        <v>215.52439246163459</v>
      </c>
      <c r="AQ207" s="4">
        <f>$L207-(AI207*'Feedstock Conversions'!$B$14)-'Rail Costs'!U207</f>
        <v>223.06904861545584</v>
      </c>
      <c r="AR207" s="4">
        <f>$L207-(AJ207*'Feedstock Conversions'!$B$14)-'Rail Costs'!V207</f>
        <v>221.29327095396141</v>
      </c>
      <c r="AT207" s="4">
        <f>$T207-(AE207*'Feedstock Conversions'!$B$8)-'Rail Costs'!Q207</f>
        <v>87.469678830276266</v>
      </c>
      <c r="AU207" s="4">
        <f>$T207-(AF207*'Feedstock Conversions'!$B$8)-'Rail Costs'!R207</f>
        <v>88.627964173625216</v>
      </c>
      <c r="AV207" s="4">
        <f>$T207-(AG207*'Feedstock Conversions'!$B$8)-'Rail Costs'!S207</f>
        <v>65.554286658865777</v>
      </c>
      <c r="AW207" s="4">
        <f>$T207-(AH207*'Feedstock Conversions'!$B$8)-'Rail Costs'!T207</f>
        <v>102.16853423519018</v>
      </c>
      <c r="AX207" s="4">
        <f>$T207-(AI207*'Feedstock Conversions'!$B$8)-'Rail Costs'!U207</f>
        <v>110.61319038901142</v>
      </c>
      <c r="AY207" s="4">
        <f>$T207-(AJ207*'Feedstock Conversions'!$B$8)-'Rail Costs'!V207</f>
        <v>108.73741272751708</v>
      </c>
      <c r="BH207">
        <f t="shared" si="26"/>
        <v>50</v>
      </c>
      <c r="BI207">
        <f t="shared" si="27"/>
        <v>2022</v>
      </c>
      <c r="BJ207">
        <f t="shared" si="25"/>
        <v>12</v>
      </c>
    </row>
    <row r="208" spans="1:62" x14ac:dyDescent="0.2">
      <c r="A208" s="11">
        <v>44911</v>
      </c>
      <c r="B208" s="4">
        <v>66.8</v>
      </c>
      <c r="C208" s="18">
        <f>DCO!B208+'Rail Costs'!B208</f>
        <v>71.704815229563266</v>
      </c>
      <c r="E208" s="4">
        <f>DCO!C208*'Feedstock Conversions'!B$14</f>
        <v>587.97948488241877</v>
      </c>
      <c r="F208" s="4">
        <f>DCO!C208*'Feedstock Conversions'!B$8</f>
        <v>659.684300111982</v>
      </c>
      <c r="H208" s="4">
        <f>'Fuel Values'!B208-DCO!I208-DCO!J208-DCO!K208</f>
        <v>361.87769821461291</v>
      </c>
      <c r="I208" s="18">
        <f>('LCFS Values'!$E$5-$AA$4)/1000000*'LCFS Values'!B208*'LCFS Values'!$G$2*100</f>
        <v>53.097301785387096</v>
      </c>
      <c r="J208" s="4">
        <f>'RIN Values'!C208</f>
        <v>260.02499999999998</v>
      </c>
      <c r="K208" s="4">
        <f>'Fixed Credits Value'!B208</f>
        <v>100</v>
      </c>
      <c r="L208" s="4">
        <f t="shared" si="23"/>
        <v>775</v>
      </c>
      <c r="M208" s="4">
        <f>L208/'Feedstock Conversions'!B$21</f>
        <v>98.625604479511324</v>
      </c>
      <c r="O208" s="4">
        <f>'Fuel Values'!C208*100</f>
        <v>301.82000000000005</v>
      </c>
      <c r="P208" s="18">
        <f>('LCFS Values'!$E$5-AB$4)/1000000*'LCFS Values'!B208*'LCFS Values'!$G$2*100</f>
        <v>47.014165637833329</v>
      </c>
      <c r="Q208" s="4">
        <f>'RIN Values'!D208</f>
        <v>294.69499999999999</v>
      </c>
      <c r="R208" s="4">
        <f>'Fixed Credits Value'!B208</f>
        <v>100</v>
      </c>
      <c r="S208" s="4">
        <f>'Fixed Credits Value'!C208</f>
        <v>16</v>
      </c>
      <c r="T208" s="4">
        <f t="shared" si="19"/>
        <v>759.52916563783333</v>
      </c>
      <c r="U208" s="4">
        <f>T208/'Feedstock Conversions'!B$9</f>
        <v>81.016444334702229</v>
      </c>
      <c r="W208" s="4">
        <f t="shared" si="24"/>
        <v>187.02051511758123</v>
      </c>
      <c r="X208" s="4">
        <f t="shared" si="20"/>
        <v>-15.47083436216667</v>
      </c>
      <c r="AE208" s="4">
        <f>$B208+'Rail Costs'!K208</f>
        <v>68.026203807390814</v>
      </c>
      <c r="AF208" s="4">
        <v>66.400000000000006</v>
      </c>
      <c r="AG208" s="4">
        <f>B208+'Rail Costs'!M208</f>
        <v>70.478611422172449</v>
      </c>
      <c r="AH208" s="4">
        <v>67</v>
      </c>
      <c r="AI208" s="4">
        <v>67.5</v>
      </c>
      <c r="AJ208" s="4">
        <v>66.5</v>
      </c>
      <c r="AM208" s="4">
        <f>$L208-(AE208*'Feedstock Conversions'!$B$14)-'Rail Costs'!Q208</f>
        <v>213.03174086411161</v>
      </c>
      <c r="AN208" s="4">
        <f>$L208-(AF208*'Feedstock Conversions'!$B$14)-'Rail Costs'!R208</f>
        <v>226.82382240006942</v>
      </c>
      <c r="AO208" s="4">
        <f>$L208-(AG208*'Feedstock Conversions'!$B$14)-'Rail Costs'!S208</f>
        <v>193.56875630748257</v>
      </c>
      <c r="AP208" s="4">
        <f>$L208-(AH208*'Feedstock Conversions'!$B$14)-'Rail Costs'!T208</f>
        <v>221.64439246163448</v>
      </c>
      <c r="AQ208" s="4">
        <f>$L208-(AI208*'Feedstock Conversions'!$B$14)-'Rail Costs'!U208</f>
        <v>217.70904861545583</v>
      </c>
      <c r="AR208" s="4">
        <f>$L208-(AJ208*'Feedstock Conversions'!$B$14)-'Rail Costs'!V208</f>
        <v>224.95327095396138</v>
      </c>
      <c r="AT208" s="4">
        <f>$T208-(AE208*'Feedstock Conversions'!$B$8)-'Rail Costs'!Q208</f>
        <v>129.53470269455408</v>
      </c>
      <c r="AU208" s="4">
        <f>$T208-(AF208*'Feedstock Conversions'!$B$8)-'Rail Costs'!R208</f>
        <v>144.95298803790277</v>
      </c>
      <c r="AV208" s="4">
        <f>$T208-(AG208*'Feedstock Conversions'!$B$8)-'Rail Costs'!S208</f>
        <v>107.61931052314347</v>
      </c>
      <c r="AW208" s="4">
        <f>$T208-(AH208*'Feedstock Conversions'!$B$8)-'Rail Costs'!T208</f>
        <v>139.17355809946781</v>
      </c>
      <c r="AX208" s="4">
        <f>$T208-(AI208*'Feedstock Conversions'!$B$8)-'Rail Costs'!U208</f>
        <v>134.73821425328916</v>
      </c>
      <c r="AY208" s="4">
        <f>$T208-(AJ208*'Feedstock Conversions'!$B$8)-'Rail Costs'!V208</f>
        <v>142.98243659179471</v>
      </c>
      <c r="BH208">
        <f t="shared" si="26"/>
        <v>51</v>
      </c>
      <c r="BI208">
        <f t="shared" si="27"/>
        <v>2022</v>
      </c>
      <c r="BJ208">
        <f t="shared" si="25"/>
        <v>12</v>
      </c>
    </row>
    <row r="209" spans="1:62" x14ac:dyDescent="0.2">
      <c r="A209" s="11">
        <v>44918</v>
      </c>
      <c r="B209" s="4">
        <v>66</v>
      </c>
      <c r="C209" s="18">
        <f>DCO!B209+'Rail Costs'!B209</f>
        <v>70.904815229563269</v>
      </c>
      <c r="E209" s="4">
        <f>DCO!C209*'Feedstock Conversions'!B$14</f>
        <v>581.41948488241871</v>
      </c>
      <c r="F209" s="4">
        <f>DCO!C209*'Feedstock Conversions'!B$8</f>
        <v>652.32430011198198</v>
      </c>
      <c r="H209" s="4">
        <f>'Fuel Values'!B209-DCO!I209-DCO!J209-DCO!K209</f>
        <v>342.85053751380644</v>
      </c>
      <c r="I209" s="18">
        <f>('LCFS Values'!$E$5-$AA$4)/1000000*'LCFS Values'!B209*'LCFS Values'!$G$2*100</f>
        <v>55.099462486193552</v>
      </c>
      <c r="J209" s="4">
        <f>'RIN Values'!C209</f>
        <v>262.04999999999995</v>
      </c>
      <c r="K209" s="4">
        <f>'Fixed Credits Value'!B209</f>
        <v>100</v>
      </c>
      <c r="L209" s="4">
        <f t="shared" si="23"/>
        <v>760</v>
      </c>
      <c r="M209" s="4">
        <f>L209/'Feedstock Conversions'!B$21</f>
        <v>96.716721812165943</v>
      </c>
      <c r="O209" s="4">
        <f>'Fuel Values'!C209*100</f>
        <v>278.69</v>
      </c>
      <c r="P209" s="18">
        <f>('LCFS Values'!$E$5-AB$4)/1000000*'LCFS Values'!B209*'LCFS Values'!$G$2*100</f>
        <v>48.786947147555551</v>
      </c>
      <c r="Q209" s="4">
        <f>'RIN Values'!D209</f>
        <v>296.98999999999995</v>
      </c>
      <c r="R209" s="4">
        <f>'Fixed Credits Value'!B209</f>
        <v>100</v>
      </c>
      <c r="S209" s="4">
        <f>'Fixed Credits Value'!C209</f>
        <v>16</v>
      </c>
      <c r="T209" s="4">
        <f t="shared" si="19"/>
        <v>740.46694714755552</v>
      </c>
      <c r="U209" s="4">
        <f>T209/'Feedstock Conversions'!B$9</f>
        <v>78.983141029072584</v>
      </c>
      <c r="W209" s="4">
        <f t="shared" si="24"/>
        <v>178.58051511758129</v>
      </c>
      <c r="X209" s="4">
        <f t="shared" si="20"/>
        <v>-19.533052852444484</v>
      </c>
      <c r="AE209" s="4">
        <f>$B209+'Rail Costs'!K209</f>
        <v>67.226203807390817</v>
      </c>
      <c r="AF209" s="4">
        <v>67.400000000000006</v>
      </c>
      <c r="AG209" s="4">
        <f>B209+'Rail Costs'!M209</f>
        <v>69.678611422172452</v>
      </c>
      <c r="AH209" s="4">
        <v>67</v>
      </c>
      <c r="AI209" s="4">
        <v>69.5</v>
      </c>
      <c r="AJ209" s="4">
        <v>67.400000000000006</v>
      </c>
      <c r="AM209" s="4">
        <f>$L209-(AE209*'Feedstock Conversions'!$B$14)-'Rail Costs'!Q209</f>
        <v>204.59174086411156</v>
      </c>
      <c r="AN209" s="4">
        <f>$L209-(AF209*'Feedstock Conversions'!$B$14)-'Rail Costs'!R209</f>
        <v>203.62382240006949</v>
      </c>
      <c r="AO209" s="4">
        <f>$L209-(AG209*'Feedstock Conversions'!$B$14)-'Rail Costs'!S209</f>
        <v>185.12875630748263</v>
      </c>
      <c r="AP209" s="4">
        <f>$L209-(AH209*'Feedstock Conversions'!$B$14)-'Rail Costs'!T209</f>
        <v>206.64439246163448</v>
      </c>
      <c r="AQ209" s="4">
        <f>$L209-(AI209*'Feedstock Conversions'!$B$14)-'Rail Costs'!U209</f>
        <v>186.30904861545585</v>
      </c>
      <c r="AR209" s="4">
        <f>$L209-(AJ209*'Feedstock Conversions'!$B$14)-'Rail Costs'!V209</f>
        <v>202.57327095396138</v>
      </c>
      <c r="AT209" s="4">
        <f>$T209-(AE209*'Feedstock Conversions'!$B$8)-'Rail Costs'!Q209</f>
        <v>117.83248420427627</v>
      </c>
      <c r="AU209" s="4">
        <f>$T209-(AF209*'Feedstock Conversions'!$B$8)-'Rail Costs'!R209</f>
        <v>116.69076954762492</v>
      </c>
      <c r="AV209" s="4">
        <f>$T209-(AG209*'Feedstock Conversions'!$B$8)-'Rail Costs'!S209</f>
        <v>95.917092032865668</v>
      </c>
      <c r="AW209" s="4">
        <f>$T209-(AH209*'Feedstock Conversions'!$B$8)-'Rail Costs'!T209</f>
        <v>120.11133960919</v>
      </c>
      <c r="AX209" s="4">
        <f>$T209-(AI209*'Feedstock Conversions'!$B$8)-'Rail Costs'!U209</f>
        <v>97.27599576301138</v>
      </c>
      <c r="AY209" s="4">
        <f>$T209-(AJ209*'Feedstock Conversions'!$B$8)-'Rail Costs'!V209</f>
        <v>115.64021810151682</v>
      </c>
      <c r="BH209">
        <f t="shared" si="26"/>
        <v>52</v>
      </c>
      <c r="BI209">
        <f t="shared" si="27"/>
        <v>2022</v>
      </c>
      <c r="BJ209">
        <f t="shared" si="25"/>
        <v>12</v>
      </c>
    </row>
    <row r="210" spans="1:62" x14ac:dyDescent="0.2">
      <c r="A210" s="11">
        <v>44925</v>
      </c>
      <c r="B210" s="4">
        <v>66</v>
      </c>
      <c r="C210" s="18">
        <f>DCO!B210+'Rail Costs'!B210</f>
        <v>70.904815229563269</v>
      </c>
      <c r="E210" s="4">
        <f>DCO!C210*'Feedstock Conversions'!B$14</f>
        <v>581.41948488241871</v>
      </c>
      <c r="F210" s="4">
        <f>DCO!C210*'Feedstock Conversions'!B$8</f>
        <v>652.32430011198198</v>
      </c>
      <c r="H210" s="4">
        <f>'Fuel Values'!B210-DCO!I210-DCO!J210-DCO!K210</f>
        <v>332.80922269278221</v>
      </c>
      <c r="I210" s="18">
        <f>('LCFS Values'!$E$5-$AA$4)/1000000*'LCFS Values'!B210*'LCFS Values'!$G$2*100</f>
        <v>55.159527307217751</v>
      </c>
      <c r="J210" s="4">
        <f>'RIN Values'!C210</f>
        <v>262.03125</v>
      </c>
      <c r="K210" s="4">
        <f>'Fixed Credits Value'!B210</f>
        <v>100</v>
      </c>
      <c r="L210" s="4">
        <f t="shared" si="23"/>
        <v>750</v>
      </c>
      <c r="M210" s="4">
        <f>L210/'Feedstock Conversions'!B$21</f>
        <v>95.444133367269032</v>
      </c>
      <c r="O210" s="4">
        <f>'Fuel Values'!C210*100</f>
        <v>301.08999999999997</v>
      </c>
      <c r="P210" s="18">
        <f>('LCFS Values'!$E$5-AB$4)/1000000*'LCFS Values'!B210*'LCFS Values'!$G$2*100</f>
        <v>48.840130592847217</v>
      </c>
      <c r="Q210" s="4">
        <f>'RIN Values'!D210</f>
        <v>296.96875</v>
      </c>
      <c r="R210" s="4">
        <f>'Fixed Credits Value'!B210</f>
        <v>100</v>
      </c>
      <c r="S210" s="4">
        <f>'Fixed Credits Value'!C210</f>
        <v>16</v>
      </c>
      <c r="T210" s="4">
        <f t="shared" si="19"/>
        <v>762.89888059284726</v>
      </c>
      <c r="U210" s="4">
        <f>T210/'Feedstock Conversions'!B$9</f>
        <v>81.375880596570369</v>
      </c>
      <c r="W210" s="4">
        <f t="shared" si="24"/>
        <v>168.58051511758129</v>
      </c>
      <c r="X210" s="4">
        <f t="shared" si="20"/>
        <v>12.898880592847263</v>
      </c>
      <c r="AE210" s="4">
        <f>$B210+'Rail Costs'!K210</f>
        <v>67.226203807390817</v>
      </c>
      <c r="AF210" s="4">
        <v>69.5</v>
      </c>
      <c r="AG210" s="4">
        <f>B210+'Rail Costs'!M210</f>
        <v>69.678611422172452</v>
      </c>
      <c r="AH210" s="4">
        <v>67</v>
      </c>
      <c r="AI210" s="4">
        <v>69.1875</v>
      </c>
      <c r="AJ210" s="4">
        <v>66</v>
      </c>
      <c r="AM210" s="4">
        <f>$L210-(AE210*'Feedstock Conversions'!$B$14)-'Rail Costs'!Q210</f>
        <v>194.59174086411156</v>
      </c>
      <c r="AN210" s="4">
        <f>$L210-(AF210*'Feedstock Conversions'!$B$14)-'Rail Costs'!R210</f>
        <v>176.40382240006946</v>
      </c>
      <c r="AO210" s="4">
        <f>$L210-(AG210*'Feedstock Conversions'!$B$14)-'Rail Costs'!S210</f>
        <v>175.12875630748263</v>
      </c>
      <c r="AP210" s="4">
        <f>$L210-(AH210*'Feedstock Conversions'!$B$14)-'Rail Costs'!T210</f>
        <v>196.64439246163448</v>
      </c>
      <c r="AQ210" s="4">
        <f>$L210-(AI210*'Feedstock Conversions'!$B$14)-'Rail Costs'!U210</f>
        <v>178.87154861545585</v>
      </c>
      <c r="AR210" s="4">
        <f>$L210-(AJ210*'Feedstock Conversions'!$B$14)-'Rail Costs'!V210</f>
        <v>204.0532709539614</v>
      </c>
      <c r="AT210" s="4">
        <f>$T210-(AE210*'Feedstock Conversions'!$B$8)-'Rail Costs'!Q210</f>
        <v>140.26441764956803</v>
      </c>
      <c r="AU210" s="4">
        <f>$T210-(AF210*'Feedstock Conversions'!$B$8)-'Rail Costs'!R210</f>
        <v>119.80270299291674</v>
      </c>
      <c r="AV210" s="4">
        <f>$T210-(AG210*'Feedstock Conversions'!$B$8)-'Rail Costs'!S210</f>
        <v>118.34902547815742</v>
      </c>
      <c r="AW210" s="4">
        <f>$T210-(AH210*'Feedstock Conversions'!$B$8)-'Rail Costs'!T210</f>
        <v>142.54327305448174</v>
      </c>
      <c r="AX210" s="4">
        <f>$T210-(AI210*'Feedstock Conversions'!$B$8)-'Rail Costs'!U210</f>
        <v>122.58292920830313</v>
      </c>
      <c r="AY210" s="4">
        <f>$T210-(AJ210*'Feedstock Conversions'!$B$8)-'Rail Costs'!V210</f>
        <v>150.95215154680866</v>
      </c>
      <c r="BH210">
        <f t="shared" si="26"/>
        <v>53</v>
      </c>
      <c r="BI210">
        <f t="shared" si="27"/>
        <v>2022</v>
      </c>
      <c r="BJ210">
        <f t="shared" si="25"/>
        <v>12</v>
      </c>
    </row>
    <row r="211" spans="1:62" x14ac:dyDescent="0.2">
      <c r="A211" s="11">
        <v>44932</v>
      </c>
      <c r="B211" s="4">
        <v>66</v>
      </c>
      <c r="C211" s="18">
        <f>DCO!B211+'Rail Costs'!B211</f>
        <v>71.199104143337067</v>
      </c>
      <c r="E211" s="4">
        <f>DCO!C211*'Feedstock Conversions'!B$14</f>
        <v>583.83265397536388</v>
      </c>
      <c r="F211" s="4">
        <f>DCO!C211*'Feedstock Conversions'!B$8</f>
        <v>655.03175811870096</v>
      </c>
      <c r="H211" s="4">
        <f>'Fuel Values'!B211-DCO!I211-DCO!J211-DCO!K211</f>
        <v>333.76994485456783</v>
      </c>
      <c r="I211" s="18">
        <f>('LCFS Values'!$E$6-$AA$4)/1000000*'LCFS Values'!B211*'LCFS Values'!$G$2*100</f>
        <v>53.355055145432218</v>
      </c>
      <c r="J211" s="4">
        <f>'RIN Values'!C211</f>
        <v>259.125</v>
      </c>
      <c r="K211" s="4">
        <f>'Fixed Credits Value'!B211</f>
        <v>100</v>
      </c>
      <c r="L211" s="4">
        <f t="shared" si="23"/>
        <v>746.25</v>
      </c>
      <c r="M211" s="4">
        <f>L211/'Feedstock Conversions'!B$21</f>
        <v>94.966912700432687</v>
      </c>
      <c r="O211" s="4">
        <f>'Fuel Values'!C211*100</f>
        <v>266.88</v>
      </c>
      <c r="P211" s="18">
        <f>('LCFS Values'!$E$5-AB$4)/1000000*'LCFS Values'!B211*'LCFS Values'!$G$2*100</f>
        <v>48.263976602187498</v>
      </c>
      <c r="Q211" s="4">
        <f>'RIN Values'!D211</f>
        <v>293.67500000000001</v>
      </c>
      <c r="R211" s="4">
        <f>'Fixed Credits Value'!B211</f>
        <v>100</v>
      </c>
      <c r="S211" s="4">
        <f>'Fixed Credits Value'!C211</f>
        <v>16</v>
      </c>
      <c r="T211" s="4">
        <f t="shared" si="19"/>
        <v>724.81897660218749</v>
      </c>
      <c r="U211" s="4">
        <f>T211/'Feedstock Conversions'!B$9</f>
        <v>77.314024170899998</v>
      </c>
      <c r="W211" s="4">
        <f t="shared" si="24"/>
        <v>162.41734602463612</v>
      </c>
      <c r="X211" s="4">
        <f t="shared" si="20"/>
        <v>-21.43102339781251</v>
      </c>
      <c r="AE211" s="4">
        <f>$B211+'Rail Costs'!K211</f>
        <v>67.29977603583427</v>
      </c>
      <c r="AF211" s="4">
        <v>68.75</v>
      </c>
      <c r="AG211" s="4">
        <f>B211+'Rail Costs'!M211</f>
        <v>69.899328107502797</v>
      </c>
      <c r="AH211" s="4">
        <v>66.25</v>
      </c>
      <c r="AI211" s="4">
        <v>67.75</v>
      </c>
      <c r="AJ211" s="4">
        <v>65.625</v>
      </c>
      <c r="AM211" s="4">
        <f>$L211-(AE211*'Feedstock Conversions'!$B$14)-'Rail Costs'!Q211</f>
        <v>189.98924531595819</v>
      </c>
      <c r="AN211" s="4">
        <f>$L211-(AF211*'Feedstock Conversions'!$B$14)-'Rail Costs'!R211</f>
        <v>178.58205174407362</v>
      </c>
      <c r="AO211" s="4">
        <f>$L211-(AG211*'Feedstock Conversions'!$B$14)-'Rail Costs'!S211</f>
        <v>169.35848168593159</v>
      </c>
      <c r="AP211" s="4">
        <f>$L211-(AH211*'Feedstock Conversions'!$B$14)-'Rail Costs'!T211</f>
        <v>198.80705600933251</v>
      </c>
      <c r="AQ211" s="4">
        <f>$L211-(AI211*'Feedstock Conversions'!$B$14)-'Rail Costs'!U211</f>
        <v>186.68159153238324</v>
      </c>
      <c r="AR211" s="4">
        <f>$L211-(AJ211*'Feedstock Conversions'!$B$14)-'Rail Costs'!V211</f>
        <v>203.09346721119903</v>
      </c>
      <c r="AT211" s="4">
        <f>$T211-(AE211*'Feedstock Conversions'!$B$8)-'Rail Costs'!Q211</f>
        <v>101.25844588231142</v>
      </c>
      <c r="AU211" s="4">
        <f>$T211-(AF211*'Feedstock Conversions'!$B$8)-'Rail Costs'!R211</f>
        <v>88.4010283462611</v>
      </c>
      <c r="AV211" s="4">
        <f>$T211-(AG211*'Feedstock Conversions'!$B$8)-'Rail Costs'!S211</f>
        <v>78.028130180616259</v>
      </c>
      <c r="AW211" s="4">
        <f>$T211-(AH211*'Feedstock Conversions'!$B$8)-'Rail Costs'!T211</f>
        <v>111.12603261152</v>
      </c>
      <c r="AX211" s="4">
        <f>$T211-(AI211*'Feedstock Conversions'!$B$8)-'Rail Costs'!U211</f>
        <v>97.500568134570727</v>
      </c>
      <c r="AY211" s="4">
        <f>$T211-(AJ211*'Feedstock Conversions'!$B$8)-'Rail Costs'!V211</f>
        <v>116.03744381338652</v>
      </c>
      <c r="BH211">
        <f t="shared" si="26"/>
        <v>1</v>
      </c>
      <c r="BI211">
        <f t="shared" si="27"/>
        <v>2023</v>
      </c>
      <c r="BJ211">
        <f t="shared" si="25"/>
        <v>1</v>
      </c>
    </row>
    <row r="212" spans="1:62" x14ac:dyDescent="0.2">
      <c r="A212" s="11">
        <v>44939</v>
      </c>
      <c r="B212" s="4">
        <v>66.75</v>
      </c>
      <c r="C212" s="18">
        <f>DCO!B212+'Rail Costs'!B212</f>
        <v>71.949104143337067</v>
      </c>
      <c r="E212" s="4">
        <f>DCO!C212*'Feedstock Conversions'!B$14</f>
        <v>589.98265397536386</v>
      </c>
      <c r="F212" s="4">
        <f>DCO!C212*'Feedstock Conversions'!B$8</f>
        <v>661.93175811870094</v>
      </c>
      <c r="H212" s="4">
        <f>'Fuel Values'!B212-DCO!I212-DCO!J212-DCO!K212</f>
        <v>335.2361341370414</v>
      </c>
      <c r="I212" s="18">
        <f>('LCFS Values'!$E$6-$AA$4)/1000000*'LCFS Values'!B212*'LCFS Values'!$G$2*100</f>
        <v>51.46386586295867</v>
      </c>
      <c r="J212" s="4">
        <f>'RIN Values'!C212</f>
        <v>258.29999999999995</v>
      </c>
      <c r="K212" s="4">
        <f>'Fixed Credits Value'!B212</f>
        <v>100</v>
      </c>
      <c r="L212" s="4">
        <f t="shared" si="23"/>
        <v>745</v>
      </c>
      <c r="M212" s="4">
        <f>L212/'Feedstock Conversions'!B$21</f>
        <v>94.807839144820562</v>
      </c>
      <c r="O212" s="4">
        <f>'Fuel Values'!C212*100</f>
        <v>291.29000000000002</v>
      </c>
      <c r="P212" s="18">
        <f>('LCFS Values'!$E$5-AB$4)/1000000*'LCFS Values'!B212*'LCFS Values'!$G$2*100</f>
        <v>46.553242445305557</v>
      </c>
      <c r="Q212" s="4">
        <f>'RIN Values'!D212</f>
        <v>292.73999999999995</v>
      </c>
      <c r="R212" s="4">
        <f>'Fixed Credits Value'!B212</f>
        <v>100</v>
      </c>
      <c r="S212" s="4">
        <f>'Fixed Credits Value'!C212</f>
        <v>16</v>
      </c>
      <c r="T212" s="4">
        <f t="shared" si="19"/>
        <v>746.58324244530559</v>
      </c>
      <c r="U212" s="4">
        <f>T212/'Feedstock Conversions'!B$9</f>
        <v>79.635545860832593</v>
      </c>
      <c r="W212" s="4">
        <f t="shared" si="24"/>
        <v>155.01734602463614</v>
      </c>
      <c r="X212" s="4">
        <f t="shared" si="20"/>
        <v>1.5832424453055864</v>
      </c>
      <c r="AE212" s="4">
        <f>$B212+'Rail Costs'!K212</f>
        <v>68.04977603583427</v>
      </c>
      <c r="AF212" s="4">
        <v>67.55</v>
      </c>
      <c r="AG212" s="4">
        <f>B212+'Rail Costs'!M212</f>
        <v>70.649328107502797</v>
      </c>
      <c r="AH212" s="4">
        <v>66.75</v>
      </c>
      <c r="AI212" s="4">
        <v>68.150000000000006</v>
      </c>
      <c r="AJ212" s="4">
        <v>66.849999999999994</v>
      </c>
      <c r="AM212" s="4">
        <f>$L212-(AE212*'Feedstock Conversions'!$B$14)-'Rail Costs'!Q212</f>
        <v>182.58924531595821</v>
      </c>
      <c r="AN212" s="4">
        <f>$L212-(AF212*'Feedstock Conversions'!$B$14)-'Rail Costs'!R212</f>
        <v>187.17205174407366</v>
      </c>
      <c r="AO212" s="4">
        <f>$L212-(AG212*'Feedstock Conversions'!$B$14)-'Rail Costs'!S212</f>
        <v>161.95848168593162</v>
      </c>
      <c r="AP212" s="4">
        <f>$L212-(AH212*'Feedstock Conversions'!$B$14)-'Rail Costs'!T212</f>
        <v>193.4570560093326</v>
      </c>
      <c r="AQ212" s="4">
        <f>$L212-(AI212*'Feedstock Conversions'!$B$14)-'Rail Costs'!U212</f>
        <v>182.15159153238315</v>
      </c>
      <c r="AR212" s="4">
        <f>$L212-(AJ212*'Feedstock Conversions'!$B$14)-'Rail Costs'!V212</f>
        <v>191.79846721119907</v>
      </c>
      <c r="AT212" s="4">
        <f>$T212-(AE212*'Feedstock Conversions'!$B$8)-'Rail Costs'!Q212</f>
        <v>116.12271172542954</v>
      </c>
      <c r="AU212" s="4">
        <f>$T212-(AF212*'Feedstock Conversions'!$B$8)-'Rail Costs'!R212</f>
        <v>121.20529418937927</v>
      </c>
      <c r="AV212" s="4">
        <f>$T212-(AG212*'Feedstock Conversions'!$B$8)-'Rail Costs'!S212</f>
        <v>92.892396023734378</v>
      </c>
      <c r="AW212" s="4">
        <f>$T212-(AH212*'Feedstock Conversions'!$B$8)-'Rail Costs'!T212</f>
        <v>128.29029845463819</v>
      </c>
      <c r="AX212" s="4">
        <f>$T212-(AI212*'Feedstock Conversions'!$B$8)-'Rail Costs'!U212</f>
        <v>115.58483397768876</v>
      </c>
      <c r="AY212" s="4">
        <f>$T212-(AJ212*'Feedstock Conversions'!$B$8)-'Rail Costs'!V212</f>
        <v>126.53170965650474</v>
      </c>
      <c r="BH212">
        <f t="shared" si="26"/>
        <v>2</v>
      </c>
      <c r="BI212">
        <f t="shared" si="27"/>
        <v>2023</v>
      </c>
      <c r="BJ212">
        <f t="shared" si="25"/>
        <v>1</v>
      </c>
    </row>
    <row r="213" spans="1:62" x14ac:dyDescent="0.2">
      <c r="A213" s="11">
        <v>44946</v>
      </c>
      <c r="B213" s="4">
        <v>67.25</v>
      </c>
      <c r="C213" s="18">
        <f>DCO!B213+'Rail Costs'!B213</f>
        <v>72.449104143337067</v>
      </c>
      <c r="E213" s="4">
        <f>DCO!C213*'Feedstock Conversions'!B$14</f>
        <v>594.08265397536388</v>
      </c>
      <c r="F213" s="4">
        <f>DCO!C213*'Feedstock Conversions'!B$8</f>
        <v>666.53175811870096</v>
      </c>
      <c r="H213" s="4">
        <f>'Fuel Values'!B213-DCO!I213-DCO!J213-DCO!K213</f>
        <v>345.81874721629913</v>
      </c>
      <c r="I213" s="18">
        <f>('LCFS Values'!$E$6-$AA$4)/1000000*'LCFS Values'!B213*'LCFS Values'!$G$2*100</f>
        <v>49.337502783700856</v>
      </c>
      <c r="J213" s="4">
        <f>'RIN Values'!C213</f>
        <v>249.84375</v>
      </c>
      <c r="K213" s="4">
        <f>'Fixed Credits Value'!B213</f>
        <v>100</v>
      </c>
      <c r="L213" s="4">
        <f t="shared" si="23"/>
        <v>745</v>
      </c>
      <c r="M213" s="4">
        <f>L213/'Feedstock Conversions'!B$21</f>
        <v>94.807839144820562</v>
      </c>
      <c r="O213" s="4">
        <f>'Fuel Values'!C213*100</f>
        <v>308.04000000000002</v>
      </c>
      <c r="P213" s="18">
        <f>('LCFS Values'!$E$5-AB$4)/1000000*'LCFS Values'!B213*'LCFS Values'!$G$2*100</f>
        <v>44.62977450725694</v>
      </c>
      <c r="Q213" s="4">
        <f>'RIN Values'!D213</f>
        <v>283.15625</v>
      </c>
      <c r="R213" s="4">
        <f>'Fixed Credits Value'!B213</f>
        <v>100</v>
      </c>
      <c r="S213" s="4">
        <f>'Fixed Credits Value'!C213</f>
        <v>16</v>
      </c>
      <c r="T213" s="4">
        <f t="shared" si="19"/>
        <v>751.82602450725699</v>
      </c>
      <c r="U213" s="4">
        <f>T213/'Feedstock Conversions'!B$9</f>
        <v>80.194775947440746</v>
      </c>
      <c r="W213" s="4">
        <f t="shared" si="24"/>
        <v>150.91734602463612</v>
      </c>
      <c r="X213" s="4">
        <f t="shared" si="20"/>
        <v>6.8260245072569887</v>
      </c>
      <c r="AE213" s="4">
        <f>$B213+'Rail Costs'!K213</f>
        <v>68.54977603583427</v>
      </c>
      <c r="AF213" s="4">
        <v>69.375</v>
      </c>
      <c r="AG213" s="4">
        <f>B213+'Rail Costs'!M213</f>
        <v>71.149328107502797</v>
      </c>
      <c r="AH213" s="4">
        <v>67.25</v>
      </c>
      <c r="AI213" s="4">
        <v>68.75</v>
      </c>
      <c r="AJ213" s="4">
        <v>68.1875</v>
      </c>
      <c r="AM213" s="4">
        <f>$L213-(AE213*'Feedstock Conversions'!$B$14)-'Rail Costs'!Q213</f>
        <v>178.48924531595819</v>
      </c>
      <c r="AN213" s="4">
        <f>$L213-(AF213*'Feedstock Conversions'!$B$14)-'Rail Costs'!R213</f>
        <v>172.20705174407362</v>
      </c>
      <c r="AO213" s="4">
        <f>$L213-(AG213*'Feedstock Conversions'!$B$14)-'Rail Costs'!S213</f>
        <v>157.85848168593159</v>
      </c>
      <c r="AP213" s="4">
        <f>$L213-(AH213*'Feedstock Conversions'!$B$14)-'Rail Costs'!T213</f>
        <v>189.35705600933258</v>
      </c>
      <c r="AQ213" s="4">
        <f>$L213-(AI213*'Feedstock Conversions'!$B$14)-'Rail Costs'!U213</f>
        <v>177.23159153238319</v>
      </c>
      <c r="AR213" s="4">
        <f>$L213-(AJ213*'Feedstock Conversions'!$B$14)-'Rail Costs'!V213</f>
        <v>180.83096721119909</v>
      </c>
      <c r="AT213" s="4">
        <f>$T213-(AE213*'Feedstock Conversions'!$B$8)-'Rail Costs'!Q213</f>
        <v>116.76549378738092</v>
      </c>
      <c r="AU213" s="4">
        <f>$T213-(AF213*'Feedstock Conversions'!$B$8)-'Rail Costs'!R213</f>
        <v>109.6580762513306</v>
      </c>
      <c r="AV213" s="4">
        <f>$T213-(AG213*'Feedstock Conversions'!$B$8)-'Rail Costs'!S213</f>
        <v>93.535178085685757</v>
      </c>
      <c r="AW213" s="4">
        <f>$T213-(AH213*'Feedstock Conversions'!$B$8)-'Rail Costs'!T213</f>
        <v>128.93308051658957</v>
      </c>
      <c r="AX213" s="4">
        <f>$T213-(AI213*'Feedstock Conversions'!$B$8)-'Rail Costs'!U213</f>
        <v>115.30761603964018</v>
      </c>
      <c r="AY213" s="4">
        <f>$T213-(AJ213*'Feedstock Conversions'!$B$8)-'Rail Costs'!V213</f>
        <v>119.46949171845608</v>
      </c>
      <c r="BH213">
        <f t="shared" si="26"/>
        <v>3</v>
      </c>
      <c r="BI213">
        <f t="shared" si="27"/>
        <v>2023</v>
      </c>
      <c r="BJ213">
        <f t="shared" si="25"/>
        <v>1</v>
      </c>
    </row>
    <row r="214" spans="1:62" x14ac:dyDescent="0.2">
      <c r="A214" s="11">
        <v>44953</v>
      </c>
      <c r="B214" s="4">
        <v>66.599999999999994</v>
      </c>
      <c r="C214" s="18">
        <f>DCO!B214+'Rail Costs'!B214</f>
        <v>71.799104143337061</v>
      </c>
      <c r="E214" s="4">
        <f>DCO!C214*'Feedstock Conversions'!B$14</f>
        <v>588.75265397536384</v>
      </c>
      <c r="F214" s="4">
        <f>DCO!C214*'Feedstock Conversions'!B$8</f>
        <v>660.55175811870095</v>
      </c>
      <c r="H214" s="4">
        <f>'Fuel Values'!B214-DCO!I214-DCO!J214-DCO!K214</f>
        <v>345.03850267530242</v>
      </c>
      <c r="I214" s="18">
        <f>('LCFS Values'!$E$6-$AA$4)/1000000*'LCFS Values'!B214*'LCFS Values'!$G$2*100</f>
        <v>49.386497324697572</v>
      </c>
      <c r="J214" s="4">
        <f>'RIN Values'!C214</f>
        <v>250.57500000000002</v>
      </c>
      <c r="K214" s="4">
        <f>'Fixed Credits Value'!B214</f>
        <v>100</v>
      </c>
      <c r="L214" s="4">
        <f t="shared" si="23"/>
        <v>745</v>
      </c>
      <c r="M214" s="4">
        <f>L214/'Feedstock Conversions'!B$21</f>
        <v>94.807839144820562</v>
      </c>
      <c r="O214" s="4">
        <f>'Fuel Values'!C214*100</f>
        <v>314.02999999999997</v>
      </c>
      <c r="P214" s="18">
        <f>('LCFS Values'!$E$5-AB$4)/1000000*'LCFS Values'!B214*'LCFS Values'!$G$2*100</f>
        <v>44.674094044999997</v>
      </c>
      <c r="Q214" s="4">
        <f>'RIN Values'!D214</f>
        <v>283.98500000000001</v>
      </c>
      <c r="R214" s="4">
        <f>'Fixed Credits Value'!B214</f>
        <v>100</v>
      </c>
      <c r="S214" s="4">
        <f>'Fixed Credits Value'!C214</f>
        <v>16</v>
      </c>
      <c r="T214" s="4">
        <f t="shared" si="19"/>
        <v>758.68909404500005</v>
      </c>
      <c r="U214" s="4">
        <f>T214/'Feedstock Conversions'!B$9</f>
        <v>80.926836698133343</v>
      </c>
      <c r="W214" s="4">
        <f t="shared" si="24"/>
        <v>156.24734602463616</v>
      </c>
      <c r="X214" s="4">
        <f t="shared" si="20"/>
        <v>13.689094045000047</v>
      </c>
      <c r="AE214" s="4">
        <f>$B214+'Rail Costs'!K214</f>
        <v>67.899776035834265</v>
      </c>
      <c r="AF214" s="4">
        <v>68.5</v>
      </c>
      <c r="AG214" s="4">
        <f>B214+'Rail Costs'!M214</f>
        <v>70.499328107502791</v>
      </c>
      <c r="AH214" s="4">
        <v>67.25</v>
      </c>
      <c r="AI214" s="4">
        <v>67.849999999999994</v>
      </c>
      <c r="AJ214" s="4">
        <v>66.099999999999994</v>
      </c>
      <c r="AM214" s="4">
        <f>$L214-(AE214*'Feedstock Conversions'!$B$14)-'Rail Costs'!Q214</f>
        <v>183.81924531595823</v>
      </c>
      <c r="AN214" s="4">
        <f>$L214-(AF214*'Feedstock Conversions'!$B$14)-'Rail Costs'!R214</f>
        <v>179.38205174407369</v>
      </c>
      <c r="AO214" s="4">
        <f>$L214-(AG214*'Feedstock Conversions'!$B$14)-'Rail Costs'!S214</f>
        <v>163.18848168593163</v>
      </c>
      <c r="AP214" s="4">
        <f>$L214-(AH214*'Feedstock Conversions'!$B$14)-'Rail Costs'!T214</f>
        <v>189.35705600933258</v>
      </c>
      <c r="AQ214" s="4">
        <f>$L214-(AI214*'Feedstock Conversions'!$B$14)-'Rail Costs'!U214</f>
        <v>184.6115915323833</v>
      </c>
      <c r="AR214" s="4">
        <f>$L214-(AJ214*'Feedstock Conversions'!$B$14)-'Rail Costs'!V214</f>
        <v>197.94846721119916</v>
      </c>
      <c r="AT214" s="4">
        <f>$T214-(AE214*'Feedstock Conversions'!$B$8)-'Rail Costs'!Q214</f>
        <v>129.60856332512398</v>
      </c>
      <c r="AU214" s="4">
        <f>$T214-(AF214*'Feedstock Conversions'!$B$8)-'Rail Costs'!R214</f>
        <v>124.57114578907373</v>
      </c>
      <c r="AV214" s="4">
        <f>$T214-(AG214*'Feedstock Conversions'!$B$8)-'Rail Costs'!S214</f>
        <v>106.37824762342883</v>
      </c>
      <c r="AW214" s="4">
        <f>$T214-(AH214*'Feedstock Conversions'!$B$8)-'Rail Costs'!T214</f>
        <v>135.79615005433263</v>
      </c>
      <c r="AX214" s="4">
        <f>$T214-(AI214*'Feedstock Conversions'!$B$8)-'Rail Costs'!U214</f>
        <v>130.45068557738333</v>
      </c>
      <c r="AY214" s="4">
        <f>$T214-(AJ214*'Feedstock Conversions'!$B$8)-'Rail Costs'!V214</f>
        <v>145.53756125619918</v>
      </c>
      <c r="BH214">
        <f t="shared" si="26"/>
        <v>4</v>
      </c>
      <c r="BI214">
        <f t="shared" si="27"/>
        <v>2023</v>
      </c>
      <c r="BJ214">
        <f t="shared" si="25"/>
        <v>1</v>
      </c>
    </row>
    <row r="215" spans="1:62" x14ac:dyDescent="0.2">
      <c r="A215" s="11">
        <v>44960</v>
      </c>
      <c r="B215" s="4">
        <v>62.4</v>
      </c>
      <c r="C215" s="18">
        <f>DCO!B215+'Rail Costs'!B215</f>
        <v>67.599104143337058</v>
      </c>
      <c r="E215" s="4">
        <f>DCO!C215*'Feedstock Conversions'!B$14</f>
        <v>554.31265397536379</v>
      </c>
      <c r="F215" s="4">
        <f>DCO!C215*'Feedstock Conversions'!B$8</f>
        <v>621.91175811870085</v>
      </c>
      <c r="H215" s="4">
        <f>'Fuel Values'!B215-DCO!I215-DCO!J215-DCO!K215</f>
        <v>337.77856729202119</v>
      </c>
      <c r="I215" s="18">
        <f>('LCFS Values'!$E$6-$AA$4)/1000000*'LCFS Values'!B215*'LCFS Values'!$G$2*100</f>
        <v>48.171432707978838</v>
      </c>
      <c r="J215" s="4">
        <f>'RIN Values'!C215</f>
        <v>241.04999999999998</v>
      </c>
      <c r="K215" s="4">
        <f>'Fixed Credits Value'!B215</f>
        <v>100</v>
      </c>
      <c r="L215" s="4">
        <f t="shared" si="23"/>
        <v>727</v>
      </c>
      <c r="M215" s="4">
        <f>L215/'Feedstock Conversions'!B$21</f>
        <v>92.517179944006116</v>
      </c>
      <c r="O215" s="4">
        <f>'Fuel Values'!C215*100</f>
        <v>283.52</v>
      </c>
      <c r="P215" s="18">
        <f>('LCFS Values'!$E$5-AB$4)/1000000*'LCFS Values'!B215*'LCFS Values'!$G$2*100</f>
        <v>43.574969508972217</v>
      </c>
      <c r="Q215" s="4">
        <f>'RIN Values'!D215</f>
        <v>273.19</v>
      </c>
      <c r="R215" s="4">
        <f>'Fixed Credits Value'!B215</f>
        <v>100</v>
      </c>
      <c r="S215" s="4">
        <f>'Fixed Credits Value'!C215</f>
        <v>16</v>
      </c>
      <c r="T215" s="4">
        <f t="shared" si="19"/>
        <v>716.28496950897215</v>
      </c>
      <c r="U215" s="4">
        <f>T215/'Feedstock Conversions'!B$9</f>
        <v>76.403730080957033</v>
      </c>
      <c r="W215" s="4">
        <f t="shared" si="24"/>
        <v>172.68734602463621</v>
      </c>
      <c r="X215" s="4">
        <f t="shared" si="20"/>
        <v>-10.715030491027846</v>
      </c>
      <c r="AE215" s="4">
        <f>$B215+'Rail Costs'!K215</f>
        <v>63.699776035834262</v>
      </c>
      <c r="AF215" s="4">
        <v>63.9</v>
      </c>
      <c r="AG215" s="4">
        <f>B215+'Rail Costs'!M215</f>
        <v>66.299328107502802</v>
      </c>
      <c r="AH215" s="4">
        <v>63.65</v>
      </c>
      <c r="AI215" s="4">
        <v>63.7</v>
      </c>
      <c r="AJ215" s="4">
        <v>62.3</v>
      </c>
      <c r="AM215" s="4">
        <f>$L215-(AE215*'Feedstock Conversions'!$B$14)-'Rail Costs'!Q215</f>
        <v>200.25924531595828</v>
      </c>
      <c r="AN215" s="4">
        <f>$L215-(AF215*'Feedstock Conversions'!$B$14)-'Rail Costs'!R215</f>
        <v>199.10205174407372</v>
      </c>
      <c r="AO215" s="4">
        <f>$L215-(AG215*'Feedstock Conversions'!$B$14)-'Rail Costs'!S215</f>
        <v>179.62848168593158</v>
      </c>
      <c r="AP215" s="4">
        <f>$L215-(AH215*'Feedstock Conversions'!$B$14)-'Rail Costs'!T215</f>
        <v>200.87705600933256</v>
      </c>
      <c r="AQ215" s="4">
        <f>$L215-(AI215*'Feedstock Conversions'!$B$14)-'Rail Costs'!U215</f>
        <v>200.64159153238316</v>
      </c>
      <c r="AR215" s="4">
        <f>$L215-(AJ215*'Feedstock Conversions'!$B$14)-'Rail Costs'!V215</f>
        <v>211.10846721119907</v>
      </c>
      <c r="AT215" s="4">
        <f>$T215-(AE215*'Feedstock Conversions'!$B$8)-'Rail Costs'!Q215</f>
        <v>125.84443878909609</v>
      </c>
      <c r="AU215" s="4">
        <f>$T215-(AF215*'Feedstock Conversions'!$B$8)-'Rail Costs'!R215</f>
        <v>124.48702125304577</v>
      </c>
      <c r="AV215" s="4">
        <f>$T215-(AG215*'Feedstock Conversions'!$B$8)-'Rail Costs'!S215</f>
        <v>102.61412308740081</v>
      </c>
      <c r="AW215" s="4">
        <f>$T215-(AH215*'Feedstock Conversions'!$B$8)-'Rail Costs'!T215</f>
        <v>126.51202551830474</v>
      </c>
      <c r="AX215" s="4">
        <f>$T215-(AI215*'Feedstock Conversions'!$B$8)-'Rail Costs'!U215</f>
        <v>126.22656104135538</v>
      </c>
      <c r="AY215" s="4">
        <f>$T215-(AJ215*'Feedstock Conversions'!$B$8)-'Rail Costs'!V215</f>
        <v>138.09343672017121</v>
      </c>
      <c r="BH215">
        <f t="shared" si="26"/>
        <v>5</v>
      </c>
      <c r="BI215">
        <f t="shared" si="27"/>
        <v>2023</v>
      </c>
      <c r="BJ215">
        <f t="shared" si="25"/>
        <v>2</v>
      </c>
    </row>
    <row r="216" spans="1:62" x14ac:dyDescent="0.2">
      <c r="A216" s="11">
        <v>44967</v>
      </c>
      <c r="B216" s="4">
        <v>59.1</v>
      </c>
      <c r="C216" s="18">
        <f>DCO!B216+'Rail Costs'!B216</f>
        <v>64.299104143337061</v>
      </c>
      <c r="E216" s="4">
        <f>DCO!C216*'Feedstock Conversions'!B$14</f>
        <v>527.25265397536384</v>
      </c>
      <c r="F216" s="4">
        <f>DCO!C216*'Feedstock Conversions'!B$8</f>
        <v>591.55175811870095</v>
      </c>
      <c r="H216" s="4">
        <f>'Fuel Values'!B216-DCO!I216-DCO!J216-DCO!K216</f>
        <v>322.92328431517137</v>
      </c>
      <c r="I216" s="18">
        <f>('LCFS Values'!$E$6-$AA$4)/1000000*'LCFS Values'!B216*'LCFS Values'!$G$2*100</f>
        <v>47.426715684828629</v>
      </c>
      <c r="J216" s="4">
        <f>'RIN Values'!C216</f>
        <v>238.64999999999998</v>
      </c>
      <c r="K216" s="4">
        <f>'Fixed Credits Value'!B216</f>
        <v>100</v>
      </c>
      <c r="L216" s="4">
        <f t="shared" si="23"/>
        <v>709</v>
      </c>
      <c r="M216" s="4">
        <f>L216/'Feedstock Conversions'!B$21</f>
        <v>90.226520743191656</v>
      </c>
      <c r="O216" s="4">
        <f>'Fuel Values'!C216*100</f>
        <v>286.47999999999996</v>
      </c>
      <c r="P216" s="18">
        <f>('LCFS Values'!$E$5-AB$4)/1000000*'LCFS Values'!B216*'LCFS Values'!$G$2*100</f>
        <v>42.901312535277775</v>
      </c>
      <c r="Q216" s="4">
        <f>'RIN Values'!D216</f>
        <v>270.46999999999997</v>
      </c>
      <c r="R216" s="4">
        <f>'Fixed Credits Value'!B216</f>
        <v>100</v>
      </c>
      <c r="S216" s="4">
        <f>'Fixed Credits Value'!C216</f>
        <v>16</v>
      </c>
      <c r="T216" s="4">
        <f t="shared" si="19"/>
        <v>715.85131253527766</v>
      </c>
      <c r="U216" s="4">
        <f>T216/'Feedstock Conversions'!B$9</f>
        <v>76.35747333709628</v>
      </c>
      <c r="W216" s="4">
        <f t="shared" si="24"/>
        <v>181.74734602463616</v>
      </c>
      <c r="X216" s="4">
        <f t="shared" si="20"/>
        <v>6.8513125352776569</v>
      </c>
      <c r="AE216" s="4">
        <f>$B216+'Rail Costs'!K216</f>
        <v>60.399776035834265</v>
      </c>
      <c r="AF216" s="4">
        <v>58</v>
      </c>
      <c r="AG216" s="4">
        <f>B216+'Rail Costs'!M216</f>
        <v>62.999328107502798</v>
      </c>
      <c r="AH216" s="4">
        <v>58.8</v>
      </c>
      <c r="AI216" s="4">
        <v>60.7</v>
      </c>
      <c r="AJ216" s="4">
        <v>59.35</v>
      </c>
      <c r="AM216" s="4">
        <f>$L216-(AE216*'Feedstock Conversions'!$B$14)-'Rail Costs'!Q216</f>
        <v>209.31924531595823</v>
      </c>
      <c r="AN216" s="4">
        <f>$L216-(AF216*'Feedstock Conversions'!$B$14)-'Rail Costs'!R216</f>
        <v>229.48205174407366</v>
      </c>
      <c r="AO216" s="4">
        <f>$L216-(AG216*'Feedstock Conversions'!$B$14)-'Rail Costs'!S216</f>
        <v>188.68848168593152</v>
      </c>
      <c r="AP216" s="4">
        <f>$L216-(AH216*'Feedstock Conversions'!$B$14)-'Rail Costs'!T216</f>
        <v>222.6470560093326</v>
      </c>
      <c r="AQ216" s="4">
        <f>$L216-(AI216*'Feedstock Conversions'!$B$14)-'Rail Costs'!U216</f>
        <v>207.24159153238324</v>
      </c>
      <c r="AR216" s="4">
        <f>$L216-(AJ216*'Feedstock Conversions'!$B$14)-'Rail Costs'!V216</f>
        <v>217.29846721119907</v>
      </c>
      <c r="AT216" s="4">
        <f>$T216-(AE216*'Feedstock Conversions'!$B$8)-'Rail Costs'!Q216</f>
        <v>155.77078181540159</v>
      </c>
      <c r="AU216" s="4">
        <f>$T216-(AF216*'Feedstock Conversions'!$B$8)-'Rail Costs'!R216</f>
        <v>178.33336427935137</v>
      </c>
      <c r="AV216" s="4">
        <f>$T216-(AG216*'Feedstock Conversions'!$B$8)-'Rail Costs'!S216</f>
        <v>132.54046611370646</v>
      </c>
      <c r="AW216" s="4">
        <f>$T216-(AH216*'Feedstock Conversions'!$B$8)-'Rail Costs'!T216</f>
        <v>170.69836854461025</v>
      </c>
      <c r="AX216" s="4">
        <f>$T216-(AI216*'Feedstock Conversions'!$B$8)-'Rail Costs'!U216</f>
        <v>153.39290406766091</v>
      </c>
      <c r="AY216" s="4">
        <f>$T216-(AJ216*'Feedstock Conversions'!$B$8)-'Rail Costs'!V216</f>
        <v>164.7997797464767</v>
      </c>
      <c r="BH216">
        <f t="shared" si="26"/>
        <v>6</v>
      </c>
      <c r="BI216">
        <f t="shared" si="27"/>
        <v>2023</v>
      </c>
      <c r="BJ216">
        <f t="shared" si="25"/>
        <v>2</v>
      </c>
    </row>
    <row r="217" spans="1:62" x14ac:dyDescent="0.2">
      <c r="A217" s="11">
        <v>44974</v>
      </c>
      <c r="B217" s="4">
        <v>54</v>
      </c>
      <c r="C217" s="18">
        <f>DCO!B217+'Rail Costs'!B217</f>
        <v>59.199104143337067</v>
      </c>
      <c r="E217" s="4">
        <f>DCO!C217*'Feedstock Conversions'!B$14</f>
        <v>485.43265397536391</v>
      </c>
      <c r="F217" s="4">
        <f>DCO!C217*'Feedstock Conversions'!B$8</f>
        <v>544.63175811870099</v>
      </c>
      <c r="H217" s="4">
        <f>'Fuel Values'!B217-DCO!I217-DCO!J217-DCO!K217</f>
        <v>308.80395944893655</v>
      </c>
      <c r="I217" s="18">
        <f>('LCFS Values'!$E$6-$AA$4)/1000000*'LCFS Values'!B217*'LCFS Values'!$G$2*100</f>
        <v>49.896040551063507</v>
      </c>
      <c r="J217" s="4">
        <f>'RIN Values'!C217</f>
        <v>246.29999999999998</v>
      </c>
      <c r="K217" s="4">
        <f>'Fixed Credits Value'!B217</f>
        <v>100</v>
      </c>
      <c r="L217" s="4">
        <f t="shared" si="23"/>
        <v>705</v>
      </c>
      <c r="M217" s="4">
        <f>L217/'Feedstock Conversions'!B$21</f>
        <v>89.717485365232889</v>
      </c>
      <c r="O217" s="4">
        <f>'Fuel Values'!C217*100</f>
        <v>285.76</v>
      </c>
      <c r="P217" s="18">
        <f>('LCFS Values'!$E$5-AB$4)/1000000*'LCFS Values'!B217*'LCFS Values'!$G$2*100</f>
        <v>45.135017237527769</v>
      </c>
      <c r="Q217" s="4">
        <f>'RIN Values'!D217</f>
        <v>279.14</v>
      </c>
      <c r="R217" s="4">
        <f>'Fixed Credits Value'!B217</f>
        <v>100</v>
      </c>
      <c r="S217" s="4">
        <f>'Fixed Credits Value'!C217</f>
        <v>16</v>
      </c>
      <c r="T217" s="4">
        <f t="shared" si="19"/>
        <v>726.03501723752777</v>
      </c>
      <c r="U217" s="4">
        <f>T217/'Feedstock Conversions'!B$9</f>
        <v>77.44373517200296</v>
      </c>
      <c r="W217" s="4">
        <f t="shared" si="24"/>
        <v>219.56734602463609</v>
      </c>
      <c r="X217" s="4">
        <f t="shared" si="20"/>
        <v>21.035017237527768</v>
      </c>
      <c r="AE217" s="4">
        <f>$B217+'Rail Costs'!K217</f>
        <v>55.299776035834263</v>
      </c>
      <c r="AF217" s="4">
        <v>56.4</v>
      </c>
      <c r="AG217" s="4">
        <f>B217+'Rail Costs'!M217</f>
        <v>57.899328107502797</v>
      </c>
      <c r="AH217" s="4">
        <v>55.7</v>
      </c>
      <c r="AI217" s="4">
        <v>58.2</v>
      </c>
      <c r="AJ217" s="4">
        <v>57.05</v>
      </c>
      <c r="AM217" s="4">
        <f>$L217-(AE217*'Feedstock Conversions'!$B$14)-'Rail Costs'!Q217</f>
        <v>247.13924531595822</v>
      </c>
      <c r="AN217" s="4">
        <f>$L217-(AF217*'Feedstock Conversions'!$B$14)-'Rail Costs'!R217</f>
        <v>238.60205174407366</v>
      </c>
      <c r="AO217" s="4">
        <f>$L217-(AG217*'Feedstock Conversions'!$B$14)-'Rail Costs'!S217</f>
        <v>226.50848168593157</v>
      </c>
      <c r="AP217" s="4">
        <f>$L217-(AH217*'Feedstock Conversions'!$B$14)-'Rail Costs'!T217</f>
        <v>244.0670560093325</v>
      </c>
      <c r="AQ217" s="4">
        <f>$L217-(AI217*'Feedstock Conversions'!$B$14)-'Rail Costs'!U217</f>
        <v>223.74159153238318</v>
      </c>
      <c r="AR217" s="4">
        <f>$L217-(AJ217*'Feedstock Conversions'!$B$14)-'Rail Costs'!V217</f>
        <v>232.15846721119908</v>
      </c>
      <c r="AT217" s="4">
        <f>$T217-(AE217*'Feedstock Conversions'!$B$8)-'Rail Costs'!Q217</f>
        <v>212.87448651765172</v>
      </c>
      <c r="AU217" s="4">
        <f>$T217-(AF217*'Feedstock Conversions'!$B$8)-'Rail Costs'!R217</f>
        <v>203.2370689816014</v>
      </c>
      <c r="AV217" s="4">
        <f>$T217-(AG217*'Feedstock Conversions'!$B$8)-'Rail Costs'!S217</f>
        <v>189.64417081595653</v>
      </c>
      <c r="AW217" s="4">
        <f>$T217-(AH217*'Feedstock Conversions'!$B$8)-'Rail Costs'!T217</f>
        <v>209.40207324686034</v>
      </c>
      <c r="AX217" s="4">
        <f>$T217-(AI217*'Feedstock Conversions'!$B$8)-'Rail Costs'!U217</f>
        <v>186.57660876991102</v>
      </c>
      <c r="AY217" s="4">
        <f>$T217-(AJ217*'Feedstock Conversions'!$B$8)-'Rail Costs'!V217</f>
        <v>196.14348444872689</v>
      </c>
      <c r="BH217">
        <f t="shared" si="26"/>
        <v>7</v>
      </c>
      <c r="BI217">
        <f t="shared" si="27"/>
        <v>2023</v>
      </c>
      <c r="BJ217">
        <f t="shared" si="25"/>
        <v>2</v>
      </c>
    </row>
    <row r="218" spans="1:62" x14ac:dyDescent="0.2">
      <c r="A218" s="11">
        <v>44981</v>
      </c>
      <c r="B218" s="4">
        <v>53.6875</v>
      </c>
      <c r="C218" s="18">
        <f>DCO!B218+'Rail Costs'!B218</f>
        <v>58.886604143337067</v>
      </c>
      <c r="E218" s="4">
        <f>DCO!C218*'Feedstock Conversions'!B$14</f>
        <v>482.87015397536391</v>
      </c>
      <c r="F218" s="4">
        <f>DCO!C218*'Feedstock Conversions'!B$8</f>
        <v>541.75675811870099</v>
      </c>
      <c r="H218" s="4">
        <f>'Fuel Values'!B218-DCO!I218-DCO!J218-DCO!K218</f>
        <v>301.99105949363661</v>
      </c>
      <c r="I218" s="18">
        <f>('LCFS Values'!$E$6-$AA$4)/1000000*'LCFS Values'!B218*'LCFS Values'!$G$2*100</f>
        <v>54.383940506363402</v>
      </c>
      <c r="J218" s="4">
        <f>'RIN Values'!C218</f>
        <v>248.625</v>
      </c>
      <c r="K218" s="4">
        <f>'Fixed Credits Value'!B218</f>
        <v>100</v>
      </c>
      <c r="L218" s="4">
        <f t="shared" si="23"/>
        <v>705</v>
      </c>
      <c r="M218" s="4">
        <f>L218/'Feedstock Conversions'!B$21</f>
        <v>89.717485365232889</v>
      </c>
      <c r="O218" s="4">
        <f>'Fuel Values'!C218*100</f>
        <v>276.77999999999997</v>
      </c>
      <c r="P218" s="18">
        <f>('LCFS Values'!$E$5-AB$4)/1000000*'LCFS Values'!B218*'LCFS Values'!$G$2*100</f>
        <v>49.194686894791658</v>
      </c>
      <c r="Q218" s="4">
        <f>'RIN Values'!D218</f>
        <v>281.77499999999998</v>
      </c>
      <c r="R218" s="4">
        <f>'Fixed Credits Value'!B218</f>
        <v>100</v>
      </c>
      <c r="S218" s="4">
        <f>'Fixed Credits Value'!C218</f>
        <v>16</v>
      </c>
      <c r="T218" s="4">
        <f t="shared" si="19"/>
        <v>723.74968689479158</v>
      </c>
      <c r="U218" s="4">
        <f>T218/'Feedstock Conversions'!B$9</f>
        <v>77.199966602111104</v>
      </c>
      <c r="W218" s="4">
        <f t="shared" si="24"/>
        <v>222.12984602463609</v>
      </c>
      <c r="X218" s="4">
        <f t="shared" si="20"/>
        <v>18.74968689479158</v>
      </c>
      <c r="AE218" s="4">
        <f>$B218+'Rail Costs'!K218</f>
        <v>54.987276035834263</v>
      </c>
      <c r="AF218" s="4">
        <v>54.625</v>
      </c>
      <c r="AG218" s="4">
        <f>B218+'Rail Costs'!M218</f>
        <v>57.586828107502797</v>
      </c>
      <c r="AH218" s="4">
        <v>54.25</v>
      </c>
      <c r="AI218" s="4">
        <v>56.25</v>
      </c>
      <c r="AJ218" s="4">
        <v>55.5625</v>
      </c>
      <c r="AM218" s="4">
        <f>$L218-(AE218*'Feedstock Conversions'!$B$14)-'Rail Costs'!Q218</f>
        <v>249.70174531595822</v>
      </c>
      <c r="AN218" s="4">
        <f>$L218-(AF218*'Feedstock Conversions'!$B$14)-'Rail Costs'!R218</f>
        <v>253.15705174407367</v>
      </c>
      <c r="AO218" s="4">
        <f>$L218-(AG218*'Feedstock Conversions'!$B$14)-'Rail Costs'!S218</f>
        <v>229.07098168593157</v>
      </c>
      <c r="AP218" s="4">
        <f>$L218-(AH218*'Feedstock Conversions'!$B$14)-'Rail Costs'!T218</f>
        <v>255.95705600933255</v>
      </c>
      <c r="AQ218" s="4">
        <f>$L218-(AI218*'Feedstock Conversions'!$B$14)-'Rail Costs'!U218</f>
        <v>239.73159153238325</v>
      </c>
      <c r="AR218" s="4">
        <f>$L218-(AJ218*'Feedstock Conversions'!$B$14)-'Rail Costs'!V218</f>
        <v>244.35596721119907</v>
      </c>
      <c r="AT218" s="4">
        <f>$T218-(AE218*'Feedstock Conversions'!$B$8)-'Rail Costs'!Q218</f>
        <v>213.46415617491553</v>
      </c>
      <c r="AU218" s="4">
        <f>$T218-(AF218*'Feedstock Conversions'!$B$8)-'Rail Costs'!R218</f>
        <v>217.28173863886525</v>
      </c>
      <c r="AV218" s="4">
        <f>$T218-(AG218*'Feedstock Conversions'!$B$8)-'Rail Costs'!S218</f>
        <v>190.23384047322034</v>
      </c>
      <c r="AW218" s="4">
        <f>$T218-(AH218*'Feedstock Conversions'!$B$8)-'Rail Costs'!T218</f>
        <v>220.45674290412413</v>
      </c>
      <c r="AX218" s="4">
        <f>$T218-(AI218*'Feedstock Conversions'!$B$8)-'Rail Costs'!U218</f>
        <v>202.23127842717477</v>
      </c>
      <c r="AY218" s="4">
        <f>$T218-(AJ218*'Feedstock Conversions'!$B$8)-'Rail Costs'!V218</f>
        <v>207.54315410599065</v>
      </c>
      <c r="BH218">
        <f t="shared" si="26"/>
        <v>8</v>
      </c>
      <c r="BI218">
        <f t="shared" si="27"/>
        <v>2023</v>
      </c>
      <c r="BJ218">
        <f t="shared" si="25"/>
        <v>2</v>
      </c>
    </row>
    <row r="219" spans="1:62" x14ac:dyDescent="0.2">
      <c r="A219" s="11">
        <v>44988</v>
      </c>
      <c r="B219" s="4">
        <v>55.375</v>
      </c>
      <c r="C219" s="18">
        <f>DCO!B219+'Rail Costs'!B219</f>
        <v>60.574104143337067</v>
      </c>
      <c r="E219" s="4">
        <f>DCO!C219*'Feedstock Conversions'!B$14</f>
        <v>496.70765397536388</v>
      </c>
      <c r="F219" s="4">
        <f>DCO!C219*'Feedstock Conversions'!B$8</f>
        <v>557.28175811870096</v>
      </c>
      <c r="H219" s="4">
        <f>'Fuel Values'!B219-DCO!I219-DCO!J219-DCO!K219</f>
        <v>288.70096034025698</v>
      </c>
      <c r="I219" s="18">
        <f>('LCFS Values'!$E$6-$AA$4)/1000000*'LCFS Values'!B219*'LCFS Values'!$G$2*100</f>
        <v>51.699039659742937</v>
      </c>
      <c r="J219" s="4">
        <f>'RIN Values'!C219</f>
        <v>242.10000000000002</v>
      </c>
      <c r="K219" s="4">
        <f>'Fixed Credits Value'!B219</f>
        <v>100</v>
      </c>
      <c r="L219" s="4">
        <f t="shared" si="23"/>
        <v>682.5</v>
      </c>
      <c r="M219" s="4">
        <f>L219/'Feedstock Conversions'!B$21</f>
        <v>86.854161364214818</v>
      </c>
      <c r="O219" s="4">
        <f>'Fuel Values'!C219*100</f>
        <v>282.01</v>
      </c>
      <c r="P219" s="18">
        <f>('LCFS Values'!$E$5-AB$4)/1000000*'LCFS Values'!B219*'LCFS Values'!$G$2*100</f>
        <v>46.765976226472219</v>
      </c>
      <c r="Q219" s="4">
        <f>'RIN Values'!D219</f>
        <v>274.38</v>
      </c>
      <c r="R219" s="4">
        <f>'Fixed Credits Value'!B219</f>
        <v>100</v>
      </c>
      <c r="S219" s="4">
        <f>'Fixed Credits Value'!C219</f>
        <v>16</v>
      </c>
      <c r="T219" s="4">
        <f t="shared" ref="T219:T258" si="28">S219+R219+Q219+P219+O219</f>
        <v>719.15597622647215</v>
      </c>
      <c r="U219" s="4">
        <f>T219/'Feedstock Conversions'!B$9</f>
        <v>76.709970797490357</v>
      </c>
      <c r="W219" s="4">
        <f t="shared" si="24"/>
        <v>185.79234602463612</v>
      </c>
      <c r="X219" s="4">
        <f t="shared" ref="X219:X258" si="29">T219-L219</f>
        <v>36.655976226472148</v>
      </c>
      <c r="AE219" s="4">
        <f>$B219+'Rail Costs'!K219</f>
        <v>56.674776035834263</v>
      </c>
      <c r="AF219" s="4">
        <v>54.8</v>
      </c>
      <c r="AG219" s="4">
        <f>B219+'Rail Costs'!M219</f>
        <v>59.274328107502797</v>
      </c>
      <c r="AH219" s="4">
        <v>54.8</v>
      </c>
      <c r="AI219" s="4">
        <v>56.75</v>
      </c>
      <c r="AJ219" s="4">
        <v>54.2</v>
      </c>
      <c r="AM219" s="4">
        <f>$L219-(AE219*'Feedstock Conversions'!$B$14)-'Rail Costs'!Q219</f>
        <v>213.36424531595824</v>
      </c>
      <c r="AN219" s="4">
        <f>$L219-(AF219*'Feedstock Conversions'!$B$14)-'Rail Costs'!R219</f>
        <v>229.22205174407367</v>
      </c>
      <c r="AO219" s="4">
        <f>$L219-(AG219*'Feedstock Conversions'!$B$14)-'Rail Costs'!S219</f>
        <v>192.73348168593159</v>
      </c>
      <c r="AP219" s="4">
        <f>$L219-(AH219*'Feedstock Conversions'!$B$14)-'Rail Costs'!T219</f>
        <v>228.94705600933256</v>
      </c>
      <c r="AQ219" s="4">
        <f>$L219-(AI219*'Feedstock Conversions'!$B$14)-'Rail Costs'!U219</f>
        <v>213.13159153238323</v>
      </c>
      <c r="AR219" s="4">
        <f>$L219-(AJ219*'Feedstock Conversions'!$B$14)-'Rail Costs'!V219</f>
        <v>233.02846721119903</v>
      </c>
      <c r="AT219" s="4">
        <f>$T219-(AE219*'Feedstock Conversions'!$B$8)-'Rail Costs'!Q219</f>
        <v>193.34544550659606</v>
      </c>
      <c r="AU219" s="4">
        <f>$T219-(AF219*'Feedstock Conversions'!$B$8)-'Rail Costs'!R219</f>
        <v>211.07802797054586</v>
      </c>
      <c r="AV219" s="4">
        <f>$T219-(AG219*'Feedstock Conversions'!$B$8)-'Rail Costs'!S219</f>
        <v>170.11512980490093</v>
      </c>
      <c r="AW219" s="4">
        <f>$T219-(AH219*'Feedstock Conversions'!$B$8)-'Rail Costs'!T219</f>
        <v>210.80303223580475</v>
      </c>
      <c r="AX219" s="4">
        <f>$T219-(AI219*'Feedstock Conversions'!$B$8)-'Rail Costs'!U219</f>
        <v>193.03756775885543</v>
      </c>
      <c r="AY219" s="4">
        <f>$T219-(AJ219*'Feedstock Conversions'!$B$8)-'Rail Costs'!V219</f>
        <v>215.48444343767119</v>
      </c>
      <c r="BH219">
        <f t="shared" si="26"/>
        <v>9</v>
      </c>
      <c r="BI219">
        <f t="shared" si="27"/>
        <v>2023</v>
      </c>
      <c r="BJ219">
        <f t="shared" si="25"/>
        <v>3</v>
      </c>
    </row>
    <row r="220" spans="1:62" x14ac:dyDescent="0.2">
      <c r="A220" s="11">
        <v>44995</v>
      </c>
      <c r="B220" s="4">
        <v>53.7</v>
      </c>
      <c r="C220" s="18">
        <f>DCO!B220+'Rail Costs'!B220</f>
        <v>58.89910414333707</v>
      </c>
      <c r="E220" s="4">
        <f>DCO!C220*'Feedstock Conversions'!B$14</f>
        <v>482.97265397536393</v>
      </c>
      <c r="F220" s="4">
        <f>DCO!C220*'Feedstock Conversions'!B$8</f>
        <v>541.871758118701</v>
      </c>
      <c r="H220" s="4">
        <f>'Fuel Values'!B220-DCO!I220-DCO!J220-DCO!K220</f>
        <v>261.81917780906747</v>
      </c>
      <c r="I220" s="18">
        <f>('LCFS Values'!$E$6-$AA$4)/1000000*'LCFS Values'!B220*'LCFS Values'!$G$2*100</f>
        <v>51.855822190932464</v>
      </c>
      <c r="J220" s="4">
        <f>'RIN Values'!C220</f>
        <v>240.82500000000002</v>
      </c>
      <c r="K220" s="4">
        <f>'Fixed Credits Value'!B220</f>
        <v>100</v>
      </c>
      <c r="L220" s="4">
        <f t="shared" si="23"/>
        <v>654.5</v>
      </c>
      <c r="M220" s="4">
        <f>L220/'Feedstock Conversions'!B$21</f>
        <v>83.290913718503447</v>
      </c>
      <c r="O220" s="4">
        <f>'Fuel Values'!C220*100</f>
        <v>264.95999999999998</v>
      </c>
      <c r="P220" s="18">
        <f>('LCFS Values'!$E$5-AB$4)/1000000*'LCFS Values'!B220*'LCFS Values'!$G$2*100</f>
        <v>46.907798747249998</v>
      </c>
      <c r="Q220" s="4">
        <f>'RIN Values'!D220</f>
        <v>272.935</v>
      </c>
      <c r="R220" s="4">
        <f>'Fixed Credits Value'!B220</f>
        <v>100</v>
      </c>
      <c r="S220" s="4">
        <f>'Fixed Credits Value'!C220</f>
        <v>16</v>
      </c>
      <c r="T220" s="4">
        <f t="shared" si="28"/>
        <v>700.80279874724999</v>
      </c>
      <c r="U220" s="4">
        <f>T220/'Feedstock Conversions'!B$9</f>
        <v>74.752298533040005</v>
      </c>
      <c r="W220" s="4">
        <f t="shared" si="24"/>
        <v>171.52734602463607</v>
      </c>
      <c r="X220" s="4">
        <f t="shared" si="29"/>
        <v>46.302798747249994</v>
      </c>
      <c r="AE220" s="4">
        <f>$B220+'Rail Costs'!K220</f>
        <v>54.999776035834266</v>
      </c>
      <c r="AF220" s="4">
        <v>54.15</v>
      </c>
      <c r="AG220" s="4">
        <f>B220+'Rail Costs'!M220</f>
        <v>57.599328107502799</v>
      </c>
      <c r="AH220" s="4">
        <v>53.3</v>
      </c>
      <c r="AI220" s="4">
        <v>55.2</v>
      </c>
      <c r="AJ220" s="4">
        <v>53.55</v>
      </c>
      <c r="AM220" s="4">
        <f>$L220-(AE220*'Feedstock Conversions'!$B$14)-'Rail Costs'!Q220</f>
        <v>199.0992453159582</v>
      </c>
      <c r="AN220" s="4">
        <f>$L220-(AF220*'Feedstock Conversions'!$B$14)-'Rail Costs'!R220</f>
        <v>206.55205174407365</v>
      </c>
      <c r="AO220" s="4">
        <f>$L220-(AG220*'Feedstock Conversions'!$B$14)-'Rail Costs'!S220</f>
        <v>178.46848168593155</v>
      </c>
      <c r="AP220" s="4">
        <f>$L220-(AH220*'Feedstock Conversions'!$B$14)-'Rail Costs'!T220</f>
        <v>213.24705600933257</v>
      </c>
      <c r="AQ220" s="4">
        <f>$L220-(AI220*'Feedstock Conversions'!$B$14)-'Rail Costs'!U220</f>
        <v>197.84159153238321</v>
      </c>
      <c r="AR220" s="4">
        <f>$L220-(AJ220*'Feedstock Conversions'!$B$14)-'Rail Costs'!V220</f>
        <v>210.35846721119907</v>
      </c>
      <c r="AT220" s="4">
        <f>$T220-(AE220*'Feedstock Conversions'!$B$8)-'Rail Costs'!Q220</f>
        <v>190.40226802737394</v>
      </c>
      <c r="AU220" s="4">
        <f>$T220-(AF220*'Feedstock Conversions'!$B$8)-'Rail Costs'!R220</f>
        <v>198.70485049132367</v>
      </c>
      <c r="AV220" s="4">
        <f>$T220-(AG220*'Feedstock Conversions'!$B$8)-'Rail Costs'!S220</f>
        <v>167.17195232567875</v>
      </c>
      <c r="AW220" s="4">
        <f>$T220-(AH220*'Feedstock Conversions'!$B$8)-'Rail Costs'!T220</f>
        <v>206.24985475658255</v>
      </c>
      <c r="AX220" s="4">
        <f>$T220-(AI220*'Feedstock Conversions'!$B$8)-'Rail Costs'!U220</f>
        <v>188.94439027963321</v>
      </c>
      <c r="AY220" s="4">
        <f>$T220-(AJ220*'Feedstock Conversions'!$B$8)-'Rail Costs'!V220</f>
        <v>203.11126595844911</v>
      </c>
      <c r="BH220">
        <f t="shared" si="26"/>
        <v>10</v>
      </c>
      <c r="BI220">
        <f t="shared" si="27"/>
        <v>2023</v>
      </c>
      <c r="BJ220">
        <f t="shared" si="25"/>
        <v>3</v>
      </c>
    </row>
    <row r="221" spans="1:62" x14ac:dyDescent="0.2">
      <c r="A221" s="11">
        <v>45002</v>
      </c>
      <c r="B221" s="4">
        <v>51.85</v>
      </c>
      <c r="C221" s="18">
        <f>DCO!B221+'Rail Costs'!B221</f>
        <v>57.049104143337061</v>
      </c>
      <c r="E221" s="4">
        <f>DCO!C221*'Feedstock Conversions'!B$14</f>
        <v>467.80265397536385</v>
      </c>
      <c r="F221" s="4">
        <f>DCO!C221*'Feedstock Conversions'!B$8</f>
        <v>524.8517581187009</v>
      </c>
      <c r="H221" s="4">
        <f>'Fuel Values'!B221-DCO!I221-DCO!J221-DCO!K221</f>
        <v>244.72335338849302</v>
      </c>
      <c r="I221" s="18">
        <f>('LCFS Values'!$E$6-$AA$4)/1000000*'LCFS Values'!B221*'LCFS Values'!$G$2*100</f>
        <v>55.226646611507057</v>
      </c>
      <c r="J221" s="4">
        <f>'RIN Values'!C221</f>
        <v>235.04999999999998</v>
      </c>
      <c r="K221" s="4">
        <f>'Fixed Credits Value'!B221</f>
        <v>100</v>
      </c>
      <c r="L221" s="4">
        <f t="shared" si="23"/>
        <v>635</v>
      </c>
      <c r="M221" s="4">
        <f>L221/'Feedstock Conversions'!B$21</f>
        <v>80.80936625095444</v>
      </c>
      <c r="O221" s="4">
        <f>'Fuel Values'!C221*100</f>
        <v>255.03999999999996</v>
      </c>
      <c r="P221" s="18">
        <f>('LCFS Values'!$E$5-AB$4)/1000000*'LCFS Values'!B221*'LCFS Values'!$G$2*100</f>
        <v>49.956982943972214</v>
      </c>
      <c r="Q221" s="4">
        <f>'RIN Values'!D221</f>
        <v>266.39</v>
      </c>
      <c r="R221" s="4">
        <f>'Fixed Credits Value'!B221</f>
        <v>100</v>
      </c>
      <c r="S221" s="4">
        <f>'Fixed Credits Value'!C221</f>
        <v>16</v>
      </c>
      <c r="T221" s="4">
        <f t="shared" si="28"/>
        <v>687.38698294397216</v>
      </c>
      <c r="U221" s="4">
        <f>T221/'Feedstock Conversions'!B$9</f>
        <v>73.321278180690356</v>
      </c>
      <c r="W221" s="4">
        <f t="shared" si="24"/>
        <v>167.19734602463615</v>
      </c>
      <c r="X221" s="4">
        <f t="shared" si="29"/>
        <v>52.386982943972157</v>
      </c>
      <c r="AE221" s="4">
        <f>$B221+'Rail Costs'!K221</f>
        <v>53.149776035834265</v>
      </c>
      <c r="AF221" s="4">
        <v>50.95</v>
      </c>
      <c r="AG221" s="4">
        <f>B221+'Rail Costs'!M221</f>
        <v>55.749328107502798</v>
      </c>
      <c r="AH221" s="4">
        <v>50.95</v>
      </c>
      <c r="AI221" s="4">
        <v>50.8</v>
      </c>
      <c r="AJ221" s="4">
        <v>50.1</v>
      </c>
      <c r="AM221" s="4">
        <f>$L221-(AE221*'Feedstock Conversions'!$B$14)-'Rail Costs'!Q221</f>
        <v>194.76924531595822</v>
      </c>
      <c r="AN221" s="4">
        <f>$L221-(AF221*'Feedstock Conversions'!$B$14)-'Rail Costs'!R221</f>
        <v>213.29205174407366</v>
      </c>
      <c r="AO221" s="4">
        <f>$L221-(AG221*'Feedstock Conversions'!$B$14)-'Rail Costs'!S221</f>
        <v>174.13848168593157</v>
      </c>
      <c r="AP221" s="4">
        <f>$L221-(AH221*'Feedstock Conversions'!$B$14)-'Rail Costs'!T221</f>
        <v>213.01705600933255</v>
      </c>
      <c r="AQ221" s="4">
        <f>$L221-(AI221*'Feedstock Conversions'!$B$14)-'Rail Costs'!U221</f>
        <v>214.42159153238325</v>
      </c>
      <c r="AR221" s="4">
        <f>$L221-(AJ221*'Feedstock Conversions'!$B$14)-'Rail Costs'!V221</f>
        <v>219.14846721119903</v>
      </c>
      <c r="AT221" s="4">
        <f>$T221-(AE221*'Feedstock Conversions'!$B$8)-'Rail Costs'!Q221</f>
        <v>194.00645222409608</v>
      </c>
      <c r="AU221" s="4">
        <f>$T221-(AF221*'Feedstock Conversions'!$B$8)-'Rail Costs'!R221</f>
        <v>214.72903468804577</v>
      </c>
      <c r="AV221" s="4">
        <f>$T221-(AG221*'Feedstock Conversions'!$B$8)-'Rail Costs'!S221</f>
        <v>170.77613652240089</v>
      </c>
      <c r="AW221" s="4">
        <f>$T221-(AH221*'Feedstock Conversions'!$B$8)-'Rail Costs'!T221</f>
        <v>214.45403895330466</v>
      </c>
      <c r="AX221" s="4">
        <f>$T221-(AI221*'Feedstock Conversions'!$B$8)-'Rail Costs'!U221</f>
        <v>216.00857447635539</v>
      </c>
      <c r="AY221" s="4">
        <f>$T221-(AJ221*'Feedstock Conversions'!$B$8)-'Rail Costs'!V221</f>
        <v>221.43545015517122</v>
      </c>
      <c r="BH221">
        <f t="shared" si="26"/>
        <v>11</v>
      </c>
      <c r="BI221">
        <f t="shared" si="27"/>
        <v>2023</v>
      </c>
      <c r="BJ221">
        <f t="shared" si="25"/>
        <v>3</v>
      </c>
    </row>
    <row r="222" spans="1:62" x14ac:dyDescent="0.2">
      <c r="A222" s="11">
        <v>45009</v>
      </c>
      <c r="B222" s="4">
        <v>50.1</v>
      </c>
      <c r="C222" s="18">
        <f>DCO!B222+'Rail Costs'!B222</f>
        <v>55.299104143337061</v>
      </c>
      <c r="E222" s="4">
        <f>DCO!C222*'Feedstock Conversions'!B$14</f>
        <v>453.45265397536389</v>
      </c>
      <c r="F222" s="4">
        <f>DCO!C222*'Feedstock Conversions'!B$8</f>
        <v>508.75175811870093</v>
      </c>
      <c r="H222" s="4">
        <f>'Fuel Values'!B222-DCO!I222-DCO!J222-DCO!K222</f>
        <v>235.72146167723793</v>
      </c>
      <c r="I222" s="18">
        <f>('LCFS Values'!$E$6-$AA$4)/1000000*'LCFS Values'!B222*'LCFS Values'!$G$2*100</f>
        <v>54.403538322762103</v>
      </c>
      <c r="J222" s="4">
        <f>'RIN Values'!C222</f>
        <v>232.875</v>
      </c>
      <c r="K222" s="4">
        <f>'Fixed Credits Value'!B222</f>
        <v>100</v>
      </c>
      <c r="L222" s="4">
        <f t="shared" si="23"/>
        <v>623</v>
      </c>
      <c r="M222" s="4">
        <f>L222/'Feedstock Conversions'!B$21</f>
        <v>79.282260117078138</v>
      </c>
      <c r="O222" s="4">
        <f>'Fuel Values'!C222*100</f>
        <v>256.95</v>
      </c>
      <c r="P222" s="18">
        <f>('LCFS Values'!$E$5-AB$4)/1000000*'LCFS Values'!B222*'LCFS Values'!$G$2*100</f>
        <v>49.21241470988889</v>
      </c>
      <c r="Q222" s="4">
        <f>'RIN Values'!D222</f>
        <v>263.92500000000001</v>
      </c>
      <c r="R222" s="4">
        <f>'Fixed Credits Value'!B222</f>
        <v>100</v>
      </c>
      <c r="S222" s="4">
        <f>'Fixed Credits Value'!C222</f>
        <v>16</v>
      </c>
      <c r="T222" s="4">
        <f t="shared" si="28"/>
        <v>686.08741470988889</v>
      </c>
      <c r="U222" s="4">
        <f>T222/'Feedstock Conversions'!B$9</f>
        <v>73.182657569054811</v>
      </c>
      <c r="W222" s="4">
        <f t="shared" si="24"/>
        <v>169.54734602463611</v>
      </c>
      <c r="X222" s="4">
        <f t="shared" si="29"/>
        <v>63.08741470988889</v>
      </c>
      <c r="AE222" s="4">
        <f>$B222+'Rail Costs'!K222</f>
        <v>51.399776035834265</v>
      </c>
      <c r="AF222" s="4">
        <v>52</v>
      </c>
      <c r="AG222" s="4">
        <f>B222+'Rail Costs'!M222</f>
        <v>53.999328107502798</v>
      </c>
      <c r="AH222" s="4">
        <v>50</v>
      </c>
      <c r="AI222" s="4">
        <v>51.7</v>
      </c>
      <c r="AJ222" s="4">
        <v>50.1</v>
      </c>
      <c r="AM222" s="4">
        <f>$L222-(AE222*'Feedstock Conversions'!$B$14)-'Rail Costs'!Q222</f>
        <v>197.11924531595818</v>
      </c>
      <c r="AN222" s="4">
        <f>$L222-(AF222*'Feedstock Conversions'!$B$14)-'Rail Costs'!R222</f>
        <v>192.68205174407365</v>
      </c>
      <c r="AO222" s="4">
        <f>$L222-(AG222*'Feedstock Conversions'!$B$14)-'Rail Costs'!S222</f>
        <v>176.48848168593153</v>
      </c>
      <c r="AP222" s="4">
        <f>$L222-(AH222*'Feedstock Conversions'!$B$14)-'Rail Costs'!T222</f>
        <v>208.80705600933257</v>
      </c>
      <c r="AQ222" s="4">
        <f>$L222-(AI222*'Feedstock Conversions'!$B$14)-'Rail Costs'!U222</f>
        <v>195.04159153238319</v>
      </c>
      <c r="AR222" s="4">
        <f>$L222-(AJ222*'Feedstock Conversions'!$B$14)-'Rail Costs'!V222</f>
        <v>207.14846721119903</v>
      </c>
      <c r="AT222" s="4">
        <f>$T222-(AE222*'Feedstock Conversions'!$B$8)-'Rail Costs'!Q222</f>
        <v>208.80688399001284</v>
      </c>
      <c r="AU222" s="4">
        <f>$T222-(AF222*'Feedstock Conversions'!$B$8)-'Rail Costs'!R222</f>
        <v>203.76946645396254</v>
      </c>
      <c r="AV222" s="4">
        <f>$T222-(AG222*'Feedstock Conversions'!$B$8)-'Rail Costs'!S222</f>
        <v>185.57656828831765</v>
      </c>
      <c r="AW222" s="4">
        <f>$T222-(AH222*'Feedstock Conversions'!$B$8)-'Rail Costs'!T222</f>
        <v>221.89447071922146</v>
      </c>
      <c r="AX222" s="4">
        <f>$T222-(AI222*'Feedstock Conversions'!$B$8)-'Rail Costs'!U222</f>
        <v>206.4290062422721</v>
      </c>
      <c r="AY222" s="4">
        <f>$T222-(AJ222*'Feedstock Conversions'!$B$8)-'Rail Costs'!V222</f>
        <v>220.13588192108796</v>
      </c>
      <c r="BH222">
        <f t="shared" si="26"/>
        <v>12</v>
      </c>
      <c r="BI222">
        <f t="shared" si="27"/>
        <v>2023</v>
      </c>
      <c r="BJ222">
        <f t="shared" si="25"/>
        <v>3</v>
      </c>
    </row>
    <row r="223" spans="1:62" x14ac:dyDescent="0.2">
      <c r="A223" s="11">
        <v>45016</v>
      </c>
      <c r="B223" s="4">
        <v>48</v>
      </c>
      <c r="C223" s="18">
        <f>DCO!B223+'Rail Costs'!B223</f>
        <v>53.199104143337067</v>
      </c>
      <c r="E223" s="4">
        <f>DCO!C223*'Feedstock Conversions'!B$14</f>
        <v>436.23265397536392</v>
      </c>
      <c r="F223" s="4">
        <f>DCO!C223*'Feedstock Conversions'!B$8</f>
        <v>489.431758118701</v>
      </c>
      <c r="H223" s="4">
        <f>'Fuel Values'!B223-DCO!I223-DCO!J223-DCO!K223</f>
        <v>228.63502673961693</v>
      </c>
      <c r="I223" s="18">
        <f>('LCFS Values'!$E$6-$AA$4)/1000000*'LCFS Values'!B223*'LCFS Values'!$G$2*100</f>
        <v>54.089973260383061</v>
      </c>
      <c r="J223" s="4">
        <f>'RIN Values'!C223</f>
        <v>232.27499999999998</v>
      </c>
      <c r="K223" s="4">
        <f>'Fixed Credits Value'!B223</f>
        <v>100</v>
      </c>
      <c r="L223" s="4">
        <f t="shared" si="23"/>
        <v>615</v>
      </c>
      <c r="M223" s="4">
        <f>L223/'Feedstock Conversions'!B$21</f>
        <v>78.264189361160604</v>
      </c>
      <c r="O223" s="4">
        <f>'Fuel Values'!C223*100</f>
        <v>255.24</v>
      </c>
      <c r="P223" s="18">
        <f>('LCFS Values'!$E$5-AB$4)/1000000*'LCFS Values'!B223*'LCFS Values'!$G$2*100</f>
        <v>48.928769668333331</v>
      </c>
      <c r="Q223" s="4">
        <f>'RIN Values'!D223</f>
        <v>263.245</v>
      </c>
      <c r="R223" s="4">
        <f>'Fixed Credits Value'!B223</f>
        <v>100</v>
      </c>
      <c r="S223" s="4">
        <f>'Fixed Credits Value'!C223</f>
        <v>16</v>
      </c>
      <c r="T223" s="4">
        <f t="shared" si="28"/>
        <v>683.41376966833332</v>
      </c>
      <c r="U223" s="4">
        <f>T223/'Feedstock Conversions'!B$9</f>
        <v>72.897468764622218</v>
      </c>
      <c r="W223" s="4">
        <f t="shared" si="24"/>
        <v>178.76734602463608</v>
      </c>
      <c r="X223" s="4">
        <f t="shared" si="29"/>
        <v>68.413769668333316</v>
      </c>
      <c r="AE223" s="4">
        <f>$B223+'Rail Costs'!K223</f>
        <v>49.299776035834263</v>
      </c>
      <c r="AF223" s="4">
        <v>52</v>
      </c>
      <c r="AG223" s="4">
        <f>B223+'Rail Costs'!M223</f>
        <v>51.899328107502797</v>
      </c>
      <c r="AH223" s="4">
        <v>50</v>
      </c>
      <c r="AI223" s="4">
        <v>50.5</v>
      </c>
      <c r="AJ223" s="4">
        <v>48.5</v>
      </c>
      <c r="AM223" s="4">
        <f>$L223-(AE223*'Feedstock Conversions'!$B$14)-'Rail Costs'!Q223</f>
        <v>206.33924531595821</v>
      </c>
      <c r="AN223" s="4">
        <f>$L223-(AF223*'Feedstock Conversions'!$B$14)-'Rail Costs'!R223</f>
        <v>184.68205174407365</v>
      </c>
      <c r="AO223" s="4">
        <f>$L223-(AG223*'Feedstock Conversions'!$B$14)-'Rail Costs'!S223</f>
        <v>185.70848168593156</v>
      </c>
      <c r="AP223" s="4">
        <f>$L223-(AH223*'Feedstock Conversions'!$B$14)-'Rail Costs'!T223</f>
        <v>200.80705600933257</v>
      </c>
      <c r="AQ223" s="4">
        <f>$L223-(AI223*'Feedstock Conversions'!$B$14)-'Rail Costs'!U223</f>
        <v>196.88159153238323</v>
      </c>
      <c r="AR223" s="4">
        <f>$L223-(AJ223*'Feedstock Conversions'!$B$14)-'Rail Costs'!V223</f>
        <v>212.26846721119904</v>
      </c>
      <c r="AT223" s="4">
        <f>$T223-(AE223*'Feedstock Conversions'!$B$8)-'Rail Costs'!Q223</f>
        <v>225.45323894845725</v>
      </c>
      <c r="AU223" s="4">
        <f>$T223-(AF223*'Feedstock Conversions'!$B$8)-'Rail Costs'!R223</f>
        <v>201.09582141240696</v>
      </c>
      <c r="AV223" s="4">
        <f>$T223-(AG223*'Feedstock Conversions'!$B$8)-'Rail Costs'!S223</f>
        <v>202.22292324676206</v>
      </c>
      <c r="AW223" s="4">
        <f>$T223-(AH223*'Feedstock Conversions'!$B$8)-'Rail Costs'!T223</f>
        <v>219.22082567766589</v>
      </c>
      <c r="AX223" s="4">
        <f>$T223-(AI223*'Feedstock Conversions'!$B$8)-'Rail Costs'!U223</f>
        <v>214.79536120071654</v>
      </c>
      <c r="AY223" s="4">
        <f>$T223-(AJ223*'Feedstock Conversions'!$B$8)-'Rail Costs'!V223</f>
        <v>232.18223687953235</v>
      </c>
      <c r="BH223">
        <f t="shared" si="26"/>
        <v>13</v>
      </c>
      <c r="BI223">
        <f t="shared" si="27"/>
        <v>2023</v>
      </c>
      <c r="BJ223">
        <f t="shared" si="25"/>
        <v>3</v>
      </c>
    </row>
    <row r="224" spans="1:62" x14ac:dyDescent="0.2">
      <c r="A224" s="11">
        <v>45023</v>
      </c>
      <c r="B224" s="4">
        <v>50.375</v>
      </c>
      <c r="C224" s="18">
        <f>DCO!B224+'Rail Costs'!B224</f>
        <v>55.829154535274355</v>
      </c>
      <c r="E224" s="4">
        <f>DCO!C224*'Feedstock Conversions'!B$14</f>
        <v>457.79906718924968</v>
      </c>
      <c r="F224" s="4">
        <f>DCO!C224*'Feedstock Conversions'!B$8</f>
        <v>513.628221724524</v>
      </c>
      <c r="H224" s="4">
        <f>'Fuel Values'!B224-DCO!I224-DCO!J224-DCO!K224</f>
        <v>224.70606060778732</v>
      </c>
      <c r="I224" s="18">
        <f>('LCFS Values'!$E$6-$AA$4)/1000000*'LCFS Values'!B224*'LCFS Values'!$G$2*100</f>
        <v>56.6376893922127</v>
      </c>
      <c r="J224" s="4">
        <f>'RIN Values'!C224</f>
        <v>232.40625</v>
      </c>
      <c r="K224" s="4">
        <f>'Fixed Credits Value'!B224</f>
        <v>100</v>
      </c>
      <c r="L224" s="4">
        <f t="shared" si="23"/>
        <v>613.75</v>
      </c>
      <c r="M224" s="4">
        <f>L224/'Feedstock Conversions'!B$21</f>
        <v>78.105115805548493</v>
      </c>
      <c r="O224" s="4">
        <f>'Fuel Values'!C224*100</f>
        <v>253.67000000000002</v>
      </c>
      <c r="P224" s="18">
        <f>('LCFS Values'!$E$5-AB$4)/1000000*'LCFS Values'!B224*'LCFS Values'!$G$2*100</f>
        <v>51.233385630972215</v>
      </c>
      <c r="Q224" s="4">
        <f>'RIN Values'!D224</f>
        <v>263.39375000000001</v>
      </c>
      <c r="R224" s="4">
        <f>'Fixed Credits Value'!B224</f>
        <v>100</v>
      </c>
      <c r="S224" s="4">
        <f>'Fixed Credits Value'!C224</f>
        <v>16</v>
      </c>
      <c r="T224" s="4">
        <f t="shared" si="28"/>
        <v>684.29713563097221</v>
      </c>
      <c r="U224" s="4">
        <f>T224/'Feedstock Conversions'!B$9</f>
        <v>72.991694467303702</v>
      </c>
      <c r="W224" s="4">
        <f t="shared" si="24"/>
        <v>155.95093281075032</v>
      </c>
      <c r="X224" s="4">
        <f t="shared" si="29"/>
        <v>70.547135630972207</v>
      </c>
      <c r="AE224" s="4">
        <f>$B224+'Rail Costs'!K224</f>
        <v>51.738538633818585</v>
      </c>
      <c r="AF224" s="4">
        <v>52.375</v>
      </c>
      <c r="AG224" s="4">
        <f>B224+'Rail Costs'!M224</f>
        <v>54.465615901455763</v>
      </c>
      <c r="AH224" s="4">
        <v>50.625</v>
      </c>
      <c r="AI224" s="4">
        <v>51.25</v>
      </c>
      <c r="AJ224" s="4">
        <v>51.125</v>
      </c>
      <c r="AM224" s="4">
        <f>$L224-(AE224*'Feedstock Conversions'!$B$14)-'Rail Costs'!Q224</f>
        <v>184.94187004753655</v>
      </c>
      <c r="AN224" s="4">
        <f>$L224-(AF224*'Feedstock Conversions'!$B$14)-'Rail Costs'!R224</f>
        <v>180.22398935047613</v>
      </c>
      <c r="AO224" s="4">
        <f>$L224-(AG224*'Feedstock Conversions'!$B$14)-'Rail Costs'!S224</f>
        <v>163.28868309441191</v>
      </c>
      <c r="AP224" s="4">
        <f>$L224-(AH224*'Feedstock Conversions'!$B$14)-'Rail Costs'!T224</f>
        <v>194.2896541379514</v>
      </c>
      <c r="AQ224" s="4">
        <f>$L224-(AI224*'Feedstock Conversions'!$B$14)-'Rail Costs'!U224</f>
        <v>189.34511728253966</v>
      </c>
      <c r="AR224" s="4">
        <f>$L224-(AJ224*'Feedstock Conversions'!$B$14)-'Rail Costs'!V224</f>
        <v>189.32258496554167</v>
      </c>
      <c r="AT224" s="4">
        <f>$T224-(AE224*'Feedstock Conversions'!$B$8)-'Rail Costs'!Q224</f>
        <v>203.7504670446902</v>
      </c>
      <c r="AU224" s="4">
        <f>$T224-(AF224*'Feedstock Conversions'!$B$8)-'Rail Costs'!R224</f>
        <v>198.39612498144834</v>
      </c>
      <c r="AV224" s="4">
        <f>$T224-(AG224*'Feedstock Conversions'!$B$8)-'Rail Costs'!S224</f>
        <v>179.37020282392837</v>
      </c>
      <c r="AW224" s="4">
        <f>$T224-(AH224*'Feedstock Conversions'!$B$8)-'Rail Costs'!T224</f>
        <v>214.21178976892361</v>
      </c>
      <c r="AX224" s="4">
        <f>$T224-(AI224*'Feedstock Conversions'!$B$8)-'Rail Costs'!U224</f>
        <v>208.64225291351187</v>
      </c>
      <c r="AY224" s="4">
        <f>$T224-(AJ224*'Feedstock Conversions'!$B$8)-'Rail Costs'!V224</f>
        <v>208.74472059651387</v>
      </c>
      <c r="BH224">
        <f t="shared" si="26"/>
        <v>14</v>
      </c>
      <c r="BI224">
        <f t="shared" si="27"/>
        <v>2023</v>
      </c>
      <c r="BJ224">
        <f t="shared" si="25"/>
        <v>4</v>
      </c>
    </row>
    <row r="225" spans="1:62" x14ac:dyDescent="0.2">
      <c r="A225" s="11">
        <v>45030</v>
      </c>
      <c r="B225" s="4">
        <v>53.4</v>
      </c>
      <c r="C225" s="18">
        <f>DCO!B225+'Rail Costs'!B225</f>
        <v>58.854154535274354</v>
      </c>
      <c r="E225" s="4">
        <f>DCO!C225*'Feedstock Conversions'!B$14</f>
        <v>482.60406718924963</v>
      </c>
      <c r="F225" s="4">
        <f>DCO!C225*'Feedstock Conversions'!B$8</f>
        <v>541.45822172452404</v>
      </c>
      <c r="H225" s="4">
        <f>'Fuel Values'!B225-DCO!I225-DCO!J225-DCO!K225</f>
        <v>211.23746435119961</v>
      </c>
      <c r="I225" s="18">
        <f>('LCFS Values'!$E$6-$AA$4)/1000000*'LCFS Values'!B225*'LCFS Values'!$G$2*100</f>
        <v>59.812535648800406</v>
      </c>
      <c r="J225" s="4">
        <f>'RIN Values'!C225</f>
        <v>235.95000000000002</v>
      </c>
      <c r="K225" s="4">
        <f>'Fixed Credits Value'!B225</f>
        <v>100</v>
      </c>
      <c r="L225" s="4">
        <f t="shared" si="23"/>
        <v>607</v>
      </c>
      <c r="M225" s="4">
        <f>L225/'Feedstock Conversions'!B$21</f>
        <v>77.246118605243069</v>
      </c>
      <c r="O225" s="4">
        <f>'Fuel Values'!C225*100</f>
        <v>248.87</v>
      </c>
      <c r="P225" s="18">
        <f>('LCFS Values'!$E$5-AB$4)/1000000*'LCFS Values'!B225*'LCFS Values'!$G$2*100</f>
        <v>54.10529167672221</v>
      </c>
      <c r="Q225" s="4">
        <f>'RIN Values'!D225</f>
        <v>267.41000000000003</v>
      </c>
      <c r="R225" s="4">
        <f>'Fixed Credits Value'!B225</f>
        <v>100</v>
      </c>
      <c r="S225" s="4">
        <f>'Fixed Credits Value'!C225</f>
        <v>16</v>
      </c>
      <c r="T225" s="4">
        <f t="shared" si="28"/>
        <v>686.38529167672232</v>
      </c>
      <c r="U225" s="4">
        <f>T225/'Feedstock Conversions'!B$9</f>
        <v>73.214431112183718</v>
      </c>
      <c r="W225" s="4">
        <f t="shared" si="24"/>
        <v>124.39593281075037</v>
      </c>
      <c r="X225" s="4">
        <f t="shared" si="29"/>
        <v>79.385291676722318</v>
      </c>
      <c r="AE225" s="4">
        <f>$B225+'Rail Costs'!K225</f>
        <v>54.763538633818584</v>
      </c>
      <c r="AF225" s="4">
        <v>54.4</v>
      </c>
      <c r="AG225" s="4">
        <f>B225+'Rail Costs'!M225</f>
        <v>57.490615901455762</v>
      </c>
      <c r="AH225" s="4">
        <v>54.2</v>
      </c>
      <c r="AI225" s="4">
        <v>53.3</v>
      </c>
      <c r="AJ225" s="4">
        <v>54.15</v>
      </c>
      <c r="AM225" s="4">
        <f>$L225-(AE225*'Feedstock Conversions'!$B$14)-'Rail Costs'!Q225</f>
        <v>153.3868700475366</v>
      </c>
      <c r="AN225" s="4">
        <f>$L225-(AF225*'Feedstock Conversions'!$B$14)-'Rail Costs'!R225</f>
        <v>156.86898935047617</v>
      </c>
      <c r="AO225" s="4">
        <f>$L225-(AG225*'Feedstock Conversions'!$B$14)-'Rail Costs'!S225</f>
        <v>131.73368309441196</v>
      </c>
      <c r="AP225" s="4">
        <f>$L225-(AH225*'Feedstock Conversions'!$B$14)-'Rail Costs'!T225</f>
        <v>158.22465413795135</v>
      </c>
      <c r="AQ225" s="4">
        <f>$L225-(AI225*'Feedstock Conversions'!$B$14)-'Rail Costs'!U225</f>
        <v>165.78511728253966</v>
      </c>
      <c r="AR225" s="4">
        <f>$L225-(AJ225*'Feedstock Conversions'!$B$14)-'Rail Costs'!V225</f>
        <v>157.76758496554166</v>
      </c>
      <c r="AT225" s="4">
        <f>$T225-(AE225*'Feedstock Conversions'!$B$8)-'Rail Costs'!Q225</f>
        <v>178.00862309044032</v>
      </c>
      <c r="AU225" s="4">
        <f>$T225-(AF225*'Feedstock Conversions'!$B$8)-'Rail Costs'!R225</f>
        <v>181.85428102719845</v>
      </c>
      <c r="AV225" s="4">
        <f>$T225-(AG225*'Feedstock Conversions'!$B$8)-'Rail Costs'!S225</f>
        <v>153.62835886967844</v>
      </c>
      <c r="AW225" s="4">
        <f>$T225-(AH225*'Feedstock Conversions'!$B$8)-'Rail Costs'!T225</f>
        <v>183.40994581467368</v>
      </c>
      <c r="AX225" s="4">
        <f>$T225-(AI225*'Feedstock Conversions'!$B$8)-'Rail Costs'!U225</f>
        <v>191.87040895926197</v>
      </c>
      <c r="AY225" s="4">
        <f>$T225-(AJ225*'Feedstock Conversions'!$B$8)-'Rail Costs'!V225</f>
        <v>183.002876642264</v>
      </c>
      <c r="BH225">
        <f t="shared" si="26"/>
        <v>15</v>
      </c>
      <c r="BI225">
        <f t="shared" si="27"/>
        <v>2023</v>
      </c>
      <c r="BJ225">
        <f t="shared" si="25"/>
        <v>4</v>
      </c>
    </row>
    <row r="226" spans="1:62" x14ac:dyDescent="0.2">
      <c r="A226" s="11">
        <v>45037</v>
      </c>
      <c r="B226" s="4">
        <v>54.3</v>
      </c>
      <c r="C226" s="18">
        <f>DCO!B226+'Rail Costs'!B226</f>
        <v>59.754154535274353</v>
      </c>
      <c r="E226" s="4">
        <f>DCO!C226*'Feedstock Conversions'!B$14</f>
        <v>489.98406718924963</v>
      </c>
      <c r="F226" s="4">
        <f>DCO!C226*'Feedstock Conversions'!B$8</f>
        <v>549.73822172452401</v>
      </c>
      <c r="H226" s="4">
        <f>'Fuel Values'!B226-DCO!I226-DCO!J226-DCO!K226</f>
        <v>202.06185829075599</v>
      </c>
      <c r="I226" s="18">
        <f>('LCFS Values'!$E$6-$AA$4)/1000000*'LCFS Values'!B226*'LCFS Values'!$G$2*100</f>
        <v>65.143141709243949</v>
      </c>
      <c r="J226" s="4">
        <f>'RIN Values'!C226</f>
        <v>237.79500000000002</v>
      </c>
      <c r="K226" s="4">
        <f>'Fixed Credits Value'!B226</f>
        <v>100</v>
      </c>
      <c r="L226" s="4">
        <f t="shared" si="23"/>
        <v>605</v>
      </c>
      <c r="M226" s="4">
        <f>L226/'Feedstock Conversions'!B$21</f>
        <v>76.991600916263678</v>
      </c>
      <c r="O226" s="4">
        <f>'Fuel Values'!C226*100</f>
        <v>236.82</v>
      </c>
      <c r="P226" s="18">
        <f>('LCFS Values'!$E$5-AB$4)/1000000*'LCFS Values'!B226*'LCFS Values'!$G$2*100</f>
        <v>58.927257383166662</v>
      </c>
      <c r="Q226" s="4">
        <f>'RIN Values'!D226</f>
        <v>269.50099999999998</v>
      </c>
      <c r="R226" s="4">
        <f>'Fixed Credits Value'!B226</f>
        <v>100</v>
      </c>
      <c r="S226" s="4">
        <f>'Fixed Credits Value'!C226</f>
        <v>16</v>
      </c>
      <c r="T226" s="4">
        <f t="shared" si="28"/>
        <v>681.24825738316667</v>
      </c>
      <c r="U226" s="4">
        <f>T226/'Feedstock Conversions'!B$9</f>
        <v>72.666480787537779</v>
      </c>
      <c r="W226" s="4">
        <f t="shared" si="24"/>
        <v>115.01593281075037</v>
      </c>
      <c r="X226" s="4">
        <f t="shared" si="29"/>
        <v>76.248257383166674</v>
      </c>
      <c r="AE226" s="4">
        <f>$B226+'Rail Costs'!K226</f>
        <v>55.663538633818582</v>
      </c>
      <c r="AF226" s="4">
        <v>54.875</v>
      </c>
      <c r="AG226" s="4">
        <f>B226+'Rail Costs'!M226</f>
        <v>58.39061590145576</v>
      </c>
      <c r="AH226" s="4">
        <v>54.5</v>
      </c>
      <c r="AI226" s="4">
        <v>56.5</v>
      </c>
      <c r="AJ226" s="4">
        <v>55.6</v>
      </c>
      <c r="AM226" s="4">
        <f>$L226-(AE226*'Feedstock Conversions'!$B$14)-'Rail Costs'!Q226</f>
        <v>144.00687004753661</v>
      </c>
      <c r="AN226" s="4">
        <f>$L226-(AF226*'Feedstock Conversions'!$B$14)-'Rail Costs'!R226</f>
        <v>150.97398935047613</v>
      </c>
      <c r="AO226" s="4">
        <f>$L226-(AG226*'Feedstock Conversions'!$B$14)-'Rail Costs'!S226</f>
        <v>122.35368309441195</v>
      </c>
      <c r="AP226" s="4">
        <f>$L226-(AH226*'Feedstock Conversions'!$B$14)-'Rail Costs'!T226</f>
        <v>153.76465413795137</v>
      </c>
      <c r="AQ226" s="4">
        <f>$L226-(AI226*'Feedstock Conversions'!$B$14)-'Rail Costs'!U226</f>
        <v>137.54511728253965</v>
      </c>
      <c r="AR226" s="4">
        <f>$L226-(AJ226*'Feedstock Conversions'!$B$14)-'Rail Costs'!V226</f>
        <v>143.87758496554167</v>
      </c>
      <c r="AT226" s="4">
        <f>$T226-(AE226*'Feedstock Conversions'!$B$8)-'Rail Costs'!Q226</f>
        <v>164.59158879688465</v>
      </c>
      <c r="AU226" s="4">
        <f>$T226-(AF226*'Feedstock Conversions'!$B$8)-'Rail Costs'!R226</f>
        <v>172.34724673364281</v>
      </c>
      <c r="AV226" s="4">
        <f>$T226-(AG226*'Feedstock Conversions'!$B$8)-'Rail Costs'!S226</f>
        <v>140.21132457612282</v>
      </c>
      <c r="AW226" s="4">
        <f>$T226-(AH226*'Feedstock Conversions'!$B$8)-'Rail Costs'!T226</f>
        <v>175.51291152111804</v>
      </c>
      <c r="AX226" s="4">
        <f>$T226-(AI226*'Feedstock Conversions'!$B$8)-'Rail Costs'!U226</f>
        <v>157.29337466570632</v>
      </c>
      <c r="AY226" s="4">
        <f>$T226-(AJ226*'Feedstock Conversions'!$B$8)-'Rail Costs'!V226</f>
        <v>164.52584234870832</v>
      </c>
      <c r="BH226">
        <f t="shared" si="26"/>
        <v>16</v>
      </c>
      <c r="BI226">
        <f t="shared" si="27"/>
        <v>2023</v>
      </c>
      <c r="BJ226">
        <f t="shared" si="25"/>
        <v>4</v>
      </c>
    </row>
    <row r="227" spans="1:62" x14ac:dyDescent="0.2">
      <c r="A227" s="11">
        <v>45044</v>
      </c>
      <c r="B227" s="4">
        <v>54.7</v>
      </c>
      <c r="C227" s="18">
        <f>DCO!B227+'Rail Costs'!B227</f>
        <v>60.154154535274358</v>
      </c>
      <c r="E227" s="4">
        <f>DCO!C227*'Feedstock Conversions'!B$14</f>
        <v>493.26406718924972</v>
      </c>
      <c r="F227" s="4">
        <f>DCO!C227*'Feedstock Conversions'!B$8</f>
        <v>553.41822172452407</v>
      </c>
      <c r="H227" s="4">
        <f>'Fuel Values'!B227-DCO!I227-DCO!J227-DCO!K227</f>
        <v>200.32492201615423</v>
      </c>
      <c r="I227" s="18">
        <f>('LCFS Values'!$E$6-$AA$4)/1000000*'LCFS Values'!B227*'LCFS Values'!$G$2*100</f>
        <v>62.12507798384577</v>
      </c>
      <c r="J227" s="4">
        <f>'RIN Values'!C227</f>
        <v>233.54999999999998</v>
      </c>
      <c r="K227" s="4">
        <f>'Fixed Credits Value'!B227</f>
        <v>100</v>
      </c>
      <c r="L227" s="4">
        <f t="shared" si="23"/>
        <v>596</v>
      </c>
      <c r="M227" s="4">
        <f>L227/'Feedstock Conversions'!B$21</f>
        <v>75.846271315856455</v>
      </c>
      <c r="O227" s="4">
        <f>'Fuel Values'!C227*100</f>
        <v>223.34</v>
      </c>
      <c r="P227" s="18">
        <f>('LCFS Values'!$E$5-AB$4)/1000000*'LCFS Values'!B227*'LCFS Values'!$G$2*100</f>
        <v>56.197173858194439</v>
      </c>
      <c r="Q227" s="4">
        <f>'RIN Values'!D227</f>
        <v>264.69</v>
      </c>
      <c r="R227" s="4">
        <f>'Fixed Credits Value'!B227</f>
        <v>100</v>
      </c>
      <c r="S227" s="4">
        <f>'Fixed Credits Value'!C227</f>
        <v>16</v>
      </c>
      <c r="T227" s="4">
        <f t="shared" si="28"/>
        <v>660.22717385819442</v>
      </c>
      <c r="U227" s="4">
        <f>T227/'Feedstock Conversions'!B$9</f>
        <v>70.424231878207408</v>
      </c>
      <c r="W227" s="4">
        <f t="shared" si="24"/>
        <v>102.73593281075028</v>
      </c>
      <c r="X227" s="4">
        <f t="shared" si="29"/>
        <v>64.227173858194419</v>
      </c>
      <c r="AE227" s="4">
        <f>$B227+'Rail Costs'!K227</f>
        <v>56.063538633818588</v>
      </c>
      <c r="AF227" s="4">
        <v>55.274999999999999</v>
      </c>
      <c r="AG227" s="4">
        <f>B227+'Rail Costs'!M227</f>
        <v>58.790615901455766</v>
      </c>
      <c r="AH227" s="4">
        <v>54.8</v>
      </c>
      <c r="AI227" s="4">
        <v>57</v>
      </c>
      <c r="AJ227" s="4">
        <v>55.4</v>
      </c>
      <c r="AM227" s="4">
        <f>$L227-(AE227*'Feedstock Conversions'!$B$14)-'Rail Costs'!Q227</f>
        <v>131.72687004753658</v>
      </c>
      <c r="AN227" s="4">
        <f>$L227-(AF227*'Feedstock Conversions'!$B$14)-'Rail Costs'!R227</f>
        <v>138.69398935047616</v>
      </c>
      <c r="AO227" s="4">
        <f>$L227-(AG227*'Feedstock Conversions'!$B$14)-'Rail Costs'!S227</f>
        <v>110.07368309441186</v>
      </c>
      <c r="AP227" s="4">
        <f>$L227-(AH227*'Feedstock Conversions'!$B$14)-'Rail Costs'!T227</f>
        <v>142.30465413795139</v>
      </c>
      <c r="AQ227" s="4">
        <f>$L227-(AI227*'Feedstock Conversions'!$B$14)-'Rail Costs'!U227</f>
        <v>124.44511728253963</v>
      </c>
      <c r="AR227" s="4">
        <f>$L227-(AJ227*'Feedstock Conversions'!$B$14)-'Rail Costs'!V227</f>
        <v>136.51758496554166</v>
      </c>
      <c r="AT227" s="4">
        <f>$T227-(AE227*'Feedstock Conversions'!$B$8)-'Rail Costs'!Q227</f>
        <v>139.89050527191233</v>
      </c>
      <c r="AU227" s="4">
        <f>$T227-(AF227*'Feedstock Conversions'!$B$8)-'Rail Costs'!R227</f>
        <v>147.64616320867054</v>
      </c>
      <c r="AV227" s="4">
        <f>$T227-(AG227*'Feedstock Conversions'!$B$8)-'Rail Costs'!S227</f>
        <v>115.51024105115049</v>
      </c>
      <c r="AW227" s="4">
        <f>$T227-(AH227*'Feedstock Conversions'!$B$8)-'Rail Costs'!T227</f>
        <v>151.73182799614585</v>
      </c>
      <c r="AX227" s="4">
        <f>$T227-(AI227*'Feedstock Conversions'!$B$8)-'Rail Costs'!U227</f>
        <v>131.67229114073405</v>
      </c>
      <c r="AY227" s="4">
        <f>$T227-(AJ227*'Feedstock Conversions'!$B$8)-'Rail Costs'!V227</f>
        <v>145.3447588237361</v>
      </c>
      <c r="BH227">
        <f t="shared" si="26"/>
        <v>17</v>
      </c>
      <c r="BI227">
        <f t="shared" si="27"/>
        <v>2023</v>
      </c>
      <c r="BJ227">
        <f t="shared" si="25"/>
        <v>4</v>
      </c>
    </row>
    <row r="228" spans="1:62" x14ac:dyDescent="0.2">
      <c r="A228" s="11">
        <v>45051</v>
      </c>
      <c r="B228" s="4">
        <v>55</v>
      </c>
      <c r="C228" s="18">
        <f>DCO!B228+'Rail Costs'!B228</f>
        <v>60.454154535274355</v>
      </c>
      <c r="E228" s="4">
        <f>DCO!C228*'Feedstock Conversions'!B$14</f>
        <v>495.72406718924969</v>
      </c>
      <c r="F228" s="4">
        <f>DCO!C228*'Feedstock Conversions'!B$8</f>
        <v>556.17822172452406</v>
      </c>
      <c r="H228" s="4">
        <f>'Fuel Values'!B228-DCO!I228-DCO!J228-DCO!K228</f>
        <v>187.74116310361899</v>
      </c>
      <c r="I228" s="18">
        <f>('LCFS Values'!$E$6-$AA$4)/1000000*'LCFS Values'!B228*'LCFS Values'!$G$2*100</f>
        <v>66.083836896381044</v>
      </c>
      <c r="J228" s="4">
        <f>'RIN Values'!C228</f>
        <v>236.17499999999998</v>
      </c>
      <c r="K228" s="4">
        <f>'Fixed Credits Value'!B228</f>
        <v>100</v>
      </c>
      <c r="L228" s="4">
        <f t="shared" si="23"/>
        <v>590</v>
      </c>
      <c r="M228" s="4">
        <f>L228/'Feedstock Conversions'!B$21</f>
        <v>75.082718248918297</v>
      </c>
      <c r="O228" s="4">
        <f>'Fuel Values'!C228*100</f>
        <v>211.81</v>
      </c>
      <c r="P228" s="18">
        <f>('LCFS Values'!$E$5-AB$4)/1000000*'LCFS Values'!B228*'LCFS Values'!$G$2*100</f>
        <v>59.778192507833317</v>
      </c>
      <c r="Q228" s="4">
        <f>'RIN Values'!D228</f>
        <v>267.66499999999996</v>
      </c>
      <c r="R228" s="4">
        <f>'Fixed Credits Value'!B228</f>
        <v>100</v>
      </c>
      <c r="S228" s="4">
        <f>'Fixed Credits Value'!C228</f>
        <v>16</v>
      </c>
      <c r="T228" s="4">
        <f t="shared" si="28"/>
        <v>655.25319250783332</v>
      </c>
      <c r="U228" s="4">
        <f>T228/'Feedstock Conversions'!B$9</f>
        <v>69.893673867502216</v>
      </c>
      <c r="W228" s="4">
        <f t="shared" si="24"/>
        <v>94.275932810750305</v>
      </c>
      <c r="X228" s="4">
        <f t="shared" si="29"/>
        <v>65.253192507833319</v>
      </c>
      <c r="AE228" s="4">
        <f>$B228+'Rail Costs'!K228</f>
        <v>56.363538633818585</v>
      </c>
      <c r="AF228" s="4">
        <v>55.5</v>
      </c>
      <c r="AG228" s="4">
        <f>B228+'Rail Costs'!M228</f>
        <v>59.090615901455763</v>
      </c>
      <c r="AH228" s="4">
        <v>55</v>
      </c>
      <c r="AI228" s="4">
        <v>58.6</v>
      </c>
      <c r="AJ228" s="4">
        <v>55</v>
      </c>
      <c r="AM228" s="4">
        <f>$L228-(AE228*'Feedstock Conversions'!$B$14)-'Rail Costs'!Q228</f>
        <v>123.26687004753659</v>
      </c>
      <c r="AN228" s="4">
        <f>$L228-(AF228*'Feedstock Conversions'!$B$14)-'Rail Costs'!R228</f>
        <v>130.84898935047613</v>
      </c>
      <c r="AO228" s="4">
        <f>$L228-(AG228*'Feedstock Conversions'!$B$14)-'Rail Costs'!S228</f>
        <v>101.61368309441188</v>
      </c>
      <c r="AP228" s="4">
        <f>$L228-(AH228*'Feedstock Conversions'!$B$14)-'Rail Costs'!T228</f>
        <v>134.6646541379514</v>
      </c>
      <c r="AQ228" s="4">
        <f>$L228-(AI228*'Feedstock Conversions'!$B$14)-'Rail Costs'!U228</f>
        <v>105.32511728253962</v>
      </c>
      <c r="AR228" s="4">
        <f>$L228-(AJ228*'Feedstock Conversions'!$B$14)-'Rail Costs'!V228</f>
        <v>133.79758496554169</v>
      </c>
      <c r="AT228" s="4">
        <f>$T228-(AE228*'Feedstock Conversions'!$B$8)-'Rail Costs'!Q228</f>
        <v>132.15652392155135</v>
      </c>
      <c r="AU228" s="4">
        <f>$T228-(AF228*'Feedstock Conversions'!$B$8)-'Rail Costs'!R228</f>
        <v>140.60218185830945</v>
      </c>
      <c r="AV228" s="4">
        <f>$T228-(AG228*'Feedstock Conversions'!$B$8)-'Rail Costs'!S228</f>
        <v>107.77625970078951</v>
      </c>
      <c r="AW228" s="4">
        <f>$T228-(AH228*'Feedstock Conversions'!$B$8)-'Rail Costs'!T228</f>
        <v>144.91784664578472</v>
      </c>
      <c r="AX228" s="4">
        <f>$T228-(AI228*'Feedstock Conversions'!$B$8)-'Rail Costs'!U228</f>
        <v>111.97830979037292</v>
      </c>
      <c r="AY228" s="4">
        <f>$T228-(AJ228*'Feedstock Conversions'!$B$8)-'Rail Costs'!V228</f>
        <v>144.05077747337501</v>
      </c>
      <c r="BH228">
        <f t="shared" si="26"/>
        <v>18</v>
      </c>
      <c r="BI228">
        <f t="shared" si="27"/>
        <v>2023</v>
      </c>
      <c r="BJ228">
        <f t="shared" si="25"/>
        <v>5</v>
      </c>
    </row>
    <row r="229" spans="1:62" x14ac:dyDescent="0.2">
      <c r="A229" s="11">
        <v>45058</v>
      </c>
      <c r="B229" s="4">
        <v>56.6</v>
      </c>
      <c r="C229" s="18">
        <f>DCO!B229+'Rail Costs'!B229</f>
        <v>62.054154535274357</v>
      </c>
      <c r="E229" s="4">
        <f>DCO!C229*'Feedstock Conversions'!B$14</f>
        <v>508.8440671892497</v>
      </c>
      <c r="F229" s="4">
        <f>DCO!C229*'Feedstock Conversions'!B$8</f>
        <v>570.89822172452409</v>
      </c>
      <c r="H229" s="4">
        <f>'Fuel Values'!B229-DCO!I229-DCO!J229-DCO!K229</f>
        <v>192.84179367403738</v>
      </c>
      <c r="I229" s="18">
        <f>('LCFS Values'!$E$6-$AA$4)/1000000*'LCFS Values'!B229*'LCFS Values'!$G$2*100</f>
        <v>66.358206325962712</v>
      </c>
      <c r="J229" s="4">
        <f>'RIN Values'!C229</f>
        <v>234</v>
      </c>
      <c r="K229" s="4">
        <f>'Fixed Credits Value'!B229</f>
        <v>100</v>
      </c>
      <c r="L229" s="4">
        <f t="shared" si="23"/>
        <v>593.20000000000005</v>
      </c>
      <c r="M229" s="4">
        <f>L229/'Feedstock Conversions'!B$21</f>
        <v>75.489946551285328</v>
      </c>
      <c r="O229" s="4">
        <f>'Fuel Values'!C229*100</f>
        <v>217.91</v>
      </c>
      <c r="P229" s="18">
        <f>('LCFS Values'!$E$5-AB$4)/1000000*'LCFS Values'!B229*'LCFS Values'!$G$2*100</f>
        <v>60.026381919194449</v>
      </c>
      <c r="Q229" s="4">
        <f>'RIN Values'!D229</f>
        <v>265.2</v>
      </c>
      <c r="R229" s="4">
        <f>'Fixed Credits Value'!B229</f>
        <v>100</v>
      </c>
      <c r="S229" s="4">
        <f>'Fixed Credits Value'!C229</f>
        <v>16</v>
      </c>
      <c r="T229" s="4">
        <f t="shared" si="28"/>
        <v>659.13638191919438</v>
      </c>
      <c r="U229" s="4">
        <f>T229/'Feedstock Conversions'!B$9</f>
        <v>70.307880738047402</v>
      </c>
      <c r="W229" s="4">
        <f t="shared" si="24"/>
        <v>84.355932810750346</v>
      </c>
      <c r="X229" s="4">
        <f t="shared" si="29"/>
        <v>65.936381919194332</v>
      </c>
      <c r="AE229" s="4">
        <f>$B229+'Rail Costs'!K229</f>
        <v>57.963538633818587</v>
      </c>
      <c r="AF229" s="4">
        <v>56.3</v>
      </c>
      <c r="AG229" s="4">
        <f>B229+'Rail Costs'!M229</f>
        <v>60.690615901455764</v>
      </c>
      <c r="AH229" s="4">
        <v>56.6</v>
      </c>
      <c r="AI229" s="4">
        <v>59</v>
      </c>
      <c r="AJ229" s="4">
        <v>56.2</v>
      </c>
      <c r="AM229" s="4">
        <f>$L229-(AE229*'Feedstock Conversions'!$B$14)-'Rail Costs'!Q229</f>
        <v>113.34687004753663</v>
      </c>
      <c r="AN229" s="4">
        <f>$L229-(AF229*'Feedstock Conversions'!$B$14)-'Rail Costs'!R229</f>
        <v>127.48898935047625</v>
      </c>
      <c r="AO229" s="4">
        <f>$L229-(AG229*'Feedstock Conversions'!$B$14)-'Rail Costs'!S229</f>
        <v>91.693683094411924</v>
      </c>
      <c r="AP229" s="4">
        <f>$L229-(AH229*'Feedstock Conversions'!$B$14)-'Rail Costs'!T229</f>
        <v>124.74465413795146</v>
      </c>
      <c r="AQ229" s="4">
        <f>$L229-(AI229*'Feedstock Conversions'!$B$14)-'Rail Costs'!U229</f>
        <v>105.2451172825397</v>
      </c>
      <c r="AR229" s="4">
        <f>$L229-(AJ229*'Feedstock Conversions'!$B$14)-'Rail Costs'!V229</f>
        <v>127.1575849655417</v>
      </c>
      <c r="AT229" s="4">
        <f>$T229-(AE229*'Feedstock Conversions'!$B$8)-'Rail Costs'!Q229</f>
        <v>121.31971333291237</v>
      </c>
      <c r="AU229" s="4">
        <f>$T229-(AF229*'Feedstock Conversions'!$B$8)-'Rail Costs'!R229</f>
        <v>137.12537126967055</v>
      </c>
      <c r="AV229" s="4">
        <f>$T229-(AG229*'Feedstock Conversions'!$B$8)-'Rail Costs'!S229</f>
        <v>96.939449112150541</v>
      </c>
      <c r="AW229" s="4">
        <f>$T229-(AH229*'Feedstock Conversions'!$B$8)-'Rail Costs'!T229</f>
        <v>134.0810360571457</v>
      </c>
      <c r="AX229" s="4">
        <f>$T229-(AI229*'Feedstock Conversions'!$B$8)-'Rail Costs'!U229</f>
        <v>112.18149920173403</v>
      </c>
      <c r="AY229" s="4">
        <f>$T229-(AJ229*'Feedstock Conversions'!$B$8)-'Rail Costs'!V229</f>
        <v>136.89396688473605</v>
      </c>
      <c r="BH229">
        <f t="shared" si="26"/>
        <v>19</v>
      </c>
      <c r="BI229">
        <f t="shared" si="27"/>
        <v>2023</v>
      </c>
      <c r="BJ229">
        <f t="shared" si="25"/>
        <v>5</v>
      </c>
    </row>
    <row r="230" spans="1:62" x14ac:dyDescent="0.2">
      <c r="A230" s="11">
        <v>45065</v>
      </c>
      <c r="B230" s="4">
        <v>56.2</v>
      </c>
      <c r="C230" s="18">
        <f>DCO!B230+'Rail Costs'!B230</f>
        <v>61.654154535274358</v>
      </c>
      <c r="E230" s="4">
        <f>DCO!C230*'Feedstock Conversions'!B$14</f>
        <v>505.56406718924967</v>
      </c>
      <c r="F230" s="4">
        <f>DCO!C230*'Feedstock Conversions'!B$8</f>
        <v>567.21822172452403</v>
      </c>
      <c r="H230" s="4">
        <f>'Fuel Values'!B230-DCO!I230-DCO!J230-DCO!K230</f>
        <v>205.83524955635073</v>
      </c>
      <c r="I230" s="18">
        <f>('LCFS Values'!$E$6-$AA$4)/1000000*'LCFS Values'!B230*'LCFS Values'!$G$2*100</f>
        <v>65.064750443649189</v>
      </c>
      <c r="J230" s="4">
        <f>'RIN Values'!C230</f>
        <v>227.10000000000002</v>
      </c>
      <c r="K230" s="4">
        <f>'Fixed Credits Value'!B230</f>
        <v>100</v>
      </c>
      <c r="L230" s="4">
        <f t="shared" si="23"/>
        <v>598</v>
      </c>
      <c r="M230" s="4">
        <f>L230/'Feedstock Conversions'!B$21</f>
        <v>76.100789004835846</v>
      </c>
      <c r="O230" s="4">
        <f>'Fuel Values'!C230*100</f>
        <v>220.92000000000002</v>
      </c>
      <c r="P230" s="18">
        <f>('LCFS Values'!$E$5-AB$4)/1000000*'LCFS Values'!B230*'LCFS Values'!$G$2*100</f>
        <v>58.856346122777772</v>
      </c>
      <c r="Q230" s="4">
        <f>'RIN Values'!D230</f>
        <v>257.38</v>
      </c>
      <c r="R230" s="4">
        <f>'Fixed Credits Value'!B230</f>
        <v>100</v>
      </c>
      <c r="S230" s="4">
        <f>'Fixed Credits Value'!C230</f>
        <v>16</v>
      </c>
      <c r="T230" s="4">
        <f t="shared" si="28"/>
        <v>653.15634612277779</v>
      </c>
      <c r="U230" s="4">
        <f>T230/'Feedstock Conversions'!B$9</f>
        <v>69.670010253096294</v>
      </c>
      <c r="W230" s="4">
        <f t="shared" si="24"/>
        <v>92.43593281075033</v>
      </c>
      <c r="X230" s="4">
        <f t="shared" si="29"/>
        <v>55.156346122777791</v>
      </c>
      <c r="AE230" s="4">
        <f>$B230+'Rail Costs'!K230</f>
        <v>57.563538633818588</v>
      </c>
      <c r="AF230" s="4">
        <v>56</v>
      </c>
      <c r="AG230" s="4">
        <f>B230+'Rail Costs'!M230</f>
        <v>60.290615901455766</v>
      </c>
      <c r="AH230" s="4">
        <v>55.4</v>
      </c>
      <c r="AI230" s="4">
        <v>55.7</v>
      </c>
      <c r="AJ230" s="4">
        <v>55</v>
      </c>
      <c r="AM230" s="4">
        <f>$L230-(AE230*'Feedstock Conversions'!$B$14)-'Rail Costs'!Q230</f>
        <v>121.42687004753655</v>
      </c>
      <c r="AN230" s="4">
        <f>$L230-(AF230*'Feedstock Conversions'!$B$14)-'Rail Costs'!R230</f>
        <v>134.74898935047617</v>
      </c>
      <c r="AO230" s="4">
        <f>$L230-(AG230*'Feedstock Conversions'!$B$14)-'Rail Costs'!S230</f>
        <v>99.773683094411908</v>
      </c>
      <c r="AP230" s="4">
        <f>$L230-(AH230*'Feedstock Conversions'!$B$14)-'Rail Costs'!T230</f>
        <v>139.38465413795137</v>
      </c>
      <c r="AQ230" s="4">
        <f>$L230-(AI230*'Feedstock Conversions'!$B$14)-'Rail Costs'!U230</f>
        <v>137.1051172825396</v>
      </c>
      <c r="AR230" s="4">
        <f>$L230-(AJ230*'Feedstock Conversions'!$B$14)-'Rail Costs'!V230</f>
        <v>141.79758496554169</v>
      </c>
      <c r="AT230" s="4">
        <f>$T230-(AE230*'Feedstock Conversions'!$B$8)-'Rail Costs'!Q230</f>
        <v>119.01967753649573</v>
      </c>
      <c r="AU230" s="4">
        <f>$T230-(AF230*'Feedstock Conversions'!$B$8)-'Rail Costs'!R230</f>
        <v>133.90533547325396</v>
      </c>
      <c r="AV230" s="4">
        <f>$T230-(AG230*'Feedstock Conversions'!$B$8)-'Rail Costs'!S230</f>
        <v>94.639413315733904</v>
      </c>
      <c r="AW230" s="4">
        <f>$T230-(AH230*'Feedstock Conversions'!$B$8)-'Rail Costs'!T230</f>
        <v>139.14100026072919</v>
      </c>
      <c r="AX230" s="4">
        <f>$T230-(AI230*'Feedstock Conversions'!$B$8)-'Rail Costs'!U230</f>
        <v>136.56146340531745</v>
      </c>
      <c r="AY230" s="4">
        <f>$T230-(AJ230*'Feedstock Conversions'!$B$8)-'Rail Costs'!V230</f>
        <v>141.95393108831948</v>
      </c>
      <c r="BH230">
        <f t="shared" si="26"/>
        <v>20</v>
      </c>
      <c r="BI230">
        <f t="shared" si="27"/>
        <v>2023</v>
      </c>
      <c r="BJ230">
        <f t="shared" si="25"/>
        <v>5</v>
      </c>
    </row>
    <row r="231" spans="1:62" x14ac:dyDescent="0.2">
      <c r="A231" s="11">
        <v>45072</v>
      </c>
      <c r="B231" s="4">
        <v>55</v>
      </c>
      <c r="C231" s="4">
        <f>DCO!B231+'Rail Costs'!B231</f>
        <v>60.454154535274355</v>
      </c>
      <c r="E231" s="4">
        <f>DCO!C231*'Feedstock Conversions'!B$14</f>
        <v>495.72406718924969</v>
      </c>
      <c r="F231" s="4">
        <f>DCO!C231*'Feedstock Conversions'!B$8</f>
        <v>556.17822172452406</v>
      </c>
      <c r="H231" s="4">
        <f>'Fuel Values'!B231-DCO!I231-DCO!J231-DCO!K231</f>
        <v>204.3254679164819</v>
      </c>
      <c r="I231" s="18">
        <f>('LCFS Values'!$E$6-$AA$4)/1000000*'LCFS Values'!B231*'LCFS Values'!$G$2*100</f>
        <v>67.024532083518139</v>
      </c>
      <c r="J231" s="4">
        <f>'RIN Values'!C231</f>
        <v>226.64999999999998</v>
      </c>
      <c r="K231" s="4">
        <f>'Fixed Credits Value'!B231</f>
        <v>100</v>
      </c>
      <c r="L231" s="4">
        <f t="shared" si="23"/>
        <v>598</v>
      </c>
      <c r="M231" s="4">
        <f>L231/'Feedstock Conversions'!B$21</f>
        <v>76.100789004835846</v>
      </c>
      <c r="O231" s="4">
        <f>'Fuel Values'!C231*100</f>
        <v>218.73</v>
      </c>
      <c r="P231" s="18">
        <f>('LCFS Values'!$E$5-AB$4)/1000000*'LCFS Values'!B231*'LCFS Values'!$G$2*100</f>
        <v>60.629127632499987</v>
      </c>
      <c r="Q231" s="4">
        <f>'RIN Values'!D231</f>
        <v>256.87</v>
      </c>
      <c r="R231" s="4">
        <f>'Fixed Credits Value'!B231</f>
        <v>100</v>
      </c>
      <c r="S231" s="4">
        <f>'Fixed Credits Value'!C231</f>
        <v>16</v>
      </c>
      <c r="T231" s="4">
        <f t="shared" si="28"/>
        <v>652.22912763249997</v>
      </c>
      <c r="U231" s="4">
        <f>T231/'Feedstock Conversions'!B$9</f>
        <v>69.57110694746666</v>
      </c>
      <c r="W231" s="4">
        <f t="shared" si="24"/>
        <v>102.27593281075031</v>
      </c>
      <c r="X231" s="4">
        <f t="shared" si="29"/>
        <v>54.229127632499967</v>
      </c>
      <c r="AE231" s="4">
        <f>$B231+'Rail Costs'!K231</f>
        <v>56.363538633818585</v>
      </c>
      <c r="AF231" s="4">
        <v>56</v>
      </c>
      <c r="AG231" s="4">
        <f>B231+'Rail Costs'!M231</f>
        <v>59.090615901455763</v>
      </c>
      <c r="AH231" s="4">
        <v>54.2</v>
      </c>
      <c r="AI231" s="4">
        <v>55.75</v>
      </c>
      <c r="AJ231" s="4">
        <v>55.1</v>
      </c>
      <c r="AM231" s="4">
        <f>$L231-(AE231*'Feedstock Conversions'!$B$14)-'Rail Costs'!Q231</f>
        <v>131.2668700475366</v>
      </c>
      <c r="AN231" s="4">
        <f>$L231-(AF231*'Feedstock Conversions'!$B$14)-'Rail Costs'!R231</f>
        <v>134.74898935047617</v>
      </c>
      <c r="AO231" s="4">
        <f>$L231-(AG231*'Feedstock Conversions'!$B$14)-'Rail Costs'!S231</f>
        <v>109.61368309441188</v>
      </c>
      <c r="AP231" s="4">
        <f>$L231-(AH231*'Feedstock Conversions'!$B$14)-'Rail Costs'!T231</f>
        <v>149.22465413795135</v>
      </c>
      <c r="AQ231" s="4">
        <f>$L231-(AI231*'Feedstock Conversions'!$B$14)-'Rail Costs'!U231</f>
        <v>136.69511728253963</v>
      </c>
      <c r="AR231" s="4">
        <f>$L231-(AJ231*'Feedstock Conversions'!$B$14)-'Rail Costs'!V231</f>
        <v>140.97758496554164</v>
      </c>
      <c r="AT231" s="4">
        <f>$T231-(AE231*'Feedstock Conversions'!$B$8)-'Rail Costs'!Q231</f>
        <v>129.132459046218</v>
      </c>
      <c r="AU231" s="4">
        <f>$T231-(AF231*'Feedstock Conversions'!$B$8)-'Rail Costs'!R231</f>
        <v>132.97811698297613</v>
      </c>
      <c r="AV231" s="4">
        <f>$T231-(AG231*'Feedstock Conversions'!$B$8)-'Rail Costs'!S231</f>
        <v>104.75219482545616</v>
      </c>
      <c r="AW231" s="4">
        <f>$T231-(AH231*'Feedstock Conversions'!$B$8)-'Rail Costs'!T231</f>
        <v>149.25378177045133</v>
      </c>
      <c r="AX231" s="4">
        <f>$T231-(AI231*'Feedstock Conversions'!$B$8)-'Rail Costs'!U231</f>
        <v>135.17424491503959</v>
      </c>
      <c r="AY231" s="4">
        <f>$T231-(AJ231*'Feedstock Conversions'!$B$8)-'Rail Costs'!V231</f>
        <v>140.10671259804164</v>
      </c>
      <c r="BH231">
        <f t="shared" si="26"/>
        <v>21</v>
      </c>
      <c r="BI231">
        <f t="shared" si="27"/>
        <v>2023</v>
      </c>
      <c r="BJ231">
        <f t="shared" si="25"/>
        <v>5</v>
      </c>
    </row>
    <row r="232" spans="1:62" x14ac:dyDescent="0.2">
      <c r="A232" s="11">
        <v>45079</v>
      </c>
      <c r="B232" s="4">
        <v>55</v>
      </c>
      <c r="C232" s="4">
        <f>DCO!B232+'Rail Costs'!B232</f>
        <v>60.454154535274355</v>
      </c>
      <c r="E232" s="4">
        <f>DCO!C232*'Feedstock Conversions'!B$14</f>
        <v>495.72406718924969</v>
      </c>
      <c r="F232" s="4">
        <f>DCO!C232*'Feedstock Conversions'!B$8</f>
        <v>556.17822172452406</v>
      </c>
      <c r="H232" s="4">
        <f>'Fuel Values'!B232-DCO!I232-DCO!J232-DCO!K232</f>
        <v>203.36742424445561</v>
      </c>
      <c r="I232" s="18">
        <f>('LCFS Values'!$E$6-$AA$4)/1000000*'LCFS Values'!B232*'LCFS Values'!$G$2*100</f>
        <v>66.632575755544352</v>
      </c>
      <c r="J232" s="4">
        <f>'RIN Values'!C232</f>
        <v>218.25</v>
      </c>
      <c r="K232" s="4">
        <f>'Fixed Credits Value'!B232</f>
        <v>100</v>
      </c>
      <c r="L232" s="4">
        <f t="shared" si="23"/>
        <v>588.25</v>
      </c>
      <c r="M232" s="4">
        <f>L232/'Feedstock Conversions'!B$21</f>
        <v>74.860015271061343</v>
      </c>
      <c r="O232" s="4">
        <f>'Fuel Values'!C232*100</f>
        <v>211.87999999999997</v>
      </c>
      <c r="P232" s="18">
        <f>('LCFS Values'!$E$5-AB$4)/1000000*'LCFS Values'!B232*'LCFS Values'!$G$2*100</f>
        <v>60.274571330555546</v>
      </c>
      <c r="Q232" s="4">
        <f>'RIN Values'!D232</f>
        <v>247.35</v>
      </c>
      <c r="R232" s="4">
        <f>'Fixed Credits Value'!B232</f>
        <v>100</v>
      </c>
      <c r="S232" s="4">
        <f>'Fixed Credits Value'!C232</f>
        <v>16</v>
      </c>
      <c r="T232" s="4">
        <f t="shared" si="28"/>
        <v>635.50457133055556</v>
      </c>
      <c r="U232" s="4">
        <f>T232/'Feedstock Conversions'!B$9</f>
        <v>67.787154275259255</v>
      </c>
      <c r="W232" s="4">
        <f t="shared" si="24"/>
        <v>92.525932810750305</v>
      </c>
      <c r="X232" s="4">
        <f t="shared" si="29"/>
        <v>47.254571330555564</v>
      </c>
      <c r="AE232" s="4">
        <f>$B232+'Rail Costs'!K232</f>
        <v>56.363538633818585</v>
      </c>
      <c r="AF232" s="4">
        <v>56.625</v>
      </c>
      <c r="AG232" s="4">
        <f>B232+'Rail Costs'!M232</f>
        <v>59.090615901455763</v>
      </c>
      <c r="AH232" s="4">
        <v>54.5</v>
      </c>
      <c r="AI232" s="4">
        <v>56</v>
      </c>
      <c r="AJ232" s="4">
        <v>56.5</v>
      </c>
      <c r="AM232" s="4">
        <f>$L232-(AE232*'Feedstock Conversions'!$B$14)-'Rail Costs'!Q232</f>
        <v>121.51687004753659</v>
      </c>
      <c r="AN232" s="4">
        <f>$L232-(AF232*'Feedstock Conversions'!$B$14)-'Rail Costs'!R232</f>
        <v>119.87398935047618</v>
      </c>
      <c r="AO232" s="4">
        <f>$L232-(AG232*'Feedstock Conversions'!$B$14)-'Rail Costs'!S232</f>
        <v>99.863683094411883</v>
      </c>
      <c r="AP232" s="4">
        <f>$L232-(AH232*'Feedstock Conversions'!$B$14)-'Rail Costs'!T232</f>
        <v>137.01465413795137</v>
      </c>
      <c r="AQ232" s="4">
        <f>$L232-(AI232*'Feedstock Conversions'!$B$14)-'Rail Costs'!U232</f>
        <v>124.89511728253967</v>
      </c>
      <c r="AR232" s="4">
        <f>$L232-(AJ232*'Feedstock Conversions'!$B$14)-'Rail Costs'!V232</f>
        <v>119.74758496554168</v>
      </c>
      <c r="AT232" s="4">
        <f>$T232-(AE232*'Feedstock Conversions'!$B$8)-'Rail Costs'!Q232</f>
        <v>112.40790274427358</v>
      </c>
      <c r="AU232" s="4">
        <f>$T232-(AF232*'Feedstock Conversions'!$B$8)-'Rail Costs'!R232</f>
        <v>110.50356068103174</v>
      </c>
      <c r="AV232" s="4">
        <f>$T232-(AG232*'Feedstock Conversions'!$B$8)-'Rail Costs'!S232</f>
        <v>88.027638523511754</v>
      </c>
      <c r="AW232" s="4">
        <f>$T232-(AH232*'Feedstock Conversions'!$B$8)-'Rail Costs'!T232</f>
        <v>129.76922546850693</v>
      </c>
      <c r="AX232" s="4">
        <f>$T232-(AI232*'Feedstock Conversions'!$B$8)-'Rail Costs'!U232</f>
        <v>116.14968861309524</v>
      </c>
      <c r="AY232" s="4">
        <f>$T232-(AJ232*'Feedstock Conversions'!$B$8)-'Rail Costs'!V232</f>
        <v>110.50215629609724</v>
      </c>
      <c r="BH232">
        <f t="shared" si="26"/>
        <v>22</v>
      </c>
      <c r="BI232">
        <f t="shared" si="27"/>
        <v>2023</v>
      </c>
      <c r="BJ232">
        <f t="shared" si="25"/>
        <v>6</v>
      </c>
    </row>
    <row r="233" spans="1:62" x14ac:dyDescent="0.2">
      <c r="A233" s="11">
        <v>45086</v>
      </c>
      <c r="B233" s="4">
        <v>56.2</v>
      </c>
      <c r="C233" s="4">
        <f>DCO!B233+'Rail Costs'!B233</f>
        <v>61.654154535274358</v>
      </c>
      <c r="E233" s="4">
        <f>DCO!C233*'Feedstock Conversions'!B$14</f>
        <v>505.56406718924967</v>
      </c>
      <c r="F233" s="4">
        <f>DCO!C233*'Feedstock Conversions'!B$8</f>
        <v>567.21822172452403</v>
      </c>
      <c r="H233" s="4">
        <f>'Fuel Values'!B233-DCO!I233-DCO!J233-DCO!K233</f>
        <v>203.27657531390616</v>
      </c>
      <c r="I233" s="18">
        <f>('LCFS Values'!$E$6-$AA$4)/1000000*'LCFS Values'!B233*'LCFS Values'!$G$2*100</f>
        <v>64.398424686093762</v>
      </c>
      <c r="J233" s="4">
        <f>'RIN Values'!C233</f>
        <v>215.32500000000002</v>
      </c>
      <c r="K233" s="4">
        <f>'Fixed Credits Value'!B233</f>
        <v>100</v>
      </c>
      <c r="L233" s="4">
        <f t="shared" si="23"/>
        <v>583</v>
      </c>
      <c r="M233" s="4">
        <f>L233/'Feedstock Conversions'!B$21</f>
        <v>74.191906337490465</v>
      </c>
      <c r="O233" s="4">
        <f>'Fuel Values'!C233*100</f>
        <v>219.54</v>
      </c>
      <c r="P233" s="18">
        <f>('LCFS Values'!$E$5-AB$4)/1000000*'LCFS Values'!B233*'LCFS Values'!$G$2*100</f>
        <v>58.253600409472227</v>
      </c>
      <c r="Q233" s="4">
        <f>'RIN Values'!D233</f>
        <v>244.03500000000003</v>
      </c>
      <c r="R233" s="4">
        <f>'Fixed Credits Value'!B233</f>
        <v>100</v>
      </c>
      <c r="S233" s="4">
        <f>'Fixed Credits Value'!C233</f>
        <v>16</v>
      </c>
      <c r="T233" s="4">
        <f t="shared" si="28"/>
        <v>637.82860040947219</v>
      </c>
      <c r="U233" s="4">
        <f>T233/'Feedstock Conversions'!B$9</f>
        <v>68.035050710343697</v>
      </c>
      <c r="W233" s="4">
        <f t="shared" si="24"/>
        <v>77.43593281075033</v>
      </c>
      <c r="X233" s="4">
        <f t="shared" si="29"/>
        <v>54.828600409472187</v>
      </c>
      <c r="AE233" s="4">
        <f>$B233+'Rail Costs'!K233</f>
        <v>57.563538633818588</v>
      </c>
      <c r="AF233" s="4">
        <v>57.7</v>
      </c>
      <c r="AG233" s="4">
        <f>B233+'Rail Costs'!M233</f>
        <v>60.290615901455766</v>
      </c>
      <c r="AH233" s="4">
        <v>55.5</v>
      </c>
      <c r="AI233" s="4">
        <v>58.25</v>
      </c>
      <c r="AJ233" s="4">
        <v>57.7</v>
      </c>
      <c r="AM233" s="4">
        <f>$L233-(AE233*'Feedstock Conversions'!$B$14)-'Rail Costs'!Q233</f>
        <v>106.42687004753655</v>
      </c>
      <c r="AN233" s="4">
        <f>$L233-(AF233*'Feedstock Conversions'!$B$14)-'Rail Costs'!R233</f>
        <v>105.80898935047612</v>
      </c>
      <c r="AO233" s="4">
        <f>$L233-(AG233*'Feedstock Conversions'!$B$14)-'Rail Costs'!S233</f>
        <v>84.773683094411908</v>
      </c>
      <c r="AP233" s="4">
        <f>$L233-(AH233*'Feedstock Conversions'!$B$14)-'Rail Costs'!T233</f>
        <v>123.56465413795139</v>
      </c>
      <c r="AQ233" s="4">
        <f>$L233-(AI233*'Feedstock Conversions'!$B$14)-'Rail Costs'!U233</f>
        <v>101.19511728253963</v>
      </c>
      <c r="AR233" s="4">
        <f>$L233-(AJ233*'Feedstock Conversions'!$B$14)-'Rail Costs'!V233</f>
        <v>104.65758496554164</v>
      </c>
      <c r="AT233" s="4">
        <f>$T233-(AE233*'Feedstock Conversions'!$B$8)-'Rail Costs'!Q233</f>
        <v>103.69193182319013</v>
      </c>
      <c r="AU233" s="4">
        <f>$T233-(AF233*'Feedstock Conversions'!$B$8)-'Rail Costs'!R233</f>
        <v>102.93758975994827</v>
      </c>
      <c r="AV233" s="4">
        <f>$T233-(AG233*'Feedstock Conversions'!$B$8)-'Rail Costs'!S233</f>
        <v>79.311667602428301</v>
      </c>
      <c r="AW233" s="4">
        <f>$T233-(AH233*'Feedstock Conversions'!$B$8)-'Rail Costs'!T233</f>
        <v>122.89325454742358</v>
      </c>
      <c r="AX233" s="4">
        <f>$T233-(AI233*'Feedstock Conversions'!$B$8)-'Rail Costs'!U233</f>
        <v>97.773717692011815</v>
      </c>
      <c r="AY233" s="4">
        <f>$T233-(AJ233*'Feedstock Conversions'!$B$8)-'Rail Costs'!V233</f>
        <v>101.78618537501379</v>
      </c>
      <c r="BH233">
        <f t="shared" si="26"/>
        <v>23</v>
      </c>
      <c r="BI233">
        <f t="shared" si="27"/>
        <v>2023</v>
      </c>
      <c r="BJ233">
        <f t="shared" si="25"/>
        <v>6</v>
      </c>
    </row>
    <row r="234" spans="1:62" x14ac:dyDescent="0.2">
      <c r="A234" s="11">
        <v>45093</v>
      </c>
      <c r="B234" s="4">
        <v>59.55</v>
      </c>
      <c r="C234" s="4">
        <f>DCO!B234+'Rail Costs'!B234</f>
        <v>65.004154535274353</v>
      </c>
      <c r="E234" s="4">
        <f>DCO!C234*'Feedstock Conversions'!B$14</f>
        <v>533.03406718924964</v>
      </c>
      <c r="F234" s="4">
        <f>DCO!C234*'Feedstock Conversions'!B$8</f>
        <v>598.03822172452396</v>
      </c>
      <c r="H234" s="4">
        <f>'Fuel Values'!B234-DCO!I234-DCO!J234-DCO!K234</f>
        <v>194.43524955635075</v>
      </c>
      <c r="I234" s="18">
        <f>('LCFS Values'!$E$6-$AA$4)/1000000*'LCFS Values'!B234*'LCFS Values'!$G$2*100</f>
        <v>65.064750443649189</v>
      </c>
      <c r="J234" s="4">
        <f>'RIN Values'!C234</f>
        <v>220.5</v>
      </c>
      <c r="K234" s="4">
        <f>'Fixed Credits Value'!B234</f>
        <v>100</v>
      </c>
      <c r="L234" s="4">
        <f t="shared" si="23"/>
        <v>580</v>
      </c>
      <c r="M234" s="4">
        <f>L234/'Feedstock Conversions'!B$21</f>
        <v>73.810129804021386</v>
      </c>
      <c r="O234" s="4">
        <f>'Fuel Values'!C234*100</f>
        <v>223.45000000000002</v>
      </c>
      <c r="P234" s="18">
        <f>('LCFS Values'!$E$5-AB$4)/1000000*'LCFS Values'!B234*'LCFS Values'!$G$2*100</f>
        <v>58.856346122777772</v>
      </c>
      <c r="Q234" s="4">
        <f>'RIN Values'!D234</f>
        <v>249.9</v>
      </c>
      <c r="R234" s="4">
        <f>'Fixed Credits Value'!B234</f>
        <v>100</v>
      </c>
      <c r="S234" s="4">
        <f>'Fixed Credits Value'!C234</f>
        <v>16</v>
      </c>
      <c r="T234" s="4">
        <f t="shared" si="28"/>
        <v>648.20634612277775</v>
      </c>
      <c r="U234" s="4">
        <f>T234/'Feedstock Conversions'!B$9</f>
        <v>69.142010253096288</v>
      </c>
      <c r="W234" s="4">
        <f t="shared" si="24"/>
        <v>46.96593281075036</v>
      </c>
      <c r="X234" s="4">
        <f t="shared" si="29"/>
        <v>68.206346122777745</v>
      </c>
      <c r="AE234" s="4">
        <f>$B234+'Rail Costs'!K234</f>
        <v>60.913538633818582</v>
      </c>
      <c r="AF234" s="4">
        <v>60.6</v>
      </c>
      <c r="AG234" s="4">
        <f>B234+'Rail Costs'!M234</f>
        <v>63.64061590145576</v>
      </c>
      <c r="AH234" s="4">
        <v>58.9</v>
      </c>
      <c r="AI234" s="4">
        <v>62</v>
      </c>
      <c r="AJ234" s="4">
        <v>60.5</v>
      </c>
      <c r="AM234" s="4">
        <f>$L234-(AE234*'Feedstock Conversions'!$B$14)-'Rail Costs'!Q234</f>
        <v>75.956870047536583</v>
      </c>
      <c r="AN234" s="4">
        <f>$L234-(AF234*'Feedstock Conversions'!$B$14)-'Rail Costs'!R234</f>
        <v>79.028989350476152</v>
      </c>
      <c r="AO234" s="4">
        <f>$L234-(AG234*'Feedstock Conversions'!$B$14)-'Rail Costs'!S234</f>
        <v>54.303683094411888</v>
      </c>
      <c r="AP234" s="4">
        <f>$L234-(AH234*'Feedstock Conversions'!$B$14)-'Rail Costs'!T234</f>
        <v>92.684654137951398</v>
      </c>
      <c r="AQ234" s="4">
        <f>$L234-(AI234*'Feedstock Conversions'!$B$14)-'Rail Costs'!U234</f>
        <v>67.445117282539627</v>
      </c>
      <c r="AR234" s="4">
        <f>$L234-(AJ234*'Feedstock Conversions'!$B$14)-'Rail Costs'!V234</f>
        <v>78.697584965541665</v>
      </c>
      <c r="AT234" s="4">
        <f>$T234-(AE234*'Feedstock Conversions'!$B$8)-'Rail Costs'!Q234</f>
        <v>83.249677536495753</v>
      </c>
      <c r="AU234" s="4">
        <f>$T234-(AF234*'Feedstock Conversions'!$B$8)-'Rail Costs'!R234</f>
        <v>86.635335473253875</v>
      </c>
      <c r="AV234" s="4">
        <f>$T234-(AG234*'Feedstock Conversions'!$B$8)-'Rail Costs'!S234</f>
        <v>58.869413315733929</v>
      </c>
      <c r="AW234" s="4">
        <f>$T234-(AH234*'Feedstock Conversions'!$B$8)-'Rail Costs'!T234</f>
        <v>101.99100026072911</v>
      </c>
      <c r="AX234" s="4">
        <f>$T234-(AI234*'Feedstock Conversions'!$B$8)-'Rail Costs'!U234</f>
        <v>73.651463405317372</v>
      </c>
      <c r="AY234" s="4">
        <f>$T234-(AJ234*'Feedstock Conversions'!$B$8)-'Rail Costs'!V234</f>
        <v>86.403931088319467</v>
      </c>
      <c r="BH234">
        <f t="shared" si="26"/>
        <v>24</v>
      </c>
      <c r="BI234">
        <f t="shared" si="27"/>
        <v>2023</v>
      </c>
      <c r="BJ234">
        <f t="shared" si="25"/>
        <v>6</v>
      </c>
    </row>
    <row r="235" spans="1:62" x14ac:dyDescent="0.2">
      <c r="A235" s="11">
        <v>45100</v>
      </c>
      <c r="B235" s="4">
        <v>60.625</v>
      </c>
      <c r="C235" s="4">
        <f>DCO!B235+'Rail Costs'!B235</f>
        <v>66.079154535274355</v>
      </c>
      <c r="E235" s="4">
        <f>DCO!C235*'Feedstock Conversions'!B$14</f>
        <v>541.84906718924969</v>
      </c>
      <c r="F235" s="4">
        <f>DCO!C235*'Feedstock Conversions'!B$8</f>
        <v>607.92822172452406</v>
      </c>
      <c r="H235" s="4">
        <f>'Fuel Values'!B235-DCO!I235-DCO!J235-DCO!K235</f>
        <v>207.05000278705268</v>
      </c>
      <c r="I235" s="18">
        <f>('LCFS Values'!$E$6-$AA$4)/1000000*'LCFS Values'!B235*'LCFS Values'!$G$2*100</f>
        <v>60.606247212947331</v>
      </c>
      <c r="J235" s="4">
        <f>'RIN Values'!C235</f>
        <v>212.34375</v>
      </c>
      <c r="K235" s="4">
        <f>'Fixed Credits Value'!B235</f>
        <v>100</v>
      </c>
      <c r="L235" s="4">
        <f t="shared" si="23"/>
        <v>580</v>
      </c>
      <c r="M235" s="4">
        <f>L235/'Feedstock Conversions'!B$21</f>
        <v>73.810129804021386</v>
      </c>
      <c r="O235" s="4">
        <f>'Fuel Values'!C235*100</f>
        <v>226.39000000000001</v>
      </c>
      <c r="P235" s="18">
        <f>('LCFS Values'!$E$5-AB$4)/1000000*'LCFS Values'!B235*'LCFS Values'!$G$2*100</f>
        <v>54.823268188159723</v>
      </c>
      <c r="Q235" s="4">
        <f>'RIN Values'!D235</f>
        <v>240.65625</v>
      </c>
      <c r="R235" s="4">
        <f>'Fixed Credits Value'!B235</f>
        <v>100</v>
      </c>
      <c r="S235" s="4">
        <f>'Fixed Credits Value'!C235</f>
        <v>16</v>
      </c>
      <c r="T235" s="4">
        <f t="shared" si="28"/>
        <v>637.86951818815976</v>
      </c>
      <c r="U235" s="4">
        <f>T235/'Feedstock Conversions'!B$9</f>
        <v>68.039415273403705</v>
      </c>
      <c r="W235" s="4">
        <f t="shared" si="24"/>
        <v>38.150932810750305</v>
      </c>
      <c r="X235" s="4">
        <f t="shared" si="29"/>
        <v>57.869518188159759</v>
      </c>
      <c r="AE235" s="4">
        <f>$B235+'Rail Costs'!K235</f>
        <v>61.988538633818585</v>
      </c>
      <c r="AF235" s="4">
        <v>61.25</v>
      </c>
      <c r="AG235" s="4">
        <f>B235+'Rail Costs'!M235</f>
        <v>64.715615901455763</v>
      </c>
      <c r="AH235" s="4">
        <v>59.375</v>
      </c>
      <c r="AI235" s="4">
        <v>62</v>
      </c>
      <c r="AJ235" s="4">
        <v>61.25</v>
      </c>
      <c r="AM235" s="4">
        <f>$L235-(AE235*'Feedstock Conversions'!$B$14)-'Rail Costs'!Q235</f>
        <v>67.141870047536585</v>
      </c>
      <c r="AN235" s="4">
        <f>$L235-(AF235*'Feedstock Conversions'!$B$14)-'Rail Costs'!R235</f>
        <v>73.698989350476168</v>
      </c>
      <c r="AO235" s="4">
        <f>$L235-(AG235*'Feedstock Conversions'!$B$14)-'Rail Costs'!S235</f>
        <v>45.488683094411947</v>
      </c>
      <c r="AP235" s="4">
        <f>$L235-(AH235*'Feedstock Conversions'!$B$14)-'Rail Costs'!T235</f>
        <v>88.789654137951416</v>
      </c>
      <c r="AQ235" s="4">
        <f>$L235-(AI235*'Feedstock Conversions'!$B$14)-'Rail Costs'!U235</f>
        <v>67.445117282539627</v>
      </c>
      <c r="AR235" s="4">
        <f>$L235-(AJ235*'Feedstock Conversions'!$B$14)-'Rail Costs'!V235</f>
        <v>72.547584965541688</v>
      </c>
      <c r="AT235" s="4">
        <f>$T235-(AE235*'Feedstock Conversions'!$B$8)-'Rail Costs'!Q235</f>
        <v>63.02284960187778</v>
      </c>
      <c r="AU235" s="4">
        <f>$T235-(AF235*'Feedstock Conversions'!$B$8)-'Rail Costs'!R235</f>
        <v>70.31850753863587</v>
      </c>
      <c r="AV235" s="4">
        <f>$T235-(AG235*'Feedstock Conversions'!$B$8)-'Rail Costs'!S235</f>
        <v>38.642585381115957</v>
      </c>
      <c r="AW235" s="4">
        <f>$T235-(AH235*'Feedstock Conversions'!$B$8)-'Rail Costs'!T235</f>
        <v>87.284172326111118</v>
      </c>
      <c r="AX235" s="4">
        <f>$T235-(AI235*'Feedstock Conversions'!$B$8)-'Rail Costs'!U235</f>
        <v>63.314635470699379</v>
      </c>
      <c r="AY235" s="4">
        <f>$T235-(AJ235*'Feedstock Conversions'!$B$8)-'Rail Costs'!V235</f>
        <v>69.16710315370139</v>
      </c>
      <c r="BH235">
        <f t="shared" si="26"/>
        <v>25</v>
      </c>
      <c r="BI235">
        <f t="shared" si="27"/>
        <v>2023</v>
      </c>
      <c r="BJ235">
        <f t="shared" si="25"/>
        <v>6</v>
      </c>
    </row>
    <row r="236" spans="1:62" x14ac:dyDescent="0.2">
      <c r="A236" s="11">
        <v>45107</v>
      </c>
      <c r="B236" s="4">
        <v>60.5</v>
      </c>
      <c r="C236" s="4">
        <f>DCO!B236+'Rail Costs'!B236</f>
        <v>65.954154535274355</v>
      </c>
      <c r="E236" s="4">
        <f>DCO!C236*'Feedstock Conversions'!B$14</f>
        <v>540.82406718924972</v>
      </c>
      <c r="F236" s="4">
        <f>DCO!C236*'Feedstock Conversions'!B$8</f>
        <v>606.77822172452397</v>
      </c>
      <c r="H236" s="4">
        <f>'Fuel Values'!B236-DCO!I236-DCO!J236-DCO!K236</f>
        <v>197.27622549203636</v>
      </c>
      <c r="I236" s="18">
        <f>('LCFS Values'!$E$6-$AA$4)/1000000*'LCFS Values'!B236*'LCFS Values'!$G$2*100</f>
        <v>60.361274507963714</v>
      </c>
      <c r="J236" s="4">
        <f>'RIN Values'!C236</f>
        <v>218.36249999999998</v>
      </c>
      <c r="K236" s="4">
        <f>'Fixed Credits Value'!B236</f>
        <v>100</v>
      </c>
      <c r="L236" s="4">
        <f t="shared" si="23"/>
        <v>576</v>
      </c>
      <c r="M236" s="4">
        <f>L236/'Feedstock Conversions'!B$21</f>
        <v>73.301094426062619</v>
      </c>
      <c r="O236" s="4">
        <f>'Fuel Values'!C236*100</f>
        <v>223.74999999999997</v>
      </c>
      <c r="P236" s="18">
        <f>('LCFS Values'!$E$5-AB$4)/1000000*'LCFS Values'!B236*'LCFS Values'!$G$2*100</f>
        <v>54.601670499444445</v>
      </c>
      <c r="Q236" s="4">
        <f>'RIN Values'!D236</f>
        <v>247.47749999999996</v>
      </c>
      <c r="R236" s="4">
        <f>'Fixed Credits Value'!B236</f>
        <v>100</v>
      </c>
      <c r="S236" s="4">
        <f>'Fixed Credits Value'!C236</f>
        <v>16</v>
      </c>
      <c r="T236" s="4">
        <f t="shared" si="28"/>
        <v>641.82917049944433</v>
      </c>
      <c r="U236" s="4">
        <f>T236/'Feedstock Conversions'!B$9</f>
        <v>68.46177818660739</v>
      </c>
      <c r="W236" s="4">
        <f t="shared" si="24"/>
        <v>35.175932810750282</v>
      </c>
      <c r="X236" s="4">
        <f t="shared" si="29"/>
        <v>65.829170499444331</v>
      </c>
      <c r="AE236" s="4">
        <f>$B236+'Rail Costs'!K236</f>
        <v>61.863538633818585</v>
      </c>
      <c r="AF236" s="4">
        <v>61.6</v>
      </c>
      <c r="AG236" s="4">
        <f>B236+'Rail Costs'!M236</f>
        <v>64.590615901455763</v>
      </c>
      <c r="AH236" s="4">
        <v>58.9</v>
      </c>
      <c r="AI236" s="4">
        <v>62.5</v>
      </c>
      <c r="AJ236" s="4">
        <v>61.6</v>
      </c>
      <c r="AM236" s="4">
        <f>$L236-(AE236*'Feedstock Conversions'!$B$14)-'Rail Costs'!Q236</f>
        <v>64.166870047536563</v>
      </c>
      <c r="AN236" s="4">
        <f>$L236-(AF236*'Feedstock Conversions'!$B$14)-'Rail Costs'!R236</f>
        <v>66.828989350476164</v>
      </c>
      <c r="AO236" s="4">
        <f>$L236-(AG236*'Feedstock Conversions'!$B$14)-'Rail Costs'!S236</f>
        <v>42.513683094411924</v>
      </c>
      <c r="AP236" s="4">
        <f>$L236-(AH236*'Feedstock Conversions'!$B$14)-'Rail Costs'!T236</f>
        <v>88.684654137951398</v>
      </c>
      <c r="AQ236" s="4">
        <f>$L236-(AI236*'Feedstock Conversions'!$B$14)-'Rail Costs'!U236</f>
        <v>59.345117282539597</v>
      </c>
      <c r="AR236" s="4">
        <f>$L236-(AJ236*'Feedstock Conversions'!$B$14)-'Rail Costs'!V236</f>
        <v>65.677584965541683</v>
      </c>
      <c r="AT236" s="4">
        <f>$T236-(AE236*'Feedstock Conversions'!$B$8)-'Rail Costs'!Q236</f>
        <v>68.132501913162329</v>
      </c>
      <c r="AU236" s="4">
        <f>$T236-(AF236*'Feedstock Conversions'!$B$8)-'Rail Costs'!R236</f>
        <v>71.058159849920528</v>
      </c>
      <c r="AV236" s="4">
        <f>$T236-(AG236*'Feedstock Conversions'!$B$8)-'Rail Costs'!S236</f>
        <v>43.752237692400506</v>
      </c>
      <c r="AW236" s="4">
        <f>$T236-(AH236*'Feedstock Conversions'!$B$8)-'Rail Costs'!T236</f>
        <v>95.613824637395695</v>
      </c>
      <c r="AX236" s="4">
        <f>$T236-(AI236*'Feedstock Conversions'!$B$8)-'Rail Costs'!U236</f>
        <v>62.674287781983928</v>
      </c>
      <c r="AY236" s="4">
        <f>$T236-(AJ236*'Feedstock Conversions'!$B$8)-'Rail Costs'!V236</f>
        <v>69.906755464986048</v>
      </c>
      <c r="BH236">
        <f t="shared" si="26"/>
        <v>26</v>
      </c>
      <c r="BI236">
        <f t="shared" si="27"/>
        <v>2023</v>
      </c>
      <c r="BJ236">
        <f t="shared" si="25"/>
        <v>6</v>
      </c>
    </row>
    <row r="237" spans="1:62" x14ac:dyDescent="0.2">
      <c r="A237" s="11">
        <v>45114</v>
      </c>
      <c r="B237" s="4">
        <v>62.5</v>
      </c>
      <c r="C237" s="4">
        <f>DCO!B237+'Rail Costs'!B237</f>
        <v>67.954154535274355</v>
      </c>
      <c r="E237" s="4">
        <f>DCO!C237*'Feedstock Conversions'!B$14</f>
        <v>557.22406718924969</v>
      </c>
      <c r="F237" s="4">
        <f>DCO!C237*'Feedstock Conversions'!B$8</f>
        <v>625.17822172452406</v>
      </c>
      <c r="H237" s="4">
        <f>'Fuel Values'!B237-DCO!I237-DCO!J237-DCO!K237</f>
        <v>181.84850713190519</v>
      </c>
      <c r="I237" s="18">
        <f>('LCFS Values'!$E$6-$AA$4)/1000000*'LCFS Values'!B237*'LCFS Values'!$G$2*100</f>
        <v>58.401492868094763</v>
      </c>
      <c r="J237" s="4">
        <f>'RIN Values'!C237</f>
        <v>233.25</v>
      </c>
      <c r="K237" s="4">
        <f>'Fixed Credits Value'!B237</f>
        <v>100</v>
      </c>
      <c r="L237" s="4">
        <f t="shared" si="23"/>
        <v>573.5</v>
      </c>
      <c r="M237" s="4">
        <f>L237/'Feedstock Conversions'!B$21</f>
        <v>72.982947314838384</v>
      </c>
      <c r="O237" s="4">
        <f>'Fuel Values'!C237*100</f>
        <v>229.31</v>
      </c>
      <c r="P237" s="18">
        <f>('LCFS Values'!$E$5-AB$4)/1000000*'LCFS Values'!B237*'LCFS Values'!$G$2*100</f>
        <v>52.828888989722223</v>
      </c>
      <c r="Q237" s="4">
        <f>'RIN Values'!D237</f>
        <v>264.34999999999997</v>
      </c>
      <c r="R237" s="4">
        <f>'Fixed Credits Value'!B237</f>
        <v>100</v>
      </c>
      <c r="S237" s="4">
        <f>'Fixed Credits Value'!C237</f>
        <v>16</v>
      </c>
      <c r="T237" s="4">
        <f t="shared" si="28"/>
        <v>662.48888898972223</v>
      </c>
      <c r="U237" s="4">
        <f>T237/'Feedstock Conversions'!B$9</f>
        <v>70.665481492237035</v>
      </c>
      <c r="W237" s="4">
        <f t="shared" si="24"/>
        <v>16.275932810750305</v>
      </c>
      <c r="X237" s="4">
        <f t="shared" si="29"/>
        <v>88.988888989722227</v>
      </c>
      <c r="AE237" s="4">
        <f>$B237+'Rail Costs'!K237</f>
        <v>63.863538633818585</v>
      </c>
      <c r="AF237" s="4">
        <v>63</v>
      </c>
      <c r="AG237" s="4">
        <f>B237+'Rail Costs'!M237</f>
        <v>66.590615901455763</v>
      </c>
      <c r="AH237" s="4">
        <v>61.75</v>
      </c>
      <c r="AI237" s="4">
        <v>62.6875</v>
      </c>
      <c r="AJ237" s="4">
        <v>63</v>
      </c>
      <c r="AM237" s="4">
        <f>$L237-(AE237*'Feedstock Conversions'!$B$14)-'Rail Costs'!Q237</f>
        <v>45.266870047536528</v>
      </c>
      <c r="AN237" s="4">
        <f>$L237-(AF237*'Feedstock Conversions'!$B$14)-'Rail Costs'!R237</f>
        <v>52.848989350476202</v>
      </c>
      <c r="AO237" s="4">
        <f>$L237-(AG237*'Feedstock Conversions'!$B$14)-'Rail Costs'!S237</f>
        <v>23.613683094411943</v>
      </c>
      <c r="AP237" s="4">
        <f>$L237-(AH237*'Feedstock Conversions'!$B$14)-'Rail Costs'!T237</f>
        <v>62.814654137951393</v>
      </c>
      <c r="AQ237" s="4">
        <f>$L237-(AI237*'Feedstock Conversions'!$B$14)-'Rail Costs'!U237</f>
        <v>55.307617282539688</v>
      </c>
      <c r="AR237" s="4">
        <f>$L237-(AJ237*'Feedstock Conversions'!$B$14)-'Rail Costs'!V237</f>
        <v>51.697584965541722</v>
      </c>
      <c r="AT237" s="4">
        <f>$T237-(AE237*'Feedstock Conversions'!$B$8)-'Rail Costs'!Q237</f>
        <v>70.392220403440248</v>
      </c>
      <c r="AU237" s="4">
        <f>$T237-(AF237*'Feedstock Conversions'!$B$8)-'Rail Costs'!R237</f>
        <v>78.837878340198429</v>
      </c>
      <c r="AV237" s="4">
        <f>$T237-(AG237*'Feedstock Conversions'!$B$8)-'Rail Costs'!S237</f>
        <v>46.011956182678425</v>
      </c>
      <c r="AW237" s="4">
        <f>$T237-(AH237*'Feedstock Conversions'!$B$8)-'Rail Costs'!T237</f>
        <v>90.053543127673677</v>
      </c>
      <c r="AX237" s="4">
        <f>$T237-(AI237*'Feedstock Conversions'!$B$8)-'Rail Costs'!U237</f>
        <v>81.609006272261922</v>
      </c>
      <c r="AY237" s="4">
        <f>$T237-(AJ237*'Feedstock Conversions'!$B$8)-'Rail Costs'!V237</f>
        <v>77.686473955263949</v>
      </c>
      <c r="BH237">
        <f t="shared" si="26"/>
        <v>27</v>
      </c>
      <c r="BI237">
        <f t="shared" si="27"/>
        <v>2023</v>
      </c>
      <c r="BJ237">
        <f t="shared" si="25"/>
        <v>7</v>
      </c>
    </row>
    <row r="238" spans="1:62" x14ac:dyDescent="0.2">
      <c r="A238" s="11">
        <v>45121</v>
      </c>
      <c r="B238" s="4">
        <v>67.45</v>
      </c>
      <c r="C238" s="4">
        <f>DCO!B238+'Rail Costs'!B238</f>
        <v>72.904154535274358</v>
      </c>
      <c r="E238" s="4">
        <f>DCO!C238*'Feedstock Conversions'!B$14</f>
        <v>597.81406718924973</v>
      </c>
      <c r="F238" s="4">
        <f>DCO!C238*'Feedstock Conversions'!B$8</f>
        <v>670.71822172452403</v>
      </c>
      <c r="H238" s="4">
        <f>'Fuel Values'!B238-DCO!I238-DCO!J238-DCO!K238</f>
        <v>185.41570187338209</v>
      </c>
      <c r="I238" s="18">
        <f>('LCFS Values'!$E$6-$AA$4)/1000000*'LCFS Values'!B238*'LCFS Values'!$G$2*100</f>
        <v>56.559298126617954</v>
      </c>
      <c r="J238" s="4">
        <f>'RIN Values'!C238</f>
        <v>234.52499999999998</v>
      </c>
      <c r="K238" s="4">
        <f>'Fixed Credits Value'!B238</f>
        <v>100</v>
      </c>
      <c r="L238" s="4">
        <f t="shared" si="23"/>
        <v>576.5</v>
      </c>
      <c r="M238" s="4">
        <f>L238/'Feedstock Conversions'!B$21</f>
        <v>73.364723848307463</v>
      </c>
      <c r="O238" s="4">
        <f>'Fuel Values'!C238*100</f>
        <v>240.48</v>
      </c>
      <c r="P238" s="18">
        <f>('LCFS Values'!$E$5-AB$4)/1000000*'LCFS Values'!B238*'LCFS Values'!$G$2*100</f>
        <v>51.162474370583332</v>
      </c>
      <c r="Q238" s="4">
        <f>'RIN Values'!D238</f>
        <v>265.79499999999996</v>
      </c>
      <c r="R238" s="4">
        <f>'Fixed Credits Value'!B238</f>
        <v>100</v>
      </c>
      <c r="S238" s="4">
        <f>'Fixed Credits Value'!C238</f>
        <v>16</v>
      </c>
      <c r="T238" s="4">
        <f t="shared" si="28"/>
        <v>673.43747437058323</v>
      </c>
      <c r="U238" s="4">
        <f>T238/'Feedstock Conversions'!B$9</f>
        <v>71.833330599528878</v>
      </c>
      <c r="W238" s="4">
        <f t="shared" si="24"/>
        <v>-21.314067189249727</v>
      </c>
      <c r="X238" s="4">
        <f t="shared" si="29"/>
        <v>96.937474370583232</v>
      </c>
      <c r="AE238" s="4">
        <f>$B238+'Rail Costs'!K238</f>
        <v>68.813538633818595</v>
      </c>
      <c r="AF238" s="4">
        <v>66.8</v>
      </c>
      <c r="AG238" s="4">
        <f>B238+'Rail Costs'!M238</f>
        <v>71.540615901455766</v>
      </c>
      <c r="AH238" s="4">
        <v>67.3</v>
      </c>
      <c r="AI238" s="4">
        <v>67.875</v>
      </c>
      <c r="AJ238" s="4">
        <v>66.95</v>
      </c>
      <c r="AM238" s="4">
        <f>$L238-(AE238*'Feedstock Conversions'!$B$14)-'Rail Costs'!Q238</f>
        <v>7.6768700475365002</v>
      </c>
      <c r="AN238" s="4">
        <f>$L238-(AF238*'Feedstock Conversions'!$B$14)-'Rail Costs'!R238</f>
        <v>24.688989350476234</v>
      </c>
      <c r="AO238" s="4">
        <f>$L238-(AG238*'Feedstock Conversions'!$B$14)-'Rail Costs'!S238</f>
        <v>-13.976316905588089</v>
      </c>
      <c r="AP238" s="4">
        <f>$L238-(AH238*'Feedstock Conversions'!$B$14)-'Rail Costs'!T238</f>
        <v>20.304654137951459</v>
      </c>
      <c r="AQ238" s="4">
        <f>$L238-(AI238*'Feedstock Conversions'!$B$14)-'Rail Costs'!U238</f>
        <v>15.770117282539669</v>
      </c>
      <c r="AR238" s="4">
        <f>$L238-(AJ238*'Feedstock Conversions'!$B$14)-'Rail Costs'!V238</f>
        <v>22.307584965541622</v>
      </c>
      <c r="AT238" s="4">
        <f>$T238-(AE238*'Feedstock Conversions'!$B$8)-'Rail Costs'!Q238</f>
        <v>35.800805784301176</v>
      </c>
      <c r="AU238" s="4">
        <f>$T238-(AF238*'Feedstock Conversions'!$B$8)-'Rail Costs'!R238</f>
        <v>54.826463721059397</v>
      </c>
      <c r="AV238" s="4">
        <f>$T238-(AG238*'Feedstock Conversions'!$B$8)-'Rail Costs'!S238</f>
        <v>11.420541563539349</v>
      </c>
      <c r="AW238" s="4">
        <f>$T238-(AH238*'Feedstock Conversions'!$B$8)-'Rail Costs'!T238</f>
        <v>49.942128508534623</v>
      </c>
      <c r="AX238" s="4">
        <f>$T238-(AI238*'Feedstock Conversions'!$B$8)-'Rail Costs'!U238</f>
        <v>44.832591653122897</v>
      </c>
      <c r="AY238" s="4">
        <f>$T238-(AJ238*'Feedstock Conversions'!$B$8)-'Rail Costs'!V238</f>
        <v>52.295059336124922</v>
      </c>
      <c r="BH238">
        <f t="shared" si="26"/>
        <v>28</v>
      </c>
      <c r="BI238">
        <f t="shared" si="27"/>
        <v>2023</v>
      </c>
      <c r="BJ238">
        <f t="shared" si="25"/>
        <v>7</v>
      </c>
    </row>
    <row r="239" spans="1:62" x14ac:dyDescent="0.2">
      <c r="A239" s="11">
        <v>45128</v>
      </c>
      <c r="B239" s="4">
        <v>68.5</v>
      </c>
      <c r="C239" s="4">
        <f>DCO!B239+'Rail Costs'!B239</f>
        <v>73.954154535274355</v>
      </c>
      <c r="E239" s="4">
        <f>DCO!C239*'Feedstock Conversions'!B$14</f>
        <v>606.42406718924963</v>
      </c>
      <c r="F239" s="4">
        <f>DCO!C239*'Feedstock Conversions'!B$8</f>
        <v>680.378221724524</v>
      </c>
      <c r="H239" s="4">
        <f>'Fuel Values'!B239-DCO!I239-DCO!J239-DCO!K239</f>
        <v>187.62776738142134</v>
      </c>
      <c r="I239" s="18">
        <f>('LCFS Values'!$E$6-$AA$4)/1000000*'LCFS Values'!B239*'LCFS Values'!$G$2*100</f>
        <v>57.147232618578627</v>
      </c>
      <c r="J239" s="4">
        <f>'RIN Values'!C239</f>
        <v>232.72500000000002</v>
      </c>
      <c r="K239" s="4">
        <f>'Fixed Credits Value'!B239</f>
        <v>100</v>
      </c>
      <c r="L239" s="4">
        <f t="shared" si="23"/>
        <v>577.5</v>
      </c>
      <c r="M239" s="4">
        <f>L239/'Feedstock Conversions'!B$21</f>
        <v>73.491982692797151</v>
      </c>
      <c r="O239" s="4">
        <f>'Fuel Values'!C239*100</f>
        <v>245.89</v>
      </c>
      <c r="P239" s="18">
        <f>('LCFS Values'!$E$5-AB$4)/1000000*'LCFS Values'!B239*'LCFS Values'!$G$2*100</f>
        <v>51.694308823500002</v>
      </c>
      <c r="Q239" s="4">
        <f>'RIN Values'!D239</f>
        <v>263.755</v>
      </c>
      <c r="R239" s="4">
        <f>'Fixed Credits Value'!B239</f>
        <v>100</v>
      </c>
      <c r="S239" s="4">
        <f>'Fixed Credits Value'!C239</f>
        <v>16</v>
      </c>
      <c r="T239" s="4">
        <f t="shared" si="28"/>
        <v>677.33930882350001</v>
      </c>
      <c r="U239" s="4">
        <f>T239/'Feedstock Conversions'!B$9</f>
        <v>72.249526274506664</v>
      </c>
      <c r="W239" s="4">
        <f t="shared" si="24"/>
        <v>-28.924067189249627</v>
      </c>
      <c r="X239" s="4">
        <f t="shared" si="29"/>
        <v>99.839308823500005</v>
      </c>
      <c r="AE239" s="4">
        <f>$B239+'Rail Costs'!K239</f>
        <v>69.863538633818592</v>
      </c>
      <c r="AF239" s="4">
        <v>68.099999999999994</v>
      </c>
      <c r="AG239" s="4">
        <f>B239+'Rail Costs'!M239</f>
        <v>72.590615901455763</v>
      </c>
      <c r="AH239" s="4">
        <v>69.349999999999994</v>
      </c>
      <c r="AI239" s="4">
        <v>68.674999999999997</v>
      </c>
      <c r="AJ239" s="4">
        <v>68.2</v>
      </c>
      <c r="AM239" s="4">
        <f>$L239-(AE239*'Feedstock Conversions'!$B$14)-'Rail Costs'!Q239</f>
        <v>6.687004753648651E-2</v>
      </c>
      <c r="AN239" s="4">
        <f>$L239-(AF239*'Feedstock Conversions'!$B$14)-'Rail Costs'!R239</f>
        <v>15.02898935047615</v>
      </c>
      <c r="AO239" s="4">
        <f>$L239-(AG239*'Feedstock Conversions'!$B$14)-'Rail Costs'!S239</f>
        <v>-21.586316905588102</v>
      </c>
      <c r="AP239" s="4">
        <f>$L239-(AH239*'Feedstock Conversions'!$B$14)-'Rail Costs'!T239</f>
        <v>4.4946541379514002</v>
      </c>
      <c r="AQ239" s="4">
        <f>$L239-(AI239*'Feedstock Conversions'!$B$14)-'Rail Costs'!U239</f>
        <v>10.210117282539724</v>
      </c>
      <c r="AR239" s="4">
        <f>$L239-(AJ239*'Feedstock Conversions'!$B$14)-'Rail Costs'!V239</f>
        <v>13.057584965541622</v>
      </c>
      <c r="AT239" s="4">
        <f>$T239-(AE239*'Feedstock Conversions'!$B$8)-'Rail Costs'!Q239</f>
        <v>30.042640237217984</v>
      </c>
      <c r="AU239" s="4">
        <f>$T239-(AF239*'Feedstock Conversions'!$B$8)-'Rail Costs'!R239</f>
        <v>46.768298173976248</v>
      </c>
      <c r="AV239" s="4">
        <f>$T239-(AG239*'Feedstock Conversions'!$B$8)-'Rail Costs'!S239</f>
        <v>5.6623760164561547</v>
      </c>
      <c r="AW239" s="4">
        <f>$T239-(AH239*'Feedstock Conversions'!$B$8)-'Rail Costs'!T239</f>
        <v>34.983962961451496</v>
      </c>
      <c r="AX239" s="4">
        <f>$T239-(AI239*'Feedstock Conversions'!$B$8)-'Rail Costs'!U239</f>
        <v>41.374426106039657</v>
      </c>
      <c r="AY239" s="4">
        <f>$T239-(AJ239*'Feedstock Conversions'!$B$8)-'Rail Costs'!V239</f>
        <v>44.696893789041695</v>
      </c>
      <c r="BH239">
        <f t="shared" si="26"/>
        <v>29</v>
      </c>
      <c r="BI239">
        <f t="shared" si="27"/>
        <v>2023</v>
      </c>
      <c r="BJ239">
        <f t="shared" si="25"/>
        <v>7</v>
      </c>
    </row>
    <row r="240" spans="1:62" x14ac:dyDescent="0.2">
      <c r="A240" s="11">
        <v>45135</v>
      </c>
      <c r="B240" s="4">
        <v>68.8</v>
      </c>
      <c r="C240" s="4">
        <f>DCO!B240+'Rail Costs'!B240</f>
        <v>74.254154535274353</v>
      </c>
      <c r="E240" s="4">
        <f>DCO!C240*'Feedstock Conversions'!B$14</f>
        <v>608.88406718924966</v>
      </c>
      <c r="F240" s="4">
        <f>DCO!C240*'Feedstock Conversions'!B$8</f>
        <v>683.13822172452399</v>
      </c>
      <c r="H240" s="4">
        <f>'Fuel Values'!B240-DCO!I240-DCO!J240-DCO!K240</f>
        <v>240.55741978785272</v>
      </c>
      <c r="I240" s="18">
        <f>('LCFS Values'!$E$6-$AA$4)/1000000*'LCFS Values'!B240*'LCFS Values'!$G$2*100</f>
        <v>57.617580212147182</v>
      </c>
      <c r="J240" s="4">
        <f>'RIN Values'!C240</f>
        <v>234.82500000000002</v>
      </c>
      <c r="K240" s="4">
        <f>'Fixed Credits Value'!B240</f>
        <v>100</v>
      </c>
      <c r="L240" s="4">
        <f t="shared" si="23"/>
        <v>633</v>
      </c>
      <c r="M240" s="4">
        <f>L240/'Feedstock Conversions'!B$21</f>
        <v>80.554848561975064</v>
      </c>
      <c r="O240" s="4">
        <f>'Fuel Values'!C240*100</f>
        <v>276.16000000000003</v>
      </c>
      <c r="P240" s="18">
        <f>('LCFS Values'!$E$5-AB$4)/1000000*'LCFS Values'!B240*'LCFS Values'!$G$2*100</f>
        <v>52.119776385833326</v>
      </c>
      <c r="Q240" s="4">
        <f>'RIN Values'!D240</f>
        <v>266.13499999999999</v>
      </c>
      <c r="R240" s="4">
        <f>'Fixed Credits Value'!B240</f>
        <v>100</v>
      </c>
      <c r="S240" s="4">
        <f>'Fixed Credits Value'!C240</f>
        <v>16</v>
      </c>
      <c r="T240" s="4">
        <f t="shared" si="28"/>
        <v>710.41477638583342</v>
      </c>
      <c r="U240" s="4">
        <f>T240/'Feedstock Conversions'!B$9</f>
        <v>75.777576147822231</v>
      </c>
      <c r="W240" s="4">
        <f t="shared" si="24"/>
        <v>24.115932810750337</v>
      </c>
      <c r="X240" s="4">
        <f t="shared" si="29"/>
        <v>77.41477638583342</v>
      </c>
      <c r="AE240" s="4">
        <f>$B240+'Rail Costs'!K240</f>
        <v>70.16353863381859</v>
      </c>
      <c r="AF240" s="4">
        <v>69.95</v>
      </c>
      <c r="AG240" s="4">
        <f>B240+'Rail Costs'!M240</f>
        <v>72.89061590145576</v>
      </c>
      <c r="AH240" s="4">
        <v>69.25</v>
      </c>
      <c r="AI240" s="4">
        <v>69.95</v>
      </c>
      <c r="AJ240" s="4">
        <v>69.95</v>
      </c>
      <c r="AM240" s="4">
        <f>$L240-(AE240*'Feedstock Conversions'!$B$14)-'Rail Costs'!Q240</f>
        <v>53.10687004753656</v>
      </c>
      <c r="AN240" s="4">
        <f>$L240-(AF240*'Feedstock Conversions'!$B$14)-'Rail Costs'!R240</f>
        <v>55.358989350476193</v>
      </c>
      <c r="AO240" s="4">
        <f>$L240-(AG240*'Feedstock Conversions'!$B$14)-'Rail Costs'!S240</f>
        <v>31.453683094411975</v>
      </c>
      <c r="AP240" s="4">
        <f>$L240-(AH240*'Feedstock Conversions'!$B$14)-'Rail Costs'!T240</f>
        <v>60.81465413795145</v>
      </c>
      <c r="AQ240" s="4">
        <f>$L240-(AI240*'Feedstock Conversions'!$B$14)-'Rail Costs'!U240</f>
        <v>55.255117282539679</v>
      </c>
      <c r="AR240" s="4">
        <f>$L240-(AJ240*'Feedstock Conversions'!$B$14)-'Rail Costs'!V240</f>
        <v>54.207584965541713</v>
      </c>
      <c r="AT240" s="4">
        <f>$T240-(AE240*'Feedstock Conversions'!$B$8)-'Rail Costs'!Q240</f>
        <v>60.358107799551405</v>
      </c>
      <c r="AU240" s="4">
        <f>$T240-(AF240*'Feedstock Conversions'!$B$8)-'Rail Costs'!R240</f>
        <v>62.823765736309568</v>
      </c>
      <c r="AV240" s="4">
        <f>$T240-(AG240*'Feedstock Conversions'!$B$8)-'Rail Costs'!S240</f>
        <v>35.977843578789582</v>
      </c>
      <c r="AW240" s="4">
        <f>$T240-(AH240*'Feedstock Conversions'!$B$8)-'Rail Costs'!T240</f>
        <v>68.97943052378487</v>
      </c>
      <c r="AX240" s="4">
        <f>$T240-(AI240*'Feedstock Conversions'!$B$8)-'Rail Costs'!U240</f>
        <v>62.719893668373054</v>
      </c>
      <c r="AY240" s="4">
        <f>$T240-(AJ240*'Feedstock Conversions'!$B$8)-'Rail Costs'!V240</f>
        <v>61.672361351375088</v>
      </c>
      <c r="BH240">
        <f t="shared" si="26"/>
        <v>30</v>
      </c>
      <c r="BI240">
        <f t="shared" si="27"/>
        <v>2023</v>
      </c>
      <c r="BJ240">
        <f t="shared" si="25"/>
        <v>7</v>
      </c>
    </row>
    <row r="241" spans="1:62" x14ac:dyDescent="0.2">
      <c r="A241" s="11">
        <v>45142</v>
      </c>
      <c r="B241" s="4">
        <v>68.599999999999994</v>
      </c>
      <c r="C241" s="4">
        <f>DCO!B241+'Rail Costs'!B241</f>
        <v>74.05415453527435</v>
      </c>
      <c r="E241" s="4">
        <f>DCO!C241*'Feedstock Conversions'!B$14</f>
        <v>607.24406718924956</v>
      </c>
      <c r="F241" s="4">
        <f>DCO!C241*'Feedstock Conversions'!B$8</f>
        <v>681.29822172452396</v>
      </c>
      <c r="H241" s="4">
        <f>'Fuel Values'!B241-DCO!I241-DCO!J241-DCO!K241</f>
        <v>284.09298574155241</v>
      </c>
      <c r="I241" s="18">
        <f>('LCFS Values'!$E$6-$AA$4)/1000000*'LCFS Values'!B241*'LCFS Values'!$G$2*100</f>
        <v>59.107014258447585</v>
      </c>
      <c r="J241" s="4">
        <f>'RIN Values'!C241</f>
        <v>226.79999999999998</v>
      </c>
      <c r="K241" s="4">
        <f>'Fixed Credits Value'!B241</f>
        <v>100</v>
      </c>
      <c r="L241" s="4">
        <f t="shared" si="23"/>
        <v>670</v>
      </c>
      <c r="M241" s="4">
        <f>L241/'Feedstock Conversions'!B$21</f>
        <v>85.263425808093672</v>
      </c>
      <c r="O241" s="4">
        <f>'Fuel Values'!C241*100</f>
        <v>285.58</v>
      </c>
      <c r="P241" s="18">
        <f>('LCFS Values'!$E$5-AB$4)/1000000*'LCFS Values'!B241*'LCFS Values'!$G$2*100</f>
        <v>53.467090333222224</v>
      </c>
      <c r="Q241" s="4">
        <f>'RIN Values'!D241</f>
        <v>257.03999999999996</v>
      </c>
      <c r="R241" s="4">
        <f>'Fixed Credits Value'!B241</f>
        <v>100</v>
      </c>
      <c r="S241" s="4">
        <f>'Fixed Credits Value'!C241</f>
        <v>16</v>
      </c>
      <c r="T241" s="4">
        <f t="shared" si="28"/>
        <v>712.08709033322225</v>
      </c>
      <c r="U241" s="4">
        <f>T241/'Feedstock Conversions'!B$9</f>
        <v>75.955956302210367</v>
      </c>
      <c r="W241" s="4">
        <f t="shared" si="24"/>
        <v>62.755932810750437</v>
      </c>
      <c r="X241" s="4">
        <f t="shared" si="29"/>
        <v>42.08709033322225</v>
      </c>
      <c r="AE241" s="4">
        <f>$B241+'Rail Costs'!K241</f>
        <v>69.963538633818587</v>
      </c>
      <c r="AF241" s="4">
        <v>69.3</v>
      </c>
      <c r="AG241" s="4">
        <f>B241+'Rail Costs'!M241</f>
        <v>72.690615901455757</v>
      </c>
      <c r="AH241" s="4">
        <v>69.25</v>
      </c>
      <c r="AI241" s="4">
        <v>69.083299999999994</v>
      </c>
      <c r="AJ241" s="4">
        <v>69.05</v>
      </c>
      <c r="AM241" s="4">
        <f>$L241-(AE241*'Feedstock Conversions'!$B$14)-'Rail Costs'!Q241</f>
        <v>91.746870047536547</v>
      </c>
      <c r="AN241" s="4">
        <f>$L241-(AF241*'Feedstock Conversions'!$B$14)-'Rail Costs'!R241</f>
        <v>97.688989350476234</v>
      </c>
      <c r="AO241" s="4">
        <f>$L241-(AG241*'Feedstock Conversions'!$B$14)-'Rail Costs'!S241</f>
        <v>70.093683094411958</v>
      </c>
      <c r="AP241" s="4">
        <f>$L241-(AH241*'Feedstock Conversions'!$B$14)-'Rail Costs'!T241</f>
        <v>97.81465413795145</v>
      </c>
      <c r="AQ241" s="4">
        <f>$L241-(AI241*'Feedstock Conversions'!$B$14)-'Rail Costs'!U241</f>
        <v>99.362057282539695</v>
      </c>
      <c r="AR241" s="4">
        <f>$L241-(AJ241*'Feedstock Conversions'!$B$14)-'Rail Costs'!V241</f>
        <v>98.587584965541708</v>
      </c>
      <c r="AT241" s="4">
        <f>$T241-(AE241*'Feedstock Conversions'!$B$8)-'Rail Costs'!Q241</f>
        <v>63.870421746940266</v>
      </c>
      <c r="AU241" s="4">
        <f>$T241-(AF241*'Feedstock Conversions'!$B$8)-'Rail Costs'!R241</f>
        <v>70.476079683698416</v>
      </c>
      <c r="AV241" s="4">
        <f>$T241-(AG241*'Feedstock Conversions'!$B$8)-'Rail Costs'!S241</f>
        <v>39.490157526178443</v>
      </c>
      <c r="AW241" s="4">
        <f>$T241-(AH241*'Feedstock Conversions'!$B$8)-'Rail Costs'!T241</f>
        <v>70.6517444711737</v>
      </c>
      <c r="AX241" s="4">
        <f>$T241-(AI241*'Feedstock Conversions'!$B$8)-'Rail Costs'!U241</f>
        <v>72.365847615761936</v>
      </c>
      <c r="AY241" s="4">
        <f>$T241-(AJ241*'Feedstock Conversions'!$B$8)-'Rail Costs'!V241</f>
        <v>71.624675298764004</v>
      </c>
      <c r="BH241">
        <f t="shared" si="26"/>
        <v>31</v>
      </c>
      <c r="BI241">
        <f t="shared" si="27"/>
        <v>2023</v>
      </c>
      <c r="BJ241">
        <f t="shared" si="25"/>
        <v>8</v>
      </c>
    </row>
    <row r="242" spans="1:62" x14ac:dyDescent="0.2">
      <c r="A242" s="11">
        <v>45149</v>
      </c>
      <c r="B242" s="4">
        <v>68.2</v>
      </c>
      <c r="C242" s="4">
        <f>DCO!B242+'Rail Costs'!B242</f>
        <v>73.654154535274358</v>
      </c>
      <c r="E242" s="4">
        <f>DCO!C242*'Feedstock Conversions'!B$14</f>
        <v>603.9640671892497</v>
      </c>
      <c r="F242" s="4">
        <f>DCO!C242*'Feedstock Conversions'!B$8</f>
        <v>677.61822172452401</v>
      </c>
      <c r="H242" s="4">
        <f>'Fuel Values'!B242-DCO!I242-DCO!J242-DCO!K242</f>
        <v>290.42090018014119</v>
      </c>
      <c r="I242" s="18">
        <f>('LCFS Values'!$E$6-$AA$4)/1000000*'LCFS Values'!B242*'LCFS Values'!$G$2*100</f>
        <v>61.92909981985887</v>
      </c>
      <c r="J242" s="4">
        <f>'RIN Values'!C242</f>
        <v>220.64999999999998</v>
      </c>
      <c r="K242" s="4">
        <f>'Fixed Credits Value'!B242</f>
        <v>100</v>
      </c>
      <c r="L242" s="4">
        <f t="shared" si="23"/>
        <v>673</v>
      </c>
      <c r="M242" s="4">
        <f>L242/'Feedstock Conversions'!B$21</f>
        <v>85.645202341562737</v>
      </c>
      <c r="O242" s="4">
        <f>'Fuel Values'!C242*100</f>
        <v>309.74</v>
      </c>
      <c r="P242" s="18">
        <f>('LCFS Values'!$E$5-AB$4)/1000000*'LCFS Values'!B242*'LCFS Values'!$G$2*100</f>
        <v>56.019895707222226</v>
      </c>
      <c r="Q242" s="4">
        <f>'RIN Values'!D242</f>
        <v>250.07</v>
      </c>
      <c r="R242" s="4">
        <f>'Fixed Credits Value'!B242</f>
        <v>100</v>
      </c>
      <c r="S242" s="4">
        <f>'Fixed Credits Value'!C242</f>
        <v>16</v>
      </c>
      <c r="T242" s="4">
        <f t="shared" si="28"/>
        <v>731.82989570722225</v>
      </c>
      <c r="U242" s="4">
        <f>T242/'Feedstock Conversions'!B$9</f>
        <v>78.0618555421037</v>
      </c>
      <c r="W242" s="4">
        <f t="shared" si="24"/>
        <v>69.035932810750296</v>
      </c>
      <c r="X242" s="4">
        <f t="shared" si="29"/>
        <v>58.829895707222249</v>
      </c>
      <c r="AE242" s="4">
        <f>$B242+'Rail Costs'!K242</f>
        <v>69.563538633818595</v>
      </c>
      <c r="AF242" s="4">
        <v>68.7</v>
      </c>
      <c r="AG242" s="4">
        <f>B242+'Rail Costs'!M242</f>
        <v>72.290615901455766</v>
      </c>
      <c r="AH242" s="4">
        <v>67.900000000000006</v>
      </c>
      <c r="AI242" s="4">
        <v>68.5</v>
      </c>
      <c r="AJ242" s="4">
        <v>68.7</v>
      </c>
      <c r="AM242" s="4">
        <f>$L242-(AE242*'Feedstock Conversions'!$B$14)-'Rail Costs'!Q242</f>
        <v>98.026870047536519</v>
      </c>
      <c r="AN242" s="4">
        <f>$L242-(AF242*'Feedstock Conversions'!$B$14)-'Rail Costs'!R242</f>
        <v>105.60898935047619</v>
      </c>
      <c r="AO242" s="4">
        <f>$L242-(AG242*'Feedstock Conversions'!$B$14)-'Rail Costs'!S242</f>
        <v>76.37368309441193</v>
      </c>
      <c r="AP242" s="4">
        <f>$L242-(AH242*'Feedstock Conversions'!$B$14)-'Rail Costs'!T242</f>
        <v>111.88465413795139</v>
      </c>
      <c r="AQ242" s="4">
        <f>$L242-(AI242*'Feedstock Conversions'!$B$14)-'Rail Costs'!U242</f>
        <v>107.14511728253967</v>
      </c>
      <c r="AR242" s="4">
        <f>$L242-(AJ242*'Feedstock Conversions'!$B$14)-'Rail Costs'!V242</f>
        <v>104.45758496554171</v>
      </c>
      <c r="AT242" s="4">
        <f>$T242-(AE242*'Feedstock Conversions'!$B$8)-'Rail Costs'!Q242</f>
        <v>87.293227120940102</v>
      </c>
      <c r="AU242" s="4">
        <f>$T242-(AF242*'Feedstock Conversions'!$B$8)-'Rail Costs'!R242</f>
        <v>95.738885057698397</v>
      </c>
      <c r="AV242" s="4">
        <f>$T242-(AG242*'Feedstock Conversions'!$B$8)-'Rail Costs'!S242</f>
        <v>62.912962900178393</v>
      </c>
      <c r="AW242" s="4">
        <f>$T242-(AH242*'Feedstock Conversions'!$B$8)-'Rail Costs'!T242</f>
        <v>102.81454984517366</v>
      </c>
      <c r="AX242" s="4">
        <f>$T242-(AI242*'Feedstock Conversions'!$B$8)-'Rail Costs'!U242</f>
        <v>97.475012989761922</v>
      </c>
      <c r="AY242" s="4">
        <f>$T242-(AJ242*'Feedstock Conversions'!$B$8)-'Rail Costs'!V242</f>
        <v>94.587480672763917</v>
      </c>
      <c r="BH242">
        <f t="shared" si="26"/>
        <v>32</v>
      </c>
      <c r="BI242">
        <f t="shared" si="27"/>
        <v>2023</v>
      </c>
      <c r="BJ242">
        <f t="shared" si="25"/>
        <v>8</v>
      </c>
    </row>
    <row r="243" spans="1:62" x14ac:dyDescent="0.2">
      <c r="A243" s="11">
        <v>45156</v>
      </c>
      <c r="B243" s="4">
        <v>68.400000000000006</v>
      </c>
      <c r="C243" s="4">
        <f>DCO!B243+'Rail Costs'!B243</f>
        <v>73.854154535274361</v>
      </c>
      <c r="E243" s="4">
        <f>DCO!C243*'Feedstock Conversions'!B$14</f>
        <v>605.60406718924969</v>
      </c>
      <c r="F243" s="4">
        <f>DCO!C243*'Feedstock Conversions'!B$8</f>
        <v>679.45822172452404</v>
      </c>
      <c r="H243" s="4">
        <f>'Fuel Values'!B243-DCO!I243-DCO!J243-DCO!K243</f>
        <v>277.88974821936995</v>
      </c>
      <c r="I243" s="18">
        <f>('LCFS Values'!$E$6-$AA$4)/1000000*'LCFS Values'!B243*'LCFS Values'!$G$2*100</f>
        <v>62.360251780630037</v>
      </c>
      <c r="J243" s="4">
        <f>'RIN Values'!C243</f>
        <v>216.75</v>
      </c>
      <c r="K243" s="4">
        <f>'Fixed Credits Value'!B243</f>
        <v>100</v>
      </c>
      <c r="L243" s="4">
        <f t="shared" si="23"/>
        <v>657</v>
      </c>
      <c r="M243" s="4">
        <f>L243/'Feedstock Conversions'!B$21</f>
        <v>83.609060829727667</v>
      </c>
      <c r="O243" s="4">
        <f>'Fuel Values'!C243*100</f>
        <v>320.84999999999997</v>
      </c>
      <c r="P243" s="18">
        <f>('LCFS Values'!$E$5-AB$4)/1000000*'LCFS Values'!B243*'LCFS Values'!$G$2*100</f>
        <v>56.409907639361101</v>
      </c>
      <c r="Q243" s="4">
        <f>'RIN Values'!D243</f>
        <v>245.65</v>
      </c>
      <c r="R243" s="4">
        <f>'Fixed Credits Value'!B243</f>
        <v>100</v>
      </c>
      <c r="S243" s="4">
        <f>'Fixed Credits Value'!C243</f>
        <v>16</v>
      </c>
      <c r="T243" s="4">
        <f t="shared" si="28"/>
        <v>738.90990763936111</v>
      </c>
      <c r="U243" s="4">
        <f>T243/'Feedstock Conversions'!B$9</f>
        <v>78.817056814865182</v>
      </c>
      <c r="W243" s="4">
        <f t="shared" si="24"/>
        <v>51.39593281075031</v>
      </c>
      <c r="X243" s="4">
        <f t="shared" si="29"/>
        <v>81.909907639361109</v>
      </c>
      <c r="AE243" s="4">
        <f>$B243+'Rail Costs'!K243</f>
        <v>69.763538633818598</v>
      </c>
      <c r="AF243" s="4">
        <v>68.599999999999994</v>
      </c>
      <c r="AG243" s="4">
        <f>B243+'Rail Costs'!M243</f>
        <v>72.490615901455769</v>
      </c>
      <c r="AH243" s="4">
        <v>68.2</v>
      </c>
      <c r="AI243" s="4">
        <v>68.7</v>
      </c>
      <c r="AJ243" s="4">
        <v>68.7</v>
      </c>
      <c r="AM243" s="4">
        <f>$L243-(AE243*'Feedstock Conversions'!$B$14)-'Rail Costs'!Q243</f>
        <v>80.386870047536419</v>
      </c>
      <c r="AN243" s="4">
        <f>$L243-(AF243*'Feedstock Conversions'!$B$14)-'Rail Costs'!R243</f>
        <v>90.428989350476243</v>
      </c>
      <c r="AO243" s="4">
        <f>$L243-(AG243*'Feedstock Conversions'!$B$14)-'Rail Costs'!S243</f>
        <v>58.733683094411838</v>
      </c>
      <c r="AP243" s="4">
        <f>$L243-(AH243*'Feedstock Conversions'!$B$14)-'Rail Costs'!T243</f>
        <v>93.42465413795135</v>
      </c>
      <c r="AQ243" s="4">
        <f>$L243-(AI243*'Feedstock Conversions'!$B$14)-'Rail Costs'!U243</f>
        <v>89.505117282539686</v>
      </c>
      <c r="AR243" s="4">
        <f>$L243-(AJ243*'Feedstock Conversions'!$B$14)-'Rail Costs'!V243</f>
        <v>88.457584965541713</v>
      </c>
      <c r="AT243" s="4">
        <f>$T243-(AE243*'Feedstock Conversions'!$B$8)-'Rail Costs'!Q243</f>
        <v>92.53323905307893</v>
      </c>
      <c r="AU243" s="4">
        <f>$T243-(AF243*'Feedstock Conversions'!$B$8)-'Rail Costs'!R243</f>
        <v>103.73889698983733</v>
      </c>
      <c r="AV243" s="4">
        <f>$T243-(AG243*'Feedstock Conversions'!$B$8)-'Rail Costs'!S243</f>
        <v>68.152974832317213</v>
      </c>
      <c r="AW243" s="4">
        <f>$T243-(AH243*'Feedstock Conversions'!$B$8)-'Rail Costs'!T243</f>
        <v>107.13456177731253</v>
      </c>
      <c r="AX243" s="4">
        <f>$T243-(AI243*'Feedstock Conversions'!$B$8)-'Rail Costs'!U243</f>
        <v>102.71502492190075</v>
      </c>
      <c r="AY243" s="4">
        <f>$T243-(AJ243*'Feedstock Conversions'!$B$8)-'Rail Costs'!V243</f>
        <v>101.66749260490278</v>
      </c>
      <c r="BH243">
        <f t="shared" si="26"/>
        <v>33</v>
      </c>
      <c r="BI243">
        <f t="shared" si="27"/>
        <v>2023</v>
      </c>
      <c r="BJ243">
        <f t="shared" si="25"/>
        <v>8</v>
      </c>
    </row>
    <row r="244" spans="1:62" x14ac:dyDescent="0.2">
      <c r="A244" s="11">
        <v>45163</v>
      </c>
      <c r="B244" s="4">
        <v>68.5</v>
      </c>
      <c r="C244" s="4">
        <f>DCO!B244+'Rail Costs'!B244</f>
        <v>73.954154535274355</v>
      </c>
      <c r="E244" s="4">
        <f>DCO!C244*'Feedstock Conversions'!B$14</f>
        <v>606.42406718924963</v>
      </c>
      <c r="F244" s="4">
        <f>DCO!C244*'Feedstock Conversions'!B$8</f>
        <v>680.378221724524</v>
      </c>
      <c r="H244" s="4">
        <f>'Fuel Values'!B244-DCO!I244-DCO!J244-DCO!K244</f>
        <v>272.05481283608879</v>
      </c>
      <c r="I244" s="18">
        <f>('LCFS Values'!$E$6-$AA$4)/1000000*'LCFS Values'!B244*'LCFS Values'!$G$2*100</f>
        <v>61.145187163911288</v>
      </c>
      <c r="J244" s="4">
        <f>'RIN Values'!C244</f>
        <v>211.79999999999998</v>
      </c>
      <c r="K244" s="4">
        <f>'Fixed Credits Value'!B244</f>
        <v>100</v>
      </c>
      <c r="L244" s="4">
        <f t="shared" si="23"/>
        <v>645</v>
      </c>
      <c r="M244" s="4">
        <f>L244/'Feedstock Conversions'!B$21</f>
        <v>82.081954695851365</v>
      </c>
      <c r="O244" s="4">
        <f>'Fuel Values'!C244*100</f>
        <v>319.79000000000002</v>
      </c>
      <c r="P244" s="18">
        <f>('LCFS Values'!$E$5-AB$4)/1000000*'LCFS Values'!B244*'LCFS Values'!$G$2*100</f>
        <v>55.310783103333328</v>
      </c>
      <c r="Q244" s="4">
        <f>'RIN Values'!D244</f>
        <v>240.03999999999996</v>
      </c>
      <c r="R244" s="4">
        <f>'Fixed Credits Value'!B244</f>
        <v>100</v>
      </c>
      <c r="S244" s="4">
        <f>'Fixed Credits Value'!C244</f>
        <v>16</v>
      </c>
      <c r="T244" s="4">
        <f t="shared" si="28"/>
        <v>731.14078310333332</v>
      </c>
      <c r="U244" s="4">
        <f>T244/'Feedstock Conversions'!B$9</f>
        <v>77.988350197688888</v>
      </c>
      <c r="W244" s="4">
        <f t="shared" si="24"/>
        <v>38.575932810750373</v>
      </c>
      <c r="X244" s="4">
        <f t="shared" si="29"/>
        <v>86.14078310333332</v>
      </c>
      <c r="AE244" s="4">
        <f>$B244+'Rail Costs'!K244</f>
        <v>69.863538633818592</v>
      </c>
      <c r="AF244" s="4">
        <v>69.05</v>
      </c>
      <c r="AG244" s="4">
        <f>B244+'Rail Costs'!M244</f>
        <v>72.590615901455763</v>
      </c>
      <c r="AH244" s="4">
        <v>67.3</v>
      </c>
      <c r="AI244" s="4">
        <v>67.7</v>
      </c>
      <c r="AJ244" s="4">
        <v>68.5</v>
      </c>
      <c r="AM244" s="4">
        <f>$L244-(AE244*'Feedstock Conversions'!$B$14)-'Rail Costs'!Q244</f>
        <v>67.566870047536483</v>
      </c>
      <c r="AN244" s="4">
        <f>$L244-(AF244*'Feedstock Conversions'!$B$14)-'Rail Costs'!R244</f>
        <v>74.738989350476189</v>
      </c>
      <c r="AO244" s="4">
        <f>$L244-(AG244*'Feedstock Conversions'!$B$14)-'Rail Costs'!S244</f>
        <v>45.913683094411901</v>
      </c>
      <c r="AP244" s="4">
        <f>$L244-(AH244*'Feedstock Conversions'!$B$14)-'Rail Costs'!T244</f>
        <v>88.804654137951459</v>
      </c>
      <c r="AQ244" s="4">
        <f>$L244-(AI244*'Feedstock Conversions'!$B$14)-'Rail Costs'!U244</f>
        <v>85.705117282539618</v>
      </c>
      <c r="AR244" s="4">
        <f>$L244-(AJ244*'Feedstock Conversions'!$B$14)-'Rail Costs'!V244</f>
        <v>78.097584965541699</v>
      </c>
      <c r="AT244" s="4">
        <f>$T244-(AE244*'Feedstock Conversions'!$B$8)-'Rail Costs'!Q244</f>
        <v>83.844114517051295</v>
      </c>
      <c r="AU244" s="4">
        <f>$T244-(AF244*'Feedstock Conversions'!$B$8)-'Rail Costs'!R244</f>
        <v>91.829772453809554</v>
      </c>
      <c r="AV244" s="4">
        <f>$T244-(AG244*'Feedstock Conversions'!$B$8)-'Rail Costs'!S244</f>
        <v>59.463850296289472</v>
      </c>
      <c r="AW244" s="4">
        <f>$T244-(AH244*'Feedstock Conversions'!$B$8)-'Rail Costs'!T244</f>
        <v>107.64543724128471</v>
      </c>
      <c r="AX244" s="4">
        <f>$T244-(AI244*'Feedstock Conversions'!$B$8)-'Rail Costs'!U244</f>
        <v>104.14590038587289</v>
      </c>
      <c r="AY244" s="4">
        <f>$T244-(AJ244*'Feedstock Conversions'!$B$8)-'Rail Costs'!V244</f>
        <v>95.738368068875019</v>
      </c>
      <c r="BH244">
        <f t="shared" si="26"/>
        <v>34</v>
      </c>
      <c r="BI244">
        <f t="shared" si="27"/>
        <v>2023</v>
      </c>
      <c r="BJ244">
        <f t="shared" si="25"/>
        <v>8</v>
      </c>
    </row>
    <row r="245" spans="1:62" x14ac:dyDescent="0.2">
      <c r="A245" s="11">
        <v>45170</v>
      </c>
      <c r="B245" s="4">
        <v>67.400000000000006</v>
      </c>
      <c r="C245" s="4">
        <f>DCO!B245+'Rail Costs'!B245</f>
        <v>72.854154535274361</v>
      </c>
      <c r="E245" s="4">
        <f>DCO!C245*'Feedstock Conversions'!B$14</f>
        <v>597.40406718924976</v>
      </c>
      <c r="F245" s="4">
        <f>DCO!C245*'Feedstock Conversions'!B$8</f>
        <v>670.25822172452411</v>
      </c>
      <c r="H245" s="4">
        <f>'Fuel Values'!B245-DCO!I245-DCO!J245-DCO!K245</f>
        <v>272.06159536727819</v>
      </c>
      <c r="I245" s="18">
        <f>('LCFS Values'!$E$6-$AA$4)/1000000*'LCFS Values'!B245*'LCFS Values'!$G$2*100</f>
        <v>60.988404632721767</v>
      </c>
      <c r="J245" s="4">
        <f>'RIN Values'!C245</f>
        <v>211.95000000000002</v>
      </c>
      <c r="K245" s="4">
        <f>'Fixed Credits Value'!B245</f>
        <v>100</v>
      </c>
      <c r="L245" s="4">
        <f t="shared" si="23"/>
        <v>645</v>
      </c>
      <c r="M245" s="4">
        <f>L245/'Feedstock Conversions'!B$21</f>
        <v>82.081954695851365</v>
      </c>
      <c r="O245" s="4">
        <f>'Fuel Values'!C245*100</f>
        <v>330.53</v>
      </c>
      <c r="P245" s="18">
        <f>('LCFS Values'!$E$5-AB$4)/1000000*'LCFS Values'!B245*'LCFS Values'!$G$2*100</f>
        <v>55.168960582555549</v>
      </c>
      <c r="Q245" s="4">
        <f>'RIN Values'!D245</f>
        <v>240.21</v>
      </c>
      <c r="R245" s="4">
        <f>'Fixed Credits Value'!B245</f>
        <v>100</v>
      </c>
      <c r="S245" s="4">
        <f>'Fixed Credits Value'!C245</f>
        <v>16</v>
      </c>
      <c r="T245" s="4">
        <f t="shared" si="28"/>
        <v>741.90896058255555</v>
      </c>
      <c r="U245" s="4">
        <f>T245/'Feedstock Conversions'!B$9</f>
        <v>79.136955795472588</v>
      </c>
      <c r="W245" s="4">
        <f t="shared" si="24"/>
        <v>47.595932810750242</v>
      </c>
      <c r="X245" s="4">
        <f t="shared" si="29"/>
        <v>96.908960582555551</v>
      </c>
      <c r="AE245" s="4">
        <f>$B245+'Rail Costs'!K245</f>
        <v>68.763538633818598</v>
      </c>
      <c r="AF245" s="4">
        <v>68</v>
      </c>
      <c r="AG245" s="4">
        <f>B245+'Rail Costs'!M245</f>
        <v>71.490615901455769</v>
      </c>
      <c r="AH245" s="4">
        <v>66.5</v>
      </c>
      <c r="AI245" s="4">
        <v>68.25</v>
      </c>
      <c r="AJ245" s="4">
        <v>68</v>
      </c>
      <c r="AM245" s="4">
        <f>$L245-(AE245*'Feedstock Conversions'!$B$14)-'Rail Costs'!Q245</f>
        <v>76.586870047536465</v>
      </c>
      <c r="AN245" s="4">
        <f>$L245-(AF245*'Feedstock Conversions'!$B$14)-'Rail Costs'!R245</f>
        <v>83.348989350476202</v>
      </c>
      <c r="AO245" s="4">
        <f>$L245-(AG245*'Feedstock Conversions'!$B$14)-'Rail Costs'!S245</f>
        <v>54.933683094411883</v>
      </c>
      <c r="AP245" s="4">
        <f>$L245-(AH245*'Feedstock Conversions'!$B$14)-'Rail Costs'!T245</f>
        <v>95.364654137951405</v>
      </c>
      <c r="AQ245" s="4">
        <f>$L245-(AI245*'Feedstock Conversions'!$B$14)-'Rail Costs'!U245</f>
        <v>81.195117282539627</v>
      </c>
      <c r="AR245" s="4">
        <f>$L245-(AJ245*'Feedstock Conversions'!$B$14)-'Rail Costs'!V245</f>
        <v>82.197584965541722</v>
      </c>
      <c r="AT245" s="4">
        <f>$T245-(AE245*'Feedstock Conversions'!$B$8)-'Rail Costs'!Q245</f>
        <v>104.73229199627342</v>
      </c>
      <c r="AU245" s="4">
        <f>$T245-(AF245*'Feedstock Conversions'!$B$8)-'Rail Costs'!R245</f>
        <v>112.25794993303175</v>
      </c>
      <c r="AV245" s="4">
        <f>$T245-(AG245*'Feedstock Conversions'!$B$8)-'Rail Costs'!S245</f>
        <v>80.352027775511701</v>
      </c>
      <c r="AW245" s="4">
        <f>$T245-(AH245*'Feedstock Conversions'!$B$8)-'Rail Costs'!T245</f>
        <v>125.77361472050696</v>
      </c>
      <c r="AX245" s="4">
        <f>$T245-(AI245*'Feedstock Conversions'!$B$8)-'Rail Costs'!U245</f>
        <v>109.85407786509518</v>
      </c>
      <c r="AY245" s="4">
        <f>$T245-(AJ245*'Feedstock Conversions'!$B$8)-'Rail Costs'!V245</f>
        <v>111.10654554809727</v>
      </c>
      <c r="BH245">
        <f t="shared" si="26"/>
        <v>35</v>
      </c>
      <c r="BI245">
        <f t="shared" si="27"/>
        <v>2023</v>
      </c>
      <c r="BJ245">
        <f t="shared" si="25"/>
        <v>9</v>
      </c>
    </row>
    <row r="246" spans="1:62" x14ac:dyDescent="0.2">
      <c r="A246" s="11">
        <v>45177</v>
      </c>
      <c r="B246" s="4">
        <v>66.5</v>
      </c>
      <c r="C246" s="4">
        <f>DCO!B246+'Rail Costs'!B246</f>
        <v>71.954154535274355</v>
      </c>
      <c r="E246" s="4">
        <f>DCO!C246*'Feedstock Conversions'!B$14</f>
        <v>590.02406718924965</v>
      </c>
      <c r="F246" s="4">
        <f>DCO!C246*'Feedstock Conversions'!B$8</f>
        <v>661.97822172452402</v>
      </c>
      <c r="H246" s="4">
        <f>'Fuel Values'!B246-DCO!I246-DCO!J246-DCO!K246</f>
        <v>283.65144273801661</v>
      </c>
      <c r="I246" s="18">
        <f>('LCFS Values'!$E$6-$AA$4)/1000000*'LCFS Values'!B246*'LCFS Values'!$G$2*100</f>
        <v>60.067307261983359</v>
      </c>
      <c r="J246" s="4">
        <f>'RIN Values'!C246</f>
        <v>201.28125</v>
      </c>
      <c r="K246" s="4">
        <f>'Fixed Credits Value'!B246</f>
        <v>100</v>
      </c>
      <c r="L246" s="4">
        <f t="shared" si="23"/>
        <v>645</v>
      </c>
      <c r="M246" s="4">
        <f>L246/'Feedstock Conversions'!B$21</f>
        <v>82.081954695851365</v>
      </c>
      <c r="O246" s="4">
        <f>'Fuel Values'!C246*100</f>
        <v>340.61</v>
      </c>
      <c r="P246" s="18">
        <f>('LCFS Values'!$E$5-AB$4)/1000000*'LCFS Values'!B246*'LCFS Values'!$G$2*100</f>
        <v>54.335753272986096</v>
      </c>
      <c r="Q246" s="4">
        <f>'RIN Values'!D246</f>
        <v>228.11875000000001</v>
      </c>
      <c r="R246" s="4">
        <f>'Fixed Credits Value'!B246</f>
        <v>100</v>
      </c>
      <c r="S246" s="4">
        <f>'Fixed Credits Value'!C246</f>
        <v>16</v>
      </c>
      <c r="T246" s="4">
        <f t="shared" si="28"/>
        <v>739.06450327298603</v>
      </c>
      <c r="U246" s="4">
        <f>T246/'Feedstock Conversions'!B$9</f>
        <v>78.833547015785172</v>
      </c>
      <c r="W246" s="4">
        <f t="shared" si="24"/>
        <v>54.975932810750351</v>
      </c>
      <c r="X246" s="4">
        <f t="shared" si="29"/>
        <v>94.06450327298603</v>
      </c>
      <c r="AE246" s="4">
        <f>$B246+'Rail Costs'!K246</f>
        <v>67.863538633818592</v>
      </c>
      <c r="AF246" s="4">
        <v>69.3125</v>
      </c>
      <c r="AG246" s="4">
        <f>B246+'Rail Costs'!M246</f>
        <v>70.590615901455763</v>
      </c>
      <c r="AH246" s="4">
        <v>66.5</v>
      </c>
      <c r="AI246" s="4">
        <v>69.25</v>
      </c>
      <c r="AJ246" s="4">
        <v>69.75</v>
      </c>
      <c r="AM246" s="4">
        <f>$L246-(AE246*'Feedstock Conversions'!$B$14)-'Rail Costs'!Q246</f>
        <v>83.96687004753646</v>
      </c>
      <c r="AN246" s="4">
        <f>$L246-(AF246*'Feedstock Conversions'!$B$14)-'Rail Costs'!R246</f>
        <v>72.586489350476157</v>
      </c>
      <c r="AO246" s="4">
        <f>$L246-(AG246*'Feedstock Conversions'!$B$14)-'Rail Costs'!S246</f>
        <v>62.313683094411878</v>
      </c>
      <c r="AP246" s="4">
        <f>$L246-(AH246*'Feedstock Conversions'!$B$14)-'Rail Costs'!T246</f>
        <v>95.364654137951405</v>
      </c>
      <c r="AQ246" s="4">
        <f>$L246-(AI246*'Feedstock Conversions'!$B$14)-'Rail Costs'!U246</f>
        <v>72.995117282539695</v>
      </c>
      <c r="AR246" s="4">
        <f>$L246-(AJ246*'Feedstock Conversions'!$B$14)-'Rail Costs'!V246</f>
        <v>67.847584965541699</v>
      </c>
      <c r="AT246" s="4">
        <f>$T246-(AE246*'Feedstock Conversions'!$B$8)-'Rail Costs'!Q246</f>
        <v>110.16783468670398</v>
      </c>
      <c r="AU246" s="4">
        <f>$T246-(AF246*'Feedstock Conversions'!$B$8)-'Rail Costs'!R246</f>
        <v>97.338492623462187</v>
      </c>
      <c r="AV246" s="4">
        <f>$T246-(AG246*'Feedstock Conversions'!$B$8)-'Rail Costs'!S246</f>
        <v>85.787570465942153</v>
      </c>
      <c r="AW246" s="4">
        <f>$T246-(AH246*'Feedstock Conversions'!$B$8)-'Rail Costs'!T246</f>
        <v>122.92915741093744</v>
      </c>
      <c r="AX246" s="4">
        <f>$T246-(AI246*'Feedstock Conversions'!$B$8)-'Rail Costs'!U246</f>
        <v>97.809620555525726</v>
      </c>
      <c r="AY246" s="4">
        <f>$T246-(AJ246*'Feedstock Conversions'!$B$8)-'Rail Costs'!V246</f>
        <v>92.16208823852773</v>
      </c>
      <c r="BH246">
        <f t="shared" si="26"/>
        <v>36</v>
      </c>
      <c r="BI246">
        <f t="shared" si="27"/>
        <v>2023</v>
      </c>
      <c r="BJ246">
        <f t="shared" si="25"/>
        <v>9</v>
      </c>
    </row>
    <row r="247" spans="1:62" x14ac:dyDescent="0.2">
      <c r="A247" s="11">
        <v>45184</v>
      </c>
      <c r="B247" s="4">
        <v>66.8</v>
      </c>
      <c r="C247" s="4">
        <f>DCO!B247+'Rail Costs'!B247</f>
        <v>72.254154535274353</v>
      </c>
      <c r="E247" s="4">
        <f>DCO!C247*'Feedstock Conversions'!B$14</f>
        <v>592.48406718924969</v>
      </c>
      <c r="F247" s="4">
        <f>DCO!C247*'Feedstock Conversions'!B$8</f>
        <v>664.73822172452401</v>
      </c>
      <c r="H247" s="4">
        <f>'Fuel Values'!B247-DCO!I247-DCO!J247-DCO!K247</f>
        <v>292.56585561679435</v>
      </c>
      <c r="I247" s="18">
        <f>('LCFS Values'!$E$6-$AA$4)/1000000*'LCFS Values'!B247*'LCFS Values'!$G$2*100</f>
        <v>59.73414438320566</v>
      </c>
      <c r="J247" s="4">
        <f>'RIN Values'!C247</f>
        <v>194.70000000000002</v>
      </c>
      <c r="K247" s="4">
        <f>'Fixed Credits Value'!B247</f>
        <v>100</v>
      </c>
      <c r="L247" s="4">
        <f t="shared" si="23"/>
        <v>647</v>
      </c>
      <c r="M247" s="4">
        <f>L247/'Feedstock Conversions'!B$21</f>
        <v>82.336472384830756</v>
      </c>
      <c r="O247" s="4">
        <f>'Fuel Values'!C247*100</f>
        <v>391.46999999999997</v>
      </c>
      <c r="P247" s="18">
        <f>('LCFS Values'!$E$5-AB$4)/1000000*'LCFS Values'!B247*'LCFS Values'!$G$2*100</f>
        <v>54.034380416333342</v>
      </c>
      <c r="Q247" s="4">
        <f>'RIN Values'!D247</f>
        <v>220.66000000000003</v>
      </c>
      <c r="R247" s="4">
        <f>'Fixed Credits Value'!B247</f>
        <v>100</v>
      </c>
      <c r="S247" s="4">
        <f>'Fixed Credits Value'!C247</f>
        <v>16</v>
      </c>
      <c r="T247" s="4">
        <f t="shared" si="28"/>
        <v>782.16438041633342</v>
      </c>
      <c r="U247" s="4">
        <f>T247/'Feedstock Conversions'!B$9</f>
        <v>83.430867244408901</v>
      </c>
      <c r="W247" s="4">
        <f t="shared" si="24"/>
        <v>54.515932810750314</v>
      </c>
      <c r="X247" s="4">
        <f t="shared" si="29"/>
        <v>135.16438041633342</v>
      </c>
      <c r="AE247" s="4">
        <f>$B247+'Rail Costs'!K247</f>
        <v>68.16353863381859</v>
      </c>
      <c r="AF247" s="4">
        <v>69.8</v>
      </c>
      <c r="AG247" s="4">
        <f>B247+'Rail Costs'!M247</f>
        <v>70.89061590145576</v>
      </c>
      <c r="AH247" s="4">
        <v>66.8</v>
      </c>
      <c r="AI247" s="4">
        <v>69.2</v>
      </c>
      <c r="AJ247" s="4">
        <v>69.7</v>
      </c>
      <c r="AM247" s="4">
        <f>$L247-(AE247*'Feedstock Conversions'!$B$14)-'Rail Costs'!Q247</f>
        <v>83.506870047536538</v>
      </c>
      <c r="AN247" s="4">
        <f>$L247-(AF247*'Feedstock Conversions'!$B$14)-'Rail Costs'!R247</f>
        <v>70.588989350476211</v>
      </c>
      <c r="AO247" s="4">
        <f>$L247-(AG247*'Feedstock Conversions'!$B$14)-'Rail Costs'!S247</f>
        <v>61.853683094411956</v>
      </c>
      <c r="AP247" s="4">
        <f>$L247-(AH247*'Feedstock Conversions'!$B$14)-'Rail Costs'!T247</f>
        <v>94.904654137951482</v>
      </c>
      <c r="AQ247" s="4">
        <f>$L247-(AI247*'Feedstock Conversions'!$B$14)-'Rail Costs'!U247</f>
        <v>75.405117282539663</v>
      </c>
      <c r="AR247" s="4">
        <f>$L247-(AJ247*'Feedstock Conversions'!$B$14)-'Rail Costs'!V247</f>
        <v>70.257584965541668</v>
      </c>
      <c r="AT247" s="4">
        <f>$T247-(AE247*'Feedstock Conversions'!$B$8)-'Rail Costs'!Q247</f>
        <v>150.50771183005139</v>
      </c>
      <c r="AU247" s="4">
        <f>$T247-(AF247*'Feedstock Conversions'!$B$8)-'Rail Costs'!R247</f>
        <v>135.95336976680954</v>
      </c>
      <c r="AV247" s="4">
        <f>$T247-(AG247*'Feedstock Conversions'!$B$8)-'Rail Costs'!S247</f>
        <v>126.12744760928955</v>
      </c>
      <c r="AW247" s="4">
        <f>$T247-(AH247*'Feedstock Conversions'!$B$8)-'Rail Costs'!T247</f>
        <v>163.26903455428481</v>
      </c>
      <c r="AX247" s="4">
        <f>$T247-(AI247*'Feedstock Conversions'!$B$8)-'Rail Costs'!U247</f>
        <v>141.36949769887303</v>
      </c>
      <c r="AY247" s="4">
        <f>$T247-(AJ247*'Feedstock Conversions'!$B$8)-'Rail Costs'!V247</f>
        <v>135.72196538187504</v>
      </c>
      <c r="BH247">
        <f t="shared" si="26"/>
        <v>37</v>
      </c>
      <c r="BI247">
        <f t="shared" si="27"/>
        <v>2023</v>
      </c>
      <c r="BJ247">
        <f t="shared" si="25"/>
        <v>9</v>
      </c>
    </row>
    <row r="248" spans="1:62" x14ac:dyDescent="0.2">
      <c r="A248" s="11">
        <v>45191</v>
      </c>
      <c r="B248" s="4">
        <v>67</v>
      </c>
      <c r="C248" s="4">
        <f>DCO!B248+'Rail Costs'!B248</f>
        <v>72.454154535274355</v>
      </c>
      <c r="E248" s="4">
        <f>DCO!C248*'Feedstock Conversions'!B$14</f>
        <v>594.12406718924967</v>
      </c>
      <c r="F248" s="4">
        <f>DCO!C248*'Feedstock Conversions'!B$8</f>
        <v>666.57822172452404</v>
      </c>
      <c r="H248" s="4">
        <f>'Fuel Values'!B248-DCO!I248-DCO!J248-DCO!K248</f>
        <v>323.52532976983872</v>
      </c>
      <c r="I248" s="18">
        <f>('LCFS Values'!$E$6-$AA$4)/1000000*'LCFS Values'!B248*'LCFS Values'!$G$2*100</f>
        <v>51.424670230161283</v>
      </c>
      <c r="J248" s="4">
        <f>'RIN Values'!C248</f>
        <v>169.05</v>
      </c>
      <c r="K248" s="4">
        <f>'Fixed Credits Value'!B248</f>
        <v>100</v>
      </c>
      <c r="L248" s="4">
        <f t="shared" si="23"/>
        <v>644</v>
      </c>
      <c r="M248" s="4">
        <f>L248/'Feedstock Conversions'!B$21</f>
        <v>81.954695851361677</v>
      </c>
      <c r="O248" s="4">
        <f>'Fuel Values'!C248*100</f>
        <v>389.36</v>
      </c>
      <c r="P248" s="18">
        <f>('LCFS Values'!$E$5-AB$4)/1000000*'LCFS Values'!B248*'LCFS Values'!$G$2*100</f>
        <v>46.517786815111101</v>
      </c>
      <c r="Q248" s="4">
        <f>'RIN Values'!D248</f>
        <v>191.59</v>
      </c>
      <c r="R248" s="4">
        <f>'Fixed Credits Value'!B248</f>
        <v>100</v>
      </c>
      <c r="S248" s="4">
        <f>'Fixed Credits Value'!C248</f>
        <v>16</v>
      </c>
      <c r="T248" s="4">
        <f t="shared" si="28"/>
        <v>743.46778681511114</v>
      </c>
      <c r="U248" s="4">
        <f>T248/'Feedstock Conversions'!B$9</f>
        <v>79.303230593611858</v>
      </c>
      <c r="W248" s="4">
        <f t="shared" si="24"/>
        <v>49.875932810750328</v>
      </c>
      <c r="X248" s="4">
        <f t="shared" si="29"/>
        <v>99.46778681511114</v>
      </c>
      <c r="AE248" s="4">
        <f>$B248+'Rail Costs'!K248</f>
        <v>68.363538633818592</v>
      </c>
      <c r="AF248" s="4">
        <v>69.5</v>
      </c>
      <c r="AG248" s="4">
        <f>B248+'Rail Costs'!M248</f>
        <v>71.090615901455763</v>
      </c>
      <c r="AH248" s="4">
        <v>67.599999999999994</v>
      </c>
      <c r="AI248" s="4">
        <v>69</v>
      </c>
      <c r="AJ248" s="4">
        <v>69.5</v>
      </c>
      <c r="AM248" s="4">
        <f>$L248-(AE248*'Feedstock Conversions'!$B$14)-'Rail Costs'!Q248</f>
        <v>78.866870047536551</v>
      </c>
      <c r="AN248" s="4">
        <f>$L248-(AF248*'Feedstock Conversions'!$B$14)-'Rail Costs'!R248</f>
        <v>70.048989350476134</v>
      </c>
      <c r="AO248" s="4">
        <f>$L248-(AG248*'Feedstock Conversions'!$B$14)-'Rail Costs'!S248</f>
        <v>57.213683094411969</v>
      </c>
      <c r="AP248" s="4">
        <f>$L248-(AH248*'Feedstock Conversions'!$B$14)-'Rail Costs'!T248</f>
        <v>85.344654137951423</v>
      </c>
      <c r="AQ248" s="4">
        <f>$L248-(AI248*'Feedstock Conversions'!$B$14)-'Rail Costs'!U248</f>
        <v>74.04511728253965</v>
      </c>
      <c r="AR248" s="4">
        <f>$L248-(AJ248*'Feedstock Conversions'!$B$14)-'Rail Costs'!V248</f>
        <v>68.897584965541654</v>
      </c>
      <c r="AT248" s="4">
        <f>$T248-(AE248*'Feedstock Conversions'!$B$8)-'Rail Costs'!Q248</f>
        <v>109.97111822882907</v>
      </c>
      <c r="AU248" s="4">
        <f>$T248-(AF248*'Feedstock Conversions'!$B$8)-'Rail Costs'!R248</f>
        <v>100.01677616558727</v>
      </c>
      <c r="AV248" s="4">
        <f>$T248-(AG248*'Feedstock Conversions'!$B$8)-'Rail Costs'!S248</f>
        <v>85.59085400806724</v>
      </c>
      <c r="AW248" s="4">
        <f>$T248-(AH248*'Feedstock Conversions'!$B$8)-'Rail Costs'!T248</f>
        <v>117.21244095306265</v>
      </c>
      <c r="AX248" s="4">
        <f>$T248-(AI248*'Feedstock Conversions'!$B$8)-'Rail Costs'!U248</f>
        <v>104.51290409765079</v>
      </c>
      <c r="AY248" s="4">
        <f>$T248-(AJ248*'Feedstock Conversions'!$B$8)-'Rail Costs'!V248</f>
        <v>98.865371780652794</v>
      </c>
      <c r="BH248">
        <f t="shared" si="26"/>
        <v>38</v>
      </c>
      <c r="BI248">
        <f t="shared" si="27"/>
        <v>2023</v>
      </c>
      <c r="BJ248">
        <f t="shared" si="25"/>
        <v>9</v>
      </c>
    </row>
    <row r="249" spans="1:62" x14ac:dyDescent="0.2">
      <c r="A249" s="11">
        <v>45198</v>
      </c>
      <c r="B249" s="4">
        <v>65.45</v>
      </c>
      <c r="C249" s="4">
        <f>DCO!B249+'Rail Costs'!B249</f>
        <v>70.904154535274358</v>
      </c>
      <c r="E249" s="4">
        <f>DCO!C249*'Feedstock Conversions'!B$14</f>
        <v>581.41406718924964</v>
      </c>
      <c r="F249" s="4">
        <f>DCO!C249*'Feedstock Conversions'!B$8</f>
        <v>652.31822172452405</v>
      </c>
      <c r="H249" s="4">
        <f>'Fuel Values'!B249-DCO!I249-DCO!J249-DCO!K249</f>
        <v>323.65450534926407</v>
      </c>
      <c r="I249" s="18">
        <f>('LCFS Values'!$E$6-$AA$4)/1000000*'LCFS Values'!B249*'LCFS Values'!$G$2*100</f>
        <v>54.795494650735897</v>
      </c>
      <c r="J249" s="4">
        <f>'RIN Values'!C249</f>
        <v>149.55000000000001</v>
      </c>
      <c r="K249" s="4">
        <f>'Fixed Credits Value'!B249</f>
        <v>100</v>
      </c>
      <c r="L249" s="4">
        <f t="shared" si="23"/>
        <v>628</v>
      </c>
      <c r="M249" s="4">
        <f>L249/'Feedstock Conversions'!B$21</f>
        <v>79.918554339526594</v>
      </c>
      <c r="O249" s="4">
        <f>'Fuel Values'!C249*100</f>
        <v>374.86</v>
      </c>
      <c r="P249" s="18">
        <f>('LCFS Values'!$E$5-AB$4)/1000000*'LCFS Values'!B249*'LCFS Values'!$G$2*100</f>
        <v>49.566971011833331</v>
      </c>
      <c r="Q249" s="4">
        <f>'RIN Values'!D249</f>
        <v>169.49</v>
      </c>
      <c r="R249" s="4">
        <f>'Fixed Credits Value'!B249</f>
        <v>100</v>
      </c>
      <c r="S249" s="4">
        <f>'Fixed Credits Value'!C249</f>
        <v>16</v>
      </c>
      <c r="T249" s="4">
        <f t="shared" si="28"/>
        <v>709.91697101183331</v>
      </c>
      <c r="U249" s="4">
        <f>T249/'Feedstock Conversions'!B$9</f>
        <v>75.724476907928889</v>
      </c>
      <c r="W249" s="4">
        <f t="shared" si="24"/>
        <v>46.585932810750364</v>
      </c>
      <c r="X249" s="4">
        <f t="shared" si="29"/>
        <v>81.916971011833311</v>
      </c>
      <c r="AE249" s="4">
        <f>$B249+'Rail Costs'!K249</f>
        <v>66.813538633818595</v>
      </c>
      <c r="AF249" s="4">
        <v>66.75</v>
      </c>
      <c r="AG249" s="4">
        <f>B249+'Rail Costs'!M249</f>
        <v>69.540615901455766</v>
      </c>
      <c r="AH249" s="4">
        <v>66.8</v>
      </c>
      <c r="AI249" s="4">
        <v>66.650000000000006</v>
      </c>
      <c r="AJ249" s="4">
        <v>67.099999999999994</v>
      </c>
      <c r="AM249" s="4">
        <f>$L249-(AE249*'Feedstock Conversions'!$B$14)-'Rail Costs'!Q249</f>
        <v>75.576870047536474</v>
      </c>
      <c r="AN249" s="4">
        <f>$L249-(AF249*'Feedstock Conversions'!$B$14)-'Rail Costs'!R249</f>
        <v>76.598989350476202</v>
      </c>
      <c r="AO249" s="4">
        <f>$L249-(AG249*'Feedstock Conversions'!$B$14)-'Rail Costs'!S249</f>
        <v>53.923683094411892</v>
      </c>
      <c r="AP249" s="4">
        <f>$L249-(AH249*'Feedstock Conversions'!$B$14)-'Rail Costs'!T249</f>
        <v>75.904654137951482</v>
      </c>
      <c r="AQ249" s="4">
        <f>$L249-(AI249*'Feedstock Conversions'!$B$14)-'Rail Costs'!U249</f>
        <v>77.315117282539632</v>
      </c>
      <c r="AR249" s="4">
        <f>$L249-(AJ249*'Feedstock Conversions'!$B$14)-'Rail Costs'!V249</f>
        <v>72.577584965541718</v>
      </c>
      <c r="AT249" s="4">
        <f>$T249-(AE249*'Feedstock Conversions'!$B$8)-'Rail Costs'!Q249</f>
        <v>90.680302425551233</v>
      </c>
      <c r="AU249" s="4">
        <f>$T249-(AF249*'Feedstock Conversions'!$B$8)-'Rail Costs'!R249</f>
        <v>91.765960362309514</v>
      </c>
      <c r="AV249" s="4">
        <f>$T249-(AG249*'Feedstock Conversions'!$B$8)-'Rail Costs'!S249</f>
        <v>66.300038204789402</v>
      </c>
      <c r="AW249" s="4">
        <f>$T249-(AH249*'Feedstock Conversions'!$B$8)-'Rail Costs'!T249</f>
        <v>91.021625149784725</v>
      </c>
      <c r="AX249" s="4">
        <f>$T249-(AI249*'Feedstock Conversions'!$B$8)-'Rail Costs'!U249</f>
        <v>92.582088294372966</v>
      </c>
      <c r="AY249" s="4">
        <f>$T249-(AJ249*'Feedstock Conversions'!$B$8)-'Rail Costs'!V249</f>
        <v>87.394555977375006</v>
      </c>
      <c r="BH249">
        <f t="shared" si="26"/>
        <v>39</v>
      </c>
      <c r="BI249">
        <f t="shared" si="27"/>
        <v>2023</v>
      </c>
      <c r="BJ249">
        <f t="shared" si="25"/>
        <v>9</v>
      </c>
    </row>
    <row r="250" spans="1:62" x14ac:dyDescent="0.2">
      <c r="A250" s="11">
        <v>45205</v>
      </c>
      <c r="B250" s="4">
        <v>64.95</v>
      </c>
      <c r="C250" s="4">
        <f>DCO!B250+'Rail Costs'!B250</f>
        <v>70.379630459126545</v>
      </c>
      <c r="E250" s="4">
        <f>DCO!C250*'Feedstock Conversions'!B$14</f>
        <v>577.11296976483766</v>
      </c>
      <c r="F250" s="4">
        <f>DCO!C250*'Feedstock Conversions'!B$8</f>
        <v>647.49260022396413</v>
      </c>
      <c r="H250" s="4">
        <f>'Fuel Values'!B250-DCO!I250-DCO!J250-DCO!K250</f>
        <v>312.49850713190517</v>
      </c>
      <c r="I250" s="18">
        <f>('LCFS Values'!$E$6-$AA$4)/1000000*'LCFS Values'!B250*'LCFS Values'!$G$2*100</f>
        <v>58.401492868094763</v>
      </c>
      <c r="J250" s="4">
        <f>'RIN Values'!C250</f>
        <v>143.10000000000002</v>
      </c>
      <c r="K250" s="4">
        <f>'Fixed Credits Value'!B250</f>
        <v>100</v>
      </c>
      <c r="L250" s="4">
        <f t="shared" si="23"/>
        <v>614</v>
      </c>
      <c r="M250" s="4">
        <f>L250/'Feedstock Conversions'!B$21</f>
        <v>78.136930516670915</v>
      </c>
      <c r="O250" s="4">
        <f>'Fuel Values'!C250*100</f>
        <v>341.88</v>
      </c>
      <c r="P250" s="18">
        <f>('LCFS Values'!$E$5-AB$4)/1000000*'LCFS Values'!B250*'LCFS Values'!$G$2*100</f>
        <v>52.828888989722223</v>
      </c>
      <c r="Q250" s="4">
        <f>'RIN Values'!D250</f>
        <v>162.18</v>
      </c>
      <c r="R250" s="4">
        <f>'Fixed Credits Value'!B250</f>
        <v>100</v>
      </c>
      <c r="S250" s="4">
        <f>'Fixed Credits Value'!C250</f>
        <v>16</v>
      </c>
      <c r="T250" s="4">
        <f t="shared" si="28"/>
        <v>672.8888889897222</v>
      </c>
      <c r="U250" s="4">
        <f>T250/'Feedstock Conversions'!B$9</f>
        <v>71.774814825570374</v>
      </c>
      <c r="W250" s="4">
        <f t="shared" si="24"/>
        <v>36.887030235162342</v>
      </c>
      <c r="X250" s="4">
        <f t="shared" si="29"/>
        <v>58.888888989722204</v>
      </c>
      <c r="AE250" s="4">
        <f>$B250+'Rail Costs'!K250</f>
        <v>66.307407614781638</v>
      </c>
      <c r="AF250" s="4">
        <v>65</v>
      </c>
      <c r="AG250" s="4">
        <f>B250+'Rail Costs'!M250</f>
        <v>69.02222284434491</v>
      </c>
      <c r="AH250" s="4">
        <v>65.400000000000006</v>
      </c>
      <c r="AI250" s="4">
        <v>65.25</v>
      </c>
      <c r="AJ250" s="4">
        <v>64.224999999999994</v>
      </c>
      <c r="AM250" s="4">
        <f>$L250-(AE250*'Feedstock Conversions'!$B$14)-'Rail Costs'!Q250</f>
        <v>65.727144403639542</v>
      </c>
      <c r="AN250" s="4">
        <f>$L250-(AF250*'Feedstock Conversions'!$B$14)-'Rail Costs'!R250</f>
        <v>76.948989350476111</v>
      </c>
      <c r="AO250" s="4">
        <f>$L250-(AG250*'Feedstock Conversions'!$B$14)-'Rail Costs'!S250</f>
        <v>44.174506162720938</v>
      </c>
      <c r="AP250" s="4">
        <f>$L250-(AH250*'Feedstock Conversions'!$B$14)-'Rail Costs'!T250</f>
        <v>73.384654137951387</v>
      </c>
      <c r="AQ250" s="4">
        <f>$L250-(AI250*'Feedstock Conversions'!$B$14)-'Rail Costs'!U250</f>
        <v>74.79511728253965</v>
      </c>
      <c r="AR250" s="4">
        <f>$L250-(AJ250*'Feedstock Conversions'!$B$14)-'Rail Costs'!V250</f>
        <v>82.152584965541763</v>
      </c>
      <c r="AT250" s="4">
        <f>$T250-(AE250*'Feedstock Conversions'!$B$8)-'Rail Costs'!Q250</f>
        <v>58.308625778580151</v>
      </c>
      <c r="AU250" s="4">
        <f>$T250-(AF250*'Feedstock Conversions'!$B$8)-'Rail Costs'!R250</f>
        <v>70.837878340198316</v>
      </c>
      <c r="AV250" s="4">
        <f>$T250-(AG250*'Feedstock Conversions'!$B$8)-'Rail Costs'!S250</f>
        <v>34.041172308098218</v>
      </c>
      <c r="AW250" s="4">
        <f>$T250-(AH250*'Feedstock Conversions'!$B$8)-'Rail Costs'!T250</f>
        <v>66.873543127673614</v>
      </c>
      <c r="AX250" s="4">
        <f>$T250-(AI250*'Feedstock Conversions'!$B$8)-'Rail Costs'!U250</f>
        <v>68.434006272261854</v>
      </c>
      <c r="AY250" s="4">
        <f>$T250-(AJ250*'Feedstock Conversions'!$B$8)-'Rail Costs'!V250</f>
        <v>76.816473955263945</v>
      </c>
      <c r="BH250">
        <f t="shared" si="26"/>
        <v>40</v>
      </c>
      <c r="BI250">
        <f t="shared" si="27"/>
        <v>2023</v>
      </c>
      <c r="BJ250">
        <f t="shared" si="25"/>
        <v>10</v>
      </c>
    </row>
    <row r="251" spans="1:62" x14ac:dyDescent="0.2">
      <c r="A251" s="11">
        <v>45212</v>
      </c>
      <c r="B251" s="4">
        <v>59.4</v>
      </c>
      <c r="C251" s="4">
        <f>DCO!B251+'Rail Costs'!B251</f>
        <v>64.829630459126534</v>
      </c>
      <c r="E251" s="4">
        <f>DCO!C251*'Feedstock Conversions'!B$14</f>
        <v>531.60296976483755</v>
      </c>
      <c r="F251" s="4">
        <f>DCO!C251*'Feedstock Conversions'!B$8</f>
        <v>596.43260022396407</v>
      </c>
      <c r="H251" s="4">
        <f>'Fuel Values'!B251-DCO!I251-DCO!J251-DCO!K251</f>
        <v>315.00237522450601</v>
      </c>
      <c r="I251" s="18">
        <f>('LCFS Values'!$E$6-$AA$4)/1000000*'LCFS Values'!B251*'LCFS Values'!$G$2*100</f>
        <v>55.422624775493958</v>
      </c>
      <c r="J251" s="4">
        <f>'RIN Values'!C251</f>
        <v>124.57499999999999</v>
      </c>
      <c r="K251" s="4">
        <f>'Fixed Credits Value'!B251</f>
        <v>100</v>
      </c>
      <c r="L251" s="4">
        <f t="shared" si="23"/>
        <v>595</v>
      </c>
      <c r="M251" s="4">
        <f>L251/'Feedstock Conversions'!B$21</f>
        <v>75.719012471366767</v>
      </c>
      <c r="O251" s="4">
        <f>'Fuel Values'!C251*100</f>
        <v>325.53999999999996</v>
      </c>
      <c r="P251" s="18">
        <f>('LCFS Values'!$E$5-AB$4)/1000000*'LCFS Values'!B251*'LCFS Values'!$G$2*100</f>
        <v>50.134261094944442</v>
      </c>
      <c r="Q251" s="4">
        <f>'RIN Values'!D251</f>
        <v>141.185</v>
      </c>
      <c r="R251" s="4">
        <f>'Fixed Credits Value'!B251</f>
        <v>100</v>
      </c>
      <c r="S251" s="4">
        <f>'Fixed Credits Value'!C251</f>
        <v>16</v>
      </c>
      <c r="T251" s="4">
        <f t="shared" si="28"/>
        <v>632.85926109494449</v>
      </c>
      <c r="U251" s="4">
        <f>T251/'Feedstock Conversions'!B$9</f>
        <v>67.504987850127407</v>
      </c>
      <c r="W251" s="4">
        <f t="shared" si="24"/>
        <v>63.397030235162447</v>
      </c>
      <c r="X251" s="4">
        <f t="shared" si="29"/>
        <v>37.859261094944486</v>
      </c>
      <c r="AE251" s="4">
        <f>$B251+'Rail Costs'!K251</f>
        <v>60.757407614781634</v>
      </c>
      <c r="AF251" s="4">
        <v>60.9</v>
      </c>
      <c r="AG251" s="4">
        <f>B251+'Rail Costs'!M251</f>
        <v>63.472222844344898</v>
      </c>
      <c r="AH251" s="4">
        <v>59.65</v>
      </c>
      <c r="AI251" s="4">
        <v>59</v>
      </c>
      <c r="AJ251" s="4">
        <v>59.25</v>
      </c>
      <c r="AM251" s="4">
        <f>$L251-(AE251*'Feedstock Conversions'!$B$14)-'Rail Costs'!Q251</f>
        <v>92.23714440363959</v>
      </c>
      <c r="AN251" s="4">
        <f>$L251-(AF251*'Feedstock Conversions'!$B$14)-'Rail Costs'!R251</f>
        <v>91.568989350476173</v>
      </c>
      <c r="AO251" s="4">
        <f>$L251-(AG251*'Feedstock Conversions'!$B$14)-'Rail Costs'!S251</f>
        <v>70.684506162721036</v>
      </c>
      <c r="AP251" s="4">
        <f>$L251-(AH251*'Feedstock Conversions'!$B$14)-'Rail Costs'!T251</f>
        <v>101.53465413795142</v>
      </c>
      <c r="AQ251" s="4">
        <f>$L251-(AI251*'Feedstock Conversions'!$B$14)-'Rail Costs'!U251</f>
        <v>107.04511728253965</v>
      </c>
      <c r="AR251" s="4">
        <f>$L251-(AJ251*'Feedstock Conversions'!$B$14)-'Rail Costs'!V251</f>
        <v>103.94758496554167</v>
      </c>
      <c r="AT251" s="4">
        <f>$T251-(AE251*'Feedstock Conversions'!$B$8)-'Rail Costs'!Q251</f>
        <v>69.338997883802378</v>
      </c>
      <c r="AU251" s="4">
        <f>$T251-(AF251*'Feedstock Conversions'!$B$8)-'Rail Costs'!R251</f>
        <v>68.528250445420625</v>
      </c>
      <c r="AV251" s="4">
        <f>$T251-(AG251*'Feedstock Conversions'!$B$8)-'Rail Costs'!S251</f>
        <v>45.071544413320559</v>
      </c>
      <c r="AW251" s="4">
        <f>$T251-(AH251*'Feedstock Conversions'!$B$8)-'Rail Costs'!T251</f>
        <v>79.743915232895873</v>
      </c>
      <c r="AX251" s="4">
        <f>$T251-(AI251*'Feedstock Conversions'!$B$8)-'Rail Costs'!U251</f>
        <v>85.904378377484136</v>
      </c>
      <c r="AY251" s="4">
        <f>$T251-(AJ251*'Feedstock Conversions'!$B$8)-'Rail Costs'!V251</f>
        <v>82.556846060486208</v>
      </c>
      <c r="BH251">
        <f t="shared" si="26"/>
        <v>41</v>
      </c>
      <c r="BI251">
        <f t="shared" si="27"/>
        <v>2023</v>
      </c>
      <c r="BJ251">
        <f t="shared" si="25"/>
        <v>10</v>
      </c>
    </row>
    <row r="252" spans="1:62" x14ac:dyDescent="0.2">
      <c r="A252" s="11">
        <v>45219</v>
      </c>
      <c r="B252" s="4">
        <v>57.3</v>
      </c>
      <c r="C252" s="4">
        <f>DCO!B252+'Rail Costs'!B252</f>
        <v>62.729630459126533</v>
      </c>
      <c r="E252" s="4">
        <f>DCO!C252*'Feedstock Conversions'!B$14</f>
        <v>514.38296976483753</v>
      </c>
      <c r="F252" s="4">
        <f>DCO!C252*'Feedstock Conversions'!B$8</f>
        <v>577.11260022396402</v>
      </c>
      <c r="H252" s="4">
        <f>'Fuel Values'!B252-DCO!I252-DCO!J252-DCO!K252</f>
        <v>296.03250445794356</v>
      </c>
      <c r="I252" s="18">
        <f>('LCFS Values'!$E$6-$AA$4)/1000000*'LCFS Values'!B252*'LCFS Values'!$G$2*100</f>
        <v>52.992495542056439</v>
      </c>
      <c r="J252" s="4">
        <f>'RIN Values'!C252</f>
        <v>135.97500000000002</v>
      </c>
      <c r="K252" s="4">
        <f>'Fixed Credits Value'!B252</f>
        <v>100</v>
      </c>
      <c r="L252" s="4">
        <f t="shared" si="23"/>
        <v>585</v>
      </c>
      <c r="M252" s="4">
        <f>L252/'Feedstock Conversions'!B$21</f>
        <v>74.446424026469842</v>
      </c>
      <c r="O252" s="4">
        <f>'Fuel Values'!C252*100</f>
        <v>322.82</v>
      </c>
      <c r="P252" s="18">
        <f>('LCFS Values'!$E$5-AB$4)/1000000*'LCFS Values'!B252*'LCFS Values'!$G$2*100</f>
        <v>47.936012022888882</v>
      </c>
      <c r="Q252" s="4">
        <f>'RIN Values'!D252</f>
        <v>154.10500000000002</v>
      </c>
      <c r="R252" s="4">
        <f>'Fixed Credits Value'!B252</f>
        <v>100</v>
      </c>
      <c r="S252" s="4">
        <f>'Fixed Credits Value'!C252</f>
        <v>16</v>
      </c>
      <c r="T252" s="4">
        <f t="shared" si="28"/>
        <v>640.86101202288887</v>
      </c>
      <c r="U252" s="4">
        <f>T252/'Feedstock Conversions'!B$9</f>
        <v>68.358507949108144</v>
      </c>
      <c r="W252" s="4">
        <f t="shared" si="24"/>
        <v>70.617030235162474</v>
      </c>
      <c r="X252" s="4">
        <f t="shared" si="29"/>
        <v>55.861012022888872</v>
      </c>
      <c r="AE252" s="4">
        <f>$B252+'Rail Costs'!K252</f>
        <v>58.657407614781633</v>
      </c>
      <c r="AF252" s="4">
        <v>59.1</v>
      </c>
      <c r="AG252" s="4">
        <f>B252+'Rail Costs'!M252</f>
        <v>61.372222844344904</v>
      </c>
      <c r="AH252" s="4">
        <v>58.3</v>
      </c>
      <c r="AI252" s="4">
        <v>55.5</v>
      </c>
      <c r="AJ252" s="4">
        <v>57.7</v>
      </c>
      <c r="AM252" s="4">
        <f>$L252-(AE252*'Feedstock Conversions'!$B$14)-'Rail Costs'!Q252</f>
        <v>99.45714440363956</v>
      </c>
      <c r="AN252" s="4">
        <f>$L252-(AF252*'Feedstock Conversions'!$B$14)-'Rail Costs'!R252</f>
        <v>96.328989350476164</v>
      </c>
      <c r="AO252" s="4">
        <f>$L252-(AG252*'Feedstock Conversions'!$B$14)-'Rail Costs'!S252</f>
        <v>77.904506162720949</v>
      </c>
      <c r="AP252" s="4">
        <f>$L252-(AH252*'Feedstock Conversions'!$B$14)-'Rail Costs'!T252</f>
        <v>102.60465413795141</v>
      </c>
      <c r="AQ252" s="4">
        <f>$L252-(AI252*'Feedstock Conversions'!$B$14)-'Rail Costs'!U252</f>
        <v>125.74511728253964</v>
      </c>
      <c r="AR252" s="4">
        <f>$L252-(AJ252*'Feedstock Conversions'!$B$14)-'Rail Costs'!V252</f>
        <v>106.65758496554164</v>
      </c>
      <c r="AT252" s="4">
        <f>$T252-(AE252*'Feedstock Conversions'!$B$8)-'Rail Costs'!Q252</f>
        <v>96.660748811746814</v>
      </c>
      <c r="AU252" s="4">
        <f>$T252-(AF252*'Feedstock Conversions'!$B$8)-'Rail Costs'!R252</f>
        <v>93.090001373364956</v>
      </c>
      <c r="AV252" s="4">
        <f>$T252-(AG252*'Feedstock Conversions'!$B$8)-'Rail Costs'!S252</f>
        <v>72.393295341264874</v>
      </c>
      <c r="AW252" s="4">
        <f>$T252-(AH252*'Feedstock Conversions'!$B$8)-'Rail Costs'!T252</f>
        <v>100.16566616084033</v>
      </c>
      <c r="AX252" s="4">
        <f>$T252-(AI252*'Feedstock Conversions'!$B$8)-'Rail Costs'!U252</f>
        <v>126.10612930542851</v>
      </c>
      <c r="AY252" s="4">
        <f>$T252-(AJ252*'Feedstock Conversions'!$B$8)-'Rail Costs'!V252</f>
        <v>104.81859698843047</v>
      </c>
      <c r="BH252">
        <f t="shared" si="26"/>
        <v>42</v>
      </c>
      <c r="BI252">
        <f t="shared" si="27"/>
        <v>2023</v>
      </c>
      <c r="BJ252">
        <f t="shared" si="25"/>
        <v>10</v>
      </c>
    </row>
    <row r="253" spans="1:62" x14ac:dyDescent="0.2">
      <c r="A253" s="11">
        <v>45226</v>
      </c>
      <c r="B253" s="4">
        <v>54.85</v>
      </c>
      <c r="C253" s="4">
        <f>DCO!B253+'Rail Costs'!B253</f>
        <v>60.279630459126537</v>
      </c>
      <c r="E253" s="4">
        <f>DCO!C253*'Feedstock Conversions'!B$14</f>
        <v>494.29296976483755</v>
      </c>
      <c r="F253" s="4">
        <f>DCO!C253*'Feedstock Conversions'!B$8</f>
        <v>554.57260022396406</v>
      </c>
      <c r="H253" s="4">
        <f>'Fuel Values'!B253-DCO!I253-DCO!J253-DCO!K253</f>
        <v>297.65537433318548</v>
      </c>
      <c r="I253" s="18">
        <f>('LCFS Values'!$E$6-$AA$4)/1000000*'LCFS Values'!B253*'LCFS Values'!$G$2*100</f>
        <v>53.619625666814521</v>
      </c>
      <c r="J253" s="4">
        <f>'RIN Values'!C253</f>
        <v>130.72500000000002</v>
      </c>
      <c r="K253" s="4">
        <f>'Fixed Credits Value'!B253</f>
        <v>100</v>
      </c>
      <c r="L253" s="4">
        <f t="shared" si="23"/>
        <v>582</v>
      </c>
      <c r="M253" s="4">
        <f>L253/'Feedstock Conversions'!B$21</f>
        <v>74.064647493000763</v>
      </c>
      <c r="O253" s="4">
        <f>'Fuel Values'!C253*100</f>
        <v>306.81</v>
      </c>
      <c r="P253" s="18">
        <f>('LCFS Values'!$E$5-AB$4)/1000000*'LCFS Values'!B253*'LCFS Values'!$G$2*100</f>
        <v>48.503302106</v>
      </c>
      <c r="Q253" s="4">
        <f>'RIN Values'!D253</f>
        <v>148.155</v>
      </c>
      <c r="R253" s="4">
        <f>'Fixed Credits Value'!B253</f>
        <v>100</v>
      </c>
      <c r="S253" s="4">
        <f>'Fixed Credits Value'!C253</f>
        <v>16</v>
      </c>
      <c r="T253" s="4">
        <f t="shared" si="28"/>
        <v>619.46830210600001</v>
      </c>
      <c r="U253" s="4">
        <f>T253/'Feedstock Conversions'!B$9</f>
        <v>66.076618891306666</v>
      </c>
      <c r="W253" s="4">
        <f t="shared" si="24"/>
        <v>87.707030235162449</v>
      </c>
      <c r="X253" s="4">
        <f t="shared" si="29"/>
        <v>37.46830210600001</v>
      </c>
      <c r="AE253" s="4">
        <f>$B253+'Rail Costs'!K253</f>
        <v>56.207407614781637</v>
      </c>
      <c r="AF253" s="4">
        <v>55.35</v>
      </c>
      <c r="AG253" s="4">
        <f>B253+'Rail Costs'!M253</f>
        <v>58.922222844344901</v>
      </c>
      <c r="AH253" s="4">
        <v>56.9</v>
      </c>
      <c r="AI253" s="4">
        <v>53.1</v>
      </c>
      <c r="AJ253" s="4">
        <v>54.3</v>
      </c>
      <c r="AM253" s="4">
        <f>$L253-(AE253*'Feedstock Conversions'!$B$14)-'Rail Costs'!Q253</f>
        <v>116.54714440363954</v>
      </c>
      <c r="AN253" s="4">
        <f>$L253-(AF253*'Feedstock Conversions'!$B$14)-'Rail Costs'!R253</f>
        <v>124.07898935047616</v>
      </c>
      <c r="AO253" s="4">
        <f>$L253-(AG253*'Feedstock Conversions'!$B$14)-'Rail Costs'!S253</f>
        <v>94.994506162720981</v>
      </c>
      <c r="AP253" s="4">
        <f>$L253-(AH253*'Feedstock Conversions'!$B$14)-'Rail Costs'!T253</f>
        <v>111.08465413795143</v>
      </c>
      <c r="AQ253" s="4">
        <f>$L253-(AI253*'Feedstock Conversions'!$B$14)-'Rail Costs'!U253</f>
        <v>142.42511728253965</v>
      </c>
      <c r="AR253" s="4">
        <f>$L253-(AJ253*'Feedstock Conversions'!$B$14)-'Rail Costs'!V253</f>
        <v>131.5375849655417</v>
      </c>
      <c r="AT253" s="4">
        <f>$T253-(AE253*'Feedstock Conversions'!$B$8)-'Rail Costs'!Q253</f>
        <v>97.808038894857916</v>
      </c>
      <c r="AU253" s="4">
        <f>$T253-(AF253*'Feedstock Conversions'!$B$8)-'Rail Costs'!R253</f>
        <v>106.19729145647615</v>
      </c>
      <c r="AV253" s="4">
        <f>$T253-(AG253*'Feedstock Conversions'!$B$8)-'Rail Costs'!S253</f>
        <v>73.54058542437609</v>
      </c>
      <c r="AW253" s="4">
        <f>$T253-(AH253*'Feedstock Conversions'!$B$8)-'Rail Costs'!T253</f>
        <v>91.652956243951465</v>
      </c>
      <c r="AX253" s="4">
        <f>$T253-(AI253*'Feedstock Conversions'!$B$8)-'Rail Costs'!U253</f>
        <v>126.79341938853963</v>
      </c>
      <c r="AY253" s="4">
        <f>$T253-(AJ253*'Feedstock Conversions'!$B$8)-'Rail Costs'!V253</f>
        <v>114.7058870715417</v>
      </c>
      <c r="BH253">
        <f t="shared" si="26"/>
        <v>43</v>
      </c>
      <c r="BI253">
        <f t="shared" si="27"/>
        <v>2023</v>
      </c>
      <c r="BJ253">
        <f t="shared" si="25"/>
        <v>10</v>
      </c>
    </row>
    <row r="254" spans="1:62" x14ac:dyDescent="0.2">
      <c r="A254" s="11">
        <v>45233</v>
      </c>
      <c r="B254" s="4">
        <v>54.25</v>
      </c>
      <c r="C254" s="4">
        <f>DCO!B254+'Rail Costs'!B254</f>
        <v>59.679630459126535</v>
      </c>
      <c r="E254" s="4">
        <f>DCO!C254*'Feedstock Conversions'!B$14</f>
        <v>489.37296976483753</v>
      </c>
      <c r="F254" s="4">
        <f>DCO!C254*'Feedstock Conversions'!B$8</f>
        <v>549.05260022396408</v>
      </c>
      <c r="H254" s="4">
        <f>'Fuel Values'!B254-DCO!I254-DCO!J254-DCO!K254</f>
        <v>295.12824420842742</v>
      </c>
      <c r="I254" s="18">
        <f>('LCFS Values'!$E$6-$AA$4)/1000000*'LCFS Values'!B254*'LCFS Values'!$G$2*100</f>
        <v>54.246755791572589</v>
      </c>
      <c r="J254" s="4">
        <f>'RIN Values'!C254</f>
        <v>122.625</v>
      </c>
      <c r="K254" s="4">
        <f>'Fixed Credits Value'!B254</f>
        <v>100</v>
      </c>
      <c r="L254" s="4">
        <f t="shared" si="23"/>
        <v>572</v>
      </c>
      <c r="M254" s="4">
        <f>L254/'Feedstock Conversions'!B$21</f>
        <v>72.792059048103852</v>
      </c>
      <c r="O254" s="4">
        <f>'Fuel Values'!C254*100</f>
        <v>295.45</v>
      </c>
      <c r="P254" s="18">
        <f>('LCFS Values'!$E$5-AB$4)/1000000*'LCFS Values'!B254*'LCFS Values'!$G$2*100</f>
        <v>49.070592189111103</v>
      </c>
      <c r="Q254" s="4">
        <f>'RIN Values'!D254</f>
        <v>138.97499999999999</v>
      </c>
      <c r="R254" s="4">
        <f>'Fixed Credits Value'!B254</f>
        <v>100</v>
      </c>
      <c r="S254" s="4">
        <f>'Fixed Credits Value'!C254</f>
        <v>16</v>
      </c>
      <c r="T254" s="4">
        <f t="shared" si="28"/>
        <v>599.49559218911111</v>
      </c>
      <c r="U254" s="4">
        <f>T254/'Feedstock Conversions'!B$9</f>
        <v>63.946196500171851</v>
      </c>
      <c r="W254" s="4">
        <f t="shared" si="24"/>
        <v>82.627030235162465</v>
      </c>
      <c r="X254" s="4">
        <f t="shared" si="29"/>
        <v>27.495592189111107</v>
      </c>
      <c r="AE254" s="4">
        <f>$B254+'Rail Costs'!K254</f>
        <v>55.607407614781636</v>
      </c>
      <c r="AF254" s="4">
        <v>54.5</v>
      </c>
      <c r="AG254" s="4">
        <f>B254+'Rail Costs'!M254</f>
        <v>58.322222844344907</v>
      </c>
      <c r="AH254" s="4">
        <v>54.7</v>
      </c>
      <c r="AI254" s="4">
        <v>52.5</v>
      </c>
      <c r="AJ254" s="4">
        <v>53</v>
      </c>
      <c r="AM254" s="4">
        <f>$L254-(AE254*'Feedstock Conversions'!$B$14)-'Rail Costs'!Q254</f>
        <v>111.46714440363955</v>
      </c>
      <c r="AN254" s="4">
        <f>$L254-(AF254*'Feedstock Conversions'!$B$14)-'Rail Costs'!R254</f>
        <v>121.04898935047613</v>
      </c>
      <c r="AO254" s="4">
        <f>$L254-(AG254*'Feedstock Conversions'!$B$14)-'Rail Costs'!S254</f>
        <v>89.91450616272094</v>
      </c>
      <c r="AP254" s="4">
        <f>$L254-(AH254*'Feedstock Conversions'!$B$14)-'Rail Costs'!T254</f>
        <v>119.1246541379514</v>
      </c>
      <c r="AQ254" s="4">
        <f>$L254-(AI254*'Feedstock Conversions'!$B$14)-'Rail Costs'!U254</f>
        <v>137.34511728253966</v>
      </c>
      <c r="AR254" s="4">
        <f>$L254-(AJ254*'Feedstock Conversions'!$B$14)-'Rail Costs'!V254</f>
        <v>132.19758496554167</v>
      </c>
      <c r="AT254" s="4">
        <f>$T254-(AE254*'Feedstock Conversions'!$B$8)-'Rail Costs'!Q254</f>
        <v>83.355328977968995</v>
      </c>
      <c r="AU254" s="4">
        <f>$T254-(AF254*'Feedstock Conversions'!$B$8)-'Rail Costs'!R254</f>
        <v>94.044581539587242</v>
      </c>
      <c r="AV254" s="4">
        <f>$T254-(AG254*'Feedstock Conversions'!$B$8)-'Rail Costs'!S254</f>
        <v>59.087875507487176</v>
      </c>
      <c r="AW254" s="4">
        <f>$T254-(AH254*'Feedstock Conversions'!$B$8)-'Rail Costs'!T254</f>
        <v>91.920246327062458</v>
      </c>
      <c r="AX254" s="4">
        <f>$T254-(AI254*'Feedstock Conversions'!$B$8)-'Rail Costs'!U254</f>
        <v>112.34070947165077</v>
      </c>
      <c r="AY254" s="4">
        <f>$T254-(AJ254*'Feedstock Conversions'!$B$8)-'Rail Costs'!V254</f>
        <v>106.69317715465277</v>
      </c>
      <c r="BH254">
        <f t="shared" si="26"/>
        <v>44</v>
      </c>
      <c r="BI254">
        <f t="shared" si="27"/>
        <v>2023</v>
      </c>
      <c r="BJ254">
        <f t="shared" si="25"/>
        <v>11</v>
      </c>
    </row>
    <row r="255" spans="1:62" x14ac:dyDescent="0.2">
      <c r="A255" s="11">
        <v>45240</v>
      </c>
      <c r="B255" s="4">
        <v>52.85</v>
      </c>
      <c r="C255" s="4">
        <f>DCO!B255+'Rail Costs'!B255</f>
        <v>58.279630459126537</v>
      </c>
      <c r="E255" s="4">
        <f>DCO!C255*'Feedstock Conversions'!B$14</f>
        <v>477.89296976483757</v>
      </c>
      <c r="F255" s="4">
        <f>DCO!C255*'Feedstock Conversions'!B$8</f>
        <v>536.17260022396408</v>
      </c>
      <c r="H255" s="4">
        <f>'Fuel Values'!B255-DCO!I255-DCO!J255-DCO!K255</f>
        <v>288.11302584829633</v>
      </c>
      <c r="I255" s="18">
        <f>('LCFS Values'!$E$6-$AA$4)/1000000*'LCFS Values'!B255*'LCFS Values'!$G$2*100</f>
        <v>52.286974151703639</v>
      </c>
      <c r="J255" s="4">
        <f>'RIN Values'!C255</f>
        <v>123.60000000000001</v>
      </c>
      <c r="K255" s="4">
        <f>'Fixed Credits Value'!B255</f>
        <v>100</v>
      </c>
      <c r="L255" s="4">
        <f t="shared" si="23"/>
        <v>564</v>
      </c>
      <c r="M255" s="4">
        <f>L255/'Feedstock Conversions'!B$21</f>
        <v>71.773988292186317</v>
      </c>
      <c r="O255" s="4">
        <f>'Fuel Values'!C255*100</f>
        <v>283.45999999999998</v>
      </c>
      <c r="P255" s="18">
        <f>('LCFS Values'!$E$5-AB$4)/1000000*'LCFS Values'!B255*'LCFS Values'!$G$2*100</f>
        <v>47.297810679388888</v>
      </c>
      <c r="Q255" s="4">
        <f>'RIN Values'!D255</f>
        <v>140.08000000000001</v>
      </c>
      <c r="R255" s="4">
        <f>'Fixed Credits Value'!B255</f>
        <v>100</v>
      </c>
      <c r="S255" s="4">
        <f>'Fixed Credits Value'!C255</f>
        <v>16</v>
      </c>
      <c r="T255" s="4">
        <f t="shared" si="28"/>
        <v>586.83781067938889</v>
      </c>
      <c r="U255" s="4">
        <f>T255/'Feedstock Conversions'!B$9</f>
        <v>62.596033139134818</v>
      </c>
      <c r="W255" s="4">
        <f t="shared" si="24"/>
        <v>86.107030235162426</v>
      </c>
      <c r="X255" s="4">
        <f t="shared" si="29"/>
        <v>22.837810679388895</v>
      </c>
      <c r="AE255" s="4">
        <f>$B255+'Rail Costs'!K255</f>
        <v>54.207407614781637</v>
      </c>
      <c r="AF255" s="4">
        <v>54.5</v>
      </c>
      <c r="AG255" s="4">
        <f>B255+'Rail Costs'!M255</f>
        <v>56.922222844344901</v>
      </c>
      <c r="AH255" s="4">
        <v>54.5</v>
      </c>
      <c r="AI255" s="4">
        <v>52.5</v>
      </c>
      <c r="AJ255" s="4">
        <v>53</v>
      </c>
      <c r="AM255" s="4">
        <f>$L255-(AE255*'Feedstock Conversions'!$B$14)-'Rail Costs'!Q255</f>
        <v>114.94714440363951</v>
      </c>
      <c r="AN255" s="4">
        <f>$L255-(AF255*'Feedstock Conversions'!$B$14)-'Rail Costs'!R255</f>
        <v>113.04898935047613</v>
      </c>
      <c r="AO255" s="4">
        <f>$L255-(AG255*'Feedstock Conversions'!$B$14)-'Rail Costs'!S255</f>
        <v>93.394506162720958</v>
      </c>
      <c r="AP255" s="4">
        <f>$L255-(AH255*'Feedstock Conversions'!$B$14)-'Rail Costs'!T255</f>
        <v>112.76465413795138</v>
      </c>
      <c r="AQ255" s="4">
        <f>$L255-(AI255*'Feedstock Conversions'!$B$14)-'Rail Costs'!U255</f>
        <v>129.34511728253966</v>
      </c>
      <c r="AR255" s="4">
        <f>$L255-(AJ255*'Feedstock Conversions'!$B$14)-'Rail Costs'!V255</f>
        <v>124.19758496554167</v>
      </c>
      <c r="AT255" s="4">
        <f>$T255-(AE255*'Feedstock Conversions'!$B$8)-'Rail Costs'!Q255</f>
        <v>83.577547468246777</v>
      </c>
      <c r="AU255" s="4">
        <f>$T255-(AF255*'Feedstock Conversions'!$B$8)-'Rail Costs'!R255</f>
        <v>81.386800029865029</v>
      </c>
      <c r="AV255" s="4">
        <f>$T255-(AG255*'Feedstock Conversions'!$B$8)-'Rail Costs'!S255</f>
        <v>59.310093997764959</v>
      </c>
      <c r="AW255" s="4">
        <f>$T255-(AH255*'Feedstock Conversions'!$B$8)-'Rail Costs'!T255</f>
        <v>81.102464817340277</v>
      </c>
      <c r="AX255" s="4">
        <f>$T255-(AI255*'Feedstock Conversions'!$B$8)-'Rail Costs'!U255</f>
        <v>99.682927961928556</v>
      </c>
      <c r="AY255" s="4">
        <f>$T255-(AJ255*'Feedstock Conversions'!$B$8)-'Rail Costs'!V255</f>
        <v>94.03539564493056</v>
      </c>
      <c r="BH255">
        <f t="shared" si="26"/>
        <v>45</v>
      </c>
      <c r="BI255">
        <f t="shared" si="27"/>
        <v>2023</v>
      </c>
      <c r="BJ255">
        <f t="shared" si="25"/>
        <v>11</v>
      </c>
    </row>
    <row r="256" spans="1:62" x14ac:dyDescent="0.2">
      <c r="A256" s="11">
        <v>45247</v>
      </c>
      <c r="B256" s="4">
        <v>54.1</v>
      </c>
      <c r="C256" s="4">
        <f>DCO!B256+'Rail Costs'!B256</f>
        <v>59.529630459126537</v>
      </c>
      <c r="E256" s="4">
        <f>DCO!C256*'Feedstock Conversions'!B$14</f>
        <v>488.14296976483757</v>
      </c>
      <c r="F256" s="4">
        <f>DCO!C256*'Feedstock Conversions'!B$8</f>
        <v>547.67260022396408</v>
      </c>
      <c r="H256" s="4">
        <f>'Fuel Values'!B256-DCO!I256-DCO!J256-DCO!K256</f>
        <v>282.19543894990426</v>
      </c>
      <c r="I256" s="18">
        <f>('LCFS Values'!$E$6-$AA$4)/1000000*'LCFS Values'!B256*'LCFS Values'!$G$2*100</f>
        <v>52.404561050095765</v>
      </c>
      <c r="J256" s="4">
        <f>'RIN Values'!C256</f>
        <v>125.39999999999999</v>
      </c>
      <c r="K256" s="4">
        <f>'Fixed Credits Value'!B256</f>
        <v>100</v>
      </c>
      <c r="L256" s="4">
        <f t="shared" si="23"/>
        <v>560</v>
      </c>
      <c r="M256" s="4">
        <f>L256/'Feedstock Conversions'!B$21</f>
        <v>71.264952914227536</v>
      </c>
      <c r="O256" s="4">
        <f>'Fuel Values'!C256*100</f>
        <v>296.03000000000003</v>
      </c>
      <c r="P256" s="18">
        <f>('LCFS Values'!$E$5-AB$4)/1000000*'LCFS Values'!B256*'LCFS Values'!$G$2*100</f>
        <v>47.404177569972212</v>
      </c>
      <c r="Q256" s="4">
        <f>'RIN Values'!D256</f>
        <v>142.11999999999998</v>
      </c>
      <c r="R256" s="4">
        <f>'Fixed Credits Value'!B256</f>
        <v>100</v>
      </c>
      <c r="S256" s="4">
        <f>'Fixed Credits Value'!C256</f>
        <v>16</v>
      </c>
      <c r="T256" s="4">
        <f t="shared" si="28"/>
        <v>601.55417756997224</v>
      </c>
      <c r="U256" s="4">
        <f>T256/'Feedstock Conversions'!B$9</f>
        <v>64.16577894079704</v>
      </c>
      <c r="W256" s="4">
        <f t="shared" si="24"/>
        <v>71.857030235162426</v>
      </c>
      <c r="X256" s="4">
        <f t="shared" si="29"/>
        <v>41.554177569972239</v>
      </c>
      <c r="AE256" s="4">
        <f>$B256+'Rail Costs'!K256</f>
        <v>55.457407614781637</v>
      </c>
      <c r="AF256" s="4">
        <v>54.5</v>
      </c>
      <c r="AG256" s="4">
        <f>B256+'Rail Costs'!M256</f>
        <v>58.172222844344901</v>
      </c>
      <c r="AH256" s="4">
        <v>54.5</v>
      </c>
      <c r="AI256" s="4">
        <v>54.9</v>
      </c>
      <c r="AJ256" s="4">
        <v>53</v>
      </c>
      <c r="AM256" s="4">
        <f>$L256-(AE256*'Feedstock Conversions'!$B$14)-'Rail Costs'!Q256</f>
        <v>100.69714440363951</v>
      </c>
      <c r="AN256" s="4">
        <f>$L256-(AF256*'Feedstock Conversions'!$B$14)-'Rail Costs'!R256</f>
        <v>109.04898935047613</v>
      </c>
      <c r="AO256" s="4">
        <f>$L256-(AG256*'Feedstock Conversions'!$B$14)-'Rail Costs'!S256</f>
        <v>79.144506162720958</v>
      </c>
      <c r="AP256" s="4">
        <f>$L256-(AH256*'Feedstock Conversions'!$B$14)-'Rail Costs'!T256</f>
        <v>108.76465413795138</v>
      </c>
      <c r="AQ256" s="4">
        <f>$L256-(AI256*'Feedstock Conversions'!$B$14)-'Rail Costs'!U256</f>
        <v>105.66511728253965</v>
      </c>
      <c r="AR256" s="4">
        <f>$L256-(AJ256*'Feedstock Conversions'!$B$14)-'Rail Costs'!V256</f>
        <v>120.19758496554167</v>
      </c>
      <c r="AT256" s="4">
        <f>$T256-(AE256*'Feedstock Conversions'!$B$8)-'Rail Costs'!Q256</f>
        <v>86.793914358830122</v>
      </c>
      <c r="AU256" s="4">
        <f>$T256-(AF256*'Feedstock Conversions'!$B$8)-'Rail Costs'!R256</f>
        <v>96.103166920448373</v>
      </c>
      <c r="AV256" s="4">
        <f>$T256-(AG256*'Feedstock Conversions'!$B$8)-'Rail Costs'!S256</f>
        <v>62.526460888348304</v>
      </c>
      <c r="AW256" s="4">
        <f>$T256-(AH256*'Feedstock Conversions'!$B$8)-'Rail Costs'!T256</f>
        <v>95.818831707923621</v>
      </c>
      <c r="AX256" s="4">
        <f>$T256-(AI256*'Feedstock Conversions'!$B$8)-'Rail Costs'!U256</f>
        <v>92.319294852511916</v>
      </c>
      <c r="AY256" s="4">
        <f>$T256-(AJ256*'Feedstock Conversions'!$B$8)-'Rail Costs'!V256</f>
        <v>108.7517625355139</v>
      </c>
      <c r="BH256">
        <f t="shared" si="26"/>
        <v>46</v>
      </c>
      <c r="BI256">
        <f t="shared" si="27"/>
        <v>2023</v>
      </c>
      <c r="BJ256">
        <f t="shared" si="25"/>
        <v>11</v>
      </c>
    </row>
    <row r="257" spans="1:62" x14ac:dyDescent="0.2">
      <c r="A257" s="11">
        <v>45254</v>
      </c>
      <c r="B257" s="4">
        <v>54.5</v>
      </c>
      <c r="C257" s="4">
        <f>DCO!B257+'Rail Costs'!B257</f>
        <v>59.929630459126535</v>
      </c>
      <c r="E257" s="4">
        <f>DCO!C257*'Feedstock Conversions'!B$14</f>
        <v>491.42296976483755</v>
      </c>
      <c r="F257" s="4">
        <f>DCO!C257*'Feedstock Conversions'!B$8</f>
        <v>551.35260022396403</v>
      </c>
      <c r="H257" s="4">
        <f>'Fuel Values'!B257-DCO!I257-DCO!J257-DCO!K257</f>
        <v>280.42388021549903</v>
      </c>
      <c r="I257" s="18">
        <f>('LCFS Values'!$E$6-$AA$4)/1000000*'LCFS Values'!B257*'LCFS Values'!$G$2*100</f>
        <v>52.326169784501012</v>
      </c>
      <c r="J257" s="4">
        <f>'RIN Values'!C257</f>
        <v>127.24994999999998</v>
      </c>
      <c r="K257" s="4">
        <f>'Fixed Credits Value'!B257</f>
        <v>100</v>
      </c>
      <c r="L257" s="4">
        <f t="shared" si="23"/>
        <v>560</v>
      </c>
      <c r="M257" s="4">
        <f>L257/'Feedstock Conversions'!B$21</f>
        <v>71.264952914227536</v>
      </c>
      <c r="O257" s="4">
        <f>'Fuel Values'!C257*100</f>
        <v>305.25</v>
      </c>
      <c r="P257" s="18">
        <f>('LCFS Values'!$E$5-AB$4)/1000000*'LCFS Values'!B257*'LCFS Values'!$G$2*100</f>
        <v>47.33326630958333</v>
      </c>
      <c r="Q257" s="4">
        <f>'RIN Values'!D257</f>
        <v>144.21660999999997</v>
      </c>
      <c r="R257" s="4">
        <f>'Fixed Credits Value'!B257</f>
        <v>100</v>
      </c>
      <c r="S257" s="4">
        <f>'Fixed Credits Value'!C257</f>
        <v>16</v>
      </c>
      <c r="T257" s="4">
        <f t="shared" si="28"/>
        <v>612.79987630958328</v>
      </c>
      <c r="U257" s="4">
        <f>T257/'Feedstock Conversions'!B$9</f>
        <v>65.36532013968889</v>
      </c>
      <c r="W257" s="4">
        <f t="shared" si="24"/>
        <v>68.577030235162454</v>
      </c>
      <c r="X257" s="4">
        <f t="shared" si="29"/>
        <v>52.799876309583283</v>
      </c>
      <c r="AE257" s="4">
        <f>$B257+'Rail Costs'!K257</f>
        <v>55.857407614781636</v>
      </c>
      <c r="AF257" s="4">
        <v>54.5</v>
      </c>
      <c r="AG257" s="4">
        <f>B257+'Rail Costs'!M257</f>
        <v>58.572222844344907</v>
      </c>
      <c r="AH257" s="4">
        <v>54.5</v>
      </c>
      <c r="AI257" s="4">
        <v>54.5</v>
      </c>
      <c r="AJ257" s="4">
        <v>54.25</v>
      </c>
      <c r="AM257" s="4">
        <f>$L257-(AE257*'Feedstock Conversions'!$B$14)-'Rail Costs'!Q257</f>
        <v>97.41714440363954</v>
      </c>
      <c r="AN257" s="4">
        <f>$L257-(AF257*'Feedstock Conversions'!$B$14)-'Rail Costs'!R257</f>
        <v>109.04898935047613</v>
      </c>
      <c r="AO257" s="4">
        <f>$L257-(AG257*'Feedstock Conversions'!$B$14)-'Rail Costs'!S257</f>
        <v>75.864506162720929</v>
      </c>
      <c r="AP257" s="4">
        <f>$L257-(AH257*'Feedstock Conversions'!$B$14)-'Rail Costs'!T257</f>
        <v>108.76465413795138</v>
      </c>
      <c r="AQ257" s="4">
        <f>$L257-(AI257*'Feedstock Conversions'!$B$14)-'Rail Costs'!U257</f>
        <v>108.94511728253963</v>
      </c>
      <c r="AR257" s="4">
        <f>$L257-(AJ257*'Feedstock Conversions'!$B$14)-'Rail Costs'!V257</f>
        <v>109.94758496554167</v>
      </c>
      <c r="AT257" s="4">
        <f>$T257-(AE257*'Feedstock Conversions'!$B$8)-'Rail Costs'!Q257</f>
        <v>94.359613098441216</v>
      </c>
      <c r="AU257" s="4">
        <f>$T257-(AF257*'Feedstock Conversions'!$B$8)-'Rail Costs'!R257</f>
        <v>107.34886566005942</v>
      </c>
      <c r="AV257" s="4">
        <f>$T257-(AG257*'Feedstock Conversions'!$B$8)-'Rail Costs'!S257</f>
        <v>70.092159627959276</v>
      </c>
      <c r="AW257" s="4">
        <f>$T257-(AH257*'Feedstock Conversions'!$B$8)-'Rail Costs'!T257</f>
        <v>107.06453044753466</v>
      </c>
      <c r="AX257" s="4">
        <f>$T257-(AI257*'Feedstock Conversions'!$B$8)-'Rail Costs'!U257</f>
        <v>107.24499359212291</v>
      </c>
      <c r="AY257" s="4">
        <f>$T257-(AJ257*'Feedstock Conversions'!$B$8)-'Rail Costs'!V257</f>
        <v>108.49746127512495</v>
      </c>
      <c r="BH257">
        <f t="shared" si="26"/>
        <v>47</v>
      </c>
      <c r="BI257">
        <f t="shared" si="27"/>
        <v>2023</v>
      </c>
      <c r="BJ257">
        <f t="shared" si="25"/>
        <v>11</v>
      </c>
    </row>
    <row r="258" spans="1:62" x14ac:dyDescent="0.2">
      <c r="A258" s="11">
        <v>45261</v>
      </c>
      <c r="B258" s="4">
        <v>52.7</v>
      </c>
      <c r="C258" s="4">
        <f>DCO!B258+'Rail Costs'!B258</f>
        <v>58.129630459126538</v>
      </c>
      <c r="E258" s="4">
        <f>DCO!C258*'Feedstock Conversions'!B$14</f>
        <v>476.66296976483756</v>
      </c>
      <c r="F258" s="4">
        <f>DCO!C258*'Feedstock Conversions'!B$8</f>
        <v>534.79260022396409</v>
      </c>
      <c r="H258" s="4">
        <f>'Fuel Values'!B258-DCO!I258-DCO!J258-DCO!K258</f>
        <v>271.57887477884583</v>
      </c>
      <c r="I258" s="18">
        <f>('LCFS Values'!$E$6-$AA$4)/1000000*'LCFS Values'!B258*'LCFS Values'!$G$2*100</f>
        <v>54.521125221154222</v>
      </c>
      <c r="J258" s="4">
        <f>'RIN Values'!C258</f>
        <v>125.39999999999999</v>
      </c>
      <c r="K258" s="4">
        <f>'Fixed Credits Value'!B258</f>
        <v>100</v>
      </c>
      <c r="L258" s="4">
        <f t="shared" si="23"/>
        <v>551.5</v>
      </c>
      <c r="M258" s="4">
        <f>L258/'Feedstock Conversions'!B$21</f>
        <v>70.183252736065157</v>
      </c>
      <c r="O258" s="4">
        <f>'Fuel Values'!C258*100</f>
        <v>291.8</v>
      </c>
      <c r="P258" s="18">
        <f>('LCFS Values'!$E$5-AB$4)/1000000*'LCFS Values'!B258*'LCFS Values'!$G$2*100</f>
        <v>49.318781600472214</v>
      </c>
      <c r="Q258" s="4">
        <f>'RIN Values'!D258</f>
        <v>142.11999999999998</v>
      </c>
      <c r="R258" s="4">
        <f>'Fixed Credits Value'!B258</f>
        <v>100</v>
      </c>
      <c r="S258" s="4">
        <f>'Fixed Credits Value'!C258</f>
        <v>16</v>
      </c>
      <c r="T258" s="4">
        <f t="shared" si="28"/>
        <v>599.23878160047229</v>
      </c>
      <c r="U258" s="4">
        <f>T258/'Feedstock Conversions'!B$9</f>
        <v>63.918803370717043</v>
      </c>
      <c r="W258" s="4">
        <f t="shared" si="24"/>
        <v>74.837030235162445</v>
      </c>
      <c r="X258" s="4">
        <f t="shared" si="29"/>
        <v>47.738781600472294</v>
      </c>
      <c r="AE258" s="4">
        <f>$B258+'Rail Costs'!K258</f>
        <v>54.057407614781638</v>
      </c>
      <c r="AF258" s="4">
        <v>55.55</v>
      </c>
      <c r="AG258" s="4">
        <f>B258+'Rail Costs'!M258</f>
        <v>56.77222284434491</v>
      </c>
      <c r="AH258" s="4">
        <v>55.1</v>
      </c>
      <c r="AI258" s="4">
        <v>51.9</v>
      </c>
      <c r="AJ258" s="4">
        <v>55.5</v>
      </c>
      <c r="AM258" s="4">
        <f>$L258-(AE258*'Feedstock Conversions'!$B$14)-'Rail Costs'!Q258</f>
        <v>103.67714440363953</v>
      </c>
      <c r="AN258" s="4">
        <f>$L258-(AF258*'Feedstock Conversions'!$B$14)-'Rail Costs'!R258</f>
        <v>91.938989350476177</v>
      </c>
      <c r="AO258" s="4">
        <f>$L258-(AG258*'Feedstock Conversions'!$B$14)-'Rail Costs'!S258</f>
        <v>82.12450616272092</v>
      </c>
      <c r="AP258" s="4">
        <f>$L258-(AH258*'Feedstock Conversions'!$B$14)-'Rail Costs'!T258</f>
        <v>95.344654137951366</v>
      </c>
      <c r="AQ258" s="4">
        <f>$L258-(AI258*'Feedstock Conversions'!$B$14)-'Rail Costs'!U258</f>
        <v>121.76511728253968</v>
      </c>
      <c r="AR258" s="4">
        <f>$L258-(AJ258*'Feedstock Conversions'!$B$14)-'Rail Costs'!V258</f>
        <v>91.197584965541665</v>
      </c>
      <c r="AT258" s="4">
        <f>$T258-(AE258*'Feedstock Conversions'!$B$8)-'Rail Costs'!Q258</f>
        <v>97.358518389330172</v>
      </c>
      <c r="AU258" s="4">
        <f>$T258-(AF258*'Feedstock Conversions'!$B$8)-'Rail Costs'!R258</f>
        <v>84.127770950948459</v>
      </c>
      <c r="AV258" s="4">
        <f>$T258-(AG258*'Feedstock Conversions'!$B$8)-'Rail Costs'!S258</f>
        <v>73.091064918848346</v>
      </c>
      <c r="AW258" s="4">
        <f>$T258-(AH258*'Feedstock Conversions'!$B$8)-'Rail Costs'!T258</f>
        <v>87.983435738423694</v>
      </c>
      <c r="AX258" s="4">
        <f>$T258-(AI258*'Feedstock Conversions'!$B$8)-'Rail Costs'!U258</f>
        <v>117.60389888301194</v>
      </c>
      <c r="AY258" s="4">
        <f>$T258-(AJ258*'Feedstock Conversions'!$B$8)-'Rail Costs'!V258</f>
        <v>83.436366566013959</v>
      </c>
      <c r="BH258">
        <f t="shared" si="26"/>
        <v>48</v>
      </c>
      <c r="BI258">
        <f t="shared" si="27"/>
        <v>2023</v>
      </c>
      <c r="BJ258">
        <f t="shared" si="25"/>
        <v>12</v>
      </c>
    </row>
    <row r="259" spans="1:62" x14ac:dyDescent="0.2">
      <c r="A259" s="11">
        <v>45268</v>
      </c>
      <c r="B259" s="4">
        <v>50.4</v>
      </c>
      <c r="C259" s="4">
        <f>DCO!B259+'Rail Costs'!B259</f>
        <v>55.829630459126534</v>
      </c>
      <c r="E259" s="4">
        <f>DCO!C259*'Feedstock Conversions'!B$14</f>
        <v>457.80296976483754</v>
      </c>
      <c r="F259" s="4">
        <f>DCO!C259*'Feedstock Conversions'!B$8</f>
        <v>513.63260022396412</v>
      </c>
      <c r="H259" s="4">
        <f>'Fuel Values'!B259-DCO!I259-DCO!J259-DCO!K259</f>
        <v>270.24918003736894</v>
      </c>
      <c r="I259" s="18">
        <f>('LCFS Values'!$E$6-$AA$4)/1000000*'LCFS Values'!B259*'LCFS Values'!$G$2*100</f>
        <v>56.363319962631053</v>
      </c>
      <c r="J259" s="4">
        <f>'RIN Values'!C259</f>
        <v>124.38749999999999</v>
      </c>
      <c r="K259" s="4">
        <f>'Fixed Credits Value'!B259</f>
        <v>100</v>
      </c>
      <c r="L259" s="4">
        <f>K259+J259+I259+H259</f>
        <v>551</v>
      </c>
      <c r="M259" s="4">
        <f>L259/'Feedstock Conversions'!B$21</f>
        <v>70.119623313820313</v>
      </c>
      <c r="O259" s="4">
        <f>'Fuel Values'!C259*100</f>
        <v>257.5</v>
      </c>
      <c r="P259" s="18">
        <f>('LCFS Values'!$E$5-AB$4)/1000000*'LCFS Values'!B259*'LCFS Values'!$G$2*100</f>
        <v>50.985196219611105</v>
      </c>
      <c r="Q259" s="4">
        <f>'RIN Values'!D259</f>
        <v>140.9725</v>
      </c>
      <c r="R259" s="4">
        <f>'Fixed Credits Value'!B259</f>
        <v>100</v>
      </c>
      <c r="S259" s="4">
        <f>'Fixed Credits Value'!C259</f>
        <v>16</v>
      </c>
      <c r="T259" s="4">
        <f>S259+R259+Q259+P259+O259</f>
        <v>565.45769621961108</v>
      </c>
      <c r="U259" s="4">
        <f>T259/'Feedstock Conversions'!B$9</f>
        <v>60.315487596758516</v>
      </c>
      <c r="W259" s="4">
        <f>L259-E259</f>
        <v>93.197030235162458</v>
      </c>
      <c r="X259" s="4">
        <f>T259-L259</f>
        <v>14.45769621961108</v>
      </c>
      <c r="AE259" s="4">
        <f>$B259+'Rail Costs'!K259</f>
        <v>51.757407614781634</v>
      </c>
      <c r="AF259" s="4">
        <v>51.667000000000002</v>
      </c>
      <c r="AG259" s="4">
        <f>B259+'Rail Costs'!M259</f>
        <v>54.472222844344898</v>
      </c>
      <c r="AH259" s="4">
        <v>52.25</v>
      </c>
      <c r="AI259" s="4">
        <v>50.714285714285715</v>
      </c>
      <c r="AJ259" s="4">
        <v>51.277777777777779</v>
      </c>
      <c r="AM259" s="4">
        <f>$L259-(AE259*'Feedstock Conversions'!$B$14)-'Rail Costs'!Q259</f>
        <v>122.03714440363954</v>
      </c>
      <c r="AN259" s="4">
        <f>$L259-(AF259*'Feedstock Conversions'!$B$14)-'Rail Costs'!R259</f>
        <v>123.27958935047612</v>
      </c>
      <c r="AO259" s="4">
        <f>$L259-(AG259*'Feedstock Conversions'!$B$14)-'Rail Costs'!S259</f>
        <v>100.48450616272099</v>
      </c>
      <c r="AP259" s="4">
        <f>$L259-(AH259*'Feedstock Conversions'!$B$14)-'Rail Costs'!T259</f>
        <v>118.21465413795137</v>
      </c>
      <c r="AQ259" s="4">
        <f>$L259-(AI259*'Feedstock Conversions'!$B$14)-'Rail Costs'!U259</f>
        <v>130.98797442539677</v>
      </c>
      <c r="AR259" s="4">
        <f>$L259-(AJ259*'Feedstock Conversions'!$B$14)-'Rail Costs'!V259</f>
        <v>125.31980718776387</v>
      </c>
      <c r="AT259" s="4">
        <f>$T259-(AE259*'Feedstock Conversions'!$B$8)-'Rail Costs'!Q259</f>
        <v>84.737433008468983</v>
      </c>
      <c r="AU259" s="4">
        <f>$T259-(AF259*'Feedstock Conversions'!$B$8)-'Rail Costs'!R259</f>
        <v>86.070285570087222</v>
      </c>
      <c r="AV259" s="4">
        <f>$T259-(AG259*'Feedstock Conversions'!$B$8)-'Rail Costs'!S259</f>
        <v>60.469979537987165</v>
      </c>
      <c r="AW259" s="4">
        <f>$T259-(AH259*'Feedstock Conversions'!$B$8)-'Rail Costs'!T259</f>
        <v>80.422350357562451</v>
      </c>
      <c r="AX259" s="4">
        <f>$T259-(AI259*'Feedstock Conversions'!$B$8)-'Rail Costs'!U259</f>
        <v>94.731384930722129</v>
      </c>
      <c r="AY259" s="4">
        <f>$T259-(AJ259*'Feedstock Conversions'!$B$8)-'Rail Costs'!V259</f>
        <v>88.499725629597179</v>
      </c>
      <c r="BH259">
        <f t="shared" si="26"/>
        <v>49</v>
      </c>
      <c r="BI259">
        <f t="shared" si="27"/>
        <v>2023</v>
      </c>
      <c r="BJ259">
        <f t="shared" ref="BJ259:BJ322" si="30">MONTH(A259)</f>
        <v>12</v>
      </c>
    </row>
    <row r="260" spans="1:62" x14ac:dyDescent="0.2">
      <c r="A260" s="11">
        <v>45275</v>
      </c>
      <c r="B260" s="4">
        <v>49.2</v>
      </c>
      <c r="C260" s="4">
        <f>DCO!B260+'Rail Costs'!B260</f>
        <v>54.629630459126538</v>
      </c>
      <c r="E260" s="4">
        <f>DCO!C260*'Feedstock Conversions'!B$14</f>
        <v>447.96296976483757</v>
      </c>
      <c r="F260" s="4">
        <f>DCO!C260*'Feedstock Conversions'!B$8</f>
        <v>502.5926002239641</v>
      </c>
      <c r="H260" s="4">
        <f>'Fuel Values'!B260-DCO!I260-DCO!J260-DCO!K260</f>
        <v>272.49472370939515</v>
      </c>
      <c r="I260" s="18">
        <f>('LCFS Values'!$E$6-$AA$4)/1000000*'LCFS Values'!B260*'LCFS Values'!$G$2*100</f>
        <v>56.75527629060484</v>
      </c>
      <c r="J260" s="4">
        <f>'RIN Values'!C260</f>
        <v>120.75</v>
      </c>
      <c r="K260" s="4">
        <f>'Fixed Credits Value'!B260</f>
        <v>100</v>
      </c>
      <c r="L260" s="4">
        <f>K260+J260+I260+H260</f>
        <v>550</v>
      </c>
      <c r="M260" s="4">
        <f>L260/'Feedstock Conversions'!B$21</f>
        <v>69.992364469330624</v>
      </c>
      <c r="O260" s="4">
        <f>'Fuel Values'!C260*100</f>
        <v>246.30999999999997</v>
      </c>
      <c r="P260" s="18">
        <f>('LCFS Values'!$E$5-AB$4)/1000000*'LCFS Values'!B260*'LCFS Values'!$G$2*100</f>
        <v>51.33975252155556</v>
      </c>
      <c r="Q260" s="4">
        <f>'RIN Values'!D260</f>
        <v>136.85</v>
      </c>
      <c r="R260" s="4">
        <f>'Fixed Credits Value'!B260</f>
        <v>100</v>
      </c>
      <c r="S260" s="4">
        <f>'Fixed Credits Value'!C260</f>
        <v>16</v>
      </c>
      <c r="T260" s="4">
        <f>S260+R260+Q260+P260+O260</f>
        <v>550.49975252155548</v>
      </c>
      <c r="U260" s="4">
        <f>T260/'Feedstock Conversions'!B$9</f>
        <v>58.719973602299248</v>
      </c>
      <c r="W260" s="4">
        <f>L260-E260</f>
        <v>102.03703023516243</v>
      </c>
      <c r="X260" s="4">
        <f>T260-L260</f>
        <v>0.49975252155547878</v>
      </c>
      <c r="AE260" s="4">
        <f>$B260+'Rail Costs'!K260</f>
        <v>50.557407614781638</v>
      </c>
      <c r="AF260" s="4">
        <v>51</v>
      </c>
      <c r="AG260" s="4">
        <f>B260+'Rail Costs'!M260</f>
        <v>53.27222284434491</v>
      </c>
      <c r="AH260" s="4">
        <v>51.5</v>
      </c>
      <c r="AI260" s="4">
        <v>49.725000000000001</v>
      </c>
      <c r="AJ260" s="4">
        <v>49.55</v>
      </c>
      <c r="AM260" s="4">
        <f>$L260-(AE260*'Feedstock Conversions'!$B$14)-'Rail Costs'!Q260</f>
        <v>130.87714440363953</v>
      </c>
      <c r="AN260" s="4">
        <f>$L260-(AF260*'Feedstock Conversions'!$B$14)-'Rail Costs'!R260</f>
        <v>127.74898935047612</v>
      </c>
      <c r="AO260" s="4">
        <f>$L260-(AG260*'Feedstock Conversions'!$B$14)-'Rail Costs'!S260</f>
        <v>109.32450616272091</v>
      </c>
      <c r="AP260" s="4">
        <f>$L260-(AH260*'Feedstock Conversions'!$B$14)-'Rail Costs'!T260</f>
        <v>123.3646541379514</v>
      </c>
      <c r="AQ260" s="4">
        <f>$L260-(AI260*'Feedstock Conversions'!$B$14)-'Rail Costs'!U260</f>
        <v>138.1001172825396</v>
      </c>
      <c r="AR260" s="4">
        <f>$L260-(AJ260*'Feedstock Conversions'!$B$14)-'Rail Costs'!V260</f>
        <v>138.48758496554169</v>
      </c>
      <c r="AT260" s="4">
        <f>$T260-(AE260*'Feedstock Conversions'!$B$8)-'Rail Costs'!Q260</f>
        <v>80.819489310413346</v>
      </c>
      <c r="AU260" s="4">
        <f>$T260-(AF260*'Feedstock Conversions'!$B$8)-'Rail Costs'!R260</f>
        <v>77.248741872031601</v>
      </c>
      <c r="AV260" s="4">
        <f>$T260-(AG260*'Feedstock Conversions'!$B$8)-'Rail Costs'!S260</f>
        <v>56.55203583993147</v>
      </c>
      <c r="AW260" s="4">
        <f>$T260-(AH260*'Feedstock Conversions'!$B$8)-'Rail Costs'!T260</f>
        <v>72.364406659506884</v>
      </c>
      <c r="AX260" s="4">
        <f>$T260-(AI260*'Feedstock Conversions'!$B$8)-'Rail Costs'!U260</f>
        <v>88.874869804095113</v>
      </c>
      <c r="AY260" s="4">
        <f>$T260-(AJ260*'Feedstock Conversions'!$B$8)-'Rail Costs'!V260</f>
        <v>89.437337487097153</v>
      </c>
      <c r="BH260">
        <f t="shared" si="26"/>
        <v>50</v>
      </c>
      <c r="BI260">
        <f t="shared" si="27"/>
        <v>2023</v>
      </c>
      <c r="BJ260">
        <f t="shared" si="30"/>
        <v>12</v>
      </c>
    </row>
    <row r="261" spans="1:62" x14ac:dyDescent="0.2">
      <c r="A261" s="11">
        <v>45282</v>
      </c>
      <c r="B261" s="4">
        <v>47.6</v>
      </c>
      <c r="C261" s="4">
        <f>DCO!B261+'Rail Costs'!B261</f>
        <v>53.029630459126537</v>
      </c>
      <c r="E261" s="4">
        <f>DCO!C261*'Feedstock Conversions'!B$14</f>
        <v>434.84296976483756</v>
      </c>
      <c r="F261" s="4">
        <f>DCO!C261*'Feedstock Conversions'!B$8</f>
        <v>487.87260022396413</v>
      </c>
      <c r="H261" s="4">
        <f>'Fuel Values'!B261-DCO!I261-DCO!J261-DCO!K261</f>
        <v>265.64220142772177</v>
      </c>
      <c r="I261" s="18">
        <f>('LCFS Values'!$E$6-$AA$4)/1000000*'LCFS Values'!B261*'LCFS Values'!$G$2*100</f>
        <v>55.657798572278224</v>
      </c>
      <c r="J261" s="4">
        <f>'RIN Values'!C261</f>
        <v>122.69999999999999</v>
      </c>
      <c r="K261" s="4">
        <f>'Fixed Credits Value'!B261</f>
        <v>100</v>
      </c>
      <c r="L261" s="4">
        <f>K261+J261+I261+H261</f>
        <v>544</v>
      </c>
      <c r="M261" s="4">
        <f>L261/'Feedstock Conversions'!B$21</f>
        <v>69.228811402392466</v>
      </c>
      <c r="O261" s="4">
        <f>'Fuel Values'!C261*100</f>
        <v>267.12</v>
      </c>
      <c r="P261" s="18">
        <f>('LCFS Values'!$E$5-AB$4)/1000000*'LCFS Values'!B261*'LCFS Values'!$G$2*100</f>
        <v>50.346994876111104</v>
      </c>
      <c r="Q261" s="4">
        <f>'RIN Values'!D261</f>
        <v>139.06</v>
      </c>
      <c r="R261" s="4">
        <f>'Fixed Credits Value'!B261</f>
        <v>100</v>
      </c>
      <c r="S261" s="4">
        <f>'Fixed Credits Value'!C261</f>
        <v>16</v>
      </c>
      <c r="T261" s="4">
        <f>S261+R261+Q261+P261+O261</f>
        <v>572.52699487611108</v>
      </c>
      <c r="U261" s="4">
        <f>T261/'Feedstock Conversions'!B$9</f>
        <v>61.069546120118517</v>
      </c>
      <c r="W261" s="4">
        <f>L261-E261</f>
        <v>109.15703023516244</v>
      </c>
      <c r="X261" s="4">
        <f>T261-L261</f>
        <v>28.526994876111075</v>
      </c>
      <c r="AE261" s="4">
        <f>$B261+'Rail Costs'!K261</f>
        <v>48.957407614781637</v>
      </c>
      <c r="AF261" s="4">
        <v>49.1</v>
      </c>
      <c r="AG261" s="4">
        <f>B261+'Rail Costs'!M261</f>
        <v>51.672222844344901</v>
      </c>
      <c r="AH261" s="4">
        <v>49.2</v>
      </c>
      <c r="AI261" s="4">
        <v>47.8</v>
      </c>
      <c r="AJ261" s="4">
        <v>48.9</v>
      </c>
      <c r="AM261" s="4">
        <f>$L261-(AE261*'Feedstock Conversions'!$B$14)-'Rail Costs'!Q261</f>
        <v>137.99714440363954</v>
      </c>
      <c r="AN261" s="4">
        <f>$L261-(AF261*'Feedstock Conversions'!$B$14)-'Rail Costs'!R261</f>
        <v>137.32898935047609</v>
      </c>
      <c r="AO261" s="4">
        <f>$L261-(AG261*'Feedstock Conversions'!$B$14)-'Rail Costs'!S261</f>
        <v>116.44450616272097</v>
      </c>
      <c r="AP261" s="4">
        <f>$L261-(AH261*'Feedstock Conversions'!$B$14)-'Rail Costs'!T261</f>
        <v>136.22465413795135</v>
      </c>
      <c r="AQ261" s="4">
        <f>$L261-(AI261*'Feedstock Conversions'!$B$14)-'Rail Costs'!U261</f>
        <v>147.88511728253968</v>
      </c>
      <c r="AR261" s="4">
        <f>$L261-(AJ261*'Feedstock Conversions'!$B$14)-'Rail Costs'!V261</f>
        <v>137.81758496554167</v>
      </c>
      <c r="AT261" s="4">
        <f>$T261-(AE261*'Feedstock Conversions'!$B$8)-'Rail Costs'!Q261</f>
        <v>117.56673166496897</v>
      </c>
      <c r="AU261" s="4">
        <f>$T261-(AF261*'Feedstock Conversions'!$B$8)-'Rail Costs'!R261</f>
        <v>116.75598422658722</v>
      </c>
      <c r="AV261" s="4">
        <f>$T261-(AG261*'Feedstock Conversions'!$B$8)-'Rail Costs'!S261</f>
        <v>93.299278194487144</v>
      </c>
      <c r="AW261" s="4">
        <f>$T261-(AH261*'Feedstock Conversions'!$B$8)-'Rail Costs'!T261</f>
        <v>115.55164901406245</v>
      </c>
      <c r="AX261" s="4">
        <f>$T261-(AI261*'Feedstock Conversions'!$B$8)-'Rail Costs'!U261</f>
        <v>128.61211215865075</v>
      </c>
      <c r="AY261" s="4">
        <f>$T261-(AJ261*'Feedstock Conversions'!$B$8)-'Rail Costs'!V261</f>
        <v>117.44457984165277</v>
      </c>
      <c r="BH261">
        <f t="shared" si="26"/>
        <v>51</v>
      </c>
      <c r="BI261">
        <f t="shared" si="27"/>
        <v>2023</v>
      </c>
      <c r="BJ261">
        <f t="shared" si="30"/>
        <v>12</v>
      </c>
    </row>
    <row r="262" spans="1:62" x14ac:dyDescent="0.2">
      <c r="A262" s="11">
        <v>45289</v>
      </c>
      <c r="B262" s="4">
        <v>46.25</v>
      </c>
      <c r="C262" s="4">
        <f>DCO!B262+'Rail Costs'!B262</f>
        <v>51.679630459126535</v>
      </c>
      <c r="E262" s="4">
        <f>DCO!C262*'Feedstock Conversions'!B$14</f>
        <v>423.77296976483757</v>
      </c>
      <c r="F262" s="4">
        <f>DCO!C262*'Feedstock Conversions'!B$8</f>
        <v>475.45260022396411</v>
      </c>
      <c r="H262" s="4">
        <f>'Fuel Values'!B262-DCO!I262-DCO!J262-DCO!K262</f>
        <v>265.47942847755797</v>
      </c>
      <c r="I262" s="18">
        <f>('LCFS Values'!$E$6-$AA$4)/1000000*'LCFS Values'!B262*'LCFS Values'!$G$2*100</f>
        <v>53.208071522442047</v>
      </c>
      <c r="J262" s="4">
        <f>'RIN Values'!C262</f>
        <v>117.5625</v>
      </c>
      <c r="K262" s="4">
        <f>'Fixed Credits Value'!B262</f>
        <v>100</v>
      </c>
      <c r="L262" s="4">
        <f>K262+J262+I262+H262</f>
        <v>536.25</v>
      </c>
      <c r="M262" s="4">
        <f>L262/'Feedstock Conversions'!B$21</f>
        <v>68.242555357597354</v>
      </c>
      <c r="O262" s="4">
        <f>'Fuel Values'!C262*100</f>
        <v>263.18</v>
      </c>
      <c r="P262" s="18">
        <f>('LCFS Values'!$E$5-AB$4)/1000000*'LCFS Values'!B262*'LCFS Values'!$G$2*100</f>
        <v>48.131017988958327</v>
      </c>
      <c r="Q262" s="4">
        <f>'RIN Values'!D262</f>
        <v>133.23749999999998</v>
      </c>
      <c r="R262" s="4">
        <f>'Fixed Credits Value'!B262</f>
        <v>100</v>
      </c>
      <c r="S262" s="4">
        <f>'Fixed Credits Value'!C262</f>
        <v>16</v>
      </c>
      <c r="T262" s="4">
        <f>S262+R262+Q262+P262+O262</f>
        <v>560.54851798895834</v>
      </c>
      <c r="U262" s="4">
        <f>T262/'Feedstock Conversions'!B$9</f>
        <v>59.791841918822222</v>
      </c>
      <c r="W262" s="4">
        <f>L262-E262</f>
        <v>112.47703023516243</v>
      </c>
      <c r="X262" s="4">
        <f>T262-L262</f>
        <v>24.298517988958338</v>
      </c>
      <c r="AE262" s="4">
        <f>$B262+'Rail Costs'!K262</f>
        <v>47.607407614781636</v>
      </c>
      <c r="AF262" s="4">
        <v>48</v>
      </c>
      <c r="AG262" s="4">
        <f>B262+'Rail Costs'!M262</f>
        <v>50.322222844344907</v>
      </c>
      <c r="AH262" s="4">
        <v>48.125</v>
      </c>
      <c r="AI262" s="4">
        <v>45.25</v>
      </c>
      <c r="AJ262" s="4">
        <v>48</v>
      </c>
      <c r="AM262" s="4">
        <f>$L262-(AE262*'Feedstock Conversions'!$B$14)-'Rail Costs'!Q262</f>
        <v>141.31714440363953</v>
      </c>
      <c r="AN262" s="4">
        <f>$L262-(AF262*'Feedstock Conversions'!$B$14)-'Rail Costs'!R262</f>
        <v>138.59898935047613</v>
      </c>
      <c r="AO262" s="4">
        <f>$L262-(AG262*'Feedstock Conversions'!$B$14)-'Rail Costs'!S262</f>
        <v>119.76450616272091</v>
      </c>
      <c r="AP262" s="4">
        <f>$L262-(AH262*'Feedstock Conversions'!$B$14)-'Rail Costs'!T262</f>
        <v>137.2896541379514</v>
      </c>
      <c r="AQ262" s="4">
        <f>$L262-(AI262*'Feedstock Conversions'!$B$14)-'Rail Costs'!U262</f>
        <v>161.04511728253965</v>
      </c>
      <c r="AR262" s="4">
        <f>$L262-(AJ262*'Feedstock Conversions'!$B$14)-'Rail Costs'!V262</f>
        <v>137.44758496554167</v>
      </c>
      <c r="AT262" s="4">
        <f>$T262-(AE262*'Feedstock Conversions'!$B$8)-'Rail Costs'!Q262</f>
        <v>118.00825477781625</v>
      </c>
      <c r="AU262" s="4">
        <f>$T262-(AF262*'Feedstock Conversions'!$B$8)-'Rail Costs'!R262</f>
        <v>114.89750733943448</v>
      </c>
      <c r="AV262" s="4">
        <f>$T262-(AG262*'Feedstock Conversions'!$B$8)-'Rail Costs'!S262</f>
        <v>93.740801307334365</v>
      </c>
      <c r="AW262" s="4">
        <f>$T262-(AH262*'Feedstock Conversions'!$B$8)-'Rail Costs'!T262</f>
        <v>113.46317212690975</v>
      </c>
      <c r="AX262" s="4">
        <f>$T262-(AI262*'Feedstock Conversions'!$B$8)-'Rail Costs'!U262</f>
        <v>140.09363527149799</v>
      </c>
      <c r="AY262" s="4">
        <f>$T262-(AJ262*'Feedstock Conversions'!$B$8)-'Rail Costs'!V262</f>
        <v>113.7461029545</v>
      </c>
      <c r="BH262">
        <f t="shared" si="26"/>
        <v>52</v>
      </c>
      <c r="BI262">
        <f t="shared" si="27"/>
        <v>2023</v>
      </c>
      <c r="BJ262">
        <f t="shared" si="30"/>
        <v>12</v>
      </c>
    </row>
    <row r="263" spans="1:62" x14ac:dyDescent="0.2">
      <c r="A263" s="11">
        <v>45296</v>
      </c>
      <c r="B263" s="4">
        <v>48</v>
      </c>
      <c r="C263" s="4">
        <f>DCO!B263+'Rail Costs'!B263</f>
        <v>53.174580067189247</v>
      </c>
      <c r="E263" s="4">
        <f>DCO!C263*'Feedstock Conversions'!B$14</f>
        <v>436.03155655095179</v>
      </c>
      <c r="F263" s="4">
        <f>DCO!C263*'Feedstock Conversions'!B$8</f>
        <v>489.20613661814104</v>
      </c>
      <c r="H263" s="4">
        <f>'Fuel Values'!B263-DCO!I263-DCO!J263-DCO!K263</f>
        <v>264.63834113350555</v>
      </c>
      <c r="I263" s="18">
        <f>('LCFS Values'!$E$6-$AA$4)/1000000*'LCFS Values'!B263*'LCFS Values'!$G$2*100</f>
        <v>52.424158866494452</v>
      </c>
      <c r="J263" s="4">
        <f>'RIN Values'!C263</f>
        <v>117.9375</v>
      </c>
      <c r="K263" s="4">
        <f>'Fixed Credits Value'!B263</f>
        <v>100</v>
      </c>
      <c r="L263" s="4">
        <f t="shared" ref="L263:L326" si="31">K263+J263+I263+H263</f>
        <v>535</v>
      </c>
      <c r="M263" s="4">
        <f>L263/'Feedstock Conversions'!B$21</f>
        <v>68.083481801985243</v>
      </c>
      <c r="O263" s="4">
        <f>'Fuel Values'!C263*100</f>
        <v>270.18</v>
      </c>
      <c r="P263" s="18">
        <f>('LCFS Values'!$E$5-AB$4)/1000000*'LCFS Values'!B263*'LCFS Values'!$G$2*100</f>
        <v>47.421905385069444</v>
      </c>
      <c r="Q263" s="4">
        <f>'RIN Values'!D263</f>
        <v>133.66249999999999</v>
      </c>
      <c r="R263" s="4">
        <f>'Fixed Credits Value'!B263</f>
        <v>100</v>
      </c>
      <c r="S263" s="4">
        <f>'Fixed Credits Value'!C263</f>
        <v>16</v>
      </c>
      <c r="T263" s="4">
        <f t="shared" ref="T263:T326" si="32">S263+R263+Q263+P263+O263</f>
        <v>567.26440538506949</v>
      </c>
      <c r="U263" s="4">
        <f>T263/'Feedstock Conversions'!B$9</f>
        <v>60.508203241074078</v>
      </c>
      <c r="W263" s="4">
        <f t="shared" ref="W263:W313" si="33">L263-E263</f>
        <v>98.968443449048209</v>
      </c>
      <c r="X263" s="4">
        <f t="shared" ref="X263:X326" si="34">T263-L263</f>
        <v>32.264405385069495</v>
      </c>
      <c r="AE263" s="4">
        <f>$B263+'Rail Costs'!K263</f>
        <v>49.293645016797313</v>
      </c>
      <c r="AF263" s="4">
        <v>48.25</v>
      </c>
      <c r="AG263" s="4">
        <f>B263+'Rail Costs'!M263</f>
        <v>51.880935050391933</v>
      </c>
      <c r="AH263" s="4">
        <v>48.625</v>
      </c>
      <c r="AI263" s="4">
        <v>45.5</v>
      </c>
      <c r="AJ263" s="4">
        <v>48.25</v>
      </c>
      <c r="AM263" s="4">
        <f>$L263-(AE263*'Feedstock Conversions'!$B$14)-'Rail Costs'!Q263</f>
        <v>126.23999770711099</v>
      </c>
      <c r="AN263" s="4">
        <f>$L263-(AF263*'Feedstock Conversions'!$B$14)-'Rail Costs'!R263</f>
        <v>135.29898935047612</v>
      </c>
      <c r="AO263" s="4">
        <f>$L263-(AG263*'Feedstock Conversions'!$B$14)-'Rail Costs'!S263</f>
        <v>105.7330660731353</v>
      </c>
      <c r="AP263" s="4">
        <f>$L263-(AH263*'Feedstock Conversions'!$B$14)-'Rail Costs'!T263</f>
        <v>131.93965413795138</v>
      </c>
      <c r="AQ263" s="4">
        <f>$L263-(AI263*'Feedstock Conversions'!$B$14)-'Rail Costs'!U263</f>
        <v>157.74511728253964</v>
      </c>
      <c r="AR263" s="4">
        <f>$L263-(AJ263*'Feedstock Conversions'!$B$14)-'Rail Costs'!V263</f>
        <v>134.14758496554165</v>
      </c>
      <c r="AT263" s="4">
        <f>$T263-(AE263*'Feedstock Conversions'!$B$8)-'Rail Costs'!Q263</f>
        <v>109.21075807538317</v>
      </c>
      <c r="AU263" s="4">
        <f>$T263-(AF263*'Feedstock Conversions'!$B$8)-'Rail Costs'!R263</f>
        <v>119.31339473554563</v>
      </c>
      <c r="AV263" s="4">
        <f>$T263-(AG263*'Feedstock Conversions'!$B$8)-'Rail Costs'!S263</f>
        <v>86.116536407812859</v>
      </c>
      <c r="AW263" s="4">
        <f>$T263-(AH263*'Feedstock Conversions'!$B$8)-'Rail Costs'!T263</f>
        <v>115.57905952302089</v>
      </c>
      <c r="AX263" s="4">
        <f>$T263-(AI263*'Feedstock Conversions'!$B$8)-'Rail Costs'!U263</f>
        <v>144.50952266760913</v>
      </c>
      <c r="AY263" s="4">
        <f>$T263-(AJ263*'Feedstock Conversions'!$B$8)-'Rail Costs'!V263</f>
        <v>118.16199035061115</v>
      </c>
      <c r="BH263">
        <f t="shared" si="26"/>
        <v>1</v>
      </c>
      <c r="BI263">
        <f t="shared" si="27"/>
        <v>2024</v>
      </c>
      <c r="BJ263">
        <f t="shared" si="30"/>
        <v>1</v>
      </c>
    </row>
    <row r="264" spans="1:62" x14ac:dyDescent="0.2">
      <c r="A264" s="11">
        <v>45303</v>
      </c>
      <c r="B264" s="4">
        <v>45.4</v>
      </c>
      <c r="C264" s="4">
        <f>DCO!B264+'Rail Costs'!B264</f>
        <v>50.574580067189245</v>
      </c>
      <c r="E264" s="4">
        <f>DCO!C264*'Feedstock Conversions'!B$14</f>
        <v>414.7115565509518</v>
      </c>
      <c r="F264" s="4">
        <f>DCO!C264*'Feedstock Conversions'!B$8</f>
        <v>465.28613661814103</v>
      </c>
      <c r="H264" s="4">
        <f>'Fuel Values'!B264-DCO!I264-DCO!J264-DCO!K264</f>
        <v>251.79733066115926</v>
      </c>
      <c r="I264" s="18">
        <f>('LCFS Values'!$E$6-$AA$4)/1000000*'LCFS Values'!B264*'LCFS Values'!$G$2*100</f>
        <v>53.227669338840734</v>
      </c>
      <c r="J264" s="4">
        <f>'RIN Values'!C264</f>
        <v>120.97500000000001</v>
      </c>
      <c r="K264" s="4">
        <f>'Fixed Credits Value'!B264</f>
        <v>100</v>
      </c>
      <c r="L264" s="4">
        <f t="shared" si="31"/>
        <v>526</v>
      </c>
      <c r="M264" s="4">
        <f>L264/'Feedstock Conversions'!B$21</f>
        <v>66.938152201578006</v>
      </c>
      <c r="O264" s="4">
        <f>'Fuel Values'!C264*100</f>
        <v>245.22</v>
      </c>
      <c r="P264" s="18">
        <f>('LCFS Values'!$E$5-AB$4)/1000000*'LCFS Values'!B264*'LCFS Values'!$G$2*100</f>
        <v>48.148745804055558</v>
      </c>
      <c r="Q264" s="4">
        <f>'RIN Values'!D264</f>
        <v>137.10500000000002</v>
      </c>
      <c r="R264" s="4">
        <f>'Fixed Credits Value'!B264</f>
        <v>100</v>
      </c>
      <c r="S264" s="4">
        <f>'Fixed Credits Value'!C264</f>
        <v>16</v>
      </c>
      <c r="T264" s="4">
        <f t="shared" si="32"/>
        <v>546.47374580405562</v>
      </c>
      <c r="U264" s="4">
        <f>T264/'Feedstock Conversions'!B$9</f>
        <v>58.290532885765934</v>
      </c>
      <c r="W264" s="4">
        <f t="shared" si="33"/>
        <v>111.2884434490482</v>
      </c>
      <c r="X264" s="4">
        <f t="shared" si="34"/>
        <v>20.473745804055625</v>
      </c>
      <c r="AE264" s="4">
        <f>$B264+'Rail Costs'!K264</f>
        <v>46.693645016797312</v>
      </c>
      <c r="AF264" s="4">
        <v>45.9</v>
      </c>
      <c r="AG264" s="4">
        <f>B264+'Rail Costs'!M264</f>
        <v>49.280935050391932</v>
      </c>
      <c r="AH264" s="4">
        <v>45.6</v>
      </c>
      <c r="AI264" s="4">
        <v>45.5</v>
      </c>
      <c r="AJ264" s="4">
        <v>45.4</v>
      </c>
      <c r="AM264" s="4">
        <f>$L264-(AE264*'Feedstock Conversions'!$B$14)-'Rail Costs'!Q264</f>
        <v>138.55999770711099</v>
      </c>
      <c r="AN264" s="4">
        <f>$L264-(AF264*'Feedstock Conversions'!$B$14)-'Rail Costs'!R264</f>
        <v>145.56898935047616</v>
      </c>
      <c r="AO264" s="4">
        <f>$L264-(AG264*'Feedstock Conversions'!$B$14)-'Rail Costs'!S264</f>
        <v>118.0530660731353</v>
      </c>
      <c r="AP264" s="4">
        <f>$L264-(AH264*'Feedstock Conversions'!$B$14)-'Rail Costs'!T264</f>
        <v>147.74465413795139</v>
      </c>
      <c r="AQ264" s="4">
        <f>$L264-(AI264*'Feedstock Conversions'!$B$14)-'Rail Costs'!U264</f>
        <v>148.74511728253964</v>
      </c>
      <c r="AR264" s="4">
        <f>$L264-(AJ264*'Feedstock Conversions'!$B$14)-'Rail Costs'!V264</f>
        <v>148.51758496554166</v>
      </c>
      <c r="AT264" s="4">
        <f>$T264-(AE264*'Feedstock Conversions'!$B$8)-'Rail Costs'!Q264</f>
        <v>112.34009849436931</v>
      </c>
      <c r="AU264" s="4">
        <f>$T264-(AF264*'Feedstock Conversions'!$B$8)-'Rail Costs'!R264</f>
        <v>120.14273515453176</v>
      </c>
      <c r="AV264" s="4">
        <f>$T264-(AG264*'Feedstock Conversions'!$B$8)-'Rail Costs'!S264</f>
        <v>89.245876826799005</v>
      </c>
      <c r="AW264" s="4">
        <f>$T264-(AH264*'Feedstock Conversions'!$B$8)-'Rail Costs'!T264</f>
        <v>122.618399942007</v>
      </c>
      <c r="AX264" s="4">
        <f>$T264-(AI264*'Feedstock Conversions'!$B$8)-'Rail Costs'!U264</f>
        <v>123.71886308659526</v>
      </c>
      <c r="AY264" s="4">
        <f>$T264-(AJ264*'Feedstock Conversions'!$B$8)-'Rail Costs'!V264</f>
        <v>123.59133076959731</v>
      </c>
      <c r="BH264">
        <f t="shared" si="26"/>
        <v>2</v>
      </c>
      <c r="BI264">
        <f t="shared" si="27"/>
        <v>2024</v>
      </c>
      <c r="BJ264">
        <f t="shared" si="30"/>
        <v>1</v>
      </c>
    </row>
    <row r="265" spans="1:62" x14ac:dyDescent="0.2">
      <c r="A265" s="11">
        <v>45310</v>
      </c>
      <c r="B265" s="4">
        <v>45</v>
      </c>
      <c r="C265" s="4">
        <f>DCO!B265+'Rail Costs'!B265</f>
        <v>50.174580067189247</v>
      </c>
      <c r="E265" s="4">
        <f>DCO!C265*'Feedstock Conversions'!B$14</f>
        <v>411.43155655095177</v>
      </c>
      <c r="F265" s="4">
        <f>DCO!C265*'Feedstock Conversions'!B$8</f>
        <v>461.60613661814102</v>
      </c>
      <c r="H265" s="4">
        <f>'Fuel Values'!B265-DCO!I265-DCO!J265-DCO!K265</f>
        <v>254.10434611109918</v>
      </c>
      <c r="I265" s="18">
        <f>('LCFS Values'!$E$6-$AA$4)/1000000*'LCFS Values'!B265*'LCFS Values'!$G$2*100</f>
        <v>48.333153888900817</v>
      </c>
      <c r="J265" s="4">
        <f>'RIN Values'!C265</f>
        <v>117.5625</v>
      </c>
      <c r="K265" s="4">
        <f>'Fixed Credits Value'!B265</f>
        <v>100</v>
      </c>
      <c r="L265" s="4">
        <f t="shared" si="31"/>
        <v>520</v>
      </c>
      <c r="M265" s="4">
        <f>L265/'Feedstock Conversions'!B$21</f>
        <v>66.174599134639863</v>
      </c>
      <c r="O265" s="4">
        <f>'Fuel Values'!C265*100</f>
        <v>242</v>
      </c>
      <c r="P265" s="18">
        <f>('LCFS Values'!$E$5-AB$4)/1000000*'LCFS Values'!B265*'LCFS Values'!$G$2*100</f>
        <v>43.721259439154494</v>
      </c>
      <c r="Q265" s="4">
        <f>'RIN Values'!D265</f>
        <v>133.23749999999998</v>
      </c>
      <c r="R265" s="4">
        <f>'Fixed Credits Value'!B265</f>
        <v>100</v>
      </c>
      <c r="S265" s="4">
        <f>'Fixed Credits Value'!C265</f>
        <v>16</v>
      </c>
      <c r="T265" s="4">
        <f t="shared" si="32"/>
        <v>534.95875943915451</v>
      </c>
      <c r="U265" s="4">
        <f>T265/'Feedstock Conversions'!B$9</f>
        <v>57.062267673509815</v>
      </c>
      <c r="W265" s="4">
        <f t="shared" si="33"/>
        <v>108.56844344904823</v>
      </c>
      <c r="X265" s="4">
        <f t="shared" si="34"/>
        <v>14.958759439154505</v>
      </c>
      <c r="AE265" s="4">
        <f>$B265+'Rail Costs'!K265</f>
        <v>46.293645016797313</v>
      </c>
      <c r="AF265" s="4">
        <v>45.5</v>
      </c>
      <c r="AG265" s="4">
        <f>B265+'Rail Costs'!M265</f>
        <v>48.880935050391933</v>
      </c>
      <c r="AH265" s="4">
        <v>45</v>
      </c>
      <c r="AI265" s="4">
        <v>45.125</v>
      </c>
      <c r="AJ265" s="4">
        <v>45</v>
      </c>
      <c r="AM265" s="4">
        <f>$L265-(AE265*'Feedstock Conversions'!$B$14)-'Rail Costs'!Q265</f>
        <v>135.83999770711102</v>
      </c>
      <c r="AN265" s="4">
        <f>$L265-(AF265*'Feedstock Conversions'!$B$14)-'Rail Costs'!R265</f>
        <v>142.84898935047613</v>
      </c>
      <c r="AO265" s="4">
        <f>$L265-(AG265*'Feedstock Conversions'!$B$14)-'Rail Costs'!S265</f>
        <v>115.33306607313533</v>
      </c>
      <c r="AP265" s="4">
        <f>$L265-(AH265*'Feedstock Conversions'!$B$14)-'Rail Costs'!T265</f>
        <v>146.6646541379514</v>
      </c>
      <c r="AQ265" s="4">
        <f>$L265-(AI265*'Feedstock Conversions'!$B$14)-'Rail Costs'!U265</f>
        <v>145.82011728253963</v>
      </c>
      <c r="AR265" s="4">
        <f>$L265-(AJ265*'Feedstock Conversions'!$B$14)-'Rail Costs'!V265</f>
        <v>145.79758496554169</v>
      </c>
      <c r="AT265" s="4">
        <f>$T265-(AE265*'Feedstock Conversions'!$B$8)-'Rail Costs'!Q265</f>
        <v>104.5051121294682</v>
      </c>
      <c r="AU265" s="4">
        <f>$T265-(AF265*'Feedstock Conversions'!$B$8)-'Rail Costs'!R265</f>
        <v>112.30774878963065</v>
      </c>
      <c r="AV265" s="4">
        <f>$T265-(AG265*'Feedstock Conversions'!$B$8)-'Rail Costs'!S265</f>
        <v>81.410890461897893</v>
      </c>
      <c r="AW265" s="4">
        <f>$T265-(AH265*'Feedstock Conversions'!$B$8)-'Rail Costs'!T265</f>
        <v>116.62341357710592</v>
      </c>
      <c r="AX265" s="4">
        <f>$T265-(AI265*'Feedstock Conversions'!$B$8)-'Rail Costs'!U265</f>
        <v>115.65387672169413</v>
      </c>
      <c r="AY265" s="4">
        <f>$T265-(AJ265*'Feedstock Conversions'!$B$8)-'Rail Costs'!V265</f>
        <v>115.75634440469619</v>
      </c>
      <c r="BH265">
        <f t="shared" si="26"/>
        <v>3</v>
      </c>
      <c r="BI265">
        <f t="shared" si="27"/>
        <v>2024</v>
      </c>
      <c r="BJ265">
        <f t="shared" si="30"/>
        <v>1</v>
      </c>
    </row>
    <row r="266" spans="1:62" x14ac:dyDescent="0.2">
      <c r="A266" s="11">
        <v>45317</v>
      </c>
      <c r="B266" s="4">
        <v>45</v>
      </c>
      <c r="C266" s="4">
        <f>DCO!B266+'Rail Costs'!B266</f>
        <v>50.174580067189247</v>
      </c>
      <c r="E266" s="4">
        <f>DCO!C266*'Feedstock Conversions'!B$14</f>
        <v>411.43155655095177</v>
      </c>
      <c r="F266" s="4">
        <f>DCO!C266*'Feedstock Conversions'!B$8</f>
        <v>461.60613661814102</v>
      </c>
      <c r="H266" s="4">
        <f>'Fuel Values'!B266-DCO!I266-DCO!J266-DCO!K266</f>
        <v>269.83984848622981</v>
      </c>
      <c r="I266" s="18">
        <f>('LCFS Values'!$E$6-$AA$4)/1000000*'LCFS Values'!B266*'LCFS Values'!$G$2*100</f>
        <v>45.310151513770158</v>
      </c>
      <c r="J266" s="4">
        <f>'RIN Values'!C266</f>
        <v>98.850000000000009</v>
      </c>
      <c r="K266" s="4">
        <f>'Fixed Credits Value'!B266</f>
        <v>100</v>
      </c>
      <c r="L266" s="4">
        <f t="shared" si="31"/>
        <v>514</v>
      </c>
      <c r="M266" s="4">
        <f>L266/'Feedstock Conversions'!B$21</f>
        <v>65.411046067701704</v>
      </c>
      <c r="O266" s="4">
        <f>'Fuel Values'!C266*100</f>
        <v>245.71</v>
      </c>
      <c r="P266" s="18">
        <f>('LCFS Values'!$E$5-AB$4)/1000000*'LCFS Values'!B266*'LCFS Values'!$G$2*100</f>
        <v>40.986708504777773</v>
      </c>
      <c r="Q266" s="4">
        <f>'RIN Values'!D266</f>
        <v>112.03</v>
      </c>
      <c r="R266" s="4">
        <f>'Fixed Credits Value'!B266</f>
        <v>100</v>
      </c>
      <c r="S266" s="4">
        <f>'Fixed Credits Value'!C266</f>
        <v>16</v>
      </c>
      <c r="T266" s="4">
        <f t="shared" si="32"/>
        <v>514.72670850477778</v>
      </c>
      <c r="U266" s="4">
        <f>T266/'Feedstock Conversions'!B$9</f>
        <v>54.904182240509627</v>
      </c>
      <c r="W266" s="4">
        <f t="shared" si="33"/>
        <v>102.56844344904823</v>
      </c>
      <c r="X266" s="4">
        <f t="shared" si="34"/>
        <v>0.72670850477777549</v>
      </c>
      <c r="AE266" s="4">
        <f>$B266+'Rail Costs'!K266</f>
        <v>46.293645016797313</v>
      </c>
      <c r="AF266" s="4">
        <v>45.5</v>
      </c>
      <c r="AG266" s="4">
        <f>B266+'Rail Costs'!M266</f>
        <v>48.880935050391933</v>
      </c>
      <c r="AH266" s="4">
        <v>45</v>
      </c>
      <c r="AI266" s="4">
        <v>45.5</v>
      </c>
      <c r="AJ266" s="4">
        <v>45</v>
      </c>
      <c r="AM266" s="4">
        <f>$L266-(AE266*'Feedstock Conversions'!$B$14)-'Rail Costs'!Q266</f>
        <v>129.83999770711102</v>
      </c>
      <c r="AN266" s="4">
        <f>$L266-(AF266*'Feedstock Conversions'!$B$14)-'Rail Costs'!R266</f>
        <v>136.84898935047613</v>
      </c>
      <c r="AO266" s="4">
        <f>$L266-(AG266*'Feedstock Conversions'!$B$14)-'Rail Costs'!S266</f>
        <v>109.33306607313533</v>
      </c>
      <c r="AP266" s="4">
        <f>$L266-(AH266*'Feedstock Conversions'!$B$14)-'Rail Costs'!T266</f>
        <v>140.6646541379514</v>
      </c>
      <c r="AQ266" s="4">
        <f>$L266-(AI266*'Feedstock Conversions'!$B$14)-'Rail Costs'!U266</f>
        <v>136.74511728253964</v>
      </c>
      <c r="AR266" s="4">
        <f>$L266-(AJ266*'Feedstock Conversions'!$B$14)-'Rail Costs'!V266</f>
        <v>139.79758496554169</v>
      </c>
      <c r="AT266" s="4">
        <f>$T266-(AE266*'Feedstock Conversions'!$B$8)-'Rail Costs'!Q266</f>
        <v>84.273061195091472</v>
      </c>
      <c r="AU266" s="4">
        <f>$T266-(AF266*'Feedstock Conversions'!$B$8)-'Rail Costs'!R266</f>
        <v>92.075697855253921</v>
      </c>
      <c r="AV266" s="4">
        <f>$T266-(AG266*'Feedstock Conversions'!$B$8)-'Rail Costs'!S266</f>
        <v>61.17883952752117</v>
      </c>
      <c r="AW266" s="4">
        <f>$T266-(AH266*'Feedstock Conversions'!$B$8)-'Rail Costs'!T266</f>
        <v>96.391362642729192</v>
      </c>
      <c r="AX266" s="4">
        <f>$T266-(AI266*'Feedstock Conversions'!$B$8)-'Rail Costs'!U266</f>
        <v>91.971825787317414</v>
      </c>
      <c r="AY266" s="4">
        <f>$T266-(AJ266*'Feedstock Conversions'!$B$8)-'Rail Costs'!V266</f>
        <v>95.524293470319463</v>
      </c>
      <c r="BH266">
        <f t="shared" si="26"/>
        <v>4</v>
      </c>
      <c r="BI266">
        <f t="shared" si="27"/>
        <v>2024</v>
      </c>
      <c r="BJ266">
        <f t="shared" si="30"/>
        <v>1</v>
      </c>
    </row>
    <row r="267" spans="1:62" x14ac:dyDescent="0.2">
      <c r="A267" s="11">
        <v>45324</v>
      </c>
      <c r="B267" s="4">
        <v>44.7</v>
      </c>
      <c r="C267" s="4">
        <f>DCO!B267+'Rail Costs'!B267</f>
        <v>49.87458006718925</v>
      </c>
      <c r="E267" s="4">
        <f>DCO!C267*'Feedstock Conversions'!B$14</f>
        <v>408.97155655095179</v>
      </c>
      <c r="F267" s="4">
        <f>DCO!C267*'Feedstock Conversions'!B$8</f>
        <v>458.84613661814109</v>
      </c>
      <c r="H267" s="4">
        <f>'Fuel Values'!B267-DCO!I267-DCO!J267-DCO!K267</f>
        <v>282.55467468944562</v>
      </c>
      <c r="I267" s="18">
        <f>('LCFS Values'!$E$6-$AA$4)/1000000*'LCFS Values'!B267*'LCFS Values'!$G$2*100</f>
        <v>45.545325310554432</v>
      </c>
      <c r="J267" s="4">
        <f>'RIN Values'!C267</f>
        <v>81.900000000000006</v>
      </c>
      <c r="K267" s="4">
        <f>'Fixed Credits Value'!B267</f>
        <v>100</v>
      </c>
      <c r="L267" s="4">
        <f t="shared" si="31"/>
        <v>510.00000000000006</v>
      </c>
      <c r="M267" s="4">
        <f>L267/'Feedstock Conversions'!B$21</f>
        <v>64.902010689742951</v>
      </c>
      <c r="O267" s="4">
        <f>'Fuel Values'!C267*100</f>
        <v>244.44</v>
      </c>
      <c r="P267" s="18">
        <f>('LCFS Values'!$E$5-AB$4)/1000000*'LCFS Values'!B267*'LCFS Values'!$G$2*100</f>
        <v>41.199442285944443</v>
      </c>
      <c r="Q267" s="4">
        <f>'RIN Values'!D267</f>
        <v>92.82</v>
      </c>
      <c r="R267" s="4">
        <f>'Fixed Credits Value'!B267</f>
        <v>100</v>
      </c>
      <c r="S267" s="4">
        <f>'Fixed Credits Value'!C267</f>
        <v>16</v>
      </c>
      <c r="T267" s="4">
        <f t="shared" si="32"/>
        <v>494.45944228594442</v>
      </c>
      <c r="U267" s="4">
        <f>T267/'Feedstock Conversions'!B$9</f>
        <v>52.742340510500739</v>
      </c>
      <c r="W267" s="4">
        <f t="shared" si="33"/>
        <v>101.02844344904827</v>
      </c>
      <c r="X267" s="4">
        <f t="shared" si="34"/>
        <v>-15.540557714055637</v>
      </c>
      <c r="AE267" s="4">
        <f>$B267+'Rail Costs'!K267</f>
        <v>45.993645016797316</v>
      </c>
      <c r="AF267" s="4">
        <v>45.5</v>
      </c>
      <c r="AG267" s="4">
        <f>B267+'Rail Costs'!M267</f>
        <v>48.580935050391936</v>
      </c>
      <c r="AH267" s="4">
        <v>45</v>
      </c>
      <c r="AI267" s="4">
        <v>44.9</v>
      </c>
      <c r="AJ267" s="4">
        <v>44.7</v>
      </c>
      <c r="AM267" s="4">
        <f>$L267-(AE267*'Feedstock Conversions'!$B$14)-'Rail Costs'!Q267</f>
        <v>128.29999770711106</v>
      </c>
      <c r="AN267" s="4">
        <f>$L267-(AF267*'Feedstock Conversions'!$B$14)-'Rail Costs'!R267</f>
        <v>132.84898935047619</v>
      </c>
      <c r="AO267" s="4">
        <f>$L267-(AG267*'Feedstock Conversions'!$B$14)-'Rail Costs'!S267</f>
        <v>107.79306607313536</v>
      </c>
      <c r="AP267" s="4">
        <f>$L267-(AH267*'Feedstock Conversions'!$B$14)-'Rail Costs'!T267</f>
        <v>136.66465413795146</v>
      </c>
      <c r="AQ267" s="4">
        <f>$L267-(AI267*'Feedstock Conversions'!$B$14)-'Rail Costs'!U267</f>
        <v>137.66511728253971</v>
      </c>
      <c r="AR267" s="4">
        <f>$L267-(AJ267*'Feedstock Conversions'!$B$14)-'Rail Costs'!V267</f>
        <v>138.25758496554172</v>
      </c>
      <c r="AT267" s="4">
        <f>$T267-(AE267*'Feedstock Conversions'!$B$8)-'Rail Costs'!Q267</f>
        <v>66.76579497625805</v>
      </c>
      <c r="AU267" s="4">
        <f>$T267-(AF267*'Feedstock Conversions'!$B$8)-'Rail Costs'!R267</f>
        <v>71.808431636420565</v>
      </c>
      <c r="AV267" s="4">
        <f>$T267-(AG267*'Feedstock Conversions'!$B$8)-'Rail Costs'!S267</f>
        <v>43.671573308687748</v>
      </c>
      <c r="AW267" s="4">
        <f>$T267-(AH267*'Feedstock Conversions'!$B$8)-'Rail Costs'!T267</f>
        <v>76.124096423895836</v>
      </c>
      <c r="AX267" s="4">
        <f>$T267-(AI267*'Feedstock Conversions'!$B$8)-'Rail Costs'!U267</f>
        <v>77.224559568484096</v>
      </c>
      <c r="AY267" s="4">
        <f>$T267-(AJ267*'Feedstock Conversions'!$B$8)-'Rail Costs'!V267</f>
        <v>78.017027251486041</v>
      </c>
      <c r="BH267">
        <f t="shared" si="26"/>
        <v>5</v>
      </c>
      <c r="BI267">
        <f t="shared" si="27"/>
        <v>2024</v>
      </c>
      <c r="BJ267">
        <f t="shared" si="30"/>
        <v>2</v>
      </c>
    </row>
    <row r="268" spans="1:62" x14ac:dyDescent="0.2">
      <c r="A268" s="11">
        <v>45331</v>
      </c>
      <c r="B268" s="4">
        <v>44.5</v>
      </c>
      <c r="C268" s="4">
        <f>DCO!B268+'Rail Costs'!B268</f>
        <v>49.674580067189247</v>
      </c>
      <c r="E268" s="4">
        <f>DCO!C268*'Feedstock Conversions'!B$14</f>
        <v>407.3315565509518</v>
      </c>
      <c r="F268" s="4">
        <f>DCO!C268*'Feedstock Conversions'!B$8</f>
        <v>457.00613661814106</v>
      </c>
      <c r="H268" s="4">
        <f>'Fuel Values'!B268-DCO!I268-DCO!J268-DCO!K268</f>
        <v>280.61184937755036</v>
      </c>
      <c r="I268" s="18">
        <f>('LCFS Values'!$E$6-$AA$4)/1000000*'LCFS Values'!B268*'LCFS Values'!$G$2*100</f>
        <v>47.113150622449595</v>
      </c>
      <c r="J268" s="4">
        <f>'RIN Values'!C268</f>
        <v>79.275000000000006</v>
      </c>
      <c r="K268" s="4">
        <f>'Fixed Credits Value'!B268</f>
        <v>100</v>
      </c>
      <c r="L268" s="4">
        <f t="shared" si="31"/>
        <v>506.99999999999994</v>
      </c>
      <c r="M268" s="4">
        <f>L268/'Feedstock Conversions'!B$21</f>
        <v>64.520234156273858</v>
      </c>
      <c r="O268" s="4">
        <f>'Fuel Values'!C268*100</f>
        <v>280.75</v>
      </c>
      <c r="P268" s="18">
        <f>('LCFS Values'!$E$5-AB$4)/1000000*'LCFS Values'!B268*'LCFS Values'!$G$2*100</f>
        <v>42.617667493722216</v>
      </c>
      <c r="Q268" s="4">
        <f>'RIN Values'!D268</f>
        <v>89.844999999999999</v>
      </c>
      <c r="R268" s="4">
        <f>'Fixed Credits Value'!B268</f>
        <v>100</v>
      </c>
      <c r="S268" s="4">
        <f>'Fixed Credits Value'!C268</f>
        <v>16</v>
      </c>
      <c r="T268" s="4">
        <f t="shared" si="32"/>
        <v>529.21266749372217</v>
      </c>
      <c r="U268" s="4">
        <f>T268/'Feedstock Conversions'!B$9</f>
        <v>56.449351199330366</v>
      </c>
      <c r="W268" s="4">
        <f t="shared" si="33"/>
        <v>99.668443449048141</v>
      </c>
      <c r="X268" s="4">
        <f t="shared" si="34"/>
        <v>22.212667493722222</v>
      </c>
      <c r="AE268" s="4">
        <f>$B268+'Rail Costs'!K268</f>
        <v>45.793645016797313</v>
      </c>
      <c r="AF268" s="4">
        <v>45.5</v>
      </c>
      <c r="AG268" s="4">
        <f>B268+'Rail Costs'!M268</f>
        <v>48.380935050391933</v>
      </c>
      <c r="AH268" s="4">
        <v>45</v>
      </c>
      <c r="AI268" s="4">
        <v>44.5</v>
      </c>
      <c r="AJ268" s="4">
        <v>44.5</v>
      </c>
      <c r="AM268" s="4">
        <f>$L268-(AE268*'Feedstock Conversions'!$B$14)-'Rail Costs'!Q268</f>
        <v>126.93999770711092</v>
      </c>
      <c r="AN268" s="4">
        <f>$L268-(AF268*'Feedstock Conversions'!$B$14)-'Rail Costs'!R268</f>
        <v>129.84898935047607</v>
      </c>
      <c r="AO268" s="4">
        <f>$L268-(AG268*'Feedstock Conversions'!$B$14)-'Rail Costs'!S268</f>
        <v>106.43306607313524</v>
      </c>
      <c r="AP268" s="4">
        <f>$L268-(AH268*'Feedstock Conversions'!$B$14)-'Rail Costs'!T268</f>
        <v>133.66465413795135</v>
      </c>
      <c r="AQ268" s="4">
        <f>$L268-(AI268*'Feedstock Conversions'!$B$14)-'Rail Costs'!U268</f>
        <v>137.94511728253957</v>
      </c>
      <c r="AR268" s="4">
        <f>$L268-(AJ268*'Feedstock Conversions'!$B$14)-'Rail Costs'!V268</f>
        <v>136.8975849655416</v>
      </c>
      <c r="AT268" s="4">
        <f>$T268-(AE268*'Feedstock Conversions'!$B$8)-'Rail Costs'!Q268</f>
        <v>103.35902018403583</v>
      </c>
      <c r="AU268" s="4">
        <f>$T268-(AF268*'Feedstock Conversions'!$B$8)-'Rail Costs'!R268</f>
        <v>106.56165684419831</v>
      </c>
      <c r="AV268" s="4">
        <f>$T268-(AG268*'Feedstock Conversions'!$B$8)-'Rail Costs'!S268</f>
        <v>80.264798516465518</v>
      </c>
      <c r="AW268" s="4">
        <f>$T268-(AH268*'Feedstock Conversions'!$B$8)-'Rail Costs'!T268</f>
        <v>110.87732163167358</v>
      </c>
      <c r="AX268" s="4">
        <f>$T268-(AI268*'Feedstock Conversions'!$B$8)-'Rail Costs'!U268</f>
        <v>115.65778477626179</v>
      </c>
      <c r="AY268" s="4">
        <f>$T268-(AJ268*'Feedstock Conversions'!$B$8)-'Rail Costs'!V268</f>
        <v>114.61025245926382</v>
      </c>
      <c r="BH268">
        <f t="shared" ref="BH268:BH330" si="35">WEEKNUM(A268)</f>
        <v>6</v>
      </c>
      <c r="BI268">
        <f t="shared" ref="BI268:BI330" si="36">YEAR(A268)</f>
        <v>2024</v>
      </c>
      <c r="BJ268">
        <f t="shared" si="30"/>
        <v>2</v>
      </c>
    </row>
    <row r="269" spans="1:62" x14ac:dyDescent="0.2">
      <c r="A269" s="11">
        <v>45338</v>
      </c>
      <c r="B269" s="4">
        <v>44.5</v>
      </c>
      <c r="C269" s="4">
        <f>DCO!B269+'Rail Costs'!B269</f>
        <v>49.674580067189247</v>
      </c>
      <c r="E269" s="4">
        <f>DCO!C269*'Feedstock Conversions'!B$14</f>
        <v>407.3315565509518</v>
      </c>
      <c r="F269" s="4">
        <f>DCO!C269*'Feedstock Conversions'!B$8</f>
        <v>457.00613661814106</v>
      </c>
      <c r="H269" s="4">
        <f>'Fuel Values'!B269-DCO!I269-DCO!J269-DCO!K269</f>
        <v>276.90119875376013</v>
      </c>
      <c r="I269" s="18">
        <f>('LCFS Values'!$E$6-$AA$4)/1000000*'LCFS Values'!B269*'LCFS Values'!$G$2*100</f>
        <v>50.248801246239914</v>
      </c>
      <c r="J269" s="4">
        <f>'RIN Values'!C269</f>
        <v>74.849999999999994</v>
      </c>
      <c r="K269" s="4">
        <f>'Fixed Credits Value'!B269</f>
        <v>100</v>
      </c>
      <c r="L269" s="4">
        <f t="shared" si="31"/>
        <v>502</v>
      </c>
      <c r="M269" s="4">
        <f>L269/'Feedstock Conversions'!B$21</f>
        <v>63.883939933825403</v>
      </c>
      <c r="O269" s="4">
        <f>'Fuel Values'!C269*100</f>
        <v>253.12</v>
      </c>
      <c r="P269" s="18">
        <f>('LCFS Values'!$E$5-AB$4)/1000000*'LCFS Values'!B269*'LCFS Values'!$G$2*100</f>
        <v>45.45411790927777</v>
      </c>
      <c r="Q269" s="4">
        <f>'RIN Values'!D269</f>
        <v>84.83</v>
      </c>
      <c r="R269" s="4">
        <f>'Fixed Credits Value'!B269</f>
        <v>100</v>
      </c>
      <c r="S269" s="4">
        <f>'Fixed Credits Value'!C269</f>
        <v>16</v>
      </c>
      <c r="T269" s="4">
        <f t="shared" si="32"/>
        <v>499.40411790927777</v>
      </c>
      <c r="U269" s="4">
        <f>T269/'Feedstock Conversions'!B$9</f>
        <v>53.269772576989631</v>
      </c>
      <c r="W269" s="4">
        <f t="shared" si="33"/>
        <v>94.668443449048198</v>
      </c>
      <c r="X269" s="4">
        <f t="shared" si="34"/>
        <v>-2.5958820907222275</v>
      </c>
      <c r="AE269" s="4">
        <f>$B269+'Rail Costs'!K269</f>
        <v>45.793645016797313</v>
      </c>
      <c r="AF269" s="4">
        <v>45.5</v>
      </c>
      <c r="AG269" s="4">
        <f>B269+'Rail Costs'!M269</f>
        <v>48.380935050391933</v>
      </c>
      <c r="AH269" s="4">
        <v>45</v>
      </c>
      <c r="AI269" s="4">
        <v>45.4</v>
      </c>
      <c r="AJ269" s="4">
        <v>45.1</v>
      </c>
      <c r="AM269" s="4">
        <f>$L269-(AE269*'Feedstock Conversions'!$B$14)-'Rail Costs'!Q269</f>
        <v>121.93999770711098</v>
      </c>
      <c r="AN269" s="4">
        <f>$L269-(AF269*'Feedstock Conversions'!$B$14)-'Rail Costs'!R269</f>
        <v>124.84898935047615</v>
      </c>
      <c r="AO269" s="4">
        <f>$L269-(AG269*'Feedstock Conversions'!$B$14)-'Rail Costs'!S269</f>
        <v>101.43306607313529</v>
      </c>
      <c r="AP269" s="4">
        <f>$L269-(AH269*'Feedstock Conversions'!$B$14)-'Rail Costs'!T269</f>
        <v>128.6646541379514</v>
      </c>
      <c r="AQ269" s="4">
        <f>$L269-(AI269*'Feedstock Conversions'!$B$14)-'Rail Costs'!U269</f>
        <v>125.56511728253963</v>
      </c>
      <c r="AR269" s="4">
        <f>$L269-(AJ269*'Feedstock Conversions'!$B$14)-'Rail Costs'!V269</f>
        <v>126.97758496554164</v>
      </c>
      <c r="AT269" s="4">
        <f>$T269-(AE269*'Feedstock Conversions'!$B$8)-'Rail Costs'!Q269</f>
        <v>73.550470599591435</v>
      </c>
      <c r="AU269" s="4">
        <f>$T269-(AF269*'Feedstock Conversions'!$B$8)-'Rail Costs'!R269</f>
        <v>76.753107259753918</v>
      </c>
      <c r="AV269" s="4">
        <f>$T269-(AG269*'Feedstock Conversions'!$B$8)-'Rail Costs'!S269</f>
        <v>50.456248932021133</v>
      </c>
      <c r="AW269" s="4">
        <f>$T269-(AH269*'Feedstock Conversions'!$B$8)-'Rail Costs'!T269</f>
        <v>81.068772047229189</v>
      </c>
      <c r="AX269" s="4">
        <f>$T269-(AI269*'Feedstock Conversions'!$B$8)-'Rail Costs'!U269</f>
        <v>77.569235191817427</v>
      </c>
      <c r="AY269" s="4">
        <f>$T269-(AJ269*'Feedstock Conversions'!$B$8)-'Rail Costs'!V269</f>
        <v>79.281702874819445</v>
      </c>
      <c r="BH269">
        <f t="shared" si="35"/>
        <v>7</v>
      </c>
      <c r="BI269">
        <f t="shared" si="36"/>
        <v>2024</v>
      </c>
      <c r="BJ269">
        <f t="shared" si="30"/>
        <v>2</v>
      </c>
    </row>
    <row r="270" spans="1:62" x14ac:dyDescent="0.2">
      <c r="A270" s="11">
        <v>45345</v>
      </c>
      <c r="B270" s="4">
        <v>42.875</v>
      </c>
      <c r="C270" s="4">
        <f>DCO!B270+'Rail Costs'!B270</f>
        <v>48.049580067189247</v>
      </c>
      <c r="E270" s="4">
        <f>DCO!C270*'Feedstock Conversions'!B$14</f>
        <v>394.00655655095181</v>
      </c>
      <c r="F270" s="4">
        <f>DCO!C270*'Feedstock Conversions'!B$8</f>
        <v>442.05613661814101</v>
      </c>
      <c r="H270" s="4">
        <f>'Fuel Values'!B270-DCO!I270-DCO!J270-DCO!K270</f>
        <v>268.00703542932206</v>
      </c>
      <c r="I270" s="18">
        <f>('LCFS Values'!$E$6-$AA$4)/1000000*'LCFS Values'!B270*'LCFS Values'!$G$2*100</f>
        <v>49.680464570677927</v>
      </c>
      <c r="J270" s="4">
        <f>'RIN Values'!C270</f>
        <v>61.6875</v>
      </c>
      <c r="K270" s="4">
        <f>'Fixed Credits Value'!B270</f>
        <v>100</v>
      </c>
      <c r="L270" s="4">
        <f t="shared" si="31"/>
        <v>479.375</v>
      </c>
      <c r="M270" s="4">
        <f>L270/'Feedstock Conversions'!B$21</f>
        <v>61.00470857724612</v>
      </c>
      <c r="O270" s="4">
        <f>'Fuel Values'!C270*100</f>
        <v>251.96</v>
      </c>
      <c r="P270" s="18">
        <f>('LCFS Values'!$E$5-AB$4)/1000000*'LCFS Values'!B270*'LCFS Values'!$G$2*100</f>
        <v>44.940011271458332</v>
      </c>
      <c r="Q270" s="4">
        <f>'RIN Values'!D270</f>
        <v>69.912499999999994</v>
      </c>
      <c r="R270" s="4">
        <f>'Fixed Credits Value'!B270</f>
        <v>100</v>
      </c>
      <c r="S270" s="4">
        <f>'Fixed Credits Value'!C270</f>
        <v>16</v>
      </c>
      <c r="T270" s="4">
        <f t="shared" si="32"/>
        <v>482.81251127145833</v>
      </c>
      <c r="U270" s="4">
        <f>T270/'Feedstock Conversions'!B$9</f>
        <v>51.500001202288892</v>
      </c>
      <c r="W270" s="4">
        <f t="shared" si="33"/>
        <v>85.368443449048186</v>
      </c>
      <c r="X270" s="4">
        <f t="shared" si="34"/>
        <v>3.4375112714583338</v>
      </c>
      <c r="AE270" s="4">
        <f>$B270+'Rail Costs'!K270</f>
        <v>44.168645016797313</v>
      </c>
      <c r="AF270" s="4">
        <v>44</v>
      </c>
      <c r="AG270" s="4">
        <f>B270+'Rail Costs'!M270</f>
        <v>46.755935050391933</v>
      </c>
      <c r="AH270" s="4">
        <v>43.875</v>
      </c>
      <c r="AI270" s="4">
        <v>44.781300000000002</v>
      </c>
      <c r="AJ270" s="4">
        <v>43.1875</v>
      </c>
      <c r="AM270" s="4">
        <f>$L270-(AE270*'Feedstock Conversions'!$B$14)-'Rail Costs'!Q270</f>
        <v>112.63999770711096</v>
      </c>
      <c r="AN270" s="4">
        <f>$L270-(AF270*'Feedstock Conversions'!$B$14)-'Rail Costs'!R270</f>
        <v>114.52398935047616</v>
      </c>
      <c r="AO270" s="4">
        <f>$L270-(AG270*'Feedstock Conversions'!$B$14)-'Rail Costs'!S270</f>
        <v>92.133066073135282</v>
      </c>
      <c r="AP270" s="4">
        <f>$L270-(AH270*'Feedstock Conversions'!$B$14)-'Rail Costs'!T270</f>
        <v>115.26465413795138</v>
      </c>
      <c r="AQ270" s="4">
        <f>$L270-(AI270*'Feedstock Conversions'!$B$14)-'Rail Costs'!U270</f>
        <v>108.0134572825396</v>
      </c>
      <c r="AR270" s="4">
        <f>$L270-(AJ270*'Feedstock Conversions'!$B$14)-'Rail Costs'!V270</f>
        <v>120.03508496554164</v>
      </c>
      <c r="AT270" s="4">
        <f>$T270-(AE270*'Feedstock Conversions'!$B$8)-'Rail Costs'!Q270</f>
        <v>71.908863961771985</v>
      </c>
      <c r="AU270" s="4">
        <f>$T270-(AF270*'Feedstock Conversions'!$B$8)-'Rail Costs'!R270</f>
        <v>73.961500621934491</v>
      </c>
      <c r="AV270" s="4">
        <f>$T270-(AG270*'Feedstock Conversions'!$B$8)-'Rail Costs'!S270</f>
        <v>48.81464229420174</v>
      </c>
      <c r="AW270" s="4">
        <f>$T270-(AH270*'Feedstock Conversions'!$B$8)-'Rail Costs'!T270</f>
        <v>74.827165409409716</v>
      </c>
      <c r="AX270" s="4">
        <f>$T270-(AI270*'Feedstock Conversions'!$B$8)-'Rail Costs'!U270</f>
        <v>66.669668553997951</v>
      </c>
      <c r="AY270" s="4">
        <f>$T270-(AJ270*'Feedstock Conversions'!$B$8)-'Rail Costs'!V270</f>
        <v>80.285096236999976</v>
      </c>
      <c r="BH270">
        <f t="shared" si="35"/>
        <v>8</v>
      </c>
      <c r="BI270">
        <f t="shared" si="36"/>
        <v>2024</v>
      </c>
      <c r="BJ270">
        <f t="shared" si="30"/>
        <v>2</v>
      </c>
    </row>
    <row r="271" spans="1:62" x14ac:dyDescent="0.2">
      <c r="A271" s="11">
        <v>45352</v>
      </c>
      <c r="B271" s="4">
        <v>41.7</v>
      </c>
      <c r="C271" s="4">
        <f>DCO!B271+'Rail Costs'!B271</f>
        <v>46.87458006718925</v>
      </c>
      <c r="E271" s="4">
        <f>DCO!C271*'Feedstock Conversions'!B$14</f>
        <v>384.37155655095182</v>
      </c>
      <c r="F271" s="4">
        <f>DCO!C271*'Feedstock Conversions'!B$8</f>
        <v>431.24613661814107</v>
      </c>
      <c r="H271" s="4">
        <f>'Fuel Values'!B271-DCO!I271-DCO!J271-DCO!K271</f>
        <v>256.85837344186496</v>
      </c>
      <c r="I271" s="18">
        <f>('LCFS Values'!$E$6-$AA$4)/1000000*'LCFS Values'!B271*'LCFS Values'!$G$2*100</f>
        <v>51.81662655813507</v>
      </c>
      <c r="J271" s="4">
        <f>'RIN Values'!C271</f>
        <v>65.324999999999989</v>
      </c>
      <c r="K271" s="4">
        <f>'Fixed Credits Value'!B271</f>
        <v>100</v>
      </c>
      <c r="L271" s="4">
        <f t="shared" si="31"/>
        <v>474</v>
      </c>
      <c r="M271" s="4">
        <f>L271/'Feedstock Conversions'!B$21</f>
        <v>60.320692288114024</v>
      </c>
      <c r="O271" s="4">
        <f>'Fuel Values'!C271*100</f>
        <v>259.7</v>
      </c>
      <c r="P271" s="18">
        <f>('LCFS Values'!$E$5-AB$4)/1000000*'LCFS Values'!B271*'LCFS Values'!$G$2*100</f>
        <v>46.87234311705555</v>
      </c>
      <c r="Q271" s="4">
        <f>'RIN Values'!D271</f>
        <v>74.034999999999997</v>
      </c>
      <c r="R271" s="4">
        <f>'Fixed Credits Value'!B271</f>
        <v>100</v>
      </c>
      <c r="S271" s="4">
        <f>'Fixed Credits Value'!C271</f>
        <v>16</v>
      </c>
      <c r="T271" s="4">
        <f t="shared" si="32"/>
        <v>496.60734311705551</v>
      </c>
      <c r="U271" s="4">
        <f>T271/'Feedstock Conversions'!B$9</f>
        <v>52.971449932485918</v>
      </c>
      <c r="W271" s="4">
        <f t="shared" si="33"/>
        <v>89.628443449048177</v>
      </c>
      <c r="X271" s="4">
        <f t="shared" si="34"/>
        <v>22.607343117055507</v>
      </c>
      <c r="AE271" s="4">
        <f>$B271+'Rail Costs'!K271</f>
        <v>42.993645016797316</v>
      </c>
      <c r="AF271" s="4">
        <v>43.1</v>
      </c>
      <c r="AG271" s="4">
        <f>B271+'Rail Costs'!M271</f>
        <v>45.580935050391936</v>
      </c>
      <c r="AH271" s="4">
        <v>43.1</v>
      </c>
      <c r="AI271" s="4">
        <v>42.875</v>
      </c>
      <c r="AJ271" s="4">
        <v>41.85</v>
      </c>
      <c r="AM271" s="4">
        <f>$L271-(AE271*'Feedstock Conversions'!$B$14)-'Rail Costs'!Q271</f>
        <v>116.89999770711096</v>
      </c>
      <c r="AN271" s="4">
        <f>$L271-(AF271*'Feedstock Conversions'!$B$14)-'Rail Costs'!R271</f>
        <v>116.52898935047615</v>
      </c>
      <c r="AO271" s="4">
        <f>$L271-(AG271*'Feedstock Conversions'!$B$14)-'Rail Costs'!S271</f>
        <v>96.393066073135273</v>
      </c>
      <c r="AP271" s="4">
        <f>$L271-(AH271*'Feedstock Conversions'!$B$14)-'Rail Costs'!T271</f>
        <v>116.2446541379514</v>
      </c>
      <c r="AQ271" s="4">
        <f>$L271-(AI271*'Feedstock Conversions'!$B$14)-'Rail Costs'!U271</f>
        <v>118.27011728253962</v>
      </c>
      <c r="AR271" s="4">
        <f>$L271-(AJ271*'Feedstock Conversions'!$B$14)-'Rail Costs'!V271</f>
        <v>125.62758496554167</v>
      </c>
      <c r="AT271" s="4">
        <f>$T271-(AE271*'Feedstock Conversions'!$B$8)-'Rail Costs'!Q271</f>
        <v>96.51369580736916</v>
      </c>
      <c r="AU271" s="4">
        <f>$T271-(AF271*'Feedstock Conversions'!$B$8)-'Rail Costs'!R271</f>
        <v>96.036332467531636</v>
      </c>
      <c r="AV271" s="4">
        <f>$T271-(AG271*'Feedstock Conversions'!$B$8)-'Rail Costs'!S271</f>
        <v>73.419474139798851</v>
      </c>
      <c r="AW271" s="4">
        <f>$T271-(AH271*'Feedstock Conversions'!$B$8)-'Rail Costs'!T271</f>
        <v>95.751997255006884</v>
      </c>
      <c r="AX271" s="4">
        <f>$T271-(AI271*'Feedstock Conversions'!$B$8)-'Rail Costs'!U271</f>
        <v>98.002460399595122</v>
      </c>
      <c r="AY271" s="4">
        <f>$T271-(AJ271*'Feedstock Conversions'!$B$8)-'Rail Costs'!V271</f>
        <v>106.38492808259716</v>
      </c>
      <c r="BH271">
        <f t="shared" si="35"/>
        <v>9</v>
      </c>
      <c r="BI271">
        <f t="shared" si="36"/>
        <v>2024</v>
      </c>
      <c r="BJ271">
        <f t="shared" si="30"/>
        <v>3</v>
      </c>
    </row>
    <row r="272" spans="1:62" x14ac:dyDescent="0.2">
      <c r="A272" s="11">
        <v>45359</v>
      </c>
      <c r="B272" s="4">
        <v>41.5</v>
      </c>
      <c r="C272" s="4">
        <f>DCO!B272+'Rail Costs'!B272</f>
        <v>46.674580067189247</v>
      </c>
      <c r="E272" s="4">
        <f>DCO!C272*'Feedstock Conversions'!B$14</f>
        <v>382.73155655095178</v>
      </c>
      <c r="F272" s="4">
        <f>DCO!C272*'Feedstock Conversions'!B$8</f>
        <v>429.40613661814103</v>
      </c>
      <c r="H272" s="4">
        <f>'Fuel Values'!B272-DCO!I272-DCO!J272-DCO!K272</f>
        <v>246.44330882514612</v>
      </c>
      <c r="I272" s="18">
        <f>('LCFS Values'!$E$6-$AA$4)/1000000*'LCFS Values'!B272*'LCFS Values'!$G$2*100</f>
        <v>53.031691174853833</v>
      </c>
      <c r="J272" s="4">
        <f>'RIN Values'!C272</f>
        <v>69.525000000000006</v>
      </c>
      <c r="K272" s="4">
        <f>'Fixed Credits Value'!B272</f>
        <v>100</v>
      </c>
      <c r="L272" s="4">
        <f t="shared" si="31"/>
        <v>468.99999999999994</v>
      </c>
      <c r="M272" s="4">
        <f>L272/'Feedstock Conversions'!B$21</f>
        <v>59.684398065665562</v>
      </c>
      <c r="O272" s="4">
        <f>'Fuel Values'!C272*100</f>
        <v>260.95</v>
      </c>
      <c r="P272" s="18">
        <f>('LCFS Values'!$E$5-AB$4)/1000000*'LCFS Values'!B272*'LCFS Values'!$G$2*100</f>
        <v>47.97146765308333</v>
      </c>
      <c r="Q272" s="4">
        <f>'RIN Values'!D272</f>
        <v>78.795000000000002</v>
      </c>
      <c r="R272" s="4">
        <f>'Fixed Credits Value'!B272</f>
        <v>100</v>
      </c>
      <c r="S272" s="4">
        <f>'Fixed Credits Value'!C272</f>
        <v>16</v>
      </c>
      <c r="T272" s="4">
        <f t="shared" si="32"/>
        <v>503.71646765308333</v>
      </c>
      <c r="U272" s="4">
        <f>T272/'Feedstock Conversions'!B$9</f>
        <v>53.72975654966222</v>
      </c>
      <c r="W272" s="4">
        <f t="shared" si="33"/>
        <v>86.268443449048164</v>
      </c>
      <c r="X272" s="4">
        <f t="shared" si="34"/>
        <v>34.716467653083384</v>
      </c>
      <c r="AE272" s="4">
        <f>$B272+'Rail Costs'!K272</f>
        <v>42.793645016797313</v>
      </c>
      <c r="AF272" s="4">
        <v>42.5</v>
      </c>
      <c r="AG272" s="4">
        <f>B272+'Rail Costs'!M272</f>
        <v>45.380935050391933</v>
      </c>
      <c r="AH272" s="4">
        <v>42.5</v>
      </c>
      <c r="AI272" s="4">
        <v>42.95</v>
      </c>
      <c r="AJ272" s="4">
        <v>41.75</v>
      </c>
      <c r="AM272" s="4">
        <f>$L272-(AE272*'Feedstock Conversions'!$B$14)-'Rail Costs'!Q272</f>
        <v>113.53999770711094</v>
      </c>
      <c r="AN272" s="4">
        <f>$L272-(AF272*'Feedstock Conversions'!$B$14)-'Rail Costs'!R272</f>
        <v>116.44898935047611</v>
      </c>
      <c r="AO272" s="4">
        <f>$L272-(AG272*'Feedstock Conversions'!$B$14)-'Rail Costs'!S272</f>
        <v>93.033066073135259</v>
      </c>
      <c r="AP272" s="4">
        <f>$L272-(AH272*'Feedstock Conversions'!$B$14)-'Rail Costs'!T272</f>
        <v>116.16465413795136</v>
      </c>
      <c r="AQ272" s="4">
        <f>$L272-(AI272*'Feedstock Conversions'!$B$14)-'Rail Costs'!U272</f>
        <v>112.65511728253955</v>
      </c>
      <c r="AR272" s="4">
        <f>$L272-(AJ272*'Feedstock Conversions'!$B$14)-'Rail Costs'!V272</f>
        <v>121.44758496554161</v>
      </c>
      <c r="AT272" s="4">
        <f>$T272-(AE272*'Feedstock Conversions'!$B$8)-'Rail Costs'!Q272</f>
        <v>105.46282034339701</v>
      </c>
      <c r="AU272" s="4">
        <f>$T272-(AF272*'Feedstock Conversions'!$B$8)-'Rail Costs'!R272</f>
        <v>108.6654570035595</v>
      </c>
      <c r="AV272" s="4">
        <f>$T272-(AG272*'Feedstock Conversions'!$B$8)-'Rail Costs'!S272</f>
        <v>82.368598675826703</v>
      </c>
      <c r="AW272" s="4">
        <f>$T272-(AH272*'Feedstock Conversions'!$B$8)-'Rail Costs'!T272</f>
        <v>108.38112179103474</v>
      </c>
      <c r="AX272" s="4">
        <f>$T272-(AI272*'Feedstock Conversions'!$B$8)-'Rail Costs'!U272</f>
        <v>104.42158493562295</v>
      </c>
      <c r="AY272" s="4">
        <f>$T272-(AJ272*'Feedstock Conversions'!$B$8)-'Rail Costs'!V272</f>
        <v>114.41405261862499</v>
      </c>
      <c r="BH272">
        <f t="shared" si="35"/>
        <v>10</v>
      </c>
      <c r="BI272">
        <f t="shared" si="36"/>
        <v>2024</v>
      </c>
      <c r="BJ272">
        <f t="shared" si="30"/>
        <v>3</v>
      </c>
    </row>
    <row r="273" spans="1:62" x14ac:dyDescent="0.2">
      <c r="A273" s="11">
        <v>45366</v>
      </c>
      <c r="B273" s="4">
        <v>42.625</v>
      </c>
      <c r="C273" s="4">
        <f>DCO!B273+'Rail Costs'!B273</f>
        <v>47.799580067189247</v>
      </c>
      <c r="E273" s="4">
        <f>DCO!C273*'Feedstock Conversions'!B$14</f>
        <v>391.9565565509518</v>
      </c>
      <c r="F273" s="4">
        <f>DCO!C273*'Feedstock Conversions'!B$8</f>
        <v>439.75613661814106</v>
      </c>
      <c r="H273" s="4">
        <f>'Fuel Values'!B273-DCO!I273-DCO!J273-DCO!K273</f>
        <v>232.47020053640119</v>
      </c>
      <c r="I273" s="18">
        <f>('LCFS Values'!$E$6-$AA$4)/1000000*'LCFS Values'!B273*'LCFS Values'!$G$2*100</f>
        <v>53.854799463598788</v>
      </c>
      <c r="J273" s="4">
        <f>'RIN Values'!C273</f>
        <v>78.675000000000011</v>
      </c>
      <c r="K273" s="4">
        <f>'Fixed Credits Value'!B273</f>
        <v>100</v>
      </c>
      <c r="L273" s="4">
        <f t="shared" si="31"/>
        <v>465</v>
      </c>
      <c r="M273" s="4">
        <f>L273/'Feedstock Conversions'!B$21</f>
        <v>59.175362687706802</v>
      </c>
      <c r="O273" s="4">
        <f>'Fuel Values'!C273*100</f>
        <v>268.18</v>
      </c>
      <c r="P273" s="18">
        <f>('LCFS Values'!$E$5-AB$4)/1000000*'LCFS Values'!B273*'LCFS Values'!$G$2*100</f>
        <v>48.716035887166662</v>
      </c>
      <c r="Q273" s="4">
        <f>'RIN Values'!D273</f>
        <v>89.165000000000006</v>
      </c>
      <c r="R273" s="4">
        <f>'Fixed Credits Value'!B273</f>
        <v>100</v>
      </c>
      <c r="S273" s="4">
        <f>'Fixed Credits Value'!C273</f>
        <v>16</v>
      </c>
      <c r="T273" s="4">
        <f t="shared" si="32"/>
        <v>522.06103588716667</v>
      </c>
      <c r="U273" s="4">
        <f>T273/'Feedstock Conversions'!B$9</f>
        <v>55.686510494631108</v>
      </c>
      <c r="W273" s="4">
        <f t="shared" si="33"/>
        <v>73.043443449048198</v>
      </c>
      <c r="X273" s="4">
        <f t="shared" si="34"/>
        <v>57.061035887166668</v>
      </c>
      <c r="AE273" s="4">
        <f>$B273+'Rail Costs'!K273</f>
        <v>43.918645016797313</v>
      </c>
      <c r="AF273" s="4">
        <v>42.65</v>
      </c>
      <c r="AG273" s="4">
        <f>B273+'Rail Costs'!M273</f>
        <v>46.505935050391933</v>
      </c>
      <c r="AH273" s="4">
        <v>42.5</v>
      </c>
      <c r="AI273" s="4">
        <v>43.75</v>
      </c>
      <c r="AJ273" s="4">
        <v>43.075000000000003</v>
      </c>
      <c r="AM273" s="4">
        <f>$L273-(AE273*'Feedstock Conversions'!$B$14)-'Rail Costs'!Q273</f>
        <v>100.31499770711098</v>
      </c>
      <c r="AN273" s="4">
        <f>$L273-(AF273*'Feedstock Conversions'!$B$14)-'Rail Costs'!R273</f>
        <v>111.21898935047615</v>
      </c>
      <c r="AO273" s="4">
        <f>$L273-(AG273*'Feedstock Conversions'!$B$14)-'Rail Costs'!S273</f>
        <v>79.808066073135294</v>
      </c>
      <c r="AP273" s="4">
        <f>$L273-(AH273*'Feedstock Conversions'!$B$14)-'Rail Costs'!T273</f>
        <v>112.16465413795142</v>
      </c>
      <c r="AQ273" s="4">
        <f>$L273-(AI273*'Feedstock Conversions'!$B$14)-'Rail Costs'!U273</f>
        <v>102.09511728253966</v>
      </c>
      <c r="AR273" s="4">
        <f>$L273-(AJ273*'Feedstock Conversions'!$B$14)-'Rail Costs'!V273</f>
        <v>106.58258496554166</v>
      </c>
      <c r="AT273" s="4">
        <f>$T273-(AE273*'Feedstock Conversions'!$B$8)-'Rail Costs'!Q273</f>
        <v>113.45738857748033</v>
      </c>
      <c r="AU273" s="4">
        <f>$T273-(AF273*'Feedstock Conversions'!$B$8)-'Rail Costs'!R273</f>
        <v>125.63002523764284</v>
      </c>
      <c r="AV273" s="4">
        <f>$T273-(AG273*'Feedstock Conversions'!$B$8)-'Rail Costs'!S273</f>
        <v>90.363166909910021</v>
      </c>
      <c r="AW273" s="4">
        <f>$T273-(AH273*'Feedstock Conversions'!$B$8)-'Rail Costs'!T273</f>
        <v>126.72569002511808</v>
      </c>
      <c r="AX273" s="4">
        <f>$T273-(AI273*'Feedstock Conversions'!$B$8)-'Rail Costs'!U273</f>
        <v>115.40615316970633</v>
      </c>
      <c r="AY273" s="4">
        <f>$T273-(AJ273*'Feedstock Conversions'!$B$8)-'Rail Costs'!V273</f>
        <v>120.56862085270828</v>
      </c>
      <c r="BH273">
        <f t="shared" si="35"/>
        <v>11</v>
      </c>
      <c r="BI273">
        <f t="shared" si="36"/>
        <v>2024</v>
      </c>
      <c r="BJ273">
        <f t="shared" si="30"/>
        <v>3</v>
      </c>
    </row>
    <row r="274" spans="1:62" x14ac:dyDescent="0.2">
      <c r="A274" s="11">
        <v>45373</v>
      </c>
      <c r="B274" s="4">
        <v>43.375</v>
      </c>
      <c r="C274" s="4">
        <f>DCO!B274+'Rail Costs'!B274</f>
        <v>48.549580067189247</v>
      </c>
      <c r="E274" s="4">
        <f>DCO!C274*'Feedstock Conversions'!B$14</f>
        <v>398.10655655095178</v>
      </c>
      <c r="F274" s="4">
        <f>DCO!C274*'Feedstock Conversions'!B$8</f>
        <v>446.65613661814103</v>
      </c>
      <c r="H274" s="4">
        <f>'Fuel Values'!B274-DCO!I274-DCO!J274-DCO!K274</f>
        <v>229.50032976983874</v>
      </c>
      <c r="I274" s="18">
        <f>('LCFS Values'!$E$6-$AA$4)/1000000*'LCFS Values'!B274*'LCFS Values'!$G$2*100</f>
        <v>51.424670230161283</v>
      </c>
      <c r="J274" s="4">
        <f>'RIN Values'!C274</f>
        <v>84.074999999999989</v>
      </c>
      <c r="K274" s="4">
        <f>'Fixed Credits Value'!B274</f>
        <v>100</v>
      </c>
      <c r="L274" s="4">
        <f t="shared" si="31"/>
        <v>465</v>
      </c>
      <c r="M274" s="4">
        <f>L274/'Feedstock Conversions'!B$21</f>
        <v>59.175362687706802</v>
      </c>
      <c r="O274" s="4">
        <f>'Fuel Values'!C274*100</f>
        <v>273.34000000000003</v>
      </c>
      <c r="P274" s="18">
        <f>('LCFS Values'!$E$5-AB$4)/1000000*'LCFS Values'!B274*'LCFS Values'!$G$2*100</f>
        <v>46.517786815111101</v>
      </c>
      <c r="Q274" s="4">
        <f>'RIN Values'!D274</f>
        <v>95.284999999999997</v>
      </c>
      <c r="R274" s="4">
        <f>'Fixed Credits Value'!B274</f>
        <v>100</v>
      </c>
      <c r="S274" s="4">
        <f>'Fixed Credits Value'!C274</f>
        <v>16</v>
      </c>
      <c r="T274" s="4">
        <f t="shared" si="32"/>
        <v>531.14278681511109</v>
      </c>
      <c r="U274" s="4">
        <f>T274/'Feedstock Conversions'!B$9</f>
        <v>56.655230593611847</v>
      </c>
      <c r="W274" s="4">
        <f t="shared" si="33"/>
        <v>66.89344344904822</v>
      </c>
      <c r="X274" s="4">
        <f t="shared" si="34"/>
        <v>66.142786815111094</v>
      </c>
      <c r="AE274" s="4">
        <f>$B274+'Rail Costs'!K274</f>
        <v>44.668645016797313</v>
      </c>
      <c r="AF274" s="4">
        <v>43.4</v>
      </c>
      <c r="AG274" s="4">
        <f>B274+'Rail Costs'!M274</f>
        <v>47.255935050391933</v>
      </c>
      <c r="AH274" s="4">
        <v>42.725000000000001</v>
      </c>
      <c r="AI274" s="4">
        <v>45</v>
      </c>
      <c r="AJ274" s="4">
        <v>44.3</v>
      </c>
      <c r="AM274" s="4">
        <f>$L274-(AE274*'Feedstock Conversions'!$B$14)-'Rail Costs'!Q274</f>
        <v>94.164997707110999</v>
      </c>
      <c r="AN274" s="4">
        <f>$L274-(AF274*'Feedstock Conversions'!$B$14)-'Rail Costs'!R274</f>
        <v>105.06898935047617</v>
      </c>
      <c r="AO274" s="4">
        <f>$L274-(AG274*'Feedstock Conversions'!$B$14)-'Rail Costs'!S274</f>
        <v>73.658066073135316</v>
      </c>
      <c r="AP274" s="4">
        <f>$L274-(AH274*'Feedstock Conversions'!$B$14)-'Rail Costs'!T274</f>
        <v>110.31965413795139</v>
      </c>
      <c r="AQ274" s="4">
        <f>$L274-(AI274*'Feedstock Conversions'!$B$14)-'Rail Costs'!U274</f>
        <v>91.845117282539661</v>
      </c>
      <c r="AR274" s="4">
        <f>$L274-(AJ274*'Feedstock Conversions'!$B$14)-'Rail Costs'!V274</f>
        <v>96.537584965541697</v>
      </c>
      <c r="AT274" s="4">
        <f>$T274-(AE274*'Feedstock Conversions'!$B$8)-'Rail Costs'!Q274</f>
        <v>115.63913950542478</v>
      </c>
      <c r="AU274" s="4">
        <f>$T274-(AF274*'Feedstock Conversions'!$B$8)-'Rail Costs'!R274</f>
        <v>127.81177616558723</v>
      </c>
      <c r="AV274" s="4">
        <f>$T274-(AG274*'Feedstock Conversions'!$B$8)-'Rail Costs'!S274</f>
        <v>92.54491783785447</v>
      </c>
      <c r="AW274" s="4">
        <f>$T274-(AH274*'Feedstock Conversions'!$B$8)-'Rail Costs'!T274</f>
        <v>133.73744095306245</v>
      </c>
      <c r="AX274" s="4">
        <f>$T274-(AI274*'Feedstock Conversions'!$B$8)-'Rail Costs'!U274</f>
        <v>112.98790409765076</v>
      </c>
      <c r="AY274" s="4">
        <f>$T274-(AJ274*'Feedstock Conversions'!$B$8)-'Rail Costs'!V274</f>
        <v>118.38037178065278</v>
      </c>
      <c r="BH274">
        <f t="shared" si="35"/>
        <v>12</v>
      </c>
      <c r="BI274">
        <f t="shared" si="36"/>
        <v>2024</v>
      </c>
      <c r="BJ274">
        <f t="shared" si="30"/>
        <v>3</v>
      </c>
    </row>
    <row r="275" spans="1:62" x14ac:dyDescent="0.2">
      <c r="A275" s="11">
        <v>45380</v>
      </c>
      <c r="B275" s="4">
        <v>43.781300000000002</v>
      </c>
      <c r="C275" s="4">
        <f>DCO!B275+'Rail Costs'!B275</f>
        <v>48.955880067189248</v>
      </c>
      <c r="E275" s="4">
        <f>DCO!C275*'Feedstock Conversions'!B$14</f>
        <v>401.43821655095178</v>
      </c>
      <c r="F275" s="4">
        <f>DCO!C275*'Feedstock Conversions'!B$8</f>
        <v>450.39409661814108</v>
      </c>
      <c r="H275" s="4">
        <f>'Fuel Values'!B275-DCO!I275-DCO!J275-DCO!K275</f>
        <v>227.19926470745969</v>
      </c>
      <c r="I275" s="18">
        <f>('LCFS Values'!$E$6-$AA$4)/1000000*'LCFS Values'!B275*'LCFS Values'!$G$2*100</f>
        <v>51.738235292540324</v>
      </c>
      <c r="J275" s="4">
        <f>'RIN Values'!C275</f>
        <v>86.0625</v>
      </c>
      <c r="K275" s="4">
        <f>'Fixed Credits Value'!B275</f>
        <v>100</v>
      </c>
      <c r="L275" s="4">
        <f t="shared" si="31"/>
        <v>465</v>
      </c>
      <c r="M275" s="4">
        <f>L275/'Feedstock Conversions'!B$21</f>
        <v>59.175362687706802</v>
      </c>
      <c r="O275" s="4">
        <f>'Fuel Values'!C275*100</f>
        <v>264.87</v>
      </c>
      <c r="P275" s="18">
        <f>('LCFS Values'!$E$5-AB$4)/1000000*'LCFS Values'!B275*'LCFS Values'!$G$2*100</f>
        <v>46.80143185666666</v>
      </c>
      <c r="Q275" s="4">
        <f>'RIN Values'!D275</f>
        <v>97.537499999999994</v>
      </c>
      <c r="R275" s="4">
        <f>'Fixed Credits Value'!B275</f>
        <v>100</v>
      </c>
      <c r="S275" s="4">
        <f>'Fixed Credits Value'!C275</f>
        <v>16</v>
      </c>
      <c r="T275" s="4">
        <f t="shared" si="32"/>
        <v>525.2089318566666</v>
      </c>
      <c r="U275" s="4">
        <f>T275/'Feedstock Conversions'!B$9</f>
        <v>56.022286064711103</v>
      </c>
      <c r="W275" s="4">
        <f t="shared" si="33"/>
        <v>63.561783449048221</v>
      </c>
      <c r="X275" s="4">
        <f t="shared" si="34"/>
        <v>60.208931856666595</v>
      </c>
      <c r="AE275" s="4">
        <f>$B275+'Rail Costs'!K275</f>
        <v>45.074945016797315</v>
      </c>
      <c r="AF275" s="4">
        <v>44.625</v>
      </c>
      <c r="AG275" s="4">
        <f>B275+'Rail Costs'!M275</f>
        <v>47.662235050391935</v>
      </c>
      <c r="AH275" s="4">
        <v>43.906300000000002</v>
      </c>
      <c r="AI275" s="4">
        <v>46.1875</v>
      </c>
      <c r="AJ275" s="4">
        <v>43.875</v>
      </c>
      <c r="AM275" s="4">
        <f>$L275-(AE275*'Feedstock Conversions'!$B$14)-'Rail Costs'!Q275</f>
        <v>90.833337707110999</v>
      </c>
      <c r="AN275" s="4">
        <f>$L275-(AF275*'Feedstock Conversions'!$B$14)-'Rail Costs'!R275</f>
        <v>95.023989350476157</v>
      </c>
      <c r="AO275" s="4">
        <f>$L275-(AG275*'Feedstock Conversions'!$B$14)-'Rail Costs'!S275</f>
        <v>70.326406073135317</v>
      </c>
      <c r="AP275" s="4">
        <f>$L275-(AH275*'Feedstock Conversions'!$B$14)-'Rail Costs'!T275</f>
        <v>100.63299413795137</v>
      </c>
      <c r="AQ275" s="4">
        <f>$L275-(AI275*'Feedstock Conversions'!$B$14)-'Rail Costs'!U275</f>
        <v>82.10761728253965</v>
      </c>
      <c r="AR275" s="4">
        <f>$L275-(AJ275*'Feedstock Conversions'!$B$14)-'Rail Costs'!V275</f>
        <v>100.02258496554165</v>
      </c>
      <c r="AT275" s="4">
        <f>$T275-(AE275*'Feedstock Conversions'!$B$8)-'Rail Costs'!Q275</f>
        <v>105.96732454698024</v>
      </c>
      <c r="AU275" s="4">
        <f>$T275-(AF275*'Feedstock Conversions'!$B$8)-'Rail Costs'!R275</f>
        <v>110.60792120714275</v>
      </c>
      <c r="AV275" s="4">
        <f>$T275-(AG275*'Feedstock Conversions'!$B$8)-'Rail Costs'!S275</f>
        <v>82.873102879409927</v>
      </c>
      <c r="AW275" s="4">
        <f>$T275-(AH275*'Feedstock Conversions'!$B$8)-'Rail Costs'!T275</f>
        <v>116.93562599461798</v>
      </c>
      <c r="AX275" s="4">
        <f>$T275-(AI275*'Feedstock Conversions'!$B$8)-'Rail Costs'!U275</f>
        <v>96.129049139206245</v>
      </c>
      <c r="AY275" s="4">
        <f>$T275-(AJ275*'Feedstock Conversions'!$B$8)-'Rail Costs'!V275</f>
        <v>116.35651682220825</v>
      </c>
      <c r="BH275">
        <f t="shared" si="35"/>
        <v>13</v>
      </c>
      <c r="BI275">
        <f t="shared" si="36"/>
        <v>2024</v>
      </c>
      <c r="BJ275">
        <f t="shared" si="30"/>
        <v>3</v>
      </c>
    </row>
    <row r="276" spans="1:62" x14ac:dyDescent="0.2">
      <c r="A276" s="11">
        <v>45387</v>
      </c>
      <c r="B276" s="4">
        <v>43.55</v>
      </c>
      <c r="C276" s="4">
        <f>DCO!B276+'Rail Costs'!B276</f>
        <v>48.724580067189244</v>
      </c>
      <c r="E276" s="4">
        <f>DCO!C276*'Feedstock Conversions'!B$14</f>
        <v>399.54155655095178</v>
      </c>
      <c r="F276" s="4">
        <f>DCO!C276*'Feedstock Conversions'!B$8</f>
        <v>448.26613661814099</v>
      </c>
      <c r="H276" s="4">
        <f>'Fuel Values'!B276-DCO!I276-DCO!J276-DCO!K276</f>
        <v>238.27872103543348</v>
      </c>
      <c r="I276" s="18">
        <f>('LCFS Values'!$E$6-$AA$4)/1000000*'LCFS Values'!B276*'LCFS Values'!$G$2*100</f>
        <v>51.34627896456653</v>
      </c>
      <c r="J276" s="4">
        <f>'RIN Values'!C276</f>
        <v>81.375</v>
      </c>
      <c r="K276" s="4">
        <f>'Fixed Credits Value'!B276</f>
        <v>100</v>
      </c>
      <c r="L276" s="4">
        <f t="shared" si="31"/>
        <v>471</v>
      </c>
      <c r="M276" s="4">
        <f>L276/'Feedstock Conversions'!B$21</f>
        <v>59.938915754644952</v>
      </c>
      <c r="O276" s="4">
        <f>'Fuel Values'!C276*100</f>
        <v>273.70999999999998</v>
      </c>
      <c r="P276" s="18">
        <f>('LCFS Values'!$E$5-AB$4)/1000000*'LCFS Values'!B276*'LCFS Values'!$G$2*100</f>
        <v>46.446875554722219</v>
      </c>
      <c r="Q276" s="4">
        <f>'RIN Values'!D276</f>
        <v>92.224999999999994</v>
      </c>
      <c r="R276" s="4">
        <f>'Fixed Credits Value'!B276</f>
        <v>100</v>
      </c>
      <c r="S276" s="4">
        <f>'Fixed Credits Value'!C276</f>
        <v>16</v>
      </c>
      <c r="T276" s="4">
        <f t="shared" si="32"/>
        <v>528.38187555472223</v>
      </c>
      <c r="U276" s="4">
        <f>T276/'Feedstock Conversions'!B$9</f>
        <v>56.360733392503704</v>
      </c>
      <c r="W276" s="4">
        <f t="shared" si="33"/>
        <v>71.458443449048218</v>
      </c>
      <c r="X276" s="4">
        <f t="shared" si="34"/>
        <v>57.381875554722228</v>
      </c>
      <c r="AE276" s="4">
        <f>$B276+'Rail Costs'!K276</f>
        <v>44.843645016797311</v>
      </c>
      <c r="AF276" s="4">
        <v>44.45</v>
      </c>
      <c r="AG276" s="4">
        <f>B276+'Rail Costs'!M276</f>
        <v>47.43093505039193</v>
      </c>
      <c r="AH276" s="4">
        <v>43.8</v>
      </c>
      <c r="AI276" s="4">
        <v>44.3</v>
      </c>
      <c r="AJ276" s="4">
        <v>43.35</v>
      </c>
      <c r="AM276" s="4">
        <f>$L276-(AE276*'Feedstock Conversions'!$B$14)-'Rail Costs'!Q276</f>
        <v>98.729997707110996</v>
      </c>
      <c r="AN276" s="4">
        <f>$L276-(AF276*'Feedstock Conversions'!$B$14)-'Rail Costs'!R276</f>
        <v>102.4589893504761</v>
      </c>
      <c r="AO276" s="4">
        <f>$L276-(AG276*'Feedstock Conversions'!$B$14)-'Rail Costs'!S276</f>
        <v>78.223066073135314</v>
      </c>
      <c r="AP276" s="4">
        <f>$L276-(AH276*'Feedstock Conversions'!$B$14)-'Rail Costs'!T276</f>
        <v>107.50465413795139</v>
      </c>
      <c r="AQ276" s="4">
        <f>$L276-(AI276*'Feedstock Conversions'!$B$14)-'Rail Costs'!U276</f>
        <v>103.58511728253967</v>
      </c>
      <c r="AR276" s="4">
        <f>$L276-(AJ276*'Feedstock Conversions'!$B$14)-'Rail Costs'!V276</f>
        <v>110.32758496554166</v>
      </c>
      <c r="AT276" s="4">
        <f>$T276-(AE276*'Feedstock Conversions'!$B$8)-'Rail Costs'!Q276</f>
        <v>111.2682282450359</v>
      </c>
      <c r="AU276" s="4">
        <f>$T276-(AF276*'Feedstock Conversions'!$B$8)-'Rail Costs'!R276</f>
        <v>115.39086490519834</v>
      </c>
      <c r="AV276" s="4">
        <f>$T276-(AG276*'Feedstock Conversions'!$B$8)-'Rail Costs'!S276</f>
        <v>88.174006577465647</v>
      </c>
      <c r="AW276" s="4">
        <f>$T276-(AH276*'Feedstock Conversions'!$B$8)-'Rail Costs'!T276</f>
        <v>121.08652969267366</v>
      </c>
      <c r="AX276" s="4">
        <f>$T276-(AI276*'Feedstock Conversions'!$B$8)-'Rail Costs'!U276</f>
        <v>116.66699283726189</v>
      </c>
      <c r="AY276" s="4">
        <f>$T276-(AJ276*'Feedstock Conversions'!$B$8)-'Rail Costs'!V276</f>
        <v>124.35946052026387</v>
      </c>
      <c r="BH276">
        <f t="shared" si="35"/>
        <v>14</v>
      </c>
      <c r="BI276">
        <f t="shared" si="36"/>
        <v>2024</v>
      </c>
      <c r="BJ276">
        <f t="shared" si="30"/>
        <v>4</v>
      </c>
    </row>
    <row r="277" spans="1:62" x14ac:dyDescent="0.2">
      <c r="A277" s="11">
        <v>45394</v>
      </c>
      <c r="B277">
        <v>42.45</v>
      </c>
      <c r="C277" s="4">
        <f>DCO!B277+'Rail Costs'!B277</f>
        <v>47.673628219484883</v>
      </c>
      <c r="E277" s="4">
        <f>DCO!C277*'Feedstock Conversions'!B$14</f>
        <v>390.92375139977599</v>
      </c>
      <c r="F277" s="4">
        <f>DCO!C277*'Feedstock Conversions'!B$8</f>
        <v>438.59737961926089</v>
      </c>
      <c r="H277" s="4">
        <f>'Fuel Values'!B277-DCO!I277-DCO!J277-DCO!K277</f>
        <v>253.97154634732863</v>
      </c>
      <c r="I277" s="18">
        <f>('LCFS Values'!$E$6-$AA$4)/1000000*'LCFS Values'!B277*'LCFS Values'!$G$2*100</f>
        <v>49.778453652671367</v>
      </c>
      <c r="J277" s="4">
        <f>'RIN Values'!C277</f>
        <v>75.75</v>
      </c>
      <c r="K277" s="4">
        <f>'Fixed Credits Value'!B277</f>
        <v>100</v>
      </c>
      <c r="L277" s="4">
        <f t="shared" si="31"/>
        <v>479.5</v>
      </c>
      <c r="M277" s="4">
        <f>L277/'Feedstock Conversions'!B$21</f>
        <v>61.020615932807331</v>
      </c>
      <c r="O277" s="4">
        <f>'Fuel Values'!C277*100</f>
        <v>272.35999999999996</v>
      </c>
      <c r="P277" s="18">
        <f>('LCFS Values'!$E$5-AB$4)/1000000*'LCFS Values'!B277*'LCFS Values'!$G$2*100</f>
        <v>45.028650346944445</v>
      </c>
      <c r="Q277" s="4">
        <f>'RIN Values'!D277</f>
        <v>85.85</v>
      </c>
      <c r="R277" s="4">
        <f>'Fixed Credits Value'!B277</f>
        <v>100</v>
      </c>
      <c r="S277" s="4">
        <f>'Fixed Credits Value'!C277</f>
        <v>16</v>
      </c>
      <c r="T277" s="4">
        <f t="shared" si="32"/>
        <v>519.23865034694438</v>
      </c>
      <c r="U277" s="4">
        <f>T277/'Feedstock Conversions'!B$9</f>
        <v>55.385456037007401</v>
      </c>
      <c r="W277" s="4">
        <f t="shared" si="33"/>
        <v>88.576248600224005</v>
      </c>
      <c r="X277" s="4">
        <f t="shared" si="34"/>
        <v>39.738650346944382</v>
      </c>
      <c r="AE277" s="4">
        <f>$B277+'Rail Costs'!K277</f>
        <v>43.755907054871223</v>
      </c>
      <c r="AF277" s="4">
        <v>42.7</v>
      </c>
      <c r="AG277" s="4">
        <f>B277+'Rail Costs'!M277</f>
        <v>46.367721164613663</v>
      </c>
      <c r="AH277" s="4">
        <v>43.1</v>
      </c>
      <c r="AI277" s="4">
        <v>43.625</v>
      </c>
      <c r="AJ277" s="4">
        <v>42.15</v>
      </c>
      <c r="AM277" s="4">
        <f>$L277-(AE277*'Feedstock Conversions'!$B$14)-'Rail Costs'!Q277</f>
        <v>116.14944899490494</v>
      </c>
      <c r="AN277" s="4">
        <f>$L277-(AF277*'Feedstock Conversions'!$B$14)-'Rail Costs'!R277</f>
        <v>125.30898935047612</v>
      </c>
      <c r="AO277" s="4">
        <f>$L277-(AG277*'Feedstock Conversions'!$B$14)-'Rail Costs'!S277</f>
        <v>95.441419936517136</v>
      </c>
      <c r="AP277" s="4">
        <f>$L277-(AH277*'Feedstock Conversions'!$B$14)-'Rail Costs'!T277</f>
        <v>121.7446541379514</v>
      </c>
      <c r="AQ277" s="4">
        <f>$L277-(AI277*'Feedstock Conversions'!$B$14)-'Rail Costs'!U277</f>
        <v>117.62011728253964</v>
      </c>
      <c r="AR277" s="4">
        <f>$L277-(AJ277*'Feedstock Conversions'!$B$14)-'Rail Costs'!V277</f>
        <v>128.66758496554169</v>
      </c>
      <c r="AT277" s="4">
        <f>$T277-(AE277*'Feedstock Conversions'!$B$8)-'Rail Costs'!Q277</f>
        <v>112.13219228697811</v>
      </c>
      <c r="AU277" s="4">
        <f>$T277-(AF277*'Feedstock Conversions'!$B$8)-'Rail Costs'!R277</f>
        <v>122.34763969742052</v>
      </c>
      <c r="AV277" s="4">
        <f>$T277-(AG277*'Feedstock Conversions'!$B$8)-'Rail Costs'!S277</f>
        <v>88.812349118847848</v>
      </c>
      <c r="AW277" s="4">
        <f>$T277-(AH277*'Feedstock Conversions'!$B$8)-'Rail Costs'!T277</f>
        <v>118.38330448489576</v>
      </c>
      <c r="AX277" s="4">
        <f>$T277-(AI277*'Feedstock Conversions'!$B$8)-'Rail Costs'!U277</f>
        <v>113.73376762948402</v>
      </c>
      <c r="AY277" s="4">
        <f>$T277-(AJ277*'Feedstock Conversions'!$B$8)-'Rail Costs'!V277</f>
        <v>126.25623531248604</v>
      </c>
      <c r="BH277">
        <f t="shared" si="35"/>
        <v>15</v>
      </c>
      <c r="BI277">
        <f t="shared" si="36"/>
        <v>2024</v>
      </c>
      <c r="BJ277">
        <f t="shared" si="30"/>
        <v>4</v>
      </c>
    </row>
    <row r="278" spans="1:62" x14ac:dyDescent="0.2">
      <c r="A278" s="11">
        <v>45401</v>
      </c>
      <c r="B278">
        <v>40.6</v>
      </c>
      <c r="C278" s="4">
        <f>DCO!B278+'Rail Costs'!B278</f>
        <v>45.823628219484881</v>
      </c>
      <c r="E278" s="4">
        <f>DCO!C278*'Feedstock Conversions'!B$14</f>
        <v>375.75375139977598</v>
      </c>
      <c r="F278" s="4">
        <f>DCO!C278*'Feedstock Conversions'!B$8</f>
        <v>421.57737961926085</v>
      </c>
      <c r="H278" s="4">
        <f>'Fuel Values'!B278-DCO!I278-DCO!J278-DCO!K278</f>
        <v>254.23684937755036</v>
      </c>
      <c r="I278" s="18">
        <f>('LCFS Values'!$E$6-$AA$4)/1000000*'LCFS Values'!B278*'LCFS Values'!$G$2*100</f>
        <v>47.113150622449595</v>
      </c>
      <c r="J278" s="4">
        <f>'RIN Values'!C278</f>
        <v>67.650000000000006</v>
      </c>
      <c r="K278" s="4">
        <f>'Fixed Credits Value'!B278</f>
        <v>100</v>
      </c>
      <c r="L278" s="4">
        <f t="shared" si="31"/>
        <v>468.99999999999994</v>
      </c>
      <c r="M278" s="4">
        <f>L278/'Feedstock Conversions'!B$21</f>
        <v>59.684398065665562</v>
      </c>
      <c r="O278" s="4">
        <f>'Fuel Values'!C278*100</f>
        <v>263.11</v>
      </c>
      <c r="P278" s="18">
        <f>('LCFS Values'!$E$5-AB$4)/1000000*'LCFS Values'!B278*'LCFS Values'!$G$2*100</f>
        <v>42.617667493722216</v>
      </c>
      <c r="Q278" s="4">
        <f>'RIN Values'!D278</f>
        <v>76.67</v>
      </c>
      <c r="R278" s="4">
        <f>'Fixed Credits Value'!B278</f>
        <v>100</v>
      </c>
      <c r="S278" s="4">
        <f>'Fixed Credits Value'!C278</f>
        <v>16</v>
      </c>
      <c r="T278" s="4">
        <f t="shared" si="32"/>
        <v>498.39766749372222</v>
      </c>
      <c r="U278" s="4">
        <f>T278/'Feedstock Conversions'!B$9</f>
        <v>53.162417865997035</v>
      </c>
      <c r="W278" s="4">
        <f t="shared" si="33"/>
        <v>93.246248600223964</v>
      </c>
      <c r="X278" s="4">
        <f t="shared" si="34"/>
        <v>29.397667493722281</v>
      </c>
      <c r="AE278" s="4">
        <f>$B278+'Rail Costs'!K278</f>
        <v>41.905907054871221</v>
      </c>
      <c r="AF278" s="4">
        <v>40.6</v>
      </c>
      <c r="AG278" s="4">
        <f>B278+'Rail Costs'!M278</f>
        <v>44.517721164613661</v>
      </c>
      <c r="AH278" s="4">
        <v>41.8</v>
      </c>
      <c r="AI278" s="4">
        <v>41.5</v>
      </c>
      <c r="AJ278" s="4">
        <v>40.5</v>
      </c>
      <c r="AM278" s="4">
        <f>$L278-(AE278*'Feedstock Conversions'!$B$14)-'Rail Costs'!Q278</f>
        <v>120.8194489949049</v>
      </c>
      <c r="AN278" s="4">
        <f>$L278-(AF278*'Feedstock Conversions'!$B$14)-'Rail Costs'!R278</f>
        <v>132.02898935047608</v>
      </c>
      <c r="AO278" s="4">
        <f>$L278-(AG278*'Feedstock Conversions'!$B$14)-'Rail Costs'!S278</f>
        <v>100.11141993651709</v>
      </c>
      <c r="AP278" s="4">
        <f>$L278-(AH278*'Feedstock Conversions'!$B$14)-'Rail Costs'!T278</f>
        <v>121.90465413795137</v>
      </c>
      <c r="AQ278" s="4">
        <f>$L278-(AI278*'Feedstock Conversions'!$B$14)-'Rail Costs'!U278</f>
        <v>124.54511728253959</v>
      </c>
      <c r="AR278" s="4">
        <f>$L278-(AJ278*'Feedstock Conversions'!$B$14)-'Rail Costs'!V278</f>
        <v>131.69758496554161</v>
      </c>
      <c r="AT278" s="4">
        <f>$T278-(AE278*'Feedstock Conversions'!$B$8)-'Rail Costs'!Q278</f>
        <v>108.31120943375593</v>
      </c>
      <c r="AU278" s="4">
        <f>$T278-(AF278*'Feedstock Conversions'!$B$8)-'Rail Costs'!R278</f>
        <v>120.82665684419835</v>
      </c>
      <c r="AV278" s="4">
        <f>$T278-(AG278*'Feedstock Conversions'!$B$8)-'Rail Costs'!S278</f>
        <v>84.991366265625672</v>
      </c>
      <c r="AW278" s="4">
        <f>$T278-(AH278*'Feedstock Conversions'!$B$8)-'Rail Costs'!T278</f>
        <v>109.50232163167364</v>
      </c>
      <c r="AX278" s="4">
        <f>$T278-(AI278*'Feedstock Conversions'!$B$8)-'Rail Costs'!U278</f>
        <v>112.44278477626187</v>
      </c>
      <c r="AY278" s="4">
        <f>$T278-(AJ278*'Feedstock Conversions'!$B$8)-'Rail Costs'!V278</f>
        <v>120.59525245926389</v>
      </c>
      <c r="BH278">
        <f t="shared" si="35"/>
        <v>16</v>
      </c>
      <c r="BI278">
        <f t="shared" si="36"/>
        <v>2024</v>
      </c>
      <c r="BJ278">
        <f t="shared" si="30"/>
        <v>4</v>
      </c>
    </row>
    <row r="279" spans="1:62" x14ac:dyDescent="0.2">
      <c r="A279" s="11">
        <v>45408</v>
      </c>
      <c r="B279">
        <v>39.5</v>
      </c>
      <c r="C279" s="4">
        <f>DCO!B279+'Rail Costs'!B279</f>
        <v>44.72362821948488</v>
      </c>
      <c r="E279" s="4">
        <f>DCO!C279*'Feedstock Conversions'!B$14</f>
        <v>366.733751399776</v>
      </c>
      <c r="F279" s="4">
        <f>DCO!C279*'Feedstock Conversions'!B$8</f>
        <v>411.45737961926085</v>
      </c>
      <c r="H279" s="4">
        <f>'Fuel Values'!B279-DCO!I279-DCO!J279-DCO!K279</f>
        <v>238.12202317433469</v>
      </c>
      <c r="I279" s="18">
        <f>('LCFS Values'!$E$6-$AA$4)/1000000*'LCFS Values'!B279*'LCFS Values'!$G$2*100</f>
        <v>46.877976825665321</v>
      </c>
      <c r="J279" s="4">
        <f>'RIN Values'!C279</f>
        <v>69</v>
      </c>
      <c r="K279" s="4">
        <f>'Fixed Credits Value'!B279</f>
        <v>100</v>
      </c>
      <c r="L279" s="4">
        <f t="shared" si="31"/>
        <v>454</v>
      </c>
      <c r="M279" s="4">
        <f>L279/'Feedstock Conversions'!B$21</f>
        <v>57.775515398320188</v>
      </c>
      <c r="O279" s="4">
        <f>'Fuel Values'!C279*100</f>
        <v>250.76</v>
      </c>
      <c r="P279" s="18">
        <f>('LCFS Values'!$E$5-AB$4)/1000000*'LCFS Values'!B279*'LCFS Values'!$G$2*100</f>
        <v>42.404933712555547</v>
      </c>
      <c r="Q279" s="4">
        <f>'RIN Values'!D279</f>
        <v>78.2</v>
      </c>
      <c r="R279" s="4">
        <f>'Fixed Credits Value'!B279</f>
        <v>100</v>
      </c>
      <c r="S279" s="4">
        <f>'Fixed Credits Value'!C279</f>
        <v>16</v>
      </c>
      <c r="T279" s="4">
        <f t="shared" si="32"/>
        <v>487.36493371255551</v>
      </c>
      <c r="U279" s="4">
        <f>T279/'Feedstock Conversions'!B$9</f>
        <v>51.985592929339255</v>
      </c>
      <c r="W279" s="4">
        <f t="shared" si="33"/>
        <v>87.266248600224003</v>
      </c>
      <c r="X279" s="4">
        <f t="shared" si="34"/>
        <v>33.364933712555512</v>
      </c>
      <c r="AE279" s="4">
        <f>$B279+'Rail Costs'!K279</f>
        <v>40.80590705487122</v>
      </c>
      <c r="AF279" s="4">
        <v>39.700000000000003</v>
      </c>
      <c r="AG279" s="4">
        <f>B279+'Rail Costs'!M279</f>
        <v>43.41772116461366</v>
      </c>
      <c r="AH279" s="4">
        <v>40.700000000000003</v>
      </c>
      <c r="AI279" s="4">
        <v>40.625</v>
      </c>
      <c r="AJ279" s="4">
        <v>39.549999999999997</v>
      </c>
      <c r="AM279" s="4">
        <f>$L279-(AE279*'Feedstock Conversions'!$B$14)-'Rail Costs'!Q279</f>
        <v>114.83944899490494</v>
      </c>
      <c r="AN279" s="4">
        <f>$L279-(AF279*'Feedstock Conversions'!$B$14)-'Rail Costs'!R279</f>
        <v>124.40898935047609</v>
      </c>
      <c r="AO279" s="4">
        <f>$L279-(AG279*'Feedstock Conversions'!$B$14)-'Rail Costs'!S279</f>
        <v>94.131419936517133</v>
      </c>
      <c r="AP279" s="4">
        <f>$L279-(AH279*'Feedstock Conversions'!$B$14)-'Rail Costs'!T279</f>
        <v>115.92465413795135</v>
      </c>
      <c r="AQ279" s="4">
        <f>$L279-(AI279*'Feedstock Conversions'!$B$14)-'Rail Costs'!U279</f>
        <v>116.72011728253966</v>
      </c>
      <c r="AR279" s="4">
        <f>$L279-(AJ279*'Feedstock Conversions'!$B$14)-'Rail Costs'!V279</f>
        <v>124.48758496554169</v>
      </c>
      <c r="AT279" s="4">
        <f>$T279-(AE279*'Feedstock Conversions'!$B$8)-'Rail Costs'!Q279</f>
        <v>107.39847565258923</v>
      </c>
      <c r="AU279" s="4">
        <f>$T279-(AF279*'Feedstock Conversions'!$B$8)-'Rail Costs'!R279</f>
        <v>118.07392306303161</v>
      </c>
      <c r="AV279" s="4">
        <f>$T279-(AG279*'Feedstock Conversions'!$B$8)-'Rail Costs'!S279</f>
        <v>84.078632484459021</v>
      </c>
      <c r="AW279" s="4">
        <f>$T279-(AH279*'Feedstock Conversions'!$B$8)-'Rail Costs'!T279</f>
        <v>108.58958785050687</v>
      </c>
      <c r="AX279" s="4">
        <f>$T279-(AI279*'Feedstock Conversions'!$B$8)-'Rail Costs'!U279</f>
        <v>109.46005099509517</v>
      </c>
      <c r="AY279" s="4">
        <f>$T279-(AJ279*'Feedstock Conversions'!$B$8)-'Rail Costs'!V279</f>
        <v>118.30251867809719</v>
      </c>
      <c r="BH279">
        <f t="shared" si="35"/>
        <v>17</v>
      </c>
      <c r="BI279">
        <f t="shared" si="36"/>
        <v>2024</v>
      </c>
      <c r="BJ279">
        <f t="shared" si="30"/>
        <v>4</v>
      </c>
    </row>
    <row r="280" spans="1:62" x14ac:dyDescent="0.2">
      <c r="A280" s="11">
        <v>45415</v>
      </c>
      <c r="B280">
        <v>38.700000000000003</v>
      </c>
      <c r="C280" s="4">
        <f>DCO!B280+'Rail Costs'!B280</f>
        <v>43.923628219484883</v>
      </c>
      <c r="E280" s="4">
        <f>DCO!C280*'Feedstock Conversions'!B$14</f>
        <v>360.17375139977599</v>
      </c>
      <c r="F280" s="4">
        <f>DCO!C280*'Feedstock Conversions'!B$8</f>
        <v>404.09737961926089</v>
      </c>
      <c r="H280" s="4">
        <f>'Fuel Values'!B280-DCO!I280-DCO!J280-DCO!K280</f>
        <v>231.78984848622986</v>
      </c>
      <c r="I280" s="18">
        <f>('LCFS Values'!$E$6-$AA$4)/1000000*'LCFS Values'!B280*'LCFS Values'!$G$2*100</f>
        <v>45.310151513770158</v>
      </c>
      <c r="J280" s="4">
        <f>'RIN Values'!C280</f>
        <v>65.400000000000006</v>
      </c>
      <c r="K280" s="4">
        <f>'Fixed Credits Value'!B280</f>
        <v>100</v>
      </c>
      <c r="L280" s="4">
        <f t="shared" si="31"/>
        <v>442.5</v>
      </c>
      <c r="M280" s="4">
        <f>L280/'Feedstock Conversions'!B$21</f>
        <v>56.31203868668873</v>
      </c>
      <c r="O280" s="4">
        <f>'Fuel Values'!C280*100</f>
        <v>245.00000000000003</v>
      </c>
      <c r="P280" s="18">
        <f>('LCFS Values'!$E$5-AB$4)/1000000*'LCFS Values'!B280*'LCFS Values'!$G$2*100</f>
        <v>40.986708504777773</v>
      </c>
      <c r="Q280" s="4">
        <f>'RIN Values'!D280</f>
        <v>74.12</v>
      </c>
      <c r="R280" s="4">
        <f>'Fixed Credits Value'!B280</f>
        <v>100</v>
      </c>
      <c r="S280" s="4">
        <f>'Fixed Credits Value'!C280</f>
        <v>16</v>
      </c>
      <c r="T280" s="4">
        <f t="shared" si="32"/>
        <v>476.10670850477777</v>
      </c>
      <c r="U280" s="4">
        <f>T280/'Feedstock Conversions'!B$9</f>
        <v>50.784715573842959</v>
      </c>
      <c r="W280" s="4">
        <f t="shared" si="33"/>
        <v>82.326248600224005</v>
      </c>
      <c r="X280" s="4">
        <f t="shared" si="34"/>
        <v>33.606708504777771</v>
      </c>
      <c r="AE280" s="4">
        <f>$B280+'Rail Costs'!K280</f>
        <v>40.005907054871223</v>
      </c>
      <c r="AF280" s="4">
        <v>39.5</v>
      </c>
      <c r="AG280" s="4">
        <f>B280+'Rail Costs'!M280</f>
        <v>42.617721164613663</v>
      </c>
      <c r="AH280" s="4">
        <v>40.5</v>
      </c>
      <c r="AI280" s="4">
        <v>40.475000000000001</v>
      </c>
      <c r="AJ280" s="4">
        <v>39.1</v>
      </c>
      <c r="AM280" s="4">
        <f>$L280-(AE280*'Feedstock Conversions'!$B$14)-'Rail Costs'!Q280</f>
        <v>109.89944899490494</v>
      </c>
      <c r="AN280" s="4">
        <f>$L280-(AF280*'Feedstock Conversions'!$B$14)-'Rail Costs'!R280</f>
        <v>114.54898935047613</v>
      </c>
      <c r="AO280" s="4">
        <f>$L280-(AG280*'Feedstock Conversions'!$B$14)-'Rail Costs'!S280</f>
        <v>89.191419936517136</v>
      </c>
      <c r="AP280" s="4">
        <f>$L280-(AH280*'Feedstock Conversions'!$B$14)-'Rail Costs'!T280</f>
        <v>106.06465413795139</v>
      </c>
      <c r="AQ280" s="4">
        <f>$L280-(AI280*'Feedstock Conversions'!$B$14)-'Rail Costs'!U280</f>
        <v>106.45011728253962</v>
      </c>
      <c r="AR280" s="4">
        <f>$L280-(AJ280*'Feedstock Conversions'!$B$14)-'Rail Costs'!V280</f>
        <v>116.67758496554163</v>
      </c>
      <c r="AT280" s="4">
        <f>$T280-(AE280*'Feedstock Conversions'!$B$8)-'Rail Costs'!Q280</f>
        <v>103.5002504448115</v>
      </c>
      <c r="AU280" s="4">
        <f>$T280-(AF280*'Feedstock Conversions'!$B$8)-'Rail Costs'!R280</f>
        <v>108.65569785525391</v>
      </c>
      <c r="AV280" s="4">
        <f>$T280-(AG280*'Feedstock Conversions'!$B$8)-'Rail Costs'!S280</f>
        <v>80.180407276681237</v>
      </c>
      <c r="AW280" s="4">
        <f>$T280-(AH280*'Feedstock Conversions'!$B$8)-'Rail Costs'!T280</f>
        <v>99.171362642729164</v>
      </c>
      <c r="AX280" s="4">
        <f>$T280-(AI280*'Feedstock Conversions'!$B$8)-'Rail Costs'!U280</f>
        <v>99.581825787317371</v>
      </c>
      <c r="AY280" s="4">
        <f>$T280-(AJ280*'Feedstock Conversions'!$B$8)-'Rail Costs'!V280</f>
        <v>111.18429347031943</v>
      </c>
      <c r="BH280">
        <f t="shared" si="35"/>
        <v>18</v>
      </c>
      <c r="BI280">
        <f t="shared" si="36"/>
        <v>2024</v>
      </c>
      <c r="BJ280">
        <f t="shared" si="30"/>
        <v>5</v>
      </c>
    </row>
    <row r="281" spans="1:62" x14ac:dyDescent="0.2">
      <c r="A281" s="11">
        <v>45422</v>
      </c>
      <c r="B281">
        <v>39.6</v>
      </c>
      <c r="C281" s="4">
        <f>DCO!B281+'Rail Costs'!B281</f>
        <v>44.823628219484881</v>
      </c>
      <c r="E281" s="4">
        <f>DCO!C281*'Feedstock Conversions'!B$14</f>
        <v>367.55375139977599</v>
      </c>
      <c r="F281" s="4">
        <f>DCO!C281*'Feedstock Conversions'!B$8</f>
        <v>412.37737961926086</v>
      </c>
      <c r="H281" s="4">
        <f>'Fuel Values'!B281-DCO!I281-DCO!J281-DCO!K281</f>
        <v>231.2751069531048</v>
      </c>
      <c r="I281" s="18">
        <f>('LCFS Values'!$E$6-$AA$4)/1000000*'LCFS Values'!B281*'LCFS Values'!$G$2*100</f>
        <v>40.449893046895163</v>
      </c>
      <c r="J281" s="4">
        <f>'RIN Values'!C281</f>
        <v>67.275000000000006</v>
      </c>
      <c r="K281" s="4">
        <f>'Fixed Credits Value'!B281</f>
        <v>100</v>
      </c>
      <c r="L281" s="4">
        <f t="shared" si="31"/>
        <v>439</v>
      </c>
      <c r="M281" s="4">
        <f>L281/'Feedstock Conversions'!B$21</f>
        <v>55.866632730974807</v>
      </c>
      <c r="O281" s="4">
        <f>'Fuel Values'!C281*100</f>
        <v>245.29999999999998</v>
      </c>
      <c r="P281" s="18">
        <f>('LCFS Values'!$E$5-AB$4)/1000000*'LCFS Values'!B281*'LCFS Values'!$G$2*100</f>
        <v>36.590210360666667</v>
      </c>
      <c r="Q281" s="4">
        <f>'RIN Values'!D281</f>
        <v>76.245000000000005</v>
      </c>
      <c r="R281" s="4">
        <f>'Fixed Credits Value'!B281</f>
        <v>100</v>
      </c>
      <c r="S281" s="4">
        <f>'Fixed Credits Value'!C281</f>
        <v>16</v>
      </c>
      <c r="T281" s="4">
        <f t="shared" si="32"/>
        <v>474.13521036066663</v>
      </c>
      <c r="U281" s="4">
        <f>T281/'Feedstock Conversions'!B$9</f>
        <v>50.57442243847111</v>
      </c>
      <c r="W281" s="4">
        <f t="shared" si="33"/>
        <v>71.44624860022401</v>
      </c>
      <c r="X281" s="4">
        <f t="shared" si="34"/>
        <v>35.135210360666633</v>
      </c>
      <c r="AE281" s="4">
        <f>$B281+'Rail Costs'!K281</f>
        <v>40.905907054871221</v>
      </c>
      <c r="AF281">
        <v>40.1</v>
      </c>
      <c r="AG281" s="4">
        <f>B281+'Rail Costs'!M281</f>
        <v>43.517721164613661</v>
      </c>
      <c r="AH281">
        <v>39.299999999999997</v>
      </c>
      <c r="AI281">
        <v>40.725000000000001</v>
      </c>
      <c r="AJ281">
        <v>39.35</v>
      </c>
      <c r="AM281" s="4">
        <f>$L281-(AE281*'Feedstock Conversions'!$B$14)-'Rail Costs'!Q281</f>
        <v>99.019448994904948</v>
      </c>
      <c r="AN281" s="4">
        <f>$L281-(AF281*'Feedstock Conversions'!$B$14)-'Rail Costs'!R281</f>
        <v>106.12898935047612</v>
      </c>
      <c r="AO281" s="4">
        <f>$L281-(AG281*'Feedstock Conversions'!$B$14)-'Rail Costs'!S281</f>
        <v>78.31141993651714</v>
      </c>
      <c r="AP281" s="4">
        <f>$L281-(AH281*'Feedstock Conversions'!$B$14)-'Rail Costs'!T281</f>
        <v>112.40465413795143</v>
      </c>
      <c r="AQ281" s="4">
        <f>$L281-(AI281*'Feedstock Conversions'!$B$14)-'Rail Costs'!U281</f>
        <v>100.90011728253961</v>
      </c>
      <c r="AR281" s="4">
        <f>$L281-(AJ281*'Feedstock Conversions'!$B$14)-'Rail Costs'!V281</f>
        <v>111.12758496554167</v>
      </c>
      <c r="AT281" s="4">
        <f>$T281-(AE281*'Feedstock Conversions'!$B$8)-'Rail Costs'!Q281</f>
        <v>93.248752300700332</v>
      </c>
      <c r="AU281" s="4">
        <f>$T281-(AF281*'Feedstock Conversions'!$B$8)-'Rail Costs'!R281</f>
        <v>101.16419971114279</v>
      </c>
      <c r="AV281" s="4">
        <f>$T281-(AG281*'Feedstock Conversions'!$B$8)-'Rail Costs'!S281</f>
        <v>69.928909132570126</v>
      </c>
      <c r="AW281" s="4">
        <f>$T281-(AH281*'Feedstock Conversions'!$B$8)-'Rail Costs'!T281</f>
        <v>108.23986449861805</v>
      </c>
      <c r="AX281" s="4">
        <f>$T281-(AI281*'Feedstock Conversions'!$B$8)-'Rail Costs'!U281</f>
        <v>95.310327643206278</v>
      </c>
      <c r="AY281" s="4">
        <f>$T281-(AJ281*'Feedstock Conversions'!$B$8)-'Rail Costs'!V281</f>
        <v>106.91279532620828</v>
      </c>
      <c r="BH281">
        <f t="shared" si="35"/>
        <v>19</v>
      </c>
      <c r="BI281">
        <f t="shared" si="36"/>
        <v>2024</v>
      </c>
      <c r="BJ281">
        <f t="shared" si="30"/>
        <v>5</v>
      </c>
    </row>
    <row r="282" spans="1:62" x14ac:dyDescent="0.2">
      <c r="A282" s="11">
        <v>45429</v>
      </c>
      <c r="B282">
        <v>40.5</v>
      </c>
      <c r="C282" s="4">
        <f>DCO!B282+'Rail Costs'!B282</f>
        <v>45.72362821948488</v>
      </c>
      <c r="E282" s="4">
        <f>DCO!C282*'Feedstock Conversions'!B$14</f>
        <v>374.93375139977599</v>
      </c>
      <c r="F282" s="4">
        <f>DCO!C282*'Feedstock Conversions'!B$8</f>
        <v>420.65737961926084</v>
      </c>
      <c r="H282" s="4">
        <f>'Fuel Values'!B282-DCO!I282-DCO!J282-DCO!K282</f>
        <v>234.71801693509076</v>
      </c>
      <c r="I282" s="18">
        <f>('LCFS Values'!$E$6-$AA$4)/1000000*'LCFS Values'!B282*'LCFS Values'!$G$2*100</f>
        <v>34.256983064909278</v>
      </c>
      <c r="J282" s="4">
        <f>'RIN Values'!C282</f>
        <v>71.025000000000006</v>
      </c>
      <c r="K282" s="4">
        <f>'Fixed Credits Value'!B282</f>
        <v>100</v>
      </c>
      <c r="L282" s="4">
        <f t="shared" si="31"/>
        <v>440.00000000000006</v>
      </c>
      <c r="M282" s="4">
        <f>L282/'Feedstock Conversions'!B$21</f>
        <v>55.993891575464502</v>
      </c>
      <c r="O282" s="4">
        <f>'Fuel Values'!C282*100</f>
        <v>238.68999999999997</v>
      </c>
      <c r="P282" s="18">
        <f>('LCFS Values'!$E$5-AB$4)/1000000*'LCFS Values'!B282*'LCFS Values'!$G$2*100</f>
        <v>30.988220789944442</v>
      </c>
      <c r="Q282" s="4">
        <f>'RIN Values'!D282</f>
        <v>80.495000000000005</v>
      </c>
      <c r="R282" s="4">
        <f>'Fixed Credits Value'!B282</f>
        <v>100</v>
      </c>
      <c r="S282" s="4">
        <f>'Fixed Credits Value'!C282</f>
        <v>16</v>
      </c>
      <c r="T282" s="4">
        <f t="shared" si="32"/>
        <v>466.17322078994442</v>
      </c>
      <c r="U282" s="4">
        <f>T282/'Feedstock Conversions'!B$9</f>
        <v>49.725143550927406</v>
      </c>
      <c r="W282" s="4">
        <f t="shared" si="33"/>
        <v>65.066248600224071</v>
      </c>
      <c r="X282" s="4">
        <f t="shared" si="34"/>
        <v>26.173220789944367</v>
      </c>
      <c r="AE282" s="4">
        <f>$B282+'Rail Costs'!K282</f>
        <v>41.80590705487122</v>
      </c>
      <c r="AF282">
        <v>40.5</v>
      </c>
      <c r="AG282" s="4">
        <f>B282+'Rail Costs'!M282</f>
        <v>44.41772116461366</v>
      </c>
      <c r="AH282">
        <v>39</v>
      </c>
      <c r="AI282">
        <v>43</v>
      </c>
      <c r="AJ282">
        <v>40.75</v>
      </c>
      <c r="AM282" s="4">
        <f>$L282-(AE282*'Feedstock Conversions'!$B$14)-'Rail Costs'!Q282</f>
        <v>92.63944899490501</v>
      </c>
      <c r="AN282" s="4">
        <f>$L282-(AF282*'Feedstock Conversions'!$B$14)-'Rail Costs'!R282</f>
        <v>103.8489893504762</v>
      </c>
      <c r="AO282" s="4">
        <f>$L282-(AG282*'Feedstock Conversions'!$B$14)-'Rail Costs'!S282</f>
        <v>71.931419936517202</v>
      </c>
      <c r="AP282" s="4">
        <f>$L282-(AH282*'Feedstock Conversions'!$B$14)-'Rail Costs'!T282</f>
        <v>115.86465413795146</v>
      </c>
      <c r="AQ282" s="4">
        <f>$L282-(AI282*'Feedstock Conversions'!$B$14)-'Rail Costs'!U282</f>
        <v>83.245117282539695</v>
      </c>
      <c r="AR282" s="4">
        <f>$L282-(AJ282*'Feedstock Conversions'!$B$14)-'Rail Costs'!V282</f>
        <v>100.64758496554171</v>
      </c>
      <c r="AT282" s="4">
        <f>$T282-(AE282*'Feedstock Conversions'!$B$8)-'Rail Costs'!Q282</f>
        <v>77.006762729978149</v>
      </c>
      <c r="AU282" s="4">
        <f>$T282-(AF282*'Feedstock Conversions'!$B$8)-'Rail Costs'!R282</f>
        <v>89.522210140420569</v>
      </c>
      <c r="AV282" s="4">
        <f>$T282-(AG282*'Feedstock Conversions'!$B$8)-'Rail Costs'!S282</f>
        <v>53.686919561847894</v>
      </c>
      <c r="AW282" s="4">
        <f>$T282-(AH282*'Feedstock Conversions'!$B$8)-'Rail Costs'!T282</f>
        <v>103.03787492789583</v>
      </c>
      <c r="AX282" s="4">
        <f>$T282-(AI282*'Feedstock Conversions'!$B$8)-'Rail Costs'!U282</f>
        <v>66.418338072484062</v>
      </c>
      <c r="AY282" s="4">
        <f>$T282-(AJ282*'Feedstock Conversions'!$B$8)-'Rail Costs'!V282</f>
        <v>86.070805755486077</v>
      </c>
      <c r="BH282">
        <f t="shared" si="35"/>
        <v>20</v>
      </c>
      <c r="BI282">
        <f t="shared" si="36"/>
        <v>2024</v>
      </c>
      <c r="BJ282">
        <f t="shared" si="30"/>
        <v>5</v>
      </c>
    </row>
    <row r="283" spans="1:62" x14ac:dyDescent="0.2">
      <c r="A283" s="11">
        <v>45436</v>
      </c>
      <c r="B283">
        <v>42.1</v>
      </c>
      <c r="C283" s="4">
        <f>DCO!B283+'Rail Costs'!B283</f>
        <v>47.323628219484881</v>
      </c>
      <c r="E283" s="4">
        <f>DCO!C283*'Feedstock Conversions'!B$14</f>
        <v>388.05375139977599</v>
      </c>
      <c r="F283" s="4">
        <f>DCO!C283*'Feedstock Conversions'!B$8</f>
        <v>435.37737961926086</v>
      </c>
      <c r="H283" s="4">
        <f>'Fuel Values'!B283-DCO!I283-DCO!J283-DCO!K283</f>
        <v>223.45145276403224</v>
      </c>
      <c r="I283" s="18">
        <f>('LCFS Values'!$E$6-$AA$4)/1000000*'LCFS Values'!B283*'LCFS Values'!$G$2*100</f>
        <v>36.373547235967749</v>
      </c>
      <c r="J283" s="4">
        <f>'RIN Values'!C283</f>
        <v>83.175000000000011</v>
      </c>
      <c r="K283" s="4">
        <f>'Fixed Credits Value'!B283</f>
        <v>100</v>
      </c>
      <c r="L283" s="4">
        <f t="shared" si="31"/>
        <v>443</v>
      </c>
      <c r="M283" s="4">
        <f>L283/'Feedstock Conversions'!B$21</f>
        <v>56.375668108933574</v>
      </c>
      <c r="O283" s="4">
        <f>'Fuel Values'!C283*100</f>
        <v>243.12999999999997</v>
      </c>
      <c r="P283" s="18">
        <f>('LCFS Values'!$E$5-AB$4)/1000000*'LCFS Values'!B283*'LCFS Values'!$G$2*100</f>
        <v>32.902824820444444</v>
      </c>
      <c r="Q283" s="4">
        <f>'RIN Values'!D283</f>
        <v>94.265000000000001</v>
      </c>
      <c r="R283" s="4">
        <f>'Fixed Credits Value'!B283</f>
        <v>100</v>
      </c>
      <c r="S283" s="4">
        <f>'Fixed Credits Value'!C283</f>
        <v>16</v>
      </c>
      <c r="T283" s="4">
        <f t="shared" si="32"/>
        <v>486.29782482044436</v>
      </c>
      <c r="U283" s="4">
        <f>T283/'Feedstock Conversions'!B$9</f>
        <v>51.871767980847402</v>
      </c>
      <c r="W283" s="4">
        <f t="shared" si="33"/>
        <v>54.94624860022401</v>
      </c>
      <c r="X283" s="4">
        <f t="shared" si="34"/>
        <v>43.297824820444362</v>
      </c>
      <c r="AE283" s="4">
        <f>$B283+'Rail Costs'!K283</f>
        <v>43.405907054871221</v>
      </c>
      <c r="AF283">
        <v>41.3</v>
      </c>
      <c r="AG283" s="4">
        <f>B283+'Rail Costs'!M283</f>
        <v>46.017721164613661</v>
      </c>
      <c r="AH283">
        <v>41</v>
      </c>
      <c r="AI283">
        <v>43</v>
      </c>
      <c r="AJ283">
        <v>42.25</v>
      </c>
      <c r="AM283" s="4">
        <f>$L283-(AE283*'Feedstock Conversions'!$B$14)-'Rail Costs'!Q283</f>
        <v>82.519448994904948</v>
      </c>
      <c r="AN283" s="4">
        <f>$L283-(AF283*'Feedstock Conversions'!$B$14)-'Rail Costs'!R283</f>
        <v>100.28898935047614</v>
      </c>
      <c r="AO283" s="4">
        <f>$L283-(AG283*'Feedstock Conversions'!$B$14)-'Rail Costs'!S283</f>
        <v>61.811419936517147</v>
      </c>
      <c r="AP283" s="4">
        <f>$L283-(AH283*'Feedstock Conversions'!$B$14)-'Rail Costs'!T283</f>
        <v>102.46465413795137</v>
      </c>
      <c r="AQ283" s="4">
        <f>$L283-(AI283*'Feedstock Conversions'!$B$14)-'Rail Costs'!U283</f>
        <v>86.245117282539638</v>
      </c>
      <c r="AR283" s="4">
        <f>$L283-(AJ283*'Feedstock Conversions'!$B$14)-'Rail Costs'!V283</f>
        <v>91.347584965541643</v>
      </c>
      <c r="AT283" s="4">
        <f>$T283-(AE283*'Feedstock Conversions'!$B$8)-'Rail Costs'!Q283</f>
        <v>82.41136676047806</v>
      </c>
      <c r="AU283" s="4">
        <f>$T283-(AF283*'Feedstock Conversions'!$B$8)-'Rail Costs'!R283</f>
        <v>102.28681417092055</v>
      </c>
      <c r="AV283" s="4">
        <f>$T283-(AG283*'Feedstock Conversions'!$B$8)-'Rail Costs'!S283</f>
        <v>59.091523592347862</v>
      </c>
      <c r="AW283" s="4">
        <f>$T283-(AH283*'Feedstock Conversions'!$B$8)-'Rail Costs'!T283</f>
        <v>104.76247895839573</v>
      </c>
      <c r="AX283" s="4">
        <f>$T283-(AI283*'Feedstock Conversions'!$B$8)-'Rail Costs'!U283</f>
        <v>86.542942102984</v>
      </c>
      <c r="AY283" s="4">
        <f>$T283-(AJ283*'Feedstock Conversions'!$B$8)-'Rail Costs'!V283</f>
        <v>92.395409785986004</v>
      </c>
      <c r="BH283">
        <f t="shared" si="35"/>
        <v>21</v>
      </c>
      <c r="BI283">
        <f t="shared" si="36"/>
        <v>2024</v>
      </c>
      <c r="BJ283">
        <f t="shared" si="30"/>
        <v>5</v>
      </c>
    </row>
    <row r="284" spans="1:62" x14ac:dyDescent="0.2">
      <c r="A284" s="11">
        <v>45443</v>
      </c>
      <c r="B284">
        <v>43.625</v>
      </c>
      <c r="C284" s="4">
        <f>DCO!B284+'Rail Costs'!B284</f>
        <v>48.84862821948488</v>
      </c>
      <c r="E284" s="4">
        <f>DCO!C284*'Feedstock Conversions'!B$14</f>
        <v>400.55875139977599</v>
      </c>
      <c r="F284" s="4">
        <f>DCO!C284*'Feedstock Conversions'!B$8</f>
        <v>449.40737961926084</v>
      </c>
      <c r="H284" s="4">
        <f>'Fuel Values'!B284-DCO!I284-DCO!J284-DCO!K284</f>
        <v>220.23132241644407</v>
      </c>
      <c r="I284" s="18">
        <f>('LCFS Values'!$E$6-$AA$4)/1000000*'LCFS Values'!B284*'LCFS Values'!$G$2*100</f>
        <v>36.549927583555949</v>
      </c>
      <c r="J284" s="4">
        <f>'RIN Values'!C284</f>
        <v>84.46875</v>
      </c>
      <c r="K284" s="4">
        <f>'Fixed Credits Value'!B284</f>
        <v>100</v>
      </c>
      <c r="L284" s="4">
        <f t="shared" si="31"/>
        <v>441.25</v>
      </c>
      <c r="M284" s="4">
        <f>L284/'Feedstock Conversions'!B$21</f>
        <v>56.152965131076613</v>
      </c>
      <c r="O284" s="4">
        <f>'Fuel Values'!C284*100</f>
        <v>243.88</v>
      </c>
      <c r="P284" s="18">
        <f>('LCFS Values'!$E$5-AB$4)/1000000*'LCFS Values'!B284*'LCFS Values'!$G$2*100</f>
        <v>33.06237515631944</v>
      </c>
      <c r="Q284" s="4">
        <f>'RIN Values'!D284</f>
        <v>95.731250000000003</v>
      </c>
      <c r="R284" s="4">
        <f>'Fixed Credits Value'!B284</f>
        <v>100</v>
      </c>
      <c r="S284" s="4">
        <f>'Fixed Credits Value'!C284</f>
        <v>16</v>
      </c>
      <c r="T284" s="4">
        <f t="shared" si="32"/>
        <v>488.67362515631942</v>
      </c>
      <c r="U284" s="4">
        <f>T284/'Feedstock Conversions'!B$9</f>
        <v>52.125186683340736</v>
      </c>
      <c r="W284" s="4">
        <f t="shared" si="33"/>
        <v>40.691248600224014</v>
      </c>
      <c r="X284" s="4">
        <f t="shared" si="34"/>
        <v>47.423625156319417</v>
      </c>
      <c r="AE284" s="4">
        <f>$B284+'Rail Costs'!K284</f>
        <v>44.93090705487122</v>
      </c>
      <c r="AF284">
        <v>43.375</v>
      </c>
      <c r="AG284" s="4">
        <f>B284+'Rail Costs'!M284</f>
        <v>47.54272116461366</v>
      </c>
      <c r="AH284">
        <v>42.625</v>
      </c>
      <c r="AI284">
        <v>42.5</v>
      </c>
      <c r="AJ284">
        <v>43.656300000000002</v>
      </c>
      <c r="AM284" s="4">
        <f>$L284-(AE284*'Feedstock Conversions'!$B$14)-'Rail Costs'!Q284</f>
        <v>68.264448994904953</v>
      </c>
      <c r="AN284" s="4">
        <f>$L284-(AF284*'Feedstock Conversions'!$B$14)-'Rail Costs'!R284</f>
        <v>81.523989350476157</v>
      </c>
      <c r="AO284" s="4">
        <f>$L284-(AG284*'Feedstock Conversions'!$B$14)-'Rail Costs'!S284</f>
        <v>47.556419936517152</v>
      </c>
      <c r="AP284" s="4">
        <f>$L284-(AH284*'Feedstock Conversions'!$B$14)-'Rail Costs'!T284</f>
        <v>87.389654137951382</v>
      </c>
      <c r="AQ284" s="4">
        <f>$L284-(AI284*'Feedstock Conversions'!$B$14)-'Rail Costs'!U284</f>
        <v>88.595117282539661</v>
      </c>
      <c r="AR284" s="4">
        <f>$L284-(AJ284*'Feedstock Conversions'!$B$14)-'Rail Costs'!V284</f>
        <v>78.065924965541655</v>
      </c>
      <c r="AT284" s="4">
        <f>$T284-(AE284*'Feedstock Conversions'!$B$8)-'Rail Costs'!Q284</f>
        <v>70.757167096353143</v>
      </c>
      <c r="AU284" s="4">
        <f>$T284-(AF284*'Feedstock Conversions'!$B$8)-'Rail Costs'!R284</f>
        <v>85.572614506795574</v>
      </c>
      <c r="AV284" s="4">
        <f>$T284-(AG284*'Feedstock Conversions'!$B$8)-'Rail Costs'!S284</f>
        <v>47.437323928222888</v>
      </c>
      <c r="AW284" s="4">
        <f>$T284-(AH284*'Feedstock Conversions'!$B$8)-'Rail Costs'!T284</f>
        <v>92.188279294270799</v>
      </c>
      <c r="AX284" s="4">
        <f>$T284-(AI284*'Feedstock Conversions'!$B$8)-'Rail Costs'!U284</f>
        <v>93.518742438859078</v>
      </c>
      <c r="AY284" s="4">
        <f>$T284-(AJ284*'Feedstock Conversions'!$B$8)-'Rail Costs'!V284</f>
        <v>81.833250121861084</v>
      </c>
      <c r="BH284">
        <f t="shared" si="35"/>
        <v>22</v>
      </c>
      <c r="BI284">
        <f t="shared" si="36"/>
        <v>2024</v>
      </c>
      <c r="BJ284">
        <f t="shared" si="30"/>
        <v>5</v>
      </c>
    </row>
    <row r="285" spans="1:62" x14ac:dyDescent="0.2">
      <c r="A285" s="11">
        <f>A284+7</f>
        <v>45450</v>
      </c>
      <c r="B285">
        <v>44</v>
      </c>
      <c r="C285" s="4">
        <f>DCO!B285+'Rail Costs'!B285</f>
        <v>49.22362821948488</v>
      </c>
      <c r="E285" s="4">
        <f>DCO!C285*'Feedstock Conversions'!B$14</f>
        <v>403.63375139977597</v>
      </c>
      <c r="F285" s="4">
        <f>DCO!C285*'Feedstock Conversions'!B$8</f>
        <v>452.85737961926088</v>
      </c>
      <c r="H285" s="4">
        <f>'Fuel Values'!B285-DCO!I285-DCO!J285-DCO!K285</f>
        <v>215.82393048235883</v>
      </c>
      <c r="I285" s="18">
        <f>('LCFS Values'!$E$6-$AA$4)/1000000*'LCFS Values'!B285*'LCFS Values'!$G$2*100</f>
        <v>35.276069517641126</v>
      </c>
      <c r="J285" s="4">
        <f>'RIN Values'!C285</f>
        <v>81.900000000000006</v>
      </c>
      <c r="K285" s="4">
        <f>'Fixed Credits Value'!B285</f>
        <v>100</v>
      </c>
      <c r="L285" s="4">
        <f t="shared" si="31"/>
        <v>433</v>
      </c>
      <c r="M285" s="4">
        <f>L285/'Feedstock Conversions'!B$21</f>
        <v>55.103079664036656</v>
      </c>
      <c r="O285" s="4">
        <f>'Fuel Values'!C285*100</f>
        <v>232.45</v>
      </c>
      <c r="P285" s="18">
        <f>('LCFS Values'!$E$5-AB$4)/1000000*'LCFS Values'!B285*'LCFS Values'!$G$2*100</f>
        <v>31.910067175000002</v>
      </c>
      <c r="Q285" s="4">
        <f>'RIN Values'!D285</f>
        <v>92.82</v>
      </c>
      <c r="R285" s="4">
        <f>'Fixed Credits Value'!B285</f>
        <v>100</v>
      </c>
      <c r="S285" s="4">
        <f>'Fixed Credits Value'!C285</f>
        <v>16</v>
      </c>
      <c r="T285" s="4">
        <f t="shared" si="32"/>
        <v>473.18006717499998</v>
      </c>
      <c r="U285" s="4">
        <f>T285/'Feedstock Conversions'!B$9</f>
        <v>50.472540498666667</v>
      </c>
      <c r="W285" s="4">
        <f t="shared" si="33"/>
        <v>29.366248600224026</v>
      </c>
      <c r="X285" s="4">
        <f t="shared" si="34"/>
        <v>40.180067174999976</v>
      </c>
      <c r="AE285" s="4">
        <f>$B285+'Rail Costs'!K285</f>
        <v>45.30590705487122</v>
      </c>
      <c r="AF285">
        <v>44</v>
      </c>
      <c r="AG285" s="4">
        <f>B285+'Rail Costs'!M285</f>
        <v>47.91772116461366</v>
      </c>
      <c r="AH285">
        <v>43.3</v>
      </c>
      <c r="AI285">
        <v>43.7</v>
      </c>
      <c r="AJ285">
        <v>44</v>
      </c>
      <c r="AM285" s="4">
        <f>$L285-(AE285*'Feedstock Conversions'!$B$14)-'Rail Costs'!Q285</f>
        <v>56.939448994904964</v>
      </c>
      <c r="AN285" s="4">
        <f>$L285-(AF285*'Feedstock Conversions'!$B$14)-'Rail Costs'!R285</f>
        <v>68.148989350476157</v>
      </c>
      <c r="AO285" s="4">
        <f>$L285-(AG285*'Feedstock Conversions'!$B$14)-'Rail Costs'!S285</f>
        <v>36.231419936517163</v>
      </c>
      <c r="AP285" s="4">
        <f>$L285-(AH285*'Feedstock Conversions'!$B$14)-'Rail Costs'!T285</f>
        <v>73.604654137951414</v>
      </c>
      <c r="AQ285" s="4">
        <f>$L285-(AI285*'Feedstock Conversions'!$B$14)-'Rail Costs'!U285</f>
        <v>70.505117282539629</v>
      </c>
      <c r="AR285" s="4">
        <f>$L285-(AJ285*'Feedstock Conversions'!$B$14)-'Rail Costs'!V285</f>
        <v>66.997584965541677</v>
      </c>
      <c r="AT285" s="4">
        <f>$T285-(AE285*'Feedstock Conversions'!$B$8)-'Rail Costs'!Q285</f>
        <v>51.813609115033714</v>
      </c>
      <c r="AU285" s="4">
        <f>$T285-(AF285*'Feedstock Conversions'!$B$8)-'Rail Costs'!R285</f>
        <v>64.329056525476133</v>
      </c>
      <c r="AV285" s="4">
        <f>$T285-(AG285*'Feedstock Conversions'!$B$8)-'Rail Costs'!S285</f>
        <v>28.493765946903455</v>
      </c>
      <c r="AW285" s="4">
        <f>$T285-(AH285*'Feedstock Conversions'!$B$8)-'Rail Costs'!T285</f>
        <v>70.484721312951379</v>
      </c>
      <c r="AX285" s="4">
        <f>$T285-(AI285*'Feedstock Conversions'!$B$8)-'Rail Costs'!U285</f>
        <v>66.98518445753956</v>
      </c>
      <c r="AY285" s="4">
        <f>$T285-(AJ285*'Feedstock Conversions'!$B$8)-'Rail Costs'!V285</f>
        <v>63.177652140541653</v>
      </c>
      <c r="BH285">
        <f t="shared" si="35"/>
        <v>23</v>
      </c>
      <c r="BI285">
        <f t="shared" si="36"/>
        <v>2024</v>
      </c>
      <c r="BJ285">
        <f t="shared" si="30"/>
        <v>6</v>
      </c>
    </row>
    <row r="286" spans="1:62" x14ac:dyDescent="0.2">
      <c r="A286" s="11">
        <f>A285+7</f>
        <v>45457</v>
      </c>
      <c r="B286">
        <v>44.3</v>
      </c>
      <c r="C286" s="4">
        <f>DCO!B286+'Rail Costs'!B286</f>
        <v>49.523628219484877</v>
      </c>
      <c r="E286" s="4">
        <f>DCO!C286*'Feedstock Conversions'!B$14</f>
        <v>406.09375139977595</v>
      </c>
      <c r="F286" s="4">
        <f>DCO!C286*'Feedstock Conversions'!B$8</f>
        <v>455.61737961926082</v>
      </c>
      <c r="H286" s="4">
        <f>'Fuel Values'!B286-DCO!I286-DCO!J286-DCO!K286</f>
        <v>220.25508244313005</v>
      </c>
      <c r="I286" s="18">
        <f>('LCFS Values'!$E$6-$AA$4)/1000000*'LCFS Values'!B286*'LCFS Values'!$G$2*100</f>
        <v>34.844917556869959</v>
      </c>
      <c r="J286" s="4">
        <f>'RIN Values'!C286</f>
        <v>81.900000000000006</v>
      </c>
      <c r="K286" s="4">
        <f>'Fixed Credits Value'!B286</f>
        <v>100</v>
      </c>
      <c r="L286" s="4">
        <f t="shared" si="31"/>
        <v>437</v>
      </c>
      <c r="M286" s="4">
        <f>L286/'Feedstock Conversions'!B$21</f>
        <v>55.612115041995423</v>
      </c>
      <c r="O286" s="4">
        <f>'Fuel Values'!C286*100</f>
        <v>245.67999999999998</v>
      </c>
      <c r="P286" s="18">
        <f>('LCFS Values'!$E$5-AB$4)/1000000*'LCFS Values'!B286*'LCFS Values'!$G$2*100</f>
        <v>31.520055242861112</v>
      </c>
      <c r="Q286" s="4">
        <f>'RIN Values'!D286</f>
        <v>92.82</v>
      </c>
      <c r="R286" s="4">
        <f>'Fixed Credits Value'!B286</f>
        <v>100</v>
      </c>
      <c r="S286" s="4">
        <f>'Fixed Credits Value'!C286</f>
        <v>16</v>
      </c>
      <c r="T286" s="4">
        <f t="shared" si="32"/>
        <v>486.02005524286108</v>
      </c>
      <c r="U286" s="4">
        <f>T286/'Feedstock Conversions'!B$9</f>
        <v>51.842139225905179</v>
      </c>
      <c r="W286" s="4">
        <f t="shared" si="33"/>
        <v>30.906248600224046</v>
      </c>
      <c r="X286" s="4">
        <f t="shared" si="34"/>
        <v>49.020055242861076</v>
      </c>
      <c r="AE286" s="4">
        <f>$B286+'Rail Costs'!K286</f>
        <v>45.605907054871217</v>
      </c>
      <c r="AF286">
        <v>44.4</v>
      </c>
      <c r="AG286" s="4">
        <f>B286+'Rail Costs'!M286</f>
        <v>48.217721164613657</v>
      </c>
      <c r="AH286">
        <v>43.8</v>
      </c>
      <c r="AI286">
        <v>44.4</v>
      </c>
      <c r="AJ286">
        <v>44.4</v>
      </c>
      <c r="AM286" s="4">
        <f>$L286-(AE286*'Feedstock Conversions'!$B$14)-'Rail Costs'!Q286</f>
        <v>58.479448994904985</v>
      </c>
      <c r="AN286" s="4">
        <f>$L286-(AF286*'Feedstock Conversions'!$B$14)-'Rail Costs'!R286</f>
        <v>68.868989350476127</v>
      </c>
      <c r="AO286" s="4">
        <f>$L286-(AG286*'Feedstock Conversions'!$B$14)-'Rail Costs'!S286</f>
        <v>37.771419936517184</v>
      </c>
      <c r="AP286" s="4">
        <f>$L286-(AH286*'Feedstock Conversions'!$B$14)-'Rail Costs'!T286</f>
        <v>73.504654137951391</v>
      </c>
      <c r="AQ286" s="4">
        <f>$L286-(AI286*'Feedstock Conversions'!$B$14)-'Rail Costs'!U286</f>
        <v>68.76511728253962</v>
      </c>
      <c r="AR286" s="4">
        <f>$L286-(AJ286*'Feedstock Conversions'!$B$14)-'Rail Costs'!V286</f>
        <v>67.717584965541647</v>
      </c>
      <c r="AT286" s="4">
        <f>$T286-(AE286*'Feedstock Conversions'!$B$8)-'Rail Costs'!Q286</f>
        <v>61.893597182894823</v>
      </c>
      <c r="AU286" s="4">
        <f>$T286-(AF286*'Feedstock Conversions'!$B$8)-'Rail Costs'!R286</f>
        <v>73.489044593337226</v>
      </c>
      <c r="AV286" s="4">
        <f>$T286-(AG286*'Feedstock Conversions'!$B$8)-'Rail Costs'!S286</f>
        <v>38.573754014764624</v>
      </c>
      <c r="AW286" s="4">
        <f>$T286-(AH286*'Feedstock Conversions'!$B$8)-'Rail Costs'!T286</f>
        <v>78.724709380812513</v>
      </c>
      <c r="AX286" s="4">
        <f>$T286-(AI286*'Feedstock Conversions'!$B$8)-'Rail Costs'!U286</f>
        <v>73.385172525400719</v>
      </c>
      <c r="AY286" s="4">
        <f>$T286-(AJ286*'Feedstock Conversions'!$B$8)-'Rail Costs'!V286</f>
        <v>72.337640208402746</v>
      </c>
      <c r="BH286">
        <f t="shared" si="35"/>
        <v>24</v>
      </c>
      <c r="BI286">
        <f t="shared" si="36"/>
        <v>2024</v>
      </c>
      <c r="BJ286">
        <f t="shared" si="30"/>
        <v>6</v>
      </c>
    </row>
    <row r="287" spans="1:62" x14ac:dyDescent="0.2">
      <c r="A287" s="11">
        <v>45464</v>
      </c>
      <c r="B287" s="4">
        <v>44.9375</v>
      </c>
      <c r="C287" s="4">
        <f>DCO!B287+'Rail Costs'!B287</f>
        <v>50.16112821948488</v>
      </c>
      <c r="E287" s="4">
        <f>DCO!C287*'Feedstock Conversions'!B$14</f>
        <v>411.32125139977597</v>
      </c>
      <c r="F287" s="4">
        <f>DCO!C287*'Feedstock Conversions'!B$8</f>
        <v>461.48237961926088</v>
      </c>
      <c r="H287" s="4">
        <f>'Fuel Values'!B287-DCO!I287-DCO!J287-DCO!K287</f>
        <v>226.89882304918513</v>
      </c>
      <c r="I287" s="18">
        <f>('LCFS Values'!$E$6-$AA$4)/1000000*'LCFS Values'!B287*'LCFS Values'!$G$2*100</f>
        <v>34.663676950814875</v>
      </c>
      <c r="J287" s="4">
        <f>'RIN Values'!C287</f>
        <v>83.4375</v>
      </c>
      <c r="K287" s="4">
        <f>'Fixed Credits Value'!B287</f>
        <v>100</v>
      </c>
      <c r="L287" s="4">
        <f t="shared" si="31"/>
        <v>445</v>
      </c>
      <c r="M287" s="4">
        <f>L287/'Feedstock Conversions'!B$21</f>
        <v>56.630185797912958</v>
      </c>
      <c r="O287" s="4">
        <f>'Fuel Values'!C287*100</f>
        <v>251.48000000000002</v>
      </c>
      <c r="P287" s="18">
        <f>('LCFS Values'!$E$5-AB$4)/1000000*'LCFS Values'!B287*'LCFS Values'!$G$2*100</f>
        <v>31.356108408841997</v>
      </c>
      <c r="Q287" s="4">
        <f>'RIN Values'!D287</f>
        <v>94.5625</v>
      </c>
      <c r="R287" s="4">
        <f>'Fixed Credits Value'!B287</f>
        <v>100</v>
      </c>
      <c r="S287" s="4">
        <f>'Fixed Credits Value'!C287</f>
        <v>16</v>
      </c>
      <c r="T287" s="4">
        <f t="shared" si="32"/>
        <v>493.39860840884205</v>
      </c>
      <c r="U287" s="4">
        <f>T287/'Feedstock Conversions'!B$9</f>
        <v>52.629184896943151</v>
      </c>
      <c r="W287" s="4">
        <f t="shared" si="33"/>
        <v>33.678748600224026</v>
      </c>
      <c r="X287" s="4">
        <f t="shared" si="34"/>
        <v>48.398608408842051</v>
      </c>
      <c r="AE287" s="4">
        <f>$B287+'Rail Costs'!K287</f>
        <v>46.24340705487122</v>
      </c>
      <c r="AF287" s="4">
        <v>45</v>
      </c>
      <c r="AG287" s="4">
        <f>B287+'Rail Costs'!M287</f>
        <v>48.85522116461366</v>
      </c>
      <c r="AH287" s="4">
        <v>44.75</v>
      </c>
      <c r="AI287" s="4">
        <v>45.75</v>
      </c>
      <c r="AJ287" s="4">
        <v>45</v>
      </c>
      <c r="AM287" s="4">
        <f>$L287-(AE287*'Feedstock Conversions'!$B$14)-'Rail Costs'!Q287</f>
        <v>61.251948994904964</v>
      </c>
      <c r="AN287" s="4">
        <f>$L287-(AF287*'Feedstock Conversions'!$B$14)-'Rail Costs'!R287</f>
        <v>71.948989350476168</v>
      </c>
      <c r="AO287" s="4">
        <f>$L287-(AG287*'Feedstock Conversions'!$B$14)-'Rail Costs'!S287</f>
        <v>40.543919936517163</v>
      </c>
      <c r="AP287" s="4">
        <f>$L287-(AH287*'Feedstock Conversions'!$B$14)-'Rail Costs'!T287</f>
        <v>73.714654137951371</v>
      </c>
      <c r="AQ287" s="4">
        <f>$L287-(AI287*'Feedstock Conversions'!$B$14)-'Rail Costs'!U287</f>
        <v>65.695117282539627</v>
      </c>
      <c r="AR287" s="4">
        <f>$L287-(AJ287*'Feedstock Conversions'!$B$14)-'Rail Costs'!V287</f>
        <v>70.797584965541688</v>
      </c>
      <c r="AT287" s="4">
        <f>$T287-(AE287*'Feedstock Conversions'!$B$8)-'Rail Costs'!Q287</f>
        <v>63.407150348875788</v>
      </c>
      <c r="AU287" s="4">
        <f>$T287-(AF287*'Feedstock Conversions'!$B$8)-'Rail Costs'!R287</f>
        <v>75.347597759318219</v>
      </c>
      <c r="AV287" s="4">
        <f>$T287-(AG287*'Feedstock Conversions'!$B$8)-'Rail Costs'!S287</f>
        <v>40.087307180745533</v>
      </c>
      <c r="AW287" s="4">
        <f>$T287-(AH287*'Feedstock Conversions'!$B$8)-'Rail Costs'!T287</f>
        <v>77.363262546793422</v>
      </c>
      <c r="AX287" s="4">
        <f>$T287-(AI287*'Feedstock Conversions'!$B$8)-'Rail Costs'!U287</f>
        <v>68.343725691381678</v>
      </c>
      <c r="AY287" s="4">
        <f>$T287-(AJ287*'Feedstock Conversions'!$B$8)-'Rail Costs'!V287</f>
        <v>74.196193374383739</v>
      </c>
      <c r="BH287">
        <f t="shared" si="35"/>
        <v>25</v>
      </c>
      <c r="BI287">
        <f t="shared" si="36"/>
        <v>2024</v>
      </c>
      <c r="BJ287">
        <f t="shared" si="30"/>
        <v>6</v>
      </c>
    </row>
    <row r="288" spans="1:62" x14ac:dyDescent="0.2">
      <c r="A288" s="11">
        <v>45471</v>
      </c>
      <c r="B288" s="4">
        <v>45.25</v>
      </c>
      <c r="C288" s="4">
        <f>DCO!B288+'Rail Costs'!B288</f>
        <v>50.47362821948488</v>
      </c>
      <c r="E288" s="4">
        <f>DCO!C288*'Feedstock Conversions'!B$14</f>
        <v>413.88375139977597</v>
      </c>
      <c r="F288" s="4">
        <f>DCO!C288*'Feedstock Conversions'!B$8</f>
        <v>464.35737961926088</v>
      </c>
      <c r="H288" s="4">
        <f>'Fuel Values'!B288-DCO!I288-DCO!J288-DCO!K288</f>
        <v>232.83473484956153</v>
      </c>
      <c r="I288" s="18">
        <f>('LCFS Values'!$E$6-$AA$4)/1000000*'LCFS Values'!B288*'LCFS Values'!$G$2*100</f>
        <v>35.315265150438506</v>
      </c>
      <c r="J288" s="4">
        <f>'RIN Values'!C288</f>
        <v>83.85</v>
      </c>
      <c r="K288" s="4">
        <f>'Fixed Credits Value'!B288</f>
        <v>100</v>
      </c>
      <c r="L288" s="4">
        <f t="shared" si="31"/>
        <v>452</v>
      </c>
      <c r="M288" s="4">
        <f>L288/'Feedstock Conversions'!B$21</f>
        <v>57.520997709340804</v>
      </c>
      <c r="O288" s="4">
        <f>'Fuel Values'!C288*100</f>
        <v>245.26</v>
      </c>
      <c r="P288" s="18">
        <f>('LCFS Values'!$E$5-AB$4)/1000000*'LCFS Values'!B288*'LCFS Values'!$G$2*100</f>
        <v>31.945522805194436</v>
      </c>
      <c r="Q288" s="4">
        <f>'RIN Values'!D288</f>
        <v>95.03</v>
      </c>
      <c r="R288" s="4">
        <f>'Fixed Credits Value'!B288</f>
        <v>100</v>
      </c>
      <c r="S288" s="4">
        <f>'Fixed Credits Value'!C288</f>
        <v>16</v>
      </c>
      <c r="T288" s="4">
        <f t="shared" si="32"/>
        <v>488.23552280519442</v>
      </c>
      <c r="U288" s="4">
        <f>T288/'Feedstock Conversions'!B$9</f>
        <v>52.078455765887405</v>
      </c>
      <c r="W288" s="4">
        <f t="shared" si="33"/>
        <v>38.116248600224026</v>
      </c>
      <c r="X288" s="4">
        <f t="shared" si="34"/>
        <v>36.235522805194421</v>
      </c>
      <c r="AE288" s="4">
        <f>$B288+'Rail Costs'!K288</f>
        <v>46.55590705487122</v>
      </c>
      <c r="AF288" s="4">
        <v>46.2</v>
      </c>
      <c r="AG288" s="4">
        <f>B288+'Rail Costs'!M288</f>
        <v>49.16772116461366</v>
      </c>
      <c r="AH288" s="4">
        <v>45</v>
      </c>
      <c r="AI288" s="4">
        <v>46.9</v>
      </c>
      <c r="AJ288" s="4">
        <v>45.35</v>
      </c>
      <c r="AM288" s="4">
        <f>$L288-(AE288*'Feedstock Conversions'!$B$14)-'Rail Costs'!Q288</f>
        <v>65.689448994904964</v>
      </c>
      <c r="AN288" s="4">
        <f>$L288-(AF288*'Feedstock Conversions'!$B$14)-'Rail Costs'!R288</f>
        <v>69.108989350476136</v>
      </c>
      <c r="AO288" s="4">
        <f>$L288-(AG288*'Feedstock Conversions'!$B$14)-'Rail Costs'!S288</f>
        <v>44.981419936517163</v>
      </c>
      <c r="AP288" s="4">
        <f>$L288-(AH288*'Feedstock Conversions'!$B$14)-'Rail Costs'!T288</f>
        <v>78.664654137951416</v>
      </c>
      <c r="AQ288" s="4">
        <f>$L288-(AI288*'Feedstock Conversions'!$B$14)-'Rail Costs'!U288</f>
        <v>63.26511728253967</v>
      </c>
      <c r="AR288" s="4">
        <f>$L288-(AJ288*'Feedstock Conversions'!$B$14)-'Rail Costs'!V288</f>
        <v>74.927584965541627</v>
      </c>
      <c r="AT288" s="4">
        <f>$T288-(AE288*'Feedstock Conversions'!$B$8)-'Rail Costs'!Q288</f>
        <v>55.369064745228158</v>
      </c>
      <c r="AU288" s="4">
        <f>$T288-(AF288*'Feedstock Conversions'!$B$8)-'Rail Costs'!R288</f>
        <v>59.144512155670512</v>
      </c>
      <c r="AV288" s="4">
        <f>$T288-(AG288*'Feedstock Conversions'!$B$8)-'Rail Costs'!S288</f>
        <v>32.049221577097903</v>
      </c>
      <c r="AW288" s="4">
        <f>$T288-(AH288*'Feedstock Conversions'!$B$8)-'Rail Costs'!T288</f>
        <v>69.900176943145837</v>
      </c>
      <c r="AX288" s="4">
        <f>$T288-(AI288*'Feedstock Conversions'!$B$8)-'Rail Costs'!U288</f>
        <v>52.600640087734057</v>
      </c>
      <c r="AY288" s="4">
        <f>$T288-(AJ288*'Feedstock Conversions'!$B$8)-'Rail Costs'!V288</f>
        <v>65.813107770736082</v>
      </c>
      <c r="BH288">
        <f t="shared" si="35"/>
        <v>26</v>
      </c>
      <c r="BI288">
        <f t="shared" si="36"/>
        <v>2024</v>
      </c>
      <c r="BJ288">
        <f t="shared" si="30"/>
        <v>6</v>
      </c>
    </row>
    <row r="289" spans="1:62" x14ac:dyDescent="0.2">
      <c r="A289" s="11">
        <v>45478</v>
      </c>
      <c r="B289" s="4">
        <v>46.1875</v>
      </c>
      <c r="C289" s="4">
        <f>DCO!B289+'Rail Costs'!B289</f>
        <v>51.41112821948488</v>
      </c>
      <c r="E289" s="4">
        <f>DCO!C289*'Feedstock Conversions'!B$14</f>
        <v>421.57125139977597</v>
      </c>
      <c r="F289" s="4">
        <f>DCO!C289*'Feedstock Conversions'!B$8</f>
        <v>472.98237961926088</v>
      </c>
      <c r="H289" s="4">
        <f>'Fuel Values'!B289-DCO!I289-DCO!J289-DCO!K289</f>
        <v>236.96811497431958</v>
      </c>
      <c r="I289" s="18">
        <f>('LCFS Values'!$E$6-$AA$4)/1000000*'LCFS Values'!B289*'LCFS Values'!$G$2*100</f>
        <v>34.688135025680438</v>
      </c>
      <c r="J289" s="4">
        <f>'RIN Values'!C289</f>
        <v>94.59375</v>
      </c>
      <c r="K289" s="4">
        <f>'Fixed Credits Value'!B289</f>
        <v>100</v>
      </c>
      <c r="L289" s="4">
        <f t="shared" si="31"/>
        <v>466.25</v>
      </c>
      <c r="M289" s="4">
        <f>L289/'Feedstock Conversions'!B$21</f>
        <v>59.334436243318912</v>
      </c>
      <c r="O289" s="4">
        <f>'Fuel Values'!C289*100</f>
        <v>249.03</v>
      </c>
      <c r="P289" s="18">
        <f>('LCFS Values'!$E$5-AB$4)/1000000*'LCFS Values'!B289*'LCFS Values'!$G$2*100</f>
        <v>31.378232722083332</v>
      </c>
      <c r="Q289" s="4">
        <f>'RIN Values'!D289</f>
        <v>107.20625</v>
      </c>
      <c r="R289" s="4">
        <f>'Fixed Credits Value'!B289</f>
        <v>100</v>
      </c>
      <c r="S289" s="4">
        <f>'Fixed Credits Value'!C289</f>
        <v>16</v>
      </c>
      <c r="T289" s="4">
        <f t="shared" si="32"/>
        <v>503.61448272208338</v>
      </c>
      <c r="U289" s="4">
        <f>T289/'Feedstock Conversions'!B$9</f>
        <v>53.718878157022225</v>
      </c>
      <c r="W289" s="4">
        <f t="shared" si="33"/>
        <v>44.678748600224026</v>
      </c>
      <c r="X289" s="4">
        <f t="shared" si="34"/>
        <v>37.36448272208338</v>
      </c>
      <c r="AE289" s="4">
        <f>$B289+'Rail Costs'!K289</f>
        <v>47.49340705487122</v>
      </c>
      <c r="AF289" s="4">
        <v>46.75</v>
      </c>
      <c r="AG289" s="4">
        <f>B289+'Rail Costs'!M289</f>
        <v>50.10522116461366</v>
      </c>
      <c r="AH289" s="4">
        <v>45</v>
      </c>
      <c r="AI289" s="4">
        <v>47.5625</v>
      </c>
      <c r="AJ289" s="4">
        <v>45.5</v>
      </c>
      <c r="AM289" s="4">
        <f>$L289-(AE289*'Feedstock Conversions'!$B$14)-'Rail Costs'!Q289</f>
        <v>72.251948994904964</v>
      </c>
      <c r="AN289" s="4">
        <f>$L289-(AF289*'Feedstock Conversions'!$B$14)-'Rail Costs'!R289</f>
        <v>78.848989350476145</v>
      </c>
      <c r="AO289" s="4">
        <f>$L289-(AG289*'Feedstock Conversions'!$B$14)-'Rail Costs'!S289</f>
        <v>51.543919936517163</v>
      </c>
      <c r="AP289" s="4">
        <f>$L289-(AH289*'Feedstock Conversions'!$B$14)-'Rail Costs'!T289</f>
        <v>92.914654137951416</v>
      </c>
      <c r="AQ289" s="4">
        <f>$L289-(AI289*'Feedstock Conversions'!$B$14)-'Rail Costs'!U289</f>
        <v>72.082617282539616</v>
      </c>
      <c r="AR289" s="4">
        <f>$L289-(AJ289*'Feedstock Conversions'!$B$14)-'Rail Costs'!V289</f>
        <v>87.947584965541665</v>
      </c>
      <c r="AT289" s="4">
        <f>$T289-(AE289*'Feedstock Conversions'!$B$8)-'Rail Costs'!Q289</f>
        <v>62.123024662117118</v>
      </c>
      <c r="AU289" s="4">
        <f>$T289-(AF289*'Feedstock Conversions'!$B$8)-'Rail Costs'!R289</f>
        <v>69.463472072559526</v>
      </c>
      <c r="AV289" s="4">
        <f>$T289-(AG289*'Feedstock Conversions'!$B$8)-'Rail Costs'!S289</f>
        <v>38.803181493986862</v>
      </c>
      <c r="AW289" s="4">
        <f>$T289-(AH289*'Feedstock Conversions'!$B$8)-'Rail Costs'!T289</f>
        <v>85.279136860034797</v>
      </c>
      <c r="AX289" s="4">
        <f>$T289-(AI289*'Feedstock Conversions'!$B$8)-'Rail Costs'!U289</f>
        <v>61.884600004622989</v>
      </c>
      <c r="AY289" s="4">
        <f>$T289-(AJ289*'Feedstock Conversions'!$B$8)-'Rail Costs'!V289</f>
        <v>79.812067687625046</v>
      </c>
      <c r="BH289">
        <f t="shared" si="35"/>
        <v>27</v>
      </c>
      <c r="BI289">
        <f t="shared" si="36"/>
        <v>2024</v>
      </c>
      <c r="BJ289">
        <f t="shared" si="30"/>
        <v>7</v>
      </c>
    </row>
    <row r="290" spans="1:62" x14ac:dyDescent="0.2">
      <c r="A290" s="11">
        <v>45485</v>
      </c>
      <c r="B290" s="4">
        <v>47.5</v>
      </c>
      <c r="C290" s="4">
        <f>DCO!B290+'Rail Costs'!B290</f>
        <v>52.831534154535269</v>
      </c>
      <c r="E290" s="4">
        <f>DCO!C290*'Feedstock Conversions'!B$14</f>
        <v>433.21858006718918</v>
      </c>
      <c r="F290" s="4">
        <f>DCO!C290*'Feedstock Conversions'!B$8</f>
        <v>486.05011422172441</v>
      </c>
      <c r="H290" s="4">
        <f>'Fuel Values'!B290-DCO!I290-DCO!J290-DCO!K290</f>
        <v>243.01249554473793</v>
      </c>
      <c r="I290" s="18">
        <f>('LCFS Values'!$E$6-$AA$4)/1000000*'LCFS Values'!B290*'LCFS Values'!$G$2*100</f>
        <v>34.962504455262092</v>
      </c>
      <c r="J290" s="4">
        <f>'RIN Values'!C290</f>
        <v>96.524999999999991</v>
      </c>
      <c r="K290" s="4">
        <f>'Fixed Credits Value'!B290</f>
        <v>100</v>
      </c>
      <c r="L290" s="4">
        <f t="shared" si="31"/>
        <v>474.5</v>
      </c>
      <c r="M290" s="4">
        <f>L290/'Feedstock Conversions'!B$21</f>
        <v>60.384321710358876</v>
      </c>
      <c r="O290" s="4">
        <f>'Fuel Values'!C290*100</f>
        <v>236.38</v>
      </c>
      <c r="P290" s="18">
        <f>('LCFS Values'!$E$5-AB$4)/1000000*'LCFS Values'!B290*'LCFS Values'!$G$2*100</f>
        <v>31.626422133444443</v>
      </c>
      <c r="Q290" s="4">
        <f>'RIN Values'!D290</f>
        <v>109.39499999999998</v>
      </c>
      <c r="R290" s="4">
        <f>'Fixed Credits Value'!B290</f>
        <v>100</v>
      </c>
      <c r="S290" s="4">
        <f>'Fixed Credits Value'!C290</f>
        <v>16</v>
      </c>
      <c r="T290" s="4">
        <f t="shared" si="32"/>
        <v>493.40142213344444</v>
      </c>
      <c r="U290" s="4">
        <f>T290/'Feedstock Conversions'!B$9</f>
        <v>52.629485027567405</v>
      </c>
      <c r="W290" s="4">
        <f t="shared" si="33"/>
        <v>41.28141993281082</v>
      </c>
      <c r="X290" s="4">
        <f t="shared" si="34"/>
        <v>18.901422133444441</v>
      </c>
      <c r="AE290" s="4">
        <f>$B290+'Rail Costs'!K290</f>
        <v>48.832883538633816</v>
      </c>
      <c r="AF290">
        <v>49.375</v>
      </c>
      <c r="AG290" s="4">
        <f>B290+'Rail Costs'!M290</f>
        <v>51.498650615901454</v>
      </c>
      <c r="AH290" s="4">
        <v>47</v>
      </c>
      <c r="AI290">
        <v>48</v>
      </c>
      <c r="AJ290">
        <v>47.25</v>
      </c>
      <c r="AM290" s="4">
        <f>$L290-(AE290*'Feedstock Conversions'!$B$14)-'Rail Costs'!Q290</f>
        <v>69.518241828051643</v>
      </c>
      <c r="AN290" s="4">
        <f>$L290-(AF290*'Feedstock Conversions'!$B$14)-'Rail Costs'!R290</f>
        <v>65.573989350476168</v>
      </c>
      <c r="AO290" s="4">
        <f>$L290-(AG290*'Feedstock Conversions'!$B$14)-'Rail Costs'!S290</f>
        <v>48.367798435957233</v>
      </c>
      <c r="AP290" s="4">
        <f>$L290-(AH290*'Feedstock Conversions'!$B$14)-'Rail Costs'!T290</f>
        <v>84.764654137951382</v>
      </c>
      <c r="AQ290" s="4">
        <f>$L290-(AI290*'Feedstock Conversions'!$B$14)-'Rail Costs'!U290</f>
        <v>76.745117282539638</v>
      </c>
      <c r="AR290" s="4">
        <f>$L290-(AJ290*'Feedstock Conversions'!$B$14)-'Rail Costs'!V290</f>
        <v>81.847584965541643</v>
      </c>
      <c r="AT290" s="4">
        <f>$T290-(AE290*'Feedstock Conversions'!$B$8)-'Rail Costs'!Q290</f>
        <v>39.586780422862304</v>
      </c>
      <c r="AU290" s="4">
        <f>$T290-(AF290*'Feedstock Conversions'!$B$8)-'Rail Costs'!R290</f>
        <v>35.10041148392061</v>
      </c>
      <c r="AV290" s="4">
        <f>$T290-(AG290*'Feedstock Conversions'!$B$8)-'Rail Costs'!S290</f>
        <v>15.770569953500218</v>
      </c>
      <c r="AW290" s="4">
        <f>$T290-(AH290*'Feedstock Conversions'!$B$8)-'Rail Costs'!T290</f>
        <v>56.666076271395823</v>
      </c>
      <c r="AX290" s="4">
        <f>$T290-(AI290*'Feedstock Conversions'!$B$8)-'Rail Costs'!U290</f>
        <v>47.646539415984073</v>
      </c>
      <c r="AY290" s="4">
        <f>$T290-(AJ290*'Feedstock Conversions'!$B$8)-'Rail Costs'!V290</f>
        <v>53.499007098986084</v>
      </c>
      <c r="BH290">
        <f t="shared" si="35"/>
        <v>28</v>
      </c>
      <c r="BI290">
        <f t="shared" si="36"/>
        <v>2024</v>
      </c>
      <c r="BJ290">
        <f t="shared" si="30"/>
        <v>7</v>
      </c>
    </row>
    <row r="291" spans="1:62" x14ac:dyDescent="0.2">
      <c r="A291" s="11">
        <f>A290+7</f>
        <v>45492</v>
      </c>
      <c r="B291" s="4">
        <v>47.725000000000001</v>
      </c>
      <c r="C291" s="4">
        <f>DCO!B291+'Rail Costs'!B291</f>
        <v>53.056534154535271</v>
      </c>
      <c r="E291" s="4">
        <f>DCO!C291*'Feedstock Conversions'!B$14</f>
        <v>435.06358006718921</v>
      </c>
      <c r="F291" s="4">
        <f>DCO!C291*'Feedstock Conversions'!B$8</f>
        <v>488.12011422172446</v>
      </c>
      <c r="H291" s="4">
        <f>'Fuel Values'!B291-DCO!I291-DCO!J291-DCO!K291</f>
        <v>238.69825757689517</v>
      </c>
      <c r="I291" s="18">
        <f>('LCFS Values'!$E$6-$AA$4)/1000000*'LCFS Values'!B291*'LCFS Values'!$G$2*100</f>
        <v>37.314242423104837</v>
      </c>
      <c r="J291" s="4">
        <f>'RIN Values'!C291</f>
        <v>96.487500000000011</v>
      </c>
      <c r="K291" s="4">
        <f>'Fixed Credits Value'!B291</f>
        <v>100</v>
      </c>
      <c r="L291" s="4">
        <f t="shared" si="31"/>
        <v>472.5</v>
      </c>
      <c r="M291" s="4">
        <f>L291/'Feedstock Conversions'!B$21</f>
        <v>60.129804021379492</v>
      </c>
      <c r="O291" s="4">
        <f>'Fuel Values'!C291*100</f>
        <v>227.11999999999998</v>
      </c>
      <c r="P291" s="18">
        <f>('LCFS Values'!$E$5-AB$4)/1000000*'LCFS Values'!B291*'LCFS Values'!$G$2*100</f>
        <v>33.753759945111113</v>
      </c>
      <c r="Q291" s="4">
        <f>'RIN Values'!D291</f>
        <v>109.35250000000001</v>
      </c>
      <c r="R291" s="4">
        <f>'Fixed Credits Value'!B291</f>
        <v>100</v>
      </c>
      <c r="S291" s="4">
        <f>'Fixed Credits Value'!C291</f>
        <v>16</v>
      </c>
      <c r="T291" s="4">
        <f t="shared" si="32"/>
        <v>486.22625994511111</v>
      </c>
      <c r="U291" s="4">
        <f>T291/'Feedstock Conversions'!B$9</f>
        <v>51.864134394145182</v>
      </c>
      <c r="W291" s="4">
        <f t="shared" si="33"/>
        <v>37.436419932810793</v>
      </c>
      <c r="X291" s="4">
        <f t="shared" si="34"/>
        <v>13.72625994511111</v>
      </c>
      <c r="AE291" s="4">
        <f>$B291+'Rail Costs'!K291</f>
        <v>49.057883538633817</v>
      </c>
      <c r="AF291">
        <v>49.375</v>
      </c>
      <c r="AG291" s="4">
        <f>B291+'Rail Costs'!M291</f>
        <v>51.723650615901455</v>
      </c>
      <c r="AH291" s="4">
        <v>47</v>
      </c>
      <c r="AI291">
        <v>49.5</v>
      </c>
      <c r="AJ291">
        <v>48.2</v>
      </c>
      <c r="AM291" s="4">
        <f>$L291-(AE291*'Feedstock Conversions'!$B$14)-'Rail Costs'!Q291</f>
        <v>65.673241828051673</v>
      </c>
      <c r="AN291" s="4">
        <f>$L291-(AF291*'Feedstock Conversions'!$B$14)-'Rail Costs'!R291</f>
        <v>63.573989350476168</v>
      </c>
      <c r="AO291" s="4">
        <f>$L291-(AG291*'Feedstock Conversions'!$B$14)-'Rail Costs'!S291</f>
        <v>44.522798435957263</v>
      </c>
      <c r="AP291" s="4">
        <f>$L291-(AH291*'Feedstock Conversions'!$B$14)-'Rail Costs'!T291</f>
        <v>82.764654137951382</v>
      </c>
      <c r="AQ291" s="4">
        <f>$L291-(AI291*'Feedstock Conversions'!$B$14)-'Rail Costs'!U291</f>
        <v>62.44511728253962</v>
      </c>
      <c r="AR291" s="4">
        <f>$L291-(AJ291*'Feedstock Conversions'!$B$14)-'Rail Costs'!V291</f>
        <v>72.057584965541622</v>
      </c>
      <c r="AT291" s="4">
        <f>$T291-(AE291*'Feedstock Conversions'!$B$8)-'Rail Costs'!Q291</f>
        <v>30.341618234528983</v>
      </c>
      <c r="AU291" s="4">
        <f>$T291-(AF291*'Feedstock Conversions'!$B$8)-'Rail Costs'!R291</f>
        <v>27.925249295587278</v>
      </c>
      <c r="AV291" s="4">
        <f>$T291-(AG291*'Feedstock Conversions'!$B$8)-'Rail Costs'!S291</f>
        <v>6.5254077651668938</v>
      </c>
      <c r="AW291" s="4">
        <f>$T291-(AH291*'Feedstock Conversions'!$B$8)-'Rail Costs'!T291</f>
        <v>49.490914083062492</v>
      </c>
      <c r="AX291" s="4">
        <f>$T291-(AI291*'Feedstock Conversions'!$B$8)-'Rail Costs'!U291</f>
        <v>26.671377227650733</v>
      </c>
      <c r="AY291" s="4">
        <f>$T291-(AJ291*'Feedstock Conversions'!$B$8)-'Rail Costs'!V291</f>
        <v>37.583844910652743</v>
      </c>
      <c r="BH291">
        <f t="shared" si="35"/>
        <v>29</v>
      </c>
      <c r="BI291">
        <f t="shared" si="36"/>
        <v>2024</v>
      </c>
      <c r="BJ291">
        <f t="shared" si="30"/>
        <v>7</v>
      </c>
    </row>
    <row r="292" spans="1:62" x14ac:dyDescent="0.2">
      <c r="A292" s="11">
        <f>A291+7</f>
        <v>45499</v>
      </c>
      <c r="B292" s="4">
        <v>47.25</v>
      </c>
      <c r="C292" s="4">
        <f>DCO!B292+'Rail Costs'!B292</f>
        <v>52.581534154535269</v>
      </c>
      <c r="E292" s="4">
        <f>DCO!C292*'Feedstock Conversions'!B$14</f>
        <v>431.16858006718917</v>
      </c>
      <c r="F292" s="4">
        <f>DCO!C292*'Feedstock Conversions'!B$8</f>
        <v>483.75011422172446</v>
      </c>
      <c r="H292" s="4">
        <f>'Fuel Values'!B292-DCO!I292-DCO!J292-DCO!K292</f>
        <v>234.91114973381048</v>
      </c>
      <c r="I292" s="18">
        <f>('LCFS Values'!$E$6-$AA$4)/1000000*'LCFS Values'!B292*'LCFS Values'!$G$2*100</f>
        <v>39.038850266189513</v>
      </c>
      <c r="J292" s="4">
        <f>'RIN Values'!C292</f>
        <v>98.550000000000011</v>
      </c>
      <c r="K292" s="4">
        <f>'Fixed Credits Value'!B292</f>
        <v>100</v>
      </c>
      <c r="L292" s="4">
        <f t="shared" si="31"/>
        <v>472.5</v>
      </c>
      <c r="M292" s="4">
        <f>L292/'Feedstock Conversions'!B$21</f>
        <v>60.129804021379492</v>
      </c>
      <c r="O292" s="4">
        <f>'Fuel Values'!C292*100</f>
        <v>227.11999999999998</v>
      </c>
      <c r="P292" s="18">
        <f>('LCFS Values'!$E$5-AB$4)/1000000*'LCFS Values'!B292*'LCFS Values'!$G$2*100</f>
        <v>35.313807673666666</v>
      </c>
      <c r="Q292" s="4">
        <f>'RIN Values'!D292</f>
        <v>111.69</v>
      </c>
      <c r="R292" s="4">
        <f>'Fixed Credits Value'!B292</f>
        <v>100</v>
      </c>
      <c r="S292" s="4">
        <f>'Fixed Credits Value'!C292</f>
        <v>16</v>
      </c>
      <c r="T292" s="4">
        <f t="shared" si="32"/>
        <v>490.12380767366665</v>
      </c>
      <c r="U292" s="4">
        <f>T292/'Feedstock Conversions'!B$9</f>
        <v>52.279872818524446</v>
      </c>
      <c r="W292" s="4">
        <f t="shared" si="33"/>
        <v>41.331419932810832</v>
      </c>
      <c r="X292" s="4">
        <f t="shared" si="34"/>
        <v>17.623807673666647</v>
      </c>
      <c r="AE292" s="4">
        <f>$B292+'Rail Costs'!K292</f>
        <v>48.582883538633816</v>
      </c>
      <c r="AF292">
        <v>48.475000000000001</v>
      </c>
      <c r="AG292" s="4">
        <f>B292+'Rail Costs'!M292</f>
        <v>51.248650615901454</v>
      </c>
      <c r="AH292" s="4">
        <v>47</v>
      </c>
      <c r="AI292">
        <v>49.5</v>
      </c>
      <c r="AJ292">
        <v>47.825000000000003</v>
      </c>
      <c r="AM292" s="4">
        <f>$L292-(AE292*'Feedstock Conversions'!$B$14)-'Rail Costs'!Q292</f>
        <v>69.568241828051654</v>
      </c>
      <c r="AN292" s="4">
        <f>$L292-(AF292*'Feedstock Conversions'!$B$14)-'Rail Costs'!R292</f>
        <v>70.953989350476107</v>
      </c>
      <c r="AO292" s="4">
        <f>$L292-(AG292*'Feedstock Conversions'!$B$14)-'Rail Costs'!S292</f>
        <v>48.417798435957245</v>
      </c>
      <c r="AP292" s="4">
        <f>$L292-(AH292*'Feedstock Conversions'!$B$14)-'Rail Costs'!T292</f>
        <v>82.764654137951382</v>
      </c>
      <c r="AQ292" s="4">
        <f>$L292-(AI292*'Feedstock Conversions'!$B$14)-'Rail Costs'!U292</f>
        <v>62.44511728253962</v>
      </c>
      <c r="AR292" s="4">
        <f>$L292-(AJ292*'Feedstock Conversions'!$B$14)-'Rail Costs'!V292</f>
        <v>75.132584965541668</v>
      </c>
      <c r="AT292" s="4">
        <f>$T292-(AE292*'Feedstock Conversions'!$B$8)-'Rail Costs'!Q292</f>
        <v>38.609165963084521</v>
      </c>
      <c r="AU292" s="4">
        <f>$T292-(AF292*'Feedstock Conversions'!$B$8)-'Rail Costs'!R292</f>
        <v>40.102797024142788</v>
      </c>
      <c r="AV292" s="4">
        <f>$T292-(AG292*'Feedstock Conversions'!$B$8)-'Rail Costs'!S292</f>
        <v>14.792955493722435</v>
      </c>
      <c r="AW292" s="4">
        <f>$T292-(AH292*'Feedstock Conversions'!$B$8)-'Rail Costs'!T292</f>
        <v>53.388461811618029</v>
      </c>
      <c r="AX292" s="4">
        <f>$T292-(AI292*'Feedstock Conversions'!$B$8)-'Rail Costs'!U292</f>
        <v>30.568924956206271</v>
      </c>
      <c r="AY292" s="4">
        <f>$T292-(AJ292*'Feedstock Conversions'!$B$8)-'Rail Costs'!V292</f>
        <v>44.931392639208269</v>
      </c>
      <c r="BH292">
        <f t="shared" si="35"/>
        <v>30</v>
      </c>
      <c r="BI292">
        <f t="shared" si="36"/>
        <v>2024</v>
      </c>
      <c r="BJ292">
        <f t="shared" si="30"/>
        <v>7</v>
      </c>
    </row>
    <row r="293" spans="1:62" x14ac:dyDescent="0.2">
      <c r="A293" s="11">
        <f t="shared" ref="A293:A309" si="37">A292+7</f>
        <v>45506</v>
      </c>
      <c r="B293" s="4">
        <v>46.15</v>
      </c>
      <c r="C293" s="4">
        <f>DCO!B293+'Rail Costs'!B293</f>
        <v>51.481534154535268</v>
      </c>
      <c r="E293" s="4">
        <f>DCO!C293*'Feedstock Conversions'!B$14</f>
        <v>422.14858006718919</v>
      </c>
      <c r="F293" s="4">
        <f>DCO!C293*'Feedstock Conversions'!B$8</f>
        <v>473.63011422172445</v>
      </c>
      <c r="H293" s="4">
        <f>'Fuel Values'!B293-DCO!I293-DCO!J293-DCO!K293</f>
        <v>242.81347593702617</v>
      </c>
      <c r="I293" s="18">
        <f>('LCFS Values'!$E$6-$AA$4)/1000000*'LCFS Values'!B293*'LCFS Values'!$G$2*100</f>
        <v>39.274024062973787</v>
      </c>
      <c r="J293" s="4">
        <f>'RIN Values'!C293</f>
        <v>90.412499999999994</v>
      </c>
      <c r="K293" s="4">
        <f>'Fixed Credits Value'!B293</f>
        <v>100</v>
      </c>
      <c r="L293" s="4">
        <f t="shared" si="31"/>
        <v>472.49999999999994</v>
      </c>
      <c r="M293" s="4">
        <f>L293/'Feedstock Conversions'!B$21</f>
        <v>60.129804021379478</v>
      </c>
      <c r="O293" s="4">
        <f>'Fuel Values'!C293*100</f>
        <v>215.15</v>
      </c>
      <c r="P293" s="18">
        <f>('LCFS Values'!$E$5-AB$4)/1000000*'LCFS Values'!B293*'LCFS Values'!$G$2*100</f>
        <v>35.526541454833335</v>
      </c>
      <c r="Q293" s="4">
        <f>'RIN Values'!D293</f>
        <v>102.4675</v>
      </c>
      <c r="R293" s="4">
        <f>'Fixed Credits Value'!B293</f>
        <v>100</v>
      </c>
      <c r="S293" s="4">
        <f>'Fixed Credits Value'!C293</f>
        <v>16</v>
      </c>
      <c r="T293" s="4">
        <f t="shared" si="32"/>
        <v>469.14404145483331</v>
      </c>
      <c r="U293" s="4">
        <f>T293/'Feedstock Conversions'!B$9</f>
        <v>50.04203108851555</v>
      </c>
      <c r="W293" s="4">
        <f t="shared" si="33"/>
        <v>50.351419932810757</v>
      </c>
      <c r="X293" s="4">
        <f t="shared" si="34"/>
        <v>-3.3559585451666294</v>
      </c>
      <c r="AE293" s="4">
        <f>$B293+'Rail Costs'!K293</f>
        <v>47.482883538633814</v>
      </c>
      <c r="AF293">
        <v>46.85</v>
      </c>
      <c r="AG293" s="4">
        <f>B293+'Rail Costs'!M293</f>
        <v>50.148650615901452</v>
      </c>
      <c r="AH293" s="4">
        <v>46.5</v>
      </c>
      <c r="AI293">
        <v>48.45</v>
      </c>
      <c r="AJ293">
        <v>46.25</v>
      </c>
      <c r="AM293" s="4">
        <f>$L293-(AE293*'Feedstock Conversions'!$B$14)-'Rail Costs'!Q293</f>
        <v>78.588241828051636</v>
      </c>
      <c r="AN293" s="4">
        <f>$L293-(AF293*'Feedstock Conversions'!$B$14)-'Rail Costs'!R293</f>
        <v>84.278989350476095</v>
      </c>
      <c r="AO293" s="4">
        <f>$L293-(AG293*'Feedstock Conversions'!$B$14)-'Rail Costs'!S293</f>
        <v>57.437798435957227</v>
      </c>
      <c r="AP293" s="4">
        <f>$L293-(AH293*'Feedstock Conversions'!$B$14)-'Rail Costs'!T293</f>
        <v>86.864654137951348</v>
      </c>
      <c r="AQ293" s="4">
        <f>$L293-(AI293*'Feedstock Conversions'!$B$14)-'Rail Costs'!U293</f>
        <v>71.055117282539584</v>
      </c>
      <c r="AR293" s="4">
        <f>$L293-(AJ293*'Feedstock Conversions'!$B$14)-'Rail Costs'!V293</f>
        <v>88.047584965541631</v>
      </c>
      <c r="AT293" s="4">
        <f>$T293-(AE293*'Feedstock Conversions'!$B$8)-'Rail Costs'!Q293</f>
        <v>27.749399744251196</v>
      </c>
      <c r="AU293" s="4">
        <f>$T293-(AF293*'Feedstock Conversions'!$B$8)-'Rail Costs'!R293</f>
        <v>34.073030805309443</v>
      </c>
      <c r="AV293" s="4">
        <f>$T293-(AG293*'Feedstock Conversions'!$B$8)-'Rail Costs'!S293</f>
        <v>3.9331892748891066</v>
      </c>
      <c r="AW293" s="4">
        <f>$T293-(AH293*'Feedstock Conversions'!$B$8)-'Rail Costs'!T293</f>
        <v>37.008695592784719</v>
      </c>
      <c r="AX293" s="4">
        <f>$T293-(AI293*'Feedstock Conversions'!$B$8)-'Rail Costs'!U293</f>
        <v>19.249158737372905</v>
      </c>
      <c r="AY293" s="4">
        <f>$T293-(AJ293*'Feedstock Conversions'!$B$8)-'Rail Costs'!V293</f>
        <v>38.441626420375002</v>
      </c>
      <c r="BH293">
        <f t="shared" si="35"/>
        <v>31</v>
      </c>
      <c r="BI293">
        <f t="shared" si="36"/>
        <v>2024</v>
      </c>
      <c r="BJ293">
        <f t="shared" si="30"/>
        <v>8</v>
      </c>
    </row>
    <row r="294" spans="1:62" x14ac:dyDescent="0.2">
      <c r="A294" s="11">
        <f t="shared" si="37"/>
        <v>45513</v>
      </c>
      <c r="B294" s="4">
        <v>44.4</v>
      </c>
      <c r="C294" s="4">
        <f>DCO!B294+'Rail Costs'!B294</f>
        <v>49.731534154535268</v>
      </c>
      <c r="E294" s="4">
        <f>DCO!C294*'Feedstock Conversions'!B$14</f>
        <v>407.79858006718916</v>
      </c>
      <c r="F294" s="4">
        <f>DCO!C294*'Feedstock Conversions'!B$8</f>
        <v>457.53011422172443</v>
      </c>
      <c r="H294" s="4">
        <f>'Fuel Values'!B294-DCO!I294-DCO!J294-DCO!K294</f>
        <v>226.57577985856858</v>
      </c>
      <c r="I294" s="18">
        <f>('LCFS Values'!$E$6-$AA$4)/1000000*'LCFS Values'!B294*'LCFS Values'!$G$2*100</f>
        <v>38.411720141431452</v>
      </c>
      <c r="J294" s="4">
        <f>'RIN Values'!C294</f>
        <v>88.012499999999989</v>
      </c>
      <c r="K294" s="4">
        <f>'Fixed Credits Value'!B294</f>
        <v>100</v>
      </c>
      <c r="L294" s="4">
        <f t="shared" si="31"/>
        <v>453</v>
      </c>
      <c r="M294" s="4">
        <f>L294/'Feedstock Conversions'!B$21</f>
        <v>57.648256553830493</v>
      </c>
      <c r="O294" s="4">
        <f>'Fuel Values'!C294*100</f>
        <v>215.95</v>
      </c>
      <c r="P294" s="18">
        <f>('LCFS Values'!$E$5-AB$4)/1000000*'LCFS Values'!B294*'LCFS Values'!$G$2*100</f>
        <v>34.746517590555555</v>
      </c>
      <c r="Q294" s="4">
        <f>'RIN Values'!D294</f>
        <v>99.747499999999988</v>
      </c>
      <c r="R294" s="4">
        <f>'Fixed Credits Value'!B294</f>
        <v>100</v>
      </c>
      <c r="S294" s="4">
        <f>'Fixed Credits Value'!C294</f>
        <v>16</v>
      </c>
      <c r="T294" s="4">
        <f t="shared" si="32"/>
        <v>466.44401759055552</v>
      </c>
      <c r="U294" s="4">
        <f>T294/'Feedstock Conversions'!B$9</f>
        <v>49.754028542992586</v>
      </c>
      <c r="W294" s="4">
        <f t="shared" si="33"/>
        <v>45.201419932810836</v>
      </c>
      <c r="X294" s="4">
        <f t="shared" si="34"/>
        <v>13.444017590555518</v>
      </c>
      <c r="AE294" s="4">
        <f>$B294+'Rail Costs'!K294</f>
        <v>45.732883538633814</v>
      </c>
      <c r="AF294">
        <v>45.3</v>
      </c>
      <c r="AG294" s="4">
        <f>B294+'Rail Costs'!M294</f>
        <v>48.398650615901452</v>
      </c>
      <c r="AH294" s="4">
        <v>43.5</v>
      </c>
      <c r="AI294">
        <v>46.55</v>
      </c>
      <c r="AJ294">
        <v>44.4</v>
      </c>
      <c r="AM294" s="4">
        <f>$L294-(AE294*'Feedstock Conversions'!$B$14)-'Rail Costs'!Q294</f>
        <v>73.438241828051659</v>
      </c>
      <c r="AN294" s="4">
        <f>$L294-(AF294*'Feedstock Conversions'!$B$14)-'Rail Costs'!R294</f>
        <v>77.488989350476189</v>
      </c>
      <c r="AO294" s="4">
        <f>$L294-(AG294*'Feedstock Conversions'!$B$14)-'Rail Costs'!S294</f>
        <v>52.287798435957249</v>
      </c>
      <c r="AP294" s="4">
        <f>$L294-(AH294*'Feedstock Conversions'!$B$14)-'Rail Costs'!T294</f>
        <v>91.964654137951371</v>
      </c>
      <c r="AQ294" s="4">
        <f>$L294-(AI294*'Feedstock Conversions'!$B$14)-'Rail Costs'!U294</f>
        <v>67.135117282539682</v>
      </c>
      <c r="AR294" s="4">
        <f>$L294-(AJ294*'Feedstock Conversions'!$B$14)-'Rail Costs'!V294</f>
        <v>83.717584965541647</v>
      </c>
      <c r="AT294" s="4">
        <f>$T294-(AE294*'Feedstock Conversions'!$B$8)-'Rail Costs'!Q294</f>
        <v>41.149375879973363</v>
      </c>
      <c r="AU294" s="4">
        <f>$T294-(AF294*'Feedstock Conversions'!$B$8)-'Rail Costs'!R294</f>
        <v>45.633006941031695</v>
      </c>
      <c r="AV294" s="4">
        <f>$T294-(AG294*'Feedstock Conversions'!$B$8)-'Rail Costs'!S294</f>
        <v>17.333165410611333</v>
      </c>
      <c r="AW294" s="4">
        <f>$T294-(AH294*'Feedstock Conversions'!$B$8)-'Rail Costs'!T294</f>
        <v>61.908671728506889</v>
      </c>
      <c r="AX294" s="4">
        <f>$T294-(AI294*'Feedstock Conversions'!$B$8)-'Rail Costs'!U294</f>
        <v>34.029134873095181</v>
      </c>
      <c r="AY294" s="4">
        <f>$T294-(AJ294*'Feedstock Conversions'!$B$8)-'Rail Costs'!V294</f>
        <v>52.761602556097188</v>
      </c>
      <c r="BH294">
        <f t="shared" si="35"/>
        <v>32</v>
      </c>
      <c r="BI294">
        <f t="shared" si="36"/>
        <v>2024</v>
      </c>
      <c r="BJ294">
        <f t="shared" si="30"/>
        <v>8</v>
      </c>
    </row>
    <row r="295" spans="1:62" x14ac:dyDescent="0.2">
      <c r="A295" s="11">
        <f t="shared" si="37"/>
        <v>45520</v>
      </c>
      <c r="B295" s="4">
        <v>43.3</v>
      </c>
      <c r="C295" s="4">
        <f>DCO!B295+'Rail Costs'!B295</f>
        <v>48.631534154535267</v>
      </c>
      <c r="E295" s="4">
        <f>DCO!C295*'Feedstock Conversions'!B$14</f>
        <v>398.77858006718913</v>
      </c>
      <c r="F295" s="4">
        <f>DCO!C295*'Feedstock Conversions'!B$8</f>
        <v>447.41011422172443</v>
      </c>
      <c r="H295" s="4">
        <f>'Fuel Values'!B295-DCO!I295-DCO!J295-DCO!K295</f>
        <v>222.15917335246473</v>
      </c>
      <c r="I295" s="18">
        <f>('LCFS Values'!$E$6-$AA$4)/1000000*'LCFS Values'!B295*'LCFS Values'!$G$2*100</f>
        <v>42.840826647535287</v>
      </c>
      <c r="J295" s="4">
        <f>'RIN Values'!C295</f>
        <v>82.5</v>
      </c>
      <c r="K295" s="4">
        <f>'Fixed Credits Value'!B295</f>
        <v>100</v>
      </c>
      <c r="L295" s="4">
        <f t="shared" si="31"/>
        <v>447.5</v>
      </c>
      <c r="M295" s="4">
        <f>L295/'Feedstock Conversions'!B$21</f>
        <v>56.948332909137186</v>
      </c>
      <c r="O295" s="4">
        <f>'Fuel Values'!C295*100</f>
        <v>216.33</v>
      </c>
      <c r="P295" s="18">
        <f>('LCFS Values'!$E$5-AB$4)/1000000*'LCFS Values'!B295*'LCFS Values'!$G$2*100</f>
        <v>38.753003802527772</v>
      </c>
      <c r="Q295" s="4">
        <f>'RIN Values'!D295</f>
        <v>93.5</v>
      </c>
      <c r="R295" s="4">
        <f>'Fixed Credits Value'!B295</f>
        <v>100</v>
      </c>
      <c r="S295" s="4">
        <f>'Fixed Credits Value'!C295</f>
        <v>16</v>
      </c>
      <c r="T295" s="4">
        <f t="shared" si="32"/>
        <v>464.58300380252774</v>
      </c>
      <c r="U295" s="4">
        <f>T295/'Feedstock Conversions'!B$9</f>
        <v>49.555520405602962</v>
      </c>
      <c r="W295" s="4">
        <f t="shared" si="33"/>
        <v>48.721419932810875</v>
      </c>
      <c r="X295" s="4">
        <f t="shared" si="34"/>
        <v>17.083003802527742</v>
      </c>
      <c r="AE295" s="25">
        <f>$B295+'Rail Costs'!K295</f>
        <v>44.632883538633813</v>
      </c>
      <c r="AF295" s="28">
        <v>43.5</v>
      </c>
      <c r="AG295" s="25">
        <f>B295+'Rail Costs'!M295</f>
        <v>47.298650615901451</v>
      </c>
      <c r="AH295" s="25">
        <v>43</v>
      </c>
      <c r="AI295" s="28">
        <v>44.35</v>
      </c>
      <c r="AJ295" s="28">
        <v>42.75</v>
      </c>
      <c r="AM295" s="4">
        <f>$L295-(AE295*'Feedstock Conversions'!$B$14)-'Rail Costs'!Q295</f>
        <v>76.958241828051698</v>
      </c>
      <c r="AN295" s="4">
        <f>$L295-(AF295*'Feedstock Conversions'!$B$14)-'Rail Costs'!R295</f>
        <v>86.748989350476123</v>
      </c>
      <c r="AO295" s="4">
        <f>$L295-(AG295*'Feedstock Conversions'!$B$14)-'Rail Costs'!S295</f>
        <v>55.807798435957288</v>
      </c>
      <c r="AP295" s="4">
        <f>$L295-(AH295*'Feedstock Conversions'!$B$14)-'Rail Costs'!T295</f>
        <v>90.564654137951393</v>
      </c>
      <c r="AQ295" s="4">
        <f>$L295-(AI295*'Feedstock Conversions'!$B$14)-'Rail Costs'!U295</f>
        <v>79.675117282539645</v>
      </c>
      <c r="AR295" s="4">
        <f>$L295-(AJ295*'Feedstock Conversions'!$B$14)-'Rail Costs'!V295</f>
        <v>91.747584965541677</v>
      </c>
      <c r="AT295" s="4">
        <f>$T295-(AE295*'Feedstock Conversions'!$B$8)-'Rail Costs'!Q295</f>
        <v>49.408362091945648</v>
      </c>
      <c r="AU295" s="4">
        <f>$T295-(AF295*'Feedstock Conversions'!$B$8)-'Rail Costs'!R295</f>
        <v>60.331993153003864</v>
      </c>
      <c r="AV295" s="4">
        <f>$T295-(AG295*'Feedstock Conversions'!$B$8)-'Rail Costs'!S295</f>
        <v>25.592151622583561</v>
      </c>
      <c r="AW295" s="4">
        <f>$T295-(AH295*'Feedstock Conversions'!$B$8)-'Rail Costs'!T295</f>
        <v>64.647657940479135</v>
      </c>
      <c r="AX295" s="4">
        <f>$T295-(AI295*'Feedstock Conversions'!$B$8)-'Rail Costs'!U295</f>
        <v>52.408121085067357</v>
      </c>
      <c r="AY295" s="4">
        <f>$T295-(AJ295*'Feedstock Conversions'!$B$8)-'Rail Costs'!V295</f>
        <v>66.080588768069418</v>
      </c>
      <c r="BH295">
        <f t="shared" si="35"/>
        <v>33</v>
      </c>
      <c r="BI295">
        <f t="shared" si="36"/>
        <v>2024</v>
      </c>
      <c r="BJ295">
        <f t="shared" si="30"/>
        <v>8</v>
      </c>
    </row>
    <row r="296" spans="1:62" x14ac:dyDescent="0.2">
      <c r="A296" s="11">
        <f t="shared" si="37"/>
        <v>45527</v>
      </c>
      <c r="B296" s="4">
        <v>41.3</v>
      </c>
      <c r="C296" s="4">
        <f>DCO!B296+'Rail Costs'!B296</f>
        <v>46.631534154535267</v>
      </c>
      <c r="E296" s="4">
        <f>DCO!C296*'Feedstock Conversions'!B$14</f>
        <v>382.37858006718915</v>
      </c>
      <c r="F296" s="4">
        <f>DCO!C296*'Feedstock Conversions'!B$8</f>
        <v>429.01011422172439</v>
      </c>
      <c r="H296" s="4">
        <f>'Fuel Values'!B296-DCO!I296-DCO!J296-DCO!K296</f>
        <v>215.36852050037294</v>
      </c>
      <c r="I296" s="18">
        <f>('LCFS Values'!$E$6-$AA$4)/1000000*'LCFS Values'!B296*'LCFS Values'!$G$2*100</f>
        <v>41.468979499627011</v>
      </c>
      <c r="J296" s="4">
        <f>'RIN Values'!C296</f>
        <v>82.162499999999994</v>
      </c>
      <c r="K296" s="4">
        <f>'Fixed Credits Value'!B296</f>
        <v>100</v>
      </c>
      <c r="L296" s="4">
        <f t="shared" si="31"/>
        <v>438.99999999999994</v>
      </c>
      <c r="M296" s="4">
        <f>L296/'Feedstock Conversions'!B$21</f>
        <v>55.8666327309748</v>
      </c>
      <c r="O296" s="4">
        <f>'Fuel Values'!C296*100</f>
        <v>202.87</v>
      </c>
      <c r="P296" s="18">
        <f>('LCFS Values'!$E$5-AB$4)/1000000*'LCFS Values'!B296*'LCFS Values'!$G$2*100</f>
        <v>37.512056745722219</v>
      </c>
      <c r="Q296" s="4">
        <f>'RIN Values'!D296</f>
        <v>93.117499999999993</v>
      </c>
      <c r="R296" s="4">
        <f>'Fixed Credits Value'!B296</f>
        <v>100</v>
      </c>
      <c r="S296" s="4">
        <f>'Fixed Credits Value'!C296</f>
        <v>16</v>
      </c>
      <c r="T296" s="4">
        <f t="shared" si="32"/>
        <v>449.4995567457222</v>
      </c>
      <c r="U296" s="4">
        <f>T296/'Feedstock Conversions'!B$9</f>
        <v>47.946619386210365</v>
      </c>
      <c r="W296" s="4">
        <f t="shared" si="33"/>
        <v>56.621419932810795</v>
      </c>
      <c r="X296" s="4">
        <f t="shared" si="34"/>
        <v>10.499556745722259</v>
      </c>
      <c r="AE296" s="25">
        <f>$B296+'Rail Costs'!K296</f>
        <v>42.632883538633813</v>
      </c>
      <c r="AF296" s="28">
        <v>42.9</v>
      </c>
      <c r="AG296" s="25">
        <f>B296+'Rail Costs'!M296</f>
        <v>45.298650615901451</v>
      </c>
      <c r="AH296" s="25">
        <v>41.75</v>
      </c>
      <c r="AI296" s="28">
        <v>42</v>
      </c>
      <c r="AJ296" s="28">
        <v>42.2</v>
      </c>
      <c r="AM296" s="4">
        <f>$L296-(AE296*'Feedstock Conversions'!$B$14)-'Rail Costs'!Q296</f>
        <v>84.858241828051618</v>
      </c>
      <c r="AN296" s="4">
        <f>$L296-(AF296*'Feedstock Conversions'!$B$14)-'Rail Costs'!R296</f>
        <v>83.168989350476082</v>
      </c>
      <c r="AO296" s="4">
        <f>$L296-(AG296*'Feedstock Conversions'!$B$14)-'Rail Costs'!S296</f>
        <v>63.707798435957208</v>
      </c>
      <c r="AP296" s="4">
        <f>$L296-(AH296*'Feedstock Conversions'!$B$14)-'Rail Costs'!T296</f>
        <v>92.314654137951337</v>
      </c>
      <c r="AQ296" s="4">
        <f>$L296-(AI296*'Feedstock Conversions'!$B$14)-'Rail Costs'!U296</f>
        <v>90.44511728253957</v>
      </c>
      <c r="AR296" s="4">
        <f>$L296-(AJ296*'Feedstock Conversions'!$B$14)-'Rail Costs'!V296</f>
        <v>87.757584965541554</v>
      </c>
      <c r="AT296" s="4">
        <f>$T296-(AE296*'Feedstock Conversions'!$B$8)-'Rail Costs'!Q296</f>
        <v>52.724915035140086</v>
      </c>
      <c r="AU296" s="4">
        <f>$T296-(AF296*'Feedstock Conversions'!$B$8)-'Rail Costs'!R296</f>
        <v>50.768546096198364</v>
      </c>
      <c r="AV296" s="4">
        <f>$T296-(AG296*'Feedstock Conversions'!$B$8)-'Rail Costs'!S296</f>
        <v>28.908704565777999</v>
      </c>
      <c r="AW296" s="4">
        <f>$T296-(AH296*'Feedstock Conversions'!$B$8)-'Rail Costs'!T296</f>
        <v>61.064210883673596</v>
      </c>
      <c r="AX296" s="4">
        <f>$T296-(AI296*'Feedstock Conversions'!$B$8)-'Rail Costs'!U296</f>
        <v>58.944674028261822</v>
      </c>
      <c r="AY296" s="4">
        <f>$T296-(AJ296*'Feedstock Conversions'!$B$8)-'Rail Costs'!V296</f>
        <v>56.057141711263824</v>
      </c>
      <c r="BH296">
        <f t="shared" si="35"/>
        <v>34</v>
      </c>
      <c r="BI296">
        <f t="shared" si="36"/>
        <v>2024</v>
      </c>
      <c r="BJ296">
        <f t="shared" si="30"/>
        <v>8</v>
      </c>
    </row>
    <row r="297" spans="1:62" x14ac:dyDescent="0.2">
      <c r="A297" s="11">
        <f t="shared" si="37"/>
        <v>45534</v>
      </c>
      <c r="B297" s="4">
        <v>42.325000000000003</v>
      </c>
      <c r="C297" s="4">
        <f>DCO!B297+'Rail Costs'!B297</f>
        <v>47.656534154535272</v>
      </c>
      <c r="E297" s="4">
        <f>DCO!C297*'Feedstock Conversions'!B$14</f>
        <v>390.78358006718918</v>
      </c>
      <c r="F297" s="4">
        <f>DCO!C297*'Feedstock Conversions'!B$8</f>
        <v>438.44011422172446</v>
      </c>
      <c r="H297" s="4">
        <f>'Fuel Values'!B297-DCO!I297-DCO!J297-DCO!K297</f>
        <v>205.3138257588962</v>
      </c>
      <c r="I297" s="18">
        <f>('LCFS Values'!$E$6-$AA$4)/1000000*'LCFS Values'!B297*'LCFS Values'!$G$2*100</f>
        <v>43.311174241103828</v>
      </c>
      <c r="J297" s="4">
        <f>'RIN Values'!C297</f>
        <v>85.875</v>
      </c>
      <c r="K297" s="4">
        <f>'Fixed Credits Value'!B297</f>
        <v>100</v>
      </c>
      <c r="L297" s="4">
        <f t="shared" si="31"/>
        <v>434.5</v>
      </c>
      <c r="M297" s="4">
        <f>L297/'Feedstock Conversions'!B$21</f>
        <v>55.293967930771188</v>
      </c>
      <c r="O297" s="4">
        <f>'Fuel Values'!C297*100</f>
        <v>209.98000000000002</v>
      </c>
      <c r="P297" s="18">
        <f>('LCFS Values'!$E$5-AB$4)/1000000*'LCFS Values'!B297*'LCFS Values'!$G$2*100</f>
        <v>39.178471364861103</v>
      </c>
      <c r="Q297" s="4">
        <f>'RIN Values'!D297</f>
        <v>97.325000000000003</v>
      </c>
      <c r="R297" s="4">
        <f>'Fixed Credits Value'!B297</f>
        <v>100</v>
      </c>
      <c r="S297" s="4">
        <f>'Fixed Credits Value'!C297</f>
        <v>16</v>
      </c>
      <c r="T297" s="4">
        <f t="shared" si="32"/>
        <v>462.48347136486109</v>
      </c>
      <c r="U297" s="4">
        <f>T297/'Feedstock Conversions'!B$9</f>
        <v>49.33157027891852</v>
      </c>
      <c r="W297" s="4">
        <f t="shared" si="33"/>
        <v>43.716419932810823</v>
      </c>
      <c r="X297" s="4">
        <f t="shared" si="34"/>
        <v>27.983471364861089</v>
      </c>
      <c r="AE297" s="25">
        <f>$B297+'Rail Costs'!K297</f>
        <v>43.657883538633818</v>
      </c>
      <c r="AF297" s="28">
        <v>42.6</v>
      </c>
      <c r="AG297" s="25">
        <f>B297+'Rail Costs'!M297</f>
        <v>46.323650615901457</v>
      </c>
      <c r="AH297" s="25">
        <v>41.75</v>
      </c>
      <c r="AI297" s="28">
        <v>43</v>
      </c>
      <c r="AJ297" s="28">
        <v>42.4</v>
      </c>
      <c r="AM297" s="4">
        <f>$L297-(AE297*'Feedstock Conversions'!$B$14)-'Rail Costs'!Q297</f>
        <v>71.953241828051645</v>
      </c>
      <c r="AN297" s="4">
        <f>$L297-(AF297*'Feedstock Conversions'!$B$14)-'Rail Costs'!R297</f>
        <v>81.128989350476118</v>
      </c>
      <c r="AO297" s="4">
        <f>$L297-(AG297*'Feedstock Conversions'!$B$14)-'Rail Costs'!S297</f>
        <v>50.802798435957236</v>
      </c>
      <c r="AP297" s="4">
        <f>$L297-(AH297*'Feedstock Conversions'!$B$14)-'Rail Costs'!T297</f>
        <v>87.814654137951393</v>
      </c>
      <c r="AQ297" s="4">
        <f>$L297-(AI297*'Feedstock Conversions'!$B$14)-'Rail Costs'!U297</f>
        <v>77.745117282539638</v>
      </c>
      <c r="AR297" s="4">
        <f>$L297-(AJ297*'Feedstock Conversions'!$B$14)-'Rail Costs'!V297</f>
        <v>81.617584965541681</v>
      </c>
      <c r="AT297" s="4">
        <f>$T297-(AE297*'Feedstock Conversions'!$B$8)-'Rail Costs'!Q297</f>
        <v>56.278829654278908</v>
      </c>
      <c r="AU297" s="4">
        <f>$T297-(AF297*'Feedstock Conversions'!$B$8)-'Rail Costs'!R297</f>
        <v>66.512460715337241</v>
      </c>
      <c r="AV297" s="4">
        <f>$T297-(AG297*'Feedstock Conversions'!$B$8)-'Rail Costs'!S297</f>
        <v>32.462619184916825</v>
      </c>
      <c r="AW297" s="4">
        <f>$T297-(AH297*'Feedstock Conversions'!$B$8)-'Rail Costs'!T297</f>
        <v>74.048125502812482</v>
      </c>
      <c r="AX297" s="4">
        <f>$T297-(AI297*'Feedstock Conversions'!$B$8)-'Rail Costs'!U297</f>
        <v>62.72858864740072</v>
      </c>
      <c r="AY297" s="4">
        <f>$T297-(AJ297*'Feedstock Conversions'!$B$8)-'Rail Costs'!V297</f>
        <v>67.201056330402736</v>
      </c>
      <c r="BH297">
        <f t="shared" si="35"/>
        <v>35</v>
      </c>
      <c r="BI297">
        <f t="shared" si="36"/>
        <v>2024</v>
      </c>
      <c r="BJ297">
        <f t="shared" si="30"/>
        <v>8</v>
      </c>
    </row>
    <row r="298" spans="1:62" x14ac:dyDescent="0.2">
      <c r="A298" s="11">
        <f t="shared" si="37"/>
        <v>45541</v>
      </c>
      <c r="B298" s="4">
        <v>42.41</v>
      </c>
      <c r="C298" s="4">
        <f>DCO!B298+'Rail Costs'!B298</f>
        <v>47.741534154535266</v>
      </c>
      <c r="E298" s="4">
        <f>DCO!C298*'Feedstock Conversions'!B$14</f>
        <v>391.48058006718912</v>
      </c>
      <c r="F298" s="4">
        <f>DCO!C298*'Feedstock Conversions'!B$8</f>
        <v>439.22211422172444</v>
      </c>
      <c r="H298" s="4">
        <f>'Fuel Values'!B298-DCO!I298-DCO!J298-DCO!K298</f>
        <v>204.9388257588962</v>
      </c>
      <c r="I298" s="18">
        <f>('LCFS Values'!$E$6-$AA$4)/1000000*'LCFS Values'!B298*'LCFS Values'!$G$2*100</f>
        <v>43.311174241103828</v>
      </c>
      <c r="J298" s="4">
        <f>'RIN Values'!C298</f>
        <v>85.875</v>
      </c>
      <c r="K298" s="4">
        <f>'Fixed Credits Value'!B298</f>
        <v>100</v>
      </c>
      <c r="L298" s="4">
        <f t="shared" si="31"/>
        <v>434.125</v>
      </c>
      <c r="M298" s="4">
        <f>L298/'Feedstock Conversions'!B$21</f>
        <v>55.246245864087555</v>
      </c>
      <c r="O298" s="4">
        <f>'Fuel Values'!C298*100</f>
        <v>198.5</v>
      </c>
      <c r="P298" s="18">
        <f>('LCFS Values'!$E$5-AB$4)/1000000*'LCFS Values'!B298*'LCFS Values'!$G$2*100</f>
        <v>39.178471364861103</v>
      </c>
      <c r="Q298" s="4">
        <f>'RIN Values'!D298</f>
        <v>97.325000000000003</v>
      </c>
      <c r="R298" s="4">
        <f>'Fixed Credits Value'!B298</f>
        <v>100</v>
      </c>
      <c r="S298" s="4">
        <f>'Fixed Credits Value'!C298</f>
        <v>16</v>
      </c>
      <c r="T298" s="4">
        <f t="shared" si="32"/>
        <v>451.00347136486107</v>
      </c>
      <c r="U298" s="4">
        <f>T298/'Feedstock Conversions'!B$9</f>
        <v>48.107036945585179</v>
      </c>
      <c r="W298" s="4">
        <f t="shared" si="33"/>
        <v>42.644419932810877</v>
      </c>
      <c r="X298" s="4">
        <f t="shared" si="34"/>
        <v>16.87847136486107</v>
      </c>
      <c r="AE298" s="25">
        <f>$B298+'Rail Costs'!K298</f>
        <v>43.742883538633812</v>
      </c>
      <c r="AF298" s="28">
        <v>43</v>
      </c>
      <c r="AG298" s="25">
        <f>B298+'Rail Costs'!M298</f>
        <v>46.40865061590145</v>
      </c>
      <c r="AH298" s="25">
        <v>41.75</v>
      </c>
      <c r="AI298" s="28">
        <v>44.5</v>
      </c>
      <c r="AJ298" s="28">
        <v>42.875</v>
      </c>
      <c r="AM298" s="4">
        <f>$L298-(AE298*'Feedstock Conversions'!$B$14)-'Rail Costs'!Q298</f>
        <v>70.881241828051699</v>
      </c>
      <c r="AN298" s="4">
        <f>$L298-(AF298*'Feedstock Conversions'!$B$14)-'Rail Costs'!R298</f>
        <v>77.473989350476145</v>
      </c>
      <c r="AO298" s="4">
        <f>$L298-(AG298*'Feedstock Conversions'!$B$14)-'Rail Costs'!S298</f>
        <v>49.73079843595729</v>
      </c>
      <c r="AP298" s="4">
        <f>$L298-(AH298*'Feedstock Conversions'!$B$14)-'Rail Costs'!T298</f>
        <v>87.439654137951393</v>
      </c>
      <c r="AQ298" s="4">
        <f>$L298-(AI298*'Feedstock Conversions'!$B$14)-'Rail Costs'!U298</f>
        <v>65.070117282539627</v>
      </c>
      <c r="AR298" s="4">
        <f>$L298-(AJ298*'Feedstock Conversions'!$B$14)-'Rail Costs'!V298</f>
        <v>77.347584965541643</v>
      </c>
      <c r="AT298" s="4">
        <f>$T298-(AE298*'Feedstock Conversions'!$B$8)-'Rail Costs'!Q298</f>
        <v>44.016829654278965</v>
      </c>
      <c r="AU298" s="4">
        <f>$T298-(AF298*'Feedstock Conversions'!$B$8)-'Rail Costs'!R298</f>
        <v>51.352460715337216</v>
      </c>
      <c r="AV298" s="4">
        <f>$T298-(AG298*'Feedstock Conversions'!$B$8)-'Rail Costs'!S298</f>
        <v>20.200619184916878</v>
      </c>
      <c r="AW298" s="4">
        <f>$T298-(AH298*'Feedstock Conversions'!$B$8)-'Rail Costs'!T298</f>
        <v>62.568125502812464</v>
      </c>
      <c r="AX298" s="4">
        <f>$T298-(AI298*'Feedstock Conversions'!$B$8)-'Rail Costs'!U298</f>
        <v>37.44858864740069</v>
      </c>
      <c r="AY298" s="4">
        <f>$T298-(AJ298*'Feedstock Conversions'!$B$8)-'Rail Costs'!V298</f>
        <v>51.351056330402713</v>
      </c>
      <c r="BH298">
        <f t="shared" si="35"/>
        <v>36</v>
      </c>
      <c r="BI298">
        <f t="shared" si="36"/>
        <v>2024</v>
      </c>
      <c r="BJ298">
        <f t="shared" si="30"/>
        <v>9</v>
      </c>
    </row>
    <row r="299" spans="1:62" x14ac:dyDescent="0.2">
      <c r="A299" s="11">
        <f t="shared" si="37"/>
        <v>45548</v>
      </c>
      <c r="B299" s="4">
        <v>41.75</v>
      </c>
      <c r="C299" s="4">
        <f>DCO!B299+'Rail Costs'!B299</f>
        <v>47.081534154535269</v>
      </c>
      <c r="E299" s="4">
        <f>DCO!C299*'Feedstock Conversions'!B$14</f>
        <v>386.0685800671892</v>
      </c>
      <c r="F299" s="4">
        <f>DCO!C299*'Feedstock Conversions'!B$8</f>
        <v>433.15011422172444</v>
      </c>
      <c r="H299" s="4">
        <f>'Fuel Values'!B299-DCO!I299-DCO!J299-DCO!K299</f>
        <v>198.32640263060233</v>
      </c>
      <c r="I299" s="18">
        <f>('LCFS Values'!$E$6-$AA$4)/1000000*'LCFS Values'!B299*'LCFS Values'!$G$2*100</f>
        <v>44.898597369397677</v>
      </c>
      <c r="J299" s="4">
        <f>'RIN Values'!C299</f>
        <v>85.574999999999989</v>
      </c>
      <c r="K299" s="4">
        <f>'Fixed Credits Value'!B299</f>
        <v>100</v>
      </c>
      <c r="L299" s="4">
        <f t="shared" si="31"/>
        <v>428.8</v>
      </c>
      <c r="M299" s="4">
        <f>L299/'Feedstock Conversions'!B$21</f>
        <v>54.568592517179951</v>
      </c>
      <c r="O299" s="4">
        <f>'Fuel Values'!C299*100</f>
        <v>195.79999999999998</v>
      </c>
      <c r="P299" s="18">
        <f>('LCFS Values'!$E$5-AB$4)/1000000*'LCFS Values'!B299*'LCFS Values'!$G$2*100</f>
        <v>40.614424387736101</v>
      </c>
      <c r="Q299" s="4">
        <f>'RIN Values'!D299</f>
        <v>96.984999999999999</v>
      </c>
      <c r="R299" s="4">
        <f>'Fixed Credits Value'!B299</f>
        <v>100</v>
      </c>
      <c r="S299" s="4">
        <f>'Fixed Credits Value'!C299</f>
        <v>16</v>
      </c>
      <c r="T299" s="4">
        <f t="shared" si="32"/>
        <v>449.39942438773608</v>
      </c>
      <c r="U299" s="4">
        <f>T299/'Feedstock Conversions'!B$9</f>
        <v>47.935938601358515</v>
      </c>
      <c r="W299" s="4">
        <f t="shared" si="33"/>
        <v>42.731419932810809</v>
      </c>
      <c r="X299" s="4">
        <f t="shared" si="34"/>
        <v>20.599424387736065</v>
      </c>
      <c r="AE299" s="25">
        <f>$B299+'Rail Costs'!K299</f>
        <v>43.082883538633816</v>
      </c>
      <c r="AF299" s="28">
        <v>42.4</v>
      </c>
      <c r="AG299" s="25">
        <f>B299+'Rail Costs'!M299</f>
        <v>45.748650615901454</v>
      </c>
      <c r="AH299" s="25">
        <v>41.75</v>
      </c>
      <c r="AI299" s="28">
        <v>43.6</v>
      </c>
      <c r="AJ299" s="28">
        <v>42</v>
      </c>
      <c r="AM299" s="4">
        <f>$L299-(AE299*'Feedstock Conversions'!$B$14)-'Rail Costs'!Q299</f>
        <v>70.968241828051688</v>
      </c>
      <c r="AN299" s="4">
        <f>$L299-(AF299*'Feedstock Conversions'!$B$14)-'Rail Costs'!R299</f>
        <v>77.068989350476173</v>
      </c>
      <c r="AO299" s="4">
        <f>$L299-(AG299*'Feedstock Conversions'!$B$14)-'Rail Costs'!S299</f>
        <v>49.817798435957279</v>
      </c>
      <c r="AP299" s="4">
        <f>$L299-(AH299*'Feedstock Conversions'!$B$14)-'Rail Costs'!T299</f>
        <v>82.114654137951405</v>
      </c>
      <c r="AQ299" s="4">
        <f>$L299-(AI299*'Feedstock Conversions'!$B$14)-'Rail Costs'!U299</f>
        <v>67.125117282539634</v>
      </c>
      <c r="AR299" s="4">
        <f>$L299-(AJ299*'Feedstock Conversions'!$B$14)-'Rail Costs'!V299</f>
        <v>79.197584965541665</v>
      </c>
      <c r="AT299" s="4">
        <f>$T299-(AE299*'Feedstock Conversions'!$B$8)-'Rail Costs'!Q299</f>
        <v>48.484782677153916</v>
      </c>
      <c r="AU299" s="4">
        <f>$T299-(AF299*'Feedstock Conversions'!$B$8)-'Rail Costs'!R299</f>
        <v>55.268413738212203</v>
      </c>
      <c r="AV299" s="4">
        <f>$T299-(AG299*'Feedstock Conversions'!$B$8)-'Rail Costs'!S299</f>
        <v>24.668572207791886</v>
      </c>
      <c r="AW299" s="4">
        <f>$T299-(AH299*'Feedstock Conversions'!$B$8)-'Rail Costs'!T299</f>
        <v>60.964078525687469</v>
      </c>
      <c r="AX299" s="4">
        <f>$T299-(AI299*'Feedstock Conversions'!$B$8)-'Rail Costs'!U299</f>
        <v>44.124541670275669</v>
      </c>
      <c r="AY299" s="4">
        <f>$T299-(AJ299*'Feedstock Conversions'!$B$8)-'Rail Costs'!V299</f>
        <v>57.79700935327773</v>
      </c>
      <c r="BH299">
        <f t="shared" si="35"/>
        <v>37</v>
      </c>
      <c r="BI299">
        <f t="shared" si="36"/>
        <v>2024</v>
      </c>
      <c r="BJ299">
        <f t="shared" si="30"/>
        <v>9</v>
      </c>
    </row>
    <row r="300" spans="1:62" x14ac:dyDescent="0.2">
      <c r="A300" s="11">
        <f t="shared" si="37"/>
        <v>45555</v>
      </c>
      <c r="B300" s="4">
        <v>42.2</v>
      </c>
      <c r="C300" s="4">
        <f>DCO!B300+'Rail Costs'!B300</f>
        <v>47.531534154535272</v>
      </c>
      <c r="E300" s="4">
        <f>DCO!C300*'Feedstock Conversions'!B$14</f>
        <v>389.7585800671892</v>
      </c>
      <c r="F300" s="4">
        <f>DCO!C300*'Feedstock Conversions'!B$8</f>
        <v>437.29011422172448</v>
      </c>
      <c r="H300" s="4">
        <f>'Fuel Values'!B300-DCO!I300-DCO!J300-DCO!K300</f>
        <v>199.47391488558969</v>
      </c>
      <c r="I300" s="18">
        <f>('LCFS Values'!$E$6-$AA$4)/1000000*'LCFS Values'!B300*'LCFS Values'!$G$2*100</f>
        <v>47.701085114410283</v>
      </c>
      <c r="J300" s="4">
        <f>'RIN Values'!C300</f>
        <v>87.224999999999994</v>
      </c>
      <c r="K300" s="4">
        <f>'Fixed Credits Value'!B300</f>
        <v>100</v>
      </c>
      <c r="L300" s="4">
        <f t="shared" si="31"/>
        <v>434.4</v>
      </c>
      <c r="M300" s="4">
        <f>L300/'Feedstock Conversions'!B$21</f>
        <v>55.28124204632222</v>
      </c>
      <c r="O300" s="4">
        <f>'Fuel Values'!C300*100</f>
        <v>206</v>
      </c>
      <c r="P300" s="18">
        <f>('LCFS Values'!$E$5-AB$4)/1000000*'LCFS Values'!B300*'LCFS Values'!$G$2*100</f>
        <v>43.149501946638885</v>
      </c>
      <c r="Q300" s="4">
        <f>'RIN Values'!D300</f>
        <v>98.85499999999999</v>
      </c>
      <c r="R300" s="4">
        <f>'Fixed Credits Value'!B300</f>
        <v>100</v>
      </c>
      <c r="S300" s="4">
        <f>'Fixed Credits Value'!C300</f>
        <v>16</v>
      </c>
      <c r="T300" s="4">
        <f t="shared" si="32"/>
        <v>464.00450194663887</v>
      </c>
      <c r="U300" s="4">
        <f>T300/'Feedstock Conversions'!B$9</f>
        <v>49.493813540974813</v>
      </c>
      <c r="W300" s="4">
        <f t="shared" si="33"/>
        <v>44.641419932810777</v>
      </c>
      <c r="X300" s="4">
        <f t="shared" si="34"/>
        <v>29.604501946638891</v>
      </c>
      <c r="AE300" s="25">
        <f>$B300+'Rail Costs'!K300</f>
        <v>43.532883538633818</v>
      </c>
      <c r="AF300" s="28">
        <v>42</v>
      </c>
      <c r="AG300" s="25">
        <f>B300+'Rail Costs'!M300</f>
        <v>46.198650615901457</v>
      </c>
      <c r="AH300" s="25">
        <v>41.75</v>
      </c>
      <c r="AI300" s="28">
        <v>43</v>
      </c>
      <c r="AJ300" s="28">
        <v>42.15</v>
      </c>
      <c r="AM300" s="4">
        <f>$L300-(AE300*'Feedstock Conversions'!$B$14)-'Rail Costs'!Q300</f>
        <v>72.8782418280516</v>
      </c>
      <c r="AN300" s="4">
        <f>$L300-(AF300*'Feedstock Conversions'!$B$14)-'Rail Costs'!R300</f>
        <v>85.948989350476111</v>
      </c>
      <c r="AO300" s="4">
        <f>$L300-(AG300*'Feedstock Conversions'!$B$14)-'Rail Costs'!S300</f>
        <v>51.72779843595719</v>
      </c>
      <c r="AP300" s="4">
        <f>$L300-(AH300*'Feedstock Conversions'!$B$14)-'Rail Costs'!T300</f>
        <v>87.714654137951371</v>
      </c>
      <c r="AQ300" s="4">
        <f>$L300-(AI300*'Feedstock Conversions'!$B$14)-'Rail Costs'!U300</f>
        <v>77.645117282539616</v>
      </c>
      <c r="AR300" s="4">
        <f>$L300-(AJ300*'Feedstock Conversions'!$B$14)-'Rail Costs'!V300</f>
        <v>83.56758496554167</v>
      </c>
      <c r="AT300" s="4">
        <f>$T300-(AE300*'Feedstock Conversions'!$B$8)-'Rail Costs'!Q300</f>
        <v>58.949860236056665</v>
      </c>
      <c r="AU300" s="4">
        <f>$T300-(AF300*'Feedstock Conversions'!$B$8)-'Rail Costs'!R300</f>
        <v>73.553491297115002</v>
      </c>
      <c r="AV300" s="4">
        <f>$T300-(AG300*'Feedstock Conversions'!$B$8)-'Rail Costs'!S300</f>
        <v>35.133649766694639</v>
      </c>
      <c r="AW300" s="4">
        <f>$T300-(AH300*'Feedstock Conversions'!$B$8)-'Rail Costs'!T300</f>
        <v>75.569156084590261</v>
      </c>
      <c r="AX300" s="4">
        <f>$T300-(AI300*'Feedstock Conversions'!$B$8)-'Rail Costs'!U300</f>
        <v>64.249619229178506</v>
      </c>
      <c r="AY300" s="4">
        <f>$T300-(AJ300*'Feedstock Conversions'!$B$8)-'Rail Costs'!V300</f>
        <v>71.022086912180526</v>
      </c>
      <c r="BH300">
        <f t="shared" si="35"/>
        <v>38</v>
      </c>
      <c r="BI300">
        <f t="shared" si="36"/>
        <v>2024</v>
      </c>
      <c r="BJ300">
        <f t="shared" si="30"/>
        <v>9</v>
      </c>
    </row>
    <row r="301" spans="1:62" x14ac:dyDescent="0.2">
      <c r="A301" s="11">
        <f t="shared" si="37"/>
        <v>45562</v>
      </c>
      <c r="B301" s="4">
        <v>42.5</v>
      </c>
      <c r="C301" s="4">
        <f>DCO!B301+'Rail Costs'!B301</f>
        <v>47.831534154535269</v>
      </c>
      <c r="E301" s="4">
        <f>DCO!C301*'Feedstock Conversions'!B$14</f>
        <v>392.21858006718918</v>
      </c>
      <c r="F301" s="4">
        <f>DCO!C301*'Feedstock Conversions'!B$8</f>
        <v>440.05011422172447</v>
      </c>
      <c r="H301" s="4">
        <f>'Fuel Values'!B301-DCO!I301-DCO!J301-DCO!K301</f>
        <v>188.3293516058518</v>
      </c>
      <c r="I301" s="18">
        <f>('LCFS Values'!$E$6-$AA$4)/1000000*'LCFS Values'!B301*'LCFS Values'!$G$2*100</f>
        <v>51.620648394148184</v>
      </c>
      <c r="J301" s="4">
        <f>'RIN Values'!C301</f>
        <v>100.05000000000001</v>
      </c>
      <c r="K301" s="4">
        <f>'Fixed Credits Value'!B301</f>
        <v>100</v>
      </c>
      <c r="L301" s="4">
        <f t="shared" si="31"/>
        <v>440</v>
      </c>
      <c r="M301" s="4">
        <f>L301/'Feedstock Conversions'!B$21</f>
        <v>55.993891575464495</v>
      </c>
      <c r="O301" s="4">
        <f>'Fuel Values'!C301*100</f>
        <v>206.8</v>
      </c>
      <c r="P301" s="18">
        <f>('LCFS Values'!$E$5-AB$4)/1000000*'LCFS Values'!B301*'LCFS Values'!$G$2*100</f>
        <v>46.695064966083322</v>
      </c>
      <c r="Q301" s="4">
        <f>'RIN Values'!D301</f>
        <v>113.39</v>
      </c>
      <c r="R301" s="4">
        <f>'Fixed Credits Value'!B301</f>
        <v>100</v>
      </c>
      <c r="S301" s="4">
        <f>'Fixed Credits Value'!C301</f>
        <v>16</v>
      </c>
      <c r="T301" s="4">
        <f t="shared" si="32"/>
        <v>482.88506496608335</v>
      </c>
      <c r="U301" s="4">
        <f>T301/'Feedstock Conversions'!B$9</f>
        <v>51.507740263048888</v>
      </c>
      <c r="W301" s="4">
        <f t="shared" si="33"/>
        <v>47.78141993281082</v>
      </c>
      <c r="X301" s="4">
        <f t="shared" si="34"/>
        <v>42.885064966083348</v>
      </c>
      <c r="AE301" s="25">
        <f>$B301+'Rail Costs'!K301</f>
        <v>43.832883538633816</v>
      </c>
      <c r="AF301" s="28">
        <v>42.5</v>
      </c>
      <c r="AG301" s="25">
        <f>B301+'Rail Costs'!M301</f>
        <v>46.498650615901454</v>
      </c>
      <c r="AH301" s="25">
        <v>42.5</v>
      </c>
      <c r="AI301" s="28">
        <v>43.3</v>
      </c>
      <c r="AJ301" s="28">
        <v>43.65</v>
      </c>
      <c r="AM301" s="4">
        <f>$L301-(AE301*'Feedstock Conversions'!$B$14)-'Rail Costs'!Q301</f>
        <v>76.018241828051643</v>
      </c>
      <c r="AN301" s="4">
        <f>$L301-(AF301*'Feedstock Conversions'!$B$14)-'Rail Costs'!R301</f>
        <v>87.448989350476168</v>
      </c>
      <c r="AO301" s="4">
        <f>$L301-(AG301*'Feedstock Conversions'!$B$14)-'Rail Costs'!S301</f>
        <v>54.867798435957233</v>
      </c>
      <c r="AP301" s="4">
        <f>$L301-(AH301*'Feedstock Conversions'!$B$14)-'Rail Costs'!T301</f>
        <v>87.164654137951416</v>
      </c>
      <c r="AQ301" s="4">
        <f>$L301-(AI301*'Feedstock Conversions'!$B$14)-'Rail Costs'!U301</f>
        <v>80.785117282539659</v>
      </c>
      <c r="AR301" s="4">
        <f>$L301-(AJ301*'Feedstock Conversions'!$B$14)-'Rail Costs'!V301</f>
        <v>76.867584965541681</v>
      </c>
      <c r="AT301" s="4">
        <f>$T301-(AE301*'Feedstock Conversions'!$B$8)-'Rail Costs'!Q301</f>
        <v>75.070423255501211</v>
      </c>
      <c r="AU301" s="4">
        <f>$T301-(AF301*'Feedstock Conversions'!$B$8)-'Rail Costs'!R301</f>
        <v>87.834054316559516</v>
      </c>
      <c r="AV301" s="4">
        <f>$T301-(AG301*'Feedstock Conversions'!$B$8)-'Rail Costs'!S301</f>
        <v>51.254212786139128</v>
      </c>
      <c r="AW301" s="4">
        <f>$T301-(AH301*'Feedstock Conversions'!$B$8)-'Rail Costs'!T301</f>
        <v>87.549719104034764</v>
      </c>
      <c r="AX301" s="4">
        <f>$T301-(AI301*'Feedstock Conversions'!$B$8)-'Rail Costs'!U301</f>
        <v>80.370182248622996</v>
      </c>
      <c r="AY301" s="4">
        <f>$T301-(AJ301*'Feedstock Conversions'!$B$8)-'Rail Costs'!V301</f>
        <v>76.102649931624995</v>
      </c>
      <c r="BH301">
        <f t="shared" si="35"/>
        <v>39</v>
      </c>
      <c r="BI301">
        <f t="shared" si="36"/>
        <v>2024</v>
      </c>
      <c r="BJ301">
        <f t="shared" si="30"/>
        <v>9</v>
      </c>
    </row>
    <row r="302" spans="1:62" x14ac:dyDescent="0.2">
      <c r="A302" s="11">
        <f t="shared" si="37"/>
        <v>45569</v>
      </c>
      <c r="B302" s="4">
        <v>42.5</v>
      </c>
      <c r="C302" s="4">
        <f>DCO!B302+'Rail Costs'!B302</f>
        <v>47.831534154535269</v>
      </c>
      <c r="E302" s="4">
        <f>DCO!C302*'Feedstock Conversions'!B$14</f>
        <v>392.21858006718918</v>
      </c>
      <c r="F302" s="4">
        <f>DCO!C302*'Feedstock Conversions'!B$8</f>
        <v>440.05011422172447</v>
      </c>
      <c r="H302" s="4">
        <f>'Fuel Values'!B302-DCO!I302-DCO!J302-DCO!K302</f>
        <v>169.72543894990429</v>
      </c>
      <c r="I302" s="18">
        <f>('LCFS Values'!$E$6-$AA$4)/1000000*'LCFS Values'!B302*'LCFS Values'!$G$2*100</f>
        <v>52.404561050095765</v>
      </c>
      <c r="J302" s="4">
        <f>'RIN Values'!C302</f>
        <v>103.47</v>
      </c>
      <c r="K302" s="4">
        <f>'Fixed Credits Value'!B302</f>
        <v>100</v>
      </c>
      <c r="L302" s="4">
        <f t="shared" si="31"/>
        <v>425.6</v>
      </c>
      <c r="M302" s="4">
        <f>L302/'Feedstock Conversions'!B$21</f>
        <v>54.161364214812934</v>
      </c>
      <c r="O302" s="4">
        <f>'Fuel Values'!C302*100</f>
        <v>214</v>
      </c>
      <c r="P302" s="18">
        <f>('LCFS Values'!$E$5-AB$4)/1000000*'LCFS Values'!B302*'LCFS Values'!$G$2*100</f>
        <v>47.404177569972212</v>
      </c>
      <c r="Q302" s="4">
        <f>'RIN Values'!D302</f>
        <v>117.26600000000001</v>
      </c>
      <c r="R302" s="4">
        <f>'Fixed Credits Value'!B302</f>
        <v>100</v>
      </c>
      <c r="S302" s="4">
        <f>'Fixed Credits Value'!C302</f>
        <v>16</v>
      </c>
      <c r="T302" s="4">
        <f t="shared" si="32"/>
        <v>494.67017756997222</v>
      </c>
      <c r="U302" s="4">
        <f>T302/'Feedstock Conversions'!B$9</f>
        <v>52.764818940797035</v>
      </c>
      <c r="W302" s="4">
        <f t="shared" si="33"/>
        <v>33.381419932810843</v>
      </c>
      <c r="X302" s="4">
        <f t="shared" si="34"/>
        <v>69.070177569972202</v>
      </c>
      <c r="AE302" s="25">
        <f>$B302+'Rail Costs'!K302</f>
        <v>43.832883538633816</v>
      </c>
      <c r="AF302" s="28">
        <v>42.5</v>
      </c>
      <c r="AG302" s="25">
        <f>B302+'Rail Costs'!M302</f>
        <v>46.498650615901454</v>
      </c>
      <c r="AH302" s="25">
        <v>43</v>
      </c>
      <c r="AI302" s="28">
        <v>44.1</v>
      </c>
      <c r="AJ302" s="28">
        <v>43.75</v>
      </c>
      <c r="AM302" s="4">
        <f>$L302-(AE302*'Feedstock Conversions'!$B$14)-'Rail Costs'!Q302</f>
        <v>61.618241828051666</v>
      </c>
      <c r="AN302" s="4">
        <f>$L302-(AF302*'Feedstock Conversions'!$B$14)-'Rail Costs'!R302</f>
        <v>73.048989350476191</v>
      </c>
      <c r="AO302" s="4">
        <f>$L302-(AG302*'Feedstock Conversions'!$B$14)-'Rail Costs'!S302</f>
        <v>40.467798435957256</v>
      </c>
      <c r="AP302" s="4">
        <f>$L302-(AH302*'Feedstock Conversions'!$B$14)-'Rail Costs'!T302</f>
        <v>68.664654137951416</v>
      </c>
      <c r="AQ302" s="4">
        <f>$L302-(AI302*'Feedstock Conversions'!$B$14)-'Rail Costs'!U302</f>
        <v>59.825117282539615</v>
      </c>
      <c r="AR302" s="4">
        <f>$L302-(AJ302*'Feedstock Conversions'!$B$14)-'Rail Costs'!V302</f>
        <v>61.647584965541711</v>
      </c>
      <c r="AT302" s="4">
        <f>$T302-(AE302*'Feedstock Conversions'!$B$8)-'Rail Costs'!Q302</f>
        <v>86.855535859390088</v>
      </c>
      <c r="AU302" s="4">
        <f>$T302-(AF302*'Feedstock Conversions'!$B$8)-'Rail Costs'!R302</f>
        <v>99.619166920448393</v>
      </c>
      <c r="AV302" s="4">
        <f>$T302-(AG302*'Feedstock Conversions'!$B$8)-'Rail Costs'!S302</f>
        <v>63.039325390028004</v>
      </c>
      <c r="AW302" s="4">
        <f>$T302-(AH302*'Feedstock Conversions'!$B$8)-'Rail Costs'!T302</f>
        <v>94.734831707923618</v>
      </c>
      <c r="AX302" s="4">
        <f>$T302-(AI302*'Feedstock Conversions'!$B$8)-'Rail Costs'!U302</f>
        <v>84.795294852511859</v>
      </c>
      <c r="AY302" s="4">
        <f>$T302-(AJ302*'Feedstock Conversions'!$B$8)-'Rail Costs'!V302</f>
        <v>86.967762535513913</v>
      </c>
      <c r="BH302">
        <f t="shared" si="35"/>
        <v>40</v>
      </c>
      <c r="BI302">
        <f t="shared" si="36"/>
        <v>2024</v>
      </c>
      <c r="BJ302">
        <f t="shared" si="30"/>
        <v>10</v>
      </c>
    </row>
    <row r="303" spans="1:62" x14ac:dyDescent="0.2">
      <c r="A303" s="11">
        <f t="shared" si="37"/>
        <v>45576</v>
      </c>
      <c r="B303" s="4">
        <v>43.45</v>
      </c>
      <c r="C303" s="4">
        <f>DCO!B303+'Rail Costs'!B303</f>
        <v>48.722676371780516</v>
      </c>
      <c r="E303" s="4">
        <f>DCO!C303*'Feedstock Conversions'!B$14</f>
        <v>399.52594624860018</v>
      </c>
      <c r="F303" s="4">
        <f>DCO!C303*'Feedstock Conversions'!B$8</f>
        <v>448.24862262038073</v>
      </c>
      <c r="H303" s="4">
        <f>'Fuel Values'!B303-DCO!I303-DCO!J303-DCO!K303</f>
        <v>211.68198306759075</v>
      </c>
      <c r="I303" s="18">
        <f>('LCFS Values'!$E$6-$AA$4)/1000000*'LCFS Values'!B303*'LCFS Values'!$G$2*100</f>
        <v>53.698016932409274</v>
      </c>
      <c r="J303" s="4">
        <f>'RIN Values'!C303</f>
        <v>106.02000000000001</v>
      </c>
      <c r="K303" s="4">
        <f>'Fixed Credits Value'!B303</f>
        <v>100</v>
      </c>
      <c r="L303" s="4">
        <f t="shared" si="31"/>
        <v>471.40000000000003</v>
      </c>
      <c r="M303" s="4">
        <f>L303/'Feedstock Conversions'!B$21</f>
        <v>59.989819292440835</v>
      </c>
      <c r="O303" s="4">
        <f>'Fuel Values'!C303*100</f>
        <v>225</v>
      </c>
      <c r="P303" s="18">
        <f>('LCFS Values'!$E$5-AB$4)/1000000*'LCFS Values'!B303*'LCFS Values'!$G$2*100</f>
        <v>48.574213366388882</v>
      </c>
      <c r="Q303" s="4">
        <f>'RIN Values'!D303</f>
        <v>120.15600000000001</v>
      </c>
      <c r="R303" s="4">
        <f>'Fixed Credits Value'!B303</f>
        <v>100</v>
      </c>
      <c r="S303" s="4">
        <f>'Fixed Credits Value'!C303</f>
        <v>16</v>
      </c>
      <c r="T303" s="4">
        <f t="shared" si="32"/>
        <v>509.73021336638891</v>
      </c>
      <c r="U303" s="4">
        <f>T303/'Feedstock Conversions'!B$9</f>
        <v>54.371222759081483</v>
      </c>
      <c r="W303" s="4">
        <f t="shared" si="33"/>
        <v>71.874053751399856</v>
      </c>
      <c r="X303" s="4">
        <f t="shared" si="34"/>
        <v>38.330213366388875</v>
      </c>
      <c r="AE303" s="25">
        <f>$B303+'Rail Costs'!K303</f>
        <v>44.768169092945129</v>
      </c>
      <c r="AF303" s="28">
        <v>43.2</v>
      </c>
      <c r="AG303" s="25">
        <f>B303+'Rail Costs'!M303</f>
        <v>47.404507278835389</v>
      </c>
      <c r="AH303" s="25">
        <v>43</v>
      </c>
      <c r="AI303" s="28">
        <v>44.75</v>
      </c>
      <c r="AJ303" s="28">
        <v>43.6</v>
      </c>
      <c r="AM303" s="4">
        <f>$L303-(AE303*'Feedstock Conversions'!$B$14)-'Rail Costs'!Q303</f>
        <v>99.748900282698955</v>
      </c>
      <c r="AN303" s="4">
        <f>$L303-(AF303*'Feedstock Conversions'!$B$14)-'Rail Costs'!R303</f>
        <v>113.10898935047614</v>
      </c>
      <c r="AO303" s="4">
        <f>$L303-(AG303*'Feedstock Conversions'!$B$14)-'Rail Costs'!S303</f>
        <v>78.839773799899021</v>
      </c>
      <c r="AP303" s="4">
        <f>$L303-(AH303*'Feedstock Conversions'!$B$14)-'Rail Costs'!T303</f>
        <v>114.46465413795143</v>
      </c>
      <c r="AQ303" s="4">
        <f>$L303-(AI303*'Feedstock Conversions'!$B$14)-'Rail Costs'!U303</f>
        <v>100.29511728253965</v>
      </c>
      <c r="AR303" s="4">
        <f>$L303-(AJ303*'Feedstock Conversions'!$B$14)-'Rail Costs'!V303</f>
        <v>108.67758496554168</v>
      </c>
      <c r="AT303" s="4">
        <f>$T303-(AE303*'Feedstock Conversions'!$B$8)-'Rail Costs'!Q303</f>
        <v>93.310944556142701</v>
      </c>
      <c r="AU303" s="4">
        <f>$T303-(AF303*'Feedstock Conversions'!$B$8)-'Rail Costs'!R303</f>
        <v>108.23920271686502</v>
      </c>
      <c r="AV303" s="4">
        <f>$T303-(AG303*'Feedstock Conversions'!$B$8)-'Rail Costs'!S303</f>
        <v>69.765479887452486</v>
      </c>
      <c r="AW303" s="4">
        <f>$T303-(AH303*'Feedstock Conversions'!$B$8)-'Rail Costs'!T303</f>
        <v>109.7948675043403</v>
      </c>
      <c r="AX303" s="4">
        <f>$T303-(AI303*'Feedstock Conversions'!$B$8)-'Rail Costs'!U303</f>
        <v>93.875330648928525</v>
      </c>
      <c r="AY303" s="4">
        <f>$T303-(AJ303*'Feedstock Conversions'!$B$8)-'Rail Costs'!V303</f>
        <v>103.40779833193054</v>
      </c>
      <c r="BH303">
        <f t="shared" si="35"/>
        <v>41</v>
      </c>
      <c r="BI303">
        <f t="shared" si="36"/>
        <v>2024</v>
      </c>
      <c r="BJ303">
        <f t="shared" si="30"/>
        <v>10</v>
      </c>
    </row>
    <row r="304" spans="1:62" x14ac:dyDescent="0.2">
      <c r="A304" s="11">
        <f t="shared" si="37"/>
        <v>45583</v>
      </c>
      <c r="B304" s="4">
        <v>44.18</v>
      </c>
      <c r="C304" s="4">
        <f>DCO!B304+'Rail Costs'!B304</f>
        <v>49.452676371780512</v>
      </c>
      <c r="E304" s="4">
        <f>DCO!C304*'Feedstock Conversions'!B$14</f>
        <v>405.51194624860017</v>
      </c>
      <c r="F304" s="4">
        <f>DCO!C304*'Feedstock Conversions'!B$8</f>
        <v>454.96462262038068</v>
      </c>
      <c r="H304" s="4">
        <f>'Fuel Values'!B304-DCO!I304-DCO!J304-DCO!K304</f>
        <v>217.76904857563005</v>
      </c>
      <c r="I304" s="18">
        <f>('LCFS Values'!$E$6-$AA$4)/1000000*'LCFS Values'!B304*'LCFS Values'!$G$2*100</f>
        <v>54.285951424369962</v>
      </c>
      <c r="J304" s="4">
        <f>'RIN Values'!C304</f>
        <v>105.94499999999999</v>
      </c>
      <c r="K304" s="4">
        <f>'Fixed Credits Value'!B304</f>
        <v>100</v>
      </c>
      <c r="L304" s="4">
        <f t="shared" si="31"/>
        <v>478</v>
      </c>
      <c r="M304" s="4">
        <f>L304/'Feedstock Conversions'!B$21</f>
        <v>60.829727666072792</v>
      </c>
      <c r="O304" s="4">
        <f>'Fuel Values'!C304*100</f>
        <v>211</v>
      </c>
      <c r="P304" s="18">
        <f>('LCFS Values'!$E$5-AB$4)/1000000*'LCFS Values'!B304*'LCFS Values'!$G$2*100</f>
        <v>49.106047819305552</v>
      </c>
      <c r="Q304" s="4">
        <f>'RIN Values'!D304</f>
        <v>120.07099999999998</v>
      </c>
      <c r="R304" s="4">
        <f>'Fixed Credits Value'!B304</f>
        <v>100</v>
      </c>
      <c r="S304" s="4">
        <f>'Fixed Credits Value'!C304</f>
        <v>16</v>
      </c>
      <c r="T304" s="4">
        <f t="shared" si="32"/>
        <v>496.17704781930553</v>
      </c>
      <c r="U304" s="4">
        <f>T304/'Feedstock Conversions'!B$9</f>
        <v>52.925551767392591</v>
      </c>
      <c r="W304" s="4">
        <f t="shared" si="33"/>
        <v>72.488053751399832</v>
      </c>
      <c r="X304" s="4">
        <f t="shared" si="34"/>
        <v>18.177047819305528</v>
      </c>
      <c r="AE304" s="25">
        <f>$B304+'Rail Costs'!K304</f>
        <v>45.498169092945126</v>
      </c>
      <c r="AF304" s="28">
        <v>43.85</v>
      </c>
      <c r="AG304" s="25">
        <f>B304+'Rail Costs'!M304</f>
        <v>48.134507278835386</v>
      </c>
      <c r="AH304" s="25">
        <v>43</v>
      </c>
      <c r="AI304" s="28">
        <v>44.75</v>
      </c>
      <c r="AJ304" s="28">
        <v>44</v>
      </c>
      <c r="AM304" s="4">
        <f>$L304-(AE304*'Feedstock Conversions'!$B$14)-'Rail Costs'!Q304</f>
        <v>100.36290028269893</v>
      </c>
      <c r="AN304" s="4">
        <f>$L304-(AF304*'Feedstock Conversions'!$B$14)-'Rail Costs'!R304</f>
        <v>114.37898935047612</v>
      </c>
      <c r="AO304" s="4">
        <f>$L304-(AG304*'Feedstock Conversions'!$B$14)-'Rail Costs'!S304</f>
        <v>79.453773799898997</v>
      </c>
      <c r="AP304" s="4">
        <f>$L304-(AH304*'Feedstock Conversions'!$B$14)-'Rail Costs'!T304</f>
        <v>121.06465413795139</v>
      </c>
      <c r="AQ304" s="4">
        <f>$L304-(AI304*'Feedstock Conversions'!$B$14)-'Rail Costs'!U304</f>
        <v>106.89511728253962</v>
      </c>
      <c r="AR304" s="4">
        <f>$L304-(AJ304*'Feedstock Conversions'!$B$14)-'Rail Costs'!V304</f>
        <v>111.99758496554168</v>
      </c>
      <c r="AT304" s="4">
        <f>$T304-(AE304*'Feedstock Conversions'!$B$8)-'Rail Costs'!Q304</f>
        <v>73.041779009059312</v>
      </c>
      <c r="AU304" s="4">
        <f>$T304-(AF304*'Feedstock Conversions'!$B$8)-'Rail Costs'!R304</f>
        <v>88.706037169781681</v>
      </c>
      <c r="AV304" s="4">
        <f>$T304-(AG304*'Feedstock Conversions'!$B$8)-'Rail Costs'!S304</f>
        <v>49.49631434036916</v>
      </c>
      <c r="AW304" s="4">
        <f>$T304-(AH304*'Feedstock Conversions'!$B$8)-'Rail Costs'!T304</f>
        <v>96.241701957256922</v>
      </c>
      <c r="AX304" s="4">
        <f>$T304-(AI304*'Feedstock Conversions'!$B$8)-'Rail Costs'!U304</f>
        <v>80.322165101845144</v>
      </c>
      <c r="AY304" s="4">
        <f>$T304-(AJ304*'Feedstock Conversions'!$B$8)-'Rail Costs'!V304</f>
        <v>86.174632784847205</v>
      </c>
      <c r="BH304">
        <f t="shared" si="35"/>
        <v>42</v>
      </c>
      <c r="BI304">
        <f t="shared" si="36"/>
        <v>2024</v>
      </c>
      <c r="BJ304">
        <f t="shared" si="30"/>
        <v>10</v>
      </c>
    </row>
    <row r="305" spans="1:62" x14ac:dyDescent="0.2">
      <c r="A305" s="11">
        <f t="shared" si="37"/>
        <v>45590</v>
      </c>
      <c r="B305" s="4">
        <v>42.88</v>
      </c>
      <c r="C305" s="4">
        <f>DCO!B305+'Rail Costs'!B305</f>
        <v>48.152676371780515</v>
      </c>
      <c r="E305" s="4">
        <f>DCO!C305*'Feedstock Conversions'!B$14</f>
        <v>394.8519462486002</v>
      </c>
      <c r="F305" s="4">
        <f>DCO!C305*'Feedstock Conversions'!B$8</f>
        <v>443.0046226203807</v>
      </c>
      <c r="H305" s="4">
        <f>'Fuel Values'!B305-DCO!I305-DCO!J305-DCO!K305</f>
        <v>215.68924242578635</v>
      </c>
      <c r="I305" s="18">
        <f>('LCFS Values'!$E$6-$AA$4)/1000000*'LCFS Values'!B305*'LCFS Values'!$G$2*100</f>
        <v>50.640757574213701</v>
      </c>
      <c r="J305" s="4">
        <f>'RIN Values'!C305</f>
        <v>105.27000000000001</v>
      </c>
      <c r="K305" s="4">
        <f>'Fixed Credits Value'!B305</f>
        <v>100</v>
      </c>
      <c r="L305" s="4">
        <f t="shared" si="31"/>
        <v>471.6</v>
      </c>
      <c r="M305" s="4">
        <f>L305/'Feedstock Conversions'!B$21</f>
        <v>60.015271061338765</v>
      </c>
      <c r="O305" s="4">
        <f>'Fuel Values'!C305*100</f>
        <v>216.4</v>
      </c>
      <c r="P305" s="18">
        <f>('LCFS Values'!$E$5-AB$4)/1000000*'LCFS Values'!B305*'LCFS Values'!$G$2*100</f>
        <v>45.808674211222218</v>
      </c>
      <c r="Q305" s="4">
        <f>'RIN Values'!D305</f>
        <v>119.30600000000001</v>
      </c>
      <c r="R305" s="4">
        <f>'Fixed Credits Value'!B305</f>
        <v>100</v>
      </c>
      <c r="S305" s="4">
        <f>'Fixed Credits Value'!C305</f>
        <v>16</v>
      </c>
      <c r="T305" s="4">
        <f t="shared" si="32"/>
        <v>497.5146742112222</v>
      </c>
      <c r="U305" s="4">
        <f>T305/'Feedstock Conversions'!B$9</f>
        <v>53.068231915863699</v>
      </c>
      <c r="W305" s="4">
        <f t="shared" si="33"/>
        <v>76.748053751399823</v>
      </c>
      <c r="X305" s="4">
        <f t="shared" si="34"/>
        <v>25.914674211222177</v>
      </c>
      <c r="AE305" s="25">
        <f>$B305+'Rail Costs'!K305</f>
        <v>44.198169092945129</v>
      </c>
      <c r="AF305" s="28">
        <v>43.85</v>
      </c>
      <c r="AG305" s="25">
        <f>B305+'Rail Costs'!M305</f>
        <v>46.834507278835389</v>
      </c>
      <c r="AH305" s="25">
        <v>43.4</v>
      </c>
      <c r="AI305" s="28">
        <v>45</v>
      </c>
      <c r="AJ305" s="28">
        <v>44</v>
      </c>
      <c r="AM305" s="4">
        <f>$L305-(AE305*'Feedstock Conversions'!$B$14)-'Rail Costs'!Q305</f>
        <v>104.62290028269892</v>
      </c>
      <c r="AN305" s="4">
        <f>$L305-(AF305*'Feedstock Conversions'!$B$14)-'Rail Costs'!R305</f>
        <v>107.97898935047614</v>
      </c>
      <c r="AO305" s="4">
        <f>$L305-(AG305*'Feedstock Conversions'!$B$14)-'Rail Costs'!S305</f>
        <v>83.713773799898988</v>
      </c>
      <c r="AP305" s="4">
        <f>$L305-(AH305*'Feedstock Conversions'!$B$14)-'Rail Costs'!T305</f>
        <v>111.38465413795144</v>
      </c>
      <c r="AQ305" s="4">
        <f>$L305-(AI305*'Feedstock Conversions'!$B$14)-'Rail Costs'!U305</f>
        <v>98.445117282539684</v>
      </c>
      <c r="AR305" s="4">
        <f>$L305-(AJ305*'Feedstock Conversions'!$B$14)-'Rail Costs'!V305</f>
        <v>105.5975849655417</v>
      </c>
      <c r="AT305" s="4">
        <f>$T305-(AE305*'Feedstock Conversions'!$B$8)-'Rail Costs'!Q305</f>
        <v>86.339405400975963</v>
      </c>
      <c r="AU305" s="4">
        <f>$T305-(AF305*'Feedstock Conversions'!$B$8)-'Rail Costs'!R305</f>
        <v>90.043663561698352</v>
      </c>
      <c r="AV305" s="4">
        <f>$T305-(AG305*'Feedstock Conversions'!$B$8)-'Rail Costs'!S305</f>
        <v>62.793940732285812</v>
      </c>
      <c r="AW305" s="4">
        <f>$T305-(AH305*'Feedstock Conversions'!$B$8)-'Rail Costs'!T305</f>
        <v>93.899328349173587</v>
      </c>
      <c r="AX305" s="4">
        <f>$T305-(AI305*'Feedstock Conversions'!$B$8)-'Rail Costs'!U305</f>
        <v>79.359791493761861</v>
      </c>
      <c r="AY305" s="4">
        <f>$T305-(AJ305*'Feedstock Conversions'!$B$8)-'Rail Costs'!V305</f>
        <v>87.512259176763877</v>
      </c>
      <c r="BH305">
        <f t="shared" si="35"/>
        <v>43</v>
      </c>
      <c r="BI305">
        <f t="shared" si="36"/>
        <v>2024</v>
      </c>
      <c r="BJ305">
        <f t="shared" si="30"/>
        <v>10</v>
      </c>
    </row>
    <row r="306" spans="1:62" x14ac:dyDescent="0.2">
      <c r="A306" s="11">
        <f t="shared" si="37"/>
        <v>45597</v>
      </c>
      <c r="B306" s="4">
        <v>43.73</v>
      </c>
      <c r="C306" s="4">
        <f>DCO!B306+'Rail Costs'!B306</f>
        <v>49.00267637178051</v>
      </c>
      <c r="E306" s="4">
        <f>DCO!C306*'Feedstock Conversions'!B$14</f>
        <v>401.82194624860017</v>
      </c>
      <c r="F306" s="4">
        <f>DCO!C306*'Feedstock Conversions'!B$8</f>
        <v>450.82462262038064</v>
      </c>
      <c r="H306" s="4">
        <f>'Fuel Values'!B306-DCO!I306-DCO!J306-DCO!K306</f>
        <v>215.99689394089717</v>
      </c>
      <c r="I306" s="18">
        <f>('LCFS Values'!$E$6-$AA$4)/1000000*'LCFS Values'!B306*'LCFS Values'!$G$2*100</f>
        <v>49.308106059102819</v>
      </c>
      <c r="J306" s="4">
        <f>'RIN Values'!C306</f>
        <v>102.795</v>
      </c>
      <c r="K306" s="4">
        <f>'Fixed Credits Value'!B306</f>
        <v>100</v>
      </c>
      <c r="L306" s="4">
        <f t="shared" si="31"/>
        <v>468.1</v>
      </c>
      <c r="M306" s="4">
        <f>L306/'Feedstock Conversions'!B$21</f>
        <v>59.569865105624849</v>
      </c>
      <c r="O306" s="4">
        <f>'Fuel Values'!C306*100</f>
        <v>218.00000000000003</v>
      </c>
      <c r="P306" s="18">
        <f>('LCFS Values'!$E$5-AB$4)/1000000*'LCFS Values'!B306*'LCFS Values'!$G$2*100</f>
        <v>44.603182784611107</v>
      </c>
      <c r="Q306" s="4">
        <f>'RIN Values'!D306</f>
        <v>116.501</v>
      </c>
      <c r="R306" s="4">
        <f>'Fixed Credits Value'!B306</f>
        <v>100</v>
      </c>
      <c r="S306" s="4">
        <f>'Fixed Credits Value'!C306</f>
        <v>16</v>
      </c>
      <c r="T306" s="4">
        <f t="shared" si="32"/>
        <v>495.10418278461111</v>
      </c>
      <c r="U306" s="4">
        <f>T306/'Feedstock Conversions'!B$9</f>
        <v>52.811112830358518</v>
      </c>
      <c r="W306" s="4">
        <f t="shared" si="33"/>
        <v>66.278053751399852</v>
      </c>
      <c r="X306" s="4">
        <f t="shared" si="34"/>
        <v>27.004182784611089</v>
      </c>
      <c r="AE306" s="25">
        <f>$B306+'Rail Costs'!K306</f>
        <v>45.048169092945123</v>
      </c>
      <c r="AF306" s="28">
        <v>44</v>
      </c>
      <c r="AG306" s="25">
        <f>B306+'Rail Costs'!M306</f>
        <v>47.684507278835383</v>
      </c>
      <c r="AH306" s="25">
        <v>44</v>
      </c>
      <c r="AI306" s="28">
        <v>46</v>
      </c>
      <c r="AJ306" s="28">
        <v>44</v>
      </c>
      <c r="AM306" s="4">
        <f>$L306-(AE306*'Feedstock Conversions'!$B$14)-'Rail Costs'!Q306</f>
        <v>94.152900282698951</v>
      </c>
      <c r="AN306" s="4">
        <f>$L306-(AF306*'Feedstock Conversions'!$B$14)-'Rail Costs'!R306</f>
        <v>103.24898935047618</v>
      </c>
      <c r="AO306" s="4">
        <f>$L306-(AG306*'Feedstock Conversions'!$B$14)-'Rail Costs'!S306</f>
        <v>73.243773799899017</v>
      </c>
      <c r="AP306" s="4">
        <f>$L306-(AH306*'Feedstock Conversions'!$B$14)-'Rail Costs'!T306</f>
        <v>102.96465413795143</v>
      </c>
      <c r="AQ306" s="4">
        <f>$L306-(AI306*'Feedstock Conversions'!$B$14)-'Rail Costs'!U306</f>
        <v>86.745117282539638</v>
      </c>
      <c r="AR306" s="4">
        <f>$L306-(AJ306*'Feedstock Conversions'!$B$14)-'Rail Costs'!V306</f>
        <v>102.0975849655417</v>
      </c>
      <c r="AT306" s="4">
        <f>$T306-(AE306*'Feedstock Conversions'!$B$8)-'Rail Costs'!Q306</f>
        <v>76.108913974364938</v>
      </c>
      <c r="AU306" s="4">
        <f>$T306-(AF306*'Feedstock Conversions'!$B$8)-'Rail Costs'!R306</f>
        <v>86.253172135087269</v>
      </c>
      <c r="AV306" s="4">
        <f>$T306-(AG306*'Feedstock Conversions'!$B$8)-'Rail Costs'!S306</f>
        <v>52.56344930567473</v>
      </c>
      <c r="AW306" s="4">
        <f>$T306-(AH306*'Feedstock Conversions'!$B$8)-'Rail Costs'!T306</f>
        <v>85.968836922562517</v>
      </c>
      <c r="AX306" s="4">
        <f>$T306-(AI306*'Feedstock Conversions'!$B$8)-'Rail Costs'!U306</f>
        <v>67.749300067150728</v>
      </c>
      <c r="AY306" s="4">
        <f>$T306-(AJ306*'Feedstock Conversions'!$B$8)-'Rail Costs'!V306</f>
        <v>85.101767750152788</v>
      </c>
      <c r="BH306">
        <f t="shared" si="35"/>
        <v>44</v>
      </c>
      <c r="BI306">
        <f t="shared" si="36"/>
        <v>2024</v>
      </c>
      <c r="BJ306">
        <f t="shared" si="30"/>
        <v>11</v>
      </c>
    </row>
    <row r="307" spans="1:62" x14ac:dyDescent="0.2">
      <c r="A307" s="11">
        <f t="shared" si="37"/>
        <v>45604</v>
      </c>
      <c r="B307" s="49">
        <v>45</v>
      </c>
      <c r="C307" s="4">
        <f>DCO!B307+'Rail Costs'!B307</f>
        <v>50.272676371780513</v>
      </c>
      <c r="E307" s="4">
        <f>DCO!C307*'Feedstock Conversions'!B$14</f>
        <v>412.23594624860016</v>
      </c>
      <c r="F307" s="4">
        <f>DCO!C307*'Feedstock Conversions'!B$8</f>
        <v>462.50862262038066</v>
      </c>
      <c r="H307" s="4">
        <f>'Fuel Values'!B307-DCO!I307-DCO!J307-DCO!K307</f>
        <v>213.56628788045361</v>
      </c>
      <c r="I307" s="18">
        <f>('LCFS Values'!$E$6-$AA$4)/1000000*'LCFS Values'!B307*'LCFS Values'!$G$2*100</f>
        <v>54.638712119546376</v>
      </c>
      <c r="J307" s="4">
        <f>'RIN Values'!C307</f>
        <v>109.095</v>
      </c>
      <c r="K307" s="4">
        <f>'Fixed Credits Value'!B307</f>
        <v>100</v>
      </c>
      <c r="L307" s="4">
        <f t="shared" si="31"/>
        <v>477.3</v>
      </c>
      <c r="M307" s="4">
        <f>L307/'Feedstock Conversions'!B$21</f>
        <v>60.74064647493001</v>
      </c>
      <c r="O307" s="4">
        <f>'Fuel Values'!C307*100</f>
        <v>227.99999999999997</v>
      </c>
      <c r="P307" s="18">
        <f>('LCFS Values'!$E$5-AB$4)/1000000*'LCFS Values'!B307*'LCFS Values'!$G$2*100</f>
        <v>49.425148491055552</v>
      </c>
      <c r="Q307" s="4">
        <f>'RIN Values'!D307</f>
        <v>123.64100000000001</v>
      </c>
      <c r="R307" s="4">
        <f>'Fixed Credits Value'!B307</f>
        <v>100</v>
      </c>
      <c r="S307" s="4">
        <f>'Fixed Credits Value'!C307</f>
        <v>16</v>
      </c>
      <c r="T307" s="4">
        <f t="shared" si="32"/>
        <v>517.06614849105551</v>
      </c>
      <c r="U307" s="4">
        <f>T307/'Feedstock Conversions'!B$9</f>
        <v>55.153722505712587</v>
      </c>
      <c r="W307" s="4">
        <f t="shared" si="33"/>
        <v>65.064053751399854</v>
      </c>
      <c r="X307" s="4">
        <f t="shared" si="34"/>
        <v>39.766148491055503</v>
      </c>
      <c r="AE307" s="25">
        <f>$B307+'Rail Costs'!K307</f>
        <v>46.318169092945126</v>
      </c>
      <c r="AF307" s="28">
        <v>44.8</v>
      </c>
      <c r="AG307" s="25">
        <f>B307+'Rail Costs'!M307</f>
        <v>48.954507278835386</v>
      </c>
      <c r="AH307" s="25">
        <v>44</v>
      </c>
      <c r="AI307" s="28">
        <v>46</v>
      </c>
      <c r="AJ307" s="28">
        <v>44</v>
      </c>
      <c r="AM307" s="4">
        <f>$L307-(AE307*'Feedstock Conversions'!$B$14)-'Rail Costs'!Q307</f>
        <v>92.938900282698953</v>
      </c>
      <c r="AN307" s="4">
        <f>$L307-(AF307*'Feedstock Conversions'!$B$14)-'Rail Costs'!R307</f>
        <v>105.88898935047617</v>
      </c>
      <c r="AO307" s="4">
        <f>$L307-(AG307*'Feedstock Conversions'!$B$14)-'Rail Costs'!S307</f>
        <v>72.029773799899019</v>
      </c>
      <c r="AP307" s="4">
        <f>$L307-(AH307*'Feedstock Conversions'!$B$14)-'Rail Costs'!T307</f>
        <v>112.16465413795142</v>
      </c>
      <c r="AQ307" s="4">
        <f>$L307-(AI307*'Feedstock Conversions'!$B$14)-'Rail Costs'!U307</f>
        <v>95.945117282539627</v>
      </c>
      <c r="AR307" s="4">
        <f>$L307-(AJ307*'Feedstock Conversions'!$B$14)-'Rail Costs'!V307</f>
        <v>111.29758496554169</v>
      </c>
      <c r="AT307" s="4">
        <f>$T307-(AE307*'Feedstock Conversions'!$B$8)-'Rail Costs'!Q307</f>
        <v>86.386879680809315</v>
      </c>
      <c r="AU307" s="4">
        <f>$T307-(AF307*'Feedstock Conversions'!$B$8)-'Rail Costs'!R307</f>
        <v>100.85513784153166</v>
      </c>
      <c r="AV307" s="4">
        <f>$T307-(AG307*'Feedstock Conversions'!$B$8)-'Rail Costs'!S307</f>
        <v>62.841415012119107</v>
      </c>
      <c r="AW307" s="4">
        <f>$T307-(AH307*'Feedstock Conversions'!$B$8)-'Rail Costs'!T307</f>
        <v>107.93080262900692</v>
      </c>
      <c r="AX307" s="4">
        <f>$T307-(AI307*'Feedstock Conversions'!$B$8)-'Rail Costs'!U307</f>
        <v>89.71126577359513</v>
      </c>
      <c r="AY307" s="4">
        <f>$T307-(AJ307*'Feedstock Conversions'!$B$8)-'Rail Costs'!V307</f>
        <v>107.06373345659719</v>
      </c>
      <c r="BH307">
        <f t="shared" si="35"/>
        <v>45</v>
      </c>
      <c r="BI307">
        <f t="shared" si="36"/>
        <v>2024</v>
      </c>
      <c r="BJ307">
        <f t="shared" si="30"/>
        <v>11</v>
      </c>
    </row>
    <row r="308" spans="1:62" x14ac:dyDescent="0.2">
      <c r="A308" s="11">
        <f t="shared" si="37"/>
        <v>45611</v>
      </c>
      <c r="B308" s="49">
        <v>46.5</v>
      </c>
      <c r="C308" s="4">
        <f>DCO!B308+'Rail Costs'!B308</f>
        <v>51.772676371780513</v>
      </c>
      <c r="E308" s="4">
        <f>DCO!C308*'Feedstock Conversions'!B$14</f>
        <v>424.53594624860017</v>
      </c>
      <c r="F308" s="4">
        <f>DCO!C308*'Feedstock Conversions'!B$8</f>
        <v>476.30862262038067</v>
      </c>
      <c r="H308" s="4">
        <f>'Fuel Values'!B308-DCO!I308-DCO!J308-DCO!K308</f>
        <v>214.91924688238913</v>
      </c>
      <c r="I308" s="18">
        <f>('LCFS Values'!$E$6-$AA$4)/1000000*'LCFS Values'!B308*'LCFS Values'!$G$2*100</f>
        <v>59.655753117610885</v>
      </c>
      <c r="J308" s="4">
        <f>'RIN Values'!C308</f>
        <v>109.42500000000001</v>
      </c>
      <c r="K308" s="4">
        <f>'Fixed Credits Value'!B308</f>
        <v>100</v>
      </c>
      <c r="L308" s="4">
        <f t="shared" si="31"/>
        <v>484.00000000000006</v>
      </c>
      <c r="M308" s="4">
        <f>L308/'Feedstock Conversions'!B$21</f>
        <v>61.593280733010957</v>
      </c>
      <c r="O308" s="4">
        <f>'Fuel Values'!C308*100</f>
        <v>227.99999999999997</v>
      </c>
      <c r="P308" s="18">
        <f>('LCFS Values'!$E$5-AB$4)/1000000*'LCFS Values'!B308*'LCFS Values'!$G$2*100</f>
        <v>53.963469155944431</v>
      </c>
      <c r="Q308" s="4">
        <f>'RIN Values'!D308</f>
        <v>124.015</v>
      </c>
      <c r="R308" s="4">
        <f>'Fixed Credits Value'!B308</f>
        <v>100</v>
      </c>
      <c r="S308" s="4">
        <f>'Fixed Credits Value'!C308</f>
        <v>16</v>
      </c>
      <c r="T308" s="4">
        <f t="shared" si="32"/>
        <v>521.97846915594437</v>
      </c>
      <c r="U308" s="4">
        <f>T308/'Feedstock Conversions'!B$9</f>
        <v>55.677703376634064</v>
      </c>
      <c r="W308" s="4">
        <f t="shared" si="33"/>
        <v>59.464053751399888</v>
      </c>
      <c r="X308" s="4">
        <f t="shared" si="34"/>
        <v>37.97846915594431</v>
      </c>
      <c r="AE308" s="25">
        <f>$B308+'Rail Costs'!K308</f>
        <v>47.818169092945126</v>
      </c>
      <c r="AF308" s="28">
        <v>46</v>
      </c>
      <c r="AG308" s="25">
        <f>B308+'Rail Costs'!M308</f>
        <v>50.454507278835386</v>
      </c>
      <c r="AH308" s="25">
        <v>44.9</v>
      </c>
      <c r="AI308" s="28">
        <v>46.552</v>
      </c>
      <c r="AJ308" s="28">
        <v>45.9</v>
      </c>
      <c r="AM308" s="4">
        <f>$L308-(AE308*'Feedstock Conversions'!$B$14)-'Rail Costs'!Q308</f>
        <v>87.338900282698987</v>
      </c>
      <c r="AN308" s="4">
        <f>$L308-(AF308*'Feedstock Conversions'!$B$14)-'Rail Costs'!R308</f>
        <v>102.74898935047618</v>
      </c>
      <c r="AO308" s="4">
        <f>$L308-(AG308*'Feedstock Conversions'!$B$14)-'Rail Costs'!S308</f>
        <v>66.429773799899053</v>
      </c>
      <c r="AP308" s="4">
        <f>$L308-(AH308*'Feedstock Conversions'!$B$14)-'Rail Costs'!T308</f>
        <v>111.48465413795147</v>
      </c>
      <c r="AQ308" s="4">
        <f>$L308-(AI308*'Feedstock Conversions'!$B$14)-'Rail Costs'!U308</f>
        <v>98.118717282539706</v>
      </c>
      <c r="AR308" s="4">
        <f>$L308-(AJ308*'Feedstock Conversions'!$B$14)-'Rail Costs'!V308</f>
        <v>102.41758496554175</v>
      </c>
      <c r="AT308" s="4">
        <f>$T308-(AE308*'Feedstock Conversions'!$B$8)-'Rail Costs'!Q308</f>
        <v>77.499200345698156</v>
      </c>
      <c r="AU308" s="4">
        <f>$T308-(AF308*'Feedstock Conversions'!$B$8)-'Rail Costs'!R308</f>
        <v>94.72745850642049</v>
      </c>
      <c r="AV308" s="4">
        <f>$T308-(AG308*'Feedstock Conversions'!$B$8)-'Rail Costs'!S308</f>
        <v>53.953735677008005</v>
      </c>
      <c r="AW308" s="4">
        <f>$T308-(AH308*'Feedstock Conversions'!$B$8)-'Rail Costs'!T308</f>
        <v>104.5631232938958</v>
      </c>
      <c r="AX308" s="4">
        <f>$T308-(AI308*'Feedstock Conversions'!$B$8)-'Rail Costs'!U308</f>
        <v>89.545186438483995</v>
      </c>
      <c r="AY308" s="4">
        <f>$T308-(AJ308*'Feedstock Conversions'!$B$8)-'Rail Costs'!V308</f>
        <v>94.496054121486026</v>
      </c>
      <c r="BH308">
        <f t="shared" si="35"/>
        <v>46</v>
      </c>
      <c r="BI308">
        <f t="shared" si="36"/>
        <v>2024</v>
      </c>
      <c r="BJ308">
        <f t="shared" si="30"/>
        <v>11</v>
      </c>
    </row>
    <row r="309" spans="1:62" x14ac:dyDescent="0.2">
      <c r="A309" s="11">
        <f t="shared" si="37"/>
        <v>45618</v>
      </c>
      <c r="B309" s="49">
        <v>45.75</v>
      </c>
      <c r="C309" s="4">
        <f>DCO!B309+'Rail Costs'!B309</f>
        <v>51.022676371780513</v>
      </c>
      <c r="E309" s="4">
        <f>DCO!C309*'Feedstock Conversions'!B$14</f>
        <v>418.38594624860019</v>
      </c>
      <c r="F309" s="4">
        <f>DCO!C309*'Feedstock Conversions'!B$8</f>
        <v>469.4086226203807</v>
      </c>
      <c r="H309" s="4">
        <f>'Fuel Values'!B309-DCO!I309-DCO!J309-DCO!K309</f>
        <v>232.41924688238907</v>
      </c>
      <c r="I309" s="18">
        <f>('LCFS Values'!$E$6-$AA$4)/1000000*'LCFS Values'!B309*'LCFS Values'!$G$2*100</f>
        <v>59.655753117610885</v>
      </c>
      <c r="J309" s="4">
        <f>'RIN Values'!C309</f>
        <v>96.225000000000009</v>
      </c>
      <c r="K309" s="4">
        <f>'Fixed Credits Value'!B309</f>
        <v>100</v>
      </c>
      <c r="L309" s="4">
        <f t="shared" si="31"/>
        <v>488.29999999999995</v>
      </c>
      <c r="M309" s="4">
        <f>L309/'Feedstock Conversions'!B$21</f>
        <v>62.140493764316616</v>
      </c>
      <c r="O309" s="4">
        <f>'Fuel Values'!C309*100</f>
        <v>225</v>
      </c>
      <c r="P309" s="18">
        <f>('LCFS Values'!$E$5-AB$4)/1000000*'LCFS Values'!B309*'LCFS Values'!$G$2*100</f>
        <v>53.963469155944431</v>
      </c>
      <c r="Q309" s="4">
        <f>'RIN Values'!D309</f>
        <v>109.05500000000001</v>
      </c>
      <c r="R309" s="4">
        <f>'Fixed Credits Value'!B309</f>
        <v>100</v>
      </c>
      <c r="S309" s="4">
        <f>'Fixed Credits Value'!C309</f>
        <v>16</v>
      </c>
      <c r="T309" s="4">
        <f t="shared" si="32"/>
        <v>504.01846915594444</v>
      </c>
      <c r="U309" s="4">
        <f>T309/'Feedstock Conversions'!B$9</f>
        <v>53.761970043300742</v>
      </c>
      <c r="W309" s="4">
        <f t="shared" si="33"/>
        <v>69.914053751399763</v>
      </c>
      <c r="X309" s="4">
        <f t="shared" si="34"/>
        <v>15.71846915594449</v>
      </c>
      <c r="AE309" s="25">
        <f>$B309+'Rail Costs'!K309</f>
        <v>47.068169092945126</v>
      </c>
      <c r="AF309" s="28">
        <v>45.7</v>
      </c>
      <c r="AG309" s="25">
        <f>B309+'Rail Costs'!M309</f>
        <v>49.704507278835386</v>
      </c>
      <c r="AH309" s="25">
        <v>45.5</v>
      </c>
      <c r="AI309" s="28">
        <v>46.88</v>
      </c>
      <c r="AJ309" s="28">
        <v>46.5</v>
      </c>
      <c r="AM309" s="4">
        <f>$L309-(AE309*'Feedstock Conversions'!$B$14)-'Rail Costs'!Q309</f>
        <v>97.788900282698862</v>
      </c>
      <c r="AN309" s="4">
        <f>$L309-(AF309*'Feedstock Conversions'!$B$14)-'Rail Costs'!R309</f>
        <v>109.50898935047606</v>
      </c>
      <c r="AO309" s="4">
        <f>$L309-(AG309*'Feedstock Conversions'!$B$14)-'Rail Costs'!S309</f>
        <v>76.879773799898928</v>
      </c>
      <c r="AP309" s="4">
        <f>$L309-(AH309*'Feedstock Conversions'!$B$14)-'Rail Costs'!T309</f>
        <v>110.86465413795135</v>
      </c>
      <c r="AQ309" s="4">
        <f>$L309-(AI309*'Feedstock Conversions'!$B$14)-'Rail Costs'!U309</f>
        <v>99.729117282539562</v>
      </c>
      <c r="AR309" s="4">
        <f>$L309-(AJ309*'Feedstock Conversions'!$B$14)-'Rail Costs'!V309</f>
        <v>101.79758496554163</v>
      </c>
      <c r="AT309" s="4">
        <f>$T309-(AE309*'Feedstock Conversions'!$B$8)-'Rail Costs'!Q309</f>
        <v>66.439200345698211</v>
      </c>
      <c r="AU309" s="4">
        <f>$T309-(AF309*'Feedstock Conversions'!$B$8)-'Rail Costs'!R309</f>
        <v>79.527458506420558</v>
      </c>
      <c r="AV309" s="4">
        <f>$T309-(AG309*'Feedstock Conversions'!$B$8)-'Rail Costs'!S309</f>
        <v>42.89373567700806</v>
      </c>
      <c r="AW309" s="4">
        <f>$T309-(AH309*'Feedstock Conversions'!$B$8)-'Rail Costs'!T309</f>
        <v>81.083123293895838</v>
      </c>
      <c r="AX309" s="4">
        <f>$T309-(AI309*'Feedstock Conversions'!$B$8)-'Rail Costs'!U309</f>
        <v>68.567586438484057</v>
      </c>
      <c r="AY309" s="4">
        <f>$T309-(AJ309*'Feedstock Conversions'!$B$8)-'Rail Costs'!V309</f>
        <v>71.016054121486121</v>
      </c>
      <c r="BH309">
        <f t="shared" si="35"/>
        <v>47</v>
      </c>
      <c r="BI309">
        <f t="shared" si="36"/>
        <v>2024</v>
      </c>
      <c r="BJ309">
        <f t="shared" si="30"/>
        <v>11</v>
      </c>
    </row>
    <row r="310" spans="1:62" x14ac:dyDescent="0.2">
      <c r="A310" s="11">
        <v>45625</v>
      </c>
      <c r="B310" s="49">
        <v>44.25</v>
      </c>
      <c r="C310" s="4">
        <f>DCO!B310+'Rail Costs'!B310</f>
        <v>49.522676371780513</v>
      </c>
      <c r="E310" s="4">
        <f>DCO!C310*'Feedstock Conversions'!B$14</f>
        <v>406.08594624860018</v>
      </c>
      <c r="F310" s="4">
        <f>DCO!C310*'Feedstock Conversions'!B$8</f>
        <v>455.60862262038069</v>
      </c>
      <c r="H310" s="4">
        <f>'Fuel Values'!B310-DCO!I310-DCO!J310-DCO!K310</f>
        <v>238.00367090200353</v>
      </c>
      <c r="I310" s="18">
        <f>('LCFS Values'!$E$6-$AA$4)/1000000*'LCFS Values'!B310*'LCFS Values'!$G$2*100</f>
        <v>59.871329097996473</v>
      </c>
      <c r="J310" s="4">
        <f>'RIN Values'!C310</f>
        <v>92.625</v>
      </c>
      <c r="K310" s="4">
        <f>'Fixed Credits Value'!B310</f>
        <v>100</v>
      </c>
      <c r="L310" s="4">
        <f t="shared" si="31"/>
        <v>490.5</v>
      </c>
      <c r="M310" s="4">
        <f>L310/'Feedstock Conversions'!B$21</f>
        <v>62.420463222193945</v>
      </c>
      <c r="O310" s="4">
        <f>'Fuel Values'!C310*100</f>
        <v>250.99999999999997</v>
      </c>
      <c r="P310" s="18">
        <f>('LCFS Values'!$E$5-AB$4)/1000000*'LCFS Values'!B310*'LCFS Values'!$G$2*100</f>
        <v>54.158475122013883</v>
      </c>
      <c r="Q310" s="4">
        <f>'RIN Values'!D310</f>
        <v>104.97499999999999</v>
      </c>
      <c r="R310" s="4">
        <f>'Fixed Credits Value'!B310</f>
        <v>100</v>
      </c>
      <c r="S310" s="4">
        <f>'Fixed Credits Value'!C310</f>
        <v>16</v>
      </c>
      <c r="T310" s="4">
        <f t="shared" si="32"/>
        <v>526.13347512201381</v>
      </c>
      <c r="U310" s="4">
        <f>T310/'Feedstock Conversions'!B$9</f>
        <v>56.120904013014808</v>
      </c>
      <c r="W310" s="4">
        <f t="shared" si="33"/>
        <v>84.41405375139982</v>
      </c>
      <c r="X310" s="4">
        <f t="shared" si="34"/>
        <v>35.633475122013806</v>
      </c>
      <c r="AE310" s="25">
        <f>$B310+'Rail Costs'!K310</f>
        <v>45.568169092945126</v>
      </c>
      <c r="AF310" s="28">
        <v>45.5</v>
      </c>
      <c r="AG310" s="25">
        <f>B310+'Rail Costs'!M310</f>
        <v>48.204507278835386</v>
      </c>
      <c r="AH310" s="25">
        <v>45.5</v>
      </c>
      <c r="AI310" s="28">
        <v>46.88</v>
      </c>
      <c r="AJ310" s="28">
        <v>46.5</v>
      </c>
      <c r="AM310" s="4">
        <f>$L310-(AE310*'Feedstock Conversions'!$B$14)-'Rail Costs'!Q310</f>
        <v>112.28890028269892</v>
      </c>
      <c r="AN310" s="4">
        <f>$L310-(AF310*'Feedstock Conversions'!$B$14)-'Rail Costs'!R310</f>
        <v>113.34898935047615</v>
      </c>
      <c r="AO310" s="4">
        <f>$L310-(AG310*'Feedstock Conversions'!$B$14)-'Rail Costs'!S310</f>
        <v>91.379773799898985</v>
      </c>
      <c r="AP310" s="4">
        <f>$L310-(AH310*'Feedstock Conversions'!$B$14)-'Rail Costs'!T310</f>
        <v>113.06465413795139</v>
      </c>
      <c r="AQ310" s="4">
        <f>$L310-(AI310*'Feedstock Conversions'!$B$14)-'Rail Costs'!U310</f>
        <v>101.92911728253961</v>
      </c>
      <c r="AR310" s="4">
        <f>$L310-(AJ310*'Feedstock Conversions'!$B$14)-'Rail Costs'!V310</f>
        <v>103.99758496554168</v>
      </c>
      <c r="AT310" s="4">
        <f>$T310-(AE310*'Feedstock Conversions'!$B$8)-'Rail Costs'!Q310</f>
        <v>102.35420631176758</v>
      </c>
      <c r="AU310" s="4">
        <f>$T310-(AF310*'Feedstock Conversions'!$B$8)-'Rail Costs'!R310</f>
        <v>103.48246447248995</v>
      </c>
      <c r="AV310" s="4">
        <f>$T310-(AG310*'Feedstock Conversions'!$B$8)-'Rail Costs'!S310</f>
        <v>78.808741643077425</v>
      </c>
      <c r="AW310" s="4">
        <f>$T310-(AH310*'Feedstock Conversions'!$B$8)-'Rail Costs'!T310</f>
        <v>103.1981292599652</v>
      </c>
      <c r="AX310" s="4">
        <f>$T310-(AI310*'Feedstock Conversions'!$B$8)-'Rail Costs'!U310</f>
        <v>90.682592404553418</v>
      </c>
      <c r="AY310" s="4">
        <f>$T310-(AJ310*'Feedstock Conversions'!$B$8)-'Rail Costs'!V310</f>
        <v>93.131060087555483</v>
      </c>
      <c r="BH310">
        <f t="shared" si="35"/>
        <v>48</v>
      </c>
      <c r="BI310">
        <f t="shared" si="36"/>
        <v>2024</v>
      </c>
      <c r="BJ310">
        <f t="shared" si="30"/>
        <v>11</v>
      </c>
    </row>
    <row r="311" spans="1:62" x14ac:dyDescent="0.2">
      <c r="A311" s="11">
        <v>45632</v>
      </c>
      <c r="B311" s="49">
        <v>43.05</v>
      </c>
      <c r="C311" s="4">
        <f>DCO!B311+'Rail Costs'!B311</f>
        <v>48.32267637178051</v>
      </c>
      <c r="E311" s="4">
        <f>DCO!C311*'Feedstock Conversions'!B$14</f>
        <v>396.24594624860015</v>
      </c>
      <c r="F311" s="4">
        <f>DCO!C311*'Feedstock Conversions'!B$8</f>
        <v>444.56862262038067</v>
      </c>
      <c r="H311" s="4">
        <f>'Fuel Values'!B311-DCO!I311-DCO!J311-DCO!K311</f>
        <v>236.92579100007561</v>
      </c>
      <c r="I311" s="18">
        <f>('LCFS Values'!$E$6-$AA$4)/1000000*'LCFS Values'!B311*'LCFS Values'!$G$2*100</f>
        <v>60.949208999924394</v>
      </c>
      <c r="J311" s="4">
        <f>'RIN Values'!C311</f>
        <v>92.625</v>
      </c>
      <c r="K311" s="4">
        <f>'Fixed Credits Value'!B311</f>
        <v>100</v>
      </c>
      <c r="L311" s="4">
        <f t="shared" si="31"/>
        <v>490.5</v>
      </c>
      <c r="M311" s="4">
        <f>L311/'Feedstock Conversions'!B$21</f>
        <v>62.420463222193945</v>
      </c>
      <c r="O311" s="4">
        <f>'Fuel Values'!C311*100</f>
        <v>246</v>
      </c>
      <c r="P311" s="18">
        <f>('LCFS Values'!$E$5-AB$4)/1000000*'LCFS Values'!B311*'LCFS Values'!$G$2*100</f>
        <v>55.133504952361115</v>
      </c>
      <c r="Q311" s="4">
        <f>'RIN Values'!D311</f>
        <v>104.97499999999999</v>
      </c>
      <c r="R311" s="4">
        <f>'Fixed Credits Value'!B311</f>
        <v>100</v>
      </c>
      <c r="S311" s="4">
        <f>'Fixed Credits Value'!C311</f>
        <v>16</v>
      </c>
      <c r="T311" s="4">
        <f t="shared" si="32"/>
        <v>522.10850495236105</v>
      </c>
      <c r="U311" s="4">
        <f>T311/'Feedstock Conversions'!B$9</f>
        <v>55.691573861585177</v>
      </c>
      <c r="W311" s="4">
        <f t="shared" si="33"/>
        <v>94.254053751399852</v>
      </c>
      <c r="X311" s="4">
        <f t="shared" si="34"/>
        <v>31.608504952361045</v>
      </c>
      <c r="AE311" s="25">
        <f>$B311+'Rail Costs'!K311</f>
        <v>44.368169092945124</v>
      </c>
      <c r="AF311" s="28">
        <v>44.3</v>
      </c>
      <c r="AG311" s="25">
        <f>B311+'Rail Costs'!M311</f>
        <v>47.004507278835383</v>
      </c>
      <c r="AH311" s="25">
        <v>43.9</v>
      </c>
      <c r="AI311" s="28">
        <v>46.88</v>
      </c>
      <c r="AJ311" s="28">
        <v>44.1</v>
      </c>
      <c r="AM311" s="4">
        <f>$L311-(AE311*'Feedstock Conversions'!$B$14)-'Rail Costs'!Q311</f>
        <v>122.12890028269895</v>
      </c>
      <c r="AN311" s="4">
        <f>$L311-(AF311*'Feedstock Conversions'!$B$14)-'Rail Costs'!R311</f>
        <v>123.18898935047618</v>
      </c>
      <c r="AO311" s="4">
        <f>$L311-(AG311*'Feedstock Conversions'!$B$14)-'Rail Costs'!S311</f>
        <v>101.21977379989902</v>
      </c>
      <c r="AP311" s="4">
        <f>$L311-(AH311*'Feedstock Conversions'!$B$14)-'Rail Costs'!T311</f>
        <v>126.1846541379514</v>
      </c>
      <c r="AQ311" s="4">
        <f>$L311-(AI311*'Feedstock Conversions'!$B$14)-'Rail Costs'!U311</f>
        <v>101.92911728253961</v>
      </c>
      <c r="AR311" s="4">
        <f>$L311-(AJ311*'Feedstock Conversions'!$B$14)-'Rail Costs'!V311</f>
        <v>123.67758496554163</v>
      </c>
      <c r="AT311" s="4">
        <f>$T311-(AE311*'Feedstock Conversions'!$B$8)-'Rail Costs'!Q311</f>
        <v>109.36923614211484</v>
      </c>
      <c r="AU311" s="4">
        <f>$T311-(AF311*'Feedstock Conversions'!$B$8)-'Rail Costs'!R311</f>
        <v>110.49749430283721</v>
      </c>
      <c r="AV311" s="4">
        <f>$T311-(AG311*'Feedstock Conversions'!$B$8)-'Rail Costs'!S311</f>
        <v>85.823771473424685</v>
      </c>
      <c r="AW311" s="4">
        <f>$T311-(AH311*'Feedstock Conversions'!$B$8)-'Rail Costs'!T311</f>
        <v>113.89315909031247</v>
      </c>
      <c r="AX311" s="4">
        <f>$T311-(AI311*'Feedstock Conversions'!$B$8)-'Rail Costs'!U311</f>
        <v>86.657622234900657</v>
      </c>
      <c r="AY311" s="4">
        <f>$T311-(AJ311*'Feedstock Conversions'!$B$8)-'Rail Costs'!V311</f>
        <v>111.18608991790271</v>
      </c>
      <c r="BH311">
        <f t="shared" si="35"/>
        <v>49</v>
      </c>
      <c r="BI311">
        <f t="shared" si="36"/>
        <v>2024</v>
      </c>
      <c r="BJ311">
        <f t="shared" si="30"/>
        <v>12</v>
      </c>
    </row>
    <row r="312" spans="1:62" x14ac:dyDescent="0.2">
      <c r="A312" s="11">
        <v>45639</v>
      </c>
      <c r="B312" s="49">
        <v>43.43</v>
      </c>
      <c r="C312" s="4">
        <f>DCO!B312+'Rail Costs'!B312</f>
        <v>48.702676371780512</v>
      </c>
      <c r="E312" s="4">
        <f>DCO!C312*'Feedstock Conversions'!B$14</f>
        <v>399.36194624860019</v>
      </c>
      <c r="F312" s="4">
        <f>DCO!C312*'Feedstock Conversions'!B$8</f>
        <v>448.0646226203807</v>
      </c>
      <c r="H312" s="4">
        <f>'Fuel Values'!B312-DCO!I312-DCO!J312-DCO!K312</f>
        <v>234.23407308560485</v>
      </c>
      <c r="I312" s="18">
        <f>('LCFS Values'!$E$6-$AA$4)/1000000*'LCFS Values'!B312*'LCFS Values'!$G$2*100</f>
        <v>59.890926914395173</v>
      </c>
      <c r="J312" s="4">
        <f>'RIN Values'!C312</f>
        <v>96.375</v>
      </c>
      <c r="K312" s="4">
        <f>'Fixed Credits Value'!B312</f>
        <v>100</v>
      </c>
      <c r="L312" s="4">
        <f t="shared" si="31"/>
        <v>490.5</v>
      </c>
      <c r="M312" s="4">
        <f>L312/'Feedstock Conversions'!B$21</f>
        <v>62.420463222193945</v>
      </c>
      <c r="O312" s="4">
        <f>'Fuel Values'!C312*100</f>
        <v>250.99999999999997</v>
      </c>
      <c r="P312" s="18">
        <f>('LCFS Values'!$E$5-AB$4)/1000000*'LCFS Values'!B312*'LCFS Values'!$G$2*100</f>
        <v>54.176202937111107</v>
      </c>
      <c r="Q312" s="4">
        <f>'RIN Values'!D312</f>
        <v>109.22499999999999</v>
      </c>
      <c r="R312" s="4">
        <f>'Fixed Credits Value'!B312</f>
        <v>100</v>
      </c>
      <c r="S312" s="4">
        <f>'Fixed Credits Value'!C312</f>
        <v>16</v>
      </c>
      <c r="T312" s="4">
        <f t="shared" si="32"/>
        <v>530.40120293711107</v>
      </c>
      <c r="U312" s="4">
        <f>T312/'Feedstock Conversions'!B$9</f>
        <v>56.576128313291846</v>
      </c>
      <c r="W312" s="4">
        <f t="shared" si="33"/>
        <v>91.138053751399809</v>
      </c>
      <c r="X312" s="4">
        <f t="shared" si="34"/>
        <v>39.901202937111066</v>
      </c>
      <c r="AE312" s="25">
        <f>$B312+'Rail Costs'!K312</f>
        <v>44.748169092945126</v>
      </c>
      <c r="AF312" s="28">
        <v>44</v>
      </c>
      <c r="AG312" s="25">
        <f>B312+'Rail Costs'!M312</f>
        <v>47.384507278835386</v>
      </c>
      <c r="AH312" s="25">
        <v>42.5</v>
      </c>
      <c r="AI312" s="28">
        <v>46.88</v>
      </c>
      <c r="AJ312" s="28">
        <v>43.5</v>
      </c>
      <c r="AM312" s="4">
        <f>$L312-(AE312*'Feedstock Conversions'!$B$14)-'Rail Costs'!Q312</f>
        <v>119.01290028269891</v>
      </c>
      <c r="AN312" s="4">
        <f>$L312-(AF312*'Feedstock Conversions'!$B$14)-'Rail Costs'!R312</f>
        <v>125.64898935047616</v>
      </c>
      <c r="AO312" s="4">
        <f>$L312-(AG312*'Feedstock Conversions'!$B$14)-'Rail Costs'!S312</f>
        <v>98.103773799898974</v>
      </c>
      <c r="AP312" s="4">
        <f>$L312-(AH312*'Feedstock Conversions'!$B$14)-'Rail Costs'!T312</f>
        <v>137.6646541379514</v>
      </c>
      <c r="AQ312" s="4">
        <f>$L312-(AI312*'Feedstock Conversions'!$B$14)-'Rail Costs'!U312</f>
        <v>101.92911728253961</v>
      </c>
      <c r="AR312" s="4">
        <f>$L312-(AJ312*'Feedstock Conversions'!$B$14)-'Rail Costs'!V312</f>
        <v>128.59758496554164</v>
      </c>
      <c r="AT312" s="4">
        <f>$T312-(AE312*'Feedstock Conversions'!$B$8)-'Rail Costs'!Q312</f>
        <v>114.16593412686488</v>
      </c>
      <c r="AU312" s="4">
        <f>$T312-(AF312*'Feedstock Conversions'!$B$8)-'Rail Costs'!R312</f>
        <v>121.55019228758722</v>
      </c>
      <c r="AV312" s="4">
        <f>$T312-(AG312*'Feedstock Conversions'!$B$8)-'Rail Costs'!S312</f>
        <v>90.620469458174668</v>
      </c>
      <c r="AW312" s="4">
        <f>$T312-(AH312*'Feedstock Conversions'!$B$8)-'Rail Costs'!T312</f>
        <v>135.06585707506247</v>
      </c>
      <c r="AX312" s="4">
        <f>$T312-(AI312*'Feedstock Conversions'!$B$8)-'Rail Costs'!U312</f>
        <v>94.950320219650678</v>
      </c>
      <c r="AY312" s="4">
        <f>$T312-(AJ312*'Feedstock Conversions'!$B$8)-'Rail Costs'!V312</f>
        <v>124.99878790265271</v>
      </c>
      <c r="BH312">
        <f t="shared" si="35"/>
        <v>50</v>
      </c>
      <c r="BI312">
        <f t="shared" si="36"/>
        <v>2024</v>
      </c>
      <c r="BJ312">
        <f t="shared" si="30"/>
        <v>12</v>
      </c>
    </row>
    <row r="313" spans="1:62" x14ac:dyDescent="0.2">
      <c r="A313" s="11">
        <f t="shared" ref="A313:A330" si="38">A312+7</f>
        <v>45646</v>
      </c>
      <c r="B313" s="49">
        <v>42.15</v>
      </c>
      <c r="C313" s="4">
        <f>DCO!B313+'Rail Costs'!B313</f>
        <v>47.422676371780511</v>
      </c>
      <c r="E313" s="4">
        <f>DCO!C313*'Feedstock Conversions'!B$14</f>
        <v>388.86594624860015</v>
      </c>
      <c r="F313" s="4">
        <f>DCO!C313*'Feedstock Conversions'!B$8</f>
        <v>436.28862262038069</v>
      </c>
      <c r="H313" s="4">
        <f>'Fuel Values'!B313-DCO!I313-DCO!J313-DCO!K313</f>
        <v>237.05263814798388</v>
      </c>
      <c r="I313" s="18">
        <f>('LCFS Values'!$E$6-$AA$4)/1000000*'LCFS Values'!B313*'LCFS Values'!$G$2*100</f>
        <v>59.577361852016132</v>
      </c>
      <c r="J313" s="4">
        <f>'RIN Values'!C313</f>
        <v>86.67</v>
      </c>
      <c r="K313" s="4">
        <f>'Fixed Credits Value'!B313</f>
        <v>100</v>
      </c>
      <c r="L313" s="4">
        <f t="shared" si="31"/>
        <v>483.30000000000007</v>
      </c>
      <c r="M313" s="4">
        <f>L313/'Feedstock Conversions'!B$21</f>
        <v>61.504199541868168</v>
      </c>
      <c r="O313" s="4">
        <f>'Fuel Values'!C313*100</f>
        <v>252.99999999999997</v>
      </c>
      <c r="P313" s="18">
        <f>('LCFS Values'!$E$5-AB$4)/1000000*'LCFS Values'!B313*'LCFS Values'!$G$2*100</f>
        <v>53.892557895555548</v>
      </c>
      <c r="Q313" s="4">
        <f>'RIN Values'!D313</f>
        <v>98.225999999999999</v>
      </c>
      <c r="R313" s="4">
        <f>'Fixed Credits Value'!B313</f>
        <v>100</v>
      </c>
      <c r="S313" s="4">
        <f>'Fixed Credits Value'!C313</f>
        <v>16</v>
      </c>
      <c r="T313" s="4">
        <f t="shared" si="32"/>
        <v>521.11855789555557</v>
      </c>
      <c r="U313" s="4">
        <f>T313/'Feedstock Conversions'!B$9</f>
        <v>55.585979508859261</v>
      </c>
      <c r="W313" s="4">
        <f t="shared" si="33"/>
        <v>94.434053751399915</v>
      </c>
      <c r="X313" s="4">
        <f t="shared" si="34"/>
        <v>37.8185578955555</v>
      </c>
      <c r="AE313" s="25">
        <f>$B313+'Rail Costs'!K313</f>
        <v>43.468169092945125</v>
      </c>
      <c r="AF313" s="28">
        <v>44</v>
      </c>
      <c r="AG313" s="25">
        <f>B313+'Rail Costs'!M313</f>
        <v>46.104507278835385</v>
      </c>
      <c r="AH313" s="25">
        <v>42.5</v>
      </c>
      <c r="AI313" s="28">
        <v>46.88</v>
      </c>
      <c r="AJ313" s="28">
        <v>42.9</v>
      </c>
      <c r="AM313" s="4">
        <f>$L313-(AE313*'Feedstock Conversions'!$B$14)-'Rail Costs'!Q313</f>
        <v>122.30890028269901</v>
      </c>
      <c r="AN313" s="4">
        <f>$L313-(AF313*'Feedstock Conversions'!$B$14)-'Rail Costs'!R313</f>
        <v>118.44898935047623</v>
      </c>
      <c r="AO313" s="4">
        <f>$L313-(AG313*'Feedstock Conversions'!$B$14)-'Rail Costs'!S313</f>
        <v>101.39977379989908</v>
      </c>
      <c r="AP313" s="4">
        <f>$L313-(AH313*'Feedstock Conversions'!$B$14)-'Rail Costs'!T313</f>
        <v>130.46465413795147</v>
      </c>
      <c r="AQ313" s="4">
        <f>$L313-(AI313*'Feedstock Conversions'!$B$14)-'Rail Costs'!U313</f>
        <v>94.729117282539676</v>
      </c>
      <c r="AR313" s="4">
        <f>$L313-(AJ313*'Feedstock Conversions'!$B$14)-'Rail Costs'!V313</f>
        <v>126.31758496554173</v>
      </c>
      <c r="AT313" s="4">
        <f>$T313-(AE313*'Feedstock Conversions'!$B$8)-'Rail Costs'!Q313</f>
        <v>116.6592890853094</v>
      </c>
      <c r="AU313" s="4">
        <f>$T313-(AF313*'Feedstock Conversions'!$B$8)-'Rail Costs'!R313</f>
        <v>112.26754724603173</v>
      </c>
      <c r="AV313" s="4">
        <f>$T313-(AG313*'Feedstock Conversions'!$B$8)-'Rail Costs'!S313</f>
        <v>93.113824416619181</v>
      </c>
      <c r="AW313" s="4">
        <f>$T313-(AH313*'Feedstock Conversions'!$B$8)-'Rail Costs'!T313</f>
        <v>125.78321203350698</v>
      </c>
      <c r="AX313" s="4">
        <f>$T313-(AI313*'Feedstock Conversions'!$B$8)-'Rail Costs'!U313</f>
        <v>85.66767517809518</v>
      </c>
      <c r="AY313" s="4">
        <f>$T313-(AJ313*'Feedstock Conversions'!$B$8)-'Rail Costs'!V313</f>
        <v>121.23614286109725</v>
      </c>
      <c r="BH313">
        <f t="shared" si="35"/>
        <v>51</v>
      </c>
      <c r="BI313">
        <f t="shared" si="36"/>
        <v>2024</v>
      </c>
      <c r="BJ313">
        <f t="shared" si="30"/>
        <v>12</v>
      </c>
    </row>
    <row r="314" spans="1:62" x14ac:dyDescent="0.2">
      <c r="A314" s="11">
        <f t="shared" si="38"/>
        <v>45653</v>
      </c>
      <c r="B314" s="49">
        <v>41.75</v>
      </c>
      <c r="C314" s="4">
        <f>DCO!B314+'Rail Costs'!B314</f>
        <v>47.022676371780513</v>
      </c>
      <c r="E314" s="4">
        <f>DCO!C314*'Feedstock Conversions'!B$14</f>
        <v>385.58594624860018</v>
      </c>
      <c r="F314" s="4">
        <f>DCO!C314*'Feedstock Conversions'!B$8</f>
        <v>432.60862262038069</v>
      </c>
      <c r="H314" s="4">
        <f>'Fuel Values'!B314-DCO!I314-DCO!J314-DCO!K314</f>
        <v>227.6026381479839</v>
      </c>
      <c r="I314" s="18">
        <f>('LCFS Values'!$E$6-$AA$4)/1000000*'LCFS Values'!B314*'LCFS Values'!$G$2*100</f>
        <v>59.577361852016132</v>
      </c>
      <c r="J314" s="4">
        <f>'RIN Values'!C314</f>
        <v>85.320000000000007</v>
      </c>
      <c r="K314" s="4">
        <f>'Fixed Credits Value'!B314</f>
        <v>100</v>
      </c>
      <c r="L314" s="4">
        <f t="shared" si="31"/>
        <v>472.5</v>
      </c>
      <c r="M314" s="4">
        <f>L314/'Feedstock Conversions'!B$21</f>
        <v>60.129804021379492</v>
      </c>
      <c r="O314" s="4">
        <f>'Fuel Values'!C314*100</f>
        <v>250.99999999999997</v>
      </c>
      <c r="P314" s="18">
        <f>('LCFS Values'!$E$5-AB$4)/1000000*'LCFS Values'!B314*'LCFS Values'!$G$2*100</f>
        <v>53.892557895555548</v>
      </c>
      <c r="Q314" s="4">
        <f>'RIN Values'!D314</f>
        <v>96.695999999999998</v>
      </c>
      <c r="R314" s="4">
        <f>'Fixed Credits Value'!B314</f>
        <v>100</v>
      </c>
      <c r="S314" s="4">
        <f>'Fixed Credits Value'!C314</f>
        <v>16</v>
      </c>
      <c r="T314" s="4">
        <f t="shared" si="32"/>
        <v>517.58855789555548</v>
      </c>
      <c r="U314" s="4">
        <f>T314/'Feedstock Conversions'!B$9</f>
        <v>55.209446175525919</v>
      </c>
      <c r="W314" s="4">
        <f>L314-E314</f>
        <v>86.91405375139982</v>
      </c>
      <c r="X314" s="4">
        <f t="shared" si="34"/>
        <v>45.088557895555482</v>
      </c>
      <c r="AE314" s="25">
        <f>$B314+'Rail Costs'!K314</f>
        <v>43.068169092945126</v>
      </c>
      <c r="AF314" s="28">
        <v>44</v>
      </c>
      <c r="AG314" s="25">
        <f>B314+'Rail Costs'!M314</f>
        <v>45.704507278835386</v>
      </c>
      <c r="AH314" s="25">
        <v>42.5</v>
      </c>
      <c r="AI314" s="28">
        <v>46.88</v>
      </c>
      <c r="AJ314" s="28">
        <v>42.75</v>
      </c>
      <c r="AM314" s="4">
        <f>$L314-(AE314*'Feedstock Conversions'!$B$14)-'Rail Costs'!Q314</f>
        <v>114.78890028269892</v>
      </c>
      <c r="AN314" s="4">
        <f>$L314-(AF314*'Feedstock Conversions'!$B$14)-'Rail Costs'!R314</f>
        <v>107.64898935047616</v>
      </c>
      <c r="AO314" s="4">
        <f>$L314-(AG314*'Feedstock Conversions'!$B$14)-'Rail Costs'!S314</f>
        <v>93.879773799898985</v>
      </c>
      <c r="AP314" s="4">
        <f>$L314-(AH314*'Feedstock Conversions'!$B$14)-'Rail Costs'!T314</f>
        <v>119.66465413795142</v>
      </c>
      <c r="AQ314" s="4">
        <f>$L314-(AI314*'Feedstock Conversions'!$B$14)-'Rail Costs'!U314</f>
        <v>83.929117282539607</v>
      </c>
      <c r="AR314" s="4">
        <f>$L314-(AJ314*'Feedstock Conversions'!$B$14)-'Rail Costs'!V314</f>
        <v>116.74758496554168</v>
      </c>
      <c r="AT314" s="4">
        <f>$T314-(AE314*'Feedstock Conversions'!$B$8)-'Rail Costs'!Q314</f>
        <v>116.80928908530926</v>
      </c>
      <c r="AU314" s="4">
        <f>$T314-(AF314*'Feedstock Conversions'!$B$8)-'Rail Costs'!R314</f>
        <v>108.73754724603164</v>
      </c>
      <c r="AV314" s="4">
        <f>$T314-(AG314*'Feedstock Conversions'!$B$8)-'Rail Costs'!S314</f>
        <v>93.263824416619101</v>
      </c>
      <c r="AW314" s="4">
        <f>$T314-(AH314*'Feedstock Conversions'!$B$8)-'Rail Costs'!T314</f>
        <v>122.2532120335069</v>
      </c>
      <c r="AX314" s="4">
        <f>$T314-(AI314*'Feedstock Conversions'!$B$8)-'Rail Costs'!U314</f>
        <v>82.137675178095094</v>
      </c>
      <c r="AY314" s="4">
        <f>$T314-(AJ314*'Feedstock Conversions'!$B$8)-'Rail Costs'!V314</f>
        <v>119.08614286109716</v>
      </c>
      <c r="BH314">
        <f t="shared" si="35"/>
        <v>52</v>
      </c>
      <c r="BI314">
        <f t="shared" si="36"/>
        <v>2024</v>
      </c>
      <c r="BJ314">
        <f t="shared" si="30"/>
        <v>12</v>
      </c>
    </row>
    <row r="315" spans="1:62" x14ac:dyDescent="0.2">
      <c r="A315" s="11">
        <f t="shared" si="38"/>
        <v>45660</v>
      </c>
      <c r="B315" s="49">
        <v>41.75</v>
      </c>
      <c r="C315" s="4">
        <f>DCO!B315+'Rail Costs'!B315</f>
        <v>47.022676371780513</v>
      </c>
      <c r="E315" s="4">
        <f>DCO!C315*'Feedstock Conversions'!B$14</f>
        <v>385.58594624860018</v>
      </c>
      <c r="F315" s="4">
        <f>DCO!C315*'Feedstock Conversions'!B$8</f>
        <v>432.60862262038069</v>
      </c>
      <c r="H315" s="4">
        <f>'Fuel Values'!B315-DCO!I315-DCO!J315-DCO!K315</f>
        <v>240.01372549203631</v>
      </c>
      <c r="I315" s="18">
        <f>('LCFS Values'!$E$6-$AA$4)/1000000*'LCFS Values'!B315*'LCFS Values'!$G$2*100</f>
        <v>60.361274507963714</v>
      </c>
      <c r="J315" s="4">
        <f>'RIN Values'!C315</f>
        <v>94.125</v>
      </c>
      <c r="K315" s="25">
        <f>'Fixed Credits Value'!G315</f>
        <v>78</v>
      </c>
      <c r="L315" s="4">
        <f t="shared" si="31"/>
        <v>472.5</v>
      </c>
      <c r="M315" s="4">
        <f>L315/'Feedstock Conversions'!B$21</f>
        <v>60.129804021379492</v>
      </c>
      <c r="O315" s="4">
        <f>'Fuel Values'!C315*100</f>
        <v>264</v>
      </c>
      <c r="P315" s="18">
        <f>('LCFS Values'!$E$5-AB$4)/1000000*'LCFS Values'!B315*'LCFS Values'!$G$2*100</f>
        <v>54.601670499444445</v>
      </c>
      <c r="Q315" s="4">
        <f>'RIN Values'!D315</f>
        <v>106.675</v>
      </c>
      <c r="R315" s="25">
        <f>'Fixed Credits Value'!O315</f>
        <v>75</v>
      </c>
      <c r="S315" s="4">
        <f>'Fixed Credits Value'!C315</f>
        <v>16</v>
      </c>
      <c r="T315" s="4">
        <f t="shared" si="32"/>
        <v>516.27667049944444</v>
      </c>
      <c r="U315" s="4">
        <f>T315/'Feedstock Conversions'!B$9</f>
        <v>55.06951151994074</v>
      </c>
      <c r="W315" s="4">
        <f t="shared" ref="W315:W330" si="39">L315-E315</f>
        <v>86.91405375139982</v>
      </c>
      <c r="X315" s="4">
        <f t="shared" si="34"/>
        <v>43.776670499444435</v>
      </c>
      <c r="AE315" s="25">
        <f>$B315+'Rail Costs'!K315</f>
        <v>43.068169092945126</v>
      </c>
      <c r="AF315" s="28">
        <v>44</v>
      </c>
      <c r="AG315" s="25">
        <f>B315+'Rail Costs'!M315</f>
        <v>45.704507278835386</v>
      </c>
      <c r="AH315" s="25">
        <v>42.5</v>
      </c>
      <c r="AI315" s="28">
        <v>46.88</v>
      </c>
      <c r="AJ315" s="28">
        <v>42.75</v>
      </c>
      <c r="AM315" s="4">
        <f>$L315-(AE315*'Feedstock Conversions'!$B$14)-'Rail Costs'!Q315</f>
        <v>114.78890028269892</v>
      </c>
      <c r="AN315" s="4">
        <f>$L315-(AF315*'Feedstock Conversions'!$B$14)-'Rail Costs'!R315</f>
        <v>107.64898935047616</v>
      </c>
      <c r="AO315" s="4">
        <f>$L315-(AG315*'Feedstock Conversions'!$B$14)-'Rail Costs'!S315</f>
        <v>93.879773799898985</v>
      </c>
      <c r="AP315" s="4">
        <f>$L315-(AH315*'Feedstock Conversions'!$B$14)-'Rail Costs'!T315</f>
        <v>119.66465413795142</v>
      </c>
      <c r="AQ315" s="4">
        <f>$L315-(AI315*'Feedstock Conversions'!$B$14)-'Rail Costs'!U315</f>
        <v>83.929117282539607</v>
      </c>
      <c r="AR315" s="4">
        <f>$L315-(AJ315*'Feedstock Conversions'!$B$14)-'Rail Costs'!V315</f>
        <v>116.74758496554168</v>
      </c>
      <c r="AT315" s="4">
        <f>$T315-(AE315*'Feedstock Conversions'!$B$8)-'Rail Costs'!Q315</f>
        <v>115.49740168919821</v>
      </c>
      <c r="AU315" s="4">
        <f>$T315-(AF315*'Feedstock Conversions'!$B$8)-'Rail Costs'!R315</f>
        <v>107.42565984992059</v>
      </c>
      <c r="AV315" s="4">
        <f>$T315-(AG315*'Feedstock Conversions'!$B$8)-'Rail Costs'!S315</f>
        <v>91.951937020508055</v>
      </c>
      <c r="AW315" s="4">
        <f>$T315-(AH315*'Feedstock Conversions'!$B$8)-'Rail Costs'!T315</f>
        <v>120.94132463739585</v>
      </c>
      <c r="AX315" s="4">
        <f>$T315-(AI315*'Feedstock Conversions'!$B$8)-'Rail Costs'!U315</f>
        <v>80.825787781984047</v>
      </c>
      <c r="AY315" s="4">
        <f>$T315-(AJ315*'Feedstock Conversions'!$B$8)-'Rail Costs'!V315</f>
        <v>117.77425546498611</v>
      </c>
      <c r="BH315">
        <f t="shared" si="35"/>
        <v>1</v>
      </c>
      <c r="BI315">
        <f t="shared" si="36"/>
        <v>2025</v>
      </c>
      <c r="BJ315">
        <f t="shared" si="30"/>
        <v>1</v>
      </c>
    </row>
    <row r="316" spans="1:62" x14ac:dyDescent="0.2">
      <c r="A316" s="11">
        <f t="shared" si="38"/>
        <v>45667</v>
      </c>
      <c r="B316" s="49">
        <v>41.75</v>
      </c>
      <c r="C316" s="4">
        <f>DCO!B316+'Rail Costs'!B316</f>
        <v>47.037390817469202</v>
      </c>
      <c r="E316" s="4">
        <f>DCO!C316*'Feedstock Conversions'!B$14</f>
        <v>385.70660470324742</v>
      </c>
      <c r="F316" s="4">
        <f>DCO!C316*'Feedstock Conversions'!B$8</f>
        <v>432.74399552071662</v>
      </c>
      <c r="H316" s="4">
        <f>'Fuel Values'!B316-DCO!I316-DCO!J316-DCO!K316</f>
        <v>207.29109403029736</v>
      </c>
      <c r="I316" s="18">
        <f>('LCFS Values'!$E$6-$AA$4)/1000000*'LCFS Values'!B316*'LCFS Values'!$G$2*100</f>
        <v>58.283905969702623</v>
      </c>
      <c r="J316" s="4">
        <f>'RIN Values'!C316</f>
        <v>98.925000000000011</v>
      </c>
      <c r="K316" s="25">
        <f>'Fixed Credits Value'!G316</f>
        <v>78</v>
      </c>
      <c r="L316" s="4">
        <f t="shared" si="31"/>
        <v>442.5</v>
      </c>
      <c r="M316" s="4">
        <f>L316/'Feedstock Conversions'!B$21</f>
        <v>56.31203868668873</v>
      </c>
      <c r="O316" s="4">
        <f>'Fuel Values'!C316*100</f>
        <v>267.8</v>
      </c>
      <c r="P316" s="18">
        <f>('LCFS Values'!$E$5-AB$4)/1000000*'LCFS Values'!B316*'LCFS Values'!$G$2*100</f>
        <v>52.722522099138878</v>
      </c>
      <c r="Q316" s="4">
        <f>'RIN Values'!D316</f>
        <v>112.11499999999999</v>
      </c>
      <c r="R316" s="25">
        <f>'Fixed Credits Value'!O316</f>
        <v>75</v>
      </c>
      <c r="S316" s="4">
        <f>'Fixed Credits Value'!C316</f>
        <v>16</v>
      </c>
      <c r="T316" s="4">
        <f t="shared" si="32"/>
        <v>523.63752209913889</v>
      </c>
      <c r="U316" s="4">
        <f>T316/'Feedstock Conversions'!B$9</f>
        <v>55.854669023908151</v>
      </c>
      <c r="W316" s="4">
        <f t="shared" si="39"/>
        <v>56.793395296752578</v>
      </c>
      <c r="X316" s="4">
        <f t="shared" si="34"/>
        <v>81.137522099138891</v>
      </c>
      <c r="AE316" s="25">
        <f>$B316+'Rail Costs'!K316</f>
        <v>43.0718477043673</v>
      </c>
      <c r="AF316" s="28">
        <v>44</v>
      </c>
      <c r="AG316" s="25">
        <f>B316+'Rail Costs'!M316</f>
        <v>45.715543113101901</v>
      </c>
      <c r="AH316" s="25">
        <v>42.5</v>
      </c>
      <c r="AI316" s="28">
        <v>46.88</v>
      </c>
      <c r="AJ316" s="28">
        <v>42.75</v>
      </c>
      <c r="AM316" s="4">
        <f>$L316-(AE316*'Feedstock Conversions'!$B$14)-'Rail Costs'!Q316</f>
        <v>84.75873566903708</v>
      </c>
      <c r="AN316" s="4">
        <f>$L316-(AF316*'Feedstock Conversions'!$B$14)-'Rail Costs'!R316</f>
        <v>77.648989350476157</v>
      </c>
      <c r="AO316" s="4">
        <f>$L316-(AG316*'Feedstock Conversions'!$B$14)-'Rail Costs'!S316</f>
        <v>63.789279958913589</v>
      </c>
      <c r="AP316" s="4">
        <f>$L316-(AH316*'Feedstock Conversions'!$B$14)-'Rail Costs'!T316</f>
        <v>89.664654137951416</v>
      </c>
      <c r="AQ316" s="4">
        <f>$L316-(AI316*'Feedstock Conversions'!$B$14)-'Rail Costs'!U316</f>
        <v>53.9291172825396</v>
      </c>
      <c r="AR316" s="4">
        <f>$L316-(AJ316*'Feedstock Conversions'!$B$14)-'Rail Costs'!V316</f>
        <v>86.747584965541677</v>
      </c>
      <c r="AT316" s="4">
        <f>$T316-(AE316*'Feedstock Conversions'!$B$8)-'Rail Costs'!Q316</f>
        <v>122.82441006380866</v>
      </c>
      <c r="AU316" s="4">
        <f>$T316-(AF316*'Feedstock Conversions'!$B$8)-'Rail Costs'!R316</f>
        <v>114.78651144961505</v>
      </c>
      <c r="AV316" s="4">
        <f>$T316-(AG316*'Feedstock Conversions'!$B$8)-'Rail Costs'!S316</f>
        <v>99.211258944950529</v>
      </c>
      <c r="AW316" s="4">
        <f>$T316-(AH316*'Feedstock Conversions'!$B$8)-'Rail Costs'!T316</f>
        <v>128.30217623709029</v>
      </c>
      <c r="AX316" s="4">
        <f>$T316-(AI316*'Feedstock Conversions'!$B$8)-'Rail Costs'!U316</f>
        <v>88.186639381678503</v>
      </c>
      <c r="AY316" s="4">
        <f>$T316-(AJ316*'Feedstock Conversions'!$B$8)-'Rail Costs'!V316</f>
        <v>125.13510706468057</v>
      </c>
      <c r="BH316">
        <f t="shared" si="35"/>
        <v>2</v>
      </c>
      <c r="BI316">
        <f t="shared" si="36"/>
        <v>2025</v>
      </c>
      <c r="BJ316">
        <f t="shared" si="30"/>
        <v>1</v>
      </c>
    </row>
    <row r="317" spans="1:62" x14ac:dyDescent="0.2">
      <c r="A317" s="11">
        <f t="shared" si="38"/>
        <v>45674</v>
      </c>
      <c r="B317" s="49">
        <v>44</v>
      </c>
      <c r="C317" s="4">
        <f>DCO!B317+'Rail Costs'!B317</f>
        <v>49.287390817469202</v>
      </c>
      <c r="E317" s="4">
        <f>DCO!C317*'Feedstock Conversions'!B$14</f>
        <v>404.15660470324741</v>
      </c>
      <c r="F317" s="4">
        <f>DCO!C317*'Feedstock Conversions'!B$8</f>
        <v>453.44399552071661</v>
      </c>
      <c r="H317" s="4">
        <f>'Fuel Values'!B317-DCO!I317-DCO!J317-DCO!K317</f>
        <v>171.67287656148682</v>
      </c>
      <c r="I317" s="18">
        <f>('LCFS Values'!$E$6-$AA$4)/1000000*'LCFS Values'!B317*'LCFS Values'!$G$2*100</f>
        <v>58.127123438513117</v>
      </c>
      <c r="J317" s="4">
        <f>'RIN Values'!C317</f>
        <v>110.10000000000001</v>
      </c>
      <c r="K317" s="25">
        <f>'Fixed Credits Value'!G317</f>
        <v>78</v>
      </c>
      <c r="L317" s="4">
        <f t="shared" si="31"/>
        <v>417.9</v>
      </c>
      <c r="M317" s="4">
        <f>L317/'Feedstock Conversions'!B$21</f>
        <v>53.181471112242299</v>
      </c>
      <c r="O317" s="4">
        <f>'Fuel Values'!C317*100</f>
        <v>287</v>
      </c>
      <c r="P317" s="18">
        <f>('LCFS Values'!$E$5-AB$4)/1000000*'LCFS Values'!B317*'LCFS Values'!$G$2*100</f>
        <v>52.580699578361113</v>
      </c>
      <c r="Q317" s="4">
        <f>'RIN Values'!D317</f>
        <v>124.78</v>
      </c>
      <c r="R317" s="25">
        <f>'Fixed Credits Value'!O317</f>
        <v>75</v>
      </c>
      <c r="S317" s="4">
        <f>'Fixed Credits Value'!C317</f>
        <v>16</v>
      </c>
      <c r="T317" s="4">
        <f t="shared" si="32"/>
        <v>555.36069957836116</v>
      </c>
      <c r="U317" s="4">
        <f>T317/'Feedstock Conversions'!B$9</f>
        <v>59.238474621691857</v>
      </c>
      <c r="W317" s="4">
        <f t="shared" si="39"/>
        <v>13.743395296752567</v>
      </c>
      <c r="X317" s="4">
        <f t="shared" si="34"/>
        <v>137.46069957836119</v>
      </c>
      <c r="AE317" s="25">
        <f>$B317+'Rail Costs'!K317</f>
        <v>45.3218477043673</v>
      </c>
      <c r="AF317" s="28">
        <v>46.55</v>
      </c>
      <c r="AG317" s="25">
        <f>B317+'Rail Costs'!M317</f>
        <v>47.965543113101901</v>
      </c>
      <c r="AH317" s="25">
        <v>42.5</v>
      </c>
      <c r="AI317" s="28">
        <v>46.88</v>
      </c>
      <c r="AJ317" s="28">
        <v>43.75</v>
      </c>
      <c r="AM317" s="4">
        <f>$L317-(AE317*'Feedstock Conversions'!$B$14)-'Rail Costs'!Q317</f>
        <v>41.708735669037068</v>
      </c>
      <c r="AN317" s="4">
        <f>$L317-(AF317*'Feedstock Conversions'!$B$14)-'Rail Costs'!R317</f>
        <v>32.138989350476166</v>
      </c>
      <c r="AO317" s="4">
        <f>$L317-(AG317*'Feedstock Conversions'!$B$14)-'Rail Costs'!S317</f>
        <v>20.739279958913574</v>
      </c>
      <c r="AP317" s="4">
        <f>$L317-(AH317*'Feedstock Conversions'!$B$14)-'Rail Costs'!T317</f>
        <v>65.064654137951393</v>
      </c>
      <c r="AQ317" s="4">
        <f>$L317-(AI317*'Feedstock Conversions'!$B$14)-'Rail Costs'!U317</f>
        <v>29.329117282539581</v>
      </c>
      <c r="AR317" s="4">
        <f>$L317-(AJ317*'Feedstock Conversions'!$B$14)-'Rail Costs'!V317</f>
        <v>53.947584965541665</v>
      </c>
      <c r="AT317" s="4">
        <f>$T317-(AE317*'Feedstock Conversions'!$B$8)-'Rail Costs'!Q317</f>
        <v>133.84758754303095</v>
      </c>
      <c r="AU317" s="4">
        <f>$T317-(AF317*'Feedstock Conversions'!$B$8)-'Rail Costs'!R317</f>
        <v>123.04968892883734</v>
      </c>
      <c r="AV317" s="4">
        <f>$T317-(AG317*'Feedstock Conversions'!$B$8)-'Rail Costs'!S317</f>
        <v>110.23443642417281</v>
      </c>
      <c r="AW317" s="4">
        <f>$T317-(AH317*'Feedstock Conversions'!$B$8)-'Rail Costs'!T317</f>
        <v>160.02535371631257</v>
      </c>
      <c r="AX317" s="4">
        <f>$T317-(AI317*'Feedstock Conversions'!$B$8)-'Rail Costs'!U317</f>
        <v>119.90981686090078</v>
      </c>
      <c r="AY317" s="4">
        <f>$T317-(AJ317*'Feedstock Conversions'!$B$8)-'Rail Costs'!V317</f>
        <v>147.65828454390285</v>
      </c>
      <c r="BH317">
        <f t="shared" si="35"/>
        <v>3</v>
      </c>
      <c r="BI317">
        <f t="shared" si="36"/>
        <v>2025</v>
      </c>
      <c r="BJ317">
        <f t="shared" si="30"/>
        <v>1</v>
      </c>
    </row>
    <row r="318" spans="1:62" x14ac:dyDescent="0.2">
      <c r="A318" s="11">
        <f t="shared" si="38"/>
        <v>45681</v>
      </c>
      <c r="B318" s="49">
        <v>45.5</v>
      </c>
      <c r="C318" s="4">
        <f>DCO!B318+'Rail Costs'!B318</f>
        <v>50.787390817469202</v>
      </c>
      <c r="E318" s="4">
        <f>DCO!C318*'Feedstock Conversions'!B$14</f>
        <v>416.45660470324742</v>
      </c>
      <c r="F318" s="4">
        <f>DCO!C318*'Feedstock Conversions'!B$8</f>
        <v>467.24399552071662</v>
      </c>
      <c r="H318" s="4">
        <f>'Fuel Values'!B318-DCO!I318-DCO!J318-DCO!K318</f>
        <v>185.89809770665954</v>
      </c>
      <c r="I318" s="18">
        <f>('LCFS Values'!$E$6-$AA$4)/1000000*'LCFS Values'!B318*'LCFS Values'!$G$2*100</f>
        <v>54.726902293340473</v>
      </c>
      <c r="J318" s="4">
        <f>'RIN Values'!C318</f>
        <v>112.875</v>
      </c>
      <c r="K318" s="25">
        <f>'Fixed Credits Value'!G318</f>
        <v>78</v>
      </c>
      <c r="L318" s="4">
        <f t="shared" si="31"/>
        <v>431.5</v>
      </c>
      <c r="M318" s="4">
        <f>L318/'Feedstock Conversions'!B$21</f>
        <v>54.912191397302117</v>
      </c>
      <c r="O318" s="4">
        <f>'Fuel Values'!C318*100</f>
        <v>279.5</v>
      </c>
      <c r="P318" s="18">
        <f>('LCFS Values'!$E$5-AB$4)/1000000*'LCFS Values'!B318*'LCFS Values'!$G$2*100</f>
        <v>49.50492365899305</v>
      </c>
      <c r="Q318" s="4">
        <f>'RIN Values'!D318</f>
        <v>127.925</v>
      </c>
      <c r="R318" s="25">
        <f>'Fixed Credits Value'!O318</f>
        <v>75</v>
      </c>
      <c r="S318" s="4">
        <f>'Fixed Credits Value'!C318</f>
        <v>16</v>
      </c>
      <c r="T318" s="4">
        <f t="shared" si="32"/>
        <v>547.92992365899306</v>
      </c>
      <c r="U318" s="4">
        <f>T318/'Feedstock Conversions'!B$9</f>
        <v>58.44585852362593</v>
      </c>
      <c r="W318" s="4">
        <f t="shared" si="39"/>
        <v>15.043395296752578</v>
      </c>
      <c r="X318" s="4">
        <f t="shared" si="34"/>
        <v>116.42992365899306</v>
      </c>
      <c r="AE318" s="25">
        <f>$B318+'Rail Costs'!K318</f>
        <v>46.8218477043673</v>
      </c>
      <c r="AF318" s="28">
        <v>48.25</v>
      </c>
      <c r="AG318" s="25">
        <f>B318+'Rail Costs'!M318</f>
        <v>49.465543113101901</v>
      </c>
      <c r="AH318" s="25">
        <v>42.5</v>
      </c>
      <c r="AI318" s="28">
        <v>46.88</v>
      </c>
      <c r="AJ318" s="28">
        <v>44</v>
      </c>
      <c r="AM318" s="4">
        <f>$L318-(AE318*'Feedstock Conversions'!$B$14)-'Rail Costs'!Q318</f>
        <v>43.00873566903708</v>
      </c>
      <c r="AN318" s="4">
        <f>$L318-(AF318*'Feedstock Conversions'!$B$14)-'Rail Costs'!R318</f>
        <v>31.798989350476134</v>
      </c>
      <c r="AO318" s="4">
        <f>$L318-(AG318*'Feedstock Conversions'!$B$14)-'Rail Costs'!S318</f>
        <v>22.039279958913585</v>
      </c>
      <c r="AP318" s="4">
        <f>$L318-(AH318*'Feedstock Conversions'!$B$14)-'Rail Costs'!T318</f>
        <v>78.664654137951416</v>
      </c>
      <c r="AQ318" s="4">
        <f>$L318-(AI318*'Feedstock Conversions'!$B$14)-'Rail Costs'!U318</f>
        <v>42.9291172825396</v>
      </c>
      <c r="AR318" s="4">
        <f>$L318-(AJ318*'Feedstock Conversions'!$B$14)-'Rail Costs'!V318</f>
        <v>65.497584965541677</v>
      </c>
      <c r="AT318" s="4">
        <f>$T318-(AE318*'Feedstock Conversions'!$B$8)-'Rail Costs'!Q318</f>
        <v>112.61681162366283</v>
      </c>
      <c r="AU318" s="4">
        <f>$T318-(AF318*'Feedstock Conversions'!$B$8)-'Rail Costs'!R318</f>
        <v>99.978913009469196</v>
      </c>
      <c r="AV318" s="4">
        <f>$T318-(AG318*'Feedstock Conversions'!$B$8)-'Rail Costs'!S318</f>
        <v>89.003660504804756</v>
      </c>
      <c r="AW318" s="4">
        <f>$T318-(AH318*'Feedstock Conversions'!$B$8)-'Rail Costs'!T318</f>
        <v>152.59457779694446</v>
      </c>
      <c r="AX318" s="4">
        <f>$T318-(AI318*'Feedstock Conversions'!$B$8)-'Rail Costs'!U318</f>
        <v>112.47904094153267</v>
      </c>
      <c r="AY318" s="4">
        <f>$T318-(AJ318*'Feedstock Conversions'!$B$8)-'Rail Costs'!V318</f>
        <v>137.92750862453474</v>
      </c>
      <c r="BH318">
        <f t="shared" si="35"/>
        <v>4</v>
      </c>
      <c r="BI318">
        <f t="shared" si="36"/>
        <v>2025</v>
      </c>
      <c r="BJ318">
        <f t="shared" si="30"/>
        <v>1</v>
      </c>
    </row>
    <row r="319" spans="1:62" x14ac:dyDescent="0.2">
      <c r="A319" s="11">
        <f t="shared" si="38"/>
        <v>45688</v>
      </c>
      <c r="B319" s="49">
        <v>46.3</v>
      </c>
      <c r="C319" s="4">
        <f>DCO!B319+'Rail Costs'!B319</f>
        <v>51.587390817469199</v>
      </c>
      <c r="E319" s="4">
        <f>DCO!C319*'Feedstock Conversions'!B$14</f>
        <v>423.01660470324742</v>
      </c>
      <c r="F319" s="4">
        <f>DCO!C319*'Feedstock Conversions'!B$8</f>
        <v>474.60399552071658</v>
      </c>
      <c r="H319" s="4">
        <f>'Fuel Values'!B319-DCO!I319-DCO!J319-DCO!K319</f>
        <v>176.05024509974794</v>
      </c>
      <c r="I319" s="18">
        <f>('LCFS Values'!$E$6-$AA$4)/1000000*'LCFS Values'!B319*'LCFS Values'!$G$2*100</f>
        <v>56.049754900252026</v>
      </c>
      <c r="J319" s="4">
        <f>'RIN Values'!C319</f>
        <v>115.80000000000001</v>
      </c>
      <c r="K319" s="25">
        <f>'Fixed Credits Value'!G319</f>
        <v>78</v>
      </c>
      <c r="L319" s="4">
        <f t="shared" si="31"/>
        <v>425.9</v>
      </c>
      <c r="M319" s="4">
        <f>L319/'Feedstock Conversions'!B$21</f>
        <v>54.199541868159834</v>
      </c>
      <c r="O319" s="4">
        <f>'Fuel Values'!C319*100</f>
        <v>274.8</v>
      </c>
      <c r="P319" s="18">
        <f>('LCFS Values'!$E$5-AB$4)/1000000*'LCFS Values'!B319*'LCFS Values'!$G$2*100</f>
        <v>50.701551178055546</v>
      </c>
      <c r="Q319" s="4">
        <f>'RIN Values'!D319</f>
        <v>131.24</v>
      </c>
      <c r="R319" s="25">
        <f>'Fixed Credits Value'!O319</f>
        <v>75</v>
      </c>
      <c r="S319" s="4">
        <f>'Fixed Credits Value'!C319</f>
        <v>16</v>
      </c>
      <c r="T319" s="4">
        <f t="shared" si="32"/>
        <v>547.74155117805549</v>
      </c>
      <c r="U319" s="4">
        <f>T319/'Feedstock Conversions'!B$9</f>
        <v>58.425765458992586</v>
      </c>
      <c r="W319" s="4">
        <f t="shared" si="39"/>
        <v>2.8833952967525533</v>
      </c>
      <c r="X319" s="4">
        <f t="shared" si="34"/>
        <v>121.84155117805551</v>
      </c>
      <c r="AE319" s="25">
        <f>$B319+'Rail Costs'!K319</f>
        <v>47.621847704367298</v>
      </c>
      <c r="AF319" s="28">
        <v>48.25</v>
      </c>
      <c r="AG319" s="25">
        <f>B319+'Rail Costs'!M319</f>
        <v>50.265543113101899</v>
      </c>
      <c r="AH319" s="25">
        <v>44.3</v>
      </c>
      <c r="AI319" s="28">
        <v>48.152000000000001</v>
      </c>
      <c r="AJ319" s="28">
        <v>46.1</v>
      </c>
      <c r="AM319" s="4">
        <f>$L319-(AE319*'Feedstock Conversions'!$B$14)-'Rail Costs'!Q319</f>
        <v>30.848735669037115</v>
      </c>
      <c r="AN319" s="4">
        <f>$L319-(AF319*'Feedstock Conversions'!$B$14)-'Rail Costs'!R319</f>
        <v>26.198989350476111</v>
      </c>
      <c r="AO319" s="4">
        <f>$L319-(AG319*'Feedstock Conversions'!$B$14)-'Rail Costs'!S319</f>
        <v>9.8792799589135605</v>
      </c>
      <c r="AP319" s="4">
        <f>$L319-(AH319*'Feedstock Conversions'!$B$14)-'Rail Costs'!T319</f>
        <v>58.304654137951403</v>
      </c>
      <c r="AQ319" s="4">
        <f>$L319-(AI319*'Feedstock Conversions'!$B$14)-'Rail Costs'!U319</f>
        <v>26.898717282539618</v>
      </c>
      <c r="AR319" s="4">
        <f>$L319-(AJ319*'Feedstock Conversions'!$B$14)-'Rail Costs'!V319</f>
        <v>42.677584965541627</v>
      </c>
      <c r="AT319" s="4">
        <f>$T319-(AE319*'Feedstock Conversions'!$B$8)-'Rail Costs'!Q319</f>
        <v>105.0684391427253</v>
      </c>
      <c r="AU319" s="4">
        <f>$T319-(AF319*'Feedstock Conversions'!$B$8)-'Rail Costs'!R319</f>
        <v>99.790540528531622</v>
      </c>
      <c r="AV319" s="4">
        <f>$T319-(AG319*'Feedstock Conversions'!$B$8)-'Rail Costs'!S319</f>
        <v>81.455288023867169</v>
      </c>
      <c r="AW319" s="4">
        <f>$T319-(AH319*'Feedstock Conversions'!$B$8)-'Rail Costs'!T319</f>
        <v>135.84620531600689</v>
      </c>
      <c r="AX319" s="4">
        <f>$T319-(AI319*'Feedstock Conversions'!$B$8)-'Rail Costs'!U319</f>
        <v>100.58826846059515</v>
      </c>
      <c r="AY319" s="4">
        <f>$T319-(AJ319*'Feedstock Conversions'!$B$8)-'Rail Costs'!V319</f>
        <v>118.41913614359711</v>
      </c>
      <c r="BH319">
        <f t="shared" si="35"/>
        <v>5</v>
      </c>
      <c r="BI319">
        <f t="shared" si="36"/>
        <v>2025</v>
      </c>
      <c r="BJ319">
        <f t="shared" si="30"/>
        <v>1</v>
      </c>
    </row>
    <row r="320" spans="1:62" x14ac:dyDescent="0.2">
      <c r="A320" s="11">
        <f t="shared" si="38"/>
        <v>45695</v>
      </c>
      <c r="B320" s="49">
        <v>47.5</v>
      </c>
      <c r="C320" s="4">
        <f>DCO!B320+'Rail Costs'!B320</f>
        <v>52.787390817469202</v>
      </c>
      <c r="E320" s="4">
        <f>DCO!C320*'Feedstock Conversions'!B$14</f>
        <v>432.8566047032474</v>
      </c>
      <c r="F320" s="4">
        <f>DCO!C320*'Feedstock Conversions'!B$8</f>
        <v>485.6439955207166</v>
      </c>
      <c r="H320" s="4">
        <f>'Fuel Values'!B320-DCO!I320-DCO!J320-DCO!K320</f>
        <v>161.43241978785284</v>
      </c>
      <c r="I320" s="18">
        <f>('LCFS Values'!$E$6-$AA$4)/1000000*'LCFS Values'!B320*'LCFS Values'!$G$2*100</f>
        <v>57.617580212147182</v>
      </c>
      <c r="J320" s="4">
        <f>'RIN Values'!C320</f>
        <v>123.44999999999999</v>
      </c>
      <c r="K320" s="25">
        <f>'Fixed Credits Value'!G320</f>
        <v>78</v>
      </c>
      <c r="L320" s="4">
        <f t="shared" si="31"/>
        <v>420.5</v>
      </c>
      <c r="M320" s="4">
        <f>L320/'Feedstock Conversions'!B$21</f>
        <v>53.512344107915503</v>
      </c>
      <c r="O320" s="4">
        <f>'Fuel Values'!C320*100</f>
        <v>268.40000000000003</v>
      </c>
      <c r="P320" s="18">
        <f>('LCFS Values'!$E$5-AB$4)/1000000*'LCFS Values'!B320*'LCFS Values'!$G$2*100</f>
        <v>52.119776385833326</v>
      </c>
      <c r="Q320" s="4">
        <f>'RIN Values'!D320</f>
        <v>139.91</v>
      </c>
      <c r="R320" s="25">
        <f>'Fixed Credits Value'!O320</f>
        <v>75</v>
      </c>
      <c r="S320" s="4">
        <f>'Fixed Credits Value'!C320</f>
        <v>16</v>
      </c>
      <c r="T320" s="4">
        <f t="shared" si="32"/>
        <v>551.42977638583329</v>
      </c>
      <c r="U320" s="4">
        <f>T320/'Feedstock Conversions'!B$9</f>
        <v>58.819176147822219</v>
      </c>
      <c r="W320" s="4">
        <f t="shared" si="39"/>
        <v>-12.356604703247399</v>
      </c>
      <c r="X320" s="4">
        <f t="shared" si="34"/>
        <v>130.92977638583329</v>
      </c>
      <c r="AE320" s="25">
        <f>$B320+'Rail Costs'!K320</f>
        <v>48.8218477043673</v>
      </c>
      <c r="AF320" s="28">
        <v>48.25</v>
      </c>
      <c r="AG320" s="25">
        <f>B320+'Rail Costs'!M320</f>
        <v>51.465543113101901</v>
      </c>
      <c r="AH320" s="25">
        <v>45.5</v>
      </c>
      <c r="AI320" s="28">
        <v>48.95</v>
      </c>
      <c r="AJ320" s="28">
        <v>48.5</v>
      </c>
      <c r="AM320" s="4">
        <f>$L320-(AE320*'Feedstock Conversions'!$B$14)-'Rail Costs'!Q320</f>
        <v>15.608735669037106</v>
      </c>
      <c r="AN320" s="4">
        <f>$L320-(AF320*'Feedstock Conversions'!$B$14)-'Rail Costs'!R320</f>
        <v>20.798989350476134</v>
      </c>
      <c r="AO320" s="4">
        <f>$L320-(AG320*'Feedstock Conversions'!$B$14)-'Rail Costs'!S320</f>
        <v>-5.3607200410864477</v>
      </c>
      <c r="AP320" s="4">
        <f>$L320-(AH320*'Feedstock Conversions'!$B$14)-'Rail Costs'!T320</f>
        <v>43.064654137951393</v>
      </c>
      <c r="AQ320" s="4">
        <f>$L320-(AI320*'Feedstock Conversions'!$B$14)-'Rail Costs'!U320</f>
        <v>14.955117282539614</v>
      </c>
      <c r="AR320" s="4">
        <f>$L320-(AJ320*'Feedstock Conversions'!$B$14)-'Rail Costs'!V320</f>
        <v>17.597584965541643</v>
      </c>
      <c r="AT320" s="4">
        <f>$T320-(AE320*'Feedstock Conversions'!$B$8)-'Rail Costs'!Q320</f>
        <v>97.716664350503081</v>
      </c>
      <c r="AU320" s="4">
        <f>$T320-(AF320*'Feedstock Conversions'!$B$8)-'Rail Costs'!R320</f>
        <v>103.47876573630943</v>
      </c>
      <c r="AV320" s="4">
        <f>$T320-(AG320*'Feedstock Conversions'!$B$8)-'Rail Costs'!S320</f>
        <v>74.103513231644953</v>
      </c>
      <c r="AW320" s="4">
        <f>$T320-(AH320*'Feedstock Conversions'!$B$8)-'Rail Costs'!T320</f>
        <v>128.49443052378467</v>
      </c>
      <c r="AX320" s="4">
        <f>$T320-(AI320*'Feedstock Conversions'!$B$8)-'Rail Costs'!U320</f>
        <v>96.934893668372922</v>
      </c>
      <c r="AY320" s="4">
        <f>$T320-(AJ320*'Feedstock Conversions'!$B$8)-'Rail Costs'!V320</f>
        <v>100.02736135137494</v>
      </c>
      <c r="BH320">
        <f t="shared" si="35"/>
        <v>6</v>
      </c>
      <c r="BI320">
        <f t="shared" si="36"/>
        <v>2025</v>
      </c>
      <c r="BJ320">
        <f t="shared" si="30"/>
        <v>2</v>
      </c>
    </row>
    <row r="321" spans="1:62" x14ac:dyDescent="0.2">
      <c r="A321" s="11">
        <f t="shared" si="38"/>
        <v>45702</v>
      </c>
      <c r="B321" s="49">
        <v>48.5</v>
      </c>
      <c r="C321" s="4">
        <f>DCO!B321+'Rail Costs'!B321</f>
        <v>53.787390817469202</v>
      </c>
      <c r="E321" s="4">
        <f>DCO!C321*'Feedstock Conversions'!B$14</f>
        <v>441.05660470324744</v>
      </c>
      <c r="F321" s="4">
        <f>DCO!C321*'Feedstock Conversions'!B$8</f>
        <v>494.84399552071665</v>
      </c>
      <c r="H321" s="4">
        <f>'Fuel Values'!B321-DCO!I321-DCO!J321-DCO!K321</f>
        <v>166.94196301421874</v>
      </c>
      <c r="I321" s="18">
        <f>('LCFS Values'!$E$6-$AA$4)/1000000*'LCFS Values'!B321*'LCFS Values'!$G$2*100</f>
        <v>57.108036985781254</v>
      </c>
      <c r="J321" s="4">
        <f>'RIN Values'!C321</f>
        <v>129.14999999999998</v>
      </c>
      <c r="K321" s="25">
        <f>'Fixed Credits Value'!G321</f>
        <v>78</v>
      </c>
      <c r="L321" s="4">
        <f t="shared" si="31"/>
        <v>431.2</v>
      </c>
      <c r="M321" s="4">
        <f>L321/'Feedstock Conversions'!B$21</f>
        <v>54.874013743955203</v>
      </c>
      <c r="O321" s="4">
        <f>'Fuel Values'!C321*100</f>
        <v>273.40000000000003</v>
      </c>
      <c r="P321" s="18">
        <f>('LCFS Values'!$E$5-AB$4)/1000000*'LCFS Values'!B321*'LCFS Values'!$G$2*100</f>
        <v>51.658853193305546</v>
      </c>
      <c r="Q321" s="4">
        <f>'RIN Values'!D321</f>
        <v>146.36999999999998</v>
      </c>
      <c r="R321" s="25">
        <f>'Fixed Credits Value'!O321</f>
        <v>75</v>
      </c>
      <c r="S321" s="4">
        <f>'Fixed Credits Value'!C321</f>
        <v>16</v>
      </c>
      <c r="T321" s="4">
        <f t="shared" si="32"/>
        <v>562.42885319330549</v>
      </c>
      <c r="U321" s="4">
        <f>T321/'Feedstock Conversions'!B$9</f>
        <v>59.992411007285916</v>
      </c>
      <c r="W321" s="4">
        <f t="shared" si="39"/>
        <v>-9.8566047032474557</v>
      </c>
      <c r="X321" s="4">
        <f t="shared" si="34"/>
        <v>131.2288531933055</v>
      </c>
      <c r="AE321" s="25">
        <f>$B321+'Rail Costs'!K321</f>
        <v>49.8218477043673</v>
      </c>
      <c r="AF321" s="28">
        <v>48.85</v>
      </c>
      <c r="AG321" s="25">
        <f>B321+'Rail Costs'!M321</f>
        <v>52.465543113101901</v>
      </c>
      <c r="AH321" s="25">
        <v>46.7</v>
      </c>
      <c r="AI321" s="28">
        <v>49.7</v>
      </c>
      <c r="AJ321" s="28">
        <v>49.4</v>
      </c>
      <c r="AM321" s="4">
        <f>$L321-(AE321*'Feedstock Conversions'!$B$14)-'Rail Costs'!Q321</f>
        <v>18.108735669037106</v>
      </c>
      <c r="AN321" s="4">
        <f>$L321-(AF321*'Feedstock Conversions'!$B$14)-'Rail Costs'!R321</f>
        <v>26.578989350476107</v>
      </c>
      <c r="AO321" s="4">
        <f>$L321-(AG321*'Feedstock Conversions'!$B$14)-'Rail Costs'!S321</f>
        <v>-2.8607200410864477</v>
      </c>
      <c r="AP321" s="4">
        <f>$L321-(AH321*'Feedstock Conversions'!$B$14)-'Rail Costs'!T321</f>
        <v>43.92465413795135</v>
      </c>
      <c r="AQ321" s="4">
        <f>$L321-(AI321*'Feedstock Conversions'!$B$14)-'Rail Costs'!U321</f>
        <v>19.505117282539626</v>
      </c>
      <c r="AR321" s="4">
        <f>$L321-(AJ321*'Feedstock Conversions'!$B$14)-'Rail Costs'!V321</f>
        <v>20.917584965541693</v>
      </c>
      <c r="AT321" s="4">
        <f>$T321-(AE321*'Feedstock Conversions'!$B$8)-'Rail Costs'!Q321</f>
        <v>99.515741157975285</v>
      </c>
      <c r="AU321" s="4">
        <f>$T321-(AF321*'Feedstock Conversions'!$B$8)-'Rail Costs'!R321</f>
        <v>108.95784254378164</v>
      </c>
      <c r="AV321" s="4">
        <f>$T321-(AG321*'Feedstock Conversions'!$B$8)-'Rail Costs'!S321</f>
        <v>75.902590039117158</v>
      </c>
      <c r="AW321" s="4">
        <f>$T321-(AH321*'Feedstock Conversions'!$B$8)-'Rail Costs'!T321</f>
        <v>128.45350733125684</v>
      </c>
      <c r="AX321" s="4">
        <f>$T321-(AI321*'Feedstock Conversions'!$B$8)-'Rail Costs'!U321</f>
        <v>101.03397047584508</v>
      </c>
      <c r="AY321" s="4">
        <f>$T321-(AJ321*'Feedstock Conversions'!$B$8)-'Rail Costs'!V321</f>
        <v>102.74643815884716</v>
      </c>
      <c r="BH321">
        <f t="shared" si="35"/>
        <v>7</v>
      </c>
      <c r="BI321">
        <f t="shared" si="36"/>
        <v>2025</v>
      </c>
      <c r="BJ321">
        <f t="shared" si="30"/>
        <v>2</v>
      </c>
    </row>
    <row r="322" spans="1:62" x14ac:dyDescent="0.2">
      <c r="A322" s="11">
        <f t="shared" si="38"/>
        <v>45709</v>
      </c>
      <c r="B322" s="49">
        <v>51.94</v>
      </c>
      <c r="C322" s="4">
        <f>DCO!B322+'Rail Costs'!B322</f>
        <v>57.2273908174692</v>
      </c>
      <c r="E322" s="4">
        <f>DCO!C322*'Feedstock Conversions'!B$14</f>
        <v>469.26460470324741</v>
      </c>
      <c r="F322" s="4">
        <f>DCO!C322*'Feedstock Conversions'!B$8</f>
        <v>526.49199552071661</v>
      </c>
      <c r="H322" s="4">
        <f>'Fuel Values'!B322-DCO!I322-DCO!J322-DCO!K322</f>
        <v>171.74796123157762</v>
      </c>
      <c r="I322" s="18">
        <f>('LCFS Values'!$E$6-$AA$4)/1000000*'LCFS Values'!B322*'LCFS Values'!$G$2*100</f>
        <v>53.502038768422381</v>
      </c>
      <c r="J322" s="4">
        <f>'RIN Values'!C322</f>
        <v>135.75</v>
      </c>
      <c r="K322" s="25">
        <f>'Fixed Credits Value'!G322</f>
        <v>78</v>
      </c>
      <c r="L322" s="4">
        <f t="shared" si="31"/>
        <v>439</v>
      </c>
      <c r="M322" s="4">
        <f>L322/'Feedstock Conversions'!B$21</f>
        <v>55.866632730974807</v>
      </c>
      <c r="O322" s="4">
        <f>'Fuel Values'!C322*100</f>
        <v>272.75</v>
      </c>
      <c r="P322" s="18">
        <f>('LCFS Values'!$E$5-AB$4)/1000000*'LCFS Values'!B322*'LCFS Values'!$G$2*100</f>
        <v>48.396935215416661</v>
      </c>
      <c r="Q322" s="4">
        <f>'RIN Values'!D322</f>
        <v>153.85</v>
      </c>
      <c r="R322" s="25">
        <f>'Fixed Credits Value'!O322</f>
        <v>75</v>
      </c>
      <c r="S322" s="4">
        <f>'Fixed Credits Value'!C322</f>
        <v>16</v>
      </c>
      <c r="T322" s="4">
        <f t="shared" si="32"/>
        <v>565.99693521541667</v>
      </c>
      <c r="U322" s="4">
        <f>T322/'Feedstock Conversions'!B$9</f>
        <v>60.373006422977781</v>
      </c>
      <c r="W322" s="4">
        <f t="shared" si="39"/>
        <v>-30.264604703247414</v>
      </c>
      <c r="X322" s="4">
        <f t="shared" si="34"/>
        <v>126.99693521541667</v>
      </c>
      <c r="AE322" s="25">
        <f>$B322+'Rail Costs'!K322</f>
        <v>53.261847704367298</v>
      </c>
      <c r="AF322" s="28">
        <v>50</v>
      </c>
      <c r="AG322" s="25">
        <f>B322+'Rail Costs'!M322</f>
        <v>55.905543113101899</v>
      </c>
      <c r="AH322" s="25">
        <v>48.5</v>
      </c>
      <c r="AI322" s="28">
        <v>51.5</v>
      </c>
      <c r="AJ322" s="28">
        <v>51.75</v>
      </c>
      <c r="AM322" s="4">
        <f>$L322-(AE322*'Feedstock Conversions'!$B$14)-'Rail Costs'!Q322</f>
        <v>-2.2992643309628527</v>
      </c>
      <c r="AN322" s="4">
        <f>$L322-(AF322*'Feedstock Conversions'!$B$14)-'Rail Costs'!R322</f>
        <v>24.948989350476168</v>
      </c>
      <c r="AO322" s="4">
        <f>$L322-(AG322*'Feedstock Conversions'!$B$14)-'Rail Costs'!S322</f>
        <v>-23.268720041086407</v>
      </c>
      <c r="AP322" s="4">
        <f>$L322-(AH322*'Feedstock Conversions'!$B$14)-'Rail Costs'!T322</f>
        <v>36.964654137951371</v>
      </c>
      <c r="AQ322" s="4">
        <f>$L322-(AI322*'Feedstock Conversions'!$B$14)-'Rail Costs'!U322</f>
        <v>12.545117282539646</v>
      </c>
      <c r="AR322" s="4">
        <f>$L322-(AJ322*'Feedstock Conversions'!$B$14)-'Rail Costs'!V322</f>
        <v>9.4475849655416653</v>
      </c>
      <c r="AT322" s="4">
        <f>$T322-(AE322*'Feedstock Conversions'!$B$8)-'Rail Costs'!Q322</f>
        <v>71.435823180086501</v>
      </c>
      <c r="AU322" s="4">
        <f>$T322-(AF322*'Feedstock Conversions'!$B$8)-'Rail Costs'!R322</f>
        <v>101.94592456589284</v>
      </c>
      <c r="AV322" s="4">
        <f>$T322-(AG322*'Feedstock Conversions'!$B$8)-'Rail Costs'!S322</f>
        <v>47.822672061228324</v>
      </c>
      <c r="AW322" s="4">
        <f>$T322-(AH322*'Feedstock Conversions'!$B$8)-'Rail Costs'!T322</f>
        <v>115.46158935336804</v>
      </c>
      <c r="AX322" s="4">
        <f>$T322-(AI322*'Feedstock Conversions'!$B$8)-'Rail Costs'!U322</f>
        <v>88.04205249795632</v>
      </c>
      <c r="AY322" s="4">
        <f>$T322-(AJ322*'Feedstock Conversions'!$B$8)-'Rail Costs'!V322</f>
        <v>84.694520180958335</v>
      </c>
      <c r="BH322">
        <f t="shared" si="35"/>
        <v>8</v>
      </c>
      <c r="BI322">
        <f t="shared" si="36"/>
        <v>2025</v>
      </c>
      <c r="BJ322">
        <f t="shared" si="30"/>
        <v>2</v>
      </c>
    </row>
    <row r="323" spans="1:62" x14ac:dyDescent="0.2">
      <c r="A323" s="11">
        <f t="shared" si="38"/>
        <v>45716</v>
      </c>
      <c r="B323" s="49">
        <v>52</v>
      </c>
      <c r="C323" s="4">
        <f>DCO!B323+'Rail Costs'!B323</f>
        <v>57.287390817469202</v>
      </c>
      <c r="E323" s="4">
        <f>DCO!C323*'Feedstock Conversions'!B$14</f>
        <v>469.75660470324743</v>
      </c>
      <c r="F323" s="4">
        <f>DCO!C323*'Feedstock Conversions'!B$8</f>
        <v>527.04399552071663</v>
      </c>
      <c r="H323" s="4">
        <f>'Fuel Values'!B323-DCO!I323-DCO!J323-DCO!K323</f>
        <v>175.02454545600807</v>
      </c>
      <c r="I323" s="18">
        <f>('LCFS Values'!$E$6-$AA$4)/1000000*'LCFS Values'!B323*'LCFS Values'!$G$2*100</f>
        <v>47.975454543991937</v>
      </c>
      <c r="J323" s="4">
        <f>'RIN Values'!C323</f>
        <v>123</v>
      </c>
      <c r="K323" s="25">
        <f>'Fixed Credits Value'!G323</f>
        <v>78</v>
      </c>
      <c r="L323" s="4">
        <f t="shared" si="31"/>
        <v>424</v>
      </c>
      <c r="M323" s="4">
        <f>L323/'Feedstock Conversions'!B$21</f>
        <v>53.957750063629426</v>
      </c>
      <c r="O323" s="4">
        <f>'Fuel Values'!C323*100</f>
        <v>265.39999999999998</v>
      </c>
      <c r="P323" s="18">
        <f>('LCFS Values'!$E$5-AB$4)/1000000*'LCFS Values'!B323*'LCFS Values'!$G$2*100</f>
        <v>43.397691357999996</v>
      </c>
      <c r="Q323" s="4">
        <f>'RIN Values'!D323</f>
        <v>139.4</v>
      </c>
      <c r="R323" s="25">
        <f>'Fixed Credits Value'!O323</f>
        <v>75</v>
      </c>
      <c r="S323" s="4">
        <f>'Fixed Credits Value'!C323</f>
        <v>16</v>
      </c>
      <c r="T323" s="4">
        <f t="shared" si="32"/>
        <v>539.19769135799993</v>
      </c>
      <c r="U323" s="4">
        <f>T323/'Feedstock Conversions'!B$9</f>
        <v>57.514420411519993</v>
      </c>
      <c r="W323" s="4">
        <f t="shared" si="39"/>
        <v>-45.756604703247433</v>
      </c>
      <c r="X323" s="4">
        <f t="shared" si="34"/>
        <v>115.19769135799993</v>
      </c>
      <c r="AE323" s="25">
        <f>$B323+'Rail Costs'!K323</f>
        <v>53.3218477043673</v>
      </c>
      <c r="AF323" s="28">
        <v>50.3</v>
      </c>
      <c r="AG323" s="25">
        <f>B323+'Rail Costs'!M323</f>
        <v>55.965543113101901</v>
      </c>
      <c r="AH323" s="25">
        <v>48.5</v>
      </c>
      <c r="AI323" s="28">
        <v>51.5</v>
      </c>
      <c r="AJ323" s="28">
        <v>51.7</v>
      </c>
      <c r="AM323" s="4">
        <f>$L323-(AE323*'Feedstock Conversions'!$B$14)-'Rail Costs'!Q323</f>
        <v>-17.791264330962871</v>
      </c>
      <c r="AN323" s="4">
        <f>$L323-(AF323*'Feedstock Conversions'!$B$14)-'Rail Costs'!R323</f>
        <v>7.4889893504761869</v>
      </c>
      <c r="AO323" s="4">
        <f>$L323-(AG323*'Feedstock Conversions'!$B$14)-'Rail Costs'!S323</f>
        <v>-38.760720041086422</v>
      </c>
      <c r="AP323" s="4">
        <f>$L323-(AH323*'Feedstock Conversions'!$B$14)-'Rail Costs'!T323</f>
        <v>21.964654137951371</v>
      </c>
      <c r="AQ323" s="4">
        <f>$L323-(AI323*'Feedstock Conversions'!$B$14)-'Rail Costs'!U323</f>
        <v>-2.4548827174603547</v>
      </c>
      <c r="AR323" s="4">
        <f>$L323-(AJ323*'Feedstock Conversions'!$B$14)-'Rail Costs'!V323</f>
        <v>-5.1424150344583666</v>
      </c>
      <c r="AT323" s="4">
        <f>$T323-(AE323*'Feedstock Conversions'!$B$8)-'Rail Costs'!Q323</f>
        <v>44.08457932266974</v>
      </c>
      <c r="AU323" s="4">
        <f>$T323-(AF323*'Feedstock Conversions'!$B$8)-'Rail Costs'!R323</f>
        <v>72.386680708476106</v>
      </c>
      <c r="AV323" s="4">
        <f>$T323-(AG323*'Feedstock Conversions'!$B$8)-'Rail Costs'!S323</f>
        <v>20.471428203811559</v>
      </c>
      <c r="AW323" s="4">
        <f>$T323-(AH323*'Feedstock Conversions'!$B$8)-'Rail Costs'!T323</f>
        <v>88.6623454959513</v>
      </c>
      <c r="AX323" s="4">
        <f>$T323-(AI323*'Feedstock Conversions'!$B$8)-'Rail Costs'!U323</f>
        <v>61.242808640539572</v>
      </c>
      <c r="AY323" s="4">
        <f>$T323-(AJ323*'Feedstock Conversions'!$B$8)-'Rail Costs'!V323</f>
        <v>58.355276323541574</v>
      </c>
      <c r="BH323">
        <f t="shared" si="35"/>
        <v>9</v>
      </c>
      <c r="BI323">
        <f t="shared" si="36"/>
        <v>2025</v>
      </c>
      <c r="BJ323">
        <f t="shared" ref="BJ323:BJ330" si="40">MONTH(A323)</f>
        <v>2</v>
      </c>
    </row>
    <row r="324" spans="1:62" x14ac:dyDescent="0.2">
      <c r="A324" s="11">
        <f t="shared" si="38"/>
        <v>45723</v>
      </c>
      <c r="B324" s="49">
        <v>49.2</v>
      </c>
      <c r="C324" s="4">
        <f>DCO!B324+'Rail Costs'!B324</f>
        <v>54.487390817469205</v>
      </c>
      <c r="E324" s="4">
        <f>DCO!C324*'Feedstock Conversions'!B$14</f>
        <v>446.79660470324745</v>
      </c>
      <c r="F324" s="4">
        <f>DCO!C324*'Feedstock Conversions'!B$8</f>
        <v>501.28399552071664</v>
      </c>
      <c r="H324" s="4">
        <f>'Fuel Values'!B324-DCO!I324-DCO!J324-DCO!K324</f>
        <v>155.87250000134077</v>
      </c>
      <c r="I324" s="18">
        <f>('LCFS Values'!$E$6-$AA$4)/1000000*'LCFS Values'!B324*'LCFS Values'!$G$2*100</f>
        <v>43.977499998659276</v>
      </c>
      <c r="J324" s="4">
        <f>'RIN Values'!C324</f>
        <v>117.14999999999999</v>
      </c>
      <c r="K324" s="25">
        <f>'Fixed Credits Value'!G324</f>
        <v>78</v>
      </c>
      <c r="L324" s="4">
        <f t="shared" si="31"/>
        <v>395</v>
      </c>
      <c r="M324" s="4">
        <f>L324/'Feedstock Conversions'!B$21</f>
        <v>50.267243573428352</v>
      </c>
      <c r="O324" s="4">
        <f>'Fuel Values'!C324*100</f>
        <v>236.60000000000002</v>
      </c>
      <c r="P324" s="18">
        <f>('LCFS Values'!$E$5-AB$4)/1000000*'LCFS Values'!B324*'LCFS Values'!$G$2*100</f>
        <v>39.781217078166662</v>
      </c>
      <c r="Q324" s="4">
        <f>'RIN Values'!D324</f>
        <v>132.76999999999998</v>
      </c>
      <c r="R324" s="25">
        <f>'Fixed Credits Value'!O324</f>
        <v>75</v>
      </c>
      <c r="S324" s="4">
        <f>'Fixed Credits Value'!C324</f>
        <v>16</v>
      </c>
      <c r="T324" s="4">
        <f t="shared" si="32"/>
        <v>500.15121707816667</v>
      </c>
      <c r="U324" s="4">
        <f>T324/'Feedstock Conversions'!B$9</f>
        <v>53.349463155004443</v>
      </c>
      <c r="W324" s="4">
        <f t="shared" si="39"/>
        <v>-51.796604703247453</v>
      </c>
      <c r="X324" s="4">
        <f t="shared" si="34"/>
        <v>105.15121707816667</v>
      </c>
      <c r="AE324" s="25">
        <f>$B324+'Rail Costs'!K324</f>
        <v>50.521847704367303</v>
      </c>
      <c r="AF324" s="28">
        <v>49.8</v>
      </c>
      <c r="AG324" s="25">
        <f>B324+'Rail Costs'!M324</f>
        <v>53.165543113101904</v>
      </c>
      <c r="AH324" s="25">
        <v>48.5</v>
      </c>
      <c r="AI324" s="28">
        <v>49.9</v>
      </c>
      <c r="AJ324" s="28">
        <v>48.55</v>
      </c>
      <c r="AM324" s="4">
        <f>$L324-(AE324*'Feedstock Conversions'!$B$14)-'Rail Costs'!Q324</f>
        <v>-23.831264330962949</v>
      </c>
      <c r="AN324" s="4">
        <f>$L324-(AF324*'Feedstock Conversions'!$B$14)-'Rail Costs'!R324</f>
        <v>-17.411010649523845</v>
      </c>
      <c r="AO324" s="4">
        <f>$L324-(AG324*'Feedstock Conversions'!$B$14)-'Rail Costs'!S324</f>
        <v>-44.800720041086443</v>
      </c>
      <c r="AP324" s="4">
        <f>$L324-(AH324*'Feedstock Conversions'!$B$14)-'Rail Costs'!T324</f>
        <v>-7.0353458620486293</v>
      </c>
      <c r="AQ324" s="4">
        <f>$L324-(AI324*'Feedstock Conversions'!$B$14)-'Rail Costs'!U324</f>
        <v>-18.334882717460349</v>
      </c>
      <c r="AR324" s="4">
        <f>$L324-(AJ324*'Feedstock Conversions'!$B$14)-'Rail Costs'!V324</f>
        <v>-8.3124150344583256</v>
      </c>
      <c r="AT324" s="4">
        <f>$T324-(AE324*'Feedstock Conversions'!$B$8)-'Rail Costs'!Q324</f>
        <v>30.798105042836415</v>
      </c>
      <c r="AU324" s="4">
        <f>$T324-(AF324*'Feedstock Conversions'!$B$8)-'Rail Costs'!R324</f>
        <v>37.940206428642867</v>
      </c>
      <c r="AV324" s="4">
        <f>$T324-(AG324*'Feedstock Conversions'!$B$8)-'Rail Costs'!S324</f>
        <v>7.1849539239782887</v>
      </c>
      <c r="AW324" s="4">
        <f>$T324-(AH324*'Feedstock Conversions'!$B$8)-'Rail Costs'!T324</f>
        <v>49.615871216118038</v>
      </c>
      <c r="AX324" s="4">
        <f>$T324-(AI324*'Feedstock Conversions'!$B$8)-'Rail Costs'!U324</f>
        <v>36.916334360706337</v>
      </c>
      <c r="AY324" s="4">
        <f>$T324-(AJ324*'Feedstock Conversions'!$B$8)-'Rail Costs'!V324</f>
        <v>48.288802043708387</v>
      </c>
      <c r="BH324">
        <f t="shared" si="35"/>
        <v>10</v>
      </c>
      <c r="BI324">
        <f t="shared" si="36"/>
        <v>2025</v>
      </c>
      <c r="BJ324">
        <f t="shared" si="40"/>
        <v>3</v>
      </c>
    </row>
    <row r="325" spans="1:62" x14ac:dyDescent="0.2">
      <c r="A325" s="11">
        <f t="shared" si="38"/>
        <v>45730</v>
      </c>
      <c r="B325" s="49">
        <v>47.6</v>
      </c>
      <c r="C325" s="4">
        <f>DCO!B325+'Rail Costs'!B325</f>
        <v>52.887390817469203</v>
      </c>
      <c r="E325" s="4">
        <f>DCO!C325*'Feedstock Conversions'!B$14</f>
        <v>433.67660470324745</v>
      </c>
      <c r="F325" s="4">
        <f>DCO!C325*'Feedstock Conversions'!B$8</f>
        <v>486.56399552071662</v>
      </c>
      <c r="H325" s="4">
        <f>'Fuel Values'!B325-DCO!I325-DCO!J325-DCO!K325</f>
        <v>149.75893493896172</v>
      </c>
      <c r="I325" s="18">
        <f>('LCFS Values'!$E$6-$AA$4)/1000000*'LCFS Values'!B325*'LCFS Values'!$G$2*100</f>
        <v>44.29106506103831</v>
      </c>
      <c r="J325" s="4">
        <f>'RIN Values'!C325</f>
        <v>112.94999999999999</v>
      </c>
      <c r="K325" s="25">
        <f>'Fixed Credits Value'!G325</f>
        <v>78</v>
      </c>
      <c r="L325" s="4">
        <f t="shared" si="31"/>
        <v>385</v>
      </c>
      <c r="M325" s="4">
        <f>L325/'Feedstock Conversions'!B$21</f>
        <v>48.994655128531434</v>
      </c>
      <c r="O325" s="4">
        <f>'Fuel Values'!C325*100</f>
        <v>213.20000000000002</v>
      </c>
      <c r="P325" s="18">
        <f>('LCFS Values'!$E$5-AB$4)/1000000*'LCFS Values'!B325*'LCFS Values'!$G$2*100</f>
        <v>40.064862119722214</v>
      </c>
      <c r="Q325" s="4">
        <f>'RIN Values'!D325</f>
        <v>128.01</v>
      </c>
      <c r="R325" s="25">
        <f>'Fixed Credits Value'!O325</f>
        <v>75</v>
      </c>
      <c r="S325" s="4">
        <f>'Fixed Credits Value'!C325</f>
        <v>16</v>
      </c>
      <c r="T325" s="4">
        <f t="shared" si="32"/>
        <v>472.27486211972223</v>
      </c>
      <c r="U325" s="4">
        <f>T325/'Feedstock Conversions'!B$9</f>
        <v>50.375985292770373</v>
      </c>
      <c r="W325" s="4">
        <f t="shared" si="39"/>
        <v>-48.676604703247449</v>
      </c>
      <c r="X325" s="4">
        <f t="shared" si="34"/>
        <v>87.274862119722229</v>
      </c>
      <c r="AE325" s="25">
        <f>$B325+'Rail Costs'!K325</f>
        <v>48.921847704367302</v>
      </c>
      <c r="AF325" s="28">
        <v>49.5</v>
      </c>
      <c r="AG325" s="25">
        <f>B325+'Rail Costs'!M325</f>
        <v>51.565543113101903</v>
      </c>
      <c r="AH325" s="25">
        <v>48.5</v>
      </c>
      <c r="AI325" s="28">
        <v>49.5</v>
      </c>
      <c r="AJ325" s="28">
        <v>47.5</v>
      </c>
      <c r="AM325" s="4">
        <f>$L325-(AE325*'Feedstock Conversions'!$B$14)-'Rail Costs'!Q325</f>
        <v>-20.711264330962887</v>
      </c>
      <c r="AN325" s="4">
        <f>$L325-(AF325*'Feedstock Conversions'!$B$14)-'Rail Costs'!R325</f>
        <v>-24.951010649523866</v>
      </c>
      <c r="AO325" s="4">
        <f>$L325-(AG325*'Feedstock Conversions'!$B$14)-'Rail Costs'!S325</f>
        <v>-41.680720041086438</v>
      </c>
      <c r="AP325" s="4">
        <f>$L325-(AH325*'Feedstock Conversions'!$B$14)-'Rail Costs'!T325</f>
        <v>-17.035345862048629</v>
      </c>
      <c r="AQ325" s="4">
        <f>$L325-(AI325*'Feedstock Conversions'!$B$14)-'Rail Costs'!U325</f>
        <v>-25.054882717460377</v>
      </c>
      <c r="AR325" s="4">
        <f>$L325-(AJ325*'Feedstock Conversions'!$B$14)-'Rail Costs'!V325</f>
        <v>-9.702415034458312</v>
      </c>
      <c r="AT325" s="4">
        <f>$T325-(AE325*'Feedstock Conversions'!$B$8)-'Rail Costs'!Q325</f>
        <v>17.641750084392005</v>
      </c>
      <c r="AU325" s="4">
        <f>$T325-(AF325*'Feedstock Conversions'!$B$8)-'Rail Costs'!R325</f>
        <v>12.823851470198361</v>
      </c>
      <c r="AV325" s="4">
        <f>$T325-(AG325*'Feedstock Conversions'!$B$8)-'Rail Costs'!S325</f>
        <v>-5.9714010344661217</v>
      </c>
      <c r="AW325" s="4">
        <f>$T325-(AH325*'Feedstock Conversions'!$B$8)-'Rail Costs'!T325</f>
        <v>21.7395162576736</v>
      </c>
      <c r="AX325" s="4">
        <f>$T325-(AI325*'Feedstock Conversions'!$B$8)-'Rail Costs'!U325</f>
        <v>12.719979402261853</v>
      </c>
      <c r="AY325" s="4">
        <f>$T325-(AJ325*'Feedstock Conversions'!$B$8)-'Rail Costs'!V325</f>
        <v>30.072447085263917</v>
      </c>
      <c r="BH325">
        <f t="shared" si="35"/>
        <v>11</v>
      </c>
      <c r="BI325">
        <f t="shared" si="36"/>
        <v>2025</v>
      </c>
      <c r="BJ325">
        <f t="shared" si="40"/>
        <v>3</v>
      </c>
    </row>
    <row r="326" spans="1:62" x14ac:dyDescent="0.2">
      <c r="A326" s="11">
        <f t="shared" si="38"/>
        <v>45737</v>
      </c>
      <c r="B326" s="49">
        <v>46.7</v>
      </c>
      <c r="C326" s="4">
        <f>DCO!B326+'Rail Costs'!B326</f>
        <v>51.987390817469205</v>
      </c>
      <c r="E326" s="4">
        <f>DCO!C326*'Feedstock Conversions'!B$14</f>
        <v>426.29660470324745</v>
      </c>
      <c r="F326" s="4">
        <f>DCO!C326*'Feedstock Conversions'!B$8</f>
        <v>478.28399552071664</v>
      </c>
      <c r="H326" s="4">
        <f>'Fuel Values'!B326-DCO!I326-DCO!J326-DCO!K326</f>
        <v>152.65041443992942</v>
      </c>
      <c r="I326" s="18">
        <f>('LCFS Values'!$E$6-$AA$4)/1000000*'LCFS Values'!B326*'LCFS Values'!$G$2*100</f>
        <v>46.799585560070568</v>
      </c>
      <c r="J326" s="4">
        <f>'RIN Values'!C326</f>
        <v>117.75</v>
      </c>
      <c r="K326" s="25">
        <f>'Fixed Credits Value'!G326</f>
        <v>78</v>
      </c>
      <c r="L326" s="4">
        <f t="shared" si="31"/>
        <v>395.2</v>
      </c>
      <c r="M326" s="4">
        <f>L326/'Feedstock Conversions'!B$21</f>
        <v>50.29269534232629</v>
      </c>
      <c r="O326" s="4">
        <f>'Fuel Values'!C326*100</f>
        <v>221.8</v>
      </c>
      <c r="P326" s="18">
        <f>('LCFS Values'!$E$5-AB$4)/1000000*'LCFS Values'!B326*'LCFS Values'!$G$2*100</f>
        <v>42.334022452166664</v>
      </c>
      <c r="Q326" s="4">
        <f>'RIN Values'!D326</f>
        <v>133.44999999999999</v>
      </c>
      <c r="R326" s="25">
        <f>'Fixed Credits Value'!O326</f>
        <v>75</v>
      </c>
      <c r="S326" s="4">
        <f>'Fixed Credits Value'!C326</f>
        <v>16</v>
      </c>
      <c r="T326" s="4">
        <f t="shared" si="32"/>
        <v>488.58402245216666</v>
      </c>
      <c r="U326" s="4">
        <f>T326/'Feedstock Conversions'!B$9</f>
        <v>52.115629061564441</v>
      </c>
      <c r="W326" s="4">
        <f t="shared" si="39"/>
        <v>-31.096604703247465</v>
      </c>
      <c r="X326" s="4">
        <f t="shared" si="34"/>
        <v>93.384022452166676</v>
      </c>
      <c r="AE326" s="25">
        <v>49.9</v>
      </c>
      <c r="AF326" s="28">
        <v>49.9</v>
      </c>
      <c r="AG326" s="25">
        <f>B326+'Rail Costs'!M326</f>
        <v>50.665543113101904</v>
      </c>
      <c r="AH326" s="25">
        <v>48.5</v>
      </c>
      <c r="AI326" s="28">
        <v>49.5</v>
      </c>
      <c r="AJ326" s="28">
        <v>47.9</v>
      </c>
      <c r="AM326" s="4">
        <f>$L326-(AE326*'Feedstock Conversions'!$B$14)-'Rail Costs'!Q326</f>
        <v>-18.532113155151034</v>
      </c>
      <c r="AN326" s="4">
        <f>$L326-(AF326*'Feedstock Conversions'!$B$14)-'Rail Costs'!R326</f>
        <v>-18.03101064952385</v>
      </c>
      <c r="AO326" s="4">
        <f>$L326-(AG326*'Feedstock Conversions'!$B$14)-'Rail Costs'!S326</f>
        <v>-24.100720041086458</v>
      </c>
      <c r="AP326" s="4">
        <f>$L326-(AH326*'Feedstock Conversions'!$B$14)-'Rail Costs'!T326</f>
        <v>-6.8353458620486407</v>
      </c>
      <c r="AQ326" s="4">
        <f>$L326-(AI326*'Feedstock Conversions'!$B$14)-'Rail Costs'!U326</f>
        <v>-14.854882717460388</v>
      </c>
      <c r="AR326" s="4">
        <f>$L326-(AJ326*'Feedstock Conversions'!$B$14)-'Rail Costs'!V326</f>
        <v>-2.7824150344583529</v>
      </c>
      <c r="AT326" s="4">
        <f>$T326-(AE326*'Feedstock Conversions'!$B$8)-'Rail Costs'!Q326</f>
        <v>24.951909297015664</v>
      </c>
      <c r="AU326" s="4">
        <f>$T326-(AF326*'Feedstock Conversions'!$B$8)-'Rail Costs'!R326</f>
        <v>25.453011802642848</v>
      </c>
      <c r="AV326" s="4">
        <f>$T326-(AG326*'Feedstock Conversions'!$B$8)-'Rail Costs'!S326</f>
        <v>18.617759297978285</v>
      </c>
      <c r="AW326" s="4">
        <f>$T326-(AH326*'Feedstock Conversions'!$B$8)-'Rail Costs'!T326</f>
        <v>38.048676590118035</v>
      </c>
      <c r="AX326" s="4">
        <f>$T326-(AI326*'Feedstock Conversions'!$B$8)-'Rail Costs'!U326</f>
        <v>29.029139734706288</v>
      </c>
      <c r="AY326" s="4">
        <f>$T326-(AJ326*'Feedstock Conversions'!$B$8)-'Rail Costs'!V326</f>
        <v>42.701607417708345</v>
      </c>
      <c r="BH326">
        <f t="shared" si="35"/>
        <v>12</v>
      </c>
      <c r="BI326">
        <f t="shared" si="36"/>
        <v>2025</v>
      </c>
      <c r="BJ326">
        <f t="shared" si="40"/>
        <v>3</v>
      </c>
    </row>
    <row r="327" spans="1:62" x14ac:dyDescent="0.2">
      <c r="A327" s="11">
        <f t="shared" si="38"/>
        <v>45744</v>
      </c>
      <c r="B327" s="49">
        <v>48.2</v>
      </c>
      <c r="C327" s="4">
        <f>DCO!B327+'Rail Costs'!B327</f>
        <v>53.487390817469205</v>
      </c>
      <c r="E327" s="4">
        <f>DCO!C327*'Feedstock Conversions'!B$14</f>
        <v>438.59660470324746</v>
      </c>
      <c r="F327" s="4">
        <f>DCO!C327*'Feedstock Conversions'!B$8</f>
        <v>492.08399552071666</v>
      </c>
      <c r="H327" s="4">
        <f>'Fuel Values'!B327-DCO!I327-DCO!J327-DCO!K327</f>
        <v>151.28897950230845</v>
      </c>
      <c r="I327" s="18">
        <f>('LCFS Values'!$E$6-$AA$4)/1000000*'LCFS Values'!B327*'LCFS Values'!$G$2*100</f>
        <v>46.486020497691534</v>
      </c>
      <c r="J327" s="4">
        <f>'RIN Values'!C327</f>
        <v>126.22500000000001</v>
      </c>
      <c r="K327" s="25">
        <f>'Fixed Credits Value'!G327</f>
        <v>78</v>
      </c>
      <c r="L327" s="4">
        <f t="shared" ref="L327:L330" si="41">K327+J327+I327+H327</f>
        <v>402</v>
      </c>
      <c r="M327" s="4">
        <f>L327/'Feedstock Conversions'!B$21</f>
        <v>51.158055484856199</v>
      </c>
      <c r="O327" s="4">
        <f>'Fuel Values'!C327*100</f>
        <v>234.79999999999998</v>
      </c>
      <c r="P327" s="18">
        <f>('LCFS Values'!$E$5-AB$4)/1000000*'LCFS Values'!B327*'LCFS Values'!$G$2*100</f>
        <v>42.050377410611105</v>
      </c>
      <c r="Q327" s="4">
        <f>'RIN Values'!D327</f>
        <v>143.05500000000001</v>
      </c>
      <c r="R327" s="25">
        <f>'Fixed Credits Value'!O327</f>
        <v>75</v>
      </c>
      <c r="S327" s="4">
        <f>'Fixed Credits Value'!C327</f>
        <v>16</v>
      </c>
      <c r="T327" s="4">
        <f t="shared" ref="T327:T332" si="42">S327+R327+Q327+P327+O327</f>
        <v>510.9053774106111</v>
      </c>
      <c r="U327" s="4">
        <f>T327/'Feedstock Conversions'!B$9</f>
        <v>54.496573590465182</v>
      </c>
      <c r="W327" s="4">
        <f t="shared" si="39"/>
        <v>-36.596604703247465</v>
      </c>
      <c r="X327" s="4">
        <f t="shared" ref="X327:X332" si="43">T327-L327</f>
        <v>108.9053774106111</v>
      </c>
      <c r="AE327" s="25">
        <f>$B327+'Rail Costs'!K327</f>
        <v>49.521847704367303</v>
      </c>
      <c r="AF327" s="28">
        <v>50.2</v>
      </c>
      <c r="AG327" s="25">
        <f>B327+'Rail Costs'!M327</f>
        <v>52.165543113101904</v>
      </c>
      <c r="AH327" s="25">
        <v>48.5</v>
      </c>
      <c r="AI327" s="28">
        <v>48.3</v>
      </c>
      <c r="AJ327" s="28">
        <v>48.5</v>
      </c>
      <c r="AM327" s="4">
        <f>$L327-(AE327*'Feedstock Conversions'!$B$14)-'Rail Costs'!Q327</f>
        <v>-8.6312643309629031</v>
      </c>
      <c r="AN327" s="4">
        <f>$L327-(AF327*'Feedstock Conversions'!$B$14)-'Rail Costs'!R327</f>
        <v>-13.691010649523877</v>
      </c>
      <c r="AO327" s="4">
        <f>$L327-(AG327*'Feedstock Conversions'!$B$14)-'Rail Costs'!S327</f>
        <v>-29.600720041086458</v>
      </c>
      <c r="AP327" s="4">
        <f>$L327-(AH327*'Feedstock Conversions'!$B$14)-'Rail Costs'!T327</f>
        <v>-3.5345862048629328E-2</v>
      </c>
      <c r="AQ327" s="4">
        <f>$L327-(AI327*'Feedstock Conversions'!$B$14)-'Rail Costs'!U327</f>
        <v>1.7851172825396544</v>
      </c>
      <c r="AR327" s="4">
        <f>$L327-(AJ327*'Feedstock Conversions'!$B$14)-'Rail Costs'!V327</f>
        <v>-0.90241503445835747</v>
      </c>
      <c r="AT327" s="4">
        <f>$T327-(AE327*'Feedstock Conversions'!$B$8)-'Rail Costs'!Q327</f>
        <v>50.752265375280885</v>
      </c>
      <c r="AU327" s="4">
        <f>$T327-(AF327*'Feedstock Conversions'!$B$8)-'Rail Costs'!R327</f>
        <v>45.014366761087231</v>
      </c>
      <c r="AV327" s="4">
        <f>$T327-(AG327*'Feedstock Conversions'!$B$8)-'Rail Costs'!S327</f>
        <v>27.139114256422761</v>
      </c>
      <c r="AW327" s="4">
        <f>$T327-(AH327*'Feedstock Conversions'!$B$8)-'Rail Costs'!T327</f>
        <v>60.370031548562466</v>
      </c>
      <c r="AX327" s="4">
        <f>$T327-(AI327*'Feedstock Conversions'!$B$8)-'Rail Costs'!U327</f>
        <v>62.390494693150735</v>
      </c>
      <c r="AY327" s="4">
        <f>$T327-(AJ327*'Feedstock Conversions'!$B$8)-'Rail Costs'!V327</f>
        <v>59.502962376152738</v>
      </c>
      <c r="BH327">
        <f t="shared" si="35"/>
        <v>13</v>
      </c>
      <c r="BI327">
        <f t="shared" si="36"/>
        <v>2025</v>
      </c>
      <c r="BJ327">
        <f t="shared" si="40"/>
        <v>3</v>
      </c>
    </row>
    <row r="328" spans="1:62" x14ac:dyDescent="0.2">
      <c r="A328" s="11">
        <f t="shared" si="38"/>
        <v>45751</v>
      </c>
      <c r="B328" s="49">
        <v>50.9</v>
      </c>
      <c r="C328" s="4">
        <f>DCO!B328+'Rail Costs'!B328</f>
        <v>56.1873908174692</v>
      </c>
      <c r="E328" s="4">
        <f>DCO!C328*'Feedstock Conversions'!B$14</f>
        <v>460.73660470324739</v>
      </c>
      <c r="F328" s="4">
        <f>DCO!C328*'Feedstock Conversions'!B$8</f>
        <v>516.92399552071663</v>
      </c>
      <c r="H328" s="4">
        <f>'Fuel Values'!B328-DCO!I328-DCO!J328-DCO!K328</f>
        <v>158.84134804056953</v>
      </c>
      <c r="I328" s="18">
        <f>('LCFS Values'!$E$6-$AA$4)/1000000*'LCFS Values'!B328*'LCFS Values'!$G$2*100</f>
        <v>44.408651959430443</v>
      </c>
      <c r="J328" s="4">
        <f>'RIN Values'!C328</f>
        <v>150.14999999999998</v>
      </c>
      <c r="K328" s="25">
        <f>'Fixed Credits Value'!G328</f>
        <v>78</v>
      </c>
      <c r="L328" s="4">
        <f t="shared" si="41"/>
        <v>431.4</v>
      </c>
      <c r="M328" s="4">
        <f>L328/'Feedstock Conversions'!B$21</f>
        <v>54.899465512853141</v>
      </c>
      <c r="O328" s="4">
        <f>'Fuel Values'!C328*100</f>
        <v>234</v>
      </c>
      <c r="P328" s="18">
        <f>('LCFS Values'!$E$5-AB$4)/1000000*'LCFS Values'!B328*'LCFS Values'!$G$2*100</f>
        <v>40.171229010305545</v>
      </c>
      <c r="Q328" s="4">
        <f>'RIN Values'!D328</f>
        <v>170.17</v>
      </c>
      <c r="R328" s="25">
        <f>'Fixed Credits Value'!O328</f>
        <v>75</v>
      </c>
      <c r="S328" s="4">
        <f>'Fixed Credits Value'!C328</f>
        <v>16</v>
      </c>
      <c r="T328" s="4">
        <f t="shared" si="42"/>
        <v>535.34122901030548</v>
      </c>
      <c r="U328" s="4">
        <f>T328/'Feedstock Conversions'!B$9</f>
        <v>57.103064427765915</v>
      </c>
      <c r="W328" s="4">
        <f t="shared" si="39"/>
        <v>-29.336604703247417</v>
      </c>
      <c r="X328" s="4">
        <f t="shared" si="43"/>
        <v>103.94122901030551</v>
      </c>
      <c r="AE328" s="25">
        <f>$B328+'Rail Costs'!K328</f>
        <v>52.221847704367299</v>
      </c>
      <c r="AF328" s="28">
        <v>51.7</v>
      </c>
      <c r="AG328" s="25">
        <f>B328+'Rail Costs'!M328</f>
        <v>54.8655431131019</v>
      </c>
      <c r="AH328" s="25">
        <v>49.3</v>
      </c>
      <c r="AI328" s="28">
        <v>50</v>
      </c>
      <c r="AJ328" s="28">
        <v>50.5</v>
      </c>
      <c r="AM328" s="4">
        <f>$L328-(AE328*'Feedstock Conversions'!$B$14)-'Rail Costs'!Q328</f>
        <v>-1.3712643309629122</v>
      </c>
      <c r="AN328" s="4">
        <f>$L328-(AF328*'Feedstock Conversions'!$B$14)-'Rail Costs'!R328</f>
        <v>3.4089893504760891</v>
      </c>
      <c r="AO328" s="4">
        <f>$L328-(AG328*'Feedstock Conversions'!$B$14)-'Rail Costs'!S328</f>
        <v>-22.34072004108641</v>
      </c>
      <c r="AP328" s="4">
        <f>$L328-(AH328*'Feedstock Conversions'!$B$14)-'Rail Costs'!T328</f>
        <v>22.804654137951403</v>
      </c>
      <c r="AQ328" s="4">
        <f>$L328-(AI328*'Feedstock Conversions'!$B$14)-'Rail Costs'!U328</f>
        <v>17.245117282539635</v>
      </c>
      <c r="AR328" s="4">
        <f>$L328-(AJ328*'Feedstock Conversions'!$B$14)-'Rail Costs'!V328</f>
        <v>12.097584965541643</v>
      </c>
      <c r="AT328" s="4">
        <f>$T328-(AE328*'Feedstock Conversions'!$B$8)-'Rail Costs'!Q328</f>
        <v>50.348116974975298</v>
      </c>
      <c r="AU328" s="4">
        <f>$T328-(AF328*'Feedstock Conversions'!$B$8)-'Rail Costs'!R328</f>
        <v>55.650218360781608</v>
      </c>
      <c r="AV328" s="4">
        <f>$T328-(AG328*'Feedstock Conversions'!$B$8)-'Rail Costs'!S328</f>
        <v>26.734965856117174</v>
      </c>
      <c r="AW328" s="4">
        <f>$T328-(AH328*'Feedstock Conversions'!$B$8)-'Rail Costs'!T328</f>
        <v>77.445883148256897</v>
      </c>
      <c r="AX328" s="4">
        <f>$T328-(AI328*'Feedstock Conversions'!$B$8)-'Rail Costs'!U328</f>
        <v>71.186346292845144</v>
      </c>
      <c r="AY328" s="4">
        <f>$T328-(AJ328*'Feedstock Conversions'!$B$8)-'Rail Costs'!V328</f>
        <v>65.538813975847148</v>
      </c>
      <c r="BH328">
        <f t="shared" si="35"/>
        <v>14</v>
      </c>
      <c r="BI328">
        <f t="shared" si="36"/>
        <v>2025</v>
      </c>
      <c r="BJ328">
        <f t="shared" si="40"/>
        <v>4</v>
      </c>
    </row>
    <row r="329" spans="1:62" x14ac:dyDescent="0.2">
      <c r="A329" s="11">
        <f t="shared" si="38"/>
        <v>45758</v>
      </c>
      <c r="B329" s="49">
        <v>50.7</v>
      </c>
      <c r="C329" s="4">
        <f>DCO!B329+'Rail Costs'!B329</f>
        <v>55.987390817469205</v>
      </c>
      <c r="E329" s="4">
        <f>DCO!C329*'Feedstock Conversions'!B$14</f>
        <v>459.09660470324746</v>
      </c>
      <c r="F329" s="4">
        <f>DCO!C329*'Feedstock Conversions'!B$8</f>
        <v>515.0839955207166</v>
      </c>
      <c r="H329" s="4">
        <f>'Fuel Values'!B329-DCO!I329-DCO!J329-DCO!K329</f>
        <v>161.85656640070056</v>
      </c>
      <c r="I329" s="18">
        <f>('LCFS Values'!$E$6-$AA$4)/1000000*'LCFS Values'!B329*'LCFS Values'!$G$2*100</f>
        <v>46.368433599299394</v>
      </c>
      <c r="J329" s="4">
        <f>'RIN Values'!C329</f>
        <v>155.17500000000001</v>
      </c>
      <c r="K329" s="25">
        <f>'Fixed Credits Value'!G329</f>
        <v>78</v>
      </c>
      <c r="L329" s="4">
        <f t="shared" si="41"/>
        <v>441.4</v>
      </c>
      <c r="M329" s="4">
        <f>L329/'Feedstock Conversions'!B$21</f>
        <v>56.172053957750066</v>
      </c>
      <c r="O329" s="4">
        <f>'Fuel Values'!C329*100</f>
        <v>219.79999999999995</v>
      </c>
      <c r="P329" s="18">
        <f>('LCFS Values'!$E$5-AB$4)/1000000*'LCFS Values'!B329*'LCFS Values'!$G$2*100</f>
        <v>41.944010520027774</v>
      </c>
      <c r="Q329" s="4">
        <f>'RIN Values'!D329</f>
        <v>175.86500000000001</v>
      </c>
      <c r="R329" s="25">
        <f>'Fixed Credits Value'!O329</f>
        <v>75</v>
      </c>
      <c r="S329" s="4">
        <f>'Fixed Credits Value'!C329</f>
        <v>16</v>
      </c>
      <c r="T329" s="4">
        <f t="shared" si="42"/>
        <v>528.60901052002771</v>
      </c>
      <c r="U329" s="4">
        <f>T329/'Feedstock Conversions'!B$9</f>
        <v>56.384961122136289</v>
      </c>
      <c r="W329" s="4">
        <f t="shared" si="39"/>
        <v>-17.696604703247488</v>
      </c>
      <c r="X329" s="4">
        <f t="shared" si="43"/>
        <v>87.209010520027732</v>
      </c>
      <c r="AE329" s="25">
        <f>$B329+'Rail Costs'!K329</f>
        <v>52.021847704367303</v>
      </c>
      <c r="AF329" s="28">
        <v>52.1</v>
      </c>
      <c r="AG329" s="25">
        <f>B329+'Rail Costs'!M329</f>
        <v>54.665543113101904</v>
      </c>
      <c r="AH329" s="25">
        <v>50.1</v>
      </c>
      <c r="AI329" s="28">
        <v>51.25</v>
      </c>
      <c r="AJ329" s="28">
        <v>51.6</v>
      </c>
      <c r="AM329" s="4">
        <f>$L329-(AE329*'Feedstock Conversions'!$B$14)-'Rail Costs'!Q329</f>
        <v>10.268735669037074</v>
      </c>
      <c r="AN329" s="4">
        <f>$L329-(AF329*'Feedstock Conversions'!$B$14)-'Rail Costs'!R329</f>
        <v>10.128989350476116</v>
      </c>
      <c r="AO329" s="4">
        <f>$L329-(AG329*'Feedstock Conversions'!$B$14)-'Rail Costs'!S329</f>
        <v>-10.70072004108648</v>
      </c>
      <c r="AP329" s="4">
        <f>$L329-(AH329*'Feedstock Conversions'!$B$14)-'Rail Costs'!T329</f>
        <v>26.244654137951343</v>
      </c>
      <c r="AQ329" s="4">
        <f>$L329-(AI329*'Feedstock Conversions'!$B$14)-'Rail Costs'!U329</f>
        <v>16.995117282539635</v>
      </c>
      <c r="AR329" s="4">
        <f>$L329-(AJ329*'Feedstock Conversions'!$B$14)-'Rail Costs'!V329</f>
        <v>13.077584965541661</v>
      </c>
      <c r="AT329" s="4">
        <f>$T329-(AE329*'Feedstock Conversions'!$B$8)-'Rail Costs'!Q329</f>
        <v>45.455898484697499</v>
      </c>
      <c r="AU329" s="4">
        <f>$T329-(AF329*'Feedstock Conversions'!$B$8)-'Rail Costs'!R329</f>
        <v>45.237999870503828</v>
      </c>
      <c r="AV329" s="4">
        <f>$T329-(AG329*'Feedstock Conversions'!$B$8)-'Rail Costs'!S329</f>
        <v>21.842747365839376</v>
      </c>
      <c r="AW329" s="4">
        <f>$T329-(AH329*'Feedstock Conversions'!$B$8)-'Rail Costs'!T329</f>
        <v>63.35366465797911</v>
      </c>
      <c r="AX329" s="4">
        <f>$T329-(AI329*'Feedstock Conversions'!$B$8)-'Rail Costs'!U329</f>
        <v>52.954127802567363</v>
      </c>
      <c r="AY329" s="4">
        <f>$T329-(AJ329*'Feedstock Conversions'!$B$8)-'Rail Costs'!V329</f>
        <v>48.68659548556937</v>
      </c>
      <c r="BH329">
        <f t="shared" si="35"/>
        <v>15</v>
      </c>
      <c r="BI329">
        <f t="shared" si="36"/>
        <v>2025</v>
      </c>
      <c r="BJ329">
        <f t="shared" si="40"/>
        <v>4</v>
      </c>
    </row>
    <row r="330" spans="1:62" x14ac:dyDescent="0.2">
      <c r="A330" s="11">
        <f t="shared" si="38"/>
        <v>45765</v>
      </c>
      <c r="B330" s="49">
        <v>52.333333333333336</v>
      </c>
      <c r="C330" s="4">
        <f>DCO!B330+'Rail Costs'!B330</f>
        <v>57.620724150802538</v>
      </c>
      <c r="E330" s="4">
        <f>DCO!C330*'Feedstock Conversions'!B$14</f>
        <v>472.48993803658078</v>
      </c>
      <c r="F330" s="4">
        <f>DCO!C330*'Feedstock Conversions'!B$8</f>
        <v>530.11066218738335</v>
      </c>
      <c r="H330" s="4">
        <f>'Fuel Values'!B330-DCO!I330-DCO!J330-DCO!K330</f>
        <v>155.2887180643649</v>
      </c>
      <c r="I330" s="18">
        <f>('LCFS Values'!$E$6-$AA$4)/1000000*'LCFS Values'!B330*'LCFS Values'!$G$2*100</f>
        <v>45.336281935635078</v>
      </c>
      <c r="J330" s="4">
        <f>'RIN Values'!C330</f>
        <v>158.875</v>
      </c>
      <c r="K330" s="25">
        <f>'Fixed Credits Value'!G330</f>
        <v>78</v>
      </c>
      <c r="L330" s="4">
        <f t="shared" si="41"/>
        <v>437.5</v>
      </c>
      <c r="M330" s="4">
        <f>L330/'Feedstock Conversions'!B$21</f>
        <v>55.675744464240267</v>
      </c>
      <c r="O330" s="4">
        <f>'Fuel Values'!C330*100</f>
        <v>218.00000000000003</v>
      </c>
      <c r="P330" s="18">
        <f>('LCFS Values'!$E$5-AB$4)/1000000*'LCFS Values'!B330*'LCFS Values'!$G$2*100</f>
        <v>41.010345591574072</v>
      </c>
      <c r="Q330" s="4">
        <f>'RIN Values'!D330</f>
        <v>180.05833333333334</v>
      </c>
      <c r="R330" s="25">
        <f>'Fixed Credits Value'!O330</f>
        <v>75</v>
      </c>
      <c r="S330" s="4">
        <f>'Fixed Credits Value'!C330</f>
        <v>16</v>
      </c>
      <c r="T330" s="4">
        <f t="shared" si="42"/>
        <v>530.06867892490743</v>
      </c>
      <c r="U330" s="4">
        <f>T330/'Feedstock Conversions'!B$9</f>
        <v>56.540659085323462</v>
      </c>
      <c r="W330" s="4">
        <f t="shared" si="39"/>
        <v>-34.989938036580781</v>
      </c>
      <c r="X330" s="4">
        <f t="shared" si="43"/>
        <v>92.568678924907431</v>
      </c>
      <c r="AE330" s="25">
        <f>$B330+'Rail Costs'!K330</f>
        <v>53.655181037700636</v>
      </c>
      <c r="AF330" s="28">
        <v>52.666666666666664</v>
      </c>
      <c r="AG330" s="25">
        <f>B330+'Rail Costs'!M330</f>
        <v>56.298876446435237</v>
      </c>
      <c r="AH330" s="25">
        <v>50.5</v>
      </c>
      <c r="AI330" s="28">
        <v>52.25</v>
      </c>
      <c r="AJ330" s="28">
        <v>53</v>
      </c>
      <c r="AM330" s="4">
        <f>$L330-(AE330*'Feedstock Conversions'!$B$14)-'Rail Costs'!Q330</f>
        <v>-7.0245976642962766</v>
      </c>
      <c r="AN330" s="4">
        <f>$L330-(AF330*'Feedstock Conversions'!$B$14)-'Rail Costs'!R330</f>
        <v>1.5823226838094921</v>
      </c>
      <c r="AO330" s="4">
        <f>$L330-(AG330*'Feedstock Conversions'!$B$14)-'Rail Costs'!S330</f>
        <v>-27.994053374419774</v>
      </c>
      <c r="AP330" s="4">
        <f>$L330-(AH330*'Feedstock Conversions'!$B$14)-'Rail Costs'!T330</f>
        <v>19.064654137951393</v>
      </c>
      <c r="AQ330" s="4">
        <f>$L330-(AI330*'Feedstock Conversions'!$B$14)-'Rail Costs'!U330</f>
        <v>4.8951172825396112</v>
      </c>
      <c r="AR330" s="4">
        <f>$L330-(AJ330*'Feedstock Conversions'!$B$14)-'Rail Costs'!V330</f>
        <v>-2.3024150344583347</v>
      </c>
      <c r="AT330" s="4">
        <f>$T330-(AE330*'Feedstock Conversions'!$B$8)-'Rail Costs'!Q330</f>
        <v>31.888900222910525</v>
      </c>
      <c r="AU330" s="4">
        <f>$T330-(AF330*'Feedstock Conversions'!$B$8)-'Rail Costs'!R330</f>
        <v>41.484334942050296</v>
      </c>
      <c r="AV330" s="4">
        <f>$T330-(AG330*'Feedstock Conversions'!$B$8)-'Rail Costs'!S330</f>
        <v>8.2757491040524549</v>
      </c>
      <c r="AW330" s="4">
        <f>$T330-(AH330*'Feedstock Conversions'!$B$8)-'Rail Costs'!T330</f>
        <v>61.133333062858824</v>
      </c>
      <c r="AX330" s="4">
        <f>$T330-(AI330*'Feedstock Conversions'!$B$8)-'Rail Costs'!U330</f>
        <v>45.213796207447039</v>
      </c>
      <c r="AY330" s="4">
        <f>$T330-(AJ330*'Feedstock Conversions'!$B$8)-'Rail Costs'!V330</f>
        <v>37.266263890449096</v>
      </c>
      <c r="BH330">
        <f t="shared" si="35"/>
        <v>16</v>
      </c>
      <c r="BI330">
        <f t="shared" si="36"/>
        <v>2025</v>
      </c>
      <c r="BJ330">
        <f t="shared" si="40"/>
        <v>4</v>
      </c>
    </row>
    <row r="331" spans="1:62" x14ac:dyDescent="0.2">
      <c r="A331" s="11"/>
      <c r="C331" s="18"/>
      <c r="I331" s="18"/>
      <c r="P331" s="18"/>
      <c r="AE331" s="4"/>
      <c r="AF331" s="4"/>
      <c r="AG331" s="4"/>
      <c r="AH331" s="4"/>
      <c r="AI331" s="4"/>
      <c r="AJ331" s="4"/>
      <c r="AM331" s="4"/>
      <c r="AN331" s="4"/>
      <c r="AO331" s="4"/>
      <c r="AP331" s="4"/>
      <c r="AQ331" s="4"/>
      <c r="AR331" s="4"/>
      <c r="AT331" s="4"/>
      <c r="AU331" s="4"/>
      <c r="AV331" s="4"/>
      <c r="AW331" s="4"/>
      <c r="AX331" s="4"/>
      <c r="AY331" s="4"/>
    </row>
    <row r="332" spans="1:62" s="28" customFormat="1" x14ac:dyDescent="0.2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0BA8-86BD-4CB7-AE7B-826387D0E96B}">
  <dimension ref="A1:BJ332"/>
  <sheetViews>
    <sheetView zoomScaleNormal="100" workbookViewId="0">
      <pane xSplit="1" ySplit="1" topLeftCell="V26" activePane="bottomRight" state="frozen"/>
      <selection activeCell="A330" sqref="A330:XFD330"/>
      <selection pane="topRight" activeCell="A330" sqref="A330:XFD330"/>
      <selection pane="bottomLeft" activeCell="A330" sqref="A330:XFD330"/>
      <selection pane="bottomRight" activeCell="A330" sqref="A330:XFD330"/>
    </sheetView>
  </sheetViews>
  <sheetFormatPr defaultColWidth="9" defaultRowHeight="12.75" x14ac:dyDescent="0.2"/>
  <cols>
    <col min="1" max="1" width="10.1640625" bestFit="1" customWidth="1"/>
    <col min="2" max="2" width="13" style="4" customWidth="1"/>
    <col min="3" max="24" width="9" style="4"/>
    <col min="25" max="25" width="12.5" bestFit="1" customWidth="1"/>
    <col min="30" max="30" width="21.33203125" customWidth="1"/>
    <col min="31" max="36" width="11.6640625" customWidth="1"/>
    <col min="39" max="44" width="11.6640625" customWidth="1"/>
    <col min="46" max="51" width="11.6640625" customWidth="1"/>
  </cols>
  <sheetData>
    <row r="1" spans="1:62" ht="63.75" x14ac:dyDescent="0.2">
      <c r="B1" s="2" t="s">
        <v>147</v>
      </c>
      <c r="C1" s="2" t="s">
        <v>148</v>
      </c>
      <c r="D1" s="12"/>
      <c r="E1" s="2" t="s">
        <v>149</v>
      </c>
      <c r="F1" s="2" t="s">
        <v>150</v>
      </c>
      <c r="G1" s="12"/>
      <c r="H1" s="2" t="s">
        <v>19</v>
      </c>
      <c r="I1" s="2" t="s">
        <v>20</v>
      </c>
      <c r="J1" s="2" t="s">
        <v>21</v>
      </c>
      <c r="K1" s="2" t="s">
        <v>28</v>
      </c>
      <c r="L1" s="2" t="s">
        <v>23</v>
      </c>
      <c r="M1" s="2" t="s">
        <v>24</v>
      </c>
      <c r="N1" s="12"/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23</v>
      </c>
      <c r="U1" s="2" t="s">
        <v>24</v>
      </c>
      <c r="V1" s="12"/>
      <c r="W1" s="2" t="s">
        <v>151</v>
      </c>
      <c r="X1" s="2" t="s">
        <v>152</v>
      </c>
      <c r="Z1" s="13"/>
      <c r="AA1" s="16" t="s">
        <v>32</v>
      </c>
      <c r="AB1" s="16" t="s">
        <v>33</v>
      </c>
      <c r="AD1" s="47" t="s">
        <v>94</v>
      </c>
      <c r="AE1" s="52" t="s">
        <v>153</v>
      </c>
      <c r="AF1" s="17" t="s">
        <v>154</v>
      </c>
      <c r="AG1" s="17" t="s">
        <v>155</v>
      </c>
      <c r="AH1" s="48" t="s">
        <v>156</v>
      </c>
      <c r="AI1" s="17" t="s">
        <v>157</v>
      </c>
      <c r="AJ1" s="48" t="s">
        <v>158</v>
      </c>
      <c r="AK1" s="17"/>
      <c r="AL1" s="53"/>
      <c r="AM1" s="17" t="s">
        <v>41</v>
      </c>
      <c r="AN1" s="17" t="s">
        <v>42</v>
      </c>
      <c r="AO1" s="17" t="s">
        <v>43</v>
      </c>
      <c r="AP1" s="17" t="s">
        <v>44</v>
      </c>
      <c r="AQ1" s="17" t="s">
        <v>45</v>
      </c>
      <c r="AR1" s="17" t="s">
        <v>46</v>
      </c>
      <c r="AT1" s="17" t="s">
        <v>48</v>
      </c>
      <c r="AU1" s="17" t="s">
        <v>49</v>
      </c>
      <c r="AV1" s="17" t="s">
        <v>50</v>
      </c>
      <c r="AW1" s="17" t="s">
        <v>51</v>
      </c>
      <c r="AX1" s="17" t="s">
        <v>52</v>
      </c>
      <c r="AY1" s="17" t="s">
        <v>53</v>
      </c>
      <c r="BH1" s="15" t="s">
        <v>55</v>
      </c>
      <c r="BI1" s="15" t="s">
        <v>56</v>
      </c>
      <c r="BJ1" s="15" t="s">
        <v>57</v>
      </c>
    </row>
    <row r="2" spans="1:62" x14ac:dyDescent="0.2">
      <c r="A2" s="11">
        <v>43469</v>
      </c>
      <c r="B2" s="4">
        <v>24.25</v>
      </c>
      <c r="C2" s="18">
        <f>UCO!B2</f>
        <v>24.25</v>
      </c>
      <c r="E2" s="4">
        <f>UCO!C2*'Feedstock Conversions'!B$24</f>
        <v>203.70000000000002</v>
      </c>
      <c r="F2" s="4">
        <f>UCO!C2*'Feedstock Conversions'!B$4</f>
        <v>194.24250000000001</v>
      </c>
      <c r="H2" s="4">
        <f>'Fuel Values'!B2-UCO!I2-UCO!J2-UCO!K2</f>
        <v>-54.272000314587501</v>
      </c>
      <c r="I2" s="18">
        <f>('LCFS Values'!$E$2-$AA$4)/1000000*'LCFS Values'!B2*'LCFS Values'!$G$2*100</f>
        <v>192.1470003145875</v>
      </c>
      <c r="J2" s="4">
        <f>'RIN Values'!C2</f>
        <v>85.875</v>
      </c>
      <c r="K2" s="4">
        <f>'Fixed Credits Value'!B2</f>
        <v>100</v>
      </c>
      <c r="L2" s="4">
        <f>K2+J2+I2+H2</f>
        <v>323.75</v>
      </c>
      <c r="M2" s="4">
        <f>L2/'Feedstock Conversions'!B$24</f>
        <v>38.541666666666664</v>
      </c>
      <c r="W2" s="4">
        <f>L2-E2</f>
        <v>120.04999999999998</v>
      </c>
      <c r="Z2" s="37" t="s">
        <v>64</v>
      </c>
      <c r="AA2" s="38">
        <f>MIN(AA10:AA125)</f>
        <v>8.6300000000000008</v>
      </c>
      <c r="AB2" s="38">
        <f>MIN(AB10:AB125)</f>
        <v>17.920000000000002</v>
      </c>
      <c r="AE2" s="57">
        <f t="shared" ref="AE2:AE65" si="0">AE3+(AH2-AH3)</f>
        <v>33.700000000000003</v>
      </c>
      <c r="AF2" s="4">
        <f>$AH2+'Rail Costs'!L2</f>
        <v>26.69</v>
      </c>
      <c r="AG2" s="4">
        <f>$AH2+'Rail Costs'!M2</f>
        <v>27.785</v>
      </c>
      <c r="AH2" s="4">
        <v>24.5</v>
      </c>
      <c r="AI2" s="4">
        <f>$AH2+'Rail Costs'!O2</f>
        <v>25.157</v>
      </c>
      <c r="AJ2" s="57">
        <f t="shared" ref="AJ2:AJ65" si="1">AJ3+(AH2-AH3)</f>
        <v>26.750000000000004</v>
      </c>
      <c r="AM2" s="4">
        <f>$L2-(AE2*'Feedstock Conversions'!$B$24)-'Rail Costs'!Q2</f>
        <v>36.961024591651501</v>
      </c>
      <c r="AN2" s="4">
        <f>$L2-(AF2*'Feedstock Conversions'!$B$24)-'Rail Costs'!R2</f>
        <v>96.253313403261984</v>
      </c>
      <c r="AO2" s="4">
        <f>$L2-(AG2*'Feedstock Conversions'!$B$24)-'Rail Costs'!S2</f>
        <v>87.224579382581908</v>
      </c>
      <c r="AP2" s="4">
        <f>$L2-(AH2*'Feedstock Conversions'!$B$24)-'Rail Costs'!T2</f>
        <v>114.41764246823955</v>
      </c>
      <c r="AQ2" s="4">
        <f>$L2-(AI2*'Feedstock Conversions'!$B$24)-'Rail Costs'!U2</f>
        <v>109.04588041360205</v>
      </c>
      <c r="AR2" s="4">
        <f>$L2-(AJ2*'Feedstock Conversions'!$B$24)-'Rail Costs'!V2</f>
        <v>94.811170961887427</v>
      </c>
      <c r="BH2">
        <f t="shared" ref="BH2:BH65" si="2">WEEKNUM(A2)</f>
        <v>1</v>
      </c>
      <c r="BI2">
        <f t="shared" ref="BI2:BI65" si="3">YEAR(A2)</f>
        <v>2019</v>
      </c>
      <c r="BJ2">
        <f>MONTH(A2)</f>
        <v>1</v>
      </c>
    </row>
    <row r="3" spans="1:62" x14ac:dyDescent="0.2">
      <c r="A3" s="11">
        <v>43476</v>
      </c>
      <c r="B3" s="4">
        <v>24.3</v>
      </c>
      <c r="C3" s="18">
        <f>UCO!B3</f>
        <v>24.3</v>
      </c>
      <c r="E3" s="4">
        <f>UCO!C3*'Feedstock Conversions'!B$24</f>
        <v>204.12</v>
      </c>
      <c r="F3" s="4">
        <f>UCO!C3*'Feedstock Conversions'!B$4</f>
        <v>194.643</v>
      </c>
      <c r="H3" s="4">
        <f>'Fuel Values'!B3-UCO!I3-UCO!J3-UCO!K3</f>
        <v>-44.480078260570025</v>
      </c>
      <c r="I3" s="18">
        <f>('LCFS Values'!$E$2-$AA$4)/1000000*'LCFS Values'!B3*'LCFS Values'!$G$2*100</f>
        <v>187.85507826057002</v>
      </c>
      <c r="J3" s="4">
        <f>'RIN Values'!C3</f>
        <v>79.125</v>
      </c>
      <c r="K3" s="4">
        <f>'Fixed Credits Value'!B3</f>
        <v>100</v>
      </c>
      <c r="L3" s="4">
        <f t="shared" ref="L3:L66" si="4">K3+J3+I3+H3</f>
        <v>322.5</v>
      </c>
      <c r="M3" s="4">
        <f>L3/'Feedstock Conversions'!B$24</f>
        <v>38.392857142857139</v>
      </c>
      <c r="W3" s="4">
        <f t="shared" ref="W3:W25" si="5">L3-E3</f>
        <v>118.38</v>
      </c>
      <c r="Z3" s="37" t="s">
        <v>65</v>
      </c>
      <c r="AA3" s="38">
        <f>MAX(AA10:AA125)</f>
        <v>31.6</v>
      </c>
      <c r="AB3" s="38">
        <f>MAX(AB10:AB125)</f>
        <v>35.72</v>
      </c>
      <c r="AE3" s="57">
        <f t="shared" si="0"/>
        <v>33.700000000000003</v>
      </c>
      <c r="AF3" s="4">
        <f>$AH3+'Rail Costs'!L3</f>
        <v>26.69</v>
      </c>
      <c r="AG3" s="4">
        <f>$AH3+'Rail Costs'!M3</f>
        <v>27.785</v>
      </c>
      <c r="AH3" s="4">
        <v>24.5</v>
      </c>
      <c r="AI3" s="4">
        <f>$AH3+'Rail Costs'!O3</f>
        <v>25.157</v>
      </c>
      <c r="AJ3" s="57">
        <f t="shared" si="1"/>
        <v>26.750000000000004</v>
      </c>
      <c r="AM3" s="4">
        <f>$L3-(AE3*'Feedstock Conversions'!$B$24)-'Rail Costs'!Q3</f>
        <v>35.711024591651501</v>
      </c>
      <c r="AN3" s="4">
        <f>$L3-(AF3*'Feedstock Conversions'!$B$24)-'Rail Costs'!R3</f>
        <v>95.003313403261984</v>
      </c>
      <c r="AO3" s="4">
        <f>$L3-(AG3*'Feedstock Conversions'!$B$24)-'Rail Costs'!S3</f>
        <v>85.974579382581908</v>
      </c>
      <c r="AP3" s="4">
        <f>$L3-(AH3*'Feedstock Conversions'!$B$24)-'Rail Costs'!T3</f>
        <v>113.16764246823955</v>
      </c>
      <c r="AQ3" s="4">
        <f>$L3-(AI3*'Feedstock Conversions'!$B$24)-'Rail Costs'!U3</f>
        <v>107.79588041360205</v>
      </c>
      <c r="AR3" s="4">
        <f>$L3-(AJ3*'Feedstock Conversions'!$B$24)-'Rail Costs'!V3</f>
        <v>93.561170961887427</v>
      </c>
      <c r="BH3">
        <f t="shared" si="2"/>
        <v>2</v>
      </c>
      <c r="BI3">
        <f t="shared" si="3"/>
        <v>2019</v>
      </c>
      <c r="BJ3">
        <f t="shared" ref="BJ3:BJ66" si="6">MONTH(A3)</f>
        <v>1</v>
      </c>
    </row>
    <row r="4" spans="1:62" x14ac:dyDescent="0.2">
      <c r="A4" s="11">
        <v>43483</v>
      </c>
      <c r="B4" s="4">
        <v>24.5</v>
      </c>
      <c r="C4" s="18">
        <f>UCO!B4</f>
        <v>24.5</v>
      </c>
      <c r="E4" s="4">
        <f>UCO!C4*'Feedstock Conversions'!B$24</f>
        <v>205.8</v>
      </c>
      <c r="F4" s="4">
        <f>UCO!C4*'Feedstock Conversions'!B$4</f>
        <v>196.245</v>
      </c>
      <c r="H4" s="4">
        <f>'Fuel Values'!B4-UCO!I4-UCO!J4-UCO!K4</f>
        <v>-40.549824318669977</v>
      </c>
      <c r="I4" s="18">
        <f>('LCFS Values'!$E$2-$AA$4)/1000000*'LCFS Values'!B4*'LCFS Values'!$G$2*100</f>
        <v>188.34982431866999</v>
      </c>
      <c r="J4" s="4">
        <f>'RIN Values'!C4</f>
        <v>74.699999999999989</v>
      </c>
      <c r="K4" s="4">
        <f>'Fixed Credits Value'!B4</f>
        <v>100</v>
      </c>
      <c r="L4" s="4">
        <f t="shared" si="4"/>
        <v>322.5</v>
      </c>
      <c r="M4" s="4">
        <f>L4/'Feedstock Conversions'!B$24</f>
        <v>38.392857142857139</v>
      </c>
      <c r="W4" s="4">
        <f t="shared" si="5"/>
        <v>116.69999999999999</v>
      </c>
      <c r="Z4" s="37" t="s">
        <v>66</v>
      </c>
      <c r="AA4" s="38">
        <f>AVERAGE(AA10:AA125)</f>
        <v>20.585399999999996</v>
      </c>
      <c r="AB4" s="38">
        <f>AVERAGE(AB10:AB125)</f>
        <v>24.987142857142857</v>
      </c>
      <c r="AE4" s="57">
        <f t="shared" si="0"/>
        <v>33.700000000000003</v>
      </c>
      <c r="AF4" s="4">
        <f>$AH4+'Rail Costs'!L4</f>
        <v>26.69</v>
      </c>
      <c r="AG4" s="4">
        <f>$AH4+'Rail Costs'!M4</f>
        <v>27.785</v>
      </c>
      <c r="AH4" s="4">
        <v>24.5</v>
      </c>
      <c r="AI4" s="4">
        <f>$AH4+'Rail Costs'!O4</f>
        <v>25.157</v>
      </c>
      <c r="AJ4" s="57">
        <f t="shared" si="1"/>
        <v>26.750000000000004</v>
      </c>
      <c r="AM4" s="4">
        <f>$L4-(AE4*'Feedstock Conversions'!$B$24)-'Rail Costs'!Q4</f>
        <v>35.711024591651501</v>
      </c>
      <c r="AN4" s="4">
        <f>$L4-(AF4*'Feedstock Conversions'!$B$24)-'Rail Costs'!R4</f>
        <v>95.003313403261984</v>
      </c>
      <c r="AO4" s="4">
        <f>$L4-(AG4*'Feedstock Conversions'!$B$24)-'Rail Costs'!S4</f>
        <v>85.974579382581908</v>
      </c>
      <c r="AP4" s="4">
        <f>$L4-(AH4*'Feedstock Conversions'!$B$24)-'Rail Costs'!T4</f>
        <v>113.16764246823955</v>
      </c>
      <c r="AQ4" s="4">
        <f>$L4-(AI4*'Feedstock Conversions'!$B$24)-'Rail Costs'!U4</f>
        <v>107.79588041360205</v>
      </c>
      <c r="AR4" s="4">
        <f>$L4-(AJ4*'Feedstock Conversions'!$B$24)-'Rail Costs'!V4</f>
        <v>93.561170961887427</v>
      </c>
      <c r="BH4">
        <f t="shared" si="2"/>
        <v>3</v>
      </c>
      <c r="BI4">
        <f t="shared" si="3"/>
        <v>2019</v>
      </c>
      <c r="BJ4">
        <f t="shared" si="6"/>
        <v>1</v>
      </c>
    </row>
    <row r="5" spans="1:62" x14ac:dyDescent="0.2">
      <c r="A5" s="11">
        <v>43490</v>
      </c>
      <c r="B5" s="4">
        <v>24.875</v>
      </c>
      <c r="C5" s="18">
        <f>UCO!B5</f>
        <v>24.875</v>
      </c>
      <c r="E5" s="4">
        <f>UCO!C5*'Feedstock Conversions'!B$24</f>
        <v>208.95000000000002</v>
      </c>
      <c r="F5" s="4">
        <f>UCO!C5*'Feedstock Conversions'!B$4</f>
        <v>199.24875</v>
      </c>
      <c r="H5" s="4">
        <f>'Fuel Values'!B5-UCO!I5-UCO!J5-UCO!K5</f>
        <v>-47.472190252300038</v>
      </c>
      <c r="I5" s="18">
        <f>('LCFS Values'!$E$2-$AA$4)/1000000*'LCFS Values'!B5*'LCFS Values'!$G$2*100</f>
        <v>189.48774025230003</v>
      </c>
      <c r="J5" s="4">
        <f>'RIN Values'!C5</f>
        <v>80.48445000000001</v>
      </c>
      <c r="K5" s="4">
        <f>'Fixed Credits Value'!B5</f>
        <v>100</v>
      </c>
      <c r="L5" s="4">
        <f t="shared" si="4"/>
        <v>322.5</v>
      </c>
      <c r="M5" s="4">
        <f>L5/'Feedstock Conversions'!B$24</f>
        <v>38.392857142857139</v>
      </c>
      <c r="W5" s="4">
        <f t="shared" si="5"/>
        <v>113.54999999999998</v>
      </c>
      <c r="AA5" s="38"/>
      <c r="AB5" s="38"/>
      <c r="AE5" s="57">
        <f t="shared" si="0"/>
        <v>34.075000000000003</v>
      </c>
      <c r="AF5" s="4">
        <f>$AH5+'Rail Costs'!L5</f>
        <v>27.065000000000001</v>
      </c>
      <c r="AG5" s="4">
        <f>$AH5+'Rail Costs'!M5</f>
        <v>28.16</v>
      </c>
      <c r="AH5" s="4">
        <v>24.875</v>
      </c>
      <c r="AI5" s="4">
        <f>$AH5+'Rail Costs'!O5</f>
        <v>25.532</v>
      </c>
      <c r="AJ5" s="57">
        <f t="shared" si="1"/>
        <v>27.125000000000004</v>
      </c>
      <c r="AM5" s="4">
        <f>$L5-(AE5*'Feedstock Conversions'!$B$24)-'Rail Costs'!Q5</f>
        <v>32.561024591651524</v>
      </c>
      <c r="AN5" s="4">
        <f>$L5-(AF5*'Feedstock Conversions'!$B$24)-'Rail Costs'!R5</f>
        <v>91.853313403261978</v>
      </c>
      <c r="AO5" s="4">
        <f>$L5-(AG5*'Feedstock Conversions'!$B$24)-'Rail Costs'!S5</f>
        <v>82.824579382581902</v>
      </c>
      <c r="AP5" s="4">
        <f>$L5-(AH5*'Feedstock Conversions'!$B$24)-'Rail Costs'!T5</f>
        <v>110.01764246823954</v>
      </c>
      <c r="AQ5" s="4">
        <f>$L5-(AI5*'Feedstock Conversions'!$B$24)-'Rail Costs'!U5</f>
        <v>104.64588041360204</v>
      </c>
      <c r="AR5" s="4">
        <f>$L5-(AJ5*'Feedstock Conversions'!$B$24)-'Rail Costs'!V5</f>
        <v>90.411170961887422</v>
      </c>
      <c r="BH5">
        <f t="shared" si="2"/>
        <v>4</v>
      </c>
      <c r="BI5">
        <f t="shared" si="3"/>
        <v>2019</v>
      </c>
      <c r="BJ5">
        <f t="shared" si="6"/>
        <v>1</v>
      </c>
    </row>
    <row r="6" spans="1:62" x14ac:dyDescent="0.2">
      <c r="A6" s="11">
        <v>43497</v>
      </c>
      <c r="B6" s="4">
        <v>25.3</v>
      </c>
      <c r="C6" s="18">
        <f>UCO!B6</f>
        <v>25.3</v>
      </c>
      <c r="E6" s="4">
        <f>UCO!C6*'Feedstock Conversions'!B$24</f>
        <v>212.52</v>
      </c>
      <c r="F6" s="4">
        <f>UCO!C6*'Feedstock Conversions'!B$4</f>
        <v>202.65299999999999</v>
      </c>
      <c r="H6" s="4">
        <f>'Fuel Values'!B6-UCO!I6-UCO!J6-UCO!K6</f>
        <v>-52.099342700455026</v>
      </c>
      <c r="I6" s="18">
        <f>('LCFS Values'!$E$2-$AA$4)/1000000*'LCFS Values'!B6*'LCFS Values'!$G$2*100</f>
        <v>190.74934270045503</v>
      </c>
      <c r="J6" s="4">
        <f>'RIN Values'!C6</f>
        <v>83.85</v>
      </c>
      <c r="K6" s="4">
        <f>'Fixed Credits Value'!B6</f>
        <v>100</v>
      </c>
      <c r="L6" s="4">
        <f t="shared" si="4"/>
        <v>322.5</v>
      </c>
      <c r="M6" s="4">
        <f>L6/'Feedstock Conversions'!B$24</f>
        <v>38.392857142857139</v>
      </c>
      <c r="W6" s="4">
        <f t="shared" si="5"/>
        <v>109.97999999999999</v>
      </c>
      <c r="AE6" s="57">
        <f t="shared" si="0"/>
        <v>34.200000000000003</v>
      </c>
      <c r="AF6" s="4">
        <f>$AH6+'Rail Costs'!L6</f>
        <v>27.19</v>
      </c>
      <c r="AG6" s="4">
        <f>$AH6+'Rail Costs'!M6</f>
        <v>28.285</v>
      </c>
      <c r="AH6" s="4">
        <v>25</v>
      </c>
      <c r="AI6" s="4">
        <f>$AH6+'Rail Costs'!O6</f>
        <v>25.657</v>
      </c>
      <c r="AJ6" s="57">
        <f t="shared" si="1"/>
        <v>27.250000000000004</v>
      </c>
      <c r="AM6" s="4">
        <f>$L6-(AE6*'Feedstock Conversions'!$B$24)-'Rail Costs'!Q6</f>
        <v>31.511024591651513</v>
      </c>
      <c r="AN6" s="4">
        <f>$L6-(AF6*'Feedstock Conversions'!$B$24)-'Rail Costs'!R6</f>
        <v>90.803313403261996</v>
      </c>
      <c r="AO6" s="4">
        <f>$L6-(AG6*'Feedstock Conversions'!$B$24)-'Rail Costs'!S6</f>
        <v>81.774579382581891</v>
      </c>
      <c r="AP6" s="4">
        <f>$L6-(AH6*'Feedstock Conversions'!$B$24)-'Rail Costs'!T6</f>
        <v>108.96764246823956</v>
      </c>
      <c r="AQ6" s="4">
        <f>$L6-(AI6*'Feedstock Conversions'!$B$24)-'Rail Costs'!U6</f>
        <v>103.59588041360206</v>
      </c>
      <c r="AR6" s="4">
        <f>$L6-(AJ6*'Feedstock Conversions'!$B$24)-'Rail Costs'!V6</f>
        <v>89.361170961887439</v>
      </c>
      <c r="BH6">
        <f t="shared" si="2"/>
        <v>5</v>
      </c>
      <c r="BI6">
        <f t="shared" si="3"/>
        <v>2019</v>
      </c>
      <c r="BJ6">
        <f t="shared" si="6"/>
        <v>2</v>
      </c>
    </row>
    <row r="7" spans="1:62" x14ac:dyDescent="0.2">
      <c r="A7" s="11">
        <v>43504</v>
      </c>
      <c r="B7" s="4">
        <v>25.5</v>
      </c>
      <c r="C7" s="18">
        <f>UCO!B7</f>
        <v>25.5</v>
      </c>
      <c r="E7" s="4">
        <f>UCO!C7*'Feedstock Conversions'!B$24</f>
        <v>214.20000000000002</v>
      </c>
      <c r="F7" s="4">
        <f>UCO!C7*'Feedstock Conversions'!B$4</f>
        <v>204.255</v>
      </c>
      <c r="H7" s="4">
        <f>'Fuel Values'!B7-UCO!I7-UCO!J7-UCO!K7</f>
        <v>-54.207267389280048</v>
      </c>
      <c r="I7" s="18">
        <f>('LCFS Values'!$E$2-$AA$4)/1000000*'LCFS Values'!B7*'LCFS Values'!$G$2*100</f>
        <v>192.35726738928003</v>
      </c>
      <c r="J7" s="4">
        <f>'RIN Values'!C7</f>
        <v>85.050000000000011</v>
      </c>
      <c r="K7" s="4">
        <f>'Fixed Credits Value'!B7</f>
        <v>100</v>
      </c>
      <c r="L7" s="4">
        <f t="shared" si="4"/>
        <v>323.2</v>
      </c>
      <c r="M7" s="4">
        <f>L7/'Feedstock Conversions'!B$24</f>
        <v>38.476190476190474</v>
      </c>
      <c r="W7" s="4">
        <f t="shared" si="5"/>
        <v>108.99999999999997</v>
      </c>
      <c r="AE7" s="57">
        <f t="shared" si="0"/>
        <v>33.800000000000004</v>
      </c>
      <c r="AF7" s="4">
        <f>$AH7+'Rail Costs'!L7</f>
        <v>26.790000000000003</v>
      </c>
      <c r="AG7" s="4">
        <f>$AH7+'Rail Costs'!M7</f>
        <v>27.885000000000002</v>
      </c>
      <c r="AH7" s="4">
        <v>24.6</v>
      </c>
      <c r="AI7" s="4">
        <f>$AH7+'Rail Costs'!O7</f>
        <v>25.257000000000001</v>
      </c>
      <c r="AJ7" s="57">
        <f t="shared" si="1"/>
        <v>26.850000000000005</v>
      </c>
      <c r="AM7" s="4">
        <f>$L7-(AE7*'Feedstock Conversions'!$B$24)-'Rail Costs'!Q7</f>
        <v>35.571024591651458</v>
      </c>
      <c r="AN7" s="4">
        <f>$L7-(AF7*'Feedstock Conversions'!$B$24)-'Rail Costs'!R7</f>
        <v>94.863313403261969</v>
      </c>
      <c r="AO7" s="4">
        <f>$L7-(AG7*'Feedstock Conversions'!$B$24)-'Rail Costs'!S7</f>
        <v>85.834579382581893</v>
      </c>
      <c r="AP7" s="4">
        <f>$L7-(AH7*'Feedstock Conversions'!$B$24)-'Rail Costs'!T7</f>
        <v>113.02764246823953</v>
      </c>
      <c r="AQ7" s="4">
        <f>$L7-(AI7*'Feedstock Conversions'!$B$24)-'Rail Costs'!U7</f>
        <v>107.65588041360203</v>
      </c>
      <c r="AR7" s="4">
        <f>$L7-(AJ7*'Feedstock Conversions'!$B$24)-'Rail Costs'!V7</f>
        <v>93.421170961887412</v>
      </c>
      <c r="BH7">
        <f t="shared" si="2"/>
        <v>6</v>
      </c>
      <c r="BI7">
        <f t="shared" si="3"/>
        <v>2019</v>
      </c>
      <c r="BJ7">
        <f t="shared" si="6"/>
        <v>2</v>
      </c>
    </row>
    <row r="8" spans="1:62" x14ac:dyDescent="0.2">
      <c r="A8" s="11">
        <v>43511</v>
      </c>
      <c r="B8" s="4">
        <v>25.5</v>
      </c>
      <c r="C8" s="18">
        <f>UCO!B8</f>
        <v>25.5</v>
      </c>
      <c r="E8" s="4">
        <f>UCO!C8*'Feedstock Conversions'!B$24</f>
        <v>214.20000000000002</v>
      </c>
      <c r="F8" s="4">
        <f>UCO!C8*'Feedstock Conversions'!B$4</f>
        <v>204.255</v>
      </c>
      <c r="H8" s="4">
        <f>'Fuel Values'!B8-UCO!I8-UCO!J8-UCO!K8</f>
        <v>-49.837302410060033</v>
      </c>
      <c r="I8" s="18">
        <f>('LCFS Values'!$E$2-$AA$4)/1000000*'LCFS Values'!B8*'LCFS Values'!$G$2*100</f>
        <v>194.23730241006001</v>
      </c>
      <c r="J8" s="4">
        <f>'RIN Values'!C8</f>
        <v>82.800000000000011</v>
      </c>
      <c r="K8" s="4">
        <f>'Fixed Credits Value'!B8</f>
        <v>100</v>
      </c>
      <c r="L8" s="4">
        <f t="shared" si="4"/>
        <v>327.2</v>
      </c>
      <c r="M8" s="4">
        <f>L8/'Feedstock Conversions'!B$24</f>
        <v>38.952380952380949</v>
      </c>
      <c r="W8" s="4">
        <f t="shared" si="5"/>
        <v>112.99999999999997</v>
      </c>
      <c r="AA8" s="21" t="s">
        <v>67</v>
      </c>
      <c r="AB8" s="21"/>
      <c r="AE8" s="57">
        <f t="shared" si="0"/>
        <v>33.700000000000003</v>
      </c>
      <c r="AF8" s="4">
        <f>$AH8+'Rail Costs'!L8</f>
        <v>26.69</v>
      </c>
      <c r="AG8" s="4">
        <f>$AH8+'Rail Costs'!M8</f>
        <v>27.785</v>
      </c>
      <c r="AH8" s="4">
        <v>24.5</v>
      </c>
      <c r="AI8" s="4">
        <f>$AH8+'Rail Costs'!O8</f>
        <v>25.157</v>
      </c>
      <c r="AJ8" s="57">
        <f t="shared" si="1"/>
        <v>26.750000000000004</v>
      </c>
      <c r="AM8" s="4">
        <f>$L8-(AE8*'Feedstock Conversions'!$B$24)-'Rail Costs'!Q8</f>
        <v>40.41102459165149</v>
      </c>
      <c r="AN8" s="4">
        <f>$L8-(AF8*'Feedstock Conversions'!$B$24)-'Rail Costs'!R8</f>
        <v>99.703313403261973</v>
      </c>
      <c r="AO8" s="4">
        <f>$L8-(AG8*'Feedstock Conversions'!$B$24)-'Rail Costs'!S8</f>
        <v>90.674579382581896</v>
      </c>
      <c r="AP8" s="4">
        <f>$L8-(AH8*'Feedstock Conversions'!$B$24)-'Rail Costs'!T8</f>
        <v>117.86764246823954</v>
      </c>
      <c r="AQ8" s="4">
        <f>$L8-(AI8*'Feedstock Conversions'!$B$24)-'Rail Costs'!U8</f>
        <v>112.49588041360204</v>
      </c>
      <c r="AR8" s="4">
        <f>$L8-(AJ8*'Feedstock Conversions'!$B$24)-'Rail Costs'!V8</f>
        <v>98.261170961887416</v>
      </c>
      <c r="BH8">
        <f t="shared" si="2"/>
        <v>7</v>
      </c>
      <c r="BI8">
        <f t="shared" si="3"/>
        <v>2019</v>
      </c>
      <c r="BJ8">
        <f t="shared" si="6"/>
        <v>2</v>
      </c>
    </row>
    <row r="9" spans="1:62" x14ac:dyDescent="0.2">
      <c r="A9" s="11">
        <v>43518</v>
      </c>
      <c r="B9" s="4">
        <v>25.5</v>
      </c>
      <c r="C9" s="18">
        <f>UCO!B9</f>
        <v>25.5</v>
      </c>
      <c r="E9" s="4">
        <f>UCO!C9*'Feedstock Conversions'!B$24</f>
        <v>214.20000000000002</v>
      </c>
      <c r="F9" s="4">
        <f>UCO!C9*'Feedstock Conversions'!B$4</f>
        <v>204.255</v>
      </c>
      <c r="H9" s="4">
        <f>'Fuel Values'!B9-UCO!I9-UCO!J9-UCO!K9</f>
        <v>-48.615031746150009</v>
      </c>
      <c r="I9" s="18">
        <f>('LCFS Values'!$E$2-$AA$4)/1000000*'LCFS Values'!B9*'LCFS Values'!$G$2*100</f>
        <v>193.69308174615</v>
      </c>
      <c r="J9" s="4">
        <f>'RIN Values'!C9</f>
        <v>82.92195000000001</v>
      </c>
      <c r="K9" s="4">
        <f>'Fixed Credits Value'!B9</f>
        <v>100</v>
      </c>
      <c r="L9" s="4">
        <f t="shared" si="4"/>
        <v>328</v>
      </c>
      <c r="M9" s="4">
        <f>L9/'Feedstock Conversions'!B$24</f>
        <v>39.047619047619044</v>
      </c>
      <c r="W9" s="4">
        <f t="shared" si="5"/>
        <v>113.79999999999998</v>
      </c>
      <c r="AA9" s="22" t="s">
        <v>68</v>
      </c>
      <c r="AB9" s="22" t="s">
        <v>69</v>
      </c>
      <c r="AE9" s="57">
        <f t="shared" si="0"/>
        <v>33.700000000000003</v>
      </c>
      <c r="AF9" s="4">
        <f>$AH9+'Rail Costs'!L9</f>
        <v>26.69</v>
      </c>
      <c r="AG9" s="4">
        <f>$AH9+'Rail Costs'!M9</f>
        <v>27.785</v>
      </c>
      <c r="AH9" s="4">
        <v>24.5</v>
      </c>
      <c r="AI9" s="4">
        <f>$AH9+'Rail Costs'!O9</f>
        <v>25.157</v>
      </c>
      <c r="AJ9" s="57">
        <f t="shared" si="1"/>
        <v>26.750000000000004</v>
      </c>
      <c r="AM9" s="4">
        <f>$L9-(AE9*'Feedstock Conversions'!$B$24)-'Rail Costs'!Q9</f>
        <v>41.211024591651501</v>
      </c>
      <c r="AN9" s="4">
        <f>$L9-(AF9*'Feedstock Conversions'!$B$24)-'Rail Costs'!R9</f>
        <v>100.50331340326198</v>
      </c>
      <c r="AO9" s="4">
        <f>$L9-(AG9*'Feedstock Conversions'!$B$24)-'Rail Costs'!S9</f>
        <v>91.474579382581908</v>
      </c>
      <c r="AP9" s="4">
        <f>$L9-(AH9*'Feedstock Conversions'!$B$24)-'Rail Costs'!T9</f>
        <v>118.66764246823955</v>
      </c>
      <c r="AQ9" s="4">
        <f>$L9-(AI9*'Feedstock Conversions'!$B$24)-'Rail Costs'!U9</f>
        <v>113.29588041360205</v>
      </c>
      <c r="AR9" s="4">
        <f>$L9-(AJ9*'Feedstock Conversions'!$B$24)-'Rail Costs'!V9</f>
        <v>99.061170961887427</v>
      </c>
      <c r="BH9">
        <f t="shared" si="2"/>
        <v>8</v>
      </c>
      <c r="BI9">
        <f t="shared" si="3"/>
        <v>2019</v>
      </c>
      <c r="BJ9">
        <f t="shared" si="6"/>
        <v>2</v>
      </c>
    </row>
    <row r="10" spans="1:62" x14ac:dyDescent="0.2">
      <c r="A10" s="11">
        <v>43525</v>
      </c>
      <c r="B10" s="4">
        <v>25.5</v>
      </c>
      <c r="C10" s="18">
        <f>UCO!B10</f>
        <v>25.5</v>
      </c>
      <c r="E10" s="4">
        <f>UCO!C10*'Feedstock Conversions'!B$24</f>
        <v>214.20000000000002</v>
      </c>
      <c r="F10" s="4">
        <f>UCO!C10*'Feedstock Conversions'!B$4</f>
        <v>204.255</v>
      </c>
      <c r="H10" s="4">
        <f>'Fuel Values'!B10-UCO!I10-UCO!J10-UCO!K10</f>
        <v>-45.788353198440035</v>
      </c>
      <c r="I10" s="18">
        <f>('LCFS Values'!$E$2-$AA$4)/1000000*'LCFS Values'!B10*'LCFS Values'!$G$2*100</f>
        <v>194.13835319844003</v>
      </c>
      <c r="J10" s="4">
        <f>'RIN Values'!C10</f>
        <v>79.650000000000006</v>
      </c>
      <c r="K10" s="4">
        <f>'Fixed Credits Value'!B10</f>
        <v>100</v>
      </c>
      <c r="L10" s="4">
        <f t="shared" si="4"/>
        <v>328</v>
      </c>
      <c r="M10" s="4">
        <f>L10/'Feedstock Conversions'!B$24</f>
        <v>39.047619047619044</v>
      </c>
      <c r="W10" s="4">
        <f t="shared" si="5"/>
        <v>113.79999999999998</v>
      </c>
      <c r="AA10" s="23">
        <v>20.38</v>
      </c>
      <c r="AB10" s="23">
        <v>24.35</v>
      </c>
      <c r="AE10" s="57">
        <f t="shared" si="0"/>
        <v>33.700000000000003</v>
      </c>
      <c r="AF10" s="4">
        <f>$AH10+'Rail Costs'!L10</f>
        <v>26.69</v>
      </c>
      <c r="AG10" s="4">
        <f>$AH10+'Rail Costs'!M10</f>
        <v>27.785</v>
      </c>
      <c r="AH10" s="4">
        <v>24.5</v>
      </c>
      <c r="AI10" s="4">
        <f>$AH10+'Rail Costs'!O10</f>
        <v>25.157</v>
      </c>
      <c r="AJ10" s="57">
        <f t="shared" si="1"/>
        <v>26.750000000000004</v>
      </c>
      <c r="AM10" s="4">
        <f>$L10-(AE10*'Feedstock Conversions'!$B$24)-'Rail Costs'!Q10</f>
        <v>41.211024591651501</v>
      </c>
      <c r="AN10" s="4">
        <f>$L10-(AF10*'Feedstock Conversions'!$B$24)-'Rail Costs'!R10</f>
        <v>100.50331340326198</v>
      </c>
      <c r="AO10" s="4">
        <f>$L10-(AG10*'Feedstock Conversions'!$B$24)-'Rail Costs'!S10</f>
        <v>91.474579382581908</v>
      </c>
      <c r="AP10" s="4">
        <f>$L10-(AH10*'Feedstock Conversions'!$B$24)-'Rail Costs'!T10</f>
        <v>118.66764246823955</v>
      </c>
      <c r="AQ10" s="4">
        <f>$L10-(AI10*'Feedstock Conversions'!$B$24)-'Rail Costs'!U10</f>
        <v>113.29588041360205</v>
      </c>
      <c r="AR10" s="4">
        <f>$L10-(AJ10*'Feedstock Conversions'!$B$24)-'Rail Costs'!V10</f>
        <v>99.061170961887427</v>
      </c>
      <c r="BH10">
        <f t="shared" si="2"/>
        <v>9</v>
      </c>
      <c r="BI10">
        <f t="shared" si="3"/>
        <v>2019</v>
      </c>
      <c r="BJ10">
        <f t="shared" si="6"/>
        <v>3</v>
      </c>
    </row>
    <row r="11" spans="1:62" x14ac:dyDescent="0.2">
      <c r="A11" s="11">
        <v>43532</v>
      </c>
      <c r="B11" s="4">
        <v>25.7</v>
      </c>
      <c r="C11" s="18">
        <f>UCO!B11</f>
        <v>25.7</v>
      </c>
      <c r="E11" s="4">
        <f>UCO!C11*'Feedstock Conversions'!B$24</f>
        <v>215.88</v>
      </c>
      <c r="F11" s="4">
        <f>UCO!C11*'Feedstock Conversions'!B$4</f>
        <v>205.857</v>
      </c>
      <c r="H11" s="4">
        <f>'Fuel Values'!B11-UCO!I11-UCO!J11-UCO!K11</f>
        <v>-38.497284899670007</v>
      </c>
      <c r="I11" s="18">
        <f>('LCFS Values'!$E$2-$AA$4)/1000000*'LCFS Values'!B11*'LCFS Values'!$G$2*100</f>
        <v>193.29728489967002</v>
      </c>
      <c r="J11" s="4">
        <f>'RIN Values'!C11</f>
        <v>73.199999999999989</v>
      </c>
      <c r="K11" s="4">
        <f>'Fixed Credits Value'!B11</f>
        <v>100</v>
      </c>
      <c r="L11" s="4">
        <f t="shared" si="4"/>
        <v>328</v>
      </c>
      <c r="M11" s="4">
        <f>L11/'Feedstock Conversions'!B$24</f>
        <v>39.047619047619044</v>
      </c>
      <c r="W11" s="4">
        <f t="shared" si="5"/>
        <v>112.12</v>
      </c>
      <c r="AA11" s="23">
        <v>24.36</v>
      </c>
      <c r="AB11" s="23">
        <v>18.989999999999998</v>
      </c>
      <c r="AE11" s="57">
        <f t="shared" si="0"/>
        <v>33.700000000000003</v>
      </c>
      <c r="AF11" s="4">
        <f>$AH11+'Rail Costs'!L11</f>
        <v>26.69</v>
      </c>
      <c r="AG11" s="4">
        <f>$AH11+'Rail Costs'!M11</f>
        <v>27.785</v>
      </c>
      <c r="AH11" s="4">
        <v>24.5</v>
      </c>
      <c r="AI11" s="4">
        <f>$AH11+'Rail Costs'!O11</f>
        <v>25.157</v>
      </c>
      <c r="AJ11" s="57">
        <f t="shared" si="1"/>
        <v>26.750000000000004</v>
      </c>
      <c r="AM11" s="4">
        <f>$L11-(AE11*'Feedstock Conversions'!$B$24)-'Rail Costs'!Q11</f>
        <v>41.211024591651501</v>
      </c>
      <c r="AN11" s="4">
        <f>$L11-(AF11*'Feedstock Conversions'!$B$24)-'Rail Costs'!R11</f>
        <v>100.50331340326198</v>
      </c>
      <c r="AO11" s="4">
        <f>$L11-(AG11*'Feedstock Conversions'!$B$24)-'Rail Costs'!S11</f>
        <v>91.474579382581908</v>
      </c>
      <c r="AP11" s="4">
        <f>$L11-(AH11*'Feedstock Conversions'!$B$24)-'Rail Costs'!T11</f>
        <v>118.66764246823955</v>
      </c>
      <c r="AQ11" s="4">
        <f>$L11-(AI11*'Feedstock Conversions'!$B$24)-'Rail Costs'!U11</f>
        <v>113.29588041360205</v>
      </c>
      <c r="AR11" s="4">
        <f>$L11-(AJ11*'Feedstock Conversions'!$B$24)-'Rail Costs'!V11</f>
        <v>99.061170961887427</v>
      </c>
      <c r="BH11">
        <f t="shared" si="2"/>
        <v>10</v>
      </c>
      <c r="BI11">
        <f t="shared" si="3"/>
        <v>2019</v>
      </c>
      <c r="BJ11">
        <f t="shared" si="6"/>
        <v>3</v>
      </c>
    </row>
    <row r="12" spans="1:62" x14ac:dyDescent="0.2">
      <c r="A12" s="11">
        <v>43539</v>
      </c>
      <c r="B12" s="4">
        <v>25.75</v>
      </c>
      <c r="C12" s="18">
        <f>UCO!B12</f>
        <v>25.75</v>
      </c>
      <c r="E12" s="4">
        <f>UCO!C12*'Feedstock Conversions'!B$24</f>
        <v>216.3</v>
      </c>
      <c r="F12" s="4">
        <f>UCO!C12*'Feedstock Conversions'!B$4</f>
        <v>206.25749999999999</v>
      </c>
      <c r="H12" s="4">
        <f>'Fuel Values'!B12-UCO!I12-UCO!J12-UCO!K12</f>
        <v>-31.195183322910026</v>
      </c>
      <c r="I12" s="18">
        <f>('LCFS Values'!$E$2-$AA$4)/1000000*'LCFS Values'!B12*'LCFS Values'!$G$2*100</f>
        <v>193.49518332291004</v>
      </c>
      <c r="J12" s="4">
        <f>'RIN Values'!C12</f>
        <v>65.699999999999989</v>
      </c>
      <c r="K12" s="4">
        <f>'Fixed Credits Value'!B12</f>
        <v>100</v>
      </c>
      <c r="L12" s="4">
        <f t="shared" si="4"/>
        <v>328</v>
      </c>
      <c r="M12" s="4">
        <f>L12/'Feedstock Conversions'!B$24</f>
        <v>39.047619047619044</v>
      </c>
      <c r="W12" s="4">
        <f t="shared" si="5"/>
        <v>111.69999999999999</v>
      </c>
      <c r="AA12" s="23">
        <v>26.07</v>
      </c>
      <c r="AB12" s="23">
        <v>30.97</v>
      </c>
      <c r="AE12" s="57">
        <f t="shared" si="0"/>
        <v>33.700000000000003</v>
      </c>
      <c r="AF12" s="4">
        <f>$AH12+'Rail Costs'!L12</f>
        <v>26.69</v>
      </c>
      <c r="AG12" s="4">
        <f>$AH12+'Rail Costs'!M12</f>
        <v>27.785</v>
      </c>
      <c r="AH12" s="4">
        <v>24.5</v>
      </c>
      <c r="AI12" s="4">
        <f>$AH12+'Rail Costs'!O12</f>
        <v>25.157</v>
      </c>
      <c r="AJ12" s="57">
        <f t="shared" si="1"/>
        <v>26.750000000000004</v>
      </c>
      <c r="AM12" s="4">
        <f>$L12-(AE12*'Feedstock Conversions'!$B$24)-'Rail Costs'!Q12</f>
        <v>41.211024591651501</v>
      </c>
      <c r="AN12" s="4">
        <f>$L12-(AF12*'Feedstock Conversions'!$B$24)-'Rail Costs'!R12</f>
        <v>100.50331340326198</v>
      </c>
      <c r="AO12" s="4">
        <f>$L12-(AG12*'Feedstock Conversions'!$B$24)-'Rail Costs'!S12</f>
        <v>91.474579382581908</v>
      </c>
      <c r="AP12" s="4">
        <f>$L12-(AH12*'Feedstock Conversions'!$B$24)-'Rail Costs'!T12</f>
        <v>118.66764246823955</v>
      </c>
      <c r="AQ12" s="4">
        <f>$L12-(AI12*'Feedstock Conversions'!$B$24)-'Rail Costs'!U12</f>
        <v>113.29588041360205</v>
      </c>
      <c r="AR12" s="4">
        <f>$L12-(AJ12*'Feedstock Conversions'!$B$24)-'Rail Costs'!V12</f>
        <v>99.061170961887427</v>
      </c>
      <c r="BH12">
        <f t="shared" si="2"/>
        <v>11</v>
      </c>
      <c r="BI12">
        <f t="shared" si="3"/>
        <v>2019</v>
      </c>
      <c r="BJ12">
        <f t="shared" si="6"/>
        <v>3</v>
      </c>
    </row>
    <row r="13" spans="1:62" x14ac:dyDescent="0.2">
      <c r="A13" s="11">
        <v>43546</v>
      </c>
      <c r="B13" s="4">
        <v>25.75</v>
      </c>
      <c r="C13" s="18">
        <f>UCO!B13</f>
        <v>25.75</v>
      </c>
      <c r="E13" s="4">
        <f>UCO!C13*'Feedstock Conversions'!B$24</f>
        <v>216.3</v>
      </c>
      <c r="F13" s="4">
        <f>UCO!C13*'Feedstock Conversions'!B$4</f>
        <v>206.25749999999999</v>
      </c>
      <c r="H13" s="4">
        <f>'Fuel Values'!B13-UCO!I13-UCO!J13-UCO!K13</f>
        <v>-21.946234111290011</v>
      </c>
      <c r="I13" s="18">
        <f>('LCFS Values'!$E$2-$AA$4)/1000000*'LCFS Values'!B13*'LCFS Values'!$G$2*100</f>
        <v>193.39623411129</v>
      </c>
      <c r="J13" s="4">
        <f>'RIN Values'!C13</f>
        <v>56.550000000000004</v>
      </c>
      <c r="K13" s="4">
        <f>'Fixed Credits Value'!B13</f>
        <v>100</v>
      </c>
      <c r="L13" s="4">
        <f t="shared" si="4"/>
        <v>328</v>
      </c>
      <c r="M13" s="4">
        <f>L13/'Feedstock Conversions'!B$24</f>
        <v>39.047619047619044</v>
      </c>
      <c r="W13" s="4">
        <f t="shared" si="5"/>
        <v>111.69999999999999</v>
      </c>
      <c r="AA13" s="23">
        <v>22.17</v>
      </c>
      <c r="AB13" s="23">
        <v>19.920000000000002</v>
      </c>
      <c r="AE13" s="57">
        <f t="shared" si="0"/>
        <v>33.700000000000003</v>
      </c>
      <c r="AF13" s="4">
        <f>$AH13+'Rail Costs'!L13</f>
        <v>26.69</v>
      </c>
      <c r="AG13" s="4">
        <f>$AH13+'Rail Costs'!M13</f>
        <v>27.785</v>
      </c>
      <c r="AH13" s="4">
        <v>24.5</v>
      </c>
      <c r="AI13" s="4">
        <f>$AH13+'Rail Costs'!O13</f>
        <v>25.157</v>
      </c>
      <c r="AJ13" s="57">
        <f t="shared" si="1"/>
        <v>26.750000000000004</v>
      </c>
      <c r="AM13" s="4">
        <f>$L13-(AE13*'Feedstock Conversions'!$B$24)-'Rail Costs'!Q13</f>
        <v>41.211024591651501</v>
      </c>
      <c r="AN13" s="4">
        <f>$L13-(AF13*'Feedstock Conversions'!$B$24)-'Rail Costs'!R13</f>
        <v>100.50331340326198</v>
      </c>
      <c r="AO13" s="4">
        <f>$L13-(AG13*'Feedstock Conversions'!$B$24)-'Rail Costs'!S13</f>
        <v>91.474579382581908</v>
      </c>
      <c r="AP13" s="4">
        <f>$L13-(AH13*'Feedstock Conversions'!$B$24)-'Rail Costs'!T13</f>
        <v>118.66764246823955</v>
      </c>
      <c r="AQ13" s="4">
        <f>$L13-(AI13*'Feedstock Conversions'!$B$24)-'Rail Costs'!U13</f>
        <v>113.29588041360205</v>
      </c>
      <c r="AR13" s="4">
        <f>$L13-(AJ13*'Feedstock Conversions'!$B$24)-'Rail Costs'!V13</f>
        <v>99.061170961887427</v>
      </c>
      <c r="BH13">
        <f t="shared" si="2"/>
        <v>12</v>
      </c>
      <c r="BI13">
        <f t="shared" si="3"/>
        <v>2019</v>
      </c>
      <c r="BJ13">
        <f t="shared" si="6"/>
        <v>3</v>
      </c>
    </row>
    <row r="14" spans="1:62" x14ac:dyDescent="0.2">
      <c r="A14" s="11">
        <v>43553</v>
      </c>
      <c r="B14" s="4">
        <v>25.75</v>
      </c>
      <c r="C14" s="18">
        <f>UCO!B14</f>
        <v>25.75</v>
      </c>
      <c r="E14" s="4">
        <f>UCO!C14*'Feedstock Conversions'!B$24</f>
        <v>216.3</v>
      </c>
      <c r="F14" s="4">
        <f>UCO!C14*'Feedstock Conversions'!B$4</f>
        <v>206.25749999999999</v>
      </c>
      <c r="H14" s="4">
        <f>'Fuel Values'!B14-UCO!I14-UCO!J14-UCO!K14</f>
        <v>-19.493300667270034</v>
      </c>
      <c r="I14" s="18">
        <f>('LCFS Values'!$E$2-$AA$4)/1000000*'LCFS Values'!B14*'LCFS Values'!$G$2*100</f>
        <v>191.31830066727002</v>
      </c>
      <c r="J14" s="4">
        <f>'RIN Values'!C14</f>
        <v>56.175000000000004</v>
      </c>
      <c r="K14" s="4">
        <f>'Fixed Credits Value'!B14</f>
        <v>100</v>
      </c>
      <c r="L14" s="4">
        <f t="shared" si="4"/>
        <v>328</v>
      </c>
      <c r="M14" s="4">
        <f>L14/'Feedstock Conversions'!B$24</f>
        <v>39.047619047619044</v>
      </c>
      <c r="W14" s="4">
        <f t="shared" si="5"/>
        <v>111.69999999999999</v>
      </c>
      <c r="AA14" s="23">
        <v>21.77</v>
      </c>
      <c r="AB14" s="23">
        <v>20.28</v>
      </c>
      <c r="AE14" s="57">
        <f t="shared" si="0"/>
        <v>33.700000000000003</v>
      </c>
      <c r="AF14" s="4">
        <f>$AH14+'Rail Costs'!L14</f>
        <v>26.69</v>
      </c>
      <c r="AG14" s="4">
        <f>$AH14+'Rail Costs'!M14</f>
        <v>27.785</v>
      </c>
      <c r="AH14" s="4">
        <v>24.5</v>
      </c>
      <c r="AI14" s="4">
        <f>$AH14+'Rail Costs'!O14</f>
        <v>25.157</v>
      </c>
      <c r="AJ14" s="57">
        <f t="shared" si="1"/>
        <v>26.750000000000004</v>
      </c>
      <c r="AM14" s="4">
        <f>$L14-(AE14*'Feedstock Conversions'!$B$24)-'Rail Costs'!Q14</f>
        <v>41.211024591651501</v>
      </c>
      <c r="AN14" s="4">
        <f>$L14-(AF14*'Feedstock Conversions'!$B$24)-'Rail Costs'!R14</f>
        <v>100.50331340326198</v>
      </c>
      <c r="AO14" s="4">
        <f>$L14-(AG14*'Feedstock Conversions'!$B$24)-'Rail Costs'!S14</f>
        <v>91.474579382581908</v>
      </c>
      <c r="AP14" s="4">
        <f>$L14-(AH14*'Feedstock Conversions'!$B$24)-'Rail Costs'!T14</f>
        <v>118.66764246823955</v>
      </c>
      <c r="AQ14" s="4">
        <f>$L14-(AI14*'Feedstock Conversions'!$B$24)-'Rail Costs'!U14</f>
        <v>113.29588041360205</v>
      </c>
      <c r="AR14" s="4">
        <f>$L14-(AJ14*'Feedstock Conversions'!$B$24)-'Rail Costs'!V14</f>
        <v>99.061170961887427</v>
      </c>
      <c r="BH14">
        <f t="shared" si="2"/>
        <v>13</v>
      </c>
      <c r="BI14">
        <f t="shared" si="3"/>
        <v>2019</v>
      </c>
      <c r="BJ14">
        <f t="shared" si="6"/>
        <v>3</v>
      </c>
    </row>
    <row r="15" spans="1:62" x14ac:dyDescent="0.2">
      <c r="A15" s="11">
        <v>43560</v>
      </c>
      <c r="B15" s="4">
        <v>25.75</v>
      </c>
      <c r="C15" s="18">
        <f>UCO!B15</f>
        <v>25.75</v>
      </c>
      <c r="E15" s="4">
        <f>UCO!C15*'Feedstock Conversions'!B$24</f>
        <v>216.3</v>
      </c>
      <c r="F15" s="4">
        <f>UCO!C15*'Feedstock Conversions'!B$4</f>
        <v>206.25749999999999</v>
      </c>
      <c r="H15" s="4">
        <f>'Fuel Values'!B15-UCO!I15-UCO!J15-UCO!K15</f>
        <v>-20.458230625710058</v>
      </c>
      <c r="I15" s="18">
        <f>('LCFS Values'!$E$2-$AA$4)/1000000*'LCFS Values'!B15*'LCFS Values'!$G$2*100</f>
        <v>187.55823062571005</v>
      </c>
      <c r="J15" s="4">
        <f>'RIN Values'!C15</f>
        <v>57.900000000000006</v>
      </c>
      <c r="K15" s="4">
        <f>'Fixed Credits Value'!B15</f>
        <v>100</v>
      </c>
      <c r="L15" s="4">
        <f t="shared" si="4"/>
        <v>325</v>
      </c>
      <c r="M15" s="4">
        <f>L15/'Feedstock Conversions'!B$24</f>
        <v>38.69047619047619</v>
      </c>
      <c r="W15" s="4">
        <f t="shared" si="5"/>
        <v>108.69999999999999</v>
      </c>
      <c r="AA15" s="23">
        <v>26.83</v>
      </c>
      <c r="AB15" s="23">
        <v>19.73</v>
      </c>
      <c r="AE15" s="57">
        <f t="shared" si="0"/>
        <v>33.700000000000003</v>
      </c>
      <c r="AF15" s="4">
        <f>$AH15+'Rail Costs'!L15</f>
        <v>26.694904815229563</v>
      </c>
      <c r="AG15" s="4">
        <f>$AH15+'Rail Costs'!M15</f>
        <v>27.792357222844345</v>
      </c>
      <c r="AH15" s="4">
        <v>24.5</v>
      </c>
      <c r="AI15" s="4">
        <f>$AH15+'Rail Costs'!O15</f>
        <v>25.158471444568868</v>
      </c>
      <c r="AJ15" s="57">
        <f t="shared" si="1"/>
        <v>26.750000000000004</v>
      </c>
      <c r="AM15" s="4">
        <f>$L15-(AE15*'Feedstock Conversions'!$B$24)-'Rail Costs'!Q15</f>
        <v>38.202717815820932</v>
      </c>
      <c r="AN15" s="4">
        <f>$L15-(AF15*'Feedstock Conversions'!$B$24)-'Rail Costs'!R15</f>
        <v>97.454720600133825</v>
      </c>
      <c r="AO15" s="4">
        <f>$L15-(AG15*'Feedstock Conversions'!$B$24)-'Rail Costs'!S15</f>
        <v>88.405765450627982</v>
      </c>
      <c r="AP15" s="4">
        <f>$L15-(AH15*'Feedstock Conversions'!$B$24)-'Rail Costs'!T15</f>
        <v>115.65973125316282</v>
      </c>
      <c r="AQ15" s="4">
        <f>$L15-(AI15*'Feedstock Conversions'!$B$24)-'Rail Costs'!U15</f>
        <v>110.27593837645446</v>
      </c>
      <c r="AR15" s="4">
        <f>$L15-(AJ15*'Feedstock Conversions'!$B$24)-'Rail Costs'!V15</f>
        <v>96.051677503795361</v>
      </c>
      <c r="BH15">
        <f t="shared" si="2"/>
        <v>14</v>
      </c>
      <c r="BI15">
        <f t="shared" si="3"/>
        <v>2019</v>
      </c>
      <c r="BJ15">
        <f t="shared" si="6"/>
        <v>4</v>
      </c>
    </row>
    <row r="16" spans="1:62" x14ac:dyDescent="0.2">
      <c r="A16" s="11">
        <v>43567</v>
      </c>
      <c r="B16" s="4">
        <v>25.75</v>
      </c>
      <c r="C16" s="18">
        <f>UCO!B16</f>
        <v>25.75</v>
      </c>
      <c r="E16" s="4">
        <f>UCO!C16*'Feedstock Conversions'!B$24</f>
        <v>216.3</v>
      </c>
      <c r="F16" s="4">
        <f>UCO!C16*'Feedstock Conversions'!B$4</f>
        <v>206.25749999999999</v>
      </c>
      <c r="H16" s="4">
        <f>'Fuel Values'!B16-UCO!I16-UCO!J16-UCO!K16</f>
        <v>-14.686295438900004</v>
      </c>
      <c r="I16" s="18">
        <f>('LCFS Values'!$E$2-$AA$4)/1000000*'LCFS Values'!B16*'LCFS Values'!$G$2*100</f>
        <v>182.5612954389</v>
      </c>
      <c r="J16" s="4">
        <f>'RIN Values'!C16</f>
        <v>55.125</v>
      </c>
      <c r="K16" s="4">
        <f>'Fixed Credits Value'!B16</f>
        <v>100</v>
      </c>
      <c r="L16" s="4">
        <f t="shared" si="4"/>
        <v>323</v>
      </c>
      <c r="M16" s="4">
        <f>L16/'Feedstock Conversions'!B$24</f>
        <v>38.452380952380949</v>
      </c>
      <c r="W16" s="4">
        <f t="shared" si="5"/>
        <v>106.69999999999999</v>
      </c>
      <c r="AA16" s="23">
        <v>25.67</v>
      </c>
      <c r="AB16" s="23">
        <v>21.09</v>
      </c>
      <c r="AE16" s="57">
        <f t="shared" si="0"/>
        <v>33.700000000000003</v>
      </c>
      <c r="AF16" s="4">
        <f>$AH16+'Rail Costs'!L16</f>
        <v>26.694904815229563</v>
      </c>
      <c r="AG16" s="4">
        <f>$AH16+'Rail Costs'!M16</f>
        <v>27.792357222844345</v>
      </c>
      <c r="AH16" s="4">
        <v>24.5</v>
      </c>
      <c r="AI16" s="4">
        <f>$AH16+'Rail Costs'!O16</f>
        <v>25.158471444568868</v>
      </c>
      <c r="AJ16" s="57">
        <f t="shared" si="1"/>
        <v>26.750000000000004</v>
      </c>
      <c r="AM16" s="4">
        <f>$L16-(AE16*'Feedstock Conversions'!$B$24)-'Rail Costs'!Q16</f>
        <v>36.202717815820932</v>
      </c>
      <c r="AN16" s="4">
        <f>$L16-(AF16*'Feedstock Conversions'!$B$24)-'Rail Costs'!R16</f>
        <v>95.454720600133825</v>
      </c>
      <c r="AO16" s="4">
        <f>$L16-(AG16*'Feedstock Conversions'!$B$24)-'Rail Costs'!S16</f>
        <v>86.405765450627982</v>
      </c>
      <c r="AP16" s="4">
        <f>$L16-(AH16*'Feedstock Conversions'!$B$24)-'Rail Costs'!T16</f>
        <v>113.65973125316282</v>
      </c>
      <c r="AQ16" s="4">
        <f>$L16-(AI16*'Feedstock Conversions'!$B$24)-'Rail Costs'!U16</f>
        <v>108.27593837645446</v>
      </c>
      <c r="AR16" s="4">
        <f>$L16-(AJ16*'Feedstock Conversions'!$B$24)-'Rail Costs'!V16</f>
        <v>94.051677503795361</v>
      </c>
      <c r="BH16">
        <f t="shared" si="2"/>
        <v>15</v>
      </c>
      <c r="BI16">
        <f t="shared" si="3"/>
        <v>2019</v>
      </c>
      <c r="BJ16">
        <f t="shared" si="6"/>
        <v>4</v>
      </c>
    </row>
    <row r="17" spans="1:62" x14ac:dyDescent="0.2">
      <c r="A17" s="11">
        <v>43574</v>
      </c>
      <c r="B17" s="4">
        <v>25.75</v>
      </c>
      <c r="C17" s="18">
        <f>UCO!B17</f>
        <v>25.75</v>
      </c>
      <c r="E17" s="4">
        <f>UCO!C17*'Feedstock Conversions'!B$24</f>
        <v>216.3</v>
      </c>
      <c r="F17" s="4">
        <f>UCO!C17*'Feedstock Conversions'!B$4</f>
        <v>206.25749999999999</v>
      </c>
      <c r="H17" s="4">
        <f>'Fuel Values'!B17-UCO!I17-UCO!J17-UCO!K17</f>
        <v>-10.635890459574995</v>
      </c>
      <c r="I17" s="18">
        <f>('LCFS Values'!$E$2-$AA$4)/1000000*'LCFS Values'!B17*'LCFS Values'!$G$2*100</f>
        <v>178.47964045957499</v>
      </c>
      <c r="J17" s="4">
        <f>'RIN Values'!C17</f>
        <v>54.65625</v>
      </c>
      <c r="K17" s="4">
        <f>'Fixed Credits Value'!B17</f>
        <v>100</v>
      </c>
      <c r="L17" s="4">
        <f t="shared" si="4"/>
        <v>322.5</v>
      </c>
      <c r="M17" s="4">
        <f>L17/'Feedstock Conversions'!B$24</f>
        <v>38.392857142857139</v>
      </c>
      <c r="W17" s="4">
        <f t="shared" si="5"/>
        <v>106.19999999999999</v>
      </c>
      <c r="AA17" s="23">
        <v>16.309999999999999</v>
      </c>
      <c r="AB17" s="23">
        <v>19.75</v>
      </c>
      <c r="AE17" s="57">
        <f t="shared" si="0"/>
        <v>33.700000000000003</v>
      </c>
      <c r="AF17" s="4">
        <f>$AH17+'Rail Costs'!L17</f>
        <v>26.694904815229563</v>
      </c>
      <c r="AG17" s="4">
        <f>$AH17+'Rail Costs'!M17</f>
        <v>27.792357222844345</v>
      </c>
      <c r="AH17" s="4">
        <v>24.5</v>
      </c>
      <c r="AI17" s="4">
        <f>$AH17+'Rail Costs'!O17</f>
        <v>25.158471444568868</v>
      </c>
      <c r="AJ17" s="57">
        <f t="shared" si="1"/>
        <v>26.750000000000004</v>
      </c>
      <c r="AM17" s="4">
        <f>$L17-(AE17*'Feedstock Conversions'!$B$24)-'Rail Costs'!Q17</f>
        <v>35.702717815820932</v>
      </c>
      <c r="AN17" s="4">
        <f>$L17-(AF17*'Feedstock Conversions'!$B$24)-'Rail Costs'!R17</f>
        <v>94.954720600133825</v>
      </c>
      <c r="AO17" s="4">
        <f>$L17-(AG17*'Feedstock Conversions'!$B$24)-'Rail Costs'!S17</f>
        <v>85.905765450627982</v>
      </c>
      <c r="AP17" s="4">
        <f>$L17-(AH17*'Feedstock Conversions'!$B$24)-'Rail Costs'!T17</f>
        <v>113.15973125316282</v>
      </c>
      <c r="AQ17" s="4">
        <f>$L17-(AI17*'Feedstock Conversions'!$B$24)-'Rail Costs'!U17</f>
        <v>107.77593837645446</v>
      </c>
      <c r="AR17" s="4">
        <f>$L17-(AJ17*'Feedstock Conversions'!$B$24)-'Rail Costs'!V17</f>
        <v>93.551677503795361</v>
      </c>
      <c r="BH17">
        <f t="shared" si="2"/>
        <v>16</v>
      </c>
      <c r="BI17">
        <f t="shared" si="3"/>
        <v>2019</v>
      </c>
      <c r="BJ17">
        <f t="shared" si="6"/>
        <v>4</v>
      </c>
    </row>
    <row r="18" spans="1:62" x14ac:dyDescent="0.2">
      <c r="A18" s="11">
        <v>43581</v>
      </c>
      <c r="B18" s="4">
        <v>25.75</v>
      </c>
      <c r="C18" s="18">
        <f>UCO!B18</f>
        <v>25.75</v>
      </c>
      <c r="E18" s="4">
        <f>UCO!C18*'Feedstock Conversions'!B$24</f>
        <v>216.3</v>
      </c>
      <c r="F18" s="4">
        <f>UCO!C18*'Feedstock Conversions'!B$4</f>
        <v>206.25749999999999</v>
      </c>
      <c r="H18" s="4">
        <f>'Fuel Values'!B18-UCO!I18-UCO!J18-UCO!K18</f>
        <v>-10.762127306160039</v>
      </c>
      <c r="I18" s="18">
        <f>('LCFS Values'!$E$2-$AA$4)/1000000*'LCFS Values'!B18*'LCFS Values'!$G$2*100</f>
        <v>184.83712730616006</v>
      </c>
      <c r="J18" s="4">
        <f>'RIN Values'!C18</f>
        <v>51.224999999999994</v>
      </c>
      <c r="K18" s="4">
        <f>'Fixed Credits Value'!B18</f>
        <v>100</v>
      </c>
      <c r="L18" s="4">
        <f t="shared" si="4"/>
        <v>325.3</v>
      </c>
      <c r="M18" s="4">
        <f>L18/'Feedstock Conversions'!B$24</f>
        <v>38.726190476190474</v>
      </c>
      <c r="W18" s="4">
        <f t="shared" si="5"/>
        <v>109</v>
      </c>
      <c r="AA18" s="23">
        <v>15.86</v>
      </c>
      <c r="AB18" s="23">
        <v>18.16</v>
      </c>
      <c r="AE18" s="57">
        <f t="shared" si="0"/>
        <v>33.700000000000003</v>
      </c>
      <c r="AF18" s="4">
        <f>$AH18+'Rail Costs'!L18</f>
        <v>26.694904815229563</v>
      </c>
      <c r="AG18" s="4">
        <f>$AH18+'Rail Costs'!M18</f>
        <v>27.792357222844345</v>
      </c>
      <c r="AH18" s="4">
        <v>24.5</v>
      </c>
      <c r="AI18" s="4">
        <f>$AH18+'Rail Costs'!O18</f>
        <v>25.158471444568868</v>
      </c>
      <c r="AJ18" s="57">
        <f t="shared" si="1"/>
        <v>26.750000000000004</v>
      </c>
      <c r="AM18" s="4">
        <f>$L18-(AE18*'Feedstock Conversions'!$B$24)-'Rail Costs'!Q18</f>
        <v>38.502717815820944</v>
      </c>
      <c r="AN18" s="4">
        <f>$L18-(AF18*'Feedstock Conversions'!$B$24)-'Rail Costs'!R18</f>
        <v>97.754720600133837</v>
      </c>
      <c r="AO18" s="4">
        <f>$L18-(AG18*'Feedstock Conversions'!$B$24)-'Rail Costs'!S18</f>
        <v>88.705765450627993</v>
      </c>
      <c r="AP18" s="4">
        <f>$L18-(AH18*'Feedstock Conversions'!$B$24)-'Rail Costs'!T18</f>
        <v>115.95973125316283</v>
      </c>
      <c r="AQ18" s="4">
        <f>$L18-(AI18*'Feedstock Conversions'!$B$24)-'Rail Costs'!U18</f>
        <v>110.57593837645447</v>
      </c>
      <c r="AR18" s="4">
        <f>$L18-(AJ18*'Feedstock Conversions'!$B$24)-'Rail Costs'!V18</f>
        <v>96.351677503795372</v>
      </c>
      <c r="BH18">
        <f t="shared" si="2"/>
        <v>17</v>
      </c>
      <c r="BI18">
        <f t="shared" si="3"/>
        <v>2019</v>
      </c>
      <c r="BJ18">
        <f t="shared" si="6"/>
        <v>4</v>
      </c>
    </row>
    <row r="19" spans="1:62" x14ac:dyDescent="0.2">
      <c r="A19" s="11">
        <v>43588</v>
      </c>
      <c r="B19" s="4">
        <v>25.75</v>
      </c>
      <c r="C19" s="18">
        <f>UCO!B19</f>
        <v>25.75</v>
      </c>
      <c r="E19" s="4">
        <f>UCO!C19*'Feedstock Conversions'!B$24</f>
        <v>216.3</v>
      </c>
      <c r="F19" s="4">
        <f>UCO!C19*'Feedstock Conversions'!B$4</f>
        <v>206.25749999999999</v>
      </c>
      <c r="H19" s="4">
        <f>'Fuel Values'!B19-UCO!I19-UCO!J19-UCO!K19</f>
        <v>-9.3319828248200167</v>
      </c>
      <c r="I19" s="18">
        <f>('LCFS Values'!$E$2-$AA$4)/1000000*'LCFS Values'!B19*'LCFS Values'!$G$2*100</f>
        <v>184.14448282482002</v>
      </c>
      <c r="J19" s="4">
        <f>'RIN Values'!C19</f>
        <v>52.6875</v>
      </c>
      <c r="K19" s="4">
        <f>'Fixed Credits Value'!B19</f>
        <v>100</v>
      </c>
      <c r="L19" s="4">
        <f t="shared" si="4"/>
        <v>327.5</v>
      </c>
      <c r="M19" s="4">
        <f>L19/'Feedstock Conversions'!B$24</f>
        <v>38.988095238095234</v>
      </c>
      <c r="W19" s="4">
        <f t="shared" si="5"/>
        <v>111.19999999999999</v>
      </c>
      <c r="AA19" s="23">
        <v>27.45</v>
      </c>
      <c r="AB19" s="23">
        <v>25.5</v>
      </c>
      <c r="AE19" s="57">
        <f t="shared" si="0"/>
        <v>33.700000000000003</v>
      </c>
      <c r="AF19" s="4">
        <f>$AH19+'Rail Costs'!L19</f>
        <v>26.694904815229563</v>
      </c>
      <c r="AG19" s="4">
        <f>$AH19+'Rail Costs'!M19</f>
        <v>27.792357222844345</v>
      </c>
      <c r="AH19" s="4">
        <v>24.5</v>
      </c>
      <c r="AI19" s="4">
        <f>$AH19+'Rail Costs'!O19</f>
        <v>25.158471444568868</v>
      </c>
      <c r="AJ19" s="57">
        <f t="shared" si="1"/>
        <v>26.750000000000004</v>
      </c>
      <c r="AM19" s="4">
        <f>$L19-(AE19*'Feedstock Conversions'!$B$24)-'Rail Costs'!Q19</f>
        <v>40.702717815820932</v>
      </c>
      <c r="AN19" s="4">
        <f>$L19-(AF19*'Feedstock Conversions'!$B$24)-'Rail Costs'!R19</f>
        <v>99.954720600133825</v>
      </c>
      <c r="AO19" s="4">
        <f>$L19-(AG19*'Feedstock Conversions'!$B$24)-'Rail Costs'!S19</f>
        <v>90.905765450627982</v>
      </c>
      <c r="AP19" s="4">
        <f>$L19-(AH19*'Feedstock Conversions'!$B$24)-'Rail Costs'!T19</f>
        <v>118.15973125316282</v>
      </c>
      <c r="AQ19" s="4">
        <f>$L19-(AI19*'Feedstock Conversions'!$B$24)-'Rail Costs'!U19</f>
        <v>112.77593837645446</v>
      </c>
      <c r="AR19" s="4">
        <f>$L19-(AJ19*'Feedstock Conversions'!$B$24)-'Rail Costs'!V19</f>
        <v>98.551677503795361</v>
      </c>
      <c r="BH19">
        <f t="shared" si="2"/>
        <v>18</v>
      </c>
      <c r="BI19">
        <f t="shared" si="3"/>
        <v>2019</v>
      </c>
      <c r="BJ19">
        <f t="shared" si="6"/>
        <v>5</v>
      </c>
    </row>
    <row r="20" spans="1:62" x14ac:dyDescent="0.2">
      <c r="A20" s="11">
        <v>43595</v>
      </c>
      <c r="B20" s="4">
        <v>25.75</v>
      </c>
      <c r="C20" s="18">
        <f>UCO!B20</f>
        <v>25.75</v>
      </c>
      <c r="E20" s="4">
        <f>UCO!C20*'Feedstock Conversions'!B$24</f>
        <v>216.3</v>
      </c>
      <c r="F20" s="4">
        <f>UCO!C20*'Feedstock Conversions'!B$4</f>
        <v>206.25749999999999</v>
      </c>
      <c r="H20" s="4">
        <f>'Fuel Values'!B20-UCO!I20-UCO!J20-UCO!K20</f>
        <v>-6.3152796713000043</v>
      </c>
      <c r="I20" s="18">
        <f>('LCFS Values'!$E$2-$AA$4)/1000000*'LCFS Values'!B20*'LCFS Values'!$G$2*100</f>
        <v>184.5402796713</v>
      </c>
      <c r="J20" s="4">
        <f>'RIN Values'!C20</f>
        <v>49.275000000000006</v>
      </c>
      <c r="K20" s="4">
        <f>'Fixed Credits Value'!B20</f>
        <v>100</v>
      </c>
      <c r="L20" s="4">
        <f t="shared" si="4"/>
        <v>327.5</v>
      </c>
      <c r="M20" s="4">
        <f>L20/'Feedstock Conversions'!B$24</f>
        <v>38.988095238095234</v>
      </c>
      <c r="W20" s="4">
        <f t="shared" si="5"/>
        <v>111.19999999999999</v>
      </c>
      <c r="AA20" s="23">
        <v>18.62</v>
      </c>
      <c r="AB20" s="23">
        <v>20</v>
      </c>
      <c r="AE20" s="57">
        <f t="shared" si="0"/>
        <v>33.700000000000003</v>
      </c>
      <c r="AF20" s="4">
        <f>$AH20+'Rail Costs'!L20</f>
        <v>26.694904815229563</v>
      </c>
      <c r="AG20" s="4">
        <f>$AH20+'Rail Costs'!M20</f>
        <v>27.792357222844345</v>
      </c>
      <c r="AH20" s="4">
        <v>24.5</v>
      </c>
      <c r="AI20" s="4">
        <f>$AH20+'Rail Costs'!O20</f>
        <v>25.158471444568868</v>
      </c>
      <c r="AJ20" s="57">
        <f t="shared" si="1"/>
        <v>26.750000000000004</v>
      </c>
      <c r="AM20" s="4">
        <f>$L20-(AE20*'Feedstock Conversions'!$B$24)-'Rail Costs'!Q20</f>
        <v>40.702717815820932</v>
      </c>
      <c r="AN20" s="4">
        <f>$L20-(AF20*'Feedstock Conversions'!$B$24)-'Rail Costs'!R20</f>
        <v>99.954720600133825</v>
      </c>
      <c r="AO20" s="4">
        <f>$L20-(AG20*'Feedstock Conversions'!$B$24)-'Rail Costs'!S20</f>
        <v>90.905765450627982</v>
      </c>
      <c r="AP20" s="4">
        <f>$L20-(AH20*'Feedstock Conversions'!$B$24)-'Rail Costs'!T20</f>
        <v>118.15973125316282</v>
      </c>
      <c r="AQ20" s="4">
        <f>$L20-(AI20*'Feedstock Conversions'!$B$24)-'Rail Costs'!U20</f>
        <v>112.77593837645446</v>
      </c>
      <c r="AR20" s="4">
        <f>$L20-(AJ20*'Feedstock Conversions'!$B$24)-'Rail Costs'!V20</f>
        <v>98.551677503795361</v>
      </c>
      <c r="BH20">
        <f t="shared" si="2"/>
        <v>19</v>
      </c>
      <c r="BI20">
        <f t="shared" si="3"/>
        <v>2019</v>
      </c>
      <c r="BJ20">
        <f t="shared" si="6"/>
        <v>5</v>
      </c>
    </row>
    <row r="21" spans="1:62" x14ac:dyDescent="0.2">
      <c r="A21" s="11">
        <v>43602</v>
      </c>
      <c r="B21" s="4">
        <v>25.75</v>
      </c>
      <c r="C21" s="18">
        <f>UCO!B21</f>
        <v>25.75</v>
      </c>
      <c r="E21" s="4">
        <f>UCO!C21*'Feedstock Conversions'!B$24</f>
        <v>216.3</v>
      </c>
      <c r="F21" s="4">
        <f>UCO!C21*'Feedstock Conversions'!B$4</f>
        <v>206.25749999999999</v>
      </c>
      <c r="H21" s="4">
        <f>'Fuel Values'!B21-UCO!I21-UCO!J21-UCO!K21</f>
        <v>-6.7829241526399926</v>
      </c>
      <c r="I21" s="18">
        <f>('LCFS Values'!$E$2-$AA$4)/1000000*'LCFS Values'!B21*'LCFS Values'!$G$2*100</f>
        <v>185.23292415263998</v>
      </c>
      <c r="J21" s="4">
        <f>'RIN Values'!C21</f>
        <v>49.050000000000004</v>
      </c>
      <c r="K21" s="4">
        <f>'Fixed Credits Value'!B21</f>
        <v>100</v>
      </c>
      <c r="L21" s="4">
        <f t="shared" si="4"/>
        <v>327.5</v>
      </c>
      <c r="M21" s="4">
        <f>L21/'Feedstock Conversions'!B$24</f>
        <v>38.988095238095234</v>
      </c>
      <c r="W21" s="4">
        <f t="shared" si="5"/>
        <v>111.19999999999999</v>
      </c>
      <c r="AA21" s="23">
        <v>21.73</v>
      </c>
      <c r="AB21" s="23">
        <v>26</v>
      </c>
      <c r="AE21" s="57">
        <f t="shared" si="0"/>
        <v>33.700000000000003</v>
      </c>
      <c r="AF21" s="4">
        <f>$AH21+'Rail Costs'!L21</f>
        <v>26.694904815229563</v>
      </c>
      <c r="AG21" s="4">
        <f>$AH21+'Rail Costs'!M21</f>
        <v>27.792357222844345</v>
      </c>
      <c r="AH21" s="4">
        <v>24.5</v>
      </c>
      <c r="AI21" s="4">
        <f>$AH21+'Rail Costs'!O21</f>
        <v>25.158471444568868</v>
      </c>
      <c r="AJ21" s="57">
        <f t="shared" si="1"/>
        <v>26.750000000000004</v>
      </c>
      <c r="AM21" s="4">
        <f>$L21-(AE21*'Feedstock Conversions'!$B$24)-'Rail Costs'!Q21</f>
        <v>40.702717815820932</v>
      </c>
      <c r="AN21" s="4">
        <f>$L21-(AF21*'Feedstock Conversions'!$B$24)-'Rail Costs'!R21</f>
        <v>99.954720600133825</v>
      </c>
      <c r="AO21" s="4">
        <f>$L21-(AG21*'Feedstock Conversions'!$B$24)-'Rail Costs'!S21</f>
        <v>90.905765450627982</v>
      </c>
      <c r="AP21" s="4">
        <f>$L21-(AH21*'Feedstock Conversions'!$B$24)-'Rail Costs'!T21</f>
        <v>118.15973125316282</v>
      </c>
      <c r="AQ21" s="4">
        <f>$L21-(AI21*'Feedstock Conversions'!$B$24)-'Rail Costs'!U21</f>
        <v>112.77593837645446</v>
      </c>
      <c r="AR21" s="4">
        <f>$L21-(AJ21*'Feedstock Conversions'!$B$24)-'Rail Costs'!V21</f>
        <v>98.551677503795361</v>
      </c>
      <c r="BH21">
        <f t="shared" si="2"/>
        <v>20</v>
      </c>
      <c r="BI21">
        <f t="shared" si="3"/>
        <v>2019</v>
      </c>
      <c r="BJ21">
        <f t="shared" si="6"/>
        <v>5</v>
      </c>
    </row>
    <row r="22" spans="1:62" x14ac:dyDescent="0.2">
      <c r="A22" s="11">
        <v>43609</v>
      </c>
      <c r="B22" s="4">
        <v>25.75</v>
      </c>
      <c r="C22" s="18">
        <f>UCO!B22</f>
        <v>25.75</v>
      </c>
      <c r="E22" s="4">
        <f>UCO!C22*'Feedstock Conversions'!B$24</f>
        <v>216.3</v>
      </c>
      <c r="F22" s="4">
        <f>UCO!C22*'Feedstock Conversions'!B$4</f>
        <v>206.25749999999999</v>
      </c>
      <c r="H22" s="4">
        <f>'Fuel Values'!B22-UCO!I22-UCO!J22-UCO!K22</f>
        <v>-8.0692639037000333</v>
      </c>
      <c r="I22" s="18">
        <f>('LCFS Values'!$E$2-$AA$4)/1000000*'LCFS Values'!B22*'LCFS Values'!$G$2*100</f>
        <v>186.51926390370002</v>
      </c>
      <c r="J22" s="4">
        <f>'RIN Values'!C22</f>
        <v>49.050000000000004</v>
      </c>
      <c r="K22" s="4">
        <f>'Fixed Credits Value'!B22</f>
        <v>100</v>
      </c>
      <c r="L22" s="4">
        <f t="shared" si="4"/>
        <v>327.5</v>
      </c>
      <c r="M22" s="4">
        <f>L22/'Feedstock Conversions'!B$24</f>
        <v>38.988095238095234</v>
      </c>
      <c r="W22" s="4">
        <f t="shared" si="5"/>
        <v>111.19999999999999</v>
      </c>
      <c r="AA22" s="23">
        <v>22.38</v>
      </c>
      <c r="AB22" s="23">
        <v>32.83</v>
      </c>
      <c r="AE22" s="57">
        <f t="shared" si="0"/>
        <v>33.700000000000003</v>
      </c>
      <c r="AF22" s="4">
        <f>$AH22+'Rail Costs'!L22</f>
        <v>26.694904815229563</v>
      </c>
      <c r="AG22" s="4">
        <f>$AH22+'Rail Costs'!M22</f>
        <v>27.792357222844345</v>
      </c>
      <c r="AH22" s="4">
        <v>24.5</v>
      </c>
      <c r="AI22" s="4">
        <f>$AH22+'Rail Costs'!O22</f>
        <v>25.158471444568868</v>
      </c>
      <c r="AJ22" s="57">
        <f t="shared" si="1"/>
        <v>26.750000000000004</v>
      </c>
      <c r="AM22" s="4">
        <f>$L22-(AE22*'Feedstock Conversions'!$B$24)-'Rail Costs'!Q22</f>
        <v>40.702717815820932</v>
      </c>
      <c r="AN22" s="4">
        <f>$L22-(AF22*'Feedstock Conversions'!$B$24)-'Rail Costs'!R22</f>
        <v>99.954720600133825</v>
      </c>
      <c r="AO22" s="4">
        <f>$L22-(AG22*'Feedstock Conversions'!$B$24)-'Rail Costs'!S22</f>
        <v>90.905765450627982</v>
      </c>
      <c r="AP22" s="4">
        <f>$L22-(AH22*'Feedstock Conversions'!$B$24)-'Rail Costs'!T22</f>
        <v>118.15973125316282</v>
      </c>
      <c r="AQ22" s="4">
        <f>$L22-(AI22*'Feedstock Conversions'!$B$24)-'Rail Costs'!U22</f>
        <v>112.77593837645446</v>
      </c>
      <c r="AR22" s="4">
        <f>$L22-(AJ22*'Feedstock Conversions'!$B$24)-'Rail Costs'!V22</f>
        <v>98.551677503795361</v>
      </c>
      <c r="BH22">
        <f t="shared" si="2"/>
        <v>21</v>
      </c>
      <c r="BI22">
        <f t="shared" si="3"/>
        <v>2019</v>
      </c>
      <c r="BJ22">
        <f t="shared" si="6"/>
        <v>5</v>
      </c>
    </row>
    <row r="23" spans="1:62" x14ac:dyDescent="0.2">
      <c r="A23" s="11">
        <v>43616</v>
      </c>
      <c r="B23" s="4">
        <v>25.75</v>
      </c>
      <c r="C23" s="18">
        <f>UCO!B23</f>
        <v>25.75</v>
      </c>
      <c r="E23" s="4">
        <f>UCO!C23*'Feedstock Conversions'!B$24</f>
        <v>216.3</v>
      </c>
      <c r="F23" s="4">
        <f>UCO!C23*'Feedstock Conversions'!B$4</f>
        <v>206.25749999999999</v>
      </c>
      <c r="H23" s="4">
        <f>'Fuel Values'!B23-UCO!I23-UCO!J23-UCO!K23</f>
        <v>-12.977506019900034</v>
      </c>
      <c r="I23" s="18">
        <f>('LCFS Values'!$E$2-$AA$4)/1000000*'LCFS Values'!B23*'LCFS Values'!$G$2*100</f>
        <v>187.50875601990003</v>
      </c>
      <c r="J23" s="4">
        <f>'RIN Values'!C23</f>
        <v>52.96875</v>
      </c>
      <c r="K23" s="4">
        <f>'Fixed Credits Value'!B23</f>
        <v>100</v>
      </c>
      <c r="L23" s="4">
        <f t="shared" si="4"/>
        <v>327.5</v>
      </c>
      <c r="M23" s="4">
        <f>L23/'Feedstock Conversions'!B$24</f>
        <v>38.988095238095234</v>
      </c>
      <c r="W23" s="4">
        <f t="shared" si="5"/>
        <v>111.19999999999999</v>
      </c>
      <c r="AA23" s="23">
        <v>18.260000000000002</v>
      </c>
      <c r="AB23" s="23">
        <v>28.64</v>
      </c>
      <c r="AE23" s="57">
        <f t="shared" si="0"/>
        <v>33.700000000000003</v>
      </c>
      <c r="AF23" s="4">
        <f>$AH23+'Rail Costs'!L23</f>
        <v>26.694904815229563</v>
      </c>
      <c r="AG23" s="4">
        <f>$AH23+'Rail Costs'!M23</f>
        <v>27.792357222844345</v>
      </c>
      <c r="AH23" s="4">
        <v>24.5</v>
      </c>
      <c r="AI23" s="4">
        <f>$AH23+'Rail Costs'!O23</f>
        <v>25.158471444568868</v>
      </c>
      <c r="AJ23" s="57">
        <f t="shared" si="1"/>
        <v>26.750000000000004</v>
      </c>
      <c r="AM23" s="4">
        <f>$L23-(AE23*'Feedstock Conversions'!$B$24)-'Rail Costs'!Q23</f>
        <v>40.702717815820932</v>
      </c>
      <c r="AN23" s="4">
        <f>$L23-(AF23*'Feedstock Conversions'!$B$24)-'Rail Costs'!R23</f>
        <v>99.954720600133825</v>
      </c>
      <c r="AO23" s="4">
        <f>$L23-(AG23*'Feedstock Conversions'!$B$24)-'Rail Costs'!S23</f>
        <v>90.905765450627982</v>
      </c>
      <c r="AP23" s="4">
        <f>$L23-(AH23*'Feedstock Conversions'!$B$24)-'Rail Costs'!T23</f>
        <v>118.15973125316282</v>
      </c>
      <c r="AQ23" s="4">
        <f>$L23-(AI23*'Feedstock Conversions'!$B$24)-'Rail Costs'!U23</f>
        <v>112.77593837645446</v>
      </c>
      <c r="AR23" s="4">
        <f>$L23-(AJ23*'Feedstock Conversions'!$B$24)-'Rail Costs'!V23</f>
        <v>98.551677503795361</v>
      </c>
      <c r="BH23">
        <f t="shared" si="2"/>
        <v>22</v>
      </c>
      <c r="BI23">
        <f t="shared" si="3"/>
        <v>2019</v>
      </c>
      <c r="BJ23">
        <f t="shared" si="6"/>
        <v>5</v>
      </c>
    </row>
    <row r="24" spans="1:62" x14ac:dyDescent="0.2">
      <c r="A24" s="11">
        <v>43623</v>
      </c>
      <c r="B24" s="4">
        <v>25.75</v>
      </c>
      <c r="C24" s="18">
        <f>UCO!B24</f>
        <v>25.75</v>
      </c>
      <c r="E24" s="4">
        <f>UCO!C24*'Feedstock Conversions'!B$24</f>
        <v>216.3</v>
      </c>
      <c r="F24" s="4">
        <f>UCO!C24*'Feedstock Conversions'!B$4</f>
        <v>206.25749999999999</v>
      </c>
      <c r="H24" s="4">
        <f>'Fuel Values'!B24-UCO!I24-UCO!J24-UCO!K24</f>
        <v>-22.71284971286002</v>
      </c>
      <c r="I24" s="18">
        <f>('LCFS Values'!$E$2-$AA$4)/1000000*'LCFS Values'!B24*'LCFS Values'!$G$2*100</f>
        <v>188.30034971286003</v>
      </c>
      <c r="J24" s="4">
        <f>'RIN Values'!C24</f>
        <v>58.912499999999994</v>
      </c>
      <c r="K24" s="4">
        <f>'Fixed Credits Value'!B24</f>
        <v>100</v>
      </c>
      <c r="L24" s="4">
        <f t="shared" si="4"/>
        <v>324.5</v>
      </c>
      <c r="M24" s="4">
        <f>L24/'Feedstock Conversions'!B$24</f>
        <v>38.63095238095238</v>
      </c>
      <c r="W24" s="4">
        <f t="shared" si="5"/>
        <v>108.19999999999999</v>
      </c>
      <c r="AA24" s="23">
        <v>22.5</v>
      </c>
      <c r="AB24" s="23">
        <v>24.29</v>
      </c>
      <c r="AE24" s="57">
        <f t="shared" si="0"/>
        <v>33.900000000000006</v>
      </c>
      <c r="AF24" s="4">
        <f>$AH24+'Rail Costs'!L24</f>
        <v>26.894904815229562</v>
      </c>
      <c r="AG24" s="4">
        <f>$AH24+'Rail Costs'!M24</f>
        <v>27.992357222844344</v>
      </c>
      <c r="AH24" s="4">
        <v>24.7</v>
      </c>
      <c r="AI24" s="4">
        <f>$AH24+'Rail Costs'!O24</f>
        <v>25.358471444568867</v>
      </c>
      <c r="AJ24" s="57">
        <f t="shared" si="1"/>
        <v>26.950000000000003</v>
      </c>
      <c r="AM24" s="4">
        <f>$L24-(AE24*'Feedstock Conversions'!$B$24)-'Rail Costs'!Q24</f>
        <v>36.022717815820926</v>
      </c>
      <c r="AN24" s="4">
        <f>$L24-(AF24*'Feedstock Conversions'!$B$24)-'Rail Costs'!R24</f>
        <v>95.274720600133818</v>
      </c>
      <c r="AO24" s="4">
        <f>$L24-(AG24*'Feedstock Conversions'!$B$24)-'Rail Costs'!S24</f>
        <v>86.225765450628003</v>
      </c>
      <c r="AP24" s="4">
        <f>$L24-(AH24*'Feedstock Conversions'!$B$24)-'Rail Costs'!T24</f>
        <v>113.47973125316284</v>
      </c>
      <c r="AQ24" s="4">
        <f>$L24-(AI24*'Feedstock Conversions'!$B$24)-'Rail Costs'!U24</f>
        <v>108.09593837645448</v>
      </c>
      <c r="AR24" s="4">
        <f>$L24-(AJ24*'Feedstock Conversions'!$B$24)-'Rail Costs'!V24</f>
        <v>93.871677503795382</v>
      </c>
      <c r="BH24">
        <f t="shared" si="2"/>
        <v>23</v>
      </c>
      <c r="BI24">
        <f t="shared" si="3"/>
        <v>2019</v>
      </c>
      <c r="BJ24">
        <f t="shared" si="6"/>
        <v>6</v>
      </c>
    </row>
    <row r="25" spans="1:62" x14ac:dyDescent="0.2">
      <c r="A25" s="11">
        <v>43630</v>
      </c>
      <c r="B25" s="4">
        <v>25.75</v>
      </c>
      <c r="C25" s="18">
        <f>UCO!B25</f>
        <v>25.75</v>
      </c>
      <c r="E25" s="4">
        <f>UCO!C25*'Feedstock Conversions'!B$24</f>
        <v>216.3</v>
      </c>
      <c r="F25" s="4">
        <f>UCO!C25*'Feedstock Conversions'!B$4</f>
        <v>206.25749999999999</v>
      </c>
      <c r="H25" s="4">
        <f>'Fuel Values'!B25-UCO!I25-UCO!J25-UCO!K25</f>
        <v>-29.115892617440011</v>
      </c>
      <c r="I25" s="18">
        <f>('LCFS Values'!$E$2-$AA$4)/1000000*'LCFS Values'!B25*'LCFS Values'!$G$2*100</f>
        <v>189.19089261744</v>
      </c>
      <c r="J25" s="4">
        <f>'RIN Values'!C25</f>
        <v>64.425000000000011</v>
      </c>
      <c r="K25" s="4">
        <f>'Fixed Credits Value'!B25</f>
        <v>100</v>
      </c>
      <c r="L25" s="4">
        <f t="shared" si="4"/>
        <v>324.5</v>
      </c>
      <c r="M25" s="4">
        <f>L25/'Feedstock Conversions'!B$24</f>
        <v>38.63095238095238</v>
      </c>
      <c r="W25" s="4">
        <f t="shared" si="5"/>
        <v>108.19999999999999</v>
      </c>
      <c r="AA25" s="23">
        <v>20.96</v>
      </c>
      <c r="AB25" s="23">
        <v>17.920000000000002</v>
      </c>
      <c r="AE25" s="57">
        <f t="shared" si="0"/>
        <v>33.900000000000006</v>
      </c>
      <c r="AF25" s="4">
        <f>$AH25+'Rail Costs'!L25</f>
        <v>26.894904815229562</v>
      </c>
      <c r="AG25" s="4">
        <f>$AH25+'Rail Costs'!M25</f>
        <v>27.992357222844344</v>
      </c>
      <c r="AH25" s="4">
        <v>24.7</v>
      </c>
      <c r="AI25" s="4">
        <f>$AH25+'Rail Costs'!O25</f>
        <v>25.358471444568867</v>
      </c>
      <c r="AJ25" s="57">
        <f t="shared" si="1"/>
        <v>26.950000000000003</v>
      </c>
      <c r="AM25" s="4">
        <f>$L25-(AE25*'Feedstock Conversions'!$B$24)-'Rail Costs'!Q25</f>
        <v>36.022717815820926</v>
      </c>
      <c r="AN25" s="4">
        <f>$L25-(AF25*'Feedstock Conversions'!$B$24)-'Rail Costs'!R25</f>
        <v>95.274720600133818</v>
      </c>
      <c r="AO25" s="4">
        <f>$L25-(AG25*'Feedstock Conversions'!$B$24)-'Rail Costs'!S25</f>
        <v>86.225765450628003</v>
      </c>
      <c r="AP25" s="4">
        <f>$L25-(AH25*'Feedstock Conversions'!$B$24)-'Rail Costs'!T25</f>
        <v>113.47973125316284</v>
      </c>
      <c r="AQ25" s="4">
        <f>$L25-(AI25*'Feedstock Conversions'!$B$24)-'Rail Costs'!U25</f>
        <v>108.09593837645448</v>
      </c>
      <c r="AR25" s="4">
        <f>$L25-(AJ25*'Feedstock Conversions'!$B$24)-'Rail Costs'!V25</f>
        <v>93.871677503795382</v>
      </c>
      <c r="BH25">
        <f t="shared" si="2"/>
        <v>24</v>
      </c>
      <c r="BI25">
        <f t="shared" si="3"/>
        <v>2019</v>
      </c>
      <c r="BJ25">
        <f t="shared" si="6"/>
        <v>6</v>
      </c>
    </row>
    <row r="26" spans="1:62" x14ac:dyDescent="0.2">
      <c r="A26" s="11">
        <v>43637</v>
      </c>
      <c r="B26" s="4">
        <v>25.75</v>
      </c>
      <c r="C26" s="18">
        <f>UCO!B26</f>
        <v>25.75</v>
      </c>
      <c r="E26" s="4">
        <f>UCO!C26*'Feedstock Conversions'!B$24</f>
        <v>216.3</v>
      </c>
      <c r="F26" s="4">
        <f>UCO!C26*'Feedstock Conversions'!B$4</f>
        <v>206.25749999999999</v>
      </c>
      <c r="H26" s="4">
        <f>'Fuel Values'!B26-UCO!I26-UCO!J26-UCO!K26</f>
        <v>-31.080384733639988</v>
      </c>
      <c r="I26" s="18">
        <f>('LCFS Values'!$E$2-$AA$4)/1000000*'LCFS Values'!B26*'LCFS Values'!$G$2*100</f>
        <v>190.18038473364001</v>
      </c>
      <c r="J26" s="4">
        <f>'RIN Values'!C26</f>
        <v>70.199999999999989</v>
      </c>
      <c r="K26" s="4">
        <f>'Fixed Credits Value'!B26</f>
        <v>100</v>
      </c>
      <c r="L26" s="4">
        <f t="shared" si="4"/>
        <v>329.29999999999995</v>
      </c>
      <c r="M26" s="4">
        <f>L26/'Feedstock Conversions'!B$24</f>
        <v>39.202380952380942</v>
      </c>
      <c r="O26" s="4">
        <f>'Fuel Values'!C26*100</f>
        <v>191.01</v>
      </c>
      <c r="P26" s="18">
        <f>('LCFS Values'!$E$2-AB$4)/1000000*'LCFS Values'!B26*'LCFS Values'!$G$2*100</f>
        <v>178.80402133600001</v>
      </c>
      <c r="Q26" s="4">
        <f>'RIN Values'!D26</f>
        <v>79.559999999999988</v>
      </c>
      <c r="R26" s="4">
        <f>'Fixed Credits Value'!B26</f>
        <v>100</v>
      </c>
      <c r="S26" s="4">
        <f>'Fixed Credits Value'!C26</f>
        <v>16</v>
      </c>
      <c r="T26" s="4">
        <f>S26+R26+Q26+P26+O26</f>
        <v>565.37402133599994</v>
      </c>
      <c r="U26" s="4">
        <f>T26/'Feedstock Conversions'!B$4</f>
        <v>70.583523262921346</v>
      </c>
      <c r="W26" s="4">
        <f>L26-E26</f>
        <v>112.99999999999994</v>
      </c>
      <c r="X26" s="4">
        <f>T26-F26</f>
        <v>359.11652133599995</v>
      </c>
      <c r="AA26" s="23">
        <v>22.45</v>
      </c>
      <c r="AB26" s="23">
        <v>19.77</v>
      </c>
      <c r="AE26" s="57">
        <f t="shared" si="0"/>
        <v>33.70000000000001</v>
      </c>
      <c r="AF26" s="4">
        <f>$AH26+'Rail Costs'!L26</f>
        <v>26.694904815229563</v>
      </c>
      <c r="AG26" s="4">
        <f>$AH26+'Rail Costs'!M26</f>
        <v>27.792357222844345</v>
      </c>
      <c r="AH26" s="4">
        <v>24.5</v>
      </c>
      <c r="AI26" s="4">
        <f>$AH26+'Rail Costs'!O26</f>
        <v>25.158471444568868</v>
      </c>
      <c r="AJ26" s="57">
        <f t="shared" si="1"/>
        <v>26.750000000000004</v>
      </c>
      <c r="AM26" s="4">
        <f>$L26-(AE26*'Feedstock Conversions'!$B$24)-'Rail Costs'!Q26</f>
        <v>42.50271781582083</v>
      </c>
      <c r="AN26" s="4">
        <f>$L26-(AF26*'Feedstock Conversions'!$B$24)-'Rail Costs'!R26</f>
        <v>101.75472060013378</v>
      </c>
      <c r="AO26" s="4">
        <f>$L26-(AG26*'Feedstock Conversions'!$B$24)-'Rail Costs'!S26</f>
        <v>92.705765450627936</v>
      </c>
      <c r="AP26" s="4">
        <f>$L26-(AH26*'Feedstock Conversions'!$B$24)-'Rail Costs'!T26</f>
        <v>119.95973125316277</v>
      </c>
      <c r="AQ26" s="4">
        <f>$L26-(AI26*'Feedstock Conversions'!$B$24)-'Rail Costs'!U26</f>
        <v>114.57593837645442</v>
      </c>
      <c r="AR26" s="4">
        <f>$L26-(AJ26*'Feedstock Conversions'!$B$24)-'Rail Costs'!V26</f>
        <v>100.35167750379532</v>
      </c>
      <c r="AT26" s="4">
        <f>$T26-(AM26-'Feedstock Conversions'!$B$4)-'Rail Costs'!Q26</f>
        <v>527.16402133600013</v>
      </c>
      <c r="AU26" s="4">
        <f>$T26-(AN26-'Feedstock Conversions'!$B$4)-'Rail Costs'!R26</f>
        <v>468.32122178392837</v>
      </c>
      <c r="AV26" s="4">
        <f>$T26-(AO26-'Feedstock Conversions'!$B$4)-'Rail Costs'!S26</f>
        <v>477.5398220078925</v>
      </c>
      <c r="AW26" s="4">
        <f>$T26-(AP26-'Feedstock Conversions'!$B$4)-'Rail Costs'!T26</f>
        <v>449.88402133599999</v>
      </c>
      <c r="AX26" s="4">
        <f>$T26-(AQ26-'Feedstock Conversions'!$B$4)-'Rail Costs'!U26</f>
        <v>455.41518147037851</v>
      </c>
      <c r="AY26" s="4">
        <f>$T26-(AR26-'Feedstock Conversions'!$B$4)-'Rail Costs'!V26</f>
        <v>468.78402133600002</v>
      </c>
      <c r="BH26">
        <f t="shared" si="2"/>
        <v>25</v>
      </c>
      <c r="BI26">
        <f t="shared" si="3"/>
        <v>2019</v>
      </c>
      <c r="BJ26">
        <f t="shared" si="6"/>
        <v>6</v>
      </c>
    </row>
    <row r="27" spans="1:62" x14ac:dyDescent="0.2">
      <c r="A27" s="11">
        <v>43644</v>
      </c>
      <c r="B27" s="4">
        <v>25.75</v>
      </c>
      <c r="C27" s="18">
        <f>UCO!B27</f>
        <v>25.75</v>
      </c>
      <c r="E27" s="4">
        <f>UCO!C27*'Feedstock Conversions'!B$24</f>
        <v>216.3</v>
      </c>
      <c r="F27" s="4">
        <f>UCO!C27*'Feedstock Conversions'!B$4</f>
        <v>206.25749999999999</v>
      </c>
      <c r="H27" s="4">
        <f>'Fuel Values'!B27-UCO!I27-UCO!J27-UCO!K27</f>
        <v>-25.670927638220007</v>
      </c>
      <c r="I27" s="18">
        <f>('LCFS Values'!$E$2-$AA$4)/1000000*'LCFS Values'!B27*'LCFS Values'!$G$2*100</f>
        <v>191.07092763822001</v>
      </c>
      <c r="J27" s="4">
        <f>'RIN Values'!C27</f>
        <v>65.099999999999994</v>
      </c>
      <c r="K27" s="4">
        <f>'Fixed Credits Value'!B27</f>
        <v>100</v>
      </c>
      <c r="L27" s="4">
        <f t="shared" si="4"/>
        <v>330.5</v>
      </c>
      <c r="M27" s="4">
        <f>L27/'Feedstock Conversions'!B$24</f>
        <v>39.345238095238095</v>
      </c>
      <c r="O27" s="4">
        <f>'Fuel Values'!C27*100</f>
        <v>195.01</v>
      </c>
      <c r="P27" s="18">
        <f>('LCFS Values'!$E$2-AB$4)/1000000*'LCFS Values'!B27*'LCFS Values'!$G$2*100</f>
        <v>179.64129302800001</v>
      </c>
      <c r="Q27" s="4">
        <f>'RIN Values'!D27</f>
        <v>73.78</v>
      </c>
      <c r="R27" s="4">
        <f>'Fixed Credits Value'!B27</f>
        <v>100</v>
      </c>
      <c r="S27" s="4">
        <f>'Fixed Credits Value'!C27</f>
        <v>16</v>
      </c>
      <c r="T27" s="4">
        <f t="shared" ref="T27:T90" si="7">S27+R27+Q27+P27+O27</f>
        <v>564.43129302800003</v>
      </c>
      <c r="U27" s="4">
        <f>T27/'Feedstock Conversions'!B$4</f>
        <v>70.465829341822726</v>
      </c>
      <c r="W27" s="4">
        <f t="shared" ref="W27:W90" si="8">L27-E27</f>
        <v>114.19999999999999</v>
      </c>
      <c r="X27" s="4">
        <f t="shared" ref="X27:X90" si="9">T27-F27</f>
        <v>358.17379302800003</v>
      </c>
      <c r="AA27" s="23">
        <v>30.15</v>
      </c>
      <c r="AB27" s="23">
        <v>20.190000000000001</v>
      </c>
      <c r="AE27" s="57">
        <f t="shared" si="0"/>
        <v>33.850000000000009</v>
      </c>
      <c r="AF27" s="4">
        <f>$AH27+'Rail Costs'!L27</f>
        <v>26.844904815229562</v>
      </c>
      <c r="AG27" s="4">
        <f>$AH27+'Rail Costs'!M27</f>
        <v>27.942357222844343</v>
      </c>
      <c r="AH27" s="4">
        <v>24.65</v>
      </c>
      <c r="AI27" s="4">
        <f>$AH27+'Rail Costs'!O27</f>
        <v>25.308471444568866</v>
      </c>
      <c r="AJ27" s="57">
        <f t="shared" si="1"/>
        <v>26.900000000000002</v>
      </c>
      <c r="AM27" s="4">
        <f>$L27-(AE27*'Feedstock Conversions'!$B$24)-'Rail Costs'!Q27</f>
        <v>42.442717815820885</v>
      </c>
      <c r="AN27" s="4">
        <f>$L27-(AF27*'Feedstock Conversions'!$B$24)-'Rail Costs'!R27</f>
        <v>101.69472060013383</v>
      </c>
      <c r="AO27" s="4">
        <f>$L27-(AG27*'Feedstock Conversions'!$B$24)-'Rail Costs'!S27</f>
        <v>92.645765450628019</v>
      </c>
      <c r="AP27" s="4">
        <f>$L27-(AH27*'Feedstock Conversions'!$B$24)-'Rail Costs'!T27</f>
        <v>119.89973125316283</v>
      </c>
      <c r="AQ27" s="4">
        <f>$L27-(AI27*'Feedstock Conversions'!$B$24)-'Rail Costs'!U27</f>
        <v>114.51593837645447</v>
      </c>
      <c r="AR27" s="4">
        <f>$L27-(AJ27*'Feedstock Conversions'!$B$24)-'Rail Costs'!V27</f>
        <v>100.29167750379537</v>
      </c>
      <c r="AT27" s="4">
        <f>$T27-(AM27-'Feedstock Conversions'!$B$4)-'Rail Costs'!Q27</f>
        <v>526.28129302800016</v>
      </c>
      <c r="AU27" s="4">
        <f>$T27-(AN27-'Feedstock Conversions'!$B$4)-'Rail Costs'!R27</f>
        <v>467.4384934759284</v>
      </c>
      <c r="AV27" s="4">
        <f>$T27-(AO27-'Feedstock Conversions'!$B$4)-'Rail Costs'!S27</f>
        <v>476.65709369989253</v>
      </c>
      <c r="AW27" s="4">
        <f>$T27-(AP27-'Feedstock Conversions'!$B$4)-'Rail Costs'!T27</f>
        <v>449.00129302800002</v>
      </c>
      <c r="AX27" s="4">
        <f>$T27-(AQ27-'Feedstock Conversions'!$B$4)-'Rail Costs'!U27</f>
        <v>454.53245316237854</v>
      </c>
      <c r="AY27" s="4">
        <f>$T27-(AR27-'Feedstock Conversions'!$B$4)-'Rail Costs'!V27</f>
        <v>467.90129302800005</v>
      </c>
      <c r="BH27">
        <f t="shared" si="2"/>
        <v>26</v>
      </c>
      <c r="BI27">
        <f t="shared" si="3"/>
        <v>2019</v>
      </c>
      <c r="BJ27">
        <f t="shared" si="6"/>
        <v>6</v>
      </c>
    </row>
    <row r="28" spans="1:62" x14ac:dyDescent="0.2">
      <c r="A28" s="11">
        <v>43651</v>
      </c>
      <c r="B28" s="4">
        <v>25.75</v>
      </c>
      <c r="C28" s="18">
        <f>UCO!B28</f>
        <v>25.75</v>
      </c>
      <c r="E28" s="4">
        <f>UCO!C28*'Feedstock Conversions'!B$24</f>
        <v>216.3</v>
      </c>
      <c r="F28" s="4">
        <f>UCO!C28*'Feedstock Conversions'!B$4</f>
        <v>206.25749999999999</v>
      </c>
      <c r="H28" s="4">
        <f>'Fuel Values'!B28-UCO!I28-UCO!J28-UCO!K28</f>
        <v>-25.450962659000027</v>
      </c>
      <c r="I28" s="18">
        <f>('LCFS Values'!$E$2-$AA$4)/1000000*'LCFS Values'!B28*'LCFS Values'!$G$2*100</f>
        <v>192.95096265900003</v>
      </c>
      <c r="J28" s="4">
        <f>'RIN Values'!C28</f>
        <v>63</v>
      </c>
      <c r="K28" s="4">
        <f>'Fixed Credits Value'!B28</f>
        <v>100</v>
      </c>
      <c r="L28" s="4">
        <f t="shared" si="4"/>
        <v>330.5</v>
      </c>
      <c r="M28" s="4">
        <f>L28/'Feedstock Conversions'!B$24</f>
        <v>39.345238095238095</v>
      </c>
      <c r="O28" s="4">
        <f>'Fuel Values'!C28*100</f>
        <v>192.1</v>
      </c>
      <c r="P28" s="18">
        <f>('LCFS Values'!$E$2-AB$4)/1000000*'LCFS Values'!B28*'LCFS Values'!$G$2*100</f>
        <v>181.40886660000001</v>
      </c>
      <c r="Q28" s="4">
        <f>'RIN Values'!D28</f>
        <v>71.399999999999991</v>
      </c>
      <c r="R28" s="4">
        <f>'Fixed Credits Value'!B28</f>
        <v>100</v>
      </c>
      <c r="S28" s="4">
        <f>'Fixed Credits Value'!C28</f>
        <v>16</v>
      </c>
      <c r="T28" s="4">
        <f t="shared" si="7"/>
        <v>560.90886660000001</v>
      </c>
      <c r="U28" s="4">
        <f>T28/'Feedstock Conversions'!B$4</f>
        <v>70.026075730337084</v>
      </c>
      <c r="W28" s="4">
        <f t="shared" si="8"/>
        <v>114.19999999999999</v>
      </c>
      <c r="X28" s="4">
        <f t="shared" si="9"/>
        <v>354.65136660000002</v>
      </c>
      <c r="AA28" s="23">
        <v>21.53</v>
      </c>
      <c r="AB28" s="23">
        <v>26</v>
      </c>
      <c r="AE28" s="57">
        <f t="shared" si="0"/>
        <v>34.13750000000001</v>
      </c>
      <c r="AF28" s="4">
        <f>$AH28+'Rail Costs'!L28</f>
        <v>27.110333146696529</v>
      </c>
      <c r="AG28" s="4">
        <f>$AH28+'Rail Costs'!M28</f>
        <v>28.196749720044792</v>
      </c>
      <c r="AH28" s="4">
        <v>24.9375</v>
      </c>
      <c r="AI28" s="4">
        <f>$AH28+'Rail Costs'!O28</f>
        <v>25.589349944008958</v>
      </c>
      <c r="AJ28" s="57">
        <f t="shared" si="1"/>
        <v>27.187500000000004</v>
      </c>
      <c r="AM28" s="4">
        <f>$L28-(AE28*'Feedstock Conversions'!$B$24)-'Rail Costs'!Q28</f>
        <v>40.06509830705842</v>
      </c>
      <c r="AN28" s="4">
        <f>$L28-(AF28*'Feedstock Conversions'!$B$24)-'Rail Costs'!R28</f>
        <v>99.498388214210664</v>
      </c>
      <c r="AO28" s="4">
        <f>$L28-(AG28*'Feedstock Conversions'!$B$24)-'Rail Costs'!S28</f>
        <v>90.540428144420559</v>
      </c>
      <c r="AP28" s="4">
        <f>$L28-(AH28*'Feedstock Conversions'!$B$24)-'Rail Costs'!T28</f>
        <v>117.52033172100811</v>
      </c>
      <c r="AQ28" s="4">
        <f>$L28-(AI28*'Feedstock Conversions'!$B$24)-'Rail Costs'!U28</f>
        <v>112.19067754361861</v>
      </c>
      <c r="AR28" s="4">
        <f>$L28-(AJ28*'Feedstock Conversions'!$B$24)-'Rail Costs'!V28</f>
        <v>97.91939806520972</v>
      </c>
      <c r="AT28" s="4">
        <f>$T28-(AM28-'Feedstock Conversions'!$B$4)-'Rail Costs'!Q28</f>
        <v>525.17386660000011</v>
      </c>
      <c r="AU28" s="4">
        <f>$T28-(AN28-'Feedstock Conversions'!$B$4)-'Rail Costs'!R28</f>
        <v>466.14566503225086</v>
      </c>
      <c r="AV28" s="4">
        <f>$T28-(AO28-'Feedstock Conversions'!$B$4)-'Rail Costs'!S28</f>
        <v>475.27156424837625</v>
      </c>
      <c r="AW28" s="4">
        <f>$T28-(AP28-'Feedstock Conversions'!$B$4)-'Rail Costs'!T28</f>
        <v>447.89386660000002</v>
      </c>
      <c r="AX28" s="4">
        <f>$T28-(AQ28-'Feedstock Conversions'!$B$4)-'Rail Costs'!U28</f>
        <v>453.36940612967533</v>
      </c>
      <c r="AY28" s="4">
        <f>$T28-(AR28-'Feedstock Conversions'!$B$4)-'Rail Costs'!V28</f>
        <v>466.79386660000006</v>
      </c>
      <c r="BH28">
        <f t="shared" si="2"/>
        <v>27</v>
      </c>
      <c r="BI28">
        <f t="shared" si="3"/>
        <v>2019</v>
      </c>
      <c r="BJ28">
        <f t="shared" si="6"/>
        <v>7</v>
      </c>
    </row>
    <row r="29" spans="1:62" x14ac:dyDescent="0.2">
      <c r="A29" s="11">
        <v>43658</v>
      </c>
      <c r="B29" s="4">
        <v>25.75</v>
      </c>
      <c r="C29" s="18">
        <f>UCO!B29</f>
        <v>25.75</v>
      </c>
      <c r="E29" s="4">
        <f>UCO!C29*'Feedstock Conversions'!B$24</f>
        <v>216.3</v>
      </c>
      <c r="F29" s="4">
        <f>UCO!C29*'Feedstock Conversions'!B$4</f>
        <v>206.25749999999999</v>
      </c>
      <c r="H29" s="4">
        <f>'Fuel Values'!B29-UCO!I29-UCO!J29-UCO!K29</f>
        <v>-23.730997679780018</v>
      </c>
      <c r="I29" s="18">
        <f>('LCFS Values'!$E$2-$AA$4)/1000000*'LCFS Values'!B29*'LCFS Values'!$G$2*100</f>
        <v>194.83099767978004</v>
      </c>
      <c r="J29" s="4">
        <f>'RIN Values'!C29</f>
        <v>60</v>
      </c>
      <c r="K29" s="4">
        <f>'Fixed Credits Value'!B29</f>
        <v>100</v>
      </c>
      <c r="L29" s="4">
        <f t="shared" si="4"/>
        <v>331.1</v>
      </c>
      <c r="M29" s="4">
        <f>L29/'Feedstock Conversions'!B$24</f>
        <v>39.416666666666664</v>
      </c>
      <c r="O29" s="4">
        <f>'Fuel Values'!C29*100</f>
        <v>196.08</v>
      </c>
      <c r="P29" s="18">
        <f>('LCFS Values'!$E$2-AB$4)/1000000*'LCFS Values'!B29*'LCFS Values'!$G$2*100</f>
        <v>183.17644017200001</v>
      </c>
      <c r="Q29" s="4">
        <f>'RIN Values'!D29</f>
        <v>68</v>
      </c>
      <c r="R29" s="4">
        <f>'Fixed Credits Value'!B29</f>
        <v>100</v>
      </c>
      <c r="S29" s="4">
        <f>'Fixed Credits Value'!C29</f>
        <v>16</v>
      </c>
      <c r="T29" s="4">
        <f t="shared" si="7"/>
        <v>563.256440172</v>
      </c>
      <c r="U29" s="4">
        <f>T29/'Feedstock Conversions'!B$4</f>
        <v>70.319156076404497</v>
      </c>
      <c r="W29" s="4">
        <f t="shared" si="8"/>
        <v>114.80000000000001</v>
      </c>
      <c r="X29" s="4">
        <f t="shared" si="9"/>
        <v>356.998940172</v>
      </c>
      <c r="AA29" s="23">
        <v>28.4</v>
      </c>
      <c r="AB29" s="23">
        <v>20</v>
      </c>
      <c r="AE29" s="57">
        <f t="shared" si="0"/>
        <v>34.20000000000001</v>
      </c>
      <c r="AF29" s="4">
        <f>$AH29+'Rail Costs'!L29</f>
        <v>27.172833146696529</v>
      </c>
      <c r="AG29" s="4">
        <f>$AH29+'Rail Costs'!M29</f>
        <v>28.259249720044792</v>
      </c>
      <c r="AH29" s="4">
        <v>25</v>
      </c>
      <c r="AI29" s="4">
        <f>$AH29+'Rail Costs'!O29</f>
        <v>25.651849944008958</v>
      </c>
      <c r="AJ29" s="57">
        <f t="shared" si="1"/>
        <v>27.250000000000004</v>
      </c>
      <c r="AM29" s="4">
        <f>$L29-(AE29*'Feedstock Conversions'!$B$24)-'Rail Costs'!Q29</f>
        <v>40.140098307058466</v>
      </c>
      <c r="AN29" s="4">
        <f>$L29-(AF29*'Feedstock Conversions'!$B$24)-'Rail Costs'!R29</f>
        <v>99.573388214210681</v>
      </c>
      <c r="AO29" s="4">
        <f>$L29-(AG29*'Feedstock Conversions'!$B$24)-'Rail Costs'!S29</f>
        <v>90.615428144420605</v>
      </c>
      <c r="AP29" s="4">
        <f>$L29-(AH29*'Feedstock Conversions'!$B$24)-'Rail Costs'!T29</f>
        <v>117.59533172100815</v>
      </c>
      <c r="AQ29" s="4">
        <f>$L29-(AI29*'Feedstock Conversions'!$B$24)-'Rail Costs'!U29</f>
        <v>112.26567754361862</v>
      </c>
      <c r="AR29" s="4">
        <f>$L29-(AJ29*'Feedstock Conversions'!$B$24)-'Rail Costs'!V29</f>
        <v>97.994398065209737</v>
      </c>
      <c r="AT29" s="4">
        <f>$T29-(AM29-'Feedstock Conversions'!$B$4)-'Rail Costs'!Q29</f>
        <v>527.44644017200005</v>
      </c>
      <c r="AU29" s="4">
        <f>$T29-(AN29-'Feedstock Conversions'!$B$4)-'Rail Costs'!R29</f>
        <v>468.4182386042508</v>
      </c>
      <c r="AV29" s="4">
        <f>$T29-(AO29-'Feedstock Conversions'!$B$4)-'Rail Costs'!S29</f>
        <v>477.54413782037619</v>
      </c>
      <c r="AW29" s="4">
        <f>$T29-(AP29-'Feedstock Conversions'!$B$4)-'Rail Costs'!T29</f>
        <v>450.16644017199997</v>
      </c>
      <c r="AX29" s="4">
        <f>$T29-(AQ29-'Feedstock Conversions'!$B$4)-'Rail Costs'!U29</f>
        <v>455.64197970167527</v>
      </c>
      <c r="AY29" s="4">
        <f>$T29-(AR29-'Feedstock Conversions'!$B$4)-'Rail Costs'!V29</f>
        <v>469.066440172</v>
      </c>
      <c r="BH29">
        <f t="shared" si="2"/>
        <v>28</v>
      </c>
      <c r="BI29">
        <f t="shared" si="3"/>
        <v>2019</v>
      </c>
      <c r="BJ29">
        <f t="shared" si="6"/>
        <v>7</v>
      </c>
    </row>
    <row r="30" spans="1:62" x14ac:dyDescent="0.2">
      <c r="A30" s="11">
        <v>43665</v>
      </c>
      <c r="B30" s="4">
        <v>25.75</v>
      </c>
      <c r="C30" s="18">
        <f>UCO!B30</f>
        <v>25.75</v>
      </c>
      <c r="E30" s="4">
        <f>UCO!C30*'Feedstock Conversions'!B$24</f>
        <v>216.3</v>
      </c>
      <c r="F30" s="4">
        <f>UCO!C30*'Feedstock Conversions'!B$4</f>
        <v>206.25749999999999</v>
      </c>
      <c r="H30" s="4">
        <f>'Fuel Values'!B30-UCO!I30-UCO!J30-UCO!K30</f>
        <v>-25.041286642460022</v>
      </c>
      <c r="I30" s="18">
        <f>('LCFS Values'!$E$2-$AA$4)/1000000*'LCFS Values'!B30*'LCFS Values'!$G$2*100</f>
        <v>196.21628664246003</v>
      </c>
      <c r="J30" s="4">
        <f>'RIN Values'!C30</f>
        <v>61.125</v>
      </c>
      <c r="K30" s="4">
        <f>'Fixed Credits Value'!B30</f>
        <v>100</v>
      </c>
      <c r="L30" s="4">
        <f t="shared" si="4"/>
        <v>332.3</v>
      </c>
      <c r="M30" s="4">
        <f>L30/'Feedstock Conversions'!B$24</f>
        <v>39.55952380952381</v>
      </c>
      <c r="O30" s="4">
        <f>'Fuel Values'!C30*100</f>
        <v>191.01999999999998</v>
      </c>
      <c r="P30" s="18">
        <f>('LCFS Values'!$E$2-AB$4)/1000000*'LCFS Values'!B30*'LCFS Values'!$G$2*100</f>
        <v>184.47886280400002</v>
      </c>
      <c r="Q30" s="4">
        <f>'RIN Values'!D30</f>
        <v>69.274999999999991</v>
      </c>
      <c r="R30" s="4">
        <f>'Fixed Credits Value'!B30</f>
        <v>100</v>
      </c>
      <c r="S30" s="4">
        <f>'Fixed Credits Value'!C30</f>
        <v>16</v>
      </c>
      <c r="T30" s="4">
        <f t="shared" si="7"/>
        <v>560.77386280399992</v>
      </c>
      <c r="U30" s="4">
        <f>T30/'Feedstock Conversions'!B$4</f>
        <v>70.009221323845182</v>
      </c>
      <c r="W30" s="4">
        <f t="shared" si="8"/>
        <v>116</v>
      </c>
      <c r="X30" s="4">
        <f t="shared" si="9"/>
        <v>354.51636280399993</v>
      </c>
      <c r="AA30" s="23">
        <v>8.6300000000000008</v>
      </c>
      <c r="AB30" s="23">
        <v>26.5</v>
      </c>
      <c r="AE30" s="57">
        <f t="shared" si="0"/>
        <v>34.350000000000009</v>
      </c>
      <c r="AF30" s="4">
        <f>$AH30+'Rail Costs'!L30</f>
        <v>27.322833146696528</v>
      </c>
      <c r="AG30" s="4">
        <f>$AH30+'Rail Costs'!M30</f>
        <v>28.409249720044791</v>
      </c>
      <c r="AH30" s="4">
        <v>25.15</v>
      </c>
      <c r="AI30" s="4">
        <f>$AH30+'Rail Costs'!O30</f>
        <v>25.801849944008957</v>
      </c>
      <c r="AJ30" s="57">
        <f t="shared" si="1"/>
        <v>27.400000000000002</v>
      </c>
      <c r="AM30" s="4">
        <f>$L30-(AE30*'Feedstock Conversions'!$B$24)-'Rail Costs'!Q30</f>
        <v>40.080098307058464</v>
      </c>
      <c r="AN30" s="4">
        <f>$L30-(AF30*'Feedstock Conversions'!$B$24)-'Rail Costs'!R30</f>
        <v>99.513388214210678</v>
      </c>
      <c r="AO30" s="4">
        <f>$L30-(AG30*'Feedstock Conversions'!$B$24)-'Rail Costs'!S30</f>
        <v>90.555428144420603</v>
      </c>
      <c r="AP30" s="4">
        <f>$L30-(AH30*'Feedstock Conversions'!$B$24)-'Rail Costs'!T30</f>
        <v>117.53533172100815</v>
      </c>
      <c r="AQ30" s="4">
        <f>$L30-(AI30*'Feedstock Conversions'!$B$24)-'Rail Costs'!U30</f>
        <v>112.20567754361865</v>
      </c>
      <c r="AR30" s="4">
        <f>$L30-(AJ30*'Feedstock Conversions'!$B$24)-'Rail Costs'!V30</f>
        <v>97.934398065209734</v>
      </c>
      <c r="AT30" s="4">
        <f>$T30-(AM30-'Feedstock Conversions'!$B$4)-'Rail Costs'!Q30</f>
        <v>525.02386280399992</v>
      </c>
      <c r="AU30" s="4">
        <f>$T30-(AN30-'Feedstock Conversions'!$B$4)-'Rail Costs'!R30</f>
        <v>465.99566123625078</v>
      </c>
      <c r="AV30" s="4">
        <f>$T30-(AO30-'Feedstock Conversions'!$B$4)-'Rail Costs'!S30</f>
        <v>475.12156045237612</v>
      </c>
      <c r="AW30" s="4">
        <f>$T30-(AP30-'Feedstock Conversions'!$B$4)-'Rail Costs'!T30</f>
        <v>447.74386280399995</v>
      </c>
      <c r="AX30" s="4">
        <f>$T30-(AQ30-'Feedstock Conversions'!$B$4)-'Rail Costs'!U30</f>
        <v>453.21940233367513</v>
      </c>
      <c r="AY30" s="4">
        <f>$T30-(AR30-'Feedstock Conversions'!$B$4)-'Rail Costs'!V30</f>
        <v>466.64386280399992</v>
      </c>
      <c r="BH30">
        <f t="shared" si="2"/>
        <v>29</v>
      </c>
      <c r="BI30">
        <f t="shared" si="3"/>
        <v>2019</v>
      </c>
      <c r="BJ30">
        <f t="shared" si="6"/>
        <v>7</v>
      </c>
    </row>
    <row r="31" spans="1:62" x14ac:dyDescent="0.2">
      <c r="A31" s="11">
        <v>43672</v>
      </c>
      <c r="B31" s="4">
        <v>25.75</v>
      </c>
      <c r="C31" s="18">
        <f>UCO!B31</f>
        <v>25.75</v>
      </c>
      <c r="E31" s="4">
        <f>UCO!C31*'Feedstock Conversions'!B$24</f>
        <v>216.3</v>
      </c>
      <c r="F31" s="4">
        <f>UCO!C31*'Feedstock Conversions'!B$4</f>
        <v>206.25749999999999</v>
      </c>
      <c r="H31" s="4">
        <f>'Fuel Values'!B31-UCO!I31-UCO!J31-UCO!K31</f>
        <v>-26.310726227490022</v>
      </c>
      <c r="I31" s="18">
        <f>('LCFS Values'!$E$2-$AA$4)/1000000*'LCFS Values'!B31*'LCFS Values'!$G$2*100</f>
        <v>194.38572622749001</v>
      </c>
      <c r="J31" s="4">
        <f>'RIN Values'!C31</f>
        <v>67.425000000000011</v>
      </c>
      <c r="K31" s="4">
        <f>'Fixed Credits Value'!B31</f>
        <v>100</v>
      </c>
      <c r="L31" s="4">
        <f t="shared" si="4"/>
        <v>335.5</v>
      </c>
      <c r="M31" s="4">
        <f>L31/'Feedstock Conversions'!B$24</f>
        <v>39.94047619047619</v>
      </c>
      <c r="O31" s="4">
        <f>'Fuel Values'!C31*100</f>
        <v>191.97</v>
      </c>
      <c r="P31" s="18">
        <f>('LCFS Values'!$E$2-AB$4)/1000000*'LCFS Values'!B31*'LCFS Values'!$G$2*100</f>
        <v>182.75780432599998</v>
      </c>
      <c r="Q31" s="4">
        <f>'RIN Values'!D31</f>
        <v>76.415000000000006</v>
      </c>
      <c r="R31" s="4">
        <f>'Fixed Credits Value'!B31</f>
        <v>100</v>
      </c>
      <c r="S31" s="4">
        <f>'Fixed Credits Value'!C31</f>
        <v>16</v>
      </c>
      <c r="T31" s="4">
        <f t="shared" si="7"/>
        <v>567.14280432600003</v>
      </c>
      <c r="U31" s="4">
        <f>T31/'Feedstock Conversions'!B$4</f>
        <v>70.804345109363297</v>
      </c>
      <c r="W31" s="4">
        <f t="shared" si="8"/>
        <v>119.19999999999999</v>
      </c>
      <c r="X31" s="4">
        <f t="shared" si="9"/>
        <v>360.88530432600004</v>
      </c>
      <c r="AA31" s="23">
        <v>14.97</v>
      </c>
      <c r="AB31" s="23">
        <v>31</v>
      </c>
      <c r="AE31" s="57">
        <f t="shared" si="0"/>
        <v>34.650000000000006</v>
      </c>
      <c r="AF31" s="4">
        <f>$AH31+'Rail Costs'!L31</f>
        <v>27.622833146696529</v>
      </c>
      <c r="AG31" s="4">
        <f>$AH31+'Rail Costs'!M31</f>
        <v>28.709249720044792</v>
      </c>
      <c r="AH31" s="4">
        <v>25.45</v>
      </c>
      <c r="AI31" s="4">
        <f>$AH31+'Rail Costs'!O31</f>
        <v>26.101849944008958</v>
      </c>
      <c r="AJ31" s="57">
        <f t="shared" si="1"/>
        <v>27.700000000000003</v>
      </c>
      <c r="AM31" s="4">
        <f>$L31-(AE31*'Feedstock Conversions'!$B$24)-'Rail Costs'!Q31</f>
        <v>40.76009830705847</v>
      </c>
      <c r="AN31" s="4">
        <f>$L31-(AF31*'Feedstock Conversions'!$B$24)-'Rail Costs'!R31</f>
        <v>100.19338821421069</v>
      </c>
      <c r="AO31" s="4">
        <f>$L31-(AG31*'Feedstock Conversions'!$B$24)-'Rail Costs'!S31</f>
        <v>91.235428144420581</v>
      </c>
      <c r="AP31" s="4">
        <f>$L31-(AH31*'Feedstock Conversions'!$B$24)-'Rail Costs'!T31</f>
        <v>118.21533172100813</v>
      </c>
      <c r="AQ31" s="4">
        <f>$L31-(AI31*'Feedstock Conversions'!$B$24)-'Rail Costs'!U31</f>
        <v>112.88567754361863</v>
      </c>
      <c r="AR31" s="4">
        <f>$L31-(AJ31*'Feedstock Conversions'!$B$24)-'Rail Costs'!V31</f>
        <v>98.614398065209713</v>
      </c>
      <c r="AT31" s="4">
        <f>$T31-(AM31-'Feedstock Conversions'!$B$4)-'Rail Costs'!Q31</f>
        <v>530.71280432600008</v>
      </c>
      <c r="AU31" s="4">
        <f>$T31-(AN31-'Feedstock Conversions'!$B$4)-'Rail Costs'!R31</f>
        <v>471.68460275825083</v>
      </c>
      <c r="AV31" s="4">
        <f>$T31-(AO31-'Feedstock Conversions'!$B$4)-'Rail Costs'!S31</f>
        <v>480.81050197437628</v>
      </c>
      <c r="AW31" s="4">
        <f>$T31-(AP31-'Feedstock Conversions'!$B$4)-'Rail Costs'!T31</f>
        <v>453.43280432600005</v>
      </c>
      <c r="AX31" s="4">
        <f>$T31-(AQ31-'Feedstock Conversions'!$B$4)-'Rail Costs'!U31</f>
        <v>458.9083438556753</v>
      </c>
      <c r="AY31" s="4">
        <f>$T31-(AR31-'Feedstock Conversions'!$B$4)-'Rail Costs'!V31</f>
        <v>472.33280432600009</v>
      </c>
      <c r="BH31">
        <f t="shared" si="2"/>
        <v>30</v>
      </c>
      <c r="BI31">
        <f t="shared" si="3"/>
        <v>2019</v>
      </c>
      <c r="BJ31">
        <f t="shared" si="6"/>
        <v>7</v>
      </c>
    </row>
    <row r="32" spans="1:62" x14ac:dyDescent="0.2">
      <c r="A32" s="11">
        <v>43679</v>
      </c>
      <c r="B32" s="4">
        <v>25.75</v>
      </c>
      <c r="C32" s="18">
        <f>UCO!B32</f>
        <v>25.75</v>
      </c>
      <c r="E32" s="4">
        <f>UCO!C32*'Feedstock Conversions'!B$24</f>
        <v>216.3</v>
      </c>
      <c r="F32" s="4">
        <f>UCO!C32*'Feedstock Conversions'!B$4</f>
        <v>206.25749999999999</v>
      </c>
      <c r="H32" s="4">
        <f>'Fuel Values'!B32-UCO!I32-UCO!J32-UCO!K32</f>
        <v>-27.014403986819985</v>
      </c>
      <c r="I32" s="18">
        <f>('LCFS Values'!$E$2-$AA$4)/1000000*'LCFS Values'!B32*'LCFS Values'!$G$2*100</f>
        <v>194.03940398681999</v>
      </c>
      <c r="J32" s="4">
        <f>'RIN Values'!C32</f>
        <v>68.474999999999994</v>
      </c>
      <c r="K32" s="4">
        <f>'Fixed Credits Value'!B32</f>
        <v>100</v>
      </c>
      <c r="L32" s="4">
        <f t="shared" si="4"/>
        <v>335.5</v>
      </c>
      <c r="M32" s="4">
        <f>L32/'Feedstock Conversions'!B$24</f>
        <v>39.94047619047619</v>
      </c>
      <c r="O32" s="4">
        <f>'Fuel Values'!C32*100</f>
        <v>191.39</v>
      </c>
      <c r="P32" s="18">
        <f>('LCFS Values'!$E$2-AB$4)/1000000*'LCFS Values'!B32*'LCFS Values'!$G$2*100</f>
        <v>182.43219866800001</v>
      </c>
      <c r="Q32" s="4">
        <f>'RIN Values'!D32</f>
        <v>77.60499999999999</v>
      </c>
      <c r="R32" s="4">
        <f>'Fixed Credits Value'!B32</f>
        <v>100</v>
      </c>
      <c r="S32" s="4">
        <f>'Fixed Credits Value'!C32</f>
        <v>16</v>
      </c>
      <c r="T32" s="4">
        <f t="shared" si="7"/>
        <v>567.42719866799996</v>
      </c>
      <c r="U32" s="4">
        <f>T32/'Feedstock Conversions'!B$4</f>
        <v>70.839850020973785</v>
      </c>
      <c r="W32" s="4">
        <f t="shared" si="8"/>
        <v>119.19999999999999</v>
      </c>
      <c r="X32" s="4">
        <f t="shared" si="9"/>
        <v>361.16969866799997</v>
      </c>
      <c r="AA32" s="23">
        <v>16.899999999999999</v>
      </c>
      <c r="AB32" s="23">
        <v>27.39</v>
      </c>
      <c r="AE32" s="57">
        <f t="shared" si="0"/>
        <v>34.700000000000003</v>
      </c>
      <c r="AF32" s="4">
        <f>$AH32+'Rail Costs'!L32</f>
        <v>27.672833146696529</v>
      </c>
      <c r="AG32" s="4">
        <f>$AH32+'Rail Costs'!M32</f>
        <v>28.759249720044792</v>
      </c>
      <c r="AH32" s="4">
        <v>25.5</v>
      </c>
      <c r="AI32" s="4">
        <f>$AH32+'Rail Costs'!O32</f>
        <v>26.151849944008958</v>
      </c>
      <c r="AJ32" s="57">
        <f t="shared" si="1"/>
        <v>27.750000000000004</v>
      </c>
      <c r="AM32" s="4">
        <f>$L32-(AE32*'Feedstock Conversions'!$B$24)-'Rail Costs'!Q32</f>
        <v>40.340098307058511</v>
      </c>
      <c r="AN32" s="4">
        <f>$L32-(AF32*'Feedstock Conversions'!$B$24)-'Rail Costs'!R32</f>
        <v>99.773388214210669</v>
      </c>
      <c r="AO32" s="4">
        <f>$L32-(AG32*'Feedstock Conversions'!$B$24)-'Rail Costs'!S32</f>
        <v>90.815428144420565</v>
      </c>
      <c r="AP32" s="4">
        <f>$L32-(AH32*'Feedstock Conversions'!$B$24)-'Rail Costs'!T32</f>
        <v>117.79533172100811</v>
      </c>
      <c r="AQ32" s="4">
        <f>$L32-(AI32*'Feedstock Conversions'!$B$24)-'Rail Costs'!U32</f>
        <v>112.46567754361861</v>
      </c>
      <c r="AR32" s="4">
        <f>$L32-(AJ32*'Feedstock Conversions'!$B$24)-'Rail Costs'!V32</f>
        <v>98.194398065209697</v>
      </c>
      <c r="AT32" s="4">
        <f>$T32-(AM32-'Feedstock Conversions'!$B$4)-'Rail Costs'!Q32</f>
        <v>531.41719866799997</v>
      </c>
      <c r="AU32" s="4">
        <f>$T32-(AN32-'Feedstock Conversions'!$B$4)-'Rail Costs'!R32</f>
        <v>472.38899710025083</v>
      </c>
      <c r="AV32" s="4">
        <f>$T32-(AO32-'Feedstock Conversions'!$B$4)-'Rail Costs'!S32</f>
        <v>481.51489631637622</v>
      </c>
      <c r="AW32" s="4">
        <f>$T32-(AP32-'Feedstock Conversions'!$B$4)-'Rail Costs'!T32</f>
        <v>454.137198668</v>
      </c>
      <c r="AX32" s="4">
        <f>$T32-(AQ32-'Feedstock Conversions'!$B$4)-'Rail Costs'!U32</f>
        <v>459.61273819767524</v>
      </c>
      <c r="AY32" s="4">
        <f>$T32-(AR32-'Feedstock Conversions'!$B$4)-'Rail Costs'!V32</f>
        <v>473.03719866800003</v>
      </c>
      <c r="BH32">
        <f t="shared" si="2"/>
        <v>31</v>
      </c>
      <c r="BI32">
        <f t="shared" si="3"/>
        <v>2019</v>
      </c>
      <c r="BJ32">
        <f t="shared" si="6"/>
        <v>8</v>
      </c>
    </row>
    <row r="33" spans="1:62" x14ac:dyDescent="0.2">
      <c r="A33" s="11">
        <v>43686</v>
      </c>
      <c r="B33" s="4">
        <v>25.75</v>
      </c>
      <c r="C33" s="18">
        <f>UCO!B33</f>
        <v>25.75</v>
      </c>
      <c r="E33" s="4">
        <f>UCO!C33*'Feedstock Conversions'!B$24</f>
        <v>216.3</v>
      </c>
      <c r="F33" s="4">
        <f>UCO!C33*'Feedstock Conversions'!B$4</f>
        <v>206.25749999999999</v>
      </c>
      <c r="H33" s="4">
        <f>'Fuel Values'!B33-UCO!I33-UCO!J33-UCO!K33</f>
        <v>-28.440980169390002</v>
      </c>
      <c r="I33" s="18">
        <f>('LCFS Values'!$E$2-$AA$4)/1000000*'LCFS Values'!B33*'LCFS Values'!$G$2*100</f>
        <v>193.89098016938999</v>
      </c>
      <c r="J33" s="4">
        <f>'RIN Values'!C33</f>
        <v>70.050000000000011</v>
      </c>
      <c r="K33" s="4">
        <f>'Fixed Credits Value'!B33</f>
        <v>100</v>
      </c>
      <c r="L33" s="4">
        <f t="shared" si="4"/>
        <v>335.5</v>
      </c>
      <c r="M33" s="4">
        <f>L33/'Feedstock Conversions'!B$24</f>
        <v>39.94047619047619</v>
      </c>
      <c r="O33" s="4">
        <f>'Fuel Values'!C33*100</f>
        <v>182.36</v>
      </c>
      <c r="P33" s="18">
        <f>('LCFS Values'!$E$2-AB$4)/1000000*'LCFS Values'!B33*'LCFS Values'!$G$2*100</f>
        <v>182.29265338599998</v>
      </c>
      <c r="Q33" s="4">
        <f>'RIN Values'!D33</f>
        <v>79.39</v>
      </c>
      <c r="R33" s="4">
        <f>'Fixed Credits Value'!B33</f>
        <v>100</v>
      </c>
      <c r="S33" s="4">
        <f>'Fixed Credits Value'!C33</f>
        <v>16</v>
      </c>
      <c r="T33" s="4">
        <f t="shared" si="7"/>
        <v>560.04265338599998</v>
      </c>
      <c r="U33" s="4">
        <f>T33/'Feedstock Conversions'!B$4</f>
        <v>69.917934255430708</v>
      </c>
      <c r="W33" s="4">
        <f t="shared" si="8"/>
        <v>119.19999999999999</v>
      </c>
      <c r="X33" s="4">
        <f t="shared" si="9"/>
        <v>353.78515338599999</v>
      </c>
      <c r="AA33" s="23">
        <v>20.23</v>
      </c>
      <c r="AB33" s="23">
        <v>33.700000000000003</v>
      </c>
      <c r="AE33" s="57">
        <f t="shared" si="0"/>
        <v>34.700000000000003</v>
      </c>
      <c r="AF33" s="4">
        <f>$AH33+'Rail Costs'!L33</f>
        <v>27.672833146696529</v>
      </c>
      <c r="AG33" s="4">
        <f>$AH33+'Rail Costs'!M33</f>
        <v>28.759249720044792</v>
      </c>
      <c r="AH33" s="4">
        <v>25.5</v>
      </c>
      <c r="AI33" s="4">
        <f>$AH33+'Rail Costs'!O33</f>
        <v>26.151849944008958</v>
      </c>
      <c r="AJ33" s="57">
        <f t="shared" si="1"/>
        <v>27.750000000000004</v>
      </c>
      <c r="AM33" s="4">
        <f>$L33-(AE33*'Feedstock Conversions'!$B$24)-'Rail Costs'!Q33</f>
        <v>40.340098307058511</v>
      </c>
      <c r="AN33" s="4">
        <f>$L33-(AF33*'Feedstock Conversions'!$B$24)-'Rail Costs'!R33</f>
        <v>99.773388214210669</v>
      </c>
      <c r="AO33" s="4">
        <f>$L33-(AG33*'Feedstock Conversions'!$B$24)-'Rail Costs'!S33</f>
        <v>90.815428144420565</v>
      </c>
      <c r="AP33" s="4">
        <f>$L33-(AH33*'Feedstock Conversions'!$B$24)-'Rail Costs'!T33</f>
        <v>117.79533172100811</v>
      </c>
      <c r="AQ33" s="4">
        <f>$L33-(AI33*'Feedstock Conversions'!$B$24)-'Rail Costs'!U33</f>
        <v>112.46567754361861</v>
      </c>
      <c r="AR33" s="4">
        <f>$L33-(AJ33*'Feedstock Conversions'!$B$24)-'Rail Costs'!V33</f>
        <v>98.194398065209697</v>
      </c>
      <c r="AT33" s="4">
        <f>$T33-(AM33-'Feedstock Conversions'!$B$4)-'Rail Costs'!Q33</f>
        <v>524.03265338599999</v>
      </c>
      <c r="AU33" s="4">
        <f>$T33-(AN33-'Feedstock Conversions'!$B$4)-'Rail Costs'!R33</f>
        <v>465.00445181825086</v>
      </c>
      <c r="AV33" s="4">
        <f>$T33-(AO33-'Feedstock Conversions'!$B$4)-'Rail Costs'!S33</f>
        <v>474.13035103437625</v>
      </c>
      <c r="AW33" s="4">
        <f>$T33-(AP33-'Feedstock Conversions'!$B$4)-'Rail Costs'!T33</f>
        <v>446.75265338600002</v>
      </c>
      <c r="AX33" s="4">
        <f>$T33-(AQ33-'Feedstock Conversions'!$B$4)-'Rail Costs'!U33</f>
        <v>452.22819291567527</v>
      </c>
      <c r="AY33" s="4">
        <f>$T33-(AR33-'Feedstock Conversions'!$B$4)-'Rail Costs'!V33</f>
        <v>465.65265338600005</v>
      </c>
      <c r="BH33">
        <f t="shared" si="2"/>
        <v>32</v>
      </c>
      <c r="BI33">
        <f t="shared" si="3"/>
        <v>2019</v>
      </c>
      <c r="BJ33">
        <f t="shared" si="6"/>
        <v>8</v>
      </c>
    </row>
    <row r="34" spans="1:62" x14ac:dyDescent="0.2">
      <c r="A34" s="11">
        <v>43693</v>
      </c>
      <c r="B34" s="4">
        <v>26.35</v>
      </c>
      <c r="C34" s="18">
        <f>UCO!B34</f>
        <v>26.35</v>
      </c>
      <c r="E34" s="4">
        <f>UCO!C34*'Feedstock Conversions'!B$24</f>
        <v>221.34000000000003</v>
      </c>
      <c r="F34" s="4">
        <f>UCO!C34*'Feedstock Conversions'!B$4</f>
        <v>211.0635</v>
      </c>
      <c r="H34" s="4">
        <f>'Fuel Values'!B34-UCO!I34-UCO!J34-UCO!K34</f>
        <v>-18.346234111289988</v>
      </c>
      <c r="I34" s="18">
        <f>('LCFS Values'!$E$2-$AA$4)/1000000*'LCFS Values'!B34*'LCFS Values'!$G$2*100</f>
        <v>193.39623411129</v>
      </c>
      <c r="J34" s="4">
        <f>'RIN Values'!C34</f>
        <v>63.449999999999996</v>
      </c>
      <c r="K34" s="4">
        <f>'Fixed Credits Value'!B34</f>
        <v>100</v>
      </c>
      <c r="L34" s="4">
        <f t="shared" si="4"/>
        <v>338.5</v>
      </c>
      <c r="M34" s="4">
        <f>L34/'Feedstock Conversions'!B$24</f>
        <v>40.297619047619044</v>
      </c>
      <c r="O34" s="4">
        <f>'Fuel Values'!C34*100</f>
        <v>184</v>
      </c>
      <c r="P34" s="18">
        <f>('LCFS Values'!$E$2-AB$4)/1000000*'LCFS Values'!B34*'LCFS Values'!$G$2*100</f>
        <v>181.82750244599998</v>
      </c>
      <c r="Q34" s="4">
        <f>'RIN Values'!D34</f>
        <v>71.91</v>
      </c>
      <c r="R34" s="4">
        <f>'Fixed Credits Value'!B34</f>
        <v>100</v>
      </c>
      <c r="S34" s="4">
        <f>'Fixed Credits Value'!C34</f>
        <v>16</v>
      </c>
      <c r="T34" s="4">
        <f t="shared" si="7"/>
        <v>553.73750244600001</v>
      </c>
      <c r="U34" s="4">
        <f>T34/'Feedstock Conversions'!B$4</f>
        <v>69.130774337827717</v>
      </c>
      <c r="W34" s="4">
        <f t="shared" si="8"/>
        <v>117.15999999999997</v>
      </c>
      <c r="X34" s="4">
        <f t="shared" si="9"/>
        <v>342.67400244600003</v>
      </c>
      <c r="AA34" s="23">
        <v>14.75</v>
      </c>
      <c r="AB34" s="23">
        <v>27.61</v>
      </c>
      <c r="AE34" s="57">
        <f t="shared" si="0"/>
        <v>34.700000000000003</v>
      </c>
      <c r="AF34" s="4">
        <f>$AH34+'Rail Costs'!L34</f>
        <v>27.672833146696529</v>
      </c>
      <c r="AG34" s="4">
        <f>$AH34+'Rail Costs'!M34</f>
        <v>28.759249720044792</v>
      </c>
      <c r="AH34" s="4">
        <v>25.5</v>
      </c>
      <c r="AI34" s="4">
        <f>$AH34+'Rail Costs'!O34</f>
        <v>26.151849944008958</v>
      </c>
      <c r="AJ34" s="57">
        <f t="shared" si="1"/>
        <v>27.750000000000004</v>
      </c>
      <c r="AM34" s="4">
        <f>$L34-(AE34*'Feedstock Conversions'!$B$24)-'Rail Costs'!Q34</f>
        <v>43.340098307058511</v>
      </c>
      <c r="AN34" s="4">
        <f>$L34-(AF34*'Feedstock Conversions'!$B$24)-'Rail Costs'!R34</f>
        <v>102.77338821421067</v>
      </c>
      <c r="AO34" s="4">
        <f>$L34-(AG34*'Feedstock Conversions'!$B$24)-'Rail Costs'!S34</f>
        <v>93.815428144420565</v>
      </c>
      <c r="AP34" s="4">
        <f>$L34-(AH34*'Feedstock Conversions'!$B$24)-'Rail Costs'!T34</f>
        <v>120.79533172100811</v>
      </c>
      <c r="AQ34" s="4">
        <f>$L34-(AI34*'Feedstock Conversions'!$B$24)-'Rail Costs'!U34</f>
        <v>115.46567754361861</v>
      </c>
      <c r="AR34" s="4">
        <f>$L34-(AJ34*'Feedstock Conversions'!$B$24)-'Rail Costs'!V34</f>
        <v>101.1943980652097</v>
      </c>
      <c r="AT34" s="4">
        <f>$T34-(AM34-'Feedstock Conversions'!$B$4)-'Rail Costs'!Q34</f>
        <v>514.72750244600002</v>
      </c>
      <c r="AU34" s="4">
        <f>$T34-(AN34-'Feedstock Conversions'!$B$4)-'Rail Costs'!R34</f>
        <v>455.69930087825088</v>
      </c>
      <c r="AV34" s="4">
        <f>$T34-(AO34-'Feedstock Conversions'!$B$4)-'Rail Costs'!S34</f>
        <v>464.82520009437627</v>
      </c>
      <c r="AW34" s="4">
        <f>$T34-(AP34-'Feedstock Conversions'!$B$4)-'Rail Costs'!T34</f>
        <v>437.44750244600004</v>
      </c>
      <c r="AX34" s="4">
        <f>$T34-(AQ34-'Feedstock Conversions'!$B$4)-'Rail Costs'!U34</f>
        <v>442.92304197567529</v>
      </c>
      <c r="AY34" s="4">
        <f>$T34-(AR34-'Feedstock Conversions'!$B$4)-'Rail Costs'!V34</f>
        <v>456.34750244600008</v>
      </c>
      <c r="BH34">
        <f t="shared" si="2"/>
        <v>33</v>
      </c>
      <c r="BI34">
        <f t="shared" si="3"/>
        <v>2019</v>
      </c>
      <c r="BJ34">
        <f t="shared" si="6"/>
        <v>8</v>
      </c>
    </row>
    <row r="35" spans="1:62" x14ac:dyDescent="0.2">
      <c r="A35" s="11">
        <v>43700</v>
      </c>
      <c r="B35" s="4">
        <v>26.5</v>
      </c>
      <c r="C35" s="18">
        <f>UCO!B35</f>
        <v>26.5</v>
      </c>
      <c r="E35" s="4">
        <f>UCO!C35*'Feedstock Conversions'!B$24</f>
        <v>222.60000000000002</v>
      </c>
      <c r="F35" s="4">
        <f>UCO!C35*'Feedstock Conversions'!B$4</f>
        <v>212.26499999999999</v>
      </c>
      <c r="H35" s="4">
        <f>'Fuel Values'!B35-UCO!I35-UCO!J35-UCO!K35</f>
        <v>-23.573642161120034</v>
      </c>
      <c r="I35" s="18">
        <f>('LCFS Values'!$E$2-$AA$4)/1000000*'LCFS Values'!B35*'LCFS Values'!$G$2*100</f>
        <v>195.52364216112002</v>
      </c>
      <c r="J35" s="4">
        <f>'RIN Values'!C35</f>
        <v>68.550000000000011</v>
      </c>
      <c r="K35" s="4">
        <f>'Fixed Credits Value'!B35</f>
        <v>100</v>
      </c>
      <c r="L35" s="4">
        <f t="shared" si="4"/>
        <v>340.5</v>
      </c>
      <c r="M35" s="4">
        <f>L35/'Feedstock Conversions'!B$24</f>
        <v>40.535714285714285</v>
      </c>
      <c r="O35" s="4">
        <f>'Fuel Values'!C35*100</f>
        <v>185.03</v>
      </c>
      <c r="P35" s="18">
        <f>('LCFS Values'!$E$2-AB$4)/1000000*'LCFS Values'!B35*'LCFS Values'!$G$2*100</f>
        <v>183.82765148799999</v>
      </c>
      <c r="Q35" s="4">
        <f>'RIN Values'!D35</f>
        <v>77.69</v>
      </c>
      <c r="R35" s="4">
        <f>'Fixed Credits Value'!B35</f>
        <v>100</v>
      </c>
      <c r="S35" s="4">
        <f>'Fixed Credits Value'!C35</f>
        <v>16</v>
      </c>
      <c r="T35" s="4">
        <f t="shared" si="7"/>
        <v>562.54765148799993</v>
      </c>
      <c r="U35" s="4">
        <f>T35/'Feedstock Conversions'!B$4</f>
        <v>70.230668100873899</v>
      </c>
      <c r="W35" s="4">
        <f t="shared" si="8"/>
        <v>117.89999999999998</v>
      </c>
      <c r="X35" s="4">
        <f t="shared" si="9"/>
        <v>350.28265148799994</v>
      </c>
      <c r="AA35" s="23">
        <v>15.49</v>
      </c>
      <c r="AB35" s="23">
        <v>33.92</v>
      </c>
      <c r="AE35" s="57">
        <f t="shared" si="0"/>
        <v>34.300000000000004</v>
      </c>
      <c r="AF35" s="4">
        <f>$AH35+'Rail Costs'!L35</f>
        <v>27.272833146696531</v>
      </c>
      <c r="AG35" s="4">
        <f>$AH35+'Rail Costs'!M35</f>
        <v>28.359249720044794</v>
      </c>
      <c r="AH35" s="4">
        <v>25.1</v>
      </c>
      <c r="AI35" s="4">
        <f>$AH35+'Rail Costs'!O35</f>
        <v>25.75184994400896</v>
      </c>
      <c r="AJ35" s="57">
        <f t="shared" si="1"/>
        <v>27.350000000000005</v>
      </c>
      <c r="AM35" s="4">
        <f>$L35-(AE35*'Feedstock Conversions'!$B$24)-'Rail Costs'!Q35</f>
        <v>48.700098307058468</v>
      </c>
      <c r="AN35" s="4">
        <f>$L35-(AF35*'Feedstock Conversions'!$B$24)-'Rail Costs'!R35</f>
        <v>108.13338821421065</v>
      </c>
      <c r="AO35" s="4">
        <f>$L35-(AG35*'Feedstock Conversions'!$B$24)-'Rail Costs'!S35</f>
        <v>99.17542814442055</v>
      </c>
      <c r="AP35" s="4">
        <f>$L35-(AH35*'Feedstock Conversions'!$B$24)-'Rail Costs'!T35</f>
        <v>126.1553317210081</v>
      </c>
      <c r="AQ35" s="4">
        <f>$L35-(AI35*'Feedstock Conversions'!$B$24)-'Rail Costs'!U35</f>
        <v>120.8256775436186</v>
      </c>
      <c r="AR35" s="4">
        <f>$L35-(AJ35*'Feedstock Conversions'!$B$24)-'Rail Costs'!V35</f>
        <v>106.55439806520971</v>
      </c>
      <c r="AT35" s="4">
        <f>$T35-(AM35-'Feedstock Conversions'!$B$4)-'Rail Costs'!Q35</f>
        <v>518.17765148799992</v>
      </c>
      <c r="AU35" s="4">
        <f>$T35-(AN35-'Feedstock Conversions'!$B$4)-'Rail Costs'!R35</f>
        <v>459.14944992025079</v>
      </c>
      <c r="AV35" s="4">
        <f>$T35-(AO35-'Feedstock Conversions'!$B$4)-'Rail Costs'!S35</f>
        <v>468.27534913637618</v>
      </c>
      <c r="AW35" s="4">
        <f>$T35-(AP35-'Feedstock Conversions'!$B$4)-'Rail Costs'!T35</f>
        <v>440.89765148799995</v>
      </c>
      <c r="AX35" s="4">
        <f>$T35-(AQ35-'Feedstock Conversions'!$B$4)-'Rail Costs'!U35</f>
        <v>446.37319101767525</v>
      </c>
      <c r="AY35" s="4">
        <f>$T35-(AR35-'Feedstock Conversions'!$B$4)-'Rail Costs'!V35</f>
        <v>459.79765148799999</v>
      </c>
      <c r="BH35">
        <f t="shared" si="2"/>
        <v>34</v>
      </c>
      <c r="BI35">
        <f t="shared" si="3"/>
        <v>2019</v>
      </c>
      <c r="BJ35">
        <f t="shared" si="6"/>
        <v>8</v>
      </c>
    </row>
    <row r="36" spans="1:62" x14ac:dyDescent="0.2">
      <c r="A36" s="11">
        <v>43707</v>
      </c>
      <c r="B36" s="4">
        <v>26.5</v>
      </c>
      <c r="C36" s="18">
        <f>UCO!B36</f>
        <v>26.5</v>
      </c>
      <c r="E36" s="4">
        <f>UCO!C36*'Feedstock Conversions'!B$24</f>
        <v>222.60000000000002</v>
      </c>
      <c r="F36" s="4">
        <f>UCO!C36*'Feedstock Conversions'!B$4</f>
        <v>212.26499999999999</v>
      </c>
      <c r="H36" s="4">
        <f>'Fuel Values'!B36-UCO!I36-UCO!J36-UCO!K36</f>
        <v>-27.656829547040019</v>
      </c>
      <c r="I36" s="18">
        <f>('LCFS Values'!$E$2-$AA$4)/1000000*'LCFS Values'!B36*'LCFS Values'!$G$2*100</f>
        <v>197.10682954704001</v>
      </c>
      <c r="J36" s="4">
        <f>'RIN Values'!C36</f>
        <v>71.25</v>
      </c>
      <c r="K36" s="4">
        <f>'Fixed Credits Value'!B36</f>
        <v>100</v>
      </c>
      <c r="L36" s="4">
        <f t="shared" si="4"/>
        <v>340.69999999999993</v>
      </c>
      <c r="M36" s="4">
        <f>L36/'Feedstock Conversions'!B$24</f>
        <v>40.559523809523803</v>
      </c>
      <c r="O36" s="4">
        <f>'Fuel Values'!C36*100</f>
        <v>184.03</v>
      </c>
      <c r="P36" s="18">
        <f>('LCFS Values'!$E$2-AB$4)/1000000*'LCFS Values'!B36*'LCFS Values'!$G$2*100</f>
        <v>185.31613449599999</v>
      </c>
      <c r="Q36" s="4">
        <f>'RIN Values'!D36</f>
        <v>80.75</v>
      </c>
      <c r="R36" s="4">
        <f>'Fixed Credits Value'!B36</f>
        <v>100</v>
      </c>
      <c r="S36" s="4">
        <f>'Fixed Credits Value'!C36</f>
        <v>16</v>
      </c>
      <c r="T36" s="4">
        <f t="shared" si="7"/>
        <v>566.09613449599999</v>
      </c>
      <c r="U36" s="4">
        <f>T36/'Feedstock Conversions'!B$4</f>
        <v>70.673674718601745</v>
      </c>
      <c r="W36" s="4">
        <f t="shared" si="8"/>
        <v>118.09999999999991</v>
      </c>
      <c r="X36" s="4">
        <f t="shared" si="9"/>
        <v>353.831134496</v>
      </c>
      <c r="AA36" s="23">
        <v>20.149999999999999</v>
      </c>
      <c r="AB36" s="23">
        <v>29.42</v>
      </c>
      <c r="AE36" s="57">
        <f t="shared" si="0"/>
        <v>33.700000000000003</v>
      </c>
      <c r="AF36" s="4">
        <f>$AH36+'Rail Costs'!L36</f>
        <v>26.672833146696529</v>
      </c>
      <c r="AG36" s="4">
        <f>$AH36+'Rail Costs'!M36</f>
        <v>27.759249720044792</v>
      </c>
      <c r="AH36" s="4">
        <v>24.5</v>
      </c>
      <c r="AI36" s="4">
        <f>$AH36+'Rail Costs'!O36</f>
        <v>25.151849944008958</v>
      </c>
      <c r="AJ36" s="57">
        <f t="shared" si="1"/>
        <v>26.750000000000004</v>
      </c>
      <c r="AM36" s="4">
        <f>$L36-(AE36*'Feedstock Conversions'!$B$24)-'Rail Costs'!Q36</f>
        <v>53.94009830705842</v>
      </c>
      <c r="AN36" s="4">
        <f>$L36-(AF36*'Feedstock Conversions'!$B$24)-'Rail Costs'!R36</f>
        <v>113.37338821421061</v>
      </c>
      <c r="AO36" s="4">
        <f>$L36-(AG36*'Feedstock Conversions'!$B$24)-'Rail Costs'!S36</f>
        <v>104.4154281444205</v>
      </c>
      <c r="AP36" s="4">
        <f>$L36-(AH36*'Feedstock Conversions'!$B$24)-'Rail Costs'!T36</f>
        <v>131.39533172100803</v>
      </c>
      <c r="AQ36" s="4">
        <f>$L36-(AI36*'Feedstock Conversions'!$B$24)-'Rail Costs'!U36</f>
        <v>126.06567754361855</v>
      </c>
      <c r="AR36" s="4">
        <f>$L36-(AJ36*'Feedstock Conversions'!$B$24)-'Rail Costs'!V36</f>
        <v>111.79439806520963</v>
      </c>
      <c r="AT36" s="4">
        <f>$T36-(AM36-'Feedstock Conversions'!$B$4)-'Rail Costs'!Q36</f>
        <v>516.48613449600009</v>
      </c>
      <c r="AU36" s="4">
        <f>$T36-(AN36-'Feedstock Conversions'!$B$4)-'Rail Costs'!R36</f>
        <v>457.4579329282509</v>
      </c>
      <c r="AV36" s="4">
        <f>$T36-(AO36-'Feedstock Conversions'!$B$4)-'Rail Costs'!S36</f>
        <v>466.58383214437629</v>
      </c>
      <c r="AW36" s="4">
        <f>$T36-(AP36-'Feedstock Conversions'!$B$4)-'Rail Costs'!T36</f>
        <v>439.20613449600012</v>
      </c>
      <c r="AX36" s="4">
        <f>$T36-(AQ36-'Feedstock Conversions'!$B$4)-'Rail Costs'!U36</f>
        <v>444.68167402567531</v>
      </c>
      <c r="AY36" s="4">
        <f>$T36-(AR36-'Feedstock Conversions'!$B$4)-'Rail Costs'!V36</f>
        <v>458.1061344960001</v>
      </c>
      <c r="BH36">
        <f t="shared" si="2"/>
        <v>35</v>
      </c>
      <c r="BI36">
        <f t="shared" si="3"/>
        <v>2019</v>
      </c>
      <c r="BJ36">
        <f t="shared" si="6"/>
        <v>8</v>
      </c>
    </row>
    <row r="37" spans="1:62" x14ac:dyDescent="0.2">
      <c r="A37" s="11">
        <v>43714</v>
      </c>
      <c r="B37" s="4">
        <v>26.5</v>
      </c>
      <c r="C37" s="18">
        <f>UCO!B37</f>
        <v>26.5</v>
      </c>
      <c r="E37" s="4">
        <f>UCO!C37*'Feedstock Conversions'!B$24</f>
        <v>222.60000000000002</v>
      </c>
      <c r="F37" s="4">
        <f>UCO!C37*'Feedstock Conversions'!B$4</f>
        <v>212.26499999999999</v>
      </c>
      <c r="H37" s="4">
        <f>'Fuel Values'!B37-UCO!I37-UCO!J37-UCO!K37</f>
        <v>-26.536558094750006</v>
      </c>
      <c r="I37" s="18">
        <f>('LCFS Values'!$E$2-$AA$4)/1000000*'LCFS Values'!B37*'LCFS Values'!$G$2*100</f>
        <v>196.66155809475001</v>
      </c>
      <c r="J37" s="4">
        <f>'RIN Values'!C37</f>
        <v>70.875</v>
      </c>
      <c r="K37" s="4">
        <f>'Fixed Credits Value'!B37</f>
        <v>100</v>
      </c>
      <c r="L37" s="4">
        <f t="shared" si="4"/>
        <v>341</v>
      </c>
      <c r="M37" s="4">
        <f>L37/'Feedstock Conversions'!B$24</f>
        <v>40.595238095238095</v>
      </c>
      <c r="O37" s="4">
        <f>'Fuel Values'!C37*100</f>
        <v>187.51</v>
      </c>
      <c r="P37" s="18">
        <f>('LCFS Values'!$E$2-AB$4)/1000000*'LCFS Values'!B37*'LCFS Values'!$G$2*100</f>
        <v>184.89749864999999</v>
      </c>
      <c r="Q37" s="4">
        <f>'RIN Values'!D37</f>
        <v>80.325000000000003</v>
      </c>
      <c r="R37" s="4">
        <f>'Fixed Credits Value'!B37</f>
        <v>100</v>
      </c>
      <c r="S37" s="4">
        <f>'Fixed Credits Value'!C37</f>
        <v>16</v>
      </c>
      <c r="T37" s="4">
        <f t="shared" si="7"/>
        <v>568.73249865000003</v>
      </c>
      <c r="U37" s="4">
        <f>T37/'Feedstock Conversions'!B$4</f>
        <v>71.002808820224729</v>
      </c>
      <c r="W37" s="4">
        <f t="shared" si="8"/>
        <v>118.39999999999998</v>
      </c>
      <c r="X37" s="4">
        <f t="shared" si="9"/>
        <v>356.46749865000004</v>
      </c>
      <c r="AA37" s="23">
        <v>28.81</v>
      </c>
      <c r="AB37" s="23">
        <v>35.72</v>
      </c>
      <c r="AE37" s="57">
        <f t="shared" si="0"/>
        <v>33.700000000000003</v>
      </c>
      <c r="AF37" s="4">
        <f>$AH37+'Rail Costs'!L37</f>
        <v>26.672833146696529</v>
      </c>
      <c r="AG37" s="4">
        <f>$AH37+'Rail Costs'!M37</f>
        <v>27.759249720044792</v>
      </c>
      <c r="AH37" s="4">
        <v>24.5</v>
      </c>
      <c r="AI37" s="4">
        <f>$AH37+'Rail Costs'!O37</f>
        <v>25.151849944008958</v>
      </c>
      <c r="AJ37" s="57">
        <f t="shared" si="1"/>
        <v>26.750000000000004</v>
      </c>
      <c r="AM37" s="4">
        <f>$L37-(AE37*'Feedstock Conversions'!$B$24)-'Rail Costs'!Q37</f>
        <v>54.240098307058489</v>
      </c>
      <c r="AN37" s="4">
        <f>$L37-(AF37*'Feedstock Conversions'!$B$24)-'Rail Costs'!R37</f>
        <v>113.67338821421068</v>
      </c>
      <c r="AO37" s="4">
        <f>$L37-(AG37*'Feedstock Conversions'!$B$24)-'Rail Costs'!S37</f>
        <v>104.71542814442057</v>
      </c>
      <c r="AP37" s="4">
        <f>$L37-(AH37*'Feedstock Conversions'!$B$24)-'Rail Costs'!T37</f>
        <v>131.6953317210081</v>
      </c>
      <c r="AQ37" s="4">
        <f>$L37-(AI37*'Feedstock Conversions'!$B$24)-'Rail Costs'!U37</f>
        <v>126.36567754361862</v>
      </c>
      <c r="AR37" s="4">
        <f>$L37-(AJ37*'Feedstock Conversions'!$B$24)-'Rail Costs'!V37</f>
        <v>112.0943980652097</v>
      </c>
      <c r="AT37" s="4">
        <f>$T37-(AM37-'Feedstock Conversions'!$B$4)-'Rail Costs'!Q37</f>
        <v>518.82249865000006</v>
      </c>
      <c r="AU37" s="4">
        <f>$T37-(AN37-'Feedstock Conversions'!$B$4)-'Rail Costs'!R37</f>
        <v>459.79429708225086</v>
      </c>
      <c r="AV37" s="4">
        <f>$T37-(AO37-'Feedstock Conversions'!$B$4)-'Rail Costs'!S37</f>
        <v>468.92019629837625</v>
      </c>
      <c r="AW37" s="4">
        <f>$T37-(AP37-'Feedstock Conversions'!$B$4)-'Rail Costs'!T37</f>
        <v>441.54249865000008</v>
      </c>
      <c r="AX37" s="4">
        <f>$T37-(AQ37-'Feedstock Conversions'!$B$4)-'Rail Costs'!U37</f>
        <v>447.01803817967527</v>
      </c>
      <c r="AY37" s="4">
        <f>$T37-(AR37-'Feedstock Conversions'!$B$4)-'Rail Costs'!V37</f>
        <v>460.44249865000006</v>
      </c>
      <c r="BH37">
        <f t="shared" si="2"/>
        <v>36</v>
      </c>
      <c r="BI37">
        <f t="shared" si="3"/>
        <v>2019</v>
      </c>
      <c r="BJ37">
        <f t="shared" si="6"/>
        <v>9</v>
      </c>
    </row>
    <row r="38" spans="1:62" x14ac:dyDescent="0.2">
      <c r="A38" s="11">
        <v>43721</v>
      </c>
      <c r="B38" s="4">
        <v>26.5</v>
      </c>
      <c r="C38" s="18">
        <f>UCO!B38</f>
        <v>26.5</v>
      </c>
      <c r="E38" s="4">
        <f>UCO!C38*'Feedstock Conversions'!B$24</f>
        <v>222.60000000000002</v>
      </c>
      <c r="F38" s="4">
        <f>UCO!C38*'Feedstock Conversions'!B$4</f>
        <v>212.26499999999999</v>
      </c>
      <c r="H38" s="4">
        <f>'Fuel Values'!B38-UCO!I38-UCO!J38-UCO!K38</f>
        <v>-26.097897845810024</v>
      </c>
      <c r="I38" s="18">
        <f>('LCFS Values'!$E$2-$AA$4)/1000000*'LCFS Values'!B38*'LCFS Values'!$G$2*100</f>
        <v>197.94789784581005</v>
      </c>
      <c r="J38" s="4">
        <f>'RIN Values'!C38</f>
        <v>70.949999999999989</v>
      </c>
      <c r="K38" s="4">
        <f>'Fixed Credits Value'!B38</f>
        <v>100</v>
      </c>
      <c r="L38" s="4">
        <f t="shared" si="4"/>
        <v>342.79999999999995</v>
      </c>
      <c r="M38" s="4">
        <f>L38/'Feedstock Conversions'!B$24</f>
        <v>40.809523809523803</v>
      </c>
      <c r="O38" s="4">
        <f>'Fuel Values'!C38*100</f>
        <v>190.95</v>
      </c>
      <c r="P38" s="18">
        <f>('LCFS Values'!$E$2-AB$4)/1000000*'LCFS Values'!B38*'LCFS Values'!$G$2*100</f>
        <v>186.10689109399999</v>
      </c>
      <c r="Q38" s="4">
        <f>'RIN Values'!D38</f>
        <v>80.41</v>
      </c>
      <c r="R38" s="4">
        <f>'Fixed Credits Value'!B38</f>
        <v>100</v>
      </c>
      <c r="S38" s="4">
        <f>'Fixed Credits Value'!C38</f>
        <v>16</v>
      </c>
      <c r="T38" s="4">
        <f t="shared" si="7"/>
        <v>573.46689109399995</v>
      </c>
      <c r="U38" s="4">
        <f>T38/'Feedstock Conversions'!B$4</f>
        <v>71.59386905043695</v>
      </c>
      <c r="W38" s="4">
        <f t="shared" si="8"/>
        <v>120.19999999999993</v>
      </c>
      <c r="X38" s="4">
        <f t="shared" si="9"/>
        <v>361.20189109399996</v>
      </c>
      <c r="AA38" s="23">
        <v>19</v>
      </c>
      <c r="AB38" s="23"/>
      <c r="AE38" s="57">
        <f t="shared" si="0"/>
        <v>33.700000000000003</v>
      </c>
      <c r="AF38" s="4">
        <f>$AH38+'Rail Costs'!L38</f>
        <v>26.672833146696529</v>
      </c>
      <c r="AG38" s="4">
        <f>$AH38+'Rail Costs'!M38</f>
        <v>27.759249720044792</v>
      </c>
      <c r="AH38" s="4">
        <v>24.5</v>
      </c>
      <c r="AI38" s="4">
        <f>$AH38+'Rail Costs'!O38</f>
        <v>25.151849944008958</v>
      </c>
      <c r="AJ38" s="57">
        <f t="shared" si="1"/>
        <v>26.750000000000004</v>
      </c>
      <c r="AM38" s="4">
        <f>$L38-(AE38*'Feedstock Conversions'!$B$24)-'Rail Costs'!Q38</f>
        <v>56.040098307058443</v>
      </c>
      <c r="AN38" s="4">
        <f>$L38-(AF38*'Feedstock Conversions'!$B$24)-'Rail Costs'!R38</f>
        <v>115.47338821421063</v>
      </c>
      <c r="AO38" s="4">
        <f>$L38-(AG38*'Feedstock Conversions'!$B$24)-'Rail Costs'!S38</f>
        <v>106.51542814442053</v>
      </c>
      <c r="AP38" s="4">
        <f>$L38-(AH38*'Feedstock Conversions'!$B$24)-'Rail Costs'!T38</f>
        <v>133.49533172100806</v>
      </c>
      <c r="AQ38" s="4">
        <f>$L38-(AI38*'Feedstock Conversions'!$B$24)-'Rail Costs'!U38</f>
        <v>128.16567754361856</v>
      </c>
      <c r="AR38" s="4">
        <f>$L38-(AJ38*'Feedstock Conversions'!$B$24)-'Rail Costs'!V38</f>
        <v>113.89439806520966</v>
      </c>
      <c r="AT38" s="4">
        <f>$T38-(AM38-'Feedstock Conversions'!$B$4)-'Rail Costs'!Q38</f>
        <v>521.75689109400003</v>
      </c>
      <c r="AU38" s="4">
        <f>$T38-(AN38-'Feedstock Conversions'!$B$4)-'Rail Costs'!R38</f>
        <v>462.72868952625083</v>
      </c>
      <c r="AV38" s="4">
        <f>$T38-(AO38-'Feedstock Conversions'!$B$4)-'Rail Costs'!S38</f>
        <v>471.85458874237622</v>
      </c>
      <c r="AW38" s="4">
        <f>$T38-(AP38-'Feedstock Conversions'!$B$4)-'Rail Costs'!T38</f>
        <v>444.47689109400005</v>
      </c>
      <c r="AX38" s="4">
        <f>$T38-(AQ38-'Feedstock Conversions'!$B$4)-'Rail Costs'!U38</f>
        <v>449.9524306236753</v>
      </c>
      <c r="AY38" s="4">
        <f>$T38-(AR38-'Feedstock Conversions'!$B$4)-'Rail Costs'!V38</f>
        <v>463.37689109400003</v>
      </c>
      <c r="BH38">
        <f t="shared" si="2"/>
        <v>37</v>
      </c>
      <c r="BI38">
        <f t="shared" si="3"/>
        <v>2019</v>
      </c>
      <c r="BJ38">
        <f t="shared" si="6"/>
        <v>9</v>
      </c>
    </row>
    <row r="39" spans="1:62" x14ac:dyDescent="0.2">
      <c r="A39" s="11">
        <v>43728</v>
      </c>
      <c r="B39" s="4">
        <v>26.5</v>
      </c>
      <c r="C39" s="18">
        <f>UCO!B39</f>
        <v>26.5</v>
      </c>
      <c r="E39" s="4">
        <f>UCO!C39*'Feedstock Conversions'!B$24</f>
        <v>222.60000000000002</v>
      </c>
      <c r="F39" s="4">
        <f>UCO!C39*'Feedstock Conversions'!B$4</f>
        <v>212.26499999999999</v>
      </c>
      <c r="H39" s="4">
        <f>'Fuel Values'!B39-UCO!I39-UCO!J39-UCO!K39</f>
        <v>-31.347372451620004</v>
      </c>
      <c r="I39" s="18">
        <f>('LCFS Values'!$E$2-$AA$4)/1000000*'LCFS Values'!B39*'LCFS Values'!$G$2*100</f>
        <v>197.99737245162001</v>
      </c>
      <c r="J39" s="4">
        <f>'RIN Values'!C39</f>
        <v>77.849999999999994</v>
      </c>
      <c r="K39" s="4">
        <f>'Fixed Credits Value'!B39</f>
        <v>100</v>
      </c>
      <c r="L39" s="4">
        <f t="shared" si="4"/>
        <v>344.5</v>
      </c>
      <c r="M39" s="4">
        <f>L39/'Feedstock Conversions'!B$24</f>
        <v>41.011904761904759</v>
      </c>
      <c r="O39" s="4">
        <f>'Fuel Values'!C39*100</f>
        <v>201.76</v>
      </c>
      <c r="P39" s="18">
        <f>('LCFS Values'!$E$2-AB$4)/1000000*'LCFS Values'!B39*'LCFS Values'!$G$2*100</f>
        <v>186.15340618799999</v>
      </c>
      <c r="Q39" s="4">
        <f>'RIN Values'!D39</f>
        <v>88.22999999999999</v>
      </c>
      <c r="R39" s="4">
        <f>'Fixed Credits Value'!B39</f>
        <v>100</v>
      </c>
      <c r="S39" s="4">
        <f>'Fixed Credits Value'!C39</f>
        <v>16</v>
      </c>
      <c r="T39" s="4">
        <f t="shared" si="7"/>
        <v>592.14340618799997</v>
      </c>
      <c r="U39" s="4">
        <f>T39/'Feedstock Conversions'!B$4</f>
        <v>73.925518874906359</v>
      </c>
      <c r="W39" s="4">
        <f t="shared" si="8"/>
        <v>121.89999999999998</v>
      </c>
      <c r="X39" s="4">
        <f t="shared" si="9"/>
        <v>379.87840618799999</v>
      </c>
      <c r="AA39" s="23">
        <v>18.43</v>
      </c>
      <c r="AB39" s="23"/>
      <c r="AE39" s="57">
        <f t="shared" si="0"/>
        <v>33.700000000000003</v>
      </c>
      <c r="AF39" s="4">
        <f>$AH39+'Rail Costs'!L39</f>
        <v>26.672833146696529</v>
      </c>
      <c r="AG39" s="4">
        <f>$AH39+'Rail Costs'!M39</f>
        <v>27.759249720044792</v>
      </c>
      <c r="AH39" s="4">
        <v>24.5</v>
      </c>
      <c r="AI39" s="4">
        <f>$AH39+'Rail Costs'!O39</f>
        <v>25.151849944008958</v>
      </c>
      <c r="AJ39" s="57">
        <f t="shared" si="1"/>
        <v>26.750000000000004</v>
      </c>
      <c r="AM39" s="4">
        <f>$L39-(AE39*'Feedstock Conversions'!$B$24)-'Rail Costs'!Q39</f>
        <v>57.740098307058489</v>
      </c>
      <c r="AN39" s="4">
        <f>$L39-(AF39*'Feedstock Conversions'!$B$24)-'Rail Costs'!R39</f>
        <v>117.17338821421068</v>
      </c>
      <c r="AO39" s="4">
        <f>$L39-(AG39*'Feedstock Conversions'!$B$24)-'Rail Costs'!S39</f>
        <v>108.21542814442057</v>
      </c>
      <c r="AP39" s="4">
        <f>$L39-(AH39*'Feedstock Conversions'!$B$24)-'Rail Costs'!T39</f>
        <v>135.1953317210081</v>
      </c>
      <c r="AQ39" s="4">
        <f>$L39-(AI39*'Feedstock Conversions'!$B$24)-'Rail Costs'!U39</f>
        <v>129.8656775436186</v>
      </c>
      <c r="AR39" s="4">
        <f>$L39-(AJ39*'Feedstock Conversions'!$B$24)-'Rail Costs'!V39</f>
        <v>115.5943980652097</v>
      </c>
      <c r="AT39" s="4">
        <f>$T39-(AM39-'Feedstock Conversions'!$B$4)-'Rail Costs'!Q39</f>
        <v>538.733406188</v>
      </c>
      <c r="AU39" s="4">
        <f>$T39-(AN39-'Feedstock Conversions'!$B$4)-'Rail Costs'!R39</f>
        <v>479.70520462025081</v>
      </c>
      <c r="AV39" s="4">
        <f>$T39-(AO39-'Feedstock Conversions'!$B$4)-'Rail Costs'!S39</f>
        <v>488.8311038363762</v>
      </c>
      <c r="AW39" s="4">
        <f>$T39-(AP39-'Feedstock Conversions'!$B$4)-'Rail Costs'!T39</f>
        <v>461.45340618800003</v>
      </c>
      <c r="AX39" s="4">
        <f>$T39-(AQ39-'Feedstock Conversions'!$B$4)-'Rail Costs'!U39</f>
        <v>466.92894571767528</v>
      </c>
      <c r="AY39" s="4">
        <f>$T39-(AR39-'Feedstock Conversions'!$B$4)-'Rail Costs'!V39</f>
        <v>480.35340618800001</v>
      </c>
      <c r="BH39">
        <f t="shared" si="2"/>
        <v>38</v>
      </c>
      <c r="BI39">
        <f t="shared" si="3"/>
        <v>2019</v>
      </c>
      <c r="BJ39">
        <f t="shared" si="6"/>
        <v>9</v>
      </c>
    </row>
    <row r="40" spans="1:62" x14ac:dyDescent="0.2">
      <c r="A40" s="11">
        <v>43735</v>
      </c>
      <c r="B40" s="4">
        <v>26.5</v>
      </c>
      <c r="C40" s="18">
        <f>UCO!B40</f>
        <v>26.5</v>
      </c>
      <c r="E40" s="4">
        <f>UCO!C40*'Feedstock Conversions'!B$24</f>
        <v>222.60000000000002</v>
      </c>
      <c r="F40" s="4">
        <f>UCO!C40*'Feedstock Conversions'!B$4</f>
        <v>212.26499999999999</v>
      </c>
      <c r="H40" s="4">
        <f>'Fuel Values'!B40-UCO!I40-UCO!J40-UCO!K40</f>
        <v>-24.416439878995021</v>
      </c>
      <c r="I40" s="18">
        <f>('LCFS Values'!$E$2-$AA$4)/1000000*'LCFS Values'!B40*'LCFS Values'!$G$2*100</f>
        <v>197.37893987899503</v>
      </c>
      <c r="J40" s="4">
        <f>'RIN Values'!C40</f>
        <v>73.537499999999994</v>
      </c>
      <c r="K40" s="4">
        <f>'Fixed Credits Value'!B40</f>
        <v>100</v>
      </c>
      <c r="L40" s="4">
        <f t="shared" si="4"/>
        <v>346.5</v>
      </c>
      <c r="M40" s="4">
        <f>L40/'Feedstock Conversions'!B$24</f>
        <v>41.25</v>
      </c>
      <c r="O40" s="4">
        <f>'Fuel Values'!C40*100</f>
        <v>196.76</v>
      </c>
      <c r="P40" s="18">
        <f>('LCFS Values'!$E$2-AB$4)/1000000*'LCFS Values'!B40*'LCFS Values'!$G$2*100</f>
        <v>185.571967513</v>
      </c>
      <c r="Q40" s="4">
        <f>'RIN Values'!D40</f>
        <v>83.342500000000001</v>
      </c>
      <c r="R40" s="4">
        <f>'Fixed Credits Value'!B40</f>
        <v>100</v>
      </c>
      <c r="S40" s="4">
        <f>'Fixed Credits Value'!C40</f>
        <v>16</v>
      </c>
      <c r="T40" s="4">
        <f t="shared" si="7"/>
        <v>581.67446751299997</v>
      </c>
      <c r="U40" s="4">
        <f>T40/'Feedstock Conversions'!B$4</f>
        <v>72.618535270037455</v>
      </c>
      <c r="W40" s="4">
        <f t="shared" si="8"/>
        <v>123.89999999999998</v>
      </c>
      <c r="X40" s="4">
        <f t="shared" si="9"/>
        <v>369.40946751299998</v>
      </c>
      <c r="AA40" s="23">
        <v>21.84</v>
      </c>
      <c r="AB40" s="23"/>
      <c r="AE40" s="57">
        <f t="shared" si="0"/>
        <v>33.700000000000003</v>
      </c>
      <c r="AF40" s="4">
        <f>$AH40+'Rail Costs'!L40</f>
        <v>26.672833146696529</v>
      </c>
      <c r="AG40" s="4">
        <f>$AH40+'Rail Costs'!M40</f>
        <v>27.759249720044792</v>
      </c>
      <c r="AH40" s="4">
        <v>24.5</v>
      </c>
      <c r="AI40" s="4">
        <f>$AH40+'Rail Costs'!O40</f>
        <v>25.151849944008958</v>
      </c>
      <c r="AJ40" s="57">
        <f t="shared" si="1"/>
        <v>26.750000000000004</v>
      </c>
      <c r="AM40" s="4">
        <f>$L40-(AE40*'Feedstock Conversions'!$B$24)-'Rail Costs'!Q40</f>
        <v>59.740098307058489</v>
      </c>
      <c r="AN40" s="4">
        <f>$L40-(AF40*'Feedstock Conversions'!$B$24)-'Rail Costs'!R40</f>
        <v>119.17338821421068</v>
      </c>
      <c r="AO40" s="4">
        <f>$L40-(AG40*'Feedstock Conversions'!$B$24)-'Rail Costs'!S40</f>
        <v>110.21542814442057</v>
      </c>
      <c r="AP40" s="4">
        <f>$L40-(AH40*'Feedstock Conversions'!$B$24)-'Rail Costs'!T40</f>
        <v>137.1953317210081</v>
      </c>
      <c r="AQ40" s="4">
        <f>$L40-(AI40*'Feedstock Conversions'!$B$24)-'Rail Costs'!U40</f>
        <v>131.8656775436186</v>
      </c>
      <c r="AR40" s="4">
        <f>$L40-(AJ40*'Feedstock Conversions'!$B$24)-'Rail Costs'!V40</f>
        <v>117.5943980652097</v>
      </c>
      <c r="AT40" s="4">
        <f>$T40-(AM40-'Feedstock Conversions'!$B$4)-'Rail Costs'!Q40</f>
        <v>526.264467513</v>
      </c>
      <c r="AU40" s="4">
        <f>$T40-(AN40-'Feedstock Conversions'!$B$4)-'Rail Costs'!R40</f>
        <v>467.23626594525081</v>
      </c>
      <c r="AV40" s="4">
        <f>$T40-(AO40-'Feedstock Conversions'!$B$4)-'Rail Costs'!S40</f>
        <v>476.3621651613762</v>
      </c>
      <c r="AW40" s="4">
        <f>$T40-(AP40-'Feedstock Conversions'!$B$4)-'Rail Costs'!T40</f>
        <v>448.98446751300003</v>
      </c>
      <c r="AX40" s="4">
        <f>$T40-(AQ40-'Feedstock Conversions'!$B$4)-'Rail Costs'!U40</f>
        <v>454.46000704267527</v>
      </c>
      <c r="AY40" s="4">
        <f>$T40-(AR40-'Feedstock Conversions'!$B$4)-'Rail Costs'!V40</f>
        <v>467.884467513</v>
      </c>
      <c r="BH40">
        <f t="shared" si="2"/>
        <v>39</v>
      </c>
      <c r="BI40">
        <f t="shared" si="3"/>
        <v>2019</v>
      </c>
      <c r="BJ40">
        <f t="shared" si="6"/>
        <v>9</v>
      </c>
    </row>
    <row r="41" spans="1:62" x14ac:dyDescent="0.2">
      <c r="A41" s="11">
        <v>43742</v>
      </c>
      <c r="B41" s="4">
        <v>26.5</v>
      </c>
      <c r="C41" s="18">
        <f>UCO!B41</f>
        <v>26.5</v>
      </c>
      <c r="E41" s="4">
        <f>UCO!C41*'Feedstock Conversions'!B$24</f>
        <v>222.60000000000002</v>
      </c>
      <c r="F41" s="4">
        <f>UCO!C41*'Feedstock Conversions'!B$4</f>
        <v>212.26499999999999</v>
      </c>
      <c r="H41" s="4">
        <f>'Fuel Values'!B41-UCO!I41-UCO!J41-UCO!K41</f>
        <v>-37.879727970280015</v>
      </c>
      <c r="I41" s="18">
        <f>('LCFS Values'!$E$2-$AA$4)/1000000*'LCFS Values'!B41*'LCFS Values'!$G$2*100</f>
        <v>197.30472797028003</v>
      </c>
      <c r="J41" s="4">
        <f>'RIN Values'!C41</f>
        <v>81.675000000000011</v>
      </c>
      <c r="K41" s="4">
        <f>'Fixed Credits Value'!B41</f>
        <v>100</v>
      </c>
      <c r="L41" s="4">
        <f t="shared" si="4"/>
        <v>341.1</v>
      </c>
      <c r="M41" s="4">
        <f>L41/'Feedstock Conversions'!B$24</f>
        <v>40.607142857142861</v>
      </c>
      <c r="O41" s="4">
        <f>'Fuel Values'!C41*100</f>
        <v>189.95</v>
      </c>
      <c r="P41" s="18">
        <f>('LCFS Values'!$E$2-AB$4)/1000000*'LCFS Values'!B41*'LCFS Values'!$G$2*100</f>
        <v>185.50219487200002</v>
      </c>
      <c r="Q41" s="4">
        <f>'RIN Values'!D41</f>
        <v>92.564999999999998</v>
      </c>
      <c r="R41" s="4">
        <f>'Fixed Credits Value'!B41</f>
        <v>100</v>
      </c>
      <c r="S41" s="4">
        <f>'Fixed Credits Value'!C41</f>
        <v>16</v>
      </c>
      <c r="T41" s="4">
        <f t="shared" si="7"/>
        <v>584.017194872</v>
      </c>
      <c r="U41" s="4">
        <f>T41/'Feedstock Conversions'!B$4</f>
        <v>72.911010595755315</v>
      </c>
      <c r="W41" s="4">
        <f t="shared" si="8"/>
        <v>118.5</v>
      </c>
      <c r="X41" s="4">
        <f t="shared" si="9"/>
        <v>371.75219487200002</v>
      </c>
      <c r="AA41" s="23">
        <v>27</v>
      </c>
      <c r="AB41" s="23"/>
      <c r="AE41" s="57">
        <f t="shared" si="0"/>
        <v>33.700000000000003</v>
      </c>
      <c r="AF41" s="4">
        <f>$AH41+'Rail Costs'!L41</f>
        <v>26.694904815229563</v>
      </c>
      <c r="AG41" s="4">
        <f>$AH41+'Rail Costs'!M41</f>
        <v>27.792357222844345</v>
      </c>
      <c r="AH41" s="4">
        <v>24.5</v>
      </c>
      <c r="AI41" s="4">
        <f>$AH41+'Rail Costs'!O41</f>
        <v>25.158471444568868</v>
      </c>
      <c r="AJ41" s="57">
        <f t="shared" si="1"/>
        <v>26.750000000000004</v>
      </c>
      <c r="AM41" s="4">
        <f>$L41-(AE41*'Feedstock Conversions'!$B$24)-'Rail Costs'!Q41</f>
        <v>54.302717815820955</v>
      </c>
      <c r="AN41" s="4">
        <f>$L41-(AF41*'Feedstock Conversions'!$B$24)-'Rail Costs'!R41</f>
        <v>113.55472060013385</v>
      </c>
      <c r="AO41" s="4">
        <f>$L41-(AG41*'Feedstock Conversions'!$B$24)-'Rail Costs'!S41</f>
        <v>104.505765450628</v>
      </c>
      <c r="AP41" s="4">
        <f>$L41-(AH41*'Feedstock Conversions'!$B$24)-'Rail Costs'!T41</f>
        <v>131.75973125316284</v>
      </c>
      <c r="AQ41" s="4">
        <f>$L41-(AI41*'Feedstock Conversions'!$B$24)-'Rail Costs'!U41</f>
        <v>126.37593837645449</v>
      </c>
      <c r="AR41" s="4">
        <f>$L41-(AJ41*'Feedstock Conversions'!$B$24)-'Rail Costs'!V41</f>
        <v>112.15167750379538</v>
      </c>
      <c r="AT41" s="4">
        <f>$T41-(AM41-'Feedstock Conversions'!$B$4)-'Rail Costs'!Q41</f>
        <v>534.00719487200001</v>
      </c>
      <c r="AU41" s="4">
        <f>$T41-(AN41-'Feedstock Conversions'!$B$4)-'Rail Costs'!R41</f>
        <v>475.16439531992836</v>
      </c>
      <c r="AV41" s="4">
        <f>$T41-(AO41-'Feedstock Conversions'!$B$4)-'Rail Costs'!S41</f>
        <v>484.38299554389249</v>
      </c>
      <c r="AW41" s="4">
        <f>$T41-(AP41-'Feedstock Conversions'!$B$4)-'Rail Costs'!T41</f>
        <v>456.72719487199998</v>
      </c>
      <c r="AX41" s="4">
        <f>$T41-(AQ41-'Feedstock Conversions'!$B$4)-'Rail Costs'!U41</f>
        <v>462.25835500637851</v>
      </c>
      <c r="AY41" s="4">
        <f>$T41-(AR41-'Feedstock Conversions'!$B$4)-'Rail Costs'!V41</f>
        <v>475.62719487200002</v>
      </c>
      <c r="BH41">
        <f t="shared" si="2"/>
        <v>40</v>
      </c>
      <c r="BI41">
        <f t="shared" si="3"/>
        <v>2019</v>
      </c>
      <c r="BJ41">
        <f t="shared" si="6"/>
        <v>10</v>
      </c>
    </row>
    <row r="42" spans="1:62" x14ac:dyDescent="0.2">
      <c r="A42" s="11">
        <v>43749</v>
      </c>
      <c r="B42" s="4">
        <v>26.5</v>
      </c>
      <c r="C42" s="18">
        <f>UCO!B42</f>
        <v>26.5</v>
      </c>
      <c r="E42" s="4">
        <f>UCO!C42*'Feedstock Conversions'!B$24</f>
        <v>222.60000000000002</v>
      </c>
      <c r="F42" s="4">
        <f>UCO!C42*'Feedstock Conversions'!B$4</f>
        <v>212.26499999999999</v>
      </c>
      <c r="H42" s="4">
        <f>'Fuel Values'!B42-UCO!I42-UCO!J42-UCO!K42</f>
        <v>-43.48896614457999</v>
      </c>
      <c r="I42" s="18">
        <f>('LCFS Values'!$E$2-$AA$4)/1000000*'LCFS Values'!B42*'LCFS Values'!$G$2*100</f>
        <v>198.78896614458</v>
      </c>
      <c r="J42" s="4">
        <f>'RIN Values'!C42</f>
        <v>82.199999999999989</v>
      </c>
      <c r="K42" s="4">
        <f>'Fixed Credits Value'!B42</f>
        <v>100</v>
      </c>
      <c r="L42" s="4">
        <f t="shared" si="4"/>
        <v>337.5</v>
      </c>
      <c r="M42" s="4">
        <f>L42/'Feedstock Conversions'!B$24</f>
        <v>40.178571428571423</v>
      </c>
      <c r="O42" s="4">
        <f>'Fuel Values'!C42*100</f>
        <v>193.22</v>
      </c>
      <c r="P42" s="18">
        <f>('LCFS Values'!$E$2-AB$4)/1000000*'LCFS Values'!B42*'LCFS Values'!$G$2*100</f>
        <v>186.89764769199999</v>
      </c>
      <c r="Q42" s="4">
        <f>'RIN Values'!D42</f>
        <v>93.16</v>
      </c>
      <c r="R42" s="4">
        <f>'Fixed Credits Value'!B42</f>
        <v>100</v>
      </c>
      <c r="S42" s="4">
        <f>'Fixed Credits Value'!C42</f>
        <v>16</v>
      </c>
      <c r="T42" s="4">
        <f t="shared" si="7"/>
        <v>589.27764769199996</v>
      </c>
      <c r="U42" s="4">
        <f>T42/'Feedstock Conversions'!B$4</f>
        <v>73.567746278651683</v>
      </c>
      <c r="W42" s="4">
        <f t="shared" si="8"/>
        <v>114.89999999999998</v>
      </c>
      <c r="X42" s="4">
        <f t="shared" si="9"/>
        <v>377.01264769199997</v>
      </c>
      <c r="AA42" s="23">
        <v>27.8</v>
      </c>
      <c r="AB42" s="23"/>
      <c r="AE42" s="57">
        <f t="shared" si="0"/>
        <v>33.700000000000003</v>
      </c>
      <c r="AF42" s="4">
        <f>$AH42+'Rail Costs'!L42</f>
        <v>26.694904815229563</v>
      </c>
      <c r="AG42" s="4">
        <f>$AH42+'Rail Costs'!M42</f>
        <v>27.792357222844345</v>
      </c>
      <c r="AH42" s="4">
        <v>24.5</v>
      </c>
      <c r="AI42" s="4">
        <f>$AH42+'Rail Costs'!O42</f>
        <v>25.158471444568868</v>
      </c>
      <c r="AJ42" s="57">
        <f t="shared" si="1"/>
        <v>26.750000000000004</v>
      </c>
      <c r="AM42" s="4">
        <f>$L42-(AE42*'Feedstock Conversions'!$B$24)-'Rail Costs'!Q42</f>
        <v>50.702717815820932</v>
      </c>
      <c r="AN42" s="4">
        <f>$L42-(AF42*'Feedstock Conversions'!$B$24)-'Rail Costs'!R42</f>
        <v>109.95472060013383</v>
      </c>
      <c r="AO42" s="4">
        <f>$L42-(AG42*'Feedstock Conversions'!$B$24)-'Rail Costs'!S42</f>
        <v>100.90576545062798</v>
      </c>
      <c r="AP42" s="4">
        <f>$L42-(AH42*'Feedstock Conversions'!$B$24)-'Rail Costs'!T42</f>
        <v>128.15973125316282</v>
      </c>
      <c r="AQ42" s="4">
        <f>$L42-(AI42*'Feedstock Conversions'!$B$24)-'Rail Costs'!U42</f>
        <v>122.77593837645446</v>
      </c>
      <c r="AR42" s="4">
        <f>$L42-(AJ42*'Feedstock Conversions'!$B$24)-'Rail Costs'!V42</f>
        <v>108.55167750379536</v>
      </c>
      <c r="AT42" s="4">
        <f>$T42-(AM42-'Feedstock Conversions'!$B$4)-'Rail Costs'!Q42</f>
        <v>542.86764769199999</v>
      </c>
      <c r="AU42" s="4">
        <f>$T42-(AN42-'Feedstock Conversions'!$B$4)-'Rail Costs'!R42</f>
        <v>484.02484813992834</v>
      </c>
      <c r="AV42" s="4">
        <f>$T42-(AO42-'Feedstock Conversions'!$B$4)-'Rail Costs'!S42</f>
        <v>493.24344836389247</v>
      </c>
      <c r="AW42" s="4">
        <f>$T42-(AP42-'Feedstock Conversions'!$B$4)-'Rail Costs'!T42</f>
        <v>465.58764769199996</v>
      </c>
      <c r="AX42" s="4">
        <f>$T42-(AQ42-'Feedstock Conversions'!$B$4)-'Rail Costs'!U42</f>
        <v>471.11880782637849</v>
      </c>
      <c r="AY42" s="4">
        <f>$T42-(AR42-'Feedstock Conversions'!$B$4)-'Rail Costs'!V42</f>
        <v>484.487647692</v>
      </c>
      <c r="BH42">
        <f t="shared" si="2"/>
        <v>41</v>
      </c>
      <c r="BI42">
        <f t="shared" si="3"/>
        <v>2019</v>
      </c>
      <c r="BJ42">
        <f t="shared" si="6"/>
        <v>10</v>
      </c>
    </row>
    <row r="43" spans="1:62" x14ac:dyDescent="0.2">
      <c r="A43" s="11">
        <v>43756</v>
      </c>
      <c r="B43" s="4">
        <v>26.5</v>
      </c>
      <c r="C43" s="18">
        <f>UCO!B43</f>
        <v>26.5</v>
      </c>
      <c r="E43" s="4">
        <f>UCO!C43*'Feedstock Conversions'!B$24</f>
        <v>222.60000000000002</v>
      </c>
      <c r="F43" s="4">
        <f>UCO!C43*'Feedstock Conversions'!B$4</f>
        <v>212.26499999999999</v>
      </c>
      <c r="H43" s="4">
        <f>'Fuel Values'!B43-UCO!I43-UCO!J43-UCO!K43</f>
        <v>-47.569526559550013</v>
      </c>
      <c r="I43" s="18">
        <f>('LCFS Values'!$E$2-$AA$4)/1000000*'LCFS Values'!B43*'LCFS Values'!$G$2*100</f>
        <v>200.61952655955002</v>
      </c>
      <c r="J43" s="4">
        <f>'RIN Values'!C43</f>
        <v>84.449999999999989</v>
      </c>
      <c r="K43" s="4">
        <f>'Fixed Credits Value'!B43</f>
        <v>100</v>
      </c>
      <c r="L43" s="4">
        <f t="shared" si="4"/>
        <v>337.5</v>
      </c>
      <c r="M43" s="4">
        <f>L43/'Feedstock Conversions'!B$24</f>
        <v>40.178571428571423</v>
      </c>
      <c r="O43" s="4">
        <f>'Fuel Values'!C43*100</f>
        <v>194.26000000000002</v>
      </c>
      <c r="P43" s="18">
        <f>('LCFS Values'!$E$2-AB$4)/1000000*'LCFS Values'!B43*'LCFS Values'!$G$2*100</f>
        <v>188.61870617</v>
      </c>
      <c r="Q43" s="4">
        <f>'RIN Values'!D43</f>
        <v>95.71</v>
      </c>
      <c r="R43" s="4">
        <f>'Fixed Credits Value'!B43</f>
        <v>100</v>
      </c>
      <c r="S43" s="4">
        <f>'Fixed Credits Value'!C43</f>
        <v>16</v>
      </c>
      <c r="T43" s="4">
        <f t="shared" si="7"/>
        <v>594.58870617000002</v>
      </c>
      <c r="U43" s="4">
        <f>T43/'Feedstock Conversions'!B$4</f>
        <v>74.230799771535587</v>
      </c>
      <c r="W43" s="4">
        <f t="shared" si="8"/>
        <v>114.89999999999998</v>
      </c>
      <c r="X43" s="4">
        <f t="shared" si="9"/>
        <v>382.32370617000004</v>
      </c>
      <c r="AA43" s="23">
        <v>16.57</v>
      </c>
      <c r="AB43" s="23"/>
      <c r="AE43" s="57">
        <f t="shared" si="0"/>
        <v>33.700000000000003</v>
      </c>
      <c r="AF43" s="4">
        <f>$AH43+'Rail Costs'!L43</f>
        <v>26.694904815229563</v>
      </c>
      <c r="AG43" s="4">
        <f>$AH43+'Rail Costs'!M43</f>
        <v>27.792357222844345</v>
      </c>
      <c r="AH43" s="4">
        <v>24.5</v>
      </c>
      <c r="AI43" s="4">
        <f>$AH43+'Rail Costs'!O43</f>
        <v>25.158471444568868</v>
      </c>
      <c r="AJ43" s="57">
        <f t="shared" si="1"/>
        <v>26.750000000000004</v>
      </c>
      <c r="AM43" s="4">
        <f>$L43-(AE43*'Feedstock Conversions'!$B$24)-'Rail Costs'!Q43</f>
        <v>50.702717815820932</v>
      </c>
      <c r="AN43" s="4">
        <f>$L43-(AF43*'Feedstock Conversions'!$B$24)-'Rail Costs'!R43</f>
        <v>109.95472060013383</v>
      </c>
      <c r="AO43" s="4">
        <f>$L43-(AG43*'Feedstock Conversions'!$B$24)-'Rail Costs'!S43</f>
        <v>100.90576545062798</v>
      </c>
      <c r="AP43" s="4">
        <f>$L43-(AH43*'Feedstock Conversions'!$B$24)-'Rail Costs'!T43</f>
        <v>128.15973125316282</v>
      </c>
      <c r="AQ43" s="4">
        <f>$L43-(AI43*'Feedstock Conversions'!$B$24)-'Rail Costs'!U43</f>
        <v>122.77593837645446</v>
      </c>
      <c r="AR43" s="4">
        <f>$L43-(AJ43*'Feedstock Conversions'!$B$24)-'Rail Costs'!V43</f>
        <v>108.55167750379536</v>
      </c>
      <c r="AT43" s="4">
        <f>$T43-(AM43-'Feedstock Conversions'!$B$4)-'Rail Costs'!Q43</f>
        <v>548.17870617000005</v>
      </c>
      <c r="AU43" s="4">
        <f>$T43-(AN43-'Feedstock Conversions'!$B$4)-'Rail Costs'!R43</f>
        <v>489.3359066179284</v>
      </c>
      <c r="AV43" s="4">
        <f>$T43-(AO43-'Feedstock Conversions'!$B$4)-'Rail Costs'!S43</f>
        <v>498.55450684189253</v>
      </c>
      <c r="AW43" s="4">
        <f>$T43-(AP43-'Feedstock Conversions'!$B$4)-'Rail Costs'!T43</f>
        <v>470.89870617000003</v>
      </c>
      <c r="AX43" s="4">
        <f>$T43-(AQ43-'Feedstock Conversions'!$B$4)-'Rail Costs'!U43</f>
        <v>476.42986630437855</v>
      </c>
      <c r="AY43" s="4">
        <f>$T43-(AR43-'Feedstock Conversions'!$B$4)-'Rail Costs'!V43</f>
        <v>489.79870617000006</v>
      </c>
      <c r="BH43">
        <f t="shared" si="2"/>
        <v>42</v>
      </c>
      <c r="BI43">
        <f t="shared" si="3"/>
        <v>2019</v>
      </c>
      <c r="BJ43">
        <f t="shared" si="6"/>
        <v>10</v>
      </c>
    </row>
    <row r="44" spans="1:62" x14ac:dyDescent="0.2">
      <c r="A44" s="11">
        <v>43763</v>
      </c>
      <c r="B44" s="4">
        <v>26.5</v>
      </c>
      <c r="C44" s="18">
        <f>UCO!B44</f>
        <v>26.5</v>
      </c>
      <c r="E44" s="4">
        <f>UCO!C44*'Feedstock Conversions'!B$24</f>
        <v>222.60000000000002</v>
      </c>
      <c r="F44" s="4">
        <f>UCO!C44*'Feedstock Conversions'!B$4</f>
        <v>212.26499999999999</v>
      </c>
      <c r="H44" s="4">
        <f>'Fuel Values'!B44-UCO!I44-UCO!J44-UCO!K44</f>
        <v>-51.055340916420022</v>
      </c>
      <c r="I44" s="18">
        <f>('LCFS Values'!$E$2-$AA$4)/1000000*'LCFS Values'!B44*'LCFS Values'!$G$2*100</f>
        <v>201.95534091642</v>
      </c>
      <c r="J44" s="4">
        <f>'RIN Values'!C44</f>
        <v>87</v>
      </c>
      <c r="K44" s="4">
        <f>'Fixed Credits Value'!B44</f>
        <v>100</v>
      </c>
      <c r="L44" s="4">
        <f t="shared" si="4"/>
        <v>337.9</v>
      </c>
      <c r="M44" s="4">
        <f>L44/'Feedstock Conversions'!B$24</f>
        <v>40.226190476190474</v>
      </c>
      <c r="O44" s="4">
        <f>'Fuel Values'!C44*100</f>
        <v>197.29000000000002</v>
      </c>
      <c r="P44" s="18">
        <f>('LCFS Values'!$E$2-AB$4)/1000000*'LCFS Values'!B44*'LCFS Values'!$G$2*100</f>
        <v>189.87461370799997</v>
      </c>
      <c r="Q44" s="4">
        <f>'RIN Values'!D44</f>
        <v>98.6</v>
      </c>
      <c r="R44" s="4">
        <f>'Fixed Credits Value'!B44</f>
        <v>100</v>
      </c>
      <c r="S44" s="4">
        <f>'Fixed Credits Value'!C44</f>
        <v>16</v>
      </c>
      <c r="T44" s="4">
        <f t="shared" si="7"/>
        <v>601.76461370800007</v>
      </c>
      <c r="U44" s="4">
        <f>T44/'Feedstock Conversions'!B$4</f>
        <v>75.126668378027475</v>
      </c>
      <c r="W44" s="4">
        <f t="shared" si="8"/>
        <v>115.29999999999995</v>
      </c>
      <c r="X44" s="4">
        <f t="shared" si="9"/>
        <v>389.49961370800008</v>
      </c>
      <c r="AA44" s="23">
        <v>23.18</v>
      </c>
      <c r="AB44" s="23"/>
      <c r="AE44" s="57">
        <f t="shared" si="0"/>
        <v>33.700000000000003</v>
      </c>
      <c r="AF44" s="4">
        <f>$AH44+'Rail Costs'!L44</f>
        <v>26.694904815229563</v>
      </c>
      <c r="AG44" s="4">
        <f>$AH44+'Rail Costs'!M44</f>
        <v>27.792357222844345</v>
      </c>
      <c r="AH44" s="4">
        <v>24.5</v>
      </c>
      <c r="AI44" s="4">
        <f>$AH44+'Rail Costs'!O44</f>
        <v>25.158471444568868</v>
      </c>
      <c r="AJ44" s="57">
        <f t="shared" si="1"/>
        <v>26.750000000000004</v>
      </c>
      <c r="AM44" s="4">
        <f>$L44-(AE44*'Feedstock Conversions'!$B$24)-'Rail Costs'!Q44</f>
        <v>51.10271781582091</v>
      </c>
      <c r="AN44" s="4">
        <f>$L44-(AF44*'Feedstock Conversions'!$B$24)-'Rail Costs'!R44</f>
        <v>110.3547206001338</v>
      </c>
      <c r="AO44" s="4">
        <f>$L44-(AG44*'Feedstock Conversions'!$B$24)-'Rail Costs'!S44</f>
        <v>101.30576545062796</v>
      </c>
      <c r="AP44" s="4">
        <f>$L44-(AH44*'Feedstock Conversions'!$B$24)-'Rail Costs'!T44</f>
        <v>128.55973125316279</v>
      </c>
      <c r="AQ44" s="4">
        <f>$L44-(AI44*'Feedstock Conversions'!$B$24)-'Rail Costs'!U44</f>
        <v>123.17593837645444</v>
      </c>
      <c r="AR44" s="4">
        <f>$L44-(AJ44*'Feedstock Conversions'!$B$24)-'Rail Costs'!V44</f>
        <v>108.95167750379534</v>
      </c>
      <c r="AT44" s="4">
        <f>$T44-(AM44-'Feedstock Conversions'!$B$4)-'Rail Costs'!Q44</f>
        <v>554.95461370800012</v>
      </c>
      <c r="AU44" s="4">
        <f>$T44-(AN44-'Feedstock Conversions'!$B$4)-'Rail Costs'!R44</f>
        <v>496.11181415592847</v>
      </c>
      <c r="AV44" s="4">
        <f>$T44-(AO44-'Feedstock Conversions'!$B$4)-'Rail Costs'!S44</f>
        <v>505.3304143798926</v>
      </c>
      <c r="AW44" s="4">
        <f>$T44-(AP44-'Feedstock Conversions'!$B$4)-'Rail Costs'!T44</f>
        <v>477.67461370800009</v>
      </c>
      <c r="AX44" s="4">
        <f>$T44-(AQ44-'Feedstock Conversions'!$B$4)-'Rail Costs'!U44</f>
        <v>483.20577384237862</v>
      </c>
      <c r="AY44" s="4">
        <f>$T44-(AR44-'Feedstock Conversions'!$B$4)-'Rail Costs'!V44</f>
        <v>496.57461370800013</v>
      </c>
      <c r="BH44">
        <f t="shared" si="2"/>
        <v>43</v>
      </c>
      <c r="BI44">
        <f t="shared" si="3"/>
        <v>2019</v>
      </c>
      <c r="BJ44">
        <f t="shared" si="6"/>
        <v>10</v>
      </c>
    </row>
    <row r="45" spans="1:62" x14ac:dyDescent="0.2">
      <c r="A45" s="11">
        <v>43770</v>
      </c>
      <c r="B45" s="4">
        <v>26.5</v>
      </c>
      <c r="C45" s="18">
        <f>UCO!B45</f>
        <v>26.5</v>
      </c>
      <c r="E45" s="4">
        <f>UCO!C45*'Feedstock Conversions'!B$24</f>
        <v>222.60000000000002</v>
      </c>
      <c r="F45" s="4">
        <f>UCO!C45*'Feedstock Conversions'!B$4</f>
        <v>212.26499999999999</v>
      </c>
      <c r="H45" s="4">
        <f>'Fuel Values'!B45-UCO!I45-UCO!J45-UCO!K45</f>
        <v>-55.843563323120037</v>
      </c>
      <c r="I45" s="18">
        <f>('LCFS Values'!$E$2-$AA$4)/1000000*'LCFS Values'!B45*'LCFS Values'!$G$2*100</f>
        <v>205.41856332312003</v>
      </c>
      <c r="J45" s="4">
        <f>'RIN Values'!C45</f>
        <v>89.925000000000011</v>
      </c>
      <c r="K45" s="4">
        <f>'Fixed Credits Value'!B45</f>
        <v>100</v>
      </c>
      <c r="L45" s="4">
        <f t="shared" si="4"/>
        <v>339.5</v>
      </c>
      <c r="M45" s="4">
        <f>L45/'Feedstock Conversions'!B$24</f>
        <v>40.416666666666664</v>
      </c>
      <c r="O45" s="4">
        <f>'Fuel Values'!C45*100</f>
        <v>193.97</v>
      </c>
      <c r="P45" s="18">
        <f>('LCFS Values'!$E$2-AB$4)/1000000*'LCFS Values'!B45*'LCFS Values'!$G$2*100</f>
        <v>193.13067028799998</v>
      </c>
      <c r="Q45" s="4">
        <f>'RIN Values'!D45</f>
        <v>101.91500000000001</v>
      </c>
      <c r="R45" s="4">
        <f>'Fixed Credits Value'!B45</f>
        <v>100</v>
      </c>
      <c r="S45" s="4">
        <f>'Fixed Credits Value'!C45</f>
        <v>16</v>
      </c>
      <c r="T45" s="4">
        <f t="shared" si="7"/>
        <v>605.01567028800002</v>
      </c>
      <c r="U45" s="4">
        <f>T45/'Feedstock Conversions'!B$4</f>
        <v>75.532543107116112</v>
      </c>
      <c r="W45" s="4">
        <f t="shared" si="8"/>
        <v>116.89999999999998</v>
      </c>
      <c r="X45" s="4">
        <f t="shared" si="9"/>
        <v>392.75067028800004</v>
      </c>
      <c r="AA45" s="23">
        <v>20.9</v>
      </c>
      <c r="AB45" s="23"/>
      <c r="AE45" s="57">
        <f t="shared" si="0"/>
        <v>33.300000000000004</v>
      </c>
      <c r="AF45" s="4">
        <f>$AH45+'Rail Costs'!L45</f>
        <v>26.294904815229565</v>
      </c>
      <c r="AG45" s="4">
        <f>$AH45+'Rail Costs'!M45</f>
        <v>27.392357222844346</v>
      </c>
      <c r="AH45" s="4">
        <v>24.1</v>
      </c>
      <c r="AI45" s="4">
        <f>$AH45+'Rail Costs'!O45</f>
        <v>24.758471444568869</v>
      </c>
      <c r="AJ45" s="57">
        <f t="shared" si="1"/>
        <v>26.350000000000005</v>
      </c>
      <c r="AM45" s="4">
        <f>$L45-(AE45*'Feedstock Conversions'!$B$24)-'Rail Costs'!Q45</f>
        <v>56.062717815820946</v>
      </c>
      <c r="AN45" s="4">
        <f>$L45-(AF45*'Feedstock Conversions'!$B$24)-'Rail Costs'!R45</f>
        <v>115.31472060013381</v>
      </c>
      <c r="AO45" s="4">
        <f>$L45-(AG45*'Feedstock Conversions'!$B$24)-'Rail Costs'!S45</f>
        <v>106.265765450628</v>
      </c>
      <c r="AP45" s="4">
        <f>$L45-(AH45*'Feedstock Conversions'!$B$24)-'Rail Costs'!T45</f>
        <v>133.5197312531628</v>
      </c>
      <c r="AQ45" s="4">
        <f>$L45-(AI45*'Feedstock Conversions'!$B$24)-'Rail Costs'!U45</f>
        <v>128.13593837645445</v>
      </c>
      <c r="AR45" s="4">
        <f>$L45-(AJ45*'Feedstock Conversions'!$B$24)-'Rail Costs'!V45</f>
        <v>113.91167750379535</v>
      </c>
      <c r="AT45" s="4">
        <f>$T45-(AM45-'Feedstock Conversions'!$B$4)-'Rail Costs'!Q45</f>
        <v>553.24567028800004</v>
      </c>
      <c r="AU45" s="4">
        <f>$T45-(AN45-'Feedstock Conversions'!$B$4)-'Rail Costs'!R45</f>
        <v>494.40287073592839</v>
      </c>
      <c r="AV45" s="4">
        <f>$T45-(AO45-'Feedstock Conversions'!$B$4)-'Rail Costs'!S45</f>
        <v>503.62147095989252</v>
      </c>
      <c r="AW45" s="4">
        <f>$T45-(AP45-'Feedstock Conversions'!$B$4)-'Rail Costs'!T45</f>
        <v>475.96567028800007</v>
      </c>
      <c r="AX45" s="4">
        <f>$T45-(AQ45-'Feedstock Conversions'!$B$4)-'Rail Costs'!U45</f>
        <v>481.49683042237859</v>
      </c>
      <c r="AY45" s="4">
        <f>$T45-(AR45-'Feedstock Conversions'!$B$4)-'Rail Costs'!V45</f>
        <v>494.8656702880001</v>
      </c>
      <c r="BH45">
        <f t="shared" si="2"/>
        <v>44</v>
      </c>
      <c r="BI45">
        <f t="shared" si="3"/>
        <v>2019</v>
      </c>
      <c r="BJ45">
        <f t="shared" si="6"/>
        <v>11</v>
      </c>
    </row>
    <row r="46" spans="1:62" x14ac:dyDescent="0.2">
      <c r="A46" s="11">
        <v>43777</v>
      </c>
      <c r="B46" s="4">
        <v>26.5</v>
      </c>
      <c r="C46" s="18">
        <f>UCO!B46</f>
        <v>26.5</v>
      </c>
      <c r="E46" s="4">
        <f>UCO!C46*'Feedstock Conversions'!B$24</f>
        <v>222.60000000000002</v>
      </c>
      <c r="F46" s="4">
        <f>UCO!C46*'Feedstock Conversions'!B$4</f>
        <v>212.26499999999999</v>
      </c>
      <c r="H46" s="4">
        <f>'Fuel Values'!B46-UCO!I46-UCO!J46-UCO!K46</f>
        <v>-57.970664899880006</v>
      </c>
      <c r="I46" s="18">
        <f>('LCFS Values'!$E$2-$AA$4)/1000000*'LCFS Values'!B46*'LCFS Values'!$G$2*100</f>
        <v>205.22066489988001</v>
      </c>
      <c r="J46" s="4">
        <f>'RIN Values'!C46</f>
        <v>93.449999999999989</v>
      </c>
      <c r="K46" s="4">
        <f>'Fixed Credits Value'!B46</f>
        <v>100</v>
      </c>
      <c r="L46" s="4">
        <f t="shared" si="4"/>
        <v>340.69999999999993</v>
      </c>
      <c r="M46" s="4">
        <f>L46/'Feedstock Conversions'!B$24</f>
        <v>40.559523809523803</v>
      </c>
      <c r="O46" s="4">
        <f>'Fuel Values'!C46*100</f>
        <v>194.26000000000002</v>
      </c>
      <c r="P46" s="18">
        <f>('LCFS Values'!$E$2-AB$4)/1000000*'LCFS Values'!B46*'LCFS Values'!$G$2*100</f>
        <v>192.944609912</v>
      </c>
      <c r="Q46" s="4">
        <f>'RIN Values'!D46</f>
        <v>105.91</v>
      </c>
      <c r="R46" s="4">
        <f>'Fixed Credits Value'!B46</f>
        <v>100</v>
      </c>
      <c r="S46" s="4">
        <f>'Fixed Credits Value'!C46</f>
        <v>16</v>
      </c>
      <c r="T46" s="4">
        <f t="shared" si="7"/>
        <v>609.11460991199999</v>
      </c>
      <c r="U46" s="4">
        <f>T46/'Feedstock Conversions'!B$4</f>
        <v>76.044270900374528</v>
      </c>
      <c r="W46" s="4">
        <f t="shared" si="8"/>
        <v>118.09999999999991</v>
      </c>
      <c r="X46" s="4">
        <f t="shared" si="9"/>
        <v>396.84960991200001</v>
      </c>
      <c r="AA46" s="23">
        <v>22.58</v>
      </c>
      <c r="AB46" s="23"/>
      <c r="AE46" s="57">
        <f t="shared" si="0"/>
        <v>32.700000000000003</v>
      </c>
      <c r="AF46" s="4">
        <f>$AH46+'Rail Costs'!L46</f>
        <v>25.694904815229563</v>
      </c>
      <c r="AG46" s="4">
        <f>$AH46+'Rail Costs'!M46</f>
        <v>26.792357222844345</v>
      </c>
      <c r="AH46" s="4">
        <v>23.5</v>
      </c>
      <c r="AI46" s="4">
        <f>$AH46+'Rail Costs'!O46</f>
        <v>24.158471444568868</v>
      </c>
      <c r="AJ46" s="57">
        <f t="shared" si="1"/>
        <v>25.750000000000004</v>
      </c>
      <c r="AM46" s="4">
        <f>$L46-(AE46*'Feedstock Conversions'!$B$24)-'Rail Costs'!Q46</f>
        <v>62.302717815820841</v>
      </c>
      <c r="AN46" s="4">
        <f>$L46-(AF46*'Feedstock Conversions'!$B$24)-'Rail Costs'!R46</f>
        <v>121.55472060013373</v>
      </c>
      <c r="AO46" s="4">
        <f>$L46-(AG46*'Feedstock Conversions'!$B$24)-'Rail Costs'!S46</f>
        <v>112.50576545062792</v>
      </c>
      <c r="AP46" s="4">
        <f>$L46-(AH46*'Feedstock Conversions'!$B$24)-'Rail Costs'!T46</f>
        <v>139.75973125316276</v>
      </c>
      <c r="AQ46" s="4">
        <f>$L46-(AI46*'Feedstock Conversions'!$B$24)-'Rail Costs'!U46</f>
        <v>134.3759383764544</v>
      </c>
      <c r="AR46" s="4">
        <f>$L46-(AJ46*'Feedstock Conversions'!$B$24)-'Rail Costs'!V46</f>
        <v>120.1516775037953</v>
      </c>
      <c r="AT46" s="4">
        <f>$T46-(AM46-'Feedstock Conversions'!$B$4)-'Rail Costs'!Q46</f>
        <v>551.10460991200011</v>
      </c>
      <c r="AU46" s="4">
        <f>$T46-(AN46-'Feedstock Conversions'!$B$4)-'Rail Costs'!R46</f>
        <v>492.26181035992846</v>
      </c>
      <c r="AV46" s="4">
        <f>$T46-(AO46-'Feedstock Conversions'!$B$4)-'Rail Costs'!S46</f>
        <v>501.48041058389259</v>
      </c>
      <c r="AW46" s="4">
        <f>$T46-(AP46-'Feedstock Conversions'!$B$4)-'Rail Costs'!T46</f>
        <v>473.82460991200008</v>
      </c>
      <c r="AX46" s="4">
        <f>$T46-(AQ46-'Feedstock Conversions'!$B$4)-'Rail Costs'!U46</f>
        <v>479.35577004637861</v>
      </c>
      <c r="AY46" s="4">
        <f>$T46-(AR46-'Feedstock Conversions'!$B$4)-'Rail Costs'!V46</f>
        <v>492.72460991200012</v>
      </c>
      <c r="BH46">
        <f t="shared" si="2"/>
        <v>45</v>
      </c>
      <c r="BI46">
        <f t="shared" si="3"/>
        <v>2019</v>
      </c>
      <c r="BJ46">
        <f t="shared" si="6"/>
        <v>11</v>
      </c>
    </row>
    <row r="47" spans="1:62" x14ac:dyDescent="0.2">
      <c r="A47" s="11">
        <v>43784</v>
      </c>
      <c r="B47" s="4">
        <v>26.5</v>
      </c>
      <c r="C47" s="18">
        <f>UCO!B47</f>
        <v>26.5</v>
      </c>
      <c r="E47" s="4">
        <f>UCO!C47*'Feedstock Conversions'!B$24</f>
        <v>222.60000000000002</v>
      </c>
      <c r="F47" s="4">
        <f>UCO!C47*'Feedstock Conversions'!B$4</f>
        <v>212.26499999999999</v>
      </c>
      <c r="H47" s="4">
        <f>'Fuel Values'!B47-UCO!I47-UCO!J47-UCO!K47</f>
        <v>-58.355428468370008</v>
      </c>
      <c r="I47" s="18">
        <f>('LCFS Values'!$E$2-$AA$4)/1000000*'LCFS Values'!B47*'LCFS Values'!$G$2*100</f>
        <v>206.65542846837002</v>
      </c>
      <c r="J47" s="4">
        <f>'RIN Values'!C47</f>
        <v>94.199999999999989</v>
      </c>
      <c r="K47" s="4">
        <f>'Fixed Credits Value'!B47</f>
        <v>100</v>
      </c>
      <c r="L47" s="4">
        <f t="shared" si="4"/>
        <v>342.5</v>
      </c>
      <c r="M47" s="4">
        <f>L47/'Feedstock Conversions'!B$24</f>
        <v>40.773809523809526</v>
      </c>
      <c r="O47" s="4">
        <f>'Fuel Values'!C47*100</f>
        <v>192.79999999999998</v>
      </c>
      <c r="P47" s="18">
        <f>('LCFS Values'!$E$2-AB$4)/1000000*'LCFS Values'!B47*'LCFS Values'!$G$2*100</f>
        <v>194.29354763800001</v>
      </c>
      <c r="Q47" s="4">
        <f>'RIN Values'!D47</f>
        <v>106.75999999999999</v>
      </c>
      <c r="R47" s="4">
        <f>'Fixed Credits Value'!B47</f>
        <v>100</v>
      </c>
      <c r="S47" s="4">
        <f>'Fixed Credits Value'!C47</f>
        <v>16</v>
      </c>
      <c r="T47" s="4">
        <f t="shared" si="7"/>
        <v>609.85354763800001</v>
      </c>
      <c r="U47" s="4">
        <f>T47/'Feedstock Conversions'!B$4</f>
        <v>76.136522801248447</v>
      </c>
      <c r="W47" s="4">
        <f t="shared" si="8"/>
        <v>119.89999999999998</v>
      </c>
      <c r="X47" s="4">
        <f t="shared" si="9"/>
        <v>397.58854763800002</v>
      </c>
      <c r="AA47" s="23">
        <v>17.329999999999998</v>
      </c>
      <c r="AB47" s="23"/>
      <c r="AE47" s="57">
        <f t="shared" si="0"/>
        <v>33.1</v>
      </c>
      <c r="AF47" s="4">
        <f>$AH47+'Rail Costs'!L47</f>
        <v>26.094904815229562</v>
      </c>
      <c r="AG47" s="4">
        <f>$AH47+'Rail Costs'!M47</f>
        <v>27.192357222844343</v>
      </c>
      <c r="AH47" s="4">
        <v>23.9</v>
      </c>
      <c r="AI47" s="4">
        <f>$AH47+'Rail Costs'!O47</f>
        <v>24.558471444568866</v>
      </c>
      <c r="AJ47" s="57">
        <f t="shared" si="1"/>
        <v>26.150000000000002</v>
      </c>
      <c r="AM47" s="4">
        <f>$L47-(AE47*'Feedstock Conversions'!$B$24)-'Rail Costs'!Q47</f>
        <v>60.742717815820953</v>
      </c>
      <c r="AN47" s="4">
        <f>$L47-(AF47*'Feedstock Conversions'!$B$24)-'Rail Costs'!R47</f>
        <v>119.99472060013382</v>
      </c>
      <c r="AO47" s="4">
        <f>$L47-(AG47*'Feedstock Conversions'!$B$24)-'Rail Costs'!S47</f>
        <v>110.945765450628</v>
      </c>
      <c r="AP47" s="4">
        <f>$L47-(AH47*'Feedstock Conversions'!$B$24)-'Rail Costs'!T47</f>
        <v>138.19973125316284</v>
      </c>
      <c r="AQ47" s="4">
        <f>$L47-(AI47*'Feedstock Conversions'!$B$24)-'Rail Costs'!U47</f>
        <v>132.81593837645448</v>
      </c>
      <c r="AR47" s="4">
        <f>$L47-(AJ47*'Feedstock Conversions'!$B$24)-'Rail Costs'!V47</f>
        <v>118.59167750379538</v>
      </c>
      <c r="AT47" s="4">
        <f>$T47-(AM47-'Feedstock Conversions'!$B$4)-'Rail Costs'!Q47</f>
        <v>553.40354763800008</v>
      </c>
      <c r="AU47" s="4">
        <f>$T47-(AN47-'Feedstock Conversions'!$B$4)-'Rail Costs'!R47</f>
        <v>494.56074808592837</v>
      </c>
      <c r="AV47" s="4">
        <f>$T47-(AO47-'Feedstock Conversions'!$B$4)-'Rail Costs'!S47</f>
        <v>503.77934830989255</v>
      </c>
      <c r="AW47" s="4">
        <f>$T47-(AP47-'Feedstock Conversions'!$B$4)-'Rail Costs'!T47</f>
        <v>476.12354763799999</v>
      </c>
      <c r="AX47" s="4">
        <f>$T47-(AQ47-'Feedstock Conversions'!$B$4)-'Rail Costs'!U47</f>
        <v>481.65470777237852</v>
      </c>
      <c r="AY47" s="4">
        <f>$T47-(AR47-'Feedstock Conversions'!$B$4)-'Rail Costs'!V47</f>
        <v>495.02354763800003</v>
      </c>
      <c r="BH47">
        <f t="shared" si="2"/>
        <v>46</v>
      </c>
      <c r="BI47">
        <f t="shared" si="3"/>
        <v>2019</v>
      </c>
      <c r="BJ47">
        <f t="shared" si="6"/>
        <v>11</v>
      </c>
    </row>
    <row r="48" spans="1:62" x14ac:dyDescent="0.2">
      <c r="A48" s="11">
        <v>43791</v>
      </c>
      <c r="B48" s="4">
        <v>26.5</v>
      </c>
      <c r="C48" s="18">
        <f>UCO!B48</f>
        <v>26.5</v>
      </c>
      <c r="E48" s="4">
        <f>UCO!C48*'Feedstock Conversions'!B$24</f>
        <v>222.60000000000002</v>
      </c>
      <c r="F48" s="4">
        <f>UCO!C48*'Feedstock Conversions'!B$4</f>
        <v>212.26499999999999</v>
      </c>
      <c r="H48" s="4">
        <f>'Fuel Values'!B48-UCO!I48-UCO!J48-UCO!K48</f>
        <v>-57.889360169599996</v>
      </c>
      <c r="I48" s="18">
        <f>('LCFS Values'!$E$2-$AA$4)/1000000*'LCFS Values'!B48*'LCFS Values'!$G$2*100</f>
        <v>205.81436016960001</v>
      </c>
      <c r="J48" s="4">
        <f>'RIN Values'!C48</f>
        <v>94.574999999999989</v>
      </c>
      <c r="K48" s="4">
        <f>'Fixed Credits Value'!B48</f>
        <v>100</v>
      </c>
      <c r="L48" s="4">
        <f t="shared" si="4"/>
        <v>342.5</v>
      </c>
      <c r="M48" s="4">
        <f>L48/'Feedstock Conversions'!B$24</f>
        <v>40.773809523809526</v>
      </c>
      <c r="O48" s="4">
        <f>'Fuel Values'!C48*100</f>
        <v>191.57</v>
      </c>
      <c r="P48" s="18">
        <f>('LCFS Values'!$E$2-AB$4)/1000000*'LCFS Values'!B48*'LCFS Values'!$G$2*100</f>
        <v>193.50279103999998</v>
      </c>
      <c r="Q48" s="4">
        <f>'RIN Values'!D48</f>
        <v>107.18499999999999</v>
      </c>
      <c r="R48" s="4">
        <f>'Fixed Credits Value'!B48</f>
        <v>100</v>
      </c>
      <c r="S48" s="4">
        <f>'Fixed Credits Value'!C48</f>
        <v>16</v>
      </c>
      <c r="T48" s="4">
        <f t="shared" si="7"/>
        <v>608.25779104000003</v>
      </c>
      <c r="U48" s="4">
        <f>T48/'Feedstock Conversions'!B$4</f>
        <v>75.937302252184779</v>
      </c>
      <c r="W48" s="4">
        <f t="shared" si="8"/>
        <v>119.89999999999998</v>
      </c>
      <c r="X48" s="4">
        <f t="shared" si="9"/>
        <v>395.99279104000004</v>
      </c>
      <c r="AA48" s="23">
        <v>22.31</v>
      </c>
      <c r="AB48" s="23"/>
      <c r="AE48" s="57">
        <f t="shared" si="0"/>
        <v>33.200000000000003</v>
      </c>
      <c r="AF48" s="4">
        <f>$AH48+'Rail Costs'!L48</f>
        <v>26.194904815229563</v>
      </c>
      <c r="AG48" s="4">
        <f>$AH48+'Rail Costs'!M48</f>
        <v>27.292357222844345</v>
      </c>
      <c r="AH48" s="4">
        <v>24</v>
      </c>
      <c r="AI48" s="4">
        <f>$AH48+'Rail Costs'!O48</f>
        <v>24.658471444568868</v>
      </c>
      <c r="AJ48" s="57">
        <f t="shared" si="1"/>
        <v>26.250000000000004</v>
      </c>
      <c r="AM48" s="4">
        <f>$L48-(AE48*'Feedstock Conversions'!$B$24)-'Rail Costs'!Q48</f>
        <v>59.902717815820921</v>
      </c>
      <c r="AN48" s="4">
        <f>$L48-(AF48*'Feedstock Conversions'!$B$24)-'Rail Costs'!R48</f>
        <v>119.15472060013381</v>
      </c>
      <c r="AO48" s="4">
        <f>$L48-(AG48*'Feedstock Conversions'!$B$24)-'Rail Costs'!S48</f>
        <v>110.105765450628</v>
      </c>
      <c r="AP48" s="4">
        <f>$L48-(AH48*'Feedstock Conversions'!$B$24)-'Rail Costs'!T48</f>
        <v>137.35973125316281</v>
      </c>
      <c r="AQ48" s="4">
        <f>$L48-(AI48*'Feedstock Conversions'!$B$24)-'Rail Costs'!U48</f>
        <v>131.97593837645448</v>
      </c>
      <c r="AR48" s="4">
        <f>$L48-(AJ48*'Feedstock Conversions'!$B$24)-'Rail Costs'!V48</f>
        <v>117.75167750379538</v>
      </c>
      <c r="AT48" s="4">
        <f>$T48-(AM48-'Feedstock Conversions'!$B$4)-'Rail Costs'!Q48</f>
        <v>552.64779104000013</v>
      </c>
      <c r="AU48" s="4">
        <f>$T48-(AN48-'Feedstock Conversions'!$B$4)-'Rail Costs'!R48</f>
        <v>493.80499148792836</v>
      </c>
      <c r="AV48" s="4">
        <f>$T48-(AO48-'Feedstock Conversions'!$B$4)-'Rail Costs'!S48</f>
        <v>503.02359171189255</v>
      </c>
      <c r="AW48" s="4">
        <f>$T48-(AP48-'Feedstock Conversions'!$B$4)-'Rail Costs'!T48</f>
        <v>475.36779104000004</v>
      </c>
      <c r="AX48" s="4">
        <f>$T48-(AQ48-'Feedstock Conversions'!$B$4)-'Rail Costs'!U48</f>
        <v>480.89895117437857</v>
      </c>
      <c r="AY48" s="4">
        <f>$T48-(AR48-'Feedstock Conversions'!$B$4)-'Rail Costs'!V48</f>
        <v>494.26779104000008</v>
      </c>
      <c r="BH48">
        <f t="shared" si="2"/>
        <v>47</v>
      </c>
      <c r="BI48">
        <f t="shared" si="3"/>
        <v>2019</v>
      </c>
      <c r="BJ48">
        <f t="shared" si="6"/>
        <v>11</v>
      </c>
    </row>
    <row r="49" spans="1:62" x14ac:dyDescent="0.2">
      <c r="A49" s="11">
        <v>43798</v>
      </c>
      <c r="B49" s="4">
        <v>26.5</v>
      </c>
      <c r="C49" s="18">
        <f>UCO!B49</f>
        <v>26.5</v>
      </c>
      <c r="E49" s="4">
        <f>UCO!C49*'Feedstock Conversions'!B$24</f>
        <v>222.60000000000002</v>
      </c>
      <c r="F49" s="4">
        <f>UCO!C49*'Feedstock Conversions'!B$4</f>
        <v>212.26499999999999</v>
      </c>
      <c r="H49" s="4">
        <f>'Fuel Values'!B49-UCO!I49-UCO!J49-UCO!K49</f>
        <v>-49.491618053400018</v>
      </c>
      <c r="I49" s="18">
        <f>('LCFS Values'!$E$2-$AA$4)/1000000*'LCFS Values'!B49*'LCFS Values'!$G$2*100</f>
        <v>204.82486805340002</v>
      </c>
      <c r="J49" s="4">
        <f>'RIN Values'!C49</f>
        <v>88.000050000000002</v>
      </c>
      <c r="K49" s="4">
        <f>'Fixed Credits Value'!B49</f>
        <v>100</v>
      </c>
      <c r="L49" s="4">
        <f t="shared" si="4"/>
        <v>343.33329999999995</v>
      </c>
      <c r="M49" s="4">
        <f>L49/'Feedstock Conversions'!B$24</f>
        <v>40.873011904761896</v>
      </c>
      <c r="O49" s="4">
        <f>'Fuel Values'!C49*100</f>
        <v>196.04999999999998</v>
      </c>
      <c r="P49" s="18">
        <f>('LCFS Values'!$E$2-AB$4)/1000000*'LCFS Values'!B49*'LCFS Values'!$G$2*100</f>
        <v>192.57248916</v>
      </c>
      <c r="Q49" s="4">
        <f>'RIN Values'!D49</f>
        <v>99.73339</v>
      </c>
      <c r="R49" s="4">
        <f>'Fixed Credits Value'!B49</f>
        <v>100</v>
      </c>
      <c r="S49" s="4">
        <f>'Fixed Credits Value'!C49</f>
        <v>16</v>
      </c>
      <c r="T49" s="4">
        <f t="shared" si="7"/>
        <v>604.35587915999997</v>
      </c>
      <c r="U49" s="4">
        <f>T49/'Feedstock Conversions'!B$4</f>
        <v>75.450172179775279</v>
      </c>
      <c r="W49" s="4">
        <f t="shared" si="8"/>
        <v>120.73329999999993</v>
      </c>
      <c r="X49" s="4">
        <f t="shared" si="9"/>
        <v>392.09087915999999</v>
      </c>
      <c r="AA49" s="23">
        <v>17.72</v>
      </c>
      <c r="AB49" s="23"/>
      <c r="AE49" s="57">
        <f t="shared" si="0"/>
        <v>33.200000000000003</v>
      </c>
      <c r="AF49" s="4">
        <f>$AH49+'Rail Costs'!L49</f>
        <v>26.194904815229563</v>
      </c>
      <c r="AG49" s="4">
        <f>$AH49+'Rail Costs'!M49</f>
        <v>27.292357222844345</v>
      </c>
      <c r="AH49" s="4">
        <v>24</v>
      </c>
      <c r="AI49" s="4">
        <f>$AH49+'Rail Costs'!O49</f>
        <v>24.658471444568868</v>
      </c>
      <c r="AJ49" s="57">
        <f t="shared" si="1"/>
        <v>26.250000000000004</v>
      </c>
      <c r="AM49" s="4">
        <f>$L49-(AE49*'Feedstock Conversions'!$B$24)-'Rail Costs'!Q49</f>
        <v>60.736017815820873</v>
      </c>
      <c r="AN49" s="4">
        <f>$L49-(AF49*'Feedstock Conversions'!$B$24)-'Rail Costs'!R49</f>
        <v>119.98802060013377</v>
      </c>
      <c r="AO49" s="4">
        <f>$L49-(AG49*'Feedstock Conversions'!$B$24)-'Rail Costs'!S49</f>
        <v>110.93906545062795</v>
      </c>
      <c r="AP49" s="4">
        <f>$L49-(AH49*'Feedstock Conversions'!$B$24)-'Rail Costs'!T49</f>
        <v>138.19303125316276</v>
      </c>
      <c r="AQ49" s="4">
        <f>$L49-(AI49*'Feedstock Conversions'!$B$24)-'Rail Costs'!U49</f>
        <v>132.80923837645443</v>
      </c>
      <c r="AR49" s="4">
        <f>$L49-(AJ49*'Feedstock Conversions'!$B$24)-'Rail Costs'!V49</f>
        <v>118.58497750379533</v>
      </c>
      <c r="AT49" s="4">
        <f>$T49-(AM49-'Feedstock Conversions'!$B$4)-'Rail Costs'!Q49</f>
        <v>547.91257916000006</v>
      </c>
      <c r="AU49" s="4">
        <f>$T49-(AN49-'Feedstock Conversions'!$B$4)-'Rail Costs'!R49</f>
        <v>489.06977960792841</v>
      </c>
      <c r="AV49" s="4">
        <f>$T49-(AO49-'Feedstock Conversions'!$B$4)-'Rail Costs'!S49</f>
        <v>498.28837983189254</v>
      </c>
      <c r="AW49" s="4">
        <f>$T49-(AP49-'Feedstock Conversions'!$B$4)-'Rail Costs'!T49</f>
        <v>470.63257916000003</v>
      </c>
      <c r="AX49" s="4">
        <f>$T49-(AQ49-'Feedstock Conversions'!$B$4)-'Rail Costs'!U49</f>
        <v>476.16373929437856</v>
      </c>
      <c r="AY49" s="4">
        <f>$T49-(AR49-'Feedstock Conversions'!$B$4)-'Rail Costs'!V49</f>
        <v>489.53257916000007</v>
      </c>
      <c r="BH49">
        <f t="shared" si="2"/>
        <v>48</v>
      </c>
      <c r="BI49">
        <f t="shared" si="3"/>
        <v>2019</v>
      </c>
      <c r="BJ49">
        <f t="shared" si="6"/>
        <v>11</v>
      </c>
    </row>
    <row r="50" spans="1:62" x14ac:dyDescent="0.2">
      <c r="A50" s="11">
        <v>43805</v>
      </c>
      <c r="B50" s="4">
        <v>26.5</v>
      </c>
      <c r="C50" s="18">
        <f>UCO!B50</f>
        <v>26.5</v>
      </c>
      <c r="E50" s="4">
        <f>UCO!C50*'Feedstock Conversions'!B$24</f>
        <v>222.60000000000002</v>
      </c>
      <c r="F50" s="4">
        <f>UCO!C50*'Feedstock Conversions'!B$4</f>
        <v>212.26499999999999</v>
      </c>
      <c r="H50" s="4">
        <f>'Fuel Values'!B50-UCO!I50-UCO!J50-UCO!K50</f>
        <v>-47.424868053400019</v>
      </c>
      <c r="I50" s="18">
        <f>('LCFS Values'!$E$2-$AA$4)/1000000*'LCFS Values'!B50*'LCFS Values'!$G$2*100</f>
        <v>204.82486805340002</v>
      </c>
      <c r="J50" s="4">
        <f>'RIN Values'!C50</f>
        <v>87.6</v>
      </c>
      <c r="K50" s="4">
        <f>'Fixed Credits Value'!B50</f>
        <v>100</v>
      </c>
      <c r="L50" s="4">
        <f t="shared" si="4"/>
        <v>345</v>
      </c>
      <c r="M50" s="4">
        <f>L50/'Feedstock Conversions'!B$24</f>
        <v>41.071428571428569</v>
      </c>
      <c r="O50" s="4">
        <f>'Fuel Values'!C50*100</f>
        <v>192.48000000000002</v>
      </c>
      <c r="P50" s="18">
        <f>('LCFS Values'!$E$2-AB$4)/1000000*'LCFS Values'!B50*'LCFS Values'!$G$2*100</f>
        <v>192.57248916</v>
      </c>
      <c r="Q50" s="4">
        <f>'RIN Values'!D50</f>
        <v>99.28</v>
      </c>
      <c r="R50" s="4">
        <f>'Fixed Credits Value'!B50</f>
        <v>100</v>
      </c>
      <c r="S50" s="4">
        <f>'Fixed Credits Value'!C50</f>
        <v>16</v>
      </c>
      <c r="T50" s="4">
        <f t="shared" si="7"/>
        <v>600.33248916000002</v>
      </c>
      <c r="U50" s="4">
        <f>T50/'Feedstock Conversions'!B$4</f>
        <v>74.947876299625477</v>
      </c>
      <c r="W50" s="4">
        <f t="shared" si="8"/>
        <v>122.39999999999998</v>
      </c>
      <c r="X50" s="4">
        <f t="shared" si="9"/>
        <v>388.06748916000004</v>
      </c>
      <c r="AA50" s="23">
        <v>11.99</v>
      </c>
      <c r="AB50" s="23"/>
      <c r="AE50" s="57">
        <f t="shared" si="0"/>
        <v>33.200000000000003</v>
      </c>
      <c r="AF50" s="4">
        <f>$AH50+'Rail Costs'!L50</f>
        <v>26.194904815229563</v>
      </c>
      <c r="AG50" s="4">
        <f>$AH50+'Rail Costs'!M50</f>
        <v>27.292357222844345</v>
      </c>
      <c r="AH50" s="4">
        <v>24</v>
      </c>
      <c r="AI50" s="4">
        <f>$AH50+'Rail Costs'!O50</f>
        <v>24.658471444568868</v>
      </c>
      <c r="AJ50" s="57">
        <f t="shared" si="1"/>
        <v>26.250000000000004</v>
      </c>
      <c r="AM50" s="4">
        <f>$L50-(AE50*'Feedstock Conversions'!$B$24)-'Rail Costs'!Q50</f>
        <v>62.402717815820921</v>
      </c>
      <c r="AN50" s="4">
        <f>$L50-(AF50*'Feedstock Conversions'!$B$24)-'Rail Costs'!R50</f>
        <v>121.65472060013381</v>
      </c>
      <c r="AO50" s="4">
        <f>$L50-(AG50*'Feedstock Conversions'!$B$24)-'Rail Costs'!S50</f>
        <v>112.605765450628</v>
      </c>
      <c r="AP50" s="4">
        <f>$L50-(AH50*'Feedstock Conversions'!$B$24)-'Rail Costs'!T50</f>
        <v>139.85973125316281</v>
      </c>
      <c r="AQ50" s="4">
        <f>$L50-(AI50*'Feedstock Conversions'!$B$24)-'Rail Costs'!U50</f>
        <v>134.47593837645448</v>
      </c>
      <c r="AR50" s="4">
        <f>$L50-(AJ50*'Feedstock Conversions'!$B$24)-'Rail Costs'!V50</f>
        <v>120.25167750379538</v>
      </c>
      <c r="AT50" s="4">
        <f>$T50-(AM50-'Feedstock Conversions'!$B$4)-'Rail Costs'!Q50</f>
        <v>542.22248916000012</v>
      </c>
      <c r="AU50" s="4">
        <f>$T50-(AN50-'Feedstock Conversions'!$B$4)-'Rail Costs'!R50</f>
        <v>483.37968960792836</v>
      </c>
      <c r="AV50" s="4">
        <f>$T50-(AO50-'Feedstock Conversions'!$B$4)-'Rail Costs'!S50</f>
        <v>492.59828983189254</v>
      </c>
      <c r="AW50" s="4">
        <f>$T50-(AP50-'Feedstock Conversions'!$B$4)-'Rail Costs'!T50</f>
        <v>464.94248916000004</v>
      </c>
      <c r="AX50" s="4">
        <f>$T50-(AQ50-'Feedstock Conversions'!$B$4)-'Rail Costs'!U50</f>
        <v>470.47364929437856</v>
      </c>
      <c r="AY50" s="4">
        <f>$T50-(AR50-'Feedstock Conversions'!$B$4)-'Rail Costs'!V50</f>
        <v>483.84248916000007</v>
      </c>
      <c r="BH50">
        <f t="shared" si="2"/>
        <v>49</v>
      </c>
      <c r="BI50">
        <f t="shared" si="3"/>
        <v>2019</v>
      </c>
      <c r="BJ50">
        <f t="shared" si="6"/>
        <v>12</v>
      </c>
    </row>
    <row r="51" spans="1:62" x14ac:dyDescent="0.2">
      <c r="A51" s="11">
        <v>43812</v>
      </c>
      <c r="B51" s="4">
        <v>26.5</v>
      </c>
      <c r="C51" s="18">
        <f>UCO!B51</f>
        <v>26.5</v>
      </c>
      <c r="E51" s="4">
        <f>UCO!C51*'Feedstock Conversions'!B$24</f>
        <v>222.60000000000002</v>
      </c>
      <c r="F51" s="4">
        <f>UCO!C51*'Feedstock Conversions'!B$4</f>
        <v>212.26499999999999</v>
      </c>
      <c r="H51" s="4">
        <f>'Fuel Values'!B51-UCO!I51-UCO!J51-UCO!K51</f>
        <v>-46.721190294069999</v>
      </c>
      <c r="I51" s="18">
        <f>('LCFS Values'!$E$2-$AA$4)/1000000*'LCFS Values'!B51*'LCFS Values'!$G$2*100</f>
        <v>205.17119029407002</v>
      </c>
      <c r="J51" s="4">
        <f>'RIN Values'!C51</f>
        <v>85.65</v>
      </c>
      <c r="K51" s="4">
        <f>'Fixed Credits Value'!B51</f>
        <v>100</v>
      </c>
      <c r="L51" s="4">
        <f t="shared" si="4"/>
        <v>344.1</v>
      </c>
      <c r="M51" s="4">
        <f>L51/'Feedstock Conversions'!B$24</f>
        <v>40.964285714285715</v>
      </c>
      <c r="O51" s="4">
        <f>'Fuel Values'!C51*100</f>
        <v>196.51000000000002</v>
      </c>
      <c r="P51" s="18">
        <f>('LCFS Values'!$E$2-AB$4)/1000000*'LCFS Values'!B51*'LCFS Values'!$G$2*100</f>
        <v>192.89809481799998</v>
      </c>
      <c r="Q51" s="4">
        <f>'RIN Values'!D51</f>
        <v>97.07</v>
      </c>
      <c r="R51" s="4">
        <f>'Fixed Credits Value'!B51</f>
        <v>100</v>
      </c>
      <c r="S51" s="4">
        <f>'Fixed Credits Value'!C51</f>
        <v>16</v>
      </c>
      <c r="T51" s="4">
        <f t="shared" si="7"/>
        <v>602.47809481799993</v>
      </c>
      <c r="U51" s="4">
        <f>T51/'Feedstock Conversions'!B$4</f>
        <v>75.215742174531826</v>
      </c>
      <c r="W51" s="4">
        <f t="shared" si="8"/>
        <v>121.5</v>
      </c>
      <c r="X51" s="4">
        <f t="shared" si="9"/>
        <v>390.21309481799995</v>
      </c>
      <c r="AA51" s="23">
        <v>21.04</v>
      </c>
      <c r="AB51" s="23"/>
      <c r="AE51" s="57">
        <f t="shared" si="0"/>
        <v>33.200000000000003</v>
      </c>
      <c r="AF51" s="4">
        <f>$AH51+'Rail Costs'!L51</f>
        <v>26.194904815229563</v>
      </c>
      <c r="AG51" s="4">
        <f>$AH51+'Rail Costs'!M51</f>
        <v>27.292357222844345</v>
      </c>
      <c r="AH51" s="4">
        <v>24</v>
      </c>
      <c r="AI51" s="4">
        <f>$AH51+'Rail Costs'!O51</f>
        <v>24.658471444568868</v>
      </c>
      <c r="AJ51" s="57">
        <f t="shared" si="1"/>
        <v>26.250000000000004</v>
      </c>
      <c r="AM51" s="4">
        <f>$L51-(AE51*'Feedstock Conversions'!$B$24)-'Rail Costs'!Q51</f>
        <v>61.502717815820944</v>
      </c>
      <c r="AN51" s="4">
        <f>$L51-(AF51*'Feedstock Conversions'!$B$24)-'Rail Costs'!R51</f>
        <v>120.75472060013384</v>
      </c>
      <c r="AO51" s="4">
        <f>$L51-(AG51*'Feedstock Conversions'!$B$24)-'Rail Costs'!S51</f>
        <v>111.70576545062802</v>
      </c>
      <c r="AP51" s="4">
        <f>$L51-(AH51*'Feedstock Conversions'!$B$24)-'Rail Costs'!T51</f>
        <v>138.95973125316283</v>
      </c>
      <c r="AQ51" s="4">
        <f>$L51-(AI51*'Feedstock Conversions'!$B$24)-'Rail Costs'!U51</f>
        <v>133.5759383764545</v>
      </c>
      <c r="AR51" s="4">
        <f>$L51-(AJ51*'Feedstock Conversions'!$B$24)-'Rail Costs'!V51</f>
        <v>119.3516775037954</v>
      </c>
      <c r="AT51" s="4">
        <f>$T51-(AM51-'Feedstock Conversions'!$B$4)-'Rail Costs'!Q51</f>
        <v>545.26809481800001</v>
      </c>
      <c r="AU51" s="4">
        <f>$T51-(AN51-'Feedstock Conversions'!$B$4)-'Rail Costs'!R51</f>
        <v>486.42529526592824</v>
      </c>
      <c r="AV51" s="4">
        <f>$T51-(AO51-'Feedstock Conversions'!$B$4)-'Rail Costs'!S51</f>
        <v>495.64389548989243</v>
      </c>
      <c r="AW51" s="4">
        <f>$T51-(AP51-'Feedstock Conversions'!$B$4)-'Rail Costs'!T51</f>
        <v>467.98809481799992</v>
      </c>
      <c r="AX51" s="4">
        <f>$T51-(AQ51-'Feedstock Conversions'!$B$4)-'Rail Costs'!U51</f>
        <v>473.51925495237845</v>
      </c>
      <c r="AY51" s="4">
        <f>$T51-(AR51-'Feedstock Conversions'!$B$4)-'Rail Costs'!V51</f>
        <v>486.88809481799996</v>
      </c>
      <c r="BH51">
        <f t="shared" si="2"/>
        <v>50</v>
      </c>
      <c r="BI51">
        <f t="shared" si="3"/>
        <v>2019</v>
      </c>
      <c r="BJ51">
        <f t="shared" si="6"/>
        <v>12</v>
      </c>
    </row>
    <row r="52" spans="1:62" x14ac:dyDescent="0.2">
      <c r="A52" s="11">
        <v>43819</v>
      </c>
      <c r="B52" s="4">
        <v>26.5</v>
      </c>
      <c r="C52" s="18">
        <f>UCO!B52</f>
        <v>26.5</v>
      </c>
      <c r="E52" s="4">
        <f>UCO!C52*'Feedstock Conversions'!B$24</f>
        <v>222.60000000000002</v>
      </c>
      <c r="F52" s="4">
        <f>UCO!C52*'Feedstock Conversions'!B$4</f>
        <v>212.26499999999999</v>
      </c>
      <c r="H52" s="4">
        <f>'Fuel Values'!B52-UCO!I52-UCO!J52-UCO!K52</f>
        <v>-28.264579090719991</v>
      </c>
      <c r="I52" s="18">
        <f>('LCFS Values'!$E$2-$AA$4)/1000000*'LCFS Values'!B52*'LCFS Values'!$G$2*100</f>
        <v>203.43957909072</v>
      </c>
      <c r="J52" s="4">
        <f>'RIN Values'!C52</f>
        <v>68.324999999999989</v>
      </c>
      <c r="K52" s="4">
        <f>'Fixed Credits Value'!B52</f>
        <v>100</v>
      </c>
      <c r="L52" s="4">
        <f t="shared" si="4"/>
        <v>343.5</v>
      </c>
      <c r="M52" s="4">
        <f>L52/'Feedstock Conversions'!B$24</f>
        <v>40.892857142857139</v>
      </c>
      <c r="O52" s="4">
        <f>'Fuel Values'!C52*100</f>
        <v>203.18999999999997</v>
      </c>
      <c r="P52" s="18">
        <f>('LCFS Values'!$E$2-AB$4)/1000000*'LCFS Values'!B52*'LCFS Values'!$G$2*100</f>
        <v>191.27006652799997</v>
      </c>
      <c r="Q52" s="4">
        <f>'RIN Values'!D52</f>
        <v>77.434999999999988</v>
      </c>
      <c r="R52" s="4">
        <f>'Fixed Credits Value'!B52</f>
        <v>100</v>
      </c>
      <c r="S52" s="4">
        <f>'Fixed Credits Value'!C52</f>
        <v>16</v>
      </c>
      <c r="T52" s="4">
        <f t="shared" si="7"/>
        <v>587.89506652799992</v>
      </c>
      <c r="U52" s="4">
        <f>T52/'Feedstock Conversions'!B$4</f>
        <v>73.395139391760296</v>
      </c>
      <c r="W52" s="4">
        <f t="shared" si="8"/>
        <v>120.89999999999998</v>
      </c>
      <c r="X52" s="4">
        <f t="shared" si="9"/>
        <v>375.63006652799993</v>
      </c>
      <c r="AA52" s="23">
        <v>14.73</v>
      </c>
      <c r="AB52" s="23"/>
      <c r="AE52" s="57">
        <f t="shared" si="0"/>
        <v>33.200000000000003</v>
      </c>
      <c r="AF52" s="4">
        <f>$AH52+'Rail Costs'!L52</f>
        <v>26.194904815229563</v>
      </c>
      <c r="AG52" s="4">
        <f>$AH52+'Rail Costs'!M52</f>
        <v>27.292357222844345</v>
      </c>
      <c r="AH52" s="4">
        <v>24</v>
      </c>
      <c r="AI52" s="4">
        <f>$AH52+'Rail Costs'!O52</f>
        <v>24.658471444568868</v>
      </c>
      <c r="AJ52" s="57">
        <f t="shared" si="1"/>
        <v>26.250000000000004</v>
      </c>
      <c r="AM52" s="4">
        <f>$L52-(AE52*'Feedstock Conversions'!$B$24)-'Rail Costs'!Q52</f>
        <v>60.902717815820921</v>
      </c>
      <c r="AN52" s="4">
        <f>$L52-(AF52*'Feedstock Conversions'!$B$24)-'Rail Costs'!R52</f>
        <v>120.15472060013381</v>
      </c>
      <c r="AO52" s="4">
        <f>$L52-(AG52*'Feedstock Conversions'!$B$24)-'Rail Costs'!S52</f>
        <v>111.105765450628</v>
      </c>
      <c r="AP52" s="4">
        <f>$L52-(AH52*'Feedstock Conversions'!$B$24)-'Rail Costs'!T52</f>
        <v>138.35973125316281</v>
      </c>
      <c r="AQ52" s="4">
        <f>$L52-(AI52*'Feedstock Conversions'!$B$24)-'Rail Costs'!U52</f>
        <v>132.97593837645448</v>
      </c>
      <c r="AR52" s="4">
        <f>$L52-(AJ52*'Feedstock Conversions'!$B$24)-'Rail Costs'!V52</f>
        <v>118.75167750379538</v>
      </c>
      <c r="AT52" s="4">
        <f>$T52-(AM52-'Feedstock Conversions'!$B$4)-'Rail Costs'!Q52</f>
        <v>531.28506652800002</v>
      </c>
      <c r="AU52" s="4">
        <f>$T52-(AN52-'Feedstock Conversions'!$B$4)-'Rail Costs'!R52</f>
        <v>472.44226697592825</v>
      </c>
      <c r="AV52" s="4">
        <f>$T52-(AO52-'Feedstock Conversions'!$B$4)-'Rail Costs'!S52</f>
        <v>481.66086719989244</v>
      </c>
      <c r="AW52" s="4">
        <f>$T52-(AP52-'Feedstock Conversions'!$B$4)-'Rail Costs'!T52</f>
        <v>454.00506652799993</v>
      </c>
      <c r="AX52" s="4">
        <f>$T52-(AQ52-'Feedstock Conversions'!$B$4)-'Rail Costs'!U52</f>
        <v>459.53622666237845</v>
      </c>
      <c r="AY52" s="4">
        <f>$T52-(AR52-'Feedstock Conversions'!$B$4)-'Rail Costs'!V52</f>
        <v>472.90506652799996</v>
      </c>
      <c r="BH52">
        <f t="shared" si="2"/>
        <v>51</v>
      </c>
      <c r="BI52">
        <f t="shared" si="3"/>
        <v>2019</v>
      </c>
      <c r="BJ52">
        <f t="shared" si="6"/>
        <v>12</v>
      </c>
    </row>
    <row r="53" spans="1:62" x14ac:dyDescent="0.2">
      <c r="A53" s="11">
        <v>43826</v>
      </c>
      <c r="B53" s="4">
        <v>26.5</v>
      </c>
      <c r="C53" s="18">
        <f>UCO!B53</f>
        <v>26.5</v>
      </c>
      <c r="E53" s="4">
        <f>UCO!C53*'Feedstock Conversions'!B$24</f>
        <v>222.60000000000002</v>
      </c>
      <c r="F53" s="4">
        <f>UCO!C53*'Feedstock Conversions'!B$4</f>
        <v>212.26499999999999</v>
      </c>
      <c r="H53" s="4">
        <f>'Fuel Values'!B53-UCO!I53-UCO!J53-UCO!K53</f>
        <v>-25.210375937200013</v>
      </c>
      <c r="I53" s="18">
        <f>('LCFS Values'!$E$2-$AA$4)/1000000*'LCFS Values'!B53*'LCFS Values'!$G$2*100</f>
        <v>203.83537593720001</v>
      </c>
      <c r="J53" s="4">
        <f>'RIN Values'!C53</f>
        <v>64.875</v>
      </c>
      <c r="K53" s="4">
        <f>'Fixed Credits Value'!B53</f>
        <v>100</v>
      </c>
      <c r="L53" s="4">
        <f t="shared" si="4"/>
        <v>343.5</v>
      </c>
      <c r="M53" s="4">
        <f>L53/'Feedstock Conversions'!B$24</f>
        <v>40.892857142857139</v>
      </c>
      <c r="O53" s="4">
        <f>'Fuel Values'!C53*100</f>
        <v>205.01</v>
      </c>
      <c r="P53" s="18">
        <f>('LCFS Values'!$E$2-AB$4)/1000000*'LCFS Values'!B53*'LCFS Values'!$G$2*100</f>
        <v>191.64218728</v>
      </c>
      <c r="Q53" s="4">
        <f>'RIN Values'!D53</f>
        <v>73.524999999999991</v>
      </c>
      <c r="R53" s="4">
        <f>'Fixed Credits Value'!B53</f>
        <v>100</v>
      </c>
      <c r="S53" s="4">
        <f>'Fixed Credits Value'!C53</f>
        <v>16</v>
      </c>
      <c r="T53" s="4">
        <f t="shared" si="7"/>
        <v>586.17718728</v>
      </c>
      <c r="U53" s="4">
        <f>T53/'Feedstock Conversions'!B$4</f>
        <v>73.18067256928839</v>
      </c>
      <c r="W53" s="4">
        <f t="shared" si="8"/>
        <v>120.89999999999998</v>
      </c>
      <c r="X53" s="4">
        <f t="shared" si="9"/>
        <v>373.91218728000001</v>
      </c>
      <c r="AA53" s="23">
        <v>21</v>
      </c>
      <c r="AB53" s="23"/>
      <c r="AE53" s="57">
        <f t="shared" si="0"/>
        <v>33.200000000000003</v>
      </c>
      <c r="AF53" s="4">
        <f>$AH53+'Rail Costs'!L53</f>
        <v>26.194904815229563</v>
      </c>
      <c r="AG53" s="4">
        <f>$AH53+'Rail Costs'!M53</f>
        <v>27.292357222844345</v>
      </c>
      <c r="AH53" s="4">
        <v>24</v>
      </c>
      <c r="AI53" s="4">
        <f>$AH53+'Rail Costs'!O53</f>
        <v>24.658471444568868</v>
      </c>
      <c r="AJ53" s="57">
        <f t="shared" si="1"/>
        <v>26.250000000000004</v>
      </c>
      <c r="AM53" s="4">
        <f>$L53-(AE53*'Feedstock Conversions'!$B$24)-'Rail Costs'!Q53</f>
        <v>60.902717815820921</v>
      </c>
      <c r="AN53" s="4">
        <f>$L53-(AF53*'Feedstock Conversions'!$B$24)-'Rail Costs'!R53</f>
        <v>120.15472060013381</v>
      </c>
      <c r="AO53" s="4">
        <f>$L53-(AG53*'Feedstock Conversions'!$B$24)-'Rail Costs'!S53</f>
        <v>111.105765450628</v>
      </c>
      <c r="AP53" s="4">
        <f>$L53-(AH53*'Feedstock Conversions'!$B$24)-'Rail Costs'!T53</f>
        <v>138.35973125316281</v>
      </c>
      <c r="AQ53" s="4">
        <f>$L53-(AI53*'Feedstock Conversions'!$B$24)-'Rail Costs'!U53</f>
        <v>132.97593837645448</v>
      </c>
      <c r="AR53" s="4">
        <f>$L53-(AJ53*'Feedstock Conversions'!$B$24)-'Rail Costs'!V53</f>
        <v>118.75167750379538</v>
      </c>
      <c r="AT53" s="4">
        <f>$T53-(AM53-'Feedstock Conversions'!$B$4)-'Rail Costs'!Q53</f>
        <v>529.5671872800001</v>
      </c>
      <c r="AU53" s="4">
        <f>$T53-(AN53-'Feedstock Conversions'!$B$4)-'Rail Costs'!R53</f>
        <v>470.72438772792833</v>
      </c>
      <c r="AV53" s="4">
        <f>$T53-(AO53-'Feedstock Conversions'!$B$4)-'Rail Costs'!S53</f>
        <v>479.94298795189252</v>
      </c>
      <c r="AW53" s="4">
        <f>$T53-(AP53-'Feedstock Conversions'!$B$4)-'Rail Costs'!T53</f>
        <v>452.28718728000001</v>
      </c>
      <c r="AX53" s="4">
        <f>$T53-(AQ53-'Feedstock Conversions'!$B$4)-'Rail Costs'!U53</f>
        <v>457.81834741437854</v>
      </c>
      <c r="AY53" s="4">
        <f>$T53-(AR53-'Feedstock Conversions'!$B$4)-'Rail Costs'!V53</f>
        <v>471.18718728000005</v>
      </c>
      <c r="BH53">
        <f t="shared" si="2"/>
        <v>52</v>
      </c>
      <c r="BI53">
        <f t="shared" si="3"/>
        <v>2019</v>
      </c>
      <c r="BJ53">
        <f t="shared" si="6"/>
        <v>12</v>
      </c>
    </row>
    <row r="54" spans="1:62" x14ac:dyDescent="0.2">
      <c r="A54" s="11">
        <v>43833</v>
      </c>
      <c r="B54" s="4">
        <v>26.5</v>
      </c>
      <c r="C54" s="18">
        <f>UCO!B54</f>
        <v>26.5</v>
      </c>
      <c r="E54" s="4">
        <f>UCO!C54*'Feedstock Conversions'!B$24</f>
        <v>222.60000000000002</v>
      </c>
      <c r="F54" s="4">
        <f>UCO!C54*'Feedstock Conversions'!B$4</f>
        <v>212.26499999999999</v>
      </c>
      <c r="H54" s="4">
        <f>'Fuel Values'!B54-UCO!I54-UCO!J54-UCO!K54</f>
        <v>-16.067102595649999</v>
      </c>
      <c r="I54" s="18">
        <f>('LCFS Values'!$E$3-$AA$4)/1000000*'LCFS Values'!B54*'LCFS Values'!$G$2*100</f>
        <v>200.12960259565</v>
      </c>
      <c r="J54" s="4">
        <f>'RIN Values'!C54</f>
        <v>59.4375</v>
      </c>
      <c r="K54" s="4">
        <f>'Fixed Credits Value'!B54</f>
        <v>100</v>
      </c>
      <c r="L54" s="4">
        <f t="shared" si="4"/>
        <v>343.5</v>
      </c>
      <c r="M54" s="4">
        <f>L54/'Feedstock Conversions'!B$24</f>
        <v>40.892857142857139</v>
      </c>
      <c r="O54" s="4">
        <f>'Fuel Values'!C54*100</f>
        <v>202.94</v>
      </c>
      <c r="P54" s="18">
        <f>('LCFS Values'!$E$3-AB$4)/1000000*'LCFS Values'!B54*'LCFS Values'!$G$2*100</f>
        <v>187.95121149749997</v>
      </c>
      <c r="Q54" s="4">
        <f>'RIN Values'!D54</f>
        <v>67.362499999999997</v>
      </c>
      <c r="R54" s="4">
        <f>'Fixed Credits Value'!B54</f>
        <v>100</v>
      </c>
      <c r="S54" s="4">
        <f>'Fixed Credits Value'!C54</f>
        <v>16</v>
      </c>
      <c r="T54" s="4">
        <f t="shared" si="7"/>
        <v>574.25371149750003</v>
      </c>
      <c r="U54" s="4">
        <f>T54/'Feedstock Conversions'!B$4</f>
        <v>71.692098813670412</v>
      </c>
      <c r="W54" s="4">
        <f t="shared" si="8"/>
        <v>120.89999999999998</v>
      </c>
      <c r="X54" s="4">
        <f t="shared" si="9"/>
        <v>361.98871149750005</v>
      </c>
      <c r="AA54" s="23">
        <v>16.2</v>
      </c>
      <c r="AB54" s="23"/>
      <c r="AE54" s="57">
        <f t="shared" si="0"/>
        <v>33.387500000000003</v>
      </c>
      <c r="AF54" s="4">
        <f>$AH54+'Rail Costs'!L54</f>
        <v>26.411833706606942</v>
      </c>
      <c r="AG54" s="4">
        <f>$AH54+'Rail Costs'!M54</f>
        <v>27.524000559910412</v>
      </c>
      <c r="AH54" s="4">
        <v>24.1875</v>
      </c>
      <c r="AI54" s="4">
        <f>$AH54+'Rail Costs'!O54</f>
        <v>24.854800111982083</v>
      </c>
      <c r="AJ54" s="57">
        <f t="shared" si="1"/>
        <v>26.437500000000004</v>
      </c>
      <c r="AM54" s="4">
        <f>$L54-(AE54*'Feedstock Conversions'!$B$24)-'Rail Costs'!Q54</f>
        <v>59.277877160837527</v>
      </c>
      <c r="AN54" s="4">
        <f>$L54-(AF54*'Feedstock Conversions'!$B$24)-'Rail Costs'!R54</f>
        <v>118.28816378136466</v>
      </c>
      <c r="AO54" s="4">
        <f>$L54-(AG54*'Feedstock Conversions'!$B$24)-'Rail Costs'!S54</f>
        <v>109.11788185890458</v>
      </c>
      <c r="AP54" s="4">
        <f>$L54-(AH54*'Feedstock Conversions'!$B$24)-'Rail Costs'!T54</f>
        <v>136.73726396270243</v>
      </c>
      <c r="AQ54" s="4">
        <f>$L54-(AI54*'Feedstock Conversions'!$B$24)-'Rail Costs'!U54</f>
        <v>131.28128615356891</v>
      </c>
      <c r="AR54" s="4">
        <f>$L54-(AJ54*'Feedstock Conversions'!$B$24)-'Rail Costs'!V54</f>
        <v>117.11971675524289</v>
      </c>
      <c r="AT54" s="4">
        <f>$T54-(AM54-'Feedstock Conversions'!$B$4)-'Rail Costs'!Q54</f>
        <v>519.21871149750007</v>
      </c>
      <c r="AU54" s="4">
        <f>$T54-(AN54-'Feedstock Conversions'!$B$4)-'Rail Costs'!R54</f>
        <v>460.62311463299835</v>
      </c>
      <c r="AV54" s="4">
        <f>$T54-(AO54-'Feedstock Conversions'!$B$4)-'Rail Costs'!S54</f>
        <v>469.96531620074751</v>
      </c>
      <c r="AW54" s="4">
        <f>$T54-(AP54-'Feedstock Conversions'!$B$4)-'Rail Costs'!T54</f>
        <v>441.93871149750009</v>
      </c>
      <c r="AX54" s="4">
        <f>$T54-(AQ54-'Feedstock Conversions'!$B$4)-'Rail Costs'!U54</f>
        <v>447.5440324381496</v>
      </c>
      <c r="AY54" s="4">
        <f>$T54-(AR54-'Feedstock Conversions'!$B$4)-'Rail Costs'!V54</f>
        <v>460.83871149750013</v>
      </c>
      <c r="BH54">
        <f t="shared" si="2"/>
        <v>1</v>
      </c>
      <c r="BI54">
        <f t="shared" si="3"/>
        <v>2020</v>
      </c>
      <c r="BJ54">
        <f t="shared" si="6"/>
        <v>1</v>
      </c>
    </row>
    <row r="55" spans="1:62" x14ac:dyDescent="0.2">
      <c r="A55" s="11">
        <v>43840</v>
      </c>
      <c r="B55" s="4">
        <v>26.5</v>
      </c>
      <c r="C55" s="18">
        <f>UCO!B55</f>
        <v>26.5</v>
      </c>
      <c r="E55" s="4">
        <f>UCO!C55*'Feedstock Conversions'!B$24</f>
        <v>222.60000000000002</v>
      </c>
      <c r="F55" s="4">
        <f>UCO!C55*'Feedstock Conversions'!B$4</f>
        <v>212.26499999999999</v>
      </c>
      <c r="H55" s="4">
        <f>'Fuel Values'!B55-UCO!I55-UCO!J55-UCO!K55</f>
        <v>-16.145041773820026</v>
      </c>
      <c r="I55" s="18">
        <f>('LCFS Values'!$E$3-$AA$4)/1000000*'LCFS Values'!B55*'LCFS Values'!$G$2*100</f>
        <v>200.47004177382001</v>
      </c>
      <c r="J55" s="4">
        <f>'RIN Values'!C55</f>
        <v>59.175000000000004</v>
      </c>
      <c r="K55" s="4">
        <f>'Fixed Credits Value'!B55</f>
        <v>100</v>
      </c>
      <c r="L55" s="4">
        <f t="shared" si="4"/>
        <v>343.5</v>
      </c>
      <c r="M55" s="4">
        <f>L55/'Feedstock Conversions'!B$24</f>
        <v>40.892857142857139</v>
      </c>
      <c r="O55" s="4">
        <f>'Fuel Values'!C55*100</f>
        <v>199.06</v>
      </c>
      <c r="P55" s="18">
        <f>('LCFS Values'!$E$3-AB$4)/1000000*'LCFS Values'!B55*'LCFS Values'!$G$2*100</f>
        <v>188.27093409299997</v>
      </c>
      <c r="Q55" s="4">
        <f>'RIN Values'!D55</f>
        <v>67.064999999999998</v>
      </c>
      <c r="R55" s="4">
        <f>'Fixed Credits Value'!B55</f>
        <v>100</v>
      </c>
      <c r="S55" s="4">
        <f>'Fixed Credits Value'!C55</f>
        <v>16</v>
      </c>
      <c r="T55" s="4">
        <f t="shared" si="7"/>
        <v>570.39593409300005</v>
      </c>
      <c r="U55" s="4">
        <f>T55/'Feedstock Conversions'!B$4</f>
        <v>71.210478663295888</v>
      </c>
      <c r="W55" s="4">
        <f t="shared" si="8"/>
        <v>120.89999999999998</v>
      </c>
      <c r="X55" s="4">
        <f t="shared" si="9"/>
        <v>358.13093409300006</v>
      </c>
      <c r="AA55" s="23">
        <v>15.24</v>
      </c>
      <c r="AB55" s="23"/>
      <c r="AE55" s="57">
        <f t="shared" si="0"/>
        <v>33.450000000000003</v>
      </c>
      <c r="AF55" s="4">
        <f>$AH55+'Rail Costs'!L55</f>
        <v>26.474333706606942</v>
      </c>
      <c r="AG55" s="4">
        <f>$AH55+'Rail Costs'!M55</f>
        <v>27.586500559910412</v>
      </c>
      <c r="AH55" s="4">
        <v>24.25</v>
      </c>
      <c r="AI55" s="4">
        <f>$AH55+'Rail Costs'!O55</f>
        <v>24.917300111982083</v>
      </c>
      <c r="AJ55" s="57">
        <f t="shared" si="1"/>
        <v>26.500000000000004</v>
      </c>
      <c r="AM55" s="4">
        <f>$L55-(AE55*'Feedstock Conversions'!$B$24)-'Rail Costs'!Q55</f>
        <v>58.752877160837549</v>
      </c>
      <c r="AN55" s="4">
        <f>$L55-(AF55*'Feedstock Conversions'!$B$24)-'Rail Costs'!R55</f>
        <v>117.76316378136465</v>
      </c>
      <c r="AO55" s="4">
        <f>$L55-(AG55*'Feedstock Conversions'!$B$24)-'Rail Costs'!S55</f>
        <v>108.5928818589046</v>
      </c>
      <c r="AP55" s="4">
        <f>$L55-(AH55*'Feedstock Conversions'!$B$24)-'Rail Costs'!T55</f>
        <v>136.21226396270242</v>
      </c>
      <c r="AQ55" s="4">
        <f>$L55-(AI55*'Feedstock Conversions'!$B$24)-'Rail Costs'!U55</f>
        <v>130.75628615356894</v>
      </c>
      <c r="AR55" s="4">
        <f>$L55-(AJ55*'Feedstock Conversions'!$B$24)-'Rail Costs'!V55</f>
        <v>116.59471675524289</v>
      </c>
      <c r="AT55" s="4">
        <f>$T55-(AM55-'Feedstock Conversions'!$B$4)-'Rail Costs'!Q55</f>
        <v>515.88593409300006</v>
      </c>
      <c r="AU55" s="4">
        <f>$T55-(AN55-'Feedstock Conversions'!$B$4)-'Rail Costs'!R55</f>
        <v>457.29033722849834</v>
      </c>
      <c r="AV55" s="4">
        <f>$T55-(AO55-'Feedstock Conversions'!$B$4)-'Rail Costs'!S55</f>
        <v>466.6325387962475</v>
      </c>
      <c r="AW55" s="4">
        <f>$T55-(AP55-'Feedstock Conversions'!$B$4)-'Rail Costs'!T55</f>
        <v>438.60593409300009</v>
      </c>
      <c r="AX55" s="4">
        <f>$T55-(AQ55-'Feedstock Conversions'!$B$4)-'Rail Costs'!U55</f>
        <v>444.21125503364959</v>
      </c>
      <c r="AY55" s="4">
        <f>$T55-(AR55-'Feedstock Conversions'!$B$4)-'Rail Costs'!V55</f>
        <v>457.50593409300012</v>
      </c>
      <c r="BH55">
        <f t="shared" si="2"/>
        <v>2</v>
      </c>
      <c r="BI55">
        <f t="shared" si="3"/>
        <v>2020</v>
      </c>
      <c r="BJ55">
        <f t="shared" si="6"/>
        <v>1</v>
      </c>
    </row>
    <row r="56" spans="1:62" x14ac:dyDescent="0.2">
      <c r="A56" s="11">
        <v>43847</v>
      </c>
      <c r="B56" s="4">
        <v>26.5</v>
      </c>
      <c r="C56" s="18">
        <f>UCO!B56</f>
        <v>26.5</v>
      </c>
      <c r="E56" s="4">
        <f>UCO!C56*'Feedstock Conversions'!B$24</f>
        <v>222.60000000000002</v>
      </c>
      <c r="F56" s="4">
        <f>UCO!C56*'Feedstock Conversions'!B$4</f>
        <v>212.26499999999999</v>
      </c>
      <c r="H56" s="4">
        <f>'Fuel Values'!B56-UCO!I56-UCO!J56-UCO!K56</f>
        <v>-16.732213516080037</v>
      </c>
      <c r="I56" s="18">
        <f>('LCFS Values'!$E$3-$AA$4)/1000000*'LCFS Values'!B56*'LCFS Values'!$G$2*100</f>
        <v>202.70721351608003</v>
      </c>
      <c r="J56" s="4">
        <f>'RIN Values'!C56</f>
        <v>57.525000000000006</v>
      </c>
      <c r="K56" s="4">
        <f>'Fixed Credits Value'!B56</f>
        <v>100</v>
      </c>
      <c r="L56" s="4">
        <f t="shared" si="4"/>
        <v>343.5</v>
      </c>
      <c r="M56" s="4">
        <f>L56/'Feedstock Conversions'!B$24</f>
        <v>40.892857142857139</v>
      </c>
      <c r="O56" s="4">
        <f>'Fuel Values'!C56*100</f>
        <v>189.11</v>
      </c>
      <c r="P56" s="18">
        <f>('LCFS Values'!$E$3-AB$4)/1000000*'LCFS Values'!B56*'LCFS Values'!$G$2*100</f>
        <v>190.37196829199999</v>
      </c>
      <c r="Q56" s="4">
        <f>'RIN Values'!D56</f>
        <v>65.195000000000007</v>
      </c>
      <c r="R56" s="4">
        <f>'Fixed Credits Value'!B56</f>
        <v>100</v>
      </c>
      <c r="S56" s="4">
        <f>'Fixed Credits Value'!C56</f>
        <v>16</v>
      </c>
      <c r="T56" s="4">
        <f t="shared" si="7"/>
        <v>560.67696829199997</v>
      </c>
      <c r="U56" s="4">
        <f>T56/'Feedstock Conversions'!B$4</f>
        <v>69.99712463071161</v>
      </c>
      <c r="W56" s="4">
        <f t="shared" si="8"/>
        <v>120.89999999999998</v>
      </c>
      <c r="X56" s="4">
        <f t="shared" si="9"/>
        <v>348.41196829199998</v>
      </c>
      <c r="AA56" s="23">
        <v>18.600000000000001</v>
      </c>
      <c r="AB56" s="23"/>
      <c r="AE56" s="57">
        <f t="shared" si="0"/>
        <v>33.450000000000003</v>
      </c>
      <c r="AF56" s="4">
        <f>$AH56+'Rail Costs'!L56</f>
        <v>26.474333706606942</v>
      </c>
      <c r="AG56" s="4">
        <f>$AH56+'Rail Costs'!M56</f>
        <v>27.586500559910412</v>
      </c>
      <c r="AH56" s="4">
        <v>24.25</v>
      </c>
      <c r="AI56" s="4">
        <f>$AH56+'Rail Costs'!O56</f>
        <v>24.917300111982083</v>
      </c>
      <c r="AJ56" s="57">
        <f t="shared" si="1"/>
        <v>26.500000000000004</v>
      </c>
      <c r="AM56" s="4">
        <f>$L56-(AE56*'Feedstock Conversions'!$B$24)-'Rail Costs'!Q56</f>
        <v>58.752877160837549</v>
      </c>
      <c r="AN56" s="4">
        <f>$L56-(AF56*'Feedstock Conversions'!$B$24)-'Rail Costs'!R56</f>
        <v>117.76316378136465</v>
      </c>
      <c r="AO56" s="4">
        <f>$L56-(AG56*'Feedstock Conversions'!$B$24)-'Rail Costs'!S56</f>
        <v>108.5928818589046</v>
      </c>
      <c r="AP56" s="4">
        <f>$L56-(AH56*'Feedstock Conversions'!$B$24)-'Rail Costs'!T56</f>
        <v>136.21226396270242</v>
      </c>
      <c r="AQ56" s="4">
        <f>$L56-(AI56*'Feedstock Conversions'!$B$24)-'Rail Costs'!U56</f>
        <v>130.75628615356894</v>
      </c>
      <c r="AR56" s="4">
        <f>$L56-(AJ56*'Feedstock Conversions'!$B$24)-'Rail Costs'!V56</f>
        <v>116.59471675524289</v>
      </c>
      <c r="AT56" s="4">
        <f>$T56-(AM56-'Feedstock Conversions'!$B$4)-'Rail Costs'!Q56</f>
        <v>506.16696829199998</v>
      </c>
      <c r="AU56" s="4">
        <f>$T56-(AN56-'Feedstock Conversions'!$B$4)-'Rail Costs'!R56</f>
        <v>447.57137142749826</v>
      </c>
      <c r="AV56" s="4">
        <f>$T56-(AO56-'Feedstock Conversions'!$B$4)-'Rail Costs'!S56</f>
        <v>456.91357299524742</v>
      </c>
      <c r="AW56" s="4">
        <f>$T56-(AP56-'Feedstock Conversions'!$B$4)-'Rail Costs'!T56</f>
        <v>428.88696829200001</v>
      </c>
      <c r="AX56" s="4">
        <f>$T56-(AQ56-'Feedstock Conversions'!$B$4)-'Rail Costs'!U56</f>
        <v>434.49228923264951</v>
      </c>
      <c r="AY56" s="4">
        <f>$T56-(AR56-'Feedstock Conversions'!$B$4)-'Rail Costs'!V56</f>
        <v>447.78696829200004</v>
      </c>
      <c r="BH56">
        <f t="shared" si="2"/>
        <v>3</v>
      </c>
      <c r="BI56">
        <f t="shared" si="3"/>
        <v>2020</v>
      </c>
      <c r="BJ56">
        <f t="shared" si="6"/>
        <v>1</v>
      </c>
    </row>
    <row r="57" spans="1:62" x14ac:dyDescent="0.2">
      <c r="A57" s="11">
        <v>43854</v>
      </c>
      <c r="B57" s="4">
        <v>26.5</v>
      </c>
      <c r="C57" s="18">
        <f>UCO!B57</f>
        <v>26.5</v>
      </c>
      <c r="E57" s="4">
        <f>UCO!C57*'Feedstock Conversions'!B$24</f>
        <v>222.60000000000002</v>
      </c>
      <c r="F57" s="4">
        <f>UCO!C57*'Feedstock Conversions'!B$4</f>
        <v>212.26499999999999</v>
      </c>
      <c r="H57" s="4">
        <f>'Fuel Values'!B57-UCO!I57-UCO!J57-UCO!K57</f>
        <v>-21.898482753409979</v>
      </c>
      <c r="I57" s="18">
        <f>('LCFS Values'!$E$3-$AA$4)/1000000*'LCFS Values'!B57*'LCFS Values'!$G$2*100</f>
        <v>204.79848275340998</v>
      </c>
      <c r="J57" s="4">
        <f>'RIN Values'!C57</f>
        <v>60.599999999999994</v>
      </c>
      <c r="K57" s="4">
        <f>'Fixed Credits Value'!B57</f>
        <v>100</v>
      </c>
      <c r="L57" s="4">
        <f t="shared" si="4"/>
        <v>343.5</v>
      </c>
      <c r="M57" s="4">
        <f>L57/'Feedstock Conversions'!B$24</f>
        <v>40.892857142857139</v>
      </c>
      <c r="O57" s="4">
        <f>'Fuel Values'!C57*100</f>
        <v>181.28</v>
      </c>
      <c r="P57" s="18">
        <f>('LCFS Values'!$E$3-AB$4)/1000000*'LCFS Values'!B57*'LCFS Values'!$G$2*100</f>
        <v>192.33597852149998</v>
      </c>
      <c r="Q57" s="4">
        <f>'RIN Values'!D57</f>
        <v>68.679999999999993</v>
      </c>
      <c r="R57" s="4">
        <f>'Fixed Credits Value'!B57</f>
        <v>100</v>
      </c>
      <c r="S57" s="4">
        <f>'Fixed Credits Value'!C57</f>
        <v>16</v>
      </c>
      <c r="T57" s="4">
        <f t="shared" si="7"/>
        <v>558.29597852149993</v>
      </c>
      <c r="U57" s="4">
        <f>T57/'Feedstock Conversions'!B$4</f>
        <v>69.699872474594244</v>
      </c>
      <c r="W57" s="4">
        <f t="shared" si="8"/>
        <v>120.89999999999998</v>
      </c>
      <c r="X57" s="4">
        <f t="shared" si="9"/>
        <v>346.03097852149995</v>
      </c>
      <c r="AA57" s="23">
        <v>18.71</v>
      </c>
      <c r="AB57" s="23"/>
      <c r="AE57" s="57">
        <f t="shared" si="0"/>
        <v>33.450000000000003</v>
      </c>
      <c r="AF57" s="4">
        <f>$AH57+'Rail Costs'!L57</f>
        <v>26.474333706606942</v>
      </c>
      <c r="AG57" s="4">
        <f>$AH57+'Rail Costs'!M57</f>
        <v>27.586500559910412</v>
      </c>
      <c r="AH57" s="4">
        <v>24.25</v>
      </c>
      <c r="AI57" s="4">
        <f>$AH57+'Rail Costs'!O57</f>
        <v>24.917300111982083</v>
      </c>
      <c r="AJ57" s="57">
        <f t="shared" si="1"/>
        <v>26.500000000000004</v>
      </c>
      <c r="AM57" s="4">
        <f>$L57-(AE57*'Feedstock Conversions'!$B$24)-'Rail Costs'!Q57</f>
        <v>58.752877160837549</v>
      </c>
      <c r="AN57" s="4">
        <f>$L57-(AF57*'Feedstock Conversions'!$B$24)-'Rail Costs'!R57</f>
        <v>117.76316378136465</v>
      </c>
      <c r="AO57" s="4">
        <f>$L57-(AG57*'Feedstock Conversions'!$B$24)-'Rail Costs'!S57</f>
        <v>108.5928818589046</v>
      </c>
      <c r="AP57" s="4">
        <f>$L57-(AH57*'Feedstock Conversions'!$B$24)-'Rail Costs'!T57</f>
        <v>136.21226396270242</v>
      </c>
      <c r="AQ57" s="4">
        <f>$L57-(AI57*'Feedstock Conversions'!$B$24)-'Rail Costs'!U57</f>
        <v>130.75628615356894</v>
      </c>
      <c r="AR57" s="4">
        <f>$L57-(AJ57*'Feedstock Conversions'!$B$24)-'Rail Costs'!V57</f>
        <v>116.59471675524289</v>
      </c>
      <c r="AT57" s="4">
        <f>$T57-(AM57-'Feedstock Conversions'!$B$4)-'Rail Costs'!Q57</f>
        <v>503.78597852149994</v>
      </c>
      <c r="AU57" s="4">
        <f>$T57-(AN57-'Feedstock Conversions'!$B$4)-'Rail Costs'!R57</f>
        <v>445.19038165699823</v>
      </c>
      <c r="AV57" s="4">
        <f>$T57-(AO57-'Feedstock Conversions'!$B$4)-'Rail Costs'!S57</f>
        <v>454.53258322474738</v>
      </c>
      <c r="AW57" s="4">
        <f>$T57-(AP57-'Feedstock Conversions'!$B$4)-'Rail Costs'!T57</f>
        <v>426.50597852149997</v>
      </c>
      <c r="AX57" s="4">
        <f>$T57-(AQ57-'Feedstock Conversions'!$B$4)-'Rail Costs'!U57</f>
        <v>432.11129946214947</v>
      </c>
      <c r="AY57" s="4">
        <f>$T57-(AR57-'Feedstock Conversions'!$B$4)-'Rail Costs'!V57</f>
        <v>445.4059785215</v>
      </c>
      <c r="BH57">
        <f t="shared" si="2"/>
        <v>4</v>
      </c>
      <c r="BI57">
        <f t="shared" si="3"/>
        <v>2020</v>
      </c>
      <c r="BJ57">
        <f t="shared" si="6"/>
        <v>1</v>
      </c>
    </row>
    <row r="58" spans="1:62" x14ac:dyDescent="0.2">
      <c r="A58" s="11">
        <v>43861</v>
      </c>
      <c r="B58" s="4">
        <v>27.7</v>
      </c>
      <c r="C58" s="18">
        <f>UCO!B58</f>
        <v>27.7</v>
      </c>
      <c r="E58" s="4">
        <f>UCO!C58*'Feedstock Conversions'!B$24</f>
        <v>232.68</v>
      </c>
      <c r="F58" s="4">
        <f>UCO!C58*'Feedstock Conversions'!B$4</f>
        <v>221.87699999999998</v>
      </c>
      <c r="H58" s="4">
        <f>'Fuel Values'!B58-UCO!I58-UCO!J58-UCO!K58</f>
        <v>-29.693332581796994</v>
      </c>
      <c r="I58" s="18">
        <f>('LCFS Values'!$E$3-$AA$4)/1000000*'LCFS Values'!B58*'LCFS Values'!$G$2*100</f>
        <v>207.11833258179701</v>
      </c>
      <c r="J58" s="4">
        <f>'RIN Values'!C58</f>
        <v>66.074999999999989</v>
      </c>
      <c r="K58" s="4">
        <f>'Fixed Credits Value'!B58</f>
        <v>100</v>
      </c>
      <c r="L58" s="4">
        <f t="shared" si="4"/>
        <v>343.5</v>
      </c>
      <c r="M58" s="4">
        <f>L58/'Feedstock Conversions'!B$24</f>
        <v>40.892857142857139</v>
      </c>
      <c r="O58" s="4">
        <f>'Fuel Values'!C58*100</f>
        <v>168.26000000000002</v>
      </c>
      <c r="P58" s="18">
        <f>('LCFS Values'!$E$3-AB$4)/1000000*'LCFS Values'!B58*'LCFS Values'!$G$2*100</f>
        <v>194.51465963654999</v>
      </c>
      <c r="Q58" s="4">
        <f>'RIN Values'!D58</f>
        <v>74.884999999999991</v>
      </c>
      <c r="R58" s="4">
        <f>'Fixed Credits Value'!B58</f>
        <v>100</v>
      </c>
      <c r="S58" s="4">
        <f>'Fixed Credits Value'!C58</f>
        <v>16</v>
      </c>
      <c r="T58" s="4">
        <f t="shared" si="7"/>
        <v>553.65965963655003</v>
      </c>
      <c r="U58" s="4">
        <f>T58/'Feedstock Conversions'!B$4</f>
        <v>69.12105613440076</v>
      </c>
      <c r="W58" s="4">
        <f t="shared" si="8"/>
        <v>110.82</v>
      </c>
      <c r="X58" s="4">
        <f t="shared" si="9"/>
        <v>331.78265963655008</v>
      </c>
      <c r="AA58" s="23">
        <v>27.89</v>
      </c>
      <c r="AB58" s="23"/>
      <c r="AE58" s="57">
        <f t="shared" si="0"/>
        <v>33.450000000000003</v>
      </c>
      <c r="AF58" s="4">
        <f>$AH58+'Rail Costs'!L58</f>
        <v>26.474333706606942</v>
      </c>
      <c r="AG58" s="4">
        <f>$AH58+'Rail Costs'!M58</f>
        <v>27.586500559910412</v>
      </c>
      <c r="AH58" s="4">
        <v>24.25</v>
      </c>
      <c r="AI58" s="4">
        <f>$AH58+'Rail Costs'!O58</f>
        <v>24.917300111982083</v>
      </c>
      <c r="AJ58" s="57">
        <f t="shared" si="1"/>
        <v>26.500000000000004</v>
      </c>
      <c r="AM58" s="4">
        <f>$L58-(AE58*'Feedstock Conversions'!$B$24)-'Rail Costs'!Q58</f>
        <v>58.752877160837549</v>
      </c>
      <c r="AN58" s="4">
        <f>$L58-(AF58*'Feedstock Conversions'!$B$24)-'Rail Costs'!R58</f>
        <v>117.76316378136465</v>
      </c>
      <c r="AO58" s="4">
        <f>$L58-(AG58*'Feedstock Conversions'!$B$24)-'Rail Costs'!S58</f>
        <v>108.5928818589046</v>
      </c>
      <c r="AP58" s="4">
        <f>$L58-(AH58*'Feedstock Conversions'!$B$24)-'Rail Costs'!T58</f>
        <v>136.21226396270242</v>
      </c>
      <c r="AQ58" s="4">
        <f>$L58-(AI58*'Feedstock Conversions'!$B$24)-'Rail Costs'!U58</f>
        <v>130.75628615356894</v>
      </c>
      <c r="AR58" s="4">
        <f>$L58-(AJ58*'Feedstock Conversions'!$B$24)-'Rail Costs'!V58</f>
        <v>116.59471675524289</v>
      </c>
      <c r="AT58" s="4">
        <f>$T58-(AM58-'Feedstock Conversions'!$B$4)-'Rail Costs'!Q58</f>
        <v>499.14965963655004</v>
      </c>
      <c r="AU58" s="4">
        <f>$T58-(AN58-'Feedstock Conversions'!$B$4)-'Rail Costs'!R58</f>
        <v>440.55406277204833</v>
      </c>
      <c r="AV58" s="4">
        <f>$T58-(AO58-'Feedstock Conversions'!$B$4)-'Rail Costs'!S58</f>
        <v>449.89626433979748</v>
      </c>
      <c r="AW58" s="4">
        <f>$T58-(AP58-'Feedstock Conversions'!$B$4)-'Rail Costs'!T58</f>
        <v>421.86965963655007</v>
      </c>
      <c r="AX58" s="4">
        <f>$T58-(AQ58-'Feedstock Conversions'!$B$4)-'Rail Costs'!U58</f>
        <v>427.47498057719957</v>
      </c>
      <c r="AY58" s="4">
        <f>$T58-(AR58-'Feedstock Conversions'!$B$4)-'Rail Costs'!V58</f>
        <v>440.7696596365501</v>
      </c>
      <c r="BH58">
        <f t="shared" si="2"/>
        <v>5</v>
      </c>
      <c r="BI58">
        <f t="shared" si="3"/>
        <v>2020</v>
      </c>
      <c r="BJ58">
        <f t="shared" si="6"/>
        <v>1</v>
      </c>
    </row>
    <row r="59" spans="1:62" x14ac:dyDescent="0.2">
      <c r="A59" s="11">
        <v>43868</v>
      </c>
      <c r="B59" s="4">
        <v>28</v>
      </c>
      <c r="C59" s="18">
        <f>UCO!B59</f>
        <v>28</v>
      </c>
      <c r="E59" s="4">
        <f>UCO!C59*'Feedstock Conversions'!B$24</f>
        <v>235.20000000000002</v>
      </c>
      <c r="F59" s="4">
        <f>UCO!C59*'Feedstock Conversions'!B$4</f>
        <v>224.28</v>
      </c>
      <c r="H59" s="4">
        <f>'Fuel Values'!B59-UCO!I59-UCO!J59-UCO!K59</f>
        <v>-38.41914377243998</v>
      </c>
      <c r="I59" s="18">
        <f>('LCFS Values'!$E$3-$AA$4)/1000000*'LCFS Values'!B59*'LCFS Values'!$G$2*100</f>
        <v>210.29414377243998</v>
      </c>
      <c r="J59" s="4">
        <f>'RIN Values'!C59</f>
        <v>71.625</v>
      </c>
      <c r="K59" s="4">
        <f>'Fixed Credits Value'!B59</f>
        <v>100</v>
      </c>
      <c r="L59" s="4">
        <f t="shared" si="4"/>
        <v>343.5</v>
      </c>
      <c r="M59" s="4">
        <f>L59/'Feedstock Conversions'!B$24</f>
        <v>40.892857142857139</v>
      </c>
      <c r="O59" s="4">
        <f>'Fuel Values'!C59*100</f>
        <v>163.32</v>
      </c>
      <c r="P59" s="18">
        <f>('LCFS Values'!$E$3-AB$4)/1000000*'LCFS Values'!B59*'LCFS Values'!$G$2*100</f>
        <v>197.49721470599997</v>
      </c>
      <c r="Q59" s="4">
        <f>'RIN Values'!D59</f>
        <v>81.174999999999997</v>
      </c>
      <c r="R59" s="4">
        <f>'Fixed Credits Value'!B59</f>
        <v>100</v>
      </c>
      <c r="S59" s="4">
        <f>'Fixed Credits Value'!C59</f>
        <v>16</v>
      </c>
      <c r="T59" s="4">
        <f t="shared" si="7"/>
        <v>557.99221470599991</v>
      </c>
      <c r="U59" s="4">
        <f>T59/'Feedstock Conversions'!B$4</f>
        <v>69.66194940149812</v>
      </c>
      <c r="W59" s="4">
        <f t="shared" si="8"/>
        <v>108.29999999999998</v>
      </c>
      <c r="X59" s="4">
        <f t="shared" si="9"/>
        <v>333.71221470599994</v>
      </c>
      <c r="AA59" s="23">
        <v>25.91</v>
      </c>
      <c r="AB59" s="23"/>
      <c r="AE59" s="57">
        <f t="shared" si="0"/>
        <v>33.450000000000003</v>
      </c>
      <c r="AF59" s="4">
        <f>$AH59+'Rail Costs'!L59</f>
        <v>26.474333706606942</v>
      </c>
      <c r="AG59" s="4">
        <f>$AH59+'Rail Costs'!M59</f>
        <v>27.586500559910412</v>
      </c>
      <c r="AH59" s="4">
        <v>24.25</v>
      </c>
      <c r="AI59" s="4">
        <f>$AH59+'Rail Costs'!O59</f>
        <v>24.917300111982083</v>
      </c>
      <c r="AJ59" s="57">
        <f t="shared" si="1"/>
        <v>26.500000000000004</v>
      </c>
      <c r="AM59" s="4">
        <f>$L59-(AE59*'Feedstock Conversions'!$B$24)-'Rail Costs'!Q59</f>
        <v>58.752877160837549</v>
      </c>
      <c r="AN59" s="4">
        <f>$L59-(AF59*'Feedstock Conversions'!$B$24)-'Rail Costs'!R59</f>
        <v>117.76316378136465</v>
      </c>
      <c r="AO59" s="4">
        <f>$L59-(AG59*'Feedstock Conversions'!$B$24)-'Rail Costs'!S59</f>
        <v>108.5928818589046</v>
      </c>
      <c r="AP59" s="4">
        <f>$L59-(AH59*'Feedstock Conversions'!$B$24)-'Rail Costs'!T59</f>
        <v>136.21226396270242</v>
      </c>
      <c r="AQ59" s="4">
        <f>$L59-(AI59*'Feedstock Conversions'!$B$24)-'Rail Costs'!U59</f>
        <v>130.75628615356894</v>
      </c>
      <c r="AR59" s="4">
        <f>$L59-(AJ59*'Feedstock Conversions'!$B$24)-'Rail Costs'!V59</f>
        <v>116.59471675524289</v>
      </c>
      <c r="AT59" s="4">
        <f>$T59-(AM59-'Feedstock Conversions'!$B$4)-'Rail Costs'!Q59</f>
        <v>503.48221470599992</v>
      </c>
      <c r="AU59" s="4">
        <f>$T59-(AN59-'Feedstock Conversions'!$B$4)-'Rail Costs'!R59</f>
        <v>444.88661784149821</v>
      </c>
      <c r="AV59" s="4">
        <f>$T59-(AO59-'Feedstock Conversions'!$B$4)-'Rail Costs'!S59</f>
        <v>454.22881940924736</v>
      </c>
      <c r="AW59" s="4">
        <f>$T59-(AP59-'Feedstock Conversions'!$B$4)-'Rail Costs'!T59</f>
        <v>426.20221470599995</v>
      </c>
      <c r="AX59" s="4">
        <f>$T59-(AQ59-'Feedstock Conversions'!$B$4)-'Rail Costs'!U59</f>
        <v>431.80753564664946</v>
      </c>
      <c r="AY59" s="4">
        <f>$T59-(AR59-'Feedstock Conversions'!$B$4)-'Rail Costs'!V59</f>
        <v>445.10221470599998</v>
      </c>
      <c r="BH59">
        <f t="shared" si="2"/>
        <v>6</v>
      </c>
      <c r="BI59">
        <f t="shared" si="3"/>
        <v>2020</v>
      </c>
      <c r="BJ59">
        <f t="shared" si="6"/>
        <v>2</v>
      </c>
    </row>
    <row r="60" spans="1:62" x14ac:dyDescent="0.2">
      <c r="A60" s="11">
        <v>43875</v>
      </c>
      <c r="B60" s="4">
        <v>28</v>
      </c>
      <c r="C60" s="18">
        <f>UCO!B60</f>
        <v>28</v>
      </c>
      <c r="E60" s="4">
        <f>UCO!C60*'Feedstock Conversions'!B$24</f>
        <v>235.20000000000002</v>
      </c>
      <c r="F60" s="4">
        <f>UCO!C60*'Feedstock Conversions'!B$4</f>
        <v>224.28</v>
      </c>
      <c r="H60" s="4">
        <f>'Fuel Values'!B60-UCO!I60-UCO!J60-UCO!K60</f>
        <v>-45.005726941439974</v>
      </c>
      <c r="I60" s="18">
        <f>('LCFS Values'!$E$3-$AA$4)/1000000*'LCFS Values'!B60*'LCFS Values'!$G$2*100</f>
        <v>205.43072694143999</v>
      </c>
      <c r="J60" s="4">
        <f>'RIN Values'!C60</f>
        <v>72.675000000000011</v>
      </c>
      <c r="K60" s="4">
        <f>'Fixed Credits Value'!B60</f>
        <v>100</v>
      </c>
      <c r="L60" s="4">
        <f t="shared" si="4"/>
        <v>333.1</v>
      </c>
      <c r="M60" s="4">
        <f>L60/'Feedstock Conversions'!B$24</f>
        <v>39.654761904761905</v>
      </c>
      <c r="O60" s="4">
        <f>'Fuel Values'!C60*100</f>
        <v>166.78</v>
      </c>
      <c r="P60" s="18">
        <f>('LCFS Values'!$E$3-AB$4)/1000000*'LCFS Values'!B60*'LCFS Values'!$G$2*100</f>
        <v>192.92974905599999</v>
      </c>
      <c r="Q60" s="4">
        <f>'RIN Values'!D60</f>
        <v>82.365000000000009</v>
      </c>
      <c r="R60" s="4">
        <f>'Fixed Credits Value'!B60</f>
        <v>100</v>
      </c>
      <c r="S60" s="4">
        <f>'Fixed Credits Value'!C60</f>
        <v>16</v>
      </c>
      <c r="T60" s="4">
        <f t="shared" si="7"/>
        <v>558.07474905599997</v>
      </c>
      <c r="U60" s="4">
        <f>T60/'Feedstock Conversions'!B$4</f>
        <v>69.672253315355803</v>
      </c>
      <c r="W60" s="4">
        <f t="shared" si="8"/>
        <v>97.9</v>
      </c>
      <c r="X60" s="4">
        <f t="shared" si="9"/>
        <v>333.794749056</v>
      </c>
      <c r="AA60" s="23">
        <v>14.7</v>
      </c>
      <c r="AB60" s="23"/>
      <c r="AE60" s="57">
        <f t="shared" si="0"/>
        <v>33.450000000000003</v>
      </c>
      <c r="AF60" s="4">
        <f>$AH60+'Rail Costs'!L60</f>
        <v>26.474333706606942</v>
      </c>
      <c r="AG60" s="4">
        <f>$AH60+'Rail Costs'!M60</f>
        <v>27.586500559910412</v>
      </c>
      <c r="AH60" s="4">
        <v>24.25</v>
      </c>
      <c r="AI60" s="4">
        <f>$AH60+'Rail Costs'!O60</f>
        <v>24.917300111982083</v>
      </c>
      <c r="AJ60" s="57">
        <f t="shared" si="1"/>
        <v>26.500000000000004</v>
      </c>
      <c r="AM60" s="4">
        <f>$L60-(AE60*'Feedstock Conversions'!$B$24)-'Rail Costs'!Q60</f>
        <v>48.352877160837572</v>
      </c>
      <c r="AN60" s="4">
        <f>$L60-(AF60*'Feedstock Conversions'!$B$24)-'Rail Costs'!R60</f>
        <v>107.36316378136468</v>
      </c>
      <c r="AO60" s="4">
        <f>$L60-(AG60*'Feedstock Conversions'!$B$24)-'Rail Costs'!S60</f>
        <v>98.192881858904627</v>
      </c>
      <c r="AP60" s="4">
        <f>$L60-(AH60*'Feedstock Conversions'!$B$24)-'Rail Costs'!T60</f>
        <v>125.81226396270245</v>
      </c>
      <c r="AQ60" s="4">
        <f>$L60-(AI60*'Feedstock Conversions'!$B$24)-'Rail Costs'!U60</f>
        <v>120.35628615356897</v>
      </c>
      <c r="AR60" s="4">
        <f>$L60-(AJ60*'Feedstock Conversions'!$B$24)-'Rail Costs'!V60</f>
        <v>106.19471675524291</v>
      </c>
      <c r="AT60" s="4">
        <f>$T60-(AM60-'Feedstock Conversions'!$B$4)-'Rail Costs'!Q60</f>
        <v>513.96474905599996</v>
      </c>
      <c r="AU60" s="4">
        <f>$T60-(AN60-'Feedstock Conversions'!$B$4)-'Rail Costs'!R60</f>
        <v>455.36915219149824</v>
      </c>
      <c r="AV60" s="4">
        <f>$T60-(AO60-'Feedstock Conversions'!$B$4)-'Rail Costs'!S60</f>
        <v>464.7113537592474</v>
      </c>
      <c r="AW60" s="4">
        <f>$T60-(AP60-'Feedstock Conversions'!$B$4)-'Rail Costs'!T60</f>
        <v>436.68474905599999</v>
      </c>
      <c r="AX60" s="4">
        <f>$T60-(AQ60-'Feedstock Conversions'!$B$4)-'Rail Costs'!U60</f>
        <v>442.29006999664949</v>
      </c>
      <c r="AY60" s="4">
        <f>$T60-(AR60-'Feedstock Conversions'!$B$4)-'Rail Costs'!V60</f>
        <v>455.58474905600002</v>
      </c>
      <c r="BH60">
        <f t="shared" si="2"/>
        <v>7</v>
      </c>
      <c r="BI60">
        <f t="shared" si="3"/>
        <v>2020</v>
      </c>
      <c r="BJ60">
        <f t="shared" si="6"/>
        <v>2</v>
      </c>
    </row>
    <row r="61" spans="1:62" x14ac:dyDescent="0.2">
      <c r="A61" s="11">
        <v>43882</v>
      </c>
      <c r="B61" s="4">
        <v>28.25</v>
      </c>
      <c r="C61" s="18">
        <f>UCO!B61</f>
        <v>28.25</v>
      </c>
      <c r="E61" s="4">
        <f>UCO!C61*'Feedstock Conversions'!B$24</f>
        <v>237.3</v>
      </c>
      <c r="F61" s="4">
        <f>UCO!C61*'Feedstock Conversions'!B$4</f>
        <v>226.2825</v>
      </c>
      <c r="H61" s="4">
        <f>'Fuel Values'!B61-UCO!I61-UCO!J61-UCO!K61</f>
        <v>-53.731219328050003</v>
      </c>
      <c r="I61" s="18">
        <f>('LCFS Values'!$E$3-$AA$4)/1000000*'LCFS Values'!B61*'LCFS Values'!$G$2*100</f>
        <v>202.07496932805</v>
      </c>
      <c r="J61" s="4">
        <f>'RIN Values'!C61</f>
        <v>71.15625</v>
      </c>
      <c r="K61" s="4">
        <f>'Fixed Credits Value'!B61</f>
        <v>100</v>
      </c>
      <c r="L61" s="4">
        <f t="shared" si="4"/>
        <v>319.5</v>
      </c>
      <c r="M61" s="4">
        <f>L61/'Feedstock Conversions'!B$24</f>
        <v>38.035714285714285</v>
      </c>
      <c r="O61" s="4">
        <f>'Fuel Values'!C61*100</f>
        <v>170.09</v>
      </c>
      <c r="P61" s="18">
        <f>('LCFS Values'!$E$3-AB$4)/1000000*'LCFS Values'!B61*'LCFS Values'!$G$2*100</f>
        <v>189.77819775750001</v>
      </c>
      <c r="Q61" s="4">
        <f>'RIN Values'!D61</f>
        <v>80.643749999999997</v>
      </c>
      <c r="R61" s="4">
        <f>'Fixed Credits Value'!B61</f>
        <v>100</v>
      </c>
      <c r="S61" s="4">
        <f>'Fixed Credits Value'!C61</f>
        <v>16</v>
      </c>
      <c r="T61" s="4">
        <f t="shared" si="7"/>
        <v>556.51194775750002</v>
      </c>
      <c r="U61" s="4">
        <f>T61/'Feedstock Conversions'!B$4</f>
        <v>69.477147035892642</v>
      </c>
      <c r="W61" s="4">
        <f t="shared" si="8"/>
        <v>82.199999999999989</v>
      </c>
      <c r="X61" s="4">
        <f t="shared" si="9"/>
        <v>330.2294477575</v>
      </c>
      <c r="AA61" s="23">
        <v>18.22</v>
      </c>
      <c r="AB61" s="23"/>
      <c r="AE61" s="57">
        <f t="shared" si="0"/>
        <v>34.950000000000003</v>
      </c>
      <c r="AF61" s="4">
        <f>$AH61+'Rail Costs'!L61</f>
        <v>27.974333706606942</v>
      </c>
      <c r="AG61" s="4">
        <f>$AH61+'Rail Costs'!M61</f>
        <v>29.086500559910412</v>
      </c>
      <c r="AH61" s="4">
        <v>25.75</v>
      </c>
      <c r="AI61" s="4">
        <f>$AH61+'Rail Costs'!O61</f>
        <v>26.417300111982083</v>
      </c>
      <c r="AJ61" s="57">
        <f t="shared" si="1"/>
        <v>28.000000000000004</v>
      </c>
      <c r="AM61" s="4">
        <f>$L61-(AE61*'Feedstock Conversions'!$B$24)-'Rail Costs'!Q61</f>
        <v>22.152877160837527</v>
      </c>
      <c r="AN61" s="4">
        <f>$L61-(AF61*'Feedstock Conversions'!$B$24)-'Rail Costs'!R61</f>
        <v>81.163163781364659</v>
      </c>
      <c r="AO61" s="4">
        <f>$L61-(AG61*'Feedstock Conversions'!$B$24)-'Rail Costs'!S61</f>
        <v>71.992881858904582</v>
      </c>
      <c r="AP61" s="4">
        <f>$L61-(AH61*'Feedstock Conversions'!$B$24)-'Rail Costs'!T61</f>
        <v>99.612263962702428</v>
      </c>
      <c r="AQ61" s="4">
        <f>$L61-(AI61*'Feedstock Conversions'!$B$24)-'Rail Costs'!U61</f>
        <v>94.156286153568928</v>
      </c>
      <c r="AR61" s="4">
        <f>$L61-(AJ61*'Feedstock Conversions'!$B$24)-'Rail Costs'!V61</f>
        <v>79.994716755242891</v>
      </c>
      <c r="AT61" s="4">
        <f>$T61-(AM61-'Feedstock Conversions'!$B$4)-'Rail Costs'!Q61</f>
        <v>538.60194775750006</v>
      </c>
      <c r="AU61" s="4">
        <f>$T61-(AN61-'Feedstock Conversions'!$B$4)-'Rail Costs'!R61</f>
        <v>480.00635089299834</v>
      </c>
      <c r="AV61" s="4">
        <f>$T61-(AO61-'Feedstock Conversions'!$B$4)-'Rail Costs'!S61</f>
        <v>489.3485524607475</v>
      </c>
      <c r="AW61" s="4">
        <f>$T61-(AP61-'Feedstock Conversions'!$B$4)-'Rail Costs'!T61</f>
        <v>461.32194775750008</v>
      </c>
      <c r="AX61" s="4">
        <f>$T61-(AQ61-'Feedstock Conversions'!$B$4)-'Rail Costs'!U61</f>
        <v>466.92726869814959</v>
      </c>
      <c r="AY61" s="4">
        <f>$T61-(AR61-'Feedstock Conversions'!$B$4)-'Rail Costs'!V61</f>
        <v>480.22194775750012</v>
      </c>
      <c r="BH61">
        <f t="shared" si="2"/>
        <v>8</v>
      </c>
      <c r="BI61">
        <f t="shared" si="3"/>
        <v>2020</v>
      </c>
      <c r="BJ61">
        <f t="shared" si="6"/>
        <v>2</v>
      </c>
    </row>
    <row r="62" spans="1:62" x14ac:dyDescent="0.2">
      <c r="A62" s="11">
        <v>43889</v>
      </c>
      <c r="B62" s="4">
        <v>28.5</v>
      </c>
      <c r="C62" s="18">
        <f>UCO!B62</f>
        <v>28.5</v>
      </c>
      <c r="E62" s="4">
        <f>UCO!C62*'Feedstock Conversions'!B$24</f>
        <v>239.4</v>
      </c>
      <c r="F62" s="4">
        <f>UCO!C62*'Feedstock Conversions'!B$4</f>
        <v>228.285</v>
      </c>
      <c r="H62" s="4">
        <f>'Fuel Values'!B62-UCO!I62-UCO!J62-UCO!K62</f>
        <v>-50.12823676395999</v>
      </c>
      <c r="I62" s="18">
        <f>('LCFS Values'!$E$3-$AA$4)/1000000*'LCFS Values'!B62*'LCFS Values'!$G$2*100</f>
        <v>200.17823676396</v>
      </c>
      <c r="J62" s="4">
        <f>'RIN Values'!C62</f>
        <v>75.449999999999989</v>
      </c>
      <c r="K62" s="4">
        <f>'Fixed Credits Value'!B62</f>
        <v>100</v>
      </c>
      <c r="L62" s="4">
        <f t="shared" si="4"/>
        <v>325.5</v>
      </c>
      <c r="M62" s="4">
        <f>L62/'Feedstock Conversions'!B$24</f>
        <v>38.75</v>
      </c>
      <c r="O62" s="4">
        <f>'Fuel Values'!C62*100</f>
        <v>154.22</v>
      </c>
      <c r="P62" s="18">
        <f>('LCFS Values'!$E$3-AB$4)/1000000*'LCFS Values'!B62*'LCFS Values'!$G$2*100</f>
        <v>187.99688615400001</v>
      </c>
      <c r="Q62" s="4">
        <f>'RIN Values'!D62</f>
        <v>85.509999999999991</v>
      </c>
      <c r="R62" s="4">
        <f>'Fixed Credits Value'!B62</f>
        <v>100</v>
      </c>
      <c r="S62" s="4">
        <f>'Fixed Credits Value'!C62</f>
        <v>16</v>
      </c>
      <c r="T62" s="4">
        <f t="shared" si="7"/>
        <v>543.726886154</v>
      </c>
      <c r="U62" s="4">
        <f>T62/'Feedstock Conversions'!B$4</f>
        <v>67.881009507365789</v>
      </c>
      <c r="W62" s="4">
        <f t="shared" si="8"/>
        <v>86.1</v>
      </c>
      <c r="X62" s="4">
        <f t="shared" si="9"/>
        <v>315.44188615400003</v>
      </c>
      <c r="AA62" s="23">
        <v>22.81</v>
      </c>
      <c r="AB62" s="23"/>
      <c r="AE62" s="57">
        <f t="shared" si="0"/>
        <v>35.200000000000003</v>
      </c>
      <c r="AF62" s="4">
        <f>$AH62+'Rail Costs'!L62</f>
        <v>28.224333706606942</v>
      </c>
      <c r="AG62" s="4">
        <f>$AH62+'Rail Costs'!M62</f>
        <v>29.336500559910412</v>
      </c>
      <c r="AH62" s="4">
        <v>26</v>
      </c>
      <c r="AI62" s="4">
        <f>$AH62+'Rail Costs'!O62</f>
        <v>26.667300111982083</v>
      </c>
      <c r="AJ62" s="57">
        <f t="shared" si="1"/>
        <v>28.250000000000004</v>
      </c>
      <c r="AM62" s="4">
        <f>$L62-(AE62*'Feedstock Conversions'!$B$24)-'Rail Costs'!Q62</f>
        <v>26.052877160837504</v>
      </c>
      <c r="AN62" s="4">
        <f>$L62-(AF62*'Feedstock Conversions'!$B$24)-'Rail Costs'!R62</f>
        <v>85.063163781364665</v>
      </c>
      <c r="AO62" s="4">
        <f>$L62-(AG62*'Feedstock Conversions'!$B$24)-'Rail Costs'!S62</f>
        <v>75.892881858904587</v>
      </c>
      <c r="AP62" s="4">
        <f>$L62-(AH62*'Feedstock Conversions'!$B$24)-'Rail Costs'!T62</f>
        <v>103.51226396270243</v>
      </c>
      <c r="AQ62" s="4">
        <f>$L62-(AI62*'Feedstock Conversions'!$B$24)-'Rail Costs'!U62</f>
        <v>98.056286153568934</v>
      </c>
      <c r="AR62" s="4">
        <f>$L62-(AJ62*'Feedstock Conversions'!$B$24)-'Rail Costs'!V62</f>
        <v>83.894716755242897</v>
      </c>
      <c r="AT62" s="4">
        <f>$T62-(AM62-'Feedstock Conversions'!$B$4)-'Rail Costs'!Q62</f>
        <v>521.91688615400005</v>
      </c>
      <c r="AU62" s="4">
        <f>$T62-(AN62-'Feedstock Conversions'!$B$4)-'Rail Costs'!R62</f>
        <v>463.32128928949828</v>
      </c>
      <c r="AV62" s="4">
        <f>$T62-(AO62-'Feedstock Conversions'!$B$4)-'Rail Costs'!S62</f>
        <v>472.6634908572475</v>
      </c>
      <c r="AW62" s="4">
        <f>$T62-(AP62-'Feedstock Conversions'!$B$4)-'Rail Costs'!T62</f>
        <v>444.63688615400002</v>
      </c>
      <c r="AX62" s="4">
        <f>$T62-(AQ62-'Feedstock Conversions'!$B$4)-'Rail Costs'!U62</f>
        <v>450.24220709464953</v>
      </c>
      <c r="AY62" s="4">
        <f>$T62-(AR62-'Feedstock Conversions'!$B$4)-'Rail Costs'!V62</f>
        <v>463.53688615400006</v>
      </c>
      <c r="BH62">
        <f t="shared" si="2"/>
        <v>9</v>
      </c>
      <c r="BI62">
        <f t="shared" si="3"/>
        <v>2020</v>
      </c>
      <c r="BJ62">
        <f t="shared" si="6"/>
        <v>2</v>
      </c>
    </row>
    <row r="63" spans="1:62" x14ac:dyDescent="0.2">
      <c r="A63" s="11">
        <v>43896</v>
      </c>
      <c r="B63" s="4">
        <v>28.5</v>
      </c>
      <c r="C63" s="18">
        <f>UCO!B63</f>
        <v>28.5</v>
      </c>
      <c r="E63" s="4">
        <f>UCO!C63*'Feedstock Conversions'!B$24</f>
        <v>239.4</v>
      </c>
      <c r="F63" s="4">
        <f>UCO!C63*'Feedstock Conversions'!B$4</f>
        <v>228.285</v>
      </c>
      <c r="H63" s="4">
        <f>'Fuel Values'!B63-UCO!I63-UCO!J63-UCO!K63</f>
        <v>-48.944800287920003</v>
      </c>
      <c r="I63" s="18">
        <f>('LCFS Values'!$E$3-$AA$4)/1000000*'LCFS Values'!B63*'LCFS Values'!$G$2*100</f>
        <v>205.81980028792</v>
      </c>
      <c r="J63" s="4">
        <f>'RIN Values'!C63</f>
        <v>74.625</v>
      </c>
      <c r="K63" s="4">
        <f>'Fixed Credits Value'!B63</f>
        <v>100</v>
      </c>
      <c r="L63" s="4">
        <f t="shared" si="4"/>
        <v>331.5</v>
      </c>
      <c r="M63" s="4">
        <f>L63/'Feedstock Conversions'!B$24</f>
        <v>39.464285714285715</v>
      </c>
      <c r="O63" s="4">
        <f>'Fuel Values'!C63*100</f>
        <v>149.04999999999998</v>
      </c>
      <c r="P63" s="18">
        <f>('LCFS Values'!$E$3-AB$4)/1000000*'LCFS Values'!B63*'LCFS Values'!$G$2*100</f>
        <v>193.29514630799997</v>
      </c>
      <c r="Q63" s="4">
        <f>'RIN Values'!D63</f>
        <v>84.575000000000003</v>
      </c>
      <c r="R63" s="4">
        <f>'Fixed Credits Value'!B63</f>
        <v>100</v>
      </c>
      <c r="S63" s="4">
        <f>'Fixed Credits Value'!C63</f>
        <v>16</v>
      </c>
      <c r="T63" s="4">
        <f t="shared" si="7"/>
        <v>542.92014630799997</v>
      </c>
      <c r="U63" s="4">
        <f>T63/'Feedstock Conversions'!B$4</f>
        <v>67.780292922347058</v>
      </c>
      <c r="W63" s="4">
        <f t="shared" si="8"/>
        <v>92.1</v>
      </c>
      <c r="X63" s="4">
        <f t="shared" si="9"/>
        <v>314.635146308</v>
      </c>
      <c r="AA63" s="23">
        <v>27.05</v>
      </c>
      <c r="AB63" s="23"/>
      <c r="AE63" s="57">
        <f t="shared" si="0"/>
        <v>35.200000000000003</v>
      </c>
      <c r="AF63" s="4">
        <f>$AH63+'Rail Costs'!L63</f>
        <v>28.224333706606942</v>
      </c>
      <c r="AG63" s="4">
        <f>$AH63+'Rail Costs'!M63</f>
        <v>29.336500559910412</v>
      </c>
      <c r="AH63" s="4">
        <v>26</v>
      </c>
      <c r="AI63" s="4">
        <f>$AH63+'Rail Costs'!O63</f>
        <v>26.667300111982083</v>
      </c>
      <c r="AJ63" s="57">
        <f t="shared" si="1"/>
        <v>28.250000000000004</v>
      </c>
      <c r="AM63" s="4">
        <f>$L63-(AE63*'Feedstock Conversions'!$B$24)-'Rail Costs'!Q63</f>
        <v>32.052877160837504</v>
      </c>
      <c r="AN63" s="4">
        <f>$L63-(AF63*'Feedstock Conversions'!$B$24)-'Rail Costs'!R63</f>
        <v>91.063163781364665</v>
      </c>
      <c r="AO63" s="4">
        <f>$L63-(AG63*'Feedstock Conversions'!$B$24)-'Rail Costs'!S63</f>
        <v>81.892881858904587</v>
      </c>
      <c r="AP63" s="4">
        <f>$L63-(AH63*'Feedstock Conversions'!$B$24)-'Rail Costs'!T63</f>
        <v>109.51226396270243</v>
      </c>
      <c r="AQ63" s="4">
        <f>$L63-(AI63*'Feedstock Conversions'!$B$24)-'Rail Costs'!U63</f>
        <v>104.05628615356893</v>
      </c>
      <c r="AR63" s="4">
        <f>$L63-(AJ63*'Feedstock Conversions'!$B$24)-'Rail Costs'!V63</f>
        <v>89.894716755242897</v>
      </c>
      <c r="AT63" s="4">
        <f>$T63-(AM63-'Feedstock Conversions'!$B$4)-'Rail Costs'!Q63</f>
        <v>515.11014630800003</v>
      </c>
      <c r="AU63" s="4">
        <f>$T63-(AN63-'Feedstock Conversions'!$B$4)-'Rail Costs'!R63</f>
        <v>456.51454944349825</v>
      </c>
      <c r="AV63" s="4">
        <f>$T63-(AO63-'Feedstock Conversions'!$B$4)-'Rail Costs'!S63</f>
        <v>465.85675101124747</v>
      </c>
      <c r="AW63" s="4">
        <f>$T63-(AP63-'Feedstock Conversions'!$B$4)-'Rail Costs'!T63</f>
        <v>437.830146308</v>
      </c>
      <c r="AX63" s="4">
        <f>$T63-(AQ63-'Feedstock Conversions'!$B$4)-'Rail Costs'!U63</f>
        <v>443.4354672486495</v>
      </c>
      <c r="AY63" s="4">
        <f>$T63-(AR63-'Feedstock Conversions'!$B$4)-'Rail Costs'!V63</f>
        <v>456.73014630800003</v>
      </c>
      <c r="BH63">
        <f t="shared" si="2"/>
        <v>10</v>
      </c>
      <c r="BI63">
        <f t="shared" si="3"/>
        <v>2020</v>
      </c>
      <c r="BJ63">
        <f t="shared" si="6"/>
        <v>3</v>
      </c>
    </row>
    <row r="64" spans="1:62" x14ac:dyDescent="0.2">
      <c r="A64" s="11">
        <v>43903</v>
      </c>
      <c r="B64" s="4">
        <v>28.5</v>
      </c>
      <c r="C64" s="18">
        <f>UCO!B64</f>
        <v>28.5</v>
      </c>
      <c r="E64" s="4">
        <f>UCO!C64*'Feedstock Conversions'!B$24</f>
        <v>239.4</v>
      </c>
      <c r="F64" s="4">
        <f>UCO!C64*'Feedstock Conversions'!B$4</f>
        <v>228.285</v>
      </c>
      <c r="H64" s="4">
        <f>'Fuel Values'!B64-UCO!I64-UCO!J64-UCO!K64</f>
        <v>-43.895871832980021</v>
      </c>
      <c r="I64" s="18">
        <f>('LCFS Values'!$E$3-$AA$4)/1000000*'LCFS Values'!B64*'LCFS Values'!$G$2*100</f>
        <v>202.22087183298001</v>
      </c>
      <c r="J64" s="4">
        <f>'RIN Values'!C64</f>
        <v>75.375</v>
      </c>
      <c r="K64" s="4">
        <f>'Fixed Credits Value'!B64</f>
        <v>100</v>
      </c>
      <c r="L64" s="4">
        <f t="shared" si="4"/>
        <v>333.70000000000005</v>
      </c>
      <c r="M64" s="4">
        <f>L64/'Feedstock Conversions'!B$24</f>
        <v>39.726190476190482</v>
      </c>
      <c r="O64" s="4">
        <f>'Fuel Values'!C64*100</f>
        <v>119.96</v>
      </c>
      <c r="P64" s="18">
        <f>('LCFS Values'!$E$3-AB$4)/1000000*'LCFS Values'!B64*'LCFS Values'!$G$2*100</f>
        <v>189.91522172699999</v>
      </c>
      <c r="Q64" s="4">
        <f>'RIN Values'!D64</f>
        <v>85.424999999999997</v>
      </c>
      <c r="R64" s="4">
        <f>'Fixed Credits Value'!B64</f>
        <v>100</v>
      </c>
      <c r="S64" s="4">
        <f>'Fixed Credits Value'!C64</f>
        <v>16</v>
      </c>
      <c r="T64" s="4">
        <f t="shared" si="7"/>
        <v>511.30022172699995</v>
      </c>
      <c r="U64" s="4">
        <f>T64/'Feedstock Conversions'!B$4</f>
        <v>63.832736794881392</v>
      </c>
      <c r="W64" s="4">
        <f t="shared" si="8"/>
        <v>94.30000000000004</v>
      </c>
      <c r="X64" s="4">
        <f t="shared" si="9"/>
        <v>283.01522172699993</v>
      </c>
      <c r="AA64" s="23">
        <v>21.27</v>
      </c>
      <c r="AB64" s="23"/>
      <c r="AE64" s="57">
        <f t="shared" si="0"/>
        <v>35.200000000000003</v>
      </c>
      <c r="AF64" s="4">
        <f>$AH64+'Rail Costs'!L64</f>
        <v>28.224333706606942</v>
      </c>
      <c r="AG64" s="4">
        <f>$AH64+'Rail Costs'!M64</f>
        <v>29.336500559910412</v>
      </c>
      <c r="AH64" s="4">
        <v>26</v>
      </c>
      <c r="AI64" s="4">
        <f>$AH64+'Rail Costs'!O64</f>
        <v>26.667300111982083</v>
      </c>
      <c r="AJ64" s="57">
        <f t="shared" si="1"/>
        <v>28.250000000000004</v>
      </c>
      <c r="AM64" s="4">
        <f>$L64-(AE64*'Feedstock Conversions'!$B$24)-'Rail Costs'!Q64</f>
        <v>34.252877160837549</v>
      </c>
      <c r="AN64" s="4">
        <f>$L64-(AF64*'Feedstock Conversions'!$B$24)-'Rail Costs'!R64</f>
        <v>93.26316378136471</v>
      </c>
      <c r="AO64" s="4">
        <f>$L64-(AG64*'Feedstock Conversions'!$B$24)-'Rail Costs'!S64</f>
        <v>84.092881858904633</v>
      </c>
      <c r="AP64" s="4">
        <f>$L64-(AH64*'Feedstock Conversions'!$B$24)-'Rail Costs'!T64</f>
        <v>111.71226396270248</v>
      </c>
      <c r="AQ64" s="4">
        <f>$L64-(AI64*'Feedstock Conversions'!$B$24)-'Rail Costs'!U64</f>
        <v>106.25628615356898</v>
      </c>
      <c r="AR64" s="4">
        <f>$L64-(AJ64*'Feedstock Conversions'!$B$24)-'Rail Costs'!V64</f>
        <v>92.094716755242942</v>
      </c>
      <c r="AT64" s="4">
        <f>$T64-(AM64-'Feedstock Conversions'!$B$4)-'Rail Costs'!Q64</f>
        <v>481.29022172699996</v>
      </c>
      <c r="AU64" s="4">
        <f>$T64-(AN64-'Feedstock Conversions'!$B$4)-'Rail Costs'!R64</f>
        <v>422.69462486249819</v>
      </c>
      <c r="AV64" s="4">
        <f>$T64-(AO64-'Feedstock Conversions'!$B$4)-'Rail Costs'!S64</f>
        <v>432.0368264302474</v>
      </c>
      <c r="AW64" s="4">
        <f>$T64-(AP64-'Feedstock Conversions'!$B$4)-'Rail Costs'!T64</f>
        <v>404.01022172699993</v>
      </c>
      <c r="AX64" s="4">
        <f>$T64-(AQ64-'Feedstock Conversions'!$B$4)-'Rail Costs'!U64</f>
        <v>409.61554266764944</v>
      </c>
      <c r="AY64" s="4">
        <f>$T64-(AR64-'Feedstock Conversions'!$B$4)-'Rail Costs'!V64</f>
        <v>422.91022172699996</v>
      </c>
      <c r="BH64">
        <f t="shared" si="2"/>
        <v>11</v>
      </c>
      <c r="BI64">
        <f t="shared" si="3"/>
        <v>2020</v>
      </c>
      <c r="BJ64">
        <f t="shared" si="6"/>
        <v>3</v>
      </c>
    </row>
    <row r="65" spans="1:62" x14ac:dyDescent="0.2">
      <c r="A65" s="11">
        <v>43910</v>
      </c>
      <c r="B65" s="4">
        <v>28.5</v>
      </c>
      <c r="C65" s="18">
        <f>UCO!B65</f>
        <v>28.5</v>
      </c>
      <c r="E65" s="4">
        <f>UCO!C65*'Feedstock Conversions'!B$24</f>
        <v>239.4</v>
      </c>
      <c r="F65" s="4">
        <f>UCO!C65*'Feedstock Conversions'!B$4</f>
        <v>228.285</v>
      </c>
      <c r="H65" s="4">
        <f>'Fuel Values'!B65-UCO!I65-UCO!J65-UCO!K65</f>
        <v>-15.143034568139996</v>
      </c>
      <c r="I65" s="18">
        <f>('LCFS Values'!$E$3-$AA$4)/1000000*'LCFS Values'!B65*'LCFS Values'!$G$2*100</f>
        <v>184.51803456814</v>
      </c>
      <c r="J65" s="4">
        <f>'RIN Values'!C65</f>
        <v>65.625</v>
      </c>
      <c r="K65" s="4">
        <f>'Fixed Credits Value'!B65</f>
        <v>100</v>
      </c>
      <c r="L65" s="4">
        <f t="shared" si="4"/>
        <v>335</v>
      </c>
      <c r="M65" s="4">
        <f>L65/'Feedstock Conversions'!B$24</f>
        <v>39.88095238095238</v>
      </c>
      <c r="O65" s="4">
        <f>'Fuel Values'!C65*100</f>
        <v>102.69</v>
      </c>
      <c r="P65" s="18">
        <f>('LCFS Values'!$E$3-AB$4)/1000000*'LCFS Values'!B65*'LCFS Values'!$G$2*100</f>
        <v>173.28964676099997</v>
      </c>
      <c r="Q65" s="4">
        <f>'RIN Values'!D65</f>
        <v>74.375</v>
      </c>
      <c r="R65" s="4">
        <f>'Fixed Credits Value'!B65</f>
        <v>100</v>
      </c>
      <c r="S65" s="4">
        <f>'Fixed Credits Value'!C65</f>
        <v>16</v>
      </c>
      <c r="T65" s="4">
        <f t="shared" si="7"/>
        <v>466.35464676099997</v>
      </c>
      <c r="U65" s="4">
        <f>T65/'Feedstock Conversions'!B$4</f>
        <v>58.221553902746564</v>
      </c>
      <c r="W65" s="4">
        <f t="shared" si="8"/>
        <v>95.6</v>
      </c>
      <c r="X65" s="4">
        <f t="shared" si="9"/>
        <v>238.06964676099997</v>
      </c>
      <c r="AA65" s="23">
        <v>21.93</v>
      </c>
      <c r="AB65" s="23"/>
      <c r="AE65" s="57">
        <f t="shared" si="0"/>
        <v>35.200000000000003</v>
      </c>
      <c r="AF65" s="4">
        <f>$AH65+'Rail Costs'!L65</f>
        <v>28.224333706606942</v>
      </c>
      <c r="AG65" s="4">
        <f>$AH65+'Rail Costs'!M65</f>
        <v>29.336500559910412</v>
      </c>
      <c r="AH65" s="4">
        <v>26</v>
      </c>
      <c r="AI65" s="4">
        <f>$AH65+'Rail Costs'!O65</f>
        <v>26.667300111982083</v>
      </c>
      <c r="AJ65" s="57">
        <f t="shared" si="1"/>
        <v>28.250000000000004</v>
      </c>
      <c r="AM65" s="4">
        <f>$L65-(AE65*'Feedstock Conversions'!$B$24)-'Rail Costs'!Q65</f>
        <v>35.552877160837504</v>
      </c>
      <c r="AN65" s="4">
        <f>$L65-(AF65*'Feedstock Conversions'!$B$24)-'Rail Costs'!R65</f>
        <v>94.563163781364665</v>
      </c>
      <c r="AO65" s="4">
        <f>$L65-(AG65*'Feedstock Conversions'!$B$24)-'Rail Costs'!S65</f>
        <v>85.392881858904587</v>
      </c>
      <c r="AP65" s="4">
        <f>$L65-(AH65*'Feedstock Conversions'!$B$24)-'Rail Costs'!T65</f>
        <v>113.01226396270243</v>
      </c>
      <c r="AQ65" s="4">
        <f>$L65-(AI65*'Feedstock Conversions'!$B$24)-'Rail Costs'!U65</f>
        <v>107.55628615356893</v>
      </c>
      <c r="AR65" s="4">
        <f>$L65-(AJ65*'Feedstock Conversions'!$B$24)-'Rail Costs'!V65</f>
        <v>93.394716755242897</v>
      </c>
      <c r="AT65" s="4">
        <f>$T65-(AM65-'Feedstock Conversions'!$B$4)-'Rail Costs'!Q65</f>
        <v>435.04464676100002</v>
      </c>
      <c r="AU65" s="4">
        <f>$T65-(AN65-'Feedstock Conversions'!$B$4)-'Rail Costs'!R65</f>
        <v>376.44904989649825</v>
      </c>
      <c r="AV65" s="4">
        <f>$T65-(AO65-'Feedstock Conversions'!$B$4)-'Rail Costs'!S65</f>
        <v>385.79125146424747</v>
      </c>
      <c r="AW65" s="4">
        <f>$T65-(AP65-'Feedstock Conversions'!$B$4)-'Rail Costs'!T65</f>
        <v>357.76464676099999</v>
      </c>
      <c r="AX65" s="4">
        <f>$T65-(AQ65-'Feedstock Conversions'!$B$4)-'Rail Costs'!U65</f>
        <v>363.3699677016495</v>
      </c>
      <c r="AY65" s="4">
        <f>$T65-(AR65-'Feedstock Conversions'!$B$4)-'Rail Costs'!V65</f>
        <v>376.66464676100003</v>
      </c>
      <c r="BH65">
        <f t="shared" si="2"/>
        <v>12</v>
      </c>
      <c r="BI65">
        <f t="shared" si="3"/>
        <v>2020</v>
      </c>
      <c r="BJ65">
        <f t="shared" si="6"/>
        <v>3</v>
      </c>
    </row>
    <row r="66" spans="1:62" x14ac:dyDescent="0.2">
      <c r="A66" s="11">
        <v>43917</v>
      </c>
      <c r="B66" s="4">
        <v>28.5</v>
      </c>
      <c r="C66" s="18">
        <f>UCO!B66</f>
        <v>28.5</v>
      </c>
      <c r="E66" s="4">
        <f>UCO!C66*'Feedstock Conversions'!B$24</f>
        <v>239.4</v>
      </c>
      <c r="F66" s="4">
        <f>UCO!C66*'Feedstock Conversions'!B$4</f>
        <v>228.285</v>
      </c>
      <c r="H66" s="4">
        <f>'Fuel Values'!B66-UCO!I66-UCO!J66-UCO!K66</f>
        <v>-22.15081452870001</v>
      </c>
      <c r="I66" s="18">
        <f>('LCFS Values'!$E$3-$AA$4)/1000000*'LCFS Values'!B66*'LCFS Values'!$G$2*100</f>
        <v>183.3508145287</v>
      </c>
      <c r="J66" s="4">
        <f>'RIN Values'!C66</f>
        <v>73.800000000000011</v>
      </c>
      <c r="K66" s="4">
        <f>'Fixed Credits Value'!B66</f>
        <v>100</v>
      </c>
      <c r="L66" s="4">
        <f t="shared" si="4"/>
        <v>335</v>
      </c>
      <c r="M66" s="4">
        <f>L66/'Feedstock Conversions'!B$24</f>
        <v>39.88095238095238</v>
      </c>
      <c r="O66" s="4">
        <f>'Fuel Values'!C66*100</f>
        <v>107.26</v>
      </c>
      <c r="P66" s="18">
        <f>('LCFS Values'!$E$3-AB$4)/1000000*'LCFS Values'!B66*'LCFS Values'!$G$2*100</f>
        <v>172.193455005</v>
      </c>
      <c r="Q66" s="4">
        <f>'RIN Values'!D66</f>
        <v>83.64</v>
      </c>
      <c r="R66" s="4">
        <f>'Fixed Credits Value'!B66</f>
        <v>100</v>
      </c>
      <c r="S66" s="4">
        <f>'Fixed Credits Value'!C66</f>
        <v>16</v>
      </c>
      <c r="T66" s="4">
        <f t="shared" si="7"/>
        <v>479.09345500500001</v>
      </c>
      <c r="U66" s="4">
        <f>T66/'Feedstock Conversions'!B$4</f>
        <v>59.811916979400749</v>
      </c>
      <c r="W66" s="4">
        <f t="shared" si="8"/>
        <v>95.6</v>
      </c>
      <c r="X66" s="4">
        <f t="shared" si="9"/>
        <v>250.80845500500001</v>
      </c>
      <c r="AA66" s="23">
        <v>16.98</v>
      </c>
      <c r="AB66" s="23"/>
      <c r="AE66" s="57">
        <f t="shared" ref="AE66:AE129" si="10">AE67+(AH66-AH67)</f>
        <v>35.200000000000003</v>
      </c>
      <c r="AF66" s="4">
        <f>$AH66+'Rail Costs'!L66</f>
        <v>28.224333706606942</v>
      </c>
      <c r="AG66" s="4">
        <f>$AH66+'Rail Costs'!M66</f>
        <v>29.336500559910412</v>
      </c>
      <c r="AH66" s="4">
        <v>26</v>
      </c>
      <c r="AI66" s="4">
        <f>$AH66+'Rail Costs'!O66</f>
        <v>26.667300111982083</v>
      </c>
      <c r="AJ66" s="57">
        <f t="shared" ref="AJ66:AJ97" si="11">AJ67+(AH66-AH67)</f>
        <v>28.250000000000004</v>
      </c>
      <c r="AM66" s="4">
        <f>$L66-(AE66*'Feedstock Conversions'!$B$24)-'Rail Costs'!Q66</f>
        <v>35.552877160837504</v>
      </c>
      <c r="AN66" s="4">
        <f>$L66-(AF66*'Feedstock Conversions'!$B$24)-'Rail Costs'!R66</f>
        <v>94.563163781364665</v>
      </c>
      <c r="AO66" s="4">
        <f>$L66-(AG66*'Feedstock Conversions'!$B$24)-'Rail Costs'!S66</f>
        <v>85.392881858904587</v>
      </c>
      <c r="AP66" s="4">
        <f>$L66-(AH66*'Feedstock Conversions'!$B$24)-'Rail Costs'!T66</f>
        <v>113.01226396270243</v>
      </c>
      <c r="AQ66" s="4">
        <f>$L66-(AI66*'Feedstock Conversions'!$B$24)-'Rail Costs'!U66</f>
        <v>107.55628615356893</v>
      </c>
      <c r="AR66" s="4">
        <f>$L66-(AJ66*'Feedstock Conversions'!$B$24)-'Rail Costs'!V66</f>
        <v>93.394716755242897</v>
      </c>
      <c r="AT66" s="4">
        <f>$T66-(AM66-'Feedstock Conversions'!$B$4)-'Rail Costs'!Q66</f>
        <v>447.78345500500006</v>
      </c>
      <c r="AU66" s="4">
        <f>$T66-(AN66-'Feedstock Conversions'!$B$4)-'Rail Costs'!R66</f>
        <v>389.18785814049829</v>
      </c>
      <c r="AV66" s="4">
        <f>$T66-(AO66-'Feedstock Conversions'!$B$4)-'Rail Costs'!S66</f>
        <v>398.53005970824751</v>
      </c>
      <c r="AW66" s="4">
        <f>$T66-(AP66-'Feedstock Conversions'!$B$4)-'Rail Costs'!T66</f>
        <v>370.50345500500003</v>
      </c>
      <c r="AX66" s="4">
        <f>$T66-(AQ66-'Feedstock Conversions'!$B$4)-'Rail Costs'!U66</f>
        <v>376.10877594564954</v>
      </c>
      <c r="AY66" s="4">
        <f>$T66-(AR66-'Feedstock Conversions'!$B$4)-'Rail Costs'!V66</f>
        <v>389.40345500500007</v>
      </c>
      <c r="BH66">
        <f t="shared" ref="BH66:BH129" si="12">WEEKNUM(A66)</f>
        <v>13</v>
      </c>
      <c r="BI66">
        <f t="shared" ref="BI66:BI129" si="13">YEAR(A66)</f>
        <v>2020</v>
      </c>
      <c r="BJ66">
        <f t="shared" si="6"/>
        <v>3</v>
      </c>
    </row>
    <row r="67" spans="1:62" x14ac:dyDescent="0.2">
      <c r="A67" s="11">
        <v>43924</v>
      </c>
      <c r="B67" s="4">
        <v>28.5</v>
      </c>
      <c r="C67" s="18">
        <f>UCO!B67</f>
        <v>28.5</v>
      </c>
      <c r="E67" s="4">
        <f>UCO!C67*'Feedstock Conversions'!B$24</f>
        <v>239.4</v>
      </c>
      <c r="F67" s="4">
        <f>UCO!C67*'Feedstock Conversions'!B$4</f>
        <v>228.285</v>
      </c>
      <c r="H67" s="4">
        <f>'Fuel Values'!B67-UCO!I67-UCO!J67-UCO!K67</f>
        <v>-30.23994067591002</v>
      </c>
      <c r="I67" s="18">
        <f>('LCFS Values'!$E$3-$AA$4)/1000000*'LCFS Values'!B67*'LCFS Values'!$G$2*100</f>
        <v>192.63994067591003</v>
      </c>
      <c r="J67" s="4">
        <f>'RIN Values'!C67</f>
        <v>77.099999999999994</v>
      </c>
      <c r="K67" s="4">
        <f>'Fixed Credits Value'!B67</f>
        <v>100</v>
      </c>
      <c r="L67" s="4">
        <f t="shared" ref="L67:L130" si="14">K67+J67+I67+H67</f>
        <v>339.5</v>
      </c>
      <c r="M67" s="4">
        <f>L67/'Feedstock Conversions'!B$24</f>
        <v>40.416666666666664</v>
      </c>
      <c r="O67" s="4">
        <f>'Fuel Values'!C67*100</f>
        <v>101.59</v>
      </c>
      <c r="P67" s="18">
        <f>('LCFS Values'!$E$3-AB$4)/1000000*'LCFS Values'!B67*'LCFS Values'!$G$2*100</f>
        <v>180.91731439650002</v>
      </c>
      <c r="Q67" s="4">
        <f>'RIN Values'!D67</f>
        <v>87.38</v>
      </c>
      <c r="R67" s="4">
        <f>'Fixed Credits Value'!B67</f>
        <v>100</v>
      </c>
      <c r="S67" s="4">
        <f>'Fixed Credits Value'!C67</f>
        <v>16</v>
      </c>
      <c r="T67" s="4">
        <f t="shared" si="7"/>
        <v>485.88731439650007</v>
      </c>
      <c r="U67" s="4">
        <f>T67/'Feedstock Conversions'!B$4</f>
        <v>60.660089188077414</v>
      </c>
      <c r="W67" s="4">
        <f t="shared" si="8"/>
        <v>100.1</v>
      </c>
      <c r="X67" s="4">
        <f t="shared" si="9"/>
        <v>257.60231439650011</v>
      </c>
      <c r="AA67" s="23">
        <v>12.91</v>
      </c>
      <c r="AB67" s="23"/>
      <c r="AE67" s="57">
        <f t="shared" si="10"/>
        <v>35.200000000000003</v>
      </c>
      <c r="AF67" s="4">
        <f>$AH67+'Rail Costs'!L67</f>
        <v>28.182642777155657</v>
      </c>
      <c r="AG67" s="4">
        <f>$AH67+'Rail Costs'!M67</f>
        <v>29.273964165733481</v>
      </c>
      <c r="AH67" s="4">
        <v>26</v>
      </c>
      <c r="AI67" s="4">
        <f>$AH67+'Rail Costs'!O67</f>
        <v>26.654792833146697</v>
      </c>
      <c r="AJ67" s="57">
        <f t="shared" si="11"/>
        <v>28.250000000000004</v>
      </c>
      <c r="AM67" s="4">
        <f>$L67-(AE67*'Feedstock Conversions'!$B$24)-'Rail Costs'!Q67</f>
        <v>40.123484755397328</v>
      </c>
      <c r="AN67" s="4">
        <f>$L67-(AF67*'Feedstock Conversions'!$B$24)-'Rail Costs'!R67</f>
        <v>99.476202607954264</v>
      </c>
      <c r="AO67" s="4">
        <f>$L67-(AG67*'Feedstock Conversions'!$B$24)-'Rail Costs'!S67</f>
        <v>90.477800280512753</v>
      </c>
      <c r="AP67" s="4">
        <f>$L67-(AH67*'Feedstock Conversions'!$B$24)-'Rail Costs'!T67</f>
        <v>117.57950929085466</v>
      </c>
      <c r="AQ67" s="4">
        <f>$L67-(AI67*'Feedstock Conversions'!$B$24)-'Rail Costs'!U67</f>
        <v>112.22579346932342</v>
      </c>
      <c r="AR67" s="4">
        <f>$L67-(AJ67*'Feedstock Conversions'!$B$24)-'Rail Costs'!V67</f>
        <v>97.975411149025547</v>
      </c>
      <c r="AT67" s="4">
        <f>$T67-(AM67-'Feedstock Conversions'!$B$4)-'Rail Costs'!Q67</f>
        <v>450.07731439650013</v>
      </c>
      <c r="AU67" s="4">
        <f>$T67-(AN67-'Feedstock Conversions'!$B$4)-'Rail Costs'!R67</f>
        <v>391.13151372460766</v>
      </c>
      <c r="AV67" s="4">
        <f>$T67-(AO67-'Feedstock Conversions'!$B$4)-'Rail Costs'!S67</f>
        <v>400.29861338866135</v>
      </c>
      <c r="AW67" s="4">
        <f>$T67-(AP67-'Feedstock Conversions'!$B$4)-'Rail Costs'!T67</f>
        <v>372.7973143965001</v>
      </c>
      <c r="AX67" s="4">
        <f>$T67-(AQ67-'Feedstock Conversions'!$B$4)-'Rail Costs'!U67</f>
        <v>378.29757419493234</v>
      </c>
      <c r="AY67" s="4">
        <f>$T67-(AR67-'Feedstock Conversions'!$B$4)-'Rail Costs'!V67</f>
        <v>391.69731439650013</v>
      </c>
      <c r="BH67">
        <f t="shared" si="12"/>
        <v>14</v>
      </c>
      <c r="BI67">
        <f t="shared" si="13"/>
        <v>2020</v>
      </c>
      <c r="BJ67">
        <f t="shared" ref="BJ67:BJ130" si="15">MONTH(A67)</f>
        <v>4</v>
      </c>
    </row>
    <row r="68" spans="1:62" x14ac:dyDescent="0.2">
      <c r="A68" s="11">
        <v>43931</v>
      </c>
      <c r="B68" s="4">
        <v>28.5</v>
      </c>
      <c r="C68" s="18">
        <f>UCO!B68</f>
        <v>28.5</v>
      </c>
      <c r="E68" s="4">
        <f>UCO!C68*'Feedstock Conversions'!B$24</f>
        <v>239.4</v>
      </c>
      <c r="F68" s="4">
        <f>UCO!C68*'Feedstock Conversions'!B$4</f>
        <v>228.285</v>
      </c>
      <c r="H68" s="4">
        <f>'Fuel Values'!B68-UCO!I68-UCO!J68-UCO!K68</f>
        <v>-23.715570791025016</v>
      </c>
      <c r="I68" s="18">
        <f>('LCFS Values'!$E$3-$AA$4)/1000000*'LCFS Values'!B68*'LCFS Values'!$G$2*100</f>
        <v>183.71557079102502</v>
      </c>
      <c r="J68" s="4">
        <f>'RIN Values'!C68</f>
        <v>79.5</v>
      </c>
      <c r="K68" s="4">
        <f>'Fixed Credits Value'!B68</f>
        <v>100</v>
      </c>
      <c r="L68" s="4">
        <f t="shared" si="14"/>
        <v>339.5</v>
      </c>
      <c r="M68" s="4">
        <f>L68/'Feedstock Conversions'!B$24</f>
        <v>40.416666666666664</v>
      </c>
      <c r="O68" s="4">
        <f>'Fuel Values'!C68*100</f>
        <v>102.41</v>
      </c>
      <c r="P68" s="18">
        <f>('LCFS Values'!$E$3-AB$4)/1000000*'LCFS Values'!B68*'LCFS Values'!$G$2*100</f>
        <v>172.53601492874998</v>
      </c>
      <c r="Q68" s="4">
        <f>'RIN Values'!D68</f>
        <v>90.1</v>
      </c>
      <c r="R68" s="4">
        <f>'Fixed Credits Value'!B68</f>
        <v>100</v>
      </c>
      <c r="S68" s="4">
        <f>'Fixed Credits Value'!C68</f>
        <v>16</v>
      </c>
      <c r="T68" s="4">
        <f t="shared" si="7"/>
        <v>481.04601492874997</v>
      </c>
      <c r="U68" s="4">
        <f>T68/'Feedstock Conversions'!B$4</f>
        <v>60.055682263264664</v>
      </c>
      <c r="W68" s="4">
        <f t="shared" si="8"/>
        <v>100.1</v>
      </c>
      <c r="X68" s="4">
        <f t="shared" si="9"/>
        <v>252.76101492874997</v>
      </c>
      <c r="AA68" s="23">
        <v>12.93</v>
      </c>
      <c r="AB68" s="23"/>
      <c r="AE68" s="57">
        <f t="shared" si="10"/>
        <v>35.200000000000003</v>
      </c>
      <c r="AF68" s="4">
        <f>$AH68+'Rail Costs'!L68</f>
        <v>28.182642777155657</v>
      </c>
      <c r="AG68" s="4">
        <f>$AH68+'Rail Costs'!M68</f>
        <v>29.273964165733481</v>
      </c>
      <c r="AH68" s="4">
        <v>26</v>
      </c>
      <c r="AI68" s="4">
        <f>$AH68+'Rail Costs'!O68</f>
        <v>26.654792833146697</v>
      </c>
      <c r="AJ68" s="57">
        <f t="shared" si="11"/>
        <v>28.250000000000004</v>
      </c>
      <c r="AM68" s="4">
        <f>$L68-(AE68*'Feedstock Conversions'!$B$24)-'Rail Costs'!Q68</f>
        <v>40.123484755397328</v>
      </c>
      <c r="AN68" s="4">
        <f>$L68-(AF68*'Feedstock Conversions'!$B$24)-'Rail Costs'!R68</f>
        <v>99.476202607954264</v>
      </c>
      <c r="AO68" s="4">
        <f>$L68-(AG68*'Feedstock Conversions'!$B$24)-'Rail Costs'!S68</f>
        <v>90.477800280512753</v>
      </c>
      <c r="AP68" s="4">
        <f>$L68-(AH68*'Feedstock Conversions'!$B$24)-'Rail Costs'!T68</f>
        <v>117.57950929085466</v>
      </c>
      <c r="AQ68" s="4">
        <f>$L68-(AI68*'Feedstock Conversions'!$B$24)-'Rail Costs'!U68</f>
        <v>112.22579346932342</v>
      </c>
      <c r="AR68" s="4">
        <f>$L68-(AJ68*'Feedstock Conversions'!$B$24)-'Rail Costs'!V68</f>
        <v>97.975411149025547</v>
      </c>
      <c r="AT68" s="4">
        <f>$T68-(AM68-'Feedstock Conversions'!$B$4)-'Rail Costs'!Q68</f>
        <v>445.23601492875002</v>
      </c>
      <c r="AU68" s="4">
        <f>$T68-(AN68-'Feedstock Conversions'!$B$4)-'Rail Costs'!R68</f>
        <v>386.29021425685755</v>
      </c>
      <c r="AV68" s="4">
        <f>$T68-(AO68-'Feedstock Conversions'!$B$4)-'Rail Costs'!S68</f>
        <v>395.45731392091125</v>
      </c>
      <c r="AW68" s="4">
        <f>$T68-(AP68-'Feedstock Conversions'!$B$4)-'Rail Costs'!T68</f>
        <v>367.95601492874999</v>
      </c>
      <c r="AX68" s="4">
        <f>$T68-(AQ68-'Feedstock Conversions'!$B$4)-'Rail Costs'!U68</f>
        <v>373.45627472718223</v>
      </c>
      <c r="AY68" s="4">
        <f>$T68-(AR68-'Feedstock Conversions'!$B$4)-'Rail Costs'!V68</f>
        <v>386.85601492875003</v>
      </c>
      <c r="BH68">
        <f t="shared" si="12"/>
        <v>15</v>
      </c>
      <c r="BI68">
        <f t="shared" si="13"/>
        <v>2020</v>
      </c>
      <c r="BJ68">
        <f t="shared" si="15"/>
        <v>4</v>
      </c>
    </row>
    <row r="69" spans="1:62" x14ac:dyDescent="0.2">
      <c r="A69" s="11">
        <v>43938</v>
      </c>
      <c r="B69" s="4">
        <v>28.5</v>
      </c>
      <c r="C69" s="18">
        <f>UCO!B69</f>
        <v>28.5</v>
      </c>
      <c r="E69" s="4">
        <f>UCO!C69*'Feedstock Conversions'!B$24</f>
        <v>239.4</v>
      </c>
      <c r="F69" s="4">
        <f>UCO!C69*'Feedstock Conversions'!B$4</f>
        <v>228.285</v>
      </c>
      <c r="H69" s="4">
        <f>'Fuel Values'!B69-UCO!I69-UCO!J69-UCO!K69</f>
        <v>-27.460133864630023</v>
      </c>
      <c r="I69" s="18">
        <f>('LCFS Values'!$E$3-$AA$4)/1000000*'LCFS Values'!B69*'LCFS Values'!$G$2*100</f>
        <v>188.36013386463003</v>
      </c>
      <c r="J69" s="4">
        <f>'RIN Values'!C69</f>
        <v>78.599999999999994</v>
      </c>
      <c r="K69" s="4">
        <f>'Fixed Credits Value'!B69</f>
        <v>100</v>
      </c>
      <c r="L69" s="4">
        <f t="shared" si="14"/>
        <v>339.5</v>
      </c>
      <c r="M69" s="4">
        <f>L69/'Feedstock Conversions'!B$24</f>
        <v>40.416666666666664</v>
      </c>
      <c r="O69" s="4">
        <f>'Fuel Values'!C69*100</f>
        <v>96.1</v>
      </c>
      <c r="P69" s="18">
        <f>('LCFS Values'!$E$3-AB$4)/1000000*'LCFS Values'!B69*'LCFS Values'!$G$2*100</f>
        <v>176.89794462449998</v>
      </c>
      <c r="Q69" s="4">
        <f>'RIN Values'!D69</f>
        <v>89.08</v>
      </c>
      <c r="R69" s="4">
        <f>'Fixed Credits Value'!B69</f>
        <v>100</v>
      </c>
      <c r="S69" s="4">
        <f>'Fixed Credits Value'!C69</f>
        <v>16</v>
      </c>
      <c r="T69" s="4">
        <f t="shared" si="7"/>
        <v>478.07794462449999</v>
      </c>
      <c r="U69" s="4">
        <f>T69/'Feedstock Conversions'!B$4</f>
        <v>59.685136657240946</v>
      </c>
      <c r="W69" s="4">
        <f t="shared" si="8"/>
        <v>100.1</v>
      </c>
      <c r="X69" s="4">
        <f t="shared" si="9"/>
        <v>249.7929446245</v>
      </c>
      <c r="AA69" s="23">
        <v>17.86</v>
      </c>
      <c r="AB69" s="23"/>
      <c r="AE69" s="57">
        <f t="shared" si="10"/>
        <v>35.200000000000003</v>
      </c>
      <c r="AF69" s="4">
        <f>$AH69+'Rail Costs'!L69</f>
        <v>28.182642777155657</v>
      </c>
      <c r="AG69" s="4">
        <f>$AH69+'Rail Costs'!M69</f>
        <v>29.273964165733481</v>
      </c>
      <c r="AH69" s="4">
        <v>26</v>
      </c>
      <c r="AI69" s="4">
        <f>$AH69+'Rail Costs'!O69</f>
        <v>26.654792833146697</v>
      </c>
      <c r="AJ69" s="57">
        <f t="shared" si="11"/>
        <v>28.250000000000004</v>
      </c>
      <c r="AM69" s="4">
        <f>$L69-(AE69*'Feedstock Conversions'!$B$24)-'Rail Costs'!Q69</f>
        <v>40.123484755397328</v>
      </c>
      <c r="AN69" s="4">
        <f>$L69-(AF69*'Feedstock Conversions'!$B$24)-'Rail Costs'!R69</f>
        <v>99.476202607954264</v>
      </c>
      <c r="AO69" s="4">
        <f>$L69-(AG69*'Feedstock Conversions'!$B$24)-'Rail Costs'!S69</f>
        <v>90.477800280512753</v>
      </c>
      <c r="AP69" s="4">
        <f>$L69-(AH69*'Feedstock Conversions'!$B$24)-'Rail Costs'!T69</f>
        <v>117.57950929085466</v>
      </c>
      <c r="AQ69" s="4">
        <f>$L69-(AI69*'Feedstock Conversions'!$B$24)-'Rail Costs'!U69</f>
        <v>112.22579346932342</v>
      </c>
      <c r="AR69" s="4">
        <f>$L69-(AJ69*'Feedstock Conversions'!$B$24)-'Rail Costs'!V69</f>
        <v>97.975411149025547</v>
      </c>
      <c r="AT69" s="4">
        <f>$T69-(AM69-'Feedstock Conversions'!$B$4)-'Rail Costs'!Q69</f>
        <v>442.26794462450005</v>
      </c>
      <c r="AU69" s="4">
        <f>$T69-(AN69-'Feedstock Conversions'!$B$4)-'Rail Costs'!R69</f>
        <v>383.32214395260758</v>
      </c>
      <c r="AV69" s="4">
        <f>$T69-(AO69-'Feedstock Conversions'!$B$4)-'Rail Costs'!S69</f>
        <v>392.48924361666127</v>
      </c>
      <c r="AW69" s="4">
        <f>$T69-(AP69-'Feedstock Conversions'!$B$4)-'Rail Costs'!T69</f>
        <v>364.98794462450002</v>
      </c>
      <c r="AX69" s="4">
        <f>$T69-(AQ69-'Feedstock Conversions'!$B$4)-'Rail Costs'!U69</f>
        <v>370.48820442293226</v>
      </c>
      <c r="AY69" s="4">
        <f>$T69-(AR69-'Feedstock Conversions'!$B$4)-'Rail Costs'!V69</f>
        <v>383.88794462450005</v>
      </c>
      <c r="BH69">
        <f t="shared" si="12"/>
        <v>16</v>
      </c>
      <c r="BI69">
        <f t="shared" si="13"/>
        <v>2020</v>
      </c>
      <c r="BJ69">
        <f t="shared" si="15"/>
        <v>4</v>
      </c>
    </row>
    <row r="70" spans="1:62" x14ac:dyDescent="0.2">
      <c r="A70" s="11">
        <v>43945</v>
      </c>
      <c r="B70" s="4">
        <v>28.5</v>
      </c>
      <c r="C70" s="18">
        <f>UCO!B70</f>
        <v>28.5</v>
      </c>
      <c r="E70" s="4">
        <f>UCO!C70*'Feedstock Conversions'!B$24</f>
        <v>239.4</v>
      </c>
      <c r="F70" s="4">
        <f>UCO!C70*'Feedstock Conversions'!B$4</f>
        <v>228.285</v>
      </c>
      <c r="H70" s="4">
        <f>'Fuel Values'!B70-UCO!I70-UCO!J70-UCO!K70</f>
        <v>-26.286499696319993</v>
      </c>
      <c r="I70" s="18">
        <f>('LCFS Values'!$E$3-$AA$4)/1000000*'LCFS Values'!B70*'LCFS Values'!$G$2*100</f>
        <v>188.31149969632</v>
      </c>
      <c r="J70" s="4">
        <f>'RIN Values'!C70</f>
        <v>77.474999999999994</v>
      </c>
      <c r="K70" s="4">
        <f>'Fixed Credits Value'!B70</f>
        <v>100</v>
      </c>
      <c r="L70" s="4">
        <f t="shared" si="14"/>
        <v>339.5</v>
      </c>
      <c r="M70" s="4">
        <f>L70/'Feedstock Conversions'!B$24</f>
        <v>40.416666666666664</v>
      </c>
      <c r="O70" s="4">
        <f>'Fuel Values'!C70*100</f>
        <v>75.539999999999992</v>
      </c>
      <c r="P70" s="18">
        <f>('LCFS Values'!$E$3-AB$4)/1000000*'LCFS Values'!B70*'LCFS Values'!$G$2*100</f>
        <v>176.85226996799997</v>
      </c>
      <c r="Q70" s="4">
        <f>'RIN Values'!D70</f>
        <v>87.804999999999993</v>
      </c>
      <c r="R70" s="4">
        <f>'Fixed Credits Value'!B70</f>
        <v>100</v>
      </c>
      <c r="S70" s="4">
        <f>'Fixed Credits Value'!C70</f>
        <v>16</v>
      </c>
      <c r="T70" s="4">
        <f t="shared" si="7"/>
        <v>456.197269968</v>
      </c>
      <c r="U70" s="4">
        <f>T70/'Feedstock Conversions'!B$4</f>
        <v>56.953466912359552</v>
      </c>
      <c r="W70" s="4">
        <f t="shared" si="8"/>
        <v>100.1</v>
      </c>
      <c r="X70" s="4">
        <f t="shared" si="9"/>
        <v>227.912269968</v>
      </c>
      <c r="AA70" s="23">
        <v>15.81</v>
      </c>
      <c r="AB70" s="23"/>
      <c r="AE70" s="57">
        <f t="shared" si="10"/>
        <v>35.200000000000003</v>
      </c>
      <c r="AF70" s="4">
        <f>$AH70+'Rail Costs'!L70</f>
        <v>28.182642777155657</v>
      </c>
      <c r="AG70" s="4">
        <f>$AH70+'Rail Costs'!M70</f>
        <v>29.273964165733481</v>
      </c>
      <c r="AH70" s="4">
        <v>26</v>
      </c>
      <c r="AI70" s="4">
        <f>$AH70+'Rail Costs'!O70</f>
        <v>26.654792833146697</v>
      </c>
      <c r="AJ70" s="57">
        <f t="shared" si="11"/>
        <v>28.250000000000004</v>
      </c>
      <c r="AM70" s="4">
        <f>$L70-(AE70*'Feedstock Conversions'!$B$24)-'Rail Costs'!Q70</f>
        <v>40.123484755397328</v>
      </c>
      <c r="AN70" s="4">
        <f>$L70-(AF70*'Feedstock Conversions'!$B$24)-'Rail Costs'!R70</f>
        <v>99.476202607954264</v>
      </c>
      <c r="AO70" s="4">
        <f>$L70-(AG70*'Feedstock Conversions'!$B$24)-'Rail Costs'!S70</f>
        <v>90.477800280512753</v>
      </c>
      <c r="AP70" s="4">
        <f>$L70-(AH70*'Feedstock Conversions'!$B$24)-'Rail Costs'!T70</f>
        <v>117.57950929085466</v>
      </c>
      <c r="AQ70" s="4">
        <f>$L70-(AI70*'Feedstock Conversions'!$B$24)-'Rail Costs'!U70</f>
        <v>112.22579346932342</v>
      </c>
      <c r="AR70" s="4">
        <f>$L70-(AJ70*'Feedstock Conversions'!$B$24)-'Rail Costs'!V70</f>
        <v>97.975411149025547</v>
      </c>
      <c r="AT70" s="4">
        <f>$T70-(AM70-'Feedstock Conversions'!$B$4)-'Rail Costs'!Q70</f>
        <v>420.38726996800006</v>
      </c>
      <c r="AU70" s="4">
        <f>$T70-(AN70-'Feedstock Conversions'!$B$4)-'Rail Costs'!R70</f>
        <v>361.44146929610758</v>
      </c>
      <c r="AV70" s="4">
        <f>$T70-(AO70-'Feedstock Conversions'!$B$4)-'Rail Costs'!S70</f>
        <v>370.60856896016128</v>
      </c>
      <c r="AW70" s="4">
        <f>$T70-(AP70-'Feedstock Conversions'!$B$4)-'Rail Costs'!T70</f>
        <v>343.10726996800003</v>
      </c>
      <c r="AX70" s="4">
        <f>$T70-(AQ70-'Feedstock Conversions'!$B$4)-'Rail Costs'!U70</f>
        <v>348.60752976643226</v>
      </c>
      <c r="AY70" s="4">
        <f>$T70-(AR70-'Feedstock Conversions'!$B$4)-'Rail Costs'!V70</f>
        <v>362.00726996800006</v>
      </c>
      <c r="BH70">
        <f t="shared" si="12"/>
        <v>17</v>
      </c>
      <c r="BI70">
        <f t="shared" si="13"/>
        <v>2020</v>
      </c>
      <c r="BJ70">
        <f t="shared" si="15"/>
        <v>4</v>
      </c>
    </row>
    <row r="71" spans="1:62" x14ac:dyDescent="0.2">
      <c r="A71" s="11">
        <v>43952</v>
      </c>
      <c r="B71" s="4">
        <v>28.5</v>
      </c>
      <c r="C71" s="18">
        <f>UCO!B71</f>
        <v>28.5</v>
      </c>
      <c r="E71" s="4">
        <f>UCO!C71*'Feedstock Conversions'!B$24</f>
        <v>239.4</v>
      </c>
      <c r="F71" s="4">
        <f>UCO!C71*'Feedstock Conversions'!B$4</f>
        <v>228.285</v>
      </c>
      <c r="H71" s="4">
        <f>'Fuel Values'!B71-UCO!I71-UCO!J71-UCO!K71</f>
        <v>-26.550158013219999</v>
      </c>
      <c r="I71" s="18">
        <f>('LCFS Values'!$E$3-$AA$4)/1000000*'LCFS Values'!B71*'LCFS Values'!$G$2*100</f>
        <v>187.82515801322</v>
      </c>
      <c r="J71" s="4">
        <f>'RIN Values'!C71</f>
        <v>78.224999999999994</v>
      </c>
      <c r="K71" s="4">
        <f>'Fixed Credits Value'!B71</f>
        <v>100</v>
      </c>
      <c r="L71" s="4">
        <f t="shared" si="14"/>
        <v>339.5</v>
      </c>
      <c r="M71" s="4">
        <f>L71/'Feedstock Conversions'!B$24</f>
        <v>40.416666666666664</v>
      </c>
      <c r="O71" s="4">
        <f>'Fuel Values'!C71*100</f>
        <v>70.27</v>
      </c>
      <c r="P71" s="18">
        <f>('LCFS Values'!$E$3-AB$4)/1000000*'LCFS Values'!B71*'LCFS Values'!$G$2*100</f>
        <v>176.39552340299997</v>
      </c>
      <c r="Q71" s="4">
        <f>'RIN Values'!D71</f>
        <v>88.655000000000001</v>
      </c>
      <c r="R71" s="4">
        <f>'Fixed Credits Value'!B71</f>
        <v>100</v>
      </c>
      <c r="S71" s="4">
        <f>'Fixed Credits Value'!C71</f>
        <v>16</v>
      </c>
      <c r="T71" s="4">
        <f t="shared" si="7"/>
        <v>451.32052340299992</v>
      </c>
      <c r="U71" s="4">
        <f>T71/'Feedstock Conversions'!B$4</f>
        <v>56.344634632084883</v>
      </c>
      <c r="W71" s="4">
        <f t="shared" si="8"/>
        <v>100.1</v>
      </c>
      <c r="X71" s="4">
        <f t="shared" si="9"/>
        <v>223.03552340299993</v>
      </c>
      <c r="AA71" s="23">
        <v>20.25</v>
      </c>
      <c r="AB71" s="23"/>
      <c r="AE71" s="57">
        <f t="shared" si="10"/>
        <v>35.200000000000003</v>
      </c>
      <c r="AF71" s="4">
        <f>$AH71+'Rail Costs'!L71</f>
        <v>28.182642777155657</v>
      </c>
      <c r="AG71" s="4">
        <f>$AH71+'Rail Costs'!M71</f>
        <v>29.273964165733481</v>
      </c>
      <c r="AH71" s="4">
        <v>26</v>
      </c>
      <c r="AI71" s="4">
        <f>$AH71+'Rail Costs'!O71</f>
        <v>26.654792833146697</v>
      </c>
      <c r="AJ71" s="57">
        <f t="shared" si="11"/>
        <v>28.250000000000004</v>
      </c>
      <c r="AM71" s="4">
        <f>$L71-(AE71*'Feedstock Conversions'!$B$24)-'Rail Costs'!Q71</f>
        <v>40.123484755397328</v>
      </c>
      <c r="AN71" s="4">
        <f>$L71-(AF71*'Feedstock Conversions'!$B$24)-'Rail Costs'!R71</f>
        <v>99.476202607954264</v>
      </c>
      <c r="AO71" s="4">
        <f>$L71-(AG71*'Feedstock Conversions'!$B$24)-'Rail Costs'!S71</f>
        <v>90.477800280512753</v>
      </c>
      <c r="AP71" s="4">
        <f>$L71-(AH71*'Feedstock Conversions'!$B$24)-'Rail Costs'!T71</f>
        <v>117.57950929085466</v>
      </c>
      <c r="AQ71" s="4">
        <f>$L71-(AI71*'Feedstock Conversions'!$B$24)-'Rail Costs'!U71</f>
        <v>112.22579346932342</v>
      </c>
      <c r="AR71" s="4">
        <f>$L71-(AJ71*'Feedstock Conversions'!$B$24)-'Rail Costs'!V71</f>
        <v>97.975411149025547</v>
      </c>
      <c r="AT71" s="4">
        <f>$T71-(AM71-'Feedstock Conversions'!$B$4)-'Rail Costs'!Q71</f>
        <v>415.51052340299998</v>
      </c>
      <c r="AU71" s="4">
        <f>$T71-(AN71-'Feedstock Conversions'!$B$4)-'Rail Costs'!R71</f>
        <v>356.56472273110751</v>
      </c>
      <c r="AV71" s="4">
        <f>$T71-(AO71-'Feedstock Conversions'!$B$4)-'Rail Costs'!S71</f>
        <v>365.7318223951612</v>
      </c>
      <c r="AW71" s="4">
        <f>$T71-(AP71-'Feedstock Conversions'!$B$4)-'Rail Costs'!T71</f>
        <v>338.23052340299995</v>
      </c>
      <c r="AX71" s="4">
        <f>$T71-(AQ71-'Feedstock Conversions'!$B$4)-'Rail Costs'!U71</f>
        <v>343.73078320143219</v>
      </c>
      <c r="AY71" s="4">
        <f>$T71-(AR71-'Feedstock Conversions'!$B$4)-'Rail Costs'!V71</f>
        <v>357.13052340299998</v>
      </c>
      <c r="BH71">
        <f t="shared" si="12"/>
        <v>18</v>
      </c>
      <c r="BI71">
        <f t="shared" si="13"/>
        <v>2020</v>
      </c>
      <c r="BJ71">
        <f t="shared" si="15"/>
        <v>5</v>
      </c>
    </row>
    <row r="72" spans="1:62" x14ac:dyDescent="0.2">
      <c r="A72" s="11">
        <v>43959</v>
      </c>
      <c r="B72" s="4">
        <v>28.5</v>
      </c>
      <c r="C72" s="18">
        <f>UCO!B72</f>
        <v>28.5</v>
      </c>
      <c r="E72" s="4">
        <f>UCO!C72*'Feedstock Conversions'!B$24</f>
        <v>239.4</v>
      </c>
      <c r="F72" s="4">
        <f>UCO!C72*'Feedstock Conversions'!B$4</f>
        <v>228.285</v>
      </c>
      <c r="H72" s="4">
        <f>'Fuel Values'!B72-UCO!I72-UCO!J72-UCO!K72</f>
        <v>-27.147841379419987</v>
      </c>
      <c r="I72" s="18">
        <f>('LCFS Values'!$E$3-$AA$4)/1000000*'LCFS Values'!B72*'LCFS Values'!$G$2*100</f>
        <v>188.79784137941999</v>
      </c>
      <c r="J72" s="4">
        <f>'RIN Values'!C72</f>
        <v>77.849999999999994</v>
      </c>
      <c r="K72" s="4">
        <f>'Fixed Credits Value'!B72</f>
        <v>100</v>
      </c>
      <c r="L72" s="4">
        <f t="shared" si="14"/>
        <v>339.5</v>
      </c>
      <c r="M72" s="4">
        <f>L72/'Feedstock Conversions'!B$24</f>
        <v>40.416666666666664</v>
      </c>
      <c r="O72" s="4">
        <f>'Fuel Values'!C72*100</f>
        <v>86.19</v>
      </c>
      <c r="P72" s="18">
        <f>('LCFS Values'!$E$3-AB$4)/1000000*'LCFS Values'!B72*'LCFS Values'!$G$2*100</f>
        <v>177.30901653299998</v>
      </c>
      <c r="Q72" s="4">
        <f>'RIN Values'!D72</f>
        <v>88.22999999999999</v>
      </c>
      <c r="R72" s="4">
        <f>'Fixed Credits Value'!B72</f>
        <v>100</v>
      </c>
      <c r="S72" s="4">
        <f>'Fixed Credits Value'!C72</f>
        <v>16</v>
      </c>
      <c r="T72" s="4">
        <f t="shared" si="7"/>
        <v>467.72901653299999</v>
      </c>
      <c r="U72" s="4">
        <f>T72/'Feedstock Conversions'!B$4</f>
        <v>58.393135647066167</v>
      </c>
      <c r="W72" s="4">
        <f t="shared" si="8"/>
        <v>100.1</v>
      </c>
      <c r="X72" s="4">
        <f t="shared" si="9"/>
        <v>239.444016533</v>
      </c>
      <c r="AA72" s="23">
        <v>24.94</v>
      </c>
      <c r="AB72" s="23"/>
      <c r="AE72" s="57">
        <f t="shared" si="10"/>
        <v>35.200000000000003</v>
      </c>
      <c r="AF72" s="4">
        <f>$AH72+'Rail Costs'!L72</f>
        <v>28.182642777155657</v>
      </c>
      <c r="AG72" s="4">
        <f>$AH72+'Rail Costs'!M72</f>
        <v>29.273964165733481</v>
      </c>
      <c r="AH72" s="4">
        <v>26</v>
      </c>
      <c r="AI72" s="4">
        <f>$AH72+'Rail Costs'!O72</f>
        <v>26.654792833146697</v>
      </c>
      <c r="AJ72" s="57">
        <f t="shared" si="11"/>
        <v>28.250000000000004</v>
      </c>
      <c r="AM72" s="4">
        <f>$L72-(AE72*'Feedstock Conversions'!$B$24)-'Rail Costs'!Q72</f>
        <v>40.123484755397328</v>
      </c>
      <c r="AN72" s="4">
        <f>$L72-(AF72*'Feedstock Conversions'!$B$24)-'Rail Costs'!R72</f>
        <v>99.476202607954264</v>
      </c>
      <c r="AO72" s="4">
        <f>$L72-(AG72*'Feedstock Conversions'!$B$24)-'Rail Costs'!S72</f>
        <v>90.477800280512753</v>
      </c>
      <c r="AP72" s="4">
        <f>$L72-(AH72*'Feedstock Conversions'!$B$24)-'Rail Costs'!T72</f>
        <v>117.57950929085466</v>
      </c>
      <c r="AQ72" s="4">
        <f>$L72-(AI72*'Feedstock Conversions'!$B$24)-'Rail Costs'!U72</f>
        <v>112.22579346932342</v>
      </c>
      <c r="AR72" s="4">
        <f>$L72-(AJ72*'Feedstock Conversions'!$B$24)-'Rail Costs'!V72</f>
        <v>97.975411149025547</v>
      </c>
      <c r="AT72" s="4">
        <f>$T72-(AM72-'Feedstock Conversions'!$B$4)-'Rail Costs'!Q72</f>
        <v>431.91901653300005</v>
      </c>
      <c r="AU72" s="4">
        <f>$T72-(AN72-'Feedstock Conversions'!$B$4)-'Rail Costs'!R72</f>
        <v>372.97321586110758</v>
      </c>
      <c r="AV72" s="4">
        <f>$T72-(AO72-'Feedstock Conversions'!$B$4)-'Rail Costs'!S72</f>
        <v>382.14031552516127</v>
      </c>
      <c r="AW72" s="4">
        <f>$T72-(AP72-'Feedstock Conversions'!$B$4)-'Rail Costs'!T72</f>
        <v>354.63901653299996</v>
      </c>
      <c r="AX72" s="4">
        <f>$T72-(AQ72-'Feedstock Conversions'!$B$4)-'Rail Costs'!U72</f>
        <v>360.13927633143231</v>
      </c>
      <c r="AY72" s="4">
        <f>$T72-(AR72-'Feedstock Conversions'!$B$4)-'Rail Costs'!V72</f>
        <v>373.53901653300005</v>
      </c>
      <c r="BH72">
        <f t="shared" si="12"/>
        <v>19</v>
      </c>
      <c r="BI72">
        <f t="shared" si="13"/>
        <v>2020</v>
      </c>
      <c r="BJ72">
        <f t="shared" si="15"/>
        <v>5</v>
      </c>
    </row>
    <row r="73" spans="1:62" x14ac:dyDescent="0.2">
      <c r="A73" s="11">
        <v>43966</v>
      </c>
      <c r="B73" s="4">
        <v>28.5</v>
      </c>
      <c r="C73" s="18">
        <f>UCO!B73</f>
        <v>28.5</v>
      </c>
      <c r="E73" s="4">
        <f>UCO!C73*'Feedstock Conversions'!B$24</f>
        <v>239.4</v>
      </c>
      <c r="F73" s="4">
        <f>UCO!C73*'Feedstock Conversions'!B$4</f>
        <v>228.285</v>
      </c>
      <c r="H73" s="4">
        <f>'Fuel Values'!B73-UCO!I73-UCO!J73-UCO!K73</f>
        <v>-37.70199167522</v>
      </c>
      <c r="I73" s="18">
        <f>('LCFS Values'!$E$3-$AA$4)/1000000*'LCFS Values'!B73*'LCFS Values'!$G$2*100</f>
        <v>197.55199167521999</v>
      </c>
      <c r="J73" s="4">
        <f>'RIN Values'!C73</f>
        <v>79.650000000000006</v>
      </c>
      <c r="K73" s="4">
        <f>'Fixed Credits Value'!B73</f>
        <v>100</v>
      </c>
      <c r="L73" s="4">
        <f t="shared" si="14"/>
        <v>339.5</v>
      </c>
      <c r="M73" s="4">
        <f>L73/'Feedstock Conversions'!B$24</f>
        <v>40.416666666666664</v>
      </c>
      <c r="O73" s="4">
        <f>'Fuel Values'!C73*100</f>
        <v>88.070000000000007</v>
      </c>
      <c r="P73" s="18">
        <f>('LCFS Values'!$E$3-AB$4)/1000000*'LCFS Values'!B73*'LCFS Values'!$G$2*100</f>
        <v>185.53045470299998</v>
      </c>
      <c r="Q73" s="4">
        <f>'RIN Values'!D73</f>
        <v>90.27</v>
      </c>
      <c r="R73" s="4">
        <f>'Fixed Credits Value'!B73</f>
        <v>100</v>
      </c>
      <c r="S73" s="4">
        <f>'Fixed Credits Value'!C73</f>
        <v>16</v>
      </c>
      <c r="T73" s="4">
        <f t="shared" si="7"/>
        <v>479.87045470299995</v>
      </c>
      <c r="U73" s="4">
        <f>T73/'Feedstock Conversions'!B$4</f>
        <v>59.908920687016227</v>
      </c>
      <c r="W73" s="4">
        <f t="shared" si="8"/>
        <v>100.1</v>
      </c>
      <c r="X73" s="4">
        <f t="shared" si="9"/>
        <v>251.58545470299995</v>
      </c>
      <c r="AA73" s="23">
        <v>15.02</v>
      </c>
      <c r="AB73" s="23"/>
      <c r="AE73" s="57">
        <f t="shared" si="10"/>
        <v>35.200000000000003</v>
      </c>
      <c r="AF73" s="4">
        <f>$AH73+'Rail Costs'!L73</f>
        <v>28.182642777155657</v>
      </c>
      <c r="AG73" s="4">
        <f>$AH73+'Rail Costs'!M73</f>
        <v>29.273964165733481</v>
      </c>
      <c r="AH73" s="4">
        <v>26</v>
      </c>
      <c r="AI73" s="4">
        <f>$AH73+'Rail Costs'!O73</f>
        <v>26.654792833146697</v>
      </c>
      <c r="AJ73" s="57">
        <f t="shared" si="11"/>
        <v>28.250000000000004</v>
      </c>
      <c r="AM73" s="4">
        <f>$L73-(AE73*'Feedstock Conversions'!$B$24)-'Rail Costs'!Q73</f>
        <v>40.123484755397328</v>
      </c>
      <c r="AN73" s="4">
        <f>$L73-(AF73*'Feedstock Conversions'!$B$24)-'Rail Costs'!R73</f>
        <v>99.476202607954264</v>
      </c>
      <c r="AO73" s="4">
        <f>$L73-(AG73*'Feedstock Conversions'!$B$24)-'Rail Costs'!S73</f>
        <v>90.477800280512753</v>
      </c>
      <c r="AP73" s="4">
        <f>$L73-(AH73*'Feedstock Conversions'!$B$24)-'Rail Costs'!T73</f>
        <v>117.57950929085466</v>
      </c>
      <c r="AQ73" s="4">
        <f>$L73-(AI73*'Feedstock Conversions'!$B$24)-'Rail Costs'!U73</f>
        <v>112.22579346932342</v>
      </c>
      <c r="AR73" s="4">
        <f>$L73-(AJ73*'Feedstock Conversions'!$B$24)-'Rail Costs'!V73</f>
        <v>97.975411149025547</v>
      </c>
      <c r="AT73" s="4">
        <f>$T73-(AM73-'Feedstock Conversions'!$B$4)-'Rail Costs'!Q73</f>
        <v>444.060454703</v>
      </c>
      <c r="AU73" s="4">
        <f>$T73-(AN73-'Feedstock Conversions'!$B$4)-'Rail Costs'!R73</f>
        <v>385.11465403110753</v>
      </c>
      <c r="AV73" s="4">
        <f>$T73-(AO73-'Feedstock Conversions'!$B$4)-'Rail Costs'!S73</f>
        <v>394.28175369516123</v>
      </c>
      <c r="AW73" s="4">
        <f>$T73-(AP73-'Feedstock Conversions'!$B$4)-'Rail Costs'!T73</f>
        <v>366.78045470299998</v>
      </c>
      <c r="AX73" s="4">
        <f>$T73-(AQ73-'Feedstock Conversions'!$B$4)-'Rail Costs'!U73</f>
        <v>372.28071450143221</v>
      </c>
      <c r="AY73" s="4">
        <f>$T73-(AR73-'Feedstock Conversions'!$B$4)-'Rail Costs'!V73</f>
        <v>385.68045470300001</v>
      </c>
      <c r="BH73">
        <f t="shared" si="12"/>
        <v>20</v>
      </c>
      <c r="BI73">
        <f t="shared" si="13"/>
        <v>2020</v>
      </c>
      <c r="BJ73">
        <f t="shared" si="15"/>
        <v>5</v>
      </c>
    </row>
    <row r="74" spans="1:62" x14ac:dyDescent="0.2">
      <c r="A74" s="11">
        <v>43973</v>
      </c>
      <c r="B74" s="4">
        <v>28.5</v>
      </c>
      <c r="C74" s="18">
        <f>UCO!B74</f>
        <v>28.5</v>
      </c>
      <c r="E74" s="4">
        <f>UCO!C74*'Feedstock Conversions'!B$24</f>
        <v>239.4</v>
      </c>
      <c r="F74" s="4">
        <f>UCO!C74*'Feedstock Conversions'!B$4</f>
        <v>228.285</v>
      </c>
      <c r="H74" s="4">
        <f>'Fuel Values'!B74-UCO!I74-UCO!J74-UCO!K74</f>
        <v>-42.822773437200027</v>
      </c>
      <c r="I74" s="18">
        <f>('LCFS Values'!$E$3-$AA$4)/1000000*'LCFS Values'!B74*'LCFS Values'!$G$2*100</f>
        <v>200.37277343720001</v>
      </c>
      <c r="J74" s="4">
        <f>'RIN Values'!C74</f>
        <v>81.150000000000006</v>
      </c>
      <c r="K74" s="4">
        <f>'Fixed Credits Value'!B74</f>
        <v>100</v>
      </c>
      <c r="L74" s="4">
        <f t="shared" si="14"/>
        <v>338.70000000000005</v>
      </c>
      <c r="M74" s="4">
        <f>L74/'Feedstock Conversions'!B$24</f>
        <v>40.321428571428577</v>
      </c>
      <c r="O74" s="4">
        <f>'Fuel Values'!C74*100</f>
        <v>99.83</v>
      </c>
      <c r="P74" s="18">
        <f>('LCFS Values'!$E$3-AB$4)/1000000*'LCFS Values'!B74*'LCFS Values'!$G$2*100</f>
        <v>188.17958478</v>
      </c>
      <c r="Q74" s="4">
        <f>'RIN Values'!D74</f>
        <v>91.97</v>
      </c>
      <c r="R74" s="4">
        <f>'Fixed Credits Value'!B74</f>
        <v>100</v>
      </c>
      <c r="S74" s="4">
        <f>'Fixed Credits Value'!C74</f>
        <v>16</v>
      </c>
      <c r="T74" s="4">
        <f t="shared" si="7"/>
        <v>495.97958477999998</v>
      </c>
      <c r="U74" s="4">
        <f>T74/'Feedstock Conversions'!B$4</f>
        <v>61.920048037453185</v>
      </c>
      <c r="W74" s="4">
        <f t="shared" si="8"/>
        <v>99.30000000000004</v>
      </c>
      <c r="X74" s="4">
        <f t="shared" si="9"/>
        <v>267.69458478000001</v>
      </c>
      <c r="AA74" s="23">
        <v>17.61</v>
      </c>
      <c r="AB74" s="23"/>
      <c r="AE74" s="57">
        <f t="shared" si="10"/>
        <v>35.200000000000003</v>
      </c>
      <c r="AF74" s="4">
        <f>$AH74+'Rail Costs'!L74</f>
        <v>28.182642777155657</v>
      </c>
      <c r="AG74" s="4">
        <f>$AH74+'Rail Costs'!M74</f>
        <v>29.273964165733481</v>
      </c>
      <c r="AH74" s="4">
        <v>26</v>
      </c>
      <c r="AI74" s="4">
        <f>$AH74+'Rail Costs'!O74</f>
        <v>26.654792833146697</v>
      </c>
      <c r="AJ74" s="57">
        <f t="shared" si="11"/>
        <v>28.250000000000004</v>
      </c>
      <c r="AM74" s="4">
        <f>$L74-(AE74*'Feedstock Conversions'!$B$24)-'Rail Costs'!Q74</f>
        <v>39.323484755397374</v>
      </c>
      <c r="AN74" s="4">
        <f>$L74-(AF74*'Feedstock Conversions'!$B$24)-'Rail Costs'!R74</f>
        <v>98.676202607954309</v>
      </c>
      <c r="AO74" s="4">
        <f>$L74-(AG74*'Feedstock Conversions'!$B$24)-'Rail Costs'!S74</f>
        <v>89.677800280512798</v>
      </c>
      <c r="AP74" s="4">
        <f>$L74-(AH74*'Feedstock Conversions'!$B$24)-'Rail Costs'!T74</f>
        <v>116.7795092908547</v>
      </c>
      <c r="AQ74" s="4">
        <f>$L74-(AI74*'Feedstock Conversions'!$B$24)-'Rail Costs'!U74</f>
        <v>111.42579346932347</v>
      </c>
      <c r="AR74" s="4">
        <f>$L74-(AJ74*'Feedstock Conversions'!$B$24)-'Rail Costs'!V74</f>
        <v>97.175411149025592</v>
      </c>
      <c r="AT74" s="4">
        <f>$T74-(AM74-'Feedstock Conversions'!$B$4)-'Rail Costs'!Q74</f>
        <v>460.96958477999999</v>
      </c>
      <c r="AU74" s="4">
        <f>$T74-(AN74-'Feedstock Conversions'!$B$4)-'Rail Costs'!R74</f>
        <v>402.02378410810752</v>
      </c>
      <c r="AV74" s="4">
        <f>$T74-(AO74-'Feedstock Conversions'!$B$4)-'Rail Costs'!S74</f>
        <v>411.19088377216121</v>
      </c>
      <c r="AW74" s="4">
        <f>$T74-(AP74-'Feedstock Conversions'!$B$4)-'Rail Costs'!T74</f>
        <v>383.68958477999996</v>
      </c>
      <c r="AX74" s="4">
        <f>$T74-(AQ74-'Feedstock Conversions'!$B$4)-'Rail Costs'!U74</f>
        <v>389.1898445784322</v>
      </c>
      <c r="AY74" s="4">
        <f>$T74-(AR74-'Feedstock Conversions'!$B$4)-'Rail Costs'!V74</f>
        <v>402.58958478</v>
      </c>
      <c r="BH74">
        <f t="shared" si="12"/>
        <v>21</v>
      </c>
      <c r="BI74">
        <f t="shared" si="13"/>
        <v>2020</v>
      </c>
      <c r="BJ74">
        <f t="shared" si="15"/>
        <v>5</v>
      </c>
    </row>
    <row r="75" spans="1:62" x14ac:dyDescent="0.2">
      <c r="A75" s="11">
        <v>43980</v>
      </c>
      <c r="B75" s="4">
        <v>28.5</v>
      </c>
      <c r="C75" s="18">
        <f>UCO!B75</f>
        <v>28.5</v>
      </c>
      <c r="E75" s="4">
        <f>UCO!C75*'Feedstock Conversions'!B$24</f>
        <v>239.4</v>
      </c>
      <c r="F75" s="4">
        <f>UCO!C75*'Feedstock Conversions'!B$4</f>
        <v>228.285</v>
      </c>
      <c r="H75" s="4">
        <f>'Fuel Values'!B75-UCO!I75-UCO!J75-UCO!K75</f>
        <v>-49.057896431924974</v>
      </c>
      <c r="I75" s="18">
        <f>('LCFS Values'!$E$3-$AA$4)/1000000*'LCFS Values'!B75*'LCFS Values'!$G$2*100</f>
        <v>202.68289643192497</v>
      </c>
      <c r="J75" s="4">
        <f>'RIN Values'!C75</f>
        <v>84.375</v>
      </c>
      <c r="K75" s="4">
        <f>'Fixed Credits Value'!B75</f>
        <v>100</v>
      </c>
      <c r="L75" s="4">
        <f t="shared" si="14"/>
        <v>338</v>
      </c>
      <c r="M75" s="4">
        <f>L75/'Feedstock Conversions'!B$24</f>
        <v>40.238095238095234</v>
      </c>
      <c r="O75" s="4">
        <f>'Fuel Values'!C75*100</f>
        <v>97.330000000000013</v>
      </c>
      <c r="P75" s="18">
        <f>('LCFS Values'!$E$3-AB$4)/1000000*'LCFS Values'!B75*'LCFS Values'!$G$2*100</f>
        <v>190.34913096374996</v>
      </c>
      <c r="Q75" s="4">
        <f>'RIN Values'!D75</f>
        <v>95.625</v>
      </c>
      <c r="R75" s="4">
        <f>'Fixed Credits Value'!B75</f>
        <v>100</v>
      </c>
      <c r="S75" s="4">
        <f>'Fixed Credits Value'!C75</f>
        <v>16</v>
      </c>
      <c r="T75" s="4">
        <f t="shared" si="7"/>
        <v>499.30413096375003</v>
      </c>
      <c r="U75" s="4">
        <f>T75/'Feedstock Conversions'!B$4</f>
        <v>62.335097498595509</v>
      </c>
      <c r="W75" s="4">
        <f t="shared" si="8"/>
        <v>98.6</v>
      </c>
      <c r="X75" s="4">
        <f t="shared" si="9"/>
        <v>271.01913096375006</v>
      </c>
      <c r="AA75" s="23">
        <v>24.41</v>
      </c>
      <c r="AB75" s="23"/>
      <c r="AE75" s="57">
        <f t="shared" si="10"/>
        <v>35.200000000000003</v>
      </c>
      <c r="AF75" s="4">
        <f>$AH75+'Rail Costs'!L75</f>
        <v>28.182642777155657</v>
      </c>
      <c r="AG75" s="4">
        <f>$AH75+'Rail Costs'!M75</f>
        <v>29.273964165733481</v>
      </c>
      <c r="AH75" s="4">
        <v>26</v>
      </c>
      <c r="AI75" s="4">
        <f>$AH75+'Rail Costs'!O75</f>
        <v>26.654792833146697</v>
      </c>
      <c r="AJ75" s="57">
        <f t="shared" si="11"/>
        <v>28.250000000000004</v>
      </c>
      <c r="AM75" s="4">
        <f>$L75-(AE75*'Feedstock Conversions'!$B$24)-'Rail Costs'!Q75</f>
        <v>38.623484755397328</v>
      </c>
      <c r="AN75" s="4">
        <f>$L75-(AF75*'Feedstock Conversions'!$B$24)-'Rail Costs'!R75</f>
        <v>97.976202607954264</v>
      </c>
      <c r="AO75" s="4">
        <f>$L75-(AG75*'Feedstock Conversions'!$B$24)-'Rail Costs'!S75</f>
        <v>88.977800280512753</v>
      </c>
      <c r="AP75" s="4">
        <f>$L75-(AH75*'Feedstock Conversions'!$B$24)-'Rail Costs'!T75</f>
        <v>116.07950929085466</v>
      </c>
      <c r="AQ75" s="4">
        <f>$L75-(AI75*'Feedstock Conversions'!$B$24)-'Rail Costs'!U75</f>
        <v>110.72579346932342</v>
      </c>
      <c r="AR75" s="4">
        <f>$L75-(AJ75*'Feedstock Conversions'!$B$24)-'Rail Costs'!V75</f>
        <v>96.475411149025547</v>
      </c>
      <c r="AT75" s="4">
        <f>$T75-(AM75-'Feedstock Conversions'!$B$4)-'Rail Costs'!Q75</f>
        <v>464.99413096375008</v>
      </c>
      <c r="AU75" s="4">
        <f>$T75-(AN75-'Feedstock Conversions'!$B$4)-'Rail Costs'!R75</f>
        <v>406.04833029185761</v>
      </c>
      <c r="AV75" s="4">
        <f>$T75-(AO75-'Feedstock Conversions'!$B$4)-'Rail Costs'!S75</f>
        <v>415.2154299559113</v>
      </c>
      <c r="AW75" s="4">
        <f>$T75-(AP75-'Feedstock Conversions'!$B$4)-'Rail Costs'!T75</f>
        <v>387.71413096375005</v>
      </c>
      <c r="AX75" s="4">
        <f>$T75-(AQ75-'Feedstock Conversions'!$B$4)-'Rail Costs'!U75</f>
        <v>393.21439076218229</v>
      </c>
      <c r="AY75" s="4">
        <f>$T75-(AR75-'Feedstock Conversions'!$B$4)-'Rail Costs'!V75</f>
        <v>406.61413096375009</v>
      </c>
      <c r="BH75">
        <f t="shared" si="12"/>
        <v>22</v>
      </c>
      <c r="BI75">
        <f t="shared" si="13"/>
        <v>2020</v>
      </c>
      <c r="BJ75">
        <f t="shared" si="15"/>
        <v>5</v>
      </c>
    </row>
    <row r="76" spans="1:62" x14ac:dyDescent="0.2">
      <c r="A76" s="11">
        <v>43987</v>
      </c>
      <c r="B76" s="4">
        <v>28.5</v>
      </c>
      <c r="C76" s="18">
        <f>UCO!B76</f>
        <v>28.5</v>
      </c>
      <c r="E76" s="4">
        <f>UCO!C76*'Feedstock Conversions'!B$24</f>
        <v>239.4</v>
      </c>
      <c r="F76" s="4">
        <f>UCO!C76*'Feedstock Conversions'!B$4</f>
        <v>228.285</v>
      </c>
      <c r="H76" s="4">
        <f>'Fuel Values'!B76-UCO!I76-UCO!J76-UCO!K76</f>
        <v>-51.471581149190001</v>
      </c>
      <c r="I76" s="18">
        <f>('LCFS Values'!$E$3-$AA$4)/1000000*'LCFS Values'!B76*'LCFS Values'!$G$2*100</f>
        <v>206.64658114918998</v>
      </c>
      <c r="J76" s="4">
        <f>'RIN Values'!C76</f>
        <v>87.525000000000006</v>
      </c>
      <c r="K76" s="4">
        <f>'Fixed Credits Value'!B76</f>
        <v>100</v>
      </c>
      <c r="L76" s="4">
        <f t="shared" si="14"/>
        <v>342.7</v>
      </c>
      <c r="M76" s="4">
        <f>L76/'Feedstock Conversions'!B$24</f>
        <v>40.797619047619044</v>
      </c>
      <c r="O76" s="4">
        <f>'Fuel Values'!C76*100</f>
        <v>109.21000000000001</v>
      </c>
      <c r="P76" s="18">
        <f>('LCFS Values'!$E$3-AB$4)/1000000*'LCFS Values'!B76*'LCFS Values'!$G$2*100</f>
        <v>194.07161546849997</v>
      </c>
      <c r="Q76" s="4">
        <f>'RIN Values'!D76</f>
        <v>99.194999999999993</v>
      </c>
      <c r="R76" s="4">
        <f>'Fixed Credits Value'!B76</f>
        <v>100</v>
      </c>
      <c r="S76" s="4">
        <f>'Fixed Credits Value'!C76</f>
        <v>16</v>
      </c>
      <c r="T76" s="4">
        <f t="shared" si="7"/>
        <v>518.47661546849997</v>
      </c>
      <c r="U76" s="4">
        <f>T76/'Feedstock Conversions'!B$4</f>
        <v>64.728666100936323</v>
      </c>
      <c r="W76" s="4">
        <f t="shared" si="8"/>
        <v>103.29999999999998</v>
      </c>
      <c r="X76" s="4">
        <f t="shared" si="9"/>
        <v>290.1916154685</v>
      </c>
      <c r="AA76" s="23">
        <v>20.92</v>
      </c>
      <c r="AB76" s="23"/>
      <c r="AE76" s="57">
        <f t="shared" si="10"/>
        <v>35.200000000000003</v>
      </c>
      <c r="AF76" s="4">
        <f>$AH76+'Rail Costs'!L76</f>
        <v>28.182642777155657</v>
      </c>
      <c r="AG76" s="4">
        <f>$AH76+'Rail Costs'!M76</f>
        <v>29.273964165733481</v>
      </c>
      <c r="AH76" s="4">
        <v>26</v>
      </c>
      <c r="AI76" s="4">
        <f>$AH76+'Rail Costs'!O76</f>
        <v>26.654792833146697</v>
      </c>
      <c r="AJ76" s="57">
        <f t="shared" si="11"/>
        <v>28.250000000000004</v>
      </c>
      <c r="AM76" s="4">
        <f>$L76-(AE76*'Feedstock Conversions'!$B$24)-'Rail Costs'!Q76</f>
        <v>43.323484755397317</v>
      </c>
      <c r="AN76" s="4">
        <f>$L76-(AF76*'Feedstock Conversions'!$B$24)-'Rail Costs'!R76</f>
        <v>102.67620260795425</v>
      </c>
      <c r="AO76" s="4">
        <f>$L76-(AG76*'Feedstock Conversions'!$B$24)-'Rail Costs'!S76</f>
        <v>93.677800280512741</v>
      </c>
      <c r="AP76" s="4">
        <f>$L76-(AH76*'Feedstock Conversions'!$B$24)-'Rail Costs'!T76</f>
        <v>120.77950929085465</v>
      </c>
      <c r="AQ76" s="4">
        <f>$L76-(AI76*'Feedstock Conversions'!$B$24)-'Rail Costs'!U76</f>
        <v>115.42579346932341</v>
      </c>
      <c r="AR76" s="4">
        <f>$L76-(AJ76*'Feedstock Conversions'!$B$24)-'Rail Costs'!V76</f>
        <v>101.17541114902554</v>
      </c>
      <c r="AT76" s="4">
        <f>$T76-(AM76-'Feedstock Conversions'!$B$4)-'Rail Costs'!Q76</f>
        <v>479.46661546850004</v>
      </c>
      <c r="AU76" s="4">
        <f>$T76-(AN76-'Feedstock Conversions'!$B$4)-'Rail Costs'!R76</f>
        <v>420.52081479660757</v>
      </c>
      <c r="AV76" s="4">
        <f>$T76-(AO76-'Feedstock Conversions'!$B$4)-'Rail Costs'!S76</f>
        <v>429.68791446066126</v>
      </c>
      <c r="AW76" s="4">
        <f>$T76-(AP76-'Feedstock Conversions'!$B$4)-'Rail Costs'!T76</f>
        <v>402.18661546849995</v>
      </c>
      <c r="AX76" s="4">
        <f>$T76-(AQ76-'Feedstock Conversions'!$B$4)-'Rail Costs'!U76</f>
        <v>407.6868752669323</v>
      </c>
      <c r="AY76" s="4">
        <f>$T76-(AR76-'Feedstock Conversions'!$B$4)-'Rail Costs'!V76</f>
        <v>421.08661546850004</v>
      </c>
      <c r="BH76">
        <f t="shared" si="12"/>
        <v>23</v>
      </c>
      <c r="BI76">
        <f t="shared" si="13"/>
        <v>2020</v>
      </c>
      <c r="BJ76">
        <f t="shared" si="15"/>
        <v>6</v>
      </c>
    </row>
    <row r="77" spans="1:62" x14ac:dyDescent="0.2">
      <c r="A77" s="11">
        <v>43994</v>
      </c>
      <c r="B77" s="4">
        <v>28.5</v>
      </c>
      <c r="C77" s="18">
        <f>UCO!B77</f>
        <v>28.5</v>
      </c>
      <c r="E77" s="4">
        <f>UCO!C77*'Feedstock Conversions'!B$24</f>
        <v>239.4</v>
      </c>
      <c r="F77" s="4">
        <f>UCO!C77*'Feedstock Conversions'!B$4</f>
        <v>228.285</v>
      </c>
      <c r="H77" s="4">
        <f>'Fuel Values'!B77-UCO!I77-UCO!J77-UCO!K77</f>
        <v>-41.033043575239958</v>
      </c>
      <c r="I77" s="18">
        <f>('LCFS Values'!$E$3-$AA$4)/1000000*'LCFS Values'!B77*'LCFS Values'!$G$2*100</f>
        <v>204.45804357523997</v>
      </c>
      <c r="J77" s="4">
        <f>'RIN Values'!C77</f>
        <v>84.074999999999989</v>
      </c>
      <c r="K77" s="4">
        <f>'Fixed Credits Value'!B77</f>
        <v>100</v>
      </c>
      <c r="L77" s="4">
        <f t="shared" si="14"/>
        <v>347.5</v>
      </c>
      <c r="M77" s="4">
        <f>L77/'Feedstock Conversions'!B$24</f>
        <v>41.36904761904762</v>
      </c>
      <c r="O77" s="4">
        <f>'Fuel Values'!C77*100</f>
        <v>113.77</v>
      </c>
      <c r="P77" s="18">
        <f>('LCFS Values'!$E$3-AB$4)/1000000*'LCFS Values'!B77*'LCFS Values'!$G$2*100</f>
        <v>192.01625592599999</v>
      </c>
      <c r="Q77" s="4">
        <f>'RIN Values'!D77</f>
        <v>95.284999999999997</v>
      </c>
      <c r="R77" s="4">
        <f>'Fixed Credits Value'!B77</f>
        <v>100</v>
      </c>
      <c r="S77" s="4">
        <f>'Fixed Credits Value'!C77</f>
        <v>16</v>
      </c>
      <c r="T77" s="4">
        <f t="shared" si="7"/>
        <v>517.07125592599994</v>
      </c>
      <c r="U77" s="4">
        <f>T77/'Feedstock Conversions'!B$4</f>
        <v>64.553215471410724</v>
      </c>
      <c r="W77" s="4">
        <f t="shared" si="8"/>
        <v>108.1</v>
      </c>
      <c r="X77" s="4">
        <f t="shared" si="9"/>
        <v>288.78625592599997</v>
      </c>
      <c r="AA77" s="23">
        <v>22.62</v>
      </c>
      <c r="AB77" s="23"/>
      <c r="AE77" s="57">
        <f t="shared" si="10"/>
        <v>35.200000000000003</v>
      </c>
      <c r="AF77" s="4">
        <f>$AH77+'Rail Costs'!L77</f>
        <v>28.182642777155657</v>
      </c>
      <c r="AG77" s="4">
        <f>$AH77+'Rail Costs'!M77</f>
        <v>29.273964165733481</v>
      </c>
      <c r="AH77" s="4">
        <v>26</v>
      </c>
      <c r="AI77" s="4">
        <f>$AH77+'Rail Costs'!O77</f>
        <v>26.654792833146697</v>
      </c>
      <c r="AJ77" s="57">
        <f t="shared" si="11"/>
        <v>28.250000000000004</v>
      </c>
      <c r="AM77" s="4">
        <f>$L77-(AE77*'Feedstock Conversions'!$B$24)-'Rail Costs'!Q77</f>
        <v>48.123484755397328</v>
      </c>
      <c r="AN77" s="4">
        <f>$L77-(AF77*'Feedstock Conversions'!$B$24)-'Rail Costs'!R77</f>
        <v>107.47620260795426</v>
      </c>
      <c r="AO77" s="4">
        <f>$L77-(AG77*'Feedstock Conversions'!$B$24)-'Rail Costs'!S77</f>
        <v>98.477800280512753</v>
      </c>
      <c r="AP77" s="4">
        <f>$L77-(AH77*'Feedstock Conversions'!$B$24)-'Rail Costs'!T77</f>
        <v>125.57950929085466</v>
      </c>
      <c r="AQ77" s="4">
        <f>$L77-(AI77*'Feedstock Conversions'!$B$24)-'Rail Costs'!U77</f>
        <v>120.22579346932342</v>
      </c>
      <c r="AR77" s="4">
        <f>$L77-(AJ77*'Feedstock Conversions'!$B$24)-'Rail Costs'!V77</f>
        <v>105.97541114902555</v>
      </c>
      <c r="AT77" s="4">
        <f>$T77-(AM77-'Feedstock Conversions'!$B$4)-'Rail Costs'!Q77</f>
        <v>473.26125592599999</v>
      </c>
      <c r="AU77" s="4">
        <f>$T77-(AN77-'Feedstock Conversions'!$B$4)-'Rail Costs'!R77</f>
        <v>414.31545525410752</v>
      </c>
      <c r="AV77" s="4">
        <f>$T77-(AO77-'Feedstock Conversions'!$B$4)-'Rail Costs'!S77</f>
        <v>423.48255491816121</v>
      </c>
      <c r="AW77" s="4">
        <f>$T77-(AP77-'Feedstock Conversions'!$B$4)-'Rail Costs'!T77</f>
        <v>395.98125592599996</v>
      </c>
      <c r="AX77" s="4">
        <f>$T77-(AQ77-'Feedstock Conversions'!$B$4)-'Rail Costs'!U77</f>
        <v>401.4815157244322</v>
      </c>
      <c r="AY77" s="4">
        <f>$T77-(AR77-'Feedstock Conversions'!$B$4)-'Rail Costs'!V77</f>
        <v>414.88125592599999</v>
      </c>
      <c r="BH77">
        <f t="shared" si="12"/>
        <v>24</v>
      </c>
      <c r="BI77">
        <f t="shared" si="13"/>
        <v>2020</v>
      </c>
      <c r="BJ77">
        <f t="shared" si="15"/>
        <v>6</v>
      </c>
    </row>
    <row r="78" spans="1:62" x14ac:dyDescent="0.2">
      <c r="A78" s="11">
        <v>44001</v>
      </c>
      <c r="B78" s="4">
        <v>28.5</v>
      </c>
      <c r="C78" s="18">
        <f>UCO!B78</f>
        <v>28.5</v>
      </c>
      <c r="E78" s="4">
        <f>UCO!C78*'Feedstock Conversions'!B$24</f>
        <v>239.4</v>
      </c>
      <c r="F78" s="4">
        <f>UCO!C78*'Feedstock Conversions'!B$4</f>
        <v>228.285</v>
      </c>
      <c r="H78" s="4">
        <f>'Fuel Values'!B78-UCO!I78-UCO!J78-UCO!K78</f>
        <v>-33.337261813260028</v>
      </c>
      <c r="I78" s="18">
        <f>('LCFS Values'!$E$3-$AA$4)/1000000*'LCFS Values'!B78*'LCFS Values'!$G$2*100</f>
        <v>201.63726181326004</v>
      </c>
      <c r="J78" s="4">
        <f>'RIN Values'!C78</f>
        <v>85.199999999999989</v>
      </c>
      <c r="K78" s="4">
        <f>'Fixed Credits Value'!B78</f>
        <v>100</v>
      </c>
      <c r="L78" s="4">
        <f t="shared" si="14"/>
        <v>353.5</v>
      </c>
      <c r="M78" s="4">
        <f>L78/'Feedstock Conversions'!B$24</f>
        <v>42.083333333333329</v>
      </c>
      <c r="O78" s="4">
        <f>'Fuel Values'!C78*100</f>
        <v>119.22</v>
      </c>
      <c r="P78" s="18">
        <f>('LCFS Values'!$E$3-AB$4)/1000000*'LCFS Values'!B78*'LCFS Values'!$G$2*100</f>
        <v>189.36712584900002</v>
      </c>
      <c r="Q78" s="4">
        <f>'RIN Values'!D78</f>
        <v>96.559999999999988</v>
      </c>
      <c r="R78" s="4">
        <f>'Fixed Credits Value'!B78</f>
        <v>100</v>
      </c>
      <c r="S78" s="4">
        <f>'Fixed Credits Value'!C78</f>
        <v>16</v>
      </c>
      <c r="T78" s="4">
        <f t="shared" si="7"/>
        <v>521.14712584900008</v>
      </c>
      <c r="U78" s="4">
        <f>T78/'Feedstock Conversions'!B$4</f>
        <v>65.062063152184777</v>
      </c>
      <c r="W78" s="4">
        <f t="shared" si="8"/>
        <v>114.1</v>
      </c>
      <c r="X78" s="4">
        <f t="shared" si="9"/>
        <v>292.86212584900011</v>
      </c>
      <c r="AA78" s="23">
        <v>20.68</v>
      </c>
      <c r="AB78" s="23"/>
      <c r="AE78" s="57">
        <f t="shared" si="10"/>
        <v>35.200000000000003</v>
      </c>
      <c r="AF78" s="4">
        <f>$AH78+'Rail Costs'!L78</f>
        <v>28.182642777155657</v>
      </c>
      <c r="AG78" s="4">
        <f>$AH78+'Rail Costs'!M78</f>
        <v>29.273964165733481</v>
      </c>
      <c r="AH78" s="4">
        <v>26</v>
      </c>
      <c r="AI78" s="4">
        <f>$AH78+'Rail Costs'!O78</f>
        <v>26.654792833146697</v>
      </c>
      <c r="AJ78" s="57">
        <f t="shared" si="11"/>
        <v>28.250000000000004</v>
      </c>
      <c r="AM78" s="4">
        <f>$L78-(AE78*'Feedstock Conversions'!$B$24)-'Rail Costs'!Q78</f>
        <v>54.123484755397328</v>
      </c>
      <c r="AN78" s="4">
        <f>$L78-(AF78*'Feedstock Conversions'!$B$24)-'Rail Costs'!R78</f>
        <v>113.47620260795426</v>
      </c>
      <c r="AO78" s="4">
        <f>$L78-(AG78*'Feedstock Conversions'!$B$24)-'Rail Costs'!S78</f>
        <v>104.47780028051275</v>
      </c>
      <c r="AP78" s="4">
        <f>$L78-(AH78*'Feedstock Conversions'!$B$24)-'Rail Costs'!T78</f>
        <v>131.57950929085465</v>
      </c>
      <c r="AQ78" s="4">
        <f>$L78-(AI78*'Feedstock Conversions'!$B$24)-'Rail Costs'!U78</f>
        <v>126.22579346932342</v>
      </c>
      <c r="AR78" s="4">
        <f>$L78-(AJ78*'Feedstock Conversions'!$B$24)-'Rail Costs'!V78</f>
        <v>111.97541114902555</v>
      </c>
      <c r="AT78" s="4">
        <f>$T78-(AM78-'Feedstock Conversions'!$B$4)-'Rail Costs'!Q78</f>
        <v>471.33712584900013</v>
      </c>
      <c r="AU78" s="4">
        <f>$T78-(AN78-'Feedstock Conversions'!$B$4)-'Rail Costs'!R78</f>
        <v>412.39132517710766</v>
      </c>
      <c r="AV78" s="4">
        <f>$T78-(AO78-'Feedstock Conversions'!$B$4)-'Rail Costs'!S78</f>
        <v>421.55842484116135</v>
      </c>
      <c r="AW78" s="4">
        <f>$T78-(AP78-'Feedstock Conversions'!$B$4)-'Rail Costs'!T78</f>
        <v>394.0571258490001</v>
      </c>
      <c r="AX78" s="4">
        <f>$T78-(AQ78-'Feedstock Conversions'!$B$4)-'Rail Costs'!U78</f>
        <v>399.55738564743234</v>
      </c>
      <c r="AY78" s="4">
        <f>$T78-(AR78-'Feedstock Conversions'!$B$4)-'Rail Costs'!V78</f>
        <v>412.95712584900014</v>
      </c>
      <c r="BH78">
        <f t="shared" si="12"/>
        <v>25</v>
      </c>
      <c r="BI78">
        <f t="shared" si="13"/>
        <v>2020</v>
      </c>
      <c r="BJ78">
        <f t="shared" si="15"/>
        <v>6</v>
      </c>
    </row>
    <row r="79" spans="1:62" x14ac:dyDescent="0.2">
      <c r="A79" s="11">
        <v>44008</v>
      </c>
      <c r="B79" s="4">
        <v>28.5</v>
      </c>
      <c r="C79" s="18">
        <f>UCO!B79</f>
        <v>28.5</v>
      </c>
      <c r="E79" s="4">
        <f>UCO!C79*'Feedstock Conversions'!B$24</f>
        <v>239.4</v>
      </c>
      <c r="F79" s="4">
        <f>UCO!C79*'Feedstock Conversions'!B$4</f>
        <v>228.285</v>
      </c>
      <c r="H79" s="4">
        <f>'Fuel Values'!B79-UCO!I79-UCO!J79-UCO!K79</f>
        <v>-27.267725140020019</v>
      </c>
      <c r="I79" s="18">
        <f>('LCFS Values'!$E$3-$AA$4)/1000000*'LCFS Values'!B79*'LCFS Values'!$G$2*100</f>
        <v>201.44272514002003</v>
      </c>
      <c r="J79" s="4">
        <f>'RIN Values'!C79</f>
        <v>82.125</v>
      </c>
      <c r="K79" s="4">
        <f>'Fixed Credits Value'!B79</f>
        <v>100</v>
      </c>
      <c r="L79" s="4">
        <f t="shared" si="14"/>
        <v>356.29999999999995</v>
      </c>
      <c r="M79" s="4">
        <f>L79/'Feedstock Conversions'!B$24</f>
        <v>42.416666666666657</v>
      </c>
      <c r="O79" s="4">
        <f>'Fuel Values'!C79*100</f>
        <v>118.29</v>
      </c>
      <c r="P79" s="18">
        <f>('LCFS Values'!$E$3-AB$4)/1000000*'LCFS Values'!B79*'LCFS Values'!$G$2*100</f>
        <v>189.18442722299997</v>
      </c>
      <c r="Q79" s="4">
        <f>'RIN Values'!D79</f>
        <v>93.075000000000003</v>
      </c>
      <c r="R79" s="4">
        <f>'Fixed Credits Value'!B79</f>
        <v>100</v>
      </c>
      <c r="S79" s="4">
        <f>'Fixed Credits Value'!C79</f>
        <v>16</v>
      </c>
      <c r="T79" s="4">
        <f t="shared" si="7"/>
        <v>516.54942722299995</v>
      </c>
      <c r="U79" s="4">
        <f>T79/'Feedstock Conversions'!B$4</f>
        <v>64.488068317478152</v>
      </c>
      <c r="W79" s="4">
        <f t="shared" si="8"/>
        <v>116.89999999999995</v>
      </c>
      <c r="X79" s="4">
        <f t="shared" si="9"/>
        <v>288.26442722299998</v>
      </c>
      <c r="AA79" s="23">
        <v>19.34</v>
      </c>
      <c r="AB79" s="23"/>
      <c r="AE79" s="57">
        <f t="shared" si="10"/>
        <v>35.200000000000003</v>
      </c>
      <c r="AF79" s="4">
        <f>$AH79+'Rail Costs'!L79</f>
        <v>28.182642777155657</v>
      </c>
      <c r="AG79" s="4">
        <f>$AH79+'Rail Costs'!M79</f>
        <v>29.273964165733481</v>
      </c>
      <c r="AH79" s="4">
        <v>26</v>
      </c>
      <c r="AI79" s="4">
        <f>$AH79+'Rail Costs'!O79</f>
        <v>26.654792833146697</v>
      </c>
      <c r="AJ79" s="57">
        <f t="shared" si="11"/>
        <v>28.250000000000004</v>
      </c>
      <c r="AM79" s="4">
        <f>$L79-(AE79*'Feedstock Conversions'!$B$24)-'Rail Costs'!Q79</f>
        <v>56.923484755397283</v>
      </c>
      <c r="AN79" s="4">
        <f>$L79-(AF79*'Feedstock Conversions'!$B$24)-'Rail Costs'!R79</f>
        <v>116.27620260795422</v>
      </c>
      <c r="AO79" s="4">
        <f>$L79-(AG79*'Feedstock Conversions'!$B$24)-'Rail Costs'!S79</f>
        <v>107.27780028051271</v>
      </c>
      <c r="AP79" s="4">
        <f>$L79-(AH79*'Feedstock Conversions'!$B$24)-'Rail Costs'!T79</f>
        <v>134.3795092908546</v>
      </c>
      <c r="AQ79" s="4">
        <f>$L79-(AI79*'Feedstock Conversions'!$B$24)-'Rail Costs'!U79</f>
        <v>129.02579346932339</v>
      </c>
      <c r="AR79" s="4">
        <f>$L79-(AJ79*'Feedstock Conversions'!$B$24)-'Rail Costs'!V79</f>
        <v>114.7754111490255</v>
      </c>
      <c r="AT79" s="4">
        <f>$T79-(AM79-'Feedstock Conversions'!$B$4)-'Rail Costs'!Q79</f>
        <v>463.93942722300005</v>
      </c>
      <c r="AU79" s="4">
        <f>$T79-(AN79-'Feedstock Conversions'!$B$4)-'Rail Costs'!R79</f>
        <v>404.99362655110758</v>
      </c>
      <c r="AV79" s="4">
        <f>$T79-(AO79-'Feedstock Conversions'!$B$4)-'Rail Costs'!S79</f>
        <v>414.16072621516128</v>
      </c>
      <c r="AW79" s="4">
        <f>$T79-(AP79-'Feedstock Conversions'!$B$4)-'Rail Costs'!T79</f>
        <v>386.65942722300002</v>
      </c>
      <c r="AX79" s="4">
        <f>$T79-(AQ79-'Feedstock Conversions'!$B$4)-'Rail Costs'!U79</f>
        <v>392.15968702143226</v>
      </c>
      <c r="AY79" s="4">
        <f>$T79-(AR79-'Feedstock Conversions'!$B$4)-'Rail Costs'!V79</f>
        <v>405.55942722300006</v>
      </c>
      <c r="BH79">
        <f t="shared" si="12"/>
        <v>26</v>
      </c>
      <c r="BI79">
        <f t="shared" si="13"/>
        <v>2020</v>
      </c>
      <c r="BJ79">
        <f t="shared" si="15"/>
        <v>6</v>
      </c>
    </row>
    <row r="80" spans="1:62" x14ac:dyDescent="0.2">
      <c r="A80" s="11">
        <v>44015</v>
      </c>
      <c r="B80" s="4">
        <v>28.5</v>
      </c>
      <c r="C80" s="18">
        <f>UCO!B80</f>
        <v>28.5</v>
      </c>
      <c r="E80" s="4">
        <f>UCO!C80*'Feedstock Conversions'!B$24</f>
        <v>239.4</v>
      </c>
      <c r="F80" s="4">
        <f>UCO!C80*'Feedstock Conversions'!B$4</f>
        <v>228.285</v>
      </c>
      <c r="H80" s="4">
        <f>'Fuel Values'!B80-UCO!I80-UCO!J80-UCO!K80</f>
        <v>-27.084845207437525</v>
      </c>
      <c r="I80" s="18">
        <f>('LCFS Values'!$E$3-$AA$4)/1000000*'LCFS Values'!B80*'LCFS Values'!$G$2*100</f>
        <v>197.27234520743752</v>
      </c>
      <c r="J80" s="4">
        <f>'RIN Values'!C80</f>
        <v>85.3125</v>
      </c>
      <c r="K80" s="4">
        <f>'Fixed Credits Value'!B80</f>
        <v>100</v>
      </c>
      <c r="L80" s="4">
        <f t="shared" si="14"/>
        <v>355.5</v>
      </c>
      <c r="M80" s="4">
        <f>L80/'Feedstock Conversions'!B$24</f>
        <v>42.321428571428569</v>
      </c>
      <c r="O80" s="4">
        <f>'Fuel Values'!C80*100</f>
        <v>120.36</v>
      </c>
      <c r="P80" s="18">
        <f>('LCFS Values'!$E$3-AB$4)/1000000*'LCFS Values'!B80*'LCFS Values'!$G$2*100</f>
        <v>185.26782542812498</v>
      </c>
      <c r="Q80" s="4">
        <f>'RIN Values'!D80</f>
        <v>96.6875</v>
      </c>
      <c r="R80" s="4">
        <f>'Fixed Credits Value'!B80</f>
        <v>100</v>
      </c>
      <c r="S80" s="4">
        <f>'Fixed Credits Value'!C80</f>
        <v>16</v>
      </c>
      <c r="T80" s="4">
        <f t="shared" si="7"/>
        <v>518.31532542812499</v>
      </c>
      <c r="U80" s="4">
        <f>T80/'Feedstock Conversions'!B$4</f>
        <v>64.708530015995635</v>
      </c>
      <c r="W80" s="4">
        <f t="shared" si="8"/>
        <v>116.1</v>
      </c>
      <c r="X80" s="4">
        <f t="shared" si="9"/>
        <v>290.03032542812502</v>
      </c>
      <c r="AA80" s="23">
        <v>22.88</v>
      </c>
      <c r="AB80" s="23"/>
      <c r="AE80" s="57">
        <f t="shared" si="10"/>
        <v>35.200000000000003</v>
      </c>
      <c r="AF80" s="4">
        <f>$AH80+'Rail Costs'!L80</f>
        <v>28.194904815229563</v>
      </c>
      <c r="AG80" s="4">
        <f>$AH80+'Rail Costs'!M80</f>
        <v>29.292357222844345</v>
      </c>
      <c r="AH80" s="4">
        <v>26</v>
      </c>
      <c r="AI80" s="4">
        <f>$AH80+'Rail Costs'!O80</f>
        <v>26.658471444568868</v>
      </c>
      <c r="AJ80" s="57">
        <f t="shared" si="11"/>
        <v>28.250000000000004</v>
      </c>
      <c r="AM80" s="4">
        <f>$L80-(AE80*'Feedstock Conversions'!$B$24)-'Rail Costs'!Q80</f>
        <v>56.10271781582091</v>
      </c>
      <c r="AN80" s="4">
        <f>$L80-(AF80*'Feedstock Conversions'!$B$24)-'Rail Costs'!R80</f>
        <v>115.3547206001338</v>
      </c>
      <c r="AO80" s="4">
        <f>$L80-(AG80*'Feedstock Conversions'!$B$24)-'Rail Costs'!S80</f>
        <v>106.30576545062799</v>
      </c>
      <c r="AP80" s="4">
        <f>$L80-(AH80*'Feedstock Conversions'!$B$24)-'Rail Costs'!T80</f>
        <v>133.55973125316282</v>
      </c>
      <c r="AQ80" s="4">
        <f>$L80-(AI80*'Feedstock Conversions'!$B$24)-'Rail Costs'!U80</f>
        <v>128.17593837645447</v>
      </c>
      <c r="AR80" s="4">
        <f>$L80-(AJ80*'Feedstock Conversions'!$B$24)-'Rail Costs'!V80</f>
        <v>113.95167750379537</v>
      </c>
      <c r="AT80" s="4">
        <f>$T80-(AM80-'Feedstock Conversions'!$B$4)-'Rail Costs'!Q80</f>
        <v>466.5053254281251</v>
      </c>
      <c r="AU80" s="4">
        <f>$T80-(AN80-'Feedstock Conversions'!$B$4)-'Rail Costs'!R80</f>
        <v>407.66252587605339</v>
      </c>
      <c r="AV80" s="4">
        <f>$T80-(AO80-'Feedstock Conversions'!$B$4)-'Rail Costs'!S80</f>
        <v>416.88112610001753</v>
      </c>
      <c r="AW80" s="4">
        <f>$T80-(AP80-'Feedstock Conversions'!$B$4)-'Rail Costs'!T80</f>
        <v>389.22532542812502</v>
      </c>
      <c r="AX80" s="4">
        <f>$T80-(AQ80-'Feedstock Conversions'!$B$4)-'Rail Costs'!U80</f>
        <v>394.75648556250354</v>
      </c>
      <c r="AY80" s="4">
        <f>$T80-(AR80-'Feedstock Conversions'!$B$4)-'Rail Costs'!V80</f>
        <v>408.12532542812505</v>
      </c>
      <c r="BH80">
        <f t="shared" si="12"/>
        <v>27</v>
      </c>
      <c r="BI80">
        <f t="shared" si="13"/>
        <v>2020</v>
      </c>
      <c r="BJ80">
        <f t="shared" si="15"/>
        <v>7</v>
      </c>
    </row>
    <row r="81" spans="1:62" x14ac:dyDescent="0.2">
      <c r="A81" s="11">
        <v>44022</v>
      </c>
      <c r="B81" s="4">
        <v>28.5</v>
      </c>
      <c r="C81" s="18">
        <f>UCO!B81</f>
        <v>28.5</v>
      </c>
      <c r="E81" s="4">
        <f>UCO!C81*'Feedstock Conversions'!B$24</f>
        <v>239.4</v>
      </c>
      <c r="F81" s="4">
        <f>UCO!C81*'Feedstock Conversions'!B$4</f>
        <v>228.285</v>
      </c>
      <c r="H81" s="4">
        <f>'Fuel Values'!B81-UCO!I81-UCO!J81-UCO!K81</f>
        <v>-26.900331556899999</v>
      </c>
      <c r="I81" s="18">
        <f>('LCFS Values'!$E$3-$AA$4)/1000000*'LCFS Values'!B81*'LCFS Values'!$G$2*100</f>
        <v>194.05033155690001</v>
      </c>
      <c r="J81" s="4">
        <f>'RIN Values'!C81</f>
        <v>88.35</v>
      </c>
      <c r="K81" s="4">
        <f>'Fixed Credits Value'!B81</f>
        <v>100</v>
      </c>
      <c r="L81" s="4">
        <f t="shared" si="14"/>
        <v>355.5</v>
      </c>
      <c r="M81" s="4">
        <f>L81/'Feedstock Conversions'!B$24</f>
        <v>42.321428571428569</v>
      </c>
      <c r="O81" s="4">
        <f>'Fuel Values'!C81*100</f>
        <v>124.70000000000002</v>
      </c>
      <c r="P81" s="18">
        <f>('LCFS Values'!$E$3-AB$4)/1000000*'LCFS Values'!B81*'LCFS Values'!$G$2*100</f>
        <v>182.24187943499999</v>
      </c>
      <c r="Q81" s="4">
        <f>'RIN Values'!D81</f>
        <v>100.13</v>
      </c>
      <c r="R81" s="4">
        <f>'Fixed Credits Value'!B81</f>
        <v>100</v>
      </c>
      <c r="S81" s="4">
        <f>'Fixed Credits Value'!C81</f>
        <v>16</v>
      </c>
      <c r="T81" s="4">
        <f t="shared" si="7"/>
        <v>523.07187943500003</v>
      </c>
      <c r="U81" s="4">
        <f>T81/'Feedstock Conversions'!B$4</f>
        <v>65.302356983146069</v>
      </c>
      <c r="W81" s="4">
        <f t="shared" si="8"/>
        <v>116.1</v>
      </c>
      <c r="X81" s="4">
        <f t="shared" si="9"/>
        <v>294.78687943500006</v>
      </c>
      <c r="AA81" s="23">
        <v>15.8</v>
      </c>
      <c r="AB81" s="23"/>
      <c r="AE81" s="57">
        <f t="shared" si="10"/>
        <v>35.200000000000003</v>
      </c>
      <c r="AF81" s="4">
        <f>$AH81+'Rail Costs'!L81</f>
        <v>28.194904815229563</v>
      </c>
      <c r="AG81" s="4">
        <f>$AH81+'Rail Costs'!M81</f>
        <v>29.292357222844345</v>
      </c>
      <c r="AH81" s="4">
        <v>26</v>
      </c>
      <c r="AI81" s="4">
        <f>$AH81+'Rail Costs'!O81</f>
        <v>26.658471444568868</v>
      </c>
      <c r="AJ81" s="57">
        <f t="shared" si="11"/>
        <v>28.250000000000004</v>
      </c>
      <c r="AM81" s="4">
        <f>$L81-(AE81*'Feedstock Conversions'!$B$24)-'Rail Costs'!Q81</f>
        <v>56.10271781582091</v>
      </c>
      <c r="AN81" s="4">
        <f>$L81-(AF81*'Feedstock Conversions'!$B$24)-'Rail Costs'!R81</f>
        <v>115.3547206001338</v>
      </c>
      <c r="AO81" s="4">
        <f>$L81-(AG81*'Feedstock Conversions'!$B$24)-'Rail Costs'!S81</f>
        <v>106.30576545062799</v>
      </c>
      <c r="AP81" s="4">
        <f>$L81-(AH81*'Feedstock Conversions'!$B$24)-'Rail Costs'!T81</f>
        <v>133.55973125316282</v>
      </c>
      <c r="AQ81" s="4">
        <f>$L81-(AI81*'Feedstock Conversions'!$B$24)-'Rail Costs'!U81</f>
        <v>128.17593837645447</v>
      </c>
      <c r="AR81" s="4">
        <f>$L81-(AJ81*'Feedstock Conversions'!$B$24)-'Rail Costs'!V81</f>
        <v>113.95167750379537</v>
      </c>
      <c r="AT81" s="4">
        <f>$T81-(AM81-'Feedstock Conversions'!$B$4)-'Rail Costs'!Q81</f>
        <v>471.26187943500014</v>
      </c>
      <c r="AU81" s="4">
        <f>$T81-(AN81-'Feedstock Conversions'!$B$4)-'Rail Costs'!R81</f>
        <v>412.41907988292843</v>
      </c>
      <c r="AV81" s="4">
        <f>$T81-(AO81-'Feedstock Conversions'!$B$4)-'Rail Costs'!S81</f>
        <v>421.63768010689256</v>
      </c>
      <c r="AW81" s="4">
        <f>$T81-(AP81-'Feedstock Conversions'!$B$4)-'Rail Costs'!T81</f>
        <v>393.98187943500005</v>
      </c>
      <c r="AX81" s="4">
        <f>$T81-(AQ81-'Feedstock Conversions'!$B$4)-'Rail Costs'!U81</f>
        <v>399.51303956937858</v>
      </c>
      <c r="AY81" s="4">
        <f>$T81-(AR81-'Feedstock Conversions'!$B$4)-'Rail Costs'!V81</f>
        <v>412.88187943500009</v>
      </c>
      <c r="BH81">
        <f t="shared" si="12"/>
        <v>28</v>
      </c>
      <c r="BI81">
        <f t="shared" si="13"/>
        <v>2020</v>
      </c>
      <c r="BJ81">
        <f t="shared" si="15"/>
        <v>7</v>
      </c>
    </row>
    <row r="82" spans="1:62" x14ac:dyDescent="0.2">
      <c r="A82" s="11">
        <v>44029</v>
      </c>
      <c r="B82" s="4">
        <v>28.5</v>
      </c>
      <c r="C82" s="18">
        <f>UCO!B82</f>
        <v>28.5</v>
      </c>
      <c r="E82" s="4">
        <f>UCO!C82*'Feedstock Conversions'!B$24</f>
        <v>239.4</v>
      </c>
      <c r="F82" s="4">
        <f>UCO!C82*'Feedstock Conversions'!B$4</f>
        <v>228.285</v>
      </c>
      <c r="H82" s="4">
        <f>'Fuel Values'!B82-UCO!I82-UCO!J82-UCO!K82</f>
        <v>-21.031451399139996</v>
      </c>
      <c r="I82" s="18">
        <f>('LCFS Values'!$E$3-$AA$4)/1000000*'LCFS Values'!B82*'LCFS Values'!$G$2*100</f>
        <v>189.38145139913999</v>
      </c>
      <c r="J82" s="4">
        <f>'RIN Values'!C82</f>
        <v>88.35</v>
      </c>
      <c r="K82" s="4">
        <f>'Fixed Credits Value'!B82</f>
        <v>100</v>
      </c>
      <c r="L82" s="4">
        <f t="shared" si="14"/>
        <v>356.7</v>
      </c>
      <c r="M82" s="4">
        <f>L82/'Feedstock Conversions'!B$24</f>
        <v>42.464285714285708</v>
      </c>
      <c r="O82" s="4">
        <f>'Fuel Values'!C82*100</f>
        <v>123.72000000000001</v>
      </c>
      <c r="P82" s="18">
        <f>('LCFS Values'!$E$3-AB$4)/1000000*'LCFS Values'!B82*'LCFS Values'!$G$2*100</f>
        <v>177.85711241099997</v>
      </c>
      <c r="Q82" s="4">
        <f>'RIN Values'!D82</f>
        <v>100.13</v>
      </c>
      <c r="R82" s="4">
        <f>'Fixed Credits Value'!B82</f>
        <v>100</v>
      </c>
      <c r="S82" s="4">
        <f>'Fixed Credits Value'!C82</f>
        <v>16</v>
      </c>
      <c r="T82" s="4">
        <f t="shared" si="7"/>
        <v>517.70711241100003</v>
      </c>
      <c r="U82" s="4">
        <f>T82/'Feedstock Conversions'!B$4</f>
        <v>64.632598303495641</v>
      </c>
      <c r="W82" s="4">
        <f t="shared" si="8"/>
        <v>117.29999999999998</v>
      </c>
      <c r="X82" s="4">
        <f t="shared" si="9"/>
        <v>289.42211241100006</v>
      </c>
      <c r="AA82" s="23">
        <v>31.6</v>
      </c>
      <c r="AB82" s="23"/>
      <c r="AE82" s="57">
        <f t="shared" si="10"/>
        <v>35.200000000000003</v>
      </c>
      <c r="AF82" s="4">
        <f>$AH82+'Rail Costs'!L82</f>
        <v>28.194904815229563</v>
      </c>
      <c r="AG82" s="4">
        <f>$AH82+'Rail Costs'!M82</f>
        <v>29.292357222844345</v>
      </c>
      <c r="AH82" s="4">
        <v>26</v>
      </c>
      <c r="AI82" s="4">
        <f>$AH82+'Rail Costs'!O82</f>
        <v>26.658471444568868</v>
      </c>
      <c r="AJ82" s="57">
        <f t="shared" si="11"/>
        <v>28.250000000000004</v>
      </c>
      <c r="AM82" s="4">
        <f>$L82-(AE82*'Feedstock Conversions'!$B$24)-'Rail Costs'!Q82</f>
        <v>57.302717815820898</v>
      </c>
      <c r="AN82" s="4">
        <f>$L82-(AF82*'Feedstock Conversions'!$B$24)-'Rail Costs'!R82</f>
        <v>116.55472060013379</v>
      </c>
      <c r="AO82" s="4">
        <f>$L82-(AG82*'Feedstock Conversions'!$B$24)-'Rail Costs'!S82</f>
        <v>107.50576545062798</v>
      </c>
      <c r="AP82" s="4">
        <f>$L82-(AH82*'Feedstock Conversions'!$B$24)-'Rail Costs'!T82</f>
        <v>134.75973125316281</v>
      </c>
      <c r="AQ82" s="4">
        <f>$L82-(AI82*'Feedstock Conversions'!$B$24)-'Rail Costs'!U82</f>
        <v>129.37593837645446</v>
      </c>
      <c r="AR82" s="4">
        <f>$L82-(AJ82*'Feedstock Conversions'!$B$24)-'Rail Costs'!V82</f>
        <v>115.15167750379536</v>
      </c>
      <c r="AT82" s="4">
        <f>$T82-(AM82-'Feedstock Conversions'!$B$4)-'Rail Costs'!Q82</f>
        <v>464.69711241100015</v>
      </c>
      <c r="AU82" s="4">
        <f>$T82-(AN82-'Feedstock Conversions'!$B$4)-'Rail Costs'!R82</f>
        <v>405.85431285892838</v>
      </c>
      <c r="AV82" s="4">
        <f>$T82-(AO82-'Feedstock Conversions'!$B$4)-'Rail Costs'!S82</f>
        <v>415.07291308289257</v>
      </c>
      <c r="AW82" s="4">
        <f>$T82-(AP82-'Feedstock Conversions'!$B$4)-'Rail Costs'!T82</f>
        <v>387.41711241100006</v>
      </c>
      <c r="AX82" s="4">
        <f>$T82-(AQ82-'Feedstock Conversions'!$B$4)-'Rail Costs'!U82</f>
        <v>392.94827254537859</v>
      </c>
      <c r="AY82" s="4">
        <f>$T82-(AR82-'Feedstock Conversions'!$B$4)-'Rail Costs'!V82</f>
        <v>406.3171124110001</v>
      </c>
      <c r="BH82">
        <f t="shared" si="12"/>
        <v>29</v>
      </c>
      <c r="BI82">
        <f t="shared" si="13"/>
        <v>2020</v>
      </c>
      <c r="BJ82">
        <f t="shared" si="15"/>
        <v>7</v>
      </c>
    </row>
    <row r="83" spans="1:62" x14ac:dyDescent="0.2">
      <c r="A83" s="11">
        <v>44036</v>
      </c>
      <c r="B83" s="4">
        <v>28.5</v>
      </c>
      <c r="C83" s="18">
        <f>UCO!B83</f>
        <v>28.5</v>
      </c>
      <c r="E83" s="4">
        <f>UCO!C83*'Feedstock Conversions'!B$24</f>
        <v>239.4</v>
      </c>
      <c r="F83" s="4">
        <f>UCO!C83*'Feedstock Conversions'!B$4</f>
        <v>228.285</v>
      </c>
      <c r="H83" s="4">
        <f>'Fuel Values'!B83-UCO!I83-UCO!J83-UCO!K83</f>
        <v>-22.481451399139985</v>
      </c>
      <c r="I83" s="18">
        <f>('LCFS Values'!$E$3-$AA$4)/1000000*'LCFS Values'!B83*'LCFS Values'!$G$2*100</f>
        <v>189.38145139913999</v>
      </c>
      <c r="J83" s="4">
        <f>'RIN Values'!C83</f>
        <v>90.6</v>
      </c>
      <c r="K83" s="4">
        <f>'Fixed Credits Value'!B83</f>
        <v>100</v>
      </c>
      <c r="L83" s="4">
        <f t="shared" si="14"/>
        <v>357.5</v>
      </c>
      <c r="M83" s="4">
        <f>L83/'Feedstock Conversions'!B$24</f>
        <v>42.55952380952381</v>
      </c>
      <c r="O83" s="4">
        <f>'Fuel Values'!C83*100</f>
        <v>126.93</v>
      </c>
      <c r="P83" s="18">
        <f>('LCFS Values'!$E$3-AB$4)/1000000*'LCFS Values'!B83*'LCFS Values'!$G$2*100</f>
        <v>177.85711241099997</v>
      </c>
      <c r="Q83" s="4">
        <f>'RIN Values'!D83</f>
        <v>102.67999999999999</v>
      </c>
      <c r="R83" s="4">
        <f>'Fixed Credits Value'!B83</f>
        <v>100</v>
      </c>
      <c r="S83" s="4">
        <f>'Fixed Credits Value'!C83</f>
        <v>16</v>
      </c>
      <c r="T83" s="4">
        <f t="shared" si="7"/>
        <v>523.46711241100002</v>
      </c>
      <c r="U83" s="4">
        <f>T83/'Feedstock Conversions'!B$4</f>
        <v>65.351699427091134</v>
      </c>
      <c r="W83" s="4">
        <f t="shared" si="8"/>
        <v>118.1</v>
      </c>
      <c r="X83" s="4">
        <f t="shared" si="9"/>
        <v>295.18211241100005</v>
      </c>
      <c r="AA83" s="23">
        <v>22.4</v>
      </c>
      <c r="AB83" s="23"/>
      <c r="AE83" s="57">
        <f t="shared" si="10"/>
        <v>35.200000000000003</v>
      </c>
      <c r="AF83" s="4">
        <f>$AH83+'Rail Costs'!L83</f>
        <v>28.194904815229563</v>
      </c>
      <c r="AG83" s="4">
        <f>$AH83+'Rail Costs'!M83</f>
        <v>29.292357222844345</v>
      </c>
      <c r="AH83" s="4">
        <v>26</v>
      </c>
      <c r="AI83" s="4">
        <f>$AH83+'Rail Costs'!O83</f>
        <v>26.658471444568868</v>
      </c>
      <c r="AJ83" s="57">
        <f t="shared" si="11"/>
        <v>28.250000000000004</v>
      </c>
      <c r="AM83" s="4">
        <f>$L83-(AE83*'Feedstock Conversions'!$B$24)-'Rail Costs'!Q83</f>
        <v>58.10271781582091</v>
      </c>
      <c r="AN83" s="4">
        <f>$L83-(AF83*'Feedstock Conversions'!$B$24)-'Rail Costs'!R83</f>
        <v>117.3547206001338</v>
      </c>
      <c r="AO83" s="4">
        <f>$L83-(AG83*'Feedstock Conversions'!$B$24)-'Rail Costs'!S83</f>
        <v>108.30576545062799</v>
      </c>
      <c r="AP83" s="4">
        <f>$L83-(AH83*'Feedstock Conversions'!$B$24)-'Rail Costs'!T83</f>
        <v>135.55973125316282</v>
      </c>
      <c r="AQ83" s="4">
        <f>$L83-(AI83*'Feedstock Conversions'!$B$24)-'Rail Costs'!U83</f>
        <v>130.17593837645447</v>
      </c>
      <c r="AR83" s="4">
        <f>$L83-(AJ83*'Feedstock Conversions'!$B$24)-'Rail Costs'!V83</f>
        <v>115.95167750379537</v>
      </c>
      <c r="AT83" s="4">
        <f>$T83-(AM83-'Feedstock Conversions'!$B$4)-'Rail Costs'!Q83</f>
        <v>469.65711241100013</v>
      </c>
      <c r="AU83" s="4">
        <f>$T83-(AN83-'Feedstock Conversions'!$B$4)-'Rail Costs'!R83</f>
        <v>410.81431285892842</v>
      </c>
      <c r="AV83" s="4">
        <f>$T83-(AO83-'Feedstock Conversions'!$B$4)-'Rail Costs'!S83</f>
        <v>420.03291308289255</v>
      </c>
      <c r="AW83" s="4">
        <f>$T83-(AP83-'Feedstock Conversions'!$B$4)-'Rail Costs'!T83</f>
        <v>392.37711241100004</v>
      </c>
      <c r="AX83" s="4">
        <f>$T83-(AQ83-'Feedstock Conversions'!$B$4)-'Rail Costs'!U83</f>
        <v>397.90827254537857</v>
      </c>
      <c r="AY83" s="4">
        <f>$T83-(AR83-'Feedstock Conversions'!$B$4)-'Rail Costs'!V83</f>
        <v>411.27711241100008</v>
      </c>
      <c r="BH83">
        <f t="shared" si="12"/>
        <v>30</v>
      </c>
      <c r="BI83">
        <f t="shared" si="13"/>
        <v>2020</v>
      </c>
      <c r="BJ83">
        <f t="shared" si="15"/>
        <v>7</v>
      </c>
    </row>
    <row r="84" spans="1:62" x14ac:dyDescent="0.2">
      <c r="A84" s="11">
        <v>44043</v>
      </c>
      <c r="B84" s="4">
        <v>28.5</v>
      </c>
      <c r="C84" s="18">
        <f>UCO!B84</f>
        <v>28.5</v>
      </c>
      <c r="E84" s="4">
        <f>UCO!C84*'Feedstock Conversions'!B$24</f>
        <v>239.4</v>
      </c>
      <c r="F84" s="4">
        <f>UCO!C84*'Feedstock Conversions'!B$4</f>
        <v>228.285</v>
      </c>
      <c r="H84" s="4">
        <f>'Fuel Values'!B84-UCO!I84-UCO!J84-UCO!K84</f>
        <v>-30.681209913239996</v>
      </c>
      <c r="I84" s="18">
        <f>('LCFS Values'!$E$3-$AA$4)/1000000*'LCFS Values'!B84*'LCFS Values'!$G$2*100</f>
        <v>194.73120991324001</v>
      </c>
      <c r="J84" s="4">
        <f>'RIN Values'!C84</f>
        <v>93.449999999999989</v>
      </c>
      <c r="K84" s="4">
        <f>'Fixed Credits Value'!B84</f>
        <v>100</v>
      </c>
      <c r="L84" s="4">
        <f t="shared" si="14"/>
        <v>357.5</v>
      </c>
      <c r="M84" s="4">
        <f>L84/'Feedstock Conversions'!B$24</f>
        <v>42.55952380952381</v>
      </c>
      <c r="O84" s="4">
        <f>'Fuel Values'!C84*100</f>
        <v>124.57000000000001</v>
      </c>
      <c r="P84" s="18">
        <f>('LCFS Values'!$E$3-AB$4)/1000000*'LCFS Values'!B84*'LCFS Values'!$G$2*100</f>
        <v>182.88132462599998</v>
      </c>
      <c r="Q84" s="4">
        <f>'RIN Values'!D84</f>
        <v>105.91</v>
      </c>
      <c r="R84" s="4">
        <f>'Fixed Credits Value'!B84</f>
        <v>100</v>
      </c>
      <c r="S84" s="4">
        <f>'Fixed Credits Value'!C84</f>
        <v>16</v>
      </c>
      <c r="T84" s="4">
        <f t="shared" si="7"/>
        <v>529.36132462600006</v>
      </c>
      <c r="U84" s="4">
        <f>T84/'Feedstock Conversions'!B$4</f>
        <v>66.087556133083652</v>
      </c>
      <c r="W84" s="4">
        <f t="shared" si="8"/>
        <v>118.1</v>
      </c>
      <c r="X84" s="4">
        <f t="shared" si="9"/>
        <v>301.07632462600009</v>
      </c>
      <c r="AA84" s="23">
        <v>21</v>
      </c>
      <c r="AB84" s="23"/>
      <c r="AE84" s="57">
        <f t="shared" si="10"/>
        <v>35.200000000000003</v>
      </c>
      <c r="AF84" s="4">
        <f>$AH84+'Rail Costs'!L84</f>
        <v>28.194904815229563</v>
      </c>
      <c r="AG84" s="4">
        <f>$AH84+'Rail Costs'!M84</f>
        <v>29.292357222844345</v>
      </c>
      <c r="AH84" s="4">
        <v>26</v>
      </c>
      <c r="AI84" s="4">
        <f>$AH84+'Rail Costs'!O84</f>
        <v>26.658471444568868</v>
      </c>
      <c r="AJ84" s="57">
        <f t="shared" si="11"/>
        <v>28.250000000000004</v>
      </c>
      <c r="AM84" s="4">
        <f>$L84-(AE84*'Feedstock Conversions'!$B$24)-'Rail Costs'!Q84</f>
        <v>58.10271781582091</v>
      </c>
      <c r="AN84" s="4">
        <f>$L84-(AF84*'Feedstock Conversions'!$B$24)-'Rail Costs'!R84</f>
        <v>117.3547206001338</v>
      </c>
      <c r="AO84" s="4">
        <f>$L84-(AG84*'Feedstock Conversions'!$B$24)-'Rail Costs'!S84</f>
        <v>108.30576545062799</v>
      </c>
      <c r="AP84" s="4">
        <f>$L84-(AH84*'Feedstock Conversions'!$B$24)-'Rail Costs'!T84</f>
        <v>135.55973125316282</v>
      </c>
      <c r="AQ84" s="4">
        <f>$L84-(AI84*'Feedstock Conversions'!$B$24)-'Rail Costs'!U84</f>
        <v>130.17593837645447</v>
      </c>
      <c r="AR84" s="4">
        <f>$L84-(AJ84*'Feedstock Conversions'!$B$24)-'Rail Costs'!V84</f>
        <v>115.95167750379537</v>
      </c>
      <c r="AT84" s="4">
        <f>$T84-(AM84-'Feedstock Conversions'!$B$4)-'Rail Costs'!Q84</f>
        <v>475.55132462600017</v>
      </c>
      <c r="AU84" s="4">
        <f>$T84-(AN84-'Feedstock Conversions'!$B$4)-'Rail Costs'!R84</f>
        <v>416.70852507392846</v>
      </c>
      <c r="AV84" s="4">
        <f>$T84-(AO84-'Feedstock Conversions'!$B$4)-'Rail Costs'!S84</f>
        <v>425.92712529789259</v>
      </c>
      <c r="AW84" s="4">
        <f>$T84-(AP84-'Feedstock Conversions'!$B$4)-'Rail Costs'!T84</f>
        <v>398.27132462600008</v>
      </c>
      <c r="AX84" s="4">
        <f>$T84-(AQ84-'Feedstock Conversions'!$B$4)-'Rail Costs'!U84</f>
        <v>403.8024847603786</v>
      </c>
      <c r="AY84" s="4">
        <f>$T84-(AR84-'Feedstock Conversions'!$B$4)-'Rail Costs'!V84</f>
        <v>417.17132462600011</v>
      </c>
      <c r="BH84">
        <f t="shared" si="12"/>
        <v>31</v>
      </c>
      <c r="BI84">
        <f t="shared" si="13"/>
        <v>2020</v>
      </c>
      <c r="BJ84">
        <f t="shared" si="15"/>
        <v>7</v>
      </c>
    </row>
    <row r="85" spans="1:62" x14ac:dyDescent="0.2">
      <c r="A85" s="11">
        <v>44050</v>
      </c>
      <c r="B85" s="4">
        <v>28.9</v>
      </c>
      <c r="C85" s="18">
        <f>UCO!B85</f>
        <v>28.9</v>
      </c>
      <c r="E85" s="4">
        <f>UCO!C85*'Feedstock Conversions'!B$24</f>
        <v>242.76</v>
      </c>
      <c r="F85" s="4">
        <f>UCO!C85*'Feedstock Conversions'!B$4</f>
        <v>231.48899999999998</v>
      </c>
      <c r="H85" s="4">
        <f>'Fuel Values'!B85-UCO!I85-UCO!J85-UCO!K85</f>
        <v>-27.295939775200026</v>
      </c>
      <c r="I85" s="18">
        <f>('LCFS Values'!$E$3-$AA$4)/1000000*'LCFS Values'!B85*'LCFS Values'!$G$2*100</f>
        <v>190.64593977520002</v>
      </c>
      <c r="J85" s="4">
        <f>'RIN Values'!C85</f>
        <v>94.65</v>
      </c>
      <c r="K85" s="4">
        <f>'Fixed Credits Value'!B85</f>
        <v>100</v>
      </c>
      <c r="L85" s="4">
        <f t="shared" si="14"/>
        <v>358</v>
      </c>
      <c r="M85" s="4">
        <f>L85/'Feedstock Conversions'!B$24</f>
        <v>42.61904761904762</v>
      </c>
      <c r="O85" s="4">
        <f>'Fuel Values'!C85*100</f>
        <v>125.64</v>
      </c>
      <c r="P85" s="18">
        <f>('LCFS Values'!$E$3-AB$4)/1000000*'LCFS Values'!B85*'LCFS Values'!$G$2*100</f>
        <v>179.04465347999999</v>
      </c>
      <c r="Q85" s="4">
        <f>'RIN Values'!D85</f>
        <v>107.27</v>
      </c>
      <c r="R85" s="4">
        <f>'Fixed Credits Value'!B85</f>
        <v>100</v>
      </c>
      <c r="S85" s="4">
        <f>'Fixed Credits Value'!C85</f>
        <v>16</v>
      </c>
      <c r="T85" s="4">
        <f t="shared" si="7"/>
        <v>527.95465347999993</v>
      </c>
      <c r="U85" s="4">
        <f>T85/'Feedstock Conversions'!B$4</f>
        <v>65.911941757802737</v>
      </c>
      <c r="W85" s="4">
        <f t="shared" si="8"/>
        <v>115.24000000000001</v>
      </c>
      <c r="X85" s="4">
        <f t="shared" si="9"/>
        <v>296.46565347999996</v>
      </c>
      <c r="AA85" s="23">
        <v>16</v>
      </c>
      <c r="AB85" s="23"/>
      <c r="AE85" s="57">
        <f t="shared" si="10"/>
        <v>34.200000000000003</v>
      </c>
      <c r="AF85" s="4">
        <f>$AH85+'Rail Costs'!L85</f>
        <v>27.194904815229563</v>
      </c>
      <c r="AG85" s="4">
        <f>$AH85+'Rail Costs'!M85</f>
        <v>28.292357222844345</v>
      </c>
      <c r="AH85" s="4">
        <v>25</v>
      </c>
      <c r="AI85" s="4">
        <f>$AH85+'Rail Costs'!O85</f>
        <v>25.658471444568868</v>
      </c>
      <c r="AJ85" s="57">
        <f t="shared" si="11"/>
        <v>27.250000000000004</v>
      </c>
      <c r="AM85" s="4">
        <f>$L85-(AE85*'Feedstock Conversions'!$B$24)-'Rail Costs'!Q85</f>
        <v>67.002717815820944</v>
      </c>
      <c r="AN85" s="4">
        <f>$L85-(AF85*'Feedstock Conversions'!$B$24)-'Rail Costs'!R85</f>
        <v>126.25472060013381</v>
      </c>
      <c r="AO85" s="4">
        <f>$L85-(AG85*'Feedstock Conversions'!$B$24)-'Rail Costs'!S85</f>
        <v>117.20576545062799</v>
      </c>
      <c r="AP85" s="4">
        <f>$L85-(AH85*'Feedstock Conversions'!$B$24)-'Rail Costs'!T85</f>
        <v>144.45973125316283</v>
      </c>
      <c r="AQ85" s="4">
        <f>$L85-(AI85*'Feedstock Conversions'!$B$24)-'Rail Costs'!U85</f>
        <v>139.07593837645447</v>
      </c>
      <c r="AR85" s="4">
        <f>$L85-(AJ85*'Feedstock Conversions'!$B$24)-'Rail Costs'!V85</f>
        <v>124.85167750379537</v>
      </c>
      <c r="AT85" s="4">
        <f>$T85-(AM85-'Feedstock Conversions'!$B$4)-'Rail Costs'!Q85</f>
        <v>465.24465348000001</v>
      </c>
      <c r="AU85" s="4">
        <f>$T85-(AN85-'Feedstock Conversions'!$B$4)-'Rail Costs'!R85</f>
        <v>406.4018539279283</v>
      </c>
      <c r="AV85" s="4">
        <f>$T85-(AO85-'Feedstock Conversions'!$B$4)-'Rail Costs'!S85</f>
        <v>415.62045415189249</v>
      </c>
      <c r="AW85" s="4">
        <f>$T85-(AP85-'Feedstock Conversions'!$B$4)-'Rail Costs'!T85</f>
        <v>387.96465347999992</v>
      </c>
      <c r="AX85" s="4">
        <f>$T85-(AQ85-'Feedstock Conversions'!$B$4)-'Rail Costs'!U85</f>
        <v>393.49581361437845</v>
      </c>
      <c r="AY85" s="4">
        <f>$T85-(AR85-'Feedstock Conversions'!$B$4)-'Rail Costs'!V85</f>
        <v>406.86465347999996</v>
      </c>
      <c r="BH85">
        <f t="shared" si="12"/>
        <v>32</v>
      </c>
      <c r="BI85">
        <f t="shared" si="13"/>
        <v>2020</v>
      </c>
      <c r="BJ85">
        <f t="shared" si="15"/>
        <v>8</v>
      </c>
    </row>
    <row r="86" spans="1:62" x14ac:dyDescent="0.2">
      <c r="A86" s="11">
        <v>44057</v>
      </c>
      <c r="B86" s="4">
        <v>29.5</v>
      </c>
      <c r="C86" s="18">
        <f>UCO!B86</f>
        <v>29.5</v>
      </c>
      <c r="E86" s="4">
        <f>UCO!C86*'Feedstock Conversions'!B$24</f>
        <v>247.8</v>
      </c>
      <c r="F86" s="4">
        <f>UCO!C86*'Feedstock Conversions'!B$4</f>
        <v>236.29499999999999</v>
      </c>
      <c r="H86" s="4">
        <f>'Fuel Values'!B86-UCO!I86-UCO!J86-UCO!K86</f>
        <v>-20.322426349840015</v>
      </c>
      <c r="I86" s="18">
        <f>('LCFS Values'!$E$3-$AA$4)/1000000*'LCFS Values'!B86*'LCFS Values'!$G$2*100</f>
        <v>187.92242634984001</v>
      </c>
      <c r="J86" s="4">
        <f>'RIN Values'!C86</f>
        <v>92.4</v>
      </c>
      <c r="K86" s="4">
        <f>'Fixed Credits Value'!B86</f>
        <v>100</v>
      </c>
      <c r="L86" s="4">
        <f t="shared" si="14"/>
        <v>360</v>
      </c>
      <c r="M86" s="4">
        <f>L86/'Feedstock Conversions'!B$24</f>
        <v>42.857142857142854</v>
      </c>
      <c r="O86" s="4">
        <f>'Fuel Values'!C86*100</f>
        <v>124.81</v>
      </c>
      <c r="P86" s="18">
        <f>('LCFS Values'!$E$3-AB$4)/1000000*'LCFS Values'!B86*'LCFS Values'!$G$2*100</f>
        <v>176.48687271599997</v>
      </c>
      <c r="Q86" s="4">
        <f>'RIN Values'!D86</f>
        <v>104.72</v>
      </c>
      <c r="R86" s="4">
        <f>'Fixed Credits Value'!B86</f>
        <v>100</v>
      </c>
      <c r="S86" s="4">
        <f>'Fixed Credits Value'!C86</f>
        <v>16</v>
      </c>
      <c r="T86" s="4">
        <f t="shared" si="7"/>
        <v>522.01687271599997</v>
      </c>
      <c r="U86" s="4">
        <f>T86/'Feedstock Conversions'!B$4</f>
        <v>65.17064578227216</v>
      </c>
      <c r="W86" s="4">
        <f t="shared" si="8"/>
        <v>112.19999999999999</v>
      </c>
      <c r="X86" s="4">
        <f t="shared" si="9"/>
        <v>285.72187271600001</v>
      </c>
      <c r="AA86" s="23">
        <v>21.5</v>
      </c>
      <c r="AB86" s="23"/>
      <c r="AE86" s="57">
        <f t="shared" si="10"/>
        <v>33.950000000000003</v>
      </c>
      <c r="AF86" s="4">
        <f>$AH86+'Rail Costs'!L86</f>
        <v>26.944904815229563</v>
      </c>
      <c r="AG86" s="4">
        <f>$AH86+'Rail Costs'!M86</f>
        <v>28.042357222844345</v>
      </c>
      <c r="AH86" s="4">
        <v>24.75</v>
      </c>
      <c r="AI86" s="4">
        <f>$AH86+'Rail Costs'!O86</f>
        <v>25.408471444568868</v>
      </c>
      <c r="AJ86" s="57">
        <f t="shared" si="11"/>
        <v>27.000000000000004</v>
      </c>
      <c r="AM86" s="4">
        <f>$L86-(AE86*'Feedstock Conversions'!$B$24)-'Rail Costs'!Q86</f>
        <v>71.10271781582091</v>
      </c>
      <c r="AN86" s="4">
        <f>$L86-(AF86*'Feedstock Conversions'!$B$24)-'Rail Costs'!R86</f>
        <v>130.35472060013379</v>
      </c>
      <c r="AO86" s="4">
        <f>$L86-(AG86*'Feedstock Conversions'!$B$24)-'Rail Costs'!S86</f>
        <v>121.30576545062799</v>
      </c>
      <c r="AP86" s="4">
        <f>$L86-(AH86*'Feedstock Conversions'!$B$24)-'Rail Costs'!T86</f>
        <v>148.55973125316282</v>
      </c>
      <c r="AQ86" s="4">
        <f>$L86-(AI86*'Feedstock Conversions'!$B$24)-'Rail Costs'!U86</f>
        <v>143.17593837645447</v>
      </c>
      <c r="AR86" s="4">
        <f>$L86-(AJ86*'Feedstock Conversions'!$B$24)-'Rail Costs'!V86</f>
        <v>128.95167750379537</v>
      </c>
      <c r="AT86" s="4">
        <f>$T86-(AM86-'Feedstock Conversions'!$B$4)-'Rail Costs'!Q86</f>
        <v>455.20687271600008</v>
      </c>
      <c r="AU86" s="4">
        <f>$T86-(AN86-'Feedstock Conversions'!$B$4)-'Rail Costs'!R86</f>
        <v>396.36407316392837</v>
      </c>
      <c r="AV86" s="4">
        <f>$T86-(AO86-'Feedstock Conversions'!$B$4)-'Rail Costs'!S86</f>
        <v>405.5826733878925</v>
      </c>
      <c r="AW86" s="4">
        <f>$T86-(AP86-'Feedstock Conversions'!$B$4)-'Rail Costs'!T86</f>
        <v>377.92687271599999</v>
      </c>
      <c r="AX86" s="4">
        <f>$T86-(AQ86-'Feedstock Conversions'!$B$4)-'Rail Costs'!U86</f>
        <v>383.45803285037846</v>
      </c>
      <c r="AY86" s="4">
        <f>$T86-(AR86-'Feedstock Conversions'!$B$4)-'Rail Costs'!V86</f>
        <v>396.82687271600003</v>
      </c>
      <c r="BH86">
        <f t="shared" si="12"/>
        <v>33</v>
      </c>
      <c r="BI86">
        <f t="shared" si="13"/>
        <v>2020</v>
      </c>
      <c r="BJ86">
        <f t="shared" si="15"/>
        <v>8</v>
      </c>
    </row>
    <row r="87" spans="1:62" x14ac:dyDescent="0.2">
      <c r="A87" s="11">
        <v>44064</v>
      </c>
      <c r="B87" s="4">
        <v>29.5</v>
      </c>
      <c r="C87" s="18">
        <f>UCO!B87</f>
        <v>29.5</v>
      </c>
      <c r="E87" s="4">
        <f>UCO!C87*'Feedstock Conversions'!B$24</f>
        <v>247.8</v>
      </c>
      <c r="F87" s="4">
        <f>UCO!C87*'Feedstock Conversions'!B$4</f>
        <v>236.29499999999999</v>
      </c>
      <c r="H87" s="4">
        <f>'Fuel Values'!B87-UCO!I87-UCO!J87-UCO!K87</f>
        <v>-19.765717934340032</v>
      </c>
      <c r="I87" s="18">
        <f>('LCFS Values'!$E$3-$AA$4)/1000000*'LCFS Values'!B87*'LCFS Values'!$G$2*100</f>
        <v>185.49071793434001</v>
      </c>
      <c r="J87" s="4">
        <f>'RIN Values'!C87</f>
        <v>98.475000000000009</v>
      </c>
      <c r="K87" s="4">
        <f>'Fixed Credits Value'!B87</f>
        <v>100</v>
      </c>
      <c r="L87" s="4">
        <f t="shared" si="14"/>
        <v>364.2</v>
      </c>
      <c r="M87" s="4">
        <f>L87/'Feedstock Conversions'!B$24</f>
        <v>43.357142857142854</v>
      </c>
      <c r="O87" s="4">
        <f>'Fuel Values'!C87*100</f>
        <v>125.08999999999999</v>
      </c>
      <c r="P87" s="18">
        <f>('LCFS Values'!$E$3-AB$4)/1000000*'LCFS Values'!B87*'LCFS Values'!$G$2*100</f>
        <v>174.20313989099995</v>
      </c>
      <c r="Q87" s="4">
        <f>'RIN Values'!D87</f>
        <v>111.605</v>
      </c>
      <c r="R87" s="4">
        <f>'Fixed Credits Value'!B87</f>
        <v>100</v>
      </c>
      <c r="S87" s="4">
        <f>'Fixed Credits Value'!C87</f>
        <v>16</v>
      </c>
      <c r="T87" s="4">
        <f t="shared" si="7"/>
        <v>526.89813989100003</v>
      </c>
      <c r="U87" s="4">
        <f>T87/'Feedstock Conversions'!B$4</f>
        <v>65.780042433333335</v>
      </c>
      <c r="W87" s="4">
        <f t="shared" si="8"/>
        <v>116.39999999999998</v>
      </c>
      <c r="X87" s="4">
        <f t="shared" si="9"/>
        <v>290.60313989100007</v>
      </c>
      <c r="AA87" s="23">
        <v>17</v>
      </c>
      <c r="AB87" s="23"/>
      <c r="AE87" s="57">
        <f t="shared" si="10"/>
        <v>34.1</v>
      </c>
      <c r="AF87" s="4">
        <f>$AH87+'Rail Costs'!L87</f>
        <v>27.094904815229562</v>
      </c>
      <c r="AG87" s="4">
        <f>$AH87+'Rail Costs'!M87</f>
        <v>28.192357222844343</v>
      </c>
      <c r="AH87" s="4">
        <v>24.9</v>
      </c>
      <c r="AI87" s="4">
        <f>$AH87+'Rail Costs'!O87</f>
        <v>25.558471444568866</v>
      </c>
      <c r="AJ87" s="57">
        <f t="shared" si="11"/>
        <v>27.150000000000002</v>
      </c>
      <c r="AM87" s="4">
        <f>$L87-(AE87*'Feedstock Conversions'!$B$24)-'Rail Costs'!Q87</f>
        <v>74.042717815820964</v>
      </c>
      <c r="AN87" s="4">
        <f>$L87-(AF87*'Feedstock Conversions'!$B$24)-'Rail Costs'!R87</f>
        <v>133.29472060013381</v>
      </c>
      <c r="AO87" s="4">
        <f>$L87-(AG87*'Feedstock Conversions'!$B$24)-'Rail Costs'!S87</f>
        <v>124.24576545062799</v>
      </c>
      <c r="AP87" s="4">
        <f>$L87-(AH87*'Feedstock Conversions'!$B$24)-'Rail Costs'!T87</f>
        <v>151.49973125316282</v>
      </c>
      <c r="AQ87" s="4">
        <f>$L87-(AI87*'Feedstock Conversions'!$B$24)-'Rail Costs'!U87</f>
        <v>146.11593837645447</v>
      </c>
      <c r="AR87" s="4">
        <f>$L87-(AJ87*'Feedstock Conversions'!$B$24)-'Rail Costs'!V87</f>
        <v>131.89167750379536</v>
      </c>
      <c r="AT87" s="4">
        <f>$T87-(AM87-'Feedstock Conversions'!$B$4)-'Rail Costs'!Q87</f>
        <v>457.14813989100008</v>
      </c>
      <c r="AU87" s="4">
        <f>$T87-(AN87-'Feedstock Conversions'!$B$4)-'Rail Costs'!R87</f>
        <v>398.30534033892837</v>
      </c>
      <c r="AV87" s="4">
        <f>$T87-(AO87-'Feedstock Conversions'!$B$4)-'Rail Costs'!S87</f>
        <v>407.52394056289256</v>
      </c>
      <c r="AW87" s="4">
        <f>$T87-(AP87-'Feedstock Conversions'!$B$4)-'Rail Costs'!T87</f>
        <v>379.868139891</v>
      </c>
      <c r="AX87" s="4">
        <f>$T87-(AQ87-'Feedstock Conversions'!$B$4)-'Rail Costs'!U87</f>
        <v>385.39930002537858</v>
      </c>
      <c r="AY87" s="4">
        <f>$T87-(AR87-'Feedstock Conversions'!$B$4)-'Rail Costs'!V87</f>
        <v>398.76813989100009</v>
      </c>
      <c r="BH87">
        <f t="shared" si="12"/>
        <v>34</v>
      </c>
      <c r="BI87">
        <f t="shared" si="13"/>
        <v>2020</v>
      </c>
      <c r="BJ87">
        <f t="shared" si="15"/>
        <v>8</v>
      </c>
    </row>
    <row r="88" spans="1:62" x14ac:dyDescent="0.2">
      <c r="A88" s="11">
        <v>44071</v>
      </c>
      <c r="B88" s="4">
        <v>29.5</v>
      </c>
      <c r="C88" s="18">
        <f>UCO!B88</f>
        <v>29.5</v>
      </c>
      <c r="E88" s="4">
        <f>UCO!C88*'Feedstock Conversions'!B$24</f>
        <v>247.8</v>
      </c>
      <c r="F88" s="4">
        <f>UCO!C88*'Feedstock Conversions'!B$4</f>
        <v>236.29499999999999</v>
      </c>
      <c r="H88" s="4">
        <f>'Fuel Values'!B88-UCO!I88-UCO!J88-UCO!K88</f>
        <v>-20.065302904760017</v>
      </c>
      <c r="I88" s="18">
        <f>('LCFS Values'!$E$3-$AA$4)/1000000*'LCFS Values'!B88*'LCFS Values'!$G$2*100</f>
        <v>184.61530290476003</v>
      </c>
      <c r="J88" s="4">
        <f>'RIN Values'!C88</f>
        <v>102.44999999999999</v>
      </c>
      <c r="K88" s="4">
        <f>'Fixed Credits Value'!B88</f>
        <v>100</v>
      </c>
      <c r="L88" s="4">
        <f t="shared" si="14"/>
        <v>367</v>
      </c>
      <c r="M88" s="4">
        <f>L88/'Feedstock Conversions'!B$24</f>
        <v>43.69047619047619</v>
      </c>
      <c r="O88" s="4">
        <f>'Fuel Values'!C88*100</f>
        <v>124.59</v>
      </c>
      <c r="P88" s="18">
        <f>('LCFS Values'!$E$3-AB$4)/1000000*'LCFS Values'!B88*'LCFS Values'!$G$2*100</f>
        <v>173.380996074</v>
      </c>
      <c r="Q88" s="4">
        <f>'RIN Values'!D88</f>
        <v>116.10999999999999</v>
      </c>
      <c r="R88" s="4">
        <f>'Fixed Credits Value'!B88</f>
        <v>100</v>
      </c>
      <c r="S88" s="4">
        <f>'Fixed Credits Value'!C88</f>
        <v>16</v>
      </c>
      <c r="T88" s="4">
        <f t="shared" si="7"/>
        <v>530.08099607400004</v>
      </c>
      <c r="U88" s="4">
        <f>T88/'Feedstock Conversions'!B$4</f>
        <v>66.177402755805247</v>
      </c>
      <c r="W88" s="4">
        <f t="shared" si="8"/>
        <v>119.19999999999999</v>
      </c>
      <c r="X88" s="4">
        <f t="shared" si="9"/>
        <v>293.78599607400008</v>
      </c>
      <c r="AA88" s="23">
        <v>20.75</v>
      </c>
      <c r="AB88" s="23"/>
      <c r="AE88" s="57">
        <f t="shared" si="10"/>
        <v>34.200000000000003</v>
      </c>
      <c r="AF88" s="4">
        <f>$AH88+'Rail Costs'!L88</f>
        <v>27.194904815229563</v>
      </c>
      <c r="AG88" s="4">
        <f>$AH88+'Rail Costs'!M88</f>
        <v>28.292357222844345</v>
      </c>
      <c r="AH88" s="4">
        <v>25</v>
      </c>
      <c r="AI88" s="4">
        <f>$AH88+'Rail Costs'!O88</f>
        <v>25.658471444568868</v>
      </c>
      <c r="AJ88" s="57">
        <f t="shared" si="11"/>
        <v>27.250000000000004</v>
      </c>
      <c r="AM88" s="4">
        <f>$L88-(AE88*'Feedstock Conversions'!$B$24)-'Rail Costs'!Q88</f>
        <v>76.002717815820944</v>
      </c>
      <c r="AN88" s="4">
        <f>$L88-(AF88*'Feedstock Conversions'!$B$24)-'Rail Costs'!R88</f>
        <v>135.25472060013379</v>
      </c>
      <c r="AO88" s="4">
        <f>$L88-(AG88*'Feedstock Conversions'!$B$24)-'Rail Costs'!S88</f>
        <v>126.20576545062799</v>
      </c>
      <c r="AP88" s="4">
        <f>$L88-(AH88*'Feedstock Conversions'!$B$24)-'Rail Costs'!T88</f>
        <v>153.45973125316283</v>
      </c>
      <c r="AQ88" s="4">
        <f>$L88-(AI88*'Feedstock Conversions'!$B$24)-'Rail Costs'!U88</f>
        <v>148.07593837645447</v>
      </c>
      <c r="AR88" s="4">
        <f>$L88-(AJ88*'Feedstock Conversions'!$B$24)-'Rail Costs'!V88</f>
        <v>133.85167750379537</v>
      </c>
      <c r="AT88" s="4">
        <f>$T88-(AM88-'Feedstock Conversions'!$B$4)-'Rail Costs'!Q88</f>
        <v>458.37099607400012</v>
      </c>
      <c r="AU88" s="4">
        <f>$T88-(AN88-'Feedstock Conversions'!$B$4)-'Rail Costs'!R88</f>
        <v>399.52819652192841</v>
      </c>
      <c r="AV88" s="4">
        <f>$T88-(AO88-'Feedstock Conversions'!$B$4)-'Rail Costs'!S88</f>
        <v>408.7467967458926</v>
      </c>
      <c r="AW88" s="4">
        <f>$T88-(AP88-'Feedstock Conversions'!$B$4)-'Rail Costs'!T88</f>
        <v>381.09099607400003</v>
      </c>
      <c r="AX88" s="4">
        <f>$T88-(AQ88-'Feedstock Conversions'!$B$4)-'Rail Costs'!U88</f>
        <v>386.62215620837856</v>
      </c>
      <c r="AY88" s="4">
        <f>$T88-(AR88-'Feedstock Conversions'!$B$4)-'Rail Costs'!V88</f>
        <v>399.99099607400007</v>
      </c>
      <c r="BH88">
        <f t="shared" si="12"/>
        <v>35</v>
      </c>
      <c r="BI88">
        <f t="shared" si="13"/>
        <v>2020</v>
      </c>
      <c r="BJ88">
        <f t="shared" si="15"/>
        <v>8</v>
      </c>
    </row>
    <row r="89" spans="1:62" x14ac:dyDescent="0.2">
      <c r="A89" s="11">
        <v>44078</v>
      </c>
      <c r="B89" s="4">
        <v>29.5</v>
      </c>
      <c r="C89" s="18">
        <f>UCO!B89</f>
        <v>29.5</v>
      </c>
      <c r="E89" s="4">
        <f>UCO!C89*'Feedstock Conversions'!B$24</f>
        <v>247.8</v>
      </c>
      <c r="F89" s="4">
        <f>UCO!C89*'Feedstock Conversions'!B$4</f>
        <v>236.29499999999999</v>
      </c>
      <c r="H89" s="4">
        <f>'Fuel Values'!B89-UCO!I89-UCO!J89-UCO!K89</f>
        <v>-22.340061418860017</v>
      </c>
      <c r="I89" s="18">
        <f>('LCFS Values'!$E$3-$AA$4)/1000000*'LCFS Values'!B89*'LCFS Values'!$G$2*100</f>
        <v>189.96506141886002</v>
      </c>
      <c r="J89" s="4">
        <f>'RIN Values'!C89</f>
        <v>108.375</v>
      </c>
      <c r="K89" s="4">
        <f>'Fixed Credits Value'!B89</f>
        <v>100</v>
      </c>
      <c r="L89" s="4">
        <f t="shared" si="14"/>
        <v>376</v>
      </c>
      <c r="M89" s="4">
        <f>L89/'Feedstock Conversions'!B$24</f>
        <v>44.761904761904759</v>
      </c>
      <c r="O89" s="4">
        <f>'Fuel Values'!C89*100</f>
        <v>119.69000000000001</v>
      </c>
      <c r="P89" s="18">
        <f>('LCFS Values'!$E$3-AB$4)/1000000*'LCFS Values'!B89*'LCFS Values'!$G$2*100</f>
        <v>178.405208289</v>
      </c>
      <c r="Q89" s="4">
        <f>'RIN Values'!D89</f>
        <v>122.825</v>
      </c>
      <c r="R89" s="4">
        <f>'Fixed Credits Value'!B89</f>
        <v>100</v>
      </c>
      <c r="S89" s="4">
        <f>'Fixed Credits Value'!C89</f>
        <v>16</v>
      </c>
      <c r="T89" s="4">
        <f t="shared" si="7"/>
        <v>536.92020828900002</v>
      </c>
      <c r="U89" s="4">
        <f>T89/'Feedstock Conversions'!B$4</f>
        <v>67.031236989887645</v>
      </c>
      <c r="W89" s="4">
        <f t="shared" si="8"/>
        <v>128.19999999999999</v>
      </c>
      <c r="X89" s="4">
        <f t="shared" si="9"/>
        <v>300.62520828900006</v>
      </c>
      <c r="AA89" s="23">
        <v>16.25</v>
      </c>
      <c r="AB89" s="23"/>
      <c r="AE89" s="57">
        <f t="shared" si="10"/>
        <v>34.200000000000003</v>
      </c>
      <c r="AF89" s="4">
        <f>$AH89+'Rail Costs'!L89</f>
        <v>27.194904815229563</v>
      </c>
      <c r="AG89" s="4">
        <f>$AH89+'Rail Costs'!M89</f>
        <v>28.292357222844345</v>
      </c>
      <c r="AH89" s="4">
        <v>25</v>
      </c>
      <c r="AI89" s="4">
        <f>$AH89+'Rail Costs'!O89</f>
        <v>25.658471444568868</v>
      </c>
      <c r="AJ89" s="57">
        <f t="shared" si="11"/>
        <v>27.250000000000004</v>
      </c>
      <c r="AM89" s="4">
        <f>$L89-(AE89*'Feedstock Conversions'!$B$24)-'Rail Costs'!Q89</f>
        <v>85.002717815820944</v>
      </c>
      <c r="AN89" s="4">
        <f>$L89-(AF89*'Feedstock Conversions'!$B$24)-'Rail Costs'!R89</f>
        <v>144.25472060013379</v>
      </c>
      <c r="AO89" s="4">
        <f>$L89-(AG89*'Feedstock Conversions'!$B$24)-'Rail Costs'!S89</f>
        <v>135.20576545062801</v>
      </c>
      <c r="AP89" s="4">
        <f>$L89-(AH89*'Feedstock Conversions'!$B$24)-'Rail Costs'!T89</f>
        <v>162.45973125316283</v>
      </c>
      <c r="AQ89" s="4">
        <f>$L89-(AI89*'Feedstock Conversions'!$B$24)-'Rail Costs'!U89</f>
        <v>157.07593837645447</v>
      </c>
      <c r="AR89" s="4">
        <f>$L89-(AJ89*'Feedstock Conversions'!$B$24)-'Rail Costs'!V89</f>
        <v>142.85167750379537</v>
      </c>
      <c r="AT89" s="4">
        <f>$T89-(AM89-'Feedstock Conversions'!$B$4)-'Rail Costs'!Q89</f>
        <v>456.21020828900009</v>
      </c>
      <c r="AU89" s="4">
        <f>$T89-(AN89-'Feedstock Conversions'!$B$4)-'Rail Costs'!R89</f>
        <v>397.36740873692838</v>
      </c>
      <c r="AV89" s="4">
        <f>$T89-(AO89-'Feedstock Conversions'!$B$4)-'Rail Costs'!S89</f>
        <v>406.58600896089251</v>
      </c>
      <c r="AW89" s="4">
        <f>$T89-(AP89-'Feedstock Conversions'!$B$4)-'Rail Costs'!T89</f>
        <v>378.93020828900001</v>
      </c>
      <c r="AX89" s="4">
        <f>$T89-(AQ89-'Feedstock Conversions'!$B$4)-'Rail Costs'!U89</f>
        <v>384.46136842337853</v>
      </c>
      <c r="AY89" s="4">
        <f>$T89-(AR89-'Feedstock Conversions'!$B$4)-'Rail Costs'!V89</f>
        <v>397.83020828900004</v>
      </c>
      <c r="BH89">
        <f t="shared" si="12"/>
        <v>36</v>
      </c>
      <c r="BI89">
        <f t="shared" si="13"/>
        <v>2020</v>
      </c>
      <c r="BJ89">
        <f t="shared" si="15"/>
        <v>9</v>
      </c>
    </row>
    <row r="90" spans="1:62" x14ac:dyDescent="0.2">
      <c r="A90" s="11">
        <v>44085</v>
      </c>
      <c r="B90" s="4">
        <v>29.5</v>
      </c>
      <c r="C90" s="18">
        <f>UCO!B90</f>
        <v>29.5</v>
      </c>
      <c r="E90" s="4">
        <f>UCO!C90*'Feedstock Conversions'!B$24</f>
        <v>247.8</v>
      </c>
      <c r="F90" s="4">
        <f>UCO!C90*'Feedstock Conversions'!B$4</f>
        <v>236.29499999999999</v>
      </c>
      <c r="H90" s="4">
        <f>'Fuel Values'!B90-UCO!I90-UCO!J90-UCO!K90</f>
        <v>-27.041276321862512</v>
      </c>
      <c r="I90" s="18">
        <f>('LCFS Values'!$E$3-$AA$4)/1000000*'LCFS Values'!B90*'LCFS Values'!$G$2*100</f>
        <v>193.26002632186251</v>
      </c>
      <c r="J90" s="4">
        <f>'RIN Values'!C90</f>
        <v>113.53125</v>
      </c>
      <c r="K90" s="4">
        <f>'Fixed Credits Value'!B90</f>
        <v>100</v>
      </c>
      <c r="L90" s="4">
        <f t="shared" si="14"/>
        <v>379.75</v>
      </c>
      <c r="M90" s="4">
        <f>L90/'Feedstock Conversions'!B$24</f>
        <v>45.208333333333329</v>
      </c>
      <c r="O90" s="4">
        <f>'Fuel Values'!C90*100</f>
        <v>109.87</v>
      </c>
      <c r="P90" s="18">
        <f>('LCFS Values'!$E$3-AB$4)/1000000*'LCFS Values'!B90*'LCFS Values'!$G$2*100</f>
        <v>181.49966626687498</v>
      </c>
      <c r="Q90" s="4">
        <f>'RIN Values'!D90</f>
        <v>128.66874999999999</v>
      </c>
      <c r="R90" s="4">
        <f>'Fixed Credits Value'!B90</f>
        <v>100</v>
      </c>
      <c r="S90" s="4">
        <f>'Fixed Credits Value'!C90</f>
        <v>16</v>
      </c>
      <c r="T90" s="4">
        <f t="shared" si="7"/>
        <v>536.03841626687495</v>
      </c>
      <c r="U90" s="4">
        <f>T90/'Feedstock Conversions'!B$4</f>
        <v>66.921150595115478</v>
      </c>
      <c r="W90" s="4">
        <f t="shared" si="8"/>
        <v>131.94999999999999</v>
      </c>
      <c r="X90" s="4">
        <f t="shared" si="9"/>
        <v>299.74341626687499</v>
      </c>
      <c r="AA90" s="23">
        <v>18.3</v>
      </c>
      <c r="AB90" s="23"/>
      <c r="AE90" s="57">
        <f t="shared" si="10"/>
        <v>34.450000000000003</v>
      </c>
      <c r="AF90" s="4">
        <f>$AH90+'Rail Costs'!L90</f>
        <v>27.444904815229563</v>
      </c>
      <c r="AG90" s="4">
        <f>$AH90+'Rail Costs'!M90</f>
        <v>28.542357222844345</v>
      </c>
      <c r="AH90" s="4">
        <v>25.25</v>
      </c>
      <c r="AI90" s="4">
        <f>$AH90+'Rail Costs'!O90</f>
        <v>25.908471444568868</v>
      </c>
      <c r="AJ90" s="57">
        <f t="shared" si="11"/>
        <v>27.500000000000004</v>
      </c>
      <c r="AM90" s="4">
        <f>$L90-(AE90*'Feedstock Conversions'!$B$24)-'Rail Costs'!Q90</f>
        <v>86.652717815820921</v>
      </c>
      <c r="AN90" s="4">
        <f>$L90-(AF90*'Feedstock Conversions'!$B$24)-'Rail Costs'!R90</f>
        <v>145.9047206001338</v>
      </c>
      <c r="AO90" s="4">
        <f>$L90-(AG90*'Feedstock Conversions'!$B$24)-'Rail Costs'!S90</f>
        <v>136.85576545062801</v>
      </c>
      <c r="AP90" s="4">
        <f>$L90-(AH90*'Feedstock Conversions'!$B$24)-'Rail Costs'!T90</f>
        <v>164.10973125316281</v>
      </c>
      <c r="AQ90" s="4">
        <f>$L90-(AI90*'Feedstock Conversions'!$B$24)-'Rail Costs'!U90</f>
        <v>158.72593837645448</v>
      </c>
      <c r="AR90" s="4">
        <f>$L90-(AJ90*'Feedstock Conversions'!$B$24)-'Rail Costs'!V90</f>
        <v>144.50167750379538</v>
      </c>
      <c r="AT90" s="4">
        <f>$T90-(AM90-'Feedstock Conversions'!$B$4)-'Rail Costs'!Q90</f>
        <v>453.67841626687505</v>
      </c>
      <c r="AU90" s="4">
        <f>$T90-(AN90-'Feedstock Conversions'!$B$4)-'Rail Costs'!R90</f>
        <v>394.83561671480328</v>
      </c>
      <c r="AV90" s="4">
        <f>$T90-(AO90-'Feedstock Conversions'!$B$4)-'Rail Costs'!S90</f>
        <v>404.05421693876741</v>
      </c>
      <c r="AW90" s="4">
        <f>$T90-(AP90-'Feedstock Conversions'!$B$4)-'Rail Costs'!T90</f>
        <v>376.39841626687496</v>
      </c>
      <c r="AX90" s="4">
        <f>$T90-(AQ90-'Feedstock Conversions'!$B$4)-'Rail Costs'!U90</f>
        <v>381.92957640125348</v>
      </c>
      <c r="AY90" s="4">
        <f>$T90-(AR90-'Feedstock Conversions'!$B$4)-'Rail Costs'!V90</f>
        <v>395.29841626687499</v>
      </c>
      <c r="BH90">
        <f t="shared" si="12"/>
        <v>37</v>
      </c>
      <c r="BI90">
        <f t="shared" si="13"/>
        <v>2020</v>
      </c>
      <c r="BJ90">
        <f t="shared" si="15"/>
        <v>9</v>
      </c>
    </row>
    <row r="91" spans="1:62" x14ac:dyDescent="0.2">
      <c r="A91" s="11">
        <v>44092</v>
      </c>
      <c r="B91" s="4">
        <v>29.5</v>
      </c>
      <c r="C91" s="18">
        <f>UCO!B91</f>
        <v>29.5</v>
      </c>
      <c r="E91" s="4">
        <f>UCO!C91*'Feedstock Conversions'!B$24</f>
        <v>247.8</v>
      </c>
      <c r="F91" s="4">
        <f>UCO!C91*'Feedstock Conversions'!B$4</f>
        <v>236.29499999999999</v>
      </c>
      <c r="H91" s="4">
        <f>'Fuel Values'!B91-UCO!I91-UCO!J91-UCO!K91</f>
        <v>-19.848671438580027</v>
      </c>
      <c r="I91" s="18">
        <f>('LCFS Values'!$E$3-$AA$4)/1000000*'LCFS Values'!B91*'LCFS Values'!$G$2*100</f>
        <v>190.54867143858002</v>
      </c>
      <c r="J91" s="4">
        <f>'RIN Values'!C91</f>
        <v>120.30000000000001</v>
      </c>
      <c r="K91" s="4">
        <f>'Fixed Credits Value'!B91</f>
        <v>100</v>
      </c>
      <c r="L91" s="4">
        <f t="shared" si="14"/>
        <v>391</v>
      </c>
      <c r="M91" s="4">
        <f>L91/'Feedstock Conversions'!B$24</f>
        <v>46.547619047619044</v>
      </c>
      <c r="O91" s="4">
        <f>'Fuel Values'!C91*100</f>
        <v>113.55999999999999</v>
      </c>
      <c r="P91" s="18">
        <f>('LCFS Values'!$E$3-AB$4)/1000000*'LCFS Values'!B91*'LCFS Values'!$G$2*100</f>
        <v>178.953304167</v>
      </c>
      <c r="Q91" s="4">
        <f>'RIN Values'!D91</f>
        <v>136.34</v>
      </c>
      <c r="R91" s="4">
        <f>'Fixed Credits Value'!B91</f>
        <v>100</v>
      </c>
      <c r="S91" s="4">
        <f>'Fixed Credits Value'!C91</f>
        <v>16</v>
      </c>
      <c r="T91" s="4">
        <f t="shared" ref="T91:T154" si="16">S91+R91+Q91+P91+O91</f>
        <v>544.85330416699992</v>
      </c>
      <c r="U91" s="4">
        <f>T91/'Feedstock Conversions'!B$4</f>
        <v>68.021635975905113</v>
      </c>
      <c r="W91" s="4">
        <f t="shared" ref="W91:W154" si="17">L91-E91</f>
        <v>143.19999999999999</v>
      </c>
      <c r="X91" s="4">
        <f t="shared" ref="X91:X154" si="18">T91-F91</f>
        <v>308.55830416699996</v>
      </c>
      <c r="AA91" s="23">
        <v>24.35</v>
      </c>
      <c r="AB91" s="23"/>
      <c r="AE91" s="57">
        <f t="shared" si="10"/>
        <v>35.400000000000006</v>
      </c>
      <c r="AF91" s="4">
        <f>$AH91+'Rail Costs'!L91</f>
        <v>28.394904815229562</v>
      </c>
      <c r="AG91" s="4">
        <f>$AH91+'Rail Costs'!M91</f>
        <v>29.492357222844344</v>
      </c>
      <c r="AH91" s="4">
        <v>26.2</v>
      </c>
      <c r="AI91" s="4">
        <f>$AH91+'Rail Costs'!O91</f>
        <v>26.858471444568867</v>
      </c>
      <c r="AJ91" s="57">
        <f t="shared" si="11"/>
        <v>28.450000000000003</v>
      </c>
      <c r="AM91" s="4">
        <f>$L91-(AE91*'Feedstock Conversions'!$B$24)-'Rail Costs'!Q91</f>
        <v>89.922717815820903</v>
      </c>
      <c r="AN91" s="4">
        <f>$L91-(AF91*'Feedstock Conversions'!$B$24)-'Rail Costs'!R91</f>
        <v>149.17472060013381</v>
      </c>
      <c r="AO91" s="4">
        <f>$L91-(AG91*'Feedstock Conversions'!$B$24)-'Rail Costs'!S91</f>
        <v>140.12576545062802</v>
      </c>
      <c r="AP91" s="4">
        <f>$L91-(AH91*'Feedstock Conversions'!$B$24)-'Rail Costs'!T91</f>
        <v>167.37973125316282</v>
      </c>
      <c r="AQ91" s="4">
        <f>$L91-(AI91*'Feedstock Conversions'!$B$24)-'Rail Costs'!U91</f>
        <v>161.99593837645449</v>
      </c>
      <c r="AR91" s="4">
        <f>$L91-(AJ91*'Feedstock Conversions'!$B$24)-'Rail Costs'!V91</f>
        <v>147.77167750379536</v>
      </c>
      <c r="AT91" s="4">
        <f>$T91-(AM91-'Feedstock Conversions'!$B$4)-'Rail Costs'!Q91</f>
        <v>459.22330416700004</v>
      </c>
      <c r="AU91" s="4">
        <f>$T91-(AN91-'Feedstock Conversions'!$B$4)-'Rail Costs'!R91</f>
        <v>400.38050461492827</v>
      </c>
      <c r="AV91" s="4">
        <f>$T91-(AO91-'Feedstock Conversions'!$B$4)-'Rail Costs'!S91</f>
        <v>409.5991048388924</v>
      </c>
      <c r="AW91" s="4">
        <f>$T91-(AP91-'Feedstock Conversions'!$B$4)-'Rail Costs'!T91</f>
        <v>381.94330416699989</v>
      </c>
      <c r="AX91" s="4">
        <f>$T91-(AQ91-'Feedstock Conversions'!$B$4)-'Rail Costs'!U91</f>
        <v>387.47446430137842</v>
      </c>
      <c r="AY91" s="4">
        <f>$T91-(AR91-'Feedstock Conversions'!$B$4)-'Rail Costs'!V91</f>
        <v>400.84330416699999</v>
      </c>
      <c r="BH91">
        <f t="shared" si="12"/>
        <v>38</v>
      </c>
      <c r="BI91">
        <f t="shared" si="13"/>
        <v>2020</v>
      </c>
      <c r="BJ91">
        <f t="shared" si="15"/>
        <v>9</v>
      </c>
    </row>
    <row r="92" spans="1:62" x14ac:dyDescent="0.2">
      <c r="A92" s="11">
        <v>44099</v>
      </c>
      <c r="B92" s="4">
        <v>29.5</v>
      </c>
      <c r="C92" s="18">
        <f>UCO!B92</f>
        <v>29.5</v>
      </c>
      <c r="E92" s="4">
        <f>UCO!C92*'Feedstock Conversions'!B$24</f>
        <v>247.8</v>
      </c>
      <c r="F92" s="4">
        <f>UCO!C92*'Feedstock Conversions'!B$4</f>
        <v>236.29499999999999</v>
      </c>
      <c r="H92" s="4">
        <f>'Fuel Values'!B92-UCO!I92-UCO!J92-UCO!K92</f>
        <v>-10.244038170980019</v>
      </c>
      <c r="I92" s="18">
        <f>('LCFS Values'!$E$3-$AA$4)/1000000*'LCFS Values'!B92*'LCFS Values'!$G$2*100</f>
        <v>192.49403817098002</v>
      </c>
      <c r="J92" s="4">
        <f>'RIN Values'!C92</f>
        <v>116.25</v>
      </c>
      <c r="K92" s="4">
        <f>'Fixed Credits Value'!B92</f>
        <v>100</v>
      </c>
      <c r="L92" s="4">
        <f t="shared" si="14"/>
        <v>398.5</v>
      </c>
      <c r="M92" s="4">
        <f>L92/'Feedstock Conversions'!B$24</f>
        <v>47.44047619047619</v>
      </c>
      <c r="O92" s="4">
        <f>'Fuel Values'!C92*100</f>
        <v>112.08</v>
      </c>
      <c r="P92" s="18">
        <f>('LCFS Values'!$E$3-AB$4)/1000000*'LCFS Values'!B92*'LCFS Values'!$G$2*100</f>
        <v>180.78029042700001</v>
      </c>
      <c r="Q92" s="4">
        <f>'RIN Values'!D92</f>
        <v>131.75</v>
      </c>
      <c r="R92" s="4">
        <f>'Fixed Credits Value'!B92</f>
        <v>100</v>
      </c>
      <c r="S92" s="4">
        <f>'Fixed Credits Value'!C92</f>
        <v>16</v>
      </c>
      <c r="T92" s="4">
        <f t="shared" si="16"/>
        <v>540.610290427</v>
      </c>
      <c r="U92" s="4">
        <f>T92/'Feedstock Conversions'!B$4</f>
        <v>67.491921401622974</v>
      </c>
      <c r="W92" s="4">
        <f t="shared" si="17"/>
        <v>150.69999999999999</v>
      </c>
      <c r="X92" s="4">
        <f t="shared" si="18"/>
        <v>304.31529042700004</v>
      </c>
      <c r="AA92" s="4">
        <v>31.34</v>
      </c>
      <c r="AE92" s="57">
        <f t="shared" si="10"/>
        <v>35.70000000000001</v>
      </c>
      <c r="AF92" s="4">
        <f>$AH92+'Rail Costs'!L92</f>
        <v>28.694904815229563</v>
      </c>
      <c r="AG92" s="4">
        <f>$AH92+'Rail Costs'!M92</f>
        <v>29.792357222844345</v>
      </c>
      <c r="AH92" s="4">
        <v>26.5</v>
      </c>
      <c r="AI92" s="4">
        <f>$AH92+'Rail Costs'!O92</f>
        <v>27.158471444568868</v>
      </c>
      <c r="AJ92" s="57">
        <f t="shared" si="11"/>
        <v>28.750000000000004</v>
      </c>
      <c r="AM92" s="4">
        <f>$L92-(AE92*'Feedstock Conversions'!$B$24)-'Rail Costs'!Q92</f>
        <v>94.902717815820864</v>
      </c>
      <c r="AN92" s="4">
        <f>$L92-(AF92*'Feedstock Conversions'!$B$24)-'Rail Costs'!R92</f>
        <v>154.1547206001338</v>
      </c>
      <c r="AO92" s="4">
        <f>$L92-(AG92*'Feedstock Conversions'!$B$24)-'Rail Costs'!S92</f>
        <v>145.10576545062801</v>
      </c>
      <c r="AP92" s="4">
        <f>$L92-(AH92*'Feedstock Conversions'!$B$24)-'Rail Costs'!T92</f>
        <v>172.35973125316281</v>
      </c>
      <c r="AQ92" s="4">
        <f>$L92-(AI92*'Feedstock Conversions'!$B$24)-'Rail Costs'!U92</f>
        <v>166.97593837645448</v>
      </c>
      <c r="AR92" s="4">
        <f>$L92-(AJ92*'Feedstock Conversions'!$B$24)-'Rail Costs'!V92</f>
        <v>152.75167750379538</v>
      </c>
      <c r="AT92" s="4">
        <f>$T92-(AM92-'Feedstock Conversions'!$B$4)-'Rail Costs'!Q92</f>
        <v>450.00029042700015</v>
      </c>
      <c r="AU92" s="4">
        <f>$T92-(AN92-'Feedstock Conversions'!$B$4)-'Rail Costs'!R92</f>
        <v>391.15749087492833</v>
      </c>
      <c r="AV92" s="4">
        <f>$T92-(AO92-'Feedstock Conversions'!$B$4)-'Rail Costs'!S92</f>
        <v>400.37609109889246</v>
      </c>
      <c r="AW92" s="4">
        <f>$T92-(AP92-'Feedstock Conversions'!$B$4)-'Rail Costs'!T92</f>
        <v>372.72029042700001</v>
      </c>
      <c r="AX92" s="4">
        <f>$T92-(AQ92-'Feedstock Conversions'!$B$4)-'Rail Costs'!U92</f>
        <v>378.25145056137853</v>
      </c>
      <c r="AY92" s="4">
        <f>$T92-(AR92-'Feedstock Conversions'!$B$4)-'Rail Costs'!V92</f>
        <v>391.62029042700004</v>
      </c>
      <c r="BH92">
        <f t="shared" si="12"/>
        <v>39</v>
      </c>
      <c r="BI92">
        <f t="shared" si="13"/>
        <v>2020</v>
      </c>
      <c r="BJ92">
        <f t="shared" si="15"/>
        <v>9</v>
      </c>
    </row>
    <row r="93" spans="1:62" x14ac:dyDescent="0.2">
      <c r="A93" s="11">
        <v>44106</v>
      </c>
      <c r="B93" s="4">
        <v>29.85</v>
      </c>
      <c r="C93" s="18">
        <f>UCO!B93</f>
        <v>29.85</v>
      </c>
      <c r="E93" s="4">
        <f>UCO!C93*'Feedstock Conversions'!B$24</f>
        <v>250.74</v>
      </c>
      <c r="F93" s="4">
        <f>UCO!C93*'Feedstock Conversions'!B$4</f>
        <v>239.0985</v>
      </c>
      <c r="H93" s="4">
        <f>'Fuel Values'!B93-UCO!I93-UCO!J93-UCO!K93</f>
        <v>-9.9762823590100282</v>
      </c>
      <c r="I93" s="18">
        <f>('LCFS Values'!$E$3-$AA$4)/1000000*'LCFS Values'!B93*'LCFS Values'!$G$2*100</f>
        <v>193.12628235901002</v>
      </c>
      <c r="J93" s="4">
        <f>'RIN Values'!C93</f>
        <v>112.35000000000001</v>
      </c>
      <c r="K93" s="4">
        <f>'Fixed Credits Value'!B93</f>
        <v>100</v>
      </c>
      <c r="L93" s="4">
        <f t="shared" si="14"/>
        <v>395.5</v>
      </c>
      <c r="M93" s="4">
        <f>L93/'Feedstock Conversions'!B$24</f>
        <v>47.083333333333329</v>
      </c>
      <c r="O93" s="4">
        <f>'Fuel Values'!C93*100</f>
        <v>112.35</v>
      </c>
      <c r="P93" s="18">
        <f>('LCFS Values'!$E$3-AB$4)/1000000*'LCFS Values'!B93*'LCFS Values'!$G$2*100</f>
        <v>181.37406096149999</v>
      </c>
      <c r="Q93" s="4">
        <f>'RIN Values'!D93</f>
        <v>127.33000000000001</v>
      </c>
      <c r="R93" s="4">
        <f>'Fixed Credits Value'!B93</f>
        <v>100</v>
      </c>
      <c r="S93" s="4">
        <f>'Fixed Credits Value'!C93</f>
        <v>16</v>
      </c>
      <c r="T93" s="4">
        <f t="shared" si="16"/>
        <v>537.0540609615</v>
      </c>
      <c r="U93" s="4">
        <f>T93/'Feedstock Conversions'!B$4</f>
        <v>67.047947685580525</v>
      </c>
      <c r="W93" s="4">
        <f t="shared" si="17"/>
        <v>144.76</v>
      </c>
      <c r="X93" s="4">
        <f t="shared" si="18"/>
        <v>297.9555609615</v>
      </c>
      <c r="AA93" s="4">
        <v>21.59</v>
      </c>
      <c r="AE93" s="57">
        <f t="shared" si="10"/>
        <v>35.70000000000001</v>
      </c>
      <c r="AF93" s="4">
        <f>$AH93+'Rail Costs'!L93</f>
        <v>28.675285554311309</v>
      </c>
      <c r="AG93" s="4">
        <f>$AH93+'Rail Costs'!M93</f>
        <v>29.762928331466963</v>
      </c>
      <c r="AH93" s="4">
        <v>26.5</v>
      </c>
      <c r="AI93" s="4">
        <f>$AH93+'Rail Costs'!O93</f>
        <v>27.152585666293394</v>
      </c>
      <c r="AJ93" s="57">
        <f t="shared" si="11"/>
        <v>28.750000000000004</v>
      </c>
      <c r="AM93" s="4">
        <f>$L93-(AE93*'Feedstock Conversions'!$B$24)-'Rail Costs'!Q93</f>
        <v>91.935944919143139</v>
      </c>
      <c r="AN93" s="4">
        <f>$L93-(AF93*'Feedstock Conversions'!$B$24)-'Rail Costs'!R93</f>
        <v>151.34909181264658</v>
      </c>
      <c r="AO93" s="4">
        <f>$L93-(AG93*'Feedstock Conversions'!$B$24)-'Rail Costs'!S93</f>
        <v>142.38102117844363</v>
      </c>
      <c r="AP93" s="4">
        <f>$L93-(AH93*'Feedstock Conversions'!$B$24)-'Rail Costs'!T93</f>
        <v>169.39137611346973</v>
      </c>
      <c r="AQ93" s="4">
        <f>$L93-(AI93*'Feedstock Conversions'!$B$24)-'Rail Costs'!U93</f>
        <v>164.0557065250448</v>
      </c>
      <c r="AR93" s="4">
        <f>$L93-(AJ93*'Feedstock Conversions'!$B$24)-'Rail Costs'!V93</f>
        <v>149.78965133616367</v>
      </c>
      <c r="AT93" s="4">
        <f>$T93-(AM93-'Feedstock Conversions'!$B$4)-'Rail Costs'!Q93</f>
        <v>449.4440609615001</v>
      </c>
      <c r="AU93" s="4">
        <f>$T93-(AN93-'Feedstock Conversions'!$B$4)-'Rail Costs'!R93</f>
        <v>390.436459617715</v>
      </c>
      <c r="AV93" s="4">
        <f>$T93-(AO93-'Feedstock Conversions'!$B$4)-'Rail Costs'!S93</f>
        <v>399.57265894582247</v>
      </c>
      <c r="AW93" s="4">
        <f>$T93-(AP93-'Feedstock Conversions'!$B$4)-'Rail Costs'!T93</f>
        <v>372.16406096150001</v>
      </c>
      <c r="AX93" s="4">
        <f>$T93-(AQ93-'Feedstock Conversions'!$B$4)-'Rail Costs'!U93</f>
        <v>377.64578055836455</v>
      </c>
      <c r="AY93" s="4">
        <f>$T93-(AR93-'Feedstock Conversions'!$B$4)-'Rail Costs'!V93</f>
        <v>391.06406096150005</v>
      </c>
      <c r="BH93">
        <f t="shared" si="12"/>
        <v>40</v>
      </c>
      <c r="BI93">
        <f t="shared" si="13"/>
        <v>2020</v>
      </c>
      <c r="BJ93">
        <f t="shared" si="15"/>
        <v>10</v>
      </c>
    </row>
    <row r="94" spans="1:62" x14ac:dyDescent="0.2">
      <c r="A94" s="11">
        <v>44113</v>
      </c>
      <c r="B94" s="4">
        <v>30.125</v>
      </c>
      <c r="C94" s="18">
        <f>UCO!B94</f>
        <v>30.125</v>
      </c>
      <c r="E94" s="4">
        <f>UCO!C94*'Feedstock Conversions'!B$24</f>
        <v>253.05</v>
      </c>
      <c r="F94" s="4">
        <f>UCO!C94*'Feedstock Conversions'!B$4</f>
        <v>241.30124999999998</v>
      </c>
      <c r="H94" s="4">
        <f>'Fuel Values'!B94-UCO!I94-UCO!J94-UCO!K94</f>
        <v>-14.410013121680009</v>
      </c>
      <c r="I94" s="18">
        <f>('LCFS Values'!$E$3-$AA$4)/1000000*'LCFS Values'!B94*'LCFS Values'!$G$2*100</f>
        <v>191.03501312168001</v>
      </c>
      <c r="J94" s="4">
        <f>'RIN Values'!C94</f>
        <v>115.875</v>
      </c>
      <c r="K94" s="4">
        <f>'Fixed Credits Value'!B94</f>
        <v>100</v>
      </c>
      <c r="L94" s="4">
        <f t="shared" si="14"/>
        <v>392.5</v>
      </c>
      <c r="M94" s="4">
        <f>L94/'Feedstock Conversions'!B$24</f>
        <v>46.726190476190474</v>
      </c>
      <c r="O94" s="4">
        <f>'Fuel Values'!C94*100</f>
        <v>118.37</v>
      </c>
      <c r="P94" s="18">
        <f>('LCFS Values'!$E$3-AB$4)/1000000*'LCFS Values'!B94*'LCFS Values'!$G$2*100</f>
        <v>179.410050732</v>
      </c>
      <c r="Q94" s="4">
        <f>'RIN Values'!D94</f>
        <v>131.32499999999999</v>
      </c>
      <c r="R94" s="4">
        <f>'Fixed Credits Value'!B94</f>
        <v>100</v>
      </c>
      <c r="S94" s="4">
        <f>'Fixed Credits Value'!C94</f>
        <v>16</v>
      </c>
      <c r="T94" s="4">
        <f t="shared" si="16"/>
        <v>545.105050732</v>
      </c>
      <c r="U94" s="4">
        <f>T94/'Feedstock Conversions'!B$4</f>
        <v>68.053065010237205</v>
      </c>
      <c r="W94" s="4">
        <f t="shared" si="17"/>
        <v>139.44999999999999</v>
      </c>
      <c r="X94" s="4">
        <f t="shared" si="18"/>
        <v>303.80380073200001</v>
      </c>
      <c r="AA94" s="4">
        <v>15.71</v>
      </c>
      <c r="AE94" s="57">
        <f t="shared" si="10"/>
        <v>35.70000000000001</v>
      </c>
      <c r="AF94" s="4">
        <f>$AH94+'Rail Costs'!L94</f>
        <v>28.675285554311309</v>
      </c>
      <c r="AG94" s="4">
        <f>$AH94+'Rail Costs'!M94</f>
        <v>29.762928331466963</v>
      </c>
      <c r="AH94" s="4">
        <v>26.5</v>
      </c>
      <c r="AI94" s="4">
        <f>$AH94+'Rail Costs'!O94</f>
        <v>27.152585666293394</v>
      </c>
      <c r="AJ94" s="57">
        <f t="shared" si="11"/>
        <v>28.750000000000004</v>
      </c>
      <c r="AM94" s="4">
        <f>$L94-(AE94*'Feedstock Conversions'!$B$24)-'Rail Costs'!Q94</f>
        <v>88.935944919143139</v>
      </c>
      <c r="AN94" s="4">
        <f>$L94-(AF94*'Feedstock Conversions'!$B$24)-'Rail Costs'!R94</f>
        <v>148.34909181264658</v>
      </c>
      <c r="AO94" s="4">
        <f>$L94-(AG94*'Feedstock Conversions'!$B$24)-'Rail Costs'!S94</f>
        <v>139.38102117844363</v>
      </c>
      <c r="AP94" s="4">
        <f>$L94-(AH94*'Feedstock Conversions'!$B$24)-'Rail Costs'!T94</f>
        <v>166.39137611346973</v>
      </c>
      <c r="AQ94" s="4">
        <f>$L94-(AI94*'Feedstock Conversions'!$B$24)-'Rail Costs'!U94</f>
        <v>161.0557065250448</v>
      </c>
      <c r="AR94" s="4">
        <f>$L94-(AJ94*'Feedstock Conversions'!$B$24)-'Rail Costs'!V94</f>
        <v>146.78965133616367</v>
      </c>
      <c r="AT94" s="4">
        <f>$T94-(AM94-'Feedstock Conversions'!$B$4)-'Rail Costs'!Q94</f>
        <v>460.4950507320001</v>
      </c>
      <c r="AU94" s="4">
        <f>$T94-(AN94-'Feedstock Conversions'!$B$4)-'Rail Costs'!R94</f>
        <v>401.487449388215</v>
      </c>
      <c r="AV94" s="4">
        <f>$T94-(AO94-'Feedstock Conversions'!$B$4)-'Rail Costs'!S94</f>
        <v>410.62364871632246</v>
      </c>
      <c r="AW94" s="4">
        <f>$T94-(AP94-'Feedstock Conversions'!$B$4)-'Rail Costs'!T94</f>
        <v>383.21505073200001</v>
      </c>
      <c r="AX94" s="4">
        <f>$T94-(AQ94-'Feedstock Conversions'!$B$4)-'Rail Costs'!U94</f>
        <v>388.69677032886455</v>
      </c>
      <c r="AY94" s="4">
        <f>$T94-(AR94-'Feedstock Conversions'!$B$4)-'Rail Costs'!V94</f>
        <v>402.11505073200004</v>
      </c>
      <c r="BH94">
        <f t="shared" si="12"/>
        <v>41</v>
      </c>
      <c r="BI94">
        <f t="shared" si="13"/>
        <v>2020</v>
      </c>
      <c r="BJ94">
        <f t="shared" si="15"/>
        <v>10</v>
      </c>
    </row>
    <row r="95" spans="1:62" x14ac:dyDescent="0.2">
      <c r="A95" s="11">
        <v>44120</v>
      </c>
      <c r="B95" s="4">
        <v>30.125</v>
      </c>
      <c r="C95" s="18">
        <f>UCO!B95</f>
        <v>30.125</v>
      </c>
      <c r="E95" s="4">
        <f>UCO!C95*'Feedstock Conversions'!B$24</f>
        <v>253.05</v>
      </c>
      <c r="F95" s="4">
        <f>UCO!C95*'Feedstock Conversions'!B$4</f>
        <v>241.30124999999998</v>
      </c>
      <c r="H95" s="4">
        <f>'Fuel Values'!B95-UCO!I95-UCO!J95-UCO!K95</f>
        <v>-16.153719735760035</v>
      </c>
      <c r="I95" s="18">
        <f>('LCFS Values'!$E$3-$AA$4)/1000000*'LCFS Values'!B95*'LCFS Values'!$G$2*100</f>
        <v>189.47871973576002</v>
      </c>
      <c r="J95" s="4">
        <f>'RIN Values'!C95</f>
        <v>119.17500000000001</v>
      </c>
      <c r="K95" s="4">
        <f>'Fixed Credits Value'!B95</f>
        <v>100</v>
      </c>
      <c r="L95" s="4">
        <f t="shared" si="14"/>
        <v>392.5</v>
      </c>
      <c r="M95" s="4">
        <f>L95/'Feedstock Conversions'!B$24</f>
        <v>46.726190476190474</v>
      </c>
      <c r="O95" s="4">
        <f>'Fuel Values'!C95*100</f>
        <v>118.73</v>
      </c>
      <c r="P95" s="18">
        <f>('LCFS Values'!$E$3-AB$4)/1000000*'LCFS Values'!B95*'LCFS Values'!$G$2*100</f>
        <v>177.948461724</v>
      </c>
      <c r="Q95" s="4">
        <f>'RIN Values'!D95</f>
        <v>135.065</v>
      </c>
      <c r="R95" s="4">
        <f>'Fixed Credits Value'!B95</f>
        <v>100</v>
      </c>
      <c r="S95" s="4">
        <f>'Fixed Credits Value'!C95</f>
        <v>16</v>
      </c>
      <c r="T95" s="4">
        <f t="shared" si="16"/>
        <v>547.74346172399999</v>
      </c>
      <c r="U95" s="4">
        <f>T95/'Feedstock Conversions'!B$4</f>
        <v>68.382454647191011</v>
      </c>
      <c r="W95" s="4">
        <f t="shared" si="17"/>
        <v>139.44999999999999</v>
      </c>
      <c r="X95" s="4">
        <f t="shared" si="18"/>
        <v>306.442211724</v>
      </c>
      <c r="AA95" s="4">
        <v>16.34</v>
      </c>
      <c r="AE95" s="57">
        <f t="shared" si="10"/>
        <v>35.70000000000001</v>
      </c>
      <c r="AF95" s="4">
        <f>$AH95+'Rail Costs'!L95</f>
        <v>28.675285554311309</v>
      </c>
      <c r="AG95" s="4">
        <f>$AH95+'Rail Costs'!M95</f>
        <v>29.762928331466963</v>
      </c>
      <c r="AH95" s="4">
        <v>26.5</v>
      </c>
      <c r="AI95" s="4">
        <f>$AH95+'Rail Costs'!O95</f>
        <v>27.152585666293394</v>
      </c>
      <c r="AJ95" s="57">
        <f t="shared" si="11"/>
        <v>28.750000000000004</v>
      </c>
      <c r="AM95" s="4">
        <f>$L95-(AE95*'Feedstock Conversions'!$B$24)-'Rail Costs'!Q95</f>
        <v>88.935944919143139</v>
      </c>
      <c r="AN95" s="4">
        <f>$L95-(AF95*'Feedstock Conversions'!$B$24)-'Rail Costs'!R95</f>
        <v>148.34909181264658</v>
      </c>
      <c r="AO95" s="4">
        <f>$L95-(AG95*'Feedstock Conversions'!$B$24)-'Rail Costs'!S95</f>
        <v>139.38102117844363</v>
      </c>
      <c r="AP95" s="4">
        <f>$L95-(AH95*'Feedstock Conversions'!$B$24)-'Rail Costs'!T95</f>
        <v>166.39137611346973</v>
      </c>
      <c r="AQ95" s="4">
        <f>$L95-(AI95*'Feedstock Conversions'!$B$24)-'Rail Costs'!U95</f>
        <v>161.0557065250448</v>
      </c>
      <c r="AR95" s="4">
        <f>$L95-(AJ95*'Feedstock Conversions'!$B$24)-'Rail Costs'!V95</f>
        <v>146.78965133616367</v>
      </c>
      <c r="AT95" s="4">
        <f>$T95-(AM95-'Feedstock Conversions'!$B$4)-'Rail Costs'!Q95</f>
        <v>463.13346172400009</v>
      </c>
      <c r="AU95" s="4">
        <f>$T95-(AN95-'Feedstock Conversions'!$B$4)-'Rail Costs'!R95</f>
        <v>404.12586038021499</v>
      </c>
      <c r="AV95" s="4">
        <f>$T95-(AO95-'Feedstock Conversions'!$B$4)-'Rail Costs'!S95</f>
        <v>413.26205970832245</v>
      </c>
      <c r="AW95" s="4">
        <f>$T95-(AP95-'Feedstock Conversions'!$B$4)-'Rail Costs'!T95</f>
        <v>385.853461724</v>
      </c>
      <c r="AX95" s="4">
        <f>$T95-(AQ95-'Feedstock Conversions'!$B$4)-'Rail Costs'!U95</f>
        <v>391.33518132086454</v>
      </c>
      <c r="AY95" s="4">
        <f>$T95-(AR95-'Feedstock Conversions'!$B$4)-'Rail Costs'!V95</f>
        <v>404.75346172400003</v>
      </c>
      <c r="BH95">
        <f t="shared" si="12"/>
        <v>42</v>
      </c>
      <c r="BI95">
        <f t="shared" si="13"/>
        <v>2020</v>
      </c>
      <c r="BJ95">
        <f t="shared" si="15"/>
        <v>10</v>
      </c>
    </row>
    <row r="96" spans="1:62" x14ac:dyDescent="0.2">
      <c r="A96" s="11">
        <v>44127</v>
      </c>
      <c r="B96" s="4">
        <v>30.125</v>
      </c>
      <c r="C96" s="18">
        <f>UCO!B96</f>
        <v>30.125</v>
      </c>
      <c r="E96" s="4">
        <f>UCO!C96*'Feedstock Conversions'!B$24</f>
        <v>253.05</v>
      </c>
      <c r="F96" s="4">
        <f>UCO!C96*'Feedstock Conversions'!B$4</f>
        <v>241.30124999999998</v>
      </c>
      <c r="H96" s="4">
        <f>'Fuel Values'!B96-UCO!I96-UCO!J96-UCO!K96</f>
        <v>-16.110963923789996</v>
      </c>
      <c r="I96" s="18">
        <f>('LCFS Values'!$E$3-$AA$4)/1000000*'LCFS Values'!B96*'LCFS Values'!$G$2*100</f>
        <v>190.11096392379</v>
      </c>
      <c r="J96" s="4">
        <f>'RIN Values'!C96</f>
        <v>121.5</v>
      </c>
      <c r="K96" s="4">
        <f>'Fixed Credits Value'!B96</f>
        <v>100</v>
      </c>
      <c r="L96" s="4">
        <f t="shared" si="14"/>
        <v>395.5</v>
      </c>
      <c r="M96" s="4">
        <f>L96/'Feedstock Conversions'!B$24</f>
        <v>47.083333333333329</v>
      </c>
      <c r="O96" s="4">
        <f>'Fuel Values'!C96*100</f>
        <v>116.67</v>
      </c>
      <c r="P96" s="18">
        <f>('LCFS Values'!$E$3-AB$4)/1000000*'LCFS Values'!B96*'LCFS Values'!$G$2*100</f>
        <v>178.54223225849998</v>
      </c>
      <c r="Q96" s="4">
        <f>'RIN Values'!D96</f>
        <v>137.69999999999999</v>
      </c>
      <c r="R96" s="4">
        <f>'Fixed Credits Value'!B96</f>
        <v>100</v>
      </c>
      <c r="S96" s="4">
        <f>'Fixed Credits Value'!C96</f>
        <v>16</v>
      </c>
      <c r="T96" s="4">
        <f t="shared" si="16"/>
        <v>548.9122322584999</v>
      </c>
      <c r="U96" s="4">
        <f>T96/'Feedstock Conversions'!B$4</f>
        <v>68.528368571597994</v>
      </c>
      <c r="W96" s="4">
        <f t="shared" si="17"/>
        <v>142.44999999999999</v>
      </c>
      <c r="X96" s="4">
        <f t="shared" si="18"/>
        <v>307.61098225849992</v>
      </c>
      <c r="AA96" s="4">
        <v>20.86</v>
      </c>
      <c r="AE96" s="57">
        <f t="shared" si="10"/>
        <v>36.300000000000011</v>
      </c>
      <c r="AF96" s="4">
        <f>$AH96+'Rail Costs'!L96</f>
        <v>29.27528555431131</v>
      </c>
      <c r="AG96" s="4">
        <f>$AH96+'Rail Costs'!M96</f>
        <v>30.362928331466964</v>
      </c>
      <c r="AH96" s="4">
        <v>27.1</v>
      </c>
      <c r="AI96" s="4">
        <f>$AH96+'Rail Costs'!O96</f>
        <v>27.752585666293395</v>
      </c>
      <c r="AJ96" s="57">
        <f t="shared" si="11"/>
        <v>29.350000000000005</v>
      </c>
      <c r="AM96" s="4">
        <f>$L96-(AE96*'Feedstock Conversions'!$B$24)-'Rail Costs'!Q96</f>
        <v>86.895944919143119</v>
      </c>
      <c r="AN96" s="4">
        <f>$L96-(AF96*'Feedstock Conversions'!$B$24)-'Rail Costs'!R96</f>
        <v>146.30909181264659</v>
      </c>
      <c r="AO96" s="4">
        <f>$L96-(AG96*'Feedstock Conversions'!$B$24)-'Rail Costs'!S96</f>
        <v>137.34102117844364</v>
      </c>
      <c r="AP96" s="4">
        <f>$L96-(AH96*'Feedstock Conversions'!$B$24)-'Rail Costs'!T96</f>
        <v>164.35137611346974</v>
      </c>
      <c r="AQ96" s="4">
        <f>$L96-(AI96*'Feedstock Conversions'!$B$24)-'Rail Costs'!U96</f>
        <v>159.01570652504481</v>
      </c>
      <c r="AR96" s="4">
        <f>$L96-(AJ96*'Feedstock Conversions'!$B$24)-'Rail Costs'!V96</f>
        <v>144.74965133616365</v>
      </c>
      <c r="AT96" s="4">
        <f>$T96-(AM96-'Feedstock Conversions'!$B$4)-'Rail Costs'!Q96</f>
        <v>466.34223225850002</v>
      </c>
      <c r="AU96" s="4">
        <f>$T96-(AN96-'Feedstock Conversions'!$B$4)-'Rail Costs'!R96</f>
        <v>407.33463091471492</v>
      </c>
      <c r="AV96" s="4">
        <f>$T96-(AO96-'Feedstock Conversions'!$B$4)-'Rail Costs'!S96</f>
        <v>416.47083024282239</v>
      </c>
      <c r="AW96" s="4">
        <f>$T96-(AP96-'Feedstock Conversions'!$B$4)-'Rail Costs'!T96</f>
        <v>389.06223225849988</v>
      </c>
      <c r="AX96" s="4">
        <f>$T96-(AQ96-'Feedstock Conversions'!$B$4)-'Rail Costs'!U96</f>
        <v>394.54395185536441</v>
      </c>
      <c r="AY96" s="4">
        <f>$T96-(AR96-'Feedstock Conversions'!$B$4)-'Rail Costs'!V96</f>
        <v>407.96223225849997</v>
      </c>
      <c r="BH96">
        <f t="shared" si="12"/>
        <v>43</v>
      </c>
      <c r="BI96">
        <f t="shared" si="13"/>
        <v>2020</v>
      </c>
      <c r="BJ96">
        <f t="shared" si="15"/>
        <v>10</v>
      </c>
    </row>
    <row r="97" spans="1:62" x14ac:dyDescent="0.2">
      <c r="A97" s="11">
        <v>44134</v>
      </c>
      <c r="B97" s="4">
        <v>30.125</v>
      </c>
      <c r="C97" s="18">
        <f>UCO!B97</f>
        <v>30.125</v>
      </c>
      <c r="E97" s="4">
        <f>UCO!C97*'Feedstock Conversions'!B$24</f>
        <v>253.05</v>
      </c>
      <c r="F97" s="4">
        <f>UCO!C97*'Feedstock Conversions'!B$4</f>
        <v>241.30124999999998</v>
      </c>
      <c r="H97" s="4">
        <f>'Fuel Values'!B97-UCO!I97-UCO!J97-UCO!K97</f>
        <v>-13.644158913929999</v>
      </c>
      <c r="I97" s="18">
        <f>('LCFS Values'!$E$3-$AA$4)/1000000*'LCFS Values'!B97*'LCFS Values'!$G$2*100</f>
        <v>189.81915891393001</v>
      </c>
      <c r="J97" s="4">
        <f>'RIN Values'!C97</f>
        <v>123.82499999999999</v>
      </c>
      <c r="K97" s="4">
        <f>'Fixed Credits Value'!B97</f>
        <v>100</v>
      </c>
      <c r="L97" s="4">
        <f t="shared" si="14"/>
        <v>400</v>
      </c>
      <c r="M97" s="4">
        <f>L97/'Feedstock Conversions'!B$24</f>
        <v>47.61904761904762</v>
      </c>
      <c r="O97" s="4">
        <f>'Fuel Values'!C97*100</f>
        <v>112.27000000000001</v>
      </c>
      <c r="P97" s="18">
        <f>('LCFS Values'!$E$3-AB$4)/1000000*'LCFS Values'!B97*'LCFS Values'!$G$2*100</f>
        <v>178.26818431949997</v>
      </c>
      <c r="Q97" s="4">
        <f>'RIN Values'!D97</f>
        <v>140.33499999999998</v>
      </c>
      <c r="R97" s="4">
        <f>'Fixed Credits Value'!B97</f>
        <v>100</v>
      </c>
      <c r="S97" s="4">
        <f>'Fixed Credits Value'!C97</f>
        <v>16</v>
      </c>
      <c r="T97" s="4">
        <f t="shared" si="16"/>
        <v>546.87318431949996</v>
      </c>
      <c r="U97" s="4">
        <f>T97/'Feedstock Conversions'!B$4</f>
        <v>68.273805782709104</v>
      </c>
      <c r="W97" s="4">
        <f t="shared" si="17"/>
        <v>146.94999999999999</v>
      </c>
      <c r="X97" s="4">
        <f t="shared" si="18"/>
        <v>305.57193431949997</v>
      </c>
      <c r="AA97" s="4">
        <v>23.48</v>
      </c>
      <c r="AE97" s="57">
        <f t="shared" si="10"/>
        <v>37.150000000000006</v>
      </c>
      <c r="AF97" s="4">
        <f>$AH97+'Rail Costs'!L97</f>
        <v>30.125285554311308</v>
      </c>
      <c r="AG97" s="4">
        <f>$AH97+'Rail Costs'!M97</f>
        <v>31.212928331466962</v>
      </c>
      <c r="AH97" s="4">
        <v>27.95</v>
      </c>
      <c r="AI97" s="4">
        <f>$AH97+'Rail Costs'!O97</f>
        <v>28.602585666293393</v>
      </c>
      <c r="AJ97" s="57">
        <f t="shared" si="11"/>
        <v>30.200000000000003</v>
      </c>
      <c r="AM97" s="4">
        <f>$L97-(AE97*'Feedstock Conversions'!$B$24)-'Rail Costs'!Q97</f>
        <v>84.25594491914319</v>
      </c>
      <c r="AN97" s="4">
        <f>$L97-(AF97*'Feedstock Conversions'!$B$24)-'Rail Costs'!R97</f>
        <v>143.6690918126466</v>
      </c>
      <c r="AO97" s="4">
        <f>$L97-(AG97*'Feedstock Conversions'!$B$24)-'Rail Costs'!S97</f>
        <v>134.70102117844365</v>
      </c>
      <c r="AP97" s="4">
        <f>$L97-(AH97*'Feedstock Conversions'!$B$24)-'Rail Costs'!T97</f>
        <v>161.71137611346975</v>
      </c>
      <c r="AQ97" s="4">
        <f>$L97-(AI97*'Feedstock Conversions'!$B$24)-'Rail Costs'!U97</f>
        <v>156.37570652504482</v>
      </c>
      <c r="AR97" s="4">
        <f>$L97-(AJ97*'Feedstock Conversions'!$B$24)-'Rail Costs'!V97</f>
        <v>142.10965133616367</v>
      </c>
      <c r="AT97" s="4">
        <f>$T97-(AM97-'Feedstock Conversions'!$B$4)-'Rail Costs'!Q97</f>
        <v>466.94318431950001</v>
      </c>
      <c r="AU97" s="4">
        <f>$T97-(AN97-'Feedstock Conversions'!$B$4)-'Rail Costs'!R97</f>
        <v>407.93558297571496</v>
      </c>
      <c r="AV97" s="4">
        <f>$T97-(AO97-'Feedstock Conversions'!$B$4)-'Rail Costs'!S97</f>
        <v>417.07178230382243</v>
      </c>
      <c r="AW97" s="4">
        <f>$T97-(AP97-'Feedstock Conversions'!$B$4)-'Rail Costs'!T97</f>
        <v>389.66318431949992</v>
      </c>
      <c r="AX97" s="4">
        <f>$T97-(AQ97-'Feedstock Conversions'!$B$4)-'Rail Costs'!U97</f>
        <v>395.14490391636446</v>
      </c>
      <c r="AY97" s="4">
        <f>$T97-(AR97-'Feedstock Conversions'!$B$4)-'Rail Costs'!V97</f>
        <v>408.56318431950001</v>
      </c>
      <c r="BH97">
        <f t="shared" si="12"/>
        <v>44</v>
      </c>
      <c r="BI97">
        <f t="shared" si="13"/>
        <v>2020</v>
      </c>
      <c r="BJ97">
        <f t="shared" si="15"/>
        <v>10</v>
      </c>
    </row>
    <row r="98" spans="1:62" x14ac:dyDescent="0.2">
      <c r="A98" s="11">
        <v>44141</v>
      </c>
      <c r="B98" s="4">
        <v>30.2</v>
      </c>
      <c r="C98" s="18">
        <f>UCO!B98</f>
        <v>30.2</v>
      </c>
      <c r="E98" s="4">
        <f>UCO!C98*'Feedstock Conversions'!B$24</f>
        <v>253.68</v>
      </c>
      <c r="F98" s="4">
        <f>UCO!C98*'Feedstock Conversions'!B$4</f>
        <v>241.90199999999999</v>
      </c>
      <c r="H98" s="4">
        <f>'Fuel Values'!B98-UCO!I98-UCO!J98-UCO!K98</f>
        <v>-15.480500597030044</v>
      </c>
      <c r="I98" s="18">
        <f>('LCFS Values'!$E$3-$AA$4)/1000000*'LCFS Values'!B98*'LCFS Values'!$G$2*100</f>
        <v>190.30550059703003</v>
      </c>
      <c r="J98" s="4">
        <f>'RIN Values'!C98</f>
        <v>125.17500000000001</v>
      </c>
      <c r="K98" s="4">
        <f>'Fixed Credits Value'!B98</f>
        <v>100</v>
      </c>
      <c r="L98" s="4">
        <f t="shared" si="14"/>
        <v>400</v>
      </c>
      <c r="M98" s="4">
        <f>L98/'Feedstock Conversions'!B$24</f>
        <v>47.61904761904762</v>
      </c>
      <c r="O98" s="4">
        <f>'Fuel Values'!C98*100</f>
        <v>115.5</v>
      </c>
      <c r="P98" s="18">
        <f>('LCFS Values'!$E$3-AB$4)/1000000*'LCFS Values'!B98*'LCFS Values'!$G$2*100</f>
        <v>178.7249308845</v>
      </c>
      <c r="Q98" s="4">
        <f>'RIN Values'!D98</f>
        <v>141.86500000000001</v>
      </c>
      <c r="R98" s="4">
        <f>'Fixed Credits Value'!B98</f>
        <v>100</v>
      </c>
      <c r="S98" s="4">
        <f>'Fixed Credits Value'!C98</f>
        <v>16</v>
      </c>
      <c r="T98" s="4">
        <f t="shared" si="16"/>
        <v>552.08993088450006</v>
      </c>
      <c r="U98" s="4">
        <f>T98/'Feedstock Conversions'!B$4</f>
        <v>68.925085004307121</v>
      </c>
      <c r="W98" s="4">
        <f t="shared" si="17"/>
        <v>146.32</v>
      </c>
      <c r="X98" s="4">
        <f t="shared" si="18"/>
        <v>310.18793088450008</v>
      </c>
      <c r="AA98" s="4">
        <v>14.69</v>
      </c>
      <c r="AE98" s="57">
        <f t="shared" si="10"/>
        <v>37.500000000000007</v>
      </c>
      <c r="AF98" s="4">
        <f>$AH98+'Rail Costs'!L98</f>
        <v>30.475285554311309</v>
      </c>
      <c r="AG98" s="4">
        <f>$AH98+'Rail Costs'!M98</f>
        <v>31.562928331466964</v>
      </c>
      <c r="AH98" s="4">
        <v>28.3</v>
      </c>
      <c r="AI98" s="4">
        <f>$AH98+'Rail Costs'!O98</f>
        <v>28.952585666293395</v>
      </c>
      <c r="AJ98" s="57">
        <f>AJ99+(AH98-AH99)</f>
        <v>30.550000000000004</v>
      </c>
      <c r="AM98" s="4">
        <f>$L98-(AE98*'Feedstock Conversions'!$B$24)-'Rail Costs'!Q98</f>
        <v>81.315944919143192</v>
      </c>
      <c r="AN98" s="4">
        <f>$L98-(AF98*'Feedstock Conversions'!$B$24)-'Rail Costs'!R98</f>
        <v>140.72909181264657</v>
      </c>
      <c r="AO98" s="4">
        <f>$L98-(AG98*'Feedstock Conversions'!$B$24)-'Rail Costs'!S98</f>
        <v>131.76102117844366</v>
      </c>
      <c r="AP98" s="4">
        <f>$L98-(AH98*'Feedstock Conversions'!$B$24)-'Rail Costs'!T98</f>
        <v>158.77137611346973</v>
      </c>
      <c r="AQ98" s="4">
        <f>$L98-(AI98*'Feedstock Conversions'!$B$24)-'Rail Costs'!U98</f>
        <v>153.43570652504479</v>
      </c>
      <c r="AR98" s="4">
        <f>$L98-(AJ98*'Feedstock Conversions'!$B$24)-'Rail Costs'!V98</f>
        <v>139.16965133616364</v>
      </c>
      <c r="AT98" s="4">
        <f>$T98-(AM98-'Feedstock Conversions'!$B$4)-'Rail Costs'!Q98</f>
        <v>475.09993088450011</v>
      </c>
      <c r="AU98" s="4">
        <f>$T98-(AN98-'Feedstock Conversions'!$B$4)-'Rail Costs'!R98</f>
        <v>416.09232954071507</v>
      </c>
      <c r="AV98" s="4">
        <f>$T98-(AO98-'Feedstock Conversions'!$B$4)-'Rail Costs'!S98</f>
        <v>425.22852886882254</v>
      </c>
      <c r="AW98" s="4">
        <f>$T98-(AP98-'Feedstock Conversions'!$B$4)-'Rail Costs'!T98</f>
        <v>397.81993088450008</v>
      </c>
      <c r="AX98" s="4">
        <f>$T98-(AQ98-'Feedstock Conversions'!$B$4)-'Rail Costs'!U98</f>
        <v>403.30165048136462</v>
      </c>
      <c r="AY98" s="4">
        <f>$T98-(AR98-'Feedstock Conversions'!$B$4)-'Rail Costs'!V98</f>
        <v>416.71993088450017</v>
      </c>
      <c r="BH98">
        <f t="shared" si="12"/>
        <v>45</v>
      </c>
      <c r="BI98">
        <f t="shared" si="13"/>
        <v>2020</v>
      </c>
      <c r="BJ98">
        <f t="shared" si="15"/>
        <v>11</v>
      </c>
    </row>
    <row r="99" spans="1:62" x14ac:dyDescent="0.2">
      <c r="A99" s="11">
        <v>44148</v>
      </c>
      <c r="B99" s="4">
        <v>30.8</v>
      </c>
      <c r="C99" s="18">
        <f>UCO!B99</f>
        <v>30.8</v>
      </c>
      <c r="E99" s="4">
        <f>UCO!C99*'Feedstock Conversions'!B$24</f>
        <v>258.72000000000003</v>
      </c>
      <c r="F99" s="4">
        <f>UCO!C99*'Feedstock Conversions'!B$4</f>
        <v>246.708</v>
      </c>
      <c r="H99" s="4">
        <f>'Fuel Values'!B99-UCO!I99-UCO!J99-UCO!K99</f>
        <v>-23.966721537180007</v>
      </c>
      <c r="I99" s="18">
        <f>('LCFS Values'!$E$3-$AA$4)/1000000*'LCFS Values'!B99*'LCFS Values'!$G$2*100</f>
        <v>193.46672153718001</v>
      </c>
      <c r="J99" s="4">
        <f>'RIN Values'!C99</f>
        <v>130.5</v>
      </c>
      <c r="K99" s="4">
        <f>'Fixed Credits Value'!B99</f>
        <v>100</v>
      </c>
      <c r="L99" s="4">
        <f t="shared" si="14"/>
        <v>400</v>
      </c>
      <c r="M99" s="4">
        <f>L99/'Feedstock Conversions'!B$24</f>
        <v>47.61904761904762</v>
      </c>
      <c r="O99" s="4">
        <f>'Fuel Values'!C99*100</f>
        <v>124.05</v>
      </c>
      <c r="P99" s="18">
        <f>('LCFS Values'!$E$3-AB$4)/1000000*'LCFS Values'!B99*'LCFS Values'!$G$2*100</f>
        <v>181.69378355699999</v>
      </c>
      <c r="Q99" s="4">
        <f>'RIN Values'!D99</f>
        <v>147.9</v>
      </c>
      <c r="R99" s="4">
        <f>'Fixed Credits Value'!B99</f>
        <v>100</v>
      </c>
      <c r="S99" s="4">
        <f>'Fixed Credits Value'!C99</f>
        <v>16</v>
      </c>
      <c r="T99" s="4">
        <f t="shared" si="16"/>
        <v>569.64378355699989</v>
      </c>
      <c r="U99" s="4">
        <f>T99/'Feedstock Conversions'!B$4</f>
        <v>71.116577223096115</v>
      </c>
      <c r="W99" s="4">
        <f t="shared" si="17"/>
        <v>141.27999999999997</v>
      </c>
      <c r="X99" s="4">
        <f t="shared" si="18"/>
        <v>322.93578355699992</v>
      </c>
      <c r="AA99" s="4">
        <v>20.58</v>
      </c>
      <c r="AE99" s="57">
        <f t="shared" si="10"/>
        <v>39.150000000000006</v>
      </c>
      <c r="AF99" s="4">
        <f>$AH99+'Rail Costs'!L99</f>
        <v>32.125285554311311</v>
      </c>
      <c r="AG99" s="4">
        <f>$AH99+'Rail Costs'!M99</f>
        <v>33.212928331466962</v>
      </c>
      <c r="AH99" s="4">
        <v>29.95</v>
      </c>
      <c r="AI99" s="4">
        <f>$AH99+'Rail Costs'!O99</f>
        <v>30.602585666293393</v>
      </c>
      <c r="AJ99" s="4">
        <v>32.200000000000003</v>
      </c>
      <c r="AM99" s="4">
        <f>$L99-(AE99*'Feedstock Conversions'!$B$24)-'Rail Costs'!Q99</f>
        <v>67.455944919143178</v>
      </c>
      <c r="AN99" s="4">
        <f>$L99-(AF99*'Feedstock Conversions'!$B$24)-'Rail Costs'!R99</f>
        <v>126.86909181264656</v>
      </c>
      <c r="AO99" s="4">
        <f>$L99-(AG99*'Feedstock Conversions'!$B$24)-'Rail Costs'!S99</f>
        <v>117.90102117844363</v>
      </c>
      <c r="AP99" s="4">
        <f>$L99-(AH99*'Feedstock Conversions'!$B$24)-'Rail Costs'!T99</f>
        <v>144.91137611346974</v>
      </c>
      <c r="AQ99" s="4">
        <f>$L99-(AI99*'Feedstock Conversions'!$B$24)-'Rail Costs'!U99</f>
        <v>139.57570652504481</v>
      </c>
      <c r="AR99" s="4">
        <f>$L99-(AJ99*'Feedstock Conversions'!$B$24)-'Rail Costs'!V99</f>
        <v>125.3096513361637</v>
      </c>
      <c r="AT99" s="4">
        <f>$T99-(AM99-'Feedstock Conversions'!$B$4)-'Rail Costs'!Q99</f>
        <v>506.51378355699995</v>
      </c>
      <c r="AU99" s="4">
        <f>$T99-(AN99-'Feedstock Conversions'!$B$4)-'Rail Costs'!R99</f>
        <v>447.50618221321491</v>
      </c>
      <c r="AV99" s="4">
        <f>$T99-(AO99-'Feedstock Conversions'!$B$4)-'Rail Costs'!S99</f>
        <v>456.64238154132238</v>
      </c>
      <c r="AW99" s="4">
        <f>$T99-(AP99-'Feedstock Conversions'!$B$4)-'Rail Costs'!T99</f>
        <v>429.23378355699992</v>
      </c>
      <c r="AX99" s="4">
        <f>$T99-(AQ99-'Feedstock Conversions'!$B$4)-'Rail Costs'!U99</f>
        <v>434.71550315386446</v>
      </c>
      <c r="AY99" s="4">
        <f>$T99-(AR99-'Feedstock Conversions'!$B$4)-'Rail Costs'!V99</f>
        <v>448.1337835569999</v>
      </c>
      <c r="BH99">
        <f t="shared" si="12"/>
        <v>46</v>
      </c>
      <c r="BI99">
        <f t="shared" si="13"/>
        <v>2020</v>
      </c>
      <c r="BJ99">
        <f t="shared" si="15"/>
        <v>11</v>
      </c>
    </row>
    <row r="100" spans="1:62" x14ac:dyDescent="0.2">
      <c r="A100" s="11">
        <v>44155</v>
      </c>
      <c r="B100" s="4">
        <v>31.15</v>
      </c>
      <c r="C100" s="18">
        <f>UCO!B100</f>
        <v>31.15</v>
      </c>
      <c r="E100" s="4">
        <f>UCO!C100*'Feedstock Conversions'!B$24</f>
        <v>261.66000000000003</v>
      </c>
      <c r="F100" s="4">
        <f>UCO!C100*'Feedstock Conversions'!B$4</f>
        <v>249.51149999999998</v>
      </c>
      <c r="H100" s="4">
        <f>'Fuel Values'!B100-UCO!I100-UCO!J100-UCO!K100</f>
        <v>-19.396649091410012</v>
      </c>
      <c r="I100" s="18">
        <f>('LCFS Values'!$E$3-$AA$4)/1000000*'LCFS Values'!B100*'LCFS Values'!$G$2*100</f>
        <v>195.07164909141002</v>
      </c>
      <c r="J100" s="4">
        <f>'RIN Values'!C100</f>
        <v>134.32499999999999</v>
      </c>
      <c r="K100" s="4">
        <f>'Fixed Credits Value'!B100</f>
        <v>100</v>
      </c>
      <c r="L100" s="4">
        <f t="shared" si="14"/>
        <v>410</v>
      </c>
      <c r="M100" s="4">
        <f>L100/'Feedstock Conversions'!B$24</f>
        <v>48.80952380952381</v>
      </c>
      <c r="O100" s="4">
        <f>'Fuel Values'!C100*100</f>
        <v>126.78</v>
      </c>
      <c r="P100" s="18">
        <f>('LCFS Values'!$E$3-AB$4)/1000000*'LCFS Values'!B100*'LCFS Values'!$G$2*100</f>
        <v>183.2010472215</v>
      </c>
      <c r="Q100" s="4">
        <f>'RIN Values'!D100</f>
        <v>152.23499999999999</v>
      </c>
      <c r="R100" s="4">
        <f>'Fixed Credits Value'!B100</f>
        <v>100</v>
      </c>
      <c r="S100" s="4">
        <f>'Fixed Credits Value'!C100</f>
        <v>16</v>
      </c>
      <c r="T100" s="4">
        <f t="shared" si="16"/>
        <v>578.21604722150005</v>
      </c>
      <c r="U100" s="4">
        <f>T100/'Feedstock Conversions'!B$4</f>
        <v>72.186772437141087</v>
      </c>
      <c r="W100" s="4">
        <f t="shared" si="17"/>
        <v>148.33999999999997</v>
      </c>
      <c r="X100" s="4">
        <f t="shared" si="18"/>
        <v>328.70454722150009</v>
      </c>
      <c r="AA100" s="4">
        <v>18.5</v>
      </c>
      <c r="AE100" s="57">
        <f t="shared" si="10"/>
        <v>39.700000000000003</v>
      </c>
      <c r="AF100" s="4">
        <f>$AH100+'Rail Costs'!L100</f>
        <v>32.675285554311309</v>
      </c>
      <c r="AG100" s="4">
        <f>$AH100+'Rail Costs'!M100</f>
        <v>33.762928331466966</v>
      </c>
      <c r="AH100" s="4">
        <v>30.5</v>
      </c>
      <c r="AI100" s="4">
        <f>$AH100+'Rail Costs'!O100</f>
        <v>31.152585666293394</v>
      </c>
      <c r="AJ100" s="4">
        <v>33</v>
      </c>
      <c r="AM100" s="4">
        <f>$L100-(AE100*'Feedstock Conversions'!$B$24)-'Rail Costs'!Q100</f>
        <v>72.83594491914323</v>
      </c>
      <c r="AN100" s="4">
        <f>$L100-(AF100*'Feedstock Conversions'!$B$24)-'Rail Costs'!R100</f>
        <v>132.24909181264661</v>
      </c>
      <c r="AO100" s="4">
        <f>$L100-(AG100*'Feedstock Conversions'!$B$24)-'Rail Costs'!S100</f>
        <v>123.28102117844357</v>
      </c>
      <c r="AP100" s="4">
        <f>$L100-(AH100*'Feedstock Conversions'!$B$24)-'Rail Costs'!T100</f>
        <v>150.29137611346977</v>
      </c>
      <c r="AQ100" s="4">
        <f>$L100-(AI100*'Feedstock Conversions'!$B$24)-'Rail Costs'!U100</f>
        <v>144.9557065250448</v>
      </c>
      <c r="AR100" s="4">
        <f>$L100-(AJ100*'Feedstock Conversions'!$B$24)-'Rail Costs'!V100</f>
        <v>128.58965133616371</v>
      </c>
      <c r="AT100" s="4">
        <f>$T100-(AM100-'Feedstock Conversions'!$B$4)-'Rail Costs'!Q100</f>
        <v>509.70604722150006</v>
      </c>
      <c r="AU100" s="4">
        <f>$T100-(AN100-'Feedstock Conversions'!$B$4)-'Rail Costs'!R100</f>
        <v>450.69844587771502</v>
      </c>
      <c r="AV100" s="4">
        <f>$T100-(AO100-'Feedstock Conversions'!$B$4)-'Rail Costs'!S100</f>
        <v>459.8346452058226</v>
      </c>
      <c r="AW100" s="4">
        <f>$T100-(AP100-'Feedstock Conversions'!$B$4)-'Rail Costs'!T100</f>
        <v>432.42604722150003</v>
      </c>
      <c r="AX100" s="4">
        <f>$T100-(AQ100-'Feedstock Conversions'!$B$4)-'Rail Costs'!U100</f>
        <v>437.90776681836462</v>
      </c>
      <c r="AY100" s="4">
        <f>$T100-(AR100-'Feedstock Conversions'!$B$4)-'Rail Costs'!V100</f>
        <v>453.42604722150008</v>
      </c>
      <c r="BH100">
        <f t="shared" si="12"/>
        <v>47</v>
      </c>
      <c r="BI100">
        <f t="shared" si="13"/>
        <v>2020</v>
      </c>
      <c r="BJ100">
        <f t="shared" si="15"/>
        <v>11</v>
      </c>
    </row>
    <row r="101" spans="1:62" x14ac:dyDescent="0.2">
      <c r="A101" s="11">
        <v>44162</v>
      </c>
      <c r="B101" s="4">
        <v>31.25</v>
      </c>
      <c r="C101" s="18">
        <f>UCO!B101</f>
        <v>31.25</v>
      </c>
      <c r="E101" s="4">
        <f>UCO!C101*'Feedstock Conversions'!B$24</f>
        <v>262.5</v>
      </c>
      <c r="F101" s="4">
        <f>UCO!C101*'Feedstock Conversions'!B$4</f>
        <v>250.3125</v>
      </c>
      <c r="H101" s="4">
        <f>'Fuel Values'!B101-UCO!I101-UCO!J101-UCO!K101</f>
        <v>-3.2426477644044667</v>
      </c>
      <c r="I101" s="18">
        <f>('LCFS Values'!$E$3-$AA$4)/1000000*'LCFS Values'!B101*'LCFS Values'!$G$2*100</f>
        <v>194.61769776440448</v>
      </c>
      <c r="J101" s="4">
        <f>'RIN Values'!C101</f>
        <v>133.62494999999998</v>
      </c>
      <c r="K101" s="4">
        <f>'Fixed Credits Value'!B101</f>
        <v>100</v>
      </c>
      <c r="L101" s="4">
        <f t="shared" si="14"/>
        <v>425</v>
      </c>
      <c r="M101" s="4">
        <f>L101/'Feedstock Conversions'!B$24</f>
        <v>50.595238095238095</v>
      </c>
      <c r="O101" s="4">
        <f>'Fuel Values'!C101*100</f>
        <v>136.22</v>
      </c>
      <c r="P101" s="18">
        <f>('LCFS Values'!$E$3-AB$4)/1000000*'LCFS Values'!B101*'LCFS Values'!$G$2*100</f>
        <v>182.77471997772901</v>
      </c>
      <c r="Q101" s="4">
        <f>'RIN Values'!D101</f>
        <v>151.44161</v>
      </c>
      <c r="R101" s="4">
        <f>'Fixed Credits Value'!B101</f>
        <v>100</v>
      </c>
      <c r="S101" s="4">
        <f>'Fixed Credits Value'!C101</f>
        <v>16</v>
      </c>
      <c r="T101" s="4">
        <f t="shared" si="16"/>
        <v>586.43632997772897</v>
      </c>
      <c r="U101" s="4">
        <f>T101/'Feedstock Conversions'!B$4</f>
        <v>73.213024966008618</v>
      </c>
      <c r="W101" s="4">
        <f t="shared" si="17"/>
        <v>162.5</v>
      </c>
      <c r="X101" s="4">
        <f t="shared" si="18"/>
        <v>336.12382997772897</v>
      </c>
      <c r="AA101" s="4">
        <v>12.5</v>
      </c>
      <c r="AE101" s="57">
        <f t="shared" si="10"/>
        <v>39.700000000000003</v>
      </c>
      <c r="AF101" s="4">
        <f>$AH101+'Rail Costs'!L101</f>
        <v>32.675285554311309</v>
      </c>
      <c r="AG101" s="4">
        <f>$AH101+'Rail Costs'!M101</f>
        <v>33.762928331466966</v>
      </c>
      <c r="AH101" s="4">
        <v>30.5</v>
      </c>
      <c r="AI101" s="4">
        <f>$AH101+'Rail Costs'!O101</f>
        <v>31.152585666293394</v>
      </c>
      <c r="AJ101" s="4">
        <v>33.5</v>
      </c>
      <c r="AM101" s="4">
        <f>$L101-(AE101*'Feedstock Conversions'!$B$24)-'Rail Costs'!Q101</f>
        <v>87.83594491914323</v>
      </c>
      <c r="AN101" s="4">
        <f>$L101-(AF101*'Feedstock Conversions'!$B$24)-'Rail Costs'!R101</f>
        <v>147.24909181264661</v>
      </c>
      <c r="AO101" s="4">
        <f>$L101-(AG101*'Feedstock Conversions'!$B$24)-'Rail Costs'!S101</f>
        <v>138.28102117844358</v>
      </c>
      <c r="AP101" s="4">
        <f>$L101-(AH101*'Feedstock Conversions'!$B$24)-'Rail Costs'!T101</f>
        <v>165.29137611346977</v>
      </c>
      <c r="AQ101" s="4">
        <f>$L101-(AI101*'Feedstock Conversions'!$B$24)-'Rail Costs'!U101</f>
        <v>159.9557065250448</v>
      </c>
      <c r="AR101" s="4">
        <f>$L101-(AJ101*'Feedstock Conversions'!$B$24)-'Rail Costs'!V101</f>
        <v>139.38965133616367</v>
      </c>
      <c r="AT101" s="4">
        <f>$T101-(AM101-'Feedstock Conversions'!$B$4)-'Rail Costs'!Q101</f>
        <v>502.92632997772898</v>
      </c>
      <c r="AU101" s="4">
        <f>$T101-(AN101-'Feedstock Conversions'!$B$4)-'Rail Costs'!R101</f>
        <v>443.91872863394394</v>
      </c>
      <c r="AV101" s="4">
        <f>$T101-(AO101-'Feedstock Conversions'!$B$4)-'Rail Costs'!S101</f>
        <v>453.05492796205152</v>
      </c>
      <c r="AW101" s="4">
        <f>$T101-(AP101-'Feedstock Conversions'!$B$4)-'Rail Costs'!T101</f>
        <v>425.64632997772895</v>
      </c>
      <c r="AX101" s="4">
        <f>$T101-(AQ101-'Feedstock Conversions'!$B$4)-'Rail Costs'!U101</f>
        <v>431.12804957459355</v>
      </c>
      <c r="AY101" s="4">
        <f>$T101-(AR101-'Feedstock Conversions'!$B$4)-'Rail Costs'!V101</f>
        <v>450.84632997772906</v>
      </c>
      <c r="BH101">
        <f t="shared" si="12"/>
        <v>48</v>
      </c>
      <c r="BI101">
        <f t="shared" si="13"/>
        <v>2020</v>
      </c>
      <c r="BJ101">
        <f t="shared" si="15"/>
        <v>11</v>
      </c>
    </row>
    <row r="102" spans="1:62" x14ac:dyDescent="0.2">
      <c r="A102" s="11">
        <v>44169</v>
      </c>
      <c r="B102" s="4">
        <v>32.049999999999997</v>
      </c>
      <c r="C102" s="18">
        <f>UCO!B102</f>
        <v>32.049999999999997</v>
      </c>
      <c r="E102" s="4">
        <f>UCO!C102*'Feedstock Conversions'!B$24</f>
        <v>269.21999999999997</v>
      </c>
      <c r="F102" s="4">
        <f>UCO!C102*'Feedstock Conversions'!B$4</f>
        <v>256.72049999999996</v>
      </c>
      <c r="H102" s="4">
        <f>'Fuel Values'!B102-UCO!I102-UCO!J102-UCO!K102</f>
        <v>-5.2562099132399851</v>
      </c>
      <c r="I102" s="18">
        <f>('LCFS Values'!$E$3-$AA$4)/1000000*'LCFS Values'!B102*'LCFS Values'!$G$2*100</f>
        <v>194.73120991324001</v>
      </c>
      <c r="J102" s="4">
        <f>'RIN Values'!C102</f>
        <v>138.52499999999998</v>
      </c>
      <c r="K102" s="4">
        <f>'Fixed Credits Value'!B102</f>
        <v>100</v>
      </c>
      <c r="L102" s="4">
        <f t="shared" si="14"/>
        <v>428</v>
      </c>
      <c r="M102" s="4">
        <f>L102/'Feedstock Conversions'!B$24</f>
        <v>50.952380952380949</v>
      </c>
      <c r="O102" s="4">
        <f>'Fuel Values'!C102*100</f>
        <v>138.31</v>
      </c>
      <c r="P102" s="18">
        <f>('LCFS Values'!$E$3-AB$4)/1000000*'LCFS Values'!B102*'LCFS Values'!$G$2*100</f>
        <v>182.88132462599998</v>
      </c>
      <c r="Q102" s="4">
        <f>'RIN Values'!D102</f>
        <v>156.99499999999998</v>
      </c>
      <c r="R102" s="4">
        <f>'Fixed Credits Value'!B102</f>
        <v>100</v>
      </c>
      <c r="S102" s="4">
        <f>'Fixed Credits Value'!C102</f>
        <v>16</v>
      </c>
      <c r="T102" s="4">
        <f t="shared" si="16"/>
        <v>594.18632462599999</v>
      </c>
      <c r="U102" s="4">
        <f>T102/'Feedstock Conversions'!B$4</f>
        <v>74.180564872159806</v>
      </c>
      <c r="W102" s="4">
        <f t="shared" si="17"/>
        <v>158.78000000000003</v>
      </c>
      <c r="X102" s="4">
        <f t="shared" si="18"/>
        <v>337.46582462600003</v>
      </c>
      <c r="AA102" s="4">
        <v>25.98</v>
      </c>
      <c r="AE102" s="57">
        <f t="shared" si="10"/>
        <v>39.700000000000003</v>
      </c>
      <c r="AF102" s="4">
        <f>$AH102+'Rail Costs'!L102</f>
        <v>32.675285554311309</v>
      </c>
      <c r="AG102" s="4">
        <f>$AH102+'Rail Costs'!M102</f>
        <v>33.762928331466966</v>
      </c>
      <c r="AH102" s="4">
        <v>30.5</v>
      </c>
      <c r="AI102" s="4">
        <f>$AH102+'Rail Costs'!O102</f>
        <v>31.152585666293394</v>
      </c>
      <c r="AJ102" s="4">
        <v>33.5</v>
      </c>
      <c r="AM102" s="4">
        <f>$L102-(AE102*'Feedstock Conversions'!$B$24)-'Rail Costs'!Q102</f>
        <v>90.83594491914323</v>
      </c>
      <c r="AN102" s="4">
        <f>$L102-(AF102*'Feedstock Conversions'!$B$24)-'Rail Costs'!R102</f>
        <v>150.24909181264661</v>
      </c>
      <c r="AO102" s="4">
        <f>$L102-(AG102*'Feedstock Conversions'!$B$24)-'Rail Costs'!S102</f>
        <v>141.28102117844358</v>
      </c>
      <c r="AP102" s="4">
        <f>$L102-(AH102*'Feedstock Conversions'!$B$24)-'Rail Costs'!T102</f>
        <v>168.29137611346977</v>
      </c>
      <c r="AQ102" s="4">
        <f>$L102-(AI102*'Feedstock Conversions'!$B$24)-'Rail Costs'!U102</f>
        <v>162.9557065250448</v>
      </c>
      <c r="AR102" s="4">
        <f>$L102-(AJ102*'Feedstock Conversions'!$B$24)-'Rail Costs'!V102</f>
        <v>142.38965133616367</v>
      </c>
      <c r="AT102" s="4">
        <f>$T102-(AM102-'Feedstock Conversions'!$B$4)-'Rail Costs'!Q102</f>
        <v>507.676324626</v>
      </c>
      <c r="AU102" s="4">
        <f>$T102-(AN102-'Feedstock Conversions'!$B$4)-'Rail Costs'!R102</f>
        <v>448.66872328221496</v>
      </c>
      <c r="AV102" s="4">
        <f>$T102-(AO102-'Feedstock Conversions'!$B$4)-'Rail Costs'!S102</f>
        <v>457.80492261032254</v>
      </c>
      <c r="AW102" s="4">
        <f>$T102-(AP102-'Feedstock Conversions'!$B$4)-'Rail Costs'!T102</f>
        <v>430.39632462599997</v>
      </c>
      <c r="AX102" s="4">
        <f>$T102-(AQ102-'Feedstock Conversions'!$B$4)-'Rail Costs'!U102</f>
        <v>435.87804422286456</v>
      </c>
      <c r="AY102" s="4">
        <f>$T102-(AR102-'Feedstock Conversions'!$B$4)-'Rail Costs'!V102</f>
        <v>455.59632462600007</v>
      </c>
      <c r="BH102">
        <f t="shared" si="12"/>
        <v>49</v>
      </c>
      <c r="BI102">
        <f t="shared" si="13"/>
        <v>2020</v>
      </c>
      <c r="BJ102">
        <f t="shared" si="15"/>
        <v>12</v>
      </c>
    </row>
    <row r="103" spans="1:62" x14ac:dyDescent="0.2">
      <c r="A103" s="11">
        <v>44176</v>
      </c>
      <c r="B103" s="4">
        <v>32.25</v>
      </c>
      <c r="C103" s="18">
        <f>UCO!B103</f>
        <v>32.25</v>
      </c>
      <c r="E103" s="4">
        <f>UCO!C103*'Feedstock Conversions'!B$24</f>
        <v>270.90000000000003</v>
      </c>
      <c r="F103" s="4">
        <f>UCO!C103*'Feedstock Conversions'!B$4</f>
        <v>258.32249999999999</v>
      </c>
      <c r="H103" s="4">
        <f>'Fuel Values'!B103-UCO!I103-UCO!J103-UCO!K103</f>
        <v>-12.020819032250017</v>
      </c>
      <c r="I103" s="18">
        <f>('LCFS Values'!$E$3-$AA$4)/1000000*'LCFS Values'!B103*'LCFS Values'!$G$2*100</f>
        <v>193.32081903225003</v>
      </c>
      <c r="J103" s="4">
        <f>'RIN Values'!C103</f>
        <v>151.19999999999999</v>
      </c>
      <c r="K103" s="4">
        <f>'Fixed Credits Value'!B103</f>
        <v>100</v>
      </c>
      <c r="L103" s="4">
        <f t="shared" si="14"/>
        <v>432.5</v>
      </c>
      <c r="M103" s="4">
        <f>L103/'Feedstock Conversions'!B$24</f>
        <v>51.488095238095234</v>
      </c>
      <c r="O103" s="4">
        <f>'Fuel Values'!C103*100</f>
        <v>142.55000000000001</v>
      </c>
      <c r="P103" s="18">
        <f>('LCFS Values'!$E$3-AB$4)/1000000*'LCFS Values'!B103*'LCFS Values'!$G$2*100</f>
        <v>181.55675958749998</v>
      </c>
      <c r="Q103" s="4">
        <f>'RIN Values'!D103</f>
        <v>171.35999999999999</v>
      </c>
      <c r="R103" s="4">
        <f>'Fixed Credits Value'!B103</f>
        <v>100</v>
      </c>
      <c r="S103" s="4">
        <f>'Fixed Credits Value'!C103</f>
        <v>16</v>
      </c>
      <c r="T103" s="4">
        <f t="shared" si="16"/>
        <v>611.46675958750006</v>
      </c>
      <c r="U103" s="4">
        <f>T103/'Feedstock Conversions'!B$4</f>
        <v>76.337922545255935</v>
      </c>
      <c r="W103" s="4">
        <f t="shared" si="17"/>
        <v>161.59999999999997</v>
      </c>
      <c r="X103" s="4">
        <f t="shared" si="18"/>
        <v>353.14425958750007</v>
      </c>
      <c r="AA103" s="4">
        <v>25</v>
      </c>
      <c r="AE103" s="57">
        <f t="shared" si="10"/>
        <v>39.700000000000003</v>
      </c>
      <c r="AF103" s="4">
        <f>$AH103+'Rail Costs'!L103</f>
        <v>32.675285554311309</v>
      </c>
      <c r="AG103" s="4">
        <f>$AH103+'Rail Costs'!M103</f>
        <v>33.762928331466966</v>
      </c>
      <c r="AH103" s="4">
        <v>30.5</v>
      </c>
      <c r="AI103" s="4">
        <f>$AH103+'Rail Costs'!O103</f>
        <v>31.152585666293394</v>
      </c>
      <c r="AJ103" s="4">
        <v>33.5</v>
      </c>
      <c r="AM103" s="4">
        <f>$L103-(AE103*'Feedstock Conversions'!$B$24)-'Rail Costs'!Q103</f>
        <v>95.33594491914323</v>
      </c>
      <c r="AN103" s="4">
        <f>$L103-(AF103*'Feedstock Conversions'!$B$24)-'Rail Costs'!R103</f>
        <v>154.74909181264661</v>
      </c>
      <c r="AO103" s="4">
        <f>$L103-(AG103*'Feedstock Conversions'!$B$24)-'Rail Costs'!S103</f>
        <v>145.78102117844358</v>
      </c>
      <c r="AP103" s="4">
        <f>$L103-(AH103*'Feedstock Conversions'!$B$24)-'Rail Costs'!T103</f>
        <v>172.79137611346977</v>
      </c>
      <c r="AQ103" s="4">
        <f>$L103-(AI103*'Feedstock Conversions'!$B$24)-'Rail Costs'!U103</f>
        <v>167.4557065250448</v>
      </c>
      <c r="AR103" s="4">
        <f>$L103-(AJ103*'Feedstock Conversions'!$B$24)-'Rail Costs'!V103</f>
        <v>146.88965133616367</v>
      </c>
      <c r="AT103" s="4">
        <f>$T103-(AM103-'Feedstock Conversions'!$B$4)-'Rail Costs'!Q103</f>
        <v>520.45675958750007</v>
      </c>
      <c r="AU103" s="4">
        <f>$T103-(AN103-'Feedstock Conversions'!$B$4)-'Rail Costs'!R103</f>
        <v>461.44915824371503</v>
      </c>
      <c r="AV103" s="4">
        <f>$T103-(AO103-'Feedstock Conversions'!$B$4)-'Rail Costs'!S103</f>
        <v>470.58535757182261</v>
      </c>
      <c r="AW103" s="4">
        <f>$T103-(AP103-'Feedstock Conversions'!$B$4)-'Rail Costs'!T103</f>
        <v>443.17675958750004</v>
      </c>
      <c r="AX103" s="4">
        <f>$T103-(AQ103-'Feedstock Conversions'!$B$4)-'Rail Costs'!U103</f>
        <v>448.65847918436464</v>
      </c>
      <c r="AY103" s="4">
        <f>$T103-(AR103-'Feedstock Conversions'!$B$4)-'Rail Costs'!V103</f>
        <v>468.37675958750015</v>
      </c>
      <c r="BH103">
        <f t="shared" si="12"/>
        <v>50</v>
      </c>
      <c r="BI103">
        <f t="shared" si="13"/>
        <v>2020</v>
      </c>
      <c r="BJ103">
        <f t="shared" si="15"/>
        <v>12</v>
      </c>
    </row>
    <row r="104" spans="1:62" x14ac:dyDescent="0.2">
      <c r="A104" s="11">
        <v>44183</v>
      </c>
      <c r="B104" s="4">
        <v>33.299999999999997</v>
      </c>
      <c r="C104" s="18">
        <f>UCO!B104</f>
        <v>33.299999999999997</v>
      </c>
      <c r="E104" s="4">
        <f>UCO!C104*'Feedstock Conversions'!B$24</f>
        <v>279.71999999999997</v>
      </c>
      <c r="F104" s="4">
        <f>UCO!C104*'Feedstock Conversions'!B$4</f>
        <v>266.73299999999995</v>
      </c>
      <c r="H104" s="4">
        <f>'Fuel Values'!B104-UCO!I104-UCO!J104-UCO!K104</f>
        <v>-1.6735506956299844</v>
      </c>
      <c r="I104" s="18">
        <f>('LCFS Values'!$E$3-$AA$4)/1000000*'LCFS Values'!B104*'LCFS Values'!$G$2*100</f>
        <v>193.22355069563</v>
      </c>
      <c r="J104" s="4">
        <f>'RIN Values'!C104</f>
        <v>144.44999999999999</v>
      </c>
      <c r="K104" s="4">
        <f>'Fixed Credits Value'!B104</f>
        <v>100</v>
      </c>
      <c r="L104" s="4">
        <f t="shared" si="14"/>
        <v>436</v>
      </c>
      <c r="M104" s="4">
        <f>L104/'Feedstock Conversions'!B$24</f>
        <v>51.904761904761905</v>
      </c>
      <c r="O104" s="4">
        <f>'Fuel Values'!C104*100</f>
        <v>149.10000000000002</v>
      </c>
      <c r="P104" s="18">
        <f>('LCFS Values'!$E$3-AB$4)/1000000*'LCFS Values'!B104*'LCFS Values'!$G$2*100</f>
        <v>181.46541027450002</v>
      </c>
      <c r="Q104" s="4">
        <f>'RIN Values'!D104</f>
        <v>163.70999999999998</v>
      </c>
      <c r="R104" s="4">
        <f>'Fixed Credits Value'!B104</f>
        <v>100</v>
      </c>
      <c r="S104" s="4">
        <f>'Fixed Credits Value'!C104</f>
        <v>16</v>
      </c>
      <c r="T104" s="4">
        <f t="shared" si="16"/>
        <v>610.27541027450002</v>
      </c>
      <c r="U104" s="4">
        <f>T104/'Feedstock Conversions'!B$4</f>
        <v>76.189189797066177</v>
      </c>
      <c r="W104" s="4">
        <f t="shared" si="17"/>
        <v>156.28000000000003</v>
      </c>
      <c r="X104" s="4">
        <f t="shared" si="18"/>
        <v>343.54241027450007</v>
      </c>
      <c r="AA104" s="4">
        <v>26.6</v>
      </c>
      <c r="AE104" s="57">
        <f t="shared" si="10"/>
        <v>41.300000000000004</v>
      </c>
      <c r="AF104" s="4">
        <f>$AH104+'Rail Costs'!L104</f>
        <v>34.27528555431131</v>
      </c>
      <c r="AG104" s="4">
        <f>$AH104+'Rail Costs'!M104</f>
        <v>35.362928331466968</v>
      </c>
      <c r="AH104" s="4">
        <v>32.1</v>
      </c>
      <c r="AI104" s="4">
        <f>$AH104+'Rail Costs'!O104</f>
        <v>32.752585666293392</v>
      </c>
      <c r="AJ104" s="4">
        <v>34.299999999999997</v>
      </c>
      <c r="AM104" s="4">
        <f>$L104-(AE104*'Feedstock Conversions'!$B$24)-'Rail Costs'!Q104</f>
        <v>85.395944919143176</v>
      </c>
      <c r="AN104" s="4">
        <f>$L104-(AF104*'Feedstock Conversions'!$B$24)-'Rail Costs'!R104</f>
        <v>144.80909181264656</v>
      </c>
      <c r="AO104" s="4">
        <f>$L104-(AG104*'Feedstock Conversions'!$B$24)-'Rail Costs'!S104</f>
        <v>135.84102117844358</v>
      </c>
      <c r="AP104" s="4">
        <f>$L104-(AH104*'Feedstock Conversions'!$B$24)-'Rail Costs'!T104</f>
        <v>162.85137611346971</v>
      </c>
      <c r="AQ104" s="4">
        <f>$L104-(AI104*'Feedstock Conversions'!$B$24)-'Rail Costs'!U104</f>
        <v>157.51570652504481</v>
      </c>
      <c r="AR104" s="4">
        <f>$L104-(AJ104*'Feedstock Conversions'!$B$24)-'Rail Costs'!V104</f>
        <v>143.6696513361637</v>
      </c>
      <c r="AT104" s="4">
        <f>$T104-(AM104-'Feedstock Conversions'!$B$4)-'Rail Costs'!Q104</f>
        <v>529.20541027450008</v>
      </c>
      <c r="AU104" s="4">
        <f>$T104-(AN104-'Feedstock Conversions'!$B$4)-'Rail Costs'!R104</f>
        <v>470.19780893071504</v>
      </c>
      <c r="AV104" s="4">
        <f>$T104-(AO104-'Feedstock Conversions'!$B$4)-'Rail Costs'!S104</f>
        <v>479.33400825882256</v>
      </c>
      <c r="AW104" s="4">
        <f>$T104-(AP104-'Feedstock Conversions'!$B$4)-'Rail Costs'!T104</f>
        <v>451.92541027450005</v>
      </c>
      <c r="AX104" s="4">
        <f>$T104-(AQ104-'Feedstock Conversions'!$B$4)-'Rail Costs'!U104</f>
        <v>457.40712987136453</v>
      </c>
      <c r="AY104" s="4">
        <f>$T104-(AR104-'Feedstock Conversions'!$B$4)-'Rail Costs'!V104</f>
        <v>470.40541027450001</v>
      </c>
      <c r="BH104">
        <f t="shared" si="12"/>
        <v>51</v>
      </c>
      <c r="BI104">
        <f t="shared" si="13"/>
        <v>2020</v>
      </c>
      <c r="BJ104">
        <f t="shared" si="15"/>
        <v>12</v>
      </c>
    </row>
    <row r="105" spans="1:62" x14ac:dyDescent="0.2">
      <c r="A105" s="11">
        <v>44190</v>
      </c>
      <c r="B105" s="4">
        <v>34.25</v>
      </c>
      <c r="C105" s="18">
        <f>UCO!B105</f>
        <v>34.25</v>
      </c>
      <c r="E105" s="4">
        <f>UCO!C105*'Feedstock Conversions'!B$24</f>
        <v>287.7</v>
      </c>
      <c r="F105" s="4">
        <f>UCO!C105*'Feedstock Conversions'!B$4</f>
        <v>274.34249999999997</v>
      </c>
      <c r="H105" s="4">
        <f>'Fuel Values'!B105-UCO!I105-UCO!J105-UCO!K105</f>
        <v>10.748510126200017</v>
      </c>
      <c r="I105" s="18">
        <f>('LCFS Values'!$E$3-$AA$4)/1000000*'LCFS Values'!B105*'LCFS Values'!$G$2*100</f>
        <v>193.56398987380001</v>
      </c>
      <c r="J105" s="4">
        <f>'RIN Values'!C105</f>
        <v>145.6875</v>
      </c>
      <c r="K105" s="4">
        <f>'Fixed Credits Value'!B105</f>
        <v>100</v>
      </c>
      <c r="L105" s="4">
        <f t="shared" si="14"/>
        <v>450</v>
      </c>
      <c r="M105" s="4">
        <f>L105/'Feedstock Conversions'!B$24</f>
        <v>53.571428571428569</v>
      </c>
      <c r="O105" s="4">
        <f>'Fuel Values'!C105*100</f>
        <v>148.91</v>
      </c>
      <c r="P105" s="18">
        <f>('LCFS Values'!$E$3-AB$4)/1000000*'LCFS Values'!B105*'LCFS Values'!$G$2*100</f>
        <v>181.78513286999998</v>
      </c>
      <c r="Q105" s="4">
        <f>'RIN Values'!D105</f>
        <v>165.11249999999998</v>
      </c>
      <c r="R105" s="4">
        <f>'Fixed Credits Value'!B105</f>
        <v>100</v>
      </c>
      <c r="S105" s="4">
        <f>'Fixed Credits Value'!C105</f>
        <v>16</v>
      </c>
      <c r="T105" s="4">
        <f t="shared" si="16"/>
        <v>611.80763286999991</v>
      </c>
      <c r="U105" s="4">
        <f>T105/'Feedstock Conversions'!B$4</f>
        <v>76.380478510611724</v>
      </c>
      <c r="W105" s="4">
        <f t="shared" si="17"/>
        <v>162.30000000000001</v>
      </c>
      <c r="X105" s="4">
        <f t="shared" si="18"/>
        <v>337.46513286999993</v>
      </c>
      <c r="AA105" s="4">
        <v>22.03</v>
      </c>
      <c r="AE105" s="57">
        <f t="shared" si="10"/>
        <v>41.7</v>
      </c>
      <c r="AF105" s="4">
        <f>$AH105+'Rail Costs'!L105</f>
        <v>34.675285554311309</v>
      </c>
      <c r="AG105" s="4">
        <f>$AH105+'Rail Costs'!M105</f>
        <v>35.762928331466966</v>
      </c>
      <c r="AH105" s="4">
        <v>32.5</v>
      </c>
      <c r="AI105" s="4">
        <f>$AH105+'Rail Costs'!O105</f>
        <v>33.15258566629339</v>
      </c>
      <c r="AJ105" s="4">
        <v>34.5</v>
      </c>
      <c r="AM105" s="4">
        <f>$L105-(AE105*'Feedstock Conversions'!$B$24)-'Rail Costs'!Q105</f>
        <v>96.035944919143219</v>
      </c>
      <c r="AN105" s="4">
        <f>$L105-(AF105*'Feedstock Conversions'!$B$24)-'Rail Costs'!R105</f>
        <v>155.4490918126466</v>
      </c>
      <c r="AO105" s="4">
        <f>$L105-(AG105*'Feedstock Conversions'!$B$24)-'Rail Costs'!S105</f>
        <v>146.48102117844363</v>
      </c>
      <c r="AP105" s="4">
        <f>$L105-(AH105*'Feedstock Conversions'!$B$24)-'Rail Costs'!T105</f>
        <v>173.49137611346976</v>
      </c>
      <c r="AQ105" s="4">
        <f>$L105-(AI105*'Feedstock Conversions'!$B$24)-'Rail Costs'!U105</f>
        <v>168.15570652504485</v>
      </c>
      <c r="AR105" s="4">
        <f>$L105-(AJ105*'Feedstock Conversions'!$B$24)-'Rail Costs'!V105</f>
        <v>155.98965133616369</v>
      </c>
      <c r="AT105" s="4">
        <f>$T105-(AM105-'Feedstock Conversions'!$B$4)-'Rail Costs'!Q105</f>
        <v>520.09763286999998</v>
      </c>
      <c r="AU105" s="4">
        <f>$T105-(AN105-'Feedstock Conversions'!$B$4)-'Rail Costs'!R105</f>
        <v>461.09003152621489</v>
      </c>
      <c r="AV105" s="4">
        <f>$T105-(AO105-'Feedstock Conversions'!$B$4)-'Rail Costs'!S105</f>
        <v>470.22623085432241</v>
      </c>
      <c r="AW105" s="4">
        <f>$T105-(AP105-'Feedstock Conversions'!$B$4)-'Rail Costs'!T105</f>
        <v>442.8176328699999</v>
      </c>
      <c r="AX105" s="4">
        <f>$T105-(AQ105-'Feedstock Conversions'!$B$4)-'Rail Costs'!U105</f>
        <v>448.29935246686443</v>
      </c>
      <c r="AY105" s="4">
        <f>$T105-(AR105-'Feedstock Conversions'!$B$4)-'Rail Costs'!V105</f>
        <v>459.61763286999997</v>
      </c>
      <c r="BH105">
        <f t="shared" si="12"/>
        <v>52</v>
      </c>
      <c r="BI105">
        <f t="shared" si="13"/>
        <v>2020</v>
      </c>
      <c r="BJ105">
        <f t="shared" si="15"/>
        <v>12</v>
      </c>
    </row>
    <row r="106" spans="1:62" x14ac:dyDescent="0.2">
      <c r="A106" s="11">
        <v>44197</v>
      </c>
      <c r="B106" s="4">
        <v>34.75</v>
      </c>
      <c r="C106" s="18">
        <f>UCO!B106</f>
        <v>34.75</v>
      </c>
      <c r="E106" s="4">
        <f>UCO!C106*'Feedstock Conversions'!B$24</f>
        <v>291.90000000000003</v>
      </c>
      <c r="F106" s="4">
        <f>UCO!C106*'Feedstock Conversions'!B$4</f>
        <v>278.34749999999997</v>
      </c>
      <c r="H106" s="4">
        <f>'Fuel Values'!B106-UCO!I106-UCO!J106-UCO!K106</f>
        <v>12.655048497574967</v>
      </c>
      <c r="I106" s="18">
        <f>('LCFS Values'!$E$4-$AA$4)/1000000*'LCFS Values'!B106*'LCFS Values'!$G$2*100</f>
        <v>189.59495150242503</v>
      </c>
      <c r="J106" s="4">
        <f>'RIN Values'!C106</f>
        <v>147.75</v>
      </c>
      <c r="K106" s="4">
        <f>'Fixed Credits Value'!B106</f>
        <v>100</v>
      </c>
      <c r="L106" s="4">
        <f t="shared" si="14"/>
        <v>450</v>
      </c>
      <c r="M106" s="4">
        <f>L106/'Feedstock Conversions'!B$24</f>
        <v>53.571428571428569</v>
      </c>
      <c r="O106" s="4">
        <f>'Fuel Values'!C106*100</f>
        <v>149</v>
      </c>
      <c r="P106" s="18">
        <f>('LCFS Values'!$E$4-AB$4)/1000000*'LCFS Values'!B106*'LCFS Values'!$G$2*100</f>
        <v>177.85308839625</v>
      </c>
      <c r="Q106" s="4">
        <f>'RIN Values'!D106</f>
        <v>167.45</v>
      </c>
      <c r="R106" s="4">
        <f>'Fixed Credits Value'!B106</f>
        <v>100</v>
      </c>
      <c r="S106" s="4">
        <f>'Fixed Credits Value'!C106</f>
        <v>16</v>
      </c>
      <c r="T106" s="4">
        <f t="shared" si="16"/>
        <v>610.30308839625002</v>
      </c>
      <c r="U106" s="4">
        <f>T106/'Feedstock Conversions'!B$4</f>
        <v>76.192645242977534</v>
      </c>
      <c r="W106" s="4">
        <f t="shared" si="17"/>
        <v>158.09999999999997</v>
      </c>
      <c r="X106" s="4">
        <f t="shared" si="18"/>
        <v>331.95558839625005</v>
      </c>
      <c r="AA106" s="4">
        <v>16.71</v>
      </c>
      <c r="AE106" s="57">
        <f t="shared" si="10"/>
        <v>41.7</v>
      </c>
      <c r="AF106" s="4">
        <f>$AH106+'Rail Costs'!L106</f>
        <v>34.658118701007837</v>
      </c>
      <c r="AG106" s="4">
        <f>$AH106+'Rail Costs'!M106</f>
        <v>35.737178051511755</v>
      </c>
      <c r="AH106" s="4">
        <v>32.5</v>
      </c>
      <c r="AI106" s="4">
        <f>$AH106+'Rail Costs'!O106</f>
        <v>33.147435610302352</v>
      </c>
      <c r="AJ106" s="4">
        <v>34.5</v>
      </c>
      <c r="AM106" s="4">
        <f>$L106-(AE106*'Feedstock Conversions'!$B$24)-'Rail Costs'!Q106</f>
        <v>96.065018634550199</v>
      </c>
      <c r="AN106" s="4">
        <f>$L106-(AF106*'Feedstock Conversions'!$B$24)-'Rail Costs'!R106</f>
        <v>155.61916662359525</v>
      </c>
      <c r="AO106" s="4">
        <f>$L106-(AG106*'Feedstock Conversions'!$B$24)-'Rail Costs'!S106</f>
        <v>146.72186994028232</v>
      </c>
      <c r="AP106" s="4">
        <f>$L106-(AH106*'Feedstock Conversions'!$B$24)-'Rail Costs'!T106</f>
        <v>173.51906536623832</v>
      </c>
      <c r="AQ106" s="4">
        <f>$L106-(AI106*'Feedstock Conversions'!$B$24)-'Rail Costs'!U106</f>
        <v>168.22550365506135</v>
      </c>
      <c r="AR106" s="4">
        <f>$L106-(AJ106*'Feedstock Conversions'!$B$24)-'Rail Costs'!V106</f>
        <v>156.02287843948596</v>
      </c>
      <c r="AT106" s="4">
        <f>$T106-(AM106-'Feedstock Conversions'!$B$4)-'Rail Costs'!Q106</f>
        <v>518.5930883962501</v>
      </c>
      <c r="AU106" s="4">
        <f>$T106-(AN106-'Feedstock Conversions'!$B$4)-'Rail Costs'!R106</f>
        <v>459.44128548471588</v>
      </c>
      <c r="AV106" s="4">
        <f>$T106-(AO106-'Feedstock Conversions'!$B$4)-'Rail Costs'!S106</f>
        <v>468.50538402894875</v>
      </c>
      <c r="AW106" s="4">
        <f>$T106-(AP106-'Feedstock Conversions'!$B$4)-'Rail Costs'!T106</f>
        <v>441.31308839624995</v>
      </c>
      <c r="AX106" s="4">
        <f>$T106-(AQ106-'Feedstock Conversions'!$B$4)-'Rail Costs'!U106</f>
        <v>446.75154752278979</v>
      </c>
      <c r="AY106" s="4">
        <f>$T106-(AR106-'Feedstock Conversions'!$B$4)-'Rail Costs'!V106</f>
        <v>458.11308839625002</v>
      </c>
      <c r="BH106">
        <f t="shared" si="12"/>
        <v>1</v>
      </c>
      <c r="BI106">
        <f t="shared" si="13"/>
        <v>2021</v>
      </c>
      <c r="BJ106">
        <f t="shared" si="15"/>
        <v>1</v>
      </c>
    </row>
    <row r="107" spans="1:62" x14ac:dyDescent="0.2">
      <c r="A107" s="11">
        <v>44204</v>
      </c>
      <c r="B107" s="4">
        <v>35.15</v>
      </c>
      <c r="C107" s="18">
        <f>UCO!B107</f>
        <v>35.15</v>
      </c>
      <c r="E107" s="4">
        <f>UCO!C107*'Feedstock Conversions'!B$24</f>
        <v>295.26</v>
      </c>
      <c r="F107" s="4">
        <f>UCO!C107*'Feedstock Conversions'!B$4</f>
        <v>281.55149999999998</v>
      </c>
      <c r="H107" s="4">
        <f>'Fuel Values'!B107-UCO!I107-UCO!J107-UCO!K107</f>
        <v>5.6209888623400275</v>
      </c>
      <c r="I107" s="18">
        <f>('LCFS Values'!$E$4-$AA$4)/1000000*'LCFS Values'!B107*'LCFS Values'!$G$2*100</f>
        <v>190.47901113766002</v>
      </c>
      <c r="J107" s="4">
        <f>'RIN Values'!C107</f>
        <v>153.89999999999998</v>
      </c>
      <c r="K107" s="4">
        <f>'Fixed Credits Value'!B107</f>
        <v>100</v>
      </c>
      <c r="L107" s="4">
        <f t="shared" si="14"/>
        <v>450</v>
      </c>
      <c r="M107" s="4">
        <f>L107/'Feedstock Conversions'!B$24</f>
        <v>53.571428571428569</v>
      </c>
      <c r="O107" s="4">
        <f>'Fuel Values'!C107*100</f>
        <v>153.54000000000002</v>
      </c>
      <c r="P107" s="18">
        <f>('LCFS Values'!$E$4-AB$4)/1000000*'LCFS Values'!B107*'LCFS Values'!$G$2*100</f>
        <v>178.682397063</v>
      </c>
      <c r="Q107" s="4">
        <f>'RIN Values'!D107</f>
        <v>174.42</v>
      </c>
      <c r="R107" s="4">
        <f>'Fixed Credits Value'!B107</f>
        <v>100</v>
      </c>
      <c r="S107" s="4">
        <f>'Fixed Credits Value'!C107</f>
        <v>16</v>
      </c>
      <c r="T107" s="4">
        <f t="shared" si="16"/>
        <v>622.64239706299998</v>
      </c>
      <c r="U107" s="4">
        <f>T107/'Feedstock Conversions'!B$4</f>
        <v>77.73313321635456</v>
      </c>
      <c r="W107" s="4">
        <f t="shared" si="17"/>
        <v>154.74</v>
      </c>
      <c r="X107" s="4">
        <f t="shared" si="18"/>
        <v>341.090897063</v>
      </c>
      <c r="AA107" s="4">
        <v>22</v>
      </c>
      <c r="AE107" s="57">
        <f t="shared" si="10"/>
        <v>42.6</v>
      </c>
      <c r="AF107" s="4">
        <f>$AH107+'Rail Costs'!L107</f>
        <v>35.558118701007835</v>
      </c>
      <c r="AG107" s="4">
        <f>$AH107+'Rail Costs'!M107</f>
        <v>36.637178051511754</v>
      </c>
      <c r="AH107" s="4">
        <v>33.4</v>
      </c>
      <c r="AI107" s="4">
        <f>$AH107+'Rail Costs'!O107</f>
        <v>34.047435610302351</v>
      </c>
      <c r="AJ107" s="4">
        <v>36</v>
      </c>
      <c r="AM107" s="4">
        <f>$L107-(AE107*'Feedstock Conversions'!$B$24)-'Rail Costs'!Q107</f>
        <v>88.505018634550197</v>
      </c>
      <c r="AN107" s="4">
        <f>$L107-(AF107*'Feedstock Conversions'!$B$24)-'Rail Costs'!R107</f>
        <v>148.0591666235953</v>
      </c>
      <c r="AO107" s="4">
        <f>$L107-(AG107*'Feedstock Conversions'!$B$24)-'Rail Costs'!S107</f>
        <v>139.16186994028232</v>
      </c>
      <c r="AP107" s="4">
        <f>$L107-(AH107*'Feedstock Conversions'!$B$24)-'Rail Costs'!T107</f>
        <v>165.95906536623832</v>
      </c>
      <c r="AQ107" s="4">
        <f>$L107-(AI107*'Feedstock Conversions'!$B$24)-'Rail Costs'!U107</f>
        <v>160.66550365506134</v>
      </c>
      <c r="AR107" s="4">
        <f>$L107-(AJ107*'Feedstock Conversions'!$B$24)-'Rail Costs'!V107</f>
        <v>143.42287843948594</v>
      </c>
      <c r="AT107" s="4">
        <f>$T107-(AM107-'Feedstock Conversions'!$B$4)-'Rail Costs'!Q107</f>
        <v>538.492397063</v>
      </c>
      <c r="AU107" s="4">
        <f>$T107-(AN107-'Feedstock Conversions'!$B$4)-'Rail Costs'!R107</f>
        <v>479.34059415146578</v>
      </c>
      <c r="AV107" s="4">
        <f>$T107-(AO107-'Feedstock Conversions'!$B$4)-'Rail Costs'!S107</f>
        <v>488.40469269569871</v>
      </c>
      <c r="AW107" s="4">
        <f>$T107-(AP107-'Feedstock Conversions'!$B$4)-'Rail Costs'!T107</f>
        <v>461.21239706299997</v>
      </c>
      <c r="AX107" s="4">
        <f>$T107-(AQ107-'Feedstock Conversions'!$B$4)-'Rail Costs'!U107</f>
        <v>466.65085618953975</v>
      </c>
      <c r="AY107" s="4">
        <f>$T107-(AR107-'Feedstock Conversions'!$B$4)-'Rail Costs'!V107</f>
        <v>483.052397063</v>
      </c>
      <c r="BH107">
        <f t="shared" si="12"/>
        <v>2</v>
      </c>
      <c r="BI107">
        <f t="shared" si="13"/>
        <v>2021</v>
      </c>
      <c r="BJ107">
        <f t="shared" si="15"/>
        <v>1</v>
      </c>
    </row>
    <row r="108" spans="1:62" x14ac:dyDescent="0.2">
      <c r="A108" s="11">
        <v>44211</v>
      </c>
      <c r="B108" s="4">
        <v>35.950000000000003</v>
      </c>
      <c r="C108" s="18">
        <f>UCO!B108</f>
        <v>35.950000000000003</v>
      </c>
      <c r="E108" s="4">
        <f>UCO!C108*'Feedstock Conversions'!B$24</f>
        <v>301.98</v>
      </c>
      <c r="F108" s="4">
        <f>UCO!C108*'Feedstock Conversions'!B$4</f>
        <v>287.95949999999999</v>
      </c>
      <c r="H108" s="4">
        <f>'Fuel Values'!B108-UCO!I108-UCO!J108-UCO!K108</f>
        <v>14.802869591869978</v>
      </c>
      <c r="I108" s="18">
        <f>('LCFS Values'!$E$4-$AA$4)/1000000*'LCFS Values'!B108*'LCFS Values'!$G$2*100</f>
        <v>192.24713040813</v>
      </c>
      <c r="J108" s="4">
        <f>'RIN Values'!C108</f>
        <v>142.94999999999999</v>
      </c>
      <c r="K108" s="4">
        <f>'Fixed Credits Value'!B108</f>
        <v>100</v>
      </c>
      <c r="L108" s="4">
        <f t="shared" si="14"/>
        <v>449.99999999999994</v>
      </c>
      <c r="M108" s="4">
        <f>L108/'Feedstock Conversions'!B$24</f>
        <v>53.571428571428562</v>
      </c>
      <c r="O108" s="4">
        <f>'Fuel Values'!C108*100</f>
        <v>160.63</v>
      </c>
      <c r="P108" s="18">
        <f>('LCFS Values'!$E$4-AB$4)/1000000*'LCFS Values'!B108*'LCFS Values'!$G$2*100</f>
        <v>180.34101439650001</v>
      </c>
      <c r="Q108" s="4">
        <f>'RIN Values'!D108</f>
        <v>162.01</v>
      </c>
      <c r="R108" s="4">
        <f>'Fixed Credits Value'!B108</f>
        <v>100</v>
      </c>
      <c r="S108" s="4">
        <f>'Fixed Credits Value'!C108</f>
        <v>16</v>
      </c>
      <c r="T108" s="4">
        <f t="shared" si="16"/>
        <v>618.98101439649997</v>
      </c>
      <c r="U108" s="4">
        <f>T108/'Feedstock Conversions'!B$4</f>
        <v>77.276031759862676</v>
      </c>
      <c r="W108" s="4">
        <f t="shared" si="17"/>
        <v>148.01999999999992</v>
      </c>
      <c r="X108" s="4">
        <f t="shared" si="18"/>
        <v>331.02151439649998</v>
      </c>
      <c r="AA108" s="4">
        <v>22.66</v>
      </c>
      <c r="AE108" s="57">
        <f t="shared" si="10"/>
        <v>43.2</v>
      </c>
      <c r="AF108" s="4">
        <f>$AH108+'Rail Costs'!L108</f>
        <v>36.158118701007837</v>
      </c>
      <c r="AG108" s="4">
        <f>$AH108+'Rail Costs'!M108</f>
        <v>37.237178051511755</v>
      </c>
      <c r="AH108" s="4">
        <v>34</v>
      </c>
      <c r="AI108" s="4">
        <f>$AH108+'Rail Costs'!O108</f>
        <v>34.647435610302352</v>
      </c>
      <c r="AJ108" s="4">
        <v>37</v>
      </c>
      <c r="AM108" s="4">
        <f>$L108-(AE108*'Feedstock Conversions'!$B$24)-'Rail Costs'!Q108</f>
        <v>83.46501863455012</v>
      </c>
      <c r="AN108" s="4">
        <f>$L108-(AF108*'Feedstock Conversions'!$B$24)-'Rail Costs'!R108</f>
        <v>143.01916662359523</v>
      </c>
      <c r="AO108" s="4">
        <f>$L108-(AG108*'Feedstock Conversions'!$B$24)-'Rail Costs'!S108</f>
        <v>134.12186994028224</v>
      </c>
      <c r="AP108" s="4">
        <f>$L108-(AH108*'Feedstock Conversions'!$B$24)-'Rail Costs'!T108</f>
        <v>160.91906536623824</v>
      </c>
      <c r="AQ108" s="4">
        <f>$L108-(AI108*'Feedstock Conversions'!$B$24)-'Rail Costs'!U108</f>
        <v>155.62550365506132</v>
      </c>
      <c r="AR108" s="4">
        <f>$L108-(AJ108*'Feedstock Conversions'!$B$24)-'Rail Costs'!V108</f>
        <v>135.02287843948591</v>
      </c>
      <c r="AT108" s="4">
        <f>$T108-(AM108-'Feedstock Conversions'!$B$4)-'Rail Costs'!Q108</f>
        <v>539.87101439650007</v>
      </c>
      <c r="AU108" s="4">
        <f>$T108-(AN108-'Feedstock Conversions'!$B$4)-'Rail Costs'!R108</f>
        <v>480.71921148496585</v>
      </c>
      <c r="AV108" s="4">
        <f>$T108-(AO108-'Feedstock Conversions'!$B$4)-'Rail Costs'!S108</f>
        <v>489.78331002919879</v>
      </c>
      <c r="AW108" s="4">
        <f>$T108-(AP108-'Feedstock Conversions'!$B$4)-'Rail Costs'!T108</f>
        <v>462.59101439650004</v>
      </c>
      <c r="AX108" s="4">
        <f>$T108-(AQ108-'Feedstock Conversions'!$B$4)-'Rail Costs'!U108</f>
        <v>468.02947352303977</v>
      </c>
      <c r="AY108" s="4">
        <f>$T108-(AR108-'Feedstock Conversions'!$B$4)-'Rail Costs'!V108</f>
        <v>487.79101439650003</v>
      </c>
      <c r="BH108">
        <f t="shared" si="12"/>
        <v>3</v>
      </c>
      <c r="BI108">
        <f t="shared" si="13"/>
        <v>2021</v>
      </c>
      <c r="BJ108">
        <f t="shared" si="15"/>
        <v>1</v>
      </c>
    </row>
    <row r="109" spans="1:62" x14ac:dyDescent="0.2">
      <c r="A109" s="11">
        <v>44218</v>
      </c>
      <c r="B109" s="4">
        <v>37.5</v>
      </c>
      <c r="C109" s="18">
        <f>UCO!B109</f>
        <v>37.5</v>
      </c>
      <c r="E109" s="4">
        <f>UCO!C109*'Feedstock Conversions'!B$24</f>
        <v>315</v>
      </c>
      <c r="F109" s="4">
        <f>UCO!C109*'Feedstock Conversions'!B$4</f>
        <v>300.375</v>
      </c>
      <c r="H109" s="4">
        <f>'Fuel Values'!B109-UCO!I109-UCO!J109-UCO!K109</f>
        <v>30.089263095524984</v>
      </c>
      <c r="I109" s="18">
        <f>('LCFS Values'!$E$4-$AA$4)/1000000*'LCFS Values'!B109*'LCFS Values'!$G$2*100</f>
        <v>192.22323690447502</v>
      </c>
      <c r="J109" s="4">
        <f>'RIN Values'!C109</f>
        <v>151.6875</v>
      </c>
      <c r="K109" s="4">
        <f>'Fixed Credits Value'!B109</f>
        <v>100</v>
      </c>
      <c r="L109" s="4">
        <f t="shared" si="14"/>
        <v>474</v>
      </c>
      <c r="M109" s="4">
        <f>L109/'Feedstock Conversions'!B$24</f>
        <v>56.428571428571423</v>
      </c>
      <c r="O109" s="4">
        <f>'Fuel Values'!C109*100</f>
        <v>160.39000000000001</v>
      </c>
      <c r="P109" s="18">
        <f>('LCFS Values'!$E$4-AB$4)/1000000*'LCFS Values'!B109*'LCFS Values'!$G$2*100</f>
        <v>180.31860064874999</v>
      </c>
      <c r="Q109" s="4">
        <f>'RIN Values'!D109</f>
        <v>171.91249999999999</v>
      </c>
      <c r="R109" s="4">
        <f>'Fixed Credits Value'!B109</f>
        <v>100</v>
      </c>
      <c r="S109" s="4">
        <f>'Fixed Credits Value'!C109</f>
        <v>16</v>
      </c>
      <c r="T109" s="4">
        <f t="shared" si="16"/>
        <v>628.62110064875003</v>
      </c>
      <c r="U109" s="4">
        <f>T109/'Feedstock Conversions'!B$4</f>
        <v>78.479538158395755</v>
      </c>
      <c r="W109" s="4">
        <f t="shared" si="17"/>
        <v>159</v>
      </c>
      <c r="X109" s="4">
        <f t="shared" si="18"/>
        <v>328.24610064875003</v>
      </c>
      <c r="AA109" s="4">
        <v>26.13</v>
      </c>
      <c r="AE109" s="57">
        <f t="shared" si="10"/>
        <v>44.7</v>
      </c>
      <c r="AF109" s="4">
        <f>$AH109+'Rail Costs'!L109</f>
        <v>37.658118701007837</v>
      </c>
      <c r="AG109" s="4">
        <f>$AH109+'Rail Costs'!M109</f>
        <v>38.737178051511755</v>
      </c>
      <c r="AH109" s="4">
        <v>35.5</v>
      </c>
      <c r="AI109" s="4">
        <f>$AH109+'Rail Costs'!O109</f>
        <v>36.147435610302352</v>
      </c>
      <c r="AJ109" s="4">
        <v>41.875</v>
      </c>
      <c r="AM109" s="4">
        <f>$L109-(AE109*'Feedstock Conversions'!$B$24)-'Rail Costs'!Q109</f>
        <v>94.865018634550211</v>
      </c>
      <c r="AN109" s="4">
        <f>$L109-(AF109*'Feedstock Conversions'!$B$24)-'Rail Costs'!R109</f>
        <v>154.41916662359526</v>
      </c>
      <c r="AO109" s="4">
        <f>$L109-(AG109*'Feedstock Conversions'!$B$24)-'Rail Costs'!S109</f>
        <v>145.52186994028233</v>
      </c>
      <c r="AP109" s="4">
        <f>$L109-(AH109*'Feedstock Conversions'!$B$24)-'Rail Costs'!T109</f>
        <v>172.31906536623833</v>
      </c>
      <c r="AQ109" s="4">
        <f>$L109-(AI109*'Feedstock Conversions'!$B$24)-'Rail Costs'!U109</f>
        <v>167.02550365506136</v>
      </c>
      <c r="AR109" s="4">
        <f>$L109-(AJ109*'Feedstock Conversions'!$B$24)-'Rail Costs'!V109</f>
        <v>118.07287843948598</v>
      </c>
      <c r="AT109" s="4">
        <f>$T109-(AM109-'Feedstock Conversions'!$B$4)-'Rail Costs'!Q109</f>
        <v>538.11110064875004</v>
      </c>
      <c r="AU109" s="4">
        <f>$T109-(AN109-'Feedstock Conversions'!$B$4)-'Rail Costs'!R109</f>
        <v>478.95929773721582</v>
      </c>
      <c r="AV109" s="4">
        <f>$T109-(AO109-'Feedstock Conversions'!$B$4)-'Rail Costs'!S109</f>
        <v>488.02339628144875</v>
      </c>
      <c r="AW109" s="4">
        <f>$T109-(AP109-'Feedstock Conversions'!$B$4)-'Rail Costs'!T109</f>
        <v>460.83110064875001</v>
      </c>
      <c r="AX109" s="4">
        <f>$T109-(AQ109-'Feedstock Conversions'!$B$4)-'Rail Costs'!U109</f>
        <v>466.26955977528979</v>
      </c>
      <c r="AY109" s="4">
        <f>$T109-(AR109-'Feedstock Conversions'!$B$4)-'Rail Costs'!V109</f>
        <v>514.38110064875002</v>
      </c>
      <c r="BH109">
        <f t="shared" si="12"/>
        <v>4</v>
      </c>
      <c r="BI109">
        <f t="shared" si="13"/>
        <v>2021</v>
      </c>
      <c r="BJ109">
        <f t="shared" si="15"/>
        <v>1</v>
      </c>
    </row>
    <row r="110" spans="1:62" x14ac:dyDescent="0.2">
      <c r="A110" s="11">
        <v>44225</v>
      </c>
      <c r="B110" s="4">
        <v>38</v>
      </c>
      <c r="C110" s="18">
        <f>UCO!B110</f>
        <v>38</v>
      </c>
      <c r="E110" s="4">
        <f>UCO!C110*'Feedstock Conversions'!B$24</f>
        <v>319.2</v>
      </c>
      <c r="F110" s="4">
        <f>UCO!C110*'Feedstock Conversions'!B$4</f>
        <v>304.38</v>
      </c>
      <c r="H110" s="4">
        <f>'Fuel Values'!B110-UCO!I110-UCO!J110-UCO!K110</f>
        <v>26.014557548744961</v>
      </c>
      <c r="I110" s="18">
        <f>('LCFS Values'!$E$4-$AA$4)/1000000*'LCFS Values'!B110*'LCFS Values'!$G$2*100</f>
        <v>189.26044245125502</v>
      </c>
      <c r="J110" s="4">
        <f>'RIN Values'!C110</f>
        <v>166.72500000000002</v>
      </c>
      <c r="K110" s="4">
        <f>'Fixed Credits Value'!B110</f>
        <v>100</v>
      </c>
      <c r="L110" s="4">
        <f t="shared" si="14"/>
        <v>482</v>
      </c>
      <c r="M110" s="4">
        <f>L110/'Feedstock Conversions'!B$24</f>
        <v>57.38095238095238</v>
      </c>
      <c r="O110" s="4">
        <f>'Fuel Values'!C110*100</f>
        <v>160.75</v>
      </c>
      <c r="P110" s="18">
        <f>('LCFS Values'!$E$4-AB$4)/1000000*'LCFS Values'!B110*'LCFS Values'!$G$2*100</f>
        <v>177.53929592775</v>
      </c>
      <c r="Q110" s="4">
        <f>'RIN Values'!D110</f>
        <v>188.95500000000001</v>
      </c>
      <c r="R110" s="4">
        <f>'Fixed Credits Value'!B110</f>
        <v>100</v>
      </c>
      <c r="S110" s="4">
        <f>'Fixed Credits Value'!C110</f>
        <v>16</v>
      </c>
      <c r="T110" s="4">
        <f t="shared" si="16"/>
        <v>643.24429592775004</v>
      </c>
      <c r="U110" s="4">
        <f>T110/'Feedstock Conversions'!B$4</f>
        <v>80.305155546535588</v>
      </c>
      <c r="W110" s="4">
        <f t="shared" si="17"/>
        <v>162.80000000000001</v>
      </c>
      <c r="X110" s="4">
        <f t="shared" si="18"/>
        <v>338.86429592775005</v>
      </c>
      <c r="AE110" s="57">
        <f t="shared" si="10"/>
        <v>45.2</v>
      </c>
      <c r="AF110" s="4">
        <f>$AH110+'Rail Costs'!L110</f>
        <v>38.158118701007837</v>
      </c>
      <c r="AG110" s="4">
        <f>$AH110+'Rail Costs'!M110</f>
        <v>39.237178051511755</v>
      </c>
      <c r="AH110" s="4">
        <v>36</v>
      </c>
      <c r="AI110" s="4">
        <f>$AH110+'Rail Costs'!O110</f>
        <v>36.647435610302352</v>
      </c>
      <c r="AJ110" s="4">
        <v>43.95</v>
      </c>
      <c r="AM110" s="4">
        <f>$L110-(AE110*'Feedstock Conversions'!$B$24)-'Rail Costs'!Q110</f>
        <v>98.665018634550165</v>
      </c>
      <c r="AN110" s="4">
        <f>$L110-(AF110*'Feedstock Conversions'!$B$24)-'Rail Costs'!R110</f>
        <v>158.21916662359527</v>
      </c>
      <c r="AO110" s="4">
        <f>$L110-(AG110*'Feedstock Conversions'!$B$24)-'Rail Costs'!S110</f>
        <v>149.32186994028228</v>
      </c>
      <c r="AP110" s="4">
        <f>$L110-(AH110*'Feedstock Conversions'!$B$24)-'Rail Costs'!T110</f>
        <v>176.11906536623829</v>
      </c>
      <c r="AQ110" s="4">
        <f>$L110-(AI110*'Feedstock Conversions'!$B$24)-'Rail Costs'!U110</f>
        <v>170.82550365506137</v>
      </c>
      <c r="AR110" s="4">
        <f>$L110-(AJ110*'Feedstock Conversions'!$B$24)-'Rail Costs'!V110</f>
        <v>108.64287843948591</v>
      </c>
      <c r="AT110" s="4">
        <f>$T110-(AM110-'Feedstock Conversions'!$B$4)-'Rail Costs'!Q110</f>
        <v>548.9342959277501</v>
      </c>
      <c r="AU110" s="4">
        <f>$T110-(AN110-'Feedstock Conversions'!$B$4)-'Rail Costs'!R110</f>
        <v>489.78249301621588</v>
      </c>
      <c r="AV110" s="4">
        <f>$T110-(AO110-'Feedstock Conversions'!$B$4)-'Rail Costs'!S110</f>
        <v>498.84659156044881</v>
      </c>
      <c r="AW110" s="4">
        <f>$T110-(AP110-'Feedstock Conversions'!$B$4)-'Rail Costs'!T110</f>
        <v>471.65429592775007</v>
      </c>
      <c r="AX110" s="4">
        <f>$T110-(AQ110-'Feedstock Conversions'!$B$4)-'Rail Costs'!U110</f>
        <v>477.0927550542898</v>
      </c>
      <c r="AY110" s="4">
        <f>$T110-(AR110-'Feedstock Conversions'!$B$4)-'Rail Costs'!V110</f>
        <v>538.4342959277501</v>
      </c>
      <c r="BH110">
        <f t="shared" si="12"/>
        <v>5</v>
      </c>
      <c r="BI110">
        <f t="shared" si="13"/>
        <v>2021</v>
      </c>
      <c r="BJ110">
        <f t="shared" si="15"/>
        <v>1</v>
      </c>
    </row>
    <row r="111" spans="1:62" x14ac:dyDescent="0.2">
      <c r="A111" s="11">
        <v>44232</v>
      </c>
      <c r="B111" s="4">
        <v>38.6</v>
      </c>
      <c r="C111" s="18">
        <f>UCO!B111</f>
        <v>38.6</v>
      </c>
      <c r="E111" s="4">
        <f>UCO!C111*'Feedstock Conversions'!B$24</f>
        <v>324.24</v>
      </c>
      <c r="F111" s="4">
        <f>UCO!C111*'Feedstock Conversions'!B$4</f>
        <v>309.18599999999998</v>
      </c>
      <c r="H111" s="4">
        <f>'Fuel Values'!B111-UCO!I111-UCO!J111-UCO!K111</f>
        <v>29.814938790710016</v>
      </c>
      <c r="I111" s="18">
        <f>('LCFS Values'!$E$4-$AA$4)/1000000*'LCFS Values'!B111*'LCFS Values'!$G$2*100</f>
        <v>184.41006120929001</v>
      </c>
      <c r="J111" s="4">
        <f>'RIN Values'!C111</f>
        <v>167.77499999999998</v>
      </c>
      <c r="K111" s="4">
        <f>'Fixed Credits Value'!B111</f>
        <v>100</v>
      </c>
      <c r="L111" s="4">
        <f t="shared" si="14"/>
        <v>482</v>
      </c>
      <c r="M111" s="4">
        <f>L111/'Feedstock Conversions'!B$24</f>
        <v>57.38095238095238</v>
      </c>
      <c r="O111" s="4">
        <f>'Fuel Values'!C111*100</f>
        <v>169.52</v>
      </c>
      <c r="P111" s="18">
        <f>('LCFS Values'!$E$4-AB$4)/1000000*'LCFS Values'!B111*'LCFS Values'!$G$2*100</f>
        <v>172.98930513449997</v>
      </c>
      <c r="Q111" s="4">
        <f>'RIN Values'!D111</f>
        <v>190.14499999999998</v>
      </c>
      <c r="R111" s="4">
        <f>'Fixed Credits Value'!B111</f>
        <v>100</v>
      </c>
      <c r="S111" s="4">
        <f>'Fixed Credits Value'!C111</f>
        <v>16</v>
      </c>
      <c r="T111" s="4">
        <f t="shared" si="16"/>
        <v>648.65430513449996</v>
      </c>
      <c r="U111" s="4">
        <f>T111/'Feedstock Conversions'!B$4</f>
        <v>80.980562438764039</v>
      </c>
      <c r="W111" s="4">
        <f t="shared" si="17"/>
        <v>157.76</v>
      </c>
      <c r="X111" s="4">
        <f t="shared" si="18"/>
        <v>339.46830513449999</v>
      </c>
      <c r="AE111" s="57">
        <f t="shared" si="10"/>
        <v>46.7</v>
      </c>
      <c r="AF111" s="4">
        <f>$AH111+'Rail Costs'!L111</f>
        <v>39.658118701007837</v>
      </c>
      <c r="AG111" s="4">
        <f>$AH111+'Rail Costs'!M111</f>
        <v>40.737178051511755</v>
      </c>
      <c r="AH111" s="4">
        <v>37.5</v>
      </c>
      <c r="AI111" s="4">
        <f>$AH111+'Rail Costs'!O111</f>
        <v>38.147435610302352</v>
      </c>
      <c r="AJ111" s="4">
        <v>44.25</v>
      </c>
      <c r="AM111" s="4">
        <f>$L111-(AE111*'Feedstock Conversions'!$B$24)-'Rail Costs'!Q111</f>
        <v>86.065018634550199</v>
      </c>
      <c r="AN111" s="4">
        <f>$L111-(AF111*'Feedstock Conversions'!$B$24)-'Rail Costs'!R111</f>
        <v>145.61916662359525</v>
      </c>
      <c r="AO111" s="4">
        <f>$L111-(AG111*'Feedstock Conversions'!$B$24)-'Rail Costs'!S111</f>
        <v>136.72186994028232</v>
      </c>
      <c r="AP111" s="4">
        <f>$L111-(AH111*'Feedstock Conversions'!$B$24)-'Rail Costs'!T111</f>
        <v>163.51906536623832</v>
      </c>
      <c r="AQ111" s="4">
        <f>$L111-(AI111*'Feedstock Conversions'!$B$24)-'Rail Costs'!U111</f>
        <v>158.22550365506135</v>
      </c>
      <c r="AR111" s="4">
        <f>$L111-(AJ111*'Feedstock Conversions'!$B$24)-'Rail Costs'!V111</f>
        <v>106.12287843948599</v>
      </c>
      <c r="AT111" s="4">
        <f>$T111-(AM111-'Feedstock Conversions'!$B$4)-'Rail Costs'!Q111</f>
        <v>566.94430513450004</v>
      </c>
      <c r="AU111" s="4">
        <f>$T111-(AN111-'Feedstock Conversions'!$B$4)-'Rail Costs'!R111</f>
        <v>507.79250222296582</v>
      </c>
      <c r="AV111" s="4">
        <f>$T111-(AO111-'Feedstock Conversions'!$B$4)-'Rail Costs'!S111</f>
        <v>516.85660076719864</v>
      </c>
      <c r="AW111" s="4">
        <f>$T111-(AP111-'Feedstock Conversions'!$B$4)-'Rail Costs'!T111</f>
        <v>489.6643051344999</v>
      </c>
      <c r="AX111" s="4">
        <f>$T111-(AQ111-'Feedstock Conversions'!$B$4)-'Rail Costs'!U111</f>
        <v>495.10276426103974</v>
      </c>
      <c r="AY111" s="4">
        <f>$T111-(AR111-'Feedstock Conversions'!$B$4)-'Rail Costs'!V111</f>
        <v>546.3643051345</v>
      </c>
      <c r="BH111">
        <f t="shared" si="12"/>
        <v>6</v>
      </c>
      <c r="BI111">
        <f t="shared" si="13"/>
        <v>2021</v>
      </c>
      <c r="BJ111">
        <f t="shared" si="15"/>
        <v>2</v>
      </c>
    </row>
    <row r="112" spans="1:62" x14ac:dyDescent="0.2">
      <c r="A112" s="11">
        <v>44239</v>
      </c>
      <c r="B112" s="4">
        <v>39</v>
      </c>
      <c r="C112" s="18">
        <f>UCO!B112</f>
        <v>39</v>
      </c>
      <c r="E112" s="4">
        <f>UCO!C112*'Feedstock Conversions'!B$24</f>
        <v>327.60000000000002</v>
      </c>
      <c r="F112" s="4">
        <f>UCO!C112*'Feedstock Conversions'!B$4</f>
        <v>312.39</v>
      </c>
      <c r="H112" s="4">
        <f>'Fuel Values'!B112-UCO!I112-UCO!J112-UCO!K112</f>
        <v>51.974447841879964</v>
      </c>
      <c r="I112" s="18">
        <f>('LCFS Values'!$E$4-$AA$4)/1000000*'LCFS Values'!B112*'LCFS Values'!$G$2*100</f>
        <v>184.07555215812002</v>
      </c>
      <c r="J112" s="4">
        <f>'RIN Values'!C112</f>
        <v>159.75</v>
      </c>
      <c r="K112" s="4">
        <f>'Fixed Credits Value'!B112</f>
        <v>100</v>
      </c>
      <c r="L112" s="4">
        <f t="shared" si="14"/>
        <v>495.79999999999995</v>
      </c>
      <c r="M112" s="4">
        <f>L112/'Feedstock Conversions'!B$24</f>
        <v>59.023809523809518</v>
      </c>
      <c r="O112" s="4">
        <f>'Fuel Values'!C112*100</f>
        <v>176.63</v>
      </c>
      <c r="P112" s="18">
        <f>('LCFS Values'!$E$4-AB$4)/1000000*'LCFS Values'!B112*'LCFS Values'!$G$2*100</f>
        <v>172.67551266599997</v>
      </c>
      <c r="Q112" s="4">
        <f>'RIN Values'!D112</f>
        <v>181.04999999999998</v>
      </c>
      <c r="R112" s="4">
        <f>'Fixed Credits Value'!B112</f>
        <v>100</v>
      </c>
      <c r="S112" s="4">
        <f>'Fixed Credits Value'!C112</f>
        <v>16</v>
      </c>
      <c r="T112" s="4">
        <f t="shared" si="16"/>
        <v>646.35551266599987</v>
      </c>
      <c r="U112" s="4">
        <f>T112/'Feedstock Conversions'!B$4</f>
        <v>80.693572118102352</v>
      </c>
      <c r="W112" s="4">
        <f t="shared" si="17"/>
        <v>168.19999999999993</v>
      </c>
      <c r="X112" s="4">
        <f t="shared" si="18"/>
        <v>333.96551266599988</v>
      </c>
      <c r="AE112" s="57">
        <f t="shared" si="10"/>
        <v>47.800000000000004</v>
      </c>
      <c r="AF112" s="4">
        <f>$AH112+'Rail Costs'!L112</f>
        <v>40.758118701007838</v>
      </c>
      <c r="AG112" s="4">
        <f>$AH112+'Rail Costs'!M112</f>
        <v>41.837178051511756</v>
      </c>
      <c r="AH112" s="4">
        <v>38.6</v>
      </c>
      <c r="AI112" s="4">
        <f>$AH112+'Rail Costs'!O112</f>
        <v>39.247435610302354</v>
      </c>
      <c r="AJ112" s="4">
        <v>44.25</v>
      </c>
      <c r="AM112" s="4">
        <f>$L112-(AE112*'Feedstock Conversions'!$B$24)-'Rail Costs'!Q112</f>
        <v>90.625018634550145</v>
      </c>
      <c r="AN112" s="4">
        <f>$L112-(AF112*'Feedstock Conversions'!$B$24)-'Rail Costs'!R112</f>
        <v>150.17916662359519</v>
      </c>
      <c r="AO112" s="4">
        <f>$L112-(AG112*'Feedstock Conversions'!$B$24)-'Rail Costs'!S112</f>
        <v>141.28186994028226</v>
      </c>
      <c r="AP112" s="4">
        <f>$L112-(AH112*'Feedstock Conversions'!$B$24)-'Rail Costs'!T112</f>
        <v>168.07906536623827</v>
      </c>
      <c r="AQ112" s="4">
        <f>$L112-(AI112*'Feedstock Conversions'!$B$24)-'Rail Costs'!U112</f>
        <v>162.78550365506129</v>
      </c>
      <c r="AR112" s="4">
        <f>$L112-(AJ112*'Feedstock Conversions'!$B$24)-'Rail Costs'!V112</f>
        <v>119.92287843948594</v>
      </c>
      <c r="AT112" s="4">
        <f>$T112-(AM112-'Feedstock Conversions'!$B$4)-'Rail Costs'!Q112</f>
        <v>560.085512666</v>
      </c>
      <c r="AU112" s="4">
        <f>$T112-(AN112-'Feedstock Conversions'!$B$4)-'Rail Costs'!R112</f>
        <v>500.93370975446578</v>
      </c>
      <c r="AV112" s="4">
        <f>$T112-(AO112-'Feedstock Conversions'!$B$4)-'Rail Costs'!S112</f>
        <v>509.99780829869866</v>
      </c>
      <c r="AW112" s="4">
        <f>$T112-(AP112-'Feedstock Conversions'!$B$4)-'Rail Costs'!T112</f>
        <v>482.80551266599986</v>
      </c>
      <c r="AX112" s="4">
        <f>$T112-(AQ112-'Feedstock Conversions'!$B$4)-'Rail Costs'!U112</f>
        <v>488.2439717925397</v>
      </c>
      <c r="AY112" s="4">
        <f>$T112-(AR112-'Feedstock Conversions'!$B$4)-'Rail Costs'!V112</f>
        <v>530.26551266599995</v>
      </c>
      <c r="BH112">
        <f t="shared" si="12"/>
        <v>7</v>
      </c>
      <c r="BI112">
        <f t="shared" si="13"/>
        <v>2021</v>
      </c>
      <c r="BJ112">
        <f t="shared" si="15"/>
        <v>2</v>
      </c>
    </row>
    <row r="113" spans="1:62" x14ac:dyDescent="0.2">
      <c r="A113" s="11">
        <v>44246</v>
      </c>
      <c r="B113" s="4">
        <v>39</v>
      </c>
      <c r="C113" s="18">
        <f>UCO!B113</f>
        <v>39</v>
      </c>
      <c r="E113" s="4">
        <f>UCO!C113*'Feedstock Conversions'!B$24</f>
        <v>327.60000000000002</v>
      </c>
      <c r="F113" s="4">
        <f>UCO!C113*'Feedstock Conversions'!B$4</f>
        <v>312.39</v>
      </c>
      <c r="H113" s="4">
        <f>'Fuel Values'!B113-UCO!I113-UCO!J113-UCO!K113</f>
        <v>63.707521856499966</v>
      </c>
      <c r="I113" s="18">
        <f>('LCFS Values'!$E$4-$AA$4)/1000000*'LCFS Values'!B113*'LCFS Values'!$G$2*100</f>
        <v>183.97997814350001</v>
      </c>
      <c r="J113" s="4">
        <f>'RIN Values'!C113</f>
        <v>157.3125</v>
      </c>
      <c r="K113" s="4">
        <f>'Fixed Credits Value'!B113</f>
        <v>100</v>
      </c>
      <c r="L113" s="4">
        <f t="shared" si="14"/>
        <v>505</v>
      </c>
      <c r="M113" s="4">
        <f>L113/'Feedstock Conversions'!B$24</f>
        <v>60.119047619047613</v>
      </c>
      <c r="O113" s="4">
        <f>'Fuel Values'!C113*100</f>
        <v>183.79000000000002</v>
      </c>
      <c r="P113" s="18">
        <f>('LCFS Values'!$E$4-AB$4)/1000000*'LCFS Values'!B113*'LCFS Values'!$G$2*100</f>
        <v>172.585857675</v>
      </c>
      <c r="Q113" s="4">
        <f>'RIN Values'!D113</f>
        <v>178.28749999999999</v>
      </c>
      <c r="R113" s="4">
        <f>'Fixed Credits Value'!B113</f>
        <v>100</v>
      </c>
      <c r="S113" s="4">
        <f>'Fixed Credits Value'!C113</f>
        <v>16</v>
      </c>
      <c r="T113" s="4">
        <f t="shared" si="16"/>
        <v>650.66335767500004</v>
      </c>
      <c r="U113" s="4">
        <f>T113/'Feedstock Conversions'!B$4</f>
        <v>81.231380483770295</v>
      </c>
      <c r="W113" s="4">
        <f t="shared" si="17"/>
        <v>177.39999999999998</v>
      </c>
      <c r="X113" s="4">
        <f t="shared" si="18"/>
        <v>338.27335767500006</v>
      </c>
      <c r="AE113" s="57">
        <f t="shared" si="10"/>
        <v>48.45</v>
      </c>
      <c r="AF113" s="4">
        <f>$AH113+'Rail Costs'!L113</f>
        <v>41.408118701007837</v>
      </c>
      <c r="AG113" s="4">
        <f>$AH113+'Rail Costs'!M113</f>
        <v>42.487178051511755</v>
      </c>
      <c r="AH113" s="4">
        <v>39.25</v>
      </c>
      <c r="AI113" s="4">
        <f>$AH113+'Rail Costs'!O113</f>
        <v>39.897435610302352</v>
      </c>
      <c r="AJ113" s="4">
        <v>44.25</v>
      </c>
      <c r="AM113" s="4">
        <f>$L113-(AE113*'Feedstock Conversions'!$B$24)-'Rail Costs'!Q113</f>
        <v>94.365018634550211</v>
      </c>
      <c r="AN113" s="4">
        <f>$L113-(AF113*'Feedstock Conversions'!$B$24)-'Rail Costs'!R113</f>
        <v>153.91916662359526</v>
      </c>
      <c r="AO113" s="4">
        <f>$L113-(AG113*'Feedstock Conversions'!$B$24)-'Rail Costs'!S113</f>
        <v>145.02186994028233</v>
      </c>
      <c r="AP113" s="4">
        <f>$L113-(AH113*'Feedstock Conversions'!$B$24)-'Rail Costs'!T113</f>
        <v>171.81906536623833</v>
      </c>
      <c r="AQ113" s="4">
        <f>$L113-(AI113*'Feedstock Conversions'!$B$24)-'Rail Costs'!U113</f>
        <v>166.52550365506136</v>
      </c>
      <c r="AR113" s="4">
        <f>$L113-(AJ113*'Feedstock Conversions'!$B$24)-'Rail Costs'!V113</f>
        <v>129.12287843948599</v>
      </c>
      <c r="AT113" s="4">
        <f>$T113-(AM113-'Feedstock Conversions'!$B$4)-'Rail Costs'!Q113</f>
        <v>560.65335767500005</v>
      </c>
      <c r="AU113" s="4">
        <f>$T113-(AN113-'Feedstock Conversions'!$B$4)-'Rail Costs'!R113</f>
        <v>501.50155476346583</v>
      </c>
      <c r="AV113" s="4">
        <f>$T113-(AO113-'Feedstock Conversions'!$B$4)-'Rail Costs'!S113</f>
        <v>510.56565330769871</v>
      </c>
      <c r="AW113" s="4">
        <f>$T113-(AP113-'Feedstock Conversions'!$B$4)-'Rail Costs'!T113</f>
        <v>483.37335767500002</v>
      </c>
      <c r="AX113" s="4">
        <f>$T113-(AQ113-'Feedstock Conversions'!$B$4)-'Rail Costs'!U113</f>
        <v>488.81181680153981</v>
      </c>
      <c r="AY113" s="4">
        <f>$T113-(AR113-'Feedstock Conversions'!$B$4)-'Rail Costs'!V113</f>
        <v>525.37335767500008</v>
      </c>
      <c r="BH113">
        <f t="shared" si="12"/>
        <v>8</v>
      </c>
      <c r="BI113">
        <f t="shared" si="13"/>
        <v>2021</v>
      </c>
      <c r="BJ113">
        <f t="shared" si="15"/>
        <v>2</v>
      </c>
    </row>
    <row r="114" spans="1:62" x14ac:dyDescent="0.2">
      <c r="A114" s="11">
        <v>44253</v>
      </c>
      <c r="B114" s="4">
        <v>39.4</v>
      </c>
      <c r="C114" s="18">
        <f>UCO!B114</f>
        <v>39.4</v>
      </c>
      <c r="E114" s="4">
        <f>UCO!C114*'Feedstock Conversions'!B$24</f>
        <v>330.96</v>
      </c>
      <c r="F114" s="4">
        <f>UCO!C114*'Feedstock Conversions'!B$4</f>
        <v>315.59399999999999</v>
      </c>
      <c r="H114" s="4">
        <f>'Fuel Values'!B114-UCO!I114-UCO!J114-UCO!K114</f>
        <v>50.848133681060062</v>
      </c>
      <c r="I114" s="18">
        <f>('LCFS Values'!$E$4-$AA$4)/1000000*'LCFS Values'!B114*'LCFS Values'!$G$2*100</f>
        <v>185.12686631893999</v>
      </c>
      <c r="J114" s="4">
        <f>'RIN Values'!C114</f>
        <v>173.02499999999998</v>
      </c>
      <c r="K114" s="4">
        <f>'Fixed Credits Value'!B114</f>
        <v>100</v>
      </c>
      <c r="L114" s="4">
        <f t="shared" si="14"/>
        <v>509</v>
      </c>
      <c r="M114" s="4">
        <f>L114/'Feedstock Conversions'!B$24</f>
        <v>60.595238095238095</v>
      </c>
      <c r="O114" s="4">
        <f>'Fuel Values'!C114*100</f>
        <v>188.96</v>
      </c>
      <c r="P114" s="18">
        <f>('LCFS Values'!$E$4-AB$4)/1000000*'LCFS Values'!B114*'LCFS Values'!$G$2*100</f>
        <v>173.66171756699998</v>
      </c>
      <c r="Q114" s="4">
        <f>'RIN Values'!D114</f>
        <v>196.095</v>
      </c>
      <c r="R114" s="4">
        <f>'Fixed Credits Value'!B114</f>
        <v>100</v>
      </c>
      <c r="S114" s="4">
        <f>'Fixed Credits Value'!C114</f>
        <v>16</v>
      </c>
      <c r="T114" s="4">
        <f t="shared" si="16"/>
        <v>674.71671756700005</v>
      </c>
      <c r="U114" s="4">
        <f>T114/'Feedstock Conversions'!B$4</f>
        <v>84.234296824843952</v>
      </c>
      <c r="W114" s="4">
        <f t="shared" si="17"/>
        <v>178.04000000000002</v>
      </c>
      <c r="X114" s="4">
        <f t="shared" si="18"/>
        <v>359.12271756700005</v>
      </c>
      <c r="AE114" s="57">
        <f t="shared" si="10"/>
        <v>50.300000000000004</v>
      </c>
      <c r="AF114" s="4">
        <f>$AH114+'Rail Costs'!L114</f>
        <v>43.258118701007838</v>
      </c>
      <c r="AG114" s="4">
        <f>$AH114+'Rail Costs'!M114</f>
        <v>44.337178051511756</v>
      </c>
      <c r="AH114" s="4">
        <v>41.1</v>
      </c>
      <c r="AI114" s="4">
        <f>$AH114+'Rail Costs'!O114</f>
        <v>41.747435610302354</v>
      </c>
      <c r="AJ114" s="4">
        <v>44.25</v>
      </c>
      <c r="AM114" s="4">
        <f>$L114-(AE114*'Feedstock Conversions'!$B$24)-'Rail Costs'!Q114</f>
        <v>82.82501863455019</v>
      </c>
      <c r="AN114" s="4">
        <f>$L114-(AF114*'Feedstock Conversions'!$B$24)-'Rail Costs'!R114</f>
        <v>142.37916662359524</v>
      </c>
      <c r="AO114" s="4">
        <f>$L114-(AG114*'Feedstock Conversions'!$B$24)-'Rail Costs'!S114</f>
        <v>133.48186994028231</v>
      </c>
      <c r="AP114" s="4">
        <f>$L114-(AH114*'Feedstock Conversions'!$B$24)-'Rail Costs'!T114</f>
        <v>160.27906536623831</v>
      </c>
      <c r="AQ114" s="4">
        <f>$L114-(AI114*'Feedstock Conversions'!$B$24)-'Rail Costs'!U114</f>
        <v>154.98550365506134</v>
      </c>
      <c r="AR114" s="4">
        <f>$L114-(AJ114*'Feedstock Conversions'!$B$24)-'Rail Costs'!V114</f>
        <v>133.12287843948599</v>
      </c>
      <c r="AT114" s="4">
        <f>$T114-(AM114-'Feedstock Conversions'!$B$4)-'Rail Costs'!Q114</f>
        <v>596.24671756700013</v>
      </c>
      <c r="AU114" s="4">
        <f>$T114-(AN114-'Feedstock Conversions'!$B$4)-'Rail Costs'!R114</f>
        <v>537.09491465546591</v>
      </c>
      <c r="AV114" s="4">
        <f>$T114-(AO114-'Feedstock Conversions'!$B$4)-'Rail Costs'!S114</f>
        <v>546.15901319969873</v>
      </c>
      <c r="AW114" s="4">
        <f>$T114-(AP114-'Feedstock Conversions'!$B$4)-'Rail Costs'!T114</f>
        <v>518.96671756700005</v>
      </c>
      <c r="AX114" s="4">
        <f>$T114-(AQ114-'Feedstock Conversions'!$B$4)-'Rail Costs'!U114</f>
        <v>524.40517669353994</v>
      </c>
      <c r="AY114" s="4">
        <f>$T114-(AR114-'Feedstock Conversions'!$B$4)-'Rail Costs'!V114</f>
        <v>545.42671756700008</v>
      </c>
      <c r="BH114">
        <f t="shared" si="12"/>
        <v>9</v>
      </c>
      <c r="BI114">
        <f t="shared" si="13"/>
        <v>2021</v>
      </c>
      <c r="BJ114">
        <f t="shared" si="15"/>
        <v>2</v>
      </c>
    </row>
    <row r="115" spans="1:62" x14ac:dyDescent="0.2">
      <c r="A115" s="11">
        <v>44260</v>
      </c>
      <c r="B115" s="4">
        <v>40</v>
      </c>
      <c r="C115" s="18">
        <f>UCO!B115</f>
        <v>40</v>
      </c>
      <c r="E115" s="4">
        <f>UCO!C115*'Feedstock Conversions'!B$24</f>
        <v>336</v>
      </c>
      <c r="F115" s="4">
        <f>UCO!C115*'Feedstock Conversions'!B$4</f>
        <v>320.39999999999998</v>
      </c>
      <c r="H115" s="4">
        <f>'Fuel Values'!B115-UCO!I115-UCO!J115-UCO!K115</f>
        <v>45.493949447139926</v>
      </c>
      <c r="I115" s="18">
        <f>('LCFS Values'!$E$4-$AA$4)/1000000*'LCFS Values'!B115*'LCFS Values'!$G$2*100</f>
        <v>186.65605055286002</v>
      </c>
      <c r="J115" s="4">
        <f>'RIN Values'!C115</f>
        <v>188.85000000000002</v>
      </c>
      <c r="K115" s="4">
        <f>'Fixed Credits Value'!B115</f>
        <v>100</v>
      </c>
      <c r="L115" s="4">
        <f t="shared" si="14"/>
        <v>521</v>
      </c>
      <c r="M115" s="4">
        <f>L115/'Feedstock Conversions'!B$24</f>
        <v>62.023809523809518</v>
      </c>
      <c r="O115" s="4">
        <f>'Fuel Values'!C115*100</f>
        <v>185.85</v>
      </c>
      <c r="P115" s="18">
        <f>('LCFS Values'!$E$4-AB$4)/1000000*'LCFS Values'!B115*'LCFS Values'!$G$2*100</f>
        <v>175.09619742300001</v>
      </c>
      <c r="Q115" s="4">
        <f>'RIN Values'!D115</f>
        <v>214.03</v>
      </c>
      <c r="R115" s="4">
        <f>'Fixed Credits Value'!B115</f>
        <v>100</v>
      </c>
      <c r="S115" s="4">
        <f>'Fixed Credits Value'!C115</f>
        <v>16</v>
      </c>
      <c r="T115" s="4">
        <f t="shared" si="16"/>
        <v>690.97619742300003</v>
      </c>
      <c r="U115" s="4">
        <f>T115/'Feedstock Conversions'!B$4</f>
        <v>86.264194434831467</v>
      </c>
      <c r="W115" s="4">
        <f t="shared" si="17"/>
        <v>185</v>
      </c>
      <c r="X115" s="4">
        <f t="shared" si="18"/>
        <v>370.57619742300005</v>
      </c>
      <c r="AE115" s="57">
        <f t="shared" si="10"/>
        <v>50.7</v>
      </c>
      <c r="AF115" s="4">
        <f>$AH115+'Rail Costs'!L115</f>
        <v>43.658118701007837</v>
      </c>
      <c r="AG115" s="4">
        <f>$AH115+'Rail Costs'!M115</f>
        <v>44.737178051511755</v>
      </c>
      <c r="AH115" s="4">
        <v>41.5</v>
      </c>
      <c r="AI115" s="4">
        <f>$AH115+'Rail Costs'!O115</f>
        <v>42.147435610302352</v>
      </c>
      <c r="AJ115" s="4">
        <v>44.65</v>
      </c>
      <c r="AM115" s="4">
        <f>$L115-(AE115*'Feedstock Conversions'!$B$24)-'Rail Costs'!Q115</f>
        <v>91.465018634550177</v>
      </c>
      <c r="AN115" s="4">
        <f>$L115-(AF115*'Feedstock Conversions'!$B$24)-'Rail Costs'!R115</f>
        <v>151.01916662359528</v>
      </c>
      <c r="AO115" s="4">
        <f>$L115-(AG115*'Feedstock Conversions'!$B$24)-'Rail Costs'!S115</f>
        <v>142.12186994028229</v>
      </c>
      <c r="AP115" s="4">
        <f>$L115-(AH115*'Feedstock Conversions'!$B$24)-'Rail Costs'!T115</f>
        <v>168.9190653662383</v>
      </c>
      <c r="AQ115" s="4">
        <f>$L115-(AI115*'Feedstock Conversions'!$B$24)-'Rail Costs'!U115</f>
        <v>163.62550365506138</v>
      </c>
      <c r="AR115" s="4">
        <f>$L115-(AJ115*'Feedstock Conversions'!$B$24)-'Rail Costs'!V115</f>
        <v>141.76287843948597</v>
      </c>
      <c r="AT115" s="4">
        <f>$T115-(AM115-'Feedstock Conversions'!$B$4)-'Rail Costs'!Q115</f>
        <v>603.86619742300013</v>
      </c>
      <c r="AU115" s="4">
        <f>$T115-(AN115-'Feedstock Conversions'!$B$4)-'Rail Costs'!R115</f>
        <v>544.7143945114658</v>
      </c>
      <c r="AV115" s="4">
        <f>$T115-(AO115-'Feedstock Conversions'!$B$4)-'Rail Costs'!S115</f>
        <v>553.77849305569873</v>
      </c>
      <c r="AW115" s="4">
        <f>$T115-(AP115-'Feedstock Conversions'!$B$4)-'Rail Costs'!T115</f>
        <v>526.58619742300004</v>
      </c>
      <c r="AX115" s="4">
        <f>$T115-(AQ115-'Feedstock Conversions'!$B$4)-'Rail Costs'!U115</f>
        <v>532.02465654953983</v>
      </c>
      <c r="AY115" s="4">
        <f>$T115-(AR115-'Feedstock Conversions'!$B$4)-'Rail Costs'!V115</f>
        <v>553.04619742299997</v>
      </c>
      <c r="BH115">
        <f t="shared" si="12"/>
        <v>10</v>
      </c>
      <c r="BI115">
        <f t="shared" si="13"/>
        <v>2021</v>
      </c>
      <c r="BJ115">
        <f t="shared" si="15"/>
        <v>3</v>
      </c>
    </row>
    <row r="116" spans="1:62" x14ac:dyDescent="0.2">
      <c r="A116" s="11">
        <v>44267</v>
      </c>
      <c r="B116" s="4">
        <v>42.1</v>
      </c>
      <c r="C116" s="18">
        <f>UCO!B116</f>
        <v>42.1</v>
      </c>
      <c r="E116" s="4">
        <f>UCO!C116*'Feedstock Conversions'!B$24</f>
        <v>353.64000000000004</v>
      </c>
      <c r="F116" s="4">
        <f>UCO!C116*'Feedstock Conversions'!B$4</f>
        <v>337.221</v>
      </c>
      <c r="H116" s="4">
        <f>'Fuel Values'!B116-UCO!I116-UCO!J116-UCO!K116</f>
        <v>43.588866381349959</v>
      </c>
      <c r="I116" s="18">
        <f>('LCFS Values'!$E$4-$AA$4)/1000000*'LCFS Values'!B116*'LCFS Values'!$G$2*100</f>
        <v>187.08613361865</v>
      </c>
      <c r="J116" s="4">
        <f>'RIN Values'!C116</f>
        <v>209.32500000000002</v>
      </c>
      <c r="K116" s="4">
        <f>'Fixed Credits Value'!B116</f>
        <v>100</v>
      </c>
      <c r="L116" s="4">
        <f t="shared" si="14"/>
        <v>540</v>
      </c>
      <c r="M116" s="4">
        <f>L116/'Feedstock Conversions'!B$24</f>
        <v>64.285714285714278</v>
      </c>
      <c r="O116" s="4">
        <f>'Fuel Values'!C116*100</f>
        <v>194.2</v>
      </c>
      <c r="P116" s="18">
        <f>('LCFS Values'!$E$4-AB$4)/1000000*'LCFS Values'!B116*'LCFS Values'!$G$2*100</f>
        <v>175.49964488249998</v>
      </c>
      <c r="Q116" s="4">
        <f>'RIN Values'!D116</f>
        <v>237.23500000000001</v>
      </c>
      <c r="R116" s="4">
        <f>'Fixed Credits Value'!B116</f>
        <v>100</v>
      </c>
      <c r="S116" s="4">
        <f>'Fixed Credits Value'!C116</f>
        <v>16</v>
      </c>
      <c r="T116" s="4">
        <f t="shared" si="16"/>
        <v>722.93464488249992</v>
      </c>
      <c r="U116" s="4">
        <f>T116/'Feedstock Conversions'!B$4</f>
        <v>90.254013093945062</v>
      </c>
      <c r="W116" s="4">
        <f t="shared" si="17"/>
        <v>186.35999999999996</v>
      </c>
      <c r="X116" s="4">
        <f t="shared" si="18"/>
        <v>385.71364488249992</v>
      </c>
      <c r="AE116" s="57">
        <f t="shared" si="10"/>
        <v>51.300000000000004</v>
      </c>
      <c r="AF116" s="4">
        <f>$AH116+'Rail Costs'!L116</f>
        <v>44.258118701007838</v>
      </c>
      <c r="AG116" s="4">
        <f>$AH116+'Rail Costs'!M116</f>
        <v>45.337178051511756</v>
      </c>
      <c r="AH116" s="4">
        <v>42.1</v>
      </c>
      <c r="AI116" s="4">
        <f>$AH116+'Rail Costs'!O116</f>
        <v>42.747435610302354</v>
      </c>
      <c r="AJ116" s="4">
        <v>44.75</v>
      </c>
      <c r="AM116" s="4">
        <f>$L116-(AE116*'Feedstock Conversions'!$B$24)-'Rail Costs'!Q116</f>
        <v>105.42501863455016</v>
      </c>
      <c r="AN116" s="4">
        <f>$L116-(AF116*'Feedstock Conversions'!$B$24)-'Rail Costs'!R116</f>
        <v>164.97916662359526</v>
      </c>
      <c r="AO116" s="4">
        <f>$L116-(AG116*'Feedstock Conversions'!$B$24)-'Rail Costs'!S116</f>
        <v>156.08186994028227</v>
      </c>
      <c r="AP116" s="4">
        <f>$L116-(AH116*'Feedstock Conversions'!$B$24)-'Rail Costs'!T116</f>
        <v>182.87906536623828</v>
      </c>
      <c r="AQ116" s="4">
        <f>$L116-(AI116*'Feedstock Conversions'!$B$24)-'Rail Costs'!U116</f>
        <v>177.58550365506136</v>
      </c>
      <c r="AR116" s="4">
        <f>$L116-(AJ116*'Feedstock Conversions'!$B$24)-'Rail Costs'!V116</f>
        <v>159.92287843948594</v>
      </c>
      <c r="AT116" s="4">
        <f>$T116-(AM116-'Feedstock Conversions'!$B$4)-'Rail Costs'!Q116</f>
        <v>621.86464488249999</v>
      </c>
      <c r="AU116" s="4">
        <f>$T116-(AN116-'Feedstock Conversions'!$B$4)-'Rail Costs'!R116</f>
        <v>562.71284197096577</v>
      </c>
      <c r="AV116" s="4">
        <f>$T116-(AO116-'Feedstock Conversions'!$B$4)-'Rail Costs'!S116</f>
        <v>571.77694051519859</v>
      </c>
      <c r="AW116" s="4">
        <f>$T116-(AP116-'Feedstock Conversions'!$B$4)-'Rail Costs'!T116</f>
        <v>544.58464488250002</v>
      </c>
      <c r="AX116" s="4">
        <f>$T116-(AQ116-'Feedstock Conversions'!$B$4)-'Rail Costs'!U116</f>
        <v>550.0231040090398</v>
      </c>
      <c r="AY116" s="4">
        <f>$T116-(AR116-'Feedstock Conversions'!$B$4)-'Rail Costs'!V116</f>
        <v>566.84464488250001</v>
      </c>
      <c r="BH116">
        <f t="shared" si="12"/>
        <v>11</v>
      </c>
      <c r="BI116">
        <f t="shared" si="13"/>
        <v>2021</v>
      </c>
      <c r="BJ116">
        <f t="shared" si="15"/>
        <v>3</v>
      </c>
    </row>
    <row r="117" spans="1:62" x14ac:dyDescent="0.2">
      <c r="A117" s="11">
        <v>44274</v>
      </c>
      <c r="B117" s="4">
        <v>42.7</v>
      </c>
      <c r="C117" s="18">
        <f>UCO!B117</f>
        <v>42.7</v>
      </c>
      <c r="E117" s="4">
        <f>UCO!C117*'Feedstock Conversions'!B$24</f>
        <v>358.68000000000006</v>
      </c>
      <c r="F117" s="4">
        <f>UCO!C117*'Feedstock Conversions'!B$4</f>
        <v>342.02699999999999</v>
      </c>
      <c r="H117" s="4">
        <f>'Fuel Values'!B117-UCO!I117-UCO!J117-UCO!K117</f>
        <v>47.387759885005011</v>
      </c>
      <c r="I117" s="18">
        <f>('LCFS Values'!$E$4-$AA$4)/1000000*'LCFS Values'!B117*'LCFS Values'!$G$2*100</f>
        <v>187.06224011499501</v>
      </c>
      <c r="J117" s="4">
        <f>'RIN Values'!C117</f>
        <v>215.54999999999998</v>
      </c>
      <c r="K117" s="4">
        <f>'Fixed Credits Value'!B117</f>
        <v>100</v>
      </c>
      <c r="L117" s="4">
        <f t="shared" si="14"/>
        <v>550</v>
      </c>
      <c r="M117" s="4">
        <f>L117/'Feedstock Conversions'!B$24</f>
        <v>65.476190476190467</v>
      </c>
      <c r="O117" s="4">
        <f>'Fuel Values'!C117*100</f>
        <v>188.88</v>
      </c>
      <c r="P117" s="18">
        <f>('LCFS Values'!$E$4-AB$4)/1000000*'LCFS Values'!B117*'LCFS Values'!$G$2*100</f>
        <v>175.47723113474999</v>
      </c>
      <c r="Q117" s="4">
        <f>'RIN Values'!D117</f>
        <v>244.28999999999996</v>
      </c>
      <c r="R117" s="4">
        <f>'Fixed Credits Value'!B117</f>
        <v>100</v>
      </c>
      <c r="S117" s="4">
        <f>'Fixed Credits Value'!C117</f>
        <v>16</v>
      </c>
      <c r="T117" s="4">
        <f t="shared" si="16"/>
        <v>724.64723113474997</v>
      </c>
      <c r="U117" s="4">
        <f>T117/'Feedstock Conversions'!B$4</f>
        <v>90.46781911794632</v>
      </c>
      <c r="W117" s="4">
        <f t="shared" si="17"/>
        <v>191.31999999999994</v>
      </c>
      <c r="X117" s="4">
        <f t="shared" si="18"/>
        <v>382.62023113474999</v>
      </c>
      <c r="AE117" s="57">
        <f t="shared" si="10"/>
        <v>51.7</v>
      </c>
      <c r="AF117" s="4">
        <f>$AH117+'Rail Costs'!L117</f>
        <v>44.658118701007837</v>
      </c>
      <c r="AG117" s="4">
        <f>$AH117+'Rail Costs'!M117</f>
        <v>45.737178051511755</v>
      </c>
      <c r="AH117" s="4">
        <v>42.5</v>
      </c>
      <c r="AI117" s="4">
        <f>$AH117+'Rail Costs'!O117</f>
        <v>43.147435610302352</v>
      </c>
      <c r="AJ117" s="4">
        <v>47.15</v>
      </c>
      <c r="AM117" s="4">
        <f>$L117-(AE117*'Feedstock Conversions'!$B$24)-'Rail Costs'!Q117</f>
        <v>112.0650186345502</v>
      </c>
      <c r="AN117" s="4">
        <f>$L117-(AF117*'Feedstock Conversions'!$B$24)-'Rail Costs'!R117</f>
        <v>171.61916662359525</v>
      </c>
      <c r="AO117" s="4">
        <f>$L117-(AG117*'Feedstock Conversions'!$B$24)-'Rail Costs'!S117</f>
        <v>162.72186994028232</v>
      </c>
      <c r="AP117" s="4">
        <f>$L117-(AH117*'Feedstock Conversions'!$B$24)-'Rail Costs'!T117</f>
        <v>189.51906536623832</v>
      </c>
      <c r="AQ117" s="4">
        <f>$L117-(AI117*'Feedstock Conversions'!$B$24)-'Rail Costs'!U117</f>
        <v>184.22550365506135</v>
      </c>
      <c r="AR117" s="4">
        <f>$L117-(AJ117*'Feedstock Conversions'!$B$24)-'Rail Costs'!V117</f>
        <v>149.76287843948597</v>
      </c>
      <c r="AT117" s="4">
        <f>$T117-(AM117-'Feedstock Conversions'!$B$4)-'Rail Costs'!Q117</f>
        <v>616.93723113475005</v>
      </c>
      <c r="AU117" s="4">
        <f>$T117-(AN117-'Feedstock Conversions'!$B$4)-'Rail Costs'!R117</f>
        <v>557.78542822321583</v>
      </c>
      <c r="AV117" s="4">
        <f>$T117-(AO117-'Feedstock Conversions'!$B$4)-'Rail Costs'!S117</f>
        <v>566.84952676744865</v>
      </c>
      <c r="AW117" s="4">
        <f>$T117-(AP117-'Feedstock Conversions'!$B$4)-'Rail Costs'!T117</f>
        <v>539.65723113474996</v>
      </c>
      <c r="AX117" s="4">
        <f>$T117-(AQ117-'Feedstock Conversions'!$B$4)-'Rail Costs'!U117</f>
        <v>545.09569026128975</v>
      </c>
      <c r="AY117" s="4">
        <f>$T117-(AR117-'Feedstock Conversions'!$B$4)-'Rail Costs'!V117</f>
        <v>578.71723113474991</v>
      </c>
      <c r="BH117">
        <f t="shared" si="12"/>
        <v>12</v>
      </c>
      <c r="BI117">
        <f t="shared" si="13"/>
        <v>2021</v>
      </c>
      <c r="BJ117">
        <f t="shared" si="15"/>
        <v>3</v>
      </c>
    </row>
    <row r="118" spans="1:62" x14ac:dyDescent="0.2">
      <c r="A118" s="11">
        <v>44281</v>
      </c>
      <c r="B118" s="4">
        <v>43.2</v>
      </c>
      <c r="C118" s="18">
        <f>UCO!B118</f>
        <v>43.2</v>
      </c>
      <c r="E118" s="4">
        <f>UCO!C118*'Feedstock Conversions'!B$24</f>
        <v>362.88000000000005</v>
      </c>
      <c r="F118" s="4">
        <f>UCO!C118*'Feedstock Conversions'!B$4</f>
        <v>346.03200000000004</v>
      </c>
      <c r="H118" s="4">
        <f>'Fuel Values'!B118-UCO!I118-UCO!J118-UCO!K118</f>
        <v>51.496094265859966</v>
      </c>
      <c r="I118" s="18">
        <f>('LCFS Values'!$E$4-$AA$4)/1000000*'LCFS Values'!B118*'LCFS Values'!$G$2*100</f>
        <v>181.30390573413999</v>
      </c>
      <c r="J118" s="4">
        <f>'RIN Values'!C118</f>
        <v>217.20000000000002</v>
      </c>
      <c r="K118" s="4">
        <f>'Fixed Credits Value'!B118</f>
        <v>100</v>
      </c>
      <c r="L118" s="4">
        <f t="shared" si="14"/>
        <v>550</v>
      </c>
      <c r="M118" s="4">
        <f>L118/'Feedstock Conversions'!B$24</f>
        <v>65.476190476190467</v>
      </c>
      <c r="O118" s="4">
        <f>'Fuel Values'!C118*100</f>
        <v>183.23000000000002</v>
      </c>
      <c r="P118" s="18">
        <f>('LCFS Values'!$E$4-AB$4)/1000000*'LCFS Values'!B118*'LCFS Values'!$G$2*100</f>
        <v>170.07551792699996</v>
      </c>
      <c r="Q118" s="4">
        <f>'RIN Values'!D118</f>
        <v>246.16000000000003</v>
      </c>
      <c r="R118" s="4">
        <f>'Fixed Credits Value'!B118</f>
        <v>100</v>
      </c>
      <c r="S118" s="4">
        <f>'Fixed Credits Value'!C118</f>
        <v>16</v>
      </c>
      <c r="T118" s="4">
        <f t="shared" si="16"/>
        <v>715.46551792700006</v>
      </c>
      <c r="U118" s="4">
        <f>T118/'Feedstock Conversions'!B$4</f>
        <v>89.321537818601755</v>
      </c>
      <c r="W118" s="4">
        <f t="shared" si="17"/>
        <v>187.11999999999995</v>
      </c>
      <c r="X118" s="4">
        <f t="shared" si="18"/>
        <v>369.43351792700003</v>
      </c>
      <c r="AE118" s="57">
        <f t="shared" si="10"/>
        <v>52.1</v>
      </c>
      <c r="AF118" s="4">
        <f>$AH118+'Rail Costs'!L118</f>
        <v>45.058118701007835</v>
      </c>
      <c r="AG118" s="4">
        <f>$AH118+'Rail Costs'!M118</f>
        <v>46.137178051511754</v>
      </c>
      <c r="AH118" s="4">
        <v>42.9</v>
      </c>
      <c r="AI118" s="4">
        <f>$AH118+'Rail Costs'!O118</f>
        <v>43.547435610302351</v>
      </c>
      <c r="AJ118" s="4">
        <v>49.85</v>
      </c>
      <c r="AM118" s="4">
        <f>$L118-(AE118*'Feedstock Conversions'!$B$24)-'Rail Costs'!Q118</f>
        <v>108.70501863455019</v>
      </c>
      <c r="AN118" s="4">
        <f>$L118-(AF118*'Feedstock Conversions'!$B$24)-'Rail Costs'!R118</f>
        <v>168.25916662359529</v>
      </c>
      <c r="AO118" s="4">
        <f>$L118-(AG118*'Feedstock Conversions'!$B$24)-'Rail Costs'!S118</f>
        <v>159.3618699402823</v>
      </c>
      <c r="AP118" s="4">
        <f>$L118-(AH118*'Feedstock Conversions'!$B$24)-'Rail Costs'!T118</f>
        <v>186.15906536623831</v>
      </c>
      <c r="AQ118" s="4">
        <f>$L118-(AI118*'Feedstock Conversions'!$B$24)-'Rail Costs'!U118</f>
        <v>180.86550365506139</v>
      </c>
      <c r="AR118" s="4">
        <f>$L118-(AJ118*'Feedstock Conversions'!$B$24)-'Rail Costs'!V118</f>
        <v>127.08287843948597</v>
      </c>
      <c r="AT118" s="4">
        <f>$T118-(AM118-'Feedstock Conversions'!$B$4)-'Rail Costs'!Q118</f>
        <v>611.11551792700016</v>
      </c>
      <c r="AU118" s="4">
        <f>$T118-(AN118-'Feedstock Conversions'!$B$4)-'Rail Costs'!R118</f>
        <v>551.96371501546582</v>
      </c>
      <c r="AV118" s="4">
        <f>$T118-(AO118-'Feedstock Conversions'!$B$4)-'Rail Costs'!S118</f>
        <v>561.02781355969876</v>
      </c>
      <c r="AW118" s="4">
        <f>$T118-(AP118-'Feedstock Conversions'!$B$4)-'Rail Costs'!T118</f>
        <v>533.83551792700007</v>
      </c>
      <c r="AX118" s="4">
        <f>$T118-(AQ118-'Feedstock Conversions'!$B$4)-'Rail Costs'!U118</f>
        <v>539.27397705353985</v>
      </c>
      <c r="AY118" s="4">
        <f>$T118-(AR118-'Feedstock Conversions'!$B$4)-'Rail Costs'!V118</f>
        <v>592.21551792700006</v>
      </c>
      <c r="BH118">
        <f t="shared" si="12"/>
        <v>13</v>
      </c>
      <c r="BI118">
        <f t="shared" si="13"/>
        <v>2021</v>
      </c>
      <c r="BJ118">
        <f t="shared" si="15"/>
        <v>3</v>
      </c>
    </row>
    <row r="119" spans="1:62" x14ac:dyDescent="0.2">
      <c r="A119" s="11">
        <v>44288</v>
      </c>
      <c r="B119" s="4">
        <v>43.5</v>
      </c>
      <c r="C119" s="18">
        <f>UCO!B119</f>
        <v>43.5</v>
      </c>
      <c r="E119" s="4">
        <f>UCO!C119*'Feedstock Conversions'!B$24</f>
        <v>365.40000000000003</v>
      </c>
      <c r="F119" s="4">
        <f>UCO!C119*'Feedstock Conversions'!B$4</f>
        <v>348.435</v>
      </c>
      <c r="H119" s="4">
        <f>'Fuel Values'!B119-UCO!I119-UCO!J119-UCO!K119</f>
        <v>65.096267843350006</v>
      </c>
      <c r="I119" s="18">
        <f>('LCFS Values'!$E$4-$AA$4)/1000000*'LCFS Values'!B119*'LCFS Values'!$G$2*100</f>
        <v>177.52873215665002</v>
      </c>
      <c r="J119" s="4">
        <f>'RIN Values'!C119</f>
        <v>207.375</v>
      </c>
      <c r="K119" s="4">
        <f>'Fixed Credits Value'!B119</f>
        <v>100</v>
      </c>
      <c r="L119" s="4">
        <f t="shared" si="14"/>
        <v>550</v>
      </c>
      <c r="M119" s="4">
        <f>L119/'Feedstock Conversions'!B$24</f>
        <v>65.476190476190467</v>
      </c>
      <c r="O119" s="4">
        <f>'Fuel Values'!C119*100</f>
        <v>181.05</v>
      </c>
      <c r="P119" s="18">
        <f>('LCFS Values'!$E$4-AB$4)/1000000*'LCFS Values'!B119*'LCFS Values'!$G$2*100</f>
        <v>166.53414578249999</v>
      </c>
      <c r="Q119" s="4">
        <f>'RIN Values'!D119</f>
        <v>235.02500000000001</v>
      </c>
      <c r="R119" s="4">
        <f>'Fixed Credits Value'!B119</f>
        <v>100</v>
      </c>
      <c r="S119" s="4">
        <f>'Fixed Credits Value'!C119</f>
        <v>16</v>
      </c>
      <c r="T119" s="4">
        <f t="shared" si="16"/>
        <v>698.60914578250004</v>
      </c>
      <c r="U119" s="4">
        <f>T119/'Feedstock Conversions'!B$4</f>
        <v>87.217121820536832</v>
      </c>
      <c r="W119" s="4">
        <f t="shared" si="17"/>
        <v>184.59999999999997</v>
      </c>
      <c r="X119" s="4">
        <f t="shared" si="18"/>
        <v>350.17414578250003</v>
      </c>
      <c r="AE119" s="57">
        <f t="shared" si="10"/>
        <v>52.7</v>
      </c>
      <c r="AF119" s="4">
        <f>$AH119+'Rail Costs'!L119</f>
        <v>45.748857782754762</v>
      </c>
      <c r="AG119" s="4">
        <f>$AH119+'Rail Costs'!M119</f>
        <v>46.873286674132139</v>
      </c>
      <c r="AH119" s="4">
        <v>43.5</v>
      </c>
      <c r="AI119" s="4">
        <f>$AH119+'Rail Costs'!O119</f>
        <v>44.174657334826428</v>
      </c>
      <c r="AJ119" s="4">
        <v>50.5</v>
      </c>
      <c r="AM119" s="4">
        <f>$L119-(AE119*'Feedstock Conversions'!$B$24)-'Rail Costs'!Q119</f>
        <v>103.51134328168467</v>
      </c>
      <c r="AN119" s="4">
        <f>$L119-(AF119*'Feedstock Conversions'!$B$24)-'Rail Costs'!R119</f>
        <v>162.32019976572363</v>
      </c>
      <c r="AO119" s="4">
        <f>$L119-(AG119*'Feedstock Conversions'!$B$24)-'Rail Costs'!S119</f>
        <v>153.04881219913506</v>
      </c>
      <c r="AP119" s="4">
        <f>$L119-(AH119*'Feedstock Conversions'!$B$24)-'Rail Costs'!T119</f>
        <v>180.97270788731876</v>
      </c>
      <c r="AQ119" s="4">
        <f>$L119-(AI119*'Feedstock Conversions'!$B$24)-'Rail Costs'!U119</f>
        <v>175.45657596783101</v>
      </c>
      <c r="AR119" s="4">
        <f>$L119-(AJ119*'Feedstock Conversions'!$B$24)-'Rail Costs'!V119</f>
        <v>121.4472494647825</v>
      </c>
      <c r="AT119" s="4">
        <f>$T119-(AM119-'Feedstock Conversions'!$B$4)-'Rail Costs'!Q119</f>
        <v>599.29914578250009</v>
      </c>
      <c r="AU119" s="4">
        <f>$T119-(AN119-'Feedstock Conversions'!$B$4)-'Rail Costs'!R119</f>
        <v>540.90955115764007</v>
      </c>
      <c r="AV119" s="4">
        <f>$T119-(AO119-'Feedstock Conversions'!$B$4)-'Rail Costs'!S119</f>
        <v>550.3547538452101</v>
      </c>
      <c r="AW119" s="4">
        <f>$T119-(AP119-'Feedstock Conversions'!$B$4)-'Rail Costs'!T119</f>
        <v>522.01914578250012</v>
      </c>
      <c r="AX119" s="4">
        <f>$T119-(AQ119-'Feedstock Conversions'!$B$4)-'Rail Costs'!U119</f>
        <v>527.68626739504202</v>
      </c>
      <c r="AY119" s="4">
        <f>$T119-(AR119-'Feedstock Conversions'!$B$4)-'Rail Costs'!V119</f>
        <v>580.81914578250007</v>
      </c>
      <c r="BH119">
        <f t="shared" si="12"/>
        <v>14</v>
      </c>
      <c r="BI119">
        <f t="shared" si="13"/>
        <v>2021</v>
      </c>
      <c r="BJ119">
        <f t="shared" si="15"/>
        <v>4</v>
      </c>
    </row>
    <row r="120" spans="1:62" x14ac:dyDescent="0.2">
      <c r="A120" s="11">
        <v>44295</v>
      </c>
      <c r="B120" s="4">
        <v>43.5</v>
      </c>
      <c r="C120" s="18">
        <f>UCO!B120</f>
        <v>43.5</v>
      </c>
      <c r="E120" s="4">
        <f>UCO!C120*'Feedstock Conversions'!B$24</f>
        <v>365.40000000000003</v>
      </c>
      <c r="F120" s="4">
        <f>UCO!C120*'Feedstock Conversions'!B$4</f>
        <v>348.435</v>
      </c>
      <c r="H120" s="4">
        <f>'Fuel Values'!B120-UCO!I120-UCO!J120-UCO!K120</f>
        <v>78.148170910609991</v>
      </c>
      <c r="I120" s="18">
        <f>('LCFS Values'!$E$4-$AA$4)/1000000*'LCFS Values'!B120*'LCFS Values'!$G$2*100</f>
        <v>170.55182908939</v>
      </c>
      <c r="J120" s="4">
        <f>'RIN Values'!C120</f>
        <v>213.29999999999998</v>
      </c>
      <c r="K120" s="4">
        <f>'Fixed Credits Value'!B120</f>
        <v>100</v>
      </c>
      <c r="L120" s="4">
        <f t="shared" si="14"/>
        <v>562</v>
      </c>
      <c r="M120" s="4">
        <f>L120/'Feedstock Conversions'!B$24</f>
        <v>66.904761904761898</v>
      </c>
      <c r="O120" s="4">
        <f>'Fuel Values'!C120*100</f>
        <v>180.84</v>
      </c>
      <c r="P120" s="18">
        <f>('LCFS Values'!$E$4-AB$4)/1000000*'LCFS Values'!B120*'LCFS Values'!$G$2*100</f>
        <v>159.98933143949998</v>
      </c>
      <c r="Q120" s="4">
        <f>'RIN Values'!D120</f>
        <v>241.73999999999998</v>
      </c>
      <c r="R120" s="4">
        <f>'Fixed Credits Value'!B120</f>
        <v>100</v>
      </c>
      <c r="S120" s="4">
        <f>'Fixed Credits Value'!C120</f>
        <v>16</v>
      </c>
      <c r="T120" s="4">
        <f t="shared" si="16"/>
        <v>698.56933143950005</v>
      </c>
      <c r="U120" s="4">
        <f>T120/'Feedstock Conversions'!B$4</f>
        <v>87.212151240886399</v>
      </c>
      <c r="W120" s="4">
        <f t="shared" si="17"/>
        <v>196.59999999999997</v>
      </c>
      <c r="X120" s="4">
        <f t="shared" si="18"/>
        <v>350.13433143950004</v>
      </c>
      <c r="AE120" s="57">
        <f t="shared" si="10"/>
        <v>52.7</v>
      </c>
      <c r="AF120" s="4">
        <f>$AH120+'Rail Costs'!L120</f>
        <v>45.748857782754762</v>
      </c>
      <c r="AG120" s="4">
        <f>$AH120+'Rail Costs'!M120</f>
        <v>46.873286674132139</v>
      </c>
      <c r="AH120" s="4">
        <v>43.5</v>
      </c>
      <c r="AI120" s="4">
        <f>$AH120+'Rail Costs'!O120</f>
        <v>44.174657334826428</v>
      </c>
      <c r="AJ120" s="4">
        <v>50.5</v>
      </c>
      <c r="AM120" s="4">
        <f>$L120-(AE120*'Feedstock Conversions'!$B$24)-'Rail Costs'!Q120</f>
        <v>115.51134328168467</v>
      </c>
      <c r="AN120" s="4">
        <f>$L120-(AF120*'Feedstock Conversions'!$B$24)-'Rail Costs'!R120</f>
        <v>174.32019976572363</v>
      </c>
      <c r="AO120" s="4">
        <f>$L120-(AG120*'Feedstock Conversions'!$B$24)-'Rail Costs'!S120</f>
        <v>165.04881219913506</v>
      </c>
      <c r="AP120" s="4">
        <f>$L120-(AH120*'Feedstock Conversions'!$B$24)-'Rail Costs'!T120</f>
        <v>192.97270788731876</v>
      </c>
      <c r="AQ120" s="4">
        <f>$L120-(AI120*'Feedstock Conversions'!$B$24)-'Rail Costs'!U120</f>
        <v>187.45657596783101</v>
      </c>
      <c r="AR120" s="4">
        <f>$L120-(AJ120*'Feedstock Conversions'!$B$24)-'Rail Costs'!V120</f>
        <v>133.44724946478252</v>
      </c>
      <c r="AT120" s="4">
        <f>$T120-(AM120-'Feedstock Conversions'!$B$4)-'Rail Costs'!Q120</f>
        <v>587.2593314395001</v>
      </c>
      <c r="AU120" s="4">
        <f>$T120-(AN120-'Feedstock Conversions'!$B$4)-'Rail Costs'!R120</f>
        <v>528.86973681464008</v>
      </c>
      <c r="AV120" s="4">
        <f>$T120-(AO120-'Feedstock Conversions'!$B$4)-'Rail Costs'!S120</f>
        <v>538.31493950221011</v>
      </c>
      <c r="AW120" s="4">
        <f>$T120-(AP120-'Feedstock Conversions'!$B$4)-'Rail Costs'!T120</f>
        <v>509.97933143950007</v>
      </c>
      <c r="AX120" s="4">
        <f>$T120-(AQ120-'Feedstock Conversions'!$B$4)-'Rail Costs'!U120</f>
        <v>515.64645305204203</v>
      </c>
      <c r="AY120" s="4">
        <f>$T120-(AR120-'Feedstock Conversions'!$B$4)-'Rail Costs'!V120</f>
        <v>568.77933143950008</v>
      </c>
      <c r="BH120">
        <f t="shared" si="12"/>
        <v>15</v>
      </c>
      <c r="BI120">
        <f t="shared" si="13"/>
        <v>2021</v>
      </c>
      <c r="BJ120">
        <f t="shared" si="15"/>
        <v>4</v>
      </c>
    </row>
    <row r="121" spans="1:62" x14ac:dyDescent="0.2">
      <c r="A121" s="11">
        <v>44302</v>
      </c>
      <c r="B121" s="4">
        <v>43.5</v>
      </c>
      <c r="C121" s="18">
        <f>UCO!B121</f>
        <v>43.5</v>
      </c>
      <c r="E121" s="4">
        <f>UCO!C121*'Feedstock Conversions'!B$24</f>
        <v>365.40000000000003</v>
      </c>
      <c r="F121" s="4">
        <f>UCO!C121*'Feedstock Conversions'!B$4</f>
        <v>348.435</v>
      </c>
      <c r="H121" s="4">
        <f>'Fuel Values'!B121-UCO!I121-UCO!J121-UCO!K121</f>
        <v>98.716116603589967</v>
      </c>
      <c r="I121" s="18">
        <f>('LCFS Values'!$E$4-$AA$4)/1000000*'LCFS Values'!B121*'LCFS Values'!$G$2*100</f>
        <v>172.55888339641001</v>
      </c>
      <c r="J121" s="4">
        <f>'RIN Values'!C121</f>
        <v>208.72500000000002</v>
      </c>
      <c r="K121" s="4">
        <f>'Fixed Credits Value'!B121</f>
        <v>100</v>
      </c>
      <c r="L121" s="4">
        <f t="shared" si="14"/>
        <v>580</v>
      </c>
      <c r="M121" s="4">
        <f>L121/'Feedstock Conversions'!B$24</f>
        <v>69.047619047619051</v>
      </c>
      <c r="O121" s="4">
        <f>'Fuel Values'!C121*100</f>
        <v>187.14</v>
      </c>
      <c r="P121" s="18">
        <f>('LCFS Values'!$E$4-AB$4)/1000000*'LCFS Values'!B121*'LCFS Values'!$G$2*100</f>
        <v>161.87208625049999</v>
      </c>
      <c r="Q121" s="4">
        <f>'RIN Values'!D121</f>
        <v>236.55500000000001</v>
      </c>
      <c r="R121" s="4">
        <f>'Fixed Credits Value'!B121</f>
        <v>100</v>
      </c>
      <c r="S121" s="4">
        <f>'Fixed Credits Value'!C121</f>
        <v>16</v>
      </c>
      <c r="T121" s="4">
        <f t="shared" si="16"/>
        <v>701.56708625049998</v>
      </c>
      <c r="U121" s="4">
        <f>T121/'Feedstock Conversions'!B$4</f>
        <v>87.586402777840206</v>
      </c>
      <c r="W121" s="4">
        <f t="shared" si="17"/>
        <v>214.59999999999997</v>
      </c>
      <c r="X121" s="4">
        <f t="shared" si="18"/>
        <v>353.13208625049998</v>
      </c>
      <c r="AE121" s="57">
        <f t="shared" si="10"/>
        <v>52.7</v>
      </c>
      <c r="AF121" s="4">
        <f>$AH121+'Rail Costs'!L121</f>
        <v>45.748857782754762</v>
      </c>
      <c r="AG121" s="4">
        <f>$AH121+'Rail Costs'!M121</f>
        <v>46.873286674132139</v>
      </c>
      <c r="AH121" s="4">
        <v>43.5</v>
      </c>
      <c r="AI121" s="4">
        <f>$AH121+'Rail Costs'!O121</f>
        <v>44.174657334826428</v>
      </c>
      <c r="AJ121" s="4">
        <v>51.7</v>
      </c>
      <c r="AM121" s="4">
        <f>$L121-(AE121*'Feedstock Conversions'!$B$24)-'Rail Costs'!Q121</f>
        <v>133.51134328168467</v>
      </c>
      <c r="AN121" s="4">
        <f>$L121-(AF121*'Feedstock Conversions'!$B$24)-'Rail Costs'!R121</f>
        <v>192.32019976572363</v>
      </c>
      <c r="AO121" s="4">
        <f>$L121-(AG121*'Feedstock Conversions'!$B$24)-'Rail Costs'!S121</f>
        <v>183.04881219913506</v>
      </c>
      <c r="AP121" s="4">
        <f>$L121-(AH121*'Feedstock Conversions'!$B$24)-'Rail Costs'!T121</f>
        <v>210.97270788731876</v>
      </c>
      <c r="AQ121" s="4">
        <f>$L121-(AI121*'Feedstock Conversions'!$B$24)-'Rail Costs'!U121</f>
        <v>205.45657596783101</v>
      </c>
      <c r="AR121" s="4">
        <f>$L121-(AJ121*'Feedstock Conversions'!$B$24)-'Rail Costs'!V121</f>
        <v>141.36724946478253</v>
      </c>
      <c r="AT121" s="4">
        <f>$T121-(AM121-'Feedstock Conversions'!$B$4)-'Rail Costs'!Q121</f>
        <v>572.25708625050004</v>
      </c>
      <c r="AU121" s="4">
        <f>$T121-(AN121-'Feedstock Conversions'!$B$4)-'Rail Costs'!R121</f>
        <v>513.86749162564001</v>
      </c>
      <c r="AV121" s="4">
        <f>$T121-(AO121-'Feedstock Conversions'!$B$4)-'Rail Costs'!S121</f>
        <v>523.31269431320993</v>
      </c>
      <c r="AW121" s="4">
        <f>$T121-(AP121-'Feedstock Conversions'!$B$4)-'Rail Costs'!T121</f>
        <v>494.97708625050001</v>
      </c>
      <c r="AX121" s="4">
        <f>$T121-(AQ121-'Feedstock Conversions'!$B$4)-'Rail Costs'!U121</f>
        <v>500.64420786304197</v>
      </c>
      <c r="AY121" s="4">
        <f>$T121-(AR121-'Feedstock Conversions'!$B$4)-'Rail Costs'!V121</f>
        <v>563.85708625050006</v>
      </c>
      <c r="BH121">
        <f t="shared" si="12"/>
        <v>16</v>
      </c>
      <c r="BI121">
        <f t="shared" si="13"/>
        <v>2021</v>
      </c>
      <c r="BJ121">
        <f t="shared" si="15"/>
        <v>4</v>
      </c>
    </row>
    <row r="122" spans="1:62" x14ac:dyDescent="0.2">
      <c r="A122" s="11">
        <v>44309</v>
      </c>
      <c r="B122" s="4">
        <v>43.5</v>
      </c>
      <c r="C122" s="18">
        <f>UCO!B122</f>
        <v>43.5</v>
      </c>
      <c r="E122" s="4">
        <f>UCO!C122*'Feedstock Conversions'!B$24</f>
        <v>365.40000000000003</v>
      </c>
      <c r="F122" s="4">
        <f>UCO!C122*'Feedstock Conversions'!B$4</f>
        <v>348.435</v>
      </c>
      <c r="H122" s="4">
        <f>'Fuel Values'!B122-UCO!I122-UCO!J122-UCO!K122</f>
        <v>94.447030327280004</v>
      </c>
      <c r="I122" s="18">
        <f>('LCFS Values'!$E$4-$AA$4)/1000000*'LCFS Values'!B122*'LCFS Values'!$G$2*100</f>
        <v>167.82796967272</v>
      </c>
      <c r="J122" s="4">
        <f>'RIN Values'!C122</f>
        <v>217.72500000000002</v>
      </c>
      <c r="K122" s="4">
        <f>'Fixed Credits Value'!B122</f>
        <v>100</v>
      </c>
      <c r="L122" s="4">
        <f t="shared" si="14"/>
        <v>580</v>
      </c>
      <c r="M122" s="4">
        <f>L122/'Feedstock Conversions'!B$24</f>
        <v>69.047619047619051</v>
      </c>
      <c r="O122" s="4">
        <f>'Fuel Values'!C122*100</f>
        <v>188.21</v>
      </c>
      <c r="P122" s="18">
        <f>('LCFS Values'!$E$4-AB$4)/1000000*'LCFS Values'!B122*'LCFS Values'!$G$2*100</f>
        <v>157.43416419599998</v>
      </c>
      <c r="Q122" s="4">
        <f>'RIN Values'!D122</f>
        <v>246.755</v>
      </c>
      <c r="R122" s="4">
        <f>'Fixed Credits Value'!B122</f>
        <v>100</v>
      </c>
      <c r="S122" s="4">
        <f>'Fixed Credits Value'!C122</f>
        <v>16</v>
      </c>
      <c r="T122" s="4">
        <f t="shared" si="16"/>
        <v>708.39916419600002</v>
      </c>
      <c r="U122" s="4">
        <f>T122/'Feedstock Conversions'!B$4</f>
        <v>88.439346341573042</v>
      </c>
      <c r="W122" s="4">
        <f t="shared" si="17"/>
        <v>214.59999999999997</v>
      </c>
      <c r="X122" s="4">
        <f t="shared" si="18"/>
        <v>359.96416419600001</v>
      </c>
      <c r="AE122" s="57">
        <f t="shared" si="10"/>
        <v>52.7</v>
      </c>
      <c r="AF122" s="4">
        <f>$AH122+'Rail Costs'!L122</f>
        <v>45.748857782754762</v>
      </c>
      <c r="AG122" s="4">
        <f>$AH122+'Rail Costs'!M122</f>
        <v>46.873286674132139</v>
      </c>
      <c r="AH122" s="4">
        <v>43.5</v>
      </c>
      <c r="AI122" s="4">
        <f>$AH122+'Rail Costs'!O122</f>
        <v>44.174657334826428</v>
      </c>
      <c r="AJ122" s="4">
        <v>51.6</v>
      </c>
      <c r="AM122" s="4">
        <f>$L122-(AE122*'Feedstock Conversions'!$B$24)-'Rail Costs'!Q122</f>
        <v>133.51134328168467</v>
      </c>
      <c r="AN122" s="4">
        <f>$L122-(AF122*'Feedstock Conversions'!$B$24)-'Rail Costs'!R122</f>
        <v>192.32019976572363</v>
      </c>
      <c r="AO122" s="4">
        <f>$L122-(AG122*'Feedstock Conversions'!$B$24)-'Rail Costs'!S122</f>
        <v>183.04881219913506</v>
      </c>
      <c r="AP122" s="4">
        <f>$L122-(AH122*'Feedstock Conversions'!$B$24)-'Rail Costs'!T122</f>
        <v>210.97270788731876</v>
      </c>
      <c r="AQ122" s="4">
        <f>$L122-(AI122*'Feedstock Conversions'!$B$24)-'Rail Costs'!U122</f>
        <v>205.45657596783101</v>
      </c>
      <c r="AR122" s="4">
        <f>$L122-(AJ122*'Feedstock Conversions'!$B$24)-'Rail Costs'!V122</f>
        <v>142.20724946478251</v>
      </c>
      <c r="AT122" s="4">
        <f>$T122-(AM122-'Feedstock Conversions'!$B$4)-'Rail Costs'!Q122</f>
        <v>579.08916419600007</v>
      </c>
      <c r="AU122" s="4">
        <f>$T122-(AN122-'Feedstock Conversions'!$B$4)-'Rail Costs'!R122</f>
        <v>520.69956957114005</v>
      </c>
      <c r="AV122" s="4">
        <f>$T122-(AO122-'Feedstock Conversions'!$B$4)-'Rail Costs'!S122</f>
        <v>530.14477225870996</v>
      </c>
      <c r="AW122" s="4">
        <f>$T122-(AP122-'Feedstock Conversions'!$B$4)-'Rail Costs'!T122</f>
        <v>501.80916419600004</v>
      </c>
      <c r="AX122" s="4">
        <f>$T122-(AQ122-'Feedstock Conversions'!$B$4)-'Rail Costs'!U122</f>
        <v>507.476285808542</v>
      </c>
      <c r="AY122" s="4">
        <f>$T122-(AR122-'Feedstock Conversions'!$B$4)-'Rail Costs'!V122</f>
        <v>569.84916419600006</v>
      </c>
      <c r="BH122">
        <f t="shared" si="12"/>
        <v>17</v>
      </c>
      <c r="BI122">
        <f t="shared" si="13"/>
        <v>2021</v>
      </c>
      <c r="BJ122">
        <f t="shared" si="15"/>
        <v>4</v>
      </c>
    </row>
    <row r="123" spans="1:62" x14ac:dyDescent="0.2">
      <c r="A123" s="11">
        <v>44316</v>
      </c>
      <c r="B123" s="4">
        <v>43.65</v>
      </c>
      <c r="C123" s="18">
        <f>UCO!B123</f>
        <v>43.65</v>
      </c>
      <c r="E123" s="4">
        <f>UCO!C123*'Feedstock Conversions'!B$24</f>
        <v>366.66</v>
      </c>
      <c r="F123" s="4">
        <f>UCO!C123*'Feedstock Conversions'!B$4</f>
        <v>349.63649999999996</v>
      </c>
      <c r="H123" s="4">
        <f>'Fuel Values'!B123-UCO!I123-UCO!J123-UCO!K123</f>
        <v>75.144817334589931</v>
      </c>
      <c r="I123" s="18">
        <f>('LCFS Values'!$E$4-$AA$4)/1000000*'LCFS Values'!B123*'LCFS Values'!$G$2*100</f>
        <v>167.78018266541005</v>
      </c>
      <c r="J123" s="4">
        <f>'RIN Values'!C123</f>
        <v>237.07500000000002</v>
      </c>
      <c r="K123" s="4">
        <f>'Fixed Credits Value'!B123</f>
        <v>100</v>
      </c>
      <c r="L123" s="4">
        <f t="shared" si="14"/>
        <v>580</v>
      </c>
      <c r="M123" s="4">
        <f>L123/'Feedstock Conversions'!B$24</f>
        <v>69.047619047619051</v>
      </c>
      <c r="O123" s="4">
        <f>'Fuel Values'!C123*100</f>
        <v>193.11</v>
      </c>
      <c r="P123" s="18">
        <f>('LCFS Values'!$E$4-AB$4)/1000000*'LCFS Values'!B123*'LCFS Values'!$G$2*100</f>
        <v>157.3893367005</v>
      </c>
      <c r="Q123" s="4">
        <f>'RIN Values'!D123</f>
        <v>268.685</v>
      </c>
      <c r="R123" s="4">
        <f>'Fixed Credits Value'!B123</f>
        <v>100</v>
      </c>
      <c r="S123" s="4">
        <f>'Fixed Credits Value'!C123</f>
        <v>16</v>
      </c>
      <c r="T123" s="4">
        <f t="shared" si="16"/>
        <v>735.18433670050001</v>
      </c>
      <c r="U123" s="4">
        <f>T123/'Feedstock Conversions'!B$4</f>
        <v>91.783312946379525</v>
      </c>
      <c r="W123" s="4">
        <f t="shared" si="17"/>
        <v>213.33999999999997</v>
      </c>
      <c r="X123" s="4">
        <f t="shared" si="18"/>
        <v>385.54783670050006</v>
      </c>
      <c r="AE123" s="57">
        <f t="shared" si="10"/>
        <v>53.1</v>
      </c>
      <c r="AF123" s="4">
        <f>$AH123+'Rail Costs'!L123</f>
        <v>46.14885778275476</v>
      </c>
      <c r="AG123" s="4">
        <f>$AH123+'Rail Costs'!M123</f>
        <v>47.273286674132137</v>
      </c>
      <c r="AH123" s="4">
        <v>43.9</v>
      </c>
      <c r="AI123" s="4">
        <f>$AH123+'Rail Costs'!O123</f>
        <v>44.574657334826426</v>
      </c>
      <c r="AJ123" s="4">
        <v>50.2</v>
      </c>
      <c r="AM123" s="4">
        <f>$L123-(AE123*'Feedstock Conversions'!$B$24)-'Rail Costs'!Q123</f>
        <v>130.15134328168472</v>
      </c>
      <c r="AN123" s="4">
        <f>$L123-(AF123*'Feedstock Conversions'!$B$24)-'Rail Costs'!R123</f>
        <v>188.96019976572367</v>
      </c>
      <c r="AO123" s="4">
        <f>$L123-(AG123*'Feedstock Conversions'!$B$24)-'Rail Costs'!S123</f>
        <v>179.68881219913504</v>
      </c>
      <c r="AP123" s="4">
        <f>$L123-(AH123*'Feedstock Conversions'!$B$24)-'Rail Costs'!T123</f>
        <v>207.61270788731881</v>
      </c>
      <c r="AQ123" s="4">
        <f>$L123-(AI123*'Feedstock Conversions'!$B$24)-'Rail Costs'!U123</f>
        <v>202.096575967831</v>
      </c>
      <c r="AR123" s="4">
        <f>$L123-(AJ123*'Feedstock Conversions'!$B$24)-'Rail Costs'!V123</f>
        <v>153.9672494647825</v>
      </c>
      <c r="AT123" s="4">
        <f>$T123-(AM123-'Feedstock Conversions'!$B$4)-'Rail Costs'!Q123</f>
        <v>609.23433670049997</v>
      </c>
      <c r="AU123" s="4">
        <f>$T123-(AN123-'Feedstock Conversions'!$B$4)-'Rail Costs'!R123</f>
        <v>550.84474207563994</v>
      </c>
      <c r="AV123" s="4">
        <f>$T123-(AO123-'Feedstock Conversions'!$B$4)-'Rail Costs'!S123</f>
        <v>560.28994476321009</v>
      </c>
      <c r="AW123" s="4">
        <f>$T123-(AP123-'Feedstock Conversions'!$B$4)-'Rail Costs'!T123</f>
        <v>531.95433670049999</v>
      </c>
      <c r="AX123" s="4">
        <f>$T123-(AQ123-'Feedstock Conversions'!$B$4)-'Rail Costs'!U123</f>
        <v>537.62145831304201</v>
      </c>
      <c r="AY123" s="4">
        <f>$T123-(AR123-'Feedstock Conversions'!$B$4)-'Rail Costs'!V123</f>
        <v>584.87433670050007</v>
      </c>
      <c r="BH123">
        <f t="shared" si="12"/>
        <v>18</v>
      </c>
      <c r="BI123">
        <f t="shared" si="13"/>
        <v>2021</v>
      </c>
      <c r="BJ123">
        <f t="shared" si="15"/>
        <v>4</v>
      </c>
    </row>
    <row r="124" spans="1:62" x14ac:dyDescent="0.2">
      <c r="A124" s="11">
        <v>44323</v>
      </c>
      <c r="B124" s="4">
        <v>44.4</v>
      </c>
      <c r="C124" s="18">
        <f>UCO!B124</f>
        <v>44.4</v>
      </c>
      <c r="E124" s="4">
        <f>UCO!C124*'Feedstock Conversions'!B$24</f>
        <v>372.96</v>
      </c>
      <c r="F124" s="4">
        <f>UCO!C124*'Feedstock Conversions'!B$4</f>
        <v>355.64400000000001</v>
      </c>
      <c r="H124" s="4">
        <f>'Fuel Values'!B124-UCO!I124-UCO!J124-UCO!K124</f>
        <v>43.171026091890042</v>
      </c>
      <c r="I124" s="18">
        <f>('LCFS Values'!$E$4-$AA$4)/1000000*'LCFS Values'!B124*'LCFS Values'!$G$2*100</f>
        <v>175.90397390811</v>
      </c>
      <c r="J124" s="4">
        <f>'RIN Values'!C124</f>
        <v>260.92499999999995</v>
      </c>
      <c r="K124" s="4">
        <f>'Fixed Credits Value'!B124</f>
        <v>100</v>
      </c>
      <c r="L124" s="4">
        <f t="shared" si="14"/>
        <v>580</v>
      </c>
      <c r="M124" s="4">
        <f>L124/'Feedstock Conversions'!B$24</f>
        <v>69.047619047619051</v>
      </c>
      <c r="O124" s="4">
        <f>'Fuel Values'!C124*100</f>
        <v>200.07000000000002</v>
      </c>
      <c r="P124" s="18">
        <f>('LCFS Values'!$E$4-AB$4)/1000000*'LCFS Values'!B124*'LCFS Values'!$G$2*100</f>
        <v>165.01001093550002</v>
      </c>
      <c r="Q124" s="4">
        <f>'RIN Values'!D124</f>
        <v>295.71499999999997</v>
      </c>
      <c r="R124" s="4">
        <f>'Fixed Credits Value'!B124</f>
        <v>100</v>
      </c>
      <c r="S124" s="4">
        <f>'Fixed Credits Value'!C124</f>
        <v>16</v>
      </c>
      <c r="T124" s="4">
        <f t="shared" si="16"/>
        <v>776.79501093550004</v>
      </c>
      <c r="U124" s="4">
        <f>T124/'Feedstock Conversions'!B$4</f>
        <v>96.978153674843952</v>
      </c>
      <c r="W124" s="4">
        <f t="shared" si="17"/>
        <v>207.04000000000002</v>
      </c>
      <c r="X124" s="4">
        <f t="shared" si="18"/>
        <v>421.15101093550004</v>
      </c>
      <c r="AE124" s="57">
        <f t="shared" si="10"/>
        <v>54.300000000000004</v>
      </c>
      <c r="AF124" s="4">
        <f>$AH124+'Rail Costs'!L124</f>
        <v>47.348857782754763</v>
      </c>
      <c r="AG124" s="4">
        <f>$AH124+'Rail Costs'!M124</f>
        <v>48.47328667413214</v>
      </c>
      <c r="AH124" s="4">
        <v>45.1</v>
      </c>
      <c r="AI124" s="4">
        <f>$AH124+'Rail Costs'!O124</f>
        <v>45.774657334826429</v>
      </c>
      <c r="AJ124" s="4">
        <v>50</v>
      </c>
      <c r="AM124" s="4">
        <f>$L124-(AE124*'Feedstock Conversions'!$B$24)-'Rail Costs'!Q124</f>
        <v>120.07134328168468</v>
      </c>
      <c r="AN124" s="4">
        <f>$L124-(AF124*'Feedstock Conversions'!$B$24)-'Rail Costs'!R124</f>
        <v>178.88019976572363</v>
      </c>
      <c r="AO124" s="4">
        <f>$L124-(AG124*'Feedstock Conversions'!$B$24)-'Rail Costs'!S124</f>
        <v>169.608812199135</v>
      </c>
      <c r="AP124" s="4">
        <f>$L124-(AH124*'Feedstock Conversions'!$B$24)-'Rail Costs'!T124</f>
        <v>197.53270788731876</v>
      </c>
      <c r="AQ124" s="4">
        <f>$L124-(AI124*'Feedstock Conversions'!$B$24)-'Rail Costs'!U124</f>
        <v>192.01657596783102</v>
      </c>
      <c r="AR124" s="4">
        <f>$L124-(AJ124*'Feedstock Conversions'!$B$24)-'Rail Costs'!V124</f>
        <v>155.64724946478256</v>
      </c>
      <c r="AT124" s="4">
        <f>$T124-(AM124-'Feedstock Conversions'!$B$4)-'Rail Costs'!Q124</f>
        <v>660.92501093550004</v>
      </c>
      <c r="AU124" s="4">
        <f>$T124-(AN124-'Feedstock Conversions'!$B$4)-'Rail Costs'!R124</f>
        <v>602.53541631064002</v>
      </c>
      <c r="AV124" s="4">
        <f>$T124-(AO124-'Feedstock Conversions'!$B$4)-'Rail Costs'!S124</f>
        <v>611.98061899821005</v>
      </c>
      <c r="AW124" s="4">
        <f>$T124-(AP124-'Feedstock Conversions'!$B$4)-'Rail Costs'!T124</f>
        <v>583.64501093550007</v>
      </c>
      <c r="AX124" s="4">
        <f>$T124-(AQ124-'Feedstock Conversions'!$B$4)-'Rail Costs'!U124</f>
        <v>589.31213254804197</v>
      </c>
      <c r="AY124" s="4">
        <f>$T124-(AR124-'Feedstock Conversions'!$B$4)-'Rail Costs'!V124</f>
        <v>624.80501093550004</v>
      </c>
      <c r="BH124">
        <f t="shared" si="12"/>
        <v>19</v>
      </c>
      <c r="BI124">
        <f t="shared" si="13"/>
        <v>2021</v>
      </c>
      <c r="BJ124">
        <f t="shared" si="15"/>
        <v>5</v>
      </c>
    </row>
    <row r="125" spans="1:62" x14ac:dyDescent="0.2">
      <c r="A125" s="11">
        <v>44330</v>
      </c>
      <c r="B125" s="4">
        <v>44.9</v>
      </c>
      <c r="C125" s="18">
        <f>UCO!B125</f>
        <v>44.9</v>
      </c>
      <c r="E125" s="4">
        <f>UCO!C125*'Feedstock Conversions'!B$24</f>
        <v>377.16</v>
      </c>
      <c r="F125" s="4">
        <f>UCO!C125*'Feedstock Conversions'!B$4</f>
        <v>359.649</v>
      </c>
      <c r="H125" s="4">
        <f>'Fuel Values'!B125-UCO!I125-UCO!J125-UCO!K125</f>
        <v>39.601592660600033</v>
      </c>
      <c r="I125" s="18">
        <f>('LCFS Values'!$E$4-$AA$4)/1000000*'LCFS Values'!B125*'LCFS Values'!$G$2*100</f>
        <v>178.72340733940001</v>
      </c>
      <c r="J125" s="4">
        <f>'RIN Values'!C125</f>
        <v>285.67499999999995</v>
      </c>
      <c r="K125" s="4">
        <f>'Fixed Credits Value'!B125</f>
        <v>100</v>
      </c>
      <c r="L125" s="4">
        <f t="shared" si="14"/>
        <v>604</v>
      </c>
      <c r="M125" s="4">
        <f>L125/'Feedstock Conversions'!B$24</f>
        <v>71.904761904761898</v>
      </c>
      <c r="O125" s="4">
        <f>'Fuel Values'!C125*100</f>
        <v>204.3</v>
      </c>
      <c r="P125" s="18">
        <f>('LCFS Values'!$E$4-AB$4)/1000000*'LCFS Values'!B125*'LCFS Values'!$G$2*100</f>
        <v>167.65483316999999</v>
      </c>
      <c r="Q125" s="4">
        <f>'RIN Values'!D125</f>
        <v>323.76499999999999</v>
      </c>
      <c r="R125" s="4">
        <f>'Fixed Credits Value'!B125</f>
        <v>100</v>
      </c>
      <c r="S125" s="4">
        <f>'Fixed Credits Value'!C125</f>
        <v>16</v>
      </c>
      <c r="T125" s="4">
        <f t="shared" si="16"/>
        <v>811.7198331699999</v>
      </c>
      <c r="U125" s="4">
        <f>T125/'Feedstock Conversions'!B$4</f>
        <v>101.33830626342072</v>
      </c>
      <c r="W125" s="4">
        <f t="shared" si="17"/>
        <v>226.83999999999997</v>
      </c>
      <c r="X125" s="4">
        <f t="shared" si="18"/>
        <v>452.0708331699999</v>
      </c>
      <c r="AE125" s="57">
        <f t="shared" si="10"/>
        <v>54.7</v>
      </c>
      <c r="AF125" s="4">
        <f>$AH125+'Rail Costs'!L125</f>
        <v>47.748857782754762</v>
      </c>
      <c r="AG125" s="4">
        <f>$AH125+'Rail Costs'!M125</f>
        <v>48.873286674132139</v>
      </c>
      <c r="AH125" s="4">
        <v>45.5</v>
      </c>
      <c r="AI125" s="4">
        <f>$AH125+'Rail Costs'!O125</f>
        <v>46.174657334826428</v>
      </c>
      <c r="AJ125" s="4">
        <v>51.1</v>
      </c>
      <c r="AM125" s="4">
        <f>$L125-(AE125*'Feedstock Conversions'!$B$24)-'Rail Costs'!Q125</f>
        <v>140.71134328168472</v>
      </c>
      <c r="AN125" s="4">
        <f>$L125-(AF125*'Feedstock Conversions'!$B$24)-'Rail Costs'!R125</f>
        <v>199.52019976572367</v>
      </c>
      <c r="AO125" s="4">
        <f>$L125-(AG125*'Feedstock Conversions'!$B$24)-'Rail Costs'!S125</f>
        <v>190.24881219913505</v>
      </c>
      <c r="AP125" s="4">
        <f>$L125-(AH125*'Feedstock Conversions'!$B$24)-'Rail Costs'!T125</f>
        <v>218.17270788731881</v>
      </c>
      <c r="AQ125" s="4">
        <f>$L125-(AI125*'Feedstock Conversions'!$B$24)-'Rail Costs'!U125</f>
        <v>212.656575967831</v>
      </c>
      <c r="AR125" s="4">
        <f>$L125-(AJ125*'Feedstock Conversions'!$B$24)-'Rail Costs'!V125</f>
        <v>170.40724946478255</v>
      </c>
      <c r="AT125" s="4">
        <f>$T125-(AM125-'Feedstock Conversions'!$B$4)-'Rail Costs'!Q125</f>
        <v>675.2098331699998</v>
      </c>
      <c r="AU125" s="4">
        <f>$T125-(AN125-'Feedstock Conversions'!$B$4)-'Rail Costs'!R125</f>
        <v>616.82023854513989</v>
      </c>
      <c r="AV125" s="4">
        <f>$T125-(AO125-'Feedstock Conversions'!$B$4)-'Rail Costs'!S125</f>
        <v>626.26544123270992</v>
      </c>
      <c r="AW125" s="4">
        <f>$T125-(AP125-'Feedstock Conversions'!$B$4)-'Rail Costs'!T125</f>
        <v>597.92983316999994</v>
      </c>
      <c r="AX125" s="4">
        <f>$T125-(AQ125-'Feedstock Conversions'!$B$4)-'Rail Costs'!U125</f>
        <v>603.59695478254184</v>
      </c>
      <c r="AY125" s="4">
        <f>$T125-(AR125-'Feedstock Conversions'!$B$4)-'Rail Costs'!V125</f>
        <v>644.9698331699999</v>
      </c>
      <c r="BH125">
        <f t="shared" si="12"/>
        <v>20</v>
      </c>
      <c r="BI125">
        <f t="shared" si="13"/>
        <v>2021</v>
      </c>
      <c r="BJ125">
        <f t="shared" si="15"/>
        <v>5</v>
      </c>
    </row>
    <row r="126" spans="1:62" x14ac:dyDescent="0.2">
      <c r="A126" s="11">
        <v>44337</v>
      </c>
      <c r="B126" s="4">
        <v>45.7</v>
      </c>
      <c r="C126" s="18">
        <f>UCO!B126</f>
        <v>45.7</v>
      </c>
      <c r="E126" s="4">
        <f>UCO!C126*'Feedstock Conversions'!B$24</f>
        <v>383.88000000000005</v>
      </c>
      <c r="F126" s="4">
        <f>UCO!C126*'Feedstock Conversions'!B$4</f>
        <v>366.05700000000002</v>
      </c>
      <c r="H126" s="4">
        <f>'Fuel Values'!B126-UCO!I126-UCO!J126-UCO!K126</f>
        <v>46.729704485160028</v>
      </c>
      <c r="I126" s="18">
        <f>('LCFS Values'!$E$4-$AA$4)/1000000*'LCFS Values'!B126*'LCFS Values'!$G$2*100</f>
        <v>179.87029551484</v>
      </c>
      <c r="J126" s="4">
        <f>'RIN Values'!C126</f>
        <v>293.39999999999998</v>
      </c>
      <c r="K126" s="4">
        <f>'Fixed Credits Value'!B126</f>
        <v>100</v>
      </c>
      <c r="L126" s="4">
        <f t="shared" si="14"/>
        <v>620</v>
      </c>
      <c r="M126" s="4">
        <f>L126/'Feedstock Conversions'!B$24</f>
        <v>73.80952380952381</v>
      </c>
      <c r="O126" s="4">
        <f>'Fuel Values'!C126*100</f>
        <v>202.53</v>
      </c>
      <c r="P126" s="18">
        <f>('LCFS Values'!$E$4-AB$4)/1000000*'LCFS Values'!B126*'LCFS Values'!$G$2*100</f>
        <v>168.73069306199997</v>
      </c>
      <c r="Q126" s="4">
        <f>'RIN Values'!D126</f>
        <v>332.52</v>
      </c>
      <c r="R126" s="4">
        <f>'Fixed Credits Value'!B126</f>
        <v>100</v>
      </c>
      <c r="S126" s="4">
        <f>'Fixed Credits Value'!C126</f>
        <v>16</v>
      </c>
      <c r="T126" s="4">
        <f t="shared" si="16"/>
        <v>819.78069306199995</v>
      </c>
      <c r="U126" s="4">
        <f>T126/'Feedstock Conversions'!B$4</f>
        <v>102.34465581298377</v>
      </c>
      <c r="W126" s="4">
        <f t="shared" si="17"/>
        <v>236.11999999999995</v>
      </c>
      <c r="X126" s="4">
        <f t="shared" si="18"/>
        <v>453.72369306199994</v>
      </c>
      <c r="AE126" s="57">
        <f t="shared" si="10"/>
        <v>55.6</v>
      </c>
      <c r="AF126" s="4">
        <f>$AH126+'Rail Costs'!L126</f>
        <v>48.64885778275476</v>
      </c>
      <c r="AG126" s="4">
        <f>$AH126+'Rail Costs'!M126</f>
        <v>49.773286674132137</v>
      </c>
      <c r="AH126" s="4">
        <v>46.4</v>
      </c>
      <c r="AI126" s="4">
        <f>$AH126+'Rail Costs'!O126</f>
        <v>47.074657334826426</v>
      </c>
      <c r="AJ126" s="4">
        <v>52.3</v>
      </c>
      <c r="AM126" s="4">
        <f>$L126-(AE126*'Feedstock Conversions'!$B$24)-'Rail Costs'!Q126</f>
        <v>149.15134328168472</v>
      </c>
      <c r="AN126" s="4">
        <f>$L126-(AF126*'Feedstock Conversions'!$B$24)-'Rail Costs'!R126</f>
        <v>207.96019976572367</v>
      </c>
      <c r="AO126" s="4">
        <f>$L126-(AG126*'Feedstock Conversions'!$B$24)-'Rail Costs'!S126</f>
        <v>198.68881219913504</v>
      </c>
      <c r="AP126" s="4">
        <f>$L126-(AH126*'Feedstock Conversions'!$B$24)-'Rail Costs'!T126</f>
        <v>226.61270788731881</v>
      </c>
      <c r="AQ126" s="4">
        <f>$L126-(AI126*'Feedstock Conversions'!$B$24)-'Rail Costs'!U126</f>
        <v>221.096575967831</v>
      </c>
      <c r="AR126" s="4">
        <f>$L126-(AJ126*'Feedstock Conversions'!$B$24)-'Rail Costs'!V126</f>
        <v>176.32724946478257</v>
      </c>
      <c r="AT126" s="4">
        <f>$T126-(AM126-'Feedstock Conversions'!$B$4)-'Rail Costs'!Q126</f>
        <v>674.83069306199991</v>
      </c>
      <c r="AU126" s="4">
        <f>$T126-(AN126-'Feedstock Conversions'!$B$4)-'Rail Costs'!R126</f>
        <v>616.44109843713989</v>
      </c>
      <c r="AV126" s="4">
        <f>$T126-(AO126-'Feedstock Conversions'!$B$4)-'Rail Costs'!S126</f>
        <v>625.88630112470992</v>
      </c>
      <c r="AW126" s="4">
        <f>$T126-(AP126-'Feedstock Conversions'!$B$4)-'Rail Costs'!T126</f>
        <v>597.55069306199994</v>
      </c>
      <c r="AX126" s="4">
        <f>$T126-(AQ126-'Feedstock Conversions'!$B$4)-'Rail Costs'!U126</f>
        <v>603.21781467454196</v>
      </c>
      <c r="AY126" s="4">
        <f>$T126-(AR126-'Feedstock Conversions'!$B$4)-'Rail Costs'!V126</f>
        <v>647.110693062</v>
      </c>
      <c r="BH126">
        <f t="shared" si="12"/>
        <v>21</v>
      </c>
      <c r="BI126">
        <f t="shared" si="13"/>
        <v>2021</v>
      </c>
      <c r="BJ126">
        <f t="shared" si="15"/>
        <v>5</v>
      </c>
    </row>
    <row r="127" spans="1:62" x14ac:dyDescent="0.2">
      <c r="A127" s="11">
        <v>44344</v>
      </c>
      <c r="B127" s="4">
        <v>46.55</v>
      </c>
      <c r="C127" s="18">
        <f>UCO!B127</f>
        <v>46.55</v>
      </c>
      <c r="E127" s="4">
        <f>UCO!C127*'Feedstock Conversions'!B$24</f>
        <v>391.02</v>
      </c>
      <c r="F127" s="4">
        <f>UCO!C127*'Feedstock Conversions'!B$4</f>
        <v>372.86549999999994</v>
      </c>
      <c r="H127" s="4">
        <f>'Fuel Values'!B127-UCO!I127-UCO!J127-UCO!K127</f>
        <v>46.718465944219986</v>
      </c>
      <c r="I127" s="18">
        <f>('LCFS Values'!$E$4-$AA$4)/1000000*'LCFS Values'!B127*'LCFS Values'!$G$2*100</f>
        <v>183.40653405578001</v>
      </c>
      <c r="J127" s="4">
        <f>'RIN Values'!C127</f>
        <v>289.875</v>
      </c>
      <c r="K127" s="4">
        <f>'Fixed Credits Value'!B127</f>
        <v>100</v>
      </c>
      <c r="L127" s="4">
        <f t="shared" si="14"/>
        <v>620</v>
      </c>
      <c r="M127" s="4">
        <f>L127/'Feedstock Conversions'!B$24</f>
        <v>73.80952380952381</v>
      </c>
      <c r="O127" s="4">
        <f>'Fuel Values'!C127*100</f>
        <v>205.47</v>
      </c>
      <c r="P127" s="18">
        <f>('LCFS Values'!$E$4-AB$4)/1000000*'LCFS Values'!B127*'LCFS Values'!$G$2*100</f>
        <v>172.04792772899998</v>
      </c>
      <c r="Q127" s="4">
        <f>'RIN Values'!D127</f>
        <v>328.52499999999998</v>
      </c>
      <c r="R127" s="4">
        <f>'Fixed Credits Value'!B127</f>
        <v>100</v>
      </c>
      <c r="S127" s="4">
        <f>'Fixed Credits Value'!C127</f>
        <v>16</v>
      </c>
      <c r="T127" s="4">
        <f t="shared" si="16"/>
        <v>822.04292772899998</v>
      </c>
      <c r="U127" s="4">
        <f>T127/'Feedstock Conversions'!B$4</f>
        <v>102.62708211348314</v>
      </c>
      <c r="W127" s="4">
        <f t="shared" si="17"/>
        <v>228.98000000000002</v>
      </c>
      <c r="X127" s="4">
        <f t="shared" si="18"/>
        <v>449.17742772900004</v>
      </c>
      <c r="AE127" s="57">
        <f t="shared" si="10"/>
        <v>57.6</v>
      </c>
      <c r="AF127" s="4">
        <f>$AH127+'Rail Costs'!L127</f>
        <v>50.64885778275476</v>
      </c>
      <c r="AG127" s="4">
        <f>$AH127+'Rail Costs'!M127</f>
        <v>51.773286674132137</v>
      </c>
      <c r="AH127" s="4">
        <v>48.4</v>
      </c>
      <c r="AI127" s="4">
        <f>$AH127+'Rail Costs'!O127</f>
        <v>49.074657334826426</v>
      </c>
      <c r="AJ127" s="4">
        <v>52.5</v>
      </c>
      <c r="AM127" s="4">
        <f>$L127-(AE127*'Feedstock Conversions'!$B$24)-'Rail Costs'!Q127</f>
        <v>132.35134328168471</v>
      </c>
      <c r="AN127" s="4">
        <f>$L127-(AF127*'Feedstock Conversions'!$B$24)-'Rail Costs'!R127</f>
        <v>191.16019976572366</v>
      </c>
      <c r="AO127" s="4">
        <f>$L127-(AG127*'Feedstock Conversions'!$B$24)-'Rail Costs'!S127</f>
        <v>181.88881219913503</v>
      </c>
      <c r="AP127" s="4">
        <f>$L127-(AH127*'Feedstock Conversions'!$B$24)-'Rail Costs'!T127</f>
        <v>209.81270788731879</v>
      </c>
      <c r="AQ127" s="4">
        <f>$L127-(AI127*'Feedstock Conversions'!$B$24)-'Rail Costs'!U127</f>
        <v>204.29657596783099</v>
      </c>
      <c r="AR127" s="4">
        <f>$L127-(AJ127*'Feedstock Conversions'!$B$24)-'Rail Costs'!V127</f>
        <v>174.64724946478256</v>
      </c>
      <c r="AT127" s="4">
        <f>$T127-(AM127-'Feedstock Conversions'!$B$4)-'Rail Costs'!Q127</f>
        <v>693.89292772900001</v>
      </c>
      <c r="AU127" s="4">
        <f>$T127-(AN127-'Feedstock Conversions'!$B$4)-'Rail Costs'!R127</f>
        <v>635.50333310413998</v>
      </c>
      <c r="AV127" s="4">
        <f>$T127-(AO127-'Feedstock Conversions'!$B$4)-'Rail Costs'!S127</f>
        <v>644.94853579171001</v>
      </c>
      <c r="AW127" s="4">
        <f>$T127-(AP127-'Feedstock Conversions'!$B$4)-'Rail Costs'!T127</f>
        <v>616.61292772900003</v>
      </c>
      <c r="AX127" s="4">
        <f>$T127-(AQ127-'Feedstock Conversions'!$B$4)-'Rail Costs'!U127</f>
        <v>622.28004934154194</v>
      </c>
      <c r="AY127" s="4">
        <f>$T127-(AR127-'Feedstock Conversions'!$B$4)-'Rail Costs'!V127</f>
        <v>651.05292772899998</v>
      </c>
      <c r="BH127">
        <f t="shared" si="12"/>
        <v>22</v>
      </c>
      <c r="BI127">
        <f t="shared" si="13"/>
        <v>2021</v>
      </c>
      <c r="BJ127">
        <f t="shared" si="15"/>
        <v>5</v>
      </c>
    </row>
    <row r="128" spans="1:62" x14ac:dyDescent="0.2">
      <c r="A128" s="11">
        <v>44351</v>
      </c>
      <c r="B128" s="4">
        <v>46.75</v>
      </c>
      <c r="C128" s="18">
        <f>UCO!B128</f>
        <v>46.75</v>
      </c>
      <c r="E128" s="4">
        <f>UCO!C128*'Feedstock Conversions'!B$24</f>
        <v>392.7</v>
      </c>
      <c r="F128" s="4">
        <f>UCO!C128*'Feedstock Conversions'!B$4</f>
        <v>374.46749999999997</v>
      </c>
      <c r="H128" s="4">
        <f>'Fuel Values'!B128-UCO!I128-UCO!J128-UCO!K128</f>
        <v>44.775554338224993</v>
      </c>
      <c r="I128" s="18">
        <f>('LCFS Values'!$E$4-$AA$4)/1000000*'LCFS Values'!B128*'LCFS Values'!$G$2*100</f>
        <v>184.09944566177504</v>
      </c>
      <c r="J128" s="4">
        <f>'RIN Values'!C128</f>
        <v>293.625</v>
      </c>
      <c r="K128" s="4">
        <f>'Fixed Credits Value'!B128</f>
        <v>100</v>
      </c>
      <c r="L128" s="4">
        <f t="shared" si="14"/>
        <v>622.5</v>
      </c>
      <c r="M128" s="4">
        <f>L128/'Feedstock Conversions'!B$24</f>
        <v>74.107142857142847</v>
      </c>
      <c r="O128" s="4">
        <f>'Fuel Values'!C128*100</f>
        <v>211.01000000000002</v>
      </c>
      <c r="P128" s="18">
        <f>('LCFS Values'!$E$4-AB$4)/1000000*'LCFS Values'!B128*'LCFS Values'!$G$2*100</f>
        <v>172.69792641375</v>
      </c>
      <c r="Q128" s="4">
        <f>'RIN Values'!D128</f>
        <v>332.77499999999998</v>
      </c>
      <c r="R128" s="4">
        <f>'Fixed Credits Value'!B128</f>
        <v>100</v>
      </c>
      <c r="S128" s="4">
        <f>'Fixed Credits Value'!C128</f>
        <v>16</v>
      </c>
      <c r="T128" s="4">
        <f t="shared" si="16"/>
        <v>832.48292641374996</v>
      </c>
      <c r="U128" s="4">
        <f>T128/'Feedstock Conversions'!B$4</f>
        <v>103.93045273579899</v>
      </c>
      <c r="W128" s="4">
        <f t="shared" si="17"/>
        <v>229.8</v>
      </c>
      <c r="X128" s="4">
        <f t="shared" si="18"/>
        <v>458.01542641374999</v>
      </c>
      <c r="AE128" s="57">
        <f t="shared" si="10"/>
        <v>58.2</v>
      </c>
      <c r="AF128" s="4">
        <f>$AH128+'Rail Costs'!L128</f>
        <v>51.248857782754762</v>
      </c>
      <c r="AG128" s="4">
        <f>$AH128+'Rail Costs'!M128</f>
        <v>52.373286674132139</v>
      </c>
      <c r="AH128" s="4">
        <v>49</v>
      </c>
      <c r="AI128" s="4">
        <f>$AH128+'Rail Costs'!O128</f>
        <v>49.674657334826428</v>
      </c>
      <c r="AJ128" s="4">
        <v>52.5</v>
      </c>
      <c r="AM128" s="4">
        <f>$L128-(AE128*'Feedstock Conversions'!$B$24)-'Rail Costs'!Q128</f>
        <v>129.81134328168469</v>
      </c>
      <c r="AN128" s="4">
        <f>$L128-(AF128*'Feedstock Conversions'!$B$24)-'Rail Costs'!R128</f>
        <v>188.62019976572364</v>
      </c>
      <c r="AO128" s="4">
        <f>$L128-(AG128*'Feedstock Conversions'!$B$24)-'Rail Costs'!S128</f>
        <v>179.34881219913501</v>
      </c>
      <c r="AP128" s="4">
        <f>$L128-(AH128*'Feedstock Conversions'!$B$24)-'Rail Costs'!T128</f>
        <v>207.27270788731877</v>
      </c>
      <c r="AQ128" s="4">
        <f>$L128-(AI128*'Feedstock Conversions'!$B$24)-'Rail Costs'!U128</f>
        <v>201.75657596783103</v>
      </c>
      <c r="AR128" s="4">
        <f>$L128-(AJ128*'Feedstock Conversions'!$B$24)-'Rail Costs'!V128</f>
        <v>177.14724946478256</v>
      </c>
      <c r="AT128" s="4">
        <f>$T128-(AM128-'Feedstock Conversions'!$B$4)-'Rail Costs'!Q128</f>
        <v>706.87292641374995</v>
      </c>
      <c r="AU128" s="4">
        <f>$T128-(AN128-'Feedstock Conversions'!$B$4)-'Rail Costs'!R128</f>
        <v>648.48333178888993</v>
      </c>
      <c r="AV128" s="4">
        <f>$T128-(AO128-'Feedstock Conversions'!$B$4)-'Rail Costs'!S128</f>
        <v>657.92853447646007</v>
      </c>
      <c r="AW128" s="4">
        <f>$T128-(AP128-'Feedstock Conversions'!$B$4)-'Rail Costs'!T128</f>
        <v>629.59292641374998</v>
      </c>
      <c r="AX128" s="4">
        <f>$T128-(AQ128-'Feedstock Conversions'!$B$4)-'Rail Costs'!U128</f>
        <v>635.26004802629188</v>
      </c>
      <c r="AY128" s="4">
        <f>$T128-(AR128-'Feedstock Conversions'!$B$4)-'Rail Costs'!V128</f>
        <v>658.99292641374996</v>
      </c>
      <c r="BH128">
        <f t="shared" si="12"/>
        <v>23</v>
      </c>
      <c r="BI128">
        <f t="shared" si="13"/>
        <v>2021</v>
      </c>
      <c r="BJ128">
        <f t="shared" si="15"/>
        <v>6</v>
      </c>
    </row>
    <row r="129" spans="1:62" x14ac:dyDescent="0.2">
      <c r="A129" s="11">
        <v>44358</v>
      </c>
      <c r="B129" s="4">
        <v>47.65</v>
      </c>
      <c r="C129" s="18">
        <f>UCO!B129</f>
        <v>47.65</v>
      </c>
      <c r="E129" s="4">
        <f>UCO!C129*'Feedstock Conversions'!B$24</f>
        <v>400.26</v>
      </c>
      <c r="F129" s="4">
        <f>UCO!C129*'Feedstock Conversions'!B$4</f>
        <v>381.67649999999998</v>
      </c>
      <c r="H129" s="4">
        <f>'Fuel Values'!B129-UCO!I129-UCO!J129-UCO!K129</f>
        <v>67.233058061180031</v>
      </c>
      <c r="I129" s="18">
        <f>('LCFS Values'!$E$4-$AA$4)/1000000*'LCFS Values'!B129*'LCFS Values'!$G$2*100</f>
        <v>182.64194193882</v>
      </c>
      <c r="J129" s="4">
        <f>'RIN Values'!C129</f>
        <v>298.125</v>
      </c>
      <c r="K129" s="4">
        <f>'Fixed Credits Value'!B129</f>
        <v>100</v>
      </c>
      <c r="L129" s="4">
        <f t="shared" si="14"/>
        <v>648</v>
      </c>
      <c r="M129" s="4">
        <f>L129/'Feedstock Conversions'!B$24</f>
        <v>77.142857142857139</v>
      </c>
      <c r="O129" s="4">
        <f>'Fuel Values'!C129*100</f>
        <v>213.88</v>
      </c>
      <c r="P129" s="18">
        <f>('LCFS Values'!$E$4-AB$4)/1000000*'LCFS Values'!B129*'LCFS Values'!$G$2*100</f>
        <v>171.33068780100001</v>
      </c>
      <c r="Q129" s="4">
        <f>'RIN Values'!D129</f>
        <v>337.875</v>
      </c>
      <c r="R129" s="4">
        <f>'Fixed Credits Value'!B129</f>
        <v>100</v>
      </c>
      <c r="S129" s="4">
        <f>'Fixed Credits Value'!C129</f>
        <v>16</v>
      </c>
      <c r="T129" s="4">
        <f t="shared" si="16"/>
        <v>839.08568780100006</v>
      </c>
      <c r="U129" s="4">
        <f>T129/'Feedstock Conversions'!B$4</f>
        <v>104.75476751573035</v>
      </c>
      <c r="W129" s="4">
        <f t="shared" si="17"/>
        <v>247.74</v>
      </c>
      <c r="X129" s="4">
        <f t="shared" si="18"/>
        <v>457.40918780100009</v>
      </c>
      <c r="AE129" s="57">
        <f t="shared" si="10"/>
        <v>60.5</v>
      </c>
      <c r="AF129" s="4">
        <f>$AH129+'Rail Costs'!L129</f>
        <v>53.548857782754759</v>
      </c>
      <c r="AG129" s="4">
        <f>$AH129+'Rail Costs'!M129</f>
        <v>54.673286674132136</v>
      </c>
      <c r="AH129" s="4">
        <v>51.3</v>
      </c>
      <c r="AI129" s="4">
        <f>$AH129+'Rail Costs'!O129</f>
        <v>51.974657334826425</v>
      </c>
      <c r="AJ129" s="4">
        <v>53.1</v>
      </c>
      <c r="AM129" s="4">
        <f>$L129-(AE129*'Feedstock Conversions'!$B$24)-'Rail Costs'!Q129</f>
        <v>135.99134328168469</v>
      </c>
      <c r="AN129" s="4">
        <f>$L129-(AF129*'Feedstock Conversions'!$B$24)-'Rail Costs'!R129</f>
        <v>194.8001997657237</v>
      </c>
      <c r="AO129" s="4">
        <f>$L129-(AG129*'Feedstock Conversions'!$B$24)-'Rail Costs'!S129</f>
        <v>185.52881219913507</v>
      </c>
      <c r="AP129" s="4">
        <f>$L129-(AH129*'Feedstock Conversions'!$B$24)-'Rail Costs'!T129</f>
        <v>213.45270788731878</v>
      </c>
      <c r="AQ129" s="4">
        <f>$L129-(AI129*'Feedstock Conversions'!$B$24)-'Rail Costs'!U129</f>
        <v>207.93657596783103</v>
      </c>
      <c r="AR129" s="4">
        <f>$L129-(AJ129*'Feedstock Conversions'!$B$24)-'Rail Costs'!V129</f>
        <v>197.60724946478254</v>
      </c>
      <c r="AT129" s="4">
        <f>$T129-(AM129-'Feedstock Conversions'!$B$4)-'Rail Costs'!Q129</f>
        <v>707.2956878010001</v>
      </c>
      <c r="AU129" s="4">
        <f>$T129-(AN129-'Feedstock Conversions'!$B$4)-'Rail Costs'!R129</f>
        <v>648.90609317613996</v>
      </c>
      <c r="AV129" s="4">
        <f>$T129-(AO129-'Feedstock Conversions'!$B$4)-'Rail Costs'!S129</f>
        <v>658.35129586370999</v>
      </c>
      <c r="AW129" s="4">
        <f>$T129-(AP129-'Feedstock Conversions'!$B$4)-'Rail Costs'!T129</f>
        <v>630.01568780100013</v>
      </c>
      <c r="AX129" s="4">
        <f>$T129-(AQ129-'Feedstock Conversions'!$B$4)-'Rail Costs'!U129</f>
        <v>635.68280941354203</v>
      </c>
      <c r="AY129" s="4">
        <f>$T129-(AR129-'Feedstock Conversions'!$B$4)-'Rail Costs'!V129</f>
        <v>645.13568780100013</v>
      </c>
      <c r="BH129">
        <f t="shared" si="12"/>
        <v>24</v>
      </c>
      <c r="BI129">
        <f t="shared" si="13"/>
        <v>2021</v>
      </c>
      <c r="BJ129">
        <f t="shared" si="15"/>
        <v>6</v>
      </c>
    </row>
    <row r="130" spans="1:62" x14ac:dyDescent="0.2">
      <c r="A130" s="11">
        <v>44365</v>
      </c>
      <c r="B130" s="4">
        <v>50.2</v>
      </c>
      <c r="C130" s="18">
        <f>UCO!B130</f>
        <v>50.2</v>
      </c>
      <c r="E130" s="4">
        <f>UCO!C130*'Feedstock Conversions'!B$24</f>
        <v>421.68000000000006</v>
      </c>
      <c r="F130" s="4">
        <f>UCO!C130*'Feedstock Conversions'!B$4</f>
        <v>402.10200000000003</v>
      </c>
      <c r="H130" s="4">
        <f>'Fuel Values'!B130-UCO!I130-UCO!J130-UCO!K130</f>
        <v>148.59076944861002</v>
      </c>
      <c r="I130" s="18">
        <f>('LCFS Values'!$E$4-$AA$4)/1000000*'LCFS Values'!B130*'LCFS Values'!$G$2*100</f>
        <v>180.10923055139</v>
      </c>
      <c r="J130" s="4">
        <f>'RIN Values'!C130</f>
        <v>231.29999999999998</v>
      </c>
      <c r="K130" s="4">
        <f>'Fixed Credits Value'!B130</f>
        <v>100</v>
      </c>
      <c r="L130" s="4">
        <f t="shared" si="14"/>
        <v>660</v>
      </c>
      <c r="M130" s="4">
        <f>L130/'Feedstock Conversions'!B$24</f>
        <v>78.571428571428569</v>
      </c>
      <c r="O130" s="4">
        <f>'Fuel Values'!C130*100</f>
        <v>210.75</v>
      </c>
      <c r="P130" s="18">
        <f>('LCFS Values'!$E$4-AB$4)/1000000*'LCFS Values'!B130*'LCFS Values'!$G$2*100</f>
        <v>168.95483053949997</v>
      </c>
      <c r="Q130" s="4">
        <f>'RIN Values'!D130</f>
        <v>262.14</v>
      </c>
      <c r="R130" s="4">
        <f>'Fixed Credits Value'!B130</f>
        <v>100</v>
      </c>
      <c r="S130" s="4">
        <f>'Fixed Credits Value'!C130</f>
        <v>16</v>
      </c>
      <c r="T130" s="4">
        <f t="shared" si="16"/>
        <v>757.84483053949998</v>
      </c>
      <c r="U130" s="4">
        <f>T130/'Feedstock Conversions'!B$4</f>
        <v>94.61233839444445</v>
      </c>
      <c r="W130" s="4">
        <f t="shared" si="17"/>
        <v>238.31999999999994</v>
      </c>
      <c r="X130" s="4">
        <f t="shared" si="18"/>
        <v>355.74283053949995</v>
      </c>
      <c r="AE130" s="57">
        <f t="shared" ref="AE130:AE192" si="19">AE131+(AH130-AH131)</f>
        <v>61.7</v>
      </c>
      <c r="AF130" s="4">
        <f>$AH130+'Rail Costs'!L130</f>
        <v>54.748857782754762</v>
      </c>
      <c r="AG130" s="4">
        <f>$AH130+'Rail Costs'!M130</f>
        <v>55.873286674132139</v>
      </c>
      <c r="AH130" s="4">
        <v>52.5</v>
      </c>
      <c r="AI130" s="4">
        <f>$AH130+'Rail Costs'!O130</f>
        <v>53.174657334826428</v>
      </c>
      <c r="AJ130" s="4">
        <v>53.5</v>
      </c>
      <c r="AM130" s="4">
        <f>$L130-(AE130*'Feedstock Conversions'!$B$24)-'Rail Costs'!Q130</f>
        <v>137.91134328168465</v>
      </c>
      <c r="AN130" s="4">
        <f>$L130-(AF130*'Feedstock Conversions'!$B$24)-'Rail Costs'!R130</f>
        <v>196.72019976572366</v>
      </c>
      <c r="AO130" s="4">
        <f>$L130-(AG130*'Feedstock Conversions'!$B$24)-'Rail Costs'!S130</f>
        <v>187.44881219913503</v>
      </c>
      <c r="AP130" s="4">
        <f>$L130-(AH130*'Feedstock Conversions'!$B$24)-'Rail Costs'!T130</f>
        <v>215.3727078873188</v>
      </c>
      <c r="AQ130" s="4">
        <f>$L130-(AI130*'Feedstock Conversions'!$B$24)-'Rail Costs'!U130</f>
        <v>209.85657596783099</v>
      </c>
      <c r="AR130" s="4">
        <f>$L130-(AJ130*'Feedstock Conversions'!$B$24)-'Rail Costs'!V130</f>
        <v>206.24724946478253</v>
      </c>
      <c r="AT130" s="4">
        <f>$T130-(AM130-'Feedstock Conversions'!$B$4)-'Rail Costs'!Q130</f>
        <v>624.13483053950006</v>
      </c>
      <c r="AU130" s="4">
        <f>$T130-(AN130-'Feedstock Conversions'!$B$4)-'Rail Costs'!R130</f>
        <v>565.74523591463992</v>
      </c>
      <c r="AV130" s="4">
        <f>$T130-(AO130-'Feedstock Conversions'!$B$4)-'Rail Costs'!S130</f>
        <v>575.19043860220995</v>
      </c>
      <c r="AW130" s="4">
        <f>$T130-(AP130-'Feedstock Conversions'!$B$4)-'Rail Costs'!T130</f>
        <v>546.85483053949997</v>
      </c>
      <c r="AX130" s="4">
        <f>$T130-(AQ130-'Feedstock Conversions'!$B$4)-'Rail Costs'!U130</f>
        <v>552.52195215204199</v>
      </c>
      <c r="AY130" s="4">
        <f>$T130-(AR130-'Feedstock Conversions'!$B$4)-'Rail Costs'!V130</f>
        <v>555.25483053950006</v>
      </c>
      <c r="BH130">
        <f t="shared" ref="BH130:BH193" si="20">WEEKNUM(A130)</f>
        <v>25</v>
      </c>
      <c r="BI130">
        <f t="shared" ref="BI130:BI193" si="21">YEAR(A130)</f>
        <v>2021</v>
      </c>
      <c r="BJ130">
        <f t="shared" si="15"/>
        <v>6</v>
      </c>
    </row>
    <row r="131" spans="1:62" x14ac:dyDescent="0.2">
      <c r="A131" s="11">
        <v>44372</v>
      </c>
      <c r="B131" s="4">
        <v>51</v>
      </c>
      <c r="C131" s="18">
        <f>UCO!B131</f>
        <v>51</v>
      </c>
      <c r="E131" s="4">
        <f>UCO!C131*'Feedstock Conversions'!B$24</f>
        <v>428.40000000000003</v>
      </c>
      <c r="F131" s="4">
        <f>UCO!C131*'Feedstock Conversions'!B$4</f>
        <v>408.51</v>
      </c>
      <c r="H131" s="4">
        <f>'Fuel Values'!B131-UCO!I131-UCO!J131-UCO!K131</f>
        <v>111.97216667522002</v>
      </c>
      <c r="I131" s="18">
        <f>('LCFS Values'!$E$4-$AA$4)/1000000*'LCFS Values'!B131*'LCFS Values'!$G$2*100</f>
        <v>178.62783332478</v>
      </c>
      <c r="J131" s="4">
        <f>'RIN Values'!C131</f>
        <v>251.39999999999998</v>
      </c>
      <c r="K131" s="4">
        <f>'Fixed Credits Value'!B131</f>
        <v>100</v>
      </c>
      <c r="L131" s="4">
        <f t="shared" ref="L131:L194" si="22">K131+J131+I131+H131</f>
        <v>642</v>
      </c>
      <c r="M131" s="4">
        <f>L131/'Feedstock Conversions'!B$24</f>
        <v>76.428571428571431</v>
      </c>
      <c r="O131" s="4">
        <f>'Fuel Values'!C131*100</f>
        <v>215.98000000000002</v>
      </c>
      <c r="P131" s="18">
        <f>('LCFS Values'!$E$4-AB$4)/1000000*'LCFS Values'!B131*'LCFS Values'!$G$2*100</f>
        <v>167.56517817900001</v>
      </c>
      <c r="Q131" s="4">
        <f>'RIN Values'!D131</f>
        <v>284.91999999999996</v>
      </c>
      <c r="R131" s="4">
        <f>'Fixed Credits Value'!B131</f>
        <v>100</v>
      </c>
      <c r="S131" s="4">
        <f>'Fixed Credits Value'!C131</f>
        <v>16</v>
      </c>
      <c r="T131" s="4">
        <f t="shared" si="16"/>
        <v>784.46517817899996</v>
      </c>
      <c r="U131" s="4">
        <f>T131/'Feedstock Conversions'!B$4</f>
        <v>97.935727612858926</v>
      </c>
      <c r="W131" s="4">
        <f t="shared" si="17"/>
        <v>213.59999999999997</v>
      </c>
      <c r="X131" s="4">
        <f t="shared" si="18"/>
        <v>375.95517817899997</v>
      </c>
      <c r="AE131" s="57">
        <f t="shared" si="19"/>
        <v>61.7</v>
      </c>
      <c r="AF131" s="4">
        <f>$AH131+'Rail Costs'!L131</f>
        <v>54.748857782754762</v>
      </c>
      <c r="AG131" s="4">
        <f>$AH131+'Rail Costs'!M131</f>
        <v>55.873286674132139</v>
      </c>
      <c r="AH131" s="4">
        <v>52.5</v>
      </c>
      <c r="AI131" s="4">
        <f>$AH131+'Rail Costs'!O131</f>
        <v>53.174657334826428</v>
      </c>
      <c r="AJ131" s="4">
        <v>53.5</v>
      </c>
      <c r="AM131" s="4">
        <f>$L131-(AE131*'Feedstock Conversions'!$B$24)-'Rail Costs'!Q131</f>
        <v>119.91134328168465</v>
      </c>
      <c r="AN131" s="4">
        <f>$L131-(AF131*'Feedstock Conversions'!$B$24)-'Rail Costs'!R131</f>
        <v>178.72019976572366</v>
      </c>
      <c r="AO131" s="4">
        <f>$L131-(AG131*'Feedstock Conversions'!$B$24)-'Rail Costs'!S131</f>
        <v>169.44881219913503</v>
      </c>
      <c r="AP131" s="4">
        <f>$L131-(AH131*'Feedstock Conversions'!$B$24)-'Rail Costs'!T131</f>
        <v>197.3727078873188</v>
      </c>
      <c r="AQ131" s="4">
        <f>$L131-(AI131*'Feedstock Conversions'!$B$24)-'Rail Costs'!U131</f>
        <v>191.85657596783099</v>
      </c>
      <c r="AR131" s="4">
        <f>$L131-(AJ131*'Feedstock Conversions'!$B$24)-'Rail Costs'!V131</f>
        <v>188.24724946478253</v>
      </c>
      <c r="AT131" s="4">
        <f>$T131-(AM131-'Feedstock Conversions'!$B$4)-'Rail Costs'!Q131</f>
        <v>668.75517817900004</v>
      </c>
      <c r="AU131" s="4">
        <f>$T131-(AN131-'Feedstock Conversions'!$B$4)-'Rail Costs'!R131</f>
        <v>610.3655835541399</v>
      </c>
      <c r="AV131" s="4">
        <f>$T131-(AO131-'Feedstock Conversions'!$B$4)-'Rail Costs'!S131</f>
        <v>619.81078624171005</v>
      </c>
      <c r="AW131" s="4">
        <f>$T131-(AP131-'Feedstock Conversions'!$B$4)-'Rail Costs'!T131</f>
        <v>591.47517817899995</v>
      </c>
      <c r="AX131" s="4">
        <f>$T131-(AQ131-'Feedstock Conversions'!$B$4)-'Rail Costs'!U131</f>
        <v>597.14229979154197</v>
      </c>
      <c r="AY131" s="4">
        <f>$T131-(AR131-'Feedstock Conversions'!$B$4)-'Rail Costs'!V131</f>
        <v>599.87517817900005</v>
      </c>
      <c r="BH131">
        <f t="shared" si="20"/>
        <v>26</v>
      </c>
      <c r="BI131">
        <f t="shared" si="21"/>
        <v>2021</v>
      </c>
      <c r="BJ131">
        <f t="shared" ref="BJ131:BJ194" si="23">MONTH(A131)</f>
        <v>6</v>
      </c>
    </row>
    <row r="132" spans="1:62" x14ac:dyDescent="0.2">
      <c r="A132" s="11">
        <v>44379</v>
      </c>
      <c r="B132" s="4">
        <v>51</v>
      </c>
      <c r="C132" s="18">
        <f>UCO!B132</f>
        <v>51</v>
      </c>
      <c r="E132" s="4">
        <f>UCO!C132*'Feedstock Conversions'!B$24</f>
        <v>428.40000000000003</v>
      </c>
      <c r="F132" s="4">
        <f>UCO!C132*'Feedstock Conversions'!B$4</f>
        <v>408.51</v>
      </c>
      <c r="H132" s="4">
        <f>'Fuel Values'!B132-UCO!I132-UCO!J132-UCO!K132</f>
        <v>104.68783120153995</v>
      </c>
      <c r="I132" s="18">
        <f>('LCFS Values'!$E$4-$AA$4)/1000000*'LCFS Values'!B132*'LCFS Values'!$G$2*100</f>
        <v>175.18716879846005</v>
      </c>
      <c r="J132" s="4">
        <f>'RIN Values'!C132</f>
        <v>250.125</v>
      </c>
      <c r="K132" s="4">
        <f>'Fixed Credits Value'!B132</f>
        <v>100</v>
      </c>
      <c r="L132" s="4">
        <f t="shared" si="22"/>
        <v>630</v>
      </c>
      <c r="M132" s="4">
        <f>L132/'Feedstock Conversions'!B$24</f>
        <v>75</v>
      </c>
      <c r="O132" s="4">
        <f>'Fuel Values'!C132*100</f>
        <v>213.28</v>
      </c>
      <c r="P132" s="18">
        <f>('LCFS Values'!$E$4-AB$4)/1000000*'LCFS Values'!B132*'LCFS Values'!$G$2*100</f>
        <v>164.33759850299998</v>
      </c>
      <c r="Q132" s="4">
        <f>'RIN Values'!D132</f>
        <v>283.47499999999997</v>
      </c>
      <c r="R132" s="4">
        <f>'Fixed Credits Value'!B132</f>
        <v>100</v>
      </c>
      <c r="S132" s="4">
        <f>'Fixed Credits Value'!C132</f>
        <v>16</v>
      </c>
      <c r="T132" s="4">
        <f t="shared" si="16"/>
        <v>777.09259850299986</v>
      </c>
      <c r="U132" s="4">
        <f>T132/'Feedstock Conversions'!B$4</f>
        <v>97.01530568077402</v>
      </c>
      <c r="W132" s="4">
        <f t="shared" si="17"/>
        <v>201.59999999999997</v>
      </c>
      <c r="X132" s="4">
        <f t="shared" si="18"/>
        <v>368.58259850299987</v>
      </c>
      <c r="AE132" s="57">
        <f t="shared" si="19"/>
        <v>61.7</v>
      </c>
      <c r="AF132" s="4">
        <f>$AH132+'Rail Costs'!L132</f>
        <v>54.827334826427773</v>
      </c>
      <c r="AG132" s="4">
        <f>$AH132+'Rail Costs'!M132</f>
        <v>55.991002239641659</v>
      </c>
      <c r="AH132" s="4">
        <v>52.5</v>
      </c>
      <c r="AI132" s="4">
        <f>$AH132+'Rail Costs'!O132</f>
        <v>53.198200447928329</v>
      </c>
      <c r="AJ132" s="4">
        <v>53.5</v>
      </c>
      <c r="AM132" s="4">
        <f>$L132-(AE132*'Feedstock Conversions'!$B$24)-'Rail Costs'!Q132</f>
        <v>107.77843486839556</v>
      </c>
      <c r="AN132" s="4">
        <f>$L132-(AF132*'Feedstock Conversions'!$B$24)-'Rail Costs'!R132</f>
        <v>165.94271491567258</v>
      </c>
      <c r="AO132" s="4">
        <f>$L132-(AG132*'Feedstock Conversions'!$B$24)-'Rail Costs'!S132</f>
        <v>156.34778928787256</v>
      </c>
      <c r="AP132" s="4">
        <f>$L132-(AH132*'Feedstock Conversions'!$B$24)-'Rail Costs'!T132</f>
        <v>185.24612844609109</v>
      </c>
      <c r="AQ132" s="4">
        <f>$L132-(AI132*'Feedstock Conversions'!$B$24)-'Rail Costs'!U132</f>
        <v>179.53750337346963</v>
      </c>
      <c r="AR132" s="4">
        <f>$L132-(AJ132*'Feedstock Conversions'!$B$24)-'Rail Costs'!V132</f>
        <v>176.09535413530926</v>
      </c>
      <c r="AT132" s="4">
        <f>$T132-(AM132-'Feedstock Conversions'!$B$4)-'Rail Costs'!Q132</f>
        <v>673.38259850299994</v>
      </c>
      <c r="AU132" s="4">
        <f>$T132-(AN132-'Feedstock Conversions'!$B$4)-'Rail Costs'!R132</f>
        <v>615.65221104499312</v>
      </c>
      <c r="AV132" s="4">
        <f>$T132-(AO132-'Feedstock Conversions'!$B$4)-'Rail Costs'!S132</f>
        <v>625.42701731598993</v>
      </c>
      <c r="AW132" s="4">
        <f>$T132-(AP132-'Feedstock Conversions'!$B$4)-'Rail Costs'!T132</f>
        <v>596.10259850299985</v>
      </c>
      <c r="AX132" s="4">
        <f>$T132-(AQ132-'Feedstock Conversions'!$B$4)-'Rail Costs'!U132</f>
        <v>601.96748226559771</v>
      </c>
      <c r="AY132" s="4">
        <f>$T132-(AR132-'Feedstock Conversions'!$B$4)-'Rail Costs'!V132</f>
        <v>604.50259850299994</v>
      </c>
      <c r="BH132">
        <f t="shared" si="20"/>
        <v>27</v>
      </c>
      <c r="BI132">
        <f t="shared" si="21"/>
        <v>2021</v>
      </c>
      <c r="BJ132">
        <f t="shared" si="23"/>
        <v>7</v>
      </c>
    </row>
    <row r="133" spans="1:62" x14ac:dyDescent="0.2">
      <c r="A133" s="11">
        <v>44386</v>
      </c>
      <c r="B133" s="4">
        <v>51</v>
      </c>
      <c r="C133" s="18">
        <f>UCO!B133</f>
        <v>51</v>
      </c>
      <c r="E133" s="4">
        <f>UCO!C133*'Feedstock Conversions'!B$24</f>
        <v>428.40000000000003</v>
      </c>
      <c r="F133" s="4">
        <f>UCO!C133*'Feedstock Conversions'!B$4</f>
        <v>408.51</v>
      </c>
      <c r="H133" s="4">
        <f>'Fuel Values'!B133-UCO!I133-UCO!J133-UCO!K133</f>
        <v>120.22589375709998</v>
      </c>
      <c r="I133" s="18">
        <f>('LCFS Values'!$E$4-$AA$4)/1000000*'LCFS Values'!B133*'LCFS Values'!$G$2*100</f>
        <v>171.55535624290002</v>
      </c>
      <c r="J133" s="4">
        <f>'RIN Values'!C133</f>
        <v>238.21875</v>
      </c>
      <c r="K133" s="4">
        <f>'Fixed Credits Value'!B133</f>
        <v>100</v>
      </c>
      <c r="L133" s="4">
        <f t="shared" si="22"/>
        <v>630</v>
      </c>
      <c r="M133" s="4">
        <f>L133/'Feedstock Conversions'!B$24</f>
        <v>75</v>
      </c>
      <c r="O133" s="4">
        <f>'Fuel Values'!C133*100</f>
        <v>212.74</v>
      </c>
      <c r="P133" s="18">
        <f>('LCFS Values'!$E$4-AB$4)/1000000*'LCFS Values'!B133*'LCFS Values'!$G$2*100</f>
        <v>160.930708845</v>
      </c>
      <c r="Q133" s="4">
        <f>'RIN Values'!D133</f>
        <v>269.98124999999999</v>
      </c>
      <c r="R133" s="4">
        <f>'Fixed Credits Value'!B133</f>
        <v>100</v>
      </c>
      <c r="S133" s="4">
        <f>'Fixed Credits Value'!C133</f>
        <v>16</v>
      </c>
      <c r="T133" s="4">
        <f t="shared" si="16"/>
        <v>759.65195884499997</v>
      </c>
      <c r="U133" s="4">
        <f>T133/'Feedstock Conversions'!B$4</f>
        <v>94.837947421348318</v>
      </c>
      <c r="W133" s="4">
        <f t="shared" si="17"/>
        <v>201.59999999999997</v>
      </c>
      <c r="X133" s="4">
        <f t="shared" si="18"/>
        <v>351.14195884499998</v>
      </c>
      <c r="AE133" s="57">
        <f t="shared" si="19"/>
        <v>61.7</v>
      </c>
      <c r="AF133" s="4">
        <f>$AH133+'Rail Costs'!L133</f>
        <v>54.827334826427773</v>
      </c>
      <c r="AG133" s="4">
        <f>$AH133+'Rail Costs'!M133</f>
        <v>55.991002239641659</v>
      </c>
      <c r="AH133" s="4">
        <v>52.5</v>
      </c>
      <c r="AI133" s="4">
        <f>$AH133+'Rail Costs'!O133</f>
        <v>53.198200447928329</v>
      </c>
      <c r="AJ133" s="4">
        <v>53.5</v>
      </c>
      <c r="AM133" s="4">
        <f>$L133-(AE133*'Feedstock Conversions'!$B$24)-'Rail Costs'!Q133</f>
        <v>107.77843486839556</v>
      </c>
      <c r="AN133" s="4">
        <f>$L133-(AF133*'Feedstock Conversions'!$B$24)-'Rail Costs'!R133</f>
        <v>165.94271491567258</v>
      </c>
      <c r="AO133" s="4">
        <f>$L133-(AG133*'Feedstock Conversions'!$B$24)-'Rail Costs'!S133</f>
        <v>156.34778928787256</v>
      </c>
      <c r="AP133" s="4">
        <f>$L133-(AH133*'Feedstock Conversions'!$B$24)-'Rail Costs'!T133</f>
        <v>185.24612844609109</v>
      </c>
      <c r="AQ133" s="4">
        <f>$L133-(AI133*'Feedstock Conversions'!$B$24)-'Rail Costs'!U133</f>
        <v>179.53750337346963</v>
      </c>
      <c r="AR133" s="4">
        <f>$L133-(AJ133*'Feedstock Conversions'!$B$24)-'Rail Costs'!V133</f>
        <v>176.09535413530926</v>
      </c>
      <c r="AT133" s="4">
        <f>$T133-(AM133-'Feedstock Conversions'!$B$4)-'Rail Costs'!Q133</f>
        <v>655.94195884500016</v>
      </c>
      <c r="AU133" s="4">
        <f>$T133-(AN133-'Feedstock Conversions'!$B$4)-'Rail Costs'!R133</f>
        <v>598.21157138699323</v>
      </c>
      <c r="AV133" s="4">
        <f>$T133-(AO133-'Feedstock Conversions'!$B$4)-'Rail Costs'!S133</f>
        <v>607.98637765798992</v>
      </c>
      <c r="AW133" s="4">
        <f>$T133-(AP133-'Feedstock Conversions'!$B$4)-'Rail Costs'!T133</f>
        <v>578.66195884499996</v>
      </c>
      <c r="AX133" s="4">
        <f>$T133-(AQ133-'Feedstock Conversions'!$B$4)-'Rail Costs'!U133</f>
        <v>584.52684260759793</v>
      </c>
      <c r="AY133" s="4">
        <f>$T133-(AR133-'Feedstock Conversions'!$B$4)-'Rail Costs'!V133</f>
        <v>587.06195884499994</v>
      </c>
      <c r="BH133">
        <f t="shared" si="20"/>
        <v>28</v>
      </c>
      <c r="BI133">
        <f t="shared" si="21"/>
        <v>2021</v>
      </c>
      <c r="BJ133">
        <f t="shared" si="23"/>
        <v>7</v>
      </c>
    </row>
    <row r="134" spans="1:62" x14ac:dyDescent="0.2">
      <c r="A134" s="11">
        <v>44393</v>
      </c>
      <c r="B134" s="4">
        <v>51</v>
      </c>
      <c r="C134" s="18">
        <f>UCO!B134</f>
        <v>51</v>
      </c>
      <c r="E134" s="4">
        <f>UCO!C134*'Feedstock Conversions'!B$24</f>
        <v>428.40000000000003</v>
      </c>
      <c r="F134" s="4">
        <f>UCO!C134*'Feedstock Conversions'!B$4</f>
        <v>408.51</v>
      </c>
      <c r="H134" s="4">
        <f>'Fuel Values'!B134-UCO!I134-UCO!J134-UCO!K134</f>
        <v>123.16629018108003</v>
      </c>
      <c r="I134" s="18">
        <f>('LCFS Values'!$E$4-$AA$4)/1000000*'LCFS Values'!B134*'LCFS Values'!$G$2*100</f>
        <v>168.78370981891999</v>
      </c>
      <c r="J134" s="4">
        <f>'RIN Values'!C134</f>
        <v>244.04999999999998</v>
      </c>
      <c r="K134" s="4">
        <f>'Fixed Credits Value'!B134</f>
        <v>100</v>
      </c>
      <c r="L134" s="4">
        <f t="shared" si="22"/>
        <v>636</v>
      </c>
      <c r="M134" s="4">
        <f>L134/'Feedstock Conversions'!B$24</f>
        <v>75.714285714285708</v>
      </c>
      <c r="O134" s="4">
        <f>'Fuel Values'!C134*100</f>
        <v>215.07</v>
      </c>
      <c r="P134" s="18">
        <f>('LCFS Values'!$E$4-AB$4)/1000000*'LCFS Values'!B134*'LCFS Values'!$G$2*100</f>
        <v>158.33071410599999</v>
      </c>
      <c r="Q134" s="4">
        <f>'RIN Values'!D134</f>
        <v>276.58999999999997</v>
      </c>
      <c r="R134" s="4">
        <f>'Fixed Credits Value'!B134</f>
        <v>100</v>
      </c>
      <c r="S134" s="4">
        <f>'Fixed Credits Value'!C134</f>
        <v>16</v>
      </c>
      <c r="T134" s="4">
        <f t="shared" si="16"/>
        <v>765.99071410600004</v>
      </c>
      <c r="U134" s="4">
        <f>T134/'Feedstock Conversions'!B$4</f>
        <v>95.629302634956318</v>
      </c>
      <c r="W134" s="4">
        <f t="shared" si="17"/>
        <v>207.59999999999997</v>
      </c>
      <c r="X134" s="4">
        <f t="shared" si="18"/>
        <v>357.48071410600005</v>
      </c>
      <c r="AE134" s="57">
        <f t="shared" si="19"/>
        <v>61.7</v>
      </c>
      <c r="AF134" s="4">
        <f>$AH134+'Rail Costs'!L134</f>
        <v>54.827334826427773</v>
      </c>
      <c r="AG134" s="4">
        <f>$AH134+'Rail Costs'!M134</f>
        <v>55.991002239641659</v>
      </c>
      <c r="AH134" s="4">
        <v>52.5</v>
      </c>
      <c r="AI134" s="4">
        <f>$AH134+'Rail Costs'!O134</f>
        <v>53.198200447928329</v>
      </c>
      <c r="AJ134" s="4">
        <v>53.5</v>
      </c>
      <c r="AM134" s="4">
        <f>$L134-(AE134*'Feedstock Conversions'!$B$24)-'Rail Costs'!Q134</f>
        <v>113.77843486839556</v>
      </c>
      <c r="AN134" s="4">
        <f>$L134-(AF134*'Feedstock Conversions'!$B$24)-'Rail Costs'!R134</f>
        <v>171.94271491567258</v>
      </c>
      <c r="AO134" s="4">
        <f>$L134-(AG134*'Feedstock Conversions'!$B$24)-'Rail Costs'!S134</f>
        <v>162.34778928787256</v>
      </c>
      <c r="AP134" s="4">
        <f>$L134-(AH134*'Feedstock Conversions'!$B$24)-'Rail Costs'!T134</f>
        <v>191.24612844609109</v>
      </c>
      <c r="AQ134" s="4">
        <f>$L134-(AI134*'Feedstock Conversions'!$B$24)-'Rail Costs'!U134</f>
        <v>185.53750337346963</v>
      </c>
      <c r="AR134" s="4">
        <f>$L134-(AJ134*'Feedstock Conversions'!$B$24)-'Rail Costs'!V134</f>
        <v>182.09535413530926</v>
      </c>
      <c r="AT134" s="4">
        <f>$T134-(AM134-'Feedstock Conversions'!$B$4)-'Rail Costs'!Q134</f>
        <v>656.28071410600012</v>
      </c>
      <c r="AU134" s="4">
        <f>$T134-(AN134-'Feedstock Conversions'!$B$4)-'Rail Costs'!R134</f>
        <v>598.5503266479933</v>
      </c>
      <c r="AV134" s="4">
        <f>$T134-(AO134-'Feedstock Conversions'!$B$4)-'Rail Costs'!S134</f>
        <v>608.32513291899011</v>
      </c>
      <c r="AW134" s="4">
        <f>$T134-(AP134-'Feedstock Conversions'!$B$4)-'Rail Costs'!T134</f>
        <v>579.00071410600003</v>
      </c>
      <c r="AX134" s="4">
        <f>$T134-(AQ134-'Feedstock Conversions'!$B$4)-'Rail Costs'!U134</f>
        <v>584.86559786859789</v>
      </c>
      <c r="AY134" s="4">
        <f>$T134-(AR134-'Feedstock Conversions'!$B$4)-'Rail Costs'!V134</f>
        <v>587.40071410600012</v>
      </c>
      <c r="BH134">
        <f t="shared" si="20"/>
        <v>29</v>
      </c>
      <c r="BI134">
        <f t="shared" si="21"/>
        <v>2021</v>
      </c>
      <c r="BJ134">
        <f t="shared" si="23"/>
        <v>7</v>
      </c>
    </row>
    <row r="135" spans="1:62" x14ac:dyDescent="0.2">
      <c r="A135" s="11">
        <v>44400</v>
      </c>
      <c r="B135" s="4">
        <v>51.8</v>
      </c>
      <c r="C135" s="18">
        <f>UCO!B135</f>
        <v>51.8</v>
      </c>
      <c r="E135" s="4">
        <f>UCO!C135*'Feedstock Conversions'!B$24</f>
        <v>435.12</v>
      </c>
      <c r="F135" s="4">
        <f>UCO!C135*'Feedstock Conversions'!B$4</f>
        <v>414.91799999999995</v>
      </c>
      <c r="H135" s="4">
        <f>'Fuel Values'!B135-UCO!I135-UCO!J135-UCO!K135</f>
        <v>123.09906974247997</v>
      </c>
      <c r="I135" s="18">
        <f>('LCFS Values'!$E$4-$AA$4)/1000000*'LCFS Values'!B135*'LCFS Values'!$G$2*100</f>
        <v>171.65093025752</v>
      </c>
      <c r="J135" s="4">
        <f>'RIN Values'!C135</f>
        <v>245.25</v>
      </c>
      <c r="K135" s="4">
        <f>'Fixed Credits Value'!B135</f>
        <v>100</v>
      </c>
      <c r="L135" s="4">
        <f t="shared" si="22"/>
        <v>640</v>
      </c>
      <c r="M135" s="4">
        <f>L135/'Feedstock Conversions'!B$24</f>
        <v>76.19047619047619</v>
      </c>
      <c r="O135" s="4">
        <f>'Fuel Values'!C135*100</f>
        <v>199.52</v>
      </c>
      <c r="P135" s="18">
        <f>('LCFS Values'!$E$4-AB$4)/1000000*'LCFS Values'!B135*'LCFS Values'!$G$2*100</f>
        <v>161.02036383599997</v>
      </c>
      <c r="Q135" s="4">
        <f>'RIN Values'!D135</f>
        <v>277.95</v>
      </c>
      <c r="R135" s="4">
        <f>'Fixed Credits Value'!B135</f>
        <v>100</v>
      </c>
      <c r="S135" s="4">
        <f>'Fixed Credits Value'!C135</f>
        <v>16</v>
      </c>
      <c r="T135" s="4">
        <f t="shared" si="16"/>
        <v>754.49036383599991</v>
      </c>
      <c r="U135" s="4">
        <f>T135/'Feedstock Conversions'!B$4</f>
        <v>94.193553537578026</v>
      </c>
      <c r="W135" s="4">
        <f t="shared" si="17"/>
        <v>204.88</v>
      </c>
      <c r="X135" s="4">
        <f t="shared" si="18"/>
        <v>339.57236383599997</v>
      </c>
      <c r="AE135" s="57">
        <f t="shared" si="19"/>
        <v>61.7</v>
      </c>
      <c r="AF135" s="4">
        <f>$AH135+'Rail Costs'!L135</f>
        <v>54.827334826427773</v>
      </c>
      <c r="AG135" s="4">
        <f>$AH135+'Rail Costs'!M135</f>
        <v>55.991002239641659</v>
      </c>
      <c r="AH135" s="4">
        <v>52.5</v>
      </c>
      <c r="AI135" s="4">
        <f>$AH135+'Rail Costs'!O135</f>
        <v>53.198200447928329</v>
      </c>
      <c r="AJ135" s="4">
        <v>53.5</v>
      </c>
      <c r="AM135" s="4">
        <f>$L135-(AE135*'Feedstock Conversions'!$B$24)-'Rail Costs'!Q135</f>
        <v>117.77843486839556</v>
      </c>
      <c r="AN135" s="4">
        <f>$L135-(AF135*'Feedstock Conversions'!$B$24)-'Rail Costs'!R135</f>
        <v>175.94271491567258</v>
      </c>
      <c r="AO135" s="4">
        <f>$L135-(AG135*'Feedstock Conversions'!$B$24)-'Rail Costs'!S135</f>
        <v>166.34778928787256</v>
      </c>
      <c r="AP135" s="4">
        <f>$L135-(AH135*'Feedstock Conversions'!$B$24)-'Rail Costs'!T135</f>
        <v>195.24612844609109</v>
      </c>
      <c r="AQ135" s="4">
        <f>$L135-(AI135*'Feedstock Conversions'!$B$24)-'Rail Costs'!U135</f>
        <v>189.53750337346963</v>
      </c>
      <c r="AR135" s="4">
        <f>$L135-(AJ135*'Feedstock Conversions'!$B$24)-'Rail Costs'!V135</f>
        <v>186.09535413530926</v>
      </c>
      <c r="AT135" s="4">
        <f>$T135-(AM135-'Feedstock Conversions'!$B$4)-'Rail Costs'!Q135</f>
        <v>640.78036383599999</v>
      </c>
      <c r="AU135" s="4">
        <f>$T135-(AN135-'Feedstock Conversions'!$B$4)-'Rail Costs'!R135</f>
        <v>583.04997637799318</v>
      </c>
      <c r="AV135" s="4">
        <f>$T135-(AO135-'Feedstock Conversions'!$B$4)-'Rail Costs'!S135</f>
        <v>592.82478264898998</v>
      </c>
      <c r="AW135" s="4">
        <f>$T135-(AP135-'Feedstock Conversions'!$B$4)-'Rail Costs'!T135</f>
        <v>563.50036383599991</v>
      </c>
      <c r="AX135" s="4">
        <f>$T135-(AQ135-'Feedstock Conversions'!$B$4)-'Rail Costs'!U135</f>
        <v>569.36524759859776</v>
      </c>
      <c r="AY135" s="4">
        <f>$T135-(AR135-'Feedstock Conversions'!$B$4)-'Rail Costs'!V135</f>
        <v>571.900363836</v>
      </c>
      <c r="BH135">
        <f t="shared" si="20"/>
        <v>30</v>
      </c>
      <c r="BI135">
        <f t="shared" si="21"/>
        <v>2021</v>
      </c>
      <c r="BJ135">
        <f t="shared" si="23"/>
        <v>7</v>
      </c>
    </row>
    <row r="136" spans="1:62" x14ac:dyDescent="0.2">
      <c r="A136" s="11">
        <v>44407</v>
      </c>
      <c r="B136" s="4">
        <v>54.2</v>
      </c>
      <c r="C136" s="18">
        <f>UCO!B136</f>
        <v>54.2</v>
      </c>
      <c r="E136" s="4">
        <f>UCO!C136*'Feedstock Conversions'!B$24</f>
        <v>455.28000000000003</v>
      </c>
      <c r="F136" s="4">
        <f>UCO!C136*'Feedstock Conversions'!B$4</f>
        <v>434.142</v>
      </c>
      <c r="H136" s="4">
        <f>'Fuel Values'!B136-UCO!I136-UCO!J136-UCO!K136</f>
        <v>104.60660755241997</v>
      </c>
      <c r="I136" s="18">
        <f>('LCFS Values'!$E$4-$AA$4)/1000000*'LCFS Values'!B136*'LCFS Values'!$G$2*100</f>
        <v>172.89339244758003</v>
      </c>
      <c r="J136" s="4">
        <f>'RIN Values'!C136</f>
        <v>262.5</v>
      </c>
      <c r="K136" s="4">
        <f>'Fixed Credits Value'!B136</f>
        <v>100</v>
      </c>
      <c r="L136" s="4">
        <f t="shared" si="22"/>
        <v>640</v>
      </c>
      <c r="M136" s="4">
        <f>L136/'Feedstock Conversions'!B$24</f>
        <v>76.19047619047619</v>
      </c>
      <c r="O136" s="4">
        <f>'Fuel Values'!C136*100</f>
        <v>217.79000000000002</v>
      </c>
      <c r="P136" s="18">
        <f>('LCFS Values'!$E$4-AB$4)/1000000*'LCFS Values'!B136*'LCFS Values'!$G$2*100</f>
        <v>162.18587871899999</v>
      </c>
      <c r="Q136" s="4">
        <f>'RIN Values'!D136</f>
        <v>297.5</v>
      </c>
      <c r="R136" s="4">
        <f>'Fixed Credits Value'!B136</f>
        <v>100</v>
      </c>
      <c r="S136" s="4">
        <f>'Fixed Credits Value'!C136</f>
        <v>16</v>
      </c>
      <c r="T136" s="4">
        <f t="shared" si="16"/>
        <v>793.47587871900009</v>
      </c>
      <c r="U136" s="4">
        <f>T136/'Feedstock Conversions'!B$4</f>
        <v>99.060659016104879</v>
      </c>
      <c r="W136" s="4">
        <f t="shared" si="17"/>
        <v>184.71999999999997</v>
      </c>
      <c r="X136" s="4">
        <f t="shared" si="18"/>
        <v>359.3338787190001</v>
      </c>
      <c r="AE136" s="57">
        <f t="shared" si="19"/>
        <v>61.7</v>
      </c>
      <c r="AF136" s="4">
        <f>$AH136+'Rail Costs'!L136</f>
        <v>54.827334826427773</v>
      </c>
      <c r="AG136" s="4">
        <f>$AH136+'Rail Costs'!M136</f>
        <v>55.991002239641659</v>
      </c>
      <c r="AH136" s="4">
        <v>52.5</v>
      </c>
      <c r="AI136" s="4">
        <f>$AH136+'Rail Costs'!O136</f>
        <v>53.198200447928329</v>
      </c>
      <c r="AJ136" s="4">
        <v>57.9</v>
      </c>
      <c r="AM136" s="4">
        <f>$L136-(AE136*'Feedstock Conversions'!$B$24)-'Rail Costs'!Q136</f>
        <v>117.77843486839556</v>
      </c>
      <c r="AN136" s="4">
        <f>$L136-(AF136*'Feedstock Conversions'!$B$24)-'Rail Costs'!R136</f>
        <v>175.94271491567258</v>
      </c>
      <c r="AO136" s="4">
        <f>$L136-(AG136*'Feedstock Conversions'!$B$24)-'Rail Costs'!S136</f>
        <v>166.34778928787256</v>
      </c>
      <c r="AP136" s="4">
        <f>$L136-(AH136*'Feedstock Conversions'!$B$24)-'Rail Costs'!T136</f>
        <v>195.24612844609109</v>
      </c>
      <c r="AQ136" s="4">
        <f>$L136-(AI136*'Feedstock Conversions'!$B$24)-'Rail Costs'!U136</f>
        <v>189.53750337346963</v>
      </c>
      <c r="AR136" s="4">
        <f>$L136-(AJ136*'Feedstock Conversions'!$B$24)-'Rail Costs'!V136</f>
        <v>149.13535413530929</v>
      </c>
      <c r="AT136" s="4">
        <f>$T136-(AM136-'Feedstock Conversions'!$B$4)-'Rail Costs'!Q136</f>
        <v>679.76587871900017</v>
      </c>
      <c r="AU136" s="4">
        <f>$T136-(AN136-'Feedstock Conversions'!$B$4)-'Rail Costs'!R136</f>
        <v>622.03549126099335</v>
      </c>
      <c r="AV136" s="4">
        <f>$T136-(AO136-'Feedstock Conversions'!$B$4)-'Rail Costs'!S136</f>
        <v>631.81029753199016</v>
      </c>
      <c r="AW136" s="4">
        <f>$T136-(AP136-'Feedstock Conversions'!$B$4)-'Rail Costs'!T136</f>
        <v>602.48587871900008</v>
      </c>
      <c r="AX136" s="4">
        <f>$T136-(AQ136-'Feedstock Conversions'!$B$4)-'Rail Costs'!U136</f>
        <v>608.35076248159794</v>
      </c>
      <c r="AY136" s="4">
        <f>$T136-(AR136-'Feedstock Conversions'!$B$4)-'Rail Costs'!V136</f>
        <v>647.8458787190001</v>
      </c>
      <c r="BH136">
        <f t="shared" si="20"/>
        <v>31</v>
      </c>
      <c r="BI136">
        <f t="shared" si="21"/>
        <v>2021</v>
      </c>
      <c r="BJ136">
        <f t="shared" si="23"/>
        <v>7</v>
      </c>
    </row>
    <row r="137" spans="1:62" x14ac:dyDescent="0.2">
      <c r="A137" s="11">
        <v>44414</v>
      </c>
      <c r="B137" s="4">
        <v>56</v>
      </c>
      <c r="C137" s="18">
        <f>UCO!B137</f>
        <v>56</v>
      </c>
      <c r="E137" s="4">
        <f>UCO!C137*'Feedstock Conversions'!B$24</f>
        <v>470.40000000000003</v>
      </c>
      <c r="F137" s="4">
        <f>UCO!C137*'Feedstock Conversions'!B$4</f>
        <v>448.56</v>
      </c>
      <c r="H137" s="4">
        <f>'Fuel Values'!B137-UCO!I137-UCO!J137-UCO!K137</f>
        <v>95.406849303879937</v>
      </c>
      <c r="I137" s="18">
        <f>('LCFS Values'!$E$4-$AA$4)/1000000*'LCFS Values'!B137*'LCFS Values'!$G$2*100</f>
        <v>174.51815069612002</v>
      </c>
      <c r="J137" s="4">
        <f>'RIN Values'!C137</f>
        <v>270.07500000000005</v>
      </c>
      <c r="K137" s="4">
        <f>'Fixed Credits Value'!B137</f>
        <v>100</v>
      </c>
      <c r="L137" s="4">
        <f t="shared" si="22"/>
        <v>640</v>
      </c>
      <c r="M137" s="4">
        <f>L137/'Feedstock Conversions'!B$24</f>
        <v>76.19047619047619</v>
      </c>
      <c r="O137" s="4">
        <f>'Fuel Values'!C137*100</f>
        <v>211.54000000000002</v>
      </c>
      <c r="P137" s="18">
        <f>('LCFS Values'!$E$4-AB$4)/1000000*'LCFS Values'!B137*'LCFS Values'!$G$2*100</f>
        <v>163.71001356599999</v>
      </c>
      <c r="Q137" s="4">
        <f>'RIN Values'!D137</f>
        <v>306.08500000000004</v>
      </c>
      <c r="R137" s="4">
        <f>'Fixed Credits Value'!B137</f>
        <v>100</v>
      </c>
      <c r="S137" s="4">
        <f>'Fixed Credits Value'!C137</f>
        <v>16</v>
      </c>
      <c r="T137" s="4">
        <f t="shared" si="16"/>
        <v>797.33501356600004</v>
      </c>
      <c r="U137" s="4">
        <f>T137/'Feedstock Conversions'!B$4</f>
        <v>99.542448634956315</v>
      </c>
      <c r="W137" s="4">
        <f t="shared" si="17"/>
        <v>169.59999999999997</v>
      </c>
      <c r="X137" s="4">
        <f t="shared" si="18"/>
        <v>348.77501356600004</v>
      </c>
      <c r="AE137" s="57">
        <f t="shared" si="19"/>
        <v>63.300000000000004</v>
      </c>
      <c r="AF137" s="4">
        <f>$AH137+'Rail Costs'!L137</f>
        <v>56.427334826427774</v>
      </c>
      <c r="AG137" s="4">
        <f>$AH137+'Rail Costs'!M137</f>
        <v>57.591002239641654</v>
      </c>
      <c r="AH137" s="4">
        <v>54.1</v>
      </c>
      <c r="AI137" s="4">
        <f>$AH137+'Rail Costs'!O137</f>
        <v>54.79820044792833</v>
      </c>
      <c r="AJ137" s="4">
        <v>60.2</v>
      </c>
      <c r="AM137" s="4">
        <f>$L137-(AE137*'Feedstock Conversions'!$B$24)-'Rail Costs'!Q137</f>
        <v>104.33843486839562</v>
      </c>
      <c r="AN137" s="4">
        <f>$L137-(AF137*'Feedstock Conversions'!$B$24)-'Rail Costs'!R137</f>
        <v>162.50271491567258</v>
      </c>
      <c r="AO137" s="4">
        <f>$L137-(AG137*'Feedstock Conversions'!$B$24)-'Rail Costs'!S137</f>
        <v>152.90778928787262</v>
      </c>
      <c r="AP137" s="4">
        <f>$L137-(AH137*'Feedstock Conversions'!$B$24)-'Rail Costs'!T137</f>
        <v>181.80612844609104</v>
      </c>
      <c r="AQ137" s="4">
        <f>$L137-(AI137*'Feedstock Conversions'!$B$24)-'Rail Costs'!U137</f>
        <v>176.09750337346964</v>
      </c>
      <c r="AR137" s="4">
        <f>$L137-(AJ137*'Feedstock Conversions'!$B$24)-'Rail Costs'!V137</f>
        <v>129.81535413530924</v>
      </c>
      <c r="AT137" s="4">
        <f>$T137-(AM137-'Feedstock Conversions'!$B$4)-'Rail Costs'!Q137</f>
        <v>697.06501356600018</v>
      </c>
      <c r="AU137" s="4">
        <f>$T137-(AN137-'Feedstock Conversions'!$B$4)-'Rail Costs'!R137</f>
        <v>639.33462610799324</v>
      </c>
      <c r="AV137" s="4">
        <f>$T137-(AO137-'Feedstock Conversions'!$B$4)-'Rail Costs'!S137</f>
        <v>649.10943237898994</v>
      </c>
      <c r="AW137" s="4">
        <f>$T137-(AP137-'Feedstock Conversions'!$B$4)-'Rail Costs'!T137</f>
        <v>619.78501356600009</v>
      </c>
      <c r="AX137" s="4">
        <f>$T137-(AQ137-'Feedstock Conversions'!$B$4)-'Rail Costs'!U137</f>
        <v>625.64989732859794</v>
      </c>
      <c r="AY137" s="4">
        <f>$T137-(AR137-'Feedstock Conversions'!$B$4)-'Rail Costs'!V137</f>
        <v>671.0250135660001</v>
      </c>
      <c r="BH137">
        <f t="shared" si="20"/>
        <v>32</v>
      </c>
      <c r="BI137">
        <f t="shared" si="21"/>
        <v>2021</v>
      </c>
      <c r="BJ137">
        <f t="shared" si="23"/>
        <v>8</v>
      </c>
    </row>
    <row r="138" spans="1:62" x14ac:dyDescent="0.2">
      <c r="A138" s="11">
        <v>44421</v>
      </c>
      <c r="B138" s="4">
        <v>56</v>
      </c>
      <c r="C138" s="18">
        <f>UCO!B138</f>
        <v>56</v>
      </c>
      <c r="E138" s="4">
        <f>UCO!C138*'Feedstock Conversions'!B$24</f>
        <v>470.40000000000003</v>
      </c>
      <c r="F138" s="4">
        <f>UCO!C138*'Feedstock Conversions'!B$4</f>
        <v>448.56</v>
      </c>
      <c r="H138" s="4">
        <f>'Fuel Values'!B138-UCO!I138-UCO!J138-UCO!K138</f>
        <v>96.15816346470001</v>
      </c>
      <c r="I138" s="18">
        <f>('LCFS Values'!$E$4-$AA$4)/1000000*'LCFS Values'!B138*'LCFS Values'!$G$2*100</f>
        <v>173.46683653529999</v>
      </c>
      <c r="J138" s="4">
        <f>'RIN Values'!C138</f>
        <v>270.375</v>
      </c>
      <c r="K138" s="4">
        <f>'Fixed Credits Value'!B138</f>
        <v>100</v>
      </c>
      <c r="L138" s="4">
        <f t="shared" si="22"/>
        <v>640</v>
      </c>
      <c r="M138" s="4">
        <f>L138/'Feedstock Conversions'!B$24</f>
        <v>76.19047619047619</v>
      </c>
      <c r="O138" s="4">
        <f>'Fuel Values'!C138*100</f>
        <v>209.20000000000002</v>
      </c>
      <c r="P138" s="18">
        <f>('LCFS Values'!$E$4-AB$4)/1000000*'LCFS Values'!B138*'LCFS Values'!$G$2*100</f>
        <v>162.72380866500001</v>
      </c>
      <c r="Q138" s="4">
        <f>'RIN Values'!D138</f>
        <v>306.42500000000001</v>
      </c>
      <c r="R138" s="4">
        <f>'Fixed Credits Value'!B138</f>
        <v>100</v>
      </c>
      <c r="S138" s="4">
        <f>'Fixed Credits Value'!C138</f>
        <v>16</v>
      </c>
      <c r="T138" s="4">
        <f t="shared" si="16"/>
        <v>794.34880866500009</v>
      </c>
      <c r="U138" s="4">
        <f>T138/'Feedstock Conversions'!B$4</f>
        <v>99.169639034332093</v>
      </c>
      <c r="W138" s="4">
        <f t="shared" si="17"/>
        <v>169.59999999999997</v>
      </c>
      <c r="X138" s="4">
        <f t="shared" si="18"/>
        <v>345.78880866500009</v>
      </c>
      <c r="AE138" s="57">
        <f t="shared" si="19"/>
        <v>64.5</v>
      </c>
      <c r="AF138" s="4">
        <f>$AH138+'Rail Costs'!L138</f>
        <v>57.62733482642777</v>
      </c>
      <c r="AG138" s="4">
        <f>$AH138+'Rail Costs'!M138</f>
        <v>58.791002239641657</v>
      </c>
      <c r="AH138" s="4">
        <v>55.3</v>
      </c>
      <c r="AI138" s="4">
        <f>$AH138+'Rail Costs'!O138</f>
        <v>55.998200447928326</v>
      </c>
      <c r="AJ138" s="4">
        <v>60.9</v>
      </c>
      <c r="AM138" s="4">
        <f>$L138-(AE138*'Feedstock Conversions'!$B$24)-'Rail Costs'!Q138</f>
        <v>94.258434868395582</v>
      </c>
      <c r="AN138" s="4">
        <f>$L138-(AF138*'Feedstock Conversions'!$B$24)-'Rail Costs'!R138</f>
        <v>152.4227149156726</v>
      </c>
      <c r="AO138" s="4">
        <f>$L138-(AG138*'Feedstock Conversions'!$B$24)-'Rail Costs'!S138</f>
        <v>142.82778928787258</v>
      </c>
      <c r="AP138" s="4">
        <f>$L138-(AH138*'Feedstock Conversions'!$B$24)-'Rail Costs'!T138</f>
        <v>171.72612844609111</v>
      </c>
      <c r="AQ138" s="4">
        <f>$L138-(AI138*'Feedstock Conversions'!$B$24)-'Rail Costs'!U138</f>
        <v>166.01750337346965</v>
      </c>
      <c r="AR138" s="4">
        <f>$L138-(AJ138*'Feedstock Conversions'!$B$24)-'Rail Costs'!V138</f>
        <v>123.93535413530931</v>
      </c>
      <c r="AT138" s="4">
        <f>$T138-(AM138-'Feedstock Conversions'!$B$4)-'Rail Costs'!Q138</f>
        <v>704.15880866500027</v>
      </c>
      <c r="AU138" s="4">
        <f>$T138-(AN138-'Feedstock Conversions'!$B$4)-'Rail Costs'!R138</f>
        <v>646.42842120699333</v>
      </c>
      <c r="AV138" s="4">
        <f>$T138-(AO138-'Feedstock Conversions'!$B$4)-'Rail Costs'!S138</f>
        <v>656.20322747799003</v>
      </c>
      <c r="AW138" s="4">
        <f>$T138-(AP138-'Feedstock Conversions'!$B$4)-'Rail Costs'!T138</f>
        <v>626.87880866500007</v>
      </c>
      <c r="AX138" s="4">
        <f>$T138-(AQ138-'Feedstock Conversions'!$B$4)-'Rail Costs'!U138</f>
        <v>632.74369242759803</v>
      </c>
      <c r="AY138" s="4">
        <f>$T138-(AR138-'Feedstock Conversions'!$B$4)-'Rail Costs'!V138</f>
        <v>673.91880866500014</v>
      </c>
      <c r="BH138">
        <f t="shared" si="20"/>
        <v>33</v>
      </c>
      <c r="BI138">
        <f t="shared" si="21"/>
        <v>2021</v>
      </c>
      <c r="BJ138">
        <f t="shared" si="23"/>
        <v>8</v>
      </c>
    </row>
    <row r="139" spans="1:62" x14ac:dyDescent="0.2">
      <c r="A139" s="11">
        <v>44428</v>
      </c>
      <c r="B139" s="4">
        <v>56</v>
      </c>
      <c r="C139" s="18">
        <f>UCO!B139</f>
        <v>56</v>
      </c>
      <c r="E139" s="4">
        <f>UCO!C139*'Feedstock Conversions'!B$24</f>
        <v>470.40000000000003</v>
      </c>
      <c r="F139" s="4">
        <f>UCO!C139*'Feedstock Conversions'!B$4</f>
        <v>448.56</v>
      </c>
      <c r="H139" s="4">
        <f>'Fuel Values'!B139-UCO!I139-UCO!J139-UCO!K139</f>
        <v>99.982264632830038</v>
      </c>
      <c r="I139" s="18">
        <f>('LCFS Values'!$E$4-$AA$4)/1000000*'LCFS Values'!B139*'LCFS Values'!$G$2*100</f>
        <v>172.36773536717001</v>
      </c>
      <c r="J139" s="4">
        <f>'RIN Values'!C139</f>
        <v>259.64999999999998</v>
      </c>
      <c r="K139" s="4">
        <f>'Fixed Credits Value'!B139</f>
        <v>100</v>
      </c>
      <c r="L139" s="4">
        <f t="shared" si="22"/>
        <v>632</v>
      </c>
      <c r="M139" s="4">
        <f>L139/'Feedstock Conversions'!B$24</f>
        <v>75.238095238095241</v>
      </c>
      <c r="O139" s="4">
        <f>'Fuel Values'!C139*100</f>
        <v>200.66000000000003</v>
      </c>
      <c r="P139" s="18">
        <f>('LCFS Values'!$E$4-AB$4)/1000000*'LCFS Values'!B139*'LCFS Values'!$G$2*100</f>
        <v>161.69277626849998</v>
      </c>
      <c r="Q139" s="4">
        <f>'RIN Values'!D139</f>
        <v>294.27</v>
      </c>
      <c r="R139" s="4">
        <f>'Fixed Credits Value'!B139</f>
        <v>100</v>
      </c>
      <c r="S139" s="4">
        <f>'Fixed Credits Value'!C139</f>
        <v>16</v>
      </c>
      <c r="T139" s="4">
        <f t="shared" si="16"/>
        <v>772.62277626850005</v>
      </c>
      <c r="U139" s="4">
        <f>T139/'Feedstock Conversions'!B$4</f>
        <v>96.457275439263427</v>
      </c>
      <c r="W139" s="4">
        <f t="shared" si="17"/>
        <v>161.59999999999997</v>
      </c>
      <c r="X139" s="4">
        <f t="shared" si="18"/>
        <v>324.06277626850004</v>
      </c>
      <c r="AE139" s="57">
        <f t="shared" si="19"/>
        <v>65.599999999999994</v>
      </c>
      <c r="AF139" s="4">
        <f>$AH139+'Rail Costs'!L139</f>
        <v>58.727334826427771</v>
      </c>
      <c r="AG139" s="4">
        <f>$AH139+'Rail Costs'!M139</f>
        <v>59.891002239641651</v>
      </c>
      <c r="AH139" s="4">
        <v>56.4</v>
      </c>
      <c r="AI139" s="4">
        <f>$AH139+'Rail Costs'!O139</f>
        <v>57.098200447928328</v>
      </c>
      <c r="AJ139" s="4">
        <v>63.5</v>
      </c>
      <c r="AM139" s="4">
        <f>$L139-(AE139*'Feedstock Conversions'!$B$24)-'Rail Costs'!Q139</f>
        <v>77.018434868395687</v>
      </c>
      <c r="AN139" s="4">
        <f>$L139-(AF139*'Feedstock Conversions'!$B$24)-'Rail Costs'!R139</f>
        <v>135.18271491567259</v>
      </c>
      <c r="AO139" s="4">
        <f>$L139-(AG139*'Feedstock Conversions'!$B$24)-'Rail Costs'!S139</f>
        <v>125.58778928787262</v>
      </c>
      <c r="AP139" s="4">
        <f>$L139-(AH139*'Feedstock Conversions'!$B$24)-'Rail Costs'!T139</f>
        <v>154.4861284460911</v>
      </c>
      <c r="AQ139" s="4">
        <f>$L139-(AI139*'Feedstock Conversions'!$B$24)-'Rail Costs'!U139</f>
        <v>148.77750337346964</v>
      </c>
      <c r="AR139" s="4">
        <f>$L139-(AJ139*'Feedstock Conversions'!$B$24)-'Rail Costs'!V139</f>
        <v>94.095354135309336</v>
      </c>
      <c r="AT139" s="4">
        <f>$T139-(AM139-'Feedstock Conversions'!$B$4)-'Rail Costs'!Q139</f>
        <v>699.67277626850012</v>
      </c>
      <c r="AU139" s="4">
        <f>$T139-(AN139-'Feedstock Conversions'!$B$4)-'Rail Costs'!R139</f>
        <v>641.9423888104933</v>
      </c>
      <c r="AV139" s="4">
        <f>$T139-(AO139-'Feedstock Conversions'!$B$4)-'Rail Costs'!S139</f>
        <v>651.71719508148999</v>
      </c>
      <c r="AW139" s="4">
        <f>$T139-(AP139-'Feedstock Conversions'!$B$4)-'Rail Costs'!T139</f>
        <v>622.39277626850003</v>
      </c>
      <c r="AX139" s="4">
        <f>$T139-(AQ139-'Feedstock Conversions'!$B$4)-'Rail Costs'!U139</f>
        <v>628.25766003109788</v>
      </c>
      <c r="AY139" s="4">
        <f>$T139-(AR139-'Feedstock Conversions'!$B$4)-'Rail Costs'!V139</f>
        <v>682.03277626850002</v>
      </c>
      <c r="BH139">
        <f t="shared" si="20"/>
        <v>34</v>
      </c>
      <c r="BI139">
        <f t="shared" si="21"/>
        <v>2021</v>
      </c>
      <c r="BJ139">
        <f t="shared" si="23"/>
        <v>8</v>
      </c>
    </row>
    <row r="140" spans="1:62" x14ac:dyDescent="0.2">
      <c r="A140" s="11">
        <v>44435</v>
      </c>
      <c r="B140" s="4">
        <v>56</v>
      </c>
      <c r="C140" s="18">
        <f>UCO!B140</f>
        <v>56</v>
      </c>
      <c r="E140" s="4">
        <f>UCO!C140*'Feedstock Conversions'!B$24</f>
        <v>470.40000000000003</v>
      </c>
      <c r="F140" s="4">
        <f>UCO!C140*'Feedstock Conversions'!B$4</f>
        <v>448.56</v>
      </c>
      <c r="H140" s="4">
        <f>'Fuel Values'!B140-UCO!I140-UCO!J140-UCO!K140</f>
        <v>119.35923587406</v>
      </c>
      <c r="I140" s="18">
        <f>('LCFS Values'!$E$4-$AA$4)/1000000*'LCFS Values'!B140*'LCFS Values'!$G$2*100</f>
        <v>170.79076412593997</v>
      </c>
      <c r="J140" s="4">
        <f>'RIN Values'!C140</f>
        <v>239.85000000000002</v>
      </c>
      <c r="K140" s="4">
        <f>'Fixed Credits Value'!B140</f>
        <v>100</v>
      </c>
      <c r="L140" s="4">
        <f t="shared" si="22"/>
        <v>630</v>
      </c>
      <c r="M140" s="4">
        <f>L140/'Feedstock Conversions'!B$24</f>
        <v>75</v>
      </c>
      <c r="O140" s="4">
        <f>'Fuel Values'!C140*100</f>
        <v>208.65</v>
      </c>
      <c r="P140" s="18">
        <f>('LCFS Values'!$E$4-AB$4)/1000000*'LCFS Values'!B140*'LCFS Values'!$G$2*100</f>
        <v>160.213468917</v>
      </c>
      <c r="Q140" s="4">
        <f>'RIN Values'!D140</f>
        <v>271.83</v>
      </c>
      <c r="R140" s="4">
        <f>'Fixed Credits Value'!B140</f>
        <v>100</v>
      </c>
      <c r="S140" s="4">
        <f>'Fixed Credits Value'!C140</f>
        <v>16</v>
      </c>
      <c r="T140" s="4">
        <f t="shared" si="16"/>
        <v>756.6934689169999</v>
      </c>
      <c r="U140" s="4">
        <f>T140/'Feedstock Conversions'!B$4</f>
        <v>94.468597867290882</v>
      </c>
      <c r="W140" s="4">
        <f t="shared" si="17"/>
        <v>159.59999999999997</v>
      </c>
      <c r="X140" s="4">
        <f t="shared" si="18"/>
        <v>308.1334689169999</v>
      </c>
      <c r="AE140" s="57">
        <f t="shared" si="19"/>
        <v>66.199999999999989</v>
      </c>
      <c r="AF140" s="4">
        <f>$AH140+'Rail Costs'!L140</f>
        <v>59.327334826427773</v>
      </c>
      <c r="AG140" s="4">
        <f>$AH140+'Rail Costs'!M140</f>
        <v>60.491002239641659</v>
      </c>
      <c r="AH140" s="4">
        <v>57</v>
      </c>
      <c r="AI140" s="4">
        <f>$AH140+'Rail Costs'!O140</f>
        <v>57.698200447928329</v>
      </c>
      <c r="AJ140" s="4">
        <v>64</v>
      </c>
      <c r="AM140" s="4">
        <f>$L140-(AE140*'Feedstock Conversions'!$B$24)-'Rail Costs'!Q140</f>
        <v>69.978434868395723</v>
      </c>
      <c r="AN140" s="4">
        <f>$L140-(AF140*'Feedstock Conversions'!$B$24)-'Rail Costs'!R140</f>
        <v>128.14271491567257</v>
      </c>
      <c r="AO140" s="4">
        <f>$L140-(AG140*'Feedstock Conversions'!$B$24)-'Rail Costs'!S140</f>
        <v>118.54778928787255</v>
      </c>
      <c r="AP140" s="4">
        <f>$L140-(AH140*'Feedstock Conversions'!$B$24)-'Rail Costs'!T140</f>
        <v>147.44612844609108</v>
      </c>
      <c r="AQ140" s="4">
        <f>$L140-(AI140*'Feedstock Conversions'!$B$24)-'Rail Costs'!U140</f>
        <v>141.73750337346962</v>
      </c>
      <c r="AR140" s="4">
        <f>$L140-(AJ140*'Feedstock Conversions'!$B$24)-'Rail Costs'!V140</f>
        <v>87.89535413530929</v>
      </c>
      <c r="AT140" s="4">
        <f>$T140-(AM140-'Feedstock Conversions'!$B$4)-'Rail Costs'!Q140</f>
        <v>690.78346891699982</v>
      </c>
      <c r="AU140" s="4">
        <f>$T140-(AN140-'Feedstock Conversions'!$B$4)-'Rail Costs'!R140</f>
        <v>633.05308145899323</v>
      </c>
      <c r="AV140" s="4">
        <f>$T140-(AO140-'Feedstock Conversions'!$B$4)-'Rail Costs'!S140</f>
        <v>642.82788772998992</v>
      </c>
      <c r="AW140" s="4">
        <f>$T140-(AP140-'Feedstock Conversions'!$B$4)-'Rail Costs'!T140</f>
        <v>613.50346891699996</v>
      </c>
      <c r="AX140" s="4">
        <f>$T140-(AQ140-'Feedstock Conversions'!$B$4)-'Rail Costs'!U140</f>
        <v>619.36835267959782</v>
      </c>
      <c r="AY140" s="4">
        <f>$T140-(AR140-'Feedstock Conversions'!$B$4)-'Rail Costs'!V140</f>
        <v>672.30346891699992</v>
      </c>
      <c r="BH140">
        <f t="shared" si="20"/>
        <v>35</v>
      </c>
      <c r="BI140">
        <f t="shared" si="21"/>
        <v>2021</v>
      </c>
      <c r="BJ140">
        <f t="shared" si="23"/>
        <v>8</v>
      </c>
    </row>
    <row r="141" spans="1:62" x14ac:dyDescent="0.2">
      <c r="A141" s="11">
        <v>44442</v>
      </c>
      <c r="B141" s="4">
        <v>56</v>
      </c>
      <c r="C141" s="18">
        <f>UCO!B141</f>
        <v>56</v>
      </c>
      <c r="E141" s="4">
        <f>UCO!C141*'Feedstock Conversions'!B$24</f>
        <v>470.40000000000003</v>
      </c>
      <c r="F141" s="4">
        <f>UCO!C141*'Feedstock Conversions'!B$4</f>
        <v>448.56</v>
      </c>
      <c r="H141" s="4">
        <f>'Fuel Values'!B141-UCO!I141-UCO!J141-UCO!K141</f>
        <v>116.10743821032</v>
      </c>
      <c r="I141" s="18">
        <f>('LCFS Values'!$E$4-$AA$4)/1000000*'LCFS Values'!B141*'LCFS Values'!$G$2*100</f>
        <v>168.59256178968002</v>
      </c>
      <c r="J141" s="4">
        <f>'RIN Values'!C141</f>
        <v>237.29999999999998</v>
      </c>
      <c r="K141" s="4">
        <f>'Fixed Credits Value'!B141</f>
        <v>100</v>
      </c>
      <c r="L141" s="4">
        <f t="shared" si="22"/>
        <v>622</v>
      </c>
      <c r="M141" s="4">
        <f>L141/'Feedstock Conversions'!B$24</f>
        <v>74.047619047619051</v>
      </c>
      <c r="O141" s="4">
        <f>'Fuel Values'!C141*100</f>
        <v>215.55</v>
      </c>
      <c r="P141" s="18">
        <f>('LCFS Values'!$E$4-AB$4)/1000000*'LCFS Values'!B141*'LCFS Values'!$G$2*100</f>
        <v>158.15140412400001</v>
      </c>
      <c r="Q141" s="4">
        <f>'RIN Values'!D141</f>
        <v>268.94</v>
      </c>
      <c r="R141" s="4">
        <f>'Fixed Credits Value'!B141</f>
        <v>100</v>
      </c>
      <c r="S141" s="4">
        <f>'Fixed Credits Value'!C141</f>
        <v>16</v>
      </c>
      <c r="T141" s="4">
        <f t="shared" si="16"/>
        <v>758.64140412400002</v>
      </c>
      <c r="U141" s="4">
        <f>T141/'Feedstock Conversions'!B$4</f>
        <v>94.711785783270912</v>
      </c>
      <c r="W141" s="4">
        <f t="shared" si="17"/>
        <v>151.59999999999997</v>
      </c>
      <c r="X141" s="4">
        <f t="shared" si="18"/>
        <v>310.08140412400002</v>
      </c>
      <c r="AE141" s="57">
        <f t="shared" si="19"/>
        <v>65.899999999999991</v>
      </c>
      <c r="AF141" s="4">
        <f>$AH141+'Rail Costs'!L141</f>
        <v>59.027334826427776</v>
      </c>
      <c r="AG141" s="4">
        <f>$AH141+'Rail Costs'!M141</f>
        <v>60.191002239641662</v>
      </c>
      <c r="AH141" s="4">
        <v>56.7</v>
      </c>
      <c r="AI141" s="4">
        <f>$AH141+'Rail Costs'!O141</f>
        <v>57.398200447928332</v>
      </c>
      <c r="AJ141" s="4">
        <v>61.6</v>
      </c>
      <c r="AM141" s="4">
        <f>$L141-(AE141*'Feedstock Conversions'!$B$24)-'Rail Costs'!Q141</f>
        <v>64.498434868395705</v>
      </c>
      <c r="AN141" s="4">
        <f>$L141-(AF141*'Feedstock Conversions'!$B$24)-'Rail Costs'!R141</f>
        <v>122.66271491567254</v>
      </c>
      <c r="AO141" s="4">
        <f>$L141-(AG141*'Feedstock Conversions'!$B$24)-'Rail Costs'!S141</f>
        <v>113.06778928787253</v>
      </c>
      <c r="AP141" s="4">
        <f>$L141-(AH141*'Feedstock Conversions'!$B$24)-'Rail Costs'!T141</f>
        <v>141.96612844609106</v>
      </c>
      <c r="AQ141" s="4">
        <f>$L141-(AI141*'Feedstock Conversions'!$B$24)-'Rail Costs'!U141</f>
        <v>136.2575033734696</v>
      </c>
      <c r="AR141" s="4">
        <f>$L141-(AJ141*'Feedstock Conversions'!$B$24)-'Rail Costs'!V141</f>
        <v>100.05535413530926</v>
      </c>
      <c r="AT141" s="4">
        <f>$T141-(AM141-'Feedstock Conversions'!$B$4)-'Rail Costs'!Q141</f>
        <v>698.21140412399996</v>
      </c>
      <c r="AU141" s="4">
        <f>$T141-(AN141-'Feedstock Conversions'!$B$4)-'Rail Costs'!R141</f>
        <v>640.48101666599337</v>
      </c>
      <c r="AV141" s="4">
        <f>$T141-(AO141-'Feedstock Conversions'!$B$4)-'Rail Costs'!S141</f>
        <v>650.25582293699006</v>
      </c>
      <c r="AW141" s="4">
        <f>$T141-(AP141-'Feedstock Conversions'!$B$4)-'Rail Costs'!T141</f>
        <v>620.9314041240001</v>
      </c>
      <c r="AX141" s="4">
        <f>$T141-(AQ141-'Feedstock Conversions'!$B$4)-'Rail Costs'!U141</f>
        <v>626.79628788659795</v>
      </c>
      <c r="AY141" s="4">
        <f>$T141-(AR141-'Feedstock Conversions'!$B$4)-'Rail Costs'!V141</f>
        <v>662.09140412400006</v>
      </c>
      <c r="BH141">
        <f t="shared" si="20"/>
        <v>36</v>
      </c>
      <c r="BI141">
        <f t="shared" si="21"/>
        <v>2021</v>
      </c>
      <c r="BJ141">
        <f t="shared" si="23"/>
        <v>9</v>
      </c>
    </row>
    <row r="142" spans="1:62" x14ac:dyDescent="0.2">
      <c r="A142" s="11">
        <v>44449</v>
      </c>
      <c r="B142" s="4">
        <v>56</v>
      </c>
      <c r="C142" s="18">
        <f>UCO!B142</f>
        <v>56</v>
      </c>
      <c r="E142" s="4">
        <f>UCO!C142*'Feedstock Conversions'!B$24</f>
        <v>470.40000000000003</v>
      </c>
      <c r="F142" s="4">
        <f>UCO!C142*'Feedstock Conversions'!B$4</f>
        <v>448.56</v>
      </c>
      <c r="H142" s="4">
        <f>'Fuel Values'!B142-UCO!I142-UCO!J142-UCO!K142</f>
        <v>115.00675635031246</v>
      </c>
      <c r="I142" s="18">
        <f>('LCFS Values'!$E$4-$AA$4)/1000000*'LCFS Values'!B142*'LCFS Values'!$G$2*100</f>
        <v>162.77449364968751</v>
      </c>
      <c r="J142" s="4">
        <f>'RIN Values'!C142</f>
        <v>232.21875</v>
      </c>
      <c r="K142" s="4">
        <f>'Fixed Credits Value'!B142</f>
        <v>100</v>
      </c>
      <c r="L142" s="4">
        <f t="shared" si="22"/>
        <v>610</v>
      </c>
      <c r="M142" s="4">
        <f>L142/'Feedstock Conversions'!B$24</f>
        <v>72.61904761904762</v>
      </c>
      <c r="O142" s="4">
        <f>'Fuel Values'!C142*100</f>
        <v>213.14000000000001</v>
      </c>
      <c r="P142" s="18">
        <f>('LCFS Values'!$E$4-AB$4)/1000000*'LCFS Values'!B142*'LCFS Values'!$G$2*100</f>
        <v>152.69365654687502</v>
      </c>
      <c r="Q142" s="4">
        <f>'RIN Values'!D142</f>
        <v>263.18124999999998</v>
      </c>
      <c r="R142" s="4">
        <f>'Fixed Credits Value'!B142</f>
        <v>100</v>
      </c>
      <c r="S142" s="4">
        <f>'Fixed Credits Value'!C142</f>
        <v>16</v>
      </c>
      <c r="T142" s="4">
        <f t="shared" si="16"/>
        <v>745.01490654687495</v>
      </c>
      <c r="U142" s="4">
        <f>T142/'Feedstock Conversions'!B$4</f>
        <v>93.01060006827403</v>
      </c>
      <c r="W142" s="4">
        <f t="shared" si="17"/>
        <v>139.59999999999997</v>
      </c>
      <c r="X142" s="4">
        <f t="shared" si="18"/>
        <v>296.45490654687495</v>
      </c>
      <c r="AE142" s="57">
        <f t="shared" si="19"/>
        <v>60.949999999999989</v>
      </c>
      <c r="AF142" s="4">
        <f>$AH142+'Rail Costs'!L142</f>
        <v>54.077334826427773</v>
      </c>
      <c r="AG142" s="4">
        <f>$AH142+'Rail Costs'!M142</f>
        <v>55.241002239641659</v>
      </c>
      <c r="AH142" s="4">
        <v>51.75</v>
      </c>
      <c r="AI142" s="4">
        <f>$AH142+'Rail Costs'!O142</f>
        <v>52.448200447928329</v>
      </c>
      <c r="AJ142" s="4">
        <v>56.875</v>
      </c>
      <c r="AM142" s="4">
        <f>$L142-(AE142*'Feedstock Conversions'!$B$24)-'Rail Costs'!Q142</f>
        <v>94.078434868395746</v>
      </c>
      <c r="AN142" s="4">
        <f>$L142-(AF142*'Feedstock Conversions'!$B$24)-'Rail Costs'!R142</f>
        <v>152.24271491567259</v>
      </c>
      <c r="AO142" s="4">
        <f>$L142-(AG142*'Feedstock Conversions'!$B$24)-'Rail Costs'!S142</f>
        <v>142.64778928787257</v>
      </c>
      <c r="AP142" s="4">
        <f>$L142-(AH142*'Feedstock Conversions'!$B$24)-'Rail Costs'!T142</f>
        <v>171.54612844609105</v>
      </c>
      <c r="AQ142" s="4">
        <f>$L142-(AI142*'Feedstock Conversions'!$B$24)-'Rail Costs'!U142</f>
        <v>165.83750337346964</v>
      </c>
      <c r="AR142" s="4">
        <f>$L142-(AJ142*'Feedstock Conversions'!$B$24)-'Rail Costs'!V142</f>
        <v>127.74535413530931</v>
      </c>
      <c r="AT142" s="4">
        <f>$T142-(AM142-'Feedstock Conversions'!$B$4)-'Rail Costs'!Q142</f>
        <v>655.00490654687485</v>
      </c>
      <c r="AU142" s="4">
        <f>$T142-(AN142-'Feedstock Conversions'!$B$4)-'Rail Costs'!R142</f>
        <v>597.27451908886815</v>
      </c>
      <c r="AV142" s="4">
        <f>$T142-(AO142-'Feedstock Conversions'!$B$4)-'Rail Costs'!S142</f>
        <v>607.04932535986495</v>
      </c>
      <c r="AW142" s="4">
        <f>$T142-(AP142-'Feedstock Conversions'!$B$4)-'Rail Costs'!T142</f>
        <v>577.72490654687499</v>
      </c>
      <c r="AX142" s="4">
        <f>$T142-(AQ142-'Feedstock Conversions'!$B$4)-'Rail Costs'!U142</f>
        <v>583.58979030947285</v>
      </c>
      <c r="AY142" s="4">
        <f>$T142-(AR142-'Feedstock Conversions'!$B$4)-'Rail Costs'!V142</f>
        <v>620.77490654687494</v>
      </c>
      <c r="BH142">
        <f t="shared" si="20"/>
        <v>37</v>
      </c>
      <c r="BI142">
        <f t="shared" si="21"/>
        <v>2021</v>
      </c>
      <c r="BJ142">
        <f t="shared" si="23"/>
        <v>9</v>
      </c>
    </row>
    <row r="143" spans="1:62" x14ac:dyDescent="0.2">
      <c r="A143" s="11">
        <v>44456</v>
      </c>
      <c r="B143" s="4">
        <v>54</v>
      </c>
      <c r="C143" s="18">
        <f>UCO!B143</f>
        <v>54</v>
      </c>
      <c r="E143" s="4">
        <f>UCO!C143*'Feedstock Conversions'!B$24</f>
        <v>453.6</v>
      </c>
      <c r="F143" s="4">
        <f>UCO!C143*'Feedstock Conversions'!B$4</f>
        <v>432.53999999999996</v>
      </c>
      <c r="H143" s="4">
        <f>'Fuel Values'!B143-UCO!I143-UCO!J143-UCO!K143</f>
        <v>127.52172040185005</v>
      </c>
      <c r="I143" s="18">
        <f>('LCFS Values'!$E$4-$AA$4)/1000000*'LCFS Values'!B143*'LCFS Values'!$G$2*100</f>
        <v>160.80327959815</v>
      </c>
      <c r="J143" s="4">
        <f>'RIN Values'!C143</f>
        <v>216.67499999999998</v>
      </c>
      <c r="K143" s="4">
        <f>'Fixed Credits Value'!B143</f>
        <v>100</v>
      </c>
      <c r="L143" s="4">
        <f t="shared" si="22"/>
        <v>605</v>
      </c>
      <c r="M143" s="4">
        <f>L143/'Feedstock Conversions'!B$24</f>
        <v>72.023809523809518</v>
      </c>
      <c r="O143" s="4">
        <f>'Fuel Values'!C143*100</f>
        <v>219.89999999999998</v>
      </c>
      <c r="P143" s="18">
        <f>('LCFS Values'!$E$4-AB$4)/1000000*'LCFS Values'!B143*'LCFS Values'!$G$2*100</f>
        <v>150.84452235749998</v>
      </c>
      <c r="Q143" s="4">
        <f>'RIN Values'!D143</f>
        <v>245.56499999999997</v>
      </c>
      <c r="R143" s="4">
        <f>'Fixed Credits Value'!B143</f>
        <v>100</v>
      </c>
      <c r="S143" s="4">
        <f>'Fixed Credits Value'!C143</f>
        <v>16</v>
      </c>
      <c r="T143" s="4">
        <f t="shared" si="16"/>
        <v>732.30952235749987</v>
      </c>
      <c r="U143" s="4">
        <f>T143/'Feedstock Conversions'!B$4</f>
        <v>91.424409782459406</v>
      </c>
      <c r="W143" s="4">
        <f t="shared" si="17"/>
        <v>151.39999999999998</v>
      </c>
      <c r="X143" s="4">
        <f t="shared" si="18"/>
        <v>299.76952235749991</v>
      </c>
      <c r="AE143" s="57">
        <f t="shared" si="19"/>
        <v>59.199999999999989</v>
      </c>
      <c r="AF143" s="4">
        <f>$AH143+'Rail Costs'!L143</f>
        <v>52.327334826427773</v>
      </c>
      <c r="AG143" s="4">
        <f>$AH143+'Rail Costs'!M143</f>
        <v>53.491002239641659</v>
      </c>
      <c r="AH143" s="4">
        <v>50</v>
      </c>
      <c r="AI143" s="4">
        <f>$AH143+'Rail Costs'!O143</f>
        <v>50.698200447928329</v>
      </c>
      <c r="AJ143" s="4">
        <v>55.2</v>
      </c>
      <c r="AM143" s="4">
        <f>$L143-(AE143*'Feedstock Conversions'!$B$24)-'Rail Costs'!Q143</f>
        <v>103.77843486839573</v>
      </c>
      <c r="AN143" s="4">
        <f>$L143-(AF143*'Feedstock Conversions'!$B$24)-'Rail Costs'!R143</f>
        <v>161.94271491567258</v>
      </c>
      <c r="AO143" s="4">
        <f>$L143-(AG143*'Feedstock Conversions'!$B$24)-'Rail Costs'!S143</f>
        <v>152.34778928787256</v>
      </c>
      <c r="AP143" s="4">
        <f>$L143-(AH143*'Feedstock Conversions'!$B$24)-'Rail Costs'!T143</f>
        <v>181.24612844609109</v>
      </c>
      <c r="AQ143" s="4">
        <f>$L143-(AI143*'Feedstock Conversions'!$B$24)-'Rail Costs'!U143</f>
        <v>175.53750337346963</v>
      </c>
      <c r="AR143" s="4">
        <f>$L143-(AJ143*'Feedstock Conversions'!$B$24)-'Rail Costs'!V143</f>
        <v>136.81535413530924</v>
      </c>
      <c r="AT143" s="4">
        <f>$T143-(AM143-'Feedstock Conversions'!$B$4)-'Rail Costs'!Q143</f>
        <v>632.59952235749984</v>
      </c>
      <c r="AU143" s="4">
        <f>$T143-(AN143-'Feedstock Conversions'!$B$4)-'Rail Costs'!R143</f>
        <v>574.86913489949313</v>
      </c>
      <c r="AV143" s="4">
        <f>$T143-(AO143-'Feedstock Conversions'!$B$4)-'Rail Costs'!S143</f>
        <v>584.64394117048994</v>
      </c>
      <c r="AW143" s="4">
        <f>$T143-(AP143-'Feedstock Conversions'!$B$4)-'Rail Costs'!T143</f>
        <v>555.31952235749986</v>
      </c>
      <c r="AX143" s="4">
        <f>$T143-(AQ143-'Feedstock Conversions'!$B$4)-'Rail Costs'!U143</f>
        <v>561.18440612009772</v>
      </c>
      <c r="AY143" s="4">
        <f>$T143-(AR143-'Feedstock Conversions'!$B$4)-'Rail Costs'!V143</f>
        <v>598.99952235749993</v>
      </c>
      <c r="BH143">
        <f t="shared" si="20"/>
        <v>38</v>
      </c>
      <c r="BI143">
        <f t="shared" si="21"/>
        <v>2021</v>
      </c>
      <c r="BJ143">
        <f t="shared" si="23"/>
        <v>9</v>
      </c>
    </row>
    <row r="144" spans="1:62" x14ac:dyDescent="0.2">
      <c r="A144" s="11">
        <v>44463</v>
      </c>
      <c r="B144" s="4">
        <v>51</v>
      </c>
      <c r="C144" s="18">
        <f>UCO!B144</f>
        <v>51</v>
      </c>
      <c r="E144" s="4">
        <f>UCO!C144*'Feedstock Conversions'!B$24</f>
        <v>428.40000000000003</v>
      </c>
      <c r="F144" s="4">
        <f>UCO!C144*'Feedstock Conversions'!B$4</f>
        <v>408.51</v>
      </c>
      <c r="H144" s="4">
        <f>'Fuel Values'!B144-UCO!I144-UCO!J144-UCO!K144</f>
        <v>129.01082901588998</v>
      </c>
      <c r="I144" s="18">
        <f>('LCFS Values'!$E$4-$AA$4)/1000000*'LCFS Values'!B144*'LCFS Values'!$G$2*100</f>
        <v>156.78917098411</v>
      </c>
      <c r="J144" s="4">
        <f>'RIN Values'!C144</f>
        <v>199.20000000000002</v>
      </c>
      <c r="K144" s="4">
        <f>'Fixed Credits Value'!B144</f>
        <v>100</v>
      </c>
      <c r="L144" s="4">
        <f t="shared" si="22"/>
        <v>585</v>
      </c>
      <c r="M144" s="4">
        <f>L144/'Feedstock Conversions'!B$24</f>
        <v>69.642857142857139</v>
      </c>
      <c r="O144" s="4">
        <f>'Fuel Values'!C144*100</f>
        <v>222.21</v>
      </c>
      <c r="P144" s="18">
        <f>('LCFS Values'!$E$4-AB$4)/1000000*'LCFS Values'!B144*'LCFS Values'!$G$2*100</f>
        <v>147.07901273550002</v>
      </c>
      <c r="Q144" s="4">
        <f>'RIN Values'!D144</f>
        <v>225.76000000000002</v>
      </c>
      <c r="R144" s="4">
        <f>'Fixed Credits Value'!B144</f>
        <v>100</v>
      </c>
      <c r="S144" s="4">
        <f>'Fixed Credits Value'!C144</f>
        <v>16</v>
      </c>
      <c r="T144" s="4">
        <f t="shared" si="16"/>
        <v>711.04901273550001</v>
      </c>
      <c r="U144" s="4">
        <f>T144/'Feedstock Conversions'!B$4</f>
        <v>88.770163887078652</v>
      </c>
      <c r="W144" s="4">
        <f t="shared" si="17"/>
        <v>156.59999999999997</v>
      </c>
      <c r="X144" s="4">
        <f t="shared" si="18"/>
        <v>302.53901273550002</v>
      </c>
      <c r="AE144" s="57">
        <f t="shared" si="19"/>
        <v>59.79999999999999</v>
      </c>
      <c r="AF144" s="4">
        <f>$AH144+'Rail Costs'!L144</f>
        <v>52.927334826427774</v>
      </c>
      <c r="AG144" s="4">
        <f>$AH144+'Rail Costs'!M144</f>
        <v>54.091002239641654</v>
      </c>
      <c r="AH144" s="4">
        <v>50.6</v>
      </c>
      <c r="AI144" s="4">
        <f>$AH144+'Rail Costs'!O144</f>
        <v>51.29820044792833</v>
      </c>
      <c r="AJ144" s="4">
        <v>55</v>
      </c>
      <c r="AM144" s="4">
        <f>$L144-(AE144*'Feedstock Conversions'!$B$24)-'Rail Costs'!Q144</f>
        <v>78.738434868395714</v>
      </c>
      <c r="AN144" s="4">
        <f>$L144-(AF144*'Feedstock Conversions'!$B$24)-'Rail Costs'!R144</f>
        <v>136.90271491567256</v>
      </c>
      <c r="AO144" s="4">
        <f>$L144-(AG144*'Feedstock Conversions'!$B$24)-'Rail Costs'!S144</f>
        <v>127.30778928787259</v>
      </c>
      <c r="AP144" s="4">
        <f>$L144-(AH144*'Feedstock Conversions'!$B$24)-'Rail Costs'!T144</f>
        <v>156.20612844609107</v>
      </c>
      <c r="AQ144" s="4">
        <f>$L144-(AI144*'Feedstock Conversions'!$B$24)-'Rail Costs'!U144</f>
        <v>150.49750337346961</v>
      </c>
      <c r="AR144" s="4">
        <f>$L144-(AJ144*'Feedstock Conversions'!$B$24)-'Rail Costs'!V144</f>
        <v>118.49535413530931</v>
      </c>
      <c r="AT144" s="4">
        <f>$T144-(AM144-'Feedstock Conversions'!$B$4)-'Rail Costs'!Q144</f>
        <v>636.37901273549994</v>
      </c>
      <c r="AU144" s="4">
        <f>$T144-(AN144-'Feedstock Conversions'!$B$4)-'Rail Costs'!R144</f>
        <v>578.64862527749324</v>
      </c>
      <c r="AV144" s="4">
        <f>$T144-(AO144-'Feedstock Conversions'!$B$4)-'Rail Costs'!S144</f>
        <v>588.42343154849004</v>
      </c>
      <c r="AW144" s="4">
        <f>$T144-(AP144-'Feedstock Conversions'!$B$4)-'Rail Costs'!T144</f>
        <v>559.09901273550008</v>
      </c>
      <c r="AX144" s="4">
        <f>$T144-(AQ144-'Feedstock Conversions'!$B$4)-'Rail Costs'!U144</f>
        <v>564.96389649809794</v>
      </c>
      <c r="AY144" s="4">
        <f>$T144-(AR144-'Feedstock Conversions'!$B$4)-'Rail Costs'!V144</f>
        <v>596.0590127355</v>
      </c>
      <c r="BH144">
        <f t="shared" si="20"/>
        <v>39</v>
      </c>
      <c r="BI144">
        <f t="shared" si="21"/>
        <v>2021</v>
      </c>
      <c r="BJ144">
        <f t="shared" si="23"/>
        <v>9</v>
      </c>
    </row>
    <row r="145" spans="1:62" x14ac:dyDescent="0.2">
      <c r="A145" s="11">
        <v>44470</v>
      </c>
      <c r="B145" s="4">
        <v>51.1</v>
      </c>
      <c r="C145" s="18">
        <f>UCO!B145</f>
        <v>51.1</v>
      </c>
      <c r="E145" s="4">
        <f>UCO!C145*'Feedstock Conversions'!B$24</f>
        <v>429.24</v>
      </c>
      <c r="F145" s="4">
        <f>UCO!C145*'Feedstock Conversions'!B$4</f>
        <v>409.31099999999998</v>
      </c>
      <c r="H145" s="4">
        <f>'Fuel Values'!B145-UCO!I145-UCO!J145-UCO!K145</f>
        <v>125.69174273958004</v>
      </c>
      <c r="I145" s="18">
        <f>('LCFS Values'!$E$4-$AA$4)/1000000*'LCFS Values'!B145*'LCFS Values'!$G$2*100</f>
        <v>152.05825726041999</v>
      </c>
      <c r="J145" s="4">
        <f>'RIN Values'!C145</f>
        <v>204.75</v>
      </c>
      <c r="K145" s="4">
        <f>'Fixed Credits Value'!B145</f>
        <v>100</v>
      </c>
      <c r="L145" s="4">
        <f t="shared" si="22"/>
        <v>582.5</v>
      </c>
      <c r="M145" s="4">
        <f>L145/'Feedstock Conversions'!B$24</f>
        <v>69.345238095238088</v>
      </c>
      <c r="O145" s="4">
        <f>'Fuel Values'!C145*100</f>
        <v>233.34</v>
      </c>
      <c r="P145" s="18">
        <f>('LCFS Values'!$E$4-AB$4)/1000000*'LCFS Values'!B145*'LCFS Values'!$G$2*100</f>
        <v>142.64109068099998</v>
      </c>
      <c r="Q145" s="4">
        <f>'RIN Values'!D145</f>
        <v>232.04999999999998</v>
      </c>
      <c r="R145" s="4">
        <f>'Fixed Credits Value'!B145</f>
        <v>100</v>
      </c>
      <c r="S145" s="4">
        <f>'Fixed Credits Value'!C145</f>
        <v>16</v>
      </c>
      <c r="T145" s="4">
        <f t="shared" si="16"/>
        <v>724.03109068099991</v>
      </c>
      <c r="U145" s="4">
        <f>T145/'Feedstock Conversions'!B$4</f>
        <v>90.390897712983758</v>
      </c>
      <c r="W145" s="4">
        <f t="shared" si="17"/>
        <v>153.26</v>
      </c>
      <c r="X145" s="4">
        <f t="shared" si="18"/>
        <v>314.72009068099993</v>
      </c>
      <c r="AE145" s="57">
        <f t="shared" si="19"/>
        <v>60.199999999999989</v>
      </c>
      <c r="AF145" s="4">
        <f>$AH145+'Rail Costs'!L145</f>
        <v>53.344501679731245</v>
      </c>
      <c r="AG145" s="4">
        <f>$AH145+'Rail Costs'!M145</f>
        <v>54.516752519596864</v>
      </c>
      <c r="AH145" s="4">
        <v>51</v>
      </c>
      <c r="AI145" s="4">
        <f>$AH145+'Rail Costs'!O145</f>
        <v>51.703350503919374</v>
      </c>
      <c r="AJ145" s="4">
        <v>55</v>
      </c>
      <c r="AM145" s="4">
        <f>$L145-(AE145*'Feedstock Conversions'!$B$24)-'Rail Costs'!Q145</f>
        <v>72.849361152988706</v>
      </c>
      <c r="AN145" s="4">
        <f>$L145-(AF145*'Feedstock Conversions'!$B$24)-'Rail Costs'!R145</f>
        <v>130.8726401047239</v>
      </c>
      <c r="AO145" s="4">
        <f>$L145-(AG145*'Feedstock Conversions'!$B$24)-'Rail Costs'!S145</f>
        <v>121.20694052603395</v>
      </c>
      <c r="AP145" s="4">
        <f>$L145-(AH145*'Feedstock Conversions'!$B$24)-'Rail Costs'!T145</f>
        <v>150.31843919332249</v>
      </c>
      <c r="AQ145" s="4">
        <f>$L145-(AI145*'Feedstock Conversions'!$B$24)-'Rail Costs'!U145</f>
        <v>144.56770624345302</v>
      </c>
      <c r="AR145" s="4">
        <f>$L145-(AJ145*'Feedstock Conversions'!$B$24)-'Rail Costs'!V145</f>
        <v>115.96212703198704</v>
      </c>
      <c r="AT145" s="4">
        <f>$T145-(AM145-'Feedstock Conversions'!$B$4)-'Rail Costs'!Q145</f>
        <v>655.22109068099996</v>
      </c>
      <c r="AU145" s="4">
        <f>$T145-(AN145-'Feedstock Conversions'!$B$4)-'Rail Costs'!R145</f>
        <v>597.63490479074233</v>
      </c>
      <c r="AV145" s="4">
        <f>$T145-(AO145-'Feedstock Conversions'!$B$4)-'Rail Costs'!S145</f>
        <v>607.48181184561361</v>
      </c>
      <c r="AW145" s="4">
        <f>$T145-(AP145-'Feedstock Conversions'!$B$4)-'Rail Costs'!T145</f>
        <v>577.94109068099999</v>
      </c>
      <c r="AX145" s="4">
        <f>$T145-(AQ145-'Feedstock Conversions'!$B$4)-'Rail Costs'!U145</f>
        <v>583.84923491392271</v>
      </c>
      <c r="AY145" s="4">
        <f>$T145-(AR145-'Feedstock Conversions'!$B$4)-'Rail Costs'!V145</f>
        <v>611.5410906809999</v>
      </c>
      <c r="BH145">
        <f t="shared" si="20"/>
        <v>40</v>
      </c>
      <c r="BI145">
        <f t="shared" si="21"/>
        <v>2021</v>
      </c>
      <c r="BJ145">
        <f t="shared" si="23"/>
        <v>10</v>
      </c>
    </row>
    <row r="146" spans="1:62" x14ac:dyDescent="0.2">
      <c r="A146" s="11">
        <v>44477</v>
      </c>
      <c r="B146" s="4">
        <v>53.5</v>
      </c>
      <c r="C146" s="18">
        <f>UCO!B146</f>
        <v>53.5</v>
      </c>
      <c r="E146" s="4">
        <f>UCO!C146*'Feedstock Conversions'!B$24</f>
        <v>449.40000000000003</v>
      </c>
      <c r="F146" s="4">
        <f>UCO!C146*'Feedstock Conversions'!B$4</f>
        <v>428.53499999999997</v>
      </c>
      <c r="H146" s="4">
        <f>'Fuel Values'!B146-UCO!I146-UCO!J146-UCO!K146</f>
        <v>92.437800257119989</v>
      </c>
      <c r="I146" s="18">
        <f>('LCFS Values'!$E$4-$AA$4)/1000000*'LCFS Values'!B146*'LCFS Values'!$G$2*100</f>
        <v>155.21219974288002</v>
      </c>
      <c r="J146" s="4">
        <f>'RIN Values'!C146</f>
        <v>224.85000000000002</v>
      </c>
      <c r="K146" s="4">
        <f>'Fixed Credits Value'!B146</f>
        <v>100</v>
      </c>
      <c r="L146" s="4">
        <f t="shared" si="22"/>
        <v>572.5</v>
      </c>
      <c r="M146" s="4">
        <f>L146/'Feedstock Conversions'!B$24</f>
        <v>68.154761904761898</v>
      </c>
      <c r="O146" s="4">
        <f>'Fuel Values'!C146*100</f>
        <v>247.10999999999999</v>
      </c>
      <c r="P146" s="18">
        <f>('LCFS Values'!$E$4-AB$4)/1000000*'LCFS Values'!B146*'LCFS Values'!$G$2*100</f>
        <v>145.599705384</v>
      </c>
      <c r="Q146" s="4">
        <f>'RIN Values'!D146</f>
        <v>254.83</v>
      </c>
      <c r="R146" s="4">
        <f>'Fixed Credits Value'!B146</f>
        <v>100</v>
      </c>
      <c r="S146" s="4">
        <f>'Fixed Credits Value'!C146</f>
        <v>16</v>
      </c>
      <c r="T146" s="4">
        <f t="shared" si="16"/>
        <v>763.53970538400006</v>
      </c>
      <c r="U146" s="4">
        <f>T146/'Feedstock Conversions'!B$4</f>
        <v>95.323309036704131</v>
      </c>
      <c r="W146" s="4">
        <f t="shared" si="17"/>
        <v>123.09999999999997</v>
      </c>
      <c r="X146" s="4">
        <f t="shared" si="18"/>
        <v>335.00470538400009</v>
      </c>
      <c r="AE146" s="57">
        <f t="shared" si="19"/>
        <v>62.199999999999989</v>
      </c>
      <c r="AF146" s="4">
        <f>$AH146+'Rail Costs'!L146</f>
        <v>55.344501679731245</v>
      </c>
      <c r="AG146" s="4">
        <f>$AH146+'Rail Costs'!M146</f>
        <v>56.516752519596864</v>
      </c>
      <c r="AH146" s="4">
        <v>53</v>
      </c>
      <c r="AI146" s="4">
        <f>$AH146+'Rail Costs'!O146</f>
        <v>53.703350503919374</v>
      </c>
      <c r="AJ146" s="4">
        <v>56.6</v>
      </c>
      <c r="AM146" s="4">
        <f>$L146-(AE146*'Feedstock Conversions'!$B$24)-'Rail Costs'!Q146</f>
        <v>46.049361152988759</v>
      </c>
      <c r="AN146" s="4">
        <f>$L146-(AF146*'Feedstock Conversions'!$B$24)-'Rail Costs'!R146</f>
        <v>104.07264010472389</v>
      </c>
      <c r="AO146" s="4">
        <f>$L146-(AG146*'Feedstock Conversions'!$B$24)-'Rail Costs'!S146</f>
        <v>94.406940526033935</v>
      </c>
      <c r="AP146" s="4">
        <f>$L146-(AH146*'Feedstock Conversions'!$B$24)-'Rail Costs'!T146</f>
        <v>123.51843919332249</v>
      </c>
      <c r="AQ146" s="4">
        <f>$L146-(AI146*'Feedstock Conversions'!$B$24)-'Rail Costs'!U146</f>
        <v>117.76770624345302</v>
      </c>
      <c r="AR146" s="4">
        <f>$L146-(AJ146*'Feedstock Conversions'!$B$24)-'Rail Costs'!V146</f>
        <v>92.522127031986983</v>
      </c>
      <c r="AT146" s="4">
        <f>$T146-(AM146-'Feedstock Conversions'!$B$4)-'Rail Costs'!Q146</f>
        <v>721.52970538399995</v>
      </c>
      <c r="AU146" s="4">
        <f>$T146-(AN146-'Feedstock Conversions'!$B$4)-'Rail Costs'!R146</f>
        <v>663.94351949374254</v>
      </c>
      <c r="AV146" s="4">
        <f>$T146-(AO146-'Feedstock Conversions'!$B$4)-'Rail Costs'!S146</f>
        <v>673.79042654861371</v>
      </c>
      <c r="AW146" s="4">
        <f>$T146-(AP146-'Feedstock Conversions'!$B$4)-'Rail Costs'!T146</f>
        <v>644.24970538400009</v>
      </c>
      <c r="AX146" s="4">
        <f>$T146-(AQ146-'Feedstock Conversions'!$B$4)-'Rail Costs'!U146</f>
        <v>650.15784961692282</v>
      </c>
      <c r="AY146" s="4">
        <f>$T146-(AR146-'Feedstock Conversions'!$B$4)-'Rail Costs'!V146</f>
        <v>674.4897053840001</v>
      </c>
      <c r="BH146">
        <f t="shared" si="20"/>
        <v>41</v>
      </c>
      <c r="BI146">
        <f t="shared" si="21"/>
        <v>2021</v>
      </c>
      <c r="BJ146">
        <f t="shared" si="23"/>
        <v>10</v>
      </c>
    </row>
    <row r="147" spans="1:62" x14ac:dyDescent="0.2">
      <c r="A147" s="11">
        <v>44484</v>
      </c>
      <c r="B147" s="4">
        <v>54.5</v>
      </c>
      <c r="C147" s="18">
        <f>UCO!B147</f>
        <v>54.5</v>
      </c>
      <c r="E147" s="4">
        <f>UCO!C147*'Feedstock Conversions'!B$24</f>
        <v>457.8</v>
      </c>
      <c r="F147" s="4">
        <f>UCO!C147*'Feedstock Conversions'!B$4</f>
        <v>436.54500000000002</v>
      </c>
      <c r="H147" s="4">
        <f>'Fuel Values'!B147-UCO!I147-UCO!J147-UCO!K147</f>
        <v>108.44810273664001</v>
      </c>
      <c r="I147" s="18">
        <f>('LCFS Values'!$E$4-$AA$4)/1000000*'LCFS Values'!B147*'LCFS Values'!$G$2*100</f>
        <v>165.15189726336001</v>
      </c>
      <c r="J147" s="4">
        <f>'RIN Values'!C147</f>
        <v>224.39999999999998</v>
      </c>
      <c r="K147" s="4">
        <f>'Fixed Credits Value'!B147</f>
        <v>100</v>
      </c>
      <c r="L147" s="4">
        <f t="shared" si="22"/>
        <v>598</v>
      </c>
      <c r="M147" s="4">
        <f>L147/'Feedstock Conversions'!B$24</f>
        <v>71.19047619047619</v>
      </c>
      <c r="O147" s="4">
        <f>'Fuel Values'!C147*100</f>
        <v>254.61999999999998</v>
      </c>
      <c r="P147" s="18">
        <f>('LCFS Values'!$E$4-AB$4)/1000000*'LCFS Values'!B147*'LCFS Values'!$G$2*100</f>
        <v>154.923824448</v>
      </c>
      <c r="Q147" s="4">
        <f>'RIN Values'!D147</f>
        <v>254.32</v>
      </c>
      <c r="R147" s="4">
        <f>'Fixed Credits Value'!B147</f>
        <v>100</v>
      </c>
      <c r="S147" s="4">
        <f>'Fixed Credits Value'!C147</f>
        <v>16</v>
      </c>
      <c r="T147" s="4">
        <f t="shared" si="16"/>
        <v>779.86382444799995</v>
      </c>
      <c r="U147" s="4">
        <f>T147/'Feedstock Conversions'!B$4</f>
        <v>97.361276460424463</v>
      </c>
      <c r="W147" s="4">
        <f t="shared" si="17"/>
        <v>140.19999999999999</v>
      </c>
      <c r="X147" s="4">
        <f t="shared" si="18"/>
        <v>343.31882444799993</v>
      </c>
      <c r="AE147" s="57">
        <f t="shared" si="19"/>
        <v>63.199999999999989</v>
      </c>
      <c r="AF147" s="4">
        <f>$AH147+'Rail Costs'!L147</f>
        <v>56.344501679731245</v>
      </c>
      <c r="AG147" s="4">
        <f>$AH147+'Rail Costs'!M147</f>
        <v>57.516752519596864</v>
      </c>
      <c r="AH147" s="4">
        <v>54</v>
      </c>
      <c r="AI147" s="4">
        <f>$AH147+'Rail Costs'!O147</f>
        <v>54.703350503919374</v>
      </c>
      <c r="AJ147" s="4">
        <v>57</v>
      </c>
      <c r="AM147" s="4">
        <f>$L147-(AE147*'Feedstock Conversions'!$B$24)-'Rail Costs'!Q147</f>
        <v>63.149361152988781</v>
      </c>
      <c r="AN147" s="4">
        <f>$L147-(AF147*'Feedstock Conversions'!$B$24)-'Rail Costs'!R147</f>
        <v>121.17264010472391</v>
      </c>
      <c r="AO147" s="4">
        <f>$L147-(AG147*'Feedstock Conversions'!$B$24)-'Rail Costs'!S147</f>
        <v>111.5069405260339</v>
      </c>
      <c r="AP147" s="4">
        <f>$L147-(AH147*'Feedstock Conversions'!$B$24)-'Rail Costs'!T147</f>
        <v>140.6184391933225</v>
      </c>
      <c r="AQ147" s="4">
        <f>$L147-(AI147*'Feedstock Conversions'!$B$24)-'Rail Costs'!U147</f>
        <v>134.86770624345303</v>
      </c>
      <c r="AR147" s="4">
        <f>$L147-(AJ147*'Feedstock Conversions'!$B$24)-'Rail Costs'!V147</f>
        <v>114.66212703198703</v>
      </c>
      <c r="AT147" s="4">
        <f>$T147-(AM147-'Feedstock Conversions'!$B$4)-'Rail Costs'!Q147</f>
        <v>720.75382444799993</v>
      </c>
      <c r="AU147" s="4">
        <f>$T147-(AN147-'Feedstock Conversions'!$B$4)-'Rail Costs'!R147</f>
        <v>663.16763855774241</v>
      </c>
      <c r="AV147" s="4">
        <f>$T147-(AO147-'Feedstock Conversions'!$B$4)-'Rail Costs'!S147</f>
        <v>673.01454561261369</v>
      </c>
      <c r="AW147" s="4">
        <f>$T147-(AP147-'Feedstock Conversions'!$B$4)-'Rail Costs'!T147</f>
        <v>643.47382444799996</v>
      </c>
      <c r="AX147" s="4">
        <f>$T147-(AQ147-'Feedstock Conversions'!$B$4)-'Rail Costs'!U147</f>
        <v>649.3819686809228</v>
      </c>
      <c r="AY147" s="4">
        <f>$T147-(AR147-'Feedstock Conversions'!$B$4)-'Rail Costs'!V147</f>
        <v>668.673824448</v>
      </c>
      <c r="BH147">
        <f t="shared" si="20"/>
        <v>42</v>
      </c>
      <c r="BI147">
        <f t="shared" si="21"/>
        <v>2021</v>
      </c>
      <c r="BJ147">
        <f t="shared" si="23"/>
        <v>10</v>
      </c>
    </row>
    <row r="148" spans="1:62" x14ac:dyDescent="0.2">
      <c r="A148" s="11">
        <v>44491</v>
      </c>
      <c r="B148" s="4">
        <v>54.9</v>
      </c>
      <c r="C148" s="18">
        <f>UCO!B148</f>
        <v>54.9</v>
      </c>
      <c r="E148" s="4">
        <f>UCO!C148*'Feedstock Conversions'!B$24</f>
        <v>461.16</v>
      </c>
      <c r="F148" s="4">
        <f>UCO!C148*'Feedstock Conversions'!B$4</f>
        <v>439.74899999999997</v>
      </c>
      <c r="H148" s="4">
        <f>'Fuel Values'!B148-UCO!I148-UCO!J148-UCO!K148</f>
        <v>119.71687908752003</v>
      </c>
      <c r="I148" s="18">
        <f>('LCFS Values'!$E$4-$AA$4)/1000000*'LCFS Values'!B148*'LCFS Values'!$G$2*100</f>
        <v>162.85812091248002</v>
      </c>
      <c r="J148" s="4">
        <f>'RIN Values'!C148</f>
        <v>244.42499999999998</v>
      </c>
      <c r="K148" s="4">
        <f>'Fixed Credits Value'!B148</f>
        <v>100</v>
      </c>
      <c r="L148" s="4">
        <f t="shared" si="22"/>
        <v>627</v>
      </c>
      <c r="M148" s="4">
        <f>L148/'Feedstock Conversions'!B$24</f>
        <v>74.642857142857139</v>
      </c>
      <c r="O148" s="4">
        <f>'Fuel Values'!C148*100</f>
        <v>257.01</v>
      </c>
      <c r="P148" s="18">
        <f>('LCFS Values'!$E$4-AB$4)/1000000*'LCFS Values'!B148*'LCFS Values'!$G$2*100</f>
        <v>152.77210466399998</v>
      </c>
      <c r="Q148" s="4">
        <f>'RIN Values'!D148</f>
        <v>277.01499999999999</v>
      </c>
      <c r="R148" s="4">
        <f>'Fixed Credits Value'!B148</f>
        <v>100</v>
      </c>
      <c r="S148" s="4">
        <f>'Fixed Credits Value'!C148</f>
        <v>16</v>
      </c>
      <c r="T148" s="4">
        <f t="shared" si="16"/>
        <v>802.79710466400002</v>
      </c>
      <c r="U148" s="4">
        <f>T148/'Feedstock Conversions'!B$4</f>
        <v>100.22435763595506</v>
      </c>
      <c r="W148" s="4">
        <f t="shared" si="17"/>
        <v>165.83999999999997</v>
      </c>
      <c r="X148" s="4">
        <f t="shared" si="18"/>
        <v>363.04810466400005</v>
      </c>
      <c r="AE148" s="57">
        <f t="shared" si="19"/>
        <v>63.699999999999989</v>
      </c>
      <c r="AF148" s="4">
        <f>$AH148+'Rail Costs'!L148</f>
        <v>56.844501679731245</v>
      </c>
      <c r="AG148" s="4">
        <f>$AH148+'Rail Costs'!M148</f>
        <v>58.016752519596864</v>
      </c>
      <c r="AH148" s="4">
        <v>54.5</v>
      </c>
      <c r="AI148" s="4">
        <f>$AH148+'Rail Costs'!O148</f>
        <v>55.203350503919374</v>
      </c>
      <c r="AJ148" s="4">
        <v>57</v>
      </c>
      <c r="AM148" s="4">
        <f>$L148-(AE148*'Feedstock Conversions'!$B$24)-'Rail Costs'!Q148</f>
        <v>87.949361152988729</v>
      </c>
      <c r="AN148" s="4">
        <f>$L148-(AF148*'Feedstock Conversions'!$B$24)-'Rail Costs'!R148</f>
        <v>145.97264010472392</v>
      </c>
      <c r="AO148" s="4">
        <f>$L148-(AG148*'Feedstock Conversions'!$B$24)-'Rail Costs'!S148</f>
        <v>136.30694052603391</v>
      </c>
      <c r="AP148" s="4">
        <f>$L148-(AH148*'Feedstock Conversions'!$B$24)-'Rail Costs'!T148</f>
        <v>165.41843919332251</v>
      </c>
      <c r="AQ148" s="4">
        <f>$L148-(AI148*'Feedstock Conversions'!$B$24)-'Rail Costs'!U148</f>
        <v>159.66770624345304</v>
      </c>
      <c r="AR148" s="4">
        <f>$L148-(AJ148*'Feedstock Conversions'!$B$24)-'Rail Costs'!V148</f>
        <v>143.66212703198704</v>
      </c>
      <c r="AT148" s="4">
        <f>$T148-(AM148-'Feedstock Conversions'!$B$4)-'Rail Costs'!Q148</f>
        <v>718.88710466400005</v>
      </c>
      <c r="AU148" s="4">
        <f>$T148-(AN148-'Feedstock Conversions'!$B$4)-'Rail Costs'!R148</f>
        <v>661.30091877374241</v>
      </c>
      <c r="AV148" s="4">
        <f>$T148-(AO148-'Feedstock Conversions'!$B$4)-'Rail Costs'!S148</f>
        <v>671.14782582861369</v>
      </c>
      <c r="AW148" s="4">
        <f>$T148-(AP148-'Feedstock Conversions'!$B$4)-'Rail Costs'!T148</f>
        <v>641.60710466400008</v>
      </c>
      <c r="AX148" s="4">
        <f>$T148-(AQ148-'Feedstock Conversions'!$B$4)-'Rail Costs'!U148</f>
        <v>647.5152488969228</v>
      </c>
      <c r="AY148" s="4">
        <f>$T148-(AR148-'Feedstock Conversions'!$B$4)-'Rail Costs'!V148</f>
        <v>662.60710466400008</v>
      </c>
      <c r="BH148">
        <f t="shared" si="20"/>
        <v>43</v>
      </c>
      <c r="BI148">
        <f t="shared" si="21"/>
        <v>2021</v>
      </c>
      <c r="BJ148">
        <f t="shared" si="23"/>
        <v>10</v>
      </c>
    </row>
    <row r="149" spans="1:62" x14ac:dyDescent="0.2">
      <c r="A149" s="11">
        <v>44498</v>
      </c>
      <c r="B149" s="4">
        <v>55.5</v>
      </c>
      <c r="C149" s="18">
        <f>UCO!B149</f>
        <v>55.5</v>
      </c>
      <c r="E149" s="4">
        <f>UCO!C149*'Feedstock Conversions'!B$24</f>
        <v>466.20000000000005</v>
      </c>
      <c r="F149" s="4">
        <f>UCO!C149*'Feedstock Conversions'!B$4</f>
        <v>444.55500000000001</v>
      </c>
      <c r="H149" s="4">
        <f>'Fuel Values'!B149-UCO!I149-UCO!J149-UCO!K149</f>
        <v>171.73033062115002</v>
      </c>
      <c r="I149" s="18">
        <f>('LCFS Values'!$E$4-$AA$4)/1000000*'LCFS Values'!B149*'LCFS Values'!$G$2*100</f>
        <v>159.36966937885001</v>
      </c>
      <c r="J149" s="4">
        <f>'RIN Values'!C149</f>
        <v>213.89999999999998</v>
      </c>
      <c r="K149" s="4">
        <f>'Fixed Credits Value'!B149</f>
        <v>100</v>
      </c>
      <c r="L149" s="4">
        <f t="shared" si="22"/>
        <v>645</v>
      </c>
      <c r="M149" s="4">
        <f>L149/'Feedstock Conversions'!B$24</f>
        <v>76.785714285714278</v>
      </c>
      <c r="O149" s="4">
        <f>'Fuel Values'!C149*100</f>
        <v>254.14</v>
      </c>
      <c r="P149" s="18">
        <f>('LCFS Values'!$E$4-AB$4)/1000000*'LCFS Values'!B149*'LCFS Values'!$G$2*100</f>
        <v>149.49969749250002</v>
      </c>
      <c r="Q149" s="4">
        <f>'RIN Values'!D149</f>
        <v>242.42</v>
      </c>
      <c r="R149" s="4">
        <f>'Fixed Credits Value'!B149</f>
        <v>100</v>
      </c>
      <c r="S149" s="4">
        <f>'Fixed Credits Value'!C149</f>
        <v>16</v>
      </c>
      <c r="T149" s="4">
        <f t="shared" si="16"/>
        <v>762.05969749249994</v>
      </c>
      <c r="U149" s="4">
        <f>T149/'Feedstock Conversions'!B$4</f>
        <v>95.1385390127965</v>
      </c>
      <c r="W149" s="4">
        <f t="shared" si="17"/>
        <v>178.79999999999995</v>
      </c>
      <c r="X149" s="4">
        <f t="shared" si="18"/>
        <v>317.50469749249993</v>
      </c>
      <c r="AE149" s="57">
        <f t="shared" si="19"/>
        <v>64.999999999999986</v>
      </c>
      <c r="AF149" s="4">
        <f>$AH149+'Rail Costs'!L149</f>
        <v>58.144501679731242</v>
      </c>
      <c r="AG149" s="4">
        <f>$AH149+'Rail Costs'!M149</f>
        <v>59.316752519596861</v>
      </c>
      <c r="AH149" s="4">
        <v>55.8</v>
      </c>
      <c r="AI149" s="4">
        <f>$AH149+'Rail Costs'!O149</f>
        <v>56.503350503919371</v>
      </c>
      <c r="AJ149" s="4">
        <v>63</v>
      </c>
      <c r="AM149" s="4">
        <f>$L149-(AE149*'Feedstock Conversions'!$B$24)-'Rail Costs'!Q149</f>
        <v>95.02936115298877</v>
      </c>
      <c r="AN149" s="4">
        <f>$L149-(AF149*'Feedstock Conversions'!$B$24)-'Rail Costs'!R149</f>
        <v>153.05264010472391</v>
      </c>
      <c r="AO149" s="4">
        <f>$L149-(AG149*'Feedstock Conversions'!$B$24)-'Rail Costs'!S149</f>
        <v>143.38694052603395</v>
      </c>
      <c r="AP149" s="4">
        <f>$L149-(AH149*'Feedstock Conversions'!$B$24)-'Rail Costs'!T149</f>
        <v>172.49843919332255</v>
      </c>
      <c r="AQ149" s="4">
        <f>$L149-(AI149*'Feedstock Conversions'!$B$24)-'Rail Costs'!U149</f>
        <v>166.74770624345302</v>
      </c>
      <c r="AR149" s="4">
        <f>$L149-(AJ149*'Feedstock Conversions'!$B$24)-'Rail Costs'!V149</f>
        <v>111.26212703198699</v>
      </c>
      <c r="AT149" s="4">
        <f>$T149-(AM149-'Feedstock Conversions'!$B$4)-'Rail Costs'!Q149</f>
        <v>671.06969749249993</v>
      </c>
      <c r="AU149" s="4">
        <f>$T149-(AN149-'Feedstock Conversions'!$B$4)-'Rail Costs'!R149</f>
        <v>613.4835116022424</v>
      </c>
      <c r="AV149" s="4">
        <f>$T149-(AO149-'Feedstock Conversions'!$B$4)-'Rail Costs'!S149</f>
        <v>623.33041865711357</v>
      </c>
      <c r="AW149" s="4">
        <f>$T149-(AP149-'Feedstock Conversions'!$B$4)-'Rail Costs'!T149</f>
        <v>593.78969749249984</v>
      </c>
      <c r="AX149" s="4">
        <f>$T149-(AQ149-'Feedstock Conversions'!$B$4)-'Rail Costs'!U149</f>
        <v>599.69784172542279</v>
      </c>
      <c r="AY149" s="4">
        <f>$T149-(AR149-'Feedstock Conversions'!$B$4)-'Rail Costs'!V149</f>
        <v>654.26969749249997</v>
      </c>
      <c r="BH149">
        <f t="shared" si="20"/>
        <v>44</v>
      </c>
      <c r="BI149">
        <f t="shared" si="21"/>
        <v>2021</v>
      </c>
      <c r="BJ149">
        <f t="shared" si="23"/>
        <v>10</v>
      </c>
    </row>
    <row r="150" spans="1:62" x14ac:dyDescent="0.2">
      <c r="A150" s="11">
        <v>44505</v>
      </c>
      <c r="B150" s="4">
        <v>56.3</v>
      </c>
      <c r="C150" s="18">
        <f>UCO!B150</f>
        <v>56.3</v>
      </c>
      <c r="E150" s="4">
        <f>UCO!C150*'Feedstock Conversions'!B$24</f>
        <v>472.92</v>
      </c>
      <c r="F150" s="4">
        <f>UCO!C150*'Feedstock Conversions'!B$4</f>
        <v>450.96299999999997</v>
      </c>
      <c r="H150" s="4">
        <f>'Fuel Values'!B150-UCO!I150-UCO!J150-UCO!K150</f>
        <v>184.75764901736</v>
      </c>
      <c r="I150" s="18">
        <f>('LCFS Values'!$E$4-$AA$4)/1000000*'LCFS Values'!B150*'LCFS Values'!$G$2*100</f>
        <v>150.24235098264</v>
      </c>
      <c r="J150" s="4">
        <f>'RIN Values'!C150</f>
        <v>210</v>
      </c>
      <c r="K150" s="4">
        <f>'Fixed Credits Value'!B150</f>
        <v>100</v>
      </c>
      <c r="L150" s="4">
        <f t="shared" si="22"/>
        <v>645</v>
      </c>
      <c r="M150" s="4">
        <f>L150/'Feedstock Conversions'!B$24</f>
        <v>76.785714285714278</v>
      </c>
      <c r="O150" s="4">
        <f>'Fuel Values'!C150*100</f>
        <v>247.29999999999998</v>
      </c>
      <c r="P150" s="18">
        <f>('LCFS Values'!$E$4-AB$4)/1000000*'LCFS Values'!B150*'LCFS Values'!$G$2*100</f>
        <v>140.937645852</v>
      </c>
      <c r="Q150" s="4">
        <f>'RIN Values'!D150</f>
        <v>238</v>
      </c>
      <c r="R150" s="4">
        <f>'Fixed Credits Value'!B150</f>
        <v>100</v>
      </c>
      <c r="S150" s="4">
        <f>'Fixed Credits Value'!C150</f>
        <v>16</v>
      </c>
      <c r="T150" s="4">
        <f t="shared" si="16"/>
        <v>742.23764585200001</v>
      </c>
      <c r="U150" s="4">
        <f>T150/'Feedstock Conversions'!B$4</f>
        <v>92.663875886641705</v>
      </c>
      <c r="W150" s="4">
        <f t="shared" si="17"/>
        <v>172.07999999999998</v>
      </c>
      <c r="X150" s="4">
        <f t="shared" si="18"/>
        <v>291.27464585200005</v>
      </c>
      <c r="AE150" s="57">
        <f t="shared" si="19"/>
        <v>65.399999999999991</v>
      </c>
      <c r="AF150" s="4">
        <f>$AH150+'Rail Costs'!L150</f>
        <v>58.544501679731248</v>
      </c>
      <c r="AG150" s="4">
        <f>$AH150+'Rail Costs'!M150</f>
        <v>59.716752519596866</v>
      </c>
      <c r="AH150" s="4">
        <v>56.2</v>
      </c>
      <c r="AI150" s="4">
        <f>$AH150+'Rail Costs'!O150</f>
        <v>56.903350503919377</v>
      </c>
      <c r="AJ150" s="4">
        <v>65.7</v>
      </c>
      <c r="AM150" s="4">
        <f>$L150-(AE150*'Feedstock Conversions'!$B$24)-'Rail Costs'!Q150</f>
        <v>91.669361152988756</v>
      </c>
      <c r="AN150" s="4">
        <f>$L150-(AF150*'Feedstock Conversions'!$B$24)-'Rail Costs'!R150</f>
        <v>149.69264010472389</v>
      </c>
      <c r="AO150" s="4">
        <f>$L150-(AG150*'Feedstock Conversions'!$B$24)-'Rail Costs'!S150</f>
        <v>140.02694052603388</v>
      </c>
      <c r="AP150" s="4">
        <f>$L150-(AH150*'Feedstock Conversions'!$B$24)-'Rail Costs'!T150</f>
        <v>169.13843919332248</v>
      </c>
      <c r="AQ150" s="4">
        <f>$L150-(AI150*'Feedstock Conversions'!$B$24)-'Rail Costs'!U150</f>
        <v>163.38770624345301</v>
      </c>
      <c r="AR150" s="4">
        <f>$L150-(AJ150*'Feedstock Conversions'!$B$24)-'Rail Costs'!V150</f>
        <v>88.582127031987042</v>
      </c>
      <c r="AT150" s="4">
        <f>$T150-(AM150-'Feedstock Conversions'!$B$4)-'Rail Costs'!Q150</f>
        <v>654.60764585200002</v>
      </c>
      <c r="AU150" s="4">
        <f>$T150-(AN150-'Feedstock Conversions'!$B$4)-'Rail Costs'!R150</f>
        <v>597.02145996174249</v>
      </c>
      <c r="AV150" s="4">
        <f>$T150-(AO150-'Feedstock Conversions'!$B$4)-'Rail Costs'!S150</f>
        <v>606.86836701661377</v>
      </c>
      <c r="AW150" s="4">
        <f>$T150-(AP150-'Feedstock Conversions'!$B$4)-'Rail Costs'!T150</f>
        <v>577.32764585200005</v>
      </c>
      <c r="AX150" s="4">
        <f>$T150-(AQ150-'Feedstock Conversions'!$B$4)-'Rail Costs'!U150</f>
        <v>583.23579008492277</v>
      </c>
      <c r="AY150" s="4">
        <f>$T150-(AR150-'Feedstock Conversions'!$B$4)-'Rail Costs'!V150</f>
        <v>657.127645852</v>
      </c>
      <c r="BH150">
        <f t="shared" si="20"/>
        <v>45</v>
      </c>
      <c r="BI150">
        <f t="shared" si="21"/>
        <v>2021</v>
      </c>
      <c r="BJ150">
        <f t="shared" si="23"/>
        <v>11</v>
      </c>
    </row>
    <row r="151" spans="1:62" x14ac:dyDescent="0.2">
      <c r="A151" s="11">
        <v>44512</v>
      </c>
      <c r="B151" s="4">
        <v>57.5</v>
      </c>
      <c r="C151" s="18">
        <f>UCO!B151</f>
        <v>57.5</v>
      </c>
      <c r="E151" s="4">
        <f>UCO!C151*'Feedstock Conversions'!B$24</f>
        <v>483</v>
      </c>
      <c r="F151" s="4">
        <f>UCO!C151*'Feedstock Conversions'!B$4</f>
        <v>460.57499999999999</v>
      </c>
      <c r="H151" s="4">
        <f>'Fuel Values'!B151-UCO!I151-UCO!J151-UCO!K151</f>
        <v>197.66421982145994</v>
      </c>
      <c r="I151" s="18">
        <f>('LCFS Values'!$E$4-$AA$4)/1000000*'LCFS Values'!B151*'LCFS Values'!$G$2*100</f>
        <v>144.98578017854001</v>
      </c>
      <c r="J151" s="4">
        <f>'RIN Values'!C151</f>
        <v>196.35000000000002</v>
      </c>
      <c r="K151" s="4">
        <f>'Fixed Credits Value'!B151</f>
        <v>100</v>
      </c>
      <c r="L151" s="4">
        <f t="shared" si="22"/>
        <v>639</v>
      </c>
      <c r="M151" s="4">
        <f>L151/'Feedstock Conversions'!B$24</f>
        <v>76.071428571428569</v>
      </c>
      <c r="O151" s="4">
        <f>'Fuel Values'!C151*100</f>
        <v>246.55999999999997</v>
      </c>
      <c r="P151" s="18">
        <f>('LCFS Values'!$E$4-AB$4)/1000000*'LCFS Values'!B151*'LCFS Values'!$G$2*100</f>
        <v>136.00662134699999</v>
      </c>
      <c r="Q151" s="4">
        <f>'RIN Values'!D151</f>
        <v>222.53</v>
      </c>
      <c r="R151" s="4">
        <f>'Fixed Credits Value'!B151</f>
        <v>100</v>
      </c>
      <c r="S151" s="4">
        <f>'Fixed Credits Value'!C151</f>
        <v>16</v>
      </c>
      <c r="T151" s="4">
        <f t="shared" si="16"/>
        <v>721.09662134699988</v>
      </c>
      <c r="U151" s="4">
        <f>T151/'Feedstock Conversions'!B$4</f>
        <v>90.024546984644189</v>
      </c>
      <c r="W151" s="4">
        <f t="shared" si="17"/>
        <v>156</v>
      </c>
      <c r="X151" s="4">
        <f t="shared" si="18"/>
        <v>260.52162134699989</v>
      </c>
      <c r="AE151" s="57">
        <f t="shared" si="19"/>
        <v>65.699999999999989</v>
      </c>
      <c r="AF151" s="4">
        <f>$AH151+'Rail Costs'!L151</f>
        <v>58.844501679731245</v>
      </c>
      <c r="AG151" s="4">
        <f>$AH151+'Rail Costs'!M151</f>
        <v>60.016752519596864</v>
      </c>
      <c r="AH151" s="4">
        <v>56.5</v>
      </c>
      <c r="AI151" s="4">
        <f>$AH151+'Rail Costs'!O151</f>
        <v>57.203350503919374</v>
      </c>
      <c r="AJ151" s="4">
        <v>62.7</v>
      </c>
      <c r="AM151" s="4">
        <f>$L151-(AE151*'Feedstock Conversions'!$B$24)-'Rail Costs'!Q151</f>
        <v>83.149361152988774</v>
      </c>
      <c r="AN151" s="4">
        <f>$L151-(AF151*'Feedstock Conversions'!$B$24)-'Rail Costs'!R151</f>
        <v>141.17264010472391</v>
      </c>
      <c r="AO151" s="4">
        <f>$L151-(AG151*'Feedstock Conversions'!$B$24)-'Rail Costs'!S151</f>
        <v>131.5069405260339</v>
      </c>
      <c r="AP151" s="4">
        <f>$L151-(AH151*'Feedstock Conversions'!$B$24)-'Rail Costs'!T151</f>
        <v>160.6184391933225</v>
      </c>
      <c r="AQ151" s="4">
        <f>$L151-(AI151*'Feedstock Conversions'!$B$24)-'Rail Costs'!U151</f>
        <v>154.86770624345303</v>
      </c>
      <c r="AR151" s="4">
        <f>$L151-(AJ151*'Feedstock Conversions'!$B$24)-'Rail Costs'!V151</f>
        <v>107.78212703198697</v>
      </c>
      <c r="AT151" s="4">
        <f>$T151-(AM151-'Feedstock Conversions'!$B$4)-'Rail Costs'!Q151</f>
        <v>641.98662134699987</v>
      </c>
      <c r="AU151" s="4">
        <f>$T151-(AN151-'Feedstock Conversions'!$B$4)-'Rail Costs'!R151</f>
        <v>584.40043545674234</v>
      </c>
      <c r="AV151" s="4">
        <f>$T151-(AO151-'Feedstock Conversions'!$B$4)-'Rail Costs'!S151</f>
        <v>594.24734251161362</v>
      </c>
      <c r="AW151" s="4">
        <f>$T151-(AP151-'Feedstock Conversions'!$B$4)-'Rail Costs'!T151</f>
        <v>564.7066213469999</v>
      </c>
      <c r="AX151" s="4">
        <f>$T151-(AQ151-'Feedstock Conversions'!$B$4)-'Rail Costs'!U151</f>
        <v>570.61476557992262</v>
      </c>
      <c r="AY151" s="4">
        <f>$T151-(AR151-'Feedstock Conversions'!$B$4)-'Rail Costs'!V151</f>
        <v>616.78662134699994</v>
      </c>
      <c r="BH151">
        <f t="shared" si="20"/>
        <v>46</v>
      </c>
      <c r="BI151">
        <f t="shared" si="21"/>
        <v>2021</v>
      </c>
      <c r="BJ151">
        <f t="shared" si="23"/>
        <v>11</v>
      </c>
    </row>
    <row r="152" spans="1:62" x14ac:dyDescent="0.2">
      <c r="A152" s="11">
        <v>44519</v>
      </c>
      <c r="B152" s="4">
        <v>57.5</v>
      </c>
      <c r="C152" s="18">
        <f>UCO!B152</f>
        <v>57.5</v>
      </c>
      <c r="E152" s="4">
        <f>UCO!C152*'Feedstock Conversions'!B$24</f>
        <v>483</v>
      </c>
      <c r="F152" s="4">
        <f>UCO!C152*'Feedstock Conversions'!B$4</f>
        <v>460.57499999999999</v>
      </c>
      <c r="H152" s="4">
        <f>'Fuel Values'!B152-UCO!I152-UCO!J152-UCO!K152</f>
        <v>196.67079062556002</v>
      </c>
      <c r="I152" s="18">
        <f>('LCFS Values'!$E$4-$AA$4)/1000000*'LCFS Values'!B152*'LCFS Values'!$G$2*100</f>
        <v>139.72920937443999</v>
      </c>
      <c r="J152" s="4">
        <f>'RIN Values'!C152</f>
        <v>198.60000000000002</v>
      </c>
      <c r="K152" s="4">
        <f>'Fixed Credits Value'!B152</f>
        <v>100</v>
      </c>
      <c r="L152" s="4">
        <f t="shared" si="22"/>
        <v>635</v>
      </c>
      <c r="M152" s="4">
        <f>L152/'Feedstock Conversions'!B$24</f>
        <v>75.595238095238088</v>
      </c>
      <c r="O152" s="4">
        <f>'Fuel Values'!C152*100</f>
        <v>238.42</v>
      </c>
      <c r="P152" s="18">
        <f>('LCFS Values'!$E$4-AB$4)/1000000*'LCFS Values'!B152*'LCFS Values'!$G$2*100</f>
        <v>131.07559684199998</v>
      </c>
      <c r="Q152" s="4">
        <f>'RIN Values'!D152</f>
        <v>225.08</v>
      </c>
      <c r="R152" s="4">
        <f>'Fixed Credits Value'!B152</f>
        <v>100</v>
      </c>
      <c r="S152" s="4">
        <f>'Fixed Credits Value'!C152</f>
        <v>16</v>
      </c>
      <c r="T152" s="4">
        <f t="shared" si="16"/>
        <v>710.57559684199998</v>
      </c>
      <c r="U152" s="4">
        <f>T152/'Feedstock Conversions'!B$4</f>
        <v>88.711060779275911</v>
      </c>
      <c r="W152" s="4">
        <f t="shared" si="17"/>
        <v>152</v>
      </c>
      <c r="X152" s="4">
        <f t="shared" si="18"/>
        <v>250.00059684199999</v>
      </c>
      <c r="AE152" s="57">
        <f t="shared" si="19"/>
        <v>65.399999999999991</v>
      </c>
      <c r="AF152" s="4">
        <f>$AH152+'Rail Costs'!L152</f>
        <v>58.544501679731248</v>
      </c>
      <c r="AG152" s="4">
        <f>$AH152+'Rail Costs'!M152</f>
        <v>59.716752519596866</v>
      </c>
      <c r="AH152" s="4">
        <v>56.2</v>
      </c>
      <c r="AI152" s="4">
        <f>$AH152+'Rail Costs'!O152</f>
        <v>56.903350503919377</v>
      </c>
      <c r="AJ152" s="4">
        <v>62</v>
      </c>
      <c r="AM152" s="4">
        <f>$L152-(AE152*'Feedstock Conversions'!$B$24)-'Rail Costs'!Q152</f>
        <v>81.669361152988756</v>
      </c>
      <c r="AN152" s="4">
        <f>$L152-(AF152*'Feedstock Conversions'!$B$24)-'Rail Costs'!R152</f>
        <v>139.69264010472389</v>
      </c>
      <c r="AO152" s="4">
        <f>$L152-(AG152*'Feedstock Conversions'!$B$24)-'Rail Costs'!S152</f>
        <v>130.02694052603388</v>
      </c>
      <c r="AP152" s="4">
        <f>$L152-(AH152*'Feedstock Conversions'!$B$24)-'Rail Costs'!T152</f>
        <v>159.13843919332248</v>
      </c>
      <c r="AQ152" s="4">
        <f>$L152-(AI152*'Feedstock Conversions'!$B$24)-'Rail Costs'!U152</f>
        <v>153.38770624345301</v>
      </c>
      <c r="AR152" s="4">
        <f>$L152-(AJ152*'Feedstock Conversions'!$B$24)-'Rail Costs'!V152</f>
        <v>109.66212703198697</v>
      </c>
      <c r="AT152" s="4">
        <f>$T152-(AM152-'Feedstock Conversions'!$B$4)-'Rail Costs'!Q152</f>
        <v>632.94559684199999</v>
      </c>
      <c r="AU152" s="4">
        <f>$T152-(AN152-'Feedstock Conversions'!$B$4)-'Rail Costs'!R152</f>
        <v>575.35941095174246</v>
      </c>
      <c r="AV152" s="4">
        <f>$T152-(AO152-'Feedstock Conversions'!$B$4)-'Rail Costs'!S152</f>
        <v>585.20631800661374</v>
      </c>
      <c r="AW152" s="4">
        <f>$T152-(AP152-'Feedstock Conversions'!$B$4)-'Rail Costs'!T152</f>
        <v>555.66559684200001</v>
      </c>
      <c r="AX152" s="4">
        <f>$T152-(AQ152-'Feedstock Conversions'!$B$4)-'Rail Costs'!U152</f>
        <v>561.57374107492285</v>
      </c>
      <c r="AY152" s="4">
        <f>$T152-(AR152-'Feedstock Conversions'!$B$4)-'Rail Costs'!V152</f>
        <v>604.38559684200004</v>
      </c>
      <c r="BH152">
        <f t="shared" si="20"/>
        <v>47</v>
      </c>
      <c r="BI152">
        <f t="shared" si="21"/>
        <v>2021</v>
      </c>
      <c r="BJ152">
        <f t="shared" si="23"/>
        <v>11</v>
      </c>
    </row>
    <row r="153" spans="1:62" x14ac:dyDescent="0.2">
      <c r="A153" s="11">
        <v>44526</v>
      </c>
      <c r="B153" s="4">
        <v>57.5</v>
      </c>
      <c r="C153" s="18">
        <f>UCO!B153</f>
        <v>57.5</v>
      </c>
      <c r="E153" s="4">
        <f>UCO!C153*'Feedstock Conversions'!B$24</f>
        <v>483</v>
      </c>
      <c r="F153" s="4">
        <f>UCO!C153*'Feedstock Conversions'!B$4</f>
        <v>460.57499999999999</v>
      </c>
      <c r="H153" s="4">
        <f>'Fuel Values'!B153-UCO!I153-UCO!J153-UCO!K153</f>
        <v>196.47367916650001</v>
      </c>
      <c r="I153" s="18">
        <f>('LCFS Values'!$E$4-$AA$4)/1000000*'LCFS Values'!B153*'LCFS Values'!$G$2*100</f>
        <v>136.19297083350003</v>
      </c>
      <c r="J153" s="4">
        <f>'RIN Values'!C153</f>
        <v>199.00004999999999</v>
      </c>
      <c r="K153" s="4">
        <f>'Fixed Credits Value'!B153</f>
        <v>100</v>
      </c>
      <c r="L153" s="4">
        <f t="shared" si="22"/>
        <v>631.66669999999999</v>
      </c>
      <c r="M153" s="4">
        <f>L153/'Feedstock Conversions'!B$24</f>
        <v>75.19841666666666</v>
      </c>
      <c r="O153" s="4">
        <f>'Fuel Values'!C153*100</f>
        <v>237.42000000000002</v>
      </c>
      <c r="P153" s="18">
        <f>('LCFS Values'!$E$4-AB$4)/1000000*'LCFS Values'!B153*'LCFS Values'!$G$2*100</f>
        <v>127.758362175</v>
      </c>
      <c r="Q153" s="4">
        <f>'RIN Values'!D153</f>
        <v>225.53338999999997</v>
      </c>
      <c r="R153" s="4">
        <f>'Fixed Credits Value'!B153</f>
        <v>100</v>
      </c>
      <c r="S153" s="4">
        <f>'Fixed Credits Value'!C153</f>
        <v>16</v>
      </c>
      <c r="T153" s="4">
        <f t="shared" si="16"/>
        <v>706.7117521749999</v>
      </c>
      <c r="U153" s="4">
        <f>T153/'Feedstock Conversions'!B$4</f>
        <v>88.228683167915094</v>
      </c>
      <c r="W153" s="4">
        <f t="shared" si="17"/>
        <v>148.66669999999999</v>
      </c>
      <c r="X153" s="4">
        <f t="shared" si="18"/>
        <v>246.13675217499991</v>
      </c>
      <c r="AE153" s="57">
        <f t="shared" si="19"/>
        <v>64.199999999999989</v>
      </c>
      <c r="AF153" s="4">
        <f>$AH153+'Rail Costs'!L153</f>
        <v>57.344501679731245</v>
      </c>
      <c r="AG153" s="4">
        <f>$AH153+'Rail Costs'!M153</f>
        <v>58.516752519596864</v>
      </c>
      <c r="AH153" s="4">
        <v>55</v>
      </c>
      <c r="AI153" s="4">
        <f>$AH153+'Rail Costs'!O153</f>
        <v>55.703350503919374</v>
      </c>
      <c r="AJ153" s="4">
        <v>62</v>
      </c>
      <c r="AM153" s="4">
        <f>$L153-(AE153*'Feedstock Conversions'!$B$24)-'Rail Costs'!Q153</f>
        <v>88.416061152988675</v>
      </c>
      <c r="AN153" s="4">
        <f>$L153-(AF153*'Feedstock Conversions'!$B$24)-'Rail Costs'!R153</f>
        <v>146.43934010472387</v>
      </c>
      <c r="AO153" s="4">
        <f>$L153-(AG153*'Feedstock Conversions'!$B$24)-'Rail Costs'!S153</f>
        <v>136.77364052603392</v>
      </c>
      <c r="AP153" s="4">
        <f>$L153-(AH153*'Feedstock Conversions'!$B$24)-'Rail Costs'!T153</f>
        <v>165.88513919332252</v>
      </c>
      <c r="AQ153" s="4">
        <f>$L153-(AI153*'Feedstock Conversions'!$B$24)-'Rail Costs'!U153</f>
        <v>160.13440624345299</v>
      </c>
      <c r="AR153" s="4">
        <f>$L153-(AJ153*'Feedstock Conversions'!$B$24)-'Rail Costs'!V153</f>
        <v>106.32882703198696</v>
      </c>
      <c r="AT153" s="4">
        <f>$T153-(AM153-'Feedstock Conversions'!$B$4)-'Rail Costs'!Q153</f>
        <v>622.33505217499999</v>
      </c>
      <c r="AU153" s="4">
        <f>$T153-(AN153-'Feedstock Conversions'!$B$4)-'Rail Costs'!R153</f>
        <v>564.74886628474235</v>
      </c>
      <c r="AV153" s="4">
        <f>$T153-(AO153-'Feedstock Conversions'!$B$4)-'Rail Costs'!S153</f>
        <v>574.59577333961363</v>
      </c>
      <c r="AW153" s="4">
        <f>$T153-(AP153-'Feedstock Conversions'!$B$4)-'Rail Costs'!T153</f>
        <v>545.0550521749999</v>
      </c>
      <c r="AX153" s="4">
        <f>$T153-(AQ153-'Feedstock Conversions'!$B$4)-'Rail Costs'!U153</f>
        <v>550.96319640792274</v>
      </c>
      <c r="AY153" s="4">
        <f>$T153-(AR153-'Feedstock Conversions'!$B$4)-'Rail Costs'!V153</f>
        <v>603.85505217499997</v>
      </c>
      <c r="BH153">
        <f t="shared" si="20"/>
        <v>48</v>
      </c>
      <c r="BI153">
        <f t="shared" si="21"/>
        <v>2021</v>
      </c>
      <c r="BJ153">
        <f t="shared" si="23"/>
        <v>11</v>
      </c>
    </row>
    <row r="154" spans="1:62" x14ac:dyDescent="0.2">
      <c r="A154" s="11">
        <v>44533</v>
      </c>
      <c r="B154" s="4">
        <v>58.1</v>
      </c>
      <c r="C154" s="18">
        <f>UCO!B154</f>
        <v>58.1</v>
      </c>
      <c r="E154" s="4">
        <f>UCO!C154*'Feedstock Conversions'!B$24</f>
        <v>488.04</v>
      </c>
      <c r="F154" s="4">
        <f>UCO!C154*'Feedstock Conversions'!B$4</f>
        <v>465.38099999999997</v>
      </c>
      <c r="H154" s="4">
        <f>'Fuel Values'!B154-UCO!I154-UCO!J154-UCO!K154</f>
        <v>192.16899296181998</v>
      </c>
      <c r="I154" s="18">
        <f>('LCFS Values'!$E$4-$AA$4)/1000000*'LCFS Values'!B154*'LCFS Values'!$G$2*100</f>
        <v>137.53100703818001</v>
      </c>
      <c r="J154" s="4">
        <f>'RIN Values'!C154</f>
        <v>195.29999999999998</v>
      </c>
      <c r="K154" s="4">
        <f>'Fixed Credits Value'!B154</f>
        <v>100</v>
      </c>
      <c r="L154" s="4">
        <f t="shared" si="22"/>
        <v>625</v>
      </c>
      <c r="M154" s="4">
        <f>L154/'Feedstock Conversions'!B$24</f>
        <v>74.404761904761898</v>
      </c>
      <c r="O154" s="4">
        <f>'Fuel Values'!C154*100</f>
        <v>210.9</v>
      </c>
      <c r="P154" s="18">
        <f>('LCFS Values'!$E$4-AB$4)/1000000*'LCFS Values'!B154*'LCFS Values'!$G$2*100</f>
        <v>129.01353204899999</v>
      </c>
      <c r="Q154" s="4">
        <f>'RIN Values'!D154</f>
        <v>221.33999999999997</v>
      </c>
      <c r="R154" s="4">
        <f>'Fixed Credits Value'!B154</f>
        <v>100</v>
      </c>
      <c r="S154" s="4">
        <f>'Fixed Credits Value'!C154</f>
        <v>16</v>
      </c>
      <c r="T154" s="4">
        <f t="shared" si="16"/>
        <v>677.253532049</v>
      </c>
      <c r="U154" s="4">
        <f>T154/'Feedstock Conversions'!B$4</f>
        <v>84.551002752684141</v>
      </c>
      <c r="W154" s="4">
        <f t="shared" si="17"/>
        <v>136.95999999999998</v>
      </c>
      <c r="X154" s="4">
        <f t="shared" si="18"/>
        <v>211.87253204900003</v>
      </c>
      <c r="AE154" s="57">
        <f t="shared" si="19"/>
        <v>64.199999999999989</v>
      </c>
      <c r="AF154" s="4">
        <f>$AH154+'Rail Costs'!L154</f>
        <v>57.344501679731245</v>
      </c>
      <c r="AG154" s="4">
        <f>$AH154+'Rail Costs'!M154</f>
        <v>58.516752519596864</v>
      </c>
      <c r="AH154" s="4">
        <v>55</v>
      </c>
      <c r="AI154" s="4">
        <f>$AH154+'Rail Costs'!O154</f>
        <v>55.703350503919374</v>
      </c>
      <c r="AJ154" s="4">
        <v>60.8</v>
      </c>
      <c r="AM154" s="4">
        <f>$L154-(AE154*'Feedstock Conversions'!$B$24)-'Rail Costs'!Q154</f>
        <v>81.749361152988683</v>
      </c>
      <c r="AN154" s="4">
        <f>$L154-(AF154*'Feedstock Conversions'!$B$24)-'Rail Costs'!R154</f>
        <v>139.77264010472388</v>
      </c>
      <c r="AO154" s="4">
        <f>$L154-(AG154*'Feedstock Conversions'!$B$24)-'Rail Costs'!S154</f>
        <v>130.10694052603392</v>
      </c>
      <c r="AP154" s="4">
        <f>$L154-(AH154*'Feedstock Conversions'!$B$24)-'Rail Costs'!T154</f>
        <v>159.21843919332252</v>
      </c>
      <c r="AQ154" s="4">
        <f>$L154-(AI154*'Feedstock Conversions'!$B$24)-'Rail Costs'!U154</f>
        <v>153.46770624345299</v>
      </c>
      <c r="AR154" s="4">
        <f>$L154-(AJ154*'Feedstock Conversions'!$B$24)-'Rail Costs'!V154</f>
        <v>109.74212703198707</v>
      </c>
      <c r="AT154" s="4">
        <f>$T154-(AM154-'Feedstock Conversions'!$B$4)-'Rail Costs'!Q154</f>
        <v>599.54353204900008</v>
      </c>
      <c r="AU154" s="4">
        <f>$T154-(AN154-'Feedstock Conversions'!$B$4)-'Rail Costs'!R154</f>
        <v>541.95734615874244</v>
      </c>
      <c r="AV154" s="4">
        <f>$T154-(AO154-'Feedstock Conversions'!$B$4)-'Rail Costs'!S154</f>
        <v>551.80425321361372</v>
      </c>
      <c r="AW154" s="4">
        <f>$T154-(AP154-'Feedstock Conversions'!$B$4)-'Rail Costs'!T154</f>
        <v>522.26353204899999</v>
      </c>
      <c r="AX154" s="4">
        <f>$T154-(AQ154-'Feedstock Conversions'!$B$4)-'Rail Costs'!U154</f>
        <v>528.17167628192283</v>
      </c>
      <c r="AY154" s="4">
        <f>$T154-(AR154-'Feedstock Conversions'!$B$4)-'Rail Costs'!V154</f>
        <v>570.98353204900002</v>
      </c>
      <c r="BH154">
        <f t="shared" si="20"/>
        <v>49</v>
      </c>
      <c r="BI154">
        <f t="shared" si="21"/>
        <v>2021</v>
      </c>
      <c r="BJ154">
        <f t="shared" si="23"/>
        <v>12</v>
      </c>
    </row>
    <row r="155" spans="1:62" x14ac:dyDescent="0.2">
      <c r="A155" s="11">
        <v>44540</v>
      </c>
      <c r="B155" s="4">
        <v>59.8</v>
      </c>
      <c r="C155" s="18">
        <f>UCO!B155</f>
        <v>59.8</v>
      </c>
      <c r="E155" s="4">
        <f>UCO!C155*'Feedstock Conversions'!B$24</f>
        <v>502.32</v>
      </c>
      <c r="F155" s="4">
        <f>UCO!C155*'Feedstock Conversions'!B$4</f>
        <v>478.99799999999999</v>
      </c>
      <c r="H155" s="4">
        <f>'Fuel Values'!B155-UCO!I155-UCO!J155-UCO!K155</f>
        <v>179.61290566063997</v>
      </c>
      <c r="I155" s="18">
        <f>('LCFS Values'!$E$4-$AA$4)/1000000*'LCFS Values'!B155*'LCFS Values'!$G$2*100</f>
        <v>146.03709433936001</v>
      </c>
      <c r="J155" s="4">
        <f>'RIN Values'!C155</f>
        <v>190.35000000000002</v>
      </c>
      <c r="K155" s="4">
        <f>'Fixed Credits Value'!B155</f>
        <v>100</v>
      </c>
      <c r="L155" s="4">
        <f t="shared" si="22"/>
        <v>616</v>
      </c>
      <c r="M155" s="4">
        <f>L155/'Feedstock Conversions'!B$24</f>
        <v>73.333333333333329</v>
      </c>
      <c r="O155" s="4">
        <f>'Fuel Values'!C155*100</f>
        <v>224.18</v>
      </c>
      <c r="P155" s="18">
        <f>('LCFS Values'!$E$4-AB$4)/1000000*'LCFS Values'!B155*'LCFS Values'!$G$2*100</f>
        <v>136.992826248</v>
      </c>
      <c r="Q155" s="4">
        <f>'RIN Values'!D155</f>
        <v>215.73000000000002</v>
      </c>
      <c r="R155" s="4">
        <f>'Fixed Credits Value'!B155</f>
        <v>100</v>
      </c>
      <c r="S155" s="4">
        <f>'Fixed Credits Value'!C155</f>
        <v>16</v>
      </c>
      <c r="T155" s="4">
        <f t="shared" ref="T155:T218" si="24">S155+R155+Q155+P155+O155</f>
        <v>692.90282624800011</v>
      </c>
      <c r="U155" s="4">
        <f>T155/'Feedstock Conversions'!B$4</f>
        <v>86.504722378027481</v>
      </c>
      <c r="W155" s="4">
        <f t="shared" ref="W155:W218" si="25">L155-E155</f>
        <v>113.68</v>
      </c>
      <c r="X155" s="4">
        <f t="shared" ref="X155:X218" si="26">T155-F155</f>
        <v>213.90482624800012</v>
      </c>
      <c r="AE155" s="57">
        <f t="shared" si="19"/>
        <v>64.599999999999994</v>
      </c>
      <c r="AF155" s="4">
        <f>$AH155+'Rail Costs'!L155</f>
        <v>57.744501679731243</v>
      </c>
      <c r="AG155" s="4">
        <f>$AH155+'Rail Costs'!M155</f>
        <v>58.916752519596862</v>
      </c>
      <c r="AH155" s="4">
        <v>55.4</v>
      </c>
      <c r="AI155" s="4">
        <f>$AH155+'Rail Costs'!O155</f>
        <v>56.103350503919373</v>
      </c>
      <c r="AJ155" s="4">
        <v>60.5</v>
      </c>
      <c r="AM155" s="4">
        <f>$L155-(AE155*'Feedstock Conversions'!$B$24)-'Rail Costs'!Q155</f>
        <v>69.38936115298867</v>
      </c>
      <c r="AN155" s="4">
        <f>$L155-(AF155*'Feedstock Conversions'!$B$24)-'Rail Costs'!R155</f>
        <v>127.41264010472392</v>
      </c>
      <c r="AO155" s="4">
        <f>$L155-(AG155*'Feedstock Conversions'!$B$24)-'Rail Costs'!S155</f>
        <v>117.74694052603391</v>
      </c>
      <c r="AP155" s="4">
        <f>$L155-(AH155*'Feedstock Conversions'!$B$24)-'Rail Costs'!T155</f>
        <v>146.85843919332251</v>
      </c>
      <c r="AQ155" s="4">
        <f>$L155-(AI155*'Feedstock Conversions'!$B$24)-'Rail Costs'!U155</f>
        <v>141.10770624345304</v>
      </c>
      <c r="AR155" s="4">
        <f>$L155-(AJ155*'Feedstock Conversions'!$B$24)-'Rail Costs'!V155</f>
        <v>103.26212703198699</v>
      </c>
      <c r="AT155" s="4">
        <f>$T155-(AM155-'Feedstock Conversions'!$B$4)-'Rail Costs'!Q155</f>
        <v>627.5528262480002</v>
      </c>
      <c r="AU155" s="4">
        <f>$T155-(AN155-'Feedstock Conversions'!$B$4)-'Rail Costs'!R155</f>
        <v>569.96664035774256</v>
      </c>
      <c r="AV155" s="4">
        <f>$T155-(AO155-'Feedstock Conversions'!$B$4)-'Rail Costs'!S155</f>
        <v>579.81354741261384</v>
      </c>
      <c r="AW155" s="4">
        <f>$T155-(AP155-'Feedstock Conversions'!$B$4)-'Rail Costs'!T155</f>
        <v>550.27282624800011</v>
      </c>
      <c r="AX155" s="4">
        <f>$T155-(AQ155-'Feedstock Conversions'!$B$4)-'Rail Costs'!U155</f>
        <v>556.18097048092284</v>
      </c>
      <c r="AY155" s="4">
        <f>$T155-(AR155-'Feedstock Conversions'!$B$4)-'Rail Costs'!V155</f>
        <v>593.11282624800015</v>
      </c>
      <c r="BH155">
        <f t="shared" si="20"/>
        <v>50</v>
      </c>
      <c r="BI155">
        <f t="shared" si="21"/>
        <v>2021</v>
      </c>
      <c r="BJ155">
        <f t="shared" si="23"/>
        <v>12</v>
      </c>
    </row>
    <row r="156" spans="1:62" x14ac:dyDescent="0.2">
      <c r="A156" s="11">
        <v>44547</v>
      </c>
      <c r="B156" s="4">
        <v>60</v>
      </c>
      <c r="C156" s="18">
        <f>UCO!B156</f>
        <v>60</v>
      </c>
      <c r="E156" s="4">
        <f>UCO!C156*'Feedstock Conversions'!B$24</f>
        <v>504</v>
      </c>
      <c r="F156" s="4">
        <f>UCO!C156*'Feedstock Conversions'!B$4</f>
        <v>480.59999999999997</v>
      </c>
      <c r="H156" s="4">
        <f>'Fuel Values'!B156-UCO!I156-UCO!J156-UCO!K156</f>
        <v>183.87258828929998</v>
      </c>
      <c r="I156" s="18">
        <f>('LCFS Values'!$E$4-$AA$4)/1000000*'LCFS Values'!B156*'LCFS Values'!$G$2*100</f>
        <v>141.92741171070003</v>
      </c>
      <c r="J156" s="4">
        <f>'RIN Values'!C156</f>
        <v>181.2</v>
      </c>
      <c r="K156" s="4">
        <f>'Fixed Credits Value'!B156</f>
        <v>100</v>
      </c>
      <c r="L156" s="4">
        <f t="shared" si="22"/>
        <v>607</v>
      </c>
      <c r="M156" s="4">
        <f>L156/'Feedstock Conversions'!B$24</f>
        <v>72.261904761904759</v>
      </c>
      <c r="O156" s="4">
        <f>'Fuel Values'!C156*100</f>
        <v>224.16</v>
      </c>
      <c r="P156" s="18">
        <f>('LCFS Values'!$E$4-AB$4)/1000000*'LCFS Values'!B156*'LCFS Values'!$G$2*100</f>
        <v>133.13766163499997</v>
      </c>
      <c r="Q156" s="4">
        <f>'RIN Values'!D156</f>
        <v>205.35999999999999</v>
      </c>
      <c r="R156" s="4">
        <f>'Fixed Credits Value'!B156</f>
        <v>100</v>
      </c>
      <c r="S156" s="4">
        <f>'Fixed Credits Value'!C156</f>
        <v>16</v>
      </c>
      <c r="T156" s="4">
        <f t="shared" si="24"/>
        <v>678.65766163499995</v>
      </c>
      <c r="U156" s="4">
        <f>T156/'Feedstock Conversions'!B$4</f>
        <v>84.726299829588015</v>
      </c>
      <c r="W156" s="4">
        <f t="shared" si="25"/>
        <v>103</v>
      </c>
      <c r="X156" s="4">
        <f t="shared" si="26"/>
        <v>198.05766163499999</v>
      </c>
      <c r="AE156" s="57">
        <f t="shared" si="19"/>
        <v>64.699999999999989</v>
      </c>
      <c r="AF156" s="4">
        <f>$AH156+'Rail Costs'!L156</f>
        <v>57.844501679731245</v>
      </c>
      <c r="AG156" s="4">
        <f>$AH156+'Rail Costs'!M156</f>
        <v>59.016752519596864</v>
      </c>
      <c r="AH156" s="4">
        <v>55.5</v>
      </c>
      <c r="AI156" s="4">
        <f>$AH156+'Rail Costs'!O156</f>
        <v>56.203350503919374</v>
      </c>
      <c r="AJ156" s="4">
        <v>59.3</v>
      </c>
      <c r="AM156" s="4">
        <f>$L156-(AE156*'Feedstock Conversions'!$B$24)-'Rail Costs'!Q156</f>
        <v>59.549361152988759</v>
      </c>
      <c r="AN156" s="4">
        <f>$L156-(AF156*'Feedstock Conversions'!$B$24)-'Rail Costs'!R156</f>
        <v>117.57264010472389</v>
      </c>
      <c r="AO156" s="4">
        <f>$L156-(AG156*'Feedstock Conversions'!$B$24)-'Rail Costs'!S156</f>
        <v>107.90694052603394</v>
      </c>
      <c r="AP156" s="4">
        <f>$L156-(AH156*'Feedstock Conversions'!$B$24)-'Rail Costs'!T156</f>
        <v>137.01843919332248</v>
      </c>
      <c r="AQ156" s="4">
        <f>$L156-(AI156*'Feedstock Conversions'!$B$24)-'Rail Costs'!U156</f>
        <v>131.26770624345301</v>
      </c>
      <c r="AR156" s="4">
        <f>$L156-(AJ156*'Feedstock Conversions'!$B$24)-'Rail Costs'!V156</f>
        <v>104.34212703198703</v>
      </c>
      <c r="AT156" s="4">
        <f>$T156-(AM156-'Feedstock Conversions'!$B$4)-'Rail Costs'!Q156</f>
        <v>623.14766163499985</v>
      </c>
      <c r="AU156" s="4">
        <f>$T156-(AN156-'Feedstock Conversions'!$B$4)-'Rail Costs'!R156</f>
        <v>565.56147574474244</v>
      </c>
      <c r="AV156" s="4">
        <f>$T156-(AO156-'Feedstock Conversions'!$B$4)-'Rail Costs'!S156</f>
        <v>575.40838279961361</v>
      </c>
      <c r="AW156" s="4">
        <f>$T156-(AP156-'Feedstock Conversions'!$B$4)-'Rail Costs'!T156</f>
        <v>545.86766163499999</v>
      </c>
      <c r="AX156" s="4">
        <f>$T156-(AQ156-'Feedstock Conversions'!$B$4)-'Rail Costs'!U156</f>
        <v>551.77580586792283</v>
      </c>
      <c r="AY156" s="4">
        <f>$T156-(AR156-'Feedstock Conversions'!$B$4)-'Rail Costs'!V156</f>
        <v>577.78766163499995</v>
      </c>
      <c r="BH156">
        <f t="shared" si="20"/>
        <v>51</v>
      </c>
      <c r="BI156">
        <f t="shared" si="21"/>
        <v>2021</v>
      </c>
      <c r="BJ156">
        <f t="shared" si="23"/>
        <v>12</v>
      </c>
    </row>
    <row r="157" spans="1:62" x14ac:dyDescent="0.2">
      <c r="A157" s="11">
        <v>44554</v>
      </c>
      <c r="B157" s="4">
        <v>59.875</v>
      </c>
      <c r="C157" s="18">
        <f>UCO!B157</f>
        <v>59.875</v>
      </c>
      <c r="E157" s="4">
        <f>UCO!C157*'Feedstock Conversions'!B$24</f>
        <v>502.95000000000005</v>
      </c>
      <c r="F157" s="4">
        <f>UCO!C157*'Feedstock Conversions'!B$4</f>
        <v>479.59875</v>
      </c>
      <c r="H157" s="4">
        <f>'Fuel Values'!B157-UCO!I157-UCO!J157-UCO!K157</f>
        <v>174.34800361825</v>
      </c>
      <c r="I157" s="18">
        <f>('LCFS Values'!$E$4-$AA$4)/1000000*'LCFS Values'!B157*'LCFS Values'!$G$2*100</f>
        <v>139.77699638175002</v>
      </c>
      <c r="J157" s="4">
        <f>'RIN Values'!C157</f>
        <v>190.875</v>
      </c>
      <c r="K157" s="4">
        <f>'Fixed Credits Value'!B157</f>
        <v>100</v>
      </c>
      <c r="L157" s="4">
        <f t="shared" si="22"/>
        <v>605</v>
      </c>
      <c r="M157" s="4">
        <f>L157/'Feedstock Conversions'!B$24</f>
        <v>72.023809523809518</v>
      </c>
      <c r="O157" s="4">
        <f>'Fuel Values'!C157*100</f>
        <v>227.75</v>
      </c>
      <c r="P157" s="18">
        <f>('LCFS Values'!$E$4-AB$4)/1000000*'LCFS Values'!B157*'LCFS Values'!$G$2*100</f>
        <v>131.12042433749997</v>
      </c>
      <c r="Q157" s="4">
        <f>'RIN Values'!D157</f>
        <v>216.32499999999999</v>
      </c>
      <c r="R157" s="4">
        <f>'Fixed Credits Value'!B157</f>
        <v>100</v>
      </c>
      <c r="S157" s="4">
        <f>'Fixed Credits Value'!C157</f>
        <v>16</v>
      </c>
      <c r="T157" s="4">
        <f t="shared" si="24"/>
        <v>691.19542433749996</v>
      </c>
      <c r="U157" s="4">
        <f>T157/'Feedstock Conversions'!B$4</f>
        <v>86.291563587702868</v>
      </c>
      <c r="W157" s="4">
        <f t="shared" si="25"/>
        <v>102.04999999999995</v>
      </c>
      <c r="X157" s="4">
        <f t="shared" si="26"/>
        <v>211.59667433749996</v>
      </c>
      <c r="AE157" s="57">
        <f t="shared" si="19"/>
        <v>65.699999999999989</v>
      </c>
      <c r="AF157" s="4">
        <f>$AH157+'Rail Costs'!L157</f>
        <v>58.844501679731245</v>
      </c>
      <c r="AG157" s="4">
        <f>$AH157+'Rail Costs'!M157</f>
        <v>60.016752519596864</v>
      </c>
      <c r="AH157" s="4">
        <v>56.5</v>
      </c>
      <c r="AI157" s="4">
        <f>$AH157+'Rail Costs'!O157</f>
        <v>57.203350503919374</v>
      </c>
      <c r="AJ157" s="4">
        <v>59</v>
      </c>
      <c r="AM157" s="4">
        <f>$L157-(AE157*'Feedstock Conversions'!$B$24)-'Rail Costs'!Q157</f>
        <v>49.149361152988781</v>
      </c>
      <c r="AN157" s="4">
        <f>$L157-(AF157*'Feedstock Conversions'!$B$24)-'Rail Costs'!R157</f>
        <v>107.17264010472391</v>
      </c>
      <c r="AO157" s="4">
        <f>$L157-(AG157*'Feedstock Conversions'!$B$24)-'Rail Costs'!S157</f>
        <v>97.506940526033901</v>
      </c>
      <c r="AP157" s="4">
        <f>$L157-(AH157*'Feedstock Conversions'!$B$24)-'Rail Costs'!T157</f>
        <v>126.61843919332252</v>
      </c>
      <c r="AQ157" s="4">
        <f>$L157-(AI157*'Feedstock Conversions'!$B$24)-'Rail Costs'!U157</f>
        <v>120.86770624345304</v>
      </c>
      <c r="AR157" s="4">
        <f>$L157-(AJ157*'Feedstock Conversions'!$B$24)-'Rail Costs'!V157</f>
        <v>104.86212703198701</v>
      </c>
      <c r="AT157" s="4">
        <f>$T157-(AM157-'Feedstock Conversions'!$B$4)-'Rail Costs'!Q157</f>
        <v>646.08542433749994</v>
      </c>
      <c r="AU157" s="4">
        <f>$T157-(AN157-'Feedstock Conversions'!$B$4)-'Rail Costs'!R157</f>
        <v>588.49923844724242</v>
      </c>
      <c r="AV157" s="4">
        <f>$T157-(AO157-'Feedstock Conversions'!$B$4)-'Rail Costs'!S157</f>
        <v>598.3461455021137</v>
      </c>
      <c r="AW157" s="4">
        <f>$T157-(AP157-'Feedstock Conversions'!$B$4)-'Rail Costs'!T157</f>
        <v>568.80542433749997</v>
      </c>
      <c r="AX157" s="4">
        <f>$T157-(AQ157-'Feedstock Conversions'!$B$4)-'Rail Costs'!U157</f>
        <v>574.71356857042281</v>
      </c>
      <c r="AY157" s="4">
        <f>$T157-(AR157-'Feedstock Conversions'!$B$4)-'Rail Costs'!V157</f>
        <v>589.80542433749997</v>
      </c>
      <c r="BH157">
        <f t="shared" si="20"/>
        <v>52</v>
      </c>
      <c r="BI157">
        <f t="shared" si="21"/>
        <v>2021</v>
      </c>
      <c r="BJ157">
        <f t="shared" si="23"/>
        <v>12</v>
      </c>
    </row>
    <row r="158" spans="1:62" x14ac:dyDescent="0.2">
      <c r="A158" s="11">
        <v>44561</v>
      </c>
      <c r="B158" s="4">
        <v>59.5</v>
      </c>
      <c r="C158" s="18">
        <f>UCO!B158</f>
        <v>59.5</v>
      </c>
      <c r="E158" s="4">
        <f>UCO!C158*'Feedstock Conversions'!B$24</f>
        <v>499.8</v>
      </c>
      <c r="F158" s="4">
        <f>UCO!C158*'Feedstock Conversions'!B$4</f>
        <v>476.59499999999997</v>
      </c>
      <c r="H158" s="4">
        <f>'Fuel Values'!B158-UCO!I158-UCO!J158-UCO!K158</f>
        <v>171.25178956671255</v>
      </c>
      <c r="I158" s="18">
        <f>('LCFS Values'!$E$4-$AA$4)/1000000*'LCFS Values'!B158*'LCFS Values'!$G$2*100</f>
        <v>141.74821043328748</v>
      </c>
      <c r="J158" s="4">
        <f>'RIN Values'!C158</f>
        <v>192</v>
      </c>
      <c r="K158" s="4">
        <f>'Fixed Credits Value'!B158</f>
        <v>100</v>
      </c>
      <c r="L158" s="4">
        <f t="shared" si="22"/>
        <v>605</v>
      </c>
      <c r="M158" s="4">
        <f>L158/'Feedstock Conversions'!B$24</f>
        <v>72.023809523809518</v>
      </c>
      <c r="O158" s="4">
        <f>'Fuel Values'!C158*100</f>
        <v>238.47</v>
      </c>
      <c r="P158" s="18">
        <f>('LCFS Values'!$E$4-AB$4)/1000000*'LCFS Values'!B158*'LCFS Values'!$G$2*100</f>
        <v>132.96955852687501</v>
      </c>
      <c r="Q158" s="4">
        <f>'RIN Values'!D158</f>
        <v>217.6</v>
      </c>
      <c r="R158" s="4">
        <f>'Fixed Credits Value'!B158</f>
        <v>100</v>
      </c>
      <c r="S158" s="4">
        <f>'Fixed Credits Value'!C158</f>
        <v>16</v>
      </c>
      <c r="T158" s="4">
        <f t="shared" si="24"/>
        <v>705.039558526875</v>
      </c>
      <c r="U158" s="4">
        <f>T158/'Feedstock Conversions'!B$4</f>
        <v>88.019919915964422</v>
      </c>
      <c r="W158" s="4">
        <f t="shared" si="25"/>
        <v>105.19999999999999</v>
      </c>
      <c r="X158" s="4">
        <f t="shared" si="26"/>
        <v>228.44455852687503</v>
      </c>
      <c r="AE158" s="57">
        <f t="shared" si="19"/>
        <v>65.699999999999989</v>
      </c>
      <c r="AF158" s="4">
        <f>$AH158+'Rail Costs'!L158</f>
        <v>58.844501679731245</v>
      </c>
      <c r="AG158" s="4">
        <f>$AH158+'Rail Costs'!M158</f>
        <v>60.016752519596864</v>
      </c>
      <c r="AH158" s="4">
        <v>56.5</v>
      </c>
      <c r="AI158" s="4">
        <f>$AH158+'Rail Costs'!O158</f>
        <v>57.203350503919374</v>
      </c>
      <c r="AJ158" s="4">
        <v>59</v>
      </c>
      <c r="AM158" s="4">
        <f>$L158-(AE158*'Feedstock Conversions'!$B$24)-'Rail Costs'!Q158</f>
        <v>49.149361152988781</v>
      </c>
      <c r="AN158" s="4">
        <f>$L158-(AF158*'Feedstock Conversions'!$B$24)-'Rail Costs'!R158</f>
        <v>107.17264010472391</v>
      </c>
      <c r="AO158" s="4">
        <f>$L158-(AG158*'Feedstock Conversions'!$B$24)-'Rail Costs'!S158</f>
        <v>97.506940526033901</v>
      </c>
      <c r="AP158" s="4">
        <f>$L158-(AH158*'Feedstock Conversions'!$B$24)-'Rail Costs'!T158</f>
        <v>126.61843919332252</v>
      </c>
      <c r="AQ158" s="4">
        <f>$L158-(AI158*'Feedstock Conversions'!$B$24)-'Rail Costs'!U158</f>
        <v>120.86770624345304</v>
      </c>
      <c r="AR158" s="4">
        <f>$L158-(AJ158*'Feedstock Conversions'!$B$24)-'Rail Costs'!V158</f>
        <v>104.86212703198701</v>
      </c>
      <c r="AT158" s="4">
        <f>$T158-(AM158-'Feedstock Conversions'!$B$4)-'Rail Costs'!Q158</f>
        <v>659.92955852687487</v>
      </c>
      <c r="AU158" s="4">
        <f>$T158-(AN158-'Feedstock Conversions'!$B$4)-'Rail Costs'!R158</f>
        <v>602.34337263661746</v>
      </c>
      <c r="AV158" s="4">
        <f>$T158-(AO158-'Feedstock Conversions'!$B$4)-'Rail Costs'!S158</f>
        <v>612.19027969148874</v>
      </c>
      <c r="AW158" s="4">
        <f>$T158-(AP158-'Feedstock Conversions'!$B$4)-'Rail Costs'!T158</f>
        <v>582.64955852687501</v>
      </c>
      <c r="AX158" s="4">
        <f>$T158-(AQ158-'Feedstock Conversions'!$B$4)-'Rail Costs'!U158</f>
        <v>588.55770275979773</v>
      </c>
      <c r="AY158" s="4">
        <f>$T158-(AR158-'Feedstock Conversions'!$B$4)-'Rail Costs'!V158</f>
        <v>603.64955852687501</v>
      </c>
      <c r="BH158">
        <f t="shared" si="20"/>
        <v>53</v>
      </c>
      <c r="BI158">
        <f t="shared" si="21"/>
        <v>2021</v>
      </c>
      <c r="BJ158">
        <f t="shared" si="23"/>
        <v>12</v>
      </c>
    </row>
    <row r="159" spans="1:62" x14ac:dyDescent="0.2">
      <c r="A159" s="11">
        <v>44568</v>
      </c>
      <c r="B159" s="4">
        <v>59.5</v>
      </c>
      <c r="C159" s="18">
        <f>UCO!B159</f>
        <v>59.5</v>
      </c>
      <c r="E159" s="4">
        <f>UCO!C159*'Feedstock Conversions'!B$24</f>
        <v>499.8</v>
      </c>
      <c r="F159" s="4">
        <f>UCO!C159*'Feedstock Conversions'!B$4</f>
        <v>476.59499999999997</v>
      </c>
      <c r="H159" s="4">
        <f>'Fuel Values'!B159-UCO!I159-UCO!J159-UCO!K159</f>
        <v>161.13414545303999</v>
      </c>
      <c r="I159" s="18">
        <f>('LCFS Values'!$E$5-$AA$4)/1000000*'LCFS Values'!B159*'LCFS Values'!$G$2*100</f>
        <v>141.59085454696</v>
      </c>
      <c r="J159" s="4">
        <f>'RIN Values'!C159</f>
        <v>202.27499999999998</v>
      </c>
      <c r="K159" s="4">
        <f>'Fixed Credits Value'!B159</f>
        <v>100</v>
      </c>
      <c r="L159" s="4">
        <f t="shared" si="22"/>
        <v>605</v>
      </c>
      <c r="M159" s="4">
        <f>L159/'Feedstock Conversions'!B$24</f>
        <v>72.023809523809518</v>
      </c>
      <c r="O159" s="4">
        <f>'Fuel Values'!C159*100</f>
        <v>244.37000000000003</v>
      </c>
      <c r="P159" s="18">
        <f>('LCFS Values'!$E$5-AB$4)/1000000*'LCFS Values'!B159*'LCFS Values'!$G$2*100</f>
        <v>132.66496692799998</v>
      </c>
      <c r="Q159" s="4">
        <f>'RIN Values'!D159</f>
        <v>229.24499999999998</v>
      </c>
      <c r="R159" s="4">
        <f>'Fixed Credits Value'!B159</f>
        <v>100</v>
      </c>
      <c r="S159" s="4">
        <f>'Fixed Credits Value'!C159</f>
        <v>16</v>
      </c>
      <c r="T159" s="4">
        <f t="shared" si="24"/>
        <v>722.27996692800002</v>
      </c>
      <c r="U159" s="4">
        <f>T159/'Feedstock Conversions'!B$4</f>
        <v>90.172280515355808</v>
      </c>
      <c r="W159" s="4">
        <f t="shared" si="25"/>
        <v>105.19999999999999</v>
      </c>
      <c r="X159" s="4">
        <f t="shared" si="26"/>
        <v>245.68496692800005</v>
      </c>
      <c r="AE159" s="57">
        <f t="shared" si="19"/>
        <v>66.3</v>
      </c>
      <c r="AF159" s="4">
        <f>$AH159+'Rail Costs'!L159</f>
        <v>59.45431131019037</v>
      </c>
      <c r="AG159" s="4">
        <f>$AH159+'Rail Costs'!M159</f>
        <v>60.631466965285554</v>
      </c>
      <c r="AH159" s="4">
        <v>57.1</v>
      </c>
      <c r="AI159" s="4">
        <f>$AH159+'Rail Costs'!O159</f>
        <v>57.806293393057111</v>
      </c>
      <c r="AJ159" s="4">
        <v>61</v>
      </c>
      <c r="AM159" s="4">
        <f>$L159-(AE159*'Feedstock Conversions'!$B$24)-'Rail Costs'!Q159</f>
        <v>44.092747601327567</v>
      </c>
      <c r="AN159" s="4">
        <f>$L159-(AF159*'Feedstock Conversions'!$B$24)-'Rail Costs'!R159</f>
        <v>102.03545449846752</v>
      </c>
      <c r="AO159" s="4">
        <f>$L159-(AG159*'Feedstock Conversions'!$B$24)-'Rail Costs'!S159</f>
        <v>92.3293126621261</v>
      </c>
      <c r="AP159" s="4">
        <f>$L159-(AH159*'Feedstock Conversions'!$B$24)-'Rail Costs'!T159</f>
        <v>121.56261676316903</v>
      </c>
      <c r="AQ159" s="4">
        <f>$L159-(AI159*'Feedstock Conversions'!$B$24)-'Rail Costs'!U159</f>
        <v>115.78782216915785</v>
      </c>
      <c r="AR159" s="4">
        <f>$L159-(AJ159*'Feedstock Conversions'!$B$24)-'Rail Costs'!V159</f>
        <v>88.043140115802913</v>
      </c>
      <c r="AT159" s="4">
        <f>$T159-(AM159-'Feedstock Conversions'!$B$4)-'Rail Costs'!Q159</f>
        <v>682.20996692799997</v>
      </c>
      <c r="AU159" s="4">
        <f>$T159-(AN159-'Feedstock Conversions'!$B$4)-'Rail Costs'!R159</f>
        <v>624.70618193359917</v>
      </c>
      <c r="AV159" s="4">
        <f>$T159-(AO159-'Feedstock Conversions'!$B$4)-'Rail Costs'!S159</f>
        <v>634.59428943639875</v>
      </c>
      <c r="AW159" s="4">
        <f>$T159-(AP159-'Feedstock Conversions'!$B$4)-'Rail Costs'!T159</f>
        <v>604.92996692800011</v>
      </c>
      <c r="AX159" s="4">
        <f>$T159-(AQ159-'Feedstock Conversions'!$B$4)-'Rail Costs'!U159</f>
        <v>610.86283142967977</v>
      </c>
      <c r="AY159" s="4">
        <f>$T159-(AR159-'Feedstock Conversions'!$B$4)-'Rail Costs'!V159</f>
        <v>637.68996692799999</v>
      </c>
      <c r="BH159">
        <f t="shared" si="20"/>
        <v>2</v>
      </c>
      <c r="BI159">
        <f t="shared" si="21"/>
        <v>2022</v>
      </c>
      <c r="BJ159">
        <f t="shared" si="23"/>
        <v>1</v>
      </c>
    </row>
    <row r="160" spans="1:62" x14ac:dyDescent="0.2">
      <c r="A160" s="11">
        <v>44575</v>
      </c>
      <c r="B160" s="4">
        <v>60.7</v>
      </c>
      <c r="C160" s="18">
        <f>UCO!B160</f>
        <v>60.7</v>
      </c>
      <c r="E160" s="4">
        <f>UCO!C160*'Feedstock Conversions'!B$24</f>
        <v>509.88000000000005</v>
      </c>
      <c r="F160" s="4">
        <f>UCO!C160*'Feedstock Conversions'!B$4</f>
        <v>486.20699999999999</v>
      </c>
      <c r="H160" s="4">
        <f>'Fuel Values'!B160-UCO!I160-UCO!J160-UCO!K160</f>
        <v>158.82746603418002</v>
      </c>
      <c r="I160" s="18">
        <f>('LCFS Values'!$E$5-$AA$4)/1000000*'LCFS Values'!B160*'LCFS Values'!$G$2*100</f>
        <v>141.87253396582</v>
      </c>
      <c r="J160" s="4">
        <f>'RIN Values'!C160</f>
        <v>204.29999999999998</v>
      </c>
      <c r="K160" s="4">
        <f>'Fixed Credits Value'!B160</f>
        <v>100</v>
      </c>
      <c r="L160" s="4">
        <f t="shared" si="22"/>
        <v>605</v>
      </c>
      <c r="M160" s="4">
        <f>L160/'Feedstock Conversions'!B$24</f>
        <v>72.023809523809518</v>
      </c>
      <c r="O160" s="4">
        <f>'Fuel Values'!C160*100</f>
        <v>258.76</v>
      </c>
      <c r="P160" s="18">
        <f>('LCFS Values'!$E$5-AB$4)/1000000*'LCFS Values'!B160*'LCFS Values'!$G$2*100</f>
        <v>132.92888927599998</v>
      </c>
      <c r="Q160" s="4">
        <f>'RIN Values'!D160</f>
        <v>231.53999999999996</v>
      </c>
      <c r="R160" s="4">
        <f>'Fixed Credits Value'!B160</f>
        <v>100</v>
      </c>
      <c r="S160" s="4">
        <f>'Fixed Credits Value'!C160</f>
        <v>16</v>
      </c>
      <c r="T160" s="4">
        <f t="shared" si="24"/>
        <v>739.2288892759999</v>
      </c>
      <c r="U160" s="4">
        <f>T160/'Feedstock Conversions'!B$4</f>
        <v>92.288250845942557</v>
      </c>
      <c r="W160" s="4">
        <f t="shared" si="25"/>
        <v>95.119999999999948</v>
      </c>
      <c r="X160" s="4">
        <f t="shared" si="26"/>
        <v>253.02188927599991</v>
      </c>
      <c r="AE160" s="57">
        <f t="shared" si="19"/>
        <v>67.599999999999994</v>
      </c>
      <c r="AF160" s="4">
        <f>$AH160+'Rail Costs'!L160</f>
        <v>60.754311310190367</v>
      </c>
      <c r="AG160" s="4">
        <f>$AH160+'Rail Costs'!M160</f>
        <v>61.931466965285551</v>
      </c>
      <c r="AH160" s="4">
        <v>58.4</v>
      </c>
      <c r="AI160" s="4">
        <f>$AH160+'Rail Costs'!O160</f>
        <v>59.106293393057108</v>
      </c>
      <c r="AJ160" s="4">
        <v>61.9</v>
      </c>
      <c r="AM160" s="4">
        <f>$L160-(AE160*'Feedstock Conversions'!$B$24)-'Rail Costs'!Q160</f>
        <v>33.172747601327494</v>
      </c>
      <c r="AN160" s="4">
        <f>$L160-(AF160*'Feedstock Conversions'!$B$24)-'Rail Costs'!R160</f>
        <v>91.115454498467557</v>
      </c>
      <c r="AO160" s="4">
        <f>$L160-(AG160*'Feedstock Conversions'!$B$24)-'Rail Costs'!S160</f>
        <v>81.409312662126084</v>
      </c>
      <c r="AP160" s="4">
        <f>$L160-(AH160*'Feedstock Conversions'!$B$24)-'Rail Costs'!T160</f>
        <v>110.64261676316907</v>
      </c>
      <c r="AQ160" s="4">
        <f>$L160-(AI160*'Feedstock Conversions'!$B$24)-'Rail Costs'!U160</f>
        <v>104.86782216915789</v>
      </c>
      <c r="AR160" s="4">
        <f>$L160-(AJ160*'Feedstock Conversions'!$B$24)-'Rail Costs'!V160</f>
        <v>80.483140115802854</v>
      </c>
      <c r="AT160" s="4">
        <f>$T160-(AM160-'Feedstock Conversions'!$B$4)-'Rail Costs'!Q160</f>
        <v>710.07888927599993</v>
      </c>
      <c r="AU160" s="4">
        <f>$T160-(AN160-'Feedstock Conversions'!$B$4)-'Rail Costs'!R160</f>
        <v>652.57510428159901</v>
      </c>
      <c r="AV160" s="4">
        <f>$T160-(AO160-'Feedstock Conversions'!$B$4)-'Rail Costs'!S160</f>
        <v>662.4632117843986</v>
      </c>
      <c r="AW160" s="4">
        <f>$T160-(AP160-'Feedstock Conversions'!$B$4)-'Rail Costs'!T160</f>
        <v>632.79888927599995</v>
      </c>
      <c r="AX160" s="4">
        <f>$T160-(AQ160-'Feedstock Conversions'!$B$4)-'Rail Costs'!U160</f>
        <v>638.73175377767961</v>
      </c>
      <c r="AY160" s="4">
        <f>$T160-(AR160-'Feedstock Conversions'!$B$4)-'Rail Costs'!V160</f>
        <v>662.19888927599993</v>
      </c>
      <c r="BH160">
        <f t="shared" si="20"/>
        <v>3</v>
      </c>
      <c r="BI160">
        <f t="shared" si="21"/>
        <v>2022</v>
      </c>
      <c r="BJ160">
        <f t="shared" si="23"/>
        <v>1</v>
      </c>
    </row>
    <row r="161" spans="1:62" x14ac:dyDescent="0.2">
      <c r="A161" s="11">
        <v>44582</v>
      </c>
      <c r="B161" s="4">
        <v>61.75</v>
      </c>
      <c r="C161" s="18">
        <f>UCO!B161</f>
        <v>61.75</v>
      </c>
      <c r="E161" s="4">
        <f>UCO!C161*'Feedstock Conversions'!B$24</f>
        <v>518.70000000000005</v>
      </c>
      <c r="F161" s="4">
        <f>UCO!C161*'Feedstock Conversions'!B$4</f>
        <v>494.61750000000001</v>
      </c>
      <c r="H161" s="4">
        <f>'Fuel Values'!B161-UCO!I161-UCO!J161-UCO!K161</f>
        <v>177.63810554167497</v>
      </c>
      <c r="I161" s="18">
        <f>('LCFS Values'!$E$5-$AA$4)/1000000*'LCFS Values'!B161*'LCFS Values'!$G$2*100</f>
        <v>140.01814445832503</v>
      </c>
      <c r="J161" s="4">
        <f>'RIN Values'!C161</f>
        <v>193.59375</v>
      </c>
      <c r="K161" s="4">
        <f>'Fixed Credits Value'!B161</f>
        <v>100</v>
      </c>
      <c r="L161" s="4">
        <f t="shared" si="22"/>
        <v>611.25</v>
      </c>
      <c r="M161" s="4">
        <f>L161/'Feedstock Conversions'!B$24</f>
        <v>72.767857142857139</v>
      </c>
      <c r="O161" s="4">
        <f>'Fuel Values'!C161*100</f>
        <v>269.23</v>
      </c>
      <c r="P161" s="18">
        <f>('LCFS Values'!$E$5-AB$4)/1000000*'LCFS Values'!B161*'LCFS Values'!$G$2*100</f>
        <v>131.191400485</v>
      </c>
      <c r="Q161" s="4">
        <f>'RIN Values'!D161</f>
        <v>219.40625</v>
      </c>
      <c r="R161" s="4">
        <f>'Fixed Credits Value'!B161</f>
        <v>100</v>
      </c>
      <c r="S161" s="4">
        <f>'Fixed Credits Value'!C161</f>
        <v>16</v>
      </c>
      <c r="T161" s="4">
        <f t="shared" si="24"/>
        <v>735.82765048500005</v>
      </c>
      <c r="U161" s="4">
        <f>T161/'Feedstock Conversions'!B$4</f>
        <v>91.86362677715357</v>
      </c>
      <c r="W161" s="4">
        <f t="shared" si="25"/>
        <v>92.549999999999955</v>
      </c>
      <c r="X161" s="4">
        <f t="shared" si="26"/>
        <v>241.21015048500004</v>
      </c>
      <c r="AE161" s="57">
        <f t="shared" si="19"/>
        <v>69.325000000000003</v>
      </c>
      <c r="AF161" s="4">
        <f>$AH161+'Rail Costs'!L161</f>
        <v>62.479311310190369</v>
      </c>
      <c r="AG161" s="4">
        <f>$AH161+'Rail Costs'!M161</f>
        <v>63.656466965285553</v>
      </c>
      <c r="AH161" s="4">
        <v>60.125</v>
      </c>
      <c r="AI161" s="4">
        <f>$AH161+'Rail Costs'!O161</f>
        <v>60.831293393057109</v>
      </c>
      <c r="AJ161" s="4">
        <v>62.25</v>
      </c>
      <c r="AM161" s="4">
        <f>$L161-(AE161*'Feedstock Conversions'!$B$24)-'Rail Costs'!Q161</f>
        <v>24.932747601327485</v>
      </c>
      <c r="AN161" s="4">
        <f>$L161-(AF161*'Feedstock Conversions'!$B$24)-'Rail Costs'!R161</f>
        <v>82.875454498467548</v>
      </c>
      <c r="AO161" s="4">
        <f>$L161-(AG161*'Feedstock Conversions'!$B$24)-'Rail Costs'!S161</f>
        <v>73.169312662126075</v>
      </c>
      <c r="AP161" s="4">
        <f>$L161-(AH161*'Feedstock Conversions'!$B$24)-'Rail Costs'!T161</f>
        <v>102.40261676316906</v>
      </c>
      <c r="AQ161" s="4">
        <f>$L161-(AI161*'Feedstock Conversions'!$B$24)-'Rail Costs'!U161</f>
        <v>96.627822169157881</v>
      </c>
      <c r="AR161" s="4">
        <f>$L161-(AJ161*'Feedstock Conversions'!$B$24)-'Rail Costs'!V161</f>
        <v>83.793140115802913</v>
      </c>
      <c r="AT161" s="4">
        <f>$T161-(AM161-'Feedstock Conversions'!$B$4)-'Rail Costs'!Q161</f>
        <v>714.91765048500008</v>
      </c>
      <c r="AU161" s="4">
        <f>$T161-(AN161-'Feedstock Conversions'!$B$4)-'Rail Costs'!R161</f>
        <v>657.41386549059916</v>
      </c>
      <c r="AV161" s="4">
        <f>$T161-(AO161-'Feedstock Conversions'!$B$4)-'Rail Costs'!S161</f>
        <v>667.30197299339886</v>
      </c>
      <c r="AW161" s="4">
        <f>$T161-(AP161-'Feedstock Conversions'!$B$4)-'Rail Costs'!T161</f>
        <v>637.63765048500011</v>
      </c>
      <c r="AX161" s="4">
        <f>$T161-(AQ161-'Feedstock Conversions'!$B$4)-'Rail Costs'!U161</f>
        <v>643.57051498667977</v>
      </c>
      <c r="AY161" s="4">
        <f>$T161-(AR161-'Feedstock Conversions'!$B$4)-'Rail Costs'!V161</f>
        <v>655.48765048500002</v>
      </c>
      <c r="BH161">
        <f t="shared" si="20"/>
        <v>4</v>
      </c>
      <c r="BI161">
        <f t="shared" si="21"/>
        <v>2022</v>
      </c>
      <c r="BJ161">
        <f t="shared" si="23"/>
        <v>1</v>
      </c>
    </row>
    <row r="162" spans="1:62" x14ac:dyDescent="0.2">
      <c r="A162" s="11">
        <v>44589</v>
      </c>
      <c r="B162" s="4">
        <v>62.5</v>
      </c>
      <c r="C162" s="18">
        <f>UCO!B162</f>
        <v>62.5</v>
      </c>
      <c r="E162" s="4">
        <f>UCO!C162*'Feedstock Conversions'!B$24</f>
        <v>525</v>
      </c>
      <c r="F162" s="4">
        <f>UCO!C162*'Feedstock Conversions'!B$4</f>
        <v>500.625</v>
      </c>
      <c r="H162" s="4">
        <f>'Fuel Values'!B162-UCO!I162-UCO!J162-UCO!K162</f>
        <v>181.15170283791008</v>
      </c>
      <c r="I162" s="18">
        <f>('LCFS Values'!$E$5-$AA$4)/1000000*'LCFS Values'!B162*'LCFS Values'!$G$2*100</f>
        <v>140.32329716208997</v>
      </c>
      <c r="J162" s="4">
        <f>'RIN Values'!C162</f>
        <v>210.52499999999998</v>
      </c>
      <c r="K162" s="4">
        <f>'Fixed Credits Value'!B162</f>
        <v>100</v>
      </c>
      <c r="L162" s="4">
        <f t="shared" si="22"/>
        <v>632</v>
      </c>
      <c r="M162" s="4">
        <f>L162/'Feedstock Conversions'!B$24</f>
        <v>75.238095238095241</v>
      </c>
      <c r="O162" s="4">
        <f>'Fuel Values'!C162*100</f>
        <v>273.41000000000003</v>
      </c>
      <c r="P162" s="18">
        <f>('LCFS Values'!$E$5-AB$4)/1000000*'LCFS Values'!B162*'LCFS Values'!$G$2*100</f>
        <v>131.47731636199998</v>
      </c>
      <c r="Q162" s="4">
        <f>'RIN Values'!D162</f>
        <v>238.59499999999997</v>
      </c>
      <c r="R162" s="4">
        <f>'Fixed Credits Value'!B162</f>
        <v>100</v>
      </c>
      <c r="S162" s="4">
        <f>'Fixed Credits Value'!C162</f>
        <v>16</v>
      </c>
      <c r="T162" s="4">
        <f t="shared" si="24"/>
        <v>759.48231636199989</v>
      </c>
      <c r="U162" s="4">
        <f>T162/'Feedstock Conversions'!B$4</f>
        <v>94.816768584519338</v>
      </c>
      <c r="W162" s="4">
        <f t="shared" si="25"/>
        <v>107</v>
      </c>
      <c r="X162" s="4">
        <f t="shared" si="26"/>
        <v>258.85731636199989</v>
      </c>
      <c r="AE162" s="57">
        <f t="shared" si="19"/>
        <v>70.2</v>
      </c>
      <c r="AF162" s="4">
        <f>$AH162+'Rail Costs'!L162</f>
        <v>63.354311310190369</v>
      </c>
      <c r="AG162" s="4">
        <f>$AH162+'Rail Costs'!M162</f>
        <v>64.531466965285546</v>
      </c>
      <c r="AH162" s="4">
        <v>61</v>
      </c>
      <c r="AI162" s="4">
        <f>$AH162+'Rail Costs'!O162</f>
        <v>61.706293393057109</v>
      </c>
      <c r="AJ162" s="4">
        <v>62.45</v>
      </c>
      <c r="AM162" s="4">
        <f>$L162-(AE162*'Feedstock Conversions'!$B$24)-'Rail Costs'!Q162</f>
        <v>38.332747601327462</v>
      </c>
      <c r="AN162" s="4">
        <f>$L162-(AF162*'Feedstock Conversions'!$B$24)-'Rail Costs'!R162</f>
        <v>96.275454498467525</v>
      </c>
      <c r="AO162" s="4">
        <f>$L162-(AG162*'Feedstock Conversions'!$B$24)-'Rail Costs'!S162</f>
        <v>86.569312662126165</v>
      </c>
      <c r="AP162" s="4">
        <f>$L162-(AH162*'Feedstock Conversions'!$B$24)-'Rail Costs'!T162</f>
        <v>115.8026167631691</v>
      </c>
      <c r="AQ162" s="4">
        <f>$L162-(AI162*'Feedstock Conversions'!$B$24)-'Rail Costs'!U162</f>
        <v>110.02782216915786</v>
      </c>
      <c r="AR162" s="4">
        <f>$L162-(AJ162*'Feedstock Conversions'!$B$24)-'Rail Costs'!V162</f>
        <v>102.86314011580285</v>
      </c>
      <c r="AT162" s="4">
        <f>$T162-(AM162-'Feedstock Conversions'!$B$4)-'Rail Costs'!Q162</f>
        <v>725.17231636199995</v>
      </c>
      <c r="AU162" s="4">
        <f>$T162-(AN162-'Feedstock Conversions'!$B$4)-'Rail Costs'!R162</f>
        <v>667.66853136759903</v>
      </c>
      <c r="AV162" s="4">
        <f>$T162-(AO162-'Feedstock Conversions'!$B$4)-'Rail Costs'!S162</f>
        <v>677.55663887039861</v>
      </c>
      <c r="AW162" s="4">
        <f>$T162-(AP162-'Feedstock Conversions'!$B$4)-'Rail Costs'!T162</f>
        <v>647.89231636199986</v>
      </c>
      <c r="AX162" s="4">
        <f>$T162-(AQ162-'Feedstock Conversions'!$B$4)-'Rail Costs'!U162</f>
        <v>653.82518086367963</v>
      </c>
      <c r="AY162" s="4">
        <f>$T162-(AR162-'Feedstock Conversions'!$B$4)-'Rail Costs'!V162</f>
        <v>660.07231636199992</v>
      </c>
      <c r="BH162">
        <f t="shared" si="20"/>
        <v>5</v>
      </c>
      <c r="BI162">
        <f t="shared" si="21"/>
        <v>2022</v>
      </c>
      <c r="BJ162">
        <f t="shared" si="23"/>
        <v>1</v>
      </c>
    </row>
    <row r="163" spans="1:62" x14ac:dyDescent="0.2">
      <c r="A163" s="11">
        <v>44596</v>
      </c>
      <c r="B163" s="4">
        <v>62.5</v>
      </c>
      <c r="C163" s="18">
        <f>UCO!B163</f>
        <v>62.5</v>
      </c>
      <c r="E163" s="4">
        <f>UCO!C163*'Feedstock Conversions'!B$24</f>
        <v>525</v>
      </c>
      <c r="F163" s="4">
        <f>UCO!C163*'Feedstock Conversions'!B$4</f>
        <v>500.625</v>
      </c>
      <c r="H163" s="4">
        <f>'Fuel Values'!B163-UCO!I163-UCO!J163-UCO!K163</f>
        <v>201.21334464530003</v>
      </c>
      <c r="I163" s="18">
        <f>('LCFS Values'!$E$5-$AA$4)/1000000*'LCFS Values'!B163*'LCFS Values'!$G$2*100</f>
        <v>134.73665535470002</v>
      </c>
      <c r="J163" s="4">
        <f>'RIN Values'!C163</f>
        <v>214.04999999999998</v>
      </c>
      <c r="K163" s="4">
        <f>'Fixed Credits Value'!B163</f>
        <v>100</v>
      </c>
      <c r="L163" s="4">
        <f t="shared" si="22"/>
        <v>650</v>
      </c>
      <c r="M163" s="4">
        <f>L163/'Feedstock Conversions'!B$24</f>
        <v>77.38095238095238</v>
      </c>
      <c r="O163" s="4">
        <f>'Fuel Values'!C163*100</f>
        <v>280.12</v>
      </c>
      <c r="P163" s="18">
        <f>('LCFS Values'!$E$5-AB$4)/1000000*'LCFS Values'!B163*'LCFS Values'!$G$2*100</f>
        <v>126.24285646</v>
      </c>
      <c r="Q163" s="4">
        <f>'RIN Values'!D163</f>
        <v>242.58999999999997</v>
      </c>
      <c r="R163" s="4">
        <f>'Fixed Credits Value'!B163</f>
        <v>100</v>
      </c>
      <c r="S163" s="4">
        <f>'Fixed Credits Value'!C163</f>
        <v>16</v>
      </c>
      <c r="T163" s="4">
        <f t="shared" si="24"/>
        <v>764.95285646000002</v>
      </c>
      <c r="U163" s="4">
        <f>T163/'Feedstock Conversions'!B$4</f>
        <v>95.499732392009989</v>
      </c>
      <c r="W163" s="4">
        <f t="shared" si="25"/>
        <v>125</v>
      </c>
      <c r="X163" s="4">
        <f t="shared" si="26"/>
        <v>264.32785646000002</v>
      </c>
      <c r="AE163" s="57">
        <f t="shared" si="19"/>
        <v>71</v>
      </c>
      <c r="AF163" s="4">
        <f>$AH163+'Rail Costs'!L163</f>
        <v>64.154311310190366</v>
      </c>
      <c r="AG163" s="4">
        <f>$AH163+'Rail Costs'!M163</f>
        <v>65.331466965285557</v>
      </c>
      <c r="AH163" s="4">
        <v>61.8</v>
      </c>
      <c r="AI163" s="4">
        <f>$AH163+'Rail Costs'!O163</f>
        <v>62.506293393057106</v>
      </c>
      <c r="AJ163" s="4">
        <v>64.5</v>
      </c>
      <c r="AM163" s="4">
        <f>$L163-(AE163*'Feedstock Conversions'!$B$24)-'Rail Costs'!Q163</f>
        <v>49.612747601327548</v>
      </c>
      <c r="AN163" s="4">
        <f>$L163-(AF163*'Feedstock Conversions'!$B$24)-'Rail Costs'!R163</f>
        <v>107.55545449846761</v>
      </c>
      <c r="AO163" s="4">
        <f>$L163-(AG163*'Feedstock Conversions'!$B$24)-'Rail Costs'!S163</f>
        <v>97.849312662126025</v>
      </c>
      <c r="AP163" s="4">
        <f>$L163-(AH163*'Feedstock Conversions'!$B$24)-'Rail Costs'!T163</f>
        <v>127.08261676316907</v>
      </c>
      <c r="AQ163" s="4">
        <f>$L163-(AI163*'Feedstock Conversions'!$B$24)-'Rail Costs'!U163</f>
        <v>121.30782216915794</v>
      </c>
      <c r="AR163" s="4">
        <f>$L163-(AJ163*'Feedstock Conversions'!$B$24)-'Rail Costs'!V163</f>
        <v>103.64314011580282</v>
      </c>
      <c r="AT163" s="4">
        <f>$T163-(AM163-'Feedstock Conversions'!$B$4)-'Rail Costs'!Q163</f>
        <v>719.36285645999999</v>
      </c>
      <c r="AU163" s="4">
        <f>$T163-(AN163-'Feedstock Conversions'!$B$4)-'Rail Costs'!R163</f>
        <v>661.85907146559907</v>
      </c>
      <c r="AV163" s="4">
        <f>$T163-(AO163-'Feedstock Conversions'!$B$4)-'Rail Costs'!S163</f>
        <v>671.74717896839877</v>
      </c>
      <c r="AW163" s="4">
        <f>$T163-(AP163-'Feedstock Conversions'!$B$4)-'Rail Costs'!T163</f>
        <v>642.08285646000002</v>
      </c>
      <c r="AX163" s="4">
        <f>$T163-(AQ163-'Feedstock Conversions'!$B$4)-'Rail Costs'!U163</f>
        <v>648.01572096167968</v>
      </c>
      <c r="AY163" s="4">
        <f>$T163-(AR163-'Feedstock Conversions'!$B$4)-'Rail Costs'!V163</f>
        <v>664.76285646000008</v>
      </c>
      <c r="BH163">
        <f t="shared" si="20"/>
        <v>6</v>
      </c>
      <c r="BI163">
        <f t="shared" si="21"/>
        <v>2022</v>
      </c>
      <c r="BJ163">
        <f t="shared" si="23"/>
        <v>2</v>
      </c>
    </row>
    <row r="164" spans="1:62" x14ac:dyDescent="0.2">
      <c r="A164" s="11">
        <v>44603</v>
      </c>
      <c r="B164" s="4">
        <v>64</v>
      </c>
      <c r="C164" s="18">
        <f>UCO!B164</f>
        <v>64</v>
      </c>
      <c r="E164" s="4">
        <f>UCO!C164*'Feedstock Conversions'!B$24</f>
        <v>537.6</v>
      </c>
      <c r="F164" s="4">
        <f>UCO!C164*'Feedstock Conversions'!B$4</f>
        <v>512.64</v>
      </c>
      <c r="H164" s="4">
        <f>'Fuel Values'!B164-UCO!I164-UCO!J164-UCO!K164</f>
        <v>218.4351005773201</v>
      </c>
      <c r="I164" s="18">
        <f>('LCFS Values'!$E$5-$AA$4)/1000000*'LCFS Values'!B164*'LCFS Values'!$G$2*100</f>
        <v>132.76489942268</v>
      </c>
      <c r="J164" s="4">
        <f>'RIN Values'!C164</f>
        <v>208.79999999999998</v>
      </c>
      <c r="K164" s="4">
        <f>'Fixed Credits Value'!B164</f>
        <v>100</v>
      </c>
      <c r="L164" s="4">
        <f t="shared" si="22"/>
        <v>660</v>
      </c>
      <c r="M164" s="4">
        <f>L164/'Feedstock Conversions'!B$24</f>
        <v>78.571428571428569</v>
      </c>
      <c r="O164" s="4">
        <f>'Fuel Values'!C164*100</f>
        <v>285.17</v>
      </c>
      <c r="P164" s="18">
        <f>('LCFS Values'!$E$5-AB$4)/1000000*'LCFS Values'!B164*'LCFS Values'!$G$2*100</f>
        <v>124.39540002399998</v>
      </c>
      <c r="Q164" s="4">
        <f>'RIN Values'!D164</f>
        <v>236.64</v>
      </c>
      <c r="R164" s="4">
        <f>'Fixed Credits Value'!B164</f>
        <v>100</v>
      </c>
      <c r="S164" s="4">
        <f>'Fixed Credits Value'!C164</f>
        <v>16</v>
      </c>
      <c r="T164" s="4">
        <f t="shared" si="24"/>
        <v>762.20540002400003</v>
      </c>
      <c r="U164" s="4">
        <f>T164/'Feedstock Conversions'!B$4</f>
        <v>95.156729091635455</v>
      </c>
      <c r="W164" s="4">
        <f t="shared" si="25"/>
        <v>122.39999999999998</v>
      </c>
      <c r="X164" s="4">
        <f t="shared" si="26"/>
        <v>249.56540002400004</v>
      </c>
      <c r="AE164" s="57">
        <f t="shared" si="19"/>
        <v>71.2</v>
      </c>
      <c r="AF164" s="4">
        <f>$AH164+'Rail Costs'!L164</f>
        <v>64.354311310190369</v>
      </c>
      <c r="AG164" s="4">
        <f>$AH164+'Rail Costs'!M164</f>
        <v>65.531466965285546</v>
      </c>
      <c r="AH164" s="4">
        <v>62</v>
      </c>
      <c r="AI164" s="4">
        <f>$AH164+'Rail Costs'!O164</f>
        <v>62.706293393057109</v>
      </c>
      <c r="AJ164" s="4">
        <v>65</v>
      </c>
      <c r="AM164" s="4">
        <f>$L164-(AE164*'Feedstock Conversions'!$B$24)-'Rail Costs'!Q164</f>
        <v>57.932747601327485</v>
      </c>
      <c r="AN164" s="4">
        <f>$L164-(AF164*'Feedstock Conversions'!$B$24)-'Rail Costs'!R164</f>
        <v>115.87545449846755</v>
      </c>
      <c r="AO164" s="4">
        <f>$L164-(AG164*'Feedstock Conversions'!$B$24)-'Rail Costs'!S164</f>
        <v>106.16931266212619</v>
      </c>
      <c r="AP164" s="4">
        <f>$L164-(AH164*'Feedstock Conversions'!$B$24)-'Rail Costs'!T164</f>
        <v>135.40261676316899</v>
      </c>
      <c r="AQ164" s="4">
        <f>$L164-(AI164*'Feedstock Conversions'!$B$24)-'Rail Costs'!U164</f>
        <v>129.62782216915787</v>
      </c>
      <c r="AR164" s="4">
        <f>$L164-(AJ164*'Feedstock Conversions'!$B$24)-'Rail Costs'!V164</f>
        <v>109.44314011580289</v>
      </c>
      <c r="AT164" s="4">
        <f>$T164-(AM164-'Feedstock Conversions'!$B$4)-'Rail Costs'!Q164</f>
        <v>708.29540002400006</v>
      </c>
      <c r="AU164" s="4">
        <f>$T164-(AN164-'Feedstock Conversions'!$B$4)-'Rail Costs'!R164</f>
        <v>650.79161502959914</v>
      </c>
      <c r="AV164" s="4">
        <f>$T164-(AO164-'Feedstock Conversions'!$B$4)-'Rail Costs'!S164</f>
        <v>660.67972253239861</v>
      </c>
      <c r="AW164" s="4">
        <f>$T164-(AP164-'Feedstock Conversions'!$B$4)-'Rail Costs'!T164</f>
        <v>631.01540002400009</v>
      </c>
      <c r="AX164" s="4">
        <f>$T164-(AQ164-'Feedstock Conversions'!$B$4)-'Rail Costs'!U164</f>
        <v>636.94826452567975</v>
      </c>
      <c r="AY164" s="4">
        <f>$T164-(AR164-'Feedstock Conversions'!$B$4)-'Rail Costs'!V164</f>
        <v>656.21540002400002</v>
      </c>
      <c r="BH164">
        <f t="shared" si="20"/>
        <v>7</v>
      </c>
      <c r="BI164">
        <f t="shared" si="21"/>
        <v>2022</v>
      </c>
      <c r="BJ164">
        <f t="shared" si="23"/>
        <v>2</v>
      </c>
    </row>
    <row r="165" spans="1:62" x14ac:dyDescent="0.2">
      <c r="A165" s="11">
        <v>44610</v>
      </c>
      <c r="B165" s="4">
        <v>64</v>
      </c>
      <c r="C165" s="18">
        <f>UCO!B165</f>
        <v>64</v>
      </c>
      <c r="E165" s="4">
        <f>UCO!C165*'Feedstock Conversions'!B$24</f>
        <v>537.6</v>
      </c>
      <c r="F165" s="4">
        <f>UCO!C165*'Feedstock Conversions'!B$4</f>
        <v>512.64</v>
      </c>
      <c r="H165" s="4">
        <f>'Fuel Values'!B165-UCO!I165-UCO!J165-UCO!K165</f>
        <v>212.19292511313995</v>
      </c>
      <c r="I165" s="18">
        <f>('LCFS Values'!$E$5-$AA$4)/1000000*'LCFS Values'!B165*'LCFS Values'!$G$2*100</f>
        <v>131.73207488686003</v>
      </c>
      <c r="J165" s="4">
        <f>'RIN Values'!C165</f>
        <v>219.07500000000002</v>
      </c>
      <c r="K165" s="4">
        <f>'Fixed Credits Value'!B165</f>
        <v>100</v>
      </c>
      <c r="L165" s="4">
        <f t="shared" si="22"/>
        <v>663</v>
      </c>
      <c r="M165" s="4">
        <f>L165/'Feedstock Conversions'!B$24</f>
        <v>78.928571428571431</v>
      </c>
      <c r="O165" s="4">
        <f>'Fuel Values'!C165*100</f>
        <v>286</v>
      </c>
      <c r="P165" s="18">
        <f>('LCFS Values'!$E$5-AB$4)/1000000*'LCFS Values'!B165*'LCFS Values'!$G$2*100</f>
        <v>123.427684748</v>
      </c>
      <c r="Q165" s="4">
        <f>'RIN Values'!D165</f>
        <v>248.28500000000003</v>
      </c>
      <c r="R165" s="4">
        <f>'Fixed Credits Value'!B165</f>
        <v>100</v>
      </c>
      <c r="S165" s="4">
        <f>'Fixed Credits Value'!C165</f>
        <v>16</v>
      </c>
      <c r="T165" s="4">
        <f t="shared" si="24"/>
        <v>773.71268474800002</v>
      </c>
      <c r="U165" s="4">
        <f>T165/'Feedstock Conversions'!B$4</f>
        <v>96.593343913607995</v>
      </c>
      <c r="W165" s="4">
        <f t="shared" si="25"/>
        <v>125.39999999999998</v>
      </c>
      <c r="X165" s="4">
        <f t="shared" si="26"/>
        <v>261.07268474800003</v>
      </c>
      <c r="AE165" s="57">
        <f t="shared" si="19"/>
        <v>72.400000000000006</v>
      </c>
      <c r="AF165" s="4">
        <f>$AH165+'Rail Costs'!L165</f>
        <v>65.554311310190371</v>
      </c>
      <c r="AG165" s="4">
        <f>$AH165+'Rail Costs'!M165</f>
        <v>66.731466965285563</v>
      </c>
      <c r="AH165" s="4">
        <v>63.2</v>
      </c>
      <c r="AI165" s="4">
        <f>$AH165+'Rail Costs'!O165</f>
        <v>63.906293393057112</v>
      </c>
      <c r="AJ165" s="4">
        <v>67</v>
      </c>
      <c r="AM165" s="4">
        <f>$L165-(AE165*'Feedstock Conversions'!$B$24)-'Rail Costs'!Q165</f>
        <v>50.852747601327444</v>
      </c>
      <c r="AN165" s="4">
        <f>$L165-(AF165*'Feedstock Conversions'!$B$24)-'Rail Costs'!R165</f>
        <v>108.79545449846751</v>
      </c>
      <c r="AO165" s="4">
        <f>$L165-(AG165*'Feedstock Conversions'!$B$24)-'Rail Costs'!S165</f>
        <v>99.089312662126034</v>
      </c>
      <c r="AP165" s="4">
        <f>$L165-(AH165*'Feedstock Conversions'!$B$24)-'Rail Costs'!T165</f>
        <v>128.32261676316907</v>
      </c>
      <c r="AQ165" s="4">
        <f>$L165-(AI165*'Feedstock Conversions'!$B$24)-'Rail Costs'!U165</f>
        <v>122.54782216915784</v>
      </c>
      <c r="AR165" s="4">
        <f>$L165-(AJ165*'Feedstock Conversions'!$B$24)-'Rail Costs'!V165</f>
        <v>95.643140115802822</v>
      </c>
      <c r="AT165" s="4">
        <f>$T165-(AM165-'Feedstock Conversions'!$B$4)-'Rail Costs'!Q165</f>
        <v>726.88268474800009</v>
      </c>
      <c r="AU165" s="4">
        <f>$T165-(AN165-'Feedstock Conversions'!$B$4)-'Rail Costs'!R165</f>
        <v>669.37889975359917</v>
      </c>
      <c r="AV165" s="4">
        <f>$T165-(AO165-'Feedstock Conversions'!$B$4)-'Rail Costs'!S165</f>
        <v>679.26700725639887</v>
      </c>
      <c r="AW165" s="4">
        <f>$T165-(AP165-'Feedstock Conversions'!$B$4)-'Rail Costs'!T165</f>
        <v>649.602684748</v>
      </c>
      <c r="AX165" s="4">
        <f>$T165-(AQ165-'Feedstock Conversions'!$B$4)-'Rail Costs'!U165</f>
        <v>655.53554924967978</v>
      </c>
      <c r="AY165" s="4">
        <f>$T165-(AR165-'Feedstock Conversions'!$B$4)-'Rail Costs'!V165</f>
        <v>681.52268474800007</v>
      </c>
      <c r="BH165">
        <f t="shared" si="20"/>
        <v>8</v>
      </c>
      <c r="BI165">
        <f t="shared" si="21"/>
        <v>2022</v>
      </c>
      <c r="BJ165">
        <f t="shared" si="23"/>
        <v>2</v>
      </c>
    </row>
    <row r="166" spans="1:62" x14ac:dyDescent="0.2">
      <c r="A166" s="11">
        <v>44617</v>
      </c>
      <c r="B166" s="4">
        <v>64.75</v>
      </c>
      <c r="C166" s="18">
        <f>UCO!B166</f>
        <v>64.75</v>
      </c>
      <c r="E166" s="4">
        <f>UCO!C166*'Feedstock Conversions'!B$24</f>
        <v>543.9</v>
      </c>
      <c r="F166" s="4">
        <f>UCO!C166*'Feedstock Conversions'!B$4</f>
        <v>518.64750000000004</v>
      </c>
      <c r="H166" s="4">
        <f>'Fuel Values'!B166-UCO!I166-UCO!J166-UCO!K166</f>
        <v>197.76763883390004</v>
      </c>
      <c r="I166" s="18">
        <f>('LCFS Values'!$E$5-$AA$4)/1000000*'LCFS Values'!B166*'LCFS Values'!$G$2*100</f>
        <v>131.91986116609999</v>
      </c>
      <c r="J166" s="4">
        <f>'RIN Values'!C166</f>
        <v>235.3125</v>
      </c>
      <c r="K166" s="4">
        <f>'Fixed Credits Value'!B166</f>
        <v>100</v>
      </c>
      <c r="L166" s="4">
        <f t="shared" si="22"/>
        <v>665</v>
      </c>
      <c r="M166" s="4">
        <f>L166/'Feedstock Conversions'!B$24</f>
        <v>79.166666666666657</v>
      </c>
      <c r="O166" s="4">
        <f>'Fuel Values'!C166*100</f>
        <v>285.86</v>
      </c>
      <c r="P166" s="18">
        <f>('LCFS Values'!$E$5-AB$4)/1000000*'LCFS Values'!B166*'LCFS Values'!$G$2*100</f>
        <v>123.60363297999999</v>
      </c>
      <c r="Q166" s="4">
        <f>'RIN Values'!D166</f>
        <v>266.6875</v>
      </c>
      <c r="R166" s="4">
        <f>'Fixed Credits Value'!B166</f>
        <v>100</v>
      </c>
      <c r="S166" s="4">
        <f>'Fixed Credits Value'!C166</f>
        <v>16</v>
      </c>
      <c r="T166" s="4">
        <f t="shared" si="24"/>
        <v>792.15113298000006</v>
      </c>
      <c r="U166" s="4">
        <f>T166/'Feedstock Conversions'!B$4</f>
        <v>98.895272531835218</v>
      </c>
      <c r="W166" s="4">
        <f t="shared" si="25"/>
        <v>121.10000000000002</v>
      </c>
      <c r="X166" s="4">
        <f t="shared" si="26"/>
        <v>273.50363298000002</v>
      </c>
      <c r="AE166" s="57">
        <f t="shared" si="19"/>
        <v>75.575000000000003</v>
      </c>
      <c r="AF166" s="4">
        <f>$AH166+'Rail Costs'!L166</f>
        <v>68.729311310190369</v>
      </c>
      <c r="AG166" s="4">
        <f>$AH166+'Rail Costs'!M166</f>
        <v>69.906466965285546</v>
      </c>
      <c r="AH166" s="4">
        <v>66.375</v>
      </c>
      <c r="AI166" s="4">
        <f>$AH166+'Rail Costs'!O166</f>
        <v>67.081293393057109</v>
      </c>
      <c r="AJ166" s="4">
        <v>68.5</v>
      </c>
      <c r="AM166" s="4">
        <f>$L166-(AE166*'Feedstock Conversions'!$B$24)-'Rail Costs'!Q166</f>
        <v>26.182747601327485</v>
      </c>
      <c r="AN166" s="4">
        <f>$L166-(AF166*'Feedstock Conversions'!$B$24)-'Rail Costs'!R166</f>
        <v>84.125454498467548</v>
      </c>
      <c r="AO166" s="4">
        <f>$L166-(AG166*'Feedstock Conversions'!$B$24)-'Rail Costs'!S166</f>
        <v>74.419312662126188</v>
      </c>
      <c r="AP166" s="4">
        <f>$L166-(AH166*'Feedstock Conversions'!$B$24)-'Rail Costs'!T166</f>
        <v>103.65261676316901</v>
      </c>
      <c r="AQ166" s="4">
        <f>$L166-(AI166*'Feedstock Conversions'!$B$24)-'Rail Costs'!U166</f>
        <v>97.877822169157881</v>
      </c>
      <c r="AR166" s="4">
        <f>$L166-(AJ166*'Feedstock Conversions'!$B$24)-'Rail Costs'!V166</f>
        <v>85.043140115802913</v>
      </c>
      <c r="AT166" s="4">
        <f>$T166-(AM166-'Feedstock Conversions'!$B$4)-'Rail Costs'!Q166</f>
        <v>769.99113298000009</v>
      </c>
      <c r="AU166" s="4">
        <f>$T166-(AN166-'Feedstock Conversions'!$B$4)-'Rail Costs'!R166</f>
        <v>712.48734798559917</v>
      </c>
      <c r="AV166" s="4">
        <f>$T166-(AO166-'Feedstock Conversions'!$B$4)-'Rail Costs'!S166</f>
        <v>722.37545548839864</v>
      </c>
      <c r="AW166" s="4">
        <f>$T166-(AP166-'Feedstock Conversions'!$B$4)-'Rail Costs'!T166</f>
        <v>692.71113298000012</v>
      </c>
      <c r="AX166" s="4">
        <f>$T166-(AQ166-'Feedstock Conversions'!$B$4)-'Rail Costs'!U166</f>
        <v>698.64399748167978</v>
      </c>
      <c r="AY166" s="4">
        <f>$T166-(AR166-'Feedstock Conversions'!$B$4)-'Rail Costs'!V166</f>
        <v>710.56113298000002</v>
      </c>
      <c r="BH166">
        <f t="shared" si="20"/>
        <v>9</v>
      </c>
      <c r="BI166">
        <f t="shared" si="21"/>
        <v>2022</v>
      </c>
      <c r="BJ166">
        <f t="shared" si="23"/>
        <v>2</v>
      </c>
    </row>
    <row r="167" spans="1:62" x14ac:dyDescent="0.2">
      <c r="A167" s="11">
        <v>44624</v>
      </c>
      <c r="B167" s="4">
        <v>65.7</v>
      </c>
      <c r="C167" s="18">
        <f>UCO!B167</f>
        <v>65.7</v>
      </c>
      <c r="E167" s="4">
        <f>UCO!C167*'Feedstock Conversions'!B$24</f>
        <v>551.88</v>
      </c>
      <c r="F167" s="4">
        <f>UCO!C167*'Feedstock Conversions'!B$4</f>
        <v>526.25700000000006</v>
      </c>
      <c r="H167" s="4">
        <f>'Fuel Values'!B167-UCO!I167-UCO!J167-UCO!K167</f>
        <v>218.6597193017401</v>
      </c>
      <c r="I167" s="18">
        <f>('LCFS Values'!$E$5-$AA$4)/1000000*'LCFS Values'!B167*'LCFS Values'!$G$2*100</f>
        <v>128.91528069826001</v>
      </c>
      <c r="J167" s="4">
        <f>'RIN Values'!C167</f>
        <v>229.42499999999998</v>
      </c>
      <c r="K167" s="4">
        <f>'Fixed Credits Value'!B167</f>
        <v>100</v>
      </c>
      <c r="L167" s="4">
        <f t="shared" si="22"/>
        <v>677</v>
      </c>
      <c r="M167" s="4">
        <f>L167/'Feedstock Conversions'!B$24</f>
        <v>80.595238095238088</v>
      </c>
      <c r="O167" s="4">
        <f>'Fuel Values'!C167*100</f>
        <v>339.78000000000003</v>
      </c>
      <c r="P167" s="18">
        <f>('LCFS Values'!$E$5-AB$4)/1000000*'LCFS Values'!B167*'LCFS Values'!$G$2*100</f>
        <v>120.78846126800001</v>
      </c>
      <c r="Q167" s="4">
        <f>'RIN Values'!D167</f>
        <v>260.01499999999999</v>
      </c>
      <c r="R167" s="4">
        <f>'Fixed Credits Value'!B167</f>
        <v>100</v>
      </c>
      <c r="S167" s="4">
        <f>'Fixed Credits Value'!C167</f>
        <v>16</v>
      </c>
      <c r="T167" s="4">
        <f t="shared" si="24"/>
        <v>836.58346126800006</v>
      </c>
      <c r="U167" s="4">
        <f>T167/'Feedstock Conversions'!B$4</f>
        <v>104.44237968389514</v>
      </c>
      <c r="W167" s="4">
        <f t="shared" si="25"/>
        <v>125.12</v>
      </c>
      <c r="X167" s="4">
        <f t="shared" si="26"/>
        <v>310.326461268</v>
      </c>
      <c r="AE167" s="57">
        <f t="shared" si="19"/>
        <v>75.900000000000006</v>
      </c>
      <c r="AF167" s="4">
        <f>$AH167+'Rail Costs'!L167</f>
        <v>69.054311310190371</v>
      </c>
      <c r="AG167" s="4">
        <f>$AH167+'Rail Costs'!M167</f>
        <v>70.231466965285563</v>
      </c>
      <c r="AH167" s="4">
        <v>66.7</v>
      </c>
      <c r="AI167" s="4">
        <f>$AH167+'Rail Costs'!O167</f>
        <v>67.406293393057112</v>
      </c>
      <c r="AJ167" s="4">
        <v>69.099999999999994</v>
      </c>
      <c r="AM167" s="4">
        <f>$L167-(AE167*'Feedstock Conversions'!$B$24)-'Rail Costs'!Q167</f>
        <v>35.452747601327466</v>
      </c>
      <c r="AN167" s="4">
        <f>$L167-(AF167*'Feedstock Conversions'!$B$24)-'Rail Costs'!R167</f>
        <v>93.395454498467529</v>
      </c>
      <c r="AO167" s="4">
        <f>$L167-(AG167*'Feedstock Conversions'!$B$24)-'Rail Costs'!S167</f>
        <v>83.689312662126056</v>
      </c>
      <c r="AP167" s="4">
        <f>$L167-(AH167*'Feedstock Conversions'!$B$24)-'Rail Costs'!T167</f>
        <v>112.92261676316899</v>
      </c>
      <c r="AQ167" s="4">
        <f>$L167-(AI167*'Feedstock Conversions'!$B$24)-'Rail Costs'!U167</f>
        <v>107.14782216915786</v>
      </c>
      <c r="AR167" s="4">
        <f>$L167-(AJ167*'Feedstock Conversions'!$B$24)-'Rail Costs'!V167</f>
        <v>92.00314011580295</v>
      </c>
      <c r="AT167" s="4">
        <f>$T167-(AM167-'Feedstock Conversions'!$B$4)-'Rail Costs'!Q167</f>
        <v>805.15346126800011</v>
      </c>
      <c r="AU167" s="4">
        <f>$T167-(AN167-'Feedstock Conversions'!$B$4)-'Rail Costs'!R167</f>
        <v>747.6496762735992</v>
      </c>
      <c r="AV167" s="4">
        <f>$T167-(AO167-'Feedstock Conversions'!$B$4)-'Rail Costs'!S167</f>
        <v>757.5377837763989</v>
      </c>
      <c r="AW167" s="4">
        <f>$T167-(AP167-'Feedstock Conversions'!$B$4)-'Rail Costs'!T167</f>
        <v>727.87346126800014</v>
      </c>
      <c r="AX167" s="4">
        <f>$T167-(AQ167-'Feedstock Conversions'!$B$4)-'Rail Costs'!U167</f>
        <v>733.8063257696798</v>
      </c>
      <c r="AY167" s="4">
        <f>$T167-(AR167-'Feedstock Conversions'!$B$4)-'Rail Costs'!V167</f>
        <v>748.033461268</v>
      </c>
      <c r="BH167">
        <f t="shared" si="20"/>
        <v>10</v>
      </c>
      <c r="BI167">
        <f t="shared" si="21"/>
        <v>2022</v>
      </c>
      <c r="BJ167">
        <f t="shared" si="23"/>
        <v>3</v>
      </c>
    </row>
    <row r="168" spans="1:62" x14ac:dyDescent="0.2">
      <c r="A168" s="11">
        <v>44631</v>
      </c>
      <c r="B168" s="4">
        <v>67.5</v>
      </c>
      <c r="C168" s="18">
        <f>UCO!B168</f>
        <v>67.5</v>
      </c>
      <c r="E168" s="4">
        <f>UCO!C168*'Feedstock Conversions'!B$24</f>
        <v>567</v>
      </c>
      <c r="F168" s="4">
        <f>UCO!C168*'Feedstock Conversions'!B$4</f>
        <v>540.67499999999995</v>
      </c>
      <c r="H168" s="4">
        <f>'Fuel Values'!B168-UCO!I168-UCO!J168-UCO!K168</f>
        <v>293.18109395817999</v>
      </c>
      <c r="I168" s="18">
        <f>('LCFS Values'!$E$5-$AA$4)/1000000*'LCFS Values'!B168*'LCFS Values'!$G$2*100</f>
        <v>123.09390604182001</v>
      </c>
      <c r="J168" s="4">
        <f>'RIN Values'!C168</f>
        <v>208.72500000000002</v>
      </c>
      <c r="K168" s="4">
        <f>'Fixed Credits Value'!B168</f>
        <v>100</v>
      </c>
      <c r="L168" s="4">
        <f t="shared" si="22"/>
        <v>725</v>
      </c>
      <c r="M168" s="4">
        <f>L168/'Feedstock Conversions'!B$24</f>
        <v>86.30952380952381</v>
      </c>
      <c r="O168" s="4">
        <f>'Fuel Values'!C168*100</f>
        <v>371.76</v>
      </c>
      <c r="P168" s="18">
        <f>('LCFS Values'!$E$5-AB$4)/1000000*'LCFS Values'!B168*'LCFS Values'!$G$2*100</f>
        <v>115.33406607599998</v>
      </c>
      <c r="Q168" s="4">
        <f>'RIN Values'!D168</f>
        <v>236.55500000000001</v>
      </c>
      <c r="R168" s="4">
        <f>'Fixed Credits Value'!B168</f>
        <v>100</v>
      </c>
      <c r="S168" s="4">
        <f>'Fixed Credits Value'!C168</f>
        <v>16</v>
      </c>
      <c r="T168" s="4">
        <f t="shared" si="24"/>
        <v>839.64906607600005</v>
      </c>
      <c r="U168" s="4">
        <f>T168/'Feedstock Conversions'!B$4</f>
        <v>104.82510188214732</v>
      </c>
      <c r="W168" s="4">
        <f t="shared" si="25"/>
        <v>158</v>
      </c>
      <c r="X168" s="4">
        <f t="shared" si="26"/>
        <v>298.9740660760001</v>
      </c>
      <c r="AE168" s="57">
        <f t="shared" si="19"/>
        <v>76.600000000000009</v>
      </c>
      <c r="AF168" s="4">
        <f>$AH168+'Rail Costs'!L168</f>
        <v>69.754311310190374</v>
      </c>
      <c r="AG168" s="4">
        <f>$AH168+'Rail Costs'!M168</f>
        <v>70.931466965285551</v>
      </c>
      <c r="AH168" s="4">
        <v>67.400000000000006</v>
      </c>
      <c r="AI168" s="4">
        <f>$AH168+'Rail Costs'!O168</f>
        <v>68.106293393057115</v>
      </c>
      <c r="AJ168" s="4">
        <v>74.3</v>
      </c>
      <c r="AM168" s="4">
        <f>$L168-(AE168*'Feedstock Conversions'!$B$24)-'Rail Costs'!Q168</f>
        <v>77.572747601327478</v>
      </c>
      <c r="AN168" s="4">
        <f>$L168-(AF168*'Feedstock Conversions'!$B$24)-'Rail Costs'!R168</f>
        <v>135.51545449846753</v>
      </c>
      <c r="AO168" s="4">
        <f>$L168-(AG168*'Feedstock Conversions'!$B$24)-'Rail Costs'!S168</f>
        <v>125.80931266212617</v>
      </c>
      <c r="AP168" s="4">
        <f>$L168-(AH168*'Feedstock Conversions'!$B$24)-'Rail Costs'!T168</f>
        <v>155.04261676316898</v>
      </c>
      <c r="AQ168" s="4">
        <f>$L168-(AI168*'Feedstock Conversions'!$B$24)-'Rail Costs'!U168</f>
        <v>149.26782216915785</v>
      </c>
      <c r="AR168" s="4">
        <f>$L168-(AJ168*'Feedstock Conversions'!$B$24)-'Rail Costs'!V168</f>
        <v>96.323140115802886</v>
      </c>
      <c r="AT168" s="4">
        <f>$T168-(AM168-'Feedstock Conversions'!$B$4)-'Rail Costs'!Q168</f>
        <v>766.0990660760001</v>
      </c>
      <c r="AU168" s="4">
        <f>$T168-(AN168-'Feedstock Conversions'!$B$4)-'Rail Costs'!R168</f>
        <v>708.59528108159918</v>
      </c>
      <c r="AV168" s="4">
        <f>$T168-(AO168-'Feedstock Conversions'!$B$4)-'Rail Costs'!S168</f>
        <v>718.48338858439877</v>
      </c>
      <c r="AW168" s="4">
        <f>$T168-(AP168-'Feedstock Conversions'!$B$4)-'Rail Costs'!T168</f>
        <v>688.81906607600013</v>
      </c>
      <c r="AX168" s="4">
        <f>$T168-(AQ168-'Feedstock Conversions'!$B$4)-'Rail Costs'!U168</f>
        <v>694.75193057767979</v>
      </c>
      <c r="AY168" s="4">
        <f>$T168-(AR168-'Feedstock Conversions'!$B$4)-'Rail Costs'!V168</f>
        <v>746.77906607600005</v>
      </c>
      <c r="BH168">
        <f t="shared" si="20"/>
        <v>11</v>
      </c>
      <c r="BI168">
        <f t="shared" si="21"/>
        <v>2022</v>
      </c>
      <c r="BJ168">
        <f t="shared" si="23"/>
        <v>3</v>
      </c>
    </row>
    <row r="169" spans="1:62" x14ac:dyDescent="0.2">
      <c r="A169" s="11">
        <v>44638</v>
      </c>
      <c r="B169" s="4">
        <v>70.5</v>
      </c>
      <c r="C169" s="18">
        <f>UCO!B169</f>
        <v>70.5</v>
      </c>
      <c r="E169" s="4">
        <f>UCO!C169*'Feedstock Conversions'!B$24</f>
        <v>592.20000000000005</v>
      </c>
      <c r="F169" s="4">
        <f>UCO!C169*'Feedstock Conversions'!B$4</f>
        <v>564.70500000000004</v>
      </c>
      <c r="H169" s="4">
        <f>'Fuel Values'!B169-UCO!I169-UCO!J169-UCO!K169</f>
        <v>289.15609460329006</v>
      </c>
      <c r="I169" s="18">
        <f>('LCFS Values'!$E$5-$AA$4)/1000000*'LCFS Values'!B169*'LCFS Values'!$G$2*100</f>
        <v>116.94390539670998</v>
      </c>
      <c r="J169" s="4">
        <f>'RIN Values'!C169</f>
        <v>228.89999999999998</v>
      </c>
      <c r="K169" s="4">
        <f>'Fixed Credits Value'!B169</f>
        <v>100</v>
      </c>
      <c r="L169" s="4">
        <f t="shared" si="22"/>
        <v>735</v>
      </c>
      <c r="M169" s="4">
        <f>L169/'Feedstock Conversions'!B$24</f>
        <v>87.5</v>
      </c>
      <c r="O169" s="4">
        <f>'Fuel Values'!C169*100</f>
        <v>330.83</v>
      </c>
      <c r="P169" s="18">
        <f>('LCFS Values'!$E$5-AB$4)/1000000*'LCFS Values'!B169*'LCFS Values'!$G$2*100</f>
        <v>109.57176147800001</v>
      </c>
      <c r="Q169" s="4">
        <f>'RIN Values'!D169</f>
        <v>259.41999999999996</v>
      </c>
      <c r="R169" s="4">
        <f>'Fixed Credits Value'!B169</f>
        <v>100</v>
      </c>
      <c r="S169" s="4">
        <f>'Fixed Credits Value'!C169</f>
        <v>16</v>
      </c>
      <c r="T169" s="4">
        <f t="shared" si="24"/>
        <v>815.82176147799987</v>
      </c>
      <c r="U169" s="4">
        <f>T169/'Feedstock Conversions'!B$4</f>
        <v>101.85040717578026</v>
      </c>
      <c r="W169" s="4">
        <f t="shared" si="25"/>
        <v>142.79999999999995</v>
      </c>
      <c r="X169" s="4">
        <f t="shared" si="26"/>
        <v>251.11676147799983</v>
      </c>
      <c r="AE169" s="57">
        <f t="shared" si="19"/>
        <v>77.2</v>
      </c>
      <c r="AF169" s="4">
        <f>$AH169+'Rail Costs'!L169</f>
        <v>70.354311310190369</v>
      </c>
      <c r="AG169" s="4">
        <f>$AH169+'Rail Costs'!M169</f>
        <v>71.531466965285546</v>
      </c>
      <c r="AH169" s="4">
        <v>68</v>
      </c>
      <c r="AI169" s="4">
        <f>$AH169+'Rail Costs'!O169</f>
        <v>68.706293393057109</v>
      </c>
      <c r="AJ169" s="4">
        <v>76.7</v>
      </c>
      <c r="AM169" s="4">
        <f>$L169-(AE169*'Feedstock Conversions'!$B$24)-'Rail Costs'!Q169</f>
        <v>82.532747601327515</v>
      </c>
      <c r="AN169" s="4">
        <f>$L169-(AF169*'Feedstock Conversions'!$B$24)-'Rail Costs'!R169</f>
        <v>140.47545449846757</v>
      </c>
      <c r="AO169" s="4">
        <f>$L169-(AG169*'Feedstock Conversions'!$B$24)-'Rail Costs'!S169</f>
        <v>130.76931266212623</v>
      </c>
      <c r="AP169" s="4">
        <f>$L169-(AH169*'Feedstock Conversions'!$B$24)-'Rail Costs'!T169</f>
        <v>160.00261676316902</v>
      </c>
      <c r="AQ169" s="4">
        <f>$L169-(AI169*'Feedstock Conversions'!$B$24)-'Rail Costs'!U169</f>
        <v>154.22782216915789</v>
      </c>
      <c r="AR169" s="4">
        <f>$L169-(AJ169*'Feedstock Conversions'!$B$24)-'Rail Costs'!V169</f>
        <v>86.163140115802804</v>
      </c>
      <c r="AT169" s="4">
        <f>$T169-(AM169-'Feedstock Conversions'!$B$4)-'Rail Costs'!Q169</f>
        <v>737.31176147799988</v>
      </c>
      <c r="AU169" s="4">
        <f>$T169-(AN169-'Feedstock Conversions'!$B$4)-'Rail Costs'!R169</f>
        <v>679.80797648359896</v>
      </c>
      <c r="AV169" s="4">
        <f>$T169-(AO169-'Feedstock Conversions'!$B$4)-'Rail Costs'!S169</f>
        <v>689.69608398639843</v>
      </c>
      <c r="AW169" s="4">
        <f>$T169-(AP169-'Feedstock Conversions'!$B$4)-'Rail Costs'!T169</f>
        <v>660.03176147799991</v>
      </c>
      <c r="AX169" s="4">
        <f>$T169-(AQ169-'Feedstock Conversions'!$B$4)-'Rail Costs'!U169</f>
        <v>665.96462597967957</v>
      </c>
      <c r="AY169" s="4">
        <f>$T169-(AR169-'Feedstock Conversions'!$B$4)-'Rail Costs'!V169</f>
        <v>733.11176147799995</v>
      </c>
      <c r="BH169">
        <f t="shared" si="20"/>
        <v>12</v>
      </c>
      <c r="BI169">
        <f t="shared" si="21"/>
        <v>2022</v>
      </c>
      <c r="BJ169">
        <f t="shared" si="23"/>
        <v>3</v>
      </c>
    </row>
    <row r="170" spans="1:62" x14ac:dyDescent="0.2">
      <c r="A170" s="11">
        <v>44645</v>
      </c>
      <c r="B170" s="4">
        <v>70.5</v>
      </c>
      <c r="C170" s="18">
        <f>UCO!B170</f>
        <v>70.5</v>
      </c>
      <c r="E170" s="4">
        <f>UCO!C170*'Feedstock Conversions'!B$24</f>
        <v>592.20000000000005</v>
      </c>
      <c r="F170" s="4">
        <f>UCO!C170*'Feedstock Conversions'!B$4</f>
        <v>564.70500000000004</v>
      </c>
      <c r="H170" s="4">
        <f>'Fuel Values'!B170-UCO!I170-UCO!J170-UCO!K170</f>
        <v>298.06391978422005</v>
      </c>
      <c r="I170" s="18">
        <f>('LCFS Values'!$E$5-$AA$4)/1000000*'LCFS Values'!B170*'LCFS Values'!$G$2*100</f>
        <v>109.76108021578001</v>
      </c>
      <c r="J170" s="4">
        <f>'RIN Values'!C170</f>
        <v>224.17499999999998</v>
      </c>
      <c r="K170" s="4">
        <f>'Fixed Credits Value'!B170</f>
        <v>100</v>
      </c>
      <c r="L170" s="4">
        <f t="shared" si="22"/>
        <v>732</v>
      </c>
      <c r="M170" s="4">
        <f>L170/'Feedstock Conversions'!B$24</f>
        <v>87.142857142857139</v>
      </c>
      <c r="O170" s="4">
        <f>'Fuel Values'!C170*100</f>
        <v>401.96</v>
      </c>
      <c r="P170" s="18">
        <f>('LCFS Values'!$E$5-AB$4)/1000000*'LCFS Values'!B170*'LCFS Values'!$G$2*100</f>
        <v>102.84174160399999</v>
      </c>
      <c r="Q170" s="4">
        <f>'RIN Values'!D170</f>
        <v>254.06499999999997</v>
      </c>
      <c r="R170" s="4">
        <f>'Fixed Credits Value'!B170</f>
        <v>100</v>
      </c>
      <c r="S170" s="4">
        <f>'Fixed Credits Value'!C170</f>
        <v>16</v>
      </c>
      <c r="T170" s="4">
        <f t="shared" si="24"/>
        <v>874.86674160399991</v>
      </c>
      <c r="U170" s="4">
        <f>T170/'Feedstock Conversions'!B$4</f>
        <v>109.22181543121098</v>
      </c>
      <c r="W170" s="4">
        <f t="shared" si="25"/>
        <v>139.79999999999995</v>
      </c>
      <c r="X170" s="4">
        <f t="shared" si="26"/>
        <v>310.16174160399987</v>
      </c>
      <c r="AE170" s="57">
        <f t="shared" si="19"/>
        <v>78.100000000000009</v>
      </c>
      <c r="AF170" s="4">
        <f>$AH170+'Rail Costs'!L170</f>
        <v>71.254311310190374</v>
      </c>
      <c r="AG170" s="4">
        <f>$AH170+'Rail Costs'!M170</f>
        <v>72.431466965285551</v>
      </c>
      <c r="AH170" s="4">
        <v>68.900000000000006</v>
      </c>
      <c r="AI170" s="4">
        <f>$AH170+'Rail Costs'!O170</f>
        <v>69.606293393057115</v>
      </c>
      <c r="AJ170" s="4">
        <v>77</v>
      </c>
      <c r="AM170" s="4">
        <f>$L170-(AE170*'Feedstock Conversions'!$B$24)-'Rail Costs'!Q170</f>
        <v>71.972747601327455</v>
      </c>
      <c r="AN170" s="4">
        <f>$L170-(AF170*'Feedstock Conversions'!$B$24)-'Rail Costs'!R170</f>
        <v>129.91545449846751</v>
      </c>
      <c r="AO170" s="4">
        <f>$L170-(AG170*'Feedstock Conversions'!$B$24)-'Rail Costs'!S170</f>
        <v>120.20931266212615</v>
      </c>
      <c r="AP170" s="4">
        <f>$L170-(AH170*'Feedstock Conversions'!$B$24)-'Rail Costs'!T170</f>
        <v>149.44261676316896</v>
      </c>
      <c r="AQ170" s="4">
        <f>$L170-(AI170*'Feedstock Conversions'!$B$24)-'Rail Costs'!U170</f>
        <v>143.66782216915783</v>
      </c>
      <c r="AR170" s="4">
        <f>$L170-(AJ170*'Feedstock Conversions'!$B$24)-'Rail Costs'!V170</f>
        <v>80.643140115802822</v>
      </c>
      <c r="AT170" s="4">
        <f>$T170-(AM170-'Feedstock Conversions'!$B$4)-'Rail Costs'!Q170</f>
        <v>806.91674160399998</v>
      </c>
      <c r="AU170" s="4">
        <f>$T170-(AN170-'Feedstock Conversions'!$B$4)-'Rail Costs'!R170</f>
        <v>749.41295660959906</v>
      </c>
      <c r="AV170" s="4">
        <f>$T170-(AO170-'Feedstock Conversions'!$B$4)-'Rail Costs'!S170</f>
        <v>759.30106411239865</v>
      </c>
      <c r="AW170" s="4">
        <f>$T170-(AP170-'Feedstock Conversions'!$B$4)-'Rail Costs'!T170</f>
        <v>729.63674160400001</v>
      </c>
      <c r="AX170" s="4">
        <f>$T170-(AQ170-'Feedstock Conversions'!$B$4)-'Rail Costs'!U170</f>
        <v>735.56960610567967</v>
      </c>
      <c r="AY170" s="4">
        <f>$T170-(AR170-'Feedstock Conversions'!$B$4)-'Rail Costs'!V170</f>
        <v>797.67674160399997</v>
      </c>
      <c r="BH170">
        <f t="shared" si="20"/>
        <v>13</v>
      </c>
      <c r="BI170">
        <f t="shared" si="21"/>
        <v>2022</v>
      </c>
      <c r="BJ170">
        <f t="shared" si="23"/>
        <v>3</v>
      </c>
    </row>
    <row r="171" spans="1:62" x14ac:dyDescent="0.2">
      <c r="A171" s="11">
        <v>44652</v>
      </c>
      <c r="B171" s="4">
        <v>70.5</v>
      </c>
      <c r="C171" s="18">
        <f>UCO!B171</f>
        <v>70.5</v>
      </c>
      <c r="E171" s="4">
        <f>UCO!C171*'Feedstock Conversions'!B$24</f>
        <v>592.20000000000005</v>
      </c>
      <c r="F171" s="4">
        <f>UCO!C171*'Feedstock Conversions'!B$4</f>
        <v>564.70500000000004</v>
      </c>
      <c r="H171" s="4">
        <f>'Fuel Values'!B171-UCO!I171-UCO!J171-UCO!K171</f>
        <v>320.53262164093996</v>
      </c>
      <c r="I171" s="18">
        <f>('LCFS Values'!$E$5-$AA$4)/1000000*'LCFS Values'!B171*'LCFS Values'!$G$2*100</f>
        <v>113.89237835905999</v>
      </c>
      <c r="J171" s="4">
        <f>'RIN Values'!C171</f>
        <v>217.57500000000002</v>
      </c>
      <c r="K171" s="4">
        <f>'Fixed Credits Value'!B171</f>
        <v>100</v>
      </c>
      <c r="L171" s="4">
        <f t="shared" si="22"/>
        <v>752</v>
      </c>
      <c r="M171" s="4">
        <f>L171/'Feedstock Conversions'!B$24</f>
        <v>89.523809523809518</v>
      </c>
      <c r="O171" s="4">
        <f>'Fuel Values'!C171*100</f>
        <v>369.46</v>
      </c>
      <c r="P171" s="18">
        <f>('LCFS Values'!$E$5-AB$4)/1000000*'LCFS Values'!B171*'LCFS Values'!$G$2*100</f>
        <v>106.71260270799998</v>
      </c>
      <c r="Q171" s="4">
        <f>'RIN Values'!D171</f>
        <v>246.58500000000001</v>
      </c>
      <c r="R171" s="4">
        <f>'Fixed Credits Value'!B171</f>
        <v>100</v>
      </c>
      <c r="S171" s="4">
        <f>'Fixed Credits Value'!C171</f>
        <v>16</v>
      </c>
      <c r="T171" s="4">
        <f t="shared" si="24"/>
        <v>838.75760270799992</v>
      </c>
      <c r="U171" s="4">
        <f>T171/'Feedstock Conversions'!B$4</f>
        <v>104.713808078402</v>
      </c>
      <c r="W171" s="4">
        <f t="shared" si="25"/>
        <v>159.79999999999995</v>
      </c>
      <c r="X171" s="4">
        <f t="shared" si="26"/>
        <v>274.05260270799988</v>
      </c>
      <c r="AE171" s="57">
        <f>AE172+(AH171-AH172)</f>
        <v>78.2</v>
      </c>
      <c r="AF171" s="4">
        <f>$AH171+'Rail Costs'!L171</f>
        <v>71.403359462485994</v>
      </c>
      <c r="AG171" s="4">
        <f>$AH171+'Rail Costs'!M171</f>
        <v>72.605039193728999</v>
      </c>
      <c r="AH171" s="4">
        <v>69</v>
      </c>
      <c r="AI171" s="4">
        <f>$AH171+'Rail Costs'!O171</f>
        <v>69.721007838745805</v>
      </c>
      <c r="AJ171" s="4">
        <v>77</v>
      </c>
      <c r="AM171" s="4">
        <f>$L171-(AE171*'Feedstock Conversions'!$B$24)-'Rail Costs'!Q171</f>
        <v>91.049679843021849</v>
      </c>
      <c r="AN171" s="4">
        <f>$L171-(AF171*'Feedstock Conversions'!$B$24)-'Rail Costs'!R171</f>
        <v>148.58952646718569</v>
      </c>
      <c r="AO171" s="4">
        <f>$L171-(AG171*'Feedstock Conversions'!$B$24)-'Rail Costs'!S171</f>
        <v>138.68117334258716</v>
      </c>
      <c r="AP171" s="4">
        <f>$L171-(AH171*'Feedstock Conversions'!$B$24)-'Rail Costs'!T171</f>
        <v>168.52350461240175</v>
      </c>
      <c r="AQ171" s="4">
        <f>$L171-(AI171*'Feedstock Conversions'!$B$24)-'Rail Costs'!U171</f>
        <v>162.6284017976819</v>
      </c>
      <c r="AR171" s="4">
        <f>$L171-(AJ171*'Feedstock Conversions'!$B$24)-'Rail Costs'!V171</f>
        <v>100.54820553488204</v>
      </c>
      <c r="AT171" s="4">
        <f>$T171-(AM171-'Feedstock Conversions'!$B$4)-'Rail Costs'!Q171</f>
        <v>751.64760270799991</v>
      </c>
      <c r="AU171" s="4">
        <f>$T171-(AN171-'Feedstock Conversions'!$B$4)-'Rail Costs'!R171</f>
        <v>694.55582219288226</v>
      </c>
      <c r="AV171" s="4">
        <f>$T171-(AO171-'Feedstock Conversions'!$B$4)-'Rail Costs'!S171</f>
        <v>704.64993193532348</v>
      </c>
      <c r="AW171" s="4">
        <f>$T171-(AP171-'Feedstock Conversions'!$B$4)-'Rail Costs'!T171</f>
        <v>674.36760270799994</v>
      </c>
      <c r="AX171" s="4">
        <f>$T171-(AQ171-'Feedstock Conversions'!$B$4)-'Rail Costs'!U171</f>
        <v>680.42406855346474</v>
      </c>
      <c r="AY171" s="4">
        <f>$T171-(AR171-'Feedstock Conversions'!$B$4)-'Rail Costs'!V171</f>
        <v>741.56760270799998</v>
      </c>
      <c r="BH171">
        <f t="shared" si="20"/>
        <v>14</v>
      </c>
      <c r="BI171">
        <f t="shared" si="21"/>
        <v>2022</v>
      </c>
      <c r="BJ171">
        <f t="shared" si="23"/>
        <v>4</v>
      </c>
    </row>
    <row r="172" spans="1:62" x14ac:dyDescent="0.2">
      <c r="A172" s="11">
        <v>44659</v>
      </c>
      <c r="B172" s="4">
        <v>71.099999999999994</v>
      </c>
      <c r="C172" s="18">
        <f>UCO!B172</f>
        <v>71.099999999999994</v>
      </c>
      <c r="E172" s="4">
        <f>UCO!C172*'Feedstock Conversions'!B$24</f>
        <v>597.24</v>
      </c>
      <c r="F172" s="4">
        <f>UCO!C172*'Feedstock Conversions'!B$4</f>
        <v>569.51099999999997</v>
      </c>
      <c r="H172" s="4">
        <f>'Fuel Values'!B172-UCO!I172-UCO!J172-UCO!K172</f>
        <v>329.77393826740001</v>
      </c>
      <c r="I172" s="18">
        <f>('LCFS Values'!$E$5-$AA$4)/1000000*'LCFS Values'!B172*'LCFS Values'!$G$2*100</f>
        <v>115.4885617326</v>
      </c>
      <c r="J172" s="4">
        <f>'RIN Values'!C172</f>
        <v>224.73749999999998</v>
      </c>
      <c r="K172" s="4">
        <f>'Fixed Credits Value'!B172</f>
        <v>100</v>
      </c>
      <c r="L172" s="4">
        <f t="shared" si="22"/>
        <v>770</v>
      </c>
      <c r="M172" s="4">
        <f>L172/'Feedstock Conversions'!B$24</f>
        <v>91.666666666666657</v>
      </c>
      <c r="O172" s="4">
        <f>'Fuel Values'!C172*100</f>
        <v>339.9</v>
      </c>
      <c r="P172" s="18">
        <f>('LCFS Values'!$E$5-AB$4)/1000000*'LCFS Values'!B172*'LCFS Values'!$G$2*100</f>
        <v>108.20816268</v>
      </c>
      <c r="Q172" s="4">
        <f>'RIN Values'!D172</f>
        <v>254.70249999999999</v>
      </c>
      <c r="R172" s="4">
        <f>'Fixed Credits Value'!B172</f>
        <v>100</v>
      </c>
      <c r="S172" s="4">
        <f>'Fixed Credits Value'!C172</f>
        <v>16</v>
      </c>
      <c r="T172" s="4">
        <f t="shared" si="24"/>
        <v>818.81066267999995</v>
      </c>
      <c r="U172" s="4">
        <f>T172/'Feedstock Conversions'!B$4</f>
        <v>102.22355339325843</v>
      </c>
      <c r="W172" s="4">
        <f t="shared" si="25"/>
        <v>172.76</v>
      </c>
      <c r="X172" s="4">
        <f t="shared" si="26"/>
        <v>249.29966267999998</v>
      </c>
      <c r="AE172" s="4">
        <v>78.2</v>
      </c>
      <c r="AF172" s="4">
        <f>$AH172+'Rail Costs'!L172</f>
        <v>71.403359462485994</v>
      </c>
      <c r="AG172" s="4">
        <f>$AH172+'Rail Costs'!M172</f>
        <v>72.605039193728999</v>
      </c>
      <c r="AH172" s="4">
        <v>69</v>
      </c>
      <c r="AI172" s="4">
        <f>$AH172+'Rail Costs'!O172</f>
        <v>69.721007838745805</v>
      </c>
      <c r="AJ172" s="4">
        <v>76.599999999999994</v>
      </c>
      <c r="AM172" s="4">
        <f>$L172-(AE172*'Feedstock Conversions'!$B$24)-'Rail Costs'!Q172</f>
        <v>109.04967984302185</v>
      </c>
      <c r="AN172" s="4">
        <f>$L172-(AF172*'Feedstock Conversions'!$B$24)-'Rail Costs'!R172</f>
        <v>166.58952646718569</v>
      </c>
      <c r="AO172" s="4">
        <f>$L172-(AG172*'Feedstock Conversions'!$B$24)-'Rail Costs'!S172</f>
        <v>156.68117334258716</v>
      </c>
      <c r="AP172" s="4">
        <f>$L172-(AH172*'Feedstock Conversions'!$B$24)-'Rail Costs'!T172</f>
        <v>186.52350461240175</v>
      </c>
      <c r="AQ172" s="4">
        <f>$L172-(AI172*'Feedstock Conversions'!$B$24)-'Rail Costs'!U172</f>
        <v>180.6284017976819</v>
      </c>
      <c r="AR172" s="4">
        <f>$L172-(AJ172*'Feedstock Conversions'!$B$24)-'Rail Costs'!V172</f>
        <v>121.90820553488217</v>
      </c>
      <c r="AT172" s="4">
        <f>$T172-(AM172-'Feedstock Conversions'!$B$4)-'Rail Costs'!Q172</f>
        <v>713.70066267999994</v>
      </c>
      <c r="AU172" s="4">
        <f>$T172-(AN172-'Feedstock Conversions'!$B$4)-'Rail Costs'!R172</f>
        <v>656.60888216488229</v>
      </c>
      <c r="AV172" s="4">
        <f>$T172-(AO172-'Feedstock Conversions'!$B$4)-'Rail Costs'!S172</f>
        <v>666.70299190732351</v>
      </c>
      <c r="AW172" s="4">
        <f>$T172-(AP172-'Feedstock Conversions'!$B$4)-'Rail Costs'!T172</f>
        <v>636.42066267999996</v>
      </c>
      <c r="AX172" s="4">
        <f>$T172-(AQ172-'Feedstock Conversions'!$B$4)-'Rail Costs'!U172</f>
        <v>642.47712852546476</v>
      </c>
      <c r="AY172" s="4">
        <f>$T172-(AR172-'Feedstock Conversions'!$B$4)-'Rail Costs'!V172</f>
        <v>700.26066267999988</v>
      </c>
      <c r="BH172">
        <f t="shared" si="20"/>
        <v>15</v>
      </c>
      <c r="BI172">
        <f t="shared" si="21"/>
        <v>2022</v>
      </c>
      <c r="BJ172">
        <f t="shared" si="23"/>
        <v>4</v>
      </c>
    </row>
    <row r="173" spans="1:62" x14ac:dyDescent="0.2">
      <c r="A173" s="11">
        <v>44666</v>
      </c>
      <c r="B173" s="4">
        <v>70.5</v>
      </c>
      <c r="C173" s="18">
        <f>UCO!B173</f>
        <v>70.5</v>
      </c>
      <c r="E173" s="4">
        <f>UCO!C173*'Feedstock Conversions'!B$24</f>
        <v>592.20000000000005</v>
      </c>
      <c r="F173" s="4">
        <f>UCO!C173*'Feedstock Conversions'!B$4</f>
        <v>564.70500000000004</v>
      </c>
      <c r="H173" s="4">
        <f>'Fuel Values'!B173-UCO!I173-UCO!J173-UCO!K173</f>
        <v>323.397889437</v>
      </c>
      <c r="I173" s="18">
        <f>('LCFS Values'!$E$5-$AA$4)/1000000*'LCFS Values'!B173*'LCFS Values'!$G$2*100</f>
        <v>107.97711056300001</v>
      </c>
      <c r="J173" s="4">
        <f>'RIN Values'!C173</f>
        <v>241.125</v>
      </c>
      <c r="K173" s="4">
        <f>'Fixed Credits Value'!B173</f>
        <v>100</v>
      </c>
      <c r="L173" s="4">
        <f t="shared" si="22"/>
        <v>772.5</v>
      </c>
      <c r="M173" s="4">
        <f>L173/'Feedstock Conversions'!B$24</f>
        <v>91.964285714285708</v>
      </c>
      <c r="O173" s="4">
        <f>'Fuel Values'!C173*100</f>
        <v>358.63</v>
      </c>
      <c r="P173" s="18">
        <f>('LCFS Values'!$E$5-AB$4)/1000000*'LCFS Values'!B173*'LCFS Values'!$G$2*100</f>
        <v>101.17023339999997</v>
      </c>
      <c r="Q173" s="4">
        <f>'RIN Values'!D173</f>
        <v>273.27499999999998</v>
      </c>
      <c r="R173" s="4">
        <f>'Fixed Credits Value'!B173</f>
        <v>100</v>
      </c>
      <c r="S173" s="4">
        <f>'Fixed Credits Value'!C173</f>
        <v>16</v>
      </c>
      <c r="T173" s="4">
        <f t="shared" si="24"/>
        <v>849.07523339999989</v>
      </c>
      <c r="U173" s="4">
        <f>T173/'Feedstock Conversions'!B$4</f>
        <v>106.00190179775279</v>
      </c>
      <c r="W173" s="4">
        <f t="shared" si="25"/>
        <v>180.29999999999995</v>
      </c>
      <c r="X173" s="4">
        <f t="shared" si="26"/>
        <v>284.37023339999985</v>
      </c>
      <c r="AE173" s="4">
        <v>79</v>
      </c>
      <c r="AF173" s="4">
        <f>$AH173+'Rail Costs'!L173</f>
        <v>71.403359462485994</v>
      </c>
      <c r="AG173" s="4">
        <f>$AH173+'Rail Costs'!M173</f>
        <v>72.605039193728999</v>
      </c>
      <c r="AH173" s="4">
        <v>69</v>
      </c>
      <c r="AI173" s="4">
        <f>$AH173+'Rail Costs'!O173</f>
        <v>69.721007838745805</v>
      </c>
      <c r="AJ173" s="4">
        <v>76.5</v>
      </c>
      <c r="AM173" s="4">
        <f>$L173-(AE173*'Feedstock Conversions'!$B$24)-'Rail Costs'!Q173</f>
        <v>104.82967984302182</v>
      </c>
      <c r="AN173" s="4">
        <f>$L173-(AF173*'Feedstock Conversions'!$B$24)-'Rail Costs'!R173</f>
        <v>169.08952646718569</v>
      </c>
      <c r="AO173" s="4">
        <f>$L173-(AG173*'Feedstock Conversions'!$B$24)-'Rail Costs'!S173</f>
        <v>159.18117334258716</v>
      </c>
      <c r="AP173" s="4">
        <f>$L173-(AH173*'Feedstock Conversions'!$B$24)-'Rail Costs'!T173</f>
        <v>189.02350461240175</v>
      </c>
      <c r="AQ173" s="4">
        <f>$L173-(AI173*'Feedstock Conversions'!$B$24)-'Rail Costs'!U173</f>
        <v>183.1284017976819</v>
      </c>
      <c r="AR173" s="4">
        <f>$L173-(AJ173*'Feedstock Conversions'!$B$24)-'Rail Costs'!V173</f>
        <v>125.24820553488209</v>
      </c>
      <c r="AT173" s="4">
        <f>$T173-(AM173-'Feedstock Conversions'!$B$4)-'Rail Costs'!Q173</f>
        <v>748.1852333999999</v>
      </c>
      <c r="AU173" s="4">
        <f>$T173-(AN173-'Feedstock Conversions'!$B$4)-'Rail Costs'!R173</f>
        <v>684.37345288488223</v>
      </c>
      <c r="AV173" s="4">
        <f>$T173-(AO173-'Feedstock Conversions'!$B$4)-'Rail Costs'!S173</f>
        <v>694.46756262732345</v>
      </c>
      <c r="AW173" s="4">
        <f>$T173-(AP173-'Feedstock Conversions'!$B$4)-'Rail Costs'!T173</f>
        <v>664.1852333999999</v>
      </c>
      <c r="AX173" s="4">
        <f>$T173-(AQ173-'Feedstock Conversions'!$B$4)-'Rail Costs'!U173</f>
        <v>670.2416992454647</v>
      </c>
      <c r="AY173" s="4">
        <f>$T173-(AR173-'Feedstock Conversions'!$B$4)-'Rail Costs'!V173</f>
        <v>727.1852333999999</v>
      </c>
      <c r="BH173">
        <f t="shared" si="20"/>
        <v>16</v>
      </c>
      <c r="BI173">
        <f t="shared" si="21"/>
        <v>2022</v>
      </c>
      <c r="BJ173">
        <f t="shared" si="23"/>
        <v>4</v>
      </c>
    </row>
    <row r="174" spans="1:62" x14ac:dyDescent="0.2">
      <c r="A174" s="11">
        <v>44673</v>
      </c>
      <c r="B174" s="4">
        <v>70.5</v>
      </c>
      <c r="C174" s="18">
        <f>UCO!B174</f>
        <v>70.5</v>
      </c>
      <c r="E174" s="4">
        <f>UCO!C174*'Feedstock Conversions'!B$24</f>
        <v>592.20000000000005</v>
      </c>
      <c r="F174" s="4">
        <f>UCO!C174*'Feedstock Conversions'!B$4</f>
        <v>564.70500000000004</v>
      </c>
      <c r="H174" s="4">
        <f>'Fuel Values'!B174-UCO!I174-UCO!J174-UCO!K174</f>
        <v>334.08395804079998</v>
      </c>
      <c r="I174" s="18">
        <f>('LCFS Values'!$E$5-$AA$4)/1000000*'LCFS Values'!B174*'LCFS Values'!$G$2*100</f>
        <v>108.91604195919999</v>
      </c>
      <c r="J174" s="4">
        <f>'RIN Values'!C174</f>
        <v>252</v>
      </c>
      <c r="K174" s="4">
        <f>'Fixed Credits Value'!B174</f>
        <v>100</v>
      </c>
      <c r="L174" s="4">
        <f t="shared" si="22"/>
        <v>795</v>
      </c>
      <c r="M174" s="4">
        <f>L174/'Feedstock Conversions'!B$24</f>
        <v>94.642857142857139</v>
      </c>
      <c r="O174" s="4">
        <f>'Fuel Values'!C174*100</f>
        <v>392.3</v>
      </c>
      <c r="P174" s="18">
        <f>('LCFS Values'!$E$5-AB$4)/1000000*'LCFS Values'!B174*'LCFS Values'!$G$2*100</f>
        <v>102.04997455999998</v>
      </c>
      <c r="Q174" s="4">
        <f>'RIN Values'!D174</f>
        <v>285.59999999999997</v>
      </c>
      <c r="R174" s="4">
        <f>'Fixed Credits Value'!B174</f>
        <v>100</v>
      </c>
      <c r="S174" s="4">
        <f>'Fixed Credits Value'!C174</f>
        <v>16</v>
      </c>
      <c r="T174" s="4">
        <f t="shared" si="24"/>
        <v>895.94997455999987</v>
      </c>
      <c r="U174" s="4">
        <f>T174/'Feedstock Conversions'!B$4</f>
        <v>111.85392940823969</v>
      </c>
      <c r="W174" s="4">
        <f t="shared" si="25"/>
        <v>202.79999999999995</v>
      </c>
      <c r="X174" s="4">
        <f t="shared" si="26"/>
        <v>331.24497455999983</v>
      </c>
      <c r="AE174" s="4">
        <v>81</v>
      </c>
      <c r="AF174" s="4">
        <f>$AH174+'Rail Costs'!L174</f>
        <v>71.403359462485994</v>
      </c>
      <c r="AG174" s="4">
        <f>$AH174+'Rail Costs'!M174</f>
        <v>72.605039193728999</v>
      </c>
      <c r="AH174" s="4">
        <v>69</v>
      </c>
      <c r="AI174" s="4">
        <f>$AH174+'Rail Costs'!O174</f>
        <v>69.721007838745805</v>
      </c>
      <c r="AJ174" s="4">
        <v>76.5</v>
      </c>
      <c r="AM174" s="4">
        <f>$L174-(AE174*'Feedstock Conversions'!$B$24)-'Rail Costs'!Q174</f>
        <v>110.52967984302187</v>
      </c>
      <c r="AN174" s="4">
        <f>$L174-(AF174*'Feedstock Conversions'!$B$24)-'Rail Costs'!R174</f>
        <v>191.58952646718569</v>
      </c>
      <c r="AO174" s="4">
        <f>$L174-(AG174*'Feedstock Conversions'!$B$24)-'Rail Costs'!S174</f>
        <v>181.68117334258716</v>
      </c>
      <c r="AP174" s="4">
        <f>$L174-(AH174*'Feedstock Conversions'!$B$24)-'Rail Costs'!T174</f>
        <v>211.52350461240175</v>
      </c>
      <c r="AQ174" s="4">
        <f>$L174-(AI174*'Feedstock Conversions'!$B$24)-'Rail Costs'!U174</f>
        <v>205.6284017976819</v>
      </c>
      <c r="AR174" s="4">
        <f>$L174-(AJ174*'Feedstock Conversions'!$B$24)-'Rail Costs'!V174</f>
        <v>147.74820553488209</v>
      </c>
      <c r="AT174" s="4">
        <f>$T174-(AM174-'Feedstock Conversions'!$B$4)-'Rail Costs'!Q174</f>
        <v>789.35997455999984</v>
      </c>
      <c r="AU174" s="4">
        <f>$T174-(AN174-'Feedstock Conversions'!$B$4)-'Rail Costs'!R174</f>
        <v>708.74819404488221</v>
      </c>
      <c r="AV174" s="4">
        <f>$T174-(AO174-'Feedstock Conversions'!$B$4)-'Rail Costs'!S174</f>
        <v>718.84230378732343</v>
      </c>
      <c r="AW174" s="4">
        <f>$T174-(AP174-'Feedstock Conversions'!$B$4)-'Rail Costs'!T174</f>
        <v>688.55997455999989</v>
      </c>
      <c r="AX174" s="4">
        <f>$T174-(AQ174-'Feedstock Conversions'!$B$4)-'Rail Costs'!U174</f>
        <v>694.61644040546469</v>
      </c>
      <c r="AY174" s="4">
        <f>$T174-(AR174-'Feedstock Conversions'!$B$4)-'Rail Costs'!V174</f>
        <v>751.55997455999989</v>
      </c>
      <c r="BH174">
        <f t="shared" si="20"/>
        <v>17</v>
      </c>
      <c r="BI174">
        <f t="shared" si="21"/>
        <v>2022</v>
      </c>
      <c r="BJ174">
        <f t="shared" si="23"/>
        <v>4</v>
      </c>
    </row>
    <row r="175" spans="1:62" x14ac:dyDescent="0.2">
      <c r="A175" s="11">
        <v>44680</v>
      </c>
      <c r="B175" s="4">
        <v>70.5</v>
      </c>
      <c r="C175" s="18">
        <f>UCO!B175</f>
        <v>70.5</v>
      </c>
      <c r="E175" s="4">
        <f>UCO!C175*'Feedstock Conversions'!B$24</f>
        <v>592.20000000000005</v>
      </c>
      <c r="F175" s="4">
        <f>UCO!C175*'Feedstock Conversions'!B$4</f>
        <v>564.70500000000004</v>
      </c>
      <c r="H175" s="4">
        <f>'Fuel Values'!B175-UCO!I175-UCO!J175-UCO!K175</f>
        <v>328.37231687852</v>
      </c>
      <c r="I175" s="18">
        <f>('LCFS Values'!$E$5-$AA$4)/1000000*'LCFS Values'!B175*'LCFS Values'!$G$2*100</f>
        <v>108.35268312148001</v>
      </c>
      <c r="J175" s="4">
        <f>'RIN Values'!C175</f>
        <v>277.27499999999998</v>
      </c>
      <c r="K175" s="4">
        <f>'Fixed Credits Value'!B175</f>
        <v>100</v>
      </c>
      <c r="L175" s="4">
        <f t="shared" si="22"/>
        <v>814</v>
      </c>
      <c r="M175" s="4">
        <f>L175/'Feedstock Conversions'!B$24</f>
        <v>96.904761904761898</v>
      </c>
      <c r="O175" s="4">
        <f>'Fuel Values'!C175*100</f>
        <v>463.99999999999994</v>
      </c>
      <c r="P175" s="18">
        <f>('LCFS Values'!$E$5-AB$4)/1000000*'LCFS Values'!B175*'LCFS Values'!$G$2*100</f>
        <v>101.52212986399999</v>
      </c>
      <c r="Q175" s="4">
        <f>'RIN Values'!D175</f>
        <v>314.245</v>
      </c>
      <c r="R175" s="4">
        <f>'Fixed Credits Value'!B175</f>
        <v>100</v>
      </c>
      <c r="S175" s="4">
        <f>'Fixed Credits Value'!C175</f>
        <v>16</v>
      </c>
      <c r="T175" s="4">
        <f t="shared" si="24"/>
        <v>995.76712986400003</v>
      </c>
      <c r="U175" s="4">
        <f>T175/'Feedstock Conversions'!B$4</f>
        <v>124.3154968619226</v>
      </c>
      <c r="W175" s="4">
        <f t="shared" si="25"/>
        <v>221.79999999999995</v>
      </c>
      <c r="X175" s="4">
        <f t="shared" si="26"/>
        <v>431.06212986399998</v>
      </c>
      <c r="AE175" s="4">
        <v>84.5</v>
      </c>
      <c r="AF175" s="4">
        <f>$AH175+'Rail Costs'!L175</f>
        <v>71.403359462485994</v>
      </c>
      <c r="AG175" s="4">
        <f>$AH175+'Rail Costs'!M175</f>
        <v>72.605039193728999</v>
      </c>
      <c r="AH175" s="4">
        <v>69</v>
      </c>
      <c r="AI175" s="4">
        <f>$AH175+'Rail Costs'!O175</f>
        <v>69.721007838745805</v>
      </c>
      <c r="AJ175" s="4">
        <v>76.5</v>
      </c>
      <c r="AM175" s="4">
        <f>$L175-(AE175*'Feedstock Conversions'!$B$24)-'Rail Costs'!Q175</f>
        <v>100.12967984302178</v>
      </c>
      <c r="AN175" s="4">
        <f>$L175-(AF175*'Feedstock Conversions'!$B$24)-'Rail Costs'!R175</f>
        <v>210.58952646718569</v>
      </c>
      <c r="AO175" s="4">
        <f>$L175-(AG175*'Feedstock Conversions'!$B$24)-'Rail Costs'!S175</f>
        <v>200.68117334258716</v>
      </c>
      <c r="AP175" s="4">
        <f>$L175-(AH175*'Feedstock Conversions'!$B$24)-'Rail Costs'!T175</f>
        <v>230.52350461240175</v>
      </c>
      <c r="AQ175" s="4">
        <f>$L175-(AI175*'Feedstock Conversions'!$B$24)-'Rail Costs'!U175</f>
        <v>224.6284017976819</v>
      </c>
      <c r="AR175" s="4">
        <f>$L175-(AJ175*'Feedstock Conversions'!$B$24)-'Rail Costs'!V175</f>
        <v>166.74820553488209</v>
      </c>
      <c r="AT175" s="4">
        <f>$T175-(AM175-'Feedstock Conversions'!$B$4)-'Rail Costs'!Q175</f>
        <v>899.57712986400009</v>
      </c>
      <c r="AU175" s="4">
        <f>$T175-(AN175-'Feedstock Conversions'!$B$4)-'Rail Costs'!R175</f>
        <v>789.56534934888236</v>
      </c>
      <c r="AV175" s="4">
        <f>$T175-(AO175-'Feedstock Conversions'!$B$4)-'Rail Costs'!S175</f>
        <v>799.65945909132358</v>
      </c>
      <c r="AW175" s="4">
        <f>$T175-(AP175-'Feedstock Conversions'!$B$4)-'Rail Costs'!T175</f>
        <v>769.37712986400004</v>
      </c>
      <c r="AX175" s="4">
        <f>$T175-(AQ175-'Feedstock Conversions'!$B$4)-'Rail Costs'!U175</f>
        <v>775.43359570946484</v>
      </c>
      <c r="AY175" s="4">
        <f>$T175-(AR175-'Feedstock Conversions'!$B$4)-'Rail Costs'!V175</f>
        <v>832.37712986400004</v>
      </c>
      <c r="BH175">
        <f t="shared" si="20"/>
        <v>18</v>
      </c>
      <c r="BI175">
        <f t="shared" si="21"/>
        <v>2022</v>
      </c>
      <c r="BJ175">
        <f t="shared" si="23"/>
        <v>4</v>
      </c>
    </row>
    <row r="176" spans="1:62" x14ac:dyDescent="0.2">
      <c r="A176" s="11">
        <v>44687</v>
      </c>
      <c r="B176" s="4">
        <v>70.5</v>
      </c>
      <c r="C176" s="18">
        <f>UCO!B176</f>
        <v>70.5</v>
      </c>
      <c r="E176" s="4">
        <f>UCO!C176*'Feedstock Conversions'!B$24</f>
        <v>592.20000000000005</v>
      </c>
      <c r="F176" s="4">
        <f>UCO!C176*'Feedstock Conversions'!B$4</f>
        <v>564.70500000000004</v>
      </c>
      <c r="H176" s="4">
        <f>'Fuel Values'!B176-UCO!I176-UCO!J176-UCO!K176</f>
        <v>335.56487426338992</v>
      </c>
      <c r="I176" s="18">
        <f>('LCFS Values'!$E$5-$AA$4)/1000000*'LCFS Values'!B176*'LCFS Values'!$G$2*100</f>
        <v>107.08512573661</v>
      </c>
      <c r="J176" s="4">
        <f>'RIN Values'!C176</f>
        <v>265.35000000000002</v>
      </c>
      <c r="K176" s="4">
        <f>'Fixed Credits Value'!B176</f>
        <v>100</v>
      </c>
      <c r="L176" s="4">
        <f t="shared" si="22"/>
        <v>808</v>
      </c>
      <c r="M176" s="4">
        <f>L176/'Feedstock Conversions'!B$24</f>
        <v>96.19047619047619</v>
      </c>
      <c r="O176" s="4">
        <f>'Fuel Values'!C176*100</f>
        <v>410.59999999999997</v>
      </c>
      <c r="P176" s="18">
        <f>('LCFS Values'!$E$5-AB$4)/1000000*'LCFS Values'!B176*'LCFS Values'!$G$2*100</f>
        <v>100.33447929799999</v>
      </c>
      <c r="Q176" s="4">
        <f>'RIN Values'!D176</f>
        <v>300.73</v>
      </c>
      <c r="R176" s="4">
        <f>'Fixed Credits Value'!B176</f>
        <v>100</v>
      </c>
      <c r="S176" s="4">
        <f>'Fixed Credits Value'!C176</f>
        <v>16</v>
      </c>
      <c r="T176" s="4">
        <f t="shared" si="24"/>
        <v>927.66447929800006</v>
      </c>
      <c r="U176" s="4">
        <f>T176/'Feedstock Conversions'!B$4</f>
        <v>115.81329329563047</v>
      </c>
      <c r="W176" s="4">
        <f t="shared" si="25"/>
        <v>215.79999999999995</v>
      </c>
      <c r="X176" s="4">
        <f t="shared" si="26"/>
        <v>362.95947929800002</v>
      </c>
      <c r="AE176" s="4">
        <v>84.3</v>
      </c>
      <c r="AF176" s="4">
        <f>$AH176+'Rail Costs'!L176</f>
        <v>71.403359462485994</v>
      </c>
      <c r="AG176" s="4">
        <f>$AH176+'Rail Costs'!M176</f>
        <v>72.605039193728999</v>
      </c>
      <c r="AH176" s="4">
        <v>69</v>
      </c>
      <c r="AI176" s="4">
        <f>$AH176+'Rail Costs'!O176</f>
        <v>69.721007838745805</v>
      </c>
      <c r="AJ176" s="4">
        <v>76.5</v>
      </c>
      <c r="AM176" s="4">
        <f>$L176-(AE176*'Feedstock Conversions'!$B$24)-'Rail Costs'!Q176</f>
        <v>95.80967984302184</v>
      </c>
      <c r="AN176" s="4">
        <f>$L176-(AF176*'Feedstock Conversions'!$B$24)-'Rail Costs'!R176</f>
        <v>204.58952646718569</v>
      </c>
      <c r="AO176" s="4">
        <f>$L176-(AG176*'Feedstock Conversions'!$B$24)-'Rail Costs'!S176</f>
        <v>194.68117334258716</v>
      </c>
      <c r="AP176" s="4">
        <f>$L176-(AH176*'Feedstock Conversions'!$B$24)-'Rail Costs'!T176</f>
        <v>224.52350461240175</v>
      </c>
      <c r="AQ176" s="4">
        <f>$L176-(AI176*'Feedstock Conversions'!$B$24)-'Rail Costs'!U176</f>
        <v>218.6284017976819</v>
      </c>
      <c r="AR176" s="4">
        <f>$L176-(AJ176*'Feedstock Conversions'!$B$24)-'Rail Costs'!V176</f>
        <v>160.74820553488209</v>
      </c>
      <c r="AT176" s="4">
        <f>$T176-(AM176-'Feedstock Conversions'!$B$4)-'Rail Costs'!Q176</f>
        <v>835.79447929800006</v>
      </c>
      <c r="AU176" s="4">
        <f>$T176-(AN176-'Feedstock Conversions'!$B$4)-'Rail Costs'!R176</f>
        <v>727.4626987828824</v>
      </c>
      <c r="AV176" s="4">
        <f>$T176-(AO176-'Feedstock Conversions'!$B$4)-'Rail Costs'!S176</f>
        <v>737.55680852532362</v>
      </c>
      <c r="AW176" s="4">
        <f>$T176-(AP176-'Feedstock Conversions'!$B$4)-'Rail Costs'!T176</f>
        <v>707.27447929800007</v>
      </c>
      <c r="AX176" s="4">
        <f>$T176-(AQ176-'Feedstock Conversions'!$B$4)-'Rail Costs'!U176</f>
        <v>713.33094514346487</v>
      </c>
      <c r="AY176" s="4">
        <f>$T176-(AR176-'Feedstock Conversions'!$B$4)-'Rail Costs'!V176</f>
        <v>770.27447929800007</v>
      </c>
      <c r="BH176">
        <f t="shared" si="20"/>
        <v>19</v>
      </c>
      <c r="BI176">
        <f t="shared" si="21"/>
        <v>2022</v>
      </c>
      <c r="BJ176">
        <f t="shared" si="23"/>
        <v>5</v>
      </c>
    </row>
    <row r="177" spans="1:62" x14ac:dyDescent="0.2">
      <c r="A177" s="11">
        <v>44694</v>
      </c>
      <c r="B177" s="4">
        <v>70.5</v>
      </c>
      <c r="C177" s="18">
        <f>UCO!B177</f>
        <v>70.5</v>
      </c>
      <c r="E177" s="4">
        <f>UCO!C177*'Feedstock Conversions'!B$24</f>
        <v>592.20000000000005</v>
      </c>
      <c r="F177" s="4">
        <f>UCO!C177*'Feedstock Conversions'!B$4</f>
        <v>564.70500000000004</v>
      </c>
      <c r="H177" s="4">
        <f>'Fuel Values'!B177-UCO!I177-UCO!J177-UCO!K177</f>
        <v>310.35113350498</v>
      </c>
      <c r="I177" s="18">
        <f>('LCFS Values'!$E$5-$AA$4)/1000000*'LCFS Values'!B177*'LCFS Values'!$G$2*100</f>
        <v>109.94886649501998</v>
      </c>
      <c r="J177" s="4">
        <f>'RIN Values'!C177</f>
        <v>277.20000000000005</v>
      </c>
      <c r="K177" s="4">
        <f>'Fixed Credits Value'!B177</f>
        <v>100</v>
      </c>
      <c r="L177" s="4">
        <f t="shared" si="22"/>
        <v>797.5</v>
      </c>
      <c r="M177" s="4">
        <f>L177/'Feedstock Conversions'!B$24</f>
        <v>94.94047619047619</v>
      </c>
      <c r="O177" s="4">
        <f>'Fuel Values'!C177*100</f>
        <v>392.11</v>
      </c>
      <c r="P177" s="18">
        <f>('LCFS Values'!$E$5-AB$4)/1000000*'LCFS Values'!B177*'LCFS Values'!$G$2*100</f>
        <v>103.01768983599999</v>
      </c>
      <c r="Q177" s="4">
        <f>'RIN Values'!D177</f>
        <v>314.16000000000003</v>
      </c>
      <c r="R177" s="4">
        <f>'Fixed Credits Value'!B177</f>
        <v>100</v>
      </c>
      <c r="S177" s="4">
        <f>'Fixed Credits Value'!C177</f>
        <v>16</v>
      </c>
      <c r="T177" s="4">
        <f t="shared" si="24"/>
        <v>925.28768983600003</v>
      </c>
      <c r="U177" s="4">
        <f>T177/'Feedstock Conversions'!B$4</f>
        <v>115.51656552259676</v>
      </c>
      <c r="W177" s="4">
        <f t="shared" si="25"/>
        <v>205.29999999999995</v>
      </c>
      <c r="X177" s="4">
        <f t="shared" si="26"/>
        <v>360.58268983599999</v>
      </c>
      <c r="AE177" s="4">
        <v>82.6</v>
      </c>
      <c r="AF177" s="4">
        <f>$AH177+'Rail Costs'!L177</f>
        <v>71.403359462485994</v>
      </c>
      <c r="AG177" s="4">
        <f>$AH177+'Rail Costs'!M177</f>
        <v>72.605039193728999</v>
      </c>
      <c r="AH177" s="4">
        <v>69</v>
      </c>
      <c r="AI177" s="4">
        <f>$AH177+'Rail Costs'!O177</f>
        <v>69.721007838745805</v>
      </c>
      <c r="AJ177" s="4">
        <v>76.5</v>
      </c>
      <c r="AM177" s="4">
        <f>$L177-(AE177*'Feedstock Conversions'!$B$24)-'Rail Costs'!Q177</f>
        <v>99.589679843021813</v>
      </c>
      <c r="AN177" s="4">
        <f>$L177-(AF177*'Feedstock Conversions'!$B$24)-'Rail Costs'!R177</f>
        <v>194.08952646718569</v>
      </c>
      <c r="AO177" s="4">
        <f>$L177-(AG177*'Feedstock Conversions'!$B$24)-'Rail Costs'!S177</f>
        <v>184.18117334258716</v>
      </c>
      <c r="AP177" s="4">
        <f>$L177-(AH177*'Feedstock Conversions'!$B$24)-'Rail Costs'!T177</f>
        <v>214.02350461240175</v>
      </c>
      <c r="AQ177" s="4">
        <f>$L177-(AI177*'Feedstock Conversions'!$B$24)-'Rail Costs'!U177</f>
        <v>208.1284017976819</v>
      </c>
      <c r="AR177" s="4">
        <f>$L177-(AJ177*'Feedstock Conversions'!$B$24)-'Rail Costs'!V177</f>
        <v>150.24820553488209</v>
      </c>
      <c r="AT177" s="4">
        <f>$T177-(AM177-'Feedstock Conversions'!$B$4)-'Rail Costs'!Q177</f>
        <v>829.63768983600005</v>
      </c>
      <c r="AU177" s="4">
        <f>$T177-(AN177-'Feedstock Conversions'!$B$4)-'Rail Costs'!R177</f>
        <v>735.58590932088237</v>
      </c>
      <c r="AV177" s="4">
        <f>$T177-(AO177-'Feedstock Conversions'!$B$4)-'Rail Costs'!S177</f>
        <v>745.68001906332358</v>
      </c>
      <c r="AW177" s="4">
        <f>$T177-(AP177-'Feedstock Conversions'!$B$4)-'Rail Costs'!T177</f>
        <v>715.39768983600004</v>
      </c>
      <c r="AX177" s="4">
        <f>$T177-(AQ177-'Feedstock Conversions'!$B$4)-'Rail Costs'!U177</f>
        <v>721.45415568146484</v>
      </c>
      <c r="AY177" s="4">
        <f>$T177-(AR177-'Feedstock Conversions'!$B$4)-'Rail Costs'!V177</f>
        <v>778.39768983600004</v>
      </c>
      <c r="BH177">
        <f t="shared" si="20"/>
        <v>20</v>
      </c>
      <c r="BI177">
        <f t="shared" si="21"/>
        <v>2022</v>
      </c>
      <c r="BJ177">
        <f t="shared" si="23"/>
        <v>5</v>
      </c>
    </row>
    <row r="178" spans="1:62" x14ac:dyDescent="0.2">
      <c r="A178" s="11">
        <v>44701</v>
      </c>
      <c r="B178" s="4">
        <v>70.5</v>
      </c>
      <c r="C178" s="18">
        <f>UCO!B178</f>
        <v>70.5</v>
      </c>
      <c r="E178" s="4">
        <f>UCO!C178*'Feedstock Conversions'!B$24</f>
        <v>592.20000000000005</v>
      </c>
      <c r="F178" s="4">
        <f>UCO!C178*'Feedstock Conversions'!B$4</f>
        <v>564.70500000000004</v>
      </c>
      <c r="H178" s="4">
        <f>'Fuel Values'!B178-UCO!I178-UCO!J178-UCO!K178</f>
        <v>324.46602002546001</v>
      </c>
      <c r="I178" s="18">
        <f>('LCFS Values'!$E$5-$AA$4)/1000000*'LCFS Values'!B178*'LCFS Values'!$G$2*100</f>
        <v>100.18397997454001</v>
      </c>
      <c r="J178" s="4">
        <f>'RIN Values'!C178</f>
        <v>272.85000000000002</v>
      </c>
      <c r="K178" s="4">
        <f>'Fixed Credits Value'!B178</f>
        <v>100</v>
      </c>
      <c r="L178" s="4">
        <f t="shared" si="22"/>
        <v>797.5</v>
      </c>
      <c r="M178" s="4">
        <f>L178/'Feedstock Conversions'!B$24</f>
        <v>94.94047619047619</v>
      </c>
      <c r="O178" s="4">
        <f>'Fuel Values'!C178*100</f>
        <v>371.91999999999996</v>
      </c>
      <c r="P178" s="18">
        <f>('LCFS Values'!$E$5-AB$4)/1000000*'LCFS Values'!B178*'LCFS Values'!$G$2*100</f>
        <v>93.868381771999992</v>
      </c>
      <c r="Q178" s="4">
        <f>'RIN Values'!D178</f>
        <v>309.23</v>
      </c>
      <c r="R178" s="4">
        <f>'Fixed Credits Value'!B178</f>
        <v>100</v>
      </c>
      <c r="S178" s="4">
        <f>'Fixed Credits Value'!C178</f>
        <v>16</v>
      </c>
      <c r="T178" s="4">
        <f t="shared" si="24"/>
        <v>891.018381772</v>
      </c>
      <c r="U178" s="4">
        <f>T178/'Feedstock Conversions'!B$4</f>
        <v>111.23824990911361</v>
      </c>
      <c r="W178" s="4">
        <f t="shared" si="25"/>
        <v>205.29999999999995</v>
      </c>
      <c r="X178" s="4">
        <f t="shared" si="26"/>
        <v>326.31338177199996</v>
      </c>
      <c r="AE178" s="4">
        <v>82.5</v>
      </c>
      <c r="AF178" s="4">
        <f>$AH178+'Rail Costs'!L178</f>
        <v>71.403359462485994</v>
      </c>
      <c r="AG178" s="4">
        <f>$AH178+'Rail Costs'!M178</f>
        <v>72.605039193728999</v>
      </c>
      <c r="AH178" s="4">
        <v>69</v>
      </c>
      <c r="AI178" s="4">
        <f>$AH178+'Rail Costs'!O178</f>
        <v>69.721007838745805</v>
      </c>
      <c r="AJ178" s="4">
        <v>78.099999999999994</v>
      </c>
      <c r="AM178" s="4">
        <f>$L178-(AE178*'Feedstock Conversions'!$B$24)-'Rail Costs'!Q178</f>
        <v>100.42967984302184</v>
      </c>
      <c r="AN178" s="4">
        <f>$L178-(AF178*'Feedstock Conversions'!$B$24)-'Rail Costs'!R178</f>
        <v>194.08952646718569</v>
      </c>
      <c r="AO178" s="4">
        <f>$L178-(AG178*'Feedstock Conversions'!$B$24)-'Rail Costs'!S178</f>
        <v>184.18117334258716</v>
      </c>
      <c r="AP178" s="4">
        <f>$L178-(AH178*'Feedstock Conversions'!$B$24)-'Rail Costs'!T178</f>
        <v>214.02350461240175</v>
      </c>
      <c r="AQ178" s="4">
        <f>$L178-(AI178*'Feedstock Conversions'!$B$24)-'Rail Costs'!U178</f>
        <v>208.1284017976819</v>
      </c>
      <c r="AR178" s="4">
        <f>$L178-(AJ178*'Feedstock Conversions'!$B$24)-'Rail Costs'!V178</f>
        <v>136.80820553488215</v>
      </c>
      <c r="AT178" s="4">
        <f>$T178-(AM178-'Feedstock Conversions'!$B$4)-'Rail Costs'!Q178</f>
        <v>794.52838177199999</v>
      </c>
      <c r="AU178" s="4">
        <f>$T178-(AN178-'Feedstock Conversions'!$B$4)-'Rail Costs'!R178</f>
        <v>701.31660125688234</v>
      </c>
      <c r="AV178" s="4">
        <f>$T178-(AO178-'Feedstock Conversions'!$B$4)-'Rail Costs'!S178</f>
        <v>711.41071099932356</v>
      </c>
      <c r="AW178" s="4">
        <f>$T178-(AP178-'Feedstock Conversions'!$B$4)-'Rail Costs'!T178</f>
        <v>681.12838177200001</v>
      </c>
      <c r="AX178" s="4">
        <f>$T178-(AQ178-'Feedstock Conversions'!$B$4)-'Rail Costs'!U178</f>
        <v>687.18484761746481</v>
      </c>
      <c r="AY178" s="4">
        <f>$T178-(AR178-'Feedstock Conversions'!$B$4)-'Rail Costs'!V178</f>
        <v>757.56838177199995</v>
      </c>
      <c r="BH178">
        <f t="shared" si="20"/>
        <v>21</v>
      </c>
      <c r="BI178">
        <f t="shared" si="21"/>
        <v>2022</v>
      </c>
      <c r="BJ178">
        <f t="shared" si="23"/>
        <v>5</v>
      </c>
    </row>
    <row r="179" spans="1:62" x14ac:dyDescent="0.2">
      <c r="A179" s="11">
        <v>44708</v>
      </c>
      <c r="B179" s="4">
        <v>70.5</v>
      </c>
      <c r="C179" s="18">
        <f>UCO!B179</f>
        <v>70.5</v>
      </c>
      <c r="E179" s="4">
        <f>UCO!C179*'Feedstock Conversions'!B$24</f>
        <v>592.20000000000005</v>
      </c>
      <c r="F179" s="4">
        <f>UCO!C179*'Feedstock Conversions'!B$4</f>
        <v>564.70500000000004</v>
      </c>
      <c r="H179" s="4">
        <f>'Fuel Values'!B179-UCO!I179-UCO!J179-UCO!K179</f>
        <v>338.15495206676997</v>
      </c>
      <c r="I179" s="18">
        <f>('LCFS Values'!$E$5-$AA$4)/1000000*'LCFS Values'!B179*'LCFS Values'!$G$2*100</f>
        <v>93.095047933230006</v>
      </c>
      <c r="J179" s="4">
        <f>'RIN Values'!C179</f>
        <v>260.25</v>
      </c>
      <c r="K179" s="4">
        <f>'Fixed Credits Value'!B179</f>
        <v>100</v>
      </c>
      <c r="L179" s="4">
        <f t="shared" si="22"/>
        <v>791.5</v>
      </c>
      <c r="M179" s="4">
        <f>L179/'Feedstock Conversions'!B$24</f>
        <v>94.226190476190467</v>
      </c>
      <c r="O179" s="4">
        <f>'Fuel Values'!C179*100</f>
        <v>388.76</v>
      </c>
      <c r="P179" s="18">
        <f>('LCFS Values'!$E$5-AB$4)/1000000*'LCFS Values'!B179*'LCFS Values'!$G$2*100</f>
        <v>87.226336014000012</v>
      </c>
      <c r="Q179" s="4">
        <f>'RIN Values'!D179</f>
        <v>294.95</v>
      </c>
      <c r="R179" s="4">
        <f>'Fixed Credits Value'!B179</f>
        <v>100</v>
      </c>
      <c r="S179" s="4">
        <f>'Fixed Credits Value'!C179</f>
        <v>16</v>
      </c>
      <c r="T179" s="4">
        <f t="shared" si="24"/>
        <v>886.93633601400006</v>
      </c>
      <c r="U179" s="4">
        <f>T179/'Feedstock Conversions'!B$4</f>
        <v>110.72863121273409</v>
      </c>
      <c r="W179" s="4">
        <f t="shared" si="25"/>
        <v>199.29999999999995</v>
      </c>
      <c r="X179" s="4">
        <f t="shared" si="26"/>
        <v>322.23133601400002</v>
      </c>
      <c r="AE179" s="4">
        <v>80.900000000000006</v>
      </c>
      <c r="AF179" s="4">
        <f>$AH179+'Rail Costs'!L179</f>
        <v>71.403359462485994</v>
      </c>
      <c r="AG179" s="4">
        <f>$AH179+'Rail Costs'!M179</f>
        <v>72.605039193728999</v>
      </c>
      <c r="AH179" s="4">
        <v>69</v>
      </c>
      <c r="AI179" s="4">
        <f>$AH179+'Rail Costs'!O179</f>
        <v>69.721007838745805</v>
      </c>
      <c r="AJ179" s="4">
        <v>78.5</v>
      </c>
      <c r="AM179" s="4">
        <f>$L179-(AE179*'Feedstock Conversions'!$B$24)-'Rail Costs'!Q179</f>
        <v>107.86967984302179</v>
      </c>
      <c r="AN179" s="4">
        <f>$L179-(AF179*'Feedstock Conversions'!$B$24)-'Rail Costs'!R179</f>
        <v>188.08952646718569</v>
      </c>
      <c r="AO179" s="4">
        <f>$L179-(AG179*'Feedstock Conversions'!$B$24)-'Rail Costs'!S179</f>
        <v>178.18117334258716</v>
      </c>
      <c r="AP179" s="4">
        <f>$L179-(AH179*'Feedstock Conversions'!$B$24)-'Rail Costs'!T179</f>
        <v>208.02350461240175</v>
      </c>
      <c r="AQ179" s="4">
        <f>$L179-(AI179*'Feedstock Conversions'!$B$24)-'Rail Costs'!U179</f>
        <v>202.1284017976819</v>
      </c>
      <c r="AR179" s="4">
        <f>$L179-(AJ179*'Feedstock Conversions'!$B$24)-'Rail Costs'!V179</f>
        <v>127.44820553488213</v>
      </c>
      <c r="AT179" s="4">
        <f>$T179-(AM179-'Feedstock Conversions'!$B$4)-'Rail Costs'!Q179</f>
        <v>783.00633601400011</v>
      </c>
      <c r="AU179" s="4">
        <f>$T179-(AN179-'Feedstock Conversions'!$B$4)-'Rail Costs'!R179</f>
        <v>703.2345554988824</v>
      </c>
      <c r="AV179" s="4">
        <f>$T179-(AO179-'Feedstock Conversions'!$B$4)-'Rail Costs'!S179</f>
        <v>713.32866524132362</v>
      </c>
      <c r="AW179" s="4">
        <f>$T179-(AP179-'Feedstock Conversions'!$B$4)-'Rail Costs'!T179</f>
        <v>683.04633601400008</v>
      </c>
      <c r="AX179" s="4">
        <f>$T179-(AQ179-'Feedstock Conversions'!$B$4)-'Rail Costs'!U179</f>
        <v>689.10280185946488</v>
      </c>
      <c r="AY179" s="4">
        <f>$T179-(AR179-'Feedstock Conversions'!$B$4)-'Rail Costs'!V179</f>
        <v>762.84633601400003</v>
      </c>
      <c r="BH179">
        <f t="shared" si="20"/>
        <v>22</v>
      </c>
      <c r="BI179">
        <f t="shared" si="21"/>
        <v>2022</v>
      </c>
      <c r="BJ179">
        <f t="shared" si="23"/>
        <v>5</v>
      </c>
    </row>
    <row r="180" spans="1:62" x14ac:dyDescent="0.2">
      <c r="A180" s="11">
        <v>44715</v>
      </c>
      <c r="B180" s="4">
        <v>70.5</v>
      </c>
      <c r="C180" s="18">
        <f>UCO!B180</f>
        <v>70.5</v>
      </c>
      <c r="E180" s="4">
        <f>UCO!C180*'Feedstock Conversions'!B$24</f>
        <v>592.20000000000005</v>
      </c>
      <c r="F180" s="4">
        <f>UCO!C180*'Feedstock Conversions'!B$4</f>
        <v>564.70500000000004</v>
      </c>
      <c r="H180" s="4">
        <f>'Fuel Values'!B180-UCO!I180-UCO!J180-UCO!K180</f>
        <v>349.17842615806251</v>
      </c>
      <c r="I180" s="18">
        <f>('LCFS Values'!$E$5-$AA$4)/1000000*'LCFS Values'!B180*'LCFS Values'!$G$2*100</f>
        <v>85.384073841937507</v>
      </c>
      <c r="J180" s="4">
        <f>'RIN Values'!C180</f>
        <v>252.9375</v>
      </c>
      <c r="K180" s="4">
        <f>'Fixed Credits Value'!B180</f>
        <v>100</v>
      </c>
      <c r="L180" s="4">
        <f t="shared" si="22"/>
        <v>787.5</v>
      </c>
      <c r="M180" s="4">
        <f>L180/'Feedstock Conversions'!B$24</f>
        <v>93.75</v>
      </c>
      <c r="O180" s="4">
        <f>'Fuel Values'!C180*100</f>
        <v>419.06999999999994</v>
      </c>
      <c r="P180" s="18">
        <f>('LCFS Values'!$E$5-AB$4)/1000000*'LCFS Values'!B180*'LCFS Values'!$G$2*100</f>
        <v>80.001461737499994</v>
      </c>
      <c r="Q180" s="4">
        <f>'RIN Values'!D180</f>
        <v>286.66249999999997</v>
      </c>
      <c r="R180" s="4">
        <f>'Fixed Credits Value'!B180</f>
        <v>100</v>
      </c>
      <c r="S180" s="4">
        <f>'Fixed Credits Value'!C180</f>
        <v>16</v>
      </c>
      <c r="T180" s="4">
        <f t="shared" si="24"/>
        <v>901.73396173749984</v>
      </c>
      <c r="U180" s="4">
        <f>T180/'Feedstock Conversions'!B$4</f>
        <v>112.57602518570535</v>
      </c>
      <c r="W180" s="4">
        <f t="shared" si="25"/>
        <v>195.29999999999995</v>
      </c>
      <c r="X180" s="4">
        <f t="shared" si="26"/>
        <v>337.0289617374998</v>
      </c>
      <c r="AE180" s="4">
        <v>74.75</v>
      </c>
      <c r="AF180" s="4">
        <f>$AH180+'Rail Costs'!L180</f>
        <v>71.403359462485994</v>
      </c>
      <c r="AG180" s="4">
        <f>$AH180+'Rail Costs'!M180</f>
        <v>72.605039193728999</v>
      </c>
      <c r="AH180" s="4">
        <v>69</v>
      </c>
      <c r="AI180" s="4">
        <f>$AH180+'Rail Costs'!O180</f>
        <v>69.721007838745805</v>
      </c>
      <c r="AJ180" s="4">
        <v>78.5</v>
      </c>
      <c r="AM180" s="4">
        <f>$L180-(AE180*'Feedstock Conversions'!$B$24)-'Rail Costs'!Q180</f>
        <v>155.52967984302188</v>
      </c>
      <c r="AN180" s="4">
        <f>$L180-(AF180*'Feedstock Conversions'!$B$24)-'Rail Costs'!R180</f>
        <v>184.08952646718569</v>
      </c>
      <c r="AO180" s="4">
        <f>$L180-(AG180*'Feedstock Conversions'!$B$24)-'Rail Costs'!S180</f>
        <v>174.18117334258716</v>
      </c>
      <c r="AP180" s="4">
        <f>$L180-(AH180*'Feedstock Conversions'!$B$24)-'Rail Costs'!T180</f>
        <v>204.02350461240175</v>
      </c>
      <c r="AQ180" s="4">
        <f>$L180-(AI180*'Feedstock Conversions'!$B$24)-'Rail Costs'!U180</f>
        <v>198.1284017976819</v>
      </c>
      <c r="AR180" s="4">
        <f>$L180-(AJ180*'Feedstock Conversions'!$B$24)-'Rail Costs'!V180</f>
        <v>123.44820553488213</v>
      </c>
      <c r="AT180" s="4">
        <f>$T180-(AM180-'Feedstock Conversions'!$B$4)-'Rail Costs'!Q180</f>
        <v>750.14396173749981</v>
      </c>
      <c r="AU180" s="4">
        <f>$T180-(AN180-'Feedstock Conversions'!$B$4)-'Rail Costs'!R180</f>
        <v>722.03218122238218</v>
      </c>
      <c r="AV180" s="4">
        <f>$T180-(AO180-'Feedstock Conversions'!$B$4)-'Rail Costs'!S180</f>
        <v>732.1262909648234</v>
      </c>
      <c r="AW180" s="4">
        <f>$T180-(AP180-'Feedstock Conversions'!$B$4)-'Rail Costs'!T180</f>
        <v>701.84396173749985</v>
      </c>
      <c r="AX180" s="4">
        <f>$T180-(AQ180-'Feedstock Conversions'!$B$4)-'Rail Costs'!U180</f>
        <v>707.90042758296465</v>
      </c>
      <c r="AY180" s="4">
        <f>$T180-(AR180-'Feedstock Conversions'!$B$4)-'Rail Costs'!V180</f>
        <v>781.64396173749981</v>
      </c>
      <c r="BH180">
        <f t="shared" si="20"/>
        <v>23</v>
      </c>
      <c r="BI180">
        <f t="shared" si="21"/>
        <v>2022</v>
      </c>
      <c r="BJ180">
        <f t="shared" si="23"/>
        <v>6</v>
      </c>
    </row>
    <row r="181" spans="1:62" x14ac:dyDescent="0.2">
      <c r="A181" s="11">
        <v>44722</v>
      </c>
      <c r="B181" s="4">
        <v>70.5</v>
      </c>
      <c r="C181" s="18">
        <f>UCO!B181</f>
        <v>70.5</v>
      </c>
      <c r="E181" s="4">
        <f>UCO!C181*'Feedstock Conversions'!B$24</f>
        <v>592.20000000000005</v>
      </c>
      <c r="F181" s="4">
        <f>UCO!C181*'Feedstock Conversions'!B$4</f>
        <v>564.70500000000004</v>
      </c>
      <c r="H181" s="4">
        <f>'Fuel Values'!B181-UCO!I181-UCO!J181-UCO!K181</f>
        <v>350.66125150027005</v>
      </c>
      <c r="I181" s="18">
        <f>('LCFS Values'!$E$5-$AA$4)/1000000*'LCFS Values'!B181*'LCFS Values'!$G$2*100</f>
        <v>76.663748499730005</v>
      </c>
      <c r="J181" s="4">
        <f>'RIN Values'!C181</f>
        <v>260.17499999999995</v>
      </c>
      <c r="K181" s="4">
        <f>'Fixed Credits Value'!B181</f>
        <v>100</v>
      </c>
      <c r="L181" s="4">
        <f t="shared" si="22"/>
        <v>787.5</v>
      </c>
      <c r="M181" s="4">
        <f>L181/'Feedstock Conversions'!B$24</f>
        <v>93.75</v>
      </c>
      <c r="O181" s="4">
        <f>'Fuel Values'!C181*100</f>
        <v>436.31</v>
      </c>
      <c r="P181" s="18">
        <f>('LCFS Values'!$E$5-AB$4)/1000000*'LCFS Values'!B181*'LCFS Values'!$G$2*100</f>
        <v>71.830865713999998</v>
      </c>
      <c r="Q181" s="4">
        <f>'RIN Values'!D181</f>
        <v>294.86499999999995</v>
      </c>
      <c r="R181" s="4">
        <f>'Fixed Credits Value'!B181</f>
        <v>100</v>
      </c>
      <c r="S181" s="4">
        <f>'Fixed Credits Value'!C181</f>
        <v>16</v>
      </c>
      <c r="T181" s="4">
        <f t="shared" si="24"/>
        <v>919.00586571400004</v>
      </c>
      <c r="U181" s="4">
        <f>T181/'Feedstock Conversions'!B$4</f>
        <v>114.73231781697878</v>
      </c>
      <c r="W181" s="4">
        <f t="shared" si="25"/>
        <v>195.29999999999995</v>
      </c>
      <c r="X181" s="4">
        <f t="shared" si="26"/>
        <v>354.300865714</v>
      </c>
      <c r="AE181" s="4">
        <v>74.5</v>
      </c>
      <c r="AF181" s="4">
        <f>$AH181+'Rail Costs'!L181</f>
        <v>71.403359462485994</v>
      </c>
      <c r="AG181" s="4">
        <f>$AH181+'Rail Costs'!M181</f>
        <v>72.605039193728999</v>
      </c>
      <c r="AH181" s="4">
        <v>69</v>
      </c>
      <c r="AI181" s="4">
        <f>$AH181+'Rail Costs'!O181</f>
        <v>69.721007838745805</v>
      </c>
      <c r="AJ181" s="4">
        <v>78.5</v>
      </c>
      <c r="AM181" s="4">
        <f>$L181-(AE181*'Feedstock Conversions'!$B$24)-'Rail Costs'!Q181</f>
        <v>157.62967984302179</v>
      </c>
      <c r="AN181" s="4">
        <f>$L181-(AF181*'Feedstock Conversions'!$B$24)-'Rail Costs'!R181</f>
        <v>184.08952646718569</v>
      </c>
      <c r="AO181" s="4">
        <f>$L181-(AG181*'Feedstock Conversions'!$B$24)-'Rail Costs'!S181</f>
        <v>174.18117334258716</v>
      </c>
      <c r="AP181" s="4">
        <f>$L181-(AH181*'Feedstock Conversions'!$B$24)-'Rail Costs'!T181</f>
        <v>204.02350461240175</v>
      </c>
      <c r="AQ181" s="4">
        <f>$L181-(AI181*'Feedstock Conversions'!$B$24)-'Rail Costs'!U181</f>
        <v>198.1284017976819</v>
      </c>
      <c r="AR181" s="4">
        <f>$L181-(AJ181*'Feedstock Conversions'!$B$24)-'Rail Costs'!V181</f>
        <v>123.44820553488213</v>
      </c>
      <c r="AT181" s="4">
        <f>$T181-(AM181-'Feedstock Conversions'!$B$4)-'Rail Costs'!Q181</f>
        <v>765.3158657140001</v>
      </c>
      <c r="AU181" s="4">
        <f>$T181-(AN181-'Feedstock Conversions'!$B$4)-'Rail Costs'!R181</f>
        <v>739.30408519888238</v>
      </c>
      <c r="AV181" s="4">
        <f>$T181-(AO181-'Feedstock Conversions'!$B$4)-'Rail Costs'!S181</f>
        <v>749.3981949413236</v>
      </c>
      <c r="AW181" s="4">
        <f>$T181-(AP181-'Feedstock Conversions'!$B$4)-'Rail Costs'!T181</f>
        <v>719.11586571400005</v>
      </c>
      <c r="AX181" s="4">
        <f>$T181-(AQ181-'Feedstock Conversions'!$B$4)-'Rail Costs'!U181</f>
        <v>725.17233155946485</v>
      </c>
      <c r="AY181" s="4">
        <f>$T181-(AR181-'Feedstock Conversions'!$B$4)-'Rail Costs'!V181</f>
        <v>798.91586571400001</v>
      </c>
      <c r="BH181">
        <f t="shared" si="20"/>
        <v>24</v>
      </c>
      <c r="BI181">
        <f t="shared" si="21"/>
        <v>2022</v>
      </c>
      <c r="BJ181">
        <f t="shared" si="23"/>
        <v>6</v>
      </c>
    </row>
    <row r="182" spans="1:62" x14ac:dyDescent="0.2">
      <c r="A182" s="11">
        <v>44729</v>
      </c>
      <c r="B182" s="4">
        <v>71.2</v>
      </c>
      <c r="C182" s="18">
        <f>UCO!B182</f>
        <v>71.2</v>
      </c>
      <c r="E182" s="4">
        <f>UCO!C182*'Feedstock Conversions'!B$24</f>
        <v>598.08000000000004</v>
      </c>
      <c r="F182" s="4">
        <f>UCO!C182*'Feedstock Conversions'!B$4</f>
        <v>570.31200000000001</v>
      </c>
      <c r="H182" s="4">
        <f>'Fuel Values'!B182-UCO!I182-UCO!J182-UCO!K182</f>
        <v>370.70056417205001</v>
      </c>
      <c r="I182" s="18">
        <f>('LCFS Values'!$E$5-$AA$4)/1000000*'LCFS Values'!B182*'LCFS Values'!$G$2*100</f>
        <v>79.574435827949998</v>
      </c>
      <c r="J182" s="4">
        <f>'RIN Values'!C182</f>
        <v>243.22500000000002</v>
      </c>
      <c r="K182" s="4">
        <f>'Fixed Credits Value'!B182</f>
        <v>100</v>
      </c>
      <c r="L182" s="4">
        <f t="shared" si="22"/>
        <v>793.5</v>
      </c>
      <c r="M182" s="4">
        <f>L182/'Feedstock Conversions'!B$24</f>
        <v>94.464285714285708</v>
      </c>
      <c r="O182" s="4">
        <f>'Fuel Values'!C182*100</f>
        <v>438.75</v>
      </c>
      <c r="P182" s="18">
        <f>('LCFS Values'!$E$5-AB$4)/1000000*'LCFS Values'!B182*'LCFS Values'!$G$2*100</f>
        <v>74.558063309999994</v>
      </c>
      <c r="Q182" s="4">
        <f>'RIN Values'!D182</f>
        <v>275.65500000000003</v>
      </c>
      <c r="R182" s="4">
        <f>'Fixed Credits Value'!B182</f>
        <v>100</v>
      </c>
      <c r="S182" s="4">
        <f>'Fixed Credits Value'!C182</f>
        <v>16</v>
      </c>
      <c r="T182" s="4">
        <f t="shared" si="24"/>
        <v>904.96306331000005</v>
      </c>
      <c r="U182" s="4">
        <f>T182/'Feedstock Conversions'!B$4</f>
        <v>112.97915896504371</v>
      </c>
      <c r="W182" s="4">
        <f t="shared" si="25"/>
        <v>195.41999999999996</v>
      </c>
      <c r="X182" s="4">
        <f t="shared" si="26"/>
        <v>334.65106331000004</v>
      </c>
      <c r="AE182" s="4">
        <v>78</v>
      </c>
      <c r="AF182" s="4">
        <f>$AH182+'Rail Costs'!L182</f>
        <v>71.403359462485994</v>
      </c>
      <c r="AG182" s="4">
        <f>$AH182+'Rail Costs'!M182</f>
        <v>72.605039193728999</v>
      </c>
      <c r="AH182" s="4">
        <v>69</v>
      </c>
      <c r="AI182" s="4">
        <f>$AH182+'Rail Costs'!O182</f>
        <v>69.721007838745805</v>
      </c>
      <c r="AJ182" s="4">
        <v>78.5</v>
      </c>
      <c r="AM182" s="4">
        <f>$L182-(AE182*'Feedstock Conversions'!$B$24)-'Rail Costs'!Q182</f>
        <v>134.22967984302181</v>
      </c>
      <c r="AN182" s="4">
        <f>$L182-(AF182*'Feedstock Conversions'!$B$24)-'Rail Costs'!R182</f>
        <v>190.08952646718569</v>
      </c>
      <c r="AO182" s="4">
        <f>$L182-(AG182*'Feedstock Conversions'!$B$24)-'Rail Costs'!S182</f>
        <v>180.18117334258716</v>
      </c>
      <c r="AP182" s="4">
        <f>$L182-(AH182*'Feedstock Conversions'!$B$24)-'Rail Costs'!T182</f>
        <v>210.02350461240175</v>
      </c>
      <c r="AQ182" s="4">
        <f>$L182-(AI182*'Feedstock Conversions'!$B$24)-'Rail Costs'!U182</f>
        <v>204.1284017976819</v>
      </c>
      <c r="AR182" s="4">
        <f>$L182-(AJ182*'Feedstock Conversions'!$B$24)-'Rail Costs'!V182</f>
        <v>129.44820553488213</v>
      </c>
      <c r="AT182" s="4">
        <f>$T182-(AM182-'Feedstock Conversions'!$B$4)-'Rail Costs'!Q182</f>
        <v>774.67306331000009</v>
      </c>
      <c r="AU182" s="4">
        <f>$T182-(AN182-'Feedstock Conversions'!$B$4)-'Rail Costs'!R182</f>
        <v>719.26128279488239</v>
      </c>
      <c r="AV182" s="4">
        <f>$T182-(AO182-'Feedstock Conversions'!$B$4)-'Rail Costs'!S182</f>
        <v>729.35539253732361</v>
      </c>
      <c r="AW182" s="4">
        <f>$T182-(AP182-'Feedstock Conversions'!$B$4)-'Rail Costs'!T182</f>
        <v>699.07306331000007</v>
      </c>
      <c r="AX182" s="4">
        <f>$T182-(AQ182-'Feedstock Conversions'!$B$4)-'Rail Costs'!U182</f>
        <v>705.12952915546487</v>
      </c>
      <c r="AY182" s="4">
        <f>$T182-(AR182-'Feedstock Conversions'!$B$4)-'Rail Costs'!V182</f>
        <v>778.87306331000002</v>
      </c>
      <c r="BH182">
        <f t="shared" si="20"/>
        <v>25</v>
      </c>
      <c r="BI182">
        <f t="shared" si="21"/>
        <v>2022</v>
      </c>
      <c r="BJ182">
        <f t="shared" si="23"/>
        <v>6</v>
      </c>
    </row>
    <row r="183" spans="1:62" x14ac:dyDescent="0.2">
      <c r="A183" s="11">
        <v>44736</v>
      </c>
      <c r="B183" s="4">
        <v>74</v>
      </c>
      <c r="C183" s="18">
        <f>UCO!B183</f>
        <v>74</v>
      </c>
      <c r="E183" s="4">
        <f>UCO!C183*'Feedstock Conversions'!B$24</f>
        <v>621.6</v>
      </c>
      <c r="F183" s="4">
        <f>UCO!C183*'Feedstock Conversions'!B$4</f>
        <v>592.74</v>
      </c>
      <c r="H183" s="4">
        <f>'Fuel Values'!B183-UCO!I183-UCO!J183-UCO!K183</f>
        <v>382.62594512507496</v>
      </c>
      <c r="I183" s="18">
        <f>('LCFS Values'!$E$5-$AA$4)/1000000*'LCFS Values'!B183*'LCFS Values'!$G$2*100</f>
        <v>86.499054874924994</v>
      </c>
      <c r="J183" s="4">
        <f>'RIN Values'!C183</f>
        <v>226.5</v>
      </c>
      <c r="K183" s="4">
        <f>'Fixed Credits Value'!B183</f>
        <v>100</v>
      </c>
      <c r="L183" s="4">
        <f t="shared" si="22"/>
        <v>795.625</v>
      </c>
      <c r="M183" s="4">
        <f>L183/'Feedstock Conversions'!B$24</f>
        <v>94.717261904761898</v>
      </c>
      <c r="O183" s="4">
        <f>'Fuel Values'!C183*100</f>
        <v>437.6</v>
      </c>
      <c r="P183" s="18">
        <f>('LCFS Values'!$E$5-AB$4)/1000000*'LCFS Values'!B183*'LCFS Values'!$G$2*100</f>
        <v>81.046154364999992</v>
      </c>
      <c r="Q183" s="4">
        <f>'RIN Values'!D183</f>
        <v>256.7</v>
      </c>
      <c r="R183" s="4">
        <f>'Fixed Credits Value'!B183</f>
        <v>100</v>
      </c>
      <c r="S183" s="4">
        <f>'Fixed Credits Value'!C183</f>
        <v>16</v>
      </c>
      <c r="T183" s="4">
        <f t="shared" si="24"/>
        <v>891.34615436500007</v>
      </c>
      <c r="U183" s="4">
        <f>T183/'Feedstock Conversions'!B$4</f>
        <v>111.27917033270913</v>
      </c>
      <c r="W183" s="4">
        <f t="shared" si="25"/>
        <v>174.02499999999998</v>
      </c>
      <c r="X183" s="4">
        <f t="shared" si="26"/>
        <v>298.60615436500007</v>
      </c>
      <c r="AE183" s="4">
        <v>76</v>
      </c>
      <c r="AF183" s="4">
        <f>$AH183+'Rail Costs'!L183</f>
        <v>71.403359462485994</v>
      </c>
      <c r="AG183" s="4">
        <f>$AH183+'Rail Costs'!M183</f>
        <v>72.605039193728999</v>
      </c>
      <c r="AH183" s="4">
        <v>69</v>
      </c>
      <c r="AI183" s="4">
        <f>$AH183+'Rail Costs'!O183</f>
        <v>69.721007838745805</v>
      </c>
      <c r="AJ183" s="4">
        <v>78.5</v>
      </c>
      <c r="AM183" s="4">
        <f>$L183-(AE183*'Feedstock Conversions'!$B$24)-'Rail Costs'!Q183</f>
        <v>153.15467984302188</v>
      </c>
      <c r="AN183" s="4">
        <f>$L183-(AF183*'Feedstock Conversions'!$B$24)-'Rail Costs'!R183</f>
        <v>192.21452646718569</v>
      </c>
      <c r="AO183" s="4">
        <f>$L183-(AG183*'Feedstock Conversions'!$B$24)-'Rail Costs'!S183</f>
        <v>182.30617334258716</v>
      </c>
      <c r="AP183" s="4">
        <f>$L183-(AH183*'Feedstock Conversions'!$B$24)-'Rail Costs'!T183</f>
        <v>212.14850461240175</v>
      </c>
      <c r="AQ183" s="4">
        <f>$L183-(AI183*'Feedstock Conversions'!$B$24)-'Rail Costs'!U183</f>
        <v>206.2534017976819</v>
      </c>
      <c r="AR183" s="4">
        <f>$L183-(AJ183*'Feedstock Conversions'!$B$24)-'Rail Costs'!V183</f>
        <v>131.57320553488213</v>
      </c>
      <c r="AT183" s="4">
        <f>$T183-(AM183-'Feedstock Conversions'!$B$4)-'Rail Costs'!Q183</f>
        <v>742.13115436500004</v>
      </c>
      <c r="AU183" s="4">
        <f>$T183-(AN183-'Feedstock Conversions'!$B$4)-'Rail Costs'!R183</f>
        <v>703.51937384988241</v>
      </c>
      <c r="AV183" s="4">
        <f>$T183-(AO183-'Feedstock Conversions'!$B$4)-'Rail Costs'!S183</f>
        <v>713.61348359232363</v>
      </c>
      <c r="AW183" s="4">
        <f>$T183-(AP183-'Feedstock Conversions'!$B$4)-'Rail Costs'!T183</f>
        <v>683.33115436500009</v>
      </c>
      <c r="AX183" s="4">
        <f>$T183-(AQ183-'Feedstock Conversions'!$B$4)-'Rail Costs'!U183</f>
        <v>689.38762021046489</v>
      </c>
      <c r="AY183" s="4">
        <f>$T183-(AR183-'Feedstock Conversions'!$B$4)-'Rail Costs'!V183</f>
        <v>763.13115436500004</v>
      </c>
      <c r="BH183">
        <f t="shared" si="20"/>
        <v>26</v>
      </c>
      <c r="BI183">
        <f t="shared" si="21"/>
        <v>2022</v>
      </c>
      <c r="BJ183">
        <f t="shared" si="23"/>
        <v>6</v>
      </c>
    </row>
    <row r="184" spans="1:62" x14ac:dyDescent="0.2">
      <c r="A184" s="11">
        <v>44743</v>
      </c>
      <c r="B184" s="4">
        <v>72.8</v>
      </c>
      <c r="C184" s="18">
        <f>UCO!B184</f>
        <v>72.8</v>
      </c>
      <c r="E184" s="4">
        <f>UCO!C184*'Feedstock Conversions'!B$24</f>
        <v>611.52</v>
      </c>
      <c r="F184" s="4">
        <f>UCO!C184*'Feedstock Conversions'!B$4</f>
        <v>583.12799999999993</v>
      </c>
      <c r="H184" s="4">
        <f>'Fuel Values'!B184-UCO!I184-UCO!J184-UCO!K184</f>
        <v>366.23033398745997</v>
      </c>
      <c r="I184" s="18">
        <f>('LCFS Values'!$E$5-$AA$4)/1000000*'LCFS Values'!B184*'LCFS Values'!$G$2*100</f>
        <v>90.794666012540006</v>
      </c>
      <c r="J184" s="4">
        <f>'RIN Values'!C184</f>
        <v>237.97500000000002</v>
      </c>
      <c r="K184" s="4">
        <f>'Fixed Credits Value'!B184</f>
        <v>100</v>
      </c>
      <c r="L184" s="4">
        <f t="shared" si="22"/>
        <v>795</v>
      </c>
      <c r="M184" s="4">
        <f>L184/'Feedstock Conversions'!B$24</f>
        <v>94.642857142857139</v>
      </c>
      <c r="O184" s="4">
        <f>'Fuel Values'!C184*100</f>
        <v>407.06</v>
      </c>
      <c r="P184" s="18">
        <f>('LCFS Values'!$E$5-AB$4)/1000000*'LCFS Values'!B184*'LCFS Values'!$G$2*100</f>
        <v>85.070970171999988</v>
      </c>
      <c r="Q184" s="4">
        <f>'RIN Values'!D184</f>
        <v>269.70499999999998</v>
      </c>
      <c r="R184" s="4">
        <f>'Fixed Credits Value'!B184</f>
        <v>100</v>
      </c>
      <c r="S184" s="4">
        <f>'Fixed Credits Value'!C184</f>
        <v>16</v>
      </c>
      <c r="T184" s="4">
        <f t="shared" si="24"/>
        <v>877.83597017199997</v>
      </c>
      <c r="U184" s="4">
        <f>T184/'Feedstock Conversions'!B$4</f>
        <v>109.59250563945069</v>
      </c>
      <c r="W184" s="4">
        <f t="shared" si="25"/>
        <v>183.48000000000002</v>
      </c>
      <c r="X184" s="4">
        <f t="shared" si="26"/>
        <v>294.70797017200005</v>
      </c>
      <c r="AE184" s="4">
        <v>74</v>
      </c>
      <c r="AF184" s="4">
        <f>$AH184+'Rail Costs'!L184</f>
        <v>71.454860022396417</v>
      </c>
      <c r="AG184" s="4">
        <f>$AH184+'Rail Costs'!M184</f>
        <v>72.682290033594626</v>
      </c>
      <c r="AH184" s="4">
        <v>69</v>
      </c>
      <c r="AI184" s="4">
        <f>$AH184+'Rail Costs'!O184</f>
        <v>69.736458006718919</v>
      </c>
      <c r="AJ184" s="4">
        <v>78.5</v>
      </c>
      <c r="AM184" s="4">
        <f>$L184-(AE184*'Feedstock Conversions'!$B$24)-'Rail Costs'!Q184</f>
        <v>169.24245869680087</v>
      </c>
      <c r="AN184" s="4">
        <f>$L184-(AF184*'Feedstock Conversions'!$B$24)-'Rail Costs'!R184</f>
        <v>191.07930203433963</v>
      </c>
      <c r="AO184" s="4">
        <f>$L184-(AG184*'Feedstock Conversions'!$B$24)-'Rail Costs'!S184</f>
        <v>180.95862705707108</v>
      </c>
      <c r="AP184" s="4">
        <f>$L184-(AH184*'Feedstock Conversions'!$B$24)-'Rail Costs'!T184</f>
        <v>211.44043685409605</v>
      </c>
      <c r="AQ184" s="4">
        <f>$L184-(AI184*'Feedstock Conversions'!$B$24)-'Rail Costs'!U184</f>
        <v>205.41901040763233</v>
      </c>
      <c r="AR184" s="4">
        <f>$L184-(AJ184*'Feedstock Conversions'!$B$24)-'Rail Costs'!V184</f>
        <v>130.84852422491534</v>
      </c>
      <c r="AT184" s="4">
        <f>$T184-(AM184-'Feedstock Conversions'!$B$4)-'Rail Costs'!Q184</f>
        <v>712.44597017199999</v>
      </c>
      <c r="AU184" s="4">
        <f>$T184-(AN184-'Feedstock Conversions'!$B$4)-'Rail Costs'!R184</f>
        <v>691.06679436012985</v>
      </c>
      <c r="AV184" s="4">
        <f>$T184-(AO184-'Feedstock Conversions'!$B$4)-'Rail Costs'!S184</f>
        <v>701.37720645419483</v>
      </c>
      <c r="AW184" s="4">
        <f>$T184-(AP184-'Feedstock Conversions'!$B$4)-'Rail Costs'!T184</f>
        <v>670.4459701720001</v>
      </c>
      <c r="AX184" s="4">
        <f>$T184-(AQ184-'Feedstock Conversions'!$B$4)-'Rail Costs'!U184</f>
        <v>676.63221742843893</v>
      </c>
      <c r="AY184" s="4">
        <f>$T184-(AR184-'Feedstock Conversions'!$B$4)-'Rail Costs'!V184</f>
        <v>750.24597017199994</v>
      </c>
      <c r="BH184">
        <f t="shared" si="20"/>
        <v>27</v>
      </c>
      <c r="BI184">
        <f t="shared" si="21"/>
        <v>2022</v>
      </c>
      <c r="BJ184">
        <f t="shared" si="23"/>
        <v>7</v>
      </c>
    </row>
    <row r="185" spans="1:62" x14ac:dyDescent="0.2">
      <c r="A185" s="11">
        <v>44750</v>
      </c>
      <c r="B185" s="4">
        <v>72.5</v>
      </c>
      <c r="C185" s="18">
        <f>UCO!B185</f>
        <v>72.5</v>
      </c>
      <c r="E185" s="4">
        <f>UCO!C185*'Feedstock Conversions'!B$24</f>
        <v>609</v>
      </c>
      <c r="F185" s="4">
        <f>UCO!C185*'Feedstock Conversions'!B$4</f>
        <v>580.72500000000002</v>
      </c>
      <c r="H185" s="4">
        <f>'Fuel Values'!B185-UCO!I185-UCO!J185-UCO!K185</f>
        <v>347.19607870054995</v>
      </c>
      <c r="I185" s="18">
        <f>('LCFS Values'!$E$5-$AA$4)/1000000*'LCFS Values'!B185*'LCFS Values'!$G$2*100</f>
        <v>86.61642129945001</v>
      </c>
      <c r="J185" s="4">
        <f>'RIN Values'!C185</f>
        <v>234.9375</v>
      </c>
      <c r="K185" s="4">
        <f>'Fixed Credits Value'!B185</f>
        <v>100</v>
      </c>
      <c r="L185" s="4">
        <f t="shared" si="22"/>
        <v>768.75</v>
      </c>
      <c r="M185" s="4">
        <f>L185/'Feedstock Conversions'!B$24</f>
        <v>91.517857142857139</v>
      </c>
      <c r="O185" s="4">
        <f>'Fuel Values'!C185*100</f>
        <v>359.98</v>
      </c>
      <c r="P185" s="18">
        <f>('LCFS Values'!$E$5-AB$4)/1000000*'LCFS Values'!B185*'LCFS Values'!$G$2*100</f>
        <v>81.156122010000004</v>
      </c>
      <c r="Q185" s="4">
        <f>'RIN Values'!D185</f>
        <v>266.26249999999999</v>
      </c>
      <c r="R185" s="4">
        <f>'Fixed Credits Value'!B185</f>
        <v>100</v>
      </c>
      <c r="S185" s="4">
        <f>'Fixed Credits Value'!C185</f>
        <v>16</v>
      </c>
      <c r="T185" s="4">
        <f t="shared" si="24"/>
        <v>823.39862201000005</v>
      </c>
      <c r="U185" s="4">
        <f>T185/'Feedstock Conversions'!B$4</f>
        <v>102.79633233583021</v>
      </c>
      <c r="W185" s="4">
        <f t="shared" si="25"/>
        <v>159.75</v>
      </c>
      <c r="X185" s="4">
        <f t="shared" si="26"/>
        <v>242.67362201000003</v>
      </c>
      <c r="AE185" s="4">
        <v>71.25</v>
      </c>
      <c r="AF185" s="4">
        <f>$AH185+'Rail Costs'!L185</f>
        <v>71.204860022396417</v>
      </c>
      <c r="AG185" s="4">
        <f>$AH185+'Rail Costs'!M185</f>
        <v>72.432290033594626</v>
      </c>
      <c r="AH185" s="4">
        <v>68.75</v>
      </c>
      <c r="AI185" s="4">
        <f>$AH185+'Rail Costs'!O185</f>
        <v>69.486458006718919</v>
      </c>
      <c r="AJ185" s="4">
        <v>77.375</v>
      </c>
      <c r="AM185" s="4">
        <f>$L185-(AE185*'Feedstock Conversions'!$B$24)-'Rail Costs'!Q185</f>
        <v>166.09245869680089</v>
      </c>
      <c r="AN185" s="4">
        <f>$L185-(AF185*'Feedstock Conversions'!$B$24)-'Rail Costs'!R185</f>
        <v>166.92930203433954</v>
      </c>
      <c r="AO185" s="4">
        <f>$L185-(AG185*'Feedstock Conversions'!$B$24)-'Rail Costs'!S185</f>
        <v>156.80862705707111</v>
      </c>
      <c r="AP185" s="4">
        <f>$L185-(AH185*'Feedstock Conversions'!$B$24)-'Rail Costs'!T185</f>
        <v>187.29043685409607</v>
      </c>
      <c r="AQ185" s="4">
        <f>$L185-(AI185*'Feedstock Conversions'!$B$24)-'Rail Costs'!U185</f>
        <v>181.26901040763235</v>
      </c>
      <c r="AR185" s="4">
        <f>$L185-(AJ185*'Feedstock Conversions'!$B$24)-'Rail Costs'!V185</f>
        <v>114.04852422491525</v>
      </c>
      <c r="AT185" s="4">
        <f>$T185-(AM185-'Feedstock Conversions'!$B$4)-'Rail Costs'!Q185</f>
        <v>661.15862201000004</v>
      </c>
      <c r="AU185" s="4">
        <f>$T185-(AN185-'Feedstock Conversions'!$B$4)-'Rail Costs'!R185</f>
        <v>660.77944619813002</v>
      </c>
      <c r="AV185" s="4">
        <f>$T185-(AO185-'Feedstock Conversions'!$B$4)-'Rail Costs'!S185</f>
        <v>671.08985829219489</v>
      </c>
      <c r="AW185" s="4">
        <f>$T185-(AP185-'Feedstock Conversions'!$B$4)-'Rail Costs'!T185</f>
        <v>640.15862201000016</v>
      </c>
      <c r="AX185" s="4">
        <f>$T185-(AQ185-'Feedstock Conversions'!$B$4)-'Rail Costs'!U185</f>
        <v>646.34486926643899</v>
      </c>
      <c r="AY185" s="4">
        <f>$T185-(AR185-'Feedstock Conversions'!$B$4)-'Rail Costs'!V185</f>
        <v>712.60862201000009</v>
      </c>
      <c r="BH185">
        <f t="shared" si="20"/>
        <v>28</v>
      </c>
      <c r="BI185">
        <f t="shared" si="21"/>
        <v>2022</v>
      </c>
      <c r="BJ185">
        <f t="shared" si="23"/>
        <v>7</v>
      </c>
    </row>
    <row r="186" spans="1:62" x14ac:dyDescent="0.2">
      <c r="A186" s="11">
        <v>44757</v>
      </c>
      <c r="B186" s="4">
        <v>70.900000000000006</v>
      </c>
      <c r="C186" s="18">
        <f>UCO!B186</f>
        <v>70.900000000000006</v>
      </c>
      <c r="E186" s="4">
        <f>UCO!C186*'Feedstock Conversions'!B$24</f>
        <v>595.56000000000006</v>
      </c>
      <c r="F186" s="4">
        <f>UCO!C186*'Feedstock Conversions'!B$4</f>
        <v>567.90899999999999</v>
      </c>
      <c r="H186" s="4">
        <f>'Fuel Values'!B186-UCO!I186-UCO!J186-UCO!K186</f>
        <v>336.51182276853001</v>
      </c>
      <c r="I186" s="18">
        <f>('LCFS Values'!$E$5-$AA$4)/1000000*'LCFS Values'!B186*'LCFS Values'!$G$2*100</f>
        <v>88.588177231469999</v>
      </c>
      <c r="J186" s="4">
        <f>'RIN Values'!C186</f>
        <v>240.89999999999998</v>
      </c>
      <c r="K186" s="4">
        <f>'Fixed Credits Value'!B186</f>
        <v>100</v>
      </c>
      <c r="L186" s="4">
        <f t="shared" si="22"/>
        <v>766</v>
      </c>
      <c r="M186" s="4">
        <f>L186/'Feedstock Conversions'!B$24</f>
        <v>91.19047619047619</v>
      </c>
      <c r="O186" s="4">
        <f>'Fuel Values'!C186*100</f>
        <v>369.9</v>
      </c>
      <c r="P186" s="18">
        <f>('LCFS Values'!$E$5-AB$4)/1000000*'LCFS Values'!B186*'LCFS Values'!$G$2*100</f>
        <v>83.003578445999992</v>
      </c>
      <c r="Q186" s="4">
        <f>'RIN Values'!D186</f>
        <v>273.02</v>
      </c>
      <c r="R186" s="4">
        <f>'Fixed Credits Value'!B186</f>
        <v>100</v>
      </c>
      <c r="S186" s="4">
        <f>'Fixed Credits Value'!C186</f>
        <v>16</v>
      </c>
      <c r="T186" s="4">
        <f t="shared" si="24"/>
        <v>841.92357844599996</v>
      </c>
      <c r="U186" s="4">
        <f>T186/'Feedstock Conversions'!B$4</f>
        <v>105.10906097952559</v>
      </c>
      <c r="W186" s="4">
        <f t="shared" si="25"/>
        <v>170.43999999999994</v>
      </c>
      <c r="X186" s="4">
        <f t="shared" si="26"/>
        <v>274.01457844599997</v>
      </c>
      <c r="AE186" s="4">
        <v>68.8</v>
      </c>
      <c r="AF186" s="4">
        <f>$AH186+'Rail Costs'!L186</f>
        <v>68.354860022396423</v>
      </c>
      <c r="AG186" s="4">
        <f>$AH186+'Rail Costs'!M186</f>
        <v>69.582290033594631</v>
      </c>
      <c r="AH186" s="4">
        <v>65.900000000000006</v>
      </c>
      <c r="AI186" s="4">
        <f>$AH186+'Rail Costs'!O186</f>
        <v>66.636458006718925</v>
      </c>
      <c r="AJ186" s="4">
        <v>68.2</v>
      </c>
      <c r="AM186" s="4">
        <f>$L186-(AE186*'Feedstock Conversions'!$B$24)-'Rail Costs'!Q186</f>
        <v>183.92245869680093</v>
      </c>
      <c r="AN186" s="4">
        <f>$L186-(AF186*'Feedstock Conversions'!$B$24)-'Rail Costs'!R186</f>
        <v>188.11930203433948</v>
      </c>
      <c r="AO186" s="4">
        <f>$L186-(AG186*'Feedstock Conversions'!$B$24)-'Rail Costs'!S186</f>
        <v>177.99862705707105</v>
      </c>
      <c r="AP186" s="4">
        <f>$L186-(AH186*'Feedstock Conversions'!$B$24)-'Rail Costs'!T186</f>
        <v>208.48043685409601</v>
      </c>
      <c r="AQ186" s="4">
        <f>$L186-(AI186*'Feedstock Conversions'!$B$24)-'Rail Costs'!U186</f>
        <v>202.45901040763229</v>
      </c>
      <c r="AR186" s="4">
        <f>$L186-(AJ186*'Feedstock Conversions'!$B$24)-'Rail Costs'!V186</f>
        <v>188.36852422491532</v>
      </c>
      <c r="AT186" s="4">
        <f>$T186-(AM186-'Feedstock Conversions'!$B$4)-'Rail Costs'!Q186</f>
        <v>661.85357844599991</v>
      </c>
      <c r="AU186" s="4">
        <f>$T186-(AN186-'Feedstock Conversions'!$B$4)-'Rail Costs'!R186</f>
        <v>658.11440263412999</v>
      </c>
      <c r="AV186" s="4">
        <f>$T186-(AO186-'Feedstock Conversions'!$B$4)-'Rail Costs'!S186</f>
        <v>668.42481472819486</v>
      </c>
      <c r="AW186" s="4">
        <f>$T186-(AP186-'Feedstock Conversions'!$B$4)-'Rail Costs'!T186</f>
        <v>637.49357844600001</v>
      </c>
      <c r="AX186" s="4">
        <f>$T186-(AQ186-'Feedstock Conversions'!$B$4)-'Rail Costs'!U186</f>
        <v>643.67982570243896</v>
      </c>
      <c r="AY186" s="4">
        <f>$T186-(AR186-'Feedstock Conversions'!$B$4)-'Rail Costs'!V186</f>
        <v>656.81357844599995</v>
      </c>
      <c r="BH186">
        <f t="shared" si="20"/>
        <v>29</v>
      </c>
      <c r="BI186">
        <f t="shared" si="21"/>
        <v>2022</v>
      </c>
      <c r="BJ186">
        <f t="shared" si="23"/>
        <v>7</v>
      </c>
    </row>
    <row r="187" spans="1:62" x14ac:dyDescent="0.2">
      <c r="A187" s="11">
        <v>44764</v>
      </c>
      <c r="B187" s="4">
        <v>68.650000000000006</v>
      </c>
      <c r="C187" s="18">
        <f>UCO!B187</f>
        <v>68.650000000000006</v>
      </c>
      <c r="E187" s="4">
        <f>UCO!C187*'Feedstock Conversions'!B$24</f>
        <v>576.66000000000008</v>
      </c>
      <c r="F187" s="4">
        <f>UCO!C187*'Feedstock Conversions'!B$4</f>
        <v>549.88650000000007</v>
      </c>
      <c r="H187" s="4">
        <f>'Fuel Values'!B187-UCO!I187-UCO!J187-UCO!K187</f>
        <v>318.98739532701006</v>
      </c>
      <c r="I187" s="18">
        <f>('LCFS Values'!$E$5-$AA$4)/1000000*'LCFS Values'!B187*'LCFS Values'!$G$2*100</f>
        <v>88.212604672989997</v>
      </c>
      <c r="J187" s="4">
        <f>'RIN Values'!C187</f>
        <v>244.79999999999998</v>
      </c>
      <c r="K187" s="4">
        <f>'Fixed Credits Value'!B187</f>
        <v>100</v>
      </c>
      <c r="L187" s="4">
        <f t="shared" si="22"/>
        <v>752</v>
      </c>
      <c r="M187" s="4">
        <f>L187/'Feedstock Conversions'!B$24</f>
        <v>89.523809523809518</v>
      </c>
      <c r="O187" s="4">
        <f>'Fuel Values'!C187*100</f>
        <v>359.65</v>
      </c>
      <c r="P187" s="18">
        <f>('LCFS Values'!$E$5-AB$4)/1000000*'LCFS Values'!B187*'LCFS Values'!$G$2*100</f>
        <v>82.651681981999985</v>
      </c>
      <c r="Q187" s="4">
        <f>'RIN Values'!D187</f>
        <v>277.44</v>
      </c>
      <c r="R187" s="4">
        <f>'Fixed Credits Value'!B187</f>
        <v>100</v>
      </c>
      <c r="S187" s="4">
        <f>'Fixed Credits Value'!C187</f>
        <v>16</v>
      </c>
      <c r="T187" s="4">
        <f t="shared" si="24"/>
        <v>835.74168198199993</v>
      </c>
      <c r="U187" s="4">
        <f>T187/'Feedstock Conversions'!B$4</f>
        <v>104.3372886369538</v>
      </c>
      <c r="W187" s="4">
        <f t="shared" si="25"/>
        <v>175.33999999999992</v>
      </c>
      <c r="X187" s="4">
        <f t="shared" si="26"/>
        <v>285.85518198199986</v>
      </c>
      <c r="AE187" s="4">
        <v>67.900000000000006</v>
      </c>
      <c r="AF187" s="4">
        <f>$AH187+'Rail Costs'!L187</f>
        <v>67.254860022396414</v>
      </c>
      <c r="AG187" s="4">
        <f>$AH187+'Rail Costs'!M187</f>
        <v>68.482290033594623</v>
      </c>
      <c r="AH187" s="4">
        <v>64.8</v>
      </c>
      <c r="AI187" s="4">
        <f>$AH187+'Rail Costs'!O187</f>
        <v>65.536458006718917</v>
      </c>
      <c r="AJ187" s="4">
        <v>65.400000000000006</v>
      </c>
      <c r="AM187" s="4">
        <f>$L187-(AE187*'Feedstock Conversions'!$B$24)-'Rail Costs'!Q187</f>
        <v>177.48245869680076</v>
      </c>
      <c r="AN187" s="4">
        <f>$L187-(AF187*'Feedstock Conversions'!$B$24)-'Rail Costs'!R187</f>
        <v>183.35930203433961</v>
      </c>
      <c r="AO187" s="4">
        <f>$L187-(AG187*'Feedstock Conversions'!$B$24)-'Rail Costs'!S187</f>
        <v>173.23862705707106</v>
      </c>
      <c r="AP187" s="4">
        <f>$L187-(AH187*'Feedstock Conversions'!$B$24)-'Rail Costs'!T187</f>
        <v>203.72043685409602</v>
      </c>
      <c r="AQ187" s="4">
        <f>$L187-(AI187*'Feedstock Conversions'!$B$24)-'Rail Costs'!U187</f>
        <v>197.69901040763241</v>
      </c>
      <c r="AR187" s="4">
        <f>$L187-(AJ187*'Feedstock Conversions'!$B$24)-'Rail Costs'!V187</f>
        <v>197.88852422491519</v>
      </c>
      <c r="AT187" s="4">
        <f>$T187-(AM187-'Feedstock Conversions'!$B$4)-'Rail Costs'!Q187</f>
        <v>662.11168198200005</v>
      </c>
      <c r="AU187" s="4">
        <f>$T187-(AN187-'Feedstock Conversions'!$B$4)-'Rail Costs'!R187</f>
        <v>656.69250617012983</v>
      </c>
      <c r="AV187" s="4">
        <f>$T187-(AO187-'Feedstock Conversions'!$B$4)-'Rail Costs'!S187</f>
        <v>667.00291826419482</v>
      </c>
      <c r="AW187" s="4">
        <f>$T187-(AP187-'Feedstock Conversions'!$B$4)-'Rail Costs'!T187</f>
        <v>636.07168198200009</v>
      </c>
      <c r="AX187" s="4">
        <f>$T187-(AQ187-'Feedstock Conversions'!$B$4)-'Rail Costs'!U187</f>
        <v>642.25792923843881</v>
      </c>
      <c r="AY187" s="4">
        <f>$T187-(AR187-'Feedstock Conversions'!$B$4)-'Rail Costs'!V187</f>
        <v>641.11168198200005</v>
      </c>
      <c r="BH187">
        <f t="shared" si="20"/>
        <v>30</v>
      </c>
      <c r="BI187">
        <f t="shared" si="21"/>
        <v>2022</v>
      </c>
      <c r="BJ187">
        <f t="shared" si="23"/>
        <v>7</v>
      </c>
    </row>
    <row r="188" spans="1:62" x14ac:dyDescent="0.2">
      <c r="A188" s="11">
        <v>44771</v>
      </c>
      <c r="B188" s="4">
        <v>68.5</v>
      </c>
      <c r="C188" s="18">
        <f>UCO!B188</f>
        <v>68.5</v>
      </c>
      <c r="E188" s="4">
        <f>UCO!C188*'Feedstock Conversions'!B$24</f>
        <v>575.4</v>
      </c>
      <c r="F188" s="4">
        <f>UCO!C188*'Feedstock Conversions'!B$4</f>
        <v>548.68499999999995</v>
      </c>
      <c r="H188" s="4">
        <f>'Fuel Values'!B188-UCO!I188-UCO!J188-UCO!K188</f>
        <v>306.01640323637002</v>
      </c>
      <c r="I188" s="18">
        <f>('LCFS Values'!$E$5-$AA$4)/1000000*'LCFS Values'!B188*'LCFS Values'!$G$2*100</f>
        <v>85.583596763630013</v>
      </c>
      <c r="J188" s="4">
        <f>'RIN Values'!C188</f>
        <v>246.60000000000002</v>
      </c>
      <c r="K188" s="4">
        <f>'Fixed Credits Value'!B188</f>
        <v>100</v>
      </c>
      <c r="L188" s="4">
        <f t="shared" si="22"/>
        <v>738.2</v>
      </c>
      <c r="M188" s="4">
        <f>L188/'Feedstock Conversions'!B$24</f>
        <v>87.88095238095238</v>
      </c>
      <c r="O188" s="4">
        <f>'Fuel Values'!C188*100</f>
        <v>363.58000000000004</v>
      </c>
      <c r="P188" s="18">
        <f>('LCFS Values'!$E$5-AB$4)/1000000*'LCFS Values'!B188*'LCFS Values'!$G$2*100</f>
        <v>80.188406733999997</v>
      </c>
      <c r="Q188" s="4">
        <f>'RIN Values'!D188</f>
        <v>279.48</v>
      </c>
      <c r="R188" s="4">
        <f>'Fixed Credits Value'!B188</f>
        <v>100</v>
      </c>
      <c r="S188" s="4">
        <f>'Fixed Credits Value'!C188</f>
        <v>16</v>
      </c>
      <c r="T188" s="4">
        <f t="shared" si="24"/>
        <v>839.24840673400013</v>
      </c>
      <c r="U188" s="4">
        <f>T188/'Feedstock Conversions'!B$4</f>
        <v>104.77508198926344</v>
      </c>
      <c r="W188" s="4">
        <f t="shared" si="25"/>
        <v>162.80000000000007</v>
      </c>
      <c r="X188" s="4">
        <f t="shared" si="26"/>
        <v>290.56340673400018</v>
      </c>
      <c r="AE188" s="4">
        <v>68.45</v>
      </c>
      <c r="AF188" s="4">
        <f>$AH188+'Rail Costs'!L188</f>
        <v>66.454860022396417</v>
      </c>
      <c r="AG188" s="4">
        <f>$AH188+'Rail Costs'!M188</f>
        <v>67.682290033594626</v>
      </c>
      <c r="AH188" s="4">
        <v>64</v>
      </c>
      <c r="AI188" s="4">
        <f>$AH188+'Rail Costs'!O188</f>
        <v>64.736458006718919</v>
      </c>
      <c r="AJ188" s="4">
        <v>65.5</v>
      </c>
      <c r="AM188" s="4">
        <f>$L188-(AE188*'Feedstock Conversions'!$B$24)-'Rail Costs'!Q188</f>
        <v>159.06245869680092</v>
      </c>
      <c r="AN188" s="4">
        <f>$L188-(AF188*'Feedstock Conversions'!$B$24)-'Rail Costs'!R188</f>
        <v>176.27930203433968</v>
      </c>
      <c r="AO188" s="4">
        <f>$L188-(AG188*'Feedstock Conversions'!$B$24)-'Rail Costs'!S188</f>
        <v>166.15862705707113</v>
      </c>
      <c r="AP188" s="4">
        <f>$L188-(AH188*'Feedstock Conversions'!$B$24)-'Rail Costs'!T188</f>
        <v>196.64043685409609</v>
      </c>
      <c r="AQ188" s="4">
        <f>$L188-(AI188*'Feedstock Conversions'!$B$24)-'Rail Costs'!U188</f>
        <v>190.61901040763237</v>
      </c>
      <c r="AR188" s="4">
        <f>$L188-(AJ188*'Feedstock Conversions'!$B$24)-'Rail Costs'!V188</f>
        <v>183.24852422491531</v>
      </c>
      <c r="AT188" s="4">
        <f>$T188-(AM188-'Feedstock Conversions'!$B$4)-'Rail Costs'!Q188</f>
        <v>684.03840673400009</v>
      </c>
      <c r="AU188" s="4">
        <f>$T188-(AN188-'Feedstock Conversions'!$B$4)-'Rail Costs'!R188</f>
        <v>667.27923092212995</v>
      </c>
      <c r="AV188" s="4">
        <f>$T188-(AO188-'Feedstock Conversions'!$B$4)-'Rail Costs'!S188</f>
        <v>677.58964301619494</v>
      </c>
      <c r="AW188" s="4">
        <f>$T188-(AP188-'Feedstock Conversions'!$B$4)-'Rail Costs'!T188</f>
        <v>646.6584067340001</v>
      </c>
      <c r="AX188" s="4">
        <f>$T188-(AQ188-'Feedstock Conversions'!$B$4)-'Rail Costs'!U188</f>
        <v>652.84465399043904</v>
      </c>
      <c r="AY188" s="4">
        <f>$T188-(AR188-'Feedstock Conversions'!$B$4)-'Rail Costs'!V188</f>
        <v>659.25840673400012</v>
      </c>
      <c r="BH188">
        <f t="shared" si="20"/>
        <v>31</v>
      </c>
      <c r="BI188">
        <f t="shared" si="21"/>
        <v>2022</v>
      </c>
      <c r="BJ188">
        <f t="shared" si="23"/>
        <v>7</v>
      </c>
    </row>
    <row r="189" spans="1:62" x14ac:dyDescent="0.2">
      <c r="A189" s="11">
        <v>44778</v>
      </c>
      <c r="B189" s="4">
        <v>68.3</v>
      </c>
      <c r="C189" s="18">
        <f>UCO!B189</f>
        <v>68.3</v>
      </c>
      <c r="E189" s="4">
        <f>UCO!C189*'Feedstock Conversions'!B$24</f>
        <v>573.72</v>
      </c>
      <c r="F189" s="4">
        <f>UCO!C189*'Feedstock Conversions'!B$4</f>
        <v>547.08299999999997</v>
      </c>
      <c r="H189" s="4">
        <f>'Fuel Values'!B189-UCO!I189-UCO!J189-UCO!K189</f>
        <v>299.79197643995997</v>
      </c>
      <c r="I189" s="18">
        <f>('LCFS Values'!$E$5-$AA$4)/1000000*'LCFS Values'!B189*'LCFS Values'!$G$2*100</f>
        <v>79.058023560039999</v>
      </c>
      <c r="J189" s="4">
        <f>'RIN Values'!C189</f>
        <v>258.14999999999998</v>
      </c>
      <c r="K189" s="4">
        <f>'Fixed Credits Value'!B189</f>
        <v>100</v>
      </c>
      <c r="L189" s="4">
        <f t="shared" si="22"/>
        <v>737</v>
      </c>
      <c r="M189" s="4">
        <f>L189/'Feedstock Conversions'!B$24</f>
        <v>87.738095238095241</v>
      </c>
      <c r="O189" s="4">
        <f>'Fuel Values'!C189*100</f>
        <v>338.3</v>
      </c>
      <c r="P189" s="18">
        <f>('LCFS Values'!$E$5-AB$4)/1000000*'LCFS Values'!B189*'LCFS Values'!$G$2*100</f>
        <v>74.074205672000005</v>
      </c>
      <c r="Q189" s="4">
        <f>'RIN Values'!D189</f>
        <v>292.57</v>
      </c>
      <c r="R189" s="4">
        <f>'Fixed Credits Value'!B189</f>
        <v>100</v>
      </c>
      <c r="S189" s="4">
        <f>'Fixed Credits Value'!C189</f>
        <v>16</v>
      </c>
      <c r="T189" s="4">
        <f t="shared" si="24"/>
        <v>820.94420567199995</v>
      </c>
      <c r="U189" s="4">
        <f>T189/'Feedstock Conversions'!B$4</f>
        <v>102.4899133173533</v>
      </c>
      <c r="W189" s="4">
        <f t="shared" si="25"/>
        <v>163.27999999999997</v>
      </c>
      <c r="X189" s="4">
        <f t="shared" si="26"/>
        <v>273.86120567199998</v>
      </c>
      <c r="AE189" s="4">
        <v>69.650000000000006</v>
      </c>
      <c r="AF189" s="4">
        <f>$AH189+'Rail Costs'!L189</f>
        <v>66.454860022396417</v>
      </c>
      <c r="AG189" s="4">
        <f>$AH189+'Rail Costs'!M189</f>
        <v>67.682290033594626</v>
      </c>
      <c r="AH189" s="4">
        <v>64</v>
      </c>
      <c r="AI189" s="4">
        <f>$AH189+'Rail Costs'!O189</f>
        <v>64.736458006718919</v>
      </c>
      <c r="AJ189" s="4">
        <v>65.5</v>
      </c>
      <c r="AM189" s="4">
        <f>$L189-(AE189*'Feedstock Conversions'!$B$24)-'Rail Costs'!Q189</f>
        <v>147.78245869680083</v>
      </c>
      <c r="AN189" s="4">
        <f>$L189-(AF189*'Feedstock Conversions'!$B$24)-'Rail Costs'!R189</f>
        <v>175.07930203433963</v>
      </c>
      <c r="AO189" s="4">
        <f>$L189-(AG189*'Feedstock Conversions'!$B$24)-'Rail Costs'!S189</f>
        <v>164.95862705707108</v>
      </c>
      <c r="AP189" s="4">
        <f>$L189-(AH189*'Feedstock Conversions'!$B$24)-'Rail Costs'!T189</f>
        <v>195.44043685409605</v>
      </c>
      <c r="AQ189" s="4">
        <f>$L189-(AI189*'Feedstock Conversions'!$B$24)-'Rail Costs'!U189</f>
        <v>189.41901040763233</v>
      </c>
      <c r="AR189" s="4">
        <f>$L189-(AJ189*'Feedstock Conversions'!$B$24)-'Rail Costs'!V189</f>
        <v>182.04852422491527</v>
      </c>
      <c r="AT189" s="4">
        <f>$T189-(AM189-'Feedstock Conversions'!$B$4)-'Rail Costs'!Q189</f>
        <v>677.014205672</v>
      </c>
      <c r="AU189" s="4">
        <f>$T189-(AN189-'Feedstock Conversions'!$B$4)-'Rail Costs'!R189</f>
        <v>650.17502986012983</v>
      </c>
      <c r="AV189" s="4">
        <f>$T189-(AO189-'Feedstock Conversions'!$B$4)-'Rail Costs'!S189</f>
        <v>660.48544195419481</v>
      </c>
      <c r="AW189" s="4">
        <f>$T189-(AP189-'Feedstock Conversions'!$B$4)-'Rail Costs'!T189</f>
        <v>629.55420567199997</v>
      </c>
      <c r="AX189" s="4">
        <f>$T189-(AQ189-'Feedstock Conversions'!$B$4)-'Rail Costs'!U189</f>
        <v>635.74045292843891</v>
      </c>
      <c r="AY189" s="4">
        <f>$T189-(AR189-'Feedstock Conversions'!$B$4)-'Rail Costs'!V189</f>
        <v>642.15420567199999</v>
      </c>
      <c r="BH189">
        <f t="shared" si="20"/>
        <v>32</v>
      </c>
      <c r="BI189">
        <f t="shared" si="21"/>
        <v>2022</v>
      </c>
      <c r="BJ189">
        <f t="shared" si="23"/>
        <v>8</v>
      </c>
    </row>
    <row r="190" spans="1:62" x14ac:dyDescent="0.2">
      <c r="A190" s="11">
        <v>44785</v>
      </c>
      <c r="B190" s="4">
        <v>67.5</v>
      </c>
      <c r="C190" s="18">
        <f>UCO!B190</f>
        <v>67.5</v>
      </c>
      <c r="E190" s="4">
        <f>UCO!C190*'Feedstock Conversions'!B$24</f>
        <v>567</v>
      </c>
      <c r="F190" s="4">
        <f>UCO!C190*'Feedstock Conversions'!B$4</f>
        <v>540.67499999999995</v>
      </c>
      <c r="H190" s="4">
        <f>'Fuel Values'!B190-UCO!I190-UCO!J190-UCO!K190</f>
        <v>283.06640323636998</v>
      </c>
      <c r="I190" s="18">
        <f>('LCFS Values'!$E$5-$AA$4)/1000000*'LCFS Values'!B190*'LCFS Values'!$G$2*100</f>
        <v>85.583596763630013</v>
      </c>
      <c r="J190" s="4">
        <f>'RIN Values'!C190</f>
        <v>268.35000000000002</v>
      </c>
      <c r="K190" s="4">
        <f>'Fixed Credits Value'!B190</f>
        <v>100</v>
      </c>
      <c r="L190" s="4">
        <f t="shared" si="22"/>
        <v>737</v>
      </c>
      <c r="M190" s="4">
        <f>L190/'Feedstock Conversions'!B$24</f>
        <v>87.738095238095241</v>
      </c>
      <c r="O190" s="4">
        <f>'Fuel Values'!C190*100</f>
        <v>339.49</v>
      </c>
      <c r="P190" s="18">
        <f>('LCFS Values'!$E$5-AB$4)/1000000*'LCFS Values'!B190*'LCFS Values'!$G$2*100</f>
        <v>80.188406733999997</v>
      </c>
      <c r="Q190" s="4">
        <f>'RIN Values'!D190</f>
        <v>304.13</v>
      </c>
      <c r="R190" s="4">
        <f>'Fixed Credits Value'!B190</f>
        <v>100</v>
      </c>
      <c r="S190" s="4">
        <f>'Fixed Credits Value'!C190</f>
        <v>16</v>
      </c>
      <c r="T190" s="4">
        <f t="shared" si="24"/>
        <v>839.80840673400007</v>
      </c>
      <c r="U190" s="4">
        <f>T190/'Feedstock Conversions'!B$4</f>
        <v>104.84499459850188</v>
      </c>
      <c r="W190" s="4">
        <f t="shared" si="25"/>
        <v>170</v>
      </c>
      <c r="X190" s="4">
        <f t="shared" si="26"/>
        <v>299.13340673400012</v>
      </c>
      <c r="AE190" s="4">
        <v>72.3</v>
      </c>
      <c r="AF190" s="4">
        <f>$AH190+'Rail Costs'!L190</f>
        <v>66.454860022396417</v>
      </c>
      <c r="AG190" s="4">
        <f>$AH190+'Rail Costs'!M190</f>
        <v>67.682290033594626</v>
      </c>
      <c r="AH190" s="4">
        <v>64</v>
      </c>
      <c r="AI190" s="4">
        <f>$AH190+'Rail Costs'!O190</f>
        <v>64.736458006718919</v>
      </c>
      <c r="AJ190" s="4">
        <v>68.3</v>
      </c>
      <c r="AM190" s="4">
        <f>$L190-(AE190*'Feedstock Conversions'!$B$24)-'Rail Costs'!Q190</f>
        <v>125.52245869680084</v>
      </c>
      <c r="AN190" s="4">
        <f>$L190-(AF190*'Feedstock Conversions'!$B$24)-'Rail Costs'!R190</f>
        <v>175.07930203433963</v>
      </c>
      <c r="AO190" s="4">
        <f>$L190-(AG190*'Feedstock Conversions'!$B$24)-'Rail Costs'!S190</f>
        <v>164.95862705707108</v>
      </c>
      <c r="AP190" s="4">
        <f>$L190-(AH190*'Feedstock Conversions'!$B$24)-'Rail Costs'!T190</f>
        <v>195.44043685409605</v>
      </c>
      <c r="AQ190" s="4">
        <f>$L190-(AI190*'Feedstock Conversions'!$B$24)-'Rail Costs'!U190</f>
        <v>189.41901040763233</v>
      </c>
      <c r="AR190" s="4">
        <f>$L190-(AJ190*'Feedstock Conversions'!$B$24)-'Rail Costs'!V190</f>
        <v>158.52852422491529</v>
      </c>
      <c r="AT190" s="4">
        <f>$T190-(AM190-'Feedstock Conversions'!$B$4)-'Rail Costs'!Q190</f>
        <v>718.13840673400011</v>
      </c>
      <c r="AU190" s="4">
        <f>$T190-(AN190-'Feedstock Conversions'!$B$4)-'Rail Costs'!R190</f>
        <v>669.03923092212995</v>
      </c>
      <c r="AV190" s="4">
        <f>$T190-(AO190-'Feedstock Conversions'!$B$4)-'Rail Costs'!S190</f>
        <v>679.34964301619493</v>
      </c>
      <c r="AW190" s="4">
        <f>$T190-(AP190-'Feedstock Conversions'!$B$4)-'Rail Costs'!T190</f>
        <v>648.41840673400009</v>
      </c>
      <c r="AX190" s="4">
        <f>$T190-(AQ190-'Feedstock Conversions'!$B$4)-'Rail Costs'!U190</f>
        <v>654.60465399043903</v>
      </c>
      <c r="AY190" s="4">
        <f>$T190-(AR190-'Feedstock Conversions'!$B$4)-'Rail Costs'!V190</f>
        <v>684.53840673400009</v>
      </c>
      <c r="BH190">
        <f t="shared" si="20"/>
        <v>33</v>
      </c>
      <c r="BI190">
        <f t="shared" si="21"/>
        <v>2022</v>
      </c>
      <c r="BJ190">
        <f t="shared" si="23"/>
        <v>8</v>
      </c>
    </row>
    <row r="191" spans="1:62" x14ac:dyDescent="0.2">
      <c r="A191" s="11">
        <v>44792</v>
      </c>
      <c r="B191" s="4">
        <v>67.5</v>
      </c>
      <c r="C191" s="18">
        <f>UCO!B191</f>
        <v>67.5</v>
      </c>
      <c r="E191" s="4">
        <f>UCO!C191*'Feedstock Conversions'!B$24</f>
        <v>567</v>
      </c>
      <c r="F191" s="4">
        <f>UCO!C191*'Feedstock Conversions'!B$4</f>
        <v>540.67499999999995</v>
      </c>
      <c r="H191" s="4">
        <f>'Fuel Values'!B191-UCO!I191-UCO!J191-UCO!K191</f>
        <v>297.10342631934009</v>
      </c>
      <c r="I191" s="18">
        <f>('LCFS Values'!$E$5-$AA$4)/1000000*'LCFS Values'!B191*'LCFS Values'!$G$2*100</f>
        <v>83.846573680660001</v>
      </c>
      <c r="J191" s="4">
        <f>'RIN Values'!C191</f>
        <v>268.04999999999995</v>
      </c>
      <c r="K191" s="4">
        <f>'Fixed Credits Value'!B191</f>
        <v>100</v>
      </c>
      <c r="L191" s="4">
        <f t="shared" si="22"/>
        <v>749</v>
      </c>
      <c r="M191" s="4">
        <f>L191/'Feedstock Conversions'!B$24</f>
        <v>89.166666666666657</v>
      </c>
      <c r="O191" s="4">
        <f>'Fuel Values'!C191*100</f>
        <v>358.76</v>
      </c>
      <c r="P191" s="18">
        <f>('LCFS Values'!$E$5-AB$4)/1000000*'LCFS Values'!B191*'LCFS Values'!$G$2*100</f>
        <v>78.560885587999991</v>
      </c>
      <c r="Q191" s="4">
        <f>'RIN Values'!D191</f>
        <v>303.78999999999996</v>
      </c>
      <c r="R191" s="4">
        <f>'Fixed Credits Value'!B191</f>
        <v>100</v>
      </c>
      <c r="S191" s="4">
        <f>'Fixed Credits Value'!C191</f>
        <v>16</v>
      </c>
      <c r="T191" s="4">
        <f t="shared" si="24"/>
        <v>857.11088558799997</v>
      </c>
      <c r="U191" s="4">
        <f>T191/'Feedstock Conversions'!B$4</f>
        <v>107.00510431810237</v>
      </c>
      <c r="W191" s="4">
        <f t="shared" si="25"/>
        <v>182</v>
      </c>
      <c r="X191" s="4">
        <f t="shared" si="26"/>
        <v>316.43588558800002</v>
      </c>
      <c r="AE191" s="4">
        <v>74</v>
      </c>
      <c r="AF191" s="4">
        <f>$AH191+'Rail Costs'!L191</f>
        <v>66.454860022396417</v>
      </c>
      <c r="AG191" s="4">
        <f>$AH191+'Rail Costs'!M191</f>
        <v>67.682290033594626</v>
      </c>
      <c r="AH191" s="4">
        <v>64</v>
      </c>
      <c r="AI191" s="4">
        <f>$AH191+'Rail Costs'!O191</f>
        <v>64.736458006718919</v>
      </c>
      <c r="AJ191" s="4">
        <v>70</v>
      </c>
      <c r="AM191" s="4">
        <f>$L191-(AE191*'Feedstock Conversions'!$B$24)-'Rail Costs'!Q191</f>
        <v>123.24245869680087</v>
      </c>
      <c r="AN191" s="4">
        <f>$L191-(AF191*'Feedstock Conversions'!$B$24)-'Rail Costs'!R191</f>
        <v>187.07930203433963</v>
      </c>
      <c r="AO191" s="4">
        <f>$L191-(AG191*'Feedstock Conversions'!$B$24)-'Rail Costs'!S191</f>
        <v>176.95862705707108</v>
      </c>
      <c r="AP191" s="4">
        <f>$L191-(AH191*'Feedstock Conversions'!$B$24)-'Rail Costs'!T191</f>
        <v>207.44043685409605</v>
      </c>
      <c r="AQ191" s="4">
        <f>$L191-(AI191*'Feedstock Conversions'!$B$24)-'Rail Costs'!U191</f>
        <v>201.41901040763233</v>
      </c>
      <c r="AR191" s="4">
        <f>$L191-(AJ191*'Feedstock Conversions'!$B$24)-'Rail Costs'!V191</f>
        <v>156.24852422491531</v>
      </c>
      <c r="AT191" s="4">
        <f>$T191-(AM191-'Feedstock Conversions'!$B$4)-'Rail Costs'!Q191</f>
        <v>737.72088558799999</v>
      </c>
      <c r="AU191" s="4">
        <f>$T191-(AN191-'Feedstock Conversions'!$B$4)-'Rail Costs'!R191</f>
        <v>674.34170977612985</v>
      </c>
      <c r="AV191" s="4">
        <f>$T191-(AO191-'Feedstock Conversions'!$B$4)-'Rail Costs'!S191</f>
        <v>684.65212187019483</v>
      </c>
      <c r="AW191" s="4">
        <f>$T191-(AP191-'Feedstock Conversions'!$B$4)-'Rail Costs'!T191</f>
        <v>653.72088558799999</v>
      </c>
      <c r="AX191" s="4">
        <f>$T191-(AQ191-'Feedstock Conversions'!$B$4)-'Rail Costs'!U191</f>
        <v>659.90713284443893</v>
      </c>
      <c r="AY191" s="4">
        <f>$T191-(AR191-'Feedstock Conversions'!$B$4)-'Rail Costs'!V191</f>
        <v>704.12088558799996</v>
      </c>
      <c r="BH191">
        <f t="shared" si="20"/>
        <v>34</v>
      </c>
      <c r="BI191">
        <f t="shared" si="21"/>
        <v>2022</v>
      </c>
      <c r="BJ191">
        <f t="shared" si="23"/>
        <v>8</v>
      </c>
    </row>
    <row r="192" spans="1:62" x14ac:dyDescent="0.2">
      <c r="A192" s="11">
        <v>44799</v>
      </c>
      <c r="B192" s="4">
        <v>67.5</v>
      </c>
      <c r="C192" s="18">
        <f>UCO!B192</f>
        <v>67.5</v>
      </c>
      <c r="E192" s="4">
        <f>UCO!C192*'Feedstock Conversions'!B$24</f>
        <v>567</v>
      </c>
      <c r="F192" s="4">
        <f>UCO!C192*'Feedstock Conversions'!B$4</f>
        <v>540.67499999999995</v>
      </c>
      <c r="H192" s="4">
        <f>'Fuel Values'!B192-UCO!I192-UCO!J192-UCO!K192</f>
        <v>316.64598370420993</v>
      </c>
      <c r="I192" s="18">
        <f>('LCFS Values'!$E$5-$AA$4)/1000000*'LCFS Values'!B192*'LCFS Values'!$G$2*100</f>
        <v>82.579016295790012</v>
      </c>
      <c r="J192" s="4">
        <f>'RIN Values'!C192</f>
        <v>265.57500000000005</v>
      </c>
      <c r="K192" s="4">
        <f>'Fixed Credits Value'!B192</f>
        <v>100</v>
      </c>
      <c r="L192" s="4">
        <f t="shared" si="22"/>
        <v>764.8</v>
      </c>
      <c r="M192" s="4">
        <f>L192/'Feedstock Conversions'!B$24</f>
        <v>91.047619047619037</v>
      </c>
      <c r="O192" s="4">
        <f>'Fuel Values'!C192*100</f>
        <v>392.76</v>
      </c>
      <c r="P192" s="18">
        <f>('LCFS Values'!$E$5-AB$4)/1000000*'LCFS Values'!B192*'LCFS Values'!$G$2*100</f>
        <v>77.373235022000003</v>
      </c>
      <c r="Q192" s="4">
        <f>'RIN Values'!D192</f>
        <v>300.98500000000001</v>
      </c>
      <c r="R192" s="4">
        <f>'Fixed Credits Value'!B192</f>
        <v>100</v>
      </c>
      <c r="S192" s="4">
        <f>'Fixed Credits Value'!C192</f>
        <v>16</v>
      </c>
      <c r="T192" s="4">
        <f t="shared" si="24"/>
        <v>887.11823502200002</v>
      </c>
      <c r="U192" s="4">
        <f>T192/'Feedstock Conversions'!B$4</f>
        <v>110.75134020249689</v>
      </c>
      <c r="W192" s="4">
        <f t="shared" si="25"/>
        <v>197.79999999999995</v>
      </c>
      <c r="X192" s="4">
        <f t="shared" si="26"/>
        <v>346.44323502200007</v>
      </c>
      <c r="AE192" s="4">
        <v>72.7</v>
      </c>
      <c r="AF192" s="4">
        <f>$AH192+'Rail Costs'!L192</f>
        <v>66.454860022396417</v>
      </c>
      <c r="AG192" s="4">
        <f>$AH192+'Rail Costs'!M192</f>
        <v>67.682290033594626</v>
      </c>
      <c r="AH192" s="4">
        <v>64</v>
      </c>
      <c r="AI192" s="4">
        <f>$AH192+'Rail Costs'!O192</f>
        <v>64.736458006718919</v>
      </c>
      <c r="AJ192" s="4">
        <v>68.8</v>
      </c>
      <c r="AM192" s="4">
        <f>$L192-(AE192*'Feedstock Conversions'!$B$24)-'Rail Costs'!Q192</f>
        <v>149.96245869680078</v>
      </c>
      <c r="AN192" s="4">
        <f>$L192-(AF192*'Feedstock Conversions'!$B$24)-'Rail Costs'!R192</f>
        <v>202.87930203433959</v>
      </c>
      <c r="AO192" s="4">
        <f>$L192-(AG192*'Feedstock Conversions'!$B$24)-'Rail Costs'!S192</f>
        <v>192.75862705707104</v>
      </c>
      <c r="AP192" s="4">
        <f>$L192-(AH192*'Feedstock Conversions'!$B$24)-'Rail Costs'!T192</f>
        <v>223.240436854096</v>
      </c>
      <c r="AQ192" s="4">
        <f>$L192-(AI192*'Feedstock Conversions'!$B$24)-'Rail Costs'!U192</f>
        <v>217.21901040763228</v>
      </c>
      <c r="AR192" s="4">
        <f>$L192-(AJ192*'Feedstock Conversions'!$B$24)-'Rail Costs'!V192</f>
        <v>182.12852422491531</v>
      </c>
      <c r="AT192" s="4">
        <f>$T192-(AM192-'Feedstock Conversions'!$B$4)-'Rail Costs'!Q192</f>
        <v>741.00823502200012</v>
      </c>
      <c r="AU192" s="4">
        <f>$T192-(AN192-'Feedstock Conversions'!$B$4)-'Rail Costs'!R192</f>
        <v>688.54905921012994</v>
      </c>
      <c r="AV192" s="4">
        <f>$T192-(AO192-'Feedstock Conversions'!$B$4)-'Rail Costs'!S192</f>
        <v>698.85947130419493</v>
      </c>
      <c r="AW192" s="4">
        <f>$T192-(AP192-'Feedstock Conversions'!$B$4)-'Rail Costs'!T192</f>
        <v>667.92823502200019</v>
      </c>
      <c r="AX192" s="4">
        <f>$T192-(AQ192-'Feedstock Conversions'!$B$4)-'Rail Costs'!U192</f>
        <v>674.11448227843903</v>
      </c>
      <c r="AY192" s="4">
        <f>$T192-(AR192-'Feedstock Conversions'!$B$4)-'Rail Costs'!V192</f>
        <v>708.24823502200002</v>
      </c>
      <c r="BH192">
        <f t="shared" si="20"/>
        <v>35</v>
      </c>
      <c r="BI192">
        <f t="shared" si="21"/>
        <v>2022</v>
      </c>
      <c r="BJ192">
        <f t="shared" si="23"/>
        <v>8</v>
      </c>
    </row>
    <row r="193" spans="1:62" x14ac:dyDescent="0.2">
      <c r="A193" s="11">
        <v>44806</v>
      </c>
      <c r="B193" s="4">
        <v>67.7</v>
      </c>
      <c r="C193" s="18">
        <f>UCO!B193</f>
        <v>67.7</v>
      </c>
      <c r="E193" s="4">
        <f>UCO!C193*'Feedstock Conversions'!B$24</f>
        <v>568.68000000000006</v>
      </c>
      <c r="F193" s="4">
        <f>UCO!C193*'Feedstock Conversions'!B$4</f>
        <v>542.27700000000004</v>
      </c>
      <c r="H193" s="4">
        <f>'Fuel Values'!B193-UCO!I193-UCO!J193-UCO!K193</f>
        <v>325.84273963623002</v>
      </c>
      <c r="I193" s="18">
        <f>('LCFS Values'!$E$5-$AA$4)/1000000*'LCFS Values'!B193*'LCFS Values'!$G$2*100</f>
        <v>80.607260363769996</v>
      </c>
      <c r="J193" s="4">
        <f>'RIN Values'!C193</f>
        <v>263.54999999999995</v>
      </c>
      <c r="K193" s="4">
        <f>'Fixed Credits Value'!B193</f>
        <v>100</v>
      </c>
      <c r="L193" s="4">
        <f t="shared" si="22"/>
        <v>770</v>
      </c>
      <c r="M193" s="4">
        <f>L193/'Feedstock Conversions'!B$24</f>
        <v>91.666666666666657</v>
      </c>
      <c r="O193" s="4">
        <f>'Fuel Values'!C193*100</f>
        <v>372.63</v>
      </c>
      <c r="P193" s="18">
        <f>('LCFS Values'!$E$5-AB$4)/1000000*'LCFS Values'!B193*'LCFS Values'!$G$2*100</f>
        <v>75.525778585999987</v>
      </c>
      <c r="Q193" s="4">
        <f>'RIN Values'!D193</f>
        <v>298.69</v>
      </c>
      <c r="R193" s="4">
        <f>'Fixed Credits Value'!B193</f>
        <v>100</v>
      </c>
      <c r="S193" s="4">
        <f>'Fixed Credits Value'!C193</f>
        <v>16</v>
      </c>
      <c r="T193" s="4">
        <f t="shared" si="24"/>
        <v>862.84577858600005</v>
      </c>
      <c r="U193" s="4">
        <f>T193/'Feedstock Conversions'!B$4</f>
        <v>107.72107098451936</v>
      </c>
      <c r="W193" s="4">
        <f t="shared" si="25"/>
        <v>201.31999999999994</v>
      </c>
      <c r="X193" s="4">
        <f t="shared" si="26"/>
        <v>320.56877858600001</v>
      </c>
      <c r="AE193" s="4">
        <v>71.5</v>
      </c>
      <c r="AF193" s="4">
        <f>$AH193+'Rail Costs'!L193</f>
        <v>66.454860022396417</v>
      </c>
      <c r="AG193" s="4">
        <f>$AH193+'Rail Costs'!M193</f>
        <v>67.682290033594626</v>
      </c>
      <c r="AH193" s="4">
        <v>64</v>
      </c>
      <c r="AI193" s="4">
        <f>$AH193+'Rail Costs'!O193</f>
        <v>64.736458006718919</v>
      </c>
      <c r="AJ193" s="4">
        <v>68.5</v>
      </c>
      <c r="AM193" s="4">
        <f>$L193-(AE193*'Feedstock Conversions'!$B$24)-'Rail Costs'!Q193</f>
        <v>165.24245869680087</v>
      </c>
      <c r="AN193" s="4">
        <f>$L193-(AF193*'Feedstock Conversions'!$B$24)-'Rail Costs'!R193</f>
        <v>208.07930203433963</v>
      </c>
      <c r="AO193" s="4">
        <f>$L193-(AG193*'Feedstock Conversions'!$B$24)-'Rail Costs'!S193</f>
        <v>197.95862705707108</v>
      </c>
      <c r="AP193" s="4">
        <f>$L193-(AH193*'Feedstock Conversions'!$B$24)-'Rail Costs'!T193</f>
        <v>228.44043685409605</v>
      </c>
      <c r="AQ193" s="4">
        <f>$L193-(AI193*'Feedstock Conversions'!$B$24)-'Rail Costs'!U193</f>
        <v>222.41901040763233</v>
      </c>
      <c r="AR193" s="4">
        <f>$L193-(AJ193*'Feedstock Conversions'!$B$24)-'Rail Costs'!V193</f>
        <v>189.84852422491534</v>
      </c>
      <c r="AT193" s="4">
        <f>$T193-(AM193-'Feedstock Conversions'!$B$4)-'Rail Costs'!Q193</f>
        <v>701.45577858600006</v>
      </c>
      <c r="AU193" s="4">
        <f>$T193-(AN193-'Feedstock Conversions'!$B$4)-'Rail Costs'!R193</f>
        <v>659.07660277412992</v>
      </c>
      <c r="AV193" s="4">
        <f>$T193-(AO193-'Feedstock Conversions'!$B$4)-'Rail Costs'!S193</f>
        <v>669.38701486819491</v>
      </c>
      <c r="AW193" s="4">
        <f>$T193-(AP193-'Feedstock Conversions'!$B$4)-'Rail Costs'!T193</f>
        <v>638.45577858600006</v>
      </c>
      <c r="AX193" s="4">
        <f>$T193-(AQ193-'Feedstock Conversions'!$B$4)-'Rail Costs'!U193</f>
        <v>644.64202584243901</v>
      </c>
      <c r="AY193" s="4">
        <f>$T193-(AR193-'Feedstock Conversions'!$B$4)-'Rail Costs'!V193</f>
        <v>676.25577858600002</v>
      </c>
      <c r="BH193">
        <f t="shared" si="20"/>
        <v>36</v>
      </c>
      <c r="BI193">
        <f t="shared" si="21"/>
        <v>2022</v>
      </c>
      <c r="BJ193">
        <f t="shared" si="23"/>
        <v>9</v>
      </c>
    </row>
    <row r="194" spans="1:62" x14ac:dyDescent="0.2">
      <c r="A194" s="11">
        <v>44813</v>
      </c>
      <c r="B194" s="4">
        <v>67.625</v>
      </c>
      <c r="C194" s="18">
        <f>UCO!B194</f>
        <v>67.625</v>
      </c>
      <c r="E194" s="4">
        <f>UCO!C194*'Feedstock Conversions'!B$24</f>
        <v>568.05000000000007</v>
      </c>
      <c r="F194" s="4">
        <f>UCO!C194*'Feedstock Conversions'!B$4</f>
        <v>541.67624999999998</v>
      </c>
      <c r="H194" s="4">
        <f>'Fuel Values'!B194-UCO!I194-UCO!J194-UCO!K194</f>
        <v>330.43606053992494</v>
      </c>
      <c r="I194" s="18">
        <f>('LCFS Values'!$E$5-$AA$4)/1000000*'LCFS Values'!B194*'LCFS Values'!$G$2*100</f>
        <v>77.813939460075005</v>
      </c>
      <c r="J194" s="4">
        <f>'RIN Values'!C194</f>
        <v>261.75</v>
      </c>
      <c r="K194" s="4">
        <f>'Fixed Credits Value'!B194</f>
        <v>100</v>
      </c>
      <c r="L194" s="4">
        <f t="shared" si="22"/>
        <v>770</v>
      </c>
      <c r="M194" s="4">
        <f>L194/'Feedstock Conversions'!B$24</f>
        <v>91.666666666666657</v>
      </c>
      <c r="O194" s="4">
        <f>'Fuel Values'!C194*100</f>
        <v>357.96999999999997</v>
      </c>
      <c r="P194" s="18">
        <f>('LCFS Values'!$E$5-AB$4)/1000000*'LCFS Values'!B194*'LCFS Values'!$G$2*100</f>
        <v>72.908548634999988</v>
      </c>
      <c r="Q194" s="4">
        <f>'RIN Values'!D194</f>
        <v>296.64999999999998</v>
      </c>
      <c r="R194" s="4">
        <f>'Fixed Credits Value'!B194</f>
        <v>100</v>
      </c>
      <c r="S194" s="4">
        <f>'Fixed Credits Value'!C194</f>
        <v>16</v>
      </c>
      <c r="T194" s="4">
        <f t="shared" si="24"/>
        <v>843.52854863499988</v>
      </c>
      <c r="U194" s="4">
        <f>T194/'Feedstock Conversions'!B$4</f>
        <v>105.30943178963794</v>
      </c>
      <c r="W194" s="4">
        <f t="shared" si="25"/>
        <v>201.94999999999993</v>
      </c>
      <c r="X194" s="4">
        <f t="shared" si="26"/>
        <v>301.8522986349999</v>
      </c>
      <c r="AE194" s="4">
        <v>73.625</v>
      </c>
      <c r="AF194" s="4">
        <f>$AH194+'Rail Costs'!L194</f>
        <v>66.454860022396417</v>
      </c>
      <c r="AG194" s="4">
        <f>$AH194+'Rail Costs'!M194</f>
        <v>67.682290033594626</v>
      </c>
      <c r="AH194" s="4">
        <v>64</v>
      </c>
      <c r="AI194" s="4">
        <f>$AH194+'Rail Costs'!O194</f>
        <v>64.736458006718919</v>
      </c>
      <c r="AJ194" s="4">
        <v>68.5</v>
      </c>
      <c r="AM194" s="4">
        <f>$L194-(AE194*'Feedstock Conversions'!$B$24)-'Rail Costs'!Q194</f>
        <v>147.39245869680084</v>
      </c>
      <c r="AN194" s="4">
        <f>$L194-(AF194*'Feedstock Conversions'!$B$24)-'Rail Costs'!R194</f>
        <v>208.07930203433963</v>
      </c>
      <c r="AO194" s="4">
        <f>$L194-(AG194*'Feedstock Conversions'!$B$24)-'Rail Costs'!S194</f>
        <v>197.95862705707108</v>
      </c>
      <c r="AP194" s="4">
        <f>$L194-(AH194*'Feedstock Conversions'!$B$24)-'Rail Costs'!T194</f>
        <v>228.44043685409605</v>
      </c>
      <c r="AQ194" s="4">
        <f>$L194-(AI194*'Feedstock Conversions'!$B$24)-'Rail Costs'!U194</f>
        <v>222.41901040763233</v>
      </c>
      <c r="AR194" s="4">
        <f>$L194-(AJ194*'Feedstock Conversions'!$B$24)-'Rail Costs'!V194</f>
        <v>189.84852422491534</v>
      </c>
      <c r="AT194" s="4">
        <f>$T194-(AM194-'Feedstock Conversions'!$B$4)-'Rail Costs'!Q194</f>
        <v>699.98854863499992</v>
      </c>
      <c r="AU194" s="4">
        <f>$T194-(AN194-'Feedstock Conversions'!$B$4)-'Rail Costs'!R194</f>
        <v>639.75937282312975</v>
      </c>
      <c r="AV194" s="4">
        <f>$T194-(AO194-'Feedstock Conversions'!$B$4)-'Rail Costs'!S194</f>
        <v>650.06978491719474</v>
      </c>
      <c r="AW194" s="4">
        <f>$T194-(AP194-'Feedstock Conversions'!$B$4)-'Rail Costs'!T194</f>
        <v>619.13854863499989</v>
      </c>
      <c r="AX194" s="4">
        <f>$T194-(AQ194-'Feedstock Conversions'!$B$4)-'Rail Costs'!U194</f>
        <v>625.32479589143884</v>
      </c>
      <c r="AY194" s="4">
        <f>$T194-(AR194-'Feedstock Conversions'!$B$4)-'Rail Costs'!V194</f>
        <v>656.93854863499985</v>
      </c>
      <c r="BH194">
        <f t="shared" ref="BH194:BH257" si="27">WEEKNUM(A194)</f>
        <v>37</v>
      </c>
      <c r="BI194">
        <f t="shared" ref="BI194:BI257" si="28">YEAR(A194)</f>
        <v>2022</v>
      </c>
      <c r="BJ194">
        <f t="shared" si="23"/>
        <v>9</v>
      </c>
    </row>
    <row r="195" spans="1:62" x14ac:dyDescent="0.2">
      <c r="A195" s="11">
        <v>44820</v>
      </c>
      <c r="B195" s="4">
        <v>66.25</v>
      </c>
      <c r="C195" s="18">
        <f>UCO!B195</f>
        <v>66.25</v>
      </c>
      <c r="E195" s="4">
        <f>UCO!C195*'Feedstock Conversions'!B$24</f>
        <v>556.5</v>
      </c>
      <c r="F195" s="4">
        <f>UCO!C195*'Feedstock Conversions'!B$4</f>
        <v>530.66250000000002</v>
      </c>
      <c r="H195" s="4">
        <f>'Fuel Values'!B195-UCO!I195-UCO!J195-UCO!K195</f>
        <v>328.94321719837001</v>
      </c>
      <c r="I195" s="18">
        <f>('LCFS Values'!$E$5-$AA$4)/1000000*'LCFS Values'!B195*'LCFS Values'!$G$2*100</f>
        <v>76.194282801629996</v>
      </c>
      <c r="J195" s="4">
        <f>'RIN Values'!C195</f>
        <v>264.86249999999995</v>
      </c>
      <c r="K195" s="4">
        <f>'Fixed Credits Value'!B195</f>
        <v>100</v>
      </c>
      <c r="L195" s="4">
        <f t="shared" ref="L195:L258" si="29">K195+J195+I195+H195</f>
        <v>770</v>
      </c>
      <c r="M195" s="4">
        <f>L195/'Feedstock Conversions'!B$24</f>
        <v>91.666666666666657</v>
      </c>
      <c r="O195" s="4">
        <f>'Fuel Values'!C195*100</f>
        <v>339.02</v>
      </c>
      <c r="P195" s="18">
        <f>('LCFS Values'!$E$5-AB$4)/1000000*'LCFS Values'!B195*'LCFS Values'!$G$2*100</f>
        <v>71.390995134000008</v>
      </c>
      <c r="Q195" s="4">
        <f>'RIN Values'!D195</f>
        <v>300.17749999999995</v>
      </c>
      <c r="R195" s="4">
        <f>'Fixed Credits Value'!B195</f>
        <v>100</v>
      </c>
      <c r="S195" s="4">
        <f>'Fixed Credits Value'!C195</f>
        <v>16</v>
      </c>
      <c r="T195" s="4">
        <f t="shared" si="24"/>
        <v>826.58849513399991</v>
      </c>
      <c r="U195" s="4">
        <f>T195/'Feedstock Conversions'!B$4</f>
        <v>103.19456868089887</v>
      </c>
      <c r="W195" s="4">
        <f t="shared" si="25"/>
        <v>213.5</v>
      </c>
      <c r="X195" s="4">
        <f t="shared" si="26"/>
        <v>295.92599513399989</v>
      </c>
      <c r="AE195" s="4">
        <v>73.7</v>
      </c>
      <c r="AF195" s="4">
        <f>$AH195+'Rail Costs'!L195</f>
        <v>66.454860022396417</v>
      </c>
      <c r="AG195" s="4">
        <f>$AH195+'Rail Costs'!M195</f>
        <v>67.682290033594626</v>
      </c>
      <c r="AH195" s="4">
        <v>64</v>
      </c>
      <c r="AI195" s="4">
        <f>$AH195+'Rail Costs'!O195</f>
        <v>64.736458006718919</v>
      </c>
      <c r="AJ195" s="4">
        <v>69.7</v>
      </c>
      <c r="AM195" s="4">
        <f>$L195-(AE195*'Feedstock Conversions'!$B$24)-'Rail Costs'!Q195</f>
        <v>146.76245869680085</v>
      </c>
      <c r="AN195" s="4">
        <f>$L195-(AF195*'Feedstock Conversions'!$B$24)-'Rail Costs'!R195</f>
        <v>208.07930203433963</v>
      </c>
      <c r="AO195" s="4">
        <f>$L195-(AG195*'Feedstock Conversions'!$B$24)-'Rail Costs'!S195</f>
        <v>197.95862705707108</v>
      </c>
      <c r="AP195" s="4">
        <f>$L195-(AH195*'Feedstock Conversions'!$B$24)-'Rail Costs'!T195</f>
        <v>228.44043685409605</v>
      </c>
      <c r="AQ195" s="4">
        <f>$L195-(AI195*'Feedstock Conversions'!$B$24)-'Rail Costs'!U195</f>
        <v>222.41901040763233</v>
      </c>
      <c r="AR195" s="4">
        <f>$L195-(AJ195*'Feedstock Conversions'!$B$24)-'Rail Costs'!V195</f>
        <v>179.7685242249153</v>
      </c>
      <c r="AT195" s="4">
        <f>$T195-(AM195-'Feedstock Conversions'!$B$4)-'Rail Costs'!Q195</f>
        <v>683.67849513399995</v>
      </c>
      <c r="AU195" s="4">
        <f>$T195-(AN195-'Feedstock Conversions'!$B$4)-'Rail Costs'!R195</f>
        <v>622.81931932212979</v>
      </c>
      <c r="AV195" s="4">
        <f>$T195-(AO195-'Feedstock Conversions'!$B$4)-'Rail Costs'!S195</f>
        <v>633.12973141619477</v>
      </c>
      <c r="AW195" s="4">
        <f>$T195-(AP195-'Feedstock Conversions'!$B$4)-'Rail Costs'!T195</f>
        <v>602.19849513399993</v>
      </c>
      <c r="AX195" s="4">
        <f>$T195-(AQ195-'Feedstock Conversions'!$B$4)-'Rail Costs'!U195</f>
        <v>608.38474239043887</v>
      </c>
      <c r="AY195" s="4">
        <f>$T195-(AR195-'Feedstock Conversions'!$B$4)-'Rail Costs'!V195</f>
        <v>650.07849513399992</v>
      </c>
      <c r="BH195">
        <f t="shared" si="27"/>
        <v>38</v>
      </c>
      <c r="BI195">
        <f t="shared" si="28"/>
        <v>2022</v>
      </c>
      <c r="BJ195">
        <f t="shared" ref="BJ195:BJ258" si="30">MONTH(A195)</f>
        <v>9</v>
      </c>
    </row>
    <row r="196" spans="1:62" x14ac:dyDescent="0.2">
      <c r="A196" s="11">
        <v>44827</v>
      </c>
      <c r="B196" s="4">
        <v>65.5</v>
      </c>
      <c r="C196" s="18">
        <f>UCO!B196</f>
        <v>65.5</v>
      </c>
      <c r="E196" s="4">
        <f>UCO!C196*'Feedstock Conversions'!B$24</f>
        <v>550.20000000000005</v>
      </c>
      <c r="F196" s="4">
        <f>UCO!C196*'Feedstock Conversions'!B$4</f>
        <v>524.65499999999997</v>
      </c>
      <c r="H196" s="4">
        <f>'Fuel Values'!B196-UCO!I196-UCO!J196-UCO!K196</f>
        <v>336.27232074918004</v>
      </c>
      <c r="I196" s="18">
        <f>('LCFS Values'!$E$5-$AA$4)/1000000*'LCFS Values'!B196*'LCFS Values'!$G$2*100</f>
        <v>71.452679250819997</v>
      </c>
      <c r="J196" s="4">
        <f>'RIN Values'!C196</f>
        <v>262.27499999999998</v>
      </c>
      <c r="K196" s="4">
        <f>'Fixed Credits Value'!B196</f>
        <v>100</v>
      </c>
      <c r="L196" s="4">
        <f t="shared" si="29"/>
        <v>770</v>
      </c>
      <c r="M196" s="4">
        <f>L196/'Feedstock Conversions'!B$24</f>
        <v>91.666666666666657</v>
      </c>
      <c r="O196" s="4">
        <f>'Fuel Values'!C196*100</f>
        <v>335.08</v>
      </c>
      <c r="P196" s="18">
        <f>('LCFS Values'!$E$5-AB$4)/1000000*'LCFS Values'!B196*'LCFS Values'!$G$2*100</f>
        <v>66.948302275999993</v>
      </c>
      <c r="Q196" s="4">
        <f>'RIN Values'!D196</f>
        <v>297.245</v>
      </c>
      <c r="R196" s="4">
        <f>'Fixed Credits Value'!B196</f>
        <v>100</v>
      </c>
      <c r="S196" s="4">
        <f>'Fixed Credits Value'!C196</f>
        <v>16</v>
      </c>
      <c r="T196" s="4">
        <f t="shared" si="24"/>
        <v>815.27330227599998</v>
      </c>
      <c r="U196" s="4">
        <f>T196/'Feedstock Conversions'!B$4</f>
        <v>101.78193536529338</v>
      </c>
      <c r="W196" s="4">
        <f t="shared" si="25"/>
        <v>219.79999999999995</v>
      </c>
      <c r="X196" s="4">
        <f t="shared" si="26"/>
        <v>290.61830227600001</v>
      </c>
      <c r="AE196" s="4">
        <v>74.5</v>
      </c>
      <c r="AF196" s="4">
        <f>$AH196+'Rail Costs'!L196</f>
        <v>69.104860022396423</v>
      </c>
      <c r="AG196" s="4">
        <f>$AH196+'Rail Costs'!M196</f>
        <v>70.332290033594631</v>
      </c>
      <c r="AH196" s="4">
        <v>66.650000000000006</v>
      </c>
      <c r="AI196" s="4">
        <f>$AH196+'Rail Costs'!O196</f>
        <v>67.386458006718925</v>
      </c>
      <c r="AJ196" s="4">
        <v>71</v>
      </c>
      <c r="AM196" s="4">
        <f>$L196-(AE196*'Feedstock Conversions'!$B$24)-'Rail Costs'!Q196</f>
        <v>140.04245869680082</v>
      </c>
      <c r="AN196" s="4">
        <f>$L196-(AF196*'Feedstock Conversions'!$B$24)-'Rail Costs'!R196</f>
        <v>185.81930203433953</v>
      </c>
      <c r="AO196" s="4">
        <f>$L196-(AG196*'Feedstock Conversions'!$B$24)-'Rail Costs'!S196</f>
        <v>175.69862705707098</v>
      </c>
      <c r="AP196" s="4">
        <f>$L196-(AH196*'Feedstock Conversions'!$B$24)-'Rail Costs'!T196</f>
        <v>206.18043685409594</v>
      </c>
      <c r="AQ196" s="4">
        <f>$L196-(AI196*'Feedstock Conversions'!$B$24)-'Rail Costs'!U196</f>
        <v>200.15901040763234</v>
      </c>
      <c r="AR196" s="4">
        <f>$L196-(AJ196*'Feedstock Conversions'!$B$24)-'Rail Costs'!V196</f>
        <v>168.84852422491534</v>
      </c>
      <c r="AT196" s="4">
        <f>$T196-(AM196-'Feedstock Conversions'!$B$4)-'Rail Costs'!Q196</f>
        <v>679.08330227600004</v>
      </c>
      <c r="AU196" s="4">
        <f>$T196-(AN196-'Feedstock Conversions'!$B$4)-'Rail Costs'!R196</f>
        <v>633.76412646412996</v>
      </c>
      <c r="AV196" s="4">
        <f>$T196-(AO196-'Feedstock Conversions'!$B$4)-'Rail Costs'!S196</f>
        <v>644.07453855819494</v>
      </c>
      <c r="AW196" s="4">
        <f>$T196-(AP196-'Feedstock Conversions'!$B$4)-'Rail Costs'!T196</f>
        <v>613.1433022760001</v>
      </c>
      <c r="AX196" s="4">
        <f>$T196-(AQ196-'Feedstock Conversions'!$B$4)-'Rail Costs'!U196</f>
        <v>619.32954953243893</v>
      </c>
      <c r="AY196" s="4">
        <f>$T196-(AR196-'Feedstock Conversions'!$B$4)-'Rail Costs'!V196</f>
        <v>649.68330227599995</v>
      </c>
      <c r="BH196">
        <f t="shared" si="27"/>
        <v>39</v>
      </c>
      <c r="BI196">
        <f t="shared" si="28"/>
        <v>2022</v>
      </c>
      <c r="BJ196">
        <f t="shared" si="30"/>
        <v>9</v>
      </c>
    </row>
    <row r="197" spans="1:62" x14ac:dyDescent="0.2">
      <c r="A197" s="11">
        <v>44834</v>
      </c>
      <c r="B197" s="4">
        <v>65.5</v>
      </c>
      <c r="C197" s="18">
        <f>UCO!B197</f>
        <v>65.5</v>
      </c>
      <c r="E197" s="4">
        <f>UCO!C197*'Feedstock Conversions'!B$24</f>
        <v>550.20000000000005</v>
      </c>
      <c r="F197" s="4">
        <f>UCO!C197*'Feedstock Conversions'!B$4</f>
        <v>524.65499999999997</v>
      </c>
      <c r="H197" s="4">
        <f>'Fuel Values'!B197-UCO!I197-UCO!J197-UCO!K197</f>
        <v>347.23491703573995</v>
      </c>
      <c r="I197" s="18">
        <f>('LCFS Values'!$E$5-$AA$4)/1000000*'LCFS Values'!B197*'LCFS Values'!$G$2*100</f>
        <v>63.19008296426</v>
      </c>
      <c r="J197" s="4">
        <f>'RIN Values'!C197</f>
        <v>259.57500000000005</v>
      </c>
      <c r="K197" s="4">
        <f>'Fixed Credits Value'!B197</f>
        <v>100</v>
      </c>
      <c r="L197" s="4">
        <f t="shared" si="29"/>
        <v>770</v>
      </c>
      <c r="M197" s="4">
        <f>L197/'Feedstock Conversions'!B$24</f>
        <v>91.666666666666657</v>
      </c>
      <c r="O197" s="4">
        <f>'Fuel Values'!C197*100</f>
        <v>333.44</v>
      </c>
      <c r="P197" s="18">
        <f>('LCFS Values'!$E$5-AB$4)/1000000*'LCFS Values'!B197*'LCFS Values'!$G$2*100</f>
        <v>59.206580067999994</v>
      </c>
      <c r="Q197" s="4">
        <f>'RIN Values'!D197</f>
        <v>294.185</v>
      </c>
      <c r="R197" s="4">
        <f>'Fixed Credits Value'!B197</f>
        <v>100</v>
      </c>
      <c r="S197" s="4">
        <f>'Fixed Credits Value'!C197</f>
        <v>16</v>
      </c>
      <c r="T197" s="4">
        <f t="shared" si="24"/>
        <v>802.83158006799999</v>
      </c>
      <c r="U197" s="4">
        <f>T197/'Feedstock Conversions'!B$4</f>
        <v>100.22866168139825</v>
      </c>
      <c r="W197" s="4">
        <f t="shared" si="25"/>
        <v>219.79999999999995</v>
      </c>
      <c r="X197" s="4">
        <f t="shared" si="26"/>
        <v>278.17658006800002</v>
      </c>
      <c r="AE197" s="4">
        <v>74.099999999999994</v>
      </c>
      <c r="AF197" s="4">
        <f>$AH197+'Rail Costs'!L197</f>
        <v>69.304860022396412</v>
      </c>
      <c r="AG197" s="4">
        <f>$AH197+'Rail Costs'!M197</f>
        <v>70.53229003359462</v>
      </c>
      <c r="AH197" s="4">
        <v>66.849999999999994</v>
      </c>
      <c r="AI197" s="4">
        <f>$AH197+'Rail Costs'!O197</f>
        <v>67.586458006718914</v>
      </c>
      <c r="AJ197" s="4">
        <v>71</v>
      </c>
      <c r="AM197" s="4">
        <f>$L197-(AE197*'Feedstock Conversions'!$B$24)-'Rail Costs'!Q197</f>
        <v>143.40245869680095</v>
      </c>
      <c r="AN197" s="4">
        <f>$L197-(AF197*'Feedstock Conversions'!$B$24)-'Rail Costs'!R197</f>
        <v>184.13930203433958</v>
      </c>
      <c r="AO197" s="4">
        <f>$L197-(AG197*'Feedstock Conversions'!$B$24)-'Rail Costs'!S197</f>
        <v>174.01862705707114</v>
      </c>
      <c r="AP197" s="4">
        <f>$L197-(AH197*'Feedstock Conversions'!$B$24)-'Rail Costs'!T197</f>
        <v>204.50043685409611</v>
      </c>
      <c r="AQ197" s="4">
        <f>$L197-(AI197*'Feedstock Conversions'!$B$24)-'Rail Costs'!U197</f>
        <v>198.47901040763239</v>
      </c>
      <c r="AR197" s="4">
        <f>$L197-(AJ197*'Feedstock Conversions'!$B$24)-'Rail Costs'!V197</f>
        <v>168.84852422491534</v>
      </c>
      <c r="AT197" s="4">
        <f>$T197-(AM197-'Feedstock Conversions'!$B$4)-'Rail Costs'!Q197</f>
        <v>663.28158006799993</v>
      </c>
      <c r="AU197" s="4">
        <f>$T197-(AN197-'Feedstock Conversions'!$B$4)-'Rail Costs'!R197</f>
        <v>623.00240425612992</v>
      </c>
      <c r="AV197" s="4">
        <f>$T197-(AO197-'Feedstock Conversions'!$B$4)-'Rail Costs'!S197</f>
        <v>633.31281635019479</v>
      </c>
      <c r="AW197" s="4">
        <f>$T197-(AP197-'Feedstock Conversions'!$B$4)-'Rail Costs'!T197</f>
        <v>602.38158006800006</v>
      </c>
      <c r="AX197" s="4">
        <f>$T197-(AQ197-'Feedstock Conversions'!$B$4)-'Rail Costs'!U197</f>
        <v>608.56782732443889</v>
      </c>
      <c r="AY197" s="4">
        <f>$T197-(AR197-'Feedstock Conversions'!$B$4)-'Rail Costs'!V197</f>
        <v>637.24158006799996</v>
      </c>
      <c r="BH197">
        <f t="shared" si="27"/>
        <v>40</v>
      </c>
      <c r="BI197">
        <f t="shared" si="28"/>
        <v>2022</v>
      </c>
      <c r="BJ197">
        <f t="shared" si="30"/>
        <v>9</v>
      </c>
    </row>
    <row r="198" spans="1:62" x14ac:dyDescent="0.2">
      <c r="A198" s="11">
        <v>44841</v>
      </c>
      <c r="B198" s="4">
        <v>65.5</v>
      </c>
      <c r="C198" s="18">
        <f>UCO!B198</f>
        <v>65.5</v>
      </c>
      <c r="E198" s="4">
        <f>UCO!C198*'Feedstock Conversions'!B$24</f>
        <v>550.20000000000005</v>
      </c>
      <c r="F198" s="4">
        <f>UCO!C198*'Feedstock Conversions'!B$4</f>
        <v>524.65499999999997</v>
      </c>
      <c r="H198" s="4">
        <f>'Fuel Values'!B198-UCO!I198-UCO!J198-UCO!K198</f>
        <v>344.85896320168001</v>
      </c>
      <c r="I198" s="18">
        <f>('LCFS Values'!$E$5-$AA$4)/1000000*'LCFS Values'!B198*'LCFS Values'!$G$2*100</f>
        <v>59.716036798320005</v>
      </c>
      <c r="J198" s="4">
        <f>'RIN Values'!C198</f>
        <v>265.42499999999995</v>
      </c>
      <c r="K198" s="4">
        <f>'Fixed Credits Value'!B198</f>
        <v>100</v>
      </c>
      <c r="L198" s="4">
        <f t="shared" si="29"/>
        <v>770</v>
      </c>
      <c r="M198" s="4">
        <f>L198/'Feedstock Conversions'!B$24</f>
        <v>91.666666666666657</v>
      </c>
      <c r="O198" s="4">
        <f>'Fuel Values'!C198*100</f>
        <v>370.51</v>
      </c>
      <c r="P198" s="18">
        <f>('LCFS Values'!$E$5-AB$4)/1000000*'LCFS Values'!B198*'LCFS Values'!$G$2*100</f>
        <v>55.951537775999995</v>
      </c>
      <c r="Q198" s="4">
        <f>'RIN Values'!D198</f>
        <v>300.815</v>
      </c>
      <c r="R198" s="4">
        <f>'Fixed Credits Value'!B198</f>
        <v>100</v>
      </c>
      <c r="S198" s="4">
        <f>'Fixed Credits Value'!C198</f>
        <v>16</v>
      </c>
      <c r="T198" s="4">
        <f t="shared" si="24"/>
        <v>843.27653777599994</v>
      </c>
      <c r="U198" s="4">
        <f>T198/'Feedstock Conversions'!B$4</f>
        <v>105.27796975980024</v>
      </c>
      <c r="W198" s="4">
        <f t="shared" si="25"/>
        <v>219.79999999999995</v>
      </c>
      <c r="X198" s="4">
        <f t="shared" si="26"/>
        <v>318.62153777599997</v>
      </c>
      <c r="AE198" s="4">
        <v>71.099999999999994</v>
      </c>
      <c r="AF198" s="4">
        <f>$AH198+'Rail Costs'!L198</f>
        <v>67.402407614781637</v>
      </c>
      <c r="AG198" s="4">
        <f>$AH198+'Rail Costs'!M198</f>
        <v>68.628611422172455</v>
      </c>
      <c r="AH198" s="4">
        <v>64.95</v>
      </c>
      <c r="AI198" s="4">
        <f>$AH198+'Rail Costs'!O198</f>
        <v>65.68572228443449</v>
      </c>
      <c r="AJ198" s="4">
        <v>70</v>
      </c>
      <c r="AM198" s="4">
        <f>$L198-(AE198*'Feedstock Conversions'!$B$24)-'Rail Costs'!Q198</f>
        <v>168.60661208471618</v>
      </c>
      <c r="AN198" s="4">
        <f>$L198-(AF198*'Feedstock Conversions'!$B$24)-'Rail Costs'!R198</f>
        <v>200.12359843590369</v>
      </c>
      <c r="AO198" s="4">
        <f>$L198-(AG198*'Feedstock Conversions'!$B$24)-'Rail Costs'!S198</f>
        <v>190.01303402304805</v>
      </c>
      <c r="AP198" s="4">
        <f>$L198-(AH198*'Feedstock Conversions'!$B$24)-'Rail Costs'!T198</f>
        <v>220.46439246163442</v>
      </c>
      <c r="AQ198" s="4">
        <f>$L198-(AI198*'Feedstock Conversions'!$B$24)-'Rail Costs'!U198</f>
        <v>214.44898142620607</v>
      </c>
      <c r="AR198" s="4">
        <f>$L198-(AJ198*'Feedstock Conversions'!$B$24)-'Rail Costs'!V198</f>
        <v>177.25327095396133</v>
      </c>
      <c r="AT198" s="4">
        <f>$T198-(AM198-'Feedstock Conversions'!$B$4)-'Rail Costs'!Q198</f>
        <v>678.52653777599994</v>
      </c>
      <c r="AU198" s="4">
        <f>$T198-(AN198-'Feedstock Conversions'!$B$4)-'Rail Costs'!R198</f>
        <v>647.46676174016568</v>
      </c>
      <c r="AV198" s="4">
        <f>$T198-(AO198-'Feedstock Conversions'!$B$4)-'Rail Costs'!S198</f>
        <v>657.76687372224853</v>
      </c>
      <c r="AW198" s="4">
        <f>$T198-(AP198-'Feedstock Conversions'!$B$4)-'Rail Costs'!T198</f>
        <v>626.86653777599997</v>
      </c>
      <c r="AX198" s="4">
        <f>$T198-(AQ198-'Feedstock Conversions'!$B$4)-'Rail Costs'!U198</f>
        <v>633.04660496524968</v>
      </c>
      <c r="AY198" s="4">
        <f>$T198-(AR198-'Feedstock Conversions'!$B$4)-'Rail Costs'!V198</f>
        <v>669.28653777599993</v>
      </c>
      <c r="BH198">
        <f t="shared" si="27"/>
        <v>41</v>
      </c>
      <c r="BI198">
        <f t="shared" si="28"/>
        <v>2022</v>
      </c>
      <c r="BJ198">
        <f t="shared" si="30"/>
        <v>10</v>
      </c>
    </row>
    <row r="199" spans="1:62" x14ac:dyDescent="0.2">
      <c r="A199" s="11">
        <v>44848</v>
      </c>
      <c r="B199" s="4">
        <v>65.5</v>
      </c>
      <c r="C199" s="18">
        <f>UCO!B199</f>
        <v>65.5</v>
      </c>
      <c r="E199" s="4">
        <f>UCO!C199*'Feedstock Conversions'!B$24</f>
        <v>550.20000000000005</v>
      </c>
      <c r="F199" s="4">
        <f>UCO!C199*'Feedstock Conversions'!B$4</f>
        <v>524.65499999999997</v>
      </c>
      <c r="H199" s="4">
        <f>'Fuel Values'!B199-UCO!I199-UCO!J199-UCO!K199</f>
        <v>355.89770331498005</v>
      </c>
      <c r="I199" s="18">
        <f>('LCFS Values'!$E$5-$AA$4)/1000000*'LCFS Values'!B199*'LCFS Values'!$G$2*100</f>
        <v>63.002296685019985</v>
      </c>
      <c r="J199" s="4">
        <f>'RIN Values'!C199</f>
        <v>269.10000000000002</v>
      </c>
      <c r="K199" s="4">
        <f>'Fixed Credits Value'!B199</f>
        <v>100</v>
      </c>
      <c r="L199" s="4">
        <f t="shared" si="29"/>
        <v>788</v>
      </c>
      <c r="M199" s="4">
        <f>L199/'Feedstock Conversions'!B$24</f>
        <v>93.80952380952381</v>
      </c>
      <c r="O199" s="4">
        <f>'Fuel Values'!C199*100</f>
        <v>398.07</v>
      </c>
      <c r="P199" s="18">
        <f>('LCFS Values'!$E$5-AB$4)/1000000*'LCFS Values'!B199*'LCFS Values'!$G$2*100</f>
        <v>59.030631835999991</v>
      </c>
      <c r="Q199" s="4">
        <f>'RIN Values'!D199</f>
        <v>304.98</v>
      </c>
      <c r="R199" s="4">
        <f>'Fixed Credits Value'!B199</f>
        <v>100</v>
      </c>
      <c r="S199" s="4">
        <f>'Fixed Credits Value'!C199</f>
        <v>16</v>
      </c>
      <c r="T199" s="4">
        <f t="shared" si="24"/>
        <v>878.08063183600007</v>
      </c>
      <c r="U199" s="4">
        <f>T199/'Feedstock Conversions'!B$4</f>
        <v>109.62305016679151</v>
      </c>
      <c r="W199" s="4">
        <f t="shared" si="25"/>
        <v>237.79999999999995</v>
      </c>
      <c r="X199" s="4">
        <f t="shared" si="26"/>
        <v>353.42563183600009</v>
      </c>
      <c r="AE199" s="4">
        <v>74.5</v>
      </c>
      <c r="AF199" s="4">
        <f>$AH199+'Rail Costs'!L199</f>
        <v>66.952407614781634</v>
      </c>
      <c r="AG199" s="4">
        <f>$AH199+'Rail Costs'!M199</f>
        <v>68.178611422172452</v>
      </c>
      <c r="AH199" s="4">
        <v>64.5</v>
      </c>
      <c r="AI199" s="4">
        <f>$AH199+'Rail Costs'!O199</f>
        <v>65.235722284434488</v>
      </c>
      <c r="AJ199" s="4">
        <v>68.5</v>
      </c>
      <c r="AM199" s="4">
        <f>$L199-(AE199*'Feedstock Conversions'!$B$24)-'Rail Costs'!Q199</f>
        <v>158.04661208471612</v>
      </c>
      <c r="AN199" s="4">
        <f>$L199-(AF199*'Feedstock Conversions'!$B$24)-'Rail Costs'!R199</f>
        <v>221.90359843590366</v>
      </c>
      <c r="AO199" s="4">
        <f>$L199-(AG199*'Feedstock Conversions'!$B$24)-'Rail Costs'!S199</f>
        <v>211.79303402304802</v>
      </c>
      <c r="AP199" s="4">
        <f>$L199-(AH199*'Feedstock Conversions'!$B$24)-'Rail Costs'!T199</f>
        <v>242.24439246163439</v>
      </c>
      <c r="AQ199" s="4">
        <f>$L199-(AI199*'Feedstock Conversions'!$B$24)-'Rail Costs'!U199</f>
        <v>236.22898142620616</v>
      </c>
      <c r="AR199" s="4">
        <f>$L199-(AJ199*'Feedstock Conversions'!$B$24)-'Rail Costs'!V199</f>
        <v>207.85327095396136</v>
      </c>
      <c r="AT199" s="4">
        <f>$T199-(AM199-'Feedstock Conversions'!$B$4)-'Rail Costs'!Q199</f>
        <v>723.89063183600013</v>
      </c>
      <c r="AU199" s="4">
        <f>$T199-(AN199-'Feedstock Conversions'!$B$4)-'Rail Costs'!R199</f>
        <v>660.49085580016583</v>
      </c>
      <c r="AV199" s="4">
        <f>$T199-(AO199-'Feedstock Conversions'!$B$4)-'Rail Costs'!S199</f>
        <v>670.79096778224869</v>
      </c>
      <c r="AW199" s="4">
        <f>$T199-(AP199-'Feedstock Conversions'!$B$4)-'Rail Costs'!T199</f>
        <v>639.89063183600013</v>
      </c>
      <c r="AX199" s="4">
        <f>$T199-(AQ199-'Feedstock Conversions'!$B$4)-'Rail Costs'!U199</f>
        <v>646.07069902524972</v>
      </c>
      <c r="AY199" s="4">
        <f>$T199-(AR199-'Feedstock Conversions'!$B$4)-'Rail Costs'!V199</f>
        <v>673.49063183600003</v>
      </c>
      <c r="BH199">
        <f t="shared" si="27"/>
        <v>42</v>
      </c>
      <c r="BI199">
        <f t="shared" si="28"/>
        <v>2022</v>
      </c>
      <c r="BJ199">
        <f t="shared" si="30"/>
        <v>10</v>
      </c>
    </row>
    <row r="200" spans="1:62" x14ac:dyDescent="0.2">
      <c r="A200" s="11">
        <v>44855</v>
      </c>
      <c r="B200" s="4">
        <v>65.5</v>
      </c>
      <c r="C200" s="18">
        <f>UCO!B200</f>
        <v>65.5</v>
      </c>
      <c r="E200" s="4">
        <f>UCO!C200*'Feedstock Conversions'!B$24</f>
        <v>550.20000000000005</v>
      </c>
      <c r="F200" s="4">
        <f>UCO!C200*'Feedstock Conversions'!B$4</f>
        <v>524.65499999999997</v>
      </c>
      <c r="H200" s="4">
        <f>'Fuel Values'!B200-UCO!I200-UCO!J200-UCO!K200</f>
        <v>370.06926796410005</v>
      </c>
      <c r="I200" s="18">
        <f>('LCFS Values'!$E$5-$AA$4)/1000000*'LCFS Values'!B200*'LCFS Values'!$G$2*100</f>
        <v>65.25573203590001</v>
      </c>
      <c r="J200" s="4">
        <f>'RIN Values'!C200</f>
        <v>275.17499999999995</v>
      </c>
      <c r="K200" s="4">
        <f>'Fixed Credits Value'!B200</f>
        <v>100</v>
      </c>
      <c r="L200" s="4">
        <f t="shared" si="29"/>
        <v>810.5</v>
      </c>
      <c r="M200" s="4">
        <f>L200/'Feedstock Conversions'!B$24</f>
        <v>96.488095238095241</v>
      </c>
      <c r="O200" s="4">
        <f>'Fuel Values'!C200*100</f>
        <v>392.45</v>
      </c>
      <c r="P200" s="18">
        <f>('LCFS Values'!$E$5-AB$4)/1000000*'LCFS Values'!B200*'LCFS Values'!$G$2*100</f>
        <v>61.142010620000001</v>
      </c>
      <c r="Q200" s="4">
        <f>'RIN Values'!D200</f>
        <v>311.86499999999995</v>
      </c>
      <c r="R200" s="4">
        <f>'Fixed Credits Value'!B200</f>
        <v>100</v>
      </c>
      <c r="S200" s="4">
        <f>'Fixed Credits Value'!C200</f>
        <v>16</v>
      </c>
      <c r="T200" s="4">
        <f t="shared" si="24"/>
        <v>881.45701061999989</v>
      </c>
      <c r="U200" s="4">
        <f>T200/'Feedstock Conversions'!B$4</f>
        <v>110.0445706142322</v>
      </c>
      <c r="W200" s="4">
        <f t="shared" si="25"/>
        <v>260.29999999999995</v>
      </c>
      <c r="X200" s="4">
        <f t="shared" si="26"/>
        <v>356.80201061999992</v>
      </c>
      <c r="AE200" s="4">
        <v>75.099999999999994</v>
      </c>
      <c r="AF200" s="4">
        <f>$AH200+'Rail Costs'!L200</f>
        <v>66.952407614781634</v>
      </c>
      <c r="AG200" s="4">
        <f>$AH200+'Rail Costs'!M200</f>
        <v>68.178611422172452</v>
      </c>
      <c r="AH200" s="4">
        <v>64.5</v>
      </c>
      <c r="AI200" s="4">
        <f>$AH200+'Rail Costs'!O200</f>
        <v>65.235722284434488</v>
      </c>
      <c r="AJ200" s="4">
        <v>67.900000000000006</v>
      </c>
      <c r="AM200" s="4">
        <f>$L200-(AE200*'Feedstock Conversions'!$B$24)-'Rail Costs'!Q200</f>
        <v>175.50661208471615</v>
      </c>
      <c r="AN200" s="4">
        <f>$L200-(AF200*'Feedstock Conversions'!$B$24)-'Rail Costs'!R200</f>
        <v>244.40359843590366</v>
      </c>
      <c r="AO200" s="4">
        <f>$L200-(AG200*'Feedstock Conversions'!$B$24)-'Rail Costs'!S200</f>
        <v>234.29303402304802</v>
      </c>
      <c r="AP200" s="4">
        <f>$L200-(AH200*'Feedstock Conversions'!$B$24)-'Rail Costs'!T200</f>
        <v>264.74439246163439</v>
      </c>
      <c r="AQ200" s="4">
        <f>$L200-(AI200*'Feedstock Conversions'!$B$24)-'Rail Costs'!U200</f>
        <v>258.72898142620619</v>
      </c>
      <c r="AR200" s="4">
        <f>$L200-(AJ200*'Feedstock Conversions'!$B$24)-'Rail Costs'!V200</f>
        <v>235.39327095396121</v>
      </c>
      <c r="AT200" s="4">
        <f>$T200-(AM200-'Feedstock Conversions'!$B$4)-'Rail Costs'!Q200</f>
        <v>709.80701061999991</v>
      </c>
      <c r="AU200" s="4">
        <f>$T200-(AN200-'Feedstock Conversions'!$B$4)-'Rail Costs'!R200</f>
        <v>641.36723458416566</v>
      </c>
      <c r="AV200" s="4">
        <f>$T200-(AO200-'Feedstock Conversions'!$B$4)-'Rail Costs'!S200</f>
        <v>651.66734656624851</v>
      </c>
      <c r="AW200" s="4">
        <f>$T200-(AP200-'Feedstock Conversions'!$B$4)-'Rail Costs'!T200</f>
        <v>620.76701061999995</v>
      </c>
      <c r="AX200" s="4">
        <f>$T200-(AQ200-'Feedstock Conversions'!$B$4)-'Rail Costs'!U200</f>
        <v>626.94707780924944</v>
      </c>
      <c r="AY200" s="4">
        <f>$T200-(AR200-'Feedstock Conversions'!$B$4)-'Rail Costs'!V200</f>
        <v>649.32701062000001</v>
      </c>
      <c r="BH200">
        <f t="shared" si="27"/>
        <v>43</v>
      </c>
      <c r="BI200">
        <f t="shared" si="28"/>
        <v>2022</v>
      </c>
      <c r="BJ200">
        <f t="shared" si="30"/>
        <v>10</v>
      </c>
    </row>
    <row r="201" spans="1:62" x14ac:dyDescent="0.2">
      <c r="A201" s="11">
        <v>44862</v>
      </c>
      <c r="B201" s="4">
        <v>65.5</v>
      </c>
      <c r="C201" s="18">
        <f>UCO!B201</f>
        <v>65.5</v>
      </c>
      <c r="E201" s="4">
        <f>UCO!C201*'Feedstock Conversions'!B$24</f>
        <v>550.20000000000005</v>
      </c>
      <c r="F201" s="4">
        <f>UCO!C201*'Feedstock Conversions'!B$4</f>
        <v>524.65499999999997</v>
      </c>
      <c r="H201" s="4">
        <f>'Fuel Values'!B201-UCO!I201-UCO!J201-UCO!K201</f>
        <v>377.15113866586</v>
      </c>
      <c r="I201" s="18">
        <f>('LCFS Values'!$E$5-$AA$4)/1000000*'LCFS Values'!B201*'LCFS Values'!$G$2*100</f>
        <v>60.748861334140003</v>
      </c>
      <c r="J201" s="4">
        <f>'RIN Values'!C201</f>
        <v>276.60000000000002</v>
      </c>
      <c r="K201" s="4">
        <f>'Fixed Credits Value'!B201</f>
        <v>100</v>
      </c>
      <c r="L201" s="4">
        <f t="shared" si="29"/>
        <v>814.5</v>
      </c>
      <c r="M201" s="4">
        <f>L201/'Feedstock Conversions'!B$24</f>
        <v>96.964285714285708</v>
      </c>
      <c r="O201" s="4">
        <f>'Fuel Values'!C201*100</f>
        <v>418.82</v>
      </c>
      <c r="P201" s="18">
        <f>('LCFS Values'!$E$5-AB$4)/1000000*'LCFS Values'!B201*'LCFS Values'!$G$2*100</f>
        <v>56.919253051999995</v>
      </c>
      <c r="Q201" s="4">
        <f>'RIN Values'!D201</f>
        <v>313.48</v>
      </c>
      <c r="R201" s="4">
        <f>'Fixed Credits Value'!B201</f>
        <v>100</v>
      </c>
      <c r="S201" s="4">
        <f>'Fixed Credits Value'!C201</f>
        <v>16</v>
      </c>
      <c r="T201" s="4">
        <f t="shared" si="24"/>
        <v>905.219253052</v>
      </c>
      <c r="U201" s="4">
        <f>T201/'Feedstock Conversions'!B$4</f>
        <v>113.0111427031211</v>
      </c>
      <c r="W201" s="4">
        <f t="shared" si="25"/>
        <v>264.29999999999995</v>
      </c>
      <c r="X201" s="4">
        <f t="shared" si="26"/>
        <v>380.56425305200003</v>
      </c>
      <c r="AE201" s="4">
        <v>75.900000000000006</v>
      </c>
      <c r="AF201" s="4">
        <f>$AH201+'Rail Costs'!L201</f>
        <v>66.952407614781634</v>
      </c>
      <c r="AG201" s="4">
        <f>$AH201+'Rail Costs'!M201</f>
        <v>68.178611422172452</v>
      </c>
      <c r="AH201" s="4">
        <v>64.5</v>
      </c>
      <c r="AI201" s="4">
        <f>$AH201+'Rail Costs'!O201</f>
        <v>65.235722284434488</v>
      </c>
      <c r="AJ201" s="4">
        <v>68.5</v>
      </c>
      <c r="AM201" s="4">
        <f>$L201-(AE201*'Feedstock Conversions'!$B$24)-'Rail Costs'!Q201</f>
        <v>172.78661208471613</v>
      </c>
      <c r="AN201" s="4">
        <f>$L201-(AF201*'Feedstock Conversions'!$B$24)-'Rail Costs'!R201</f>
        <v>248.40359843590366</v>
      </c>
      <c r="AO201" s="4">
        <f>$L201-(AG201*'Feedstock Conversions'!$B$24)-'Rail Costs'!S201</f>
        <v>238.29303402304802</v>
      </c>
      <c r="AP201" s="4">
        <f>$L201-(AH201*'Feedstock Conversions'!$B$24)-'Rail Costs'!T201</f>
        <v>268.74439246163439</v>
      </c>
      <c r="AQ201" s="4">
        <f>$L201-(AI201*'Feedstock Conversions'!$B$24)-'Rail Costs'!U201</f>
        <v>262.72898142620619</v>
      </c>
      <c r="AR201" s="4">
        <f>$L201-(AJ201*'Feedstock Conversions'!$B$24)-'Rail Costs'!V201</f>
        <v>234.35327095396136</v>
      </c>
      <c r="AT201" s="4">
        <f>$T201-(AM201-'Feedstock Conversions'!$B$4)-'Rail Costs'!Q201</f>
        <v>736.28925305200005</v>
      </c>
      <c r="AU201" s="4">
        <f>$T201-(AN201-'Feedstock Conversions'!$B$4)-'Rail Costs'!R201</f>
        <v>661.12947701616577</v>
      </c>
      <c r="AV201" s="4">
        <f>$T201-(AO201-'Feedstock Conversions'!$B$4)-'Rail Costs'!S201</f>
        <v>671.42958899824862</v>
      </c>
      <c r="AW201" s="4">
        <f>$T201-(AP201-'Feedstock Conversions'!$B$4)-'Rail Costs'!T201</f>
        <v>640.52925305199994</v>
      </c>
      <c r="AX201" s="4">
        <f>$T201-(AQ201-'Feedstock Conversions'!$B$4)-'Rail Costs'!U201</f>
        <v>646.70932024124966</v>
      </c>
      <c r="AY201" s="4">
        <f>$T201-(AR201-'Feedstock Conversions'!$B$4)-'Rail Costs'!V201</f>
        <v>674.12925305199997</v>
      </c>
      <c r="BH201">
        <f t="shared" si="27"/>
        <v>44</v>
      </c>
      <c r="BI201">
        <f t="shared" si="28"/>
        <v>2022</v>
      </c>
      <c r="BJ201">
        <f t="shared" si="30"/>
        <v>10</v>
      </c>
    </row>
    <row r="202" spans="1:62" x14ac:dyDescent="0.2">
      <c r="A202" s="11">
        <v>44869</v>
      </c>
      <c r="B202" s="4">
        <v>65.900000000000006</v>
      </c>
      <c r="C202" s="18">
        <f>UCO!B202</f>
        <v>65.900000000000006</v>
      </c>
      <c r="E202" s="4">
        <f>UCO!C202*'Feedstock Conversions'!B$24</f>
        <v>553.56000000000006</v>
      </c>
      <c r="F202" s="4">
        <f>UCO!C202*'Feedstock Conversions'!B$4</f>
        <v>527.85900000000004</v>
      </c>
      <c r="H202" s="4">
        <f>'Fuel Values'!B202-UCO!I202-UCO!J202-UCO!K202</f>
        <v>366.23701663187001</v>
      </c>
      <c r="I202" s="18">
        <f>('LCFS Values'!$E$5-$AA$4)/1000000*'LCFS Values'!B202*'LCFS Values'!$G$2*100</f>
        <v>59.762983368129994</v>
      </c>
      <c r="J202" s="4">
        <f>'RIN Values'!C202</f>
        <v>283.5</v>
      </c>
      <c r="K202" s="4">
        <f>'Fixed Credits Value'!B202</f>
        <v>100</v>
      </c>
      <c r="L202" s="4">
        <f t="shared" si="29"/>
        <v>809.5</v>
      </c>
      <c r="M202" s="4">
        <f>L202/'Feedstock Conversions'!B$24</f>
        <v>96.36904761904762</v>
      </c>
      <c r="O202" s="4">
        <f>'Fuel Values'!C202*100</f>
        <v>386.39</v>
      </c>
      <c r="P202" s="18">
        <f>('LCFS Values'!$E$5-AB$4)/1000000*'LCFS Values'!B202*'LCFS Values'!$G$2*100</f>
        <v>55.995524833999987</v>
      </c>
      <c r="Q202" s="4">
        <f>'RIN Values'!D202</f>
        <v>321.3</v>
      </c>
      <c r="R202" s="4">
        <f>'Fixed Credits Value'!B202</f>
        <v>100</v>
      </c>
      <c r="S202" s="4">
        <f>'Fixed Credits Value'!C202</f>
        <v>16</v>
      </c>
      <c r="T202" s="4">
        <f t="shared" si="24"/>
        <v>879.68552483400003</v>
      </c>
      <c r="U202" s="4">
        <f>T202/'Feedstock Conversions'!B$4</f>
        <v>109.82341134007491</v>
      </c>
      <c r="W202" s="4">
        <f t="shared" si="25"/>
        <v>255.93999999999994</v>
      </c>
      <c r="X202" s="4">
        <f t="shared" si="26"/>
        <v>351.826524834</v>
      </c>
      <c r="AE202" s="4">
        <v>76.099999999999994</v>
      </c>
      <c r="AF202" s="4">
        <f>$AH202+'Rail Costs'!L202</f>
        <v>66.952407614781634</v>
      </c>
      <c r="AG202" s="4">
        <f>$AH202+'Rail Costs'!M202</f>
        <v>68.178611422172452</v>
      </c>
      <c r="AH202" s="4">
        <v>64.5</v>
      </c>
      <c r="AI202" s="4">
        <f>$AH202+'Rail Costs'!O202</f>
        <v>65.235722284434488</v>
      </c>
      <c r="AJ202" s="4">
        <v>69.7</v>
      </c>
      <c r="AM202" s="4">
        <f>$L202-(AE202*'Feedstock Conversions'!$B$24)-'Rail Costs'!Q202</f>
        <v>166.10661208471618</v>
      </c>
      <c r="AN202" s="4">
        <f>$L202-(AF202*'Feedstock Conversions'!$B$24)-'Rail Costs'!R202</f>
        <v>243.40359843590366</v>
      </c>
      <c r="AO202" s="4">
        <f>$L202-(AG202*'Feedstock Conversions'!$B$24)-'Rail Costs'!S202</f>
        <v>233.29303402304802</v>
      </c>
      <c r="AP202" s="4">
        <f>$L202-(AH202*'Feedstock Conversions'!$B$24)-'Rail Costs'!T202</f>
        <v>263.74439246163439</v>
      </c>
      <c r="AQ202" s="4">
        <f>$L202-(AI202*'Feedstock Conversions'!$B$24)-'Rail Costs'!U202</f>
        <v>257.72898142620619</v>
      </c>
      <c r="AR202" s="4">
        <f>$L202-(AJ202*'Feedstock Conversions'!$B$24)-'Rail Costs'!V202</f>
        <v>219.27327095396132</v>
      </c>
      <c r="AT202" s="4">
        <f>$T202-(AM202-'Feedstock Conversions'!$B$4)-'Rail Costs'!Q202</f>
        <v>717.43552483400003</v>
      </c>
      <c r="AU202" s="4">
        <f>$T202-(AN202-'Feedstock Conversions'!$B$4)-'Rail Costs'!R202</f>
        <v>640.5957487981658</v>
      </c>
      <c r="AV202" s="4">
        <f>$T202-(AO202-'Feedstock Conversions'!$B$4)-'Rail Costs'!S202</f>
        <v>650.89586078024865</v>
      </c>
      <c r="AW202" s="4">
        <f>$T202-(AP202-'Feedstock Conversions'!$B$4)-'Rail Costs'!T202</f>
        <v>619.99552483400009</v>
      </c>
      <c r="AX202" s="4">
        <f>$T202-(AQ202-'Feedstock Conversions'!$B$4)-'Rail Costs'!U202</f>
        <v>626.17559202324958</v>
      </c>
      <c r="AY202" s="4">
        <f>$T202-(AR202-'Feedstock Conversions'!$B$4)-'Rail Costs'!V202</f>
        <v>663.67552483400004</v>
      </c>
      <c r="BH202">
        <f t="shared" si="27"/>
        <v>45</v>
      </c>
      <c r="BI202">
        <f t="shared" si="28"/>
        <v>2022</v>
      </c>
      <c r="BJ202">
        <f t="shared" si="30"/>
        <v>11</v>
      </c>
    </row>
    <row r="203" spans="1:62" x14ac:dyDescent="0.2">
      <c r="A203" s="11">
        <v>44876</v>
      </c>
      <c r="B203" s="4">
        <v>66.7</v>
      </c>
      <c r="C203" s="18">
        <f>UCO!B203</f>
        <v>66.7</v>
      </c>
      <c r="E203" s="4">
        <f>UCO!C203*'Feedstock Conversions'!B$24</f>
        <v>560.28000000000009</v>
      </c>
      <c r="F203" s="4">
        <f>UCO!C203*'Feedstock Conversions'!B$4</f>
        <v>534.26700000000005</v>
      </c>
      <c r="H203" s="4">
        <f>'Fuel Values'!B203-UCO!I203-UCO!J203-UCO!K203</f>
        <v>360.28835238661998</v>
      </c>
      <c r="I203" s="18">
        <f>('LCFS Values'!$E$5-$AA$4)/1000000*'LCFS Values'!B203*'LCFS Values'!$G$2*100</f>
        <v>60.936647613380011</v>
      </c>
      <c r="J203" s="4">
        <f>'RIN Values'!C203</f>
        <v>286.27499999999998</v>
      </c>
      <c r="K203" s="4">
        <f>'Fixed Credits Value'!B203</f>
        <v>100</v>
      </c>
      <c r="L203" s="4">
        <f t="shared" si="29"/>
        <v>807.5</v>
      </c>
      <c r="M203" s="4">
        <f>L203/'Feedstock Conversions'!B$24</f>
        <v>96.13095238095238</v>
      </c>
      <c r="O203" s="4">
        <f>'Fuel Values'!C203*100</f>
        <v>367.66</v>
      </c>
      <c r="P203" s="18">
        <f>('LCFS Values'!$E$5-AB$4)/1000000*'LCFS Values'!B203*'LCFS Values'!$G$2*100</f>
        <v>57.095201283999998</v>
      </c>
      <c r="Q203" s="4">
        <f>'RIN Values'!D203</f>
        <v>324.44499999999999</v>
      </c>
      <c r="R203" s="4">
        <f>'Fixed Credits Value'!B203</f>
        <v>100</v>
      </c>
      <c r="S203" s="4">
        <f>'Fixed Credits Value'!C203</f>
        <v>16</v>
      </c>
      <c r="T203" s="4">
        <f t="shared" si="24"/>
        <v>865.20020128400006</v>
      </c>
      <c r="U203" s="4">
        <f>T203/'Feedstock Conversions'!B$4</f>
        <v>108.01500640249689</v>
      </c>
      <c r="W203" s="4">
        <f t="shared" si="25"/>
        <v>247.21999999999991</v>
      </c>
      <c r="X203" s="4">
        <f t="shared" si="26"/>
        <v>330.93320128400001</v>
      </c>
      <c r="AE203" s="4">
        <v>77.7</v>
      </c>
      <c r="AF203" s="4">
        <f>$AH203+'Rail Costs'!L203</f>
        <v>68.35240761478164</v>
      </c>
      <c r="AG203" s="4">
        <f>$AH203+'Rail Costs'!M203</f>
        <v>69.578611422172457</v>
      </c>
      <c r="AH203" s="4">
        <v>65.900000000000006</v>
      </c>
      <c r="AI203" s="4">
        <f>$AH203+'Rail Costs'!O203</f>
        <v>66.635722284434493</v>
      </c>
      <c r="AJ203" s="4">
        <v>70.8</v>
      </c>
      <c r="AM203" s="4">
        <f>$L203-(AE203*'Feedstock Conversions'!$B$24)-'Rail Costs'!Q203</f>
        <v>150.66661208471612</v>
      </c>
      <c r="AN203" s="4">
        <f>$L203-(AF203*'Feedstock Conversions'!$B$24)-'Rail Costs'!R203</f>
        <v>229.64359843590367</v>
      </c>
      <c r="AO203" s="4">
        <f>$L203-(AG203*'Feedstock Conversions'!$B$24)-'Rail Costs'!S203</f>
        <v>219.53303402304803</v>
      </c>
      <c r="AP203" s="4">
        <f>$L203-(AH203*'Feedstock Conversions'!$B$24)-'Rail Costs'!T203</f>
        <v>249.9843924616344</v>
      </c>
      <c r="AQ203" s="4">
        <f>$L203-(AI203*'Feedstock Conversions'!$B$24)-'Rail Costs'!U203</f>
        <v>243.96898142620606</v>
      </c>
      <c r="AR203" s="4">
        <f>$L203-(AJ203*'Feedstock Conversions'!$B$24)-'Rail Costs'!V203</f>
        <v>208.03327095396131</v>
      </c>
      <c r="AT203" s="4">
        <f>$T203-(AM203-'Feedstock Conversions'!$B$4)-'Rail Costs'!Q203</f>
        <v>718.39020128400011</v>
      </c>
      <c r="AU203" s="4">
        <f>$T203-(AN203-'Feedstock Conversions'!$B$4)-'Rail Costs'!R203</f>
        <v>639.87042524816582</v>
      </c>
      <c r="AV203" s="4">
        <f>$T203-(AO203-'Feedstock Conversions'!$B$4)-'Rail Costs'!S203</f>
        <v>650.17053723024867</v>
      </c>
      <c r="AW203" s="4">
        <f>$T203-(AP203-'Feedstock Conversions'!$B$4)-'Rail Costs'!T203</f>
        <v>619.27020128400011</v>
      </c>
      <c r="AX203" s="4">
        <f>$T203-(AQ203-'Feedstock Conversions'!$B$4)-'Rail Costs'!U203</f>
        <v>625.45026847324982</v>
      </c>
      <c r="AY203" s="4">
        <f>$T203-(AR203-'Feedstock Conversions'!$B$4)-'Rail Costs'!V203</f>
        <v>660.43020128400008</v>
      </c>
      <c r="BH203">
        <f t="shared" si="27"/>
        <v>46</v>
      </c>
      <c r="BI203">
        <f t="shared" si="28"/>
        <v>2022</v>
      </c>
      <c r="BJ203">
        <f t="shared" si="30"/>
        <v>11</v>
      </c>
    </row>
    <row r="204" spans="1:62" x14ac:dyDescent="0.2">
      <c r="A204" s="11">
        <v>44883</v>
      </c>
      <c r="B204" s="4">
        <v>67.5</v>
      </c>
      <c r="C204" s="18">
        <f>UCO!B204</f>
        <v>67.5</v>
      </c>
      <c r="E204" s="4">
        <f>UCO!C204*'Feedstock Conversions'!B$24</f>
        <v>567</v>
      </c>
      <c r="F204" s="4">
        <f>UCO!C204*'Feedstock Conversions'!B$4</f>
        <v>540.67499999999995</v>
      </c>
      <c r="H204" s="4">
        <f>'Fuel Values'!B204-UCO!I204-UCO!J204-UCO!K204</f>
        <v>362.99350541293995</v>
      </c>
      <c r="I204" s="18">
        <f>('LCFS Values'!$E$5-$AA$4)/1000000*'LCFS Values'!B204*'LCFS Values'!$G$2*100</f>
        <v>57.556494587059994</v>
      </c>
      <c r="J204" s="4">
        <f>'RIN Values'!C204</f>
        <v>286.35000000000002</v>
      </c>
      <c r="K204" s="4">
        <f>'Fixed Credits Value'!B204</f>
        <v>100</v>
      </c>
      <c r="L204" s="4">
        <f t="shared" si="29"/>
        <v>806.9</v>
      </c>
      <c r="M204" s="4">
        <f>L204/'Feedstock Conversions'!B$24</f>
        <v>96.059523809523796</v>
      </c>
      <c r="O204" s="4">
        <f>'Fuel Values'!C204*100</f>
        <v>357.84</v>
      </c>
      <c r="P204" s="18">
        <f>('LCFS Values'!$E$5-AB$4)/1000000*'LCFS Values'!B204*'LCFS Values'!$G$2*100</f>
        <v>53.92813310799999</v>
      </c>
      <c r="Q204" s="4">
        <f>'RIN Values'!D204</f>
        <v>324.53000000000003</v>
      </c>
      <c r="R204" s="4">
        <f>'Fixed Credits Value'!B204</f>
        <v>100</v>
      </c>
      <c r="S204" s="4">
        <f>'Fixed Credits Value'!C204</f>
        <v>16</v>
      </c>
      <c r="T204" s="4">
        <f t="shared" si="24"/>
        <v>852.298133108</v>
      </c>
      <c r="U204" s="4">
        <f>T204/'Feedstock Conversions'!B$4</f>
        <v>106.40426131186018</v>
      </c>
      <c r="W204" s="4">
        <f t="shared" si="25"/>
        <v>239.89999999999998</v>
      </c>
      <c r="X204" s="4">
        <f t="shared" si="26"/>
        <v>311.62313310800005</v>
      </c>
      <c r="AE204" s="4">
        <v>78.7</v>
      </c>
      <c r="AF204" s="4">
        <f>$AH204+'Rail Costs'!L204</f>
        <v>70.452407614781634</v>
      </c>
      <c r="AG204" s="4">
        <f>$AH204+'Rail Costs'!M204</f>
        <v>71.678611422172452</v>
      </c>
      <c r="AH204" s="4">
        <v>68</v>
      </c>
      <c r="AI204" s="4">
        <f>$AH204+'Rail Costs'!O204</f>
        <v>68.735722284434488</v>
      </c>
      <c r="AJ204" s="4">
        <v>71.8</v>
      </c>
      <c r="AM204" s="4">
        <f>$L204-(AE204*'Feedstock Conversions'!$B$24)-'Rail Costs'!Q204</f>
        <v>141.66661208471612</v>
      </c>
      <c r="AN204" s="4">
        <f>$L204-(AF204*'Feedstock Conversions'!$B$24)-'Rail Costs'!R204</f>
        <v>211.40359843590366</v>
      </c>
      <c r="AO204" s="4">
        <f>$L204-(AG204*'Feedstock Conversions'!$B$24)-'Rail Costs'!S204</f>
        <v>201.29303402304802</v>
      </c>
      <c r="AP204" s="4">
        <f>$L204-(AH204*'Feedstock Conversions'!$B$24)-'Rail Costs'!T204</f>
        <v>231.74439246163439</v>
      </c>
      <c r="AQ204" s="4">
        <f>$L204-(AI204*'Feedstock Conversions'!$B$24)-'Rail Costs'!U204</f>
        <v>225.72898142620605</v>
      </c>
      <c r="AR204" s="4">
        <f>$L204-(AJ204*'Feedstock Conversions'!$B$24)-'Rail Costs'!V204</f>
        <v>199.03327095396131</v>
      </c>
      <c r="AT204" s="4">
        <f>$T204-(AM204-'Feedstock Conversions'!$B$4)-'Rail Costs'!Q204</f>
        <v>714.48813310800006</v>
      </c>
      <c r="AU204" s="4">
        <f>$T204-(AN204-'Feedstock Conversions'!$B$4)-'Rail Costs'!R204</f>
        <v>645.20835707216577</v>
      </c>
      <c r="AV204" s="4">
        <f>$T204-(AO204-'Feedstock Conversions'!$B$4)-'Rail Costs'!S204</f>
        <v>655.50846905424862</v>
      </c>
      <c r="AW204" s="4">
        <f>$T204-(AP204-'Feedstock Conversions'!$B$4)-'Rail Costs'!T204</f>
        <v>624.60813310800006</v>
      </c>
      <c r="AX204" s="4">
        <f>$T204-(AQ204-'Feedstock Conversions'!$B$4)-'Rail Costs'!U204</f>
        <v>630.78820029724977</v>
      </c>
      <c r="AY204" s="4">
        <f>$T204-(AR204-'Feedstock Conversions'!$B$4)-'Rail Costs'!V204</f>
        <v>656.52813310800002</v>
      </c>
      <c r="BH204">
        <f t="shared" si="27"/>
        <v>47</v>
      </c>
      <c r="BI204">
        <f t="shared" si="28"/>
        <v>2022</v>
      </c>
      <c r="BJ204">
        <f t="shared" si="30"/>
        <v>11</v>
      </c>
    </row>
    <row r="205" spans="1:62" x14ac:dyDescent="0.2">
      <c r="A205" s="11">
        <v>44890</v>
      </c>
      <c r="B205" s="4">
        <v>67.5</v>
      </c>
      <c r="C205" s="18">
        <f>UCO!B205</f>
        <v>67.5</v>
      </c>
      <c r="E205" s="4">
        <f>UCO!C205*'Feedstock Conversions'!B$24</f>
        <v>567</v>
      </c>
      <c r="F205" s="4">
        <f>UCO!C205*'Feedstock Conversions'!B$4</f>
        <v>540.67499999999995</v>
      </c>
      <c r="H205" s="4">
        <f>'Fuel Values'!B205-UCO!I205-UCO!J205-UCO!K205</f>
        <v>351.65008773750003</v>
      </c>
      <c r="I205" s="18">
        <f>('LCFS Values'!$E$5-$AA$4)/1000000*'LCFS Values'!B205*'LCFS Values'!$G$2*100</f>
        <v>58.683212262499993</v>
      </c>
      <c r="J205" s="4">
        <f>'RIN Values'!C205</f>
        <v>289.5</v>
      </c>
      <c r="K205" s="4">
        <f>'Fixed Credits Value'!B205</f>
        <v>100</v>
      </c>
      <c r="L205" s="4">
        <f t="shared" si="29"/>
        <v>799.83330000000001</v>
      </c>
      <c r="M205" s="4">
        <f>L205/'Feedstock Conversions'!B$24</f>
        <v>95.218249999999998</v>
      </c>
      <c r="O205" s="4">
        <f>'Fuel Values'!C205*100</f>
        <v>341.53</v>
      </c>
      <c r="P205" s="18">
        <f>('LCFS Values'!$E$5-AB$4)/1000000*'LCFS Values'!B205*'LCFS Values'!$G$2*100</f>
        <v>54.983822500000002</v>
      </c>
      <c r="Q205" s="4">
        <f>'RIN Values'!D205</f>
        <v>328.09999999999997</v>
      </c>
      <c r="R205" s="4">
        <f>'Fixed Credits Value'!B205</f>
        <v>100</v>
      </c>
      <c r="S205" s="4">
        <f>'Fixed Credits Value'!C205</f>
        <v>16</v>
      </c>
      <c r="T205" s="4">
        <f t="shared" si="24"/>
        <v>840.61382249999997</v>
      </c>
      <c r="U205" s="4">
        <f>T205/'Feedstock Conversions'!B$4</f>
        <v>104.94554588014981</v>
      </c>
      <c r="W205" s="4">
        <f t="shared" si="25"/>
        <v>232.83330000000001</v>
      </c>
      <c r="X205" s="4">
        <f t="shared" si="26"/>
        <v>299.93882250000001</v>
      </c>
      <c r="AE205" s="4">
        <v>78</v>
      </c>
      <c r="AF205" s="4">
        <f>$AH205+'Rail Costs'!L205</f>
        <v>70.452407614781634</v>
      </c>
      <c r="AG205" s="4">
        <f>$AH205+'Rail Costs'!M205</f>
        <v>71.678611422172452</v>
      </c>
      <c r="AH205" s="4">
        <v>68</v>
      </c>
      <c r="AI205" s="4">
        <f>$AH205+'Rail Costs'!O205</f>
        <v>68.735722284434488</v>
      </c>
      <c r="AJ205" s="4">
        <v>72</v>
      </c>
      <c r="AM205" s="4">
        <f>$L205-(AE205*'Feedstock Conversions'!$B$24)-'Rail Costs'!Q205</f>
        <v>140.47991208471615</v>
      </c>
      <c r="AN205" s="4">
        <f>$L205-(AF205*'Feedstock Conversions'!$B$24)-'Rail Costs'!R205</f>
        <v>204.33689843590369</v>
      </c>
      <c r="AO205" s="4">
        <f>$L205-(AG205*'Feedstock Conversions'!$B$24)-'Rail Costs'!S205</f>
        <v>194.22633402304805</v>
      </c>
      <c r="AP205" s="4">
        <f>$L205-(AH205*'Feedstock Conversions'!$B$24)-'Rail Costs'!T205</f>
        <v>224.67769246163442</v>
      </c>
      <c r="AQ205" s="4">
        <f>$L205-(AI205*'Feedstock Conversions'!$B$24)-'Rail Costs'!U205</f>
        <v>218.66228142620608</v>
      </c>
      <c r="AR205" s="4">
        <f>$L205-(AJ205*'Feedstock Conversions'!$B$24)-'Rail Costs'!V205</f>
        <v>190.28657095396127</v>
      </c>
      <c r="AT205" s="4">
        <f>$T205-(AM205-'Feedstock Conversions'!$B$4)-'Rail Costs'!Q205</f>
        <v>703.9905225</v>
      </c>
      <c r="AU205" s="4">
        <f>$T205-(AN205-'Feedstock Conversions'!$B$4)-'Rail Costs'!R205</f>
        <v>640.5907464641657</v>
      </c>
      <c r="AV205" s="4">
        <f>$T205-(AO205-'Feedstock Conversions'!$B$4)-'Rail Costs'!S205</f>
        <v>650.89085844624856</v>
      </c>
      <c r="AW205" s="4">
        <f>$T205-(AP205-'Feedstock Conversions'!$B$4)-'Rail Costs'!T205</f>
        <v>619.99052249999988</v>
      </c>
      <c r="AX205" s="4">
        <f>$T205-(AQ205-'Feedstock Conversions'!$B$4)-'Rail Costs'!U205</f>
        <v>626.17058968924971</v>
      </c>
      <c r="AY205" s="4">
        <f>$T205-(AR205-'Feedstock Conversions'!$B$4)-'Rail Costs'!V205</f>
        <v>653.59052250000002</v>
      </c>
      <c r="BH205">
        <f t="shared" si="27"/>
        <v>48</v>
      </c>
      <c r="BI205">
        <f t="shared" si="28"/>
        <v>2022</v>
      </c>
      <c r="BJ205">
        <f t="shared" si="30"/>
        <v>11</v>
      </c>
    </row>
    <row r="206" spans="1:62" x14ac:dyDescent="0.2">
      <c r="A206" s="11">
        <v>44897</v>
      </c>
      <c r="B206" s="4">
        <v>67.5</v>
      </c>
      <c r="C206" s="18">
        <f>UCO!B206</f>
        <v>67.5</v>
      </c>
      <c r="E206" s="4">
        <f>UCO!C206*'Feedstock Conversions'!B$24</f>
        <v>567</v>
      </c>
      <c r="F206" s="4">
        <f>UCO!C206*'Feedstock Conversions'!B$4</f>
        <v>540.67499999999995</v>
      </c>
      <c r="H206" s="4">
        <f>'Fuel Values'!B206-UCO!I206-UCO!J206-UCO!K206</f>
        <v>353.39560436396005</v>
      </c>
      <c r="I206" s="18">
        <f>('LCFS Values'!$E$5-$AA$4)/1000000*'LCFS Values'!B206*'LCFS Values'!$G$2*100</f>
        <v>60.27939563604</v>
      </c>
      <c r="J206" s="4">
        <f>'RIN Values'!C206</f>
        <v>280.42499999999995</v>
      </c>
      <c r="K206" s="4">
        <f>'Fixed Credits Value'!B206</f>
        <v>100</v>
      </c>
      <c r="L206" s="4">
        <f t="shared" si="29"/>
        <v>794.1</v>
      </c>
      <c r="M206" s="4">
        <f>L206/'Feedstock Conversions'!B$24</f>
        <v>94.535714285714278</v>
      </c>
      <c r="O206" s="4">
        <f>'Fuel Values'!C206*100</f>
        <v>326.99</v>
      </c>
      <c r="P206" s="18">
        <f>('LCFS Values'!$E$5-AB$4)/1000000*'LCFS Values'!B206*'LCFS Values'!$G$2*100</f>
        <v>56.479382472000005</v>
      </c>
      <c r="Q206" s="4">
        <f>'RIN Values'!D206</f>
        <v>317.815</v>
      </c>
      <c r="R206" s="4">
        <f>'Fixed Credits Value'!B206</f>
        <v>100</v>
      </c>
      <c r="S206" s="4">
        <f>'Fixed Credits Value'!C206</f>
        <v>16</v>
      </c>
      <c r="T206" s="4">
        <f t="shared" si="24"/>
        <v>817.28438247200006</v>
      </c>
      <c r="U206" s="4">
        <f>T206/'Feedstock Conversions'!B$4</f>
        <v>102.03300655081149</v>
      </c>
      <c r="W206" s="4">
        <f t="shared" si="25"/>
        <v>227.10000000000002</v>
      </c>
      <c r="X206" s="4">
        <f t="shared" si="26"/>
        <v>276.60938247200011</v>
      </c>
      <c r="AE206" s="4">
        <v>76.7</v>
      </c>
      <c r="AF206" s="4">
        <f>$AH206+'Rail Costs'!L206</f>
        <v>70.152407614781637</v>
      </c>
      <c r="AG206" s="4">
        <f>$AH206+'Rail Costs'!M206</f>
        <v>71.378611422172455</v>
      </c>
      <c r="AH206" s="4">
        <v>67.7</v>
      </c>
      <c r="AI206" s="4">
        <f>$AH206+'Rail Costs'!O206</f>
        <v>68.43572228443449</v>
      </c>
      <c r="AJ206" s="4">
        <v>76</v>
      </c>
      <c r="AM206" s="4">
        <f>$L206-(AE206*'Feedstock Conversions'!$B$24)-'Rail Costs'!Q206</f>
        <v>145.66661208471612</v>
      </c>
      <c r="AN206" s="4">
        <f>$L206-(AF206*'Feedstock Conversions'!$B$24)-'Rail Costs'!R206</f>
        <v>201.12359843590369</v>
      </c>
      <c r="AO206" s="4">
        <f>$L206-(AG206*'Feedstock Conversions'!$B$24)-'Rail Costs'!S206</f>
        <v>191.01303402304805</v>
      </c>
      <c r="AP206" s="4">
        <f>$L206-(AH206*'Feedstock Conversions'!$B$24)-'Rail Costs'!T206</f>
        <v>221.46439246163442</v>
      </c>
      <c r="AQ206" s="4">
        <f>$L206-(AI206*'Feedstock Conversions'!$B$24)-'Rail Costs'!U206</f>
        <v>215.44898142620607</v>
      </c>
      <c r="AR206" s="4">
        <f>$L206-(AJ206*'Feedstock Conversions'!$B$24)-'Rail Costs'!V206</f>
        <v>150.95327095396138</v>
      </c>
      <c r="AT206" s="4">
        <f>$T206-(AM206-'Feedstock Conversions'!$B$4)-'Rail Costs'!Q206</f>
        <v>675.47438247200012</v>
      </c>
      <c r="AU206" s="4">
        <f>$T206-(AN206-'Feedstock Conversions'!$B$4)-'Rail Costs'!R206</f>
        <v>620.4746064361658</v>
      </c>
      <c r="AV206" s="4">
        <f>$T206-(AO206-'Feedstock Conversions'!$B$4)-'Rail Costs'!S206</f>
        <v>630.77471841824865</v>
      </c>
      <c r="AW206" s="4">
        <f>$T206-(AP206-'Feedstock Conversions'!$B$4)-'Rail Costs'!T206</f>
        <v>599.87438247200009</v>
      </c>
      <c r="AX206" s="4">
        <f>$T206-(AQ206-'Feedstock Conversions'!$B$4)-'Rail Costs'!U206</f>
        <v>606.05444966124981</v>
      </c>
      <c r="AY206" s="4">
        <f>$T206-(AR206-'Feedstock Conversions'!$B$4)-'Rail Costs'!V206</f>
        <v>669.59438247200001</v>
      </c>
      <c r="BH206">
        <f t="shared" si="27"/>
        <v>49</v>
      </c>
      <c r="BI206">
        <f t="shared" si="28"/>
        <v>2022</v>
      </c>
      <c r="BJ206">
        <f t="shared" si="30"/>
        <v>12</v>
      </c>
    </row>
    <row r="207" spans="1:62" x14ac:dyDescent="0.2">
      <c r="A207" s="11">
        <v>44904</v>
      </c>
      <c r="B207" s="4">
        <v>67.5</v>
      </c>
      <c r="C207" s="18">
        <f>UCO!B207</f>
        <v>67.5</v>
      </c>
      <c r="E207" s="4">
        <f>UCO!C207*'Feedstock Conversions'!B$24</f>
        <v>567</v>
      </c>
      <c r="F207" s="4">
        <f>UCO!C207*'Feedstock Conversions'!B$4</f>
        <v>540.67499999999995</v>
      </c>
      <c r="H207" s="4">
        <f>'Fuel Values'!B207-UCO!I207-UCO!J207-UCO!K207</f>
        <v>367.88167296775998</v>
      </c>
      <c r="I207" s="18">
        <f>('LCFS Values'!$E$5-$AA$4)/1000000*'LCFS Values'!B207*'LCFS Values'!$G$2*100</f>
        <v>61.218327032240005</v>
      </c>
      <c r="J207" s="4">
        <f>'RIN Values'!C207</f>
        <v>252.89999999999998</v>
      </c>
      <c r="K207" s="4">
        <f>'Fixed Credits Value'!B207</f>
        <v>100</v>
      </c>
      <c r="L207" s="4">
        <f t="shared" si="29"/>
        <v>782</v>
      </c>
      <c r="M207" s="4">
        <f>L207/'Feedstock Conversions'!B$24</f>
        <v>93.095238095238088</v>
      </c>
      <c r="O207" s="4">
        <f>'Fuel Values'!C207*100</f>
        <v>288.39</v>
      </c>
      <c r="P207" s="18">
        <f>('LCFS Values'!$E$5-AB$4)/1000000*'LCFS Values'!B207*'LCFS Values'!$G$2*100</f>
        <v>57.359123631999999</v>
      </c>
      <c r="Q207" s="4">
        <f>'RIN Values'!D207</f>
        <v>286.62</v>
      </c>
      <c r="R207" s="4">
        <f>'Fixed Credits Value'!B207</f>
        <v>100</v>
      </c>
      <c r="S207" s="4">
        <f>'Fixed Credits Value'!C207</f>
        <v>16</v>
      </c>
      <c r="T207" s="4">
        <f t="shared" si="24"/>
        <v>748.36912363199997</v>
      </c>
      <c r="U207" s="4">
        <f>T207/'Feedstock Conversions'!B$4</f>
        <v>93.429353761797756</v>
      </c>
      <c r="W207" s="4">
        <f t="shared" si="25"/>
        <v>215</v>
      </c>
      <c r="X207" s="4">
        <f t="shared" si="26"/>
        <v>207.69412363200001</v>
      </c>
      <c r="AE207" s="4">
        <v>71.95</v>
      </c>
      <c r="AF207" s="4">
        <f>$AH207+'Rail Costs'!L207</f>
        <v>67.552407614781629</v>
      </c>
      <c r="AG207" s="4">
        <f>$AH207+'Rail Costs'!M207</f>
        <v>68.778611422172446</v>
      </c>
      <c r="AH207" s="4">
        <v>65.099999999999994</v>
      </c>
      <c r="AI207" s="4">
        <f>$AH207+'Rail Costs'!O207</f>
        <v>65.835722284434482</v>
      </c>
      <c r="AJ207" s="4">
        <v>75.2</v>
      </c>
      <c r="AM207" s="4">
        <f>$L207-(AE207*'Feedstock Conversions'!$B$24)-'Rail Costs'!Q207</f>
        <v>173.46661208471619</v>
      </c>
      <c r="AN207" s="4">
        <f>$L207-(AF207*'Feedstock Conversions'!$B$24)-'Rail Costs'!R207</f>
        <v>210.8635984359037</v>
      </c>
      <c r="AO207" s="4">
        <f>$L207-(AG207*'Feedstock Conversions'!$B$24)-'Rail Costs'!S207</f>
        <v>200.75303402304806</v>
      </c>
      <c r="AP207" s="4">
        <f>$L207-(AH207*'Feedstock Conversions'!$B$24)-'Rail Costs'!T207</f>
        <v>231.20439246163443</v>
      </c>
      <c r="AQ207" s="4">
        <f>$L207-(AI207*'Feedstock Conversions'!$B$24)-'Rail Costs'!U207</f>
        <v>225.1889814262062</v>
      </c>
      <c r="AR207" s="4">
        <f>$L207-(AJ207*'Feedstock Conversions'!$B$24)-'Rail Costs'!V207</f>
        <v>145.57327095396127</v>
      </c>
      <c r="AT207" s="4">
        <f>$T207-(AM207-'Feedstock Conversions'!$B$4)-'Rail Costs'!Q207</f>
        <v>578.75912363199996</v>
      </c>
      <c r="AU207" s="4">
        <f>$T207-(AN207-'Feedstock Conversions'!$B$4)-'Rail Costs'!R207</f>
        <v>541.8193475961657</v>
      </c>
      <c r="AV207" s="4">
        <f>$T207-(AO207-'Feedstock Conversions'!$B$4)-'Rail Costs'!S207</f>
        <v>552.11945957824855</v>
      </c>
      <c r="AW207" s="4">
        <f>$T207-(AP207-'Feedstock Conversions'!$B$4)-'Rail Costs'!T207</f>
        <v>521.21912363199988</v>
      </c>
      <c r="AX207" s="4">
        <f>$T207-(AQ207-'Feedstock Conversions'!$B$4)-'Rail Costs'!U207</f>
        <v>527.39919082124959</v>
      </c>
      <c r="AY207" s="4">
        <f>$T207-(AR207-'Feedstock Conversions'!$B$4)-'Rail Costs'!V207</f>
        <v>606.05912363200002</v>
      </c>
      <c r="BH207">
        <f t="shared" si="27"/>
        <v>50</v>
      </c>
      <c r="BI207">
        <f t="shared" si="28"/>
        <v>2022</v>
      </c>
      <c r="BJ207">
        <f t="shared" si="30"/>
        <v>12</v>
      </c>
    </row>
    <row r="208" spans="1:62" x14ac:dyDescent="0.2">
      <c r="A208" s="11">
        <v>44911</v>
      </c>
      <c r="B208" s="4">
        <v>67.099999999999994</v>
      </c>
      <c r="C208" s="18">
        <f>UCO!B208</f>
        <v>67.099999999999994</v>
      </c>
      <c r="E208" s="4">
        <f>UCO!C208*'Feedstock Conversions'!B$24</f>
        <v>563.64</v>
      </c>
      <c r="F208" s="4">
        <f>UCO!C208*'Feedstock Conversions'!B$4</f>
        <v>537.47099999999989</v>
      </c>
      <c r="H208" s="4">
        <f>'Fuel Values'!B208-UCO!I208-UCO!J208-UCO!K208</f>
        <v>352.72384843194004</v>
      </c>
      <c r="I208" s="18">
        <f>('LCFS Values'!$E$5-$AA$4)/1000000*'LCFS Values'!B208*'LCFS Values'!$G$2*100</f>
        <v>62.251151568060003</v>
      </c>
      <c r="J208" s="4">
        <f>'RIN Values'!C208</f>
        <v>260.02499999999998</v>
      </c>
      <c r="K208" s="4">
        <f>'Fixed Credits Value'!B208</f>
        <v>100</v>
      </c>
      <c r="L208" s="4">
        <f t="shared" si="29"/>
        <v>775</v>
      </c>
      <c r="M208" s="4">
        <f>L208/'Feedstock Conversions'!B$24</f>
        <v>92.261904761904759</v>
      </c>
      <c r="O208" s="4">
        <f>'Fuel Values'!C208*100</f>
        <v>301.82000000000005</v>
      </c>
      <c r="P208" s="18">
        <f>('LCFS Values'!$E$5-AB$4)/1000000*'LCFS Values'!B208*'LCFS Values'!$G$2*100</f>
        <v>58.326838907999999</v>
      </c>
      <c r="Q208" s="4">
        <f>'RIN Values'!D208</f>
        <v>294.69499999999999</v>
      </c>
      <c r="R208" s="4">
        <f>'Fixed Credits Value'!B208</f>
        <v>100</v>
      </c>
      <c r="S208" s="4">
        <f>'Fixed Credits Value'!C208</f>
        <v>16</v>
      </c>
      <c r="T208" s="4">
        <f t="shared" si="24"/>
        <v>770.841838908</v>
      </c>
      <c r="U208" s="4">
        <f>T208/'Feedstock Conversions'!B$4</f>
        <v>96.234936193258434</v>
      </c>
      <c r="W208" s="4">
        <f t="shared" si="25"/>
        <v>211.36</v>
      </c>
      <c r="X208" s="4">
        <f t="shared" si="26"/>
        <v>233.37083890800011</v>
      </c>
      <c r="AE208" s="4">
        <v>70.3</v>
      </c>
      <c r="AF208" s="4">
        <f>$AH208+'Rail Costs'!L208</f>
        <v>63.952407614781634</v>
      </c>
      <c r="AG208" s="4">
        <f>$AH208+'Rail Costs'!M208</f>
        <v>65.178611422172452</v>
      </c>
      <c r="AH208" s="4">
        <v>61.5</v>
      </c>
      <c r="AI208" s="4">
        <f>$AH208+'Rail Costs'!O208</f>
        <v>62.235722284434488</v>
      </c>
      <c r="AJ208" s="4">
        <v>69.7</v>
      </c>
      <c r="AM208" s="4">
        <f>$L208-(AE208*'Feedstock Conversions'!$B$24)-'Rail Costs'!Q208</f>
        <v>180.3266120847162</v>
      </c>
      <c r="AN208" s="4">
        <f>$L208-(AF208*'Feedstock Conversions'!$B$24)-'Rail Costs'!R208</f>
        <v>234.10359843590371</v>
      </c>
      <c r="AO208" s="4">
        <f>$L208-(AG208*'Feedstock Conversions'!$B$24)-'Rail Costs'!S208</f>
        <v>223.99303402304807</v>
      </c>
      <c r="AP208" s="4">
        <f>$L208-(AH208*'Feedstock Conversions'!$B$24)-'Rail Costs'!T208</f>
        <v>254.44439246163444</v>
      </c>
      <c r="AQ208" s="4">
        <f>$L208-(AI208*'Feedstock Conversions'!$B$24)-'Rail Costs'!U208</f>
        <v>248.42898142620609</v>
      </c>
      <c r="AR208" s="4">
        <f>$L208-(AJ208*'Feedstock Conversions'!$B$24)-'Rail Costs'!V208</f>
        <v>184.77327095396132</v>
      </c>
      <c r="AT208" s="4">
        <f>$T208-(AM208-'Feedstock Conversions'!$B$4)-'Rail Costs'!Q208</f>
        <v>594.37183890799997</v>
      </c>
      <c r="AU208" s="4">
        <f>$T208-(AN208-'Feedstock Conversions'!$B$4)-'Rail Costs'!R208</f>
        <v>541.05206287216572</v>
      </c>
      <c r="AV208" s="4">
        <f>$T208-(AO208-'Feedstock Conversions'!$B$4)-'Rail Costs'!S208</f>
        <v>551.35217485424857</v>
      </c>
      <c r="AW208" s="4">
        <f>$T208-(AP208-'Feedstock Conversions'!$B$4)-'Rail Costs'!T208</f>
        <v>520.45183890800001</v>
      </c>
      <c r="AX208" s="4">
        <f>$T208-(AQ208-'Feedstock Conversions'!$B$4)-'Rail Costs'!U208</f>
        <v>526.63190609724973</v>
      </c>
      <c r="AY208" s="4">
        <f>$T208-(AR208-'Feedstock Conversions'!$B$4)-'Rail Costs'!V208</f>
        <v>589.33183890800001</v>
      </c>
      <c r="BH208">
        <f t="shared" si="27"/>
        <v>51</v>
      </c>
      <c r="BI208">
        <f t="shared" si="28"/>
        <v>2022</v>
      </c>
      <c r="BJ208">
        <f t="shared" si="30"/>
        <v>12</v>
      </c>
    </row>
    <row r="209" spans="1:62" x14ac:dyDescent="0.2">
      <c r="A209" s="11">
        <v>44918</v>
      </c>
      <c r="B209" s="4">
        <v>65.5</v>
      </c>
      <c r="C209" s="18">
        <f>UCO!B209</f>
        <v>65.5</v>
      </c>
      <c r="E209" s="4">
        <f>UCO!C209*'Feedstock Conversions'!B$24</f>
        <v>550.20000000000005</v>
      </c>
      <c r="F209" s="4">
        <f>UCO!C209*'Feedstock Conversions'!B$4</f>
        <v>524.65499999999997</v>
      </c>
      <c r="H209" s="4">
        <f>'Fuel Values'!B209-UCO!I209-UCO!J209-UCO!K209</f>
        <v>333.35151994144007</v>
      </c>
      <c r="I209" s="18">
        <f>('LCFS Values'!$E$5-$AA$4)/1000000*'LCFS Values'!B209*'LCFS Values'!$G$2*100</f>
        <v>64.59848005856</v>
      </c>
      <c r="J209" s="4">
        <f>'RIN Values'!C209</f>
        <v>262.04999999999995</v>
      </c>
      <c r="K209" s="4">
        <f>'Fixed Credits Value'!B209</f>
        <v>100</v>
      </c>
      <c r="L209" s="4">
        <f t="shared" si="29"/>
        <v>760</v>
      </c>
      <c r="M209" s="4">
        <f>L209/'Feedstock Conversions'!B$24</f>
        <v>90.476190476190467</v>
      </c>
      <c r="O209" s="4">
        <f>'Fuel Values'!C209*100</f>
        <v>278.69</v>
      </c>
      <c r="P209" s="18">
        <f>('LCFS Values'!$E$5-AB$4)/1000000*'LCFS Values'!B209*'LCFS Values'!$G$2*100</f>
        <v>60.526191807999993</v>
      </c>
      <c r="Q209" s="4">
        <f>'RIN Values'!D209</f>
        <v>296.98999999999995</v>
      </c>
      <c r="R209" s="4">
        <f>'Fixed Credits Value'!B209</f>
        <v>100</v>
      </c>
      <c r="S209" s="4">
        <f>'Fixed Credits Value'!C209</f>
        <v>16</v>
      </c>
      <c r="T209" s="4">
        <f t="shared" si="24"/>
        <v>752.20619180799986</v>
      </c>
      <c r="U209" s="4">
        <f>T209/'Feedstock Conversions'!B$4</f>
        <v>93.908388490386997</v>
      </c>
      <c r="W209" s="4">
        <f t="shared" si="25"/>
        <v>209.79999999999995</v>
      </c>
      <c r="X209" s="4">
        <f t="shared" si="26"/>
        <v>227.55119180799988</v>
      </c>
      <c r="AE209" s="4">
        <v>70.5</v>
      </c>
      <c r="AF209" s="4">
        <f>$AH209+'Rail Costs'!L209</f>
        <v>63.952407614781634</v>
      </c>
      <c r="AG209" s="4">
        <f>$AH209+'Rail Costs'!M209</f>
        <v>65.178611422172452</v>
      </c>
      <c r="AH209" s="4">
        <v>61.5</v>
      </c>
      <c r="AI209" s="4">
        <f>$AH209+'Rail Costs'!O209</f>
        <v>62.235722284434488</v>
      </c>
      <c r="AJ209" s="4">
        <v>70.5</v>
      </c>
      <c r="AM209" s="4">
        <f>$L209-(AE209*'Feedstock Conversions'!$B$24)-'Rail Costs'!Q209</f>
        <v>163.64661208471614</v>
      </c>
      <c r="AN209" s="4">
        <f>$L209-(AF209*'Feedstock Conversions'!$B$24)-'Rail Costs'!R209</f>
        <v>219.10359843590371</v>
      </c>
      <c r="AO209" s="4">
        <f>$L209-(AG209*'Feedstock Conversions'!$B$24)-'Rail Costs'!S209</f>
        <v>208.99303402304807</v>
      </c>
      <c r="AP209" s="4">
        <f>$L209-(AH209*'Feedstock Conversions'!$B$24)-'Rail Costs'!T209</f>
        <v>239.44439246163444</v>
      </c>
      <c r="AQ209" s="4">
        <f>$L209-(AI209*'Feedstock Conversions'!$B$24)-'Rail Costs'!U209</f>
        <v>233.42898142620609</v>
      </c>
      <c r="AR209" s="4">
        <f>$L209-(AJ209*'Feedstock Conversions'!$B$24)-'Rail Costs'!V209</f>
        <v>163.05327095396129</v>
      </c>
      <c r="AT209" s="4">
        <f>$T209-(AM209-'Feedstock Conversions'!$B$4)-'Rail Costs'!Q209</f>
        <v>592.41619180799989</v>
      </c>
      <c r="AU209" s="4">
        <f>$T209-(AN209-'Feedstock Conversions'!$B$4)-'Rail Costs'!R209</f>
        <v>537.41641577216558</v>
      </c>
      <c r="AV209" s="4">
        <f>$T209-(AO209-'Feedstock Conversions'!$B$4)-'Rail Costs'!S209</f>
        <v>547.71652775424843</v>
      </c>
      <c r="AW209" s="4">
        <f>$T209-(AP209-'Feedstock Conversions'!$B$4)-'Rail Costs'!T209</f>
        <v>516.81619180799987</v>
      </c>
      <c r="AX209" s="4">
        <f>$T209-(AQ209-'Feedstock Conversions'!$B$4)-'Rail Costs'!U209</f>
        <v>522.99625899724958</v>
      </c>
      <c r="AY209" s="4">
        <f>$T209-(AR209-'Feedstock Conversions'!$B$4)-'Rail Costs'!V209</f>
        <v>592.41619180799989</v>
      </c>
      <c r="BH209">
        <f t="shared" si="27"/>
        <v>52</v>
      </c>
      <c r="BI209">
        <f t="shared" si="28"/>
        <v>2022</v>
      </c>
      <c r="BJ209">
        <f t="shared" si="30"/>
        <v>12</v>
      </c>
    </row>
    <row r="210" spans="1:62" x14ac:dyDescent="0.2">
      <c r="A210" s="11">
        <v>44925</v>
      </c>
      <c r="B210" s="4">
        <v>65</v>
      </c>
      <c r="C210" s="18">
        <f>UCO!B210</f>
        <v>65</v>
      </c>
      <c r="E210" s="4">
        <f>UCO!C210*'Feedstock Conversions'!B$24</f>
        <v>546</v>
      </c>
      <c r="F210" s="4">
        <f>UCO!C210*'Feedstock Conversions'!B$4</f>
        <v>520.65</v>
      </c>
      <c r="H210" s="4">
        <f>'Fuel Values'!B210-UCO!I210-UCO!J210-UCO!K210</f>
        <v>323.29985008672497</v>
      </c>
      <c r="I210" s="18">
        <f>('LCFS Values'!$E$5-$AA$4)/1000000*'LCFS Values'!B210*'LCFS Values'!$G$2*100</f>
        <v>64.668899913274998</v>
      </c>
      <c r="J210" s="4">
        <f>'RIN Values'!C210</f>
        <v>262.03125</v>
      </c>
      <c r="K210" s="4">
        <f>'Fixed Credits Value'!B210</f>
        <v>100</v>
      </c>
      <c r="L210" s="4">
        <f t="shared" si="29"/>
        <v>750</v>
      </c>
      <c r="M210" s="4">
        <f>L210/'Feedstock Conversions'!B$24</f>
        <v>89.285714285714278</v>
      </c>
      <c r="O210" s="4">
        <f>'Fuel Values'!C210*100</f>
        <v>301.08999999999997</v>
      </c>
      <c r="P210" s="18">
        <f>('LCFS Values'!$E$5-AB$4)/1000000*'LCFS Values'!B210*'LCFS Values'!$G$2*100</f>
        <v>60.592172394999999</v>
      </c>
      <c r="Q210" s="4">
        <f>'RIN Values'!D210</f>
        <v>296.96875</v>
      </c>
      <c r="R210" s="4">
        <f>'Fixed Credits Value'!B210</f>
        <v>100</v>
      </c>
      <c r="S210" s="4">
        <f>'Fixed Credits Value'!C210</f>
        <v>16</v>
      </c>
      <c r="T210" s="4">
        <f t="shared" si="24"/>
        <v>774.65092239499995</v>
      </c>
      <c r="U210" s="4">
        <f>T210/'Feedstock Conversions'!B$4</f>
        <v>96.710477202871402</v>
      </c>
      <c r="W210" s="4">
        <f t="shared" si="25"/>
        <v>204</v>
      </c>
      <c r="X210" s="4">
        <f t="shared" si="26"/>
        <v>254.00092239499998</v>
      </c>
      <c r="AE210" s="4">
        <v>70.5</v>
      </c>
      <c r="AF210" s="4">
        <f>$AH210+'Rail Costs'!L210</f>
        <v>63.952407614781634</v>
      </c>
      <c r="AG210" s="4">
        <f>$AH210+'Rail Costs'!M210</f>
        <v>65.178611422172452</v>
      </c>
      <c r="AH210" s="4">
        <v>61.5</v>
      </c>
      <c r="AI210" s="4">
        <f>$AH210+'Rail Costs'!O210</f>
        <v>62.235722284434488</v>
      </c>
      <c r="AJ210" s="4">
        <v>69.75</v>
      </c>
      <c r="AM210" s="4">
        <f>$L210-(AE210*'Feedstock Conversions'!$B$24)-'Rail Costs'!Q210</f>
        <v>153.64661208471614</v>
      </c>
      <c r="AN210" s="4">
        <f>$L210-(AF210*'Feedstock Conversions'!$B$24)-'Rail Costs'!R210</f>
        <v>209.10359843590371</v>
      </c>
      <c r="AO210" s="4">
        <f>$L210-(AG210*'Feedstock Conversions'!$B$24)-'Rail Costs'!S210</f>
        <v>198.99303402304807</v>
      </c>
      <c r="AP210" s="4">
        <f>$L210-(AH210*'Feedstock Conversions'!$B$24)-'Rail Costs'!T210</f>
        <v>229.44439246163444</v>
      </c>
      <c r="AQ210" s="4">
        <f>$L210-(AI210*'Feedstock Conversions'!$B$24)-'Rail Costs'!U210</f>
        <v>223.42898142620609</v>
      </c>
      <c r="AR210" s="4">
        <f>$L210-(AJ210*'Feedstock Conversions'!$B$24)-'Rail Costs'!V210</f>
        <v>159.35327095396136</v>
      </c>
      <c r="AT210" s="4">
        <f>$T210-(AM210-'Feedstock Conversions'!$B$4)-'Rail Costs'!Q210</f>
        <v>624.86092239499999</v>
      </c>
      <c r="AU210" s="4">
        <f>$T210-(AN210-'Feedstock Conversions'!$B$4)-'Rail Costs'!R210</f>
        <v>569.86114635916567</v>
      </c>
      <c r="AV210" s="4">
        <f>$T210-(AO210-'Feedstock Conversions'!$B$4)-'Rail Costs'!S210</f>
        <v>580.16125834124853</v>
      </c>
      <c r="AW210" s="4">
        <f>$T210-(AP210-'Feedstock Conversions'!$B$4)-'Rail Costs'!T210</f>
        <v>549.26092239499997</v>
      </c>
      <c r="AX210" s="4">
        <f>$T210-(AQ210-'Feedstock Conversions'!$B$4)-'Rail Costs'!U210</f>
        <v>555.44098958424968</v>
      </c>
      <c r="AY210" s="4">
        <f>$T210-(AR210-'Feedstock Conversions'!$B$4)-'Rail Costs'!V210</f>
        <v>618.56092239499992</v>
      </c>
      <c r="BH210">
        <f t="shared" si="27"/>
        <v>53</v>
      </c>
      <c r="BI210">
        <f t="shared" si="28"/>
        <v>2022</v>
      </c>
      <c r="BJ210">
        <f t="shared" si="30"/>
        <v>12</v>
      </c>
    </row>
    <row r="211" spans="1:62" x14ac:dyDescent="0.2">
      <c r="A211" s="11">
        <v>44932</v>
      </c>
      <c r="B211" s="4">
        <v>64.5</v>
      </c>
      <c r="C211" s="18">
        <f>UCO!B211</f>
        <v>64.5</v>
      </c>
      <c r="E211" s="4">
        <f>UCO!C211*'Feedstock Conversions'!B$24</f>
        <v>541.80000000000007</v>
      </c>
      <c r="F211" s="4">
        <f>UCO!C211*'Feedstock Conversions'!B$4</f>
        <v>516.64499999999998</v>
      </c>
      <c r="H211" s="4">
        <f>'Fuel Values'!B211-UCO!I211-UCO!J211-UCO!K211</f>
        <v>324.37275178016091</v>
      </c>
      <c r="I211" s="18">
        <f>('LCFS Values'!$E$6-$AA$4)/1000000*'LCFS Values'!B211*'LCFS Values'!$G$2*100</f>
        <v>62.752248219839061</v>
      </c>
      <c r="J211" s="4">
        <f>'RIN Values'!C211</f>
        <v>259.125</v>
      </c>
      <c r="K211" s="4">
        <f>'Fixed Credits Value'!B211</f>
        <v>100</v>
      </c>
      <c r="L211" s="4">
        <f t="shared" si="29"/>
        <v>746.25</v>
      </c>
      <c r="M211" s="4">
        <f>L211/'Feedstock Conversions'!B$24</f>
        <v>88.839285714285708</v>
      </c>
      <c r="O211" s="4">
        <f>'Fuel Values'!C211*100</f>
        <v>266.88</v>
      </c>
      <c r="P211" s="18">
        <f>('LCFS Values'!$E$5-AB$4)/1000000*'LCFS Values'!B211*'LCFS Values'!$G$2*100</f>
        <v>59.877382702499993</v>
      </c>
      <c r="Q211" s="4">
        <f>'RIN Values'!D211</f>
        <v>293.67500000000001</v>
      </c>
      <c r="R211" s="4">
        <f>'Fixed Credits Value'!B211</f>
        <v>100</v>
      </c>
      <c r="S211" s="4">
        <f>'Fixed Credits Value'!C211</f>
        <v>16</v>
      </c>
      <c r="T211" s="4">
        <f t="shared" si="24"/>
        <v>736.43238270250004</v>
      </c>
      <c r="U211" s="4">
        <f>T211/'Feedstock Conversions'!B$4</f>
        <v>91.939123932896393</v>
      </c>
      <c r="W211" s="4">
        <f t="shared" si="25"/>
        <v>204.44999999999993</v>
      </c>
      <c r="X211" s="4">
        <f t="shared" si="26"/>
        <v>219.78738270250005</v>
      </c>
      <c r="AE211" s="4">
        <v>70.75</v>
      </c>
      <c r="AF211" s="4">
        <f>$AH211+'Rail Costs'!L211</f>
        <v>64.099552071668526</v>
      </c>
      <c r="AG211" s="4">
        <f>$AH211+'Rail Costs'!M211</f>
        <v>65.399328107502797</v>
      </c>
      <c r="AH211" s="4">
        <v>61.5</v>
      </c>
      <c r="AI211" s="4">
        <f>$AH211+'Rail Costs'!O211</f>
        <v>62.279865621500562</v>
      </c>
      <c r="AJ211" s="4">
        <v>69</v>
      </c>
      <c r="AM211" s="4">
        <f>$L211-(AE211*'Feedstock Conversions'!$B$24)-'Rail Costs'!Q211</f>
        <v>147.54740880979907</v>
      </c>
      <c r="AN211" s="4">
        <f>$L211-(AF211*'Feedstock Conversions'!$B$24)-'Rail Costs'!R211</f>
        <v>203.89581434205797</v>
      </c>
      <c r="AO211" s="4">
        <f>$L211-(AG211*'Feedstock Conversions'!$B$24)-'Rail Costs'!S211</f>
        <v>193.17861606443094</v>
      </c>
      <c r="AP211" s="4">
        <f>$L211-(AH211*'Feedstock Conversions'!$B$24)-'Rail Costs'!T211</f>
        <v>225.45705600933249</v>
      </c>
      <c r="AQ211" s="4">
        <f>$L211-(AI211*'Feedstock Conversions'!$B$24)-'Rail Costs'!U211</f>
        <v>219.08072031177849</v>
      </c>
      <c r="AR211" s="4">
        <f>$L211-(AJ211*'Feedstock Conversions'!$B$24)-'Rail Costs'!V211</f>
        <v>161.618467211199</v>
      </c>
      <c r="AT211" s="4">
        <f>$T211-(AM211-'Feedstock Conversions'!$B$4)-'Rail Costs'!Q211</f>
        <v>592.49238270250009</v>
      </c>
      <c r="AU211" s="4">
        <f>$T211-(AN211-'Feedstock Conversions'!$B$4)-'Rail Costs'!R211</f>
        <v>536.62862010451568</v>
      </c>
      <c r="AV211" s="4">
        <f>$T211-(AO211-'Feedstock Conversions'!$B$4)-'Rail Costs'!S211</f>
        <v>547.54673880552355</v>
      </c>
      <c r="AW211" s="4">
        <f>$T211-(AP211-'Feedstock Conversions'!$B$4)-'Rail Costs'!T211</f>
        <v>514.79238270250005</v>
      </c>
      <c r="AX211" s="4">
        <f>$T211-(AQ211-'Feedstock Conversions'!$B$4)-'Rail Costs'!U211</f>
        <v>521.34325392310473</v>
      </c>
      <c r="AY211" s="4">
        <f>$T211-(AR211-'Feedstock Conversions'!$B$4)-'Rail Costs'!V211</f>
        <v>577.79238270250005</v>
      </c>
      <c r="BH211">
        <f t="shared" si="27"/>
        <v>1</v>
      </c>
      <c r="BI211">
        <f t="shared" si="28"/>
        <v>2023</v>
      </c>
      <c r="BJ211">
        <f t="shared" si="30"/>
        <v>1</v>
      </c>
    </row>
    <row r="212" spans="1:62" x14ac:dyDescent="0.2">
      <c r="A212" s="11">
        <v>44939</v>
      </c>
      <c r="B212" s="4">
        <v>64.3</v>
      </c>
      <c r="C212" s="18">
        <f>UCO!B212</f>
        <v>64.3</v>
      </c>
      <c r="E212" s="4">
        <f>UCO!C212*'Feedstock Conversions'!B$24</f>
        <v>540.12</v>
      </c>
      <c r="F212" s="4">
        <f>UCO!C212*'Feedstock Conversions'!B$4</f>
        <v>515.04300000000001</v>
      </c>
      <c r="H212" s="4">
        <f>'Fuel Values'!B212-UCO!I212-UCO!J212-UCO!K212</f>
        <v>326.17202797968878</v>
      </c>
      <c r="I212" s="18">
        <f>('LCFS Values'!$E$6-$AA$4)/1000000*'LCFS Values'!B212*'LCFS Values'!$G$2*100</f>
        <v>60.527972020311246</v>
      </c>
      <c r="J212" s="4">
        <f>'RIN Values'!C212</f>
        <v>258.29999999999995</v>
      </c>
      <c r="K212" s="4">
        <f>'Fixed Credits Value'!B212</f>
        <v>100</v>
      </c>
      <c r="L212" s="4">
        <f t="shared" si="29"/>
        <v>745</v>
      </c>
      <c r="M212" s="4">
        <f>L212/'Feedstock Conversions'!B$24</f>
        <v>88.69047619047619</v>
      </c>
      <c r="O212" s="4">
        <f>'Fuel Values'!C212*100</f>
        <v>291.29000000000002</v>
      </c>
      <c r="P212" s="18">
        <f>('LCFS Values'!$E$5-AB$4)/1000000*'LCFS Values'!B212*'LCFS Values'!$G$2*100</f>
        <v>57.755007153999991</v>
      </c>
      <c r="Q212" s="4">
        <f>'RIN Values'!D212</f>
        <v>292.73999999999995</v>
      </c>
      <c r="R212" s="4">
        <f>'Fixed Credits Value'!B212</f>
        <v>100</v>
      </c>
      <c r="S212" s="4">
        <f>'Fixed Credits Value'!C212</f>
        <v>16</v>
      </c>
      <c r="T212" s="4">
        <f t="shared" si="24"/>
        <v>757.78500715399991</v>
      </c>
      <c r="U212" s="4">
        <f>T212/'Feedstock Conversions'!B$4</f>
        <v>94.604869806991246</v>
      </c>
      <c r="W212" s="4">
        <f t="shared" si="25"/>
        <v>204.88</v>
      </c>
      <c r="X212" s="4">
        <f t="shared" si="26"/>
        <v>242.74200715399991</v>
      </c>
      <c r="AE212" s="4">
        <v>71.400000000000006</v>
      </c>
      <c r="AF212" s="4">
        <f>$AH212+'Rail Costs'!L212</f>
        <v>64.549552071668529</v>
      </c>
      <c r="AG212" s="4">
        <f>$AH212+'Rail Costs'!M212</f>
        <v>65.849328107502799</v>
      </c>
      <c r="AH212" s="4">
        <v>61.95</v>
      </c>
      <c r="AI212" s="4">
        <f>$AH212+'Rail Costs'!O212</f>
        <v>62.729865621500565</v>
      </c>
      <c r="AJ212" s="4">
        <v>69</v>
      </c>
      <c r="AM212" s="4">
        <f>$L212-(AE212*'Feedstock Conversions'!$B$24)-'Rail Costs'!Q212</f>
        <v>140.83740880979903</v>
      </c>
      <c r="AN212" s="4">
        <f>$L212-(AF212*'Feedstock Conversions'!$B$24)-'Rail Costs'!R212</f>
        <v>198.865814342058</v>
      </c>
      <c r="AO212" s="4">
        <f>$L212-(AG212*'Feedstock Conversions'!$B$24)-'Rail Costs'!S212</f>
        <v>188.14861606443097</v>
      </c>
      <c r="AP212" s="4">
        <f>$L212-(AH212*'Feedstock Conversions'!$B$24)-'Rail Costs'!T212</f>
        <v>220.42705600933252</v>
      </c>
      <c r="AQ212" s="4">
        <f>$L212-(AI212*'Feedstock Conversions'!$B$24)-'Rail Costs'!U212</f>
        <v>214.05072031177841</v>
      </c>
      <c r="AR212" s="4">
        <f>$L212-(AJ212*'Feedstock Conversions'!$B$24)-'Rail Costs'!V212</f>
        <v>160.368467211199</v>
      </c>
      <c r="AT212" s="4">
        <f>$T212-(AM212-'Feedstock Conversions'!$B$4)-'Rail Costs'!Q212</f>
        <v>620.55500715400001</v>
      </c>
      <c r="AU212" s="4">
        <f>$T212-(AN212-'Feedstock Conversions'!$B$4)-'Rail Costs'!R212</f>
        <v>563.01124455601553</v>
      </c>
      <c r="AV212" s="4">
        <f>$T212-(AO212-'Feedstock Conversions'!$B$4)-'Rail Costs'!S212</f>
        <v>573.9293632570234</v>
      </c>
      <c r="AW212" s="4">
        <f>$T212-(AP212-'Feedstock Conversions'!$B$4)-'Rail Costs'!T212</f>
        <v>541.1750071539999</v>
      </c>
      <c r="AX212" s="4">
        <f>$T212-(AQ212-'Feedstock Conversions'!$B$4)-'Rail Costs'!U212</f>
        <v>547.72587837460469</v>
      </c>
      <c r="AY212" s="4">
        <f>$T212-(AR212-'Feedstock Conversions'!$B$4)-'Rail Costs'!V212</f>
        <v>600.39500715399993</v>
      </c>
      <c r="BH212">
        <f t="shared" si="27"/>
        <v>2</v>
      </c>
      <c r="BI212">
        <f t="shared" si="28"/>
        <v>2023</v>
      </c>
      <c r="BJ212">
        <f t="shared" si="30"/>
        <v>1</v>
      </c>
    </row>
    <row r="213" spans="1:62" x14ac:dyDescent="0.2">
      <c r="A213" s="11">
        <v>44946</v>
      </c>
      <c r="B213" s="4">
        <v>63.5</v>
      </c>
      <c r="C213" s="18">
        <f>UCO!B213</f>
        <v>63.5</v>
      </c>
      <c r="E213" s="4">
        <f>UCO!C213*'Feedstock Conversions'!B$24</f>
        <v>533.4</v>
      </c>
      <c r="F213" s="4">
        <f>UCO!C213*'Feedstock Conversions'!B$4</f>
        <v>508.63499999999999</v>
      </c>
      <c r="H213" s="4">
        <f>'Fuel Values'!B213-UCO!I213-UCO!J213-UCO!K213</f>
        <v>337.12914811076405</v>
      </c>
      <c r="I213" s="18">
        <f>('LCFS Values'!$E$6-$AA$4)/1000000*'LCFS Values'!B213*'LCFS Values'!$G$2*100</f>
        <v>58.027101889235929</v>
      </c>
      <c r="J213" s="4">
        <f>'RIN Values'!C213</f>
        <v>249.84375</v>
      </c>
      <c r="K213" s="4">
        <f>'Fixed Credits Value'!B213</f>
        <v>100</v>
      </c>
      <c r="L213" s="4">
        <f t="shared" si="29"/>
        <v>745</v>
      </c>
      <c r="M213" s="4">
        <f>L213/'Feedstock Conversions'!B$24</f>
        <v>88.69047619047619</v>
      </c>
      <c r="O213" s="4">
        <f>'Fuel Values'!C213*100</f>
        <v>308.04000000000002</v>
      </c>
      <c r="P213" s="18">
        <f>('LCFS Values'!$E$5-AB$4)/1000000*'LCFS Values'!B213*'LCFS Values'!$G$2*100</f>
        <v>55.368709257499994</v>
      </c>
      <c r="Q213" s="4">
        <f>'RIN Values'!D213</f>
        <v>283.15625</v>
      </c>
      <c r="R213" s="4">
        <f>'Fixed Credits Value'!B213</f>
        <v>100</v>
      </c>
      <c r="S213" s="4">
        <f>'Fixed Credits Value'!C213</f>
        <v>16</v>
      </c>
      <c r="T213" s="4">
        <f t="shared" si="24"/>
        <v>762.56495925750005</v>
      </c>
      <c r="U213" s="4">
        <f>T213/'Feedstock Conversions'!B$4</f>
        <v>95.201617884831464</v>
      </c>
      <c r="W213" s="4">
        <f t="shared" si="25"/>
        <v>211.60000000000002</v>
      </c>
      <c r="X213" s="4">
        <f t="shared" si="26"/>
        <v>253.92995925750006</v>
      </c>
      <c r="AE213" s="4">
        <v>71.5</v>
      </c>
      <c r="AF213" s="4">
        <f>$AH213+'Rail Costs'!L213</f>
        <v>64.849552071668526</v>
      </c>
      <c r="AG213" s="4">
        <f>$AH213+'Rail Costs'!M213</f>
        <v>66.149328107502797</v>
      </c>
      <c r="AH213" s="4">
        <v>62.25</v>
      </c>
      <c r="AI213" s="4">
        <f>$AH213+'Rail Costs'!O213</f>
        <v>63.029865621500562</v>
      </c>
      <c r="AJ213" s="4">
        <v>68</v>
      </c>
      <c r="AM213" s="4">
        <f>$L213-(AE213*'Feedstock Conversions'!$B$24)-'Rail Costs'!Q213</f>
        <v>139.99740880979911</v>
      </c>
      <c r="AN213" s="4">
        <f>$L213-(AF213*'Feedstock Conversions'!$B$24)-'Rail Costs'!R213</f>
        <v>196.34581434205802</v>
      </c>
      <c r="AO213" s="4">
        <f>$L213-(AG213*'Feedstock Conversions'!$B$24)-'Rail Costs'!S213</f>
        <v>185.62861606443099</v>
      </c>
      <c r="AP213" s="4">
        <f>$L213-(AH213*'Feedstock Conversions'!$B$24)-'Rail Costs'!T213</f>
        <v>217.90705600933254</v>
      </c>
      <c r="AQ213" s="4">
        <f>$L213-(AI213*'Feedstock Conversions'!$B$24)-'Rail Costs'!U213</f>
        <v>211.53072031177842</v>
      </c>
      <c r="AR213" s="4">
        <f>$L213-(AJ213*'Feedstock Conversions'!$B$24)-'Rail Costs'!V213</f>
        <v>168.76846721119898</v>
      </c>
      <c r="AT213" s="4">
        <f>$T213-(AM213-'Feedstock Conversions'!$B$4)-'Rail Costs'!Q213</f>
        <v>626.17495925750006</v>
      </c>
      <c r="AU213" s="4">
        <f>$T213-(AN213-'Feedstock Conversions'!$B$4)-'Rail Costs'!R213</f>
        <v>570.31119665951564</v>
      </c>
      <c r="AV213" s="4">
        <f>$T213-(AO213-'Feedstock Conversions'!$B$4)-'Rail Costs'!S213</f>
        <v>581.22931536052351</v>
      </c>
      <c r="AW213" s="4">
        <f>$T213-(AP213-'Feedstock Conversions'!$B$4)-'Rail Costs'!T213</f>
        <v>548.47495925750002</v>
      </c>
      <c r="AX213" s="4">
        <f>$T213-(AQ213-'Feedstock Conversions'!$B$4)-'Rail Costs'!U213</f>
        <v>555.02583047810481</v>
      </c>
      <c r="AY213" s="4">
        <f>$T213-(AR213-'Feedstock Conversions'!$B$4)-'Rail Costs'!V213</f>
        <v>596.77495925750009</v>
      </c>
      <c r="BH213">
        <f t="shared" si="27"/>
        <v>3</v>
      </c>
      <c r="BI213">
        <f t="shared" si="28"/>
        <v>2023</v>
      </c>
      <c r="BJ213">
        <f t="shared" si="30"/>
        <v>1</v>
      </c>
    </row>
    <row r="214" spans="1:62" x14ac:dyDescent="0.2">
      <c r="A214" s="11">
        <v>44953</v>
      </c>
      <c r="B214" s="4">
        <v>63.5</v>
      </c>
      <c r="C214" s="18">
        <f>UCO!B214</f>
        <v>63.5</v>
      </c>
      <c r="E214" s="4">
        <f>UCO!C214*'Feedstock Conversions'!B$24</f>
        <v>533.4</v>
      </c>
      <c r="F214" s="4">
        <f>UCO!C214*'Feedstock Conversions'!B$4</f>
        <v>508.63499999999999</v>
      </c>
      <c r="H214" s="4">
        <f>'Fuel Values'!B214-UCO!I214-UCO!J214-UCO!K214</f>
        <v>336.34027437502493</v>
      </c>
      <c r="I214" s="18">
        <f>('LCFS Values'!$E$6-$AA$4)/1000000*'LCFS Values'!B214*'LCFS Values'!$G$2*100</f>
        <v>58.084725624975</v>
      </c>
      <c r="J214" s="4">
        <f>'RIN Values'!C214</f>
        <v>250.57500000000002</v>
      </c>
      <c r="K214" s="4">
        <f>'Fixed Credits Value'!B214</f>
        <v>100</v>
      </c>
      <c r="L214" s="4">
        <f t="shared" si="29"/>
        <v>745</v>
      </c>
      <c r="M214" s="4">
        <f>L214/'Feedstock Conversions'!B$24</f>
        <v>88.69047619047619</v>
      </c>
      <c r="O214" s="4">
        <f>'Fuel Values'!C214*100</f>
        <v>314.02999999999997</v>
      </c>
      <c r="P214" s="18">
        <f>('LCFS Values'!$E$5-AB$4)/1000000*'LCFS Values'!B214*'LCFS Values'!$G$2*100</f>
        <v>55.423693079999993</v>
      </c>
      <c r="Q214" s="4">
        <f>'RIN Values'!D214</f>
        <v>283.98500000000001</v>
      </c>
      <c r="R214" s="4">
        <f>'Fixed Credits Value'!B214</f>
        <v>100</v>
      </c>
      <c r="S214" s="4">
        <f>'Fixed Credits Value'!C214</f>
        <v>16</v>
      </c>
      <c r="T214" s="4">
        <f t="shared" si="24"/>
        <v>769.43869308000001</v>
      </c>
      <c r="U214" s="4">
        <f>T214/'Feedstock Conversions'!B$4</f>
        <v>96.05976193258428</v>
      </c>
      <c r="W214" s="4">
        <f t="shared" si="25"/>
        <v>211.60000000000002</v>
      </c>
      <c r="X214" s="4">
        <f t="shared" si="26"/>
        <v>260.80369308000002</v>
      </c>
      <c r="AE214" s="4">
        <v>71.099999999999994</v>
      </c>
      <c r="AF214" s="4">
        <f>$AH214+'Rail Costs'!L214</f>
        <v>64.449552071668535</v>
      </c>
      <c r="AG214" s="4">
        <f>$AH214+'Rail Costs'!M214</f>
        <v>65.749328107502805</v>
      </c>
      <c r="AH214" s="4">
        <v>61.85</v>
      </c>
      <c r="AI214" s="4">
        <f>$AH214+'Rail Costs'!O214</f>
        <v>62.629865621500564</v>
      </c>
      <c r="AJ214" s="4">
        <v>67.7</v>
      </c>
      <c r="AM214" s="4">
        <f>$L214-(AE214*'Feedstock Conversions'!$B$24)-'Rail Costs'!Q214</f>
        <v>143.35740880979913</v>
      </c>
      <c r="AN214" s="4">
        <f>$L214-(AF214*'Feedstock Conversions'!$B$24)-'Rail Costs'!R214</f>
        <v>199.70581434205792</v>
      </c>
      <c r="AO214" s="4">
        <f>$L214-(AG214*'Feedstock Conversions'!$B$24)-'Rail Costs'!S214</f>
        <v>188.98861606443089</v>
      </c>
      <c r="AP214" s="4">
        <f>$L214-(AH214*'Feedstock Conversions'!$B$24)-'Rail Costs'!T214</f>
        <v>221.26705600933244</v>
      </c>
      <c r="AQ214" s="4">
        <f>$L214-(AI214*'Feedstock Conversions'!$B$24)-'Rail Costs'!U214</f>
        <v>214.89072031177844</v>
      </c>
      <c r="AR214" s="4">
        <f>$L214-(AJ214*'Feedstock Conversions'!$B$24)-'Rail Costs'!V214</f>
        <v>171.28846721119896</v>
      </c>
      <c r="AT214" s="4">
        <f>$T214-(AM214-'Feedstock Conversions'!$B$4)-'Rail Costs'!Q214</f>
        <v>629.68869308000001</v>
      </c>
      <c r="AU214" s="4">
        <f>$T214-(AN214-'Feedstock Conversions'!$B$4)-'Rail Costs'!R214</f>
        <v>573.8249304820157</v>
      </c>
      <c r="AV214" s="4">
        <f>$T214-(AO214-'Feedstock Conversions'!$B$4)-'Rail Costs'!S214</f>
        <v>584.74304918302357</v>
      </c>
      <c r="AW214" s="4">
        <f>$T214-(AP214-'Feedstock Conversions'!$B$4)-'Rail Costs'!T214</f>
        <v>551.98869308000008</v>
      </c>
      <c r="AX214" s="4">
        <f>$T214-(AQ214-'Feedstock Conversions'!$B$4)-'Rail Costs'!U214</f>
        <v>558.53956430060475</v>
      </c>
      <c r="AY214" s="4">
        <f>$T214-(AR214-'Feedstock Conversions'!$B$4)-'Rail Costs'!V214</f>
        <v>601.12869308000006</v>
      </c>
      <c r="BH214">
        <f t="shared" si="27"/>
        <v>4</v>
      </c>
      <c r="BI214">
        <f t="shared" si="28"/>
        <v>2023</v>
      </c>
      <c r="BJ214">
        <f t="shared" si="30"/>
        <v>1</v>
      </c>
    </row>
    <row r="215" spans="1:62" x14ac:dyDescent="0.2">
      <c r="A215" s="11">
        <v>44960</v>
      </c>
      <c r="B215" s="4">
        <v>63.5</v>
      </c>
      <c r="C215" s="18">
        <f>UCO!B215</f>
        <v>63.5</v>
      </c>
      <c r="E215" s="4">
        <f>UCO!C215*'Feedstock Conversions'!B$24</f>
        <v>533.4</v>
      </c>
      <c r="F215" s="4">
        <f>UCO!C215*'Feedstock Conversions'!B$4</f>
        <v>508.63499999999999</v>
      </c>
      <c r="H215" s="4">
        <f>'Fuel Values'!B215-UCO!I215-UCO!J215-UCO!K215</f>
        <v>329.29434302135382</v>
      </c>
      <c r="I215" s="18">
        <f>('LCFS Values'!$E$6-$AA$4)/1000000*'LCFS Values'!B215*'LCFS Values'!$G$2*100</f>
        <v>56.655656978646242</v>
      </c>
      <c r="J215" s="4">
        <f>'RIN Values'!C215</f>
        <v>241.04999999999998</v>
      </c>
      <c r="K215" s="4">
        <f>'Fixed Credits Value'!B215</f>
        <v>100</v>
      </c>
      <c r="L215" s="4">
        <f t="shared" si="29"/>
        <v>727</v>
      </c>
      <c r="M215" s="4">
        <f>L215/'Feedstock Conversions'!B$24</f>
        <v>86.547619047619051</v>
      </c>
      <c r="O215" s="4">
        <f>'Fuel Values'!C215*100</f>
        <v>283.52</v>
      </c>
      <c r="P215" s="18">
        <f>('LCFS Values'!$E$5-AB$4)/1000000*'LCFS Values'!B215*'LCFS Values'!$G$2*100</f>
        <v>54.060094281999994</v>
      </c>
      <c r="Q215" s="4">
        <f>'RIN Values'!D215</f>
        <v>273.19</v>
      </c>
      <c r="R215" s="4">
        <f>'Fixed Credits Value'!B215</f>
        <v>100</v>
      </c>
      <c r="S215" s="4">
        <f>'Fixed Credits Value'!C215</f>
        <v>16</v>
      </c>
      <c r="T215" s="4">
        <f t="shared" si="24"/>
        <v>726.77009428199995</v>
      </c>
      <c r="U215" s="4">
        <f>T215/'Feedstock Conversions'!B$4</f>
        <v>90.732845728089885</v>
      </c>
      <c r="W215" s="4">
        <f t="shared" si="25"/>
        <v>193.60000000000002</v>
      </c>
      <c r="X215" s="4">
        <f t="shared" si="26"/>
        <v>218.13509428199995</v>
      </c>
      <c r="AE215" s="4">
        <v>65.099999999999994</v>
      </c>
      <c r="AF215" s="4">
        <f>$AH215+'Rail Costs'!L215</f>
        <v>63.299552071668536</v>
      </c>
      <c r="AG215" s="4">
        <f>$AH215+'Rail Costs'!M215</f>
        <v>64.599328107502799</v>
      </c>
      <c r="AH215" s="4">
        <v>60.7</v>
      </c>
      <c r="AI215" s="4">
        <f>$AH215+'Rail Costs'!O215</f>
        <v>61.479865621500565</v>
      </c>
      <c r="AJ215" s="4">
        <v>63.7</v>
      </c>
      <c r="AM215" s="4">
        <f>$L215-(AE215*'Feedstock Conversions'!$B$24)-'Rail Costs'!Q215</f>
        <v>175.7574088097991</v>
      </c>
      <c r="AN215" s="4">
        <f>$L215-(AF215*'Feedstock Conversions'!$B$24)-'Rail Costs'!R215</f>
        <v>191.36581434205789</v>
      </c>
      <c r="AO215" s="4">
        <f>$L215-(AG215*'Feedstock Conversions'!$B$24)-'Rail Costs'!S215</f>
        <v>180.64861606443097</v>
      </c>
      <c r="AP215" s="4">
        <f>$L215-(AH215*'Feedstock Conversions'!$B$24)-'Rail Costs'!T215</f>
        <v>212.92705600933246</v>
      </c>
      <c r="AQ215" s="4">
        <f>$L215-(AI215*'Feedstock Conversions'!$B$24)-'Rail Costs'!U215</f>
        <v>206.55072031177841</v>
      </c>
      <c r="AR215" s="4">
        <f>$L215-(AJ215*'Feedstock Conversions'!$B$24)-'Rail Costs'!V215</f>
        <v>186.88846721119899</v>
      </c>
      <c r="AT215" s="4">
        <f>$T215-(AM215-'Feedstock Conversions'!$B$4)-'Rail Costs'!Q215</f>
        <v>554.62009428199997</v>
      </c>
      <c r="AU215" s="4">
        <f>$T215-(AN215-'Feedstock Conversions'!$B$4)-'Rail Costs'!R215</f>
        <v>539.49633168401567</v>
      </c>
      <c r="AV215" s="4">
        <f>$T215-(AO215-'Feedstock Conversions'!$B$4)-'Rail Costs'!S215</f>
        <v>550.41445038502343</v>
      </c>
      <c r="AW215" s="4">
        <f>$T215-(AP215-'Feedstock Conversions'!$B$4)-'Rail Costs'!T215</f>
        <v>517.66009428200005</v>
      </c>
      <c r="AX215" s="4">
        <f>$T215-(AQ215-'Feedstock Conversions'!$B$4)-'Rail Costs'!U215</f>
        <v>524.21096550260472</v>
      </c>
      <c r="AY215" s="4">
        <f>$T215-(AR215-'Feedstock Conversions'!$B$4)-'Rail Costs'!V215</f>
        <v>542.86009428199998</v>
      </c>
      <c r="BH215">
        <f t="shared" si="27"/>
        <v>5</v>
      </c>
      <c r="BI215">
        <f t="shared" si="28"/>
        <v>2023</v>
      </c>
      <c r="BJ215">
        <f t="shared" si="30"/>
        <v>2</v>
      </c>
    </row>
    <row r="216" spans="1:62" x14ac:dyDescent="0.2">
      <c r="A216" s="11">
        <v>44967</v>
      </c>
      <c r="B216" s="4">
        <v>60.5</v>
      </c>
      <c r="C216" s="18">
        <f>UCO!B216</f>
        <v>60.5</v>
      </c>
      <c r="E216" s="4">
        <f>UCO!C216*'Feedstock Conversions'!B$24</f>
        <v>508.20000000000005</v>
      </c>
      <c r="F216" s="4">
        <f>UCO!C216*'Feedstock Conversions'!B$4</f>
        <v>484.60499999999996</v>
      </c>
      <c r="H216" s="4">
        <f>'Fuel Values'!B216-UCO!I216-UCO!J216-UCO!K216</f>
        <v>314.5702238045875</v>
      </c>
      <c r="I216" s="18">
        <f>('LCFS Values'!$E$6-$AA$4)/1000000*'LCFS Values'!B216*'LCFS Values'!$G$2*100</f>
        <v>55.779776195412488</v>
      </c>
      <c r="J216" s="4">
        <f>'RIN Values'!C216</f>
        <v>238.64999999999998</v>
      </c>
      <c r="K216" s="4">
        <f>'Fixed Credits Value'!B216</f>
        <v>100</v>
      </c>
      <c r="L216" s="4">
        <f t="shared" si="29"/>
        <v>709</v>
      </c>
      <c r="M216" s="4">
        <f>L216/'Feedstock Conversions'!B$24</f>
        <v>84.404761904761898</v>
      </c>
      <c r="O216" s="4">
        <f>'Fuel Values'!C216*100</f>
        <v>286.47999999999996</v>
      </c>
      <c r="P216" s="18">
        <f>('LCFS Values'!$E$5-AB$4)/1000000*'LCFS Values'!B216*'LCFS Values'!$G$2*100</f>
        <v>53.224340179999999</v>
      </c>
      <c r="Q216" s="4">
        <f>'RIN Values'!D216</f>
        <v>270.46999999999997</v>
      </c>
      <c r="R216" s="4">
        <f>'Fixed Credits Value'!B216</f>
        <v>100</v>
      </c>
      <c r="S216" s="4">
        <f>'Fixed Credits Value'!C216</f>
        <v>16</v>
      </c>
      <c r="T216" s="4">
        <f t="shared" si="24"/>
        <v>726.17434017999994</v>
      </c>
      <c r="U216" s="4">
        <f>T216/'Feedstock Conversions'!B$4</f>
        <v>90.658469435705371</v>
      </c>
      <c r="W216" s="4">
        <f t="shared" si="25"/>
        <v>200.79999999999995</v>
      </c>
      <c r="X216" s="4">
        <f t="shared" si="26"/>
        <v>241.56934017999998</v>
      </c>
      <c r="AE216" s="4">
        <v>59.2</v>
      </c>
      <c r="AF216" s="4">
        <f>$AH216+'Rail Costs'!L216</f>
        <v>57.499552071668532</v>
      </c>
      <c r="AG216" s="4">
        <f>$AH216+'Rail Costs'!M216</f>
        <v>58.799328107502795</v>
      </c>
      <c r="AH216" s="4">
        <v>54.9</v>
      </c>
      <c r="AI216" s="4">
        <f>$AH216+'Rail Costs'!O216</f>
        <v>55.679865621500561</v>
      </c>
      <c r="AJ216" s="4">
        <v>58.5</v>
      </c>
      <c r="AM216" s="4">
        <f>$L216-(AE216*'Feedstock Conversions'!$B$24)-'Rail Costs'!Q216</f>
        <v>207.3174088097991</v>
      </c>
      <c r="AN216" s="4">
        <f>$L216-(AF216*'Feedstock Conversions'!$B$24)-'Rail Costs'!R216</f>
        <v>222.08581434205792</v>
      </c>
      <c r="AO216" s="4">
        <f>$L216-(AG216*'Feedstock Conversions'!$B$24)-'Rail Costs'!S216</f>
        <v>211.36861606443094</v>
      </c>
      <c r="AP216" s="4">
        <f>$L216-(AH216*'Feedstock Conversions'!$B$24)-'Rail Costs'!T216</f>
        <v>243.64705600933249</v>
      </c>
      <c r="AQ216" s="4">
        <f>$L216-(AI216*'Feedstock Conversions'!$B$24)-'Rail Costs'!U216</f>
        <v>237.27072031177849</v>
      </c>
      <c r="AR216" s="4">
        <f>$L216-(AJ216*'Feedstock Conversions'!$B$24)-'Rail Costs'!V216</f>
        <v>212.56846721119899</v>
      </c>
      <c r="AT216" s="4">
        <f>$T216-(AM216-'Feedstock Conversions'!$B$4)-'Rail Costs'!Q216</f>
        <v>522.46434018000002</v>
      </c>
      <c r="AU216" s="4">
        <f>$T216-(AN216-'Feedstock Conversions'!$B$4)-'Rail Costs'!R216</f>
        <v>508.18057758201564</v>
      </c>
      <c r="AV216" s="4">
        <f>$T216-(AO216-'Feedstock Conversions'!$B$4)-'Rail Costs'!S216</f>
        <v>519.0986962830234</v>
      </c>
      <c r="AW216" s="4">
        <f>$T216-(AP216-'Feedstock Conversions'!$B$4)-'Rail Costs'!T216</f>
        <v>486.34434018000002</v>
      </c>
      <c r="AX216" s="4">
        <f>$T216-(AQ216-'Feedstock Conversions'!$B$4)-'Rail Costs'!U216</f>
        <v>492.89521140060458</v>
      </c>
      <c r="AY216" s="4">
        <f>$T216-(AR216-'Feedstock Conversions'!$B$4)-'Rail Costs'!V216</f>
        <v>516.58434017999991</v>
      </c>
      <c r="BH216">
        <f t="shared" si="27"/>
        <v>6</v>
      </c>
      <c r="BI216">
        <f t="shared" si="28"/>
        <v>2023</v>
      </c>
      <c r="BJ216">
        <f t="shared" si="30"/>
        <v>2</v>
      </c>
    </row>
    <row r="217" spans="1:62" x14ac:dyDescent="0.2">
      <c r="A217" s="11">
        <v>44974</v>
      </c>
      <c r="B217" s="4">
        <v>56.1</v>
      </c>
      <c r="C217" s="18">
        <f>UCO!B217</f>
        <v>56.1</v>
      </c>
      <c r="E217" s="4">
        <f>UCO!C217*'Feedstock Conversions'!B$24</f>
        <v>471.24</v>
      </c>
      <c r="F217" s="4">
        <f>UCO!C217*'Feedstock Conversions'!B$4</f>
        <v>449.36099999999999</v>
      </c>
      <c r="H217" s="4">
        <f>'Fuel Values'!B217-UCO!I217-UCO!J217-UCO!K217</f>
        <v>300.01598752333882</v>
      </c>
      <c r="I217" s="18">
        <f>('LCFS Values'!$E$6-$AA$4)/1000000*'LCFS Values'!B217*'LCFS Values'!$G$2*100</f>
        <v>58.684012476661252</v>
      </c>
      <c r="J217" s="4">
        <f>'RIN Values'!C217</f>
        <v>246.29999999999998</v>
      </c>
      <c r="K217" s="4">
        <f>'Fixed Credits Value'!B217</f>
        <v>100</v>
      </c>
      <c r="L217" s="4">
        <f t="shared" si="29"/>
        <v>705</v>
      </c>
      <c r="M217" s="4">
        <f>L217/'Feedstock Conversions'!B$24</f>
        <v>83.928571428571431</v>
      </c>
      <c r="O217" s="4">
        <f>'Fuel Values'!C217*100</f>
        <v>285.76</v>
      </c>
      <c r="P217" s="18">
        <f>('LCFS Values'!$E$5-AB$4)/1000000*'LCFS Values'!B217*'LCFS Values'!$G$2*100</f>
        <v>55.995524833999987</v>
      </c>
      <c r="Q217" s="4">
        <f>'RIN Values'!D217</f>
        <v>279.14</v>
      </c>
      <c r="R217" s="4">
        <f>'Fixed Credits Value'!B217</f>
        <v>100</v>
      </c>
      <c r="S217" s="4">
        <f>'Fixed Credits Value'!C217</f>
        <v>16</v>
      </c>
      <c r="T217" s="4">
        <f t="shared" si="24"/>
        <v>736.89552483399996</v>
      </c>
      <c r="U217" s="4">
        <f>T217/'Feedstock Conversions'!B$4</f>
        <v>91.99694442372035</v>
      </c>
      <c r="W217" s="4">
        <f t="shared" si="25"/>
        <v>233.76</v>
      </c>
      <c r="X217" s="4">
        <f t="shared" si="26"/>
        <v>287.53452483399997</v>
      </c>
      <c r="AE217" s="4">
        <v>57.8</v>
      </c>
      <c r="AF217" s="4">
        <f>$AH217+'Rail Costs'!L217</f>
        <v>50.599552071668533</v>
      </c>
      <c r="AG217" s="4">
        <f>$AH217+'Rail Costs'!M217</f>
        <v>51.899328107502797</v>
      </c>
      <c r="AH217" s="4">
        <v>48</v>
      </c>
      <c r="AI217" s="4">
        <f>$AH217+'Rail Costs'!O217</f>
        <v>48.779865621500562</v>
      </c>
      <c r="AJ217" s="4">
        <v>57.5</v>
      </c>
      <c r="AM217" s="4">
        <f>$L217-(AE217*'Feedstock Conversions'!$B$24)-'Rail Costs'!Q217</f>
        <v>215.07740880979915</v>
      </c>
      <c r="AN217" s="4">
        <f>$L217-(AF217*'Feedstock Conversions'!$B$24)-'Rail Costs'!R217</f>
        <v>276.04581434205795</v>
      </c>
      <c r="AO217" s="4">
        <f>$L217-(AG217*'Feedstock Conversions'!$B$24)-'Rail Costs'!S217</f>
        <v>265.32861606443095</v>
      </c>
      <c r="AP217" s="4">
        <f>$L217-(AH217*'Feedstock Conversions'!$B$24)-'Rail Costs'!T217</f>
        <v>297.6070560093325</v>
      </c>
      <c r="AQ217" s="4">
        <f>$L217-(AI217*'Feedstock Conversions'!$B$24)-'Rail Costs'!U217</f>
        <v>291.23072031177844</v>
      </c>
      <c r="AR217" s="4">
        <f>$L217-(AJ217*'Feedstock Conversions'!$B$24)-'Rail Costs'!V217</f>
        <v>216.96846721119903</v>
      </c>
      <c r="AT217" s="4">
        <f>$T217-(AM217-'Feedstock Conversions'!$B$4)-'Rail Costs'!Q217</f>
        <v>525.42552483399993</v>
      </c>
      <c r="AU217" s="4">
        <f>$T217-(AN217-'Feedstock Conversions'!$B$4)-'Rail Costs'!R217</f>
        <v>464.94176223601562</v>
      </c>
      <c r="AV217" s="4">
        <f>$T217-(AO217-'Feedstock Conversions'!$B$4)-'Rail Costs'!S217</f>
        <v>475.85988093702343</v>
      </c>
      <c r="AW217" s="4">
        <f>$T217-(AP217-'Feedstock Conversions'!$B$4)-'Rail Costs'!T217</f>
        <v>443.10552483399999</v>
      </c>
      <c r="AX217" s="4">
        <f>$T217-(AQ217-'Feedstock Conversions'!$B$4)-'Rail Costs'!U217</f>
        <v>449.65639605460467</v>
      </c>
      <c r="AY217" s="4">
        <f>$T217-(AR217-'Feedstock Conversions'!$B$4)-'Rail Costs'!V217</f>
        <v>522.90552483399995</v>
      </c>
      <c r="BH217">
        <f t="shared" si="27"/>
        <v>7</v>
      </c>
      <c r="BI217">
        <f t="shared" si="28"/>
        <v>2023</v>
      </c>
      <c r="BJ217">
        <f t="shared" si="30"/>
        <v>2</v>
      </c>
    </row>
    <row r="218" spans="1:62" x14ac:dyDescent="0.2">
      <c r="A218" s="11">
        <v>44981</v>
      </c>
      <c r="B218" s="4">
        <v>51.375</v>
      </c>
      <c r="C218" s="18">
        <f>UCO!B218</f>
        <v>51.375</v>
      </c>
      <c r="E218" s="4">
        <f>UCO!C218*'Feedstock Conversions'!B$24</f>
        <v>431.55</v>
      </c>
      <c r="F218" s="4">
        <f>UCO!C218*'Feedstock Conversions'!B$4</f>
        <v>411.51375000000002</v>
      </c>
      <c r="H218" s="4">
        <f>'Fuel Values'!B218-UCO!I218-UCO!J218-UCO!K218</f>
        <v>292.41265332964065</v>
      </c>
      <c r="I218" s="18">
        <f>('LCFS Values'!$E$6-$AA$4)/1000000*'LCFS Values'!B218*'LCFS Values'!$G$2*100</f>
        <v>63.962346670359373</v>
      </c>
      <c r="J218" s="4">
        <f>'RIN Values'!C218</f>
        <v>248.625</v>
      </c>
      <c r="K218" s="4">
        <f>'Fixed Credits Value'!B218</f>
        <v>100</v>
      </c>
      <c r="L218" s="4">
        <f t="shared" si="29"/>
        <v>705</v>
      </c>
      <c r="M218" s="4">
        <f>L218/'Feedstock Conversions'!B$24</f>
        <v>83.928571428571431</v>
      </c>
      <c r="O218" s="4">
        <f>'Fuel Values'!C218*100</f>
        <v>276.77999999999997</v>
      </c>
      <c r="P218" s="18">
        <f>('LCFS Values'!$E$5-AB$4)/1000000*'LCFS Values'!B218*'LCFS Values'!$G$2*100</f>
        <v>61.032042974999989</v>
      </c>
      <c r="Q218" s="4">
        <f>'RIN Values'!D218</f>
        <v>281.77499999999998</v>
      </c>
      <c r="R218" s="4">
        <f>'Fixed Credits Value'!B218</f>
        <v>100</v>
      </c>
      <c r="S218" s="4">
        <f>'Fixed Credits Value'!C218</f>
        <v>16</v>
      </c>
      <c r="T218" s="4">
        <f t="shared" si="24"/>
        <v>735.58704297499992</v>
      </c>
      <c r="U218" s="4">
        <f>T218/'Feedstock Conversions'!B$4</f>
        <v>91.833588386392009</v>
      </c>
      <c r="W218" s="4">
        <f t="shared" si="25"/>
        <v>273.45</v>
      </c>
      <c r="X218" s="4">
        <f t="shared" si="26"/>
        <v>324.0732929749999</v>
      </c>
      <c r="AE218" s="4">
        <v>56.75</v>
      </c>
      <c r="AF218" s="4">
        <f>$AH218+'Rail Costs'!L218</f>
        <v>50.599552071668533</v>
      </c>
      <c r="AG218" s="4">
        <f>$AH218+'Rail Costs'!M218</f>
        <v>51.899328107502797</v>
      </c>
      <c r="AH218" s="4">
        <v>48</v>
      </c>
      <c r="AI218" s="4">
        <f>$AH218+'Rail Costs'!O218</f>
        <v>48.779865621500562</v>
      </c>
      <c r="AJ218" s="4">
        <v>57.5</v>
      </c>
      <c r="AM218" s="4">
        <f>$L218-(AE218*'Feedstock Conversions'!$B$24)-'Rail Costs'!Q218</f>
        <v>223.89740880979909</v>
      </c>
      <c r="AN218" s="4">
        <f>$L218-(AF218*'Feedstock Conversions'!$B$24)-'Rail Costs'!R218</f>
        <v>276.04581434205795</v>
      </c>
      <c r="AO218" s="4">
        <f>$L218-(AG218*'Feedstock Conversions'!$B$24)-'Rail Costs'!S218</f>
        <v>265.32861606443095</v>
      </c>
      <c r="AP218" s="4">
        <f>$L218-(AH218*'Feedstock Conversions'!$B$24)-'Rail Costs'!T218</f>
        <v>297.6070560093325</v>
      </c>
      <c r="AQ218" s="4">
        <f>$L218-(AI218*'Feedstock Conversions'!$B$24)-'Rail Costs'!U218</f>
        <v>291.23072031177844</v>
      </c>
      <c r="AR218" s="4">
        <f>$L218-(AJ218*'Feedstock Conversions'!$B$24)-'Rail Costs'!V218</f>
        <v>216.96846721119903</v>
      </c>
      <c r="AT218" s="4">
        <f>$T218-(AM218-'Feedstock Conversions'!$B$4)-'Rail Costs'!Q218</f>
        <v>515.29704297499995</v>
      </c>
      <c r="AU218" s="4">
        <f>$T218-(AN218-'Feedstock Conversions'!$B$4)-'Rail Costs'!R218</f>
        <v>463.63328037701558</v>
      </c>
      <c r="AV218" s="4">
        <f>$T218-(AO218-'Feedstock Conversions'!$B$4)-'Rail Costs'!S218</f>
        <v>474.55139907802339</v>
      </c>
      <c r="AW218" s="4">
        <f>$T218-(AP218-'Feedstock Conversions'!$B$4)-'Rail Costs'!T218</f>
        <v>441.79704297499995</v>
      </c>
      <c r="AX218" s="4">
        <f>$T218-(AQ218-'Feedstock Conversions'!$B$4)-'Rail Costs'!U218</f>
        <v>448.34791419560463</v>
      </c>
      <c r="AY218" s="4">
        <f>$T218-(AR218-'Feedstock Conversions'!$B$4)-'Rail Costs'!V218</f>
        <v>521.59704297499991</v>
      </c>
      <c r="BH218">
        <f t="shared" si="27"/>
        <v>8</v>
      </c>
      <c r="BI218">
        <f t="shared" si="28"/>
        <v>2023</v>
      </c>
      <c r="BJ218">
        <f t="shared" si="30"/>
        <v>2</v>
      </c>
    </row>
    <row r="219" spans="1:62" x14ac:dyDescent="0.2">
      <c r="A219" s="11">
        <v>44988</v>
      </c>
      <c r="B219" s="4">
        <v>48.5</v>
      </c>
      <c r="C219" s="18">
        <f>UCO!B219</f>
        <v>48.5</v>
      </c>
      <c r="E219" s="4">
        <f>UCO!C219*'Feedstock Conversions'!B$24</f>
        <v>407.40000000000003</v>
      </c>
      <c r="F219" s="4">
        <f>UCO!C219*'Feedstock Conversions'!B$4</f>
        <v>388.48500000000001</v>
      </c>
      <c r="H219" s="4">
        <f>'Fuel Values'!B219-UCO!I219-UCO!J219-UCO!K219</f>
        <v>279.59543404814121</v>
      </c>
      <c r="I219" s="18">
        <f>('LCFS Values'!$E$6-$AA$4)/1000000*'LCFS Values'!B219*'LCFS Values'!$G$2*100</f>
        <v>60.804565951858748</v>
      </c>
      <c r="J219" s="4">
        <f>'RIN Values'!C219</f>
        <v>242.10000000000002</v>
      </c>
      <c r="K219" s="4">
        <f>'Fixed Credits Value'!B219</f>
        <v>100</v>
      </c>
      <c r="L219" s="4">
        <f t="shared" si="29"/>
        <v>682.5</v>
      </c>
      <c r="M219" s="4">
        <f>L219/'Feedstock Conversions'!B$24</f>
        <v>81.25</v>
      </c>
      <c r="O219" s="4">
        <f>'Fuel Values'!C219*100</f>
        <v>282.01</v>
      </c>
      <c r="P219" s="18">
        <f>('LCFS Values'!$E$5-AB$4)/1000000*'LCFS Values'!B219*'LCFS Values'!$G$2*100</f>
        <v>58.018929501999992</v>
      </c>
      <c r="Q219" s="4">
        <f>'RIN Values'!D219</f>
        <v>274.38</v>
      </c>
      <c r="R219" s="4">
        <f>'Fixed Credits Value'!B219</f>
        <v>100</v>
      </c>
      <c r="S219" s="4">
        <f>'Fixed Credits Value'!C219</f>
        <v>16</v>
      </c>
      <c r="T219" s="4">
        <f t="shared" ref="T219:T282" si="31">S219+R219+Q219+P219+O219</f>
        <v>730.40892950199998</v>
      </c>
      <c r="U219" s="4">
        <f>T219/'Feedstock Conversions'!B$4</f>
        <v>91.187132272409485</v>
      </c>
      <c r="W219" s="4">
        <f t="shared" ref="W219:W282" si="32">L219-E219</f>
        <v>275.09999999999997</v>
      </c>
      <c r="X219" s="4">
        <f t="shared" ref="X219:X282" si="33">T219-F219</f>
        <v>341.92392950199996</v>
      </c>
      <c r="AE219" s="4">
        <v>57</v>
      </c>
      <c r="AF219" s="4">
        <f>$AH219+'Rail Costs'!L219</f>
        <v>50.599552071668533</v>
      </c>
      <c r="AG219" s="4">
        <f>$AH219+'Rail Costs'!M219</f>
        <v>51.899328107502797</v>
      </c>
      <c r="AH219" s="4">
        <v>48</v>
      </c>
      <c r="AI219" s="4">
        <f>$AH219+'Rail Costs'!O219</f>
        <v>48.779865621500562</v>
      </c>
      <c r="AJ219" s="4">
        <v>58.1</v>
      </c>
      <c r="AM219" s="4">
        <f>$L219-(AE219*'Feedstock Conversions'!$B$24)-'Rail Costs'!Q219</f>
        <v>199.29740880979912</v>
      </c>
      <c r="AN219" s="4">
        <f>$L219-(AF219*'Feedstock Conversions'!$B$24)-'Rail Costs'!R219</f>
        <v>253.54581434205795</v>
      </c>
      <c r="AO219" s="4">
        <f>$L219-(AG219*'Feedstock Conversions'!$B$24)-'Rail Costs'!S219</f>
        <v>242.82861606443097</v>
      </c>
      <c r="AP219" s="4">
        <f>$L219-(AH219*'Feedstock Conversions'!$B$24)-'Rail Costs'!T219</f>
        <v>275.1070560093325</v>
      </c>
      <c r="AQ219" s="4">
        <f>$L219-(AI219*'Feedstock Conversions'!$B$24)-'Rail Costs'!U219</f>
        <v>268.73072031177844</v>
      </c>
      <c r="AR219" s="4">
        <f>$L219-(AJ219*'Feedstock Conversions'!$B$24)-'Rail Costs'!V219</f>
        <v>189.42846721119901</v>
      </c>
      <c r="AT219" s="4">
        <f>$T219-(AM219-'Feedstock Conversions'!$B$4)-'Rail Costs'!Q219</f>
        <v>534.71892950200004</v>
      </c>
      <c r="AU219" s="4">
        <f>$T219-(AN219-'Feedstock Conversions'!$B$4)-'Rail Costs'!R219</f>
        <v>480.95516690401564</v>
      </c>
      <c r="AV219" s="4">
        <f>$T219-(AO219-'Feedstock Conversions'!$B$4)-'Rail Costs'!S219</f>
        <v>491.8732856050234</v>
      </c>
      <c r="AW219" s="4">
        <f>$T219-(AP219-'Feedstock Conversions'!$B$4)-'Rail Costs'!T219</f>
        <v>459.11892950200001</v>
      </c>
      <c r="AX219" s="4">
        <f>$T219-(AQ219-'Feedstock Conversions'!$B$4)-'Rail Costs'!U219</f>
        <v>465.66980072260469</v>
      </c>
      <c r="AY219" s="4">
        <f>$T219-(AR219-'Feedstock Conversions'!$B$4)-'Rail Costs'!V219</f>
        <v>543.95892950199993</v>
      </c>
      <c r="BH219">
        <f t="shared" si="27"/>
        <v>9</v>
      </c>
      <c r="BI219">
        <f t="shared" si="28"/>
        <v>2023</v>
      </c>
      <c r="BJ219">
        <f t="shared" si="30"/>
        <v>3</v>
      </c>
    </row>
    <row r="220" spans="1:62" x14ac:dyDescent="0.2">
      <c r="A220" s="11">
        <v>44995</v>
      </c>
      <c r="B220" s="4">
        <v>48.5</v>
      </c>
      <c r="C220" s="18">
        <f>UCO!B220</f>
        <v>48.5</v>
      </c>
      <c r="E220" s="4">
        <f>UCO!C220*'Feedstock Conversions'!B$24</f>
        <v>407.40000000000003</v>
      </c>
      <c r="F220" s="4">
        <f>UCO!C220*'Feedstock Conversions'!B$4</f>
        <v>388.48500000000001</v>
      </c>
      <c r="H220" s="4">
        <f>'Fuel Values'!B220-UCO!I220-UCO!J220-UCO!K220</f>
        <v>252.68603809377623</v>
      </c>
      <c r="I220" s="18">
        <f>('LCFS Values'!$E$6-$AA$4)/1000000*'LCFS Values'!B220*'LCFS Values'!$G$2*100</f>
        <v>60.98896190622375</v>
      </c>
      <c r="J220" s="4">
        <f>'RIN Values'!C220</f>
        <v>240.82500000000002</v>
      </c>
      <c r="K220" s="4">
        <f>'Fixed Credits Value'!B220</f>
        <v>100</v>
      </c>
      <c r="L220" s="4">
        <f t="shared" si="29"/>
        <v>654.5</v>
      </c>
      <c r="M220" s="4">
        <f>L220/'Feedstock Conversions'!B$24</f>
        <v>77.916666666666657</v>
      </c>
      <c r="O220" s="4">
        <f>'Fuel Values'!C220*100</f>
        <v>264.95999999999998</v>
      </c>
      <c r="P220" s="18">
        <f>('LCFS Values'!$E$5-AB$4)/1000000*'LCFS Values'!B220*'LCFS Values'!$G$2*100</f>
        <v>58.194877733999995</v>
      </c>
      <c r="Q220" s="4">
        <f>'RIN Values'!D220</f>
        <v>272.935</v>
      </c>
      <c r="R220" s="4">
        <f>'Fixed Credits Value'!B220</f>
        <v>100</v>
      </c>
      <c r="S220" s="4">
        <f>'Fixed Credits Value'!C220</f>
        <v>16</v>
      </c>
      <c r="T220" s="4">
        <f t="shared" si="31"/>
        <v>712.08987773399997</v>
      </c>
      <c r="U220" s="4">
        <f>T220/'Feedstock Conversions'!B$4</f>
        <v>88.900109579775275</v>
      </c>
      <c r="W220" s="4">
        <f t="shared" si="32"/>
        <v>247.09999999999997</v>
      </c>
      <c r="X220" s="4">
        <f t="shared" si="33"/>
        <v>323.60487773399996</v>
      </c>
      <c r="AE220" s="4">
        <v>56.4</v>
      </c>
      <c r="AF220" s="4">
        <f>$AH220+'Rail Costs'!L220</f>
        <v>50.599552071668533</v>
      </c>
      <c r="AG220" s="4">
        <f>$AH220+'Rail Costs'!M220</f>
        <v>51.899328107502797</v>
      </c>
      <c r="AH220" s="4">
        <v>48</v>
      </c>
      <c r="AI220" s="4">
        <f>$AH220+'Rail Costs'!O220</f>
        <v>48.779865621500562</v>
      </c>
      <c r="AJ220" s="4">
        <v>57.2</v>
      </c>
      <c r="AM220" s="4">
        <f>$L220-(AE220*'Feedstock Conversions'!$B$24)-'Rail Costs'!Q220</f>
        <v>176.33740880979914</v>
      </c>
      <c r="AN220" s="4">
        <f>$L220-(AF220*'Feedstock Conversions'!$B$24)-'Rail Costs'!R220</f>
        <v>225.54581434205795</v>
      </c>
      <c r="AO220" s="4">
        <f>$L220-(AG220*'Feedstock Conversions'!$B$24)-'Rail Costs'!S220</f>
        <v>214.82861606443097</v>
      </c>
      <c r="AP220" s="4">
        <f>$L220-(AH220*'Feedstock Conversions'!$B$24)-'Rail Costs'!T220</f>
        <v>247.10705600933247</v>
      </c>
      <c r="AQ220" s="4">
        <f>$L220-(AI220*'Feedstock Conversions'!$B$24)-'Rail Costs'!U220</f>
        <v>240.73072031177847</v>
      </c>
      <c r="AR220" s="4">
        <f>$L220-(AJ220*'Feedstock Conversions'!$B$24)-'Rail Costs'!V220</f>
        <v>168.98846721119901</v>
      </c>
      <c r="AT220" s="4">
        <f>$T220-(AM220-'Feedstock Conversions'!$B$4)-'Rail Costs'!Q220</f>
        <v>539.35987773399995</v>
      </c>
      <c r="AU220" s="4">
        <f>$T220-(AN220-'Feedstock Conversions'!$B$4)-'Rail Costs'!R220</f>
        <v>490.63611513601563</v>
      </c>
      <c r="AV220" s="4">
        <f>$T220-(AO220-'Feedstock Conversions'!$B$4)-'Rail Costs'!S220</f>
        <v>501.55423383702339</v>
      </c>
      <c r="AW220" s="4">
        <f>$T220-(AP220-'Feedstock Conversions'!$B$4)-'Rail Costs'!T220</f>
        <v>468.79987773400001</v>
      </c>
      <c r="AX220" s="4">
        <f>$T220-(AQ220-'Feedstock Conversions'!$B$4)-'Rail Costs'!U220</f>
        <v>475.35074895460468</v>
      </c>
      <c r="AY220" s="4">
        <f>$T220-(AR220-'Feedstock Conversions'!$B$4)-'Rail Costs'!V220</f>
        <v>546.07987773399998</v>
      </c>
      <c r="BH220">
        <f t="shared" si="27"/>
        <v>10</v>
      </c>
      <c r="BI220">
        <f t="shared" si="28"/>
        <v>2023</v>
      </c>
      <c r="BJ220">
        <f t="shared" si="30"/>
        <v>3</v>
      </c>
    </row>
    <row r="221" spans="1:62" x14ac:dyDescent="0.2">
      <c r="A221" s="11">
        <v>45002</v>
      </c>
      <c r="B221" s="4">
        <v>45.7</v>
      </c>
      <c r="C221" s="18">
        <f>UCO!B221</f>
        <v>45.7</v>
      </c>
      <c r="E221" s="4">
        <f>UCO!C221*'Feedstock Conversions'!B$24</f>
        <v>383.88000000000005</v>
      </c>
      <c r="F221" s="4">
        <f>UCO!C221*'Feedstock Conversions'!B$4</f>
        <v>366.05700000000002</v>
      </c>
      <c r="H221" s="4">
        <f>'Fuel Values'!B221-UCO!I221-UCO!J221-UCO!K221</f>
        <v>234.99652507492874</v>
      </c>
      <c r="I221" s="18">
        <f>('LCFS Values'!$E$6-$AA$4)/1000000*'LCFS Values'!B221*'LCFS Values'!$G$2*100</f>
        <v>64.953474925071248</v>
      </c>
      <c r="J221" s="4">
        <f>'RIN Values'!C221</f>
        <v>235.04999999999998</v>
      </c>
      <c r="K221" s="4">
        <f>'Fixed Credits Value'!B221</f>
        <v>100</v>
      </c>
      <c r="L221" s="4">
        <f t="shared" si="29"/>
        <v>635</v>
      </c>
      <c r="M221" s="4">
        <f>L221/'Feedstock Conversions'!B$24</f>
        <v>75.595238095238088</v>
      </c>
      <c r="O221" s="4">
        <f>'Fuel Values'!C221*100</f>
        <v>255.03999999999996</v>
      </c>
      <c r="P221" s="18">
        <f>('LCFS Values'!$E$5-AB$4)/1000000*'LCFS Values'!B221*'LCFS Values'!$G$2*100</f>
        <v>61.977764721999996</v>
      </c>
      <c r="Q221" s="4">
        <f>'RIN Values'!D221</f>
        <v>266.39</v>
      </c>
      <c r="R221" s="4">
        <f>'Fixed Credits Value'!B221</f>
        <v>100</v>
      </c>
      <c r="S221" s="4">
        <f>'Fixed Credits Value'!C221</f>
        <v>16</v>
      </c>
      <c r="T221" s="4">
        <f t="shared" si="31"/>
        <v>699.40776472199991</v>
      </c>
      <c r="U221" s="4">
        <f>T221/'Feedstock Conversions'!B$4</f>
        <v>87.316824559550554</v>
      </c>
      <c r="W221" s="4">
        <f t="shared" si="32"/>
        <v>251.11999999999995</v>
      </c>
      <c r="X221" s="4">
        <f t="shared" si="33"/>
        <v>333.35076472199989</v>
      </c>
      <c r="AE221" s="4">
        <v>55.4</v>
      </c>
      <c r="AF221" s="4">
        <f>$AH221+'Rail Costs'!L221</f>
        <v>50.599552071668533</v>
      </c>
      <c r="AG221" s="4">
        <f>$AH221+'Rail Costs'!M221</f>
        <v>51.899328107502797</v>
      </c>
      <c r="AH221" s="4">
        <v>48</v>
      </c>
      <c r="AI221" s="4">
        <f>$AH221+'Rail Costs'!O221</f>
        <v>48.779865621500562</v>
      </c>
      <c r="AJ221" s="4">
        <v>56</v>
      </c>
      <c r="AM221" s="4">
        <f>$L221-(AE221*'Feedstock Conversions'!$B$24)-'Rail Costs'!Q221</f>
        <v>165.23740880979912</v>
      </c>
      <c r="AN221" s="4">
        <f>$L221-(AF221*'Feedstock Conversions'!$B$24)-'Rail Costs'!R221</f>
        <v>206.04581434205795</v>
      </c>
      <c r="AO221" s="4">
        <f>$L221-(AG221*'Feedstock Conversions'!$B$24)-'Rail Costs'!S221</f>
        <v>195.32861606443097</v>
      </c>
      <c r="AP221" s="4">
        <f>$L221-(AH221*'Feedstock Conversions'!$B$24)-'Rail Costs'!T221</f>
        <v>227.60705600933247</v>
      </c>
      <c r="AQ221" s="4">
        <f>$L221-(AI221*'Feedstock Conversions'!$B$24)-'Rail Costs'!U221</f>
        <v>221.23072031177847</v>
      </c>
      <c r="AR221" s="4">
        <f>$L221-(AJ221*'Feedstock Conversions'!$B$24)-'Rail Costs'!V221</f>
        <v>159.56846721119899</v>
      </c>
      <c r="AT221" s="4">
        <f>$T221-(AM221-'Feedstock Conversions'!$B$4)-'Rail Costs'!Q221</f>
        <v>537.77776472199992</v>
      </c>
      <c r="AU221" s="4">
        <f>$T221-(AN221-'Feedstock Conversions'!$B$4)-'Rail Costs'!R221</f>
        <v>497.45400212401557</v>
      </c>
      <c r="AV221" s="4">
        <f>$T221-(AO221-'Feedstock Conversions'!$B$4)-'Rail Costs'!S221</f>
        <v>508.37212082502333</v>
      </c>
      <c r="AW221" s="4">
        <f>$T221-(AP221-'Feedstock Conversions'!$B$4)-'Rail Costs'!T221</f>
        <v>475.61776472199995</v>
      </c>
      <c r="AX221" s="4">
        <f>$T221-(AQ221-'Feedstock Conversions'!$B$4)-'Rail Costs'!U221</f>
        <v>482.16863594260462</v>
      </c>
      <c r="AY221" s="4">
        <f>$T221-(AR221-'Feedstock Conversions'!$B$4)-'Rail Costs'!V221</f>
        <v>542.81776472199988</v>
      </c>
      <c r="BH221">
        <f t="shared" si="27"/>
        <v>11</v>
      </c>
      <c r="BI221">
        <f t="shared" si="28"/>
        <v>2023</v>
      </c>
      <c r="BJ221">
        <f t="shared" si="30"/>
        <v>3</v>
      </c>
    </row>
    <row r="222" spans="1:62" x14ac:dyDescent="0.2">
      <c r="A222" s="11">
        <v>45009</v>
      </c>
      <c r="B222" s="4">
        <v>41.5</v>
      </c>
      <c r="C222" s="18">
        <f>UCO!B222</f>
        <v>41.5</v>
      </c>
      <c r="E222" s="4">
        <f>UCO!C222*'Feedstock Conversions'!B$24</f>
        <v>348.6</v>
      </c>
      <c r="F222" s="4">
        <f>UCO!C222*'Feedstock Conversions'!B$4</f>
        <v>332.41499999999996</v>
      </c>
      <c r="H222" s="4">
        <f>'Fuel Values'!B222-UCO!I222-UCO!J222-UCO!K222</f>
        <v>226.13960383534504</v>
      </c>
      <c r="I222" s="18">
        <f>('LCFS Values'!$E$6-$AA$4)/1000000*'LCFS Values'!B222*'LCFS Values'!$G$2*100</f>
        <v>63.985396164654993</v>
      </c>
      <c r="J222" s="4">
        <f>'RIN Values'!C222</f>
        <v>232.875</v>
      </c>
      <c r="K222" s="4">
        <f>'Fixed Credits Value'!B222</f>
        <v>100</v>
      </c>
      <c r="L222" s="4">
        <f t="shared" si="29"/>
        <v>623</v>
      </c>
      <c r="M222" s="4">
        <f>L222/'Feedstock Conversions'!B$24</f>
        <v>74.166666666666657</v>
      </c>
      <c r="O222" s="4">
        <f>'Fuel Values'!C222*100</f>
        <v>256.95</v>
      </c>
      <c r="P222" s="18">
        <f>('LCFS Values'!$E$5-AB$4)/1000000*'LCFS Values'!B222*'LCFS Values'!$G$2*100</f>
        <v>61.054036503999995</v>
      </c>
      <c r="Q222" s="4">
        <f>'RIN Values'!D222</f>
        <v>263.92500000000001</v>
      </c>
      <c r="R222" s="4">
        <f>'Fixed Credits Value'!B222</f>
        <v>100</v>
      </c>
      <c r="S222" s="4">
        <f>'Fixed Credits Value'!C222</f>
        <v>16</v>
      </c>
      <c r="T222" s="4">
        <f t="shared" si="31"/>
        <v>697.92903650400001</v>
      </c>
      <c r="U222" s="4">
        <f>T222/'Feedstock Conversions'!B$4</f>
        <v>87.132214295131092</v>
      </c>
      <c r="W222" s="4">
        <f t="shared" si="32"/>
        <v>274.39999999999998</v>
      </c>
      <c r="X222" s="4">
        <f t="shared" si="33"/>
        <v>365.51403650400005</v>
      </c>
      <c r="AE222" s="4">
        <v>54.1</v>
      </c>
      <c r="AF222" s="4">
        <f>$AH222+'Rail Costs'!L222</f>
        <v>50.599552071668533</v>
      </c>
      <c r="AG222" s="4">
        <f>$AH222+'Rail Costs'!M222</f>
        <v>51.899328107502797</v>
      </c>
      <c r="AH222" s="4">
        <v>48</v>
      </c>
      <c r="AI222" s="4">
        <f>$AH222+'Rail Costs'!O222</f>
        <v>48.779865621500562</v>
      </c>
      <c r="AJ222" s="4">
        <v>55.2</v>
      </c>
      <c r="AM222" s="4">
        <f>$L222-(AE222*'Feedstock Conversions'!$B$24)-'Rail Costs'!Q222</f>
        <v>164.15740880979908</v>
      </c>
      <c r="AN222" s="4">
        <f>$L222-(AF222*'Feedstock Conversions'!$B$24)-'Rail Costs'!R222</f>
        <v>194.04581434205795</v>
      </c>
      <c r="AO222" s="4">
        <f>$L222-(AG222*'Feedstock Conversions'!$B$24)-'Rail Costs'!S222</f>
        <v>183.32861606443097</v>
      </c>
      <c r="AP222" s="4">
        <f>$L222-(AH222*'Feedstock Conversions'!$B$24)-'Rail Costs'!T222</f>
        <v>215.60705600933247</v>
      </c>
      <c r="AQ222" s="4">
        <f>$L222-(AI222*'Feedstock Conversions'!$B$24)-'Rail Costs'!U222</f>
        <v>209.23072031177847</v>
      </c>
      <c r="AR222" s="4">
        <f>$L222-(AJ222*'Feedstock Conversions'!$B$24)-'Rail Costs'!V222</f>
        <v>154.28846721119896</v>
      </c>
      <c r="AT222" s="4">
        <f>$T222-(AM222-'Feedstock Conversions'!$B$4)-'Rail Costs'!Q222</f>
        <v>537.37903650400006</v>
      </c>
      <c r="AU222" s="4">
        <f>$T222-(AN222-'Feedstock Conversions'!$B$4)-'Rail Costs'!R222</f>
        <v>507.97527390601567</v>
      </c>
      <c r="AV222" s="4">
        <f>$T222-(AO222-'Feedstock Conversions'!$B$4)-'Rail Costs'!S222</f>
        <v>518.89339260702343</v>
      </c>
      <c r="AW222" s="4">
        <f>$T222-(AP222-'Feedstock Conversions'!$B$4)-'Rail Costs'!T222</f>
        <v>486.13903650400005</v>
      </c>
      <c r="AX222" s="4">
        <f>$T222-(AQ222-'Feedstock Conversions'!$B$4)-'Rail Costs'!U222</f>
        <v>492.68990772460472</v>
      </c>
      <c r="AY222" s="4">
        <f>$T222-(AR222-'Feedstock Conversions'!$B$4)-'Rail Costs'!V222</f>
        <v>546.61903650400006</v>
      </c>
      <c r="BH222">
        <f t="shared" si="27"/>
        <v>12</v>
      </c>
      <c r="BI222">
        <f t="shared" si="28"/>
        <v>2023</v>
      </c>
      <c r="BJ222">
        <f t="shared" si="30"/>
        <v>3</v>
      </c>
    </row>
    <row r="223" spans="1:62" x14ac:dyDescent="0.2">
      <c r="A223" s="11">
        <v>45016</v>
      </c>
      <c r="B223" s="4">
        <v>41.5</v>
      </c>
      <c r="C223" s="18">
        <f>UCO!B223</f>
        <v>41.5</v>
      </c>
      <c r="E223" s="4">
        <f>UCO!C223*'Feedstock Conversions'!B$24</f>
        <v>348.6</v>
      </c>
      <c r="F223" s="4">
        <f>UCO!C223*'Feedstock Conversions'!B$4</f>
        <v>332.41499999999996</v>
      </c>
      <c r="H223" s="4">
        <f>'Fuel Values'!B223-UCO!I223-UCO!J223-UCO!K223</f>
        <v>219.10839574407498</v>
      </c>
      <c r="I223" s="18">
        <f>('LCFS Values'!$E$6-$AA$4)/1000000*'LCFS Values'!B223*'LCFS Values'!$G$2*100</f>
        <v>63.61660425592499</v>
      </c>
      <c r="J223" s="4">
        <f>'RIN Values'!C223</f>
        <v>232.27499999999998</v>
      </c>
      <c r="K223" s="4">
        <f>'Fixed Credits Value'!B223</f>
        <v>100</v>
      </c>
      <c r="L223" s="4">
        <f t="shared" si="29"/>
        <v>615</v>
      </c>
      <c r="M223" s="4">
        <f>L223/'Feedstock Conversions'!B$24</f>
        <v>73.214285714285708</v>
      </c>
      <c r="O223" s="4">
        <f>'Fuel Values'!C223*100</f>
        <v>255.24</v>
      </c>
      <c r="P223" s="18">
        <f>('LCFS Values'!$E$5-AB$4)/1000000*'LCFS Values'!B223*'LCFS Values'!$G$2*100</f>
        <v>60.702140039999989</v>
      </c>
      <c r="Q223" s="4">
        <f>'RIN Values'!D223</f>
        <v>263.245</v>
      </c>
      <c r="R223" s="4">
        <f>'Fixed Credits Value'!B223</f>
        <v>100</v>
      </c>
      <c r="S223" s="4">
        <f>'Fixed Credits Value'!C223</f>
        <v>16</v>
      </c>
      <c r="T223" s="4">
        <f t="shared" si="31"/>
        <v>695.18714004000003</v>
      </c>
      <c r="U223" s="4">
        <f>T223/'Feedstock Conversions'!B$4</f>
        <v>86.789905123595517</v>
      </c>
      <c r="W223" s="4">
        <f t="shared" si="32"/>
        <v>266.39999999999998</v>
      </c>
      <c r="X223" s="4">
        <f t="shared" si="33"/>
        <v>362.77214004000007</v>
      </c>
      <c r="AE223" s="4">
        <v>52.6</v>
      </c>
      <c r="AF223" s="4">
        <f>$AH223+'Rail Costs'!L223</f>
        <v>50.599552071668533</v>
      </c>
      <c r="AG223" s="4">
        <f>$AH223+'Rail Costs'!M223</f>
        <v>51.899328107502797</v>
      </c>
      <c r="AH223" s="4">
        <v>48</v>
      </c>
      <c r="AI223" s="4">
        <f>$AH223+'Rail Costs'!O223</f>
        <v>48.779865621500562</v>
      </c>
      <c r="AJ223" s="4">
        <v>54.2</v>
      </c>
      <c r="AM223" s="4">
        <f>$L223-(AE223*'Feedstock Conversions'!$B$24)-'Rail Costs'!Q223</f>
        <v>168.7574088097991</v>
      </c>
      <c r="AN223" s="4">
        <f>$L223-(AF223*'Feedstock Conversions'!$B$24)-'Rail Costs'!R223</f>
        <v>186.04581434205795</v>
      </c>
      <c r="AO223" s="4">
        <f>$L223-(AG223*'Feedstock Conversions'!$B$24)-'Rail Costs'!S223</f>
        <v>175.32861606443097</v>
      </c>
      <c r="AP223" s="4">
        <f>$L223-(AH223*'Feedstock Conversions'!$B$24)-'Rail Costs'!T223</f>
        <v>207.60705600933247</v>
      </c>
      <c r="AQ223" s="4">
        <f>$L223-(AI223*'Feedstock Conversions'!$B$24)-'Rail Costs'!U223</f>
        <v>201.23072031177847</v>
      </c>
      <c r="AR223" s="4">
        <f>$L223-(AJ223*'Feedstock Conversions'!$B$24)-'Rail Costs'!V223</f>
        <v>154.688467211199</v>
      </c>
      <c r="AT223" s="4">
        <f>$T223-(AM223-'Feedstock Conversions'!$B$4)-'Rail Costs'!Q223</f>
        <v>530.03714004000005</v>
      </c>
      <c r="AU223" s="4">
        <f>$T223-(AN223-'Feedstock Conversions'!$B$4)-'Rail Costs'!R223</f>
        <v>513.23337744201569</v>
      </c>
      <c r="AV223" s="4">
        <f>$T223-(AO223-'Feedstock Conversions'!$B$4)-'Rail Costs'!S223</f>
        <v>524.15149614302345</v>
      </c>
      <c r="AW223" s="4">
        <f>$T223-(AP223-'Feedstock Conversions'!$B$4)-'Rail Costs'!T223</f>
        <v>491.39714004000007</v>
      </c>
      <c r="AX223" s="4">
        <f>$T223-(AQ223-'Feedstock Conversions'!$B$4)-'Rail Costs'!U223</f>
        <v>497.94801126060474</v>
      </c>
      <c r="AY223" s="4">
        <f>$T223-(AR223-'Feedstock Conversions'!$B$4)-'Rail Costs'!V223</f>
        <v>543.47714004000011</v>
      </c>
      <c r="BH223">
        <f t="shared" si="27"/>
        <v>13</v>
      </c>
      <c r="BI223">
        <f t="shared" si="28"/>
        <v>2023</v>
      </c>
      <c r="BJ223">
        <f t="shared" si="30"/>
        <v>3</v>
      </c>
    </row>
    <row r="224" spans="1:62" x14ac:dyDescent="0.2">
      <c r="A224" s="11">
        <v>45023</v>
      </c>
      <c r="B224" s="4">
        <v>41.5</v>
      </c>
      <c r="C224" s="18">
        <f>UCO!B224</f>
        <v>41.5</v>
      </c>
      <c r="E224" s="4">
        <f>UCO!C224*'Feedstock Conversions'!B$24</f>
        <v>348.6</v>
      </c>
      <c r="F224" s="4">
        <f>UCO!C224*'Feedstock Conversions'!B$4</f>
        <v>332.41499999999996</v>
      </c>
      <c r="H224" s="4">
        <f>'Fuel Values'!B224-UCO!I224-UCO!J224-UCO!K224</f>
        <v>214.73071148564372</v>
      </c>
      <c r="I224" s="18">
        <f>('LCFS Values'!$E$6-$AA$4)/1000000*'LCFS Values'!B224*'LCFS Values'!$G$2*100</f>
        <v>66.613038514356234</v>
      </c>
      <c r="J224" s="4">
        <f>'RIN Values'!C224</f>
        <v>232.40625</v>
      </c>
      <c r="K224" s="4">
        <f>'Fixed Credits Value'!B224</f>
        <v>100</v>
      </c>
      <c r="L224" s="4">
        <f t="shared" si="29"/>
        <v>613.75</v>
      </c>
      <c r="M224" s="4">
        <f>L224/'Feedstock Conversions'!B$24</f>
        <v>73.06547619047619</v>
      </c>
      <c r="O224" s="4">
        <f>'Fuel Values'!C224*100</f>
        <v>253.67000000000002</v>
      </c>
      <c r="P224" s="18">
        <f>('LCFS Values'!$E$5-AB$4)/1000000*'LCFS Values'!B224*'LCFS Values'!$G$2*100</f>
        <v>63.561298809999997</v>
      </c>
      <c r="Q224" s="4">
        <f>'RIN Values'!D224</f>
        <v>263.39375000000001</v>
      </c>
      <c r="R224" s="4">
        <f>'Fixed Credits Value'!B224</f>
        <v>100</v>
      </c>
      <c r="S224" s="4">
        <f>'Fixed Credits Value'!C224</f>
        <v>16</v>
      </c>
      <c r="T224" s="4">
        <f t="shared" si="31"/>
        <v>696.62504880999995</v>
      </c>
      <c r="U224" s="4">
        <f>T224/'Feedstock Conversions'!B$4</f>
        <v>86.969419327091131</v>
      </c>
      <c r="W224" s="4">
        <f t="shared" si="32"/>
        <v>265.14999999999998</v>
      </c>
      <c r="X224" s="4">
        <f t="shared" si="33"/>
        <v>364.21004880999999</v>
      </c>
      <c r="AE224" s="4">
        <v>53.25</v>
      </c>
      <c r="AF224" s="4">
        <f>$AH224+'Rail Costs'!L224</f>
        <v>50.727077267637178</v>
      </c>
      <c r="AG224" s="4">
        <f>$AH224+'Rail Costs'!M224</f>
        <v>52.090615901455763</v>
      </c>
      <c r="AH224" s="4">
        <v>48</v>
      </c>
      <c r="AI224" s="4">
        <f>$AH224+'Rail Costs'!O224</f>
        <v>48.818123180291153</v>
      </c>
      <c r="AJ224" s="4">
        <v>53</v>
      </c>
      <c r="AM224" s="4">
        <f>$L224-(AE224*'Feedstock Conversions'!$B$24)-'Rail Costs'!Q224</f>
        <v>161.89788684484893</v>
      </c>
      <c r="AN224" s="4">
        <f>$L224-(AF224*'Feedstock Conversions'!$B$24)-'Rail Costs'!R224</f>
        <v>183.59154030232378</v>
      </c>
      <c r="AO224" s="4">
        <f>$L224-(AG224*'Feedstock Conversions'!$B$24)-'Rail Costs'!S224</f>
        <v>172.34555991412071</v>
      </c>
      <c r="AP224" s="4">
        <f>$L224-(AH224*'Feedstock Conversions'!$B$24)-'Rail Costs'!T224</f>
        <v>206.2146541379513</v>
      </c>
      <c r="AQ224" s="4">
        <f>$L224-(AI224*'Feedstock Conversions'!$B$24)-'Rail Costs'!U224</f>
        <v>199.52288256809391</v>
      </c>
      <c r="AR224" s="4">
        <f>$L224-(AJ224*'Feedstock Conversions'!$B$24)-'Rail Costs'!V224</f>
        <v>163.34758496554159</v>
      </c>
      <c r="AT224" s="4">
        <f>$T224-(AM224-'Feedstock Conversions'!$B$4)-'Rail Costs'!Q224</f>
        <v>538.1850488099999</v>
      </c>
      <c r="AU224" s="4">
        <f>$T224-(AN224-'Feedstock Conversions'!$B$4)-'Rail Costs'!R224</f>
        <v>516.99249785815232</v>
      </c>
      <c r="AV224" s="4">
        <f>$T224-(AO224-'Feedstock Conversions'!$B$4)-'Rail Costs'!S224</f>
        <v>528.44622238222837</v>
      </c>
      <c r="AW224" s="4">
        <f>$T224-(AP224-'Feedstock Conversions'!$B$4)-'Rail Costs'!T224</f>
        <v>494.08504880999999</v>
      </c>
      <c r="AX224" s="4">
        <f>$T224-(AQ224-'Feedstock Conversions'!$B$4)-'Rail Costs'!U224</f>
        <v>500.95728352444564</v>
      </c>
      <c r="AY224" s="4">
        <f>$T224-(AR224-'Feedstock Conversions'!$B$4)-'Rail Costs'!V224</f>
        <v>536.08504880999999</v>
      </c>
      <c r="BH224">
        <f t="shared" si="27"/>
        <v>14</v>
      </c>
      <c r="BI224">
        <f t="shared" si="28"/>
        <v>2023</v>
      </c>
      <c r="BJ224">
        <f t="shared" si="30"/>
        <v>4</v>
      </c>
    </row>
    <row r="225" spans="1:62" x14ac:dyDescent="0.2">
      <c r="A225" s="11">
        <v>45030</v>
      </c>
      <c r="B225" s="4">
        <v>42.1</v>
      </c>
      <c r="C225" s="18">
        <f>UCO!B225</f>
        <v>42.1</v>
      </c>
      <c r="E225" s="4">
        <f>UCO!C225*'Feedstock Conversions'!B$24</f>
        <v>353.64000000000004</v>
      </c>
      <c r="F225" s="4">
        <f>UCO!C225*'Feedstock Conversions'!B$4</f>
        <v>337.221</v>
      </c>
      <c r="H225" s="4">
        <f>'Fuel Values'!B225-UCO!I225-UCO!J225-UCO!K225</f>
        <v>200.70294340975249</v>
      </c>
      <c r="I225" s="18">
        <f>('LCFS Values'!$E$6-$AA$4)/1000000*'LCFS Values'!B225*'LCFS Values'!$G$2*100</f>
        <v>70.347056590247476</v>
      </c>
      <c r="J225" s="4">
        <f>'RIN Values'!C225</f>
        <v>235.95000000000002</v>
      </c>
      <c r="K225" s="4">
        <f>'Fixed Credits Value'!B225</f>
        <v>100</v>
      </c>
      <c r="L225" s="4">
        <f t="shared" si="29"/>
        <v>607</v>
      </c>
      <c r="M225" s="4">
        <f>L225/'Feedstock Conversions'!B$24</f>
        <v>72.261904761904759</v>
      </c>
      <c r="O225" s="4">
        <f>'Fuel Values'!C225*100</f>
        <v>248.87</v>
      </c>
      <c r="P225" s="18">
        <f>('LCFS Values'!$E$5-AB$4)/1000000*'LCFS Values'!B225*'LCFS Values'!$G$2*100</f>
        <v>67.124250507999989</v>
      </c>
      <c r="Q225" s="4">
        <f>'RIN Values'!D225</f>
        <v>267.41000000000003</v>
      </c>
      <c r="R225" s="4">
        <f>'Fixed Credits Value'!B225</f>
        <v>100</v>
      </c>
      <c r="S225" s="4">
        <f>'Fixed Credits Value'!C225</f>
        <v>16</v>
      </c>
      <c r="T225" s="4">
        <f t="shared" si="31"/>
        <v>699.40425050800002</v>
      </c>
      <c r="U225" s="4">
        <f>T225/'Feedstock Conversions'!B$4</f>
        <v>87.316385831210994</v>
      </c>
      <c r="W225" s="4">
        <f t="shared" si="32"/>
        <v>253.35999999999996</v>
      </c>
      <c r="X225" s="4">
        <f t="shared" si="33"/>
        <v>362.18325050800001</v>
      </c>
      <c r="AE225" s="4">
        <v>54.5</v>
      </c>
      <c r="AF225" s="4">
        <f>$AH225+'Rail Costs'!L225</f>
        <v>50.727077267637178</v>
      </c>
      <c r="AG225" s="4">
        <f>$AH225+'Rail Costs'!M225</f>
        <v>52.090615901455763</v>
      </c>
      <c r="AH225" s="4">
        <v>48</v>
      </c>
      <c r="AI225" s="4">
        <f>$AH225+'Rail Costs'!O225</f>
        <v>48.818123180291153</v>
      </c>
      <c r="AJ225" s="4">
        <v>53</v>
      </c>
      <c r="AM225" s="4">
        <f>$L225-(AE225*'Feedstock Conversions'!$B$24)-'Rail Costs'!Q225</f>
        <v>144.64788684484893</v>
      </c>
      <c r="AN225" s="4">
        <f>$L225-(AF225*'Feedstock Conversions'!$B$24)-'Rail Costs'!R225</f>
        <v>176.84154030232378</v>
      </c>
      <c r="AO225" s="4">
        <f>$L225-(AG225*'Feedstock Conversions'!$B$24)-'Rail Costs'!S225</f>
        <v>165.59555991412071</v>
      </c>
      <c r="AP225" s="4">
        <f>$L225-(AH225*'Feedstock Conversions'!$B$24)-'Rail Costs'!T225</f>
        <v>199.4646541379513</v>
      </c>
      <c r="AQ225" s="4">
        <f>$L225-(AI225*'Feedstock Conversions'!$B$24)-'Rail Costs'!U225</f>
        <v>192.77288256809391</v>
      </c>
      <c r="AR225" s="4">
        <f>$L225-(AJ225*'Feedstock Conversions'!$B$24)-'Rail Costs'!V225</f>
        <v>156.59758496554159</v>
      </c>
      <c r="AT225" s="4">
        <f>$T225-(AM225-'Feedstock Conversions'!$B$4)-'Rail Costs'!Q225</f>
        <v>558.21425050799996</v>
      </c>
      <c r="AU225" s="4">
        <f>$T225-(AN225-'Feedstock Conversions'!$B$4)-'Rail Costs'!R225</f>
        <v>526.52169955615238</v>
      </c>
      <c r="AV225" s="4">
        <f>$T225-(AO225-'Feedstock Conversions'!$B$4)-'Rail Costs'!S225</f>
        <v>537.97542408022844</v>
      </c>
      <c r="AW225" s="4">
        <f>$T225-(AP225-'Feedstock Conversions'!$B$4)-'Rail Costs'!T225</f>
        <v>503.61425050800005</v>
      </c>
      <c r="AX225" s="4">
        <f>$T225-(AQ225-'Feedstock Conversions'!$B$4)-'Rail Costs'!U225</f>
        <v>510.48648522244571</v>
      </c>
      <c r="AY225" s="4">
        <f>$T225-(AR225-'Feedstock Conversions'!$B$4)-'Rail Costs'!V225</f>
        <v>545.61425050800005</v>
      </c>
      <c r="BH225">
        <f t="shared" si="27"/>
        <v>15</v>
      </c>
      <c r="BI225">
        <f t="shared" si="28"/>
        <v>2023</v>
      </c>
      <c r="BJ225">
        <f t="shared" si="30"/>
        <v>4</v>
      </c>
    </row>
    <row r="226" spans="1:62" x14ac:dyDescent="0.2">
      <c r="A226" s="11">
        <v>45037</v>
      </c>
      <c r="B226" s="4">
        <v>42.8</v>
      </c>
      <c r="C226" s="18">
        <f>UCO!B226</f>
        <v>42.8</v>
      </c>
      <c r="E226" s="4">
        <f>UCO!C226*'Feedstock Conversions'!B$24</f>
        <v>359.52</v>
      </c>
      <c r="F226" s="4">
        <f>UCO!C226*'Feedstock Conversions'!B$4</f>
        <v>342.82799999999997</v>
      </c>
      <c r="H226" s="4">
        <f>'Fuel Values'!B226-UCO!I226-UCO!J226-UCO!K226</f>
        <v>190.58848096134244</v>
      </c>
      <c r="I226" s="18">
        <f>('LCFS Values'!$E$6-$AA$4)/1000000*'LCFS Values'!B226*'LCFS Values'!$G$2*100</f>
        <v>76.616519038657486</v>
      </c>
      <c r="J226" s="4">
        <f>'RIN Values'!C226</f>
        <v>237.79500000000002</v>
      </c>
      <c r="K226" s="4">
        <f>'Fixed Credits Value'!B226</f>
        <v>100</v>
      </c>
      <c r="L226" s="4">
        <f t="shared" si="29"/>
        <v>605</v>
      </c>
      <c r="M226" s="4">
        <f>L226/'Feedstock Conversions'!B$24</f>
        <v>72.023809523809518</v>
      </c>
      <c r="O226" s="4">
        <f>'Fuel Values'!C226*100</f>
        <v>236.82</v>
      </c>
      <c r="P226" s="18">
        <f>('LCFS Values'!$E$5-AB$4)/1000000*'LCFS Values'!B226*'LCFS Values'!$G$2*100</f>
        <v>73.106490395999984</v>
      </c>
      <c r="Q226" s="4">
        <f>'RIN Values'!D226</f>
        <v>269.50099999999998</v>
      </c>
      <c r="R226" s="4">
        <f>'Fixed Credits Value'!B226</f>
        <v>100</v>
      </c>
      <c r="S226" s="4">
        <f>'Fixed Credits Value'!C226</f>
        <v>16</v>
      </c>
      <c r="T226" s="4">
        <f t="shared" si="31"/>
        <v>695.42749039599994</v>
      </c>
      <c r="U226" s="4">
        <f>T226/'Feedstock Conversions'!B$4</f>
        <v>86.819911410237196</v>
      </c>
      <c r="W226" s="4">
        <f t="shared" si="32"/>
        <v>245.48000000000002</v>
      </c>
      <c r="X226" s="4">
        <f t="shared" si="33"/>
        <v>352.59949039599996</v>
      </c>
      <c r="AE226" s="4">
        <v>55.6</v>
      </c>
      <c r="AF226" s="4">
        <f>$AH226+'Rail Costs'!L226</f>
        <v>50.727077267637178</v>
      </c>
      <c r="AG226" s="4">
        <f>$AH226+'Rail Costs'!M226</f>
        <v>52.090615901455763</v>
      </c>
      <c r="AH226" s="4">
        <v>48</v>
      </c>
      <c r="AI226" s="4">
        <f>$AH226+'Rail Costs'!O226</f>
        <v>48.818123180291153</v>
      </c>
      <c r="AJ226" s="4">
        <v>53.6</v>
      </c>
      <c r="AM226" s="4">
        <f>$L226-(AE226*'Feedstock Conversions'!$B$24)-'Rail Costs'!Q226</f>
        <v>133.40788684484892</v>
      </c>
      <c r="AN226" s="4">
        <f>$L226-(AF226*'Feedstock Conversions'!$B$24)-'Rail Costs'!R226</f>
        <v>174.84154030232378</v>
      </c>
      <c r="AO226" s="4">
        <f>$L226-(AG226*'Feedstock Conversions'!$B$24)-'Rail Costs'!S226</f>
        <v>163.59555991412071</v>
      </c>
      <c r="AP226" s="4">
        <f>$L226-(AH226*'Feedstock Conversions'!$B$24)-'Rail Costs'!T226</f>
        <v>197.4646541379513</v>
      </c>
      <c r="AQ226" s="4">
        <f>$L226-(AI226*'Feedstock Conversions'!$B$24)-'Rail Costs'!U226</f>
        <v>190.77288256809391</v>
      </c>
      <c r="AR226" s="4">
        <f>$L226-(AJ226*'Feedstock Conversions'!$B$24)-'Rail Costs'!V226</f>
        <v>149.55758496554162</v>
      </c>
      <c r="AT226" s="4">
        <f>$T226-(AM226-'Feedstock Conversions'!$B$4)-'Rail Costs'!Q226</f>
        <v>565.47749039599989</v>
      </c>
      <c r="AU226" s="4">
        <f>$T226-(AN226-'Feedstock Conversions'!$B$4)-'Rail Costs'!R226</f>
        <v>524.54493944415231</v>
      </c>
      <c r="AV226" s="4">
        <f>$T226-(AO226-'Feedstock Conversions'!$B$4)-'Rail Costs'!S226</f>
        <v>535.99866396822836</v>
      </c>
      <c r="AW226" s="4">
        <f>$T226-(AP226-'Feedstock Conversions'!$B$4)-'Rail Costs'!T226</f>
        <v>501.63749039599998</v>
      </c>
      <c r="AX226" s="4">
        <f>$T226-(AQ226-'Feedstock Conversions'!$B$4)-'Rail Costs'!U226</f>
        <v>508.50972511044563</v>
      </c>
      <c r="AY226" s="4">
        <f>$T226-(AR226-'Feedstock Conversions'!$B$4)-'Rail Costs'!V226</f>
        <v>548.67749039599994</v>
      </c>
      <c r="BH226">
        <f t="shared" si="27"/>
        <v>16</v>
      </c>
      <c r="BI226">
        <f t="shared" si="28"/>
        <v>2023</v>
      </c>
      <c r="BJ226">
        <f t="shared" si="30"/>
        <v>4</v>
      </c>
    </row>
    <row r="227" spans="1:62" x14ac:dyDescent="0.2">
      <c r="A227" s="11">
        <v>45044</v>
      </c>
      <c r="B227" s="4">
        <v>42.9</v>
      </c>
      <c r="C227" s="18">
        <f>UCO!B227</f>
        <v>42.9</v>
      </c>
      <c r="E227" s="4">
        <f>UCO!C227*'Feedstock Conversions'!B$24</f>
        <v>360.36</v>
      </c>
      <c r="F227" s="4">
        <f>UCO!C227*'Feedstock Conversions'!B$4</f>
        <v>343.62899999999996</v>
      </c>
      <c r="H227" s="4">
        <f>'Fuel Values'!B227-UCO!I227-UCO!J227-UCO!K227</f>
        <v>189.38310308286884</v>
      </c>
      <c r="I227" s="18">
        <f>('LCFS Values'!$E$6-$AA$4)/1000000*'LCFS Values'!B227*'LCFS Values'!$G$2*100</f>
        <v>73.066896917131245</v>
      </c>
      <c r="J227" s="4">
        <f>'RIN Values'!C227</f>
        <v>233.54999999999998</v>
      </c>
      <c r="K227" s="4">
        <f>'Fixed Credits Value'!B227</f>
        <v>100</v>
      </c>
      <c r="L227" s="4">
        <f t="shared" si="29"/>
        <v>596</v>
      </c>
      <c r="M227" s="4">
        <f>L227/'Feedstock Conversions'!B$24</f>
        <v>70.952380952380949</v>
      </c>
      <c r="O227" s="4">
        <f>'Fuel Values'!C227*100</f>
        <v>223.34</v>
      </c>
      <c r="P227" s="18">
        <f>('LCFS Values'!$E$5-AB$4)/1000000*'LCFS Values'!B227*'LCFS Values'!$G$2*100</f>
        <v>69.719486929999988</v>
      </c>
      <c r="Q227" s="4">
        <f>'RIN Values'!D227</f>
        <v>264.69</v>
      </c>
      <c r="R227" s="4">
        <f>'Fixed Credits Value'!B227</f>
        <v>100</v>
      </c>
      <c r="S227" s="4">
        <f>'Fixed Credits Value'!C227</f>
        <v>16</v>
      </c>
      <c r="T227" s="4">
        <f t="shared" si="31"/>
        <v>673.74948692999999</v>
      </c>
      <c r="U227" s="4">
        <f>T227/'Feedstock Conversions'!B$4</f>
        <v>84.113543936329592</v>
      </c>
      <c r="W227" s="4">
        <f t="shared" si="32"/>
        <v>235.64</v>
      </c>
      <c r="X227" s="4">
        <f t="shared" si="33"/>
        <v>330.12048693000003</v>
      </c>
      <c r="AE227" s="4">
        <v>55.9</v>
      </c>
      <c r="AF227" s="4">
        <f>$AH227+'Rail Costs'!L227</f>
        <v>50.727077267637178</v>
      </c>
      <c r="AG227" s="4">
        <f>$AH227+'Rail Costs'!M227</f>
        <v>52.090615901455763</v>
      </c>
      <c r="AH227" s="4">
        <v>48</v>
      </c>
      <c r="AI227" s="4">
        <f>$AH227+'Rail Costs'!O227</f>
        <v>48.818123180291153</v>
      </c>
      <c r="AJ227" s="4">
        <v>56</v>
      </c>
      <c r="AM227" s="4">
        <f>$L227-(AE227*'Feedstock Conversions'!$B$24)-'Rail Costs'!Q227</f>
        <v>121.88788684484892</v>
      </c>
      <c r="AN227" s="4">
        <f>$L227-(AF227*'Feedstock Conversions'!$B$24)-'Rail Costs'!R227</f>
        <v>165.84154030232378</v>
      </c>
      <c r="AO227" s="4">
        <f>$L227-(AG227*'Feedstock Conversions'!$B$24)-'Rail Costs'!S227</f>
        <v>154.59555991412071</v>
      </c>
      <c r="AP227" s="4">
        <f>$L227-(AH227*'Feedstock Conversions'!$B$24)-'Rail Costs'!T227</f>
        <v>188.4646541379513</v>
      </c>
      <c r="AQ227" s="4">
        <f>$L227-(AI227*'Feedstock Conversions'!$B$24)-'Rail Costs'!U227</f>
        <v>181.77288256809391</v>
      </c>
      <c r="AR227" s="4">
        <f>$L227-(AJ227*'Feedstock Conversions'!$B$24)-'Rail Costs'!V227</f>
        <v>120.3975849655416</v>
      </c>
      <c r="AT227" s="4">
        <f>$T227-(AM227-'Feedstock Conversions'!$B$4)-'Rail Costs'!Q227</f>
        <v>555.31948692999993</v>
      </c>
      <c r="AU227" s="4">
        <f>$T227-(AN227-'Feedstock Conversions'!$B$4)-'Rail Costs'!R227</f>
        <v>511.8669359781523</v>
      </c>
      <c r="AV227" s="4">
        <f>$T227-(AO227-'Feedstock Conversions'!$B$4)-'Rail Costs'!S227</f>
        <v>523.32066050222841</v>
      </c>
      <c r="AW227" s="4">
        <f>$T227-(AP227-'Feedstock Conversions'!$B$4)-'Rail Costs'!T227</f>
        <v>488.95948693000003</v>
      </c>
      <c r="AX227" s="4">
        <f>$T227-(AQ227-'Feedstock Conversions'!$B$4)-'Rail Costs'!U227</f>
        <v>495.83172164444568</v>
      </c>
      <c r="AY227" s="4">
        <f>$T227-(AR227-'Feedstock Conversions'!$B$4)-'Rail Costs'!V227</f>
        <v>556.15948693000007</v>
      </c>
      <c r="BH227">
        <f t="shared" si="27"/>
        <v>17</v>
      </c>
      <c r="BI227">
        <f t="shared" si="28"/>
        <v>2023</v>
      </c>
      <c r="BJ227">
        <f t="shared" si="30"/>
        <v>4</v>
      </c>
    </row>
    <row r="228" spans="1:62" x14ac:dyDescent="0.2">
      <c r="A228" s="11">
        <v>45051</v>
      </c>
      <c r="B228" s="4">
        <v>44.5</v>
      </c>
      <c r="C228" s="18">
        <f>UCO!B228</f>
        <v>44.5</v>
      </c>
      <c r="E228" s="4">
        <f>UCO!C228*'Feedstock Conversions'!B$24</f>
        <v>373.8</v>
      </c>
      <c r="F228" s="4">
        <f>UCO!C228*'Feedstock Conversions'!B$4</f>
        <v>356.44499999999999</v>
      </c>
      <c r="H228" s="4">
        <f>'Fuel Values'!B228-UCO!I228-UCO!J228-UCO!K228</f>
        <v>176.10210523515252</v>
      </c>
      <c r="I228" s="18">
        <f>('LCFS Values'!$E$6-$AA$4)/1000000*'LCFS Values'!B228*'LCFS Values'!$G$2*100</f>
        <v>77.722894764847481</v>
      </c>
      <c r="J228" s="4">
        <f>'RIN Values'!C228</f>
        <v>236.17499999999998</v>
      </c>
      <c r="K228" s="4">
        <f>'Fixed Credits Value'!B228</f>
        <v>100</v>
      </c>
      <c r="L228" s="4">
        <f t="shared" si="29"/>
        <v>590</v>
      </c>
      <c r="M228" s="4">
        <f>L228/'Feedstock Conversions'!B$24</f>
        <v>70.238095238095241</v>
      </c>
      <c r="O228" s="4">
        <f>'Fuel Values'!C228*100</f>
        <v>211.81</v>
      </c>
      <c r="P228" s="18">
        <f>('LCFS Values'!$E$5-AB$4)/1000000*'LCFS Values'!B228*'LCFS Values'!$G$2*100</f>
        <v>74.162179787999989</v>
      </c>
      <c r="Q228" s="4">
        <f>'RIN Values'!D228</f>
        <v>267.66499999999996</v>
      </c>
      <c r="R228" s="4">
        <f>'Fixed Credits Value'!B228</f>
        <v>100</v>
      </c>
      <c r="S228" s="4">
        <f>'Fixed Credits Value'!C228</f>
        <v>16</v>
      </c>
      <c r="T228" s="4">
        <f t="shared" si="31"/>
        <v>669.63717978799991</v>
      </c>
      <c r="U228" s="4">
        <f>T228/'Feedstock Conversions'!B$4</f>
        <v>83.600147289388261</v>
      </c>
      <c r="W228" s="4">
        <f t="shared" si="32"/>
        <v>216.2</v>
      </c>
      <c r="X228" s="4">
        <f t="shared" si="33"/>
        <v>313.19217978799992</v>
      </c>
      <c r="AE228" s="4">
        <v>55.95</v>
      </c>
      <c r="AF228" s="4">
        <f>$AH228+'Rail Costs'!L228</f>
        <v>50.727077267637178</v>
      </c>
      <c r="AG228" s="4">
        <f>$AH228+'Rail Costs'!M228</f>
        <v>52.090615901455763</v>
      </c>
      <c r="AH228" s="4">
        <v>48</v>
      </c>
      <c r="AI228" s="4">
        <f>$AH228+'Rail Costs'!O228</f>
        <v>48.818123180291153</v>
      </c>
      <c r="AJ228" s="4">
        <v>56.8</v>
      </c>
      <c r="AM228" s="4">
        <f>$L228-(AE228*'Feedstock Conversions'!$B$24)-'Rail Costs'!Q228</f>
        <v>115.46788684484891</v>
      </c>
      <c r="AN228" s="4">
        <f>$L228-(AF228*'Feedstock Conversions'!$B$24)-'Rail Costs'!R228</f>
        <v>159.84154030232378</v>
      </c>
      <c r="AO228" s="4">
        <f>$L228-(AG228*'Feedstock Conversions'!$B$24)-'Rail Costs'!S228</f>
        <v>148.59555991412071</v>
      </c>
      <c r="AP228" s="4">
        <f>$L228-(AH228*'Feedstock Conversions'!$B$24)-'Rail Costs'!T228</f>
        <v>182.4646541379513</v>
      </c>
      <c r="AQ228" s="4">
        <f>$L228-(AI228*'Feedstock Conversions'!$B$24)-'Rail Costs'!U228</f>
        <v>175.77288256809391</v>
      </c>
      <c r="AR228" s="4">
        <f>$L228-(AJ228*'Feedstock Conversions'!$B$24)-'Rail Costs'!V228</f>
        <v>107.67758496554163</v>
      </c>
      <c r="AT228" s="4">
        <f>$T228-(AM228-'Feedstock Conversions'!$B$4)-'Rail Costs'!Q228</f>
        <v>557.62717978799992</v>
      </c>
      <c r="AU228" s="4">
        <f>$T228-(AN228-'Feedstock Conversions'!$B$4)-'Rail Costs'!R228</f>
        <v>513.75462883615228</v>
      </c>
      <c r="AV228" s="4">
        <f>$T228-(AO228-'Feedstock Conversions'!$B$4)-'Rail Costs'!S228</f>
        <v>525.20835336022833</v>
      </c>
      <c r="AW228" s="4">
        <f>$T228-(AP228-'Feedstock Conversions'!$B$4)-'Rail Costs'!T228</f>
        <v>490.84717978799995</v>
      </c>
      <c r="AX228" s="4">
        <f>$T228-(AQ228-'Feedstock Conversions'!$B$4)-'Rail Costs'!U228</f>
        <v>497.7194145024456</v>
      </c>
      <c r="AY228" s="4">
        <f>$T228-(AR228-'Feedstock Conversions'!$B$4)-'Rail Costs'!V228</f>
        <v>564.76717978799991</v>
      </c>
      <c r="BH228">
        <f t="shared" si="27"/>
        <v>18</v>
      </c>
      <c r="BI228">
        <f t="shared" si="28"/>
        <v>2023</v>
      </c>
      <c r="BJ228">
        <f t="shared" si="30"/>
        <v>5</v>
      </c>
    </row>
    <row r="229" spans="1:62" x14ac:dyDescent="0.2">
      <c r="A229" s="11">
        <v>45058</v>
      </c>
      <c r="B229" s="4">
        <v>45.5</v>
      </c>
      <c r="C229" s="18">
        <f>UCO!B229</f>
        <v>45.5</v>
      </c>
      <c r="E229" s="4">
        <f>UCO!C229*'Feedstock Conversions'!B$24</f>
        <v>382.2</v>
      </c>
      <c r="F229" s="4">
        <f>UCO!C229*'Feedstock Conversions'!B$4</f>
        <v>364.45499999999998</v>
      </c>
      <c r="H229" s="4">
        <f>'Fuel Values'!B229-UCO!I229-UCO!J229-UCO!K229</f>
        <v>181.15441231501381</v>
      </c>
      <c r="I229" s="18">
        <f>('LCFS Values'!$E$6-$AA$4)/1000000*'LCFS Values'!B229*'LCFS Values'!$G$2*100</f>
        <v>78.045587684986245</v>
      </c>
      <c r="J229" s="4">
        <f>'RIN Values'!C229</f>
        <v>234</v>
      </c>
      <c r="K229" s="4">
        <f>'Fixed Credits Value'!B229</f>
        <v>100</v>
      </c>
      <c r="L229" s="4">
        <f t="shared" si="29"/>
        <v>593.20000000000005</v>
      </c>
      <c r="M229" s="4">
        <f>L229/'Feedstock Conversions'!B$24</f>
        <v>70.61904761904762</v>
      </c>
      <c r="O229" s="4">
        <f>'Fuel Values'!C229*100</f>
        <v>217.91</v>
      </c>
      <c r="P229" s="18">
        <f>('LCFS Values'!$E$5-AB$4)/1000000*'LCFS Values'!B229*'LCFS Values'!$G$2*100</f>
        <v>74.470089193999996</v>
      </c>
      <c r="Q229" s="4">
        <f>'RIN Values'!D229</f>
        <v>265.2</v>
      </c>
      <c r="R229" s="4">
        <f>'Fixed Credits Value'!B229</f>
        <v>100</v>
      </c>
      <c r="S229" s="4">
        <f>'Fixed Credits Value'!C229</f>
        <v>16</v>
      </c>
      <c r="T229" s="4">
        <f t="shared" si="31"/>
        <v>673.58008919399992</v>
      </c>
      <c r="U229" s="4">
        <f>T229/'Feedstock Conversions'!B$4</f>
        <v>84.092395654681638</v>
      </c>
      <c r="W229" s="4">
        <f t="shared" si="32"/>
        <v>211.00000000000006</v>
      </c>
      <c r="X229" s="4">
        <f t="shared" si="33"/>
        <v>309.12508919399994</v>
      </c>
      <c r="AE229" s="4">
        <v>56.3</v>
      </c>
      <c r="AF229" s="4">
        <f>$AH229+'Rail Costs'!L229</f>
        <v>50.727077267637178</v>
      </c>
      <c r="AG229" s="4">
        <f>$AH229+'Rail Costs'!M229</f>
        <v>52.090615901455763</v>
      </c>
      <c r="AH229" s="4">
        <v>48</v>
      </c>
      <c r="AI229" s="4">
        <f>$AH229+'Rail Costs'!O229</f>
        <v>48.818123180291153</v>
      </c>
      <c r="AJ229" s="4">
        <v>56.6</v>
      </c>
      <c r="AM229" s="4">
        <f>$L229-(AE229*'Feedstock Conversions'!$B$24)-'Rail Costs'!Q229</f>
        <v>115.72788684484895</v>
      </c>
      <c r="AN229" s="4">
        <f>$L229-(AF229*'Feedstock Conversions'!$B$24)-'Rail Costs'!R229</f>
        <v>163.04154030232382</v>
      </c>
      <c r="AO229" s="4">
        <f>$L229-(AG229*'Feedstock Conversions'!$B$24)-'Rail Costs'!S229</f>
        <v>151.79555991412076</v>
      </c>
      <c r="AP229" s="4">
        <f>$L229-(AH229*'Feedstock Conversions'!$B$24)-'Rail Costs'!T229</f>
        <v>185.66465413795135</v>
      </c>
      <c r="AQ229" s="4">
        <f>$L229-(AI229*'Feedstock Conversions'!$B$24)-'Rail Costs'!U229</f>
        <v>178.97288256809395</v>
      </c>
      <c r="AR229" s="4">
        <f>$L229-(AJ229*'Feedstock Conversions'!$B$24)-'Rail Costs'!V229</f>
        <v>112.55758496554162</v>
      </c>
      <c r="AT229" s="4">
        <f>$T229-(AM229-'Feedstock Conversions'!$B$4)-'Rail Costs'!Q229</f>
        <v>561.31008919399983</v>
      </c>
      <c r="AU229" s="4">
        <f>$T229-(AN229-'Feedstock Conversions'!$B$4)-'Rail Costs'!R229</f>
        <v>514.49753824215225</v>
      </c>
      <c r="AV229" s="4">
        <f>$T229-(AO229-'Feedstock Conversions'!$B$4)-'Rail Costs'!S229</f>
        <v>525.9512627662283</v>
      </c>
      <c r="AW229" s="4">
        <f>$T229-(AP229-'Feedstock Conversions'!$B$4)-'Rail Costs'!T229</f>
        <v>491.59008919399992</v>
      </c>
      <c r="AX229" s="4">
        <f>$T229-(AQ229-'Feedstock Conversions'!$B$4)-'Rail Costs'!U229</f>
        <v>498.46232390844557</v>
      </c>
      <c r="AY229" s="4">
        <f>$T229-(AR229-'Feedstock Conversions'!$B$4)-'Rail Costs'!V229</f>
        <v>563.83008919399992</v>
      </c>
      <c r="BH229">
        <f t="shared" si="27"/>
        <v>19</v>
      </c>
      <c r="BI229">
        <f t="shared" si="28"/>
        <v>2023</v>
      </c>
      <c r="BJ229">
        <f t="shared" si="30"/>
        <v>5</v>
      </c>
    </row>
    <row r="230" spans="1:62" x14ac:dyDescent="0.2">
      <c r="A230" s="11">
        <v>45065</v>
      </c>
      <c r="B230" s="4">
        <v>45.5</v>
      </c>
      <c r="C230" s="18">
        <f>UCO!B230</f>
        <v>45.5</v>
      </c>
      <c r="E230" s="4">
        <f>UCO!C230*'Feedstock Conversions'!B$24</f>
        <v>382.2</v>
      </c>
      <c r="F230" s="4">
        <f>UCO!C230*'Feedstock Conversions'!B$4</f>
        <v>364.45499999999998</v>
      </c>
      <c r="H230" s="4">
        <f>'Fuel Values'!B230-UCO!I230-UCO!J230-UCO!K230</f>
        <v>194.37567893852497</v>
      </c>
      <c r="I230" s="18">
        <f>('LCFS Values'!$E$6-$AA$4)/1000000*'LCFS Values'!B230*'LCFS Values'!$G$2*100</f>
        <v>76.524321061474993</v>
      </c>
      <c r="J230" s="4">
        <f>'RIN Values'!C230</f>
        <v>227.10000000000002</v>
      </c>
      <c r="K230" s="4">
        <f>'Fixed Credits Value'!B230</f>
        <v>100</v>
      </c>
      <c r="L230" s="4">
        <f t="shared" si="29"/>
        <v>598</v>
      </c>
      <c r="M230" s="4">
        <f>L230/'Feedstock Conversions'!B$24</f>
        <v>71.19047619047619</v>
      </c>
      <c r="O230" s="4">
        <f>'Fuel Values'!C230*100</f>
        <v>220.92000000000002</v>
      </c>
      <c r="P230" s="18">
        <f>('LCFS Values'!$E$5-AB$4)/1000000*'LCFS Values'!B230*'LCFS Values'!$G$2*100</f>
        <v>73.018516279999986</v>
      </c>
      <c r="Q230" s="4">
        <f>'RIN Values'!D230</f>
        <v>257.38</v>
      </c>
      <c r="R230" s="4">
        <f>'Fixed Credits Value'!B230</f>
        <v>100</v>
      </c>
      <c r="S230" s="4">
        <f>'Fixed Credits Value'!C230</f>
        <v>16</v>
      </c>
      <c r="T230" s="4">
        <f t="shared" si="31"/>
        <v>667.31851628000004</v>
      </c>
      <c r="U230" s="4">
        <f>T230/'Feedstock Conversions'!B$4</f>
        <v>83.310676189762802</v>
      </c>
      <c r="W230" s="4">
        <f t="shared" si="32"/>
        <v>215.8</v>
      </c>
      <c r="X230" s="4">
        <f t="shared" si="33"/>
        <v>302.86351628000006</v>
      </c>
      <c r="AE230" s="4">
        <v>55.5</v>
      </c>
      <c r="AF230" s="4">
        <f>$AH230+'Rail Costs'!L230</f>
        <v>50.727077267637178</v>
      </c>
      <c r="AG230" s="4">
        <f>$AH230+'Rail Costs'!M230</f>
        <v>52.090615901455763</v>
      </c>
      <c r="AH230" s="4">
        <v>48</v>
      </c>
      <c r="AI230" s="4">
        <f>$AH230+'Rail Costs'!O230</f>
        <v>48.818123180291153</v>
      </c>
      <c r="AJ230" s="4">
        <v>56.5</v>
      </c>
      <c r="AM230" s="4">
        <f>$L230-(AE230*'Feedstock Conversions'!$B$24)-'Rail Costs'!Q230</f>
        <v>127.24788684484888</v>
      </c>
      <c r="AN230" s="4">
        <f>$L230-(AF230*'Feedstock Conversions'!$B$24)-'Rail Costs'!R230</f>
        <v>167.84154030232378</v>
      </c>
      <c r="AO230" s="4">
        <f>$L230-(AG230*'Feedstock Conversions'!$B$24)-'Rail Costs'!S230</f>
        <v>156.59555991412071</v>
      </c>
      <c r="AP230" s="4">
        <f>$L230-(AH230*'Feedstock Conversions'!$B$24)-'Rail Costs'!T230</f>
        <v>190.4646541379513</v>
      </c>
      <c r="AQ230" s="4">
        <f>$L230-(AI230*'Feedstock Conversions'!$B$24)-'Rail Costs'!U230</f>
        <v>183.77288256809391</v>
      </c>
      <c r="AR230" s="4">
        <f>$L230-(AJ230*'Feedstock Conversions'!$B$24)-'Rail Costs'!V230</f>
        <v>118.19758496554161</v>
      </c>
      <c r="AT230" s="4">
        <f>$T230-(AM230-'Feedstock Conversions'!$B$4)-'Rail Costs'!Q230</f>
        <v>543.52851628000008</v>
      </c>
      <c r="AU230" s="4">
        <f>$T230-(AN230-'Feedstock Conversions'!$B$4)-'Rail Costs'!R230</f>
        <v>503.43596532815235</v>
      </c>
      <c r="AV230" s="4">
        <f>$T230-(AO230-'Feedstock Conversions'!$B$4)-'Rail Costs'!S230</f>
        <v>514.88968985222846</v>
      </c>
      <c r="AW230" s="4">
        <f>$T230-(AP230-'Feedstock Conversions'!$B$4)-'Rail Costs'!T230</f>
        <v>480.52851628000008</v>
      </c>
      <c r="AX230" s="4">
        <f>$T230-(AQ230-'Feedstock Conversions'!$B$4)-'Rail Costs'!U230</f>
        <v>487.40075099444573</v>
      </c>
      <c r="AY230" s="4">
        <f>$T230-(AR230-'Feedstock Conversions'!$B$4)-'Rail Costs'!V230</f>
        <v>551.92851628000005</v>
      </c>
      <c r="BH230">
        <f t="shared" si="27"/>
        <v>20</v>
      </c>
      <c r="BI230">
        <f t="shared" si="28"/>
        <v>2023</v>
      </c>
      <c r="BJ230">
        <f t="shared" si="30"/>
        <v>5</v>
      </c>
    </row>
    <row r="231" spans="1:62" x14ac:dyDescent="0.2">
      <c r="A231" s="11">
        <v>45072</v>
      </c>
      <c r="B231" s="4">
        <v>45.5</v>
      </c>
      <c r="C231" s="18">
        <f>UCO!B231</f>
        <v>45.5</v>
      </c>
      <c r="E231" s="4">
        <f>UCO!C231*'Feedstock Conversions'!B$24</f>
        <v>382.2</v>
      </c>
      <c r="F231" s="4">
        <f>UCO!C231*'Feedstock Conversions'!B$4</f>
        <v>364.45499999999998</v>
      </c>
      <c r="H231" s="4">
        <f>'Fuel Values'!B231-UCO!I231-UCO!J231-UCO!K231</f>
        <v>192.52072950896252</v>
      </c>
      <c r="I231" s="18">
        <f>('LCFS Values'!$E$6-$AA$4)/1000000*'LCFS Values'!B231*'LCFS Values'!$G$2*100</f>
        <v>78.829270491037491</v>
      </c>
      <c r="J231" s="4">
        <f>'RIN Values'!C231</f>
        <v>226.64999999999998</v>
      </c>
      <c r="K231" s="4">
        <f>'Fixed Credits Value'!B231</f>
        <v>100</v>
      </c>
      <c r="L231" s="4">
        <f t="shared" si="29"/>
        <v>598</v>
      </c>
      <c r="M231" s="4">
        <f>L231/'Feedstock Conversions'!B$24</f>
        <v>71.19047619047619</v>
      </c>
      <c r="O231" s="4">
        <f>'Fuel Values'!C231*100</f>
        <v>218.73</v>
      </c>
      <c r="P231" s="18">
        <f>('LCFS Values'!$E$5-AB$4)/1000000*'LCFS Values'!B231*'LCFS Values'!$G$2*100</f>
        <v>75.217869179999994</v>
      </c>
      <c r="Q231" s="4">
        <f>'RIN Values'!D231</f>
        <v>256.87</v>
      </c>
      <c r="R231" s="4">
        <f>'Fixed Credits Value'!B231</f>
        <v>100</v>
      </c>
      <c r="S231" s="4">
        <f>'Fixed Credits Value'!C231</f>
        <v>16</v>
      </c>
      <c r="T231" s="4">
        <f t="shared" si="31"/>
        <v>666.81786918</v>
      </c>
      <c r="U231" s="4">
        <f>T231/'Feedstock Conversions'!B$4</f>
        <v>83.248173430711617</v>
      </c>
      <c r="W231" s="4">
        <f t="shared" si="32"/>
        <v>215.8</v>
      </c>
      <c r="X231" s="4">
        <f t="shared" si="33"/>
        <v>302.36286918000002</v>
      </c>
      <c r="AE231" s="4">
        <v>55.2</v>
      </c>
      <c r="AF231" s="4">
        <f>$AH231+'Rail Costs'!L231</f>
        <v>50.727077267637178</v>
      </c>
      <c r="AG231" s="4">
        <f>$AH231+'Rail Costs'!M231</f>
        <v>52.090615901455763</v>
      </c>
      <c r="AH231" s="4">
        <v>48</v>
      </c>
      <c r="AI231" s="4">
        <f>$AH231+'Rail Costs'!O231</f>
        <v>48.818123180291153</v>
      </c>
      <c r="AJ231" s="4">
        <v>56.1</v>
      </c>
      <c r="AM231" s="4">
        <f>$L231-(AE231*'Feedstock Conversions'!$B$24)-'Rail Costs'!Q231</f>
        <v>129.76788684484887</v>
      </c>
      <c r="AN231" s="4">
        <f>$L231-(AF231*'Feedstock Conversions'!$B$24)-'Rail Costs'!R231</f>
        <v>167.84154030232378</v>
      </c>
      <c r="AO231" s="4">
        <f>$L231-(AG231*'Feedstock Conversions'!$B$24)-'Rail Costs'!S231</f>
        <v>156.59555991412071</v>
      </c>
      <c r="AP231" s="4">
        <f>$L231-(AH231*'Feedstock Conversions'!$B$24)-'Rail Costs'!T231</f>
        <v>190.4646541379513</v>
      </c>
      <c r="AQ231" s="4">
        <f>$L231-(AI231*'Feedstock Conversions'!$B$24)-'Rail Costs'!U231</f>
        <v>183.77288256809391</v>
      </c>
      <c r="AR231" s="4">
        <f>$L231-(AJ231*'Feedstock Conversions'!$B$24)-'Rail Costs'!V231</f>
        <v>121.55758496554162</v>
      </c>
      <c r="AT231" s="4">
        <f>$T231-(AM231-'Feedstock Conversions'!$B$4)-'Rail Costs'!Q231</f>
        <v>540.50786918000006</v>
      </c>
      <c r="AU231" s="4">
        <f>$T231-(AN231-'Feedstock Conversions'!$B$4)-'Rail Costs'!R231</f>
        <v>502.93531822815231</v>
      </c>
      <c r="AV231" s="4">
        <f>$T231-(AO231-'Feedstock Conversions'!$B$4)-'Rail Costs'!S231</f>
        <v>514.38904275222842</v>
      </c>
      <c r="AW231" s="4">
        <f>$T231-(AP231-'Feedstock Conversions'!$B$4)-'Rail Costs'!T231</f>
        <v>480.02786918000004</v>
      </c>
      <c r="AX231" s="4">
        <f>$T231-(AQ231-'Feedstock Conversions'!$B$4)-'Rail Costs'!U231</f>
        <v>486.90010389444569</v>
      </c>
      <c r="AY231" s="4">
        <f>$T231-(AR231-'Feedstock Conversions'!$B$4)-'Rail Costs'!V231</f>
        <v>548.06786918</v>
      </c>
      <c r="BH231">
        <f t="shared" si="27"/>
        <v>21</v>
      </c>
      <c r="BI231">
        <f t="shared" si="28"/>
        <v>2023</v>
      </c>
      <c r="BJ231">
        <f t="shared" si="30"/>
        <v>5</v>
      </c>
    </row>
    <row r="232" spans="1:62" x14ac:dyDescent="0.2">
      <c r="A232" s="11">
        <v>45079</v>
      </c>
      <c r="B232" s="4">
        <v>45.5</v>
      </c>
      <c r="C232" s="18">
        <f>UCO!B232</f>
        <v>45.5</v>
      </c>
      <c r="E232" s="4">
        <f>UCO!C232*'Feedstock Conversions'!B$24</f>
        <v>382.2</v>
      </c>
      <c r="F232" s="4">
        <f>UCO!C232*'Feedstock Conversions'!B$4</f>
        <v>364.45499999999998</v>
      </c>
      <c r="H232" s="4">
        <f>'Fuel Values'!B232-UCO!I232-UCO!J232-UCO!K232</f>
        <v>191.63171939487501</v>
      </c>
      <c r="I232" s="18">
        <f>('LCFS Values'!$E$6-$AA$4)/1000000*'LCFS Values'!B232*'LCFS Values'!$G$2*100</f>
        <v>78.368280605124994</v>
      </c>
      <c r="J232" s="4">
        <f>'RIN Values'!C232</f>
        <v>218.25</v>
      </c>
      <c r="K232" s="4">
        <f>'Fixed Credits Value'!B232</f>
        <v>100</v>
      </c>
      <c r="L232" s="4">
        <f t="shared" si="29"/>
        <v>588.25</v>
      </c>
      <c r="M232" s="4">
        <f>L232/'Feedstock Conversions'!B$24</f>
        <v>70.029761904761898</v>
      </c>
      <c r="O232" s="4">
        <f>'Fuel Values'!C232*100</f>
        <v>211.87999999999997</v>
      </c>
      <c r="P232" s="18">
        <f>('LCFS Values'!$E$5-AB$4)/1000000*'LCFS Values'!B232*'LCFS Values'!$G$2*100</f>
        <v>74.777998599999989</v>
      </c>
      <c r="Q232" s="4">
        <f>'RIN Values'!D232</f>
        <v>247.35</v>
      </c>
      <c r="R232" s="4">
        <f>'Fixed Credits Value'!B232</f>
        <v>100</v>
      </c>
      <c r="S232" s="4">
        <f>'Fixed Credits Value'!C232</f>
        <v>16</v>
      </c>
      <c r="T232" s="4">
        <f t="shared" si="31"/>
        <v>650.00799859999995</v>
      </c>
      <c r="U232" s="4">
        <f>T232/'Feedstock Conversions'!B$4</f>
        <v>81.149562871410737</v>
      </c>
      <c r="W232" s="4">
        <f t="shared" si="32"/>
        <v>206.05</v>
      </c>
      <c r="X232" s="4">
        <f t="shared" si="33"/>
        <v>285.55299859999997</v>
      </c>
      <c r="AE232" s="4">
        <v>55.625</v>
      </c>
      <c r="AF232" s="4">
        <f>$AH232+'Rail Costs'!L232</f>
        <v>50.727077267637178</v>
      </c>
      <c r="AG232" s="4">
        <f>$AH232+'Rail Costs'!M232</f>
        <v>52.090615901455763</v>
      </c>
      <c r="AH232" s="4">
        <v>48</v>
      </c>
      <c r="AI232" s="4">
        <f>$AH232+'Rail Costs'!O232</f>
        <v>48.818123180291153</v>
      </c>
      <c r="AJ232" s="4">
        <v>56</v>
      </c>
      <c r="AM232" s="4">
        <f>$L232-(AE232*'Feedstock Conversions'!$B$24)-'Rail Costs'!Q232</f>
        <v>116.44788684484892</v>
      </c>
      <c r="AN232" s="4">
        <f>$L232-(AF232*'Feedstock Conversions'!$B$24)-'Rail Costs'!R232</f>
        <v>158.09154030232378</v>
      </c>
      <c r="AO232" s="4">
        <f>$L232-(AG232*'Feedstock Conversions'!$B$24)-'Rail Costs'!S232</f>
        <v>146.84555991412071</v>
      </c>
      <c r="AP232" s="4">
        <f>$L232-(AH232*'Feedstock Conversions'!$B$24)-'Rail Costs'!T232</f>
        <v>180.7146541379513</v>
      </c>
      <c r="AQ232" s="4">
        <f>$L232-(AI232*'Feedstock Conversions'!$B$24)-'Rail Costs'!U232</f>
        <v>174.02288256809391</v>
      </c>
      <c r="AR232" s="4">
        <f>$L232-(AJ232*'Feedstock Conversions'!$B$24)-'Rail Costs'!V232</f>
        <v>112.6475849655416</v>
      </c>
      <c r="AT232" s="4">
        <f>$T232-(AM232-'Feedstock Conversions'!$B$4)-'Rail Costs'!Q232</f>
        <v>537.01799859999994</v>
      </c>
      <c r="AU232" s="4">
        <f>$T232-(AN232-'Feedstock Conversions'!$B$4)-'Rail Costs'!R232</f>
        <v>495.87544764815226</v>
      </c>
      <c r="AV232" s="4">
        <f>$T232-(AO232-'Feedstock Conversions'!$B$4)-'Rail Costs'!S232</f>
        <v>507.32917217222837</v>
      </c>
      <c r="AW232" s="4">
        <f>$T232-(AP232-'Feedstock Conversions'!$B$4)-'Rail Costs'!T232</f>
        <v>472.96799859999999</v>
      </c>
      <c r="AX232" s="4">
        <f>$T232-(AQ232-'Feedstock Conversions'!$B$4)-'Rail Costs'!U232</f>
        <v>479.84023331444564</v>
      </c>
      <c r="AY232" s="4">
        <f>$T232-(AR232-'Feedstock Conversions'!$B$4)-'Rail Costs'!V232</f>
        <v>540.16799860000003</v>
      </c>
      <c r="BH232">
        <f t="shared" si="27"/>
        <v>22</v>
      </c>
      <c r="BI232">
        <f t="shared" si="28"/>
        <v>2023</v>
      </c>
      <c r="BJ232">
        <f t="shared" si="30"/>
        <v>6</v>
      </c>
    </row>
    <row r="233" spans="1:62" x14ac:dyDescent="0.2">
      <c r="A233" s="11">
        <v>45086</v>
      </c>
      <c r="B233" s="4">
        <v>45.5</v>
      </c>
      <c r="C233" s="18">
        <f>UCO!B233</f>
        <v>45.5</v>
      </c>
      <c r="E233" s="4">
        <f>UCO!C233*'Feedstock Conversions'!B$24</f>
        <v>382.2</v>
      </c>
      <c r="F233" s="4">
        <f>UCO!C233*'Feedstock Conversions'!B$4</f>
        <v>364.45499999999998</v>
      </c>
      <c r="H233" s="4">
        <f>'Fuel Values'!B233-UCO!I233-UCO!J233-UCO!K233</f>
        <v>191.93436174457622</v>
      </c>
      <c r="I233" s="18">
        <f>('LCFS Values'!$E$6-$AA$4)/1000000*'LCFS Values'!B233*'LCFS Values'!$G$2*100</f>
        <v>75.740638255423747</v>
      </c>
      <c r="J233" s="4">
        <f>'RIN Values'!C233</f>
        <v>215.32500000000002</v>
      </c>
      <c r="K233" s="4">
        <f>'Fixed Credits Value'!B233</f>
        <v>100</v>
      </c>
      <c r="L233" s="4">
        <f t="shared" si="29"/>
        <v>583</v>
      </c>
      <c r="M233" s="4">
        <f>L233/'Feedstock Conversions'!B$24</f>
        <v>69.404761904761898</v>
      </c>
      <c r="O233" s="4">
        <f>'Fuel Values'!C233*100</f>
        <v>219.54</v>
      </c>
      <c r="P233" s="18">
        <f>('LCFS Values'!$E$5-AB$4)/1000000*'LCFS Values'!B233*'LCFS Values'!$G$2*100</f>
        <v>72.270736293999988</v>
      </c>
      <c r="Q233" s="4">
        <f>'RIN Values'!D233</f>
        <v>244.03500000000003</v>
      </c>
      <c r="R233" s="4">
        <f>'Fixed Credits Value'!B233</f>
        <v>100</v>
      </c>
      <c r="S233" s="4">
        <f>'Fixed Credits Value'!C233</f>
        <v>16</v>
      </c>
      <c r="T233" s="4">
        <f t="shared" si="31"/>
        <v>651.84573629399995</v>
      </c>
      <c r="U233" s="4">
        <f>T233/'Feedstock Conversions'!B$4</f>
        <v>81.378993295131082</v>
      </c>
      <c r="W233" s="4">
        <f t="shared" si="32"/>
        <v>200.8</v>
      </c>
      <c r="X233" s="4">
        <f t="shared" si="33"/>
        <v>287.39073629399996</v>
      </c>
      <c r="AE233" s="4">
        <v>57.3</v>
      </c>
      <c r="AF233" s="4">
        <f>$AH233+'Rail Costs'!L233</f>
        <v>50.727077267637178</v>
      </c>
      <c r="AG233" s="4">
        <f>$AH233+'Rail Costs'!M233</f>
        <v>52.090615901455763</v>
      </c>
      <c r="AH233" s="4">
        <v>48</v>
      </c>
      <c r="AI233" s="4">
        <f>$AH233+'Rail Costs'!O233</f>
        <v>48.818123180291153</v>
      </c>
      <c r="AJ233" s="4">
        <v>56</v>
      </c>
      <c r="AM233" s="4">
        <f>$L233-(AE233*'Feedstock Conversions'!$B$24)-'Rail Costs'!Q233</f>
        <v>97.127886844848931</v>
      </c>
      <c r="AN233" s="4">
        <f>$L233-(AF233*'Feedstock Conversions'!$B$24)-'Rail Costs'!R233</f>
        <v>152.84154030232378</v>
      </c>
      <c r="AO233" s="4">
        <f>$L233-(AG233*'Feedstock Conversions'!$B$24)-'Rail Costs'!S233</f>
        <v>141.59555991412071</v>
      </c>
      <c r="AP233" s="4">
        <f>$L233-(AH233*'Feedstock Conversions'!$B$24)-'Rail Costs'!T233</f>
        <v>175.4646541379513</v>
      </c>
      <c r="AQ233" s="4">
        <f>$L233-(AI233*'Feedstock Conversions'!$B$24)-'Rail Costs'!U233</f>
        <v>168.77288256809391</v>
      </c>
      <c r="AR233" s="4">
        <f>$L233-(AJ233*'Feedstock Conversions'!$B$24)-'Rail Costs'!V233</f>
        <v>107.3975849655416</v>
      </c>
      <c r="AT233" s="4">
        <f>$T233-(AM233-'Feedstock Conversions'!$B$4)-'Rail Costs'!Q233</f>
        <v>558.17573629399988</v>
      </c>
      <c r="AU233" s="4">
        <f>$T233-(AN233-'Feedstock Conversions'!$B$4)-'Rail Costs'!R233</f>
        <v>502.96318534215226</v>
      </c>
      <c r="AV233" s="4">
        <f>$T233-(AO233-'Feedstock Conversions'!$B$4)-'Rail Costs'!S233</f>
        <v>514.41690986622837</v>
      </c>
      <c r="AW233" s="4">
        <f>$T233-(AP233-'Feedstock Conversions'!$B$4)-'Rail Costs'!T233</f>
        <v>480.05573629399998</v>
      </c>
      <c r="AX233" s="4">
        <f>$T233-(AQ233-'Feedstock Conversions'!$B$4)-'Rail Costs'!U233</f>
        <v>486.92797100844564</v>
      </c>
      <c r="AY233" s="4">
        <f>$T233-(AR233-'Feedstock Conversions'!$B$4)-'Rail Costs'!V233</f>
        <v>547.25573629400003</v>
      </c>
      <c r="BH233">
        <f t="shared" si="27"/>
        <v>23</v>
      </c>
      <c r="BI233">
        <f t="shared" si="28"/>
        <v>2023</v>
      </c>
      <c r="BJ233">
        <f t="shared" si="30"/>
        <v>6</v>
      </c>
    </row>
    <row r="234" spans="1:62" x14ac:dyDescent="0.2">
      <c r="A234" s="11">
        <v>45093</v>
      </c>
      <c r="B234" s="4">
        <v>50.3</v>
      </c>
      <c r="C234" s="18">
        <f>UCO!B234</f>
        <v>50.3</v>
      </c>
      <c r="E234" s="4">
        <f>UCO!C234*'Feedstock Conversions'!B$24</f>
        <v>422.52</v>
      </c>
      <c r="F234" s="4">
        <f>UCO!C234*'Feedstock Conversions'!B$4</f>
        <v>402.90299999999996</v>
      </c>
      <c r="H234" s="4">
        <f>'Fuel Values'!B234-UCO!I234-UCO!J234-UCO!K234</f>
        <v>182.97567893852499</v>
      </c>
      <c r="I234" s="18">
        <f>('LCFS Values'!$E$6-$AA$4)/1000000*'LCFS Values'!B234*'LCFS Values'!$G$2*100</f>
        <v>76.524321061474993</v>
      </c>
      <c r="J234" s="4">
        <f>'RIN Values'!C234</f>
        <v>220.5</v>
      </c>
      <c r="K234" s="4">
        <f>'Fixed Credits Value'!B234</f>
        <v>100</v>
      </c>
      <c r="L234" s="4">
        <f t="shared" si="29"/>
        <v>580</v>
      </c>
      <c r="M234" s="4">
        <f>L234/'Feedstock Conversions'!B$24</f>
        <v>69.047619047619051</v>
      </c>
      <c r="O234" s="4">
        <f>'Fuel Values'!C234*100</f>
        <v>223.45000000000002</v>
      </c>
      <c r="P234" s="18">
        <f>('LCFS Values'!$E$5-AB$4)/1000000*'LCFS Values'!B234*'LCFS Values'!$G$2*100</f>
        <v>73.018516279999986</v>
      </c>
      <c r="Q234" s="4">
        <f>'RIN Values'!D234</f>
        <v>249.9</v>
      </c>
      <c r="R234" s="4">
        <f>'Fixed Credits Value'!B234</f>
        <v>100</v>
      </c>
      <c r="S234" s="4">
        <f>'Fixed Credits Value'!C234</f>
        <v>16</v>
      </c>
      <c r="T234" s="4">
        <f t="shared" si="31"/>
        <v>662.36851627999999</v>
      </c>
      <c r="U234" s="4">
        <f>T234/'Feedstock Conversions'!B$4</f>
        <v>82.692698661672907</v>
      </c>
      <c r="W234" s="4">
        <f t="shared" si="32"/>
        <v>157.48000000000002</v>
      </c>
      <c r="X234" s="4">
        <f t="shared" si="33"/>
        <v>259.46551628000003</v>
      </c>
      <c r="AE234" s="4">
        <v>59.4</v>
      </c>
      <c r="AF234" s="4">
        <f>$AH234+'Rail Costs'!L234</f>
        <v>51.727077267637178</v>
      </c>
      <c r="AG234" s="4">
        <f>$AH234+'Rail Costs'!M234</f>
        <v>53.090615901455763</v>
      </c>
      <c r="AH234" s="4">
        <v>49</v>
      </c>
      <c r="AI234" s="4">
        <f>$AH234+'Rail Costs'!O234</f>
        <v>49.818123180291153</v>
      </c>
      <c r="AJ234" s="4">
        <v>56</v>
      </c>
      <c r="AM234" s="4">
        <f>$L234-(AE234*'Feedstock Conversions'!$B$24)-'Rail Costs'!Q234</f>
        <v>76.487886844848887</v>
      </c>
      <c r="AN234" s="4">
        <f>$L234-(AF234*'Feedstock Conversions'!$B$24)-'Rail Costs'!R234</f>
        <v>141.4415403023238</v>
      </c>
      <c r="AO234" s="4">
        <f>$L234-(AG234*'Feedstock Conversions'!$B$24)-'Rail Costs'!S234</f>
        <v>130.19555991412074</v>
      </c>
      <c r="AP234" s="4">
        <f>$L234-(AH234*'Feedstock Conversions'!$B$24)-'Rail Costs'!T234</f>
        <v>164.06465413795132</v>
      </c>
      <c r="AQ234" s="4">
        <f>$L234-(AI234*'Feedstock Conversions'!$B$24)-'Rail Costs'!U234</f>
        <v>157.37288256809393</v>
      </c>
      <c r="AR234" s="4">
        <f>$L234-(AJ234*'Feedstock Conversions'!$B$24)-'Rail Costs'!V234</f>
        <v>104.3975849655416</v>
      </c>
      <c r="AT234" s="4">
        <f>$T234-(AM234-'Feedstock Conversions'!$B$4)-'Rail Costs'!Q234</f>
        <v>589.33851628000002</v>
      </c>
      <c r="AU234" s="4">
        <f>$T234-(AN234-'Feedstock Conversions'!$B$4)-'Rail Costs'!R234</f>
        <v>524.88596532815234</v>
      </c>
      <c r="AV234" s="4">
        <f>$T234-(AO234-'Feedstock Conversions'!$B$4)-'Rail Costs'!S234</f>
        <v>536.33968985222839</v>
      </c>
      <c r="AW234" s="4">
        <f>$T234-(AP234-'Feedstock Conversions'!$B$4)-'Rail Costs'!T234</f>
        <v>501.97851628000001</v>
      </c>
      <c r="AX234" s="4">
        <f>$T234-(AQ234-'Feedstock Conversions'!$B$4)-'Rail Costs'!U234</f>
        <v>508.85075099444566</v>
      </c>
      <c r="AY234" s="4">
        <f>$T234-(AR234-'Feedstock Conversions'!$B$4)-'Rail Costs'!V234</f>
        <v>560.77851628000008</v>
      </c>
      <c r="BH234">
        <f t="shared" si="27"/>
        <v>24</v>
      </c>
      <c r="BI234">
        <f t="shared" si="28"/>
        <v>2023</v>
      </c>
      <c r="BJ234">
        <f t="shared" si="30"/>
        <v>6</v>
      </c>
    </row>
    <row r="235" spans="1:62" x14ac:dyDescent="0.2">
      <c r="A235" s="11">
        <v>45100</v>
      </c>
      <c r="B235" s="4">
        <v>54.5</v>
      </c>
      <c r="C235" s="18">
        <f>UCO!B235</f>
        <v>54.5</v>
      </c>
      <c r="E235" s="4">
        <f>UCO!C235*'Feedstock Conversions'!B$24</f>
        <v>457.8</v>
      </c>
      <c r="F235" s="4">
        <f>UCO!C235*'Feedstock Conversions'!B$4</f>
        <v>436.54500000000002</v>
      </c>
      <c r="H235" s="4">
        <f>'Fuel Values'!B235-UCO!I235-UCO!J235-UCO!K235</f>
        <v>196.37568889077966</v>
      </c>
      <c r="I235" s="18">
        <f>('LCFS Values'!$E$6-$AA$4)/1000000*'LCFS Values'!B235*'LCFS Values'!$G$2*100</f>
        <v>71.280561109220315</v>
      </c>
      <c r="J235" s="4">
        <f>'RIN Values'!C235</f>
        <v>212.34375</v>
      </c>
      <c r="K235" s="4">
        <f>'Fixed Credits Value'!B235</f>
        <v>100</v>
      </c>
      <c r="L235" s="4">
        <f t="shared" si="29"/>
        <v>580</v>
      </c>
      <c r="M235" s="4">
        <f>L235/'Feedstock Conversions'!B$24</f>
        <v>69.047619047619051</v>
      </c>
      <c r="O235" s="4">
        <f>'Fuel Values'!C235*100</f>
        <v>226.39000000000001</v>
      </c>
      <c r="P235" s="18">
        <f>('LCFS Values'!$E$5-AB$4)/1000000*'LCFS Values'!B235*'LCFS Values'!$G$2*100</f>
        <v>68.01498843249999</v>
      </c>
      <c r="Q235" s="4">
        <f>'RIN Values'!D235</f>
        <v>240.65625</v>
      </c>
      <c r="R235" s="4">
        <f>'Fixed Credits Value'!B235</f>
        <v>100</v>
      </c>
      <c r="S235" s="4">
        <f>'Fixed Credits Value'!C235</f>
        <v>16</v>
      </c>
      <c r="T235" s="4">
        <f t="shared" si="31"/>
        <v>651.06123843249998</v>
      </c>
      <c r="U235" s="4">
        <f>T235/'Feedstock Conversions'!B$4</f>
        <v>81.281053487203494</v>
      </c>
      <c r="W235" s="4">
        <f t="shared" si="32"/>
        <v>122.19999999999999</v>
      </c>
      <c r="X235" s="4">
        <f t="shared" si="33"/>
        <v>214.51623843249996</v>
      </c>
      <c r="AE235" s="4">
        <v>58.75</v>
      </c>
      <c r="AF235" s="4">
        <f>$AH235+'Rail Costs'!L235</f>
        <v>53.227077267637178</v>
      </c>
      <c r="AG235" s="4">
        <f>$AH235+'Rail Costs'!M235</f>
        <v>54.590615901455763</v>
      </c>
      <c r="AH235" s="4">
        <v>50.5</v>
      </c>
      <c r="AI235" s="4">
        <f>$AH235+'Rail Costs'!O235</f>
        <v>51.318123180291153</v>
      </c>
      <c r="AJ235" s="4">
        <v>56</v>
      </c>
      <c r="AM235" s="4">
        <f>$L235-(AE235*'Feedstock Conversions'!$B$24)-'Rail Costs'!Q235</f>
        <v>81.947886844848924</v>
      </c>
      <c r="AN235" s="4">
        <f>$L235-(AF235*'Feedstock Conversions'!$B$24)-'Rail Costs'!R235</f>
        <v>128.84154030232378</v>
      </c>
      <c r="AO235" s="4">
        <f>$L235-(AG235*'Feedstock Conversions'!$B$24)-'Rail Costs'!S235</f>
        <v>117.5955599141207</v>
      </c>
      <c r="AP235" s="4">
        <f>$L235-(AH235*'Feedstock Conversions'!$B$24)-'Rail Costs'!T235</f>
        <v>151.4646541379513</v>
      </c>
      <c r="AQ235" s="4">
        <f>$L235-(AI235*'Feedstock Conversions'!$B$24)-'Rail Costs'!U235</f>
        <v>144.77288256809391</v>
      </c>
      <c r="AR235" s="4">
        <f>$L235-(AJ235*'Feedstock Conversions'!$B$24)-'Rail Costs'!V235</f>
        <v>104.3975849655416</v>
      </c>
      <c r="AT235" s="4">
        <f>$T235-(AM235-'Feedstock Conversions'!$B$4)-'Rail Costs'!Q235</f>
        <v>572.57123843249997</v>
      </c>
      <c r="AU235" s="4">
        <f>$T235-(AN235-'Feedstock Conversions'!$B$4)-'Rail Costs'!R235</f>
        <v>526.17868748065234</v>
      </c>
      <c r="AV235" s="4">
        <f>$T235-(AO235-'Feedstock Conversions'!$B$4)-'Rail Costs'!S235</f>
        <v>537.63241200472839</v>
      </c>
      <c r="AW235" s="4">
        <f>$T235-(AP235-'Feedstock Conversions'!$B$4)-'Rail Costs'!T235</f>
        <v>503.27123843250001</v>
      </c>
      <c r="AX235" s="4">
        <f>$T235-(AQ235-'Feedstock Conversions'!$B$4)-'Rail Costs'!U235</f>
        <v>510.14347314694567</v>
      </c>
      <c r="AY235" s="4">
        <f>$T235-(AR235-'Feedstock Conversions'!$B$4)-'Rail Costs'!V235</f>
        <v>549.47123843250006</v>
      </c>
      <c r="BH235">
        <f t="shared" si="27"/>
        <v>25</v>
      </c>
      <c r="BI235">
        <f t="shared" si="28"/>
        <v>2023</v>
      </c>
      <c r="BJ235">
        <f t="shared" si="30"/>
        <v>6</v>
      </c>
    </row>
    <row r="236" spans="1:62" x14ac:dyDescent="0.2">
      <c r="A236" s="11">
        <v>45107</v>
      </c>
      <c r="B236" s="4">
        <v>53.1</v>
      </c>
      <c r="C236" s="18">
        <f>UCO!B236</f>
        <v>53.1</v>
      </c>
      <c r="E236" s="4">
        <f>UCO!C236*'Feedstock Conversions'!B$24</f>
        <v>446.04</v>
      </c>
      <c r="F236" s="4">
        <f>UCO!C236*'Feedstock Conversions'!B$4</f>
        <v>425.33100000000002</v>
      </c>
      <c r="H236" s="4">
        <f>'Fuel Values'!B236-UCO!I236-UCO!J236-UCO!K236</f>
        <v>186.64505756947506</v>
      </c>
      <c r="I236" s="18">
        <f>('LCFS Values'!$E$6-$AA$4)/1000000*'LCFS Values'!B236*'LCFS Values'!$G$2*100</f>
        <v>70.992442430524989</v>
      </c>
      <c r="J236" s="4">
        <f>'RIN Values'!C236</f>
        <v>218.36249999999998</v>
      </c>
      <c r="K236" s="4">
        <f>'Fixed Credits Value'!B236</f>
        <v>100</v>
      </c>
      <c r="L236" s="4">
        <f t="shared" si="29"/>
        <v>576</v>
      </c>
      <c r="M236" s="4">
        <f>L236/'Feedstock Conversions'!B$24</f>
        <v>68.571428571428569</v>
      </c>
      <c r="O236" s="4">
        <f>'Fuel Values'!C236*100</f>
        <v>223.74999999999997</v>
      </c>
      <c r="P236" s="18">
        <f>('LCFS Values'!$E$5-AB$4)/1000000*'LCFS Values'!B236*'LCFS Values'!$G$2*100</f>
        <v>67.740069319999989</v>
      </c>
      <c r="Q236" s="4">
        <f>'RIN Values'!D236</f>
        <v>247.47749999999996</v>
      </c>
      <c r="R236" s="4">
        <f>'Fixed Credits Value'!B236</f>
        <v>100</v>
      </c>
      <c r="S236" s="4">
        <f>'Fixed Credits Value'!C236</f>
        <v>16</v>
      </c>
      <c r="T236" s="4">
        <f t="shared" si="31"/>
        <v>654.96756931999994</v>
      </c>
      <c r="U236" s="4">
        <f>T236/'Feedstock Conversions'!B$4</f>
        <v>81.768735245942565</v>
      </c>
      <c r="W236" s="4">
        <f t="shared" si="32"/>
        <v>129.95999999999998</v>
      </c>
      <c r="X236" s="4">
        <f t="shared" si="33"/>
        <v>229.63656931999992</v>
      </c>
      <c r="AE236" s="4">
        <v>58.3</v>
      </c>
      <c r="AF236" s="4">
        <f>$AH236+'Rail Costs'!L236</f>
        <v>53.227077267637178</v>
      </c>
      <c r="AG236" s="4">
        <f>$AH236+'Rail Costs'!M236</f>
        <v>54.590615901455763</v>
      </c>
      <c r="AH236" s="4">
        <v>50.5</v>
      </c>
      <c r="AI236" s="4">
        <f>$AH236+'Rail Costs'!O236</f>
        <v>51.318123180291153</v>
      </c>
      <c r="AJ236" s="4">
        <v>56.6</v>
      </c>
      <c r="AM236" s="4">
        <f>$L236-(AE236*'Feedstock Conversions'!$B$24)-'Rail Costs'!Q236</f>
        <v>81.727886844848953</v>
      </c>
      <c r="AN236" s="4">
        <f>$L236-(AF236*'Feedstock Conversions'!$B$24)-'Rail Costs'!R236</f>
        <v>124.84154030232379</v>
      </c>
      <c r="AO236" s="4">
        <f>$L236-(AG236*'Feedstock Conversions'!$B$24)-'Rail Costs'!S236</f>
        <v>113.5955599141207</v>
      </c>
      <c r="AP236" s="4">
        <f>$L236-(AH236*'Feedstock Conversions'!$B$24)-'Rail Costs'!T236</f>
        <v>147.4646541379513</v>
      </c>
      <c r="AQ236" s="4">
        <f>$L236-(AI236*'Feedstock Conversions'!$B$24)-'Rail Costs'!U236</f>
        <v>140.77288256809391</v>
      </c>
      <c r="AR236" s="4">
        <f>$L236-(AJ236*'Feedstock Conversions'!$B$24)-'Rail Costs'!V236</f>
        <v>95.357584965541577</v>
      </c>
      <c r="AT236" s="4">
        <f>$T236-(AM236-'Feedstock Conversions'!$B$4)-'Rail Costs'!Q236</f>
        <v>576.69756931999984</v>
      </c>
      <c r="AU236" s="4">
        <f>$T236-(AN236-'Feedstock Conversions'!$B$4)-'Rail Costs'!R236</f>
        <v>534.0850183681523</v>
      </c>
      <c r="AV236" s="4">
        <f>$T236-(AO236-'Feedstock Conversions'!$B$4)-'Rail Costs'!S236</f>
        <v>545.53874289222836</v>
      </c>
      <c r="AW236" s="4">
        <f>$T236-(AP236-'Feedstock Conversions'!$B$4)-'Rail Costs'!T236</f>
        <v>511.17756931999992</v>
      </c>
      <c r="AX236" s="4">
        <f>$T236-(AQ236-'Feedstock Conversions'!$B$4)-'Rail Costs'!U236</f>
        <v>518.04980403444563</v>
      </c>
      <c r="AY236" s="4">
        <f>$T236-(AR236-'Feedstock Conversions'!$B$4)-'Rail Costs'!V236</f>
        <v>562.41756931999998</v>
      </c>
      <c r="BH236">
        <f t="shared" si="27"/>
        <v>26</v>
      </c>
      <c r="BI236">
        <f t="shared" si="28"/>
        <v>2023</v>
      </c>
      <c r="BJ236">
        <f t="shared" si="30"/>
        <v>6</v>
      </c>
    </row>
    <row r="237" spans="1:62" x14ac:dyDescent="0.2">
      <c r="A237" s="11">
        <v>45114</v>
      </c>
      <c r="B237" s="4">
        <v>51</v>
      </c>
      <c r="C237" s="18">
        <f>UCO!B237</f>
        <v>51</v>
      </c>
      <c r="E237" s="4">
        <f>UCO!C237*'Feedstock Conversions'!B$24</f>
        <v>428.40000000000003</v>
      </c>
      <c r="F237" s="4">
        <f>UCO!C237*'Feedstock Conversions'!B$4</f>
        <v>408.51</v>
      </c>
      <c r="H237" s="4">
        <f>'Fuel Values'!B237-UCO!I237-UCO!J237-UCO!K237</f>
        <v>171.56250699903751</v>
      </c>
      <c r="I237" s="18">
        <f>('LCFS Values'!$E$6-$AA$4)/1000000*'LCFS Values'!B237*'LCFS Values'!$G$2*100</f>
        <v>68.68749300096249</v>
      </c>
      <c r="J237" s="4">
        <f>'RIN Values'!C237</f>
        <v>233.25</v>
      </c>
      <c r="K237" s="4">
        <f>'Fixed Credits Value'!B237</f>
        <v>100</v>
      </c>
      <c r="L237" s="4">
        <f t="shared" si="29"/>
        <v>573.5</v>
      </c>
      <c r="M237" s="4">
        <f>L237/'Feedstock Conversions'!B$24</f>
        <v>68.273809523809518</v>
      </c>
      <c r="O237" s="4">
        <f>'Fuel Values'!C237*100</f>
        <v>229.31</v>
      </c>
      <c r="P237" s="18">
        <f>('LCFS Values'!$E$5-AB$4)/1000000*'LCFS Values'!B237*'LCFS Values'!$G$2*100</f>
        <v>65.540716419999995</v>
      </c>
      <c r="Q237" s="4">
        <f>'RIN Values'!D237</f>
        <v>264.34999999999997</v>
      </c>
      <c r="R237" s="4">
        <f>'Fixed Credits Value'!B237</f>
        <v>100</v>
      </c>
      <c r="S237" s="4">
        <f>'Fixed Credits Value'!C237</f>
        <v>16</v>
      </c>
      <c r="T237" s="4">
        <f t="shared" si="31"/>
        <v>675.20071641999994</v>
      </c>
      <c r="U237" s="4">
        <f>T237/'Feedstock Conversions'!B$4</f>
        <v>84.294721151061168</v>
      </c>
      <c r="W237" s="4">
        <f t="shared" si="32"/>
        <v>145.09999999999997</v>
      </c>
      <c r="X237" s="4">
        <f t="shared" si="33"/>
        <v>266.69071641999994</v>
      </c>
      <c r="AE237" s="4">
        <v>62</v>
      </c>
      <c r="AF237" s="4">
        <f>$AH237+'Rail Costs'!L237</f>
        <v>53.227077267637178</v>
      </c>
      <c r="AG237" s="4">
        <f>$AH237+'Rail Costs'!M237</f>
        <v>54.590615901455763</v>
      </c>
      <c r="AH237" s="4">
        <v>50.5</v>
      </c>
      <c r="AI237" s="4">
        <f>$AH237+'Rail Costs'!O237</f>
        <v>51.318123180291153</v>
      </c>
      <c r="AJ237" s="4">
        <v>57.5</v>
      </c>
      <c r="AM237" s="4">
        <f>$L237-(AE237*'Feedstock Conversions'!$B$24)-'Rail Costs'!Q237</f>
        <v>48.147886844848856</v>
      </c>
      <c r="AN237" s="4">
        <f>$L237-(AF237*'Feedstock Conversions'!$B$24)-'Rail Costs'!R237</f>
        <v>122.34154030232379</v>
      </c>
      <c r="AO237" s="4">
        <f>$L237-(AG237*'Feedstock Conversions'!$B$24)-'Rail Costs'!S237</f>
        <v>111.0955599141207</v>
      </c>
      <c r="AP237" s="4">
        <f>$L237-(AH237*'Feedstock Conversions'!$B$24)-'Rail Costs'!T237</f>
        <v>144.9646541379513</v>
      </c>
      <c r="AQ237" s="4">
        <f>$L237-(AI237*'Feedstock Conversions'!$B$24)-'Rail Costs'!U237</f>
        <v>138.27288256809391</v>
      </c>
      <c r="AR237" s="4">
        <f>$L237-(AJ237*'Feedstock Conversions'!$B$24)-'Rail Costs'!V237</f>
        <v>85.297584965541631</v>
      </c>
      <c r="AT237" s="4">
        <f>$T237-(AM237-'Feedstock Conversions'!$B$4)-'Rail Costs'!Q237</f>
        <v>630.51071641999999</v>
      </c>
      <c r="AU237" s="4">
        <f>$T237-(AN237-'Feedstock Conversions'!$B$4)-'Rail Costs'!R237</f>
        <v>556.8181654681523</v>
      </c>
      <c r="AV237" s="4">
        <f>$T237-(AO237-'Feedstock Conversions'!$B$4)-'Rail Costs'!S237</f>
        <v>568.27188999222835</v>
      </c>
      <c r="AW237" s="4">
        <f>$T237-(AP237-'Feedstock Conversions'!$B$4)-'Rail Costs'!T237</f>
        <v>533.91071641999997</v>
      </c>
      <c r="AX237" s="4">
        <f>$T237-(AQ237-'Feedstock Conversions'!$B$4)-'Rail Costs'!U237</f>
        <v>540.78295113444563</v>
      </c>
      <c r="AY237" s="4">
        <f>$T237-(AR237-'Feedstock Conversions'!$B$4)-'Rail Costs'!V237</f>
        <v>592.71071641999993</v>
      </c>
      <c r="BH237">
        <f t="shared" si="27"/>
        <v>27</v>
      </c>
      <c r="BI237">
        <f t="shared" si="28"/>
        <v>2023</v>
      </c>
      <c r="BJ237">
        <f t="shared" si="30"/>
        <v>7</v>
      </c>
    </row>
    <row r="238" spans="1:62" x14ac:dyDescent="0.2">
      <c r="A238" s="11">
        <v>45121</v>
      </c>
      <c r="B238" s="4">
        <v>51.4</v>
      </c>
      <c r="C238" s="18">
        <f>UCO!B238</f>
        <v>51.4</v>
      </c>
      <c r="E238" s="4">
        <f>UCO!C238*'Feedstock Conversions'!B$24</f>
        <v>431.76</v>
      </c>
      <c r="F238" s="4">
        <f>UCO!C238*'Feedstock Conversions'!B$4</f>
        <v>411.714</v>
      </c>
      <c r="H238" s="4">
        <f>'Fuel Values'!B238-UCO!I238-UCO!J238-UCO!K238</f>
        <v>175.45415946282628</v>
      </c>
      <c r="I238" s="18">
        <f>('LCFS Values'!$E$6-$AA$4)/1000000*'LCFS Values'!B238*'LCFS Values'!$G$2*100</f>
        <v>66.52084053717374</v>
      </c>
      <c r="J238" s="4">
        <f>'RIN Values'!C238</f>
        <v>234.52499999999998</v>
      </c>
      <c r="K238" s="4">
        <f>'Fixed Credits Value'!B238</f>
        <v>100</v>
      </c>
      <c r="L238" s="4">
        <f t="shared" si="29"/>
        <v>576.5</v>
      </c>
      <c r="M238" s="4">
        <f>L238/'Feedstock Conversions'!B$24</f>
        <v>68.63095238095238</v>
      </c>
      <c r="O238" s="4">
        <f>'Fuel Values'!C238*100</f>
        <v>240.48</v>
      </c>
      <c r="P238" s="18">
        <f>('LCFS Values'!$E$5-AB$4)/1000000*'LCFS Values'!B238*'LCFS Values'!$G$2*100</f>
        <v>63.473324693999999</v>
      </c>
      <c r="Q238" s="4">
        <f>'RIN Values'!D238</f>
        <v>265.79499999999996</v>
      </c>
      <c r="R238" s="4">
        <f>'Fixed Credits Value'!B238</f>
        <v>100</v>
      </c>
      <c r="S238" s="4">
        <f>'Fixed Credits Value'!C238</f>
        <v>16</v>
      </c>
      <c r="T238" s="4">
        <f t="shared" si="31"/>
        <v>685.74832469399996</v>
      </c>
      <c r="U238" s="4">
        <f>T238/'Feedstock Conversions'!B$4</f>
        <v>85.611526179026214</v>
      </c>
      <c r="W238" s="4">
        <f t="shared" si="32"/>
        <v>144.74</v>
      </c>
      <c r="X238" s="4">
        <f t="shared" si="33"/>
        <v>274.03432469399996</v>
      </c>
      <c r="AE238" s="4">
        <v>62.85</v>
      </c>
      <c r="AF238" s="4">
        <f>$AH238+'Rail Costs'!L238</f>
        <v>54.027077267637175</v>
      </c>
      <c r="AG238" s="4">
        <f>$AH238+'Rail Costs'!M238</f>
        <v>55.39061590145576</v>
      </c>
      <c r="AH238" s="4">
        <v>51.3</v>
      </c>
      <c r="AI238" s="4">
        <f>$AH238+'Rail Costs'!O238</f>
        <v>52.11812318029115</v>
      </c>
      <c r="AJ238" s="4">
        <v>59.1</v>
      </c>
      <c r="AM238" s="4">
        <f>$L238-(AE238*'Feedstock Conversions'!$B$24)-'Rail Costs'!Q238</f>
        <v>44.007886844848869</v>
      </c>
      <c r="AN238" s="4">
        <f>$L238-(AF238*'Feedstock Conversions'!$B$24)-'Rail Costs'!R238</f>
        <v>118.62154030232382</v>
      </c>
      <c r="AO238" s="4">
        <f>$L238-(AG238*'Feedstock Conversions'!$B$24)-'Rail Costs'!S238</f>
        <v>107.37555991412073</v>
      </c>
      <c r="AP238" s="4">
        <f>$L238-(AH238*'Feedstock Conversions'!$B$24)-'Rail Costs'!T238</f>
        <v>141.24465413795133</v>
      </c>
      <c r="AQ238" s="4">
        <f>$L238-(AI238*'Feedstock Conversions'!$B$24)-'Rail Costs'!U238</f>
        <v>134.55288256809393</v>
      </c>
      <c r="AR238" s="4">
        <f>$L238-(AJ238*'Feedstock Conversions'!$B$24)-'Rail Costs'!V238</f>
        <v>74.857584965541577</v>
      </c>
      <c r="AT238" s="4">
        <f>$T238-(AM238-'Feedstock Conversions'!$B$4)-'Rail Costs'!Q238</f>
        <v>645.19832469400001</v>
      </c>
      <c r="AU238" s="4">
        <f>$T238-(AN238-'Feedstock Conversions'!$B$4)-'Rail Costs'!R238</f>
        <v>571.08577374215236</v>
      </c>
      <c r="AV238" s="4">
        <f>$T238-(AO238-'Feedstock Conversions'!$B$4)-'Rail Costs'!S238</f>
        <v>582.53949826622841</v>
      </c>
      <c r="AW238" s="4">
        <f>$T238-(AP238-'Feedstock Conversions'!$B$4)-'Rail Costs'!T238</f>
        <v>548.17832469400003</v>
      </c>
      <c r="AX238" s="4">
        <f>$T238-(AQ238-'Feedstock Conversions'!$B$4)-'Rail Costs'!U238</f>
        <v>555.05055940844568</v>
      </c>
      <c r="AY238" s="4">
        <f>$T238-(AR238-'Feedstock Conversions'!$B$4)-'Rail Costs'!V238</f>
        <v>613.69832469400001</v>
      </c>
      <c r="BH238">
        <f t="shared" si="27"/>
        <v>28</v>
      </c>
      <c r="BI238">
        <f t="shared" si="28"/>
        <v>2023</v>
      </c>
      <c r="BJ238">
        <f t="shared" si="30"/>
        <v>7</v>
      </c>
    </row>
    <row r="239" spans="1:62" x14ac:dyDescent="0.2">
      <c r="A239" s="11">
        <v>45128</v>
      </c>
      <c r="B239" s="4">
        <v>52.4</v>
      </c>
      <c r="C239" s="18">
        <f>UCO!B239</f>
        <v>52.4</v>
      </c>
      <c r="E239" s="4">
        <f>UCO!C239*'Feedstock Conversions'!B$24</f>
        <v>440.16</v>
      </c>
      <c r="F239" s="4">
        <f>UCO!C239*'Feedstock Conversions'!B$4</f>
        <v>419.72399999999999</v>
      </c>
      <c r="H239" s="4">
        <f>'Fuel Values'!B239-UCO!I239-UCO!J239-UCO!K239</f>
        <v>177.5626746339575</v>
      </c>
      <c r="I239" s="18">
        <f>('LCFS Values'!$E$6-$AA$4)/1000000*'LCFS Values'!B239*'LCFS Values'!$G$2*100</f>
        <v>67.212325366042506</v>
      </c>
      <c r="J239" s="4">
        <f>'RIN Values'!C239</f>
        <v>232.72500000000002</v>
      </c>
      <c r="K239" s="4">
        <f>'Fixed Credits Value'!B239</f>
        <v>100</v>
      </c>
      <c r="L239" s="4">
        <f t="shared" si="29"/>
        <v>577.5</v>
      </c>
      <c r="M239" s="4">
        <f>L239/'Feedstock Conversions'!B$24</f>
        <v>68.75</v>
      </c>
      <c r="O239" s="4">
        <f>'Fuel Values'!C239*100</f>
        <v>245.89</v>
      </c>
      <c r="P239" s="18">
        <f>('LCFS Values'!$E$5-AB$4)/1000000*'LCFS Values'!B239*'LCFS Values'!$G$2*100</f>
        <v>64.133130563999998</v>
      </c>
      <c r="Q239" s="4">
        <f>'RIN Values'!D239</f>
        <v>263.755</v>
      </c>
      <c r="R239" s="4">
        <f>'Fixed Credits Value'!B239</f>
        <v>100</v>
      </c>
      <c r="S239" s="4">
        <f>'Fixed Credits Value'!C239</f>
        <v>16</v>
      </c>
      <c r="T239" s="4">
        <f t="shared" si="31"/>
        <v>689.77813056399998</v>
      </c>
      <c r="U239" s="4">
        <f>T239/'Feedstock Conversions'!B$4</f>
        <v>86.114623041697882</v>
      </c>
      <c r="W239" s="4">
        <f t="shared" si="32"/>
        <v>137.33999999999997</v>
      </c>
      <c r="X239" s="4">
        <f t="shared" si="33"/>
        <v>270.05413056399999</v>
      </c>
      <c r="AE239" s="4">
        <v>63.35</v>
      </c>
      <c r="AF239" s="4">
        <f>$AH239+'Rail Costs'!L239</f>
        <v>55.627077267637176</v>
      </c>
      <c r="AG239" s="4">
        <f>$AH239+'Rail Costs'!M239</f>
        <v>56.990615901455762</v>
      </c>
      <c r="AH239" s="4">
        <v>52.9</v>
      </c>
      <c r="AI239" s="4">
        <f>$AH239+'Rail Costs'!O239</f>
        <v>53.718123180291151</v>
      </c>
      <c r="AJ239" s="4">
        <v>59.5</v>
      </c>
      <c r="AM239" s="4">
        <f>$L239-(AE239*'Feedstock Conversions'!$B$24)-'Rail Costs'!Q239</f>
        <v>40.807886844848937</v>
      </c>
      <c r="AN239" s="4">
        <f>$L239-(AF239*'Feedstock Conversions'!$B$24)-'Rail Costs'!R239</f>
        <v>106.18154030232382</v>
      </c>
      <c r="AO239" s="4">
        <f>$L239-(AG239*'Feedstock Conversions'!$B$24)-'Rail Costs'!S239</f>
        <v>94.935559914120731</v>
      </c>
      <c r="AP239" s="4">
        <f>$L239-(AH239*'Feedstock Conversions'!$B$24)-'Rail Costs'!T239</f>
        <v>128.80465413795133</v>
      </c>
      <c r="AQ239" s="4">
        <f>$L239-(AI239*'Feedstock Conversions'!$B$24)-'Rail Costs'!U239</f>
        <v>122.11288256809394</v>
      </c>
      <c r="AR239" s="4">
        <f>$L239-(AJ239*'Feedstock Conversions'!$B$24)-'Rail Costs'!V239</f>
        <v>72.49758496554162</v>
      </c>
      <c r="AT239" s="4">
        <f>$T239-(AM239-'Feedstock Conversions'!$B$4)-'Rail Costs'!Q239</f>
        <v>652.42813056399996</v>
      </c>
      <c r="AU239" s="4">
        <f>$T239-(AN239-'Feedstock Conversions'!$B$4)-'Rail Costs'!R239</f>
        <v>587.55557961215231</v>
      </c>
      <c r="AV239" s="4">
        <f>$T239-(AO239-'Feedstock Conversions'!$B$4)-'Rail Costs'!S239</f>
        <v>599.00930413622837</v>
      </c>
      <c r="AW239" s="4">
        <f>$T239-(AP239-'Feedstock Conversions'!$B$4)-'Rail Costs'!T239</f>
        <v>564.6481305640001</v>
      </c>
      <c r="AX239" s="4">
        <f>$T239-(AQ239-'Feedstock Conversions'!$B$4)-'Rail Costs'!U239</f>
        <v>571.52036527844564</v>
      </c>
      <c r="AY239" s="4">
        <f>$T239-(AR239-'Feedstock Conversions'!$B$4)-'Rail Costs'!V239</f>
        <v>620.08813056400004</v>
      </c>
      <c r="BH239">
        <f t="shared" si="27"/>
        <v>29</v>
      </c>
      <c r="BI239">
        <f t="shared" si="28"/>
        <v>2023</v>
      </c>
      <c r="BJ239">
        <f t="shared" si="30"/>
        <v>7</v>
      </c>
    </row>
    <row r="240" spans="1:62" x14ac:dyDescent="0.2">
      <c r="A240" s="11">
        <v>45135</v>
      </c>
      <c r="B240" s="4">
        <v>53</v>
      </c>
      <c r="C240" s="18">
        <f>UCO!B240</f>
        <v>53</v>
      </c>
      <c r="E240" s="4">
        <f>UCO!C240*'Feedstock Conversions'!B$24</f>
        <v>445.20000000000005</v>
      </c>
      <c r="F240" s="4">
        <f>UCO!C240*'Feedstock Conversions'!B$4</f>
        <v>424.53</v>
      </c>
      <c r="H240" s="4">
        <f>'Fuel Values'!B240-UCO!I240-UCO!J240-UCO!K240</f>
        <v>230.40948677086249</v>
      </c>
      <c r="I240" s="18">
        <f>('LCFS Values'!$E$6-$AA$4)/1000000*'LCFS Values'!B240*'LCFS Values'!$G$2*100</f>
        <v>67.765513229137483</v>
      </c>
      <c r="J240" s="4">
        <f>'RIN Values'!C240</f>
        <v>234.82500000000002</v>
      </c>
      <c r="K240" s="4">
        <f>'Fixed Credits Value'!B240</f>
        <v>100</v>
      </c>
      <c r="L240" s="4">
        <f t="shared" si="29"/>
        <v>633</v>
      </c>
      <c r="M240" s="4">
        <f>L240/'Feedstock Conversions'!B$24</f>
        <v>75.357142857142847</v>
      </c>
      <c r="O240" s="4">
        <f>'Fuel Values'!C240*100</f>
        <v>276.16000000000003</v>
      </c>
      <c r="P240" s="18">
        <f>('LCFS Values'!$E$5-AB$4)/1000000*'LCFS Values'!B240*'LCFS Values'!$G$2*100</f>
        <v>64.660975260000001</v>
      </c>
      <c r="Q240" s="4">
        <f>'RIN Values'!D240</f>
        <v>266.13499999999999</v>
      </c>
      <c r="R240" s="4">
        <f>'Fixed Credits Value'!B240</f>
        <v>100</v>
      </c>
      <c r="S240" s="4">
        <f>'Fixed Credits Value'!C240</f>
        <v>16</v>
      </c>
      <c r="T240" s="4">
        <f t="shared" si="31"/>
        <v>722.95597526000006</v>
      </c>
      <c r="U240" s="4">
        <f>T240/'Feedstock Conversions'!B$4</f>
        <v>90.256676062421988</v>
      </c>
      <c r="W240" s="4">
        <f t="shared" si="32"/>
        <v>187.79999999999995</v>
      </c>
      <c r="X240" s="4">
        <f t="shared" si="33"/>
        <v>298.42597526000009</v>
      </c>
      <c r="AE240" s="4">
        <v>63.5</v>
      </c>
      <c r="AF240" s="4">
        <f>$AH240+'Rail Costs'!L240</f>
        <v>56.227077267637178</v>
      </c>
      <c r="AG240" s="4">
        <f>$AH240+'Rail Costs'!M240</f>
        <v>57.590615901455763</v>
      </c>
      <c r="AH240" s="4">
        <v>53.5</v>
      </c>
      <c r="AI240" s="4">
        <f>$AH240+'Rail Costs'!O240</f>
        <v>54.318123180291153</v>
      </c>
      <c r="AJ240" s="4">
        <v>61.2</v>
      </c>
      <c r="AM240" s="4">
        <f>$L240-(AE240*'Feedstock Conversions'!$B$24)-'Rail Costs'!Q240</f>
        <v>95.047886844848946</v>
      </c>
      <c r="AN240" s="4">
        <f>$L240-(AF240*'Feedstock Conversions'!$B$24)-'Rail Costs'!R240</f>
        <v>156.64154030232379</v>
      </c>
      <c r="AO240" s="4">
        <f>$L240-(AG240*'Feedstock Conversions'!$B$24)-'Rail Costs'!S240</f>
        <v>145.39555991412072</v>
      </c>
      <c r="AP240" s="4">
        <f>$L240-(AH240*'Feedstock Conversions'!$B$24)-'Rail Costs'!T240</f>
        <v>179.26465413795131</v>
      </c>
      <c r="AQ240" s="4">
        <f>$L240-(AI240*'Feedstock Conversions'!$B$24)-'Rail Costs'!U240</f>
        <v>172.57288256809392</v>
      </c>
      <c r="AR240" s="4">
        <f>$L240-(AJ240*'Feedstock Conversions'!$B$24)-'Rail Costs'!V240</f>
        <v>113.71758496554159</v>
      </c>
      <c r="AT240" s="4">
        <f>$T240-(AM240-'Feedstock Conversions'!$B$4)-'Rail Costs'!Q240</f>
        <v>631.36597526000003</v>
      </c>
      <c r="AU240" s="4">
        <f>$T240-(AN240-'Feedstock Conversions'!$B$4)-'Rail Costs'!R240</f>
        <v>570.27342430815236</v>
      </c>
      <c r="AV240" s="4">
        <f>$T240-(AO240-'Feedstock Conversions'!$B$4)-'Rail Costs'!S240</f>
        <v>581.72714883222852</v>
      </c>
      <c r="AW240" s="4">
        <f>$T240-(AP240-'Feedstock Conversions'!$B$4)-'Rail Costs'!T240</f>
        <v>547.36597526000014</v>
      </c>
      <c r="AX240" s="4">
        <f>$T240-(AQ240-'Feedstock Conversions'!$B$4)-'Rail Costs'!U240</f>
        <v>554.23820997444568</v>
      </c>
      <c r="AY240" s="4">
        <f>$T240-(AR240-'Feedstock Conversions'!$B$4)-'Rail Costs'!V240</f>
        <v>612.04597526000009</v>
      </c>
      <c r="BH240">
        <f t="shared" si="27"/>
        <v>30</v>
      </c>
      <c r="BI240">
        <f t="shared" si="28"/>
        <v>2023</v>
      </c>
      <c r="BJ240">
        <f t="shared" si="30"/>
        <v>7</v>
      </c>
    </row>
    <row r="241" spans="1:62" x14ac:dyDescent="0.2">
      <c r="A241" s="11">
        <v>45142</v>
      </c>
      <c r="B241" s="4">
        <v>53</v>
      </c>
      <c r="C241" s="18">
        <f>UCO!B241</f>
        <v>53</v>
      </c>
      <c r="E241" s="4">
        <f>UCO!C241*'Feedstock Conversions'!B$24</f>
        <v>445.20000000000005</v>
      </c>
      <c r="F241" s="4">
        <f>UCO!C241*'Feedstock Conversions'!B$4</f>
        <v>424.53</v>
      </c>
      <c r="H241" s="4">
        <f>'Fuel Values'!B241-UCO!I241-UCO!J241-UCO!K241</f>
        <v>273.68272520439507</v>
      </c>
      <c r="I241" s="18">
        <f>('LCFS Values'!$E$6-$AA$4)/1000000*'LCFS Values'!B241*'LCFS Values'!$G$2*100</f>
        <v>69.517274795605005</v>
      </c>
      <c r="J241" s="4">
        <f>'RIN Values'!C241</f>
        <v>226.79999999999998</v>
      </c>
      <c r="K241" s="4">
        <f>'Fixed Credits Value'!B241</f>
        <v>100</v>
      </c>
      <c r="L241" s="4">
        <f t="shared" si="29"/>
        <v>670</v>
      </c>
      <c r="M241" s="4">
        <f>L241/'Feedstock Conversions'!B$24</f>
        <v>79.761904761904759</v>
      </c>
      <c r="O241" s="4">
        <f>'Fuel Values'!C241*100</f>
        <v>285.58</v>
      </c>
      <c r="P241" s="18">
        <f>('LCFS Values'!$E$5-AB$4)/1000000*'LCFS Values'!B241*'LCFS Values'!$G$2*100</f>
        <v>66.332483463999992</v>
      </c>
      <c r="Q241" s="4">
        <f>'RIN Values'!D241</f>
        <v>257.03999999999996</v>
      </c>
      <c r="R241" s="4">
        <f>'Fixed Credits Value'!B241</f>
        <v>100</v>
      </c>
      <c r="S241" s="4">
        <f>'Fixed Credits Value'!C241</f>
        <v>16</v>
      </c>
      <c r="T241" s="4">
        <f t="shared" si="31"/>
        <v>724.9524834639999</v>
      </c>
      <c r="U241" s="4">
        <f>T241/'Feedstock Conversions'!B$4</f>
        <v>90.505928022971275</v>
      </c>
      <c r="W241" s="4">
        <f t="shared" si="32"/>
        <v>224.79999999999995</v>
      </c>
      <c r="X241" s="4">
        <f t="shared" si="33"/>
        <v>300.42248346399992</v>
      </c>
      <c r="AE241" s="4">
        <v>64.099999999999994</v>
      </c>
      <c r="AF241" s="4">
        <f>$AH241+'Rail Costs'!L241</f>
        <v>57.127077267637176</v>
      </c>
      <c r="AG241" s="4">
        <f>$AH241+'Rail Costs'!M241</f>
        <v>58.490615901455762</v>
      </c>
      <c r="AH241" s="4">
        <v>54.4</v>
      </c>
      <c r="AI241" s="4">
        <f>$AH241+'Rail Costs'!O241</f>
        <v>55.218123180291151</v>
      </c>
      <c r="AJ241" s="4">
        <v>62.8</v>
      </c>
      <c r="AM241" s="4">
        <f>$L241-(AE241*'Feedstock Conversions'!$B$24)-'Rail Costs'!Q241</f>
        <v>127.00788684484898</v>
      </c>
      <c r="AN241" s="4">
        <f>$L241-(AF241*'Feedstock Conversions'!$B$24)-'Rail Costs'!R241</f>
        <v>186.08154030232379</v>
      </c>
      <c r="AO241" s="4">
        <f>$L241-(AG241*'Feedstock Conversions'!$B$24)-'Rail Costs'!S241</f>
        <v>174.83555991412072</v>
      </c>
      <c r="AP241" s="4">
        <f>$L241-(AH241*'Feedstock Conversions'!$B$24)-'Rail Costs'!T241</f>
        <v>208.70465413795137</v>
      </c>
      <c r="AQ241" s="4">
        <f>$L241-(AI241*'Feedstock Conversions'!$B$24)-'Rail Costs'!U241</f>
        <v>202.01288256809391</v>
      </c>
      <c r="AR241" s="4">
        <f>$L241-(AJ241*'Feedstock Conversions'!$B$24)-'Rail Costs'!V241</f>
        <v>137.27758496554165</v>
      </c>
      <c r="AT241" s="4">
        <f>$T241-(AM241-'Feedstock Conversions'!$B$4)-'Rail Costs'!Q241</f>
        <v>601.40248346399983</v>
      </c>
      <c r="AU241" s="4">
        <f>$T241-(AN241-'Feedstock Conversions'!$B$4)-'Rail Costs'!R241</f>
        <v>542.82993251215225</v>
      </c>
      <c r="AV241" s="4">
        <f>$T241-(AO241-'Feedstock Conversions'!$B$4)-'Rail Costs'!S241</f>
        <v>554.28365703622831</v>
      </c>
      <c r="AW241" s="4">
        <f>$T241-(AP241-'Feedstock Conversions'!$B$4)-'Rail Costs'!T241</f>
        <v>519.92248346399992</v>
      </c>
      <c r="AX241" s="4">
        <f>$T241-(AQ241-'Feedstock Conversions'!$B$4)-'Rail Costs'!U241</f>
        <v>526.79471817844558</v>
      </c>
      <c r="AY241" s="4">
        <f>$T241-(AR241-'Feedstock Conversions'!$B$4)-'Rail Costs'!V241</f>
        <v>590.48248346399987</v>
      </c>
      <c r="BH241">
        <f t="shared" si="27"/>
        <v>31</v>
      </c>
      <c r="BI241">
        <f t="shared" si="28"/>
        <v>2023</v>
      </c>
      <c r="BJ241">
        <f t="shared" si="30"/>
        <v>8</v>
      </c>
    </row>
    <row r="242" spans="1:62" x14ac:dyDescent="0.2">
      <c r="A242" s="11">
        <v>45149</v>
      </c>
      <c r="B242" s="4">
        <v>53</v>
      </c>
      <c r="C242" s="18">
        <f>UCO!B242</f>
        <v>53</v>
      </c>
      <c r="E242" s="4">
        <f>UCO!C242*'Feedstock Conversions'!B$24</f>
        <v>445.20000000000005</v>
      </c>
      <c r="F242" s="4">
        <f>UCO!C242*'Feedstock Conversions'!B$4</f>
        <v>424.53</v>
      </c>
      <c r="H242" s="4">
        <f>'Fuel Values'!B242-UCO!I242-UCO!J242-UCO!K242</f>
        <v>279.51359802582499</v>
      </c>
      <c r="I242" s="18">
        <f>('LCFS Values'!$E$6-$AA$4)/1000000*'LCFS Values'!B242*'LCFS Values'!$G$2*100</f>
        <v>72.836401974175004</v>
      </c>
      <c r="J242" s="4">
        <f>'RIN Values'!C242</f>
        <v>220.64999999999998</v>
      </c>
      <c r="K242" s="4">
        <f>'Fixed Credits Value'!B242</f>
        <v>100</v>
      </c>
      <c r="L242" s="4">
        <f t="shared" si="29"/>
        <v>673</v>
      </c>
      <c r="M242" s="4">
        <f>L242/'Feedstock Conversions'!B$24</f>
        <v>80.11904761904762</v>
      </c>
      <c r="O242" s="4">
        <f>'Fuel Values'!C242*100</f>
        <v>309.74</v>
      </c>
      <c r="P242" s="18">
        <f>('LCFS Values'!$E$5-AB$4)/1000000*'LCFS Values'!B242*'LCFS Values'!$G$2*100</f>
        <v>69.499551639999993</v>
      </c>
      <c r="Q242" s="4">
        <f>'RIN Values'!D242</f>
        <v>250.07</v>
      </c>
      <c r="R242" s="4">
        <f>'Fixed Credits Value'!B242</f>
        <v>100</v>
      </c>
      <c r="S242" s="4">
        <f>'Fixed Credits Value'!C242</f>
        <v>16</v>
      </c>
      <c r="T242" s="4">
        <f t="shared" si="31"/>
        <v>745.30955164</v>
      </c>
      <c r="U242" s="4">
        <f>T242/'Feedstock Conversions'!B$4</f>
        <v>93.047384724094883</v>
      </c>
      <c r="W242" s="4">
        <f t="shared" si="32"/>
        <v>227.79999999999995</v>
      </c>
      <c r="X242" s="4">
        <f t="shared" si="33"/>
        <v>320.77955164000002</v>
      </c>
      <c r="AE242" s="4">
        <v>64.3</v>
      </c>
      <c r="AF242" s="4">
        <f>$AH242+'Rail Costs'!L242</f>
        <v>58.527077267637175</v>
      </c>
      <c r="AG242" s="4">
        <f>$AH242+'Rail Costs'!M242</f>
        <v>59.89061590145576</v>
      </c>
      <c r="AH242" s="4">
        <v>55.8</v>
      </c>
      <c r="AI242" s="4">
        <f>$AH242+'Rail Costs'!O242</f>
        <v>56.61812318029115</v>
      </c>
      <c r="AJ242" s="4">
        <v>63</v>
      </c>
      <c r="AM242" s="4">
        <f>$L242-(AE242*'Feedstock Conversions'!$B$24)-'Rail Costs'!Q242</f>
        <v>128.32788684484893</v>
      </c>
      <c r="AN242" s="4">
        <f>$L242-(AF242*'Feedstock Conversions'!$B$24)-'Rail Costs'!R242</f>
        <v>177.3215403023238</v>
      </c>
      <c r="AO242" s="4">
        <f>$L242-(AG242*'Feedstock Conversions'!$B$24)-'Rail Costs'!S242</f>
        <v>166.07555991412073</v>
      </c>
      <c r="AP242" s="4">
        <f>$L242-(AH242*'Feedstock Conversions'!$B$24)-'Rail Costs'!T242</f>
        <v>199.94465413795137</v>
      </c>
      <c r="AQ242" s="4">
        <f>$L242-(AI242*'Feedstock Conversions'!$B$24)-'Rail Costs'!U242</f>
        <v>193.25288256809392</v>
      </c>
      <c r="AR242" s="4">
        <f>$L242-(AJ242*'Feedstock Conversions'!$B$24)-'Rail Costs'!V242</f>
        <v>138.59758496554159</v>
      </c>
      <c r="AT242" s="4">
        <f>$T242-(AM242-'Feedstock Conversions'!$B$4)-'Rail Costs'!Q242</f>
        <v>620.43955163999999</v>
      </c>
      <c r="AU242" s="4">
        <f>$T242-(AN242-'Feedstock Conversions'!$B$4)-'Rail Costs'!R242</f>
        <v>571.94700068815234</v>
      </c>
      <c r="AV242" s="4">
        <f>$T242-(AO242-'Feedstock Conversions'!$B$4)-'Rail Costs'!S242</f>
        <v>583.40072521222839</v>
      </c>
      <c r="AW242" s="4">
        <f>$T242-(AP242-'Feedstock Conversions'!$B$4)-'Rail Costs'!T242</f>
        <v>549.03955164000001</v>
      </c>
      <c r="AX242" s="4">
        <f>$T242-(AQ242-'Feedstock Conversions'!$B$4)-'Rail Costs'!U242</f>
        <v>555.91178635444567</v>
      </c>
      <c r="AY242" s="4">
        <f>$T242-(AR242-'Feedstock Conversions'!$B$4)-'Rail Costs'!V242</f>
        <v>609.51955164000003</v>
      </c>
      <c r="BH242">
        <f t="shared" si="27"/>
        <v>32</v>
      </c>
      <c r="BI242">
        <f t="shared" si="28"/>
        <v>2023</v>
      </c>
      <c r="BJ242">
        <f t="shared" si="30"/>
        <v>8</v>
      </c>
    </row>
    <row r="243" spans="1:62" x14ac:dyDescent="0.2">
      <c r="A243" s="11">
        <v>45156</v>
      </c>
      <c r="B243" s="4">
        <v>53</v>
      </c>
      <c r="C243" s="18">
        <f>UCO!B243</f>
        <v>53</v>
      </c>
      <c r="E243" s="4">
        <f>UCO!C243*'Feedstock Conversions'!B$24</f>
        <v>445.20000000000005</v>
      </c>
      <c r="F243" s="4">
        <f>UCO!C243*'Feedstock Conversions'!B$4</f>
        <v>424.53</v>
      </c>
      <c r="H243" s="4">
        <f>'Fuel Values'!B243-UCO!I243-UCO!J243-UCO!K243</f>
        <v>266.9065091513213</v>
      </c>
      <c r="I243" s="18">
        <f>('LCFS Values'!$E$6-$AA$4)/1000000*'LCFS Values'!B243*'LCFS Values'!$G$2*100</f>
        <v>73.343490848678741</v>
      </c>
      <c r="J243" s="4">
        <f>'RIN Values'!C243</f>
        <v>216.75</v>
      </c>
      <c r="K243" s="4">
        <f>'Fixed Credits Value'!B243</f>
        <v>100</v>
      </c>
      <c r="L243" s="4">
        <f t="shared" si="29"/>
        <v>657</v>
      </c>
      <c r="M243" s="4">
        <f>L243/'Feedstock Conversions'!B$24</f>
        <v>78.214285714285708</v>
      </c>
      <c r="O243" s="4">
        <f>'Fuel Values'!C243*100</f>
        <v>320.84999999999997</v>
      </c>
      <c r="P243" s="18">
        <f>('LCFS Values'!$E$5-AB$4)/1000000*'LCFS Values'!B243*'LCFS Values'!$G$2*100</f>
        <v>69.983409277999996</v>
      </c>
      <c r="Q243" s="4">
        <f>'RIN Values'!D243</f>
        <v>245.65</v>
      </c>
      <c r="R243" s="4">
        <f>'Fixed Credits Value'!B243</f>
        <v>100</v>
      </c>
      <c r="S243" s="4">
        <f>'Fixed Credits Value'!C243</f>
        <v>16</v>
      </c>
      <c r="T243" s="4">
        <f t="shared" si="31"/>
        <v>752.48340927799995</v>
      </c>
      <c r="U243" s="4">
        <f>T243/'Feedstock Conversions'!B$4</f>
        <v>93.942997412983772</v>
      </c>
      <c r="W243" s="4">
        <f t="shared" si="32"/>
        <v>211.79999999999995</v>
      </c>
      <c r="X243" s="4">
        <f t="shared" si="33"/>
        <v>327.95340927799998</v>
      </c>
      <c r="AE243" s="4">
        <v>64.2</v>
      </c>
      <c r="AF243" s="4">
        <f>$AH243+'Rail Costs'!L243</f>
        <v>58.727077267637178</v>
      </c>
      <c r="AG243" s="4">
        <f>$AH243+'Rail Costs'!M243</f>
        <v>60.090615901455763</v>
      </c>
      <c r="AH243" s="4">
        <v>56</v>
      </c>
      <c r="AI243" s="4">
        <f>$AH243+'Rail Costs'!O243</f>
        <v>56.818123180291153</v>
      </c>
      <c r="AJ243" s="4">
        <v>63</v>
      </c>
      <c r="AM243" s="4">
        <f>$L243-(AE243*'Feedstock Conversions'!$B$24)-'Rail Costs'!Q243</f>
        <v>113.16788684484884</v>
      </c>
      <c r="AN243" s="4">
        <f>$L243-(AF243*'Feedstock Conversions'!$B$24)-'Rail Costs'!R243</f>
        <v>159.64154030232379</v>
      </c>
      <c r="AO243" s="4">
        <f>$L243-(AG243*'Feedstock Conversions'!$B$24)-'Rail Costs'!S243</f>
        <v>148.39555991412072</v>
      </c>
      <c r="AP243" s="4">
        <f>$L243-(AH243*'Feedstock Conversions'!$B$24)-'Rail Costs'!T243</f>
        <v>182.26465413795131</v>
      </c>
      <c r="AQ243" s="4">
        <f>$L243-(AI243*'Feedstock Conversions'!$B$24)-'Rail Costs'!U243</f>
        <v>175.57288256809392</v>
      </c>
      <c r="AR243" s="4">
        <f>$L243-(AJ243*'Feedstock Conversions'!$B$24)-'Rail Costs'!V243</f>
        <v>122.59758496554159</v>
      </c>
      <c r="AT243" s="4">
        <f>$T243-(AM243-'Feedstock Conversions'!$B$4)-'Rail Costs'!Q243</f>
        <v>642.77340927800003</v>
      </c>
      <c r="AU243" s="4">
        <f>$T243-(AN243-'Feedstock Conversions'!$B$4)-'Rail Costs'!R243</f>
        <v>596.80085832615225</v>
      </c>
      <c r="AV243" s="4">
        <f>$T243-(AO243-'Feedstock Conversions'!$B$4)-'Rail Costs'!S243</f>
        <v>608.25458285022842</v>
      </c>
      <c r="AW243" s="4">
        <f>$T243-(AP243-'Feedstock Conversions'!$B$4)-'Rail Costs'!T243</f>
        <v>573.89340927800004</v>
      </c>
      <c r="AX243" s="4">
        <f>$T243-(AQ243-'Feedstock Conversions'!$B$4)-'Rail Costs'!U243</f>
        <v>580.76564399244558</v>
      </c>
      <c r="AY243" s="4">
        <f>$T243-(AR243-'Feedstock Conversions'!$B$4)-'Rail Costs'!V243</f>
        <v>632.69340927799999</v>
      </c>
      <c r="BH243">
        <f t="shared" si="27"/>
        <v>33</v>
      </c>
      <c r="BI243">
        <f t="shared" si="28"/>
        <v>2023</v>
      </c>
      <c r="BJ243">
        <f t="shared" si="30"/>
        <v>8</v>
      </c>
    </row>
    <row r="244" spans="1:62" x14ac:dyDescent="0.2">
      <c r="A244" s="11">
        <v>45163</v>
      </c>
      <c r="B244" s="4">
        <v>53</v>
      </c>
      <c r="C244" s="18">
        <f>UCO!B244</f>
        <v>53</v>
      </c>
      <c r="E244" s="4">
        <f>UCO!C244*'Feedstock Conversions'!B$24</f>
        <v>445.20000000000005</v>
      </c>
      <c r="F244" s="4">
        <f>UCO!C244*'Feedstock Conversions'!B$4</f>
        <v>424.53</v>
      </c>
      <c r="H244" s="4">
        <f>'Fuel Values'!B244-UCO!I244-UCO!J244-UCO!K244</f>
        <v>261.28557779765003</v>
      </c>
      <c r="I244" s="18">
        <f>('LCFS Values'!$E$6-$AA$4)/1000000*'LCFS Values'!B244*'LCFS Values'!$G$2*100</f>
        <v>71.914422202349996</v>
      </c>
      <c r="J244" s="4">
        <f>'RIN Values'!C244</f>
        <v>211.79999999999998</v>
      </c>
      <c r="K244" s="4">
        <f>'Fixed Credits Value'!B244</f>
        <v>100</v>
      </c>
      <c r="L244" s="4">
        <f t="shared" si="29"/>
        <v>645</v>
      </c>
      <c r="M244" s="4">
        <f>L244/'Feedstock Conversions'!B$24</f>
        <v>76.785714285714278</v>
      </c>
      <c r="O244" s="4">
        <f>'Fuel Values'!C244*100</f>
        <v>319.79000000000002</v>
      </c>
      <c r="P244" s="18">
        <f>('LCFS Values'!$E$5-AB$4)/1000000*'LCFS Values'!B244*'LCFS Values'!$G$2*100</f>
        <v>68.619810479999984</v>
      </c>
      <c r="Q244" s="4">
        <f>'RIN Values'!D244</f>
        <v>240.03999999999996</v>
      </c>
      <c r="R244" s="4">
        <f>'Fixed Credits Value'!B244</f>
        <v>100</v>
      </c>
      <c r="S244" s="4">
        <f>'Fixed Credits Value'!C244</f>
        <v>16</v>
      </c>
      <c r="T244" s="4">
        <f t="shared" si="31"/>
        <v>744.44981048</v>
      </c>
      <c r="U244" s="4">
        <f>T244/'Feedstock Conversions'!B$4</f>
        <v>92.94005124594257</v>
      </c>
      <c r="W244" s="4">
        <f t="shared" si="32"/>
        <v>199.79999999999995</v>
      </c>
      <c r="X244" s="4">
        <f t="shared" si="33"/>
        <v>319.91981048000002</v>
      </c>
      <c r="AE244" s="4">
        <v>64.75</v>
      </c>
      <c r="AF244" s="4">
        <f>$AH244+'Rail Costs'!L244</f>
        <v>58.727077267637178</v>
      </c>
      <c r="AG244" s="4">
        <f>$AH244+'Rail Costs'!M244</f>
        <v>60.090615901455763</v>
      </c>
      <c r="AH244" s="4">
        <v>56</v>
      </c>
      <c r="AI244" s="4">
        <f>$AH244+'Rail Costs'!O244</f>
        <v>56.818123180291153</v>
      </c>
      <c r="AJ244" s="4">
        <v>63.4</v>
      </c>
      <c r="AM244" s="4">
        <f>$L244-(AE244*'Feedstock Conversions'!$B$24)-'Rail Costs'!Q244</f>
        <v>96.547886844848946</v>
      </c>
      <c r="AN244" s="4">
        <f>$L244-(AF244*'Feedstock Conversions'!$B$24)-'Rail Costs'!R244</f>
        <v>147.64154030232379</v>
      </c>
      <c r="AO244" s="4">
        <f>$L244-(AG244*'Feedstock Conversions'!$B$24)-'Rail Costs'!S244</f>
        <v>136.39555991412072</v>
      </c>
      <c r="AP244" s="4">
        <f>$L244-(AH244*'Feedstock Conversions'!$B$24)-'Rail Costs'!T244</f>
        <v>170.26465413795131</v>
      </c>
      <c r="AQ244" s="4">
        <f>$L244-(AI244*'Feedstock Conversions'!$B$24)-'Rail Costs'!U244</f>
        <v>163.57288256809392</v>
      </c>
      <c r="AR244" s="4">
        <f>$L244-(AJ244*'Feedstock Conversions'!$B$24)-'Rail Costs'!V244</f>
        <v>107.23758496554157</v>
      </c>
      <c r="AT244" s="4">
        <f>$T244-(AM244-'Feedstock Conversions'!$B$4)-'Rail Costs'!Q244</f>
        <v>651.35981047999996</v>
      </c>
      <c r="AU244" s="4">
        <f>$T244-(AN244-'Feedstock Conversions'!$B$4)-'Rail Costs'!R244</f>
        <v>600.76725952815229</v>
      </c>
      <c r="AV244" s="4">
        <f>$T244-(AO244-'Feedstock Conversions'!$B$4)-'Rail Costs'!S244</f>
        <v>612.22098405222846</v>
      </c>
      <c r="AW244" s="4">
        <f>$T244-(AP244-'Feedstock Conversions'!$B$4)-'Rail Costs'!T244</f>
        <v>577.85981048000008</v>
      </c>
      <c r="AX244" s="4">
        <f>$T244-(AQ244-'Feedstock Conversions'!$B$4)-'Rail Costs'!U244</f>
        <v>584.73204519444562</v>
      </c>
      <c r="AY244" s="4">
        <f>$T244-(AR244-'Feedstock Conversions'!$B$4)-'Rail Costs'!V244</f>
        <v>640.01981048000005</v>
      </c>
      <c r="BH244">
        <f t="shared" si="27"/>
        <v>34</v>
      </c>
      <c r="BI244">
        <f t="shared" si="28"/>
        <v>2023</v>
      </c>
      <c r="BJ244">
        <f t="shared" si="30"/>
        <v>8</v>
      </c>
    </row>
    <row r="245" spans="1:62" x14ac:dyDescent="0.2">
      <c r="A245" s="11">
        <v>45170</v>
      </c>
      <c r="B245" s="4">
        <v>53</v>
      </c>
      <c r="C245" s="18">
        <f>UCO!B245</f>
        <v>53</v>
      </c>
      <c r="E245" s="4">
        <f>UCO!C245*'Feedstock Conversions'!B$24</f>
        <v>445.20000000000005</v>
      </c>
      <c r="F245" s="4">
        <f>UCO!C245*'Feedstock Conversions'!B$4</f>
        <v>424.53</v>
      </c>
      <c r="H245" s="4">
        <f>'Fuel Values'!B245-UCO!I245-UCO!J245-UCO!K245</f>
        <v>261.3199737520149</v>
      </c>
      <c r="I245" s="18">
        <f>('LCFS Values'!$E$6-$AA$4)/1000000*'LCFS Values'!B245*'LCFS Values'!$G$2*100</f>
        <v>71.730026247984995</v>
      </c>
      <c r="J245" s="4">
        <f>'RIN Values'!C245</f>
        <v>211.95000000000002</v>
      </c>
      <c r="K245" s="4">
        <f>'Fixed Credits Value'!B245</f>
        <v>100</v>
      </c>
      <c r="L245" s="4">
        <f t="shared" si="29"/>
        <v>645</v>
      </c>
      <c r="M245" s="4">
        <f>L245/'Feedstock Conversions'!B$24</f>
        <v>76.785714285714278</v>
      </c>
      <c r="O245" s="4">
        <f>'Fuel Values'!C245*100</f>
        <v>330.53</v>
      </c>
      <c r="P245" s="18">
        <f>('LCFS Values'!$E$5-AB$4)/1000000*'LCFS Values'!B245*'LCFS Values'!$G$2*100</f>
        <v>68.443862248000002</v>
      </c>
      <c r="Q245" s="4">
        <f>'RIN Values'!D245</f>
        <v>240.21</v>
      </c>
      <c r="R245" s="4">
        <f>'Fixed Credits Value'!B245</f>
        <v>100</v>
      </c>
      <c r="S245" s="4">
        <f>'Fixed Credits Value'!C245</f>
        <v>16</v>
      </c>
      <c r="T245" s="4">
        <f t="shared" si="31"/>
        <v>755.18386224799997</v>
      </c>
      <c r="U245" s="4">
        <f>T245/'Feedstock Conversions'!B$4</f>
        <v>94.280132615230954</v>
      </c>
      <c r="W245" s="4">
        <f t="shared" si="32"/>
        <v>199.79999999999995</v>
      </c>
      <c r="X245" s="4">
        <f t="shared" si="33"/>
        <v>330.653862248</v>
      </c>
      <c r="AE245" s="4">
        <v>64.849999999999994</v>
      </c>
      <c r="AF245" s="4">
        <f>$AH245+'Rail Costs'!L245</f>
        <v>58.727077267637178</v>
      </c>
      <c r="AG245" s="4">
        <f>$AH245+'Rail Costs'!M245</f>
        <v>60.090615901455763</v>
      </c>
      <c r="AH245" s="4">
        <v>56</v>
      </c>
      <c r="AI245" s="4">
        <f>$AH245+'Rail Costs'!O245</f>
        <v>56.818123180291153</v>
      </c>
      <c r="AJ245" s="4">
        <v>63.5</v>
      </c>
      <c r="AM245" s="4">
        <f>$L245-(AE245*'Feedstock Conversions'!$B$24)-'Rail Costs'!Q245</f>
        <v>95.707886844848915</v>
      </c>
      <c r="AN245" s="4">
        <f>$L245-(AF245*'Feedstock Conversions'!$B$24)-'Rail Costs'!R245</f>
        <v>147.64154030232379</v>
      </c>
      <c r="AO245" s="4">
        <f>$L245-(AG245*'Feedstock Conversions'!$B$24)-'Rail Costs'!S245</f>
        <v>136.39555991412072</v>
      </c>
      <c r="AP245" s="4">
        <f>$L245-(AH245*'Feedstock Conversions'!$B$24)-'Rail Costs'!T245</f>
        <v>170.26465413795131</v>
      </c>
      <c r="AQ245" s="4">
        <f>$L245-(AI245*'Feedstock Conversions'!$B$24)-'Rail Costs'!U245</f>
        <v>163.57288256809392</v>
      </c>
      <c r="AR245" s="4">
        <f>$L245-(AJ245*'Feedstock Conversions'!$B$24)-'Rail Costs'!V245</f>
        <v>106.39758496554165</v>
      </c>
      <c r="AT245" s="4">
        <f>$T245-(AM245-'Feedstock Conversions'!$B$4)-'Rail Costs'!Q245</f>
        <v>662.93386224799997</v>
      </c>
      <c r="AU245" s="4">
        <f>$T245-(AN245-'Feedstock Conversions'!$B$4)-'Rail Costs'!R245</f>
        <v>611.50131129615227</v>
      </c>
      <c r="AV245" s="4">
        <f>$T245-(AO245-'Feedstock Conversions'!$B$4)-'Rail Costs'!S245</f>
        <v>622.95503582022843</v>
      </c>
      <c r="AW245" s="4">
        <f>$T245-(AP245-'Feedstock Conversions'!$B$4)-'Rail Costs'!T245</f>
        <v>588.59386224800005</v>
      </c>
      <c r="AX245" s="4">
        <f>$T245-(AQ245-'Feedstock Conversions'!$B$4)-'Rail Costs'!U245</f>
        <v>595.46609696244559</v>
      </c>
      <c r="AY245" s="4">
        <f>$T245-(AR245-'Feedstock Conversions'!$B$4)-'Rail Costs'!V245</f>
        <v>651.59386224799994</v>
      </c>
      <c r="BH245">
        <f t="shared" si="27"/>
        <v>35</v>
      </c>
      <c r="BI245">
        <f t="shared" si="28"/>
        <v>2023</v>
      </c>
      <c r="BJ245">
        <f t="shared" si="30"/>
        <v>9</v>
      </c>
    </row>
    <row r="246" spans="1:62" x14ac:dyDescent="0.2">
      <c r="A246" s="11">
        <v>45177</v>
      </c>
      <c r="B246" s="4">
        <v>53</v>
      </c>
      <c r="C246" s="18">
        <f>UCO!B246</f>
        <v>53</v>
      </c>
      <c r="E246" s="4">
        <f>UCO!C246*'Feedstock Conversions'!B$24</f>
        <v>445.20000000000005</v>
      </c>
      <c r="F246" s="4">
        <f>UCO!C246*'Feedstock Conversions'!B$4</f>
        <v>424.53</v>
      </c>
      <c r="H246" s="4">
        <f>'Fuel Values'!B246-UCO!I246-UCO!J246-UCO!K246</f>
        <v>273.07204998390944</v>
      </c>
      <c r="I246" s="18">
        <f>('LCFS Values'!$E$6-$AA$4)/1000000*'LCFS Values'!B246*'LCFS Values'!$G$2*100</f>
        <v>70.64670001609062</v>
      </c>
      <c r="J246" s="4">
        <f>'RIN Values'!C246</f>
        <v>201.28125</v>
      </c>
      <c r="K246" s="4">
        <f>'Fixed Credits Value'!B246</f>
        <v>100</v>
      </c>
      <c r="L246" s="4">
        <f t="shared" si="29"/>
        <v>645</v>
      </c>
      <c r="M246" s="4">
        <f>L246/'Feedstock Conversions'!B$24</f>
        <v>76.785714285714278</v>
      </c>
      <c r="O246" s="4">
        <f>'Fuel Values'!C246*100</f>
        <v>340.61</v>
      </c>
      <c r="P246" s="18">
        <f>('LCFS Values'!$E$5-AB$4)/1000000*'LCFS Values'!B246*'LCFS Values'!$G$2*100</f>
        <v>67.410166384999997</v>
      </c>
      <c r="Q246" s="4">
        <f>'RIN Values'!D246</f>
        <v>228.11875000000001</v>
      </c>
      <c r="R246" s="4">
        <f>'Fixed Credits Value'!B246</f>
        <v>100</v>
      </c>
      <c r="S246" s="4">
        <f>'Fixed Credits Value'!C246</f>
        <v>16</v>
      </c>
      <c r="T246" s="4">
        <f t="shared" si="31"/>
        <v>752.13891638500002</v>
      </c>
      <c r="U246" s="4">
        <f>T246/'Feedstock Conversions'!B$4</f>
        <v>93.899989561173541</v>
      </c>
      <c r="W246" s="4">
        <f t="shared" si="32"/>
        <v>199.79999999999995</v>
      </c>
      <c r="X246" s="4">
        <f t="shared" si="33"/>
        <v>327.60891638500004</v>
      </c>
      <c r="AE246" s="4">
        <v>65</v>
      </c>
      <c r="AF246" s="4">
        <f>$AH246+'Rail Costs'!L246</f>
        <v>58.727077267637178</v>
      </c>
      <c r="AG246" s="4">
        <f>$AH246+'Rail Costs'!M246</f>
        <v>60.090615901455763</v>
      </c>
      <c r="AH246" s="4">
        <v>56</v>
      </c>
      <c r="AI246" s="4">
        <f>$AH246+'Rail Costs'!O246</f>
        <v>56.818123180291153</v>
      </c>
      <c r="AJ246" s="4">
        <v>63.5</v>
      </c>
      <c r="AM246" s="4">
        <f>$L246-(AE246*'Feedstock Conversions'!$B$24)-'Rail Costs'!Q246</f>
        <v>94.447886844848924</v>
      </c>
      <c r="AN246" s="4">
        <f>$L246-(AF246*'Feedstock Conversions'!$B$24)-'Rail Costs'!R246</f>
        <v>147.64154030232379</v>
      </c>
      <c r="AO246" s="4">
        <f>$L246-(AG246*'Feedstock Conversions'!$B$24)-'Rail Costs'!S246</f>
        <v>136.39555991412072</v>
      </c>
      <c r="AP246" s="4">
        <f>$L246-(AH246*'Feedstock Conversions'!$B$24)-'Rail Costs'!T246</f>
        <v>170.26465413795131</v>
      </c>
      <c r="AQ246" s="4">
        <f>$L246-(AI246*'Feedstock Conversions'!$B$24)-'Rail Costs'!U246</f>
        <v>163.57288256809392</v>
      </c>
      <c r="AR246" s="4">
        <f>$L246-(AJ246*'Feedstock Conversions'!$B$24)-'Rail Costs'!V246</f>
        <v>106.39758496554165</v>
      </c>
      <c r="AT246" s="4">
        <f>$T246-(AM246-'Feedstock Conversions'!$B$4)-'Rail Costs'!Q246</f>
        <v>661.14891638500001</v>
      </c>
      <c r="AU246" s="4">
        <f>$T246-(AN246-'Feedstock Conversions'!$B$4)-'Rail Costs'!R246</f>
        <v>608.45636543315243</v>
      </c>
      <c r="AV246" s="4">
        <f>$T246-(AO246-'Feedstock Conversions'!$B$4)-'Rail Costs'!S246</f>
        <v>619.91008995722837</v>
      </c>
      <c r="AW246" s="4">
        <f>$T246-(AP246-'Feedstock Conversions'!$B$4)-'Rail Costs'!T246</f>
        <v>585.5489163850001</v>
      </c>
      <c r="AX246" s="4">
        <f>$T246-(AQ246-'Feedstock Conversions'!$B$4)-'Rail Costs'!U246</f>
        <v>592.42115109944575</v>
      </c>
      <c r="AY246" s="4">
        <f>$T246-(AR246-'Feedstock Conversions'!$B$4)-'Rail Costs'!V246</f>
        <v>648.54891638499998</v>
      </c>
      <c r="BH246">
        <f t="shared" si="27"/>
        <v>36</v>
      </c>
      <c r="BI246">
        <f t="shared" si="28"/>
        <v>2023</v>
      </c>
      <c r="BJ246">
        <f t="shared" si="30"/>
        <v>9</v>
      </c>
    </row>
    <row r="247" spans="1:62" x14ac:dyDescent="0.2">
      <c r="A247" s="11">
        <v>45184</v>
      </c>
      <c r="B247" s="4">
        <v>54.1</v>
      </c>
      <c r="C247" s="18">
        <f>UCO!B247</f>
        <v>54.1</v>
      </c>
      <c r="E247" s="4">
        <f>UCO!C247*'Feedstock Conversions'!B$24</f>
        <v>454.44000000000005</v>
      </c>
      <c r="F247" s="4">
        <f>UCO!C247*'Feedstock Conversions'!B$4</f>
        <v>433.34100000000001</v>
      </c>
      <c r="H247" s="4">
        <f>'Fuel Values'!B247-UCO!I247-UCO!J247-UCO!K247</f>
        <v>282.04514138693492</v>
      </c>
      <c r="I247" s="18">
        <f>('LCFS Values'!$E$6-$AA$4)/1000000*'LCFS Values'!B247*'LCFS Values'!$G$2*100</f>
        <v>70.254858613064997</v>
      </c>
      <c r="J247" s="4">
        <f>'RIN Values'!C247</f>
        <v>194.70000000000002</v>
      </c>
      <c r="K247" s="4">
        <f>'Fixed Credits Value'!B247</f>
        <v>100</v>
      </c>
      <c r="L247" s="4">
        <f t="shared" si="29"/>
        <v>647</v>
      </c>
      <c r="M247" s="4">
        <f>L247/'Feedstock Conversions'!B$24</f>
        <v>77.023809523809518</v>
      </c>
      <c r="O247" s="4">
        <f>'Fuel Values'!C247*100</f>
        <v>391.46999999999997</v>
      </c>
      <c r="P247" s="18">
        <f>('LCFS Values'!$E$5-AB$4)/1000000*'LCFS Values'!B247*'LCFS Values'!$G$2*100</f>
        <v>67.036276391999991</v>
      </c>
      <c r="Q247" s="4">
        <f>'RIN Values'!D247</f>
        <v>220.66000000000003</v>
      </c>
      <c r="R247" s="4">
        <f>'Fixed Credits Value'!B247</f>
        <v>100</v>
      </c>
      <c r="S247" s="4">
        <f>'Fixed Credits Value'!C247</f>
        <v>16</v>
      </c>
      <c r="T247" s="4">
        <f t="shared" si="31"/>
        <v>795.16627639199999</v>
      </c>
      <c r="U247" s="4">
        <f>T247/'Feedstock Conversions'!B$4</f>
        <v>99.271694930337077</v>
      </c>
      <c r="W247" s="4">
        <f t="shared" si="32"/>
        <v>192.55999999999995</v>
      </c>
      <c r="X247" s="4">
        <f t="shared" si="33"/>
        <v>361.82527639199998</v>
      </c>
      <c r="AE247" s="4">
        <v>65.05</v>
      </c>
      <c r="AF247" s="4">
        <f>$AH247+'Rail Costs'!L247</f>
        <v>58.727077267637178</v>
      </c>
      <c r="AG247" s="4">
        <f>$AH247+'Rail Costs'!M247</f>
        <v>60.090615901455763</v>
      </c>
      <c r="AH247" s="4">
        <v>56</v>
      </c>
      <c r="AI247" s="4">
        <f>$AH247+'Rail Costs'!O247</f>
        <v>56.818123180291153</v>
      </c>
      <c r="AJ247" s="4">
        <v>63.9</v>
      </c>
      <c r="AM247" s="4">
        <f>$L247-(AE247*'Feedstock Conversions'!$B$24)-'Rail Costs'!Q247</f>
        <v>96.027886844848965</v>
      </c>
      <c r="AN247" s="4">
        <f>$L247-(AF247*'Feedstock Conversions'!$B$24)-'Rail Costs'!R247</f>
        <v>149.64154030232379</v>
      </c>
      <c r="AO247" s="4">
        <f>$L247-(AG247*'Feedstock Conversions'!$B$24)-'Rail Costs'!S247</f>
        <v>138.39555991412072</v>
      </c>
      <c r="AP247" s="4">
        <f>$L247-(AH247*'Feedstock Conversions'!$B$24)-'Rail Costs'!T247</f>
        <v>172.26465413795131</v>
      </c>
      <c r="AQ247" s="4">
        <f>$L247-(AI247*'Feedstock Conversions'!$B$24)-'Rail Costs'!U247</f>
        <v>165.57288256809392</v>
      </c>
      <c r="AR247" s="4">
        <f>$L247-(AJ247*'Feedstock Conversions'!$B$24)-'Rail Costs'!V247</f>
        <v>105.03758496554164</v>
      </c>
      <c r="AT247" s="4">
        <f>$T247-(AM247-'Feedstock Conversions'!$B$4)-'Rail Costs'!Q247</f>
        <v>702.59627639199994</v>
      </c>
      <c r="AU247" s="4">
        <f>$T247-(AN247-'Feedstock Conversions'!$B$4)-'Rail Costs'!R247</f>
        <v>649.4837254401524</v>
      </c>
      <c r="AV247" s="4">
        <f>$T247-(AO247-'Feedstock Conversions'!$B$4)-'Rail Costs'!S247</f>
        <v>660.93744996422834</v>
      </c>
      <c r="AW247" s="4">
        <f>$T247-(AP247-'Feedstock Conversions'!$B$4)-'Rail Costs'!T247</f>
        <v>626.57627639200007</v>
      </c>
      <c r="AX247" s="4">
        <f>$T247-(AQ247-'Feedstock Conversions'!$B$4)-'Rail Costs'!U247</f>
        <v>633.44851110644572</v>
      </c>
      <c r="AY247" s="4">
        <f>$T247-(AR247-'Feedstock Conversions'!$B$4)-'Rail Costs'!V247</f>
        <v>692.93627639199997</v>
      </c>
      <c r="BH247">
        <f t="shared" si="27"/>
        <v>37</v>
      </c>
      <c r="BI247">
        <f t="shared" si="28"/>
        <v>2023</v>
      </c>
      <c r="BJ247">
        <f t="shared" si="30"/>
        <v>9</v>
      </c>
    </row>
    <row r="248" spans="1:62" x14ac:dyDescent="0.2">
      <c r="A248" s="11">
        <v>45191</v>
      </c>
      <c r="B248" s="4">
        <v>55</v>
      </c>
      <c r="C248" s="18">
        <f>UCO!B248</f>
        <v>55</v>
      </c>
      <c r="E248" s="4">
        <f>UCO!C248*'Feedstock Conversions'!B$24</f>
        <v>462</v>
      </c>
      <c r="F248" s="4">
        <f>UCO!C248*'Feedstock Conversions'!B$4</f>
        <v>440.55</v>
      </c>
      <c r="H248" s="4">
        <f>'Fuel Values'!B248-UCO!I248-UCO!J248-UCO!K248</f>
        <v>314.46812696828005</v>
      </c>
      <c r="I248" s="18">
        <f>('LCFS Values'!$E$6-$AA$4)/1000000*'LCFS Values'!B248*'LCFS Values'!$G$2*100</f>
        <v>60.481873031719992</v>
      </c>
      <c r="J248" s="4">
        <f>'RIN Values'!C248</f>
        <v>169.05</v>
      </c>
      <c r="K248" s="4">
        <f>'Fixed Credits Value'!B248</f>
        <v>100</v>
      </c>
      <c r="L248" s="4">
        <f t="shared" si="29"/>
        <v>644</v>
      </c>
      <c r="M248" s="4">
        <f>L248/'Feedstock Conversions'!B$24</f>
        <v>76.666666666666657</v>
      </c>
      <c r="O248" s="4">
        <f>'Fuel Values'!C248*100</f>
        <v>389.36</v>
      </c>
      <c r="P248" s="18">
        <f>('LCFS Values'!$E$5-AB$4)/1000000*'LCFS Values'!B248*'LCFS Values'!$G$2*100</f>
        <v>57.711020095999984</v>
      </c>
      <c r="Q248" s="4">
        <f>'RIN Values'!D248</f>
        <v>191.59</v>
      </c>
      <c r="R248" s="4">
        <f>'Fixed Credits Value'!B248</f>
        <v>100</v>
      </c>
      <c r="S248" s="4">
        <f>'Fixed Credits Value'!C248</f>
        <v>16</v>
      </c>
      <c r="T248" s="4">
        <f t="shared" si="31"/>
        <v>754.66102009600002</v>
      </c>
      <c r="U248" s="4">
        <f>T248/'Feedstock Conversions'!B$4</f>
        <v>94.214858938327097</v>
      </c>
      <c r="W248" s="4">
        <f t="shared" si="32"/>
        <v>182</v>
      </c>
      <c r="X248" s="4">
        <f t="shared" si="33"/>
        <v>314.111020096</v>
      </c>
      <c r="AE248" s="4">
        <v>64.8</v>
      </c>
      <c r="AF248" s="4">
        <f>$AH248+'Rail Costs'!L248</f>
        <v>58.727077267637178</v>
      </c>
      <c r="AG248" s="4">
        <f>$AH248+'Rail Costs'!M248</f>
        <v>60.090615901455763</v>
      </c>
      <c r="AH248" s="4">
        <v>56</v>
      </c>
      <c r="AI248" s="4">
        <f>$AH248+'Rail Costs'!O248</f>
        <v>56.818123180291153</v>
      </c>
      <c r="AJ248" s="4">
        <v>64</v>
      </c>
      <c r="AM248" s="4">
        <f>$L248-(AE248*'Feedstock Conversions'!$B$24)-'Rail Costs'!Q248</f>
        <v>95.127886844848874</v>
      </c>
      <c r="AN248" s="4">
        <f>$L248-(AF248*'Feedstock Conversions'!$B$24)-'Rail Costs'!R248</f>
        <v>146.64154030232379</v>
      </c>
      <c r="AO248" s="4">
        <f>$L248-(AG248*'Feedstock Conversions'!$B$24)-'Rail Costs'!S248</f>
        <v>135.39555991412072</v>
      </c>
      <c r="AP248" s="4">
        <f>$L248-(AH248*'Feedstock Conversions'!$B$24)-'Rail Costs'!T248</f>
        <v>169.26465413795131</v>
      </c>
      <c r="AQ248" s="4">
        <f>$L248-(AI248*'Feedstock Conversions'!$B$24)-'Rail Costs'!U248</f>
        <v>162.57288256809392</v>
      </c>
      <c r="AR248" s="4">
        <f>$L248-(AJ248*'Feedstock Conversions'!$B$24)-'Rail Costs'!V248</f>
        <v>101.19758496554161</v>
      </c>
      <c r="AT248" s="4">
        <f>$T248-(AM248-'Feedstock Conversions'!$B$4)-'Rail Costs'!Q248</f>
        <v>662.99102009600006</v>
      </c>
      <c r="AU248" s="4">
        <f>$T248-(AN248-'Feedstock Conversions'!$B$4)-'Rail Costs'!R248</f>
        <v>611.97846914415243</v>
      </c>
      <c r="AV248" s="4">
        <f>$T248-(AO248-'Feedstock Conversions'!$B$4)-'Rail Costs'!S248</f>
        <v>623.43219366822848</v>
      </c>
      <c r="AW248" s="4">
        <f>$T248-(AP248-'Feedstock Conversions'!$B$4)-'Rail Costs'!T248</f>
        <v>589.0710200960001</v>
      </c>
      <c r="AX248" s="4">
        <f>$T248-(AQ248-'Feedstock Conversions'!$B$4)-'Rail Costs'!U248</f>
        <v>595.94325481044575</v>
      </c>
      <c r="AY248" s="4">
        <f>$T248-(AR248-'Feedstock Conversions'!$B$4)-'Rail Costs'!V248</f>
        <v>656.27102009600003</v>
      </c>
      <c r="BH248">
        <f t="shared" si="27"/>
        <v>38</v>
      </c>
      <c r="BI248">
        <f t="shared" si="28"/>
        <v>2023</v>
      </c>
      <c r="BJ248">
        <f t="shared" si="30"/>
        <v>9</v>
      </c>
    </row>
    <row r="249" spans="1:62" x14ac:dyDescent="0.2">
      <c r="A249" s="11">
        <v>45198</v>
      </c>
      <c r="B249" s="4">
        <v>55</v>
      </c>
      <c r="C249" s="18">
        <f>UCO!B249</f>
        <v>55</v>
      </c>
      <c r="E249" s="4">
        <f>UCO!C249*'Feedstock Conversions'!B$24</f>
        <v>462</v>
      </c>
      <c r="F249" s="4">
        <f>UCO!C249*'Feedstock Conversions'!B$4</f>
        <v>440.55</v>
      </c>
      <c r="H249" s="4">
        <f>'Fuel Values'!B249-UCO!I249-UCO!J249-UCO!K249</f>
        <v>314.00361394943246</v>
      </c>
      <c r="I249" s="18">
        <f>('LCFS Values'!$E$6-$AA$4)/1000000*'LCFS Values'!B249*'LCFS Values'!$G$2*100</f>
        <v>64.446386050567497</v>
      </c>
      <c r="J249" s="4">
        <f>'RIN Values'!C249</f>
        <v>149.55000000000001</v>
      </c>
      <c r="K249" s="4">
        <f>'Fixed Credits Value'!B249</f>
        <v>100</v>
      </c>
      <c r="L249" s="4">
        <f t="shared" si="29"/>
        <v>628</v>
      </c>
      <c r="M249" s="4">
        <f>L249/'Feedstock Conversions'!B$24</f>
        <v>74.761904761904759</v>
      </c>
      <c r="O249" s="4">
        <f>'Fuel Values'!C249*100</f>
        <v>374.86</v>
      </c>
      <c r="P249" s="18">
        <f>('LCFS Values'!$E$5-AB$4)/1000000*'LCFS Values'!B249*'LCFS Values'!$G$2*100</f>
        <v>61.493907084</v>
      </c>
      <c r="Q249" s="4">
        <f>'RIN Values'!D249</f>
        <v>169.49</v>
      </c>
      <c r="R249" s="4">
        <f>'Fixed Credits Value'!B249</f>
        <v>100</v>
      </c>
      <c r="S249" s="4">
        <f>'Fixed Credits Value'!C249</f>
        <v>16</v>
      </c>
      <c r="T249" s="4">
        <f t="shared" si="31"/>
        <v>721.84390708399997</v>
      </c>
      <c r="U249" s="4">
        <f>T249/'Feedstock Conversions'!B$4</f>
        <v>90.117841084144814</v>
      </c>
      <c r="W249" s="4">
        <f t="shared" si="32"/>
        <v>166</v>
      </c>
      <c r="X249" s="4">
        <f t="shared" si="33"/>
        <v>281.29390708399995</v>
      </c>
      <c r="AE249" s="4">
        <v>62.1</v>
      </c>
      <c r="AF249" s="4">
        <f>$AH249+'Rail Costs'!L249</f>
        <v>58.527077267637175</v>
      </c>
      <c r="AG249" s="4">
        <f>$AH249+'Rail Costs'!M249</f>
        <v>59.89061590145576</v>
      </c>
      <c r="AH249" s="4">
        <v>55.8</v>
      </c>
      <c r="AI249" s="4">
        <f>$AH249+'Rail Costs'!O249</f>
        <v>56.61812318029115</v>
      </c>
      <c r="AJ249" s="4">
        <v>60.4</v>
      </c>
      <c r="AM249" s="4">
        <f>$L249-(AE249*'Feedstock Conversions'!$B$24)-'Rail Costs'!Q249</f>
        <v>101.80788684484894</v>
      </c>
      <c r="AN249" s="4">
        <f>$L249-(AF249*'Feedstock Conversions'!$B$24)-'Rail Costs'!R249</f>
        <v>132.3215403023238</v>
      </c>
      <c r="AO249" s="4">
        <f>$L249-(AG249*'Feedstock Conversions'!$B$24)-'Rail Costs'!S249</f>
        <v>121.07555991412072</v>
      </c>
      <c r="AP249" s="4">
        <f>$L249-(AH249*'Feedstock Conversions'!$B$24)-'Rail Costs'!T249</f>
        <v>154.94465413795137</v>
      </c>
      <c r="AQ249" s="4">
        <f>$L249-(AI249*'Feedstock Conversions'!$B$24)-'Rail Costs'!U249</f>
        <v>148.25288256809392</v>
      </c>
      <c r="AR249" s="4">
        <f>$L249-(AJ249*'Feedstock Conversions'!$B$24)-'Rail Costs'!V249</f>
        <v>115.43758496554162</v>
      </c>
      <c r="AT249" s="4">
        <f>$T249-(AM249-'Feedstock Conversions'!$B$4)-'Rail Costs'!Q249</f>
        <v>623.49390708399994</v>
      </c>
      <c r="AU249" s="4">
        <f>$T249-(AN249-'Feedstock Conversions'!$B$4)-'Rail Costs'!R249</f>
        <v>593.48135613215231</v>
      </c>
      <c r="AV249" s="4">
        <f>$T249-(AO249-'Feedstock Conversions'!$B$4)-'Rail Costs'!S249</f>
        <v>604.93508065622837</v>
      </c>
      <c r="AW249" s="4">
        <f>$T249-(AP249-'Feedstock Conversions'!$B$4)-'Rail Costs'!T249</f>
        <v>570.57390708399998</v>
      </c>
      <c r="AX249" s="4">
        <f>$T249-(AQ249-'Feedstock Conversions'!$B$4)-'Rail Costs'!U249</f>
        <v>577.44614179844564</v>
      </c>
      <c r="AY249" s="4">
        <f>$T249-(AR249-'Feedstock Conversions'!$B$4)-'Rail Costs'!V249</f>
        <v>609.21390708399997</v>
      </c>
      <c r="BH249">
        <f t="shared" si="27"/>
        <v>39</v>
      </c>
      <c r="BI249">
        <f t="shared" si="28"/>
        <v>2023</v>
      </c>
      <c r="BJ249">
        <f t="shared" si="30"/>
        <v>9</v>
      </c>
    </row>
    <row r="250" spans="1:62" x14ac:dyDescent="0.2">
      <c r="A250" s="11">
        <v>45205</v>
      </c>
      <c r="B250" s="4">
        <v>60.1</v>
      </c>
      <c r="C250" s="18">
        <f>UCO!B250</f>
        <v>60.1</v>
      </c>
      <c r="E250" s="4">
        <f>UCO!C250*'Feedstock Conversions'!B$24</f>
        <v>504.84000000000003</v>
      </c>
      <c r="F250" s="4">
        <f>UCO!C250*'Feedstock Conversions'!B$4</f>
        <v>481.40100000000001</v>
      </c>
      <c r="H250" s="4">
        <f>'Fuel Values'!B250-UCO!I250-UCO!J250-UCO!K250</f>
        <v>302.21250699903749</v>
      </c>
      <c r="I250" s="18">
        <f>('LCFS Values'!$E$6-$AA$4)/1000000*'LCFS Values'!B250*'LCFS Values'!$G$2*100</f>
        <v>68.68749300096249</v>
      </c>
      <c r="J250" s="4">
        <f>'RIN Values'!C250</f>
        <v>143.10000000000002</v>
      </c>
      <c r="K250" s="4">
        <f>'Fixed Credits Value'!B250</f>
        <v>100</v>
      </c>
      <c r="L250" s="4">
        <f t="shared" si="29"/>
        <v>614</v>
      </c>
      <c r="M250" s="4">
        <f>L250/'Feedstock Conversions'!B$24</f>
        <v>73.095238095238088</v>
      </c>
      <c r="O250" s="4">
        <f>'Fuel Values'!C250*100</f>
        <v>341.88</v>
      </c>
      <c r="P250" s="18">
        <f>('LCFS Values'!$E$5-AB$4)/1000000*'LCFS Values'!B250*'LCFS Values'!$G$2*100</f>
        <v>65.540716419999995</v>
      </c>
      <c r="Q250" s="4">
        <f>'RIN Values'!D250</f>
        <v>162.18</v>
      </c>
      <c r="R250" s="4">
        <f>'Fixed Credits Value'!B250</f>
        <v>100</v>
      </c>
      <c r="S250" s="4">
        <f>'Fixed Credits Value'!C250</f>
        <v>16</v>
      </c>
      <c r="T250" s="4">
        <f t="shared" si="31"/>
        <v>685.60071642000003</v>
      </c>
      <c r="U250" s="4">
        <f>T250/'Feedstock Conversions'!B$4</f>
        <v>85.593098179775282</v>
      </c>
      <c r="W250" s="4">
        <f t="shared" si="32"/>
        <v>109.15999999999997</v>
      </c>
      <c r="X250" s="4">
        <f t="shared" si="33"/>
        <v>204.19971642000002</v>
      </c>
      <c r="AE250" s="4">
        <v>59.85</v>
      </c>
      <c r="AF250" s="4">
        <f>$AH250+'Rail Costs'!L250</f>
        <v>58.214815229563271</v>
      </c>
      <c r="AG250" s="4">
        <f>$AH250+'Rail Costs'!M250</f>
        <v>59.572222844344907</v>
      </c>
      <c r="AH250" s="4">
        <v>55.5</v>
      </c>
      <c r="AI250" s="4">
        <f>$AH250+'Rail Costs'!O250</f>
        <v>56.314444568868979</v>
      </c>
      <c r="AJ250" s="4">
        <v>58.2</v>
      </c>
      <c r="AM250" s="4">
        <f>$L250-(AE250*'Feedstock Conversions'!$B$24)-'Rail Costs'!Q250</f>
        <v>106.70788684484891</v>
      </c>
      <c r="AN250" s="4">
        <f>$L250-(AF250*'Feedstock Conversions'!$B$24)-'Rail Costs'!R250</f>
        <v>120.94454142214461</v>
      </c>
      <c r="AO250" s="4">
        <f>$L250-(AG250*'Feedstock Conversions'!$B$24)-'Rail Costs'!S250</f>
        <v>109.7500615938519</v>
      </c>
      <c r="AP250" s="4">
        <f>$L250-(AH250*'Feedstock Conversions'!$B$24)-'Rail Costs'!T250</f>
        <v>143.4646541379513</v>
      </c>
      <c r="AQ250" s="4">
        <f>$L250-(AI250*'Feedstock Conversions'!$B$24)-'Rail Costs'!U250</f>
        <v>136.80378290404019</v>
      </c>
      <c r="AR250" s="4">
        <f>$L250-(AJ250*'Feedstock Conversions'!$B$24)-'Rail Costs'!V250</f>
        <v>119.91758496554158</v>
      </c>
      <c r="AT250" s="4">
        <f>$T250-(AM250-'Feedstock Conversions'!$B$4)-'Rail Costs'!Q250</f>
        <v>582.35071642000003</v>
      </c>
      <c r="AU250" s="4">
        <f>$T250-(AN250-'Feedstock Conversions'!$B$4)-'Rail Costs'!R250</f>
        <v>568.61516434833163</v>
      </c>
      <c r="AV250" s="4">
        <f>$T250-(AO250-'Feedstock Conversions'!$B$4)-'Rail Costs'!S250</f>
        <v>580.01738831249725</v>
      </c>
      <c r="AW250" s="4">
        <f>$T250-(AP250-'Feedstock Conversions'!$B$4)-'Rail Costs'!T250</f>
        <v>545.81071642000006</v>
      </c>
      <c r="AX250" s="4">
        <f>$T250-(AQ250-'Feedstock Conversions'!$B$4)-'Rail Costs'!U250</f>
        <v>552.65205079849943</v>
      </c>
      <c r="AY250" s="4">
        <f>$T250-(AR250-'Feedstock Conversions'!$B$4)-'Rail Costs'!V250</f>
        <v>568.49071642000013</v>
      </c>
      <c r="BH250">
        <f t="shared" si="27"/>
        <v>40</v>
      </c>
      <c r="BI250">
        <f t="shared" si="28"/>
        <v>2023</v>
      </c>
      <c r="BJ250">
        <f t="shared" si="30"/>
        <v>10</v>
      </c>
    </row>
    <row r="251" spans="1:62" x14ac:dyDescent="0.2">
      <c r="A251" s="11">
        <v>45212</v>
      </c>
      <c r="B251" s="4">
        <v>52</v>
      </c>
      <c r="C251" s="18">
        <f>UCO!B251</f>
        <v>52</v>
      </c>
      <c r="E251" s="4">
        <f>UCO!C251*'Feedstock Conversions'!B$24</f>
        <v>436.8</v>
      </c>
      <c r="F251" s="4">
        <f>UCO!C251*'Feedstock Conversions'!B$4</f>
        <v>416.52</v>
      </c>
      <c r="H251" s="4">
        <f>'Fuel Values'!B251-UCO!I251-UCO!J251-UCO!K251</f>
        <v>305.24103013197254</v>
      </c>
      <c r="I251" s="18">
        <f>('LCFS Values'!$E$6-$AA$4)/1000000*'LCFS Values'!B251*'LCFS Values'!$G$2*100</f>
        <v>65.183969868027489</v>
      </c>
      <c r="J251" s="4">
        <f>'RIN Values'!C251</f>
        <v>124.57499999999999</v>
      </c>
      <c r="K251" s="4">
        <f>'Fixed Credits Value'!B251</f>
        <v>100</v>
      </c>
      <c r="L251" s="4">
        <f t="shared" si="29"/>
        <v>595</v>
      </c>
      <c r="M251" s="4">
        <f>L251/'Feedstock Conversions'!B$24</f>
        <v>70.833333333333329</v>
      </c>
      <c r="O251" s="4">
        <f>'Fuel Values'!C251*100</f>
        <v>325.53999999999996</v>
      </c>
      <c r="P251" s="18">
        <f>('LCFS Values'!$E$5-AB$4)/1000000*'LCFS Values'!B251*'LCFS Values'!$G$2*100</f>
        <v>62.197700011999991</v>
      </c>
      <c r="Q251" s="4">
        <f>'RIN Values'!D251</f>
        <v>141.185</v>
      </c>
      <c r="R251" s="4">
        <f>'Fixed Credits Value'!B251</f>
        <v>100</v>
      </c>
      <c r="S251" s="4">
        <f>'Fixed Credits Value'!C251</f>
        <v>16</v>
      </c>
      <c r="T251" s="4">
        <f t="shared" si="31"/>
        <v>644.92270001199995</v>
      </c>
      <c r="U251" s="4">
        <f>T251/'Feedstock Conversions'!B$4</f>
        <v>80.514694133832705</v>
      </c>
      <c r="W251" s="4">
        <f t="shared" si="32"/>
        <v>158.19999999999999</v>
      </c>
      <c r="X251" s="4">
        <f t="shared" si="33"/>
        <v>228.40270001199997</v>
      </c>
      <c r="AE251" s="4">
        <v>54.7</v>
      </c>
      <c r="AF251" s="4">
        <f>$AH251+'Rail Costs'!L251</f>
        <v>53.914815229563274</v>
      </c>
      <c r="AG251" s="4">
        <f>$AH251+'Rail Costs'!M251</f>
        <v>55.27222284434491</v>
      </c>
      <c r="AH251" s="4">
        <v>51.2</v>
      </c>
      <c r="AI251" s="4">
        <f>$AH251+'Rail Costs'!O251</f>
        <v>52.014444568868981</v>
      </c>
      <c r="AJ251" s="4">
        <v>54.85</v>
      </c>
      <c r="AM251" s="4">
        <f>$L251-(AE251*'Feedstock Conversions'!$B$24)-'Rail Costs'!Q251</f>
        <v>130.96788684484892</v>
      </c>
      <c r="AN251" s="4">
        <f>$L251-(AF251*'Feedstock Conversions'!$B$24)-'Rail Costs'!R251</f>
        <v>138.0645414221446</v>
      </c>
      <c r="AO251" s="4">
        <f>$L251-(AG251*'Feedstock Conversions'!$B$24)-'Rail Costs'!S251</f>
        <v>126.87006159385184</v>
      </c>
      <c r="AP251" s="4">
        <f>$L251-(AH251*'Feedstock Conversions'!$B$24)-'Rail Costs'!T251</f>
        <v>160.5846541379513</v>
      </c>
      <c r="AQ251" s="4">
        <f>$L251-(AI251*'Feedstock Conversions'!$B$24)-'Rail Costs'!U251</f>
        <v>153.92378290404014</v>
      </c>
      <c r="AR251" s="4">
        <f>$L251-(AJ251*'Feedstock Conversions'!$B$24)-'Rail Costs'!V251</f>
        <v>129.05758496554162</v>
      </c>
      <c r="AT251" s="4">
        <f>$T251-(AM251-'Feedstock Conversions'!$B$4)-'Rail Costs'!Q251</f>
        <v>517.41270001199996</v>
      </c>
      <c r="AU251" s="4">
        <f>$T251-(AN251-'Feedstock Conversions'!$B$4)-'Rail Costs'!R251</f>
        <v>510.81714794033138</v>
      </c>
      <c r="AV251" s="4">
        <f>$T251-(AO251-'Feedstock Conversions'!$B$4)-'Rail Costs'!S251</f>
        <v>522.21937190449728</v>
      </c>
      <c r="AW251" s="4">
        <f>$T251-(AP251-'Feedstock Conversions'!$B$4)-'Rail Costs'!T251</f>
        <v>488.01270001199998</v>
      </c>
      <c r="AX251" s="4">
        <f>$T251-(AQ251-'Feedstock Conversions'!$B$4)-'Rail Costs'!U251</f>
        <v>494.85403439049941</v>
      </c>
      <c r="AY251" s="4">
        <f>$T251-(AR251-'Feedstock Conversions'!$B$4)-'Rail Costs'!V251</f>
        <v>518.67270001199995</v>
      </c>
      <c r="BH251">
        <f t="shared" si="27"/>
        <v>41</v>
      </c>
      <c r="BI251">
        <f t="shared" si="28"/>
        <v>2023</v>
      </c>
      <c r="BJ251">
        <f t="shared" si="30"/>
        <v>10</v>
      </c>
    </row>
    <row r="252" spans="1:62" x14ac:dyDescent="0.2">
      <c r="A252" s="11">
        <v>45219</v>
      </c>
      <c r="B252" s="4">
        <v>49</v>
      </c>
      <c r="C252" s="18">
        <f>UCO!B252</f>
        <v>49</v>
      </c>
      <c r="E252" s="4">
        <f>UCO!C252*'Feedstock Conversions'!B$24</f>
        <v>411.6</v>
      </c>
      <c r="F252" s="4">
        <f>UCO!C252*'Feedstock Conversions'!B$4</f>
        <v>392.49</v>
      </c>
      <c r="H252" s="4">
        <f>'Fuel Values'!B252-UCO!I252-UCO!J252-UCO!K252</f>
        <v>286.69916742462999</v>
      </c>
      <c r="I252" s="18">
        <f>('LCFS Values'!$E$6-$AA$4)/1000000*'LCFS Values'!B252*'LCFS Values'!$G$2*100</f>
        <v>62.325832575369986</v>
      </c>
      <c r="J252" s="4">
        <f>'RIN Values'!C252</f>
        <v>135.97500000000002</v>
      </c>
      <c r="K252" s="4">
        <f>'Fixed Credits Value'!B252</f>
        <v>100</v>
      </c>
      <c r="L252" s="4">
        <f t="shared" si="29"/>
        <v>585</v>
      </c>
      <c r="M252" s="4">
        <f>L252/'Feedstock Conversions'!B$24</f>
        <v>69.642857142857139</v>
      </c>
      <c r="O252" s="4">
        <f>'Fuel Values'!C252*100</f>
        <v>322.82</v>
      </c>
      <c r="P252" s="18">
        <f>('LCFS Values'!$E$5-AB$4)/1000000*'LCFS Values'!B252*'LCFS Values'!$G$2*100</f>
        <v>59.470502415999995</v>
      </c>
      <c r="Q252" s="4">
        <f>'RIN Values'!D252</f>
        <v>154.10500000000002</v>
      </c>
      <c r="R252" s="4">
        <f>'Fixed Credits Value'!B252</f>
        <v>100</v>
      </c>
      <c r="S252" s="4">
        <f>'Fixed Credits Value'!C252</f>
        <v>16</v>
      </c>
      <c r="T252" s="4">
        <f t="shared" si="31"/>
        <v>652.395502416</v>
      </c>
      <c r="U252" s="4">
        <f>T252/'Feedstock Conversions'!B$4</f>
        <v>81.447628266666669</v>
      </c>
      <c r="W252" s="4">
        <f t="shared" si="32"/>
        <v>173.39999999999998</v>
      </c>
      <c r="X252" s="4">
        <f t="shared" si="33"/>
        <v>259.90550241599999</v>
      </c>
      <c r="AE252" s="4">
        <v>51.5</v>
      </c>
      <c r="AF252" s="4">
        <f>$AH252+'Rail Costs'!L252</f>
        <v>50.214815229563271</v>
      </c>
      <c r="AG252" s="4">
        <f>$AH252+'Rail Costs'!M252</f>
        <v>51.572222844344907</v>
      </c>
      <c r="AH252" s="4">
        <v>47.5</v>
      </c>
      <c r="AI252" s="4">
        <f>$AH252+'Rail Costs'!O252</f>
        <v>48.314444568868979</v>
      </c>
      <c r="AJ252" s="4">
        <v>52</v>
      </c>
      <c r="AM252" s="4">
        <f>$L252-(AE252*'Feedstock Conversions'!$B$24)-'Rail Costs'!Q252</f>
        <v>147.84788684484892</v>
      </c>
      <c r="AN252" s="4">
        <f>$L252-(AF252*'Feedstock Conversions'!$B$24)-'Rail Costs'!R252</f>
        <v>159.14454142214458</v>
      </c>
      <c r="AO252" s="4">
        <f>$L252-(AG252*'Feedstock Conversions'!$B$24)-'Rail Costs'!S252</f>
        <v>147.9500615938519</v>
      </c>
      <c r="AP252" s="4">
        <f>$L252-(AH252*'Feedstock Conversions'!$B$24)-'Rail Costs'!T252</f>
        <v>181.66465413795135</v>
      </c>
      <c r="AQ252" s="4">
        <f>$L252-(AI252*'Feedstock Conversions'!$B$24)-'Rail Costs'!U252</f>
        <v>175.00378290404018</v>
      </c>
      <c r="AR252" s="4">
        <f>$L252-(AJ252*'Feedstock Conversions'!$B$24)-'Rail Costs'!V252</f>
        <v>142.99758496554162</v>
      </c>
      <c r="AT252" s="4">
        <f>$T252-(AM252-'Feedstock Conversions'!$B$4)-'Rail Costs'!Q252</f>
        <v>508.00550241599996</v>
      </c>
      <c r="AU252" s="4">
        <f>$T252-(AN252-'Feedstock Conversions'!$B$4)-'Rail Costs'!R252</f>
        <v>497.2099503443315</v>
      </c>
      <c r="AV252" s="4">
        <f>$T252-(AO252-'Feedstock Conversions'!$B$4)-'Rail Costs'!S252</f>
        <v>508.61217430849729</v>
      </c>
      <c r="AW252" s="4">
        <f>$T252-(AP252-'Feedstock Conversions'!$B$4)-'Rail Costs'!T252</f>
        <v>474.40550241599999</v>
      </c>
      <c r="AX252" s="4">
        <f>$T252-(AQ252-'Feedstock Conversions'!$B$4)-'Rail Costs'!U252</f>
        <v>481.24683679449942</v>
      </c>
      <c r="AY252" s="4">
        <f>$T252-(AR252-'Feedstock Conversions'!$B$4)-'Rail Costs'!V252</f>
        <v>512.20550241600006</v>
      </c>
      <c r="BH252">
        <f t="shared" si="27"/>
        <v>42</v>
      </c>
      <c r="BI252">
        <f t="shared" si="28"/>
        <v>2023</v>
      </c>
      <c r="BJ252">
        <f t="shared" si="30"/>
        <v>10</v>
      </c>
    </row>
    <row r="253" spans="1:62" x14ac:dyDescent="0.2">
      <c r="A253" s="11">
        <v>45226</v>
      </c>
      <c r="B253" s="4">
        <v>46.7</v>
      </c>
      <c r="C253" s="18">
        <f>UCO!B253</f>
        <v>46.7</v>
      </c>
      <c r="E253" s="4">
        <f>UCO!C253*'Feedstock Conversions'!B$24</f>
        <v>392.28000000000003</v>
      </c>
      <c r="F253" s="4">
        <f>UCO!C253*'Feedstock Conversions'!B$4</f>
        <v>374.06700000000001</v>
      </c>
      <c r="H253" s="4">
        <f>'Fuel Values'!B253-UCO!I253-UCO!J253-UCO!K253</f>
        <v>288.21158360716993</v>
      </c>
      <c r="I253" s="18">
        <f>('LCFS Values'!$E$6-$AA$4)/1000000*'LCFS Values'!B253*'LCFS Values'!$G$2*100</f>
        <v>63.063416392829993</v>
      </c>
      <c r="J253" s="4">
        <f>'RIN Values'!C253</f>
        <v>130.72500000000002</v>
      </c>
      <c r="K253" s="4">
        <f>'Fixed Credits Value'!B253</f>
        <v>100</v>
      </c>
      <c r="L253" s="4">
        <f t="shared" si="29"/>
        <v>582</v>
      </c>
      <c r="M253" s="4">
        <f>L253/'Feedstock Conversions'!B$24</f>
        <v>69.285714285714278</v>
      </c>
      <c r="O253" s="4">
        <f>'Fuel Values'!C253*100</f>
        <v>306.81</v>
      </c>
      <c r="P253" s="18">
        <f>('LCFS Values'!$E$5-AB$4)/1000000*'LCFS Values'!B253*'LCFS Values'!$G$2*100</f>
        <v>60.174295344000008</v>
      </c>
      <c r="Q253" s="4">
        <f>'RIN Values'!D253</f>
        <v>148.155</v>
      </c>
      <c r="R253" s="4">
        <f>'Fixed Credits Value'!B253</f>
        <v>100</v>
      </c>
      <c r="S253" s="4">
        <f>'Fixed Credits Value'!C253</f>
        <v>16</v>
      </c>
      <c r="T253" s="4">
        <f t="shared" si="31"/>
        <v>631.13929534399995</v>
      </c>
      <c r="U253" s="4">
        <f>T253/'Feedstock Conversions'!B$4</f>
        <v>78.79391951860174</v>
      </c>
      <c r="W253" s="4">
        <f t="shared" si="32"/>
        <v>189.71999999999997</v>
      </c>
      <c r="X253" s="4">
        <f t="shared" si="33"/>
        <v>257.07229534399994</v>
      </c>
      <c r="AE253" s="4">
        <v>47.65</v>
      </c>
      <c r="AF253" s="4">
        <f>$AH253+'Rail Costs'!L253</f>
        <v>46.214815229563271</v>
      </c>
      <c r="AG253" s="4">
        <f>$AH253+'Rail Costs'!M253</f>
        <v>47.572222844344907</v>
      </c>
      <c r="AH253" s="4">
        <v>43.5</v>
      </c>
      <c r="AI253" s="4">
        <f>$AH253+'Rail Costs'!O253</f>
        <v>44.314444568868979</v>
      </c>
      <c r="AJ253" s="4">
        <v>49.2</v>
      </c>
      <c r="AM253" s="4">
        <f>$L253-(AE253*'Feedstock Conversions'!$B$24)-'Rail Costs'!Q253</f>
        <v>177.18788684484895</v>
      </c>
      <c r="AN253" s="4">
        <f>$L253-(AF253*'Feedstock Conversions'!$B$24)-'Rail Costs'!R253</f>
        <v>189.74454142214461</v>
      </c>
      <c r="AO253" s="4">
        <f>$L253-(AG253*'Feedstock Conversions'!$B$24)-'Rail Costs'!S253</f>
        <v>178.55006159385192</v>
      </c>
      <c r="AP253" s="4">
        <f>$L253-(AH253*'Feedstock Conversions'!$B$24)-'Rail Costs'!T253</f>
        <v>212.26465413795131</v>
      </c>
      <c r="AQ253" s="4">
        <f>$L253-(AI253*'Feedstock Conversions'!$B$24)-'Rail Costs'!U253</f>
        <v>205.60378290404014</v>
      </c>
      <c r="AR253" s="4">
        <f>$L253-(AJ253*'Feedstock Conversions'!$B$24)-'Rail Costs'!V253</f>
        <v>163.5175849655416</v>
      </c>
      <c r="AT253" s="4">
        <f>$T253-(AM253-'Feedstock Conversions'!$B$4)-'Rail Costs'!Q253</f>
        <v>457.40929534399993</v>
      </c>
      <c r="AU253" s="4">
        <f>$T253-(AN253-'Feedstock Conversions'!$B$4)-'Rail Costs'!R253</f>
        <v>445.35374327233143</v>
      </c>
      <c r="AV253" s="4">
        <f>$T253-(AO253-'Feedstock Conversions'!$B$4)-'Rail Costs'!S253</f>
        <v>456.75596723649716</v>
      </c>
      <c r="AW253" s="4">
        <f>$T253-(AP253-'Feedstock Conversions'!$B$4)-'Rail Costs'!T253</f>
        <v>422.54929534399997</v>
      </c>
      <c r="AX253" s="4">
        <f>$T253-(AQ253-'Feedstock Conversions'!$B$4)-'Rail Costs'!U253</f>
        <v>429.3906297224994</v>
      </c>
      <c r="AY253" s="4">
        <f>$T253-(AR253-'Feedstock Conversions'!$B$4)-'Rail Costs'!V253</f>
        <v>470.42929534400002</v>
      </c>
      <c r="BH253">
        <f t="shared" si="27"/>
        <v>43</v>
      </c>
      <c r="BI253">
        <f t="shared" si="28"/>
        <v>2023</v>
      </c>
      <c r="BJ253">
        <f t="shared" si="30"/>
        <v>10</v>
      </c>
    </row>
    <row r="254" spans="1:62" x14ac:dyDescent="0.2">
      <c r="A254" s="11">
        <v>45233</v>
      </c>
      <c r="B254" s="4">
        <v>43</v>
      </c>
      <c r="C254" s="18">
        <f>UCO!B254</f>
        <v>43</v>
      </c>
      <c r="E254" s="4">
        <f>UCO!C254*'Feedstock Conversions'!B$24</f>
        <v>361.2</v>
      </c>
      <c r="F254" s="4">
        <f>UCO!C254*'Feedstock Conversions'!B$4</f>
        <v>344.43</v>
      </c>
      <c r="H254" s="4">
        <f>'Fuel Values'!B254-UCO!I254-UCO!J254-UCO!K254</f>
        <v>285.57399978971</v>
      </c>
      <c r="I254" s="18">
        <f>('LCFS Values'!$E$6-$AA$4)/1000000*'LCFS Values'!B254*'LCFS Values'!$G$2*100</f>
        <v>63.801000210290006</v>
      </c>
      <c r="J254" s="4">
        <f>'RIN Values'!C254</f>
        <v>122.625</v>
      </c>
      <c r="K254" s="4">
        <f>'Fixed Credits Value'!B254</f>
        <v>100</v>
      </c>
      <c r="L254" s="4">
        <f t="shared" si="29"/>
        <v>572</v>
      </c>
      <c r="M254" s="4">
        <f>L254/'Feedstock Conversions'!B$24</f>
        <v>68.095238095238088</v>
      </c>
      <c r="O254" s="4">
        <f>'Fuel Values'!C254*100</f>
        <v>295.45</v>
      </c>
      <c r="P254" s="18">
        <f>('LCFS Values'!$E$5-AB$4)/1000000*'LCFS Values'!B254*'LCFS Values'!$G$2*100</f>
        <v>60.878088271999999</v>
      </c>
      <c r="Q254" s="4">
        <f>'RIN Values'!D254</f>
        <v>138.97499999999999</v>
      </c>
      <c r="R254" s="4">
        <f>'Fixed Credits Value'!B254</f>
        <v>100</v>
      </c>
      <c r="S254" s="4">
        <f>'Fixed Credits Value'!C254</f>
        <v>16</v>
      </c>
      <c r="T254" s="4">
        <f t="shared" si="31"/>
        <v>611.30308827199997</v>
      </c>
      <c r="U254" s="4">
        <f>T254/'Feedstock Conversions'!B$4</f>
        <v>76.317489172534337</v>
      </c>
      <c r="W254" s="4">
        <f t="shared" si="32"/>
        <v>210.8</v>
      </c>
      <c r="X254" s="4">
        <f t="shared" si="33"/>
        <v>266.87308827199996</v>
      </c>
      <c r="AE254" s="4">
        <v>45.625</v>
      </c>
      <c r="AF254" s="4">
        <f>$AH254+'Rail Costs'!L254</f>
        <v>45.214815229563271</v>
      </c>
      <c r="AG254" s="4">
        <f>$AH254+'Rail Costs'!M254</f>
        <v>46.572222844344907</v>
      </c>
      <c r="AH254" s="4">
        <v>42.5</v>
      </c>
      <c r="AI254" s="4">
        <f>$AH254+'Rail Costs'!O254</f>
        <v>43.314444568868979</v>
      </c>
      <c r="AJ254" s="4">
        <v>48</v>
      </c>
      <c r="AM254" s="4">
        <f>$L254-(AE254*'Feedstock Conversions'!$B$24)-'Rail Costs'!Q254</f>
        <v>184.19788684484894</v>
      </c>
      <c r="AN254" s="4">
        <f>$L254-(AF254*'Feedstock Conversions'!$B$24)-'Rail Costs'!R254</f>
        <v>188.14454142214458</v>
      </c>
      <c r="AO254" s="4">
        <f>$L254-(AG254*'Feedstock Conversions'!$B$24)-'Rail Costs'!S254</f>
        <v>176.9500615938519</v>
      </c>
      <c r="AP254" s="4">
        <f>$L254-(AH254*'Feedstock Conversions'!$B$24)-'Rail Costs'!T254</f>
        <v>210.66465413795135</v>
      </c>
      <c r="AQ254" s="4">
        <f>$L254-(AI254*'Feedstock Conversions'!$B$24)-'Rail Costs'!U254</f>
        <v>204.00378290404018</v>
      </c>
      <c r="AR254" s="4">
        <f>$L254-(AJ254*'Feedstock Conversions'!$B$24)-'Rail Costs'!V254</f>
        <v>163.59758496554159</v>
      </c>
      <c r="AT254" s="4">
        <f>$T254-(AM254-'Feedstock Conversions'!$B$4)-'Rail Costs'!Q254</f>
        <v>430.56308827199996</v>
      </c>
      <c r="AU254" s="4">
        <f>$T254-(AN254-'Feedstock Conversions'!$B$4)-'Rail Costs'!R254</f>
        <v>427.11753620033147</v>
      </c>
      <c r="AV254" s="4">
        <f>$T254-(AO254-'Feedstock Conversions'!$B$4)-'Rail Costs'!S254</f>
        <v>438.5197601644972</v>
      </c>
      <c r="AW254" s="4">
        <f>$T254-(AP254-'Feedstock Conversions'!$B$4)-'Rail Costs'!T254</f>
        <v>404.31308827199996</v>
      </c>
      <c r="AX254" s="4">
        <f>$T254-(AQ254-'Feedstock Conversions'!$B$4)-'Rail Costs'!U254</f>
        <v>411.15442265049938</v>
      </c>
      <c r="AY254" s="4">
        <f>$T254-(AR254-'Feedstock Conversions'!$B$4)-'Rail Costs'!V254</f>
        <v>450.513088272</v>
      </c>
      <c r="BH254">
        <f t="shared" si="27"/>
        <v>44</v>
      </c>
      <c r="BI254">
        <f t="shared" si="28"/>
        <v>2023</v>
      </c>
      <c r="BJ254">
        <f t="shared" si="30"/>
        <v>11</v>
      </c>
    </row>
    <row r="255" spans="1:62" x14ac:dyDescent="0.2">
      <c r="A255" s="11">
        <v>45240</v>
      </c>
      <c r="B255" s="4">
        <v>40.85</v>
      </c>
      <c r="C255" s="18">
        <f>UCO!B255</f>
        <v>40.85</v>
      </c>
      <c r="E255" s="4">
        <f>UCO!C255*'Feedstock Conversions'!B$24</f>
        <v>343.14000000000004</v>
      </c>
      <c r="F255" s="4">
        <f>UCO!C255*'Feedstock Conversions'!B$4</f>
        <v>327.20850000000002</v>
      </c>
      <c r="H255" s="4">
        <f>'Fuel Values'!B255-UCO!I255-UCO!J255-UCO!K255</f>
        <v>278.90394921927248</v>
      </c>
      <c r="I255" s="18">
        <f>('LCFS Values'!$E$6-$AA$4)/1000000*'LCFS Values'!B255*'LCFS Values'!$G$2*100</f>
        <v>61.496050780727494</v>
      </c>
      <c r="J255" s="4">
        <f>'RIN Values'!C255</f>
        <v>123.60000000000001</v>
      </c>
      <c r="K255" s="4">
        <f>'Fixed Credits Value'!B255</f>
        <v>100</v>
      </c>
      <c r="L255" s="4">
        <f t="shared" si="29"/>
        <v>564</v>
      </c>
      <c r="M255" s="4">
        <f>L255/'Feedstock Conversions'!B$24</f>
        <v>67.142857142857139</v>
      </c>
      <c r="O255" s="4">
        <f>'Fuel Values'!C255*100</f>
        <v>283.45999999999998</v>
      </c>
      <c r="P255" s="18">
        <f>('LCFS Values'!$E$5-AB$4)/1000000*'LCFS Values'!B255*'LCFS Values'!$G$2*100</f>
        <v>58.678735371999998</v>
      </c>
      <c r="Q255" s="4">
        <f>'RIN Values'!D255</f>
        <v>140.08000000000001</v>
      </c>
      <c r="R255" s="4">
        <f>'Fixed Credits Value'!B255</f>
        <v>100</v>
      </c>
      <c r="S255" s="4">
        <f>'Fixed Credits Value'!C255</f>
        <v>16</v>
      </c>
      <c r="T255" s="4">
        <f t="shared" si="31"/>
        <v>598.21873537200008</v>
      </c>
      <c r="U255" s="4">
        <f>T255/'Feedstock Conversions'!B$4</f>
        <v>74.683986937827726</v>
      </c>
      <c r="W255" s="4">
        <f t="shared" si="32"/>
        <v>220.85999999999996</v>
      </c>
      <c r="X255" s="4">
        <f t="shared" si="33"/>
        <v>271.01023537200007</v>
      </c>
      <c r="AE255" s="4">
        <v>45.5</v>
      </c>
      <c r="AF255" s="4">
        <f>$AH255+'Rail Costs'!L255</f>
        <v>44.314815229563273</v>
      </c>
      <c r="AG255" s="4">
        <f>$AH255+'Rail Costs'!M255</f>
        <v>45.672222844344901</v>
      </c>
      <c r="AH255" s="4">
        <v>41.6</v>
      </c>
      <c r="AI255" s="4">
        <f>$AH255+'Rail Costs'!O255</f>
        <v>42.41444456886898</v>
      </c>
      <c r="AJ255" s="4">
        <v>46</v>
      </c>
      <c r="AM255" s="4">
        <f>$L255-(AE255*'Feedstock Conversions'!$B$24)-'Rail Costs'!Q255</f>
        <v>177.24788684484895</v>
      </c>
      <c r="AN255" s="4">
        <f>$L255-(AF255*'Feedstock Conversions'!$B$24)-'Rail Costs'!R255</f>
        <v>187.70454142214459</v>
      </c>
      <c r="AO255" s="4">
        <f>$L255-(AG255*'Feedstock Conversions'!$B$24)-'Rail Costs'!S255</f>
        <v>176.51006159385196</v>
      </c>
      <c r="AP255" s="4">
        <f>$L255-(AH255*'Feedstock Conversions'!$B$24)-'Rail Costs'!T255</f>
        <v>210.22465413795129</v>
      </c>
      <c r="AQ255" s="4">
        <f>$L255-(AI255*'Feedstock Conversions'!$B$24)-'Rail Costs'!U255</f>
        <v>203.56378290404018</v>
      </c>
      <c r="AR255" s="4">
        <f>$L255-(AJ255*'Feedstock Conversions'!$B$24)-'Rail Costs'!V255</f>
        <v>172.3975849655416</v>
      </c>
      <c r="AT255" s="4">
        <f>$T255-(AM255-'Feedstock Conversions'!$B$4)-'Rail Costs'!Q255</f>
        <v>424.42873537200006</v>
      </c>
      <c r="AU255" s="4">
        <f>$T255-(AN255-'Feedstock Conversions'!$B$4)-'Rail Costs'!R255</f>
        <v>414.47318330033158</v>
      </c>
      <c r="AV255" s="4">
        <f>$T255-(AO255-'Feedstock Conversions'!$B$4)-'Rail Costs'!S255</f>
        <v>425.87540726449726</v>
      </c>
      <c r="AW255" s="4">
        <f>$T255-(AP255-'Feedstock Conversions'!$B$4)-'Rail Costs'!T255</f>
        <v>391.66873537200013</v>
      </c>
      <c r="AX255" s="4">
        <f>$T255-(AQ255-'Feedstock Conversions'!$B$4)-'Rail Costs'!U255</f>
        <v>398.5100697504995</v>
      </c>
      <c r="AY255" s="4">
        <f>$T255-(AR255-'Feedstock Conversions'!$B$4)-'Rail Costs'!V255</f>
        <v>428.62873537200016</v>
      </c>
      <c r="BH255">
        <f t="shared" si="27"/>
        <v>45</v>
      </c>
      <c r="BI255">
        <f t="shared" si="28"/>
        <v>2023</v>
      </c>
      <c r="BJ255">
        <f t="shared" si="30"/>
        <v>11</v>
      </c>
    </row>
    <row r="256" spans="1:62" x14ac:dyDescent="0.2">
      <c r="A256" s="11">
        <v>45247</v>
      </c>
      <c r="B256" s="4">
        <v>37.5</v>
      </c>
      <c r="C256" s="18">
        <f>UCO!B256</f>
        <v>37.5</v>
      </c>
      <c r="E256" s="4">
        <f>UCO!C256*'Feedstock Conversions'!B$24</f>
        <v>315</v>
      </c>
      <c r="F256" s="4">
        <f>UCO!C256*'Feedstock Conversions'!B$4</f>
        <v>300.375</v>
      </c>
      <c r="H256" s="4">
        <f>'Fuel Values'!B256-UCO!I256-UCO!J256-UCO!K256</f>
        <v>272.96565225349877</v>
      </c>
      <c r="I256" s="18">
        <f>('LCFS Values'!$E$6-$AA$4)/1000000*'LCFS Values'!B256*'LCFS Values'!$G$2*100</f>
        <v>61.634347746501241</v>
      </c>
      <c r="J256" s="4">
        <f>'RIN Values'!C256</f>
        <v>125.39999999999999</v>
      </c>
      <c r="K256" s="4">
        <f>'Fixed Credits Value'!B256</f>
        <v>100</v>
      </c>
      <c r="L256" s="4">
        <f t="shared" si="29"/>
        <v>560</v>
      </c>
      <c r="M256" s="4">
        <f>L256/'Feedstock Conversions'!B$24</f>
        <v>66.666666666666657</v>
      </c>
      <c r="O256" s="4">
        <f>'Fuel Values'!C256*100</f>
        <v>296.03000000000003</v>
      </c>
      <c r="P256" s="18">
        <f>('LCFS Values'!$E$5-AB$4)/1000000*'LCFS Values'!B256*'LCFS Values'!$G$2*100</f>
        <v>58.810696545999988</v>
      </c>
      <c r="Q256" s="4">
        <f>'RIN Values'!D256</f>
        <v>142.11999999999998</v>
      </c>
      <c r="R256" s="4">
        <f>'Fixed Credits Value'!B256</f>
        <v>100</v>
      </c>
      <c r="S256" s="4">
        <f>'Fixed Credits Value'!C256</f>
        <v>16</v>
      </c>
      <c r="T256" s="4">
        <f t="shared" si="31"/>
        <v>612.96069654600001</v>
      </c>
      <c r="U256" s="4">
        <f>T256/'Feedstock Conversions'!B$4</f>
        <v>76.52443152883896</v>
      </c>
      <c r="W256" s="4">
        <f t="shared" si="32"/>
        <v>245</v>
      </c>
      <c r="X256" s="4">
        <f t="shared" si="33"/>
        <v>312.58569654600001</v>
      </c>
      <c r="AE256" s="4">
        <v>45.5</v>
      </c>
      <c r="AF256" s="4">
        <f>$AH256+'Rail Costs'!L256</f>
        <v>43.714815229563271</v>
      </c>
      <c r="AG256" s="4">
        <f>$AH256+'Rail Costs'!M256</f>
        <v>45.072222844344907</v>
      </c>
      <c r="AH256" s="4">
        <v>41</v>
      </c>
      <c r="AI256" s="4">
        <f>$AH256+'Rail Costs'!O256</f>
        <v>41.814444568868979</v>
      </c>
      <c r="AJ256" s="4">
        <v>44.5</v>
      </c>
      <c r="AM256" s="4">
        <f>$L256-(AE256*'Feedstock Conversions'!$B$24)-'Rail Costs'!Q256</f>
        <v>173.24788684484895</v>
      </c>
      <c r="AN256" s="4">
        <f>$L256-(AF256*'Feedstock Conversions'!$B$24)-'Rail Costs'!R256</f>
        <v>188.74454142214461</v>
      </c>
      <c r="AO256" s="4">
        <f>$L256-(AG256*'Feedstock Conversions'!$B$24)-'Rail Costs'!S256</f>
        <v>177.55006159385192</v>
      </c>
      <c r="AP256" s="4">
        <f>$L256-(AH256*'Feedstock Conversions'!$B$24)-'Rail Costs'!T256</f>
        <v>211.26465413795131</v>
      </c>
      <c r="AQ256" s="4">
        <f>$L256-(AI256*'Feedstock Conversions'!$B$24)-'Rail Costs'!U256</f>
        <v>204.60378290404014</v>
      </c>
      <c r="AR256" s="4">
        <f>$L256-(AJ256*'Feedstock Conversions'!$B$24)-'Rail Costs'!V256</f>
        <v>180.99758496554162</v>
      </c>
      <c r="AT256" s="4">
        <f>$T256-(AM256-'Feedstock Conversions'!$B$4)-'Rail Costs'!Q256</f>
        <v>443.17069654599999</v>
      </c>
      <c r="AU256" s="4">
        <f>$T256-(AN256-'Feedstock Conversions'!$B$4)-'Rail Costs'!R256</f>
        <v>428.17514447433149</v>
      </c>
      <c r="AV256" s="4">
        <f>$T256-(AO256-'Feedstock Conversions'!$B$4)-'Rail Costs'!S256</f>
        <v>439.57736843849722</v>
      </c>
      <c r="AW256" s="4">
        <f>$T256-(AP256-'Feedstock Conversions'!$B$4)-'Rail Costs'!T256</f>
        <v>405.37069654600003</v>
      </c>
      <c r="AX256" s="4">
        <f>$T256-(AQ256-'Feedstock Conversions'!$B$4)-'Rail Costs'!U256</f>
        <v>412.21203092449946</v>
      </c>
      <c r="AY256" s="4">
        <f>$T256-(AR256-'Feedstock Conversions'!$B$4)-'Rail Costs'!V256</f>
        <v>434.77069654600007</v>
      </c>
      <c r="BH256">
        <f t="shared" si="27"/>
        <v>46</v>
      </c>
      <c r="BI256">
        <f t="shared" si="28"/>
        <v>2023</v>
      </c>
      <c r="BJ256">
        <f t="shared" si="30"/>
        <v>11</v>
      </c>
    </row>
    <row r="257" spans="1:62" x14ac:dyDescent="0.2">
      <c r="A257" s="11">
        <v>45254</v>
      </c>
      <c r="B257" s="4">
        <v>37.5</v>
      </c>
      <c r="C257" s="18">
        <f>UCO!B257</f>
        <v>37.5</v>
      </c>
      <c r="E257" s="4">
        <f>UCO!C257*'Feedstock Conversions'!B$24</f>
        <v>315</v>
      </c>
      <c r="F257" s="4">
        <f>UCO!C257*'Feedstock Conversions'!B$4</f>
        <v>300.375</v>
      </c>
      <c r="H257" s="4">
        <f>'Fuel Values'!B257-UCO!I257-UCO!J257-UCO!K257</f>
        <v>271.20790023068128</v>
      </c>
      <c r="I257" s="18">
        <f>('LCFS Values'!$E$6-$AA$4)/1000000*'LCFS Values'!B257*'LCFS Values'!$G$2*100</f>
        <v>61.54214976931874</v>
      </c>
      <c r="J257" s="4">
        <f>'RIN Values'!C257</f>
        <v>127.24994999999998</v>
      </c>
      <c r="K257" s="4">
        <f>'Fixed Credits Value'!B257</f>
        <v>100</v>
      </c>
      <c r="L257" s="4">
        <f t="shared" si="29"/>
        <v>560</v>
      </c>
      <c r="M257" s="4">
        <f>L257/'Feedstock Conversions'!B$24</f>
        <v>66.666666666666657</v>
      </c>
      <c r="O257" s="4">
        <f>'Fuel Values'!C257*100</f>
        <v>305.25</v>
      </c>
      <c r="P257" s="18">
        <f>('LCFS Values'!$E$5-AB$4)/1000000*'LCFS Values'!B257*'LCFS Values'!$G$2*100</f>
        <v>58.722722429999997</v>
      </c>
      <c r="Q257" s="4">
        <f>'RIN Values'!D257</f>
        <v>144.21660999999997</v>
      </c>
      <c r="R257" s="4">
        <f>'Fixed Credits Value'!B257</f>
        <v>100</v>
      </c>
      <c r="S257" s="4">
        <f>'Fixed Credits Value'!C257</f>
        <v>16</v>
      </c>
      <c r="T257" s="4">
        <f t="shared" si="31"/>
        <v>624.18933242999992</v>
      </c>
      <c r="U257" s="4">
        <f>T257/'Feedstock Conversions'!B$4</f>
        <v>77.926258730337068</v>
      </c>
      <c r="W257" s="4">
        <f t="shared" si="32"/>
        <v>245</v>
      </c>
      <c r="X257" s="4">
        <f t="shared" si="33"/>
        <v>323.81433242999992</v>
      </c>
      <c r="AE257" s="4">
        <v>45.5</v>
      </c>
      <c r="AF257" s="4">
        <f>$AH257+'Rail Costs'!L257</f>
        <v>43.714815229563271</v>
      </c>
      <c r="AG257" s="4">
        <f>$AH257+'Rail Costs'!M257</f>
        <v>45.072222844344907</v>
      </c>
      <c r="AH257" s="4">
        <v>41</v>
      </c>
      <c r="AI257" s="4">
        <f>$AH257+'Rail Costs'!O257</f>
        <v>41.814444568868979</v>
      </c>
      <c r="AJ257" s="4">
        <v>44.5</v>
      </c>
      <c r="AM257" s="4">
        <f>$L257-(AE257*'Feedstock Conversions'!$B$24)-'Rail Costs'!Q257</f>
        <v>173.24788684484895</v>
      </c>
      <c r="AN257" s="4">
        <f>$L257-(AF257*'Feedstock Conversions'!$B$24)-'Rail Costs'!R257</f>
        <v>188.74454142214461</v>
      </c>
      <c r="AO257" s="4">
        <f>$L257-(AG257*'Feedstock Conversions'!$B$24)-'Rail Costs'!S257</f>
        <v>177.55006159385192</v>
      </c>
      <c r="AP257" s="4">
        <f>$L257-(AH257*'Feedstock Conversions'!$B$24)-'Rail Costs'!T257</f>
        <v>211.26465413795131</v>
      </c>
      <c r="AQ257" s="4">
        <f>$L257-(AI257*'Feedstock Conversions'!$B$24)-'Rail Costs'!U257</f>
        <v>204.60378290404014</v>
      </c>
      <c r="AR257" s="4">
        <f>$L257-(AJ257*'Feedstock Conversions'!$B$24)-'Rail Costs'!V257</f>
        <v>180.99758496554162</v>
      </c>
      <c r="AT257" s="4">
        <f>$T257-(AM257-'Feedstock Conversions'!$B$4)-'Rail Costs'!Q257</f>
        <v>454.3993324299999</v>
      </c>
      <c r="AU257" s="4">
        <f>$T257-(AN257-'Feedstock Conversions'!$B$4)-'Rail Costs'!R257</f>
        <v>439.4037803583314</v>
      </c>
      <c r="AV257" s="4">
        <f>$T257-(AO257-'Feedstock Conversions'!$B$4)-'Rail Costs'!S257</f>
        <v>450.80600432249713</v>
      </c>
      <c r="AW257" s="4">
        <f>$T257-(AP257-'Feedstock Conversions'!$B$4)-'Rail Costs'!T257</f>
        <v>416.59933242999995</v>
      </c>
      <c r="AX257" s="4">
        <f>$T257-(AQ257-'Feedstock Conversions'!$B$4)-'Rail Costs'!U257</f>
        <v>423.44066680849937</v>
      </c>
      <c r="AY257" s="4">
        <f>$T257-(AR257-'Feedstock Conversions'!$B$4)-'Rail Costs'!V257</f>
        <v>445.99933242999998</v>
      </c>
      <c r="BH257">
        <f t="shared" si="27"/>
        <v>47</v>
      </c>
      <c r="BI257">
        <f t="shared" si="28"/>
        <v>2023</v>
      </c>
      <c r="BJ257">
        <f t="shared" si="30"/>
        <v>11</v>
      </c>
    </row>
    <row r="258" spans="1:62" x14ac:dyDescent="0.2">
      <c r="A258" s="11">
        <v>45261</v>
      </c>
      <c r="B258" s="4">
        <v>37</v>
      </c>
      <c r="C258" s="18">
        <f>UCO!B258</f>
        <v>37</v>
      </c>
      <c r="E258" s="4">
        <f>UCO!C258*'Feedstock Conversions'!B$24</f>
        <v>310.8</v>
      </c>
      <c r="F258" s="4">
        <f>UCO!C258*'Feedstock Conversions'!B$4</f>
        <v>296.37</v>
      </c>
      <c r="H258" s="4">
        <f>'Fuel Values'!B258-UCO!I258-UCO!J258-UCO!K258</f>
        <v>261.97630686957132</v>
      </c>
      <c r="I258" s="18">
        <f>('LCFS Values'!$E$6-$AA$4)/1000000*'LCFS Values'!B258*'LCFS Values'!$G$2*100</f>
        <v>64.123693130428734</v>
      </c>
      <c r="J258" s="4">
        <f>'RIN Values'!C258</f>
        <v>125.39999999999999</v>
      </c>
      <c r="K258" s="4">
        <f>'Fixed Credits Value'!B258</f>
        <v>100</v>
      </c>
      <c r="L258" s="4">
        <f t="shared" si="29"/>
        <v>551.5</v>
      </c>
      <c r="M258" s="4">
        <f>L258/'Feedstock Conversions'!B$24</f>
        <v>65.654761904761898</v>
      </c>
      <c r="O258" s="4">
        <f>'Fuel Values'!C258*100</f>
        <v>291.8</v>
      </c>
      <c r="P258" s="18">
        <f>('LCFS Values'!$E$5-AB$4)/1000000*'LCFS Values'!B258*'LCFS Values'!$G$2*100</f>
        <v>61.185997677999993</v>
      </c>
      <c r="Q258" s="4">
        <f>'RIN Values'!D258</f>
        <v>142.11999999999998</v>
      </c>
      <c r="R258" s="4">
        <f>'Fixed Credits Value'!B258</f>
        <v>100</v>
      </c>
      <c r="S258" s="4">
        <f>'Fixed Credits Value'!C258</f>
        <v>16</v>
      </c>
      <c r="T258" s="4">
        <f t="shared" si="31"/>
        <v>611.10599767799999</v>
      </c>
      <c r="U258" s="4">
        <f>T258/'Feedstock Conversions'!B$4</f>
        <v>76.292883605243446</v>
      </c>
      <c r="W258" s="4">
        <f t="shared" si="32"/>
        <v>240.7</v>
      </c>
      <c r="X258" s="4">
        <f t="shared" si="33"/>
        <v>314.73599767799999</v>
      </c>
      <c r="AE258" s="4">
        <v>45</v>
      </c>
      <c r="AF258" s="4">
        <f>$AH258+'Rail Costs'!L258</f>
        <v>43.714815229563271</v>
      </c>
      <c r="AG258" s="4">
        <f>$AH258+'Rail Costs'!M258</f>
        <v>45.072222844344907</v>
      </c>
      <c r="AH258" s="4">
        <v>41</v>
      </c>
      <c r="AI258" s="4">
        <f>$AH258+'Rail Costs'!O258</f>
        <v>41.814444568868979</v>
      </c>
      <c r="AJ258" s="4">
        <v>44.5</v>
      </c>
      <c r="AM258" s="4">
        <f>$L258-(AE258*'Feedstock Conversions'!$B$24)-'Rail Costs'!Q258</f>
        <v>168.94788684484894</v>
      </c>
      <c r="AN258" s="4">
        <f>$L258-(AF258*'Feedstock Conversions'!$B$24)-'Rail Costs'!R258</f>
        <v>180.24454142214461</v>
      </c>
      <c r="AO258" s="4">
        <f>$L258-(AG258*'Feedstock Conversions'!$B$24)-'Rail Costs'!S258</f>
        <v>169.05006159385192</v>
      </c>
      <c r="AP258" s="4">
        <f>$L258-(AH258*'Feedstock Conversions'!$B$24)-'Rail Costs'!T258</f>
        <v>202.76465413795131</v>
      </c>
      <c r="AQ258" s="4">
        <f>$L258-(AI258*'Feedstock Conversions'!$B$24)-'Rail Costs'!U258</f>
        <v>196.10378290404014</v>
      </c>
      <c r="AR258" s="4">
        <f>$L258-(AJ258*'Feedstock Conversions'!$B$24)-'Rail Costs'!V258</f>
        <v>172.49758496554162</v>
      </c>
      <c r="AT258" s="4">
        <f>$T258-(AM258-'Feedstock Conversions'!$B$4)-'Rail Costs'!Q258</f>
        <v>445.61599767799999</v>
      </c>
      <c r="AU258" s="4">
        <f>$T258-(AN258-'Feedstock Conversions'!$B$4)-'Rail Costs'!R258</f>
        <v>434.82044560633148</v>
      </c>
      <c r="AV258" s="4">
        <f>$T258-(AO258-'Feedstock Conversions'!$B$4)-'Rail Costs'!S258</f>
        <v>446.2226695704972</v>
      </c>
      <c r="AW258" s="4">
        <f>$T258-(AP258-'Feedstock Conversions'!$B$4)-'Rail Costs'!T258</f>
        <v>412.01599767800002</v>
      </c>
      <c r="AX258" s="4">
        <f>$T258-(AQ258-'Feedstock Conversions'!$B$4)-'Rail Costs'!U258</f>
        <v>418.85733205649944</v>
      </c>
      <c r="AY258" s="4">
        <f>$T258-(AR258-'Feedstock Conversions'!$B$4)-'Rail Costs'!V258</f>
        <v>441.41599767800005</v>
      </c>
      <c r="BH258">
        <f t="shared" ref="BH258:BH321" si="34">WEEKNUM(A258)</f>
        <v>48</v>
      </c>
      <c r="BI258">
        <f t="shared" ref="BI258:BI321" si="35">YEAR(A258)</f>
        <v>2023</v>
      </c>
      <c r="BJ258">
        <f t="shared" si="30"/>
        <v>12</v>
      </c>
    </row>
    <row r="259" spans="1:62" x14ac:dyDescent="0.2">
      <c r="A259" s="11">
        <v>45268</v>
      </c>
      <c r="B259" s="4">
        <v>36.25</v>
      </c>
      <c r="C259" s="18">
        <f>UCO!B259</f>
        <v>36.25</v>
      </c>
      <c r="E259" s="4">
        <f>UCO!C259*'Feedstock Conversions'!B$24</f>
        <v>304.5</v>
      </c>
      <c r="F259" s="4">
        <f>UCO!C259*'Feedstock Conversions'!B$4</f>
        <v>290.36250000000001</v>
      </c>
      <c r="H259" s="4">
        <f>'Fuel Values'!B259-UCO!I259-UCO!J259-UCO!K259</f>
        <v>260.3221544057825</v>
      </c>
      <c r="I259" s="18">
        <f>('LCFS Values'!$E$6-$AA$4)/1000000*'LCFS Values'!B259*'LCFS Values'!$G$2*100</f>
        <v>66.290345594217499</v>
      </c>
      <c r="J259" s="4">
        <f>'RIN Values'!C259</f>
        <v>124.38749999999999</v>
      </c>
      <c r="K259" s="4">
        <f>'Fixed Credits Value'!B259</f>
        <v>100</v>
      </c>
      <c r="L259" s="4">
        <f t="shared" ref="L259:L322" si="36">K259+J259+I259+H259</f>
        <v>551</v>
      </c>
      <c r="M259" s="4">
        <f>L259/'Feedstock Conversions'!B$24</f>
        <v>65.595238095238088</v>
      </c>
      <c r="O259" s="4">
        <f>'Fuel Values'!C259*100</f>
        <v>257.5</v>
      </c>
      <c r="P259" s="18">
        <f>('LCFS Values'!$E$5-AB$4)/1000000*'LCFS Values'!B259*'LCFS Values'!$G$2*100</f>
        <v>63.253389404000004</v>
      </c>
      <c r="Q259" s="4">
        <f>'RIN Values'!D259</f>
        <v>140.9725</v>
      </c>
      <c r="R259" s="4">
        <f>'Fixed Credits Value'!B259</f>
        <v>100</v>
      </c>
      <c r="S259" s="4">
        <f>'Fixed Credits Value'!C259</f>
        <v>16</v>
      </c>
      <c r="T259" s="4">
        <f t="shared" si="31"/>
        <v>577.72588940399999</v>
      </c>
      <c r="U259" s="4">
        <f>T259/'Feedstock Conversions'!B$4</f>
        <v>72.125579201498127</v>
      </c>
      <c r="W259" s="4">
        <f t="shared" si="32"/>
        <v>246.5</v>
      </c>
      <c r="X259" s="4">
        <f t="shared" si="33"/>
        <v>287.36338940399997</v>
      </c>
      <c r="AE259" s="4">
        <v>43</v>
      </c>
      <c r="AF259" s="4">
        <f>$AH259+'Rail Costs'!L259</f>
        <v>43.414815229563274</v>
      </c>
      <c r="AG259" s="4">
        <f>$AH259+'Rail Costs'!M259</f>
        <v>44.77222284434491</v>
      </c>
      <c r="AH259" s="4">
        <v>40.700000000000003</v>
      </c>
      <c r="AI259" s="4">
        <f>$AH259+'Rail Costs'!O259</f>
        <v>41.514444568868981</v>
      </c>
      <c r="AJ259" s="4">
        <v>44.5</v>
      </c>
      <c r="AM259" s="4">
        <f>$L259-(AE259*'Feedstock Conversions'!$B$24)-'Rail Costs'!Q259</f>
        <v>185.24788684484895</v>
      </c>
      <c r="AN259" s="4">
        <f>$L259-(AF259*'Feedstock Conversions'!$B$24)-'Rail Costs'!R259</f>
        <v>182.26454142214459</v>
      </c>
      <c r="AO259" s="4">
        <f>$L259-(AG259*'Feedstock Conversions'!$B$24)-'Rail Costs'!S259</f>
        <v>171.0700615938519</v>
      </c>
      <c r="AP259" s="4">
        <f>$L259-(AH259*'Feedstock Conversions'!$B$24)-'Rail Costs'!T259</f>
        <v>204.78465413795129</v>
      </c>
      <c r="AQ259" s="4">
        <f>$L259-(AI259*'Feedstock Conversions'!$B$24)-'Rail Costs'!U259</f>
        <v>198.12378290404013</v>
      </c>
      <c r="AR259" s="4">
        <f>$L259-(AJ259*'Feedstock Conversions'!$B$24)-'Rail Costs'!V259</f>
        <v>171.99758496554162</v>
      </c>
      <c r="AT259" s="4">
        <f>$T259-(AM259-'Feedstock Conversions'!$B$4)-'Rail Costs'!Q259</f>
        <v>395.93588940399997</v>
      </c>
      <c r="AU259" s="4">
        <f>$T259-(AN259-'Feedstock Conversions'!$B$4)-'Rail Costs'!R259</f>
        <v>399.42033733233148</v>
      </c>
      <c r="AV259" s="4">
        <f>$T259-(AO259-'Feedstock Conversions'!$B$4)-'Rail Costs'!S259</f>
        <v>410.82256129649721</v>
      </c>
      <c r="AW259" s="4">
        <f>$T259-(AP259-'Feedstock Conversions'!$B$4)-'Rail Costs'!T259</f>
        <v>376.61588940400003</v>
      </c>
      <c r="AX259" s="4">
        <f>$T259-(AQ259-'Feedstock Conversions'!$B$4)-'Rail Costs'!U259</f>
        <v>383.45722378249945</v>
      </c>
      <c r="AY259" s="4">
        <f>$T259-(AR259-'Feedstock Conversions'!$B$4)-'Rail Costs'!V259</f>
        <v>408.53588940400005</v>
      </c>
      <c r="BH259">
        <f t="shared" si="34"/>
        <v>49</v>
      </c>
      <c r="BI259">
        <f t="shared" si="35"/>
        <v>2023</v>
      </c>
      <c r="BJ259">
        <f t="shared" ref="BJ259:BJ322" si="37">MONTH(A259)</f>
        <v>12</v>
      </c>
    </row>
    <row r="260" spans="1:62" x14ac:dyDescent="0.2">
      <c r="A260" s="11">
        <v>45275</v>
      </c>
      <c r="B260" s="4">
        <v>35.65</v>
      </c>
      <c r="C260" s="18">
        <f>UCO!B260</f>
        <v>35.65</v>
      </c>
      <c r="E260" s="4">
        <f>UCO!C260*'Feedstock Conversions'!B$24</f>
        <v>299.45999999999998</v>
      </c>
      <c r="F260" s="4">
        <f>UCO!C260*'Feedstock Conversions'!B$4</f>
        <v>285.55649999999997</v>
      </c>
      <c r="H260" s="4">
        <f>'Fuel Values'!B260-UCO!I260-UCO!J260-UCO!K260</f>
        <v>262.49866451986998</v>
      </c>
      <c r="I260" s="18">
        <f>('LCFS Values'!$E$6-$AA$4)/1000000*'LCFS Values'!B260*'LCFS Values'!$G$2*100</f>
        <v>66.75133548013001</v>
      </c>
      <c r="J260" s="4">
        <f>'RIN Values'!C260</f>
        <v>120.75</v>
      </c>
      <c r="K260" s="4">
        <f>'Fixed Credits Value'!B260</f>
        <v>100</v>
      </c>
      <c r="L260" s="4">
        <f t="shared" si="36"/>
        <v>550</v>
      </c>
      <c r="M260" s="4">
        <f>L260/'Feedstock Conversions'!B$24</f>
        <v>65.476190476190467</v>
      </c>
      <c r="O260" s="4">
        <f>'Fuel Values'!C260*100</f>
        <v>246.30999999999997</v>
      </c>
      <c r="P260" s="18">
        <f>('LCFS Values'!$E$5-AB$4)/1000000*'LCFS Values'!B260*'LCFS Values'!$G$2*100</f>
        <v>63.693259983999994</v>
      </c>
      <c r="Q260" s="4">
        <f>'RIN Values'!D260</f>
        <v>136.85</v>
      </c>
      <c r="R260" s="4">
        <f>'Fixed Credits Value'!B260</f>
        <v>100</v>
      </c>
      <c r="S260" s="4">
        <f>'Fixed Credits Value'!C260</f>
        <v>16</v>
      </c>
      <c r="T260" s="4">
        <f t="shared" si="31"/>
        <v>562.85325998399992</v>
      </c>
      <c r="U260" s="4">
        <f>T260/'Feedstock Conversions'!B$4</f>
        <v>70.268821471161047</v>
      </c>
      <c r="W260" s="4">
        <f t="shared" si="32"/>
        <v>250.54000000000002</v>
      </c>
      <c r="X260" s="4">
        <f t="shared" si="33"/>
        <v>277.29675998399995</v>
      </c>
      <c r="AE260" s="4">
        <v>41.65</v>
      </c>
      <c r="AF260" s="4">
        <f>$AH260+'Rail Costs'!L260</f>
        <v>41.414815229563274</v>
      </c>
      <c r="AG260" s="4">
        <f>$AH260+'Rail Costs'!M260</f>
        <v>42.77222284434491</v>
      </c>
      <c r="AH260" s="4">
        <v>38.700000000000003</v>
      </c>
      <c r="AI260" s="4">
        <f>$AH260+'Rail Costs'!O260</f>
        <v>39.514444568868981</v>
      </c>
      <c r="AJ260" s="4">
        <v>44.5</v>
      </c>
      <c r="AM260" s="4">
        <f>$L260-(AE260*'Feedstock Conversions'!$B$24)-'Rail Costs'!Q260</f>
        <v>195.58788684484892</v>
      </c>
      <c r="AN260" s="4">
        <f>$L260-(AF260*'Feedstock Conversions'!$B$24)-'Rail Costs'!R260</f>
        <v>198.0645414221446</v>
      </c>
      <c r="AO260" s="4">
        <f>$L260-(AG260*'Feedstock Conversions'!$B$24)-'Rail Costs'!S260</f>
        <v>186.87006159385186</v>
      </c>
      <c r="AP260" s="4">
        <f>$L260-(AH260*'Feedstock Conversions'!$B$24)-'Rail Costs'!T260</f>
        <v>220.5846541379513</v>
      </c>
      <c r="AQ260" s="4">
        <f>$L260-(AI260*'Feedstock Conversions'!$B$24)-'Rail Costs'!U260</f>
        <v>213.92378290404014</v>
      </c>
      <c r="AR260" s="4">
        <f>$L260-(AJ260*'Feedstock Conversions'!$B$24)-'Rail Costs'!V260</f>
        <v>170.99758496554162</v>
      </c>
      <c r="AT260" s="4">
        <f>$T260-(AM260-'Feedstock Conversions'!$B$4)-'Rail Costs'!Q260</f>
        <v>370.72325998399992</v>
      </c>
      <c r="AU260" s="4">
        <f>$T260-(AN260-'Feedstock Conversions'!$B$4)-'Rail Costs'!R260</f>
        <v>368.74770791233141</v>
      </c>
      <c r="AV260" s="4">
        <f>$T260-(AO260-'Feedstock Conversions'!$B$4)-'Rail Costs'!S260</f>
        <v>380.14993187649719</v>
      </c>
      <c r="AW260" s="4">
        <f>$T260-(AP260-'Feedstock Conversions'!$B$4)-'Rail Costs'!T260</f>
        <v>345.94325998399995</v>
      </c>
      <c r="AX260" s="4">
        <f>$T260-(AQ260-'Feedstock Conversions'!$B$4)-'Rail Costs'!U260</f>
        <v>352.78459436249938</v>
      </c>
      <c r="AY260" s="4">
        <f>$T260-(AR260-'Feedstock Conversions'!$B$4)-'Rail Costs'!V260</f>
        <v>394.66325998399998</v>
      </c>
      <c r="BH260">
        <f t="shared" si="34"/>
        <v>50</v>
      </c>
      <c r="BI260">
        <f t="shared" si="35"/>
        <v>2023</v>
      </c>
      <c r="BJ260">
        <f t="shared" si="37"/>
        <v>12</v>
      </c>
    </row>
    <row r="261" spans="1:62" x14ac:dyDescent="0.2">
      <c r="A261" s="11">
        <v>45282</v>
      </c>
      <c r="B261" s="4">
        <v>35.5</v>
      </c>
      <c r="C261" s="18">
        <f>UCO!B261</f>
        <v>35.5</v>
      </c>
      <c r="E261" s="4">
        <f>UCO!C261*'Feedstock Conversions'!B$24</f>
        <v>298.2</v>
      </c>
      <c r="F261" s="4">
        <f>UCO!C261*'Feedstock Conversions'!B$4</f>
        <v>284.35500000000002</v>
      </c>
      <c r="H261" s="4">
        <f>'Fuel Values'!B261-UCO!I261-UCO!J261-UCO!K261</f>
        <v>255.83943620042504</v>
      </c>
      <c r="I261" s="18">
        <f>('LCFS Values'!$E$6-$AA$4)/1000000*'LCFS Values'!B261*'LCFS Values'!$G$2*100</f>
        <v>65.460563799574999</v>
      </c>
      <c r="J261" s="4">
        <f>'RIN Values'!C261</f>
        <v>122.69999999999999</v>
      </c>
      <c r="K261" s="4">
        <f>'Fixed Credits Value'!B261</f>
        <v>100</v>
      </c>
      <c r="L261" s="4">
        <f t="shared" si="36"/>
        <v>544</v>
      </c>
      <c r="M261" s="4">
        <f>L261/'Feedstock Conversions'!B$24</f>
        <v>64.761904761904759</v>
      </c>
      <c r="O261" s="4">
        <f>'Fuel Values'!C261*100</f>
        <v>267.12</v>
      </c>
      <c r="P261" s="18">
        <f>('LCFS Values'!$E$5-AB$4)/1000000*'LCFS Values'!B261*'LCFS Values'!$G$2*100</f>
        <v>62.46162236</v>
      </c>
      <c r="Q261" s="4">
        <f>'RIN Values'!D261</f>
        <v>139.06</v>
      </c>
      <c r="R261" s="4">
        <f>'Fixed Credits Value'!B261</f>
        <v>100</v>
      </c>
      <c r="S261" s="4">
        <f>'Fixed Credits Value'!C261</f>
        <v>16</v>
      </c>
      <c r="T261" s="4">
        <f t="shared" si="31"/>
        <v>584.64162235999993</v>
      </c>
      <c r="U261" s="4">
        <f>T261/'Feedstock Conversions'!B$4</f>
        <v>72.988966586766537</v>
      </c>
      <c r="W261" s="4">
        <f t="shared" si="32"/>
        <v>245.8</v>
      </c>
      <c r="X261" s="4">
        <f t="shared" si="33"/>
        <v>300.28662235999991</v>
      </c>
      <c r="AE261" s="4">
        <v>40.700000000000003</v>
      </c>
      <c r="AF261" s="4">
        <f>$AH261+'Rail Costs'!L261</f>
        <v>41.214815229563271</v>
      </c>
      <c r="AG261" s="4">
        <f>$AH261+'Rail Costs'!M261</f>
        <v>42.572222844344907</v>
      </c>
      <c r="AH261" s="4">
        <v>38.5</v>
      </c>
      <c r="AI261" s="4">
        <f>$AH261+'Rail Costs'!O261</f>
        <v>39.314444568868979</v>
      </c>
      <c r="AJ261" s="4">
        <v>44.5</v>
      </c>
      <c r="AM261" s="4">
        <f>$L261-(AE261*'Feedstock Conversions'!$B$24)-'Rail Costs'!Q261</f>
        <v>197.56788684484889</v>
      </c>
      <c r="AN261" s="4">
        <f>$L261-(AF261*'Feedstock Conversions'!$B$24)-'Rail Costs'!R261</f>
        <v>193.74454142214461</v>
      </c>
      <c r="AO261" s="4">
        <f>$L261-(AG261*'Feedstock Conversions'!$B$24)-'Rail Costs'!S261</f>
        <v>182.55006159385192</v>
      </c>
      <c r="AP261" s="4">
        <f>$L261-(AH261*'Feedstock Conversions'!$B$24)-'Rail Costs'!T261</f>
        <v>216.26465413795131</v>
      </c>
      <c r="AQ261" s="4">
        <f>$L261-(AI261*'Feedstock Conversions'!$B$24)-'Rail Costs'!U261</f>
        <v>209.60378290404014</v>
      </c>
      <c r="AR261" s="4">
        <f>$L261-(AJ261*'Feedstock Conversions'!$B$24)-'Rail Costs'!V261</f>
        <v>164.99758496554162</v>
      </c>
      <c r="AT261" s="4">
        <f>$T261-(AM261-'Feedstock Conversions'!$B$4)-'Rail Costs'!Q261</f>
        <v>390.53162235999997</v>
      </c>
      <c r="AU261" s="4">
        <f>$T261-(AN261-'Feedstock Conversions'!$B$4)-'Rail Costs'!R261</f>
        <v>394.85607028833141</v>
      </c>
      <c r="AV261" s="4">
        <f>$T261-(AO261-'Feedstock Conversions'!$B$4)-'Rail Costs'!S261</f>
        <v>406.25829425249714</v>
      </c>
      <c r="AW261" s="4">
        <f>$T261-(AP261-'Feedstock Conversions'!$B$4)-'Rail Costs'!T261</f>
        <v>372.05162235999995</v>
      </c>
      <c r="AX261" s="4">
        <f>$T261-(AQ261-'Feedstock Conversions'!$B$4)-'Rail Costs'!U261</f>
        <v>378.89295673849938</v>
      </c>
      <c r="AY261" s="4">
        <f>$T261-(AR261-'Feedstock Conversions'!$B$4)-'Rail Costs'!V261</f>
        <v>422.45162235999999</v>
      </c>
      <c r="BH261">
        <f t="shared" si="34"/>
        <v>51</v>
      </c>
      <c r="BI261">
        <f t="shared" si="35"/>
        <v>2023</v>
      </c>
      <c r="BJ261">
        <f t="shared" si="37"/>
        <v>12</v>
      </c>
    </row>
    <row r="262" spans="1:62" x14ac:dyDescent="0.2">
      <c r="A262" s="11">
        <v>45289</v>
      </c>
      <c r="B262" s="4">
        <v>35.5</v>
      </c>
      <c r="C262" s="18">
        <f>UCO!B262</f>
        <v>35.5</v>
      </c>
      <c r="E262" s="4">
        <f>UCO!C262*'Feedstock Conversions'!B$24</f>
        <v>298.2</v>
      </c>
      <c r="F262" s="4">
        <f>UCO!C262*'Feedstock Conversions'!B$4</f>
        <v>284.35500000000002</v>
      </c>
      <c r="H262" s="4">
        <f>'Fuel Values'!B262-UCO!I262-UCO!J262-UCO!K262</f>
        <v>256.10812298737812</v>
      </c>
      <c r="I262" s="18">
        <f>('LCFS Values'!$E$6-$AA$4)/1000000*'LCFS Values'!B262*'LCFS Values'!$G$2*100</f>
        <v>62.579377012621876</v>
      </c>
      <c r="J262" s="4">
        <f>'RIN Values'!C262</f>
        <v>117.5625</v>
      </c>
      <c r="K262" s="4">
        <f>'Fixed Credits Value'!B262</f>
        <v>100</v>
      </c>
      <c r="L262" s="4">
        <f t="shared" si="36"/>
        <v>536.25</v>
      </c>
      <c r="M262" s="4">
        <f>L262/'Feedstock Conversions'!B$24</f>
        <v>63.839285714285708</v>
      </c>
      <c r="O262" s="4">
        <f>'Fuel Values'!C262*100</f>
        <v>263.18</v>
      </c>
      <c r="P262" s="18">
        <f>('LCFS Values'!$E$5-AB$4)/1000000*'LCFS Values'!B262*'LCFS Values'!$G$2*100</f>
        <v>59.712431234999997</v>
      </c>
      <c r="Q262" s="4">
        <f>'RIN Values'!D262</f>
        <v>133.23749999999998</v>
      </c>
      <c r="R262" s="4">
        <f>'Fixed Credits Value'!B262</f>
        <v>100</v>
      </c>
      <c r="S262" s="4">
        <f>'Fixed Credits Value'!C262</f>
        <v>16</v>
      </c>
      <c r="T262" s="4">
        <f t="shared" si="31"/>
        <v>572.12993123499996</v>
      </c>
      <c r="U262" s="4">
        <f>T262/'Feedstock Conversions'!B$4</f>
        <v>71.426957707240945</v>
      </c>
      <c r="W262" s="4">
        <f t="shared" si="32"/>
        <v>238.05</v>
      </c>
      <c r="X262" s="4">
        <f t="shared" si="33"/>
        <v>287.77493123499994</v>
      </c>
      <c r="AE262" s="4">
        <v>40</v>
      </c>
      <c r="AF262" s="4">
        <f>$AH262+'Rail Costs'!L262</f>
        <v>41.214815229563271</v>
      </c>
      <c r="AG262" s="4">
        <f>$AH262+'Rail Costs'!M262</f>
        <v>42.572222844344907</v>
      </c>
      <c r="AH262" s="4">
        <v>38.5</v>
      </c>
      <c r="AI262" s="4">
        <f>$AH262+'Rail Costs'!O262</f>
        <v>39.314444568868979</v>
      </c>
      <c r="AJ262" s="4">
        <v>44.5</v>
      </c>
      <c r="AM262" s="4">
        <f>$L262-(AE262*'Feedstock Conversions'!$B$24)-'Rail Costs'!Q262</f>
        <v>195.69788684484894</v>
      </c>
      <c r="AN262" s="4">
        <f>$L262-(AF262*'Feedstock Conversions'!$B$24)-'Rail Costs'!R262</f>
        <v>185.99454142214461</v>
      </c>
      <c r="AO262" s="4">
        <f>$L262-(AG262*'Feedstock Conversions'!$B$24)-'Rail Costs'!S262</f>
        <v>174.80006159385192</v>
      </c>
      <c r="AP262" s="4">
        <f>$L262-(AH262*'Feedstock Conversions'!$B$24)-'Rail Costs'!T262</f>
        <v>208.51465413795131</v>
      </c>
      <c r="AQ262" s="4">
        <f>$L262-(AI262*'Feedstock Conversions'!$B$24)-'Rail Costs'!U262</f>
        <v>201.85378290404014</v>
      </c>
      <c r="AR262" s="4">
        <f>$L262-(AJ262*'Feedstock Conversions'!$B$24)-'Rail Costs'!V262</f>
        <v>157.24758496554162</v>
      </c>
      <c r="AT262" s="4">
        <f>$T262-(AM262-'Feedstock Conversions'!$B$4)-'Rail Costs'!Q262</f>
        <v>379.88993123499995</v>
      </c>
      <c r="AU262" s="4">
        <f>$T262-(AN262-'Feedstock Conversions'!$B$4)-'Rail Costs'!R262</f>
        <v>390.09437916333144</v>
      </c>
      <c r="AV262" s="4">
        <f>$T262-(AO262-'Feedstock Conversions'!$B$4)-'Rail Costs'!S262</f>
        <v>401.49660312749717</v>
      </c>
      <c r="AW262" s="4">
        <f>$T262-(AP262-'Feedstock Conversions'!$B$4)-'Rail Costs'!T262</f>
        <v>367.28993123499998</v>
      </c>
      <c r="AX262" s="4">
        <f>$T262-(AQ262-'Feedstock Conversions'!$B$4)-'Rail Costs'!U262</f>
        <v>374.13126561349941</v>
      </c>
      <c r="AY262" s="4">
        <f>$T262-(AR262-'Feedstock Conversions'!$B$4)-'Rail Costs'!V262</f>
        <v>417.68993123500002</v>
      </c>
      <c r="BH262">
        <f t="shared" si="34"/>
        <v>52</v>
      </c>
      <c r="BI262">
        <f t="shared" si="35"/>
        <v>2023</v>
      </c>
      <c r="BJ262">
        <f t="shared" si="37"/>
        <v>12</v>
      </c>
    </row>
    <row r="263" spans="1:62" x14ac:dyDescent="0.2">
      <c r="A263" s="11">
        <v>45296</v>
      </c>
      <c r="B263" s="4">
        <v>34.125</v>
      </c>
      <c r="C263" s="18">
        <f>UCO!B263</f>
        <v>34.125</v>
      </c>
      <c r="E263" s="4">
        <f>UCO!C263*'Feedstock Conversions'!B$24</f>
        <v>286.65000000000003</v>
      </c>
      <c r="F263" s="4">
        <f>UCO!C263*'Feedstock Conversions'!B$4</f>
        <v>273.34125</v>
      </c>
      <c r="H263" s="4">
        <f>'Fuel Values'!B263-UCO!I263-UCO!J263-UCO!K263</f>
        <v>255.40510275920315</v>
      </c>
      <c r="I263" s="18">
        <f>('LCFS Values'!$E$6-$AA$4)/1000000*'LCFS Values'!B263*'LCFS Values'!$G$2*100</f>
        <v>61.657397240796861</v>
      </c>
      <c r="J263" s="4">
        <f>'RIN Values'!C263</f>
        <v>117.9375</v>
      </c>
      <c r="K263" s="4">
        <f>'Fixed Credits Value'!B263</f>
        <v>100</v>
      </c>
      <c r="L263" s="4">
        <f t="shared" si="36"/>
        <v>535</v>
      </c>
      <c r="M263" s="4">
        <f>L263/'Feedstock Conversions'!B$24</f>
        <v>63.69047619047619</v>
      </c>
      <c r="O263" s="4">
        <f>'Fuel Values'!C263*100</f>
        <v>270.18</v>
      </c>
      <c r="P263" s="18">
        <f>('LCFS Values'!$E$5-AB$4)/1000000*'LCFS Values'!B263*'LCFS Values'!$G$2*100</f>
        <v>58.832690074999995</v>
      </c>
      <c r="Q263" s="4">
        <f>'RIN Values'!D263</f>
        <v>133.66249999999999</v>
      </c>
      <c r="R263" s="4">
        <f>'Fixed Credits Value'!B263</f>
        <v>100</v>
      </c>
      <c r="S263" s="4">
        <f>'Fixed Credits Value'!C263</f>
        <v>16</v>
      </c>
      <c r="T263" s="4">
        <f t="shared" si="31"/>
        <v>578.67519007500005</v>
      </c>
      <c r="U263" s="4">
        <f>T263/'Feedstock Conversions'!B$4</f>
        <v>72.244093642322099</v>
      </c>
      <c r="W263" s="4">
        <f t="shared" si="32"/>
        <v>248.34999999999997</v>
      </c>
      <c r="X263" s="4">
        <f t="shared" si="33"/>
        <v>305.33394007500004</v>
      </c>
      <c r="AE263" s="4">
        <v>39</v>
      </c>
      <c r="AF263" s="4">
        <f>$AH263+'Rail Costs'!L264</f>
        <v>39.087290033594627</v>
      </c>
      <c r="AG263" s="4">
        <f>$AH263+'Rail Costs'!M264</f>
        <v>40.380935050391933</v>
      </c>
      <c r="AH263" s="4">
        <v>36.5</v>
      </c>
      <c r="AI263" s="4">
        <f>$AH263+'Rail Costs'!O264</f>
        <v>37.276187010078388</v>
      </c>
      <c r="AJ263" s="4">
        <v>44.5</v>
      </c>
      <c r="AM263" s="4">
        <f>$L263-(AE263*'Feedstock Conversions'!$B$24)-'Rail Costs'!Q263</f>
        <v>202.84788684484892</v>
      </c>
      <c r="AN263" s="4">
        <f>$L263-(AF263*'Feedstock Conversions'!$B$24)-'Rail Costs'!R263</f>
        <v>202.61575306828121</v>
      </c>
      <c r="AO263" s="4">
        <f>$L263-(AG263*'Feedstock Conversions'!$B$24)-'Rail Costs'!S263</f>
        <v>191.95687906305687</v>
      </c>
      <c r="AP263" s="4">
        <f>$L263-(AH263*'Feedstock Conversions'!$B$24)-'Rail Costs'!T263</f>
        <v>224.06465413795132</v>
      </c>
      <c r="AQ263" s="4">
        <f>$L263-(AI263*'Feedstock Conversions'!$B$24)-'Rail Costs'!U263</f>
        <v>217.72514639788113</v>
      </c>
      <c r="AR263" s="4">
        <f>$L263-(AJ263*'Feedstock Conversions'!$B$24)-'Rail Costs'!V263</f>
        <v>155.99758496554162</v>
      </c>
      <c r="AT263" s="4">
        <f>$T263-(AM263-'Feedstock Conversions'!$B$4)-'Rail Costs'!Q263</f>
        <v>379.28519007500006</v>
      </c>
      <c r="AU263" s="4">
        <f>$T263-(AN263-'Feedstock Conversions'!$B$4)-'Rail Costs'!R263</f>
        <v>380.01842635719493</v>
      </c>
      <c r="AV263" s="4">
        <f>$T263-(AO263-'Feedstock Conversions'!$B$4)-'Rail Costs'!S263</f>
        <v>390.8850444982923</v>
      </c>
      <c r="AW263" s="4">
        <f>$T263-(AP263-'Feedstock Conversions'!$B$4)-'Rail Costs'!T263</f>
        <v>358.28519007500006</v>
      </c>
      <c r="AX263" s="4">
        <f>$T263-(AQ263-'Feedstock Conversions'!$B$4)-'Rail Costs'!U263</f>
        <v>364.80516095965851</v>
      </c>
      <c r="AY263" s="4">
        <f>$T263-(AR263-'Feedstock Conversions'!$B$4)-'Rail Costs'!V263</f>
        <v>425.48519007500011</v>
      </c>
      <c r="BH263">
        <f t="shared" si="34"/>
        <v>1</v>
      </c>
      <c r="BI263">
        <f t="shared" si="35"/>
        <v>2024</v>
      </c>
      <c r="BJ263">
        <f t="shared" si="37"/>
        <v>1</v>
      </c>
    </row>
    <row r="264" spans="1:62" x14ac:dyDescent="0.2">
      <c r="A264" s="11">
        <v>45303</v>
      </c>
      <c r="B264" s="4">
        <v>32.75</v>
      </c>
      <c r="C264" s="18">
        <f>UCO!B264</f>
        <v>32.75</v>
      </c>
      <c r="E264" s="4">
        <f>UCO!C264*'Feedstock Conversions'!B$24</f>
        <v>275.10000000000002</v>
      </c>
      <c r="F264" s="4">
        <f>UCO!C264*'Feedstock Conversions'!B$4</f>
        <v>262.32749999999999</v>
      </c>
      <c r="H264" s="4">
        <f>'Fuel Values'!B264-UCO!I264-UCO!J264-UCO!K264</f>
        <v>242.4225734930825</v>
      </c>
      <c r="I264" s="18">
        <f>('LCFS Values'!$E$6-$AA$4)/1000000*'LCFS Values'!B264*'LCFS Values'!$G$2*100</f>
        <v>62.602426506917496</v>
      </c>
      <c r="J264" s="4">
        <f>'RIN Values'!C264</f>
        <v>120.97500000000001</v>
      </c>
      <c r="K264" s="4">
        <f>'Fixed Credits Value'!B264</f>
        <v>100</v>
      </c>
      <c r="L264" s="4">
        <f t="shared" si="36"/>
        <v>526</v>
      </c>
      <c r="M264" s="4">
        <f>L264/'Feedstock Conversions'!B$24</f>
        <v>62.619047619047613</v>
      </c>
      <c r="O264" s="4">
        <f>'Fuel Values'!C264*100</f>
        <v>245.22</v>
      </c>
      <c r="P264" s="18">
        <f>('LCFS Values'!$E$5-AB$4)/1000000*'LCFS Values'!B264*'LCFS Values'!$G$2*100</f>
        <v>59.734424764000003</v>
      </c>
      <c r="Q264" s="4">
        <f>'RIN Values'!D264</f>
        <v>137.10500000000002</v>
      </c>
      <c r="R264" s="4">
        <f>'Fixed Credits Value'!B264</f>
        <v>100</v>
      </c>
      <c r="S264" s="4">
        <f>'Fixed Credits Value'!C264</f>
        <v>16</v>
      </c>
      <c r="T264" s="4">
        <f t="shared" si="31"/>
        <v>558.05942476400003</v>
      </c>
      <c r="U264" s="4">
        <f>T264/'Feedstock Conversions'!B$4</f>
        <v>69.670340170287147</v>
      </c>
      <c r="W264" s="4">
        <f t="shared" si="32"/>
        <v>250.89999999999998</v>
      </c>
      <c r="X264" s="4">
        <f t="shared" si="33"/>
        <v>295.73192476400004</v>
      </c>
      <c r="AE264" s="4">
        <v>38</v>
      </c>
      <c r="AF264" s="4">
        <f>$AH264+'Rail Costs'!L265</f>
        <v>38.087290033594627</v>
      </c>
      <c r="AG264" s="4">
        <f>$AH264+'Rail Costs'!M265</f>
        <v>39.380935050391933</v>
      </c>
      <c r="AH264" s="4">
        <v>35.5</v>
      </c>
      <c r="AI264" s="4">
        <f>$AH264+'Rail Costs'!O265</f>
        <v>36.276187010078388</v>
      </c>
      <c r="AJ264" s="4">
        <v>40.299999999999997</v>
      </c>
      <c r="AM264" s="4">
        <f>$L264-(AE264*'Feedstock Conversions'!$B$24)-'Rail Costs'!Q264</f>
        <v>202.24788684484895</v>
      </c>
      <c r="AN264" s="4">
        <f>$L264-(AF264*'Feedstock Conversions'!$B$24)-'Rail Costs'!R264</f>
        <v>202.01575306828124</v>
      </c>
      <c r="AO264" s="4">
        <f>$L264-(AG264*'Feedstock Conversions'!$B$24)-'Rail Costs'!S264</f>
        <v>191.35687906305691</v>
      </c>
      <c r="AP264" s="4">
        <f>$L264-(AH264*'Feedstock Conversions'!$B$24)-'Rail Costs'!T264</f>
        <v>223.46465413795136</v>
      </c>
      <c r="AQ264" s="4">
        <f>$L264-(AI264*'Feedstock Conversions'!$B$24)-'Rail Costs'!U264</f>
        <v>217.12514639788111</v>
      </c>
      <c r="AR264" s="4">
        <f>$L264-(AJ264*'Feedstock Conversions'!$B$24)-'Rail Costs'!V264</f>
        <v>182.27758496554165</v>
      </c>
      <c r="AT264" s="4">
        <f>$T264-(AM264-'Feedstock Conversions'!$B$4)-'Rail Costs'!Q264</f>
        <v>359.26942476400001</v>
      </c>
      <c r="AU264" s="4">
        <f>$T264-(AN264-'Feedstock Conversions'!$B$4)-'Rail Costs'!R264</f>
        <v>360.00266104619487</v>
      </c>
      <c r="AV264" s="4">
        <f>$T264-(AO264-'Feedstock Conversions'!$B$4)-'Rail Costs'!S264</f>
        <v>370.86927918729225</v>
      </c>
      <c r="AW264" s="4">
        <f>$T264-(AP264-'Feedstock Conversions'!$B$4)-'Rail Costs'!T264</f>
        <v>338.26942476400001</v>
      </c>
      <c r="AX264" s="4">
        <f>$T264-(AQ264-'Feedstock Conversions'!$B$4)-'Rail Costs'!U264</f>
        <v>344.78939564865851</v>
      </c>
      <c r="AY264" s="4">
        <f>$T264-(AR264-'Feedstock Conversions'!$B$4)-'Rail Costs'!V264</f>
        <v>378.589424764</v>
      </c>
      <c r="BH264">
        <f t="shared" si="34"/>
        <v>2</v>
      </c>
      <c r="BI264">
        <f t="shared" si="35"/>
        <v>2024</v>
      </c>
      <c r="BJ264">
        <f t="shared" si="37"/>
        <v>1</v>
      </c>
    </row>
    <row r="265" spans="1:62" x14ac:dyDescent="0.2">
      <c r="A265" s="11">
        <v>45310</v>
      </c>
      <c r="B265" s="4">
        <v>32.75</v>
      </c>
      <c r="C265" s="18">
        <f>UCO!B265</f>
        <v>32.75</v>
      </c>
      <c r="E265" s="4">
        <f>UCO!C265*'Feedstock Conversions'!B$24</f>
        <v>275.10000000000002</v>
      </c>
      <c r="F265" s="4">
        <f>UCO!C265*'Feedstock Conversions'!B$4</f>
        <v>262.32749999999999</v>
      </c>
      <c r="H265" s="4">
        <f>'Fuel Values'!B265-UCO!I265-UCO!J265-UCO!K265</f>
        <v>245.59163859442629</v>
      </c>
      <c r="I265" s="18">
        <f>('LCFS Values'!$E$6-$AA$4)/1000000*'LCFS Values'!B265*'LCFS Values'!$G$2*100</f>
        <v>56.845861405573736</v>
      </c>
      <c r="J265" s="4">
        <f>'RIN Values'!C265</f>
        <v>117.5625</v>
      </c>
      <c r="K265" s="4">
        <f>'Fixed Credits Value'!B265</f>
        <v>100</v>
      </c>
      <c r="L265" s="4">
        <f t="shared" si="36"/>
        <v>520</v>
      </c>
      <c r="M265" s="4">
        <f>L265/'Feedstock Conversions'!B$24</f>
        <v>61.904761904761905</v>
      </c>
      <c r="O265" s="4">
        <f>'Fuel Values'!C265*100</f>
        <v>242</v>
      </c>
      <c r="P265" s="18">
        <f>('LCFS Values'!$E$5-AB$4)/1000000*'LCFS Values'!B265*'LCFS Values'!$G$2*100</f>
        <v>54.241584883307993</v>
      </c>
      <c r="Q265" s="4">
        <f>'RIN Values'!D265</f>
        <v>133.23749999999998</v>
      </c>
      <c r="R265" s="4">
        <f>'Fixed Credits Value'!B265</f>
        <v>100</v>
      </c>
      <c r="S265" s="4">
        <f>'Fixed Credits Value'!C265</f>
        <v>16</v>
      </c>
      <c r="T265" s="4">
        <f t="shared" si="31"/>
        <v>545.47908488330791</v>
      </c>
      <c r="U265" s="4">
        <f>T265/'Feedstock Conversions'!B$4</f>
        <v>68.099760909276895</v>
      </c>
      <c r="W265" s="4">
        <f t="shared" si="32"/>
        <v>244.89999999999998</v>
      </c>
      <c r="X265" s="4">
        <f t="shared" si="33"/>
        <v>283.15158488330792</v>
      </c>
      <c r="AE265" s="4">
        <v>38.125</v>
      </c>
      <c r="AF265" s="4">
        <f>$AH265+'Rail Costs'!L266</f>
        <v>36.462290033594627</v>
      </c>
      <c r="AG265" s="4">
        <f>$AH265+'Rail Costs'!M266</f>
        <v>37.755935050391933</v>
      </c>
      <c r="AH265" s="4">
        <v>33.875</v>
      </c>
      <c r="AI265" s="4">
        <f>$AH265+'Rail Costs'!O266</f>
        <v>34.651187010078388</v>
      </c>
      <c r="AJ265" s="4">
        <v>39</v>
      </c>
      <c r="AM265" s="4">
        <f>$L265-(AE265*'Feedstock Conversions'!$B$24)-'Rail Costs'!Q265</f>
        <v>195.19788684484894</v>
      </c>
      <c r="AN265" s="4">
        <f>$L265-(AF265*'Feedstock Conversions'!$B$24)-'Rail Costs'!R265</f>
        <v>209.66575306828122</v>
      </c>
      <c r="AO265" s="4">
        <f>$L265-(AG265*'Feedstock Conversions'!$B$24)-'Rail Costs'!S265</f>
        <v>199.00687906305689</v>
      </c>
      <c r="AP265" s="4">
        <f>$L265-(AH265*'Feedstock Conversions'!$B$24)-'Rail Costs'!T265</f>
        <v>231.11465413795133</v>
      </c>
      <c r="AQ265" s="4">
        <f>$L265-(AI265*'Feedstock Conversions'!$B$24)-'Rail Costs'!U265</f>
        <v>224.77514639788114</v>
      </c>
      <c r="AR265" s="4">
        <f>$L265-(AJ265*'Feedstock Conversions'!$B$24)-'Rail Costs'!V265</f>
        <v>187.19758496554161</v>
      </c>
      <c r="AT265" s="4">
        <f>$T265-(AM265-'Feedstock Conversions'!$B$4)-'Rail Costs'!Q265</f>
        <v>353.7390848833079</v>
      </c>
      <c r="AU265" s="4">
        <f>$T265-(AN265-'Feedstock Conversions'!$B$4)-'Rail Costs'!R265</f>
        <v>339.77232116550277</v>
      </c>
      <c r="AV265" s="4">
        <f>$T265-(AO265-'Feedstock Conversions'!$B$4)-'Rail Costs'!S265</f>
        <v>350.63893930660015</v>
      </c>
      <c r="AW265" s="4">
        <f>$T265-(AP265-'Feedstock Conversions'!$B$4)-'Rail Costs'!T265</f>
        <v>318.03908488330791</v>
      </c>
      <c r="AX265" s="4">
        <f>$T265-(AQ265-'Feedstock Conversions'!$B$4)-'Rail Costs'!U265</f>
        <v>324.55905576796636</v>
      </c>
      <c r="AY265" s="4">
        <f>$T265-(AR265-'Feedstock Conversions'!$B$4)-'Rail Costs'!V265</f>
        <v>361.08908488330792</v>
      </c>
      <c r="BH265">
        <f t="shared" si="34"/>
        <v>3</v>
      </c>
      <c r="BI265">
        <f t="shared" si="35"/>
        <v>2024</v>
      </c>
      <c r="BJ265">
        <f t="shared" si="37"/>
        <v>1</v>
      </c>
    </row>
    <row r="266" spans="1:62" x14ac:dyDescent="0.2">
      <c r="A266" s="11">
        <v>45317</v>
      </c>
      <c r="B266" s="4">
        <v>32.75</v>
      </c>
      <c r="C266" s="18">
        <f>UCO!B266</f>
        <v>32.75</v>
      </c>
      <c r="E266" s="4">
        <f>UCO!C266*'Feedstock Conversions'!B$24</f>
        <v>275.10000000000002</v>
      </c>
      <c r="F266" s="4">
        <f>UCO!C266*'Feedstock Conversions'!B$4</f>
        <v>262.32749999999999</v>
      </c>
      <c r="H266" s="4">
        <f>'Fuel Values'!B266-UCO!I266-UCO!J266-UCO!K266</f>
        <v>261.85956918851497</v>
      </c>
      <c r="I266" s="18">
        <f>('LCFS Values'!$E$6-$AA$4)/1000000*'LCFS Values'!B266*'LCFS Values'!$G$2*100</f>
        <v>53.290430811484988</v>
      </c>
      <c r="J266" s="4">
        <f>'RIN Values'!C266</f>
        <v>98.850000000000009</v>
      </c>
      <c r="K266" s="4">
        <f>'Fixed Credits Value'!B266</f>
        <v>100</v>
      </c>
      <c r="L266" s="4">
        <f t="shared" si="36"/>
        <v>514</v>
      </c>
      <c r="M266" s="4">
        <f>L266/'Feedstock Conversions'!B$24</f>
        <v>61.19047619047619</v>
      </c>
      <c r="O266" s="4">
        <f>'Fuel Values'!C266*100</f>
        <v>245.71</v>
      </c>
      <c r="P266" s="18">
        <f>('LCFS Values'!$E$5-AB$4)/1000000*'LCFS Values'!B266*'LCFS Values'!$G$2*100</f>
        <v>50.849039047999987</v>
      </c>
      <c r="Q266" s="4">
        <f>'RIN Values'!D266</f>
        <v>112.03</v>
      </c>
      <c r="R266" s="4">
        <f>'Fixed Credits Value'!B266</f>
        <v>100</v>
      </c>
      <c r="S266" s="4">
        <f>'Fixed Credits Value'!C266</f>
        <v>16</v>
      </c>
      <c r="T266" s="4">
        <f t="shared" si="31"/>
        <v>524.58903904800002</v>
      </c>
      <c r="U266" s="4">
        <f>T266/'Feedstock Conversions'!B$4</f>
        <v>65.491765174531835</v>
      </c>
      <c r="W266" s="4">
        <f t="shared" si="32"/>
        <v>238.89999999999998</v>
      </c>
      <c r="X266" s="4">
        <f t="shared" si="33"/>
        <v>262.26153904800003</v>
      </c>
      <c r="AE266" s="4">
        <v>38.5</v>
      </c>
      <c r="AF266" s="4">
        <f>$AH266+'Rail Costs'!L267</f>
        <v>34.837290033594627</v>
      </c>
      <c r="AG266" s="4">
        <f>$AH266+'Rail Costs'!M267</f>
        <v>36.130935050391933</v>
      </c>
      <c r="AH266">
        <v>32.25</v>
      </c>
      <c r="AI266" s="4">
        <f>$AH266+'Rail Costs'!O267</f>
        <v>33.026187010078388</v>
      </c>
      <c r="AJ266" s="4">
        <v>39</v>
      </c>
      <c r="AM266" s="4">
        <f>$L266-(AE266*'Feedstock Conversions'!$B$24)-'Rail Costs'!Q266</f>
        <v>186.0478868448489</v>
      </c>
      <c r="AN266" s="4">
        <f>$L266-(AF266*'Feedstock Conversions'!$B$24)-'Rail Costs'!R266</f>
        <v>217.3157530682812</v>
      </c>
      <c r="AO266" s="4">
        <f>$L266-(AG266*'Feedstock Conversions'!$B$24)-'Rail Costs'!S266</f>
        <v>206.65687906305686</v>
      </c>
      <c r="AP266" s="4">
        <f>$L266-(AH266*'Feedstock Conversions'!$B$24)-'Rail Costs'!T266</f>
        <v>238.76465413795131</v>
      </c>
      <c r="AQ266" s="4">
        <f>$L266-(AI266*'Feedstock Conversions'!$B$24)-'Rail Costs'!U266</f>
        <v>232.42514639788112</v>
      </c>
      <c r="AR266" s="4">
        <f>$L266-(AJ266*'Feedstock Conversions'!$B$24)-'Rail Costs'!V266</f>
        <v>181.19758496554161</v>
      </c>
      <c r="AT266" s="4">
        <f>$T266-(AM266-'Feedstock Conversions'!$B$4)-'Rail Costs'!Q266</f>
        <v>341.99903904800004</v>
      </c>
      <c r="AU266" s="4">
        <f>$T266-(AN266-'Feedstock Conversions'!$B$4)-'Rail Costs'!R266</f>
        <v>311.23227533019491</v>
      </c>
      <c r="AV266" s="4">
        <f>$T266-(AO266-'Feedstock Conversions'!$B$4)-'Rail Costs'!S266</f>
        <v>322.09889347129229</v>
      </c>
      <c r="AW266" s="4">
        <f>$T266-(AP266-'Feedstock Conversions'!$B$4)-'Rail Costs'!T266</f>
        <v>289.49903904800004</v>
      </c>
      <c r="AX266" s="4">
        <f>$T266-(AQ266-'Feedstock Conversions'!$B$4)-'Rail Costs'!U266</f>
        <v>296.01900993265849</v>
      </c>
      <c r="AY266" s="4">
        <f>$T266-(AR266-'Feedstock Conversions'!$B$4)-'Rail Costs'!V266</f>
        <v>346.19903904800003</v>
      </c>
      <c r="BH266">
        <f t="shared" si="34"/>
        <v>4</v>
      </c>
      <c r="BI266">
        <f t="shared" si="35"/>
        <v>2024</v>
      </c>
      <c r="BJ266">
        <f t="shared" si="37"/>
        <v>1</v>
      </c>
    </row>
    <row r="267" spans="1:62" x14ac:dyDescent="0.2">
      <c r="A267" s="11">
        <v>45324</v>
      </c>
      <c r="B267" s="4">
        <v>32.75</v>
      </c>
      <c r="C267" s="18">
        <f>UCO!B267</f>
        <v>32.75</v>
      </c>
      <c r="E267" s="4">
        <f>UCO!C267*'Feedstock Conversions'!B$24</f>
        <v>275.10000000000002</v>
      </c>
      <c r="F267" s="4">
        <f>UCO!C267*'Feedstock Conversions'!B$4</f>
        <v>262.32749999999999</v>
      </c>
      <c r="H267" s="4">
        <f>'Fuel Values'!B267-UCO!I267-UCO!J267-UCO!K267</f>
        <v>274.53297525696746</v>
      </c>
      <c r="I267" s="18">
        <f>('LCFS Values'!$E$6-$AA$4)/1000000*'LCFS Values'!B267*'LCFS Values'!$G$2*100</f>
        <v>53.567024743032491</v>
      </c>
      <c r="J267" s="4">
        <f>'RIN Values'!C267</f>
        <v>81.900000000000006</v>
      </c>
      <c r="K267" s="4">
        <f>'Fixed Credits Value'!B267</f>
        <v>100</v>
      </c>
      <c r="L267" s="4">
        <f t="shared" si="36"/>
        <v>509.99999999999994</v>
      </c>
      <c r="M267" s="4">
        <f>L267/'Feedstock Conversions'!B$24</f>
        <v>60.714285714285708</v>
      </c>
      <c r="O267" s="4">
        <f>'Fuel Values'!C267*100</f>
        <v>244.44</v>
      </c>
      <c r="P267" s="18">
        <f>('LCFS Values'!$E$5-AB$4)/1000000*'LCFS Values'!B267*'LCFS Values'!$G$2*100</f>
        <v>51.112961396000003</v>
      </c>
      <c r="Q267" s="4">
        <f>'RIN Values'!D267</f>
        <v>92.82</v>
      </c>
      <c r="R267" s="4">
        <f>'Fixed Credits Value'!B267</f>
        <v>100</v>
      </c>
      <c r="S267" s="4">
        <f>'Fixed Credits Value'!C267</f>
        <v>16</v>
      </c>
      <c r="T267" s="4">
        <f t="shared" si="31"/>
        <v>504.37296139599999</v>
      </c>
      <c r="U267" s="4">
        <f>T267/'Feedstock Conversions'!B$4</f>
        <v>62.967910286641697</v>
      </c>
      <c r="W267" s="4">
        <f t="shared" si="32"/>
        <v>234.89999999999992</v>
      </c>
      <c r="X267" s="4">
        <f t="shared" si="33"/>
        <v>242.04546139600001</v>
      </c>
      <c r="AE267" s="4">
        <v>38.9</v>
      </c>
      <c r="AF267" s="4">
        <f>$AH267+'Rail Costs'!L268</f>
        <v>34.837290033594627</v>
      </c>
      <c r="AG267" s="4">
        <f>$AH267+'Rail Costs'!M268</f>
        <v>36.130935050391933</v>
      </c>
      <c r="AH267">
        <v>32.25</v>
      </c>
      <c r="AI267" s="4">
        <f>$AH267+'Rail Costs'!O268</f>
        <v>33.026187010078388</v>
      </c>
      <c r="AJ267" s="4">
        <v>39</v>
      </c>
      <c r="AM267" s="4">
        <f>$L267-(AE267*'Feedstock Conversions'!$B$24)-'Rail Costs'!Q267</f>
        <v>178.68788684484889</v>
      </c>
      <c r="AN267" s="4">
        <f>$L267-(AF267*'Feedstock Conversions'!$B$24)-'Rail Costs'!R267</f>
        <v>213.31575306828114</v>
      </c>
      <c r="AO267" s="4">
        <f>$L267-(AG267*'Feedstock Conversions'!$B$24)-'Rail Costs'!S267</f>
        <v>202.65687906305681</v>
      </c>
      <c r="AP267" s="4">
        <f>$L267-(AH267*'Feedstock Conversions'!$B$24)-'Rail Costs'!T267</f>
        <v>234.76465413795125</v>
      </c>
      <c r="AQ267" s="4">
        <f>$L267-(AI267*'Feedstock Conversions'!$B$24)-'Rail Costs'!U267</f>
        <v>228.42514639788106</v>
      </c>
      <c r="AR267" s="4">
        <f>$L267-(AJ267*'Feedstock Conversions'!$B$24)-'Rail Costs'!V267</f>
        <v>177.19758496554155</v>
      </c>
      <c r="AT267" s="4">
        <f>$T267-(AM267-'Feedstock Conversions'!$B$4)-'Rail Costs'!Q267</f>
        <v>329.14296139600003</v>
      </c>
      <c r="AU267" s="4">
        <f>$T267-(AN267-'Feedstock Conversions'!$B$4)-'Rail Costs'!R267</f>
        <v>295.01619767819494</v>
      </c>
      <c r="AV267" s="4">
        <f>$T267-(AO267-'Feedstock Conversions'!$B$4)-'Rail Costs'!S267</f>
        <v>305.88281581929232</v>
      </c>
      <c r="AW267" s="4">
        <f>$T267-(AP267-'Feedstock Conversions'!$B$4)-'Rail Costs'!T267</f>
        <v>273.28296139600008</v>
      </c>
      <c r="AX267" s="4">
        <f>$T267-(AQ267-'Feedstock Conversions'!$B$4)-'Rail Costs'!U267</f>
        <v>279.80293228065852</v>
      </c>
      <c r="AY267" s="4">
        <f>$T267-(AR267-'Feedstock Conversions'!$B$4)-'Rail Costs'!V267</f>
        <v>329.98296139600006</v>
      </c>
      <c r="BH267">
        <f t="shared" si="34"/>
        <v>5</v>
      </c>
      <c r="BI267">
        <f t="shared" si="35"/>
        <v>2024</v>
      </c>
      <c r="BJ267">
        <f t="shared" si="37"/>
        <v>2</v>
      </c>
    </row>
    <row r="268" spans="1:62" x14ac:dyDescent="0.2">
      <c r="A268" s="11">
        <v>45331</v>
      </c>
      <c r="B268" s="4">
        <v>32.75</v>
      </c>
      <c r="C268" s="18">
        <f>UCO!B268</f>
        <v>32.75</v>
      </c>
      <c r="E268" s="4">
        <f>UCO!C268*'Feedstock Conversions'!B$24</f>
        <v>275.10000000000002</v>
      </c>
      <c r="F268" s="4">
        <f>UCO!C268*'Feedstock Conversions'!B$4</f>
        <v>262.32749999999999</v>
      </c>
      <c r="H268" s="4">
        <f>'Fuel Values'!B268-UCO!I268-UCO!J268-UCO!K268</f>
        <v>272.31401571331753</v>
      </c>
      <c r="I268" s="18">
        <f>('LCFS Values'!$E$6-$AA$4)/1000000*'LCFS Values'!B268*'LCFS Values'!$G$2*100</f>
        <v>55.410984286682499</v>
      </c>
      <c r="J268" s="4">
        <f>'RIN Values'!C268</f>
        <v>79.275000000000006</v>
      </c>
      <c r="K268" s="4">
        <f>'Fixed Credits Value'!B268</f>
        <v>100</v>
      </c>
      <c r="L268" s="4">
        <f t="shared" si="36"/>
        <v>507</v>
      </c>
      <c r="M268" s="4">
        <f>L268/'Feedstock Conversions'!B$24</f>
        <v>60.357142857142854</v>
      </c>
      <c r="O268" s="4">
        <f>'Fuel Values'!C268*100</f>
        <v>280.75</v>
      </c>
      <c r="P268" s="18">
        <f>('LCFS Values'!$E$5-AB$4)/1000000*'LCFS Values'!B268*'LCFS Values'!$G$2*100</f>
        <v>52.872443715999992</v>
      </c>
      <c r="Q268" s="4">
        <f>'RIN Values'!D268</f>
        <v>89.844999999999999</v>
      </c>
      <c r="R268" s="4">
        <f>'Fixed Credits Value'!B268</f>
        <v>100</v>
      </c>
      <c r="S268" s="4">
        <f>'Fixed Credits Value'!C268</f>
        <v>16</v>
      </c>
      <c r="T268" s="4">
        <f t="shared" si="31"/>
        <v>539.46744371599993</v>
      </c>
      <c r="U268" s="4">
        <f>T268/'Feedstock Conversions'!B$4</f>
        <v>67.34924390961298</v>
      </c>
      <c r="W268" s="4">
        <f t="shared" si="32"/>
        <v>231.89999999999998</v>
      </c>
      <c r="X268" s="4">
        <f t="shared" si="33"/>
        <v>277.13994371599995</v>
      </c>
      <c r="AE268" s="4">
        <v>39</v>
      </c>
      <c r="AF268" s="4">
        <f>$AH268+'Rail Costs'!L269</f>
        <v>34.837290033594627</v>
      </c>
      <c r="AG268" s="4">
        <f>$AH268+'Rail Costs'!M269</f>
        <v>36.130935050391933</v>
      </c>
      <c r="AH268" s="4">
        <v>32.25</v>
      </c>
      <c r="AI268" s="4">
        <f>$AH268+'Rail Costs'!O269</f>
        <v>33.026187010078388</v>
      </c>
      <c r="AJ268" s="4">
        <v>39</v>
      </c>
      <c r="AM268" s="4">
        <f>$L268-(AE268*'Feedstock Conversions'!$B$24)-'Rail Costs'!Q268</f>
        <v>174.84788684484892</v>
      </c>
      <c r="AN268" s="4">
        <f>$L268-(AF268*'Feedstock Conversions'!$B$24)-'Rail Costs'!R268</f>
        <v>210.3157530682812</v>
      </c>
      <c r="AO268" s="4">
        <f>$L268-(AG268*'Feedstock Conversions'!$B$24)-'Rail Costs'!S268</f>
        <v>199.65687906305686</v>
      </c>
      <c r="AP268" s="4">
        <f>$L268-(AH268*'Feedstock Conversions'!$B$24)-'Rail Costs'!T268</f>
        <v>231.76465413795131</v>
      </c>
      <c r="AQ268" s="4">
        <f>$L268-(AI268*'Feedstock Conversions'!$B$24)-'Rail Costs'!U268</f>
        <v>225.42514639788112</v>
      </c>
      <c r="AR268" s="4">
        <f>$L268-(AJ268*'Feedstock Conversions'!$B$24)-'Rail Costs'!V268</f>
        <v>174.19758496554161</v>
      </c>
      <c r="AT268" s="4">
        <f>$T268-(AM268-'Feedstock Conversions'!$B$4)-'Rail Costs'!Q268</f>
        <v>368.07744371599995</v>
      </c>
      <c r="AU268" s="4">
        <f>$T268-(AN268-'Feedstock Conversions'!$B$4)-'Rail Costs'!R268</f>
        <v>333.11067999819483</v>
      </c>
      <c r="AV268" s="4">
        <f>$T268-(AO268-'Feedstock Conversions'!$B$4)-'Rail Costs'!S268</f>
        <v>343.9772981392922</v>
      </c>
      <c r="AW268" s="4">
        <f>$T268-(AP268-'Feedstock Conversions'!$B$4)-'Rail Costs'!T268</f>
        <v>311.37744371599996</v>
      </c>
      <c r="AX268" s="4">
        <f>$T268-(AQ268-'Feedstock Conversions'!$B$4)-'Rail Costs'!U268</f>
        <v>317.89741460065841</v>
      </c>
      <c r="AY268" s="4">
        <f>$T268-(AR268-'Feedstock Conversions'!$B$4)-'Rail Costs'!V268</f>
        <v>368.07744371599995</v>
      </c>
      <c r="BH268">
        <f t="shared" si="34"/>
        <v>6</v>
      </c>
      <c r="BI268">
        <f t="shared" si="35"/>
        <v>2024</v>
      </c>
      <c r="BJ268">
        <f t="shared" si="37"/>
        <v>2</v>
      </c>
    </row>
    <row r="269" spans="1:62" x14ac:dyDescent="0.2">
      <c r="A269" s="11">
        <v>45338</v>
      </c>
      <c r="B269" s="4">
        <v>32.75</v>
      </c>
      <c r="C269" s="18">
        <f>UCO!B269</f>
        <v>32.75</v>
      </c>
      <c r="E269" s="4">
        <f>UCO!C269*'Feedstock Conversions'!B$24</f>
        <v>275.10000000000002</v>
      </c>
      <c r="F269" s="4">
        <f>UCO!C269*'Feedstock Conversions'!B$4</f>
        <v>262.32749999999999</v>
      </c>
      <c r="H269" s="4">
        <f>'Fuel Values'!B269-UCO!I269-UCO!J269-UCO!K269</f>
        <v>268.05109662601751</v>
      </c>
      <c r="I269" s="18">
        <f>('LCFS Values'!$E$6-$AA$4)/1000000*'LCFS Values'!B269*'LCFS Values'!$G$2*100</f>
        <v>59.098903373982495</v>
      </c>
      <c r="J269" s="4">
        <f>'RIN Values'!C269</f>
        <v>74.849999999999994</v>
      </c>
      <c r="K269" s="4">
        <f>'Fixed Credits Value'!B269</f>
        <v>100</v>
      </c>
      <c r="L269" s="4">
        <f t="shared" si="36"/>
        <v>502</v>
      </c>
      <c r="M269" s="4">
        <f>L269/'Feedstock Conversions'!B$24</f>
        <v>59.761904761904759</v>
      </c>
      <c r="O269" s="4">
        <f>'Fuel Values'!C269*100</f>
        <v>253.12</v>
      </c>
      <c r="P269" s="18">
        <f>('LCFS Values'!$E$5-AB$4)/1000000*'LCFS Values'!B269*'LCFS Values'!$G$2*100</f>
        <v>56.391408355999992</v>
      </c>
      <c r="Q269" s="4">
        <f>'RIN Values'!D269</f>
        <v>84.83</v>
      </c>
      <c r="R269" s="4">
        <f>'Fixed Credits Value'!B269</f>
        <v>100</v>
      </c>
      <c r="S269" s="4">
        <f>'Fixed Credits Value'!C269</f>
        <v>16</v>
      </c>
      <c r="T269" s="4">
        <f t="shared" si="31"/>
        <v>510.34140835599999</v>
      </c>
      <c r="U269" s="4">
        <f>T269/'Feedstock Conversions'!B$4</f>
        <v>63.713034751061173</v>
      </c>
      <c r="W269" s="4">
        <f t="shared" si="32"/>
        <v>226.89999999999998</v>
      </c>
      <c r="X269" s="4">
        <f t="shared" si="33"/>
        <v>248.013908356</v>
      </c>
      <c r="AE269" s="4">
        <v>39.6</v>
      </c>
      <c r="AF269" s="4">
        <f>$AH269+'Rail Costs'!L270</f>
        <v>34.837290033594627</v>
      </c>
      <c r="AG269" s="4">
        <f>$AH269+'Rail Costs'!M270</f>
        <v>36.130935050391933</v>
      </c>
      <c r="AH269" s="4">
        <v>32.25</v>
      </c>
      <c r="AI269" s="4">
        <f>$AH269+'Rail Costs'!O270</f>
        <v>33.026187010078388</v>
      </c>
      <c r="AJ269" s="4">
        <v>39.6</v>
      </c>
      <c r="AM269" s="4">
        <f>$L269-(AE269*'Feedstock Conversions'!$B$24)-'Rail Costs'!Q269</f>
        <v>164.80788684484889</v>
      </c>
      <c r="AN269" s="4">
        <f>$L269-(AF269*'Feedstock Conversions'!$B$24)-'Rail Costs'!R269</f>
        <v>205.3157530682812</v>
      </c>
      <c r="AO269" s="4">
        <f>$L269-(AG269*'Feedstock Conversions'!$B$24)-'Rail Costs'!S269</f>
        <v>194.65687906305686</v>
      </c>
      <c r="AP269" s="4">
        <f>$L269-(AH269*'Feedstock Conversions'!$B$24)-'Rail Costs'!T269</f>
        <v>226.76465413795131</v>
      </c>
      <c r="AQ269" s="4">
        <f>$L269-(AI269*'Feedstock Conversions'!$B$24)-'Rail Costs'!U269</f>
        <v>220.42514639788112</v>
      </c>
      <c r="AR269" s="4">
        <f>$L269-(AJ269*'Feedstock Conversions'!$B$24)-'Rail Costs'!V269</f>
        <v>164.15758496554159</v>
      </c>
      <c r="AT269" s="4">
        <f>$T269-(AM269-'Feedstock Conversions'!$B$4)-'Rail Costs'!Q269</f>
        <v>348.99140835600002</v>
      </c>
      <c r="AU269" s="4">
        <f>$T269-(AN269-'Feedstock Conversions'!$B$4)-'Rail Costs'!R269</f>
        <v>308.98464463819488</v>
      </c>
      <c r="AV269" s="4">
        <f>$T269-(AO269-'Feedstock Conversions'!$B$4)-'Rail Costs'!S269</f>
        <v>319.85126277929226</v>
      </c>
      <c r="AW269" s="4">
        <f>$T269-(AP269-'Feedstock Conversions'!$B$4)-'Rail Costs'!T269</f>
        <v>287.25140835600001</v>
      </c>
      <c r="AX269" s="4">
        <f>$T269-(AQ269-'Feedstock Conversions'!$B$4)-'Rail Costs'!U269</f>
        <v>293.77137924065846</v>
      </c>
      <c r="AY269" s="4">
        <f>$T269-(AR269-'Feedstock Conversions'!$B$4)-'Rail Costs'!V269</f>
        <v>348.99140835600008</v>
      </c>
      <c r="BH269">
        <f t="shared" si="34"/>
        <v>7</v>
      </c>
      <c r="BI269">
        <f t="shared" si="35"/>
        <v>2024</v>
      </c>
      <c r="BJ269">
        <f t="shared" si="37"/>
        <v>2</v>
      </c>
    </row>
    <row r="270" spans="1:62" x14ac:dyDescent="0.2">
      <c r="A270" s="11">
        <v>45345</v>
      </c>
      <c r="B270" s="4">
        <v>32.75</v>
      </c>
      <c r="C270" s="18">
        <f>UCO!B270</f>
        <v>32.75</v>
      </c>
      <c r="E270" s="4">
        <f>UCO!C270*'Feedstock Conversions'!B$24</f>
        <v>275.10000000000002</v>
      </c>
      <c r="F270" s="4">
        <f>UCO!C270*'Feedstock Conversions'!B$4</f>
        <v>262.32749999999999</v>
      </c>
      <c r="H270" s="4">
        <f>'Fuel Values'!B270-UCO!I270-UCO!J270-UCO!K270</f>
        <v>259.25703196059061</v>
      </c>
      <c r="I270" s="18">
        <f>('LCFS Values'!$E$6-$AA$4)/1000000*'LCFS Values'!B270*'LCFS Values'!$G$2*100</f>
        <v>58.430468039409377</v>
      </c>
      <c r="J270" s="4">
        <f>'RIN Values'!C270</f>
        <v>61.6875</v>
      </c>
      <c r="K270" s="4">
        <f>'Fixed Credits Value'!B270</f>
        <v>100</v>
      </c>
      <c r="L270" s="4">
        <f t="shared" si="36"/>
        <v>479.375</v>
      </c>
      <c r="M270" s="4">
        <f>L270/'Feedstock Conversions'!B$24</f>
        <v>57.06845238095238</v>
      </c>
      <c r="O270" s="4">
        <f>'Fuel Values'!C270*100</f>
        <v>251.96</v>
      </c>
      <c r="P270" s="18">
        <f>('LCFS Values'!$E$5-AB$4)/1000000*'LCFS Values'!B270*'LCFS Values'!$G$2*100</f>
        <v>55.753596014999985</v>
      </c>
      <c r="Q270" s="4">
        <f>'RIN Values'!D270</f>
        <v>69.912499999999994</v>
      </c>
      <c r="R270" s="4">
        <f>'Fixed Credits Value'!B270</f>
        <v>100</v>
      </c>
      <c r="S270" s="4">
        <f>'Fixed Credits Value'!C270</f>
        <v>16</v>
      </c>
      <c r="T270" s="4">
        <f t="shared" si="31"/>
        <v>493.62609601500003</v>
      </c>
      <c r="U270" s="4">
        <f>T270/'Feedstock Conversions'!B$4</f>
        <v>61.626229215355814</v>
      </c>
      <c r="W270" s="4">
        <f t="shared" si="32"/>
        <v>204.27499999999998</v>
      </c>
      <c r="X270" s="4">
        <f t="shared" si="33"/>
        <v>231.29859601500004</v>
      </c>
      <c r="AE270" s="4">
        <v>40</v>
      </c>
      <c r="AF270" s="4">
        <f>$AH270+'Rail Costs'!L271</f>
        <v>34.837290033594627</v>
      </c>
      <c r="AG270" s="4">
        <f>$AH270+'Rail Costs'!M271</f>
        <v>36.130935050391933</v>
      </c>
      <c r="AH270" s="4">
        <v>32.25</v>
      </c>
      <c r="AI270" s="4">
        <f>$AH270+'Rail Costs'!O271</f>
        <v>33.026187010078388</v>
      </c>
      <c r="AJ270" s="4">
        <v>40</v>
      </c>
      <c r="AM270" s="4">
        <f>$L270-(AE270*'Feedstock Conversions'!$B$24)-'Rail Costs'!Q270</f>
        <v>138.82288684484894</v>
      </c>
      <c r="AN270" s="4">
        <f>$L270-(AF270*'Feedstock Conversions'!$B$24)-'Rail Costs'!R270</f>
        <v>182.6907530682812</v>
      </c>
      <c r="AO270" s="4">
        <f>$L270-(AG270*'Feedstock Conversions'!$B$24)-'Rail Costs'!S270</f>
        <v>172.03187906305686</v>
      </c>
      <c r="AP270" s="4">
        <f>$L270-(AH270*'Feedstock Conversions'!$B$24)-'Rail Costs'!T270</f>
        <v>204.13965413795131</v>
      </c>
      <c r="AQ270" s="4">
        <f>$L270-(AI270*'Feedstock Conversions'!$B$24)-'Rail Costs'!U270</f>
        <v>197.80014639788112</v>
      </c>
      <c r="AR270" s="4">
        <f>$L270-(AJ270*'Feedstock Conversions'!$B$24)-'Rail Costs'!V270</f>
        <v>138.17258496554163</v>
      </c>
      <c r="AT270" s="4">
        <f>$T270-(AM270-'Feedstock Conversions'!$B$4)-'Rail Costs'!Q270</f>
        <v>358.26109601500002</v>
      </c>
      <c r="AU270" s="4">
        <f>$T270-(AN270-'Feedstock Conversions'!$B$4)-'Rail Costs'!R270</f>
        <v>314.89433229719492</v>
      </c>
      <c r="AV270" s="4">
        <f>$T270-(AO270-'Feedstock Conversions'!$B$4)-'Rail Costs'!S270</f>
        <v>325.7609504382923</v>
      </c>
      <c r="AW270" s="4">
        <f>$T270-(AP270-'Feedstock Conversions'!$B$4)-'Rail Costs'!T270</f>
        <v>293.16109601500006</v>
      </c>
      <c r="AX270" s="4">
        <f>$T270-(AQ270-'Feedstock Conversions'!$B$4)-'Rail Costs'!U270</f>
        <v>299.6810668996585</v>
      </c>
      <c r="AY270" s="4">
        <f>$T270-(AR270-'Feedstock Conversions'!$B$4)-'Rail Costs'!V270</f>
        <v>358.26109601500002</v>
      </c>
      <c r="BH270">
        <f t="shared" si="34"/>
        <v>8</v>
      </c>
      <c r="BI270">
        <f t="shared" si="35"/>
        <v>2024</v>
      </c>
      <c r="BJ270">
        <f t="shared" si="37"/>
        <v>2</v>
      </c>
    </row>
    <row r="271" spans="1:62" x14ac:dyDescent="0.2">
      <c r="A271" s="11">
        <v>45352</v>
      </c>
      <c r="B271" s="4">
        <v>32.299999999999997</v>
      </c>
      <c r="C271" s="18">
        <f>UCO!B271</f>
        <v>32.299999999999997</v>
      </c>
      <c r="E271" s="4">
        <f>UCO!C271*'Feedstock Conversions'!B$24</f>
        <v>271.32</v>
      </c>
      <c r="F271" s="4">
        <f>UCO!C271*'Feedstock Conversions'!B$4</f>
        <v>258.72299999999996</v>
      </c>
      <c r="H271" s="4">
        <f>'Fuel Values'!B271-UCO!I271-UCO!J271-UCO!K271</f>
        <v>247.7321370823675</v>
      </c>
      <c r="I271" s="18">
        <f>('LCFS Values'!$E$6-$AA$4)/1000000*'LCFS Values'!B271*'LCFS Values'!$G$2*100</f>
        <v>60.942862917632489</v>
      </c>
      <c r="J271" s="4">
        <f>'RIN Values'!C271</f>
        <v>65.324999999999989</v>
      </c>
      <c r="K271" s="4">
        <f>'Fixed Credits Value'!B271</f>
        <v>100</v>
      </c>
      <c r="L271" s="4">
        <f t="shared" si="36"/>
        <v>474</v>
      </c>
      <c r="M271" s="4">
        <f>L271/'Feedstock Conversions'!B$24</f>
        <v>56.428571428571423</v>
      </c>
      <c r="O271" s="4">
        <f>'Fuel Values'!C271*100</f>
        <v>259.7</v>
      </c>
      <c r="P271" s="18">
        <f>('LCFS Values'!$E$5-AB$4)/1000000*'LCFS Values'!B271*'LCFS Values'!$G$2*100</f>
        <v>58.150890675999989</v>
      </c>
      <c r="Q271" s="4">
        <f>'RIN Values'!D271</f>
        <v>74.034999999999997</v>
      </c>
      <c r="R271" s="4">
        <f>'Fixed Credits Value'!B271</f>
        <v>100</v>
      </c>
      <c r="S271" s="4">
        <f>'Fixed Credits Value'!C271</f>
        <v>16</v>
      </c>
      <c r="T271" s="4">
        <f t="shared" si="31"/>
        <v>507.88589067599997</v>
      </c>
      <c r="U271" s="4">
        <f>T271/'Feedstock Conversions'!B$4</f>
        <v>63.406478236704118</v>
      </c>
      <c r="W271" s="4">
        <f t="shared" si="32"/>
        <v>202.68</v>
      </c>
      <c r="X271" s="4">
        <f t="shared" si="33"/>
        <v>249.16289067600002</v>
      </c>
      <c r="Y271">
        <f>(X275/X271)-1</f>
        <v>0.12436653708715695</v>
      </c>
      <c r="AE271" s="4">
        <v>40.85</v>
      </c>
      <c r="AF271" s="4">
        <f>$AH271+'Rail Costs'!L272</f>
        <v>34.837290033594627</v>
      </c>
      <c r="AG271" s="4">
        <f>$AH271+'Rail Costs'!M272</f>
        <v>36.130935050391933</v>
      </c>
      <c r="AH271" s="4">
        <v>32.25</v>
      </c>
      <c r="AI271" s="4">
        <f>$AH271+'Rail Costs'!O272</f>
        <v>33.026187010078388</v>
      </c>
      <c r="AJ271" s="4">
        <v>40</v>
      </c>
      <c r="AM271" s="4">
        <f>$L271-(AE271*'Feedstock Conversions'!$B$24)-'Rail Costs'!Q271</f>
        <v>126.30788684484888</v>
      </c>
      <c r="AN271" s="4">
        <f>$L271-(AF271*'Feedstock Conversions'!$B$24)-'Rail Costs'!R271</f>
        <v>177.3157530682812</v>
      </c>
      <c r="AO271" s="4">
        <f>$L271-(AG271*'Feedstock Conversions'!$B$24)-'Rail Costs'!S271</f>
        <v>166.65687906305686</v>
      </c>
      <c r="AP271" s="4">
        <f>$L271-(AH271*'Feedstock Conversions'!$B$24)-'Rail Costs'!T271</f>
        <v>198.76465413795131</v>
      </c>
      <c r="AQ271" s="4">
        <f>$L271-(AI271*'Feedstock Conversions'!$B$24)-'Rail Costs'!U271</f>
        <v>192.42514639788112</v>
      </c>
      <c r="AR271" s="4">
        <f>$L271-(AJ271*'Feedstock Conversions'!$B$24)-'Rail Costs'!V271</f>
        <v>132.79758496554163</v>
      </c>
      <c r="AT271" s="4">
        <f>$T271-(AM271-'Feedstock Conversions'!$B$4)-'Rail Costs'!Q271</f>
        <v>385.03589067600007</v>
      </c>
      <c r="AU271" s="4">
        <f>$T271-(AN271-'Feedstock Conversions'!$B$4)-'Rail Costs'!R271</f>
        <v>334.52912695819487</v>
      </c>
      <c r="AV271" s="4">
        <f>$T271-(AO271-'Feedstock Conversions'!$B$4)-'Rail Costs'!S271</f>
        <v>345.39574509929224</v>
      </c>
      <c r="AW271" s="4">
        <f>$T271-(AP271-'Feedstock Conversions'!$B$4)-'Rail Costs'!T271</f>
        <v>312.795890676</v>
      </c>
      <c r="AX271" s="4">
        <f>$T271-(AQ271-'Feedstock Conversions'!$B$4)-'Rail Costs'!U271</f>
        <v>319.31586156065845</v>
      </c>
      <c r="AY271" s="4">
        <f>$T271-(AR271-'Feedstock Conversions'!$B$4)-'Rail Costs'!V271</f>
        <v>377.89589067600002</v>
      </c>
      <c r="BH271">
        <f t="shared" si="34"/>
        <v>9</v>
      </c>
      <c r="BI271">
        <f t="shared" si="35"/>
        <v>2024</v>
      </c>
      <c r="BJ271">
        <f t="shared" si="37"/>
        <v>3</v>
      </c>
    </row>
    <row r="272" spans="1:62" x14ac:dyDescent="0.2">
      <c r="A272" s="11">
        <v>45359</v>
      </c>
      <c r="B272" s="4">
        <v>32</v>
      </c>
      <c r="C272" s="18">
        <f>UCO!B272</f>
        <v>32</v>
      </c>
      <c r="E272" s="4">
        <f>UCO!C272*'Feedstock Conversions'!B$24</f>
        <v>268.8</v>
      </c>
      <c r="F272" s="4">
        <f>UCO!C272*'Feedstock Conversions'!B$4</f>
        <v>256.32</v>
      </c>
      <c r="H272" s="4">
        <f>'Fuel Values'!B272-UCO!I272-UCO!J272-UCO!K272</f>
        <v>237.10306843603871</v>
      </c>
      <c r="I272" s="18">
        <f>('LCFS Values'!$E$6-$AA$4)/1000000*'LCFS Values'!B272*'LCFS Values'!$G$2*100</f>
        <v>62.371931563961247</v>
      </c>
      <c r="J272" s="4">
        <f>'RIN Values'!C272</f>
        <v>69.525000000000006</v>
      </c>
      <c r="K272" s="4">
        <f>'Fixed Credits Value'!B272</f>
        <v>100</v>
      </c>
      <c r="L272" s="4">
        <f t="shared" si="36"/>
        <v>469</v>
      </c>
      <c r="M272" s="4">
        <f>L272/'Feedstock Conversions'!B$24</f>
        <v>55.833333333333329</v>
      </c>
      <c r="O272" s="4">
        <f>'Fuel Values'!C272*100</f>
        <v>260.95</v>
      </c>
      <c r="P272" s="18">
        <f>('LCFS Values'!$E$5-AB$4)/1000000*'LCFS Values'!B272*'LCFS Values'!$G$2*100</f>
        <v>59.514489474000001</v>
      </c>
      <c r="Q272" s="4">
        <f>'RIN Values'!D272</f>
        <v>78.795000000000002</v>
      </c>
      <c r="R272" s="4">
        <f>'Fixed Credits Value'!B272</f>
        <v>100</v>
      </c>
      <c r="S272" s="4">
        <f>'Fixed Credits Value'!C272</f>
        <v>16</v>
      </c>
      <c r="T272" s="4">
        <f t="shared" si="31"/>
        <v>515.25948947400002</v>
      </c>
      <c r="U272" s="4">
        <f>T272/'Feedstock Conversions'!B$4</f>
        <v>64.327027400000006</v>
      </c>
      <c r="W272" s="4">
        <f t="shared" si="32"/>
        <v>200.2</v>
      </c>
      <c r="X272" s="4">
        <f t="shared" si="33"/>
        <v>258.93948947400003</v>
      </c>
      <c r="Y272">
        <f>(W275/W271)-1</f>
        <v>-3.1971580817051648E-2</v>
      </c>
      <c r="AE272" s="4">
        <v>40.1</v>
      </c>
      <c r="AF272" s="4">
        <f>$AH272+'Rail Costs'!L273</f>
        <v>34.837290033594627</v>
      </c>
      <c r="AG272" s="4">
        <f>$AH272+'Rail Costs'!M273</f>
        <v>36.130935050391933</v>
      </c>
      <c r="AH272" s="4">
        <v>32.25</v>
      </c>
      <c r="AI272" s="4">
        <f>$AH272+'Rail Costs'!O273</f>
        <v>33.026187010078388</v>
      </c>
      <c r="AJ272" s="4">
        <v>38.4</v>
      </c>
      <c r="AM272" s="4">
        <f>$L272-(AE272*'Feedstock Conversions'!$B$24)-'Rail Costs'!Q272</f>
        <v>127.60788684484889</v>
      </c>
      <c r="AN272" s="4">
        <f>$L272-(AF272*'Feedstock Conversions'!$B$24)-'Rail Costs'!R272</f>
        <v>172.3157530682812</v>
      </c>
      <c r="AO272" s="4">
        <f>$L272-(AG272*'Feedstock Conversions'!$B$24)-'Rail Costs'!S272</f>
        <v>161.65687906305686</v>
      </c>
      <c r="AP272" s="4">
        <f>$L272-(AH272*'Feedstock Conversions'!$B$24)-'Rail Costs'!T272</f>
        <v>193.76465413795131</v>
      </c>
      <c r="AQ272" s="4">
        <f>$L272-(AI272*'Feedstock Conversions'!$B$24)-'Rail Costs'!U272</f>
        <v>187.42514639788112</v>
      </c>
      <c r="AR272" s="4">
        <f>$L272-(AJ272*'Feedstock Conversions'!$B$24)-'Rail Costs'!V272</f>
        <v>141.23758496554163</v>
      </c>
      <c r="AT272" s="4">
        <f>$T272-(AM272-'Feedstock Conversions'!$B$4)-'Rail Costs'!Q272</f>
        <v>391.1094894740001</v>
      </c>
      <c r="AU272" s="4">
        <f>$T272-(AN272-'Feedstock Conversions'!$B$4)-'Rail Costs'!R272</f>
        <v>346.90272575619491</v>
      </c>
      <c r="AV272" s="4">
        <f>$T272-(AO272-'Feedstock Conversions'!$B$4)-'Rail Costs'!S272</f>
        <v>357.76934389729229</v>
      </c>
      <c r="AW272" s="4">
        <f>$T272-(AP272-'Feedstock Conversions'!$B$4)-'Rail Costs'!T272</f>
        <v>325.16948947400004</v>
      </c>
      <c r="AX272" s="4">
        <f>$T272-(AQ272-'Feedstock Conversions'!$B$4)-'Rail Costs'!U272</f>
        <v>331.68946035865849</v>
      </c>
      <c r="AY272" s="4">
        <f>$T272-(AR272-'Feedstock Conversions'!$B$4)-'Rail Costs'!V272</f>
        <v>376.82948947400007</v>
      </c>
      <c r="BH272">
        <f t="shared" si="34"/>
        <v>10</v>
      </c>
      <c r="BI272">
        <f t="shared" si="35"/>
        <v>2024</v>
      </c>
      <c r="BJ272">
        <f t="shared" si="37"/>
        <v>3</v>
      </c>
    </row>
    <row r="273" spans="1:62" x14ac:dyDescent="0.2">
      <c r="A273" s="11">
        <v>45366</v>
      </c>
      <c r="B273" s="4">
        <v>32</v>
      </c>
      <c r="C273" s="18">
        <f>UCO!B273</f>
        <v>32</v>
      </c>
      <c r="E273" s="4">
        <f>UCO!C273*'Feedstock Conversions'!B$24</f>
        <v>268.8</v>
      </c>
      <c r="F273" s="4">
        <f>UCO!C273*'Feedstock Conversions'!B$4</f>
        <v>256.32</v>
      </c>
      <c r="H273" s="4">
        <f>'Fuel Values'!B273-UCO!I273-UCO!J273-UCO!K273</f>
        <v>222.9849896756225</v>
      </c>
      <c r="I273" s="18">
        <f>('LCFS Values'!$E$6-$AA$4)/1000000*'LCFS Values'!B273*'LCFS Values'!$G$2*100</f>
        <v>63.340010324377502</v>
      </c>
      <c r="J273" s="4">
        <f>'RIN Values'!C273</f>
        <v>78.675000000000011</v>
      </c>
      <c r="K273" s="4">
        <f>'Fixed Credits Value'!B273</f>
        <v>100</v>
      </c>
      <c r="L273" s="4">
        <f t="shared" si="36"/>
        <v>465</v>
      </c>
      <c r="M273" s="4">
        <f>L273/'Feedstock Conversions'!B$24</f>
        <v>55.357142857142854</v>
      </c>
      <c r="O273" s="4">
        <f>'Fuel Values'!C273*100</f>
        <v>268.18</v>
      </c>
      <c r="P273" s="18">
        <f>('LCFS Values'!$E$5-AB$4)/1000000*'LCFS Values'!B273*'LCFS Values'!$G$2*100</f>
        <v>60.438217691999995</v>
      </c>
      <c r="Q273" s="4">
        <f>'RIN Values'!D273</f>
        <v>89.165000000000006</v>
      </c>
      <c r="R273" s="4">
        <f>'Fixed Credits Value'!B273</f>
        <v>100</v>
      </c>
      <c r="S273" s="4">
        <f>'Fixed Credits Value'!C273</f>
        <v>16</v>
      </c>
      <c r="T273" s="4">
        <f t="shared" si="31"/>
        <v>533.78321769200011</v>
      </c>
      <c r="U273" s="4">
        <f>T273/'Feedstock Conversions'!B$4</f>
        <v>66.639602708114865</v>
      </c>
      <c r="W273" s="4">
        <f t="shared" si="32"/>
        <v>196.2</v>
      </c>
      <c r="X273" s="4">
        <f t="shared" si="33"/>
        <v>277.46321769200011</v>
      </c>
      <c r="AE273" s="4">
        <v>41.9</v>
      </c>
      <c r="AF273" s="4">
        <f>$AH273+'Rail Costs'!L274</f>
        <v>34.837290033594627</v>
      </c>
      <c r="AG273" s="4">
        <f>$AH273+'Rail Costs'!M274</f>
        <v>36.130935050391933</v>
      </c>
      <c r="AH273" s="4">
        <v>32.25</v>
      </c>
      <c r="AI273" s="4">
        <f>$AH273+'Rail Costs'!O274</f>
        <v>33.026187010078388</v>
      </c>
      <c r="AJ273" s="4">
        <v>38</v>
      </c>
      <c r="AM273" s="4">
        <f>$L273-(AE273*'Feedstock Conversions'!$B$24)-'Rail Costs'!Q273</f>
        <v>108.48788684484894</v>
      </c>
      <c r="AN273" s="4">
        <f>$L273-(AF273*'Feedstock Conversions'!$B$24)-'Rail Costs'!R273</f>
        <v>168.3157530682812</v>
      </c>
      <c r="AO273" s="4">
        <f>$L273-(AG273*'Feedstock Conversions'!$B$24)-'Rail Costs'!S273</f>
        <v>157.65687906305686</v>
      </c>
      <c r="AP273" s="4">
        <f>$L273-(AH273*'Feedstock Conversions'!$B$24)-'Rail Costs'!T273</f>
        <v>189.76465413795131</v>
      </c>
      <c r="AQ273" s="4">
        <f>$L273-(AI273*'Feedstock Conversions'!$B$24)-'Rail Costs'!U273</f>
        <v>183.42514639788112</v>
      </c>
      <c r="AR273" s="4">
        <f>$L273-(AJ273*'Feedstock Conversions'!$B$24)-'Rail Costs'!V273</f>
        <v>140.59758496554164</v>
      </c>
      <c r="AT273" s="4">
        <f>$T273-(AM273-'Feedstock Conversions'!$B$4)-'Rail Costs'!Q273</f>
        <v>428.75321769200008</v>
      </c>
      <c r="AU273" s="4">
        <f>$T273-(AN273-'Feedstock Conversions'!$B$4)-'Rail Costs'!R273</f>
        <v>369.426453974195</v>
      </c>
      <c r="AV273" s="4">
        <f>$T273-(AO273-'Feedstock Conversions'!$B$4)-'Rail Costs'!S273</f>
        <v>380.29307211529238</v>
      </c>
      <c r="AW273" s="4">
        <f>$T273-(AP273-'Feedstock Conversions'!$B$4)-'Rail Costs'!T273</f>
        <v>347.69321769200013</v>
      </c>
      <c r="AX273" s="4">
        <f>$T273-(AQ273-'Feedstock Conversions'!$B$4)-'Rail Costs'!U273</f>
        <v>354.21318857665858</v>
      </c>
      <c r="AY273" s="4">
        <f>$T273-(AR273-'Feedstock Conversions'!$B$4)-'Rail Costs'!V273</f>
        <v>395.99321769200014</v>
      </c>
      <c r="BH273">
        <f t="shared" si="34"/>
        <v>11</v>
      </c>
      <c r="BI273">
        <f t="shared" si="35"/>
        <v>2024</v>
      </c>
      <c r="BJ273">
        <f t="shared" si="37"/>
        <v>3</v>
      </c>
    </row>
    <row r="274" spans="1:62" x14ac:dyDescent="0.2">
      <c r="A274" s="11">
        <v>45373</v>
      </c>
      <c r="B274" s="4">
        <v>32</v>
      </c>
      <c r="C274" s="18">
        <f>UCO!B274</f>
        <v>32</v>
      </c>
      <c r="E274" s="4">
        <f>UCO!C274*'Feedstock Conversions'!B$24</f>
        <v>268.8</v>
      </c>
      <c r="F274" s="4">
        <f>UCO!C274*'Feedstock Conversions'!B$4</f>
        <v>256.32</v>
      </c>
      <c r="H274" s="4">
        <f>'Fuel Values'!B274-UCO!I274-UCO!J274-UCO!K274</f>
        <v>220.44312696828001</v>
      </c>
      <c r="I274" s="18">
        <f>('LCFS Values'!$E$6-$AA$4)/1000000*'LCFS Values'!B274*'LCFS Values'!$G$2*100</f>
        <v>60.481873031719992</v>
      </c>
      <c r="J274" s="4">
        <f>'RIN Values'!C274</f>
        <v>84.074999999999989</v>
      </c>
      <c r="K274" s="4">
        <f>'Fixed Credits Value'!B274</f>
        <v>100</v>
      </c>
      <c r="L274" s="4">
        <f t="shared" si="36"/>
        <v>465</v>
      </c>
      <c r="M274" s="4">
        <f>L274/'Feedstock Conversions'!B$24</f>
        <v>55.357142857142854</v>
      </c>
      <c r="O274" s="4">
        <f>'Fuel Values'!C274*100</f>
        <v>273.34000000000003</v>
      </c>
      <c r="P274" s="18">
        <f>('LCFS Values'!$E$5-AB$4)/1000000*'LCFS Values'!B274*'LCFS Values'!$G$2*100</f>
        <v>57.711020095999984</v>
      </c>
      <c r="Q274" s="4">
        <f>'RIN Values'!D274</f>
        <v>95.284999999999997</v>
      </c>
      <c r="R274" s="4">
        <f>'Fixed Credits Value'!B274</f>
        <v>100</v>
      </c>
      <c r="S274" s="4">
        <f>'Fixed Credits Value'!C274</f>
        <v>16</v>
      </c>
      <c r="T274" s="4">
        <f t="shared" si="31"/>
        <v>542.33602009600008</v>
      </c>
      <c r="U274" s="4">
        <f>T274/'Feedstock Conversions'!B$4</f>
        <v>67.707368301622978</v>
      </c>
      <c r="W274" s="4">
        <f t="shared" si="32"/>
        <v>196.2</v>
      </c>
      <c r="X274" s="4">
        <f t="shared" si="33"/>
        <v>286.01602009600009</v>
      </c>
      <c r="AE274" s="4">
        <v>42.7</v>
      </c>
      <c r="AF274" s="4">
        <f>$AH274+'Rail Costs'!L275</f>
        <v>34.837290033594627</v>
      </c>
      <c r="AG274" s="4">
        <f>$AH274+'Rail Costs'!M275</f>
        <v>36.130935050391933</v>
      </c>
      <c r="AH274" s="4">
        <v>32.25</v>
      </c>
      <c r="AI274" s="4">
        <f>$AH274+'Rail Costs'!O275</f>
        <v>33.026187010078388</v>
      </c>
      <c r="AJ274" s="4">
        <v>38</v>
      </c>
      <c r="AM274" s="4">
        <f>$L274-(AE274*'Feedstock Conversions'!$B$24)-'Rail Costs'!Q274</f>
        <v>101.76788684484886</v>
      </c>
      <c r="AN274" s="4">
        <f>$L274-(AF274*'Feedstock Conversions'!$B$24)-'Rail Costs'!R274</f>
        <v>168.3157530682812</v>
      </c>
      <c r="AO274" s="4">
        <f>$L274-(AG274*'Feedstock Conversions'!$B$24)-'Rail Costs'!S274</f>
        <v>157.65687906305686</v>
      </c>
      <c r="AP274" s="4">
        <f>$L274-(AH274*'Feedstock Conversions'!$B$24)-'Rail Costs'!T274</f>
        <v>189.76465413795131</v>
      </c>
      <c r="AQ274" s="4">
        <f>$L274-(AI274*'Feedstock Conversions'!$B$24)-'Rail Costs'!U274</f>
        <v>183.42514639788112</v>
      </c>
      <c r="AR274" s="4">
        <f>$L274-(AJ274*'Feedstock Conversions'!$B$24)-'Rail Costs'!V274</f>
        <v>140.59758496554164</v>
      </c>
      <c r="AT274" s="4">
        <f>$T274-(AM274-'Feedstock Conversions'!$B$4)-'Rail Costs'!Q274</f>
        <v>444.0260200960002</v>
      </c>
      <c r="AU274" s="4">
        <f>$T274-(AN274-'Feedstock Conversions'!$B$4)-'Rail Costs'!R274</f>
        <v>377.97925637819498</v>
      </c>
      <c r="AV274" s="4">
        <f>$T274-(AO274-'Feedstock Conversions'!$B$4)-'Rail Costs'!S274</f>
        <v>388.84587451929235</v>
      </c>
      <c r="AW274" s="4">
        <f>$T274-(AP274-'Feedstock Conversions'!$B$4)-'Rail Costs'!T274</f>
        <v>356.24602009600011</v>
      </c>
      <c r="AX274" s="4">
        <f>$T274-(AQ274-'Feedstock Conversions'!$B$4)-'Rail Costs'!U274</f>
        <v>362.76599098065856</v>
      </c>
      <c r="AY274" s="4">
        <f>$T274-(AR274-'Feedstock Conversions'!$B$4)-'Rail Costs'!V274</f>
        <v>404.54602009600012</v>
      </c>
      <c r="BH274">
        <f t="shared" si="34"/>
        <v>12</v>
      </c>
      <c r="BI274">
        <f t="shared" si="35"/>
        <v>2024</v>
      </c>
      <c r="BJ274">
        <f t="shared" si="37"/>
        <v>3</v>
      </c>
    </row>
    <row r="275" spans="1:62" x14ac:dyDescent="0.2">
      <c r="A275" s="11">
        <v>45380</v>
      </c>
      <c r="B275" s="4">
        <v>32</v>
      </c>
      <c r="C275" s="18">
        <f>UCO!B275</f>
        <v>32</v>
      </c>
      <c r="E275" s="4">
        <f>UCO!C275*'Feedstock Conversions'!B$24</f>
        <v>268.8</v>
      </c>
      <c r="F275" s="4">
        <f>UCO!C275*'Feedstock Conversions'!B$4</f>
        <v>256.32</v>
      </c>
      <c r="H275" s="4">
        <f>'Fuel Values'!B275-UCO!I275-UCO!J275-UCO!K275</f>
        <v>218.08683505955003</v>
      </c>
      <c r="I275" s="18">
        <f>('LCFS Values'!$E$6-$AA$4)/1000000*'LCFS Values'!B275*'LCFS Values'!$G$2*100</f>
        <v>60.850664940449995</v>
      </c>
      <c r="J275" s="4">
        <f>'RIN Values'!C275</f>
        <v>86.0625</v>
      </c>
      <c r="K275" s="4">
        <f>'Fixed Credits Value'!B275</f>
        <v>100</v>
      </c>
      <c r="L275" s="4">
        <f t="shared" si="36"/>
        <v>465</v>
      </c>
      <c r="M275" s="4">
        <f>L275/'Feedstock Conversions'!B$24</f>
        <v>55.357142857142854</v>
      </c>
      <c r="O275" s="4">
        <f>'Fuel Values'!C275*100</f>
        <v>264.87</v>
      </c>
      <c r="P275" s="18">
        <f>('LCFS Values'!$E$5-AB$4)/1000000*'LCFS Values'!B275*'LCFS Values'!$G$2*100</f>
        <v>58.062916559999991</v>
      </c>
      <c r="Q275" s="4">
        <f>'RIN Values'!D275</f>
        <v>97.537499999999994</v>
      </c>
      <c r="R275" s="4">
        <f>'Fixed Credits Value'!B275</f>
        <v>100</v>
      </c>
      <c r="S275" s="4">
        <f>'Fixed Credits Value'!C275</f>
        <v>16</v>
      </c>
      <c r="T275" s="4">
        <f t="shared" si="31"/>
        <v>536.47041655999999</v>
      </c>
      <c r="U275" s="4">
        <f>T275/'Feedstock Conversions'!B$4</f>
        <v>66.975083215980021</v>
      </c>
      <c r="W275" s="4">
        <f t="shared" si="32"/>
        <v>196.2</v>
      </c>
      <c r="X275" s="4">
        <f t="shared" si="33"/>
        <v>280.15041656</v>
      </c>
      <c r="AE275" s="4">
        <v>41.625</v>
      </c>
      <c r="AF275" s="4">
        <f>$AH275+'Rail Costs'!L276</f>
        <v>34.837290033594627</v>
      </c>
      <c r="AG275" s="4">
        <f>$AH275+'Rail Costs'!M276</f>
        <v>36.130935050391933</v>
      </c>
      <c r="AH275" s="4">
        <v>32.25</v>
      </c>
      <c r="AI275" s="4">
        <f>$AH275+'Rail Costs'!O276</f>
        <v>33.026187010078388</v>
      </c>
      <c r="AJ275" s="4">
        <v>38</v>
      </c>
      <c r="AM275" s="4">
        <f>$L275-(AE275*'Feedstock Conversions'!$B$24)-'Rail Costs'!Q275</f>
        <v>110.79788684484889</v>
      </c>
      <c r="AN275" s="4">
        <f>$L275-(AF275*'Feedstock Conversions'!$B$24)-'Rail Costs'!R275</f>
        <v>168.3157530682812</v>
      </c>
      <c r="AO275" s="4">
        <f>$L275-(AG275*'Feedstock Conversions'!$B$24)-'Rail Costs'!S275</f>
        <v>157.65687906305686</v>
      </c>
      <c r="AP275" s="4">
        <f>$L275-(AH275*'Feedstock Conversions'!$B$24)-'Rail Costs'!T275</f>
        <v>189.76465413795131</v>
      </c>
      <c r="AQ275" s="4">
        <f>$L275-(AI275*'Feedstock Conversions'!$B$24)-'Rail Costs'!U275</f>
        <v>183.42514639788112</v>
      </c>
      <c r="AR275" s="4">
        <f>$L275-(AJ275*'Feedstock Conversions'!$B$24)-'Rail Costs'!V275</f>
        <v>140.59758496554164</v>
      </c>
      <c r="AT275" s="4">
        <f>$T275-(AM275-'Feedstock Conversions'!$B$4)-'Rail Costs'!Q275</f>
        <v>429.13041656000001</v>
      </c>
      <c r="AU275" s="4">
        <f>$T275-(AN275-'Feedstock Conversions'!$B$4)-'Rail Costs'!R275</f>
        <v>372.11365284219488</v>
      </c>
      <c r="AV275" s="4">
        <f>$T275-(AO275-'Feedstock Conversions'!$B$4)-'Rail Costs'!S275</f>
        <v>382.98027098329226</v>
      </c>
      <c r="AW275" s="4">
        <f>$T275-(AP275-'Feedstock Conversions'!$B$4)-'Rail Costs'!T275</f>
        <v>350.38041656000001</v>
      </c>
      <c r="AX275" s="4">
        <f>$T275-(AQ275-'Feedstock Conversions'!$B$4)-'Rail Costs'!U275</f>
        <v>356.90038744465846</v>
      </c>
      <c r="AY275" s="4">
        <f>$T275-(AR275-'Feedstock Conversions'!$B$4)-'Rail Costs'!V275</f>
        <v>398.68041656000003</v>
      </c>
      <c r="BH275">
        <f t="shared" si="34"/>
        <v>13</v>
      </c>
      <c r="BI275">
        <f t="shared" si="35"/>
        <v>2024</v>
      </c>
      <c r="BJ275">
        <f t="shared" si="37"/>
        <v>3</v>
      </c>
    </row>
    <row r="276" spans="1:62" x14ac:dyDescent="0.2">
      <c r="A276" s="11">
        <v>45387</v>
      </c>
      <c r="B276" s="4">
        <v>32</v>
      </c>
      <c r="C276" s="18">
        <f>UCO!B276</f>
        <v>32</v>
      </c>
      <c r="E276" s="4">
        <f>UCO!C276*'Feedstock Conversions'!B$24</f>
        <v>268.8</v>
      </c>
      <c r="F276" s="4">
        <f>UCO!C276*'Feedstock Conversions'!B$4</f>
        <v>256.32</v>
      </c>
      <c r="H276" s="4">
        <f>'Fuel Values'!B276-UCO!I276-UCO!J276-UCO!K276</f>
        <v>229.23532494546248</v>
      </c>
      <c r="I276" s="18">
        <f>('LCFS Values'!$E$6-$AA$4)/1000000*'LCFS Values'!B276*'LCFS Values'!$G$2*100</f>
        <v>60.389675054537491</v>
      </c>
      <c r="J276" s="4">
        <f>'RIN Values'!C276</f>
        <v>81.375</v>
      </c>
      <c r="K276" s="4">
        <f>'Fixed Credits Value'!B276</f>
        <v>100</v>
      </c>
      <c r="L276" s="4">
        <f t="shared" si="36"/>
        <v>471</v>
      </c>
      <c r="M276" s="4">
        <f>L276/'Feedstock Conversions'!B$24</f>
        <v>56.071428571428569</v>
      </c>
      <c r="O276" s="4">
        <f>'Fuel Values'!C276*100</f>
        <v>273.70999999999998</v>
      </c>
      <c r="P276" s="18">
        <f>('LCFS Values'!$E$5-AB$4)/1000000*'LCFS Values'!B276*'LCFS Values'!$G$2*100</f>
        <v>57.623045979999986</v>
      </c>
      <c r="Q276" s="4">
        <f>'RIN Values'!D276</f>
        <v>92.224999999999994</v>
      </c>
      <c r="R276" s="4">
        <f>'Fixed Credits Value'!B276</f>
        <v>100</v>
      </c>
      <c r="S276" s="4">
        <f>'Fixed Credits Value'!C276</f>
        <v>16</v>
      </c>
      <c r="T276" s="4">
        <f t="shared" si="31"/>
        <v>539.55804597999997</v>
      </c>
      <c r="U276" s="4">
        <f>T276/'Feedstock Conversions'!B$4</f>
        <v>67.360555053682901</v>
      </c>
      <c r="W276" s="4">
        <f t="shared" si="32"/>
        <v>202.2</v>
      </c>
      <c r="X276" s="4">
        <f t="shared" si="33"/>
        <v>283.23804597999998</v>
      </c>
      <c r="AE276" s="4">
        <v>41.25</v>
      </c>
      <c r="AF276" s="4">
        <f>$AH276+'Rail Costs'!L277</f>
        <v>34.86181410974244</v>
      </c>
      <c r="AG276" s="4">
        <f>$AH276+'Rail Costs'!M277</f>
        <v>36.16772116461366</v>
      </c>
      <c r="AH276" s="4">
        <v>32.25</v>
      </c>
      <c r="AI276" s="4">
        <f>$AH276+'Rail Costs'!O277</f>
        <v>33.033544232922729</v>
      </c>
      <c r="AJ276" s="4">
        <v>38</v>
      </c>
      <c r="AM276" s="4">
        <f>$L276-(AE276*'Feedstock Conversions'!$B$24)-'Rail Costs'!Q276</f>
        <v>119.94788684484892</v>
      </c>
      <c r="AN276" s="4">
        <f>$L276-(AF276*'Feedstock Conversions'!$B$24)-'Rail Costs'!R276</f>
        <v>174.10975082863956</v>
      </c>
      <c r="AO276" s="4">
        <f>$L276-(AG276*'Feedstock Conversions'!$B$24)-'Rail Costs'!S276</f>
        <v>163.34787570359441</v>
      </c>
      <c r="AP276" s="4">
        <f>$L276-(AH276*'Feedstock Conversions'!$B$24)-'Rail Costs'!T276</f>
        <v>195.76465413795131</v>
      </c>
      <c r="AQ276" s="4">
        <f>$L276-(AI276*'Feedstock Conversions'!$B$24)-'Rail Costs'!U276</f>
        <v>189.36334572598867</v>
      </c>
      <c r="AR276" s="4">
        <f>$L276-(AJ276*'Feedstock Conversions'!$B$24)-'Rail Costs'!V276</f>
        <v>146.59758496554164</v>
      </c>
      <c r="AT276" s="4">
        <f>$T276-(AM276-'Feedstock Conversions'!$B$4)-'Rail Costs'!Q276</f>
        <v>423.06804598000002</v>
      </c>
      <c r="AU276" s="4">
        <f>$T276-(AN276-'Feedstock Conversions'!$B$4)-'Rail Costs'!R276</f>
        <v>369.4072845018365</v>
      </c>
      <c r="AV276" s="4">
        <f>$T276-(AO276-'Feedstock Conversions'!$B$4)-'Rail Costs'!S276</f>
        <v>380.37690376275469</v>
      </c>
      <c r="AW276" s="4">
        <f>$T276-(AP276-'Feedstock Conversions'!$B$4)-'Rail Costs'!T276</f>
        <v>347.46804598</v>
      </c>
      <c r="AX276" s="4">
        <f>$T276-(AQ276-'Feedstock Conversions'!$B$4)-'Rail Costs'!U276</f>
        <v>354.0498175365509</v>
      </c>
      <c r="AY276" s="4">
        <f>$T276-(AR276-'Feedstock Conversions'!$B$4)-'Rail Costs'!V276</f>
        <v>395.76804598000001</v>
      </c>
      <c r="BH276">
        <f t="shared" si="34"/>
        <v>14</v>
      </c>
      <c r="BI276">
        <f t="shared" si="35"/>
        <v>2024</v>
      </c>
      <c r="BJ276">
        <f t="shared" si="37"/>
        <v>4</v>
      </c>
    </row>
    <row r="277" spans="1:62" x14ac:dyDescent="0.2">
      <c r="A277" s="11">
        <v>45394</v>
      </c>
      <c r="B277" s="4">
        <v>32</v>
      </c>
      <c r="C277" s="18">
        <f>UCO!B277</f>
        <v>32</v>
      </c>
      <c r="E277" s="4">
        <f>UCO!C277*'Feedstock Conversions'!B$24</f>
        <v>268.8</v>
      </c>
      <c r="F277" s="4">
        <f>UCO!C277*'Feedstock Conversions'!B$4</f>
        <v>256.32</v>
      </c>
      <c r="H277" s="4">
        <f>'Fuel Values'!B277-UCO!I277-UCO!J277-UCO!K277</f>
        <v>245.20428448911252</v>
      </c>
      <c r="I277" s="18">
        <f>('LCFS Values'!$E$6-$AA$4)/1000000*'LCFS Values'!B277*'LCFS Values'!$G$2*100</f>
        <v>58.545715510887497</v>
      </c>
      <c r="J277" s="4">
        <f>'RIN Values'!C277</f>
        <v>75.75</v>
      </c>
      <c r="K277" s="4">
        <f>'Fixed Credits Value'!B277</f>
        <v>100</v>
      </c>
      <c r="L277" s="4">
        <f t="shared" si="36"/>
        <v>479.5</v>
      </c>
      <c r="M277" s="4">
        <f>L277/'Feedstock Conversions'!B$24</f>
        <v>57.083333333333329</v>
      </c>
      <c r="O277" s="4">
        <f>'Fuel Values'!C277*100</f>
        <v>272.35999999999996</v>
      </c>
      <c r="P277" s="18">
        <f>('LCFS Values'!$E$5-AB$4)/1000000*'LCFS Values'!B277*'LCFS Values'!$G$2*100</f>
        <v>55.86356365999999</v>
      </c>
      <c r="Q277" s="4">
        <f>'RIN Values'!D277</f>
        <v>85.85</v>
      </c>
      <c r="R277" s="4">
        <f>'Fixed Credits Value'!B277</f>
        <v>100</v>
      </c>
      <c r="S277" s="4">
        <f>'Fixed Credits Value'!C277</f>
        <v>16</v>
      </c>
      <c r="T277" s="4">
        <f t="shared" si="31"/>
        <v>530.07356365999999</v>
      </c>
      <c r="U277" s="4">
        <f>T277/'Feedstock Conversions'!B$4</f>
        <v>66.176474863920106</v>
      </c>
      <c r="W277" s="4">
        <f t="shared" si="32"/>
        <v>210.7</v>
      </c>
      <c r="X277" s="4">
        <f t="shared" si="33"/>
        <v>273.75356366</v>
      </c>
      <c r="AE277" s="4">
        <v>40.299999999999997</v>
      </c>
      <c r="AF277" s="4">
        <f>$AH277+'Rail Costs'!L278</f>
        <v>34.86181410974244</v>
      </c>
      <c r="AG277" s="4">
        <f>$AH277+'Rail Costs'!M278</f>
        <v>36.16772116461366</v>
      </c>
      <c r="AH277">
        <v>32.25</v>
      </c>
      <c r="AI277" s="4">
        <f>$AH277+'Rail Costs'!O278</f>
        <v>33.033544232922729</v>
      </c>
      <c r="AJ277" s="4">
        <v>38.299999999999997</v>
      </c>
      <c r="AM277" s="4">
        <f>$L277-(AE277*'Feedstock Conversions'!$B$24)-'Rail Costs'!Q277</f>
        <v>136.42788684484896</v>
      </c>
      <c r="AN277" s="4">
        <f>$L277-(AF277*'Feedstock Conversions'!$B$24)-'Rail Costs'!R277</f>
        <v>182.60975082863956</v>
      </c>
      <c r="AO277" s="4">
        <f>$L277-(AG277*'Feedstock Conversions'!$B$24)-'Rail Costs'!S277</f>
        <v>171.84787570359441</v>
      </c>
      <c r="AP277" s="4">
        <f>$L277-(AH277*'Feedstock Conversions'!$B$24)-'Rail Costs'!T277</f>
        <v>204.26465413795131</v>
      </c>
      <c r="AQ277" s="4">
        <f>$L277-(AI277*'Feedstock Conversions'!$B$24)-'Rail Costs'!U277</f>
        <v>197.86334572598867</v>
      </c>
      <c r="AR277" s="4">
        <f>$L277-(AJ277*'Feedstock Conversions'!$B$24)-'Rail Costs'!V277</f>
        <v>152.57758496554166</v>
      </c>
      <c r="AT277" s="4">
        <f>$T277-(AM277-'Feedstock Conversions'!$B$4)-'Rail Costs'!Q277</f>
        <v>397.10356365999996</v>
      </c>
      <c r="AU277" s="4">
        <f>$T277-(AN277-'Feedstock Conversions'!$B$4)-'Rail Costs'!R277</f>
        <v>351.42280218183652</v>
      </c>
      <c r="AV277" s="4">
        <f>$T277-(AO277-'Feedstock Conversions'!$B$4)-'Rail Costs'!S277</f>
        <v>362.39242144275471</v>
      </c>
      <c r="AW277" s="4">
        <f>$T277-(AP277-'Feedstock Conversions'!$B$4)-'Rail Costs'!T277</f>
        <v>329.48356366000002</v>
      </c>
      <c r="AX277" s="4">
        <f>$T277-(AQ277-'Feedstock Conversions'!$B$4)-'Rail Costs'!U277</f>
        <v>336.06533521655092</v>
      </c>
      <c r="AY277" s="4">
        <f>$T277-(AR277-'Feedstock Conversions'!$B$4)-'Rail Costs'!V277</f>
        <v>380.30356366000001</v>
      </c>
      <c r="BH277">
        <f t="shared" si="34"/>
        <v>15</v>
      </c>
      <c r="BI277">
        <f t="shared" si="35"/>
        <v>2024</v>
      </c>
      <c r="BJ277">
        <f t="shared" si="37"/>
        <v>4</v>
      </c>
    </row>
    <row r="278" spans="1:62" x14ac:dyDescent="0.2">
      <c r="A278" s="11">
        <v>45401</v>
      </c>
      <c r="B278" s="4">
        <v>32.299999999999997</v>
      </c>
      <c r="C278" s="18">
        <f>UCO!B278</f>
        <v>32.299999999999997</v>
      </c>
      <c r="E278" s="4">
        <f>UCO!C278*'Feedstock Conversions'!B$24</f>
        <v>271.32</v>
      </c>
      <c r="F278" s="4">
        <f>UCO!C278*'Feedstock Conversions'!B$4</f>
        <v>258.72299999999996</v>
      </c>
      <c r="H278" s="4">
        <f>'Fuel Values'!B278-UCO!I278-UCO!J278-UCO!K278</f>
        <v>245.93901571331753</v>
      </c>
      <c r="I278" s="18">
        <f>('LCFS Values'!$E$6-$AA$4)/1000000*'LCFS Values'!B278*'LCFS Values'!$G$2*100</f>
        <v>55.410984286682499</v>
      </c>
      <c r="J278" s="4">
        <f>'RIN Values'!C278</f>
        <v>67.650000000000006</v>
      </c>
      <c r="K278" s="4">
        <f>'Fixed Credits Value'!B278</f>
        <v>100</v>
      </c>
      <c r="L278" s="4">
        <f t="shared" si="36"/>
        <v>469</v>
      </c>
      <c r="M278" s="4">
        <f>L278/'Feedstock Conversions'!B$24</f>
        <v>55.833333333333329</v>
      </c>
      <c r="O278" s="4">
        <f>'Fuel Values'!C278*100</f>
        <v>263.11</v>
      </c>
      <c r="P278" s="18">
        <f>('LCFS Values'!$E$5-AB$4)/1000000*'LCFS Values'!B278*'LCFS Values'!$G$2*100</f>
        <v>52.872443715999992</v>
      </c>
      <c r="Q278" s="4">
        <f>'RIN Values'!D278</f>
        <v>76.67</v>
      </c>
      <c r="R278" s="4">
        <f>'Fixed Credits Value'!B278</f>
        <v>100</v>
      </c>
      <c r="S278" s="4">
        <f>'Fixed Credits Value'!C278</f>
        <v>16</v>
      </c>
      <c r="T278" s="4">
        <f t="shared" si="31"/>
        <v>508.65244371599999</v>
      </c>
      <c r="U278" s="4">
        <f>T278/'Feedstock Conversions'!B$4</f>
        <v>63.502177742322097</v>
      </c>
      <c r="W278" s="4">
        <f t="shared" si="32"/>
        <v>197.68</v>
      </c>
      <c r="X278" s="4">
        <f t="shared" si="33"/>
        <v>249.92944371600004</v>
      </c>
      <c r="AE278" s="4">
        <v>40</v>
      </c>
      <c r="AF278" s="4">
        <f>$AH278+'Rail Costs'!L279</f>
        <v>38.261814109742438</v>
      </c>
      <c r="AG278" s="4">
        <f>$AH278+'Rail Costs'!M279</f>
        <v>39.567721164613658</v>
      </c>
      <c r="AH278">
        <v>35.65</v>
      </c>
      <c r="AI278" s="4">
        <f>$AH278+'Rail Costs'!O279</f>
        <v>36.433544232922728</v>
      </c>
      <c r="AJ278" s="4">
        <v>39.5</v>
      </c>
      <c r="AM278" s="4">
        <f>$L278-(AE278*'Feedstock Conversions'!$B$24)-'Rail Costs'!Q278</f>
        <v>128.44788684484894</v>
      </c>
      <c r="AN278" s="4">
        <f>$L278-(AF278*'Feedstock Conversions'!$B$24)-'Rail Costs'!R278</f>
        <v>143.54975082863962</v>
      </c>
      <c r="AO278" s="4">
        <f>$L278-(AG278*'Feedstock Conversions'!$B$24)-'Rail Costs'!S278</f>
        <v>132.78787570359441</v>
      </c>
      <c r="AP278" s="4">
        <f>$L278-(AH278*'Feedstock Conversions'!$B$24)-'Rail Costs'!T278</f>
        <v>165.20465413795137</v>
      </c>
      <c r="AQ278" s="4">
        <f>$L278-(AI278*'Feedstock Conversions'!$B$24)-'Rail Costs'!U278</f>
        <v>158.80334572598866</v>
      </c>
      <c r="AR278" s="4">
        <f>$L278-(AJ278*'Feedstock Conversions'!$B$24)-'Rail Costs'!V278</f>
        <v>131.99758496554162</v>
      </c>
      <c r="AT278" s="4">
        <f>$T278-(AM278-'Feedstock Conversions'!$B$4)-'Rail Costs'!Q278</f>
        <v>383.66244371599998</v>
      </c>
      <c r="AU278" s="4">
        <f>$T278-(AN278-'Feedstock Conversions'!$B$4)-'Rail Costs'!R278</f>
        <v>369.06168223783646</v>
      </c>
      <c r="AV278" s="4">
        <f>$T278-(AO278-'Feedstock Conversions'!$B$4)-'Rail Costs'!S278</f>
        <v>380.03130149875471</v>
      </c>
      <c r="AW278" s="4">
        <f>$T278-(AP278-'Feedstock Conversions'!$B$4)-'Rail Costs'!T278</f>
        <v>347.12244371599996</v>
      </c>
      <c r="AX278" s="4">
        <f>$T278-(AQ278-'Feedstock Conversions'!$B$4)-'Rail Costs'!U278</f>
        <v>353.70421527255093</v>
      </c>
      <c r="AY278" s="4">
        <f>$T278-(AR278-'Feedstock Conversions'!$B$4)-'Rail Costs'!V278</f>
        <v>379.46244371600005</v>
      </c>
      <c r="BH278">
        <f t="shared" si="34"/>
        <v>16</v>
      </c>
      <c r="BI278">
        <f t="shared" si="35"/>
        <v>2024</v>
      </c>
      <c r="BJ278">
        <f t="shared" si="37"/>
        <v>4</v>
      </c>
    </row>
    <row r="279" spans="1:62" x14ac:dyDescent="0.2">
      <c r="A279" s="11">
        <v>45408</v>
      </c>
      <c r="B279" s="4">
        <v>32.5</v>
      </c>
      <c r="C279" s="18">
        <f>UCO!B279</f>
        <v>32.5</v>
      </c>
      <c r="E279" s="4">
        <f>UCO!C279*'Feedstock Conversions'!B$24</f>
        <v>273</v>
      </c>
      <c r="F279" s="4">
        <f>UCO!C279*'Feedstock Conversions'!B$4</f>
        <v>260.32499999999999</v>
      </c>
      <c r="H279" s="4">
        <f>'Fuel Values'!B279-UCO!I279-UCO!J279-UCO!K279</f>
        <v>229.865609644865</v>
      </c>
      <c r="I279" s="18">
        <f>('LCFS Values'!$E$6-$AA$4)/1000000*'LCFS Values'!B279*'LCFS Values'!$G$2*100</f>
        <v>55.134390355134997</v>
      </c>
      <c r="J279" s="4">
        <f>'RIN Values'!C279</f>
        <v>69</v>
      </c>
      <c r="K279" s="4">
        <f>'Fixed Credits Value'!B279</f>
        <v>100</v>
      </c>
      <c r="L279" s="4">
        <f t="shared" si="36"/>
        <v>454</v>
      </c>
      <c r="M279" s="4">
        <f>L279/'Feedstock Conversions'!B$24</f>
        <v>54.047619047619044</v>
      </c>
      <c r="O279" s="4">
        <f>'Fuel Values'!C279*100</f>
        <v>250.76</v>
      </c>
      <c r="P279" s="18">
        <f>('LCFS Values'!$E$5-AB$4)/1000000*'LCFS Values'!B279*'LCFS Values'!$G$2*100</f>
        <v>52.608521367999991</v>
      </c>
      <c r="Q279" s="4">
        <f>'RIN Values'!D279</f>
        <v>78.2</v>
      </c>
      <c r="R279" s="4">
        <f>'Fixed Credits Value'!B279</f>
        <v>100</v>
      </c>
      <c r="S279" s="4">
        <f>'Fixed Credits Value'!C279</f>
        <v>16</v>
      </c>
      <c r="T279" s="4">
        <f t="shared" si="31"/>
        <v>497.56852136800001</v>
      </c>
      <c r="U279" s="4">
        <f>T279/'Feedstock Conversions'!B$4</f>
        <v>62.118417149563051</v>
      </c>
      <c r="W279" s="4">
        <f t="shared" si="32"/>
        <v>181</v>
      </c>
      <c r="X279" s="4">
        <f t="shared" si="33"/>
        <v>237.24352136800002</v>
      </c>
      <c r="AE279" s="4">
        <v>39.5</v>
      </c>
      <c r="AF279" s="4">
        <f>$AH279+'Rail Costs'!L280</f>
        <v>38.61181410974244</v>
      </c>
      <c r="AG279" s="4">
        <f>$AH279+'Rail Costs'!M280</f>
        <v>39.91772116461366</v>
      </c>
      <c r="AH279">
        <v>36</v>
      </c>
      <c r="AI279" s="4">
        <f>$AH279+'Rail Costs'!O280</f>
        <v>36.783544232922729</v>
      </c>
      <c r="AJ279" s="4">
        <v>39.5</v>
      </c>
      <c r="AM279" s="4">
        <f>$L279-(AE279*'Feedstock Conversions'!$B$24)-'Rail Costs'!Q279</f>
        <v>117.64788684484891</v>
      </c>
      <c r="AN279" s="4">
        <f>$L279-(AF279*'Feedstock Conversions'!$B$24)-'Rail Costs'!R279</f>
        <v>125.60975082863958</v>
      </c>
      <c r="AO279" s="4">
        <f>$L279-(AG279*'Feedstock Conversions'!$B$24)-'Rail Costs'!S279</f>
        <v>114.8478757035944</v>
      </c>
      <c r="AP279" s="4">
        <f>$L279-(AH279*'Feedstock Conversions'!$B$24)-'Rail Costs'!T279</f>
        <v>147.26465413795131</v>
      </c>
      <c r="AQ279" s="4">
        <f>$L279-(AI279*'Feedstock Conversions'!$B$24)-'Rail Costs'!U279</f>
        <v>140.86334572598867</v>
      </c>
      <c r="AR279" s="4">
        <f>$L279-(AJ279*'Feedstock Conversions'!$B$24)-'Rail Costs'!V279</f>
        <v>116.99758496554162</v>
      </c>
      <c r="AT279" s="4">
        <f>$T279-(AM279-'Feedstock Conversions'!$B$4)-'Rail Costs'!Q279</f>
        <v>383.37852136800001</v>
      </c>
      <c r="AU279" s="4">
        <f>$T279-(AN279-'Feedstock Conversions'!$B$4)-'Rail Costs'!R279</f>
        <v>375.91775988983653</v>
      </c>
      <c r="AV279" s="4">
        <f>$T279-(AO279-'Feedstock Conversions'!$B$4)-'Rail Costs'!S279</f>
        <v>386.88737915075478</v>
      </c>
      <c r="AW279" s="4">
        <f>$T279-(AP279-'Feedstock Conversions'!$B$4)-'Rail Costs'!T279</f>
        <v>353.97852136800003</v>
      </c>
      <c r="AX279" s="4">
        <f>$T279-(AQ279-'Feedstock Conversions'!$B$4)-'Rail Costs'!U279</f>
        <v>360.56029292455094</v>
      </c>
      <c r="AY279" s="4">
        <f>$T279-(AR279-'Feedstock Conversions'!$B$4)-'Rail Costs'!V279</f>
        <v>383.37852136800007</v>
      </c>
      <c r="BH279">
        <f t="shared" si="34"/>
        <v>17</v>
      </c>
      <c r="BI279">
        <f t="shared" si="35"/>
        <v>2024</v>
      </c>
      <c r="BJ279">
        <f t="shared" si="37"/>
        <v>4</v>
      </c>
    </row>
    <row r="280" spans="1:62" x14ac:dyDescent="0.2">
      <c r="A280" s="11">
        <v>45415</v>
      </c>
      <c r="B280" s="4">
        <v>31.8</v>
      </c>
      <c r="C280" s="18">
        <f>UCO!B280</f>
        <v>31.8</v>
      </c>
      <c r="E280" s="4">
        <f>UCO!C280*'Feedstock Conversions'!B$24</f>
        <v>267.12</v>
      </c>
      <c r="F280" s="4">
        <f>UCO!C280*'Feedstock Conversions'!B$4</f>
        <v>254.71799999999999</v>
      </c>
      <c r="H280" s="4">
        <f>'Fuel Values'!B280-UCO!I280-UCO!J280-UCO!K280</f>
        <v>223.80956918851496</v>
      </c>
      <c r="I280" s="18">
        <f>('LCFS Values'!$E$6-$AA$4)/1000000*'LCFS Values'!B280*'LCFS Values'!$G$2*100</f>
        <v>53.290430811484988</v>
      </c>
      <c r="J280" s="4">
        <f>'RIN Values'!C280</f>
        <v>65.400000000000006</v>
      </c>
      <c r="K280" s="4">
        <f>'Fixed Credits Value'!B280</f>
        <v>100</v>
      </c>
      <c r="L280" s="4">
        <f t="shared" si="36"/>
        <v>442.49999999999994</v>
      </c>
      <c r="M280" s="4">
        <f>L280/'Feedstock Conversions'!B$24</f>
        <v>52.678571428571416</v>
      </c>
      <c r="O280" s="4">
        <f>'Fuel Values'!C280*100</f>
        <v>245.00000000000003</v>
      </c>
      <c r="P280" s="18">
        <f>('LCFS Values'!$E$5-AB$4)/1000000*'LCFS Values'!B280*'LCFS Values'!$G$2*100</f>
        <v>50.849039047999987</v>
      </c>
      <c r="Q280" s="4">
        <f>'RIN Values'!D280</f>
        <v>74.12</v>
      </c>
      <c r="R280" s="4">
        <f>'Fixed Credits Value'!B280</f>
        <v>100</v>
      </c>
      <c r="S280" s="4">
        <f>'Fixed Credits Value'!C280</f>
        <v>16</v>
      </c>
      <c r="T280" s="4">
        <f t="shared" si="31"/>
        <v>485.96903904800001</v>
      </c>
      <c r="U280" s="4">
        <f>T280/'Feedstock Conversions'!B$4</f>
        <v>60.670292015980031</v>
      </c>
      <c r="W280" s="4">
        <f t="shared" si="32"/>
        <v>175.37999999999994</v>
      </c>
      <c r="X280" s="4">
        <f t="shared" si="33"/>
        <v>231.25103904800002</v>
      </c>
      <c r="AE280" s="4">
        <v>39.5</v>
      </c>
      <c r="AF280" s="4">
        <f>$AH280+'Rail Costs'!L281</f>
        <v>38.61181410974244</v>
      </c>
      <c r="AG280" s="4">
        <f>$AH280+'Rail Costs'!M281</f>
        <v>39.91772116461366</v>
      </c>
      <c r="AH280">
        <v>36</v>
      </c>
      <c r="AI280" s="4">
        <f>$AH280+'Rail Costs'!O281</f>
        <v>36.783544232922729</v>
      </c>
      <c r="AJ280" s="4">
        <v>39</v>
      </c>
      <c r="AM280" s="4">
        <f>$L280-(AE280*'Feedstock Conversions'!$B$24)-'Rail Costs'!Q280</f>
        <v>106.14788684484886</v>
      </c>
      <c r="AN280" s="4">
        <f>$L280-(AF280*'Feedstock Conversions'!$B$24)-'Rail Costs'!R280</f>
        <v>114.10975082863952</v>
      </c>
      <c r="AO280" s="4">
        <f>$L280-(AG280*'Feedstock Conversions'!$B$24)-'Rail Costs'!S280</f>
        <v>103.34787570359434</v>
      </c>
      <c r="AP280" s="4">
        <f>$L280-(AH280*'Feedstock Conversions'!$B$24)-'Rail Costs'!T280</f>
        <v>135.76465413795125</v>
      </c>
      <c r="AQ280" s="4">
        <f>$L280-(AI280*'Feedstock Conversions'!$B$24)-'Rail Costs'!U280</f>
        <v>129.36334572598861</v>
      </c>
      <c r="AR280" s="4">
        <f>$L280-(AJ280*'Feedstock Conversions'!$B$24)-'Rail Costs'!V280</f>
        <v>109.69758496554155</v>
      </c>
      <c r="AT280" s="4">
        <f>$T280-(AM280-'Feedstock Conversions'!$B$4)-'Rail Costs'!Q280</f>
        <v>383.27903904800013</v>
      </c>
      <c r="AU280" s="4">
        <f>$T280-(AN280-'Feedstock Conversions'!$B$4)-'Rail Costs'!R280</f>
        <v>375.8182775698366</v>
      </c>
      <c r="AV280" s="4">
        <f>$T280-(AO280-'Feedstock Conversions'!$B$4)-'Rail Costs'!S280</f>
        <v>386.78789683075479</v>
      </c>
      <c r="AW280" s="4">
        <f>$T280-(AP280-'Feedstock Conversions'!$B$4)-'Rail Costs'!T280</f>
        <v>353.8790390480001</v>
      </c>
      <c r="AX280" s="4">
        <f>$T280-(AQ280-'Feedstock Conversions'!$B$4)-'Rail Costs'!U280</f>
        <v>360.460810604551</v>
      </c>
      <c r="AY280" s="4">
        <f>$T280-(AR280-'Feedstock Conversions'!$B$4)-'Rail Costs'!V280</f>
        <v>379.07903904800014</v>
      </c>
      <c r="BH280">
        <f t="shared" si="34"/>
        <v>18</v>
      </c>
      <c r="BI280">
        <f t="shared" si="35"/>
        <v>2024</v>
      </c>
      <c r="BJ280">
        <f t="shared" si="37"/>
        <v>5</v>
      </c>
    </row>
    <row r="281" spans="1:62" x14ac:dyDescent="0.2">
      <c r="A281" s="11">
        <v>45422</v>
      </c>
      <c r="B281" s="4">
        <v>32.6</v>
      </c>
      <c r="C281" s="18">
        <f>UCO!B281</f>
        <v>32.6</v>
      </c>
      <c r="E281" s="4">
        <f>UCO!C281*'Feedstock Conversions'!B$24</f>
        <v>273.84000000000003</v>
      </c>
      <c r="F281" s="4">
        <f>UCO!C281*'Feedstock Conversions'!B$4</f>
        <v>261.12599999999998</v>
      </c>
      <c r="H281" s="4">
        <f>'Fuel Values'!B281-UCO!I281-UCO!J281-UCO!K281</f>
        <v>224.15084377383005</v>
      </c>
      <c r="I281" s="18">
        <f>('LCFS Values'!$E$6-$AA$4)/1000000*'LCFS Values'!B281*'LCFS Values'!$G$2*100</f>
        <v>47.574156226169997</v>
      </c>
      <c r="J281" s="4">
        <f>'RIN Values'!C281</f>
        <v>67.275000000000006</v>
      </c>
      <c r="K281" s="4">
        <f>'Fixed Credits Value'!B281</f>
        <v>100</v>
      </c>
      <c r="L281" s="4">
        <f t="shared" si="36"/>
        <v>439.00000000000006</v>
      </c>
      <c r="M281" s="4">
        <f>L281/'Feedstock Conversions'!B$24</f>
        <v>52.261904761904766</v>
      </c>
      <c r="O281" s="4">
        <f>'Fuel Values'!C281*100</f>
        <v>245.29999999999998</v>
      </c>
      <c r="P281" s="18">
        <f>('LCFS Values'!$E$5-AB$4)/1000000*'LCFS Values'!B281*'LCFS Values'!$G$2*100</f>
        <v>45.394643855999995</v>
      </c>
      <c r="Q281" s="4">
        <f>'RIN Values'!D281</f>
        <v>76.245000000000005</v>
      </c>
      <c r="R281" s="4">
        <f>'Fixed Credits Value'!B281</f>
        <v>100</v>
      </c>
      <c r="S281" s="4">
        <f>'Fixed Credits Value'!C281</f>
        <v>16</v>
      </c>
      <c r="T281" s="4">
        <f t="shared" si="31"/>
        <v>482.93964385599998</v>
      </c>
      <c r="U281" s="4">
        <f>T281/'Feedstock Conversions'!B$4</f>
        <v>60.292090369038704</v>
      </c>
      <c r="W281" s="4">
        <f t="shared" si="32"/>
        <v>165.16000000000003</v>
      </c>
      <c r="X281" s="4">
        <f t="shared" si="33"/>
        <v>221.813643856</v>
      </c>
      <c r="AE281" s="4">
        <v>40.799999999999997</v>
      </c>
      <c r="AF281" s="4">
        <f>$AH281+'Rail Costs'!L282</f>
        <v>38.61181410974244</v>
      </c>
      <c r="AG281" s="4">
        <f>$AH281+'Rail Costs'!M282</f>
        <v>39.91772116461366</v>
      </c>
      <c r="AH281" s="4">
        <v>36</v>
      </c>
      <c r="AI281" s="4">
        <f>$AH281+'Rail Costs'!O282</f>
        <v>36.783544232922729</v>
      </c>
      <c r="AJ281" s="4">
        <v>39</v>
      </c>
      <c r="AM281" s="4">
        <f>$L281-(AE281*'Feedstock Conversions'!$B$24)-'Rail Costs'!Q281</f>
        <v>91.72788684484901</v>
      </c>
      <c r="AN281" s="4">
        <f>$L281-(AF281*'Feedstock Conversions'!$B$24)-'Rail Costs'!R281</f>
        <v>110.60975082863963</v>
      </c>
      <c r="AO281" s="4">
        <f>$L281-(AG281*'Feedstock Conversions'!$B$24)-'Rail Costs'!S281</f>
        <v>99.847875703594454</v>
      </c>
      <c r="AP281" s="4">
        <f>$L281-(AH281*'Feedstock Conversions'!$B$24)-'Rail Costs'!T281</f>
        <v>132.26465413795137</v>
      </c>
      <c r="AQ281" s="4">
        <f>$L281-(AI281*'Feedstock Conversions'!$B$24)-'Rail Costs'!U281</f>
        <v>125.86334572598872</v>
      </c>
      <c r="AR281" s="4">
        <f>$L281-(AJ281*'Feedstock Conversions'!$B$24)-'Rail Costs'!V281</f>
        <v>106.19758496554167</v>
      </c>
      <c r="AT281" s="4">
        <f>$T281-(AM281-'Feedstock Conversions'!$B$4)-'Rail Costs'!Q281</f>
        <v>394.66964385599994</v>
      </c>
      <c r="AU281" s="4">
        <f>$T281-(AN281-'Feedstock Conversions'!$B$4)-'Rail Costs'!R281</f>
        <v>376.28888237783644</v>
      </c>
      <c r="AV281" s="4">
        <f>$T281-(AO281-'Feedstock Conversions'!$B$4)-'Rail Costs'!S281</f>
        <v>387.25850163875464</v>
      </c>
      <c r="AW281" s="4">
        <f>$T281-(AP281-'Feedstock Conversions'!$B$4)-'Rail Costs'!T281</f>
        <v>354.34964385599994</v>
      </c>
      <c r="AX281" s="4">
        <f>$T281-(AQ281-'Feedstock Conversions'!$B$4)-'Rail Costs'!U281</f>
        <v>360.93141541255085</v>
      </c>
      <c r="AY281" s="4">
        <f>$T281-(AR281-'Feedstock Conversions'!$B$4)-'Rail Costs'!V281</f>
        <v>379.54964385599999</v>
      </c>
      <c r="BH281">
        <f t="shared" si="34"/>
        <v>19</v>
      </c>
      <c r="BI281">
        <f t="shared" si="35"/>
        <v>2024</v>
      </c>
      <c r="BJ281">
        <f t="shared" si="37"/>
        <v>5</v>
      </c>
    </row>
    <row r="282" spans="1:62" x14ac:dyDescent="0.2">
      <c r="A282" s="11">
        <v>45429</v>
      </c>
      <c r="B282" s="4">
        <v>33</v>
      </c>
      <c r="C282" s="18">
        <f>UCO!B282</f>
        <v>33</v>
      </c>
      <c r="E282" s="4">
        <f>UCO!C282*'Feedstock Conversions'!B$24</f>
        <v>277.2</v>
      </c>
      <c r="F282" s="4">
        <f>UCO!C282*'Feedstock Conversions'!B$4</f>
        <v>264.33</v>
      </c>
      <c r="H282" s="4">
        <f>'Fuel Values'!B282-UCO!I282-UCO!J282-UCO!K282</f>
        <v>228.68448397124746</v>
      </c>
      <c r="I282" s="18">
        <f>('LCFS Values'!$E$6-$AA$4)/1000000*'LCFS Values'!B282*'LCFS Values'!$G$2*100</f>
        <v>40.290516028752499</v>
      </c>
      <c r="J282" s="4">
        <f>'RIN Values'!C282</f>
        <v>71.025000000000006</v>
      </c>
      <c r="K282" s="4">
        <f>'Fixed Credits Value'!B282</f>
        <v>100</v>
      </c>
      <c r="L282" s="4">
        <f t="shared" si="36"/>
        <v>440</v>
      </c>
      <c r="M282" s="4">
        <f>L282/'Feedstock Conversions'!B$24</f>
        <v>52.38095238095238</v>
      </c>
      <c r="O282" s="4">
        <f>'Fuel Values'!C282*100</f>
        <v>238.68999999999997</v>
      </c>
      <c r="P282" s="18">
        <f>('LCFS Values'!$E$5-AB$4)/1000000*'LCFS Values'!B282*'LCFS Values'!$G$2*100</f>
        <v>38.444688691999993</v>
      </c>
      <c r="Q282" s="4">
        <f>'RIN Values'!D282</f>
        <v>80.495000000000005</v>
      </c>
      <c r="R282" s="4">
        <f>'Fixed Credits Value'!B282</f>
        <v>100</v>
      </c>
      <c r="S282" s="4">
        <f>'Fixed Credits Value'!C282</f>
        <v>16</v>
      </c>
      <c r="T282" s="4">
        <f t="shared" si="31"/>
        <v>473.62968869199995</v>
      </c>
      <c r="U282" s="4">
        <f>T282/'Feedstock Conversions'!B$4</f>
        <v>59.129798837952556</v>
      </c>
      <c r="W282" s="4">
        <f t="shared" si="32"/>
        <v>162.80000000000001</v>
      </c>
      <c r="X282" s="4">
        <f t="shared" si="33"/>
        <v>209.29968869199996</v>
      </c>
      <c r="AE282" s="4">
        <v>41.5</v>
      </c>
      <c r="AF282" s="4">
        <f>$AH282+'Rail Costs'!L283</f>
        <v>38.61181410974244</v>
      </c>
      <c r="AG282" s="4">
        <f>$AH282+'Rail Costs'!M283</f>
        <v>39.91772116461366</v>
      </c>
      <c r="AH282" s="4">
        <v>36</v>
      </c>
      <c r="AI282" s="4">
        <f>$AH282+'Rail Costs'!O283</f>
        <v>36.783544232922729</v>
      </c>
      <c r="AJ282" s="4">
        <v>39</v>
      </c>
      <c r="AM282" s="4">
        <f>$L282-(AE282*'Feedstock Conversions'!$B$24)-'Rail Costs'!Q282</f>
        <v>86.847886844848901</v>
      </c>
      <c r="AN282" s="4">
        <f>$L282-(AF282*'Feedstock Conversions'!$B$24)-'Rail Costs'!R282</f>
        <v>111.60975082863958</v>
      </c>
      <c r="AO282" s="4">
        <f>$L282-(AG282*'Feedstock Conversions'!$B$24)-'Rail Costs'!S282</f>
        <v>100.8478757035944</v>
      </c>
      <c r="AP282" s="4">
        <f>$L282-(AH282*'Feedstock Conversions'!$B$24)-'Rail Costs'!T282</f>
        <v>133.26465413795131</v>
      </c>
      <c r="AQ282" s="4">
        <f>$L282-(AI282*'Feedstock Conversions'!$B$24)-'Rail Costs'!U282</f>
        <v>126.86334572598867</v>
      </c>
      <c r="AR282" s="4">
        <f>$L282-(AJ282*'Feedstock Conversions'!$B$24)-'Rail Costs'!V282</f>
        <v>107.19758496554161</v>
      </c>
      <c r="AT282" s="4">
        <f>$T282-(AM282-'Feedstock Conversions'!$B$4)-'Rail Costs'!Q282</f>
        <v>390.23968869200002</v>
      </c>
      <c r="AU282" s="4">
        <f>$T282-(AN282-'Feedstock Conversions'!$B$4)-'Rail Costs'!R282</f>
        <v>365.97892721383647</v>
      </c>
      <c r="AV282" s="4">
        <f>$T282-(AO282-'Feedstock Conversions'!$B$4)-'Rail Costs'!S282</f>
        <v>376.94854647475472</v>
      </c>
      <c r="AW282" s="4">
        <f>$T282-(AP282-'Feedstock Conversions'!$B$4)-'Rail Costs'!T282</f>
        <v>344.03968869199997</v>
      </c>
      <c r="AX282" s="4">
        <f>$T282-(AQ282-'Feedstock Conversions'!$B$4)-'Rail Costs'!U282</f>
        <v>350.62146024855087</v>
      </c>
      <c r="AY282" s="4">
        <f>$T282-(AR282-'Feedstock Conversions'!$B$4)-'Rail Costs'!V282</f>
        <v>369.23968869199996</v>
      </c>
      <c r="BH282">
        <f t="shared" si="34"/>
        <v>20</v>
      </c>
      <c r="BI282">
        <f t="shared" si="35"/>
        <v>2024</v>
      </c>
      <c r="BJ282">
        <f t="shared" si="37"/>
        <v>5</v>
      </c>
    </row>
    <row r="283" spans="1:62" x14ac:dyDescent="0.2">
      <c r="A283" s="11">
        <v>45436</v>
      </c>
      <c r="B283" s="4">
        <v>33</v>
      </c>
      <c r="C283" s="18">
        <f>UCO!B283</f>
        <v>33</v>
      </c>
      <c r="E283" s="4">
        <f>UCO!C283*'Feedstock Conversions'!B$24</f>
        <v>277.2</v>
      </c>
      <c r="F283" s="4">
        <f>UCO!C283*'Feedstock Conversions'!B$4</f>
        <v>264.33</v>
      </c>
      <c r="H283" s="4">
        <f>'Fuel Values'!B283-UCO!I283-UCO!J283-UCO!K283</f>
        <v>217.04513858731997</v>
      </c>
      <c r="I283" s="18">
        <f>('LCFS Values'!$E$6-$AA$4)/1000000*'LCFS Values'!B283*'LCFS Values'!$G$2*100</f>
        <v>42.779861412679992</v>
      </c>
      <c r="J283" s="4">
        <f>'RIN Values'!C283</f>
        <v>83.175000000000011</v>
      </c>
      <c r="K283" s="4">
        <f>'Fixed Credits Value'!B283</f>
        <v>100</v>
      </c>
      <c r="L283" s="4">
        <f t="shared" si="36"/>
        <v>443</v>
      </c>
      <c r="M283" s="4">
        <f>L283/'Feedstock Conversions'!B$24</f>
        <v>52.738095238095234</v>
      </c>
      <c r="O283" s="4">
        <f>'Fuel Values'!C283*100</f>
        <v>243.12999999999997</v>
      </c>
      <c r="P283" s="18">
        <f>('LCFS Values'!$E$5-AB$4)/1000000*'LCFS Values'!B283*'LCFS Values'!$G$2*100</f>
        <v>40.81998982399999</v>
      </c>
      <c r="Q283" s="4">
        <f>'RIN Values'!D283</f>
        <v>94.265000000000001</v>
      </c>
      <c r="R283" s="4">
        <f>'Fixed Credits Value'!B283</f>
        <v>100</v>
      </c>
      <c r="S283" s="4">
        <f>'Fixed Credits Value'!C283</f>
        <v>16</v>
      </c>
      <c r="T283" s="4">
        <f t="shared" ref="T283:T330" si="38">S283+R283+Q283+P283+O283</f>
        <v>494.21498982399999</v>
      </c>
      <c r="U283" s="4">
        <f>T283/'Feedstock Conversions'!B$4</f>
        <v>61.699749041697878</v>
      </c>
      <c r="W283" s="4">
        <f t="shared" ref="W283:W330" si="39">L283-E283</f>
        <v>165.8</v>
      </c>
      <c r="X283" s="4">
        <f t="shared" ref="X283:X330" si="40">T283-F283</f>
        <v>229.884989824</v>
      </c>
      <c r="AE283">
        <v>43.1</v>
      </c>
      <c r="AF283" s="4">
        <f>$AH283+'Rail Costs'!L284</f>
        <v>38.61181410974244</v>
      </c>
      <c r="AG283" s="4">
        <f>$AH283+'Rail Costs'!M284</f>
        <v>39.91772116461366</v>
      </c>
      <c r="AH283">
        <v>36</v>
      </c>
      <c r="AI283" s="4">
        <f>$AH283+'Rail Costs'!O284</f>
        <v>36.783544232922729</v>
      </c>
      <c r="AJ283">
        <v>40.799999999999997</v>
      </c>
      <c r="AM283" s="4">
        <f>$L283-(AE283*'Feedstock Conversions'!$B$24)-'Rail Costs'!Q283</f>
        <v>76.407886844848903</v>
      </c>
      <c r="AN283" s="4">
        <f>$L283-(AF283*'Feedstock Conversions'!$B$24)-'Rail Costs'!R283</f>
        <v>114.60975082863958</v>
      </c>
      <c r="AO283" s="4">
        <f>$L283-(AG283*'Feedstock Conversions'!$B$24)-'Rail Costs'!S283</f>
        <v>103.8478757035944</v>
      </c>
      <c r="AP283" s="4">
        <f>$L283-(AH283*'Feedstock Conversions'!$B$24)-'Rail Costs'!T283</f>
        <v>136.26465413795131</v>
      </c>
      <c r="AQ283" s="4">
        <f>$L283-(AI283*'Feedstock Conversions'!$B$24)-'Rail Costs'!U283</f>
        <v>129.86334572598867</v>
      </c>
      <c r="AR283" s="4">
        <f>$L283-(AJ283*'Feedstock Conversions'!$B$24)-'Rail Costs'!V283</f>
        <v>95.077584965541661</v>
      </c>
      <c r="AT283" s="4">
        <f>$T283-(AM283-'Feedstock Conversions'!$B$4)-'Rail Costs'!Q283</f>
        <v>421.264989824</v>
      </c>
      <c r="AU283" s="4">
        <f>$T283-(AN283-'Feedstock Conversions'!$B$4)-'Rail Costs'!R283</f>
        <v>383.56422834583651</v>
      </c>
      <c r="AV283" s="4">
        <f>$T283-(AO283-'Feedstock Conversions'!$B$4)-'Rail Costs'!S283</f>
        <v>394.53384760675476</v>
      </c>
      <c r="AW283" s="4">
        <f>$T283-(AP283-'Feedstock Conversions'!$B$4)-'Rail Costs'!T283</f>
        <v>361.62498982400001</v>
      </c>
      <c r="AX283" s="4">
        <f>$T283-(AQ283-'Feedstock Conversions'!$B$4)-'Rail Costs'!U283</f>
        <v>368.20676138055092</v>
      </c>
      <c r="AY283" s="4">
        <f>$T283-(AR283-'Feedstock Conversions'!$B$4)-'Rail Costs'!V283</f>
        <v>401.944989824</v>
      </c>
      <c r="BH283">
        <f t="shared" si="34"/>
        <v>21</v>
      </c>
      <c r="BI283">
        <f t="shared" si="35"/>
        <v>2024</v>
      </c>
      <c r="BJ283">
        <f t="shared" si="37"/>
        <v>5</v>
      </c>
    </row>
    <row r="284" spans="1:62" x14ac:dyDescent="0.2">
      <c r="A284" s="11">
        <v>45443</v>
      </c>
      <c r="B284" s="4">
        <v>33</v>
      </c>
      <c r="C284" s="18">
        <f>UCO!B284</f>
        <v>33</v>
      </c>
      <c r="E284" s="4">
        <f>UCO!C284*'Feedstock Conversions'!B$24</f>
        <v>277.2</v>
      </c>
      <c r="F284" s="4">
        <f>UCO!C284*'Feedstock Conversions'!B$4</f>
        <v>264.33</v>
      </c>
      <c r="H284" s="4">
        <f>'Fuel Values'!B284-UCO!I284-UCO!J284-UCO!K284</f>
        <v>213.79394313865936</v>
      </c>
      <c r="I284" s="18">
        <f>('LCFS Values'!$E$6-$AA$4)/1000000*'LCFS Values'!B284*'LCFS Values'!$G$2*100</f>
        <v>42.98730686134062</v>
      </c>
      <c r="J284" s="4">
        <f>'RIN Values'!C284</f>
        <v>84.46875</v>
      </c>
      <c r="K284" s="4">
        <f>'Fixed Credits Value'!B284</f>
        <v>100</v>
      </c>
      <c r="L284" s="4">
        <f t="shared" si="36"/>
        <v>441.25</v>
      </c>
      <c r="M284" s="4">
        <f>L284/'Feedstock Conversions'!B$24</f>
        <v>52.529761904761905</v>
      </c>
      <c r="O284" s="4">
        <f>'Fuel Values'!C284*100</f>
        <v>243.88</v>
      </c>
      <c r="P284" s="18">
        <f>('LCFS Values'!$E$5-AB$4)/1000000*'LCFS Values'!B284*'LCFS Values'!$G$2*100</f>
        <v>41.017931584999992</v>
      </c>
      <c r="Q284" s="4">
        <f>'RIN Values'!D284</f>
        <v>95.731250000000003</v>
      </c>
      <c r="R284" s="4">
        <f>'Fixed Credits Value'!B284</f>
        <v>100</v>
      </c>
      <c r="S284" s="4">
        <f>'Fixed Credits Value'!C284</f>
        <v>16</v>
      </c>
      <c r="T284" s="4">
        <f t="shared" si="38"/>
        <v>496.62918158499997</v>
      </c>
      <c r="U284" s="4">
        <f>T284/'Feedstock Conversions'!B$4</f>
        <v>62.001146265293379</v>
      </c>
      <c r="W284" s="4">
        <f t="shared" si="39"/>
        <v>164.05</v>
      </c>
      <c r="X284" s="4">
        <f t="shared" si="40"/>
        <v>232.29918158499999</v>
      </c>
      <c r="AE284">
        <v>43.5</v>
      </c>
      <c r="AF284" s="4">
        <f>$AH284+'Rail Costs'!L285</f>
        <v>38.61181410974244</v>
      </c>
      <c r="AG284" s="4">
        <f>$AH284+'Rail Costs'!M285</f>
        <v>39.91772116461366</v>
      </c>
      <c r="AH284">
        <v>36</v>
      </c>
      <c r="AI284" s="4">
        <f>$AH284+'Rail Costs'!O285</f>
        <v>36.783544232922729</v>
      </c>
      <c r="AJ284">
        <v>42</v>
      </c>
      <c r="AM284" s="4">
        <f>$L284-(AE284*'Feedstock Conversions'!$B$24)-'Rail Costs'!Q284</f>
        <v>71.29788684484889</v>
      </c>
      <c r="AN284" s="4">
        <f>$L284-(AF284*'Feedstock Conversions'!$B$24)-'Rail Costs'!R284</f>
        <v>112.85975082863958</v>
      </c>
      <c r="AO284" s="4">
        <f>$L284-(AG284*'Feedstock Conversions'!$B$24)-'Rail Costs'!S284</f>
        <v>102.0978757035944</v>
      </c>
      <c r="AP284" s="4">
        <f>$L284-(AH284*'Feedstock Conversions'!$B$24)-'Rail Costs'!T284</f>
        <v>134.51465413795131</v>
      </c>
      <c r="AQ284" s="4">
        <f>$L284-(AI284*'Feedstock Conversions'!$B$24)-'Rail Costs'!U284</f>
        <v>128.11334572598867</v>
      </c>
      <c r="AR284" s="4">
        <f>$L284-(AJ284*'Feedstock Conversions'!$B$24)-'Rail Costs'!V284</f>
        <v>83.24758496554162</v>
      </c>
      <c r="AT284" s="4">
        <f>$T284-(AM284-'Feedstock Conversions'!$B$4)-'Rail Costs'!Q284</f>
        <v>428.78918158499999</v>
      </c>
      <c r="AU284" s="4">
        <f>$T284-(AN284-'Feedstock Conversions'!$B$4)-'Rail Costs'!R284</f>
        <v>387.7284201068365</v>
      </c>
      <c r="AV284" s="4">
        <f>$T284-(AO284-'Feedstock Conversions'!$B$4)-'Rail Costs'!S284</f>
        <v>398.69803936775475</v>
      </c>
      <c r="AW284" s="4">
        <f>$T284-(AP284-'Feedstock Conversions'!$B$4)-'Rail Costs'!T284</f>
        <v>365.78918158499999</v>
      </c>
      <c r="AX284" s="4">
        <f>$T284-(AQ284-'Feedstock Conversions'!$B$4)-'Rail Costs'!U284</f>
        <v>372.3709531415509</v>
      </c>
      <c r="AY284" s="4">
        <f>$T284-(AR284-'Feedstock Conversions'!$B$4)-'Rail Costs'!V284</f>
        <v>416.18918158500003</v>
      </c>
      <c r="BH284">
        <f t="shared" si="34"/>
        <v>22</v>
      </c>
      <c r="BI284">
        <f t="shared" si="35"/>
        <v>2024</v>
      </c>
      <c r="BJ284">
        <f t="shared" si="37"/>
        <v>5</v>
      </c>
    </row>
    <row r="285" spans="1:62" x14ac:dyDescent="0.2">
      <c r="A285" s="11">
        <f>A284+7</f>
        <v>45450</v>
      </c>
      <c r="B285" s="4">
        <v>33</v>
      </c>
      <c r="C285" s="18">
        <f>UCO!B285</f>
        <v>33</v>
      </c>
      <c r="E285" s="4">
        <f>UCO!C285*'Feedstock Conversions'!B$24</f>
        <v>277.2</v>
      </c>
      <c r="F285" s="4">
        <f>UCO!C285*'Feedstock Conversions'!B$4</f>
        <v>264.33</v>
      </c>
      <c r="H285" s="4">
        <f>'Fuel Values'!B285-UCO!I285-UCO!J285-UCO!K285</f>
        <v>209.61091026787506</v>
      </c>
      <c r="I285" s="18">
        <f>('LCFS Values'!$E$6-$AA$4)/1000000*'LCFS Values'!B285*'LCFS Values'!$G$2*100</f>
        <v>41.489089732124995</v>
      </c>
      <c r="J285" s="4">
        <f>'RIN Values'!C285</f>
        <v>81.900000000000006</v>
      </c>
      <c r="K285" s="4">
        <f>'Fixed Credits Value'!B285</f>
        <v>100</v>
      </c>
      <c r="L285" s="4">
        <f t="shared" si="36"/>
        <v>433.00000000000006</v>
      </c>
      <c r="M285" s="4">
        <f>L285/'Feedstock Conversions'!B$24</f>
        <v>51.547619047619051</v>
      </c>
      <c r="O285" s="4">
        <f>'Fuel Values'!C285*100</f>
        <v>232.45</v>
      </c>
      <c r="P285" s="18">
        <f>('LCFS Values'!$E$5-AB$4)/1000000*'LCFS Values'!B285*'LCFS Values'!$G$2*100</f>
        <v>39.588352199999996</v>
      </c>
      <c r="Q285" s="4">
        <f>'RIN Values'!D285</f>
        <v>92.82</v>
      </c>
      <c r="R285" s="4">
        <f>'Fixed Credits Value'!B285</f>
        <v>100</v>
      </c>
      <c r="S285" s="4">
        <f>'Fixed Credits Value'!C285</f>
        <v>16</v>
      </c>
      <c r="T285" s="4">
        <f t="shared" si="38"/>
        <v>480.85835220000001</v>
      </c>
      <c r="U285" s="4">
        <f>T285/'Feedstock Conversions'!B$4</f>
        <v>60.032253707865173</v>
      </c>
      <c r="W285" s="4">
        <f t="shared" si="39"/>
        <v>155.80000000000007</v>
      </c>
      <c r="X285" s="4">
        <f t="shared" si="40"/>
        <v>216.52835220000003</v>
      </c>
      <c r="AE285">
        <v>43.5</v>
      </c>
      <c r="AF285" s="4">
        <f>$AH285+'Rail Costs'!L286</f>
        <v>38.61181410974244</v>
      </c>
      <c r="AG285" s="4">
        <f>$AH285+'Rail Costs'!M286</f>
        <v>39.91772116461366</v>
      </c>
      <c r="AH285">
        <v>36</v>
      </c>
      <c r="AI285" s="4">
        <f>$AH285+'Rail Costs'!O286</f>
        <v>36.783544232922729</v>
      </c>
      <c r="AJ285">
        <v>40.799999999999997</v>
      </c>
      <c r="AM285" s="4">
        <f>$L285-(AE285*'Feedstock Conversions'!$B$24)-'Rail Costs'!Q285</f>
        <v>63.047886844848946</v>
      </c>
      <c r="AN285" s="4">
        <f>$L285-(AF285*'Feedstock Conversions'!$B$24)-'Rail Costs'!R285</f>
        <v>104.60975082863963</v>
      </c>
      <c r="AO285" s="4">
        <f>$L285-(AG285*'Feedstock Conversions'!$B$24)-'Rail Costs'!S285</f>
        <v>93.847875703594454</v>
      </c>
      <c r="AP285" s="4">
        <f>$L285-(AH285*'Feedstock Conversions'!$B$24)-'Rail Costs'!T285</f>
        <v>126.26465413795138</v>
      </c>
      <c r="AQ285" s="4">
        <f>$L285-(AI285*'Feedstock Conversions'!$B$24)-'Rail Costs'!U285</f>
        <v>119.86334572598872</v>
      </c>
      <c r="AR285" s="4">
        <f>$L285-(AJ285*'Feedstock Conversions'!$B$24)-'Rail Costs'!V285</f>
        <v>85.077584965541718</v>
      </c>
      <c r="AT285" s="4">
        <f>$T285-(AM285-'Feedstock Conversions'!$B$4)-'Rail Costs'!Q285</f>
        <v>421.26835219999998</v>
      </c>
      <c r="AU285" s="4">
        <f>$T285-(AN285-'Feedstock Conversions'!$B$4)-'Rail Costs'!R285</f>
        <v>380.20759072183648</v>
      </c>
      <c r="AV285" s="4">
        <f>$T285-(AO285-'Feedstock Conversions'!$B$4)-'Rail Costs'!S285</f>
        <v>391.17720998275468</v>
      </c>
      <c r="AW285" s="4">
        <f>$T285-(AP285-'Feedstock Conversions'!$B$4)-'Rail Costs'!T285</f>
        <v>358.26835219999998</v>
      </c>
      <c r="AX285" s="4">
        <f>$T285-(AQ285-'Feedstock Conversions'!$B$4)-'Rail Costs'!U285</f>
        <v>364.85012375655089</v>
      </c>
      <c r="AY285" s="4">
        <f>$T285-(AR285-'Feedstock Conversions'!$B$4)-'Rail Costs'!V285</f>
        <v>398.58835219999992</v>
      </c>
      <c r="BH285">
        <f t="shared" si="34"/>
        <v>23</v>
      </c>
      <c r="BI285">
        <f t="shared" si="35"/>
        <v>2024</v>
      </c>
      <c r="BJ285">
        <f t="shared" si="37"/>
        <v>6</v>
      </c>
    </row>
    <row r="286" spans="1:62" x14ac:dyDescent="0.2">
      <c r="A286" s="11">
        <f>A285+7</f>
        <v>45457</v>
      </c>
      <c r="B286" s="4">
        <v>33</v>
      </c>
      <c r="C286" s="18">
        <f>UCO!B286</f>
        <v>33</v>
      </c>
      <c r="E286" s="4">
        <f>UCO!C286*'Feedstock Conversions'!B$24</f>
        <v>277.2</v>
      </c>
      <c r="F286" s="4">
        <f>UCO!C286*'Feedstock Conversions'!B$4</f>
        <v>264.33</v>
      </c>
      <c r="H286" s="4">
        <f>'Fuel Values'!B286-UCO!I286-UCO!J286-UCO!K286</f>
        <v>214.11799914237872</v>
      </c>
      <c r="I286" s="18">
        <f>('LCFS Values'!$E$6-$AA$4)/1000000*'LCFS Values'!B286*'LCFS Values'!$G$2*100</f>
        <v>40.982000857621244</v>
      </c>
      <c r="J286" s="4">
        <f>'RIN Values'!C286</f>
        <v>81.900000000000006</v>
      </c>
      <c r="K286" s="4">
        <f>'Fixed Credits Value'!B286</f>
        <v>100</v>
      </c>
      <c r="L286" s="4">
        <f t="shared" si="36"/>
        <v>437</v>
      </c>
      <c r="M286" s="4">
        <f>L286/'Feedstock Conversions'!B$24</f>
        <v>52.023809523809518</v>
      </c>
      <c r="O286" s="4">
        <f>'Fuel Values'!C286*100</f>
        <v>245.67999999999998</v>
      </c>
      <c r="P286" s="18">
        <f>('LCFS Values'!$E$5-AB$4)/1000000*'LCFS Values'!B286*'LCFS Values'!$G$2*100</f>
        <v>39.104494561999999</v>
      </c>
      <c r="Q286" s="4">
        <f>'RIN Values'!D286</f>
        <v>92.82</v>
      </c>
      <c r="R286" s="4">
        <f>'Fixed Credits Value'!B286</f>
        <v>100</v>
      </c>
      <c r="S286" s="4">
        <f>'Fixed Credits Value'!C286</f>
        <v>16</v>
      </c>
      <c r="T286" s="4">
        <f t="shared" si="38"/>
        <v>493.60449456200001</v>
      </c>
      <c r="U286" s="4">
        <f>T286/'Feedstock Conversions'!B$4</f>
        <v>61.623532404744076</v>
      </c>
      <c r="W286" s="4">
        <f t="shared" si="39"/>
        <v>159.80000000000001</v>
      </c>
      <c r="X286" s="4">
        <f t="shared" si="40"/>
        <v>229.27449456200003</v>
      </c>
      <c r="AE286">
        <v>43.5</v>
      </c>
      <c r="AF286" s="4">
        <f>$AH286+'Rail Costs'!L287</f>
        <v>38.61181410974244</v>
      </c>
      <c r="AG286" s="4">
        <f>$AH286+'Rail Costs'!M287</f>
        <v>39.91772116461366</v>
      </c>
      <c r="AH286">
        <v>36</v>
      </c>
      <c r="AI286" s="4">
        <f>$AH286+'Rail Costs'!O287</f>
        <v>36.783544232922729</v>
      </c>
      <c r="AJ286">
        <v>40</v>
      </c>
      <c r="AM286" s="4">
        <f>$L286-(AE286*'Feedstock Conversions'!$B$24)-'Rail Costs'!Q286</f>
        <v>67.04788684484889</v>
      </c>
      <c r="AN286" s="4">
        <f>$L286-(AF286*'Feedstock Conversions'!$B$24)-'Rail Costs'!R286</f>
        <v>108.60975082863958</v>
      </c>
      <c r="AO286" s="4">
        <f>$L286-(AG286*'Feedstock Conversions'!$B$24)-'Rail Costs'!S286</f>
        <v>97.847875703594397</v>
      </c>
      <c r="AP286" s="4">
        <f>$L286-(AH286*'Feedstock Conversions'!$B$24)-'Rail Costs'!T286</f>
        <v>130.26465413795131</v>
      </c>
      <c r="AQ286" s="4">
        <f>$L286-(AI286*'Feedstock Conversions'!$B$24)-'Rail Costs'!U286</f>
        <v>123.86334572598867</v>
      </c>
      <c r="AR286" s="4">
        <f>$L286-(AJ286*'Feedstock Conversions'!$B$24)-'Rail Costs'!V286</f>
        <v>95.797584965541631</v>
      </c>
      <c r="AT286" s="4">
        <f>$T286-(AM286-'Feedstock Conversions'!$B$4)-'Rail Costs'!Q286</f>
        <v>430.01449456200004</v>
      </c>
      <c r="AU286" s="4">
        <f>$T286-(AN286-'Feedstock Conversions'!$B$4)-'Rail Costs'!R286</f>
        <v>388.95373308383654</v>
      </c>
      <c r="AV286" s="4">
        <f>$T286-(AO286-'Feedstock Conversions'!$B$4)-'Rail Costs'!S286</f>
        <v>399.92335234475479</v>
      </c>
      <c r="AW286" s="4">
        <f>$T286-(AP286-'Feedstock Conversions'!$B$4)-'Rail Costs'!T286</f>
        <v>367.01449456200004</v>
      </c>
      <c r="AX286" s="4">
        <f>$T286-(AQ286-'Feedstock Conversions'!$B$4)-'Rail Costs'!U286</f>
        <v>373.59626611855094</v>
      </c>
      <c r="AY286" s="4">
        <f>$T286-(AR286-'Feedstock Conversions'!$B$4)-'Rail Costs'!V286</f>
        <v>400.614494562</v>
      </c>
      <c r="BH286">
        <f t="shared" si="34"/>
        <v>24</v>
      </c>
      <c r="BI286">
        <f t="shared" si="35"/>
        <v>2024</v>
      </c>
      <c r="BJ286">
        <f t="shared" si="37"/>
        <v>6</v>
      </c>
    </row>
    <row r="287" spans="1:62" x14ac:dyDescent="0.2">
      <c r="A287" s="11">
        <v>45464</v>
      </c>
      <c r="B287" s="4">
        <v>33</v>
      </c>
      <c r="C287" s="18">
        <f>UCO!B287</f>
        <v>33</v>
      </c>
      <c r="E287" s="4">
        <f>UCO!C287*'Feedstock Conversions'!B$24</f>
        <v>277.2</v>
      </c>
      <c r="F287" s="4">
        <f>UCO!C287*'Feedstock Conversions'!B$4</f>
        <v>264.33</v>
      </c>
      <c r="H287" s="4">
        <f>'Fuel Values'!B287-UCO!I287-UCO!J287-UCO!K287</f>
        <v>220.7936608656247</v>
      </c>
      <c r="I287" s="18">
        <f>('LCFS Values'!$E$6-$AA$4)/1000000*'LCFS Values'!B287*'LCFS Values'!$G$2*100</f>
        <v>40.768839134375305</v>
      </c>
      <c r="J287" s="4">
        <f>'RIN Values'!C287</f>
        <v>83.4375</v>
      </c>
      <c r="K287" s="4">
        <f>'Fixed Credits Value'!B287</f>
        <v>100</v>
      </c>
      <c r="L287" s="4">
        <f t="shared" si="36"/>
        <v>445</v>
      </c>
      <c r="M287" s="4">
        <f>L287/'Feedstock Conversions'!B$24</f>
        <v>52.976190476190474</v>
      </c>
      <c r="O287" s="4">
        <f>'Fuel Values'!C287*100</f>
        <v>251.48000000000002</v>
      </c>
      <c r="P287" s="18">
        <f>('LCFS Values'!$E$5-AB$4)/1000000*'LCFS Values'!B287*'LCFS Values'!$G$2*100</f>
        <v>38.901098405808</v>
      </c>
      <c r="Q287" s="4">
        <f>'RIN Values'!D287</f>
        <v>94.5625</v>
      </c>
      <c r="R287" s="4">
        <f>'Fixed Credits Value'!B287</f>
        <v>100</v>
      </c>
      <c r="S287" s="4">
        <f>'Fixed Credits Value'!C287</f>
        <v>16</v>
      </c>
      <c r="T287" s="4">
        <f t="shared" si="38"/>
        <v>500.94359840580802</v>
      </c>
      <c r="U287" s="4">
        <f>T287/'Feedstock Conversions'!B$4</f>
        <v>62.539775081873664</v>
      </c>
      <c r="W287" s="4">
        <f t="shared" si="39"/>
        <v>167.8</v>
      </c>
      <c r="X287" s="4">
        <f t="shared" si="40"/>
        <v>236.61359840580803</v>
      </c>
      <c r="AE287" s="4">
        <v>45.0625</v>
      </c>
      <c r="AF287" s="4">
        <f>$AH287+'Rail Costs'!L288</f>
        <v>41.36181410974244</v>
      </c>
      <c r="AG287" s="4">
        <f>$AH287+'Rail Costs'!M288</f>
        <v>42.66772116461366</v>
      </c>
      <c r="AH287" s="4">
        <v>38.75</v>
      </c>
      <c r="AI287" s="4">
        <f>$AH287+'Rail Costs'!O288</f>
        <v>39.533544232922729</v>
      </c>
      <c r="AJ287" s="4">
        <v>42.25</v>
      </c>
      <c r="AM287" s="4">
        <f>$L287-(AE287*'Feedstock Conversions'!$B$24)-'Rail Costs'!Q287</f>
        <v>61.92288684484889</v>
      </c>
      <c r="AN287" s="4">
        <f>$L287-(AF287*'Feedstock Conversions'!$B$24)-'Rail Costs'!R287</f>
        <v>93.509750828639611</v>
      </c>
      <c r="AO287" s="4">
        <f>$L287-(AG287*'Feedstock Conversions'!$B$24)-'Rail Costs'!S287</f>
        <v>82.747875703594374</v>
      </c>
      <c r="AP287" s="4">
        <f>$L287-(AH287*'Feedstock Conversions'!$B$24)-'Rail Costs'!T287</f>
        <v>115.16465413795136</v>
      </c>
      <c r="AQ287" s="4">
        <f>$L287-(AI287*'Feedstock Conversions'!$B$24)-'Rail Costs'!U287</f>
        <v>108.76334572598864</v>
      </c>
      <c r="AR287" s="4">
        <f>$L287-(AJ287*'Feedstock Conversions'!$B$24)-'Rail Costs'!V287</f>
        <v>84.897584965541597</v>
      </c>
      <c r="AT287" s="4">
        <f>$T287-(AM287-'Feedstock Conversions'!$B$4)-'Rail Costs'!Q287</f>
        <v>442.47859840580804</v>
      </c>
      <c r="AU287" s="4">
        <f>$T287-(AN287-'Feedstock Conversions'!$B$4)-'Rail Costs'!R287</f>
        <v>411.39283692764451</v>
      </c>
      <c r="AV287" s="4">
        <f>$T287-(AO287-'Feedstock Conversions'!$B$4)-'Rail Costs'!S287</f>
        <v>422.36245618856276</v>
      </c>
      <c r="AW287" s="4">
        <f>$T287-(AP287-'Feedstock Conversions'!$B$4)-'Rail Costs'!T287</f>
        <v>389.45359840580801</v>
      </c>
      <c r="AX287" s="4">
        <f>$T287-(AQ287-'Feedstock Conversions'!$B$4)-'Rail Costs'!U287</f>
        <v>396.03536996235897</v>
      </c>
      <c r="AY287" s="4">
        <f>$T287-(AR287-'Feedstock Conversions'!$B$4)-'Rail Costs'!V287</f>
        <v>418.85359840580804</v>
      </c>
      <c r="BH287">
        <f t="shared" si="34"/>
        <v>25</v>
      </c>
      <c r="BI287">
        <f t="shared" si="35"/>
        <v>2024</v>
      </c>
      <c r="BJ287">
        <f t="shared" si="37"/>
        <v>6</v>
      </c>
    </row>
    <row r="288" spans="1:62" x14ac:dyDescent="0.2">
      <c r="A288" s="11">
        <v>45471</v>
      </c>
      <c r="B288" s="4">
        <v>33</v>
      </c>
      <c r="C288" s="18">
        <f>UCO!B288</f>
        <v>33</v>
      </c>
      <c r="E288" s="4">
        <f>UCO!C288*'Feedstock Conversions'!B$24</f>
        <v>277.2</v>
      </c>
      <c r="F288" s="4">
        <f>UCO!C288*'Feedstock Conversions'!B$4</f>
        <v>264.33</v>
      </c>
      <c r="H288" s="4">
        <f>'Fuel Values'!B288-UCO!I288-UCO!J288-UCO!K288</f>
        <v>226.6148112792838</v>
      </c>
      <c r="I288" s="18">
        <f>('LCFS Values'!$E$6-$AA$4)/1000000*'LCFS Values'!B288*'LCFS Values'!$G$2*100</f>
        <v>41.535188720716242</v>
      </c>
      <c r="J288" s="4">
        <f>'RIN Values'!C288</f>
        <v>83.85</v>
      </c>
      <c r="K288" s="4">
        <f>'Fixed Credits Value'!B288</f>
        <v>100</v>
      </c>
      <c r="L288" s="4">
        <f t="shared" si="36"/>
        <v>452</v>
      </c>
      <c r="M288" s="4">
        <f>L288/'Feedstock Conversions'!B$24</f>
        <v>53.80952380952381</v>
      </c>
      <c r="O288" s="4">
        <f>'Fuel Values'!C288*100</f>
        <v>245.26</v>
      </c>
      <c r="P288" s="18">
        <f>('LCFS Values'!$E$5-AB$4)/1000000*'LCFS Values'!B288*'LCFS Values'!$G$2*100</f>
        <v>39.632339257999995</v>
      </c>
      <c r="Q288" s="4">
        <f>'RIN Values'!D288</f>
        <v>95.03</v>
      </c>
      <c r="R288" s="4">
        <f>'Fixed Credits Value'!B288</f>
        <v>100</v>
      </c>
      <c r="S288" s="4">
        <f>'Fixed Credits Value'!C288</f>
        <v>16</v>
      </c>
      <c r="T288" s="4">
        <f t="shared" si="38"/>
        <v>495.92233925799997</v>
      </c>
      <c r="U288" s="4">
        <f>T288/'Feedstock Conversions'!B$4</f>
        <v>61.912901280649187</v>
      </c>
      <c r="W288" s="4">
        <f t="shared" si="39"/>
        <v>174.8</v>
      </c>
      <c r="X288" s="4">
        <f t="shared" si="40"/>
        <v>231.59233925799998</v>
      </c>
      <c r="AE288" s="4">
        <v>45.4</v>
      </c>
      <c r="AF288" s="4">
        <f>$AH288+'Rail Costs'!L289</f>
        <v>43.11181410974244</v>
      </c>
      <c r="AG288" s="4">
        <f>$AH288+'Rail Costs'!M289</f>
        <v>44.41772116461366</v>
      </c>
      <c r="AH288" s="4">
        <v>40.5</v>
      </c>
      <c r="AI288" s="4">
        <f>$AH288+'Rail Costs'!O289</f>
        <v>41.283544232922729</v>
      </c>
      <c r="AJ288" s="4">
        <v>44.5</v>
      </c>
      <c r="AM288" s="4">
        <f>$L288-(AE288*'Feedstock Conversions'!$B$24)-'Rail Costs'!Q288</f>
        <v>66.08788684484891</v>
      </c>
      <c r="AN288" s="4">
        <f>$L288-(AF288*'Feedstock Conversions'!$B$24)-'Rail Costs'!R288</f>
        <v>85.809750828639622</v>
      </c>
      <c r="AO288" s="4">
        <f>$L288-(AG288*'Feedstock Conversions'!$B$24)-'Rail Costs'!S288</f>
        <v>75.047875703594386</v>
      </c>
      <c r="AP288" s="4">
        <f>$L288-(AH288*'Feedstock Conversions'!$B$24)-'Rail Costs'!T288</f>
        <v>107.46465413795137</v>
      </c>
      <c r="AQ288" s="4">
        <f>$L288-(AI288*'Feedstock Conversions'!$B$24)-'Rail Costs'!U288</f>
        <v>101.06334572598865</v>
      </c>
      <c r="AR288" s="4">
        <f>$L288-(AJ288*'Feedstock Conversions'!$B$24)-'Rail Costs'!V288</f>
        <v>72.99758496554162</v>
      </c>
      <c r="AT288" s="4">
        <f>$T288-(AM288-'Feedstock Conversions'!$B$4)-'Rail Costs'!Q288</f>
        <v>433.29233925799997</v>
      </c>
      <c r="AU288" s="4">
        <f>$T288-(AN288-'Feedstock Conversions'!$B$4)-'Rail Costs'!R288</f>
        <v>414.07157777983645</v>
      </c>
      <c r="AV288" s="4">
        <f>$T288-(AO288-'Feedstock Conversions'!$B$4)-'Rail Costs'!S288</f>
        <v>425.0411970407547</v>
      </c>
      <c r="AW288" s="4">
        <f>$T288-(AP288-'Feedstock Conversions'!$B$4)-'Rail Costs'!T288</f>
        <v>392.13233925799994</v>
      </c>
      <c r="AX288" s="4">
        <f>$T288-(AQ288-'Feedstock Conversions'!$B$4)-'Rail Costs'!U288</f>
        <v>398.71411081455091</v>
      </c>
      <c r="AY288" s="4">
        <f>$T288-(AR288-'Feedstock Conversions'!$B$4)-'Rail Costs'!V288</f>
        <v>425.73233925800002</v>
      </c>
      <c r="BH288">
        <f t="shared" si="34"/>
        <v>26</v>
      </c>
      <c r="BI288">
        <f t="shared" si="35"/>
        <v>2024</v>
      </c>
      <c r="BJ288">
        <f t="shared" si="37"/>
        <v>6</v>
      </c>
    </row>
    <row r="289" spans="1:62" x14ac:dyDescent="0.2">
      <c r="A289" s="11">
        <v>45478</v>
      </c>
      <c r="B289" s="4">
        <v>33</v>
      </c>
      <c r="C289" s="18">
        <f>UCO!B289</f>
        <v>33</v>
      </c>
      <c r="E289" s="4">
        <f>UCO!C289*'Feedstock Conversions'!B$24</f>
        <v>277.2</v>
      </c>
      <c r="F289" s="4">
        <f>UCO!C289*'Feedstock Conversions'!B$4</f>
        <v>264.33</v>
      </c>
      <c r="H289" s="4">
        <f>'Fuel Values'!B289-UCO!I289-UCO!J289-UCO!K289</f>
        <v>230.85864509674377</v>
      </c>
      <c r="I289" s="18">
        <f>('LCFS Values'!$E$6-$AA$4)/1000000*'LCFS Values'!B289*'LCFS Values'!$G$2*100</f>
        <v>40.797604903256243</v>
      </c>
      <c r="J289" s="4">
        <f>'RIN Values'!C289</f>
        <v>94.59375</v>
      </c>
      <c r="K289" s="4">
        <f>'Fixed Credits Value'!B289</f>
        <v>100</v>
      </c>
      <c r="L289" s="4">
        <f t="shared" si="36"/>
        <v>466.25</v>
      </c>
      <c r="M289" s="4">
        <f>L289/'Feedstock Conversions'!B$24</f>
        <v>55.50595238095238</v>
      </c>
      <c r="O289" s="4">
        <f>'Fuel Values'!C289*100</f>
        <v>249.03</v>
      </c>
      <c r="P289" s="18">
        <f>('LCFS Values'!$E$5-AB$4)/1000000*'LCFS Values'!B289*'LCFS Values'!$G$2*100</f>
        <v>38.928546329999996</v>
      </c>
      <c r="Q289" s="4">
        <f>'RIN Values'!D289</f>
        <v>107.20625</v>
      </c>
      <c r="R289" s="4">
        <f>'Fixed Credits Value'!B289</f>
        <v>100</v>
      </c>
      <c r="S289" s="4">
        <f>'Fixed Credits Value'!C289</f>
        <v>16</v>
      </c>
      <c r="T289" s="4">
        <f t="shared" si="38"/>
        <v>511.16479633000006</v>
      </c>
      <c r="U289" s="4">
        <f>T289/'Feedstock Conversions'!B$4</f>
        <v>63.81582975405744</v>
      </c>
      <c r="W289" s="4">
        <f t="shared" si="39"/>
        <v>189.05</v>
      </c>
      <c r="X289" s="4">
        <f t="shared" si="40"/>
        <v>246.83479633000007</v>
      </c>
      <c r="AE289" s="4">
        <v>45.25</v>
      </c>
      <c r="AF289" s="4">
        <f>$AH289+'Rail Costs'!L290</f>
        <v>43.165767077267638</v>
      </c>
      <c r="AG289" s="4">
        <f>$AH289+'Rail Costs'!M290</f>
        <v>44.498650615901454</v>
      </c>
      <c r="AH289" s="4">
        <v>40.5</v>
      </c>
      <c r="AI289" s="4">
        <f>$AH289+'Rail Costs'!O290</f>
        <v>41.299730123180289</v>
      </c>
      <c r="AJ289" s="4">
        <v>44.5</v>
      </c>
      <c r="AM289" s="4">
        <f>$L289-(AE289*'Feedstock Conversions'!$B$24)-'Rail Costs'!Q289</f>
        <v>81.597886844848901</v>
      </c>
      <c r="AN289" s="4">
        <f>$L289-(AF289*'Feedstock Conversions'!$B$24)-'Rail Costs'!R289</f>
        <v>99.606545901427936</v>
      </c>
      <c r="AO289" s="4">
        <f>$L289-(AG289*'Feedstock Conversions'!$B$24)-'Rail Costs'!S289</f>
        <v>88.618068312776913</v>
      </c>
      <c r="AP289" s="4">
        <f>$L289-(AH289*'Feedstock Conversions'!$B$24)-'Rail Costs'!T289</f>
        <v>121.71465413795137</v>
      </c>
      <c r="AQ289" s="4">
        <f>$L289-(AI289*'Feedstock Conversions'!$B$24)-'Rail Costs'!U289</f>
        <v>115.17738424782516</v>
      </c>
      <c r="AR289" s="4">
        <f>$L289-(AJ289*'Feedstock Conversions'!$B$24)-'Rail Costs'!V289</f>
        <v>87.24758496554162</v>
      </c>
      <c r="AT289" s="4">
        <f>$T289-(AM289-'Feedstock Conversions'!$B$4)-'Rail Costs'!Q289</f>
        <v>433.02479633000013</v>
      </c>
      <c r="AU289" s="4">
        <f>$T289-(AN289-'Feedstock Conversions'!$B$4)-'Rail Costs'!R289</f>
        <v>415.51723977904823</v>
      </c>
      <c r="AV289" s="4">
        <f>$T289-(AO289-'Feedstock Conversions'!$B$4)-'Rail Costs'!S289</f>
        <v>426.71346150357226</v>
      </c>
      <c r="AW289" s="4">
        <f>$T289-(AP289-'Feedstock Conversions'!$B$4)-'Rail Costs'!T289</f>
        <v>393.12479633000004</v>
      </c>
      <c r="AX289" s="4">
        <f>$T289-(AQ289-'Feedstock Conversions'!$B$4)-'Rail Costs'!U289</f>
        <v>399.84252936471449</v>
      </c>
      <c r="AY289" s="4">
        <f>$T289-(AR289-'Feedstock Conversions'!$B$4)-'Rail Costs'!V289</f>
        <v>426.72479633000012</v>
      </c>
      <c r="BH289">
        <f t="shared" si="34"/>
        <v>27</v>
      </c>
      <c r="BI289">
        <f t="shared" si="35"/>
        <v>2024</v>
      </c>
      <c r="BJ289">
        <f t="shared" si="37"/>
        <v>7</v>
      </c>
    </row>
    <row r="290" spans="1:62" x14ac:dyDescent="0.2">
      <c r="A290" s="11">
        <v>45485</v>
      </c>
      <c r="B290" s="4">
        <v>33.200000000000003</v>
      </c>
      <c r="C290" s="18">
        <f>UCO!B290</f>
        <v>33.200000000000003</v>
      </c>
      <c r="E290" s="4">
        <f>UCO!C290*'Feedstock Conversions'!B$24</f>
        <v>278.88000000000005</v>
      </c>
      <c r="F290" s="4">
        <f>UCO!C290*'Feedstock Conversions'!B$4</f>
        <v>265.93200000000002</v>
      </c>
      <c r="H290" s="4">
        <f>'Fuel Values'!B290-UCO!I290-UCO!J290-UCO!K290</f>
        <v>236.85470217660503</v>
      </c>
      <c r="I290" s="18">
        <f>('LCFS Values'!$E$6-$AA$4)/1000000*'LCFS Values'!B290*'LCFS Values'!$G$2*100</f>
        <v>41.120297823394999</v>
      </c>
      <c r="J290" s="4">
        <f>'RIN Values'!C290</f>
        <v>96.524999999999991</v>
      </c>
      <c r="K290" s="4">
        <f>'Fixed Credits Value'!B290</f>
        <v>100</v>
      </c>
      <c r="L290" s="4">
        <f t="shared" si="36"/>
        <v>474.5</v>
      </c>
      <c r="M290" s="4">
        <f>L290/'Feedstock Conversions'!B$24</f>
        <v>56.488095238095234</v>
      </c>
      <c r="O290" s="4">
        <f>'Fuel Values'!C290*100</f>
        <v>236.38</v>
      </c>
      <c r="P290" s="18">
        <f>('LCFS Values'!$E$5-AB$4)/1000000*'LCFS Values'!B290*'LCFS Values'!$G$2*100</f>
        <v>39.236455735999996</v>
      </c>
      <c r="Q290" s="4">
        <f>'RIN Values'!D290</f>
        <v>109.39499999999998</v>
      </c>
      <c r="R290" s="4">
        <f>'Fixed Credits Value'!B290</f>
        <v>100</v>
      </c>
      <c r="S290" s="4">
        <f>'Fixed Credits Value'!C290</f>
        <v>16</v>
      </c>
      <c r="T290" s="4">
        <f t="shared" si="38"/>
        <v>501.01145573599996</v>
      </c>
      <c r="U290" s="4">
        <f>T290/'Feedstock Conversions'!B$4</f>
        <v>62.548246658676653</v>
      </c>
      <c r="W290" s="4">
        <f t="shared" si="39"/>
        <v>195.61999999999995</v>
      </c>
      <c r="X290" s="4">
        <f t="shared" si="40"/>
        <v>235.07945573599994</v>
      </c>
      <c r="AE290">
        <v>46.5</v>
      </c>
      <c r="AF290" s="4">
        <f>$AH290+'Rail Costs'!L291</f>
        <v>43.165767077267638</v>
      </c>
      <c r="AG290" s="4">
        <f>$AH290+'Rail Costs'!M291</f>
        <v>44.498650615901454</v>
      </c>
      <c r="AH290">
        <v>40.5</v>
      </c>
      <c r="AI290" s="4">
        <f>$AH290+'Rail Costs'!O291</f>
        <v>41.299730123180289</v>
      </c>
      <c r="AJ290">
        <v>44.5</v>
      </c>
      <c r="AM290" s="4">
        <f>$L290-(AE290*'Feedstock Conversions'!$B$24)-'Rail Costs'!Q290</f>
        <v>79.347886844848901</v>
      </c>
      <c r="AN290" s="4">
        <f>$L290-(AF290*'Feedstock Conversions'!$B$24)-'Rail Costs'!R290</f>
        <v>107.85654590142794</v>
      </c>
      <c r="AO290" s="4">
        <f>$L290-(AG290*'Feedstock Conversions'!$B$24)-'Rail Costs'!S290</f>
        <v>96.868068312776913</v>
      </c>
      <c r="AP290" s="4">
        <f>$L290-(AH290*'Feedstock Conversions'!$B$24)-'Rail Costs'!T290</f>
        <v>129.96465413795136</v>
      </c>
      <c r="AQ290" s="4">
        <f>$L290-(AI290*'Feedstock Conversions'!$B$24)-'Rail Costs'!U290</f>
        <v>123.42738424782516</v>
      </c>
      <c r="AR290" s="4">
        <f>$L290-(AJ290*'Feedstock Conversions'!$B$24)-'Rail Costs'!V290</f>
        <v>95.49758496554162</v>
      </c>
      <c r="AT290" s="4">
        <f>$T290-(AM290-'Feedstock Conversions'!$B$4)-'Rail Costs'!Q290</f>
        <v>425.12145573599997</v>
      </c>
      <c r="AU290" s="4">
        <f>$T290-(AN290-'Feedstock Conversions'!$B$4)-'Rail Costs'!R290</f>
        <v>397.11389918504813</v>
      </c>
      <c r="AV290" s="4">
        <f>$T290-(AO290-'Feedstock Conversions'!$B$4)-'Rail Costs'!S290</f>
        <v>408.31012090957222</v>
      </c>
      <c r="AW290" s="4">
        <f>$T290-(AP290-'Feedstock Conversions'!$B$4)-'Rail Costs'!T290</f>
        <v>374.72145573599994</v>
      </c>
      <c r="AX290" s="4">
        <f>$T290-(AQ290-'Feedstock Conversions'!$B$4)-'Rail Costs'!U290</f>
        <v>381.4391887707144</v>
      </c>
      <c r="AY290" s="4">
        <f>$T290-(AR290-'Feedstock Conversions'!$B$4)-'Rail Costs'!V290</f>
        <v>408.32145573599996</v>
      </c>
      <c r="BH290">
        <f t="shared" si="34"/>
        <v>28</v>
      </c>
      <c r="BI290">
        <f t="shared" si="35"/>
        <v>2024</v>
      </c>
      <c r="BJ290">
        <f t="shared" si="37"/>
        <v>7</v>
      </c>
    </row>
    <row r="291" spans="1:62" x14ac:dyDescent="0.2">
      <c r="A291" s="11">
        <f>A290+7</f>
        <v>45492</v>
      </c>
      <c r="B291">
        <v>34.1</v>
      </c>
      <c r="C291" s="18">
        <f>UCO!B291</f>
        <v>34.1</v>
      </c>
      <c r="E291" s="4">
        <f>UCO!C291*'Feedstock Conversions'!B$24</f>
        <v>286.44</v>
      </c>
      <c r="F291" s="4">
        <f>UCO!C291*'Feedstock Conversions'!B$4</f>
        <v>273.14100000000002</v>
      </c>
      <c r="H291" s="4">
        <f>'Fuel Values'!B291-UCO!I291-UCO!J291-UCO!K291</f>
        <v>232.12626286112999</v>
      </c>
      <c r="I291" s="18">
        <f>('LCFS Values'!$E$6-$AA$4)/1000000*'LCFS Values'!B291*'LCFS Values'!$G$2*100</f>
        <v>43.886237138870001</v>
      </c>
      <c r="J291" s="4">
        <f>'RIN Values'!C291</f>
        <v>96.487500000000011</v>
      </c>
      <c r="K291" s="4">
        <f>'Fixed Credits Value'!B291</f>
        <v>100</v>
      </c>
      <c r="L291" s="4">
        <f t="shared" si="36"/>
        <v>472.5</v>
      </c>
      <c r="M291" s="4">
        <f>L291/'Feedstock Conversions'!B$24</f>
        <v>56.25</v>
      </c>
      <c r="O291" s="4">
        <f>'Fuel Values'!C291*100</f>
        <v>227.11999999999998</v>
      </c>
      <c r="P291" s="18">
        <f>('LCFS Values'!$E$5-AB$4)/1000000*'LCFS Values'!B291*'LCFS Values'!$G$2*100</f>
        <v>41.875679216000002</v>
      </c>
      <c r="Q291" s="4">
        <f>'RIN Values'!D291</f>
        <v>109.35250000000001</v>
      </c>
      <c r="R291" s="4">
        <f>'Fixed Credits Value'!B291</f>
        <v>100</v>
      </c>
      <c r="S291" s="4">
        <f>'Fixed Credits Value'!C291</f>
        <v>16</v>
      </c>
      <c r="T291" s="4">
        <f t="shared" si="38"/>
        <v>494.34817921599995</v>
      </c>
      <c r="U291" s="4">
        <f>T291/'Feedstock Conversions'!B$4</f>
        <v>61.716376930836446</v>
      </c>
      <c r="W291" s="4">
        <f t="shared" si="39"/>
        <v>186.06</v>
      </c>
      <c r="X291" s="4">
        <f t="shared" si="40"/>
        <v>221.20717921599993</v>
      </c>
      <c r="AE291">
        <v>47.8</v>
      </c>
      <c r="AF291" s="4">
        <f>$AH291+'Rail Costs'!L292</f>
        <v>43.165767077267638</v>
      </c>
      <c r="AG291" s="4">
        <f>$AH291+'Rail Costs'!M292</f>
        <v>44.498650615901454</v>
      </c>
      <c r="AH291">
        <v>40.5</v>
      </c>
      <c r="AI291" s="4">
        <f>$AH291+'Rail Costs'!O292</f>
        <v>41.299730123180289</v>
      </c>
      <c r="AJ291">
        <v>44.5</v>
      </c>
      <c r="AM291" s="4">
        <f>$L291-(AE291*'Feedstock Conversions'!$B$24)-'Rail Costs'!Q291</f>
        <v>66.427886844848942</v>
      </c>
      <c r="AN291" s="4">
        <f>$L291-(AF291*'Feedstock Conversions'!$B$24)-'Rail Costs'!R291</f>
        <v>105.85654590142794</v>
      </c>
      <c r="AO291" s="4">
        <f>$L291-(AG291*'Feedstock Conversions'!$B$24)-'Rail Costs'!S291</f>
        <v>94.868068312776913</v>
      </c>
      <c r="AP291" s="4">
        <f>$L291-(AH291*'Feedstock Conversions'!$B$24)-'Rail Costs'!T291</f>
        <v>127.96465413795137</v>
      </c>
      <c r="AQ291" s="4">
        <f>$L291-(AI291*'Feedstock Conversions'!$B$24)-'Rail Costs'!U291</f>
        <v>121.42738424782516</v>
      </c>
      <c r="AR291" s="4">
        <f>$L291-(AJ291*'Feedstock Conversions'!$B$24)-'Rail Costs'!V291</f>
        <v>93.49758496554162</v>
      </c>
      <c r="AT291" s="4">
        <f>$T291-(AM291-'Feedstock Conversions'!$B$4)-'Rail Costs'!Q291</f>
        <v>431.37817921599992</v>
      </c>
      <c r="AU291" s="4">
        <f>$T291-(AN291-'Feedstock Conversions'!$B$4)-'Rail Costs'!R291</f>
        <v>392.45062266504812</v>
      </c>
      <c r="AV291" s="4">
        <f>$T291-(AO291-'Feedstock Conversions'!$B$4)-'Rail Costs'!S291</f>
        <v>403.64684438957215</v>
      </c>
      <c r="AW291" s="4">
        <f>$T291-(AP291-'Feedstock Conversions'!$B$4)-'Rail Costs'!T291</f>
        <v>370.05817921599993</v>
      </c>
      <c r="AX291" s="4">
        <f>$T291-(AQ291-'Feedstock Conversions'!$B$4)-'Rail Costs'!U291</f>
        <v>376.77591225071438</v>
      </c>
      <c r="AY291" s="4">
        <f>$T291-(AR291-'Feedstock Conversions'!$B$4)-'Rail Costs'!V291</f>
        <v>403.65817921600001</v>
      </c>
      <c r="BH291">
        <f t="shared" si="34"/>
        <v>29</v>
      </c>
      <c r="BI291">
        <f t="shared" si="35"/>
        <v>2024</v>
      </c>
      <c r="BJ291">
        <f t="shared" si="37"/>
        <v>7</v>
      </c>
    </row>
    <row r="292" spans="1:62" x14ac:dyDescent="0.2">
      <c r="A292" s="11">
        <f>A291+7</f>
        <v>45499</v>
      </c>
      <c r="B292">
        <v>34.799999999999997</v>
      </c>
      <c r="C292" s="18">
        <f>UCO!B292</f>
        <v>34.799999999999997</v>
      </c>
      <c r="E292" s="4">
        <f>UCO!C292*'Feedstock Conversions'!B$24</f>
        <v>292.32</v>
      </c>
      <c r="F292" s="4">
        <f>UCO!C292*'Feedstock Conversions'!B$4</f>
        <v>278.74799999999999</v>
      </c>
      <c r="H292" s="4">
        <f>'Fuel Values'!B292-UCO!I292-UCO!J292-UCO!K292</f>
        <v>228.03540736311498</v>
      </c>
      <c r="I292" s="18">
        <f>('LCFS Values'!$E$6-$AA$4)/1000000*'LCFS Values'!B292*'LCFS Values'!$G$2*100</f>
        <v>45.91459263688499</v>
      </c>
      <c r="J292" s="4">
        <f>'RIN Values'!C292</f>
        <v>98.550000000000011</v>
      </c>
      <c r="K292" s="4">
        <f>'Fixed Credits Value'!B292</f>
        <v>100</v>
      </c>
      <c r="L292" s="4">
        <f t="shared" si="36"/>
        <v>472.5</v>
      </c>
      <c r="M292" s="4">
        <f>L292/'Feedstock Conversions'!B$24</f>
        <v>56.25</v>
      </c>
      <c r="O292" s="4">
        <f>'Fuel Values'!C292*100</f>
        <v>227.11999999999998</v>
      </c>
      <c r="P292" s="18">
        <f>('LCFS Values'!$E$5-AB$4)/1000000*'LCFS Values'!B292*'LCFS Values'!$G$2*100</f>
        <v>43.811109767999994</v>
      </c>
      <c r="Q292" s="4">
        <f>'RIN Values'!D292</f>
        <v>111.69</v>
      </c>
      <c r="R292" s="4">
        <f>'Fixed Credits Value'!B292</f>
        <v>100</v>
      </c>
      <c r="S292" s="4">
        <f>'Fixed Credits Value'!C292</f>
        <v>16</v>
      </c>
      <c r="T292" s="4">
        <f t="shared" si="38"/>
        <v>498.621109768</v>
      </c>
      <c r="U292" s="4">
        <f>T292/'Feedstock Conversions'!B$4</f>
        <v>62.249826437952564</v>
      </c>
      <c r="W292" s="4">
        <f t="shared" si="39"/>
        <v>180.18</v>
      </c>
      <c r="X292" s="4">
        <f t="shared" si="40"/>
        <v>219.87310976800001</v>
      </c>
      <c r="AE292">
        <v>48.4</v>
      </c>
      <c r="AF292" s="4">
        <f>$AH292+'Rail Costs'!L293</f>
        <v>43.165767077267638</v>
      </c>
      <c r="AG292" s="4">
        <f>$AH292+'Rail Costs'!M293</f>
        <v>44.498650615901454</v>
      </c>
      <c r="AH292">
        <v>40.5</v>
      </c>
      <c r="AI292" s="4">
        <f>$AH292+'Rail Costs'!O293</f>
        <v>41.299730123180289</v>
      </c>
      <c r="AJ292">
        <v>44.8</v>
      </c>
      <c r="AM292" s="4">
        <f>$L292-(AE292*'Feedstock Conversions'!$B$24)-'Rail Costs'!Q292</f>
        <v>61.387886844848921</v>
      </c>
      <c r="AN292" s="4">
        <f>$L292-(AF292*'Feedstock Conversions'!$B$24)-'Rail Costs'!R292</f>
        <v>105.85654590142794</v>
      </c>
      <c r="AO292" s="4">
        <f>$L292-(AG292*'Feedstock Conversions'!$B$24)-'Rail Costs'!S292</f>
        <v>94.868068312776913</v>
      </c>
      <c r="AP292" s="4">
        <f>$L292-(AH292*'Feedstock Conversions'!$B$24)-'Rail Costs'!T292</f>
        <v>127.96465413795137</v>
      </c>
      <c r="AQ292" s="4">
        <f>$L292-(AI292*'Feedstock Conversions'!$B$24)-'Rail Costs'!U292</f>
        <v>121.42738424782516</v>
      </c>
      <c r="AR292" s="4">
        <f>$L292-(AJ292*'Feedstock Conversions'!$B$24)-'Rail Costs'!V292</f>
        <v>90.977584965541638</v>
      </c>
      <c r="AT292" s="4">
        <f>$T292-(AM292-'Feedstock Conversions'!$B$4)-'Rail Costs'!Q292</f>
        <v>440.69110976799999</v>
      </c>
      <c r="AU292" s="4">
        <f>$T292-(AN292-'Feedstock Conversions'!$B$4)-'Rail Costs'!R292</f>
        <v>396.72355321704816</v>
      </c>
      <c r="AV292" s="4">
        <f>$T292-(AO292-'Feedstock Conversions'!$B$4)-'Rail Costs'!S292</f>
        <v>407.9197749415722</v>
      </c>
      <c r="AW292" s="4">
        <f>$T292-(AP292-'Feedstock Conversions'!$B$4)-'Rail Costs'!T292</f>
        <v>374.33110976799998</v>
      </c>
      <c r="AX292" s="4">
        <f>$T292-(AQ292-'Feedstock Conversions'!$B$4)-'Rail Costs'!U292</f>
        <v>381.04884280271443</v>
      </c>
      <c r="AY292" s="4">
        <f>$T292-(AR292-'Feedstock Conversions'!$B$4)-'Rail Costs'!V292</f>
        <v>410.45110976800004</v>
      </c>
      <c r="BH292">
        <f t="shared" si="34"/>
        <v>30</v>
      </c>
      <c r="BI292">
        <f t="shared" si="35"/>
        <v>2024</v>
      </c>
      <c r="BJ292">
        <f t="shared" si="37"/>
        <v>7</v>
      </c>
    </row>
    <row r="293" spans="1:62" x14ac:dyDescent="0.2">
      <c r="A293" s="11">
        <f>A292+7</f>
        <v>45506</v>
      </c>
      <c r="B293">
        <v>35</v>
      </c>
      <c r="C293" s="18">
        <f>UCO!B293</f>
        <v>35</v>
      </c>
      <c r="E293" s="4">
        <f>UCO!C293*'Feedstock Conversions'!B$24</f>
        <v>294</v>
      </c>
      <c r="F293" s="4">
        <f>UCO!C293*'Feedstock Conversions'!B$4</f>
        <v>280.34999999999997</v>
      </c>
      <c r="H293" s="4">
        <f>'Fuel Values'!B293-UCO!I293-UCO!J293-UCO!K293</f>
        <v>235.89631343156748</v>
      </c>
      <c r="I293" s="18">
        <f>('LCFS Values'!$E$6-$AA$4)/1000000*'LCFS Values'!B293*'LCFS Values'!$G$2*100</f>
        <v>46.191186568432499</v>
      </c>
      <c r="J293" s="4">
        <f>'RIN Values'!C293</f>
        <v>90.412499999999994</v>
      </c>
      <c r="K293" s="4">
        <f>'Fixed Credits Value'!B293</f>
        <v>100</v>
      </c>
      <c r="L293" s="4">
        <f t="shared" si="36"/>
        <v>472.5</v>
      </c>
      <c r="M293" s="4">
        <f>L293/'Feedstock Conversions'!B$24</f>
        <v>56.25</v>
      </c>
      <c r="O293" s="4">
        <f>'Fuel Values'!C293*100</f>
        <v>215.15</v>
      </c>
      <c r="P293" s="18">
        <f>('LCFS Values'!$E$5-AB$4)/1000000*'LCFS Values'!B293*'LCFS Values'!$G$2*100</f>
        <v>44.075032115999996</v>
      </c>
      <c r="Q293" s="4">
        <f>'RIN Values'!D293</f>
        <v>102.4675</v>
      </c>
      <c r="R293" s="4">
        <f>'Fixed Credits Value'!B293</f>
        <v>100</v>
      </c>
      <c r="S293" s="4">
        <f>'Fixed Credits Value'!C293</f>
        <v>16</v>
      </c>
      <c r="T293" s="4">
        <f t="shared" si="38"/>
        <v>477.69253211600005</v>
      </c>
      <c r="U293" s="4">
        <f>T293/'Feedstock Conversions'!B$4</f>
        <v>59.637020239201007</v>
      </c>
      <c r="W293" s="4">
        <f t="shared" si="39"/>
        <v>178.5</v>
      </c>
      <c r="X293" s="4">
        <f t="shared" si="40"/>
        <v>197.34253211600009</v>
      </c>
      <c r="AE293">
        <v>49.4</v>
      </c>
      <c r="AF293" s="4">
        <f>$AH293+'Rail Costs'!L294</f>
        <v>44.165767077267638</v>
      </c>
      <c r="AG293" s="4">
        <f>$AH293+'Rail Costs'!M294</f>
        <v>45.498650615901454</v>
      </c>
      <c r="AH293">
        <v>41.5</v>
      </c>
      <c r="AI293" s="4">
        <f>$AH293+'Rail Costs'!O294</f>
        <v>42.299730123180289</v>
      </c>
      <c r="AJ293">
        <v>45.8</v>
      </c>
      <c r="AM293" s="4">
        <f>$L293-(AE293*'Feedstock Conversions'!$B$24)-'Rail Costs'!Q293</f>
        <v>52.987886844848944</v>
      </c>
      <c r="AN293" s="4">
        <f>$L293-(AF293*'Feedstock Conversions'!$B$24)-'Rail Costs'!R293</f>
        <v>97.456545901427958</v>
      </c>
      <c r="AO293" s="4">
        <f>$L293-(AG293*'Feedstock Conversions'!$B$24)-'Rail Costs'!S293</f>
        <v>86.468068312776879</v>
      </c>
      <c r="AP293" s="4">
        <f>$L293-(AH293*'Feedstock Conversions'!$B$24)-'Rail Costs'!T293</f>
        <v>119.56465413795134</v>
      </c>
      <c r="AQ293" s="4">
        <f>$L293-(AI293*'Feedstock Conversions'!$B$24)-'Rail Costs'!U293</f>
        <v>113.02738424782518</v>
      </c>
      <c r="AR293" s="4">
        <f>$L293-(AJ293*'Feedstock Conversions'!$B$24)-'Rail Costs'!V293</f>
        <v>82.577584965541661</v>
      </c>
      <c r="AT293" s="4">
        <f>$T293-(AM293-'Feedstock Conversions'!$B$4)-'Rail Costs'!Q293</f>
        <v>428.16253211600002</v>
      </c>
      <c r="AU293" s="4">
        <f>$T293-(AN293-'Feedstock Conversions'!$B$4)-'Rail Costs'!R293</f>
        <v>384.1949755650482</v>
      </c>
      <c r="AV293" s="4">
        <f>$T293-(AO293-'Feedstock Conversions'!$B$4)-'Rail Costs'!S293</f>
        <v>395.39119728957235</v>
      </c>
      <c r="AW293" s="4">
        <f>$T293-(AP293-'Feedstock Conversions'!$B$4)-'Rail Costs'!T293</f>
        <v>361.80253211600007</v>
      </c>
      <c r="AX293" s="4">
        <f>$T293-(AQ293-'Feedstock Conversions'!$B$4)-'Rail Costs'!U293</f>
        <v>368.52026515071447</v>
      </c>
      <c r="AY293" s="4">
        <f>$T293-(AR293-'Feedstock Conversions'!$B$4)-'Rail Costs'!V293</f>
        <v>397.92253211600007</v>
      </c>
      <c r="BH293">
        <f t="shared" si="34"/>
        <v>31</v>
      </c>
      <c r="BI293">
        <f t="shared" si="35"/>
        <v>2024</v>
      </c>
      <c r="BJ293">
        <f t="shared" si="37"/>
        <v>8</v>
      </c>
    </row>
    <row r="294" spans="1:62" x14ac:dyDescent="0.2">
      <c r="A294" s="11">
        <f>A293+7</f>
        <v>45513</v>
      </c>
      <c r="B294">
        <v>35</v>
      </c>
      <c r="C294" s="18">
        <f>UCO!B294</f>
        <v>35</v>
      </c>
      <c r="E294" s="4">
        <f>UCO!C294*'Feedstock Conversions'!B$24</f>
        <v>294</v>
      </c>
      <c r="F294" s="4">
        <f>UCO!C294*'Feedstock Conversions'!B$4</f>
        <v>280.34999999999997</v>
      </c>
      <c r="H294" s="4">
        <f>'Fuel Values'!B294-UCO!I294-UCO!J294-UCO!K294</f>
        <v>219.81049118057501</v>
      </c>
      <c r="I294" s="18">
        <f>('LCFS Values'!$E$6-$AA$4)/1000000*'LCFS Values'!B294*'LCFS Values'!$G$2*100</f>
        <v>45.177008819424998</v>
      </c>
      <c r="J294" s="4">
        <f>'RIN Values'!C294</f>
        <v>88.012499999999989</v>
      </c>
      <c r="K294" s="4">
        <f>'Fixed Credits Value'!B294</f>
        <v>100</v>
      </c>
      <c r="L294" s="4">
        <f t="shared" si="36"/>
        <v>453</v>
      </c>
      <c r="M294" s="4">
        <f>L294/'Feedstock Conversions'!B$24</f>
        <v>53.928571428571423</v>
      </c>
      <c r="O294" s="4">
        <f>'Fuel Values'!C294*100</f>
        <v>215.95</v>
      </c>
      <c r="P294" s="18">
        <f>('LCFS Values'!$E$5-AB$4)/1000000*'LCFS Values'!B294*'LCFS Values'!$G$2*100</f>
        <v>43.107316839999996</v>
      </c>
      <c r="Q294" s="4">
        <f>'RIN Values'!D294</f>
        <v>99.747499999999988</v>
      </c>
      <c r="R294" s="4">
        <f>'Fixed Credits Value'!B294</f>
        <v>100</v>
      </c>
      <c r="S294" s="4">
        <f>'Fixed Credits Value'!C294</f>
        <v>16</v>
      </c>
      <c r="T294" s="4">
        <f t="shared" si="38"/>
        <v>474.80481684</v>
      </c>
      <c r="U294" s="4">
        <f>T294/'Feedstock Conversions'!B$4</f>
        <v>59.276506471910118</v>
      </c>
      <c r="W294" s="4">
        <f t="shared" si="39"/>
        <v>159</v>
      </c>
      <c r="X294" s="4">
        <f t="shared" si="40"/>
        <v>194.45481684000003</v>
      </c>
      <c r="AE294" s="28">
        <v>45.75</v>
      </c>
      <c r="AF294" s="25">
        <f>$AH294+'Rail Costs'!L295</f>
        <v>41.965767077267635</v>
      </c>
      <c r="AG294" s="25">
        <f>$AH294+'Rail Costs'!M295</f>
        <v>43.298650615901451</v>
      </c>
      <c r="AH294" s="28">
        <v>39.299999999999997</v>
      </c>
      <c r="AI294" s="25">
        <f>$AH294+'Rail Costs'!O295</f>
        <v>40.099730123180287</v>
      </c>
      <c r="AJ294" s="28">
        <v>45</v>
      </c>
      <c r="AM294" s="4">
        <f>$L294-(AE294*'Feedstock Conversions'!$B$24)-'Rail Costs'!Q294</f>
        <v>64.147886844848912</v>
      </c>
      <c r="AN294" s="4">
        <f>$L294-(AF294*'Feedstock Conversions'!$B$24)-'Rail Costs'!R294</f>
        <v>96.436545901427976</v>
      </c>
      <c r="AO294" s="4">
        <f>$L294-(AG294*'Feedstock Conversions'!$B$24)-'Rail Costs'!S294</f>
        <v>85.448068312776897</v>
      </c>
      <c r="AP294" s="4">
        <f>$L294-(AH294*'Feedstock Conversions'!$B$24)-'Rail Costs'!T294</f>
        <v>118.54465413795135</v>
      </c>
      <c r="AQ294" s="4">
        <f>$L294-(AI294*'Feedstock Conversions'!$B$24)-'Rail Costs'!U294</f>
        <v>112.0073842478252</v>
      </c>
      <c r="AR294" s="4">
        <f>$L294-(AJ294*'Feedstock Conversions'!$B$24)-'Rail Costs'!V294</f>
        <v>69.797584965541631</v>
      </c>
      <c r="AT294" s="4">
        <f>$T294-(AM294-'Feedstock Conversions'!$B$4)-'Rail Costs'!Q294</f>
        <v>414.11481684</v>
      </c>
      <c r="AU294" s="4">
        <f>$T294-(AN294-'Feedstock Conversions'!$B$4)-'Rail Costs'!R294</f>
        <v>382.32726028904813</v>
      </c>
      <c r="AV294" s="4">
        <f>$T294-(AO294-'Feedstock Conversions'!$B$4)-'Rail Costs'!S294</f>
        <v>393.52348201357222</v>
      </c>
      <c r="AW294" s="4">
        <f>$T294-(AP294-'Feedstock Conversions'!$B$4)-'Rail Costs'!T294</f>
        <v>359.93481684</v>
      </c>
      <c r="AX294" s="4">
        <f>$T294-(AQ294-'Feedstock Conversions'!$B$4)-'Rail Costs'!U294</f>
        <v>366.6525498747144</v>
      </c>
      <c r="AY294" s="4">
        <f>$T294-(AR294-'Feedstock Conversions'!$B$4)-'Rail Costs'!V294</f>
        <v>407.81481684000005</v>
      </c>
      <c r="BH294">
        <f t="shared" si="34"/>
        <v>32</v>
      </c>
      <c r="BI294">
        <f t="shared" si="35"/>
        <v>2024</v>
      </c>
      <c r="BJ294">
        <f t="shared" si="37"/>
        <v>8</v>
      </c>
    </row>
    <row r="295" spans="1:62" x14ac:dyDescent="0.2">
      <c r="A295" s="11">
        <f t="shared" ref="A295:A308" si="41">A294+7</f>
        <v>45520</v>
      </c>
      <c r="B295">
        <v>35</v>
      </c>
      <c r="C295" s="18">
        <f>UCO!B295</f>
        <v>35</v>
      </c>
      <c r="E295" s="4">
        <f>UCO!C295*'Feedstock Conversions'!B$24</f>
        <v>294</v>
      </c>
      <c r="F295" s="4">
        <f>UCO!C295*'Feedstock Conversions'!B$4</f>
        <v>280.34999999999997</v>
      </c>
      <c r="H295" s="4">
        <f>'Fuel Values'!B295-UCO!I295-UCO!J295-UCO!K295</f>
        <v>214.61380546976375</v>
      </c>
      <c r="I295" s="18">
        <f>('LCFS Values'!$E$6-$AA$4)/1000000*'LCFS Values'!B295*'LCFS Values'!$G$2*100</f>
        <v>50.386194530236239</v>
      </c>
      <c r="J295" s="4">
        <f>'RIN Values'!C295</f>
        <v>82.5</v>
      </c>
      <c r="K295" s="4">
        <f>'Fixed Credits Value'!B295</f>
        <v>100</v>
      </c>
      <c r="L295" s="4">
        <f t="shared" si="36"/>
        <v>447.5</v>
      </c>
      <c r="M295" s="4">
        <f>L295/'Feedstock Conversions'!B$24</f>
        <v>53.273809523809518</v>
      </c>
      <c r="O295" s="4">
        <f>'Fuel Values'!C295*100</f>
        <v>216.33</v>
      </c>
      <c r="P295" s="18">
        <f>('LCFS Values'!$E$5-AB$4)/1000000*'LCFS Values'!B295*'LCFS Values'!$G$2*100</f>
        <v>48.077854393999999</v>
      </c>
      <c r="Q295" s="4">
        <f>'RIN Values'!D295</f>
        <v>93.5</v>
      </c>
      <c r="R295" s="4">
        <f>'Fixed Credits Value'!B295</f>
        <v>100</v>
      </c>
      <c r="S295" s="4">
        <f>'Fixed Credits Value'!C295</f>
        <v>16</v>
      </c>
      <c r="T295" s="4">
        <f t="shared" si="38"/>
        <v>473.90785439399997</v>
      </c>
      <c r="U295" s="4">
        <f>T295/'Feedstock Conversions'!B$4</f>
        <v>59.164526141573035</v>
      </c>
      <c r="W295" s="4">
        <f t="shared" si="39"/>
        <v>153.5</v>
      </c>
      <c r="X295" s="4">
        <f t="shared" si="40"/>
        <v>193.557854394</v>
      </c>
      <c r="AE295" s="28">
        <v>45.15</v>
      </c>
      <c r="AF295" s="25">
        <f>$AH295+'Rail Costs'!L296</f>
        <v>41.065767077267637</v>
      </c>
      <c r="AG295" s="25">
        <f>$AH295+'Rail Costs'!M296</f>
        <v>42.398650615901452</v>
      </c>
      <c r="AH295" s="28">
        <v>38.4</v>
      </c>
      <c r="AI295" s="25">
        <f>$AH295+'Rail Costs'!O296</f>
        <v>39.199730123180288</v>
      </c>
      <c r="AJ295" s="28">
        <v>45</v>
      </c>
      <c r="AM295" s="4">
        <f>$L295-(AE295*'Feedstock Conversions'!$B$24)-'Rail Costs'!Q295</f>
        <v>63.687886844848933</v>
      </c>
      <c r="AN295" s="4">
        <f>$L295-(AF295*'Feedstock Conversions'!$B$24)-'Rail Costs'!R295</f>
        <v>98.496545901427922</v>
      </c>
      <c r="AO295" s="4">
        <f>$L295-(AG295*'Feedstock Conversions'!$B$24)-'Rail Costs'!S295</f>
        <v>87.508068312776899</v>
      </c>
      <c r="AP295" s="4">
        <f>$L295-(AH295*'Feedstock Conversions'!$B$24)-'Rail Costs'!T295</f>
        <v>120.60465413795136</v>
      </c>
      <c r="AQ295" s="4">
        <f>$L295-(AI295*'Feedstock Conversions'!$B$24)-'Rail Costs'!U295</f>
        <v>114.06738424782515</v>
      </c>
      <c r="AR295" s="4">
        <f>$L295-(AJ295*'Feedstock Conversions'!$B$24)-'Rail Costs'!V295</f>
        <v>64.297584965541631</v>
      </c>
      <c r="AT295" s="4">
        <f>$T295-(AM295-'Feedstock Conversions'!$B$4)-'Rail Costs'!Q295</f>
        <v>413.67785439399995</v>
      </c>
      <c r="AU295" s="4">
        <f>$T295-(AN295-'Feedstock Conversions'!$B$4)-'Rail Costs'!R295</f>
        <v>379.37029784304815</v>
      </c>
      <c r="AV295" s="4">
        <f>$T295-(AO295-'Feedstock Conversions'!$B$4)-'Rail Costs'!S295</f>
        <v>390.56651956757219</v>
      </c>
      <c r="AW295" s="4">
        <f>$T295-(AP295-'Feedstock Conversions'!$B$4)-'Rail Costs'!T295</f>
        <v>356.97785439399996</v>
      </c>
      <c r="AX295" s="4">
        <f>$T295-(AQ295-'Feedstock Conversions'!$B$4)-'Rail Costs'!U295</f>
        <v>363.69558742871442</v>
      </c>
      <c r="AY295" s="4">
        <f>$T295-(AR295-'Feedstock Conversions'!$B$4)-'Rail Costs'!V295</f>
        <v>412.41785439399996</v>
      </c>
      <c r="BH295">
        <f t="shared" si="34"/>
        <v>33</v>
      </c>
      <c r="BI295">
        <f t="shared" si="35"/>
        <v>2024</v>
      </c>
      <c r="BJ295">
        <f t="shared" si="37"/>
        <v>8</v>
      </c>
    </row>
    <row r="296" spans="1:62" x14ac:dyDescent="0.2">
      <c r="A296" s="11">
        <f t="shared" si="41"/>
        <v>45527</v>
      </c>
      <c r="B296">
        <v>35</v>
      </c>
      <c r="C296" s="18">
        <f>UCO!B296</f>
        <v>35</v>
      </c>
      <c r="E296" s="4">
        <f>UCO!C296*'Feedstock Conversions'!B$24</f>
        <v>294</v>
      </c>
      <c r="F296" s="4">
        <f>UCO!C296*'Feedstock Conversions'!B$4</f>
        <v>280.34999999999997</v>
      </c>
      <c r="H296" s="4">
        <f>'Fuel Values'!B296-UCO!I296-UCO!J296-UCO!K296</f>
        <v>208.06477007045748</v>
      </c>
      <c r="I296" s="18">
        <f>('LCFS Values'!$E$6-$AA$4)/1000000*'LCFS Values'!B296*'LCFS Values'!$G$2*100</f>
        <v>48.772729929542493</v>
      </c>
      <c r="J296" s="4">
        <f>'RIN Values'!C296</f>
        <v>82.162499999999994</v>
      </c>
      <c r="K296" s="4">
        <f>'Fixed Credits Value'!B296</f>
        <v>100</v>
      </c>
      <c r="L296" s="4">
        <f t="shared" si="36"/>
        <v>439</v>
      </c>
      <c r="M296" s="4">
        <f>L296/'Feedstock Conversions'!B$24</f>
        <v>52.261904761904759</v>
      </c>
      <c r="O296" s="4">
        <f>'Fuel Values'!C296*100</f>
        <v>202.87</v>
      </c>
      <c r="P296" s="18">
        <f>('LCFS Values'!$E$5-AB$4)/1000000*'LCFS Values'!B296*'LCFS Values'!$G$2*100</f>
        <v>46.538307363999991</v>
      </c>
      <c r="Q296" s="4">
        <f>'RIN Values'!D296</f>
        <v>93.117499999999993</v>
      </c>
      <c r="R296" s="4">
        <f>'Fixed Credits Value'!B296</f>
        <v>100</v>
      </c>
      <c r="S296" s="4">
        <f>'Fixed Credits Value'!C296</f>
        <v>16</v>
      </c>
      <c r="T296" s="4">
        <f t="shared" si="38"/>
        <v>458.525807364</v>
      </c>
      <c r="U296" s="4">
        <f>T296/'Feedstock Conversions'!B$4</f>
        <v>57.244170707116105</v>
      </c>
      <c r="W296" s="4">
        <f t="shared" si="39"/>
        <v>145</v>
      </c>
      <c r="X296" s="4">
        <f t="shared" si="40"/>
        <v>178.17580736400004</v>
      </c>
      <c r="AE296" s="28">
        <v>45.45</v>
      </c>
      <c r="AF296" s="25">
        <f>$AH296+'Rail Costs'!L297</f>
        <v>38.665767077267638</v>
      </c>
      <c r="AG296" s="25">
        <f>$AH296+'Rail Costs'!M297</f>
        <v>39.998650615901454</v>
      </c>
      <c r="AH296" s="28">
        <v>36</v>
      </c>
      <c r="AI296" s="25">
        <f>$AH296+'Rail Costs'!O297</f>
        <v>36.799730123180289</v>
      </c>
      <c r="AJ296" s="28">
        <v>45</v>
      </c>
      <c r="AM296" s="4">
        <f>$L296-(AE296*'Feedstock Conversions'!$B$24)-'Rail Costs'!Q296</f>
        <v>52.667886844848894</v>
      </c>
      <c r="AN296" s="4">
        <f>$L296-(AF296*'Feedstock Conversions'!$B$24)-'Rail Costs'!R296</f>
        <v>110.15654590142795</v>
      </c>
      <c r="AO296" s="4">
        <f>$L296-(AG296*'Feedstock Conversions'!$B$24)-'Rail Costs'!S296</f>
        <v>99.168068312776924</v>
      </c>
      <c r="AP296" s="4">
        <f>$L296-(AH296*'Feedstock Conversions'!$B$24)-'Rail Costs'!T296</f>
        <v>132.26465413795131</v>
      </c>
      <c r="AQ296" s="4">
        <f>$L296-(AI296*'Feedstock Conversions'!$B$24)-'Rail Costs'!U296</f>
        <v>125.72738424782517</v>
      </c>
      <c r="AR296" s="4">
        <f>$L296-(AJ296*'Feedstock Conversions'!$B$24)-'Rail Costs'!V296</f>
        <v>55.797584965541631</v>
      </c>
      <c r="AT296" s="4">
        <f>$T296-(AM296-'Feedstock Conversions'!$B$4)-'Rail Costs'!Q296</f>
        <v>409.31580736400002</v>
      </c>
      <c r="AU296" s="4">
        <f>$T296-(AN296-'Feedstock Conversions'!$B$4)-'Rail Costs'!R296</f>
        <v>352.32825081304816</v>
      </c>
      <c r="AV296" s="4">
        <f>$T296-(AO296-'Feedstock Conversions'!$B$4)-'Rail Costs'!S296</f>
        <v>363.52447253757225</v>
      </c>
      <c r="AW296" s="4">
        <f>$T296-(AP296-'Feedstock Conversions'!$B$4)-'Rail Costs'!T296</f>
        <v>329.93580736400003</v>
      </c>
      <c r="AX296" s="4">
        <f>$T296-(AQ296-'Feedstock Conversions'!$B$4)-'Rail Costs'!U296</f>
        <v>336.65354039871443</v>
      </c>
      <c r="AY296" s="4">
        <f>$T296-(AR296-'Feedstock Conversions'!$B$4)-'Rail Costs'!V296</f>
        <v>405.53580736399999</v>
      </c>
      <c r="BH296">
        <f t="shared" si="34"/>
        <v>34</v>
      </c>
      <c r="BI296">
        <f t="shared" si="35"/>
        <v>2024</v>
      </c>
      <c r="BJ296">
        <f t="shared" si="37"/>
        <v>8</v>
      </c>
    </row>
    <row r="297" spans="1:62" x14ac:dyDescent="0.2">
      <c r="A297" s="11">
        <f t="shared" si="41"/>
        <v>45534</v>
      </c>
      <c r="B297">
        <v>36.799999999999997</v>
      </c>
      <c r="C297" s="18">
        <f>UCO!B297</f>
        <v>36.799999999999997</v>
      </c>
      <c r="E297" s="4">
        <f>UCO!C297*'Feedstock Conversions'!B$24</f>
        <v>309.12</v>
      </c>
      <c r="F297" s="4">
        <f>UCO!C297*'Feedstock Conversions'!B$4</f>
        <v>294.76799999999997</v>
      </c>
      <c r="H297" s="4">
        <f>'Fuel Values'!B297-UCO!I297-UCO!J297-UCO!K297</f>
        <v>197.68561760666876</v>
      </c>
      <c r="I297" s="18">
        <f>('LCFS Values'!$E$6-$AA$4)/1000000*'LCFS Values'!B297*'LCFS Values'!$G$2*100</f>
        <v>50.939382393331243</v>
      </c>
      <c r="J297" s="4">
        <f>'RIN Values'!C297</f>
        <v>85.875</v>
      </c>
      <c r="K297" s="4">
        <f>'Fixed Credits Value'!B297</f>
        <v>100</v>
      </c>
      <c r="L297" s="4">
        <f t="shared" si="36"/>
        <v>434.5</v>
      </c>
      <c r="M297" s="4">
        <f>L297/'Feedstock Conversions'!B$24</f>
        <v>51.726190476190474</v>
      </c>
      <c r="O297" s="4">
        <f>'Fuel Values'!C297*100</f>
        <v>209.98000000000002</v>
      </c>
      <c r="P297" s="18">
        <f>('LCFS Values'!$E$5-AB$4)/1000000*'LCFS Values'!B297*'LCFS Values'!$G$2*100</f>
        <v>48.605699089999995</v>
      </c>
      <c r="Q297" s="4">
        <f>'RIN Values'!D297</f>
        <v>97.325000000000003</v>
      </c>
      <c r="R297" s="4">
        <f>'Fixed Credits Value'!B297</f>
        <v>100</v>
      </c>
      <c r="S297" s="4">
        <f>'Fixed Credits Value'!C297</f>
        <v>16</v>
      </c>
      <c r="T297" s="4">
        <f t="shared" si="38"/>
        <v>471.91069908999998</v>
      </c>
      <c r="U297" s="4">
        <f>T297/'Feedstock Conversions'!B$4</f>
        <v>58.915193394506865</v>
      </c>
      <c r="W297" s="4">
        <f t="shared" si="39"/>
        <v>125.38</v>
      </c>
      <c r="X297" s="4">
        <f t="shared" si="40"/>
        <v>177.14269909000001</v>
      </c>
      <c r="AE297" s="28">
        <v>45.05</v>
      </c>
      <c r="AF297" s="25">
        <f>$AH297+'Rail Costs'!L298</f>
        <v>38.665767077267638</v>
      </c>
      <c r="AG297" s="25">
        <f>$AH297+'Rail Costs'!M298</f>
        <v>39.998650615901454</v>
      </c>
      <c r="AH297" s="28">
        <v>36</v>
      </c>
      <c r="AI297" s="25">
        <f>$AH297+'Rail Costs'!O298</f>
        <v>36.799730123180289</v>
      </c>
      <c r="AJ297" s="28">
        <v>45</v>
      </c>
      <c r="AM297" s="4">
        <f>$L297-(AE297*'Feedstock Conversions'!$B$24)-'Rail Costs'!Q297</f>
        <v>51.527886844848908</v>
      </c>
      <c r="AN297" s="4">
        <f>$L297-(AF297*'Feedstock Conversions'!$B$24)-'Rail Costs'!R297</f>
        <v>105.65654590142795</v>
      </c>
      <c r="AO297" s="4">
        <f>$L297-(AG297*'Feedstock Conversions'!$B$24)-'Rail Costs'!S297</f>
        <v>94.668068312776924</v>
      </c>
      <c r="AP297" s="4">
        <f>$L297-(AH297*'Feedstock Conversions'!$B$24)-'Rail Costs'!T297</f>
        <v>127.76465413795133</v>
      </c>
      <c r="AQ297" s="4">
        <f>$L297-(AI297*'Feedstock Conversions'!$B$24)-'Rail Costs'!U297</f>
        <v>121.22738424782517</v>
      </c>
      <c r="AR297" s="4">
        <f>$L297-(AJ297*'Feedstock Conversions'!$B$24)-'Rail Costs'!V297</f>
        <v>51.297584965541631</v>
      </c>
      <c r="AT297" s="4">
        <f>$T297-(AM297-'Feedstock Conversions'!$B$4)-'Rail Costs'!Q297</f>
        <v>423.84069908999999</v>
      </c>
      <c r="AU297" s="4">
        <f>$T297-(AN297-'Feedstock Conversions'!$B$4)-'Rail Costs'!R297</f>
        <v>370.21314253904814</v>
      </c>
      <c r="AV297" s="4">
        <f>$T297-(AO297-'Feedstock Conversions'!$B$4)-'Rail Costs'!S297</f>
        <v>381.40936426357223</v>
      </c>
      <c r="AW297" s="4">
        <f>$T297-(AP297-'Feedstock Conversions'!$B$4)-'Rail Costs'!T297</f>
        <v>347.82069909000001</v>
      </c>
      <c r="AX297" s="4">
        <f>$T297-(AQ297-'Feedstock Conversions'!$B$4)-'Rail Costs'!U297</f>
        <v>354.5384321247144</v>
      </c>
      <c r="AY297" s="4">
        <f>$T297-(AR297-'Feedstock Conversions'!$B$4)-'Rail Costs'!V297</f>
        <v>423.42069908999997</v>
      </c>
      <c r="BH297">
        <f t="shared" si="34"/>
        <v>35</v>
      </c>
      <c r="BI297">
        <f t="shared" si="35"/>
        <v>2024</v>
      </c>
      <c r="BJ297">
        <f t="shared" si="37"/>
        <v>8</v>
      </c>
    </row>
    <row r="298" spans="1:62" x14ac:dyDescent="0.2">
      <c r="A298" s="11">
        <f t="shared" si="41"/>
        <v>45541</v>
      </c>
      <c r="B298">
        <v>40.5</v>
      </c>
      <c r="C298" s="18">
        <f>UCO!B298</f>
        <v>40.5</v>
      </c>
      <c r="E298" s="4">
        <f>UCO!C298*'Feedstock Conversions'!B$24</f>
        <v>340.2</v>
      </c>
      <c r="F298" s="4">
        <f>UCO!C298*'Feedstock Conversions'!B$4</f>
        <v>324.40499999999997</v>
      </c>
      <c r="H298" s="4">
        <f>'Fuel Values'!B298-UCO!I298-UCO!J298-UCO!K298</f>
        <v>197.31061760666876</v>
      </c>
      <c r="I298" s="18">
        <f>('LCFS Values'!$E$6-$AA$4)/1000000*'LCFS Values'!B298*'LCFS Values'!$G$2*100</f>
        <v>50.939382393331243</v>
      </c>
      <c r="J298" s="4">
        <f>'RIN Values'!C298</f>
        <v>85.875</v>
      </c>
      <c r="K298" s="4">
        <f>'Fixed Credits Value'!B298</f>
        <v>100</v>
      </c>
      <c r="L298" s="4">
        <f t="shared" si="36"/>
        <v>434.125</v>
      </c>
      <c r="M298" s="4">
        <f>L298/'Feedstock Conversions'!B$24</f>
        <v>51.68154761904762</v>
      </c>
      <c r="O298" s="4">
        <f>'Fuel Values'!C298*100</f>
        <v>198.5</v>
      </c>
      <c r="P298" s="18">
        <f>('LCFS Values'!$E$5-AB$4)/1000000*'LCFS Values'!B298*'LCFS Values'!$G$2*100</f>
        <v>48.605699089999995</v>
      </c>
      <c r="Q298" s="4">
        <f>'RIN Values'!D298</f>
        <v>97.325000000000003</v>
      </c>
      <c r="R298" s="4">
        <f>'Fixed Credits Value'!B298</f>
        <v>100</v>
      </c>
      <c r="S298" s="4">
        <f>'Fixed Credits Value'!C298</f>
        <v>16</v>
      </c>
      <c r="T298" s="4">
        <f t="shared" si="38"/>
        <v>460.43069908999996</v>
      </c>
      <c r="U298" s="4">
        <f>T298/'Feedstock Conversions'!B$4</f>
        <v>57.481984905118601</v>
      </c>
      <c r="W298" s="4">
        <f t="shared" si="39"/>
        <v>93.925000000000011</v>
      </c>
      <c r="X298" s="4">
        <f t="shared" si="40"/>
        <v>136.02569908999999</v>
      </c>
      <c r="AE298" s="28">
        <v>44.625</v>
      </c>
      <c r="AF298" s="25">
        <f>$AH298+'Rail Costs'!L299</f>
        <v>38.665767077267638</v>
      </c>
      <c r="AG298" s="25">
        <f>$AH298+'Rail Costs'!M299</f>
        <v>39.998650615901454</v>
      </c>
      <c r="AH298" s="28">
        <v>36</v>
      </c>
      <c r="AI298" s="25">
        <f>$AH298+'Rail Costs'!O299</f>
        <v>36.799730123180289</v>
      </c>
      <c r="AJ298" s="28">
        <v>45</v>
      </c>
      <c r="AM298" s="4">
        <f>$L298-(AE298*'Feedstock Conversions'!$B$24)-'Rail Costs'!Q298</f>
        <v>54.722886844848901</v>
      </c>
      <c r="AN298" s="4">
        <f>$L298-(AF298*'Feedstock Conversions'!$B$24)-'Rail Costs'!R298</f>
        <v>105.28154590142795</v>
      </c>
      <c r="AO298" s="4">
        <f>$L298-(AG298*'Feedstock Conversions'!$B$24)-'Rail Costs'!S298</f>
        <v>94.293068312776924</v>
      </c>
      <c r="AP298" s="4">
        <f>$L298-(AH298*'Feedstock Conversions'!$B$24)-'Rail Costs'!T298</f>
        <v>127.38965413795133</v>
      </c>
      <c r="AQ298" s="4">
        <f>$L298-(AI298*'Feedstock Conversions'!$B$24)-'Rail Costs'!U298</f>
        <v>120.85238424782517</v>
      </c>
      <c r="AR298" s="4">
        <f>$L298-(AJ298*'Feedstock Conversions'!$B$24)-'Rail Costs'!V298</f>
        <v>50.922584965541631</v>
      </c>
      <c r="AT298" s="4">
        <f>$T298-(AM298-'Feedstock Conversions'!$B$4)-'Rail Costs'!Q298</f>
        <v>409.16569908999998</v>
      </c>
      <c r="AU298" s="4">
        <f>$T298-(AN298-'Feedstock Conversions'!$B$4)-'Rail Costs'!R298</f>
        <v>359.10814253904812</v>
      </c>
      <c r="AV298" s="4">
        <f>$T298-(AO298-'Feedstock Conversions'!$B$4)-'Rail Costs'!S298</f>
        <v>370.30436426357221</v>
      </c>
      <c r="AW298" s="4">
        <f>$T298-(AP298-'Feedstock Conversions'!$B$4)-'Rail Costs'!T298</f>
        <v>336.71569908999999</v>
      </c>
      <c r="AX298" s="4">
        <f>$T298-(AQ298-'Feedstock Conversions'!$B$4)-'Rail Costs'!U298</f>
        <v>343.43343212471439</v>
      </c>
      <c r="AY298" s="4">
        <f>$T298-(AR298-'Feedstock Conversions'!$B$4)-'Rail Costs'!V298</f>
        <v>412.31569908999995</v>
      </c>
      <c r="BH298">
        <f t="shared" si="34"/>
        <v>36</v>
      </c>
      <c r="BI298">
        <f t="shared" si="35"/>
        <v>2024</v>
      </c>
      <c r="BJ298">
        <f t="shared" si="37"/>
        <v>9</v>
      </c>
    </row>
    <row r="299" spans="1:62" x14ac:dyDescent="0.2">
      <c r="A299" s="11">
        <f t="shared" si="41"/>
        <v>45548</v>
      </c>
      <c r="B299">
        <v>42.1</v>
      </c>
      <c r="C299" s="18">
        <f>UCO!B299</f>
        <v>42.1</v>
      </c>
      <c r="E299" s="4">
        <f>UCO!C299*'Feedstock Conversions'!B$24</f>
        <v>353.64000000000004</v>
      </c>
      <c r="F299" s="4">
        <f>UCO!C299*'Feedstock Conversions'!B$4</f>
        <v>337.221</v>
      </c>
      <c r="H299" s="4">
        <f>'Fuel Values'!B299-UCO!I299-UCO!J299-UCO!K299</f>
        <v>190.41860856872319</v>
      </c>
      <c r="I299" s="18">
        <f>('LCFS Values'!$E$6-$AA$4)/1000000*'LCFS Values'!B299*'LCFS Values'!$G$2*100</f>
        <v>52.806391431276865</v>
      </c>
      <c r="J299" s="4">
        <f>'RIN Values'!C299</f>
        <v>85.574999999999989</v>
      </c>
      <c r="K299" s="4">
        <f>'Fixed Credits Value'!B299</f>
        <v>100</v>
      </c>
      <c r="L299" s="4">
        <f t="shared" si="36"/>
        <v>428.80000000000007</v>
      </c>
      <c r="M299" s="4">
        <f>L299/'Feedstock Conversions'!B$24</f>
        <v>51.047619047619051</v>
      </c>
      <c r="O299" s="4">
        <f>'Fuel Values'!C299*100</f>
        <v>195.79999999999998</v>
      </c>
      <c r="P299" s="18">
        <f>('LCFS Values'!$E$5-AB$4)/1000000*'LCFS Values'!B299*'LCFS Values'!$G$2*100</f>
        <v>50.387174939000005</v>
      </c>
      <c r="Q299" s="4">
        <f>'RIN Values'!D299</f>
        <v>96.984999999999999</v>
      </c>
      <c r="R299" s="4">
        <f>'Fixed Credits Value'!B299</f>
        <v>100</v>
      </c>
      <c r="S299" s="4">
        <f>'Fixed Credits Value'!C299</f>
        <v>16</v>
      </c>
      <c r="T299" s="4">
        <f t="shared" si="38"/>
        <v>459.172174939</v>
      </c>
      <c r="U299" s="4">
        <f>T299/'Feedstock Conversions'!B$4</f>
        <v>57.324865785143572</v>
      </c>
      <c r="W299" s="4">
        <f t="shared" si="39"/>
        <v>75.160000000000025</v>
      </c>
      <c r="X299" s="4">
        <f t="shared" si="40"/>
        <v>121.951174939</v>
      </c>
      <c r="AE299" s="28">
        <v>44.55</v>
      </c>
      <c r="AF299" s="25">
        <f>$AH299+'Rail Costs'!L300</f>
        <v>38.665767077267638</v>
      </c>
      <c r="AG299" s="25">
        <f>$AH299+'Rail Costs'!M300</f>
        <v>39.998650615901454</v>
      </c>
      <c r="AH299" s="28">
        <v>36</v>
      </c>
      <c r="AI299" s="25">
        <f>$AH299+'Rail Costs'!O300</f>
        <v>36.799730123180289</v>
      </c>
      <c r="AJ299" s="28">
        <v>43.5</v>
      </c>
      <c r="AM299" s="4">
        <f>$L299-(AE299*'Feedstock Conversions'!$B$24)-'Rail Costs'!Q299</f>
        <v>50.027886844849021</v>
      </c>
      <c r="AN299" s="4">
        <f>$L299-(AF299*'Feedstock Conversions'!$B$24)-'Rail Costs'!R299</f>
        <v>99.956545901428015</v>
      </c>
      <c r="AO299" s="4">
        <f>$L299-(AG299*'Feedstock Conversions'!$B$24)-'Rail Costs'!S299</f>
        <v>88.968068312776992</v>
      </c>
      <c r="AP299" s="4">
        <f>$L299-(AH299*'Feedstock Conversions'!$B$24)-'Rail Costs'!T299</f>
        <v>122.06465413795139</v>
      </c>
      <c r="AQ299" s="4">
        <f>$L299-(AI299*'Feedstock Conversions'!$B$24)-'Rail Costs'!U299</f>
        <v>115.52738424782524</v>
      </c>
      <c r="AR299" s="4">
        <f>$L299-(AJ299*'Feedstock Conversions'!$B$24)-'Rail Costs'!V299</f>
        <v>58.197584965541665</v>
      </c>
      <c r="AT299" s="4">
        <f>$T299-(AM299-'Feedstock Conversions'!$B$4)-'Rail Costs'!Q299</f>
        <v>412.60217493899989</v>
      </c>
      <c r="AU299" s="4">
        <f>$T299-(AN299-'Feedstock Conversions'!$B$4)-'Rail Costs'!R299</f>
        <v>363.17461838804809</v>
      </c>
      <c r="AV299" s="4">
        <f>$T299-(AO299-'Feedstock Conversions'!$B$4)-'Rail Costs'!S299</f>
        <v>374.37084011257218</v>
      </c>
      <c r="AW299" s="4">
        <f>$T299-(AP299-'Feedstock Conversions'!$B$4)-'Rail Costs'!T299</f>
        <v>340.78217493899996</v>
      </c>
      <c r="AX299" s="4">
        <f>$T299-(AQ299-'Feedstock Conversions'!$B$4)-'Rail Costs'!U299</f>
        <v>347.49990797371436</v>
      </c>
      <c r="AY299" s="4">
        <f>$T299-(AR299-'Feedstock Conversions'!$B$4)-'Rail Costs'!V299</f>
        <v>403.78217493900002</v>
      </c>
      <c r="BH299">
        <f t="shared" si="34"/>
        <v>37</v>
      </c>
      <c r="BI299">
        <f t="shared" si="35"/>
        <v>2024</v>
      </c>
      <c r="BJ299">
        <f t="shared" si="37"/>
        <v>9</v>
      </c>
    </row>
    <row r="300" spans="1:62" x14ac:dyDescent="0.2">
      <c r="A300" s="11">
        <f t="shared" si="41"/>
        <v>45555</v>
      </c>
      <c r="B300">
        <v>42.5</v>
      </c>
      <c r="C300" s="18">
        <f>UCO!B300</f>
        <v>42.5</v>
      </c>
      <c r="E300" s="4">
        <f>UCO!C300*'Feedstock Conversions'!B$24</f>
        <v>357</v>
      </c>
      <c r="F300" s="4">
        <f>UCO!C300*'Feedstock Conversions'!B$4</f>
        <v>340.42500000000001</v>
      </c>
      <c r="H300" s="4">
        <f>'Fuel Values'!B300-UCO!I300-UCO!J300-UCO!K300</f>
        <v>191.07253088444872</v>
      </c>
      <c r="I300" s="18">
        <f>('LCFS Values'!$E$6-$AA$4)/1000000*'LCFS Values'!B300*'LCFS Values'!$G$2*100</f>
        <v>56.102469115551244</v>
      </c>
      <c r="J300" s="4">
        <f>'RIN Values'!C300</f>
        <v>87.224999999999994</v>
      </c>
      <c r="K300" s="4">
        <f>'Fixed Credits Value'!B300</f>
        <v>100</v>
      </c>
      <c r="L300" s="4">
        <f t="shared" si="36"/>
        <v>434.4</v>
      </c>
      <c r="M300" s="4">
        <f>L300/'Feedstock Conversions'!B$24</f>
        <v>51.714285714285708</v>
      </c>
      <c r="O300" s="4">
        <f>'Fuel Values'!C300*100</f>
        <v>206</v>
      </c>
      <c r="P300" s="18">
        <f>('LCFS Values'!$E$5-AB$4)/1000000*'LCFS Values'!B300*'LCFS Values'!$G$2*100</f>
        <v>53.532249586000006</v>
      </c>
      <c r="Q300" s="4">
        <f>'RIN Values'!D300</f>
        <v>98.85499999999999</v>
      </c>
      <c r="R300" s="4">
        <f>'Fixed Credits Value'!B300</f>
        <v>100</v>
      </c>
      <c r="S300" s="4">
        <f>'Fixed Credits Value'!C300</f>
        <v>16</v>
      </c>
      <c r="T300" s="4">
        <f t="shared" si="38"/>
        <v>474.387249586</v>
      </c>
      <c r="U300" s="4">
        <f>T300/'Feedstock Conversions'!B$4</f>
        <v>59.224375728589266</v>
      </c>
      <c r="W300" s="4">
        <f t="shared" si="39"/>
        <v>77.399999999999977</v>
      </c>
      <c r="X300" s="4">
        <f t="shared" si="40"/>
        <v>133.96224958599998</v>
      </c>
      <c r="AE300" s="28">
        <v>45.052</v>
      </c>
      <c r="AF300" s="25">
        <f>$AH300+'Rail Costs'!L301</f>
        <v>38.665767077267638</v>
      </c>
      <c r="AG300" s="25">
        <f>$AH300+'Rail Costs'!M301</f>
        <v>39.998650615901454</v>
      </c>
      <c r="AH300" s="28">
        <v>36</v>
      </c>
      <c r="AI300" s="25">
        <f>$AH300+'Rail Costs'!O301</f>
        <v>36.799730123180289</v>
      </c>
      <c r="AJ300" s="28">
        <v>42.5</v>
      </c>
      <c r="AM300" s="4">
        <f>$L300-(AE300*'Feedstock Conversions'!$B$24)-'Rail Costs'!Q300</f>
        <v>51.411086844848896</v>
      </c>
      <c r="AN300" s="4">
        <f>$L300-(AF300*'Feedstock Conversions'!$B$24)-'Rail Costs'!R300</f>
        <v>105.55654590142792</v>
      </c>
      <c r="AO300" s="4">
        <f>$L300-(AG300*'Feedstock Conversions'!$B$24)-'Rail Costs'!S300</f>
        <v>94.568068312776902</v>
      </c>
      <c r="AP300" s="4">
        <f>$L300-(AH300*'Feedstock Conversions'!$B$24)-'Rail Costs'!T300</f>
        <v>127.6646541379513</v>
      </c>
      <c r="AQ300" s="4">
        <f>$L300-(AI300*'Feedstock Conversions'!$B$24)-'Rail Costs'!U300</f>
        <v>121.12738424782515</v>
      </c>
      <c r="AR300" s="4">
        <f>$L300-(AJ300*'Feedstock Conversions'!$B$24)-'Rail Costs'!V300</f>
        <v>72.197584965541608</v>
      </c>
      <c r="AT300" s="4">
        <f>$T300-(AM300-'Feedstock Conversions'!$B$4)-'Rail Costs'!Q300</f>
        <v>426.43404958600001</v>
      </c>
      <c r="AU300" s="4">
        <f>$T300-(AN300-'Feedstock Conversions'!$B$4)-'Rail Costs'!R300</f>
        <v>372.78969303504817</v>
      </c>
      <c r="AV300" s="4">
        <f>$T300-(AO300-'Feedstock Conversions'!$B$4)-'Rail Costs'!S300</f>
        <v>383.98591475957221</v>
      </c>
      <c r="AW300" s="4">
        <f>$T300-(AP300-'Feedstock Conversions'!$B$4)-'Rail Costs'!T300</f>
        <v>350.39724958600004</v>
      </c>
      <c r="AX300" s="4">
        <f>$T300-(AQ300-'Feedstock Conversions'!$B$4)-'Rail Costs'!U300</f>
        <v>357.11498262071444</v>
      </c>
      <c r="AY300" s="4">
        <f>$T300-(AR300-'Feedstock Conversions'!$B$4)-'Rail Costs'!V300</f>
        <v>404.99724958600007</v>
      </c>
      <c r="BH300">
        <f t="shared" si="34"/>
        <v>38</v>
      </c>
      <c r="BI300">
        <f t="shared" si="35"/>
        <v>2024</v>
      </c>
      <c r="BJ300">
        <f t="shared" si="37"/>
        <v>9</v>
      </c>
    </row>
    <row r="301" spans="1:62" x14ac:dyDescent="0.2">
      <c r="A301" s="11">
        <f t="shared" si="41"/>
        <v>45562</v>
      </c>
      <c r="B301">
        <v>42.5</v>
      </c>
      <c r="C301" s="18">
        <f>UCO!B301</f>
        <v>42.5</v>
      </c>
      <c r="E301" s="4">
        <f>UCO!C301*'Feedstock Conversions'!B$24</f>
        <v>357</v>
      </c>
      <c r="F301" s="4">
        <f>UCO!C301*'Feedstock Conversions'!B$4</f>
        <v>340.42500000000001</v>
      </c>
      <c r="H301" s="4">
        <f>'Fuel Values'!B301-UCO!I301-UCO!J301-UCO!K301</f>
        <v>179.23763202532376</v>
      </c>
      <c r="I301" s="18">
        <f>('LCFS Values'!$E$6-$AA$4)/1000000*'LCFS Values'!B301*'LCFS Values'!$G$2*100</f>
        <v>60.712367974676241</v>
      </c>
      <c r="J301" s="4">
        <f>'RIN Values'!C301</f>
        <v>100.05000000000001</v>
      </c>
      <c r="K301" s="4">
        <f>'Fixed Credits Value'!B301</f>
        <v>100</v>
      </c>
      <c r="L301" s="4">
        <f t="shared" si="36"/>
        <v>440</v>
      </c>
      <c r="M301" s="4">
        <f>L301/'Feedstock Conversions'!B$24</f>
        <v>52.38095238095238</v>
      </c>
      <c r="O301" s="4">
        <f>'Fuel Values'!C301*100</f>
        <v>206.8</v>
      </c>
      <c r="P301" s="18">
        <f>('LCFS Values'!$E$5-AB$4)/1000000*'LCFS Values'!B301*'LCFS Values'!$G$2*100</f>
        <v>57.930955385999994</v>
      </c>
      <c r="Q301" s="4">
        <f>'RIN Values'!D301</f>
        <v>113.39</v>
      </c>
      <c r="R301" s="4">
        <f>'Fixed Credits Value'!B301</f>
        <v>100</v>
      </c>
      <c r="S301" s="4">
        <f>'Fixed Credits Value'!C301</f>
        <v>16</v>
      </c>
      <c r="T301" s="4">
        <f t="shared" si="38"/>
        <v>494.12095538599999</v>
      </c>
      <c r="U301" s="4">
        <f>T301/'Feedstock Conversions'!B$4</f>
        <v>61.688009411485645</v>
      </c>
      <c r="W301" s="4">
        <f t="shared" si="39"/>
        <v>83</v>
      </c>
      <c r="X301" s="4">
        <f t="shared" si="40"/>
        <v>153.69595538599998</v>
      </c>
      <c r="AE301" s="28">
        <v>45.4</v>
      </c>
      <c r="AF301" s="25">
        <f>$AH301+'Rail Costs'!L302</f>
        <v>38.665767077267638</v>
      </c>
      <c r="AG301" s="25">
        <f>$AH301+'Rail Costs'!M302</f>
        <v>39.998650615901454</v>
      </c>
      <c r="AH301" s="28">
        <v>36</v>
      </c>
      <c r="AI301" s="25">
        <f>$AH301+'Rail Costs'!O302</f>
        <v>36.799730123180289</v>
      </c>
      <c r="AJ301" s="28">
        <v>42.5</v>
      </c>
      <c r="AM301" s="4">
        <f>$L301-(AE301*'Feedstock Conversions'!$B$24)-'Rail Costs'!Q301</f>
        <v>54.08788684484891</v>
      </c>
      <c r="AN301" s="4">
        <f>$L301-(AF301*'Feedstock Conversions'!$B$24)-'Rail Costs'!R301</f>
        <v>111.15654590142795</v>
      </c>
      <c r="AO301" s="4">
        <f>$L301-(AG301*'Feedstock Conversions'!$B$24)-'Rail Costs'!S301</f>
        <v>100.16806831277692</v>
      </c>
      <c r="AP301" s="4">
        <f>$L301-(AH301*'Feedstock Conversions'!$B$24)-'Rail Costs'!T301</f>
        <v>133.26465413795131</v>
      </c>
      <c r="AQ301" s="4">
        <f>$L301-(AI301*'Feedstock Conversions'!$B$24)-'Rail Costs'!U301</f>
        <v>126.72738424782517</v>
      </c>
      <c r="AR301" s="4">
        <f>$L301-(AJ301*'Feedstock Conversions'!$B$24)-'Rail Costs'!V301</f>
        <v>77.797584965541631</v>
      </c>
      <c r="AT301" s="4">
        <f>$T301-(AM301-'Feedstock Conversions'!$B$4)-'Rail Costs'!Q301</f>
        <v>443.490955386</v>
      </c>
      <c r="AU301" s="4">
        <f>$T301-(AN301-'Feedstock Conversions'!$B$4)-'Rail Costs'!R301</f>
        <v>386.92339883504815</v>
      </c>
      <c r="AV301" s="4">
        <f>$T301-(AO301-'Feedstock Conversions'!$B$4)-'Rail Costs'!S301</f>
        <v>398.11962055957224</v>
      </c>
      <c r="AW301" s="4">
        <f>$T301-(AP301-'Feedstock Conversions'!$B$4)-'Rail Costs'!T301</f>
        <v>364.53095538600002</v>
      </c>
      <c r="AX301" s="4">
        <f>$T301-(AQ301-'Feedstock Conversions'!$B$4)-'Rail Costs'!U301</f>
        <v>371.24868842071442</v>
      </c>
      <c r="AY301" s="4">
        <f>$T301-(AR301-'Feedstock Conversions'!$B$4)-'Rail Costs'!V301</f>
        <v>419.13095538599998</v>
      </c>
      <c r="BH301">
        <f t="shared" si="34"/>
        <v>39</v>
      </c>
      <c r="BI301">
        <f t="shared" si="35"/>
        <v>2024</v>
      </c>
      <c r="BJ301">
        <f t="shared" si="37"/>
        <v>9</v>
      </c>
    </row>
    <row r="302" spans="1:62" x14ac:dyDescent="0.2">
      <c r="A302" s="11">
        <f t="shared" si="41"/>
        <v>45569</v>
      </c>
      <c r="B302">
        <v>42.3</v>
      </c>
      <c r="C302" s="18">
        <f>UCO!B302</f>
        <v>42.3</v>
      </c>
      <c r="E302" s="4">
        <f>UCO!C302*'Feedstock Conversions'!B$24</f>
        <v>355.32</v>
      </c>
      <c r="F302" s="4">
        <f>UCO!C302*'Feedstock Conversions'!B$4</f>
        <v>338.82299999999998</v>
      </c>
      <c r="H302" s="4">
        <f>'Fuel Values'!B302-UCO!I302-UCO!J302-UCO!K302</f>
        <v>160.49565225349875</v>
      </c>
      <c r="I302" s="18">
        <f>('LCFS Values'!$E$6-$AA$4)/1000000*'LCFS Values'!B302*'LCFS Values'!$G$2*100</f>
        <v>61.634347746501241</v>
      </c>
      <c r="J302" s="4">
        <f>'RIN Values'!C302</f>
        <v>103.47</v>
      </c>
      <c r="K302" s="4">
        <f>'Fixed Credits Value'!B302</f>
        <v>100</v>
      </c>
      <c r="L302" s="4">
        <f t="shared" si="36"/>
        <v>425.59999999999997</v>
      </c>
      <c r="M302" s="4">
        <f>L302/'Feedstock Conversions'!B$24</f>
        <v>50.666666666666657</v>
      </c>
      <c r="O302" s="4">
        <f>'Fuel Values'!C302*100</f>
        <v>214</v>
      </c>
      <c r="P302" s="18">
        <f>('LCFS Values'!$E$5-AB$4)/1000000*'LCFS Values'!B302*'LCFS Values'!$G$2*100</f>
        <v>58.810696545999988</v>
      </c>
      <c r="Q302" s="4">
        <f>'RIN Values'!D302</f>
        <v>117.26600000000001</v>
      </c>
      <c r="R302" s="4">
        <f>'Fixed Credits Value'!B302</f>
        <v>100</v>
      </c>
      <c r="S302" s="4">
        <f>'Fixed Credits Value'!C302</f>
        <v>16</v>
      </c>
      <c r="T302" s="4">
        <f t="shared" si="38"/>
        <v>506.07669654599999</v>
      </c>
      <c r="U302" s="4">
        <f>T302/'Feedstock Conversions'!B$4</f>
        <v>63.18061130411985</v>
      </c>
      <c r="W302" s="4">
        <f t="shared" si="39"/>
        <v>70.279999999999973</v>
      </c>
      <c r="X302" s="4">
        <f t="shared" si="40"/>
        <v>167.25369654600001</v>
      </c>
      <c r="AE302" s="28">
        <v>45.5</v>
      </c>
      <c r="AF302" s="25">
        <f>$AH302+'Rail Costs'!L303</f>
        <v>38.636338185890253</v>
      </c>
      <c r="AG302" s="25">
        <f>$AH302+'Rail Costs'!M303</f>
        <v>39.954507278835386</v>
      </c>
      <c r="AH302" s="28">
        <v>36</v>
      </c>
      <c r="AI302" s="25">
        <f>$AH302+'Rail Costs'!O303</f>
        <v>36.790901455767077</v>
      </c>
      <c r="AJ302" s="28">
        <v>42.5</v>
      </c>
      <c r="AM302" s="4">
        <f>$L302-(AE302*'Feedstock Conversions'!$B$24)-'Rail Costs'!Q302</f>
        <v>38.847886844848901</v>
      </c>
      <c r="AN302" s="4">
        <f>$L302-(AF302*'Feedstock Conversions'!$B$24)-'Rail Costs'!R302</f>
        <v>97.003748588997965</v>
      </c>
      <c r="AO302" s="4">
        <f>$L302-(AG302*'Feedstock Conversions'!$B$24)-'Rail Costs'!S302</f>
        <v>86.138872344131855</v>
      </c>
      <c r="AP302" s="4">
        <f>$L302-(AH302*'Feedstock Conversions'!$B$24)-'Rail Costs'!T302</f>
        <v>118.86465413795129</v>
      </c>
      <c r="AQ302" s="4">
        <f>$L302-(AI302*'Feedstock Conversions'!$B$24)-'Rail Costs'!U302</f>
        <v>112.40154505409612</v>
      </c>
      <c r="AR302" s="4">
        <f>$L302-(AJ302*'Feedstock Conversions'!$B$24)-'Rail Costs'!V302</f>
        <v>63.397584965541597</v>
      </c>
      <c r="AT302" s="4">
        <f>$T302-(AM302-'Feedstock Conversions'!$B$4)-'Rail Costs'!Q302</f>
        <v>470.68669654600001</v>
      </c>
      <c r="AU302" s="4">
        <f>$T302-(AN302-'Feedstock Conversions'!$B$4)-'Rail Costs'!R302</f>
        <v>413.03193730747813</v>
      </c>
      <c r="AV302" s="4">
        <f>$T302-(AO302-'Feedstock Conversions'!$B$4)-'Rail Costs'!S302</f>
        <v>424.10455768821726</v>
      </c>
      <c r="AW302" s="4">
        <f>$T302-(AP302-'Feedstock Conversions'!$B$4)-'Rail Costs'!T302</f>
        <v>390.88669654600005</v>
      </c>
      <c r="AX302" s="4">
        <f>$T302-(AQ302-'Feedstock Conversions'!$B$4)-'Rail Costs'!U302</f>
        <v>397.53026877444347</v>
      </c>
      <c r="AY302" s="4">
        <f>$T302-(AR302-'Feedstock Conversions'!$B$4)-'Rail Costs'!V302</f>
        <v>445.48669654600008</v>
      </c>
      <c r="BH302">
        <f t="shared" si="34"/>
        <v>40</v>
      </c>
      <c r="BI302">
        <f t="shared" si="35"/>
        <v>2024</v>
      </c>
      <c r="BJ302">
        <f t="shared" si="37"/>
        <v>10</v>
      </c>
    </row>
    <row r="303" spans="1:62" x14ac:dyDescent="0.2">
      <c r="A303" s="11">
        <f t="shared" si="41"/>
        <v>45576</v>
      </c>
      <c r="B303">
        <v>42.5</v>
      </c>
      <c r="C303" s="18">
        <f>UCO!B303</f>
        <v>42.5</v>
      </c>
      <c r="E303" s="4">
        <f>UCO!C303*'Feedstock Conversions'!B$24</f>
        <v>357</v>
      </c>
      <c r="F303" s="4">
        <f>UCO!C303*'Feedstock Conversions'!B$4</f>
        <v>340.42500000000001</v>
      </c>
      <c r="H303" s="4">
        <f>'Fuel Values'!B303-UCO!I303-UCO!J303-UCO!K303</f>
        <v>202.22438562998752</v>
      </c>
      <c r="I303" s="18">
        <f>('LCFS Values'!$E$6-$AA$4)/1000000*'LCFS Values'!B303*'LCFS Values'!$G$2*100</f>
        <v>63.155614370012493</v>
      </c>
      <c r="J303" s="4">
        <f>'RIN Values'!C303</f>
        <v>106.02000000000001</v>
      </c>
      <c r="K303" s="4">
        <f>'Fixed Credits Value'!B303</f>
        <v>100</v>
      </c>
      <c r="L303" s="4">
        <f t="shared" si="36"/>
        <v>471.40000000000003</v>
      </c>
      <c r="M303" s="4">
        <f>L303/'Feedstock Conversions'!B$24</f>
        <v>56.11904761904762</v>
      </c>
      <c r="O303" s="4">
        <f>'Fuel Values'!C303*100</f>
        <v>225</v>
      </c>
      <c r="P303" s="18">
        <f>('LCFS Values'!$E$5-AB$4)/1000000*'LCFS Values'!B303*'LCFS Values'!$G$2*100</f>
        <v>60.262269459999985</v>
      </c>
      <c r="Q303" s="4">
        <f>'RIN Values'!D303</f>
        <v>120.15600000000001</v>
      </c>
      <c r="R303" s="4">
        <f>'Fixed Credits Value'!B303</f>
        <v>100</v>
      </c>
      <c r="S303" s="4">
        <f>'Fixed Credits Value'!C303</f>
        <v>16</v>
      </c>
      <c r="T303" s="4">
        <f t="shared" si="38"/>
        <v>521.41826945999992</v>
      </c>
      <c r="U303" s="4">
        <f>T303/'Feedstock Conversions'!B$4</f>
        <v>65.095913790262159</v>
      </c>
      <c r="W303" s="4">
        <f t="shared" si="39"/>
        <v>114.40000000000003</v>
      </c>
      <c r="X303" s="4">
        <f t="shared" si="40"/>
        <v>180.99326945999991</v>
      </c>
      <c r="AE303" s="28">
        <v>45.2</v>
      </c>
      <c r="AF303" s="25">
        <f>$AH303+'Rail Costs'!L304</f>
        <v>39.836338185890256</v>
      </c>
      <c r="AG303" s="25">
        <f>$AH303+'Rail Costs'!M304</f>
        <v>41.154507278835389</v>
      </c>
      <c r="AH303" s="28">
        <v>37.200000000000003</v>
      </c>
      <c r="AI303" s="25">
        <f>$AH303+'Rail Costs'!O304</f>
        <v>37.99090145576708</v>
      </c>
      <c r="AJ303" s="28">
        <v>42.5</v>
      </c>
      <c r="AM303" s="4">
        <f>$L303-(AE303*'Feedstock Conversions'!$B$24)-'Rail Costs'!Q303</f>
        <v>87.167886844848894</v>
      </c>
      <c r="AN303" s="4">
        <f>$L303-(AF303*'Feedstock Conversions'!$B$24)-'Rail Costs'!R303</f>
        <v>132.72374858899798</v>
      </c>
      <c r="AO303" s="4">
        <f>$L303-(AG303*'Feedstock Conversions'!$B$24)-'Rail Costs'!S303</f>
        <v>121.85887234413188</v>
      </c>
      <c r="AP303" s="4">
        <f>$L303-(AH303*'Feedstock Conversions'!$B$24)-'Rail Costs'!T303</f>
        <v>154.58465413795136</v>
      </c>
      <c r="AQ303" s="4">
        <f>$L303-(AI303*'Feedstock Conversions'!$B$24)-'Rail Costs'!U303</f>
        <v>148.12154505409615</v>
      </c>
      <c r="AR303" s="4">
        <f>$L303-(AJ303*'Feedstock Conversions'!$B$24)-'Rail Costs'!V303</f>
        <v>109.19758496554167</v>
      </c>
      <c r="AT303" s="4">
        <f>$T303-(AM303-'Feedstock Conversions'!$B$4)-'Rail Costs'!Q303</f>
        <v>437.70826945999994</v>
      </c>
      <c r="AU303" s="4">
        <f>$T303-(AN303-'Feedstock Conversions'!$B$4)-'Rail Costs'!R303</f>
        <v>392.65351022147803</v>
      </c>
      <c r="AV303" s="4">
        <f>$T303-(AO303-'Feedstock Conversions'!$B$4)-'Rail Costs'!S303</f>
        <v>403.72613060221715</v>
      </c>
      <c r="AW303" s="4">
        <f>$T303-(AP303-'Feedstock Conversions'!$B$4)-'Rail Costs'!T303</f>
        <v>370.50826945999989</v>
      </c>
      <c r="AX303" s="4">
        <f>$T303-(AQ303-'Feedstock Conversions'!$B$4)-'Rail Costs'!U303</f>
        <v>377.15184168844337</v>
      </c>
      <c r="AY303" s="4">
        <f>$T303-(AR303-'Feedstock Conversions'!$B$4)-'Rail Costs'!V303</f>
        <v>415.02826945999993</v>
      </c>
      <c r="BH303">
        <f t="shared" si="34"/>
        <v>41</v>
      </c>
      <c r="BI303">
        <f t="shared" si="35"/>
        <v>2024</v>
      </c>
      <c r="BJ303">
        <f t="shared" si="37"/>
        <v>10</v>
      </c>
    </row>
    <row r="304" spans="1:62" x14ac:dyDescent="0.2">
      <c r="A304" s="11">
        <f t="shared" si="41"/>
        <v>45583</v>
      </c>
      <c r="B304">
        <v>42.5</v>
      </c>
      <c r="C304" s="18">
        <f>UCO!B304</f>
        <v>42.5</v>
      </c>
      <c r="E304" s="4">
        <f>UCO!C304*'Feedstock Conversions'!B$24</f>
        <v>357</v>
      </c>
      <c r="F304" s="4">
        <f>UCO!C304*'Feedstock Conversions'!B$4</f>
        <v>340.42500000000001</v>
      </c>
      <c r="H304" s="4">
        <f>'Fuel Values'!B304-UCO!I304-UCO!J304-UCO!K304</f>
        <v>208.20790080111874</v>
      </c>
      <c r="I304" s="18">
        <f>('LCFS Values'!$E$6-$AA$4)/1000000*'LCFS Values'!B304*'LCFS Values'!$G$2*100</f>
        <v>63.847099198881253</v>
      </c>
      <c r="J304" s="4">
        <f>'RIN Values'!C304</f>
        <v>105.94499999999999</v>
      </c>
      <c r="K304" s="4">
        <f>'Fixed Credits Value'!B304</f>
        <v>100</v>
      </c>
      <c r="L304" s="4">
        <f t="shared" si="36"/>
        <v>478</v>
      </c>
      <c r="M304" s="4">
        <f>L304/'Feedstock Conversions'!B$24</f>
        <v>56.904761904761905</v>
      </c>
      <c r="O304" s="4">
        <f>'Fuel Values'!C304*100</f>
        <v>211</v>
      </c>
      <c r="P304" s="18">
        <f>('LCFS Values'!$E$5-AB$4)/1000000*'LCFS Values'!B304*'LCFS Values'!$G$2*100</f>
        <v>60.922075330000006</v>
      </c>
      <c r="Q304" s="4">
        <f>'RIN Values'!D304</f>
        <v>120.07099999999998</v>
      </c>
      <c r="R304" s="4">
        <f>'Fixed Credits Value'!B304</f>
        <v>100</v>
      </c>
      <c r="S304" s="4">
        <f>'Fixed Credits Value'!C304</f>
        <v>16</v>
      </c>
      <c r="T304" s="4">
        <f t="shared" si="38"/>
        <v>507.99307532999995</v>
      </c>
      <c r="U304" s="4">
        <f>T304/'Feedstock Conversions'!B$4</f>
        <v>63.419859591760293</v>
      </c>
      <c r="W304" s="4">
        <f t="shared" si="39"/>
        <v>121</v>
      </c>
      <c r="X304" s="4">
        <f t="shared" si="40"/>
        <v>167.56807532999994</v>
      </c>
      <c r="AE304" s="28">
        <v>45.5</v>
      </c>
      <c r="AF304" s="25">
        <f>$AH304+'Rail Costs'!L305</f>
        <v>40.136338185890253</v>
      </c>
      <c r="AG304" s="25">
        <f>$AH304+'Rail Costs'!M305</f>
        <v>41.454507278835386</v>
      </c>
      <c r="AH304" s="28">
        <v>37.5</v>
      </c>
      <c r="AI304" s="25">
        <f>$AH304+'Rail Costs'!O305</f>
        <v>38.290901455767077</v>
      </c>
      <c r="AJ304" s="28">
        <v>42.5</v>
      </c>
      <c r="AM304" s="4">
        <f>$L304-(AE304*'Feedstock Conversions'!$B$24)-'Rail Costs'!Q304</f>
        <v>91.247886844848935</v>
      </c>
      <c r="AN304" s="4">
        <f>$L304-(AF304*'Feedstock Conversions'!$B$24)-'Rail Costs'!R304</f>
        <v>136.80374858899796</v>
      </c>
      <c r="AO304" s="4">
        <f>$L304-(AG304*'Feedstock Conversions'!$B$24)-'Rail Costs'!S304</f>
        <v>125.93887234413187</v>
      </c>
      <c r="AP304" s="4">
        <f>$L304-(AH304*'Feedstock Conversions'!$B$24)-'Rail Costs'!T304</f>
        <v>158.66465413795135</v>
      </c>
      <c r="AQ304" s="4">
        <f>$L304-(AI304*'Feedstock Conversions'!$B$24)-'Rail Costs'!U304</f>
        <v>152.20154505409613</v>
      </c>
      <c r="AR304" s="4">
        <f>$L304-(AJ304*'Feedstock Conversions'!$B$24)-'Rail Costs'!V304</f>
        <v>115.79758496554163</v>
      </c>
      <c r="AT304" s="4">
        <f>$T304-(AM304-'Feedstock Conversions'!$B$4)-'Rail Costs'!Q304</f>
        <v>420.20307532999999</v>
      </c>
      <c r="AU304" s="4">
        <f>$T304-(AN304-'Feedstock Conversions'!$B$4)-'Rail Costs'!R304</f>
        <v>375.14831609147808</v>
      </c>
      <c r="AV304" s="4">
        <f>$T304-(AO304-'Feedstock Conversions'!$B$4)-'Rail Costs'!S304</f>
        <v>386.2209364722172</v>
      </c>
      <c r="AW304" s="4">
        <f>$T304-(AP304-'Feedstock Conversions'!$B$4)-'Rail Costs'!T304</f>
        <v>353.00307532999994</v>
      </c>
      <c r="AX304" s="4">
        <f>$T304-(AQ304-'Feedstock Conversions'!$B$4)-'Rail Costs'!U304</f>
        <v>359.64664755844342</v>
      </c>
      <c r="AY304" s="4">
        <f>$T304-(AR304-'Feedstock Conversions'!$B$4)-'Rail Costs'!V304</f>
        <v>395.00307533</v>
      </c>
      <c r="BH304">
        <f t="shared" si="34"/>
        <v>42</v>
      </c>
      <c r="BI304">
        <f t="shared" si="35"/>
        <v>2024</v>
      </c>
      <c r="BJ304">
        <f t="shared" si="37"/>
        <v>10</v>
      </c>
    </row>
    <row r="305" spans="1:62" x14ac:dyDescent="0.2">
      <c r="A305" s="11">
        <f t="shared" si="41"/>
        <v>45590</v>
      </c>
      <c r="B305">
        <v>42.5</v>
      </c>
      <c r="C305" s="18">
        <f>UCO!B305</f>
        <v>42.5</v>
      </c>
      <c r="E305" s="4">
        <f>UCO!C305*'Feedstock Conversions'!B$24</f>
        <v>357</v>
      </c>
      <c r="F305" s="4">
        <f>UCO!C305*'Feedstock Conversions'!B$4</f>
        <v>340.42500000000001</v>
      </c>
      <c r="H305" s="4">
        <f>'Fuel Values'!B305-UCO!I305-UCO!J305-UCO!K305</f>
        <v>206.77010674010501</v>
      </c>
      <c r="I305" s="18">
        <f>('LCFS Values'!$E$6-$AA$4)/1000000*'LCFS Values'!B305*'LCFS Values'!$G$2*100</f>
        <v>59.559893259894992</v>
      </c>
      <c r="J305" s="4">
        <f>'RIN Values'!C305</f>
        <v>105.27000000000001</v>
      </c>
      <c r="K305" s="4">
        <f>'Fixed Credits Value'!B305</f>
        <v>100</v>
      </c>
      <c r="L305" s="4">
        <f t="shared" si="36"/>
        <v>471.6</v>
      </c>
      <c r="M305" s="4">
        <f>L305/'Feedstock Conversions'!B$24</f>
        <v>56.142857142857146</v>
      </c>
      <c r="O305" s="4">
        <f>'Fuel Values'!C305*100</f>
        <v>216.4</v>
      </c>
      <c r="P305" s="18">
        <f>('LCFS Values'!$E$5-AB$4)/1000000*'LCFS Values'!B305*'LCFS Values'!$G$2*100</f>
        <v>56.831278935999997</v>
      </c>
      <c r="Q305" s="4">
        <f>'RIN Values'!D305</f>
        <v>119.30600000000001</v>
      </c>
      <c r="R305" s="4">
        <f>'Fixed Credits Value'!B305</f>
        <v>100</v>
      </c>
      <c r="S305" s="4">
        <f>'Fixed Credits Value'!C305</f>
        <v>16</v>
      </c>
      <c r="T305" s="4">
        <f t="shared" si="38"/>
        <v>508.53727893600001</v>
      </c>
      <c r="U305" s="4">
        <f>T305/'Feedstock Conversions'!B$4</f>
        <v>63.487800116853933</v>
      </c>
      <c r="W305" s="4">
        <f t="shared" si="39"/>
        <v>114.60000000000002</v>
      </c>
      <c r="X305" s="4">
        <f t="shared" si="40"/>
        <v>168.112278936</v>
      </c>
      <c r="AE305" s="28">
        <v>45.4</v>
      </c>
      <c r="AF305" s="25">
        <f>$AH305+'Rail Costs'!L306</f>
        <v>40.136338185890253</v>
      </c>
      <c r="AG305" s="25">
        <f>$AH305+'Rail Costs'!M306</f>
        <v>41.454507278835386</v>
      </c>
      <c r="AH305" s="28">
        <v>37.5</v>
      </c>
      <c r="AI305" s="25">
        <f>$AH305+'Rail Costs'!O306</f>
        <v>38.290901455767077</v>
      </c>
      <c r="AJ305" s="28">
        <v>42.5</v>
      </c>
      <c r="AM305" s="4">
        <f>$L305-(AE305*'Feedstock Conversions'!$B$24)-'Rail Costs'!Q305</f>
        <v>85.687886844848933</v>
      </c>
      <c r="AN305" s="4">
        <f>$L305-(AF305*'Feedstock Conversions'!$B$24)-'Rail Costs'!R305</f>
        <v>130.40374858899798</v>
      </c>
      <c r="AO305" s="4">
        <f>$L305-(AG305*'Feedstock Conversions'!$B$24)-'Rail Costs'!S305</f>
        <v>119.53887234413189</v>
      </c>
      <c r="AP305" s="4">
        <f>$L305-(AH305*'Feedstock Conversions'!$B$24)-'Rail Costs'!T305</f>
        <v>152.26465413795137</v>
      </c>
      <c r="AQ305" s="4">
        <f>$L305-(AI305*'Feedstock Conversions'!$B$24)-'Rail Costs'!U305</f>
        <v>145.80154505409615</v>
      </c>
      <c r="AR305" s="4">
        <f>$L305-(AJ305*'Feedstock Conversions'!$B$24)-'Rail Costs'!V305</f>
        <v>109.39758496554165</v>
      </c>
      <c r="AT305" s="4">
        <f>$T305-(AM305-'Feedstock Conversions'!$B$4)-'Rail Costs'!Q305</f>
        <v>426.30727893600005</v>
      </c>
      <c r="AU305" s="4">
        <f>$T305-(AN305-'Feedstock Conversions'!$B$4)-'Rail Costs'!R305</f>
        <v>382.09251969747811</v>
      </c>
      <c r="AV305" s="4">
        <f>$T305-(AO305-'Feedstock Conversions'!$B$4)-'Rail Costs'!S305</f>
        <v>393.16514007821729</v>
      </c>
      <c r="AW305" s="4">
        <f>$T305-(AP305-'Feedstock Conversions'!$B$4)-'Rail Costs'!T305</f>
        <v>359.94727893599998</v>
      </c>
      <c r="AX305" s="4">
        <f>$T305-(AQ305-'Feedstock Conversions'!$B$4)-'Rail Costs'!U305</f>
        <v>366.59085116444345</v>
      </c>
      <c r="AY305" s="4">
        <f>$T305-(AR305-'Feedstock Conversions'!$B$4)-'Rail Costs'!V305</f>
        <v>401.94727893599998</v>
      </c>
      <c r="BH305">
        <f t="shared" si="34"/>
        <v>43</v>
      </c>
      <c r="BI305">
        <f t="shared" si="35"/>
        <v>2024</v>
      </c>
      <c r="BJ305">
        <f t="shared" si="37"/>
        <v>10</v>
      </c>
    </row>
    <row r="306" spans="1:62" x14ac:dyDescent="0.2">
      <c r="A306" s="11">
        <f t="shared" si="41"/>
        <v>45597</v>
      </c>
      <c r="B306">
        <v>42.9</v>
      </c>
      <c r="C306" s="18">
        <f>UCO!B306</f>
        <v>42.9</v>
      </c>
      <c r="E306" s="4">
        <f>UCO!C306*'Feedstock Conversions'!B$24</f>
        <v>360.36</v>
      </c>
      <c r="F306" s="4">
        <f>UCO!C306*'Feedstock Conversions'!B$4</f>
        <v>343.62899999999996</v>
      </c>
      <c r="H306" s="4">
        <f>'Fuel Values'!B306-UCO!I306-UCO!J306-UCO!K306</f>
        <v>207.31247235220752</v>
      </c>
      <c r="I306" s="18">
        <f>('LCFS Values'!$E$6-$AA$4)/1000000*'LCFS Values'!B306*'LCFS Values'!$G$2*100</f>
        <v>57.992527647792492</v>
      </c>
      <c r="J306" s="4">
        <f>'RIN Values'!C306</f>
        <v>102.795</v>
      </c>
      <c r="K306" s="4">
        <f>'Fixed Credits Value'!B306</f>
        <v>100</v>
      </c>
      <c r="L306" s="4">
        <f t="shared" si="36"/>
        <v>468.1</v>
      </c>
      <c r="M306" s="4">
        <f>L306/'Feedstock Conversions'!B$24</f>
        <v>55.726190476190474</v>
      </c>
      <c r="O306" s="4">
        <f>'Fuel Values'!C306*100</f>
        <v>218.00000000000003</v>
      </c>
      <c r="P306" s="18">
        <f>('LCFS Values'!$E$5-AB$4)/1000000*'LCFS Values'!B306*'LCFS Values'!$G$2*100</f>
        <v>55.335718963999994</v>
      </c>
      <c r="Q306" s="4">
        <f>'RIN Values'!D306</f>
        <v>116.501</v>
      </c>
      <c r="R306" s="4">
        <f>'Fixed Credits Value'!B306</f>
        <v>100</v>
      </c>
      <c r="S306" s="4">
        <f>'Fixed Credits Value'!C306</f>
        <v>16</v>
      </c>
      <c r="T306" s="4">
        <f t="shared" si="38"/>
        <v>505.83671896400006</v>
      </c>
      <c r="U306" s="4">
        <f>T306/'Feedstock Conversions'!B$4</f>
        <v>63.150651556054939</v>
      </c>
      <c r="W306" s="4">
        <f t="shared" si="39"/>
        <v>107.74000000000001</v>
      </c>
      <c r="X306" s="4">
        <f t="shared" si="40"/>
        <v>162.20771896400009</v>
      </c>
      <c r="AE306" s="28">
        <v>45.176000000000002</v>
      </c>
      <c r="AF306" s="25">
        <f>$AH306+'Rail Costs'!L307</f>
        <v>40.136338185890253</v>
      </c>
      <c r="AG306" s="25">
        <f>$AH306+'Rail Costs'!M307</f>
        <v>41.454507278835386</v>
      </c>
      <c r="AH306" s="28">
        <v>37.5</v>
      </c>
      <c r="AI306" s="25">
        <f>$AH306+'Rail Costs'!O307</f>
        <v>38.290901455767077</v>
      </c>
      <c r="AJ306" s="28">
        <v>42.5</v>
      </c>
      <c r="AM306" s="4">
        <f>$L306-(AE306*'Feedstock Conversions'!$B$24)-'Rail Costs'!Q306</f>
        <v>84.069486844848925</v>
      </c>
      <c r="AN306" s="4">
        <f>$L306-(AF306*'Feedstock Conversions'!$B$24)-'Rail Costs'!R306</f>
        <v>126.903748588998</v>
      </c>
      <c r="AO306" s="4">
        <f>$L306-(AG306*'Feedstock Conversions'!$B$24)-'Rail Costs'!S306</f>
        <v>116.03887234413189</v>
      </c>
      <c r="AP306" s="4">
        <f>$L306-(AH306*'Feedstock Conversions'!$B$24)-'Rail Costs'!T306</f>
        <v>148.76465413795137</v>
      </c>
      <c r="AQ306" s="4">
        <f>$L306-(AI306*'Feedstock Conversions'!$B$24)-'Rail Costs'!U306</f>
        <v>142.30154505409615</v>
      </c>
      <c r="AR306" s="4">
        <f>$L306-(AJ306*'Feedstock Conversions'!$B$24)-'Rail Costs'!V306</f>
        <v>105.89758496554165</v>
      </c>
      <c r="AT306" s="4">
        <f>$T306-(AM306-'Feedstock Conversions'!$B$4)-'Rail Costs'!Q306</f>
        <v>425.22511896400005</v>
      </c>
      <c r="AU306" s="4">
        <f>$T306-(AN306-'Feedstock Conversions'!$B$4)-'Rail Costs'!R306</f>
        <v>382.89195972547816</v>
      </c>
      <c r="AV306" s="4">
        <f>$T306-(AO306-'Feedstock Conversions'!$B$4)-'Rail Costs'!S306</f>
        <v>393.96458010621734</v>
      </c>
      <c r="AW306" s="4">
        <f>$T306-(AP306-'Feedstock Conversions'!$B$4)-'Rail Costs'!T306</f>
        <v>360.74671896400002</v>
      </c>
      <c r="AX306" s="4">
        <f>$T306-(AQ306-'Feedstock Conversions'!$B$4)-'Rail Costs'!U306</f>
        <v>367.3902911924435</v>
      </c>
      <c r="AY306" s="4">
        <f>$T306-(AR306-'Feedstock Conversions'!$B$4)-'Rail Costs'!V306</f>
        <v>402.74671896400002</v>
      </c>
      <c r="BH306">
        <f t="shared" si="34"/>
        <v>44</v>
      </c>
      <c r="BI306">
        <f t="shared" si="35"/>
        <v>2024</v>
      </c>
      <c r="BJ306">
        <f t="shared" si="37"/>
        <v>11</v>
      </c>
    </row>
    <row r="307" spans="1:62" x14ac:dyDescent="0.2">
      <c r="A307" s="11">
        <f t="shared" si="41"/>
        <v>45604</v>
      </c>
      <c r="B307" s="42">
        <v>45.5</v>
      </c>
      <c r="C307" s="18">
        <f>UCO!B307</f>
        <v>45.5</v>
      </c>
      <c r="E307" s="4">
        <f>UCO!C307*'Feedstock Conversions'!B$24</f>
        <v>382.2</v>
      </c>
      <c r="F307" s="4">
        <f>UCO!C307*'Feedstock Conversions'!B$4</f>
        <v>364.45499999999998</v>
      </c>
      <c r="H307" s="4">
        <f>'Fuel Values'!B307-UCO!I307-UCO!J307-UCO!K307</f>
        <v>203.94300990379747</v>
      </c>
      <c r="I307" s="18">
        <f>('LCFS Values'!$E$6-$AA$4)/1000000*'LCFS Values'!B307*'LCFS Values'!$G$2*100</f>
        <v>64.26199009620251</v>
      </c>
      <c r="J307" s="4">
        <f>'RIN Values'!C307</f>
        <v>109.095</v>
      </c>
      <c r="K307" s="4">
        <f>'Fixed Credits Value'!B307</f>
        <v>100</v>
      </c>
      <c r="L307" s="4">
        <f t="shared" si="36"/>
        <v>477.29999999999995</v>
      </c>
      <c r="M307" s="4">
        <f>L307/'Feedstock Conversions'!B$24</f>
        <v>56.821428571428562</v>
      </c>
      <c r="O307" s="4">
        <f>'Fuel Values'!C307*100</f>
        <v>227.99999999999997</v>
      </c>
      <c r="P307" s="18">
        <f>('LCFS Values'!$E$5-AB$4)/1000000*'LCFS Values'!B307*'LCFS Values'!$G$2*100</f>
        <v>61.317958851999997</v>
      </c>
      <c r="Q307" s="4">
        <f>'RIN Values'!D307</f>
        <v>123.64100000000001</v>
      </c>
      <c r="R307" s="4">
        <f>'Fixed Credits Value'!B307</f>
        <v>100</v>
      </c>
      <c r="S307" s="4">
        <f>'Fixed Credits Value'!C307</f>
        <v>16</v>
      </c>
      <c r="T307" s="4">
        <f t="shared" si="38"/>
        <v>528.95895885200002</v>
      </c>
      <c r="U307" s="4">
        <f>T307/'Feedstock Conversions'!B$4</f>
        <v>66.037323202496879</v>
      </c>
      <c r="W307" s="4">
        <f t="shared" si="39"/>
        <v>95.099999999999966</v>
      </c>
      <c r="X307" s="4">
        <f t="shared" si="40"/>
        <v>164.50395885200004</v>
      </c>
      <c r="AE307" s="28">
        <v>44.6</v>
      </c>
      <c r="AF307" s="25">
        <f>$AH307+'Rail Costs'!L308</f>
        <v>40.136338185890253</v>
      </c>
      <c r="AG307" s="25">
        <f>$AH307+'Rail Costs'!M308</f>
        <v>41.454507278835386</v>
      </c>
      <c r="AH307" s="28">
        <v>37.5</v>
      </c>
      <c r="AI307" s="25">
        <f>$AH307+'Rail Costs'!O308</f>
        <v>38.290901455767077</v>
      </c>
      <c r="AJ307" s="28">
        <v>42.5</v>
      </c>
      <c r="AM307" s="4">
        <f>$L307-(AE307*'Feedstock Conversions'!$B$24)-'Rail Costs'!Q307</f>
        <v>98.107886844848835</v>
      </c>
      <c r="AN307" s="4">
        <f>$L307-(AF307*'Feedstock Conversions'!$B$24)-'Rail Costs'!R307</f>
        <v>136.10374858899792</v>
      </c>
      <c r="AO307" s="4">
        <f>$L307-(AG307*'Feedstock Conversions'!$B$24)-'Rail Costs'!S307</f>
        <v>125.23887234413182</v>
      </c>
      <c r="AP307" s="4">
        <f>$L307-(AH307*'Feedstock Conversions'!$B$24)-'Rail Costs'!T307</f>
        <v>157.9646541379513</v>
      </c>
      <c r="AQ307" s="4">
        <f>$L307-(AI307*'Feedstock Conversions'!$B$24)-'Rail Costs'!U307</f>
        <v>151.50154505409608</v>
      </c>
      <c r="AR307" s="4">
        <f>$L307-(AJ307*'Feedstock Conversions'!$B$24)-'Rail Costs'!V307</f>
        <v>115.09758496554159</v>
      </c>
      <c r="AT307" s="4">
        <f>$T307-(AM307-'Feedstock Conversions'!$B$4)-'Rail Costs'!Q307</f>
        <v>434.3089588520001</v>
      </c>
      <c r="AU307" s="4">
        <f>$T307-(AN307-'Feedstock Conversions'!$B$4)-'Rail Costs'!R307</f>
        <v>396.81419961347819</v>
      </c>
      <c r="AV307" s="4">
        <f>$T307-(AO307-'Feedstock Conversions'!$B$4)-'Rail Costs'!S307</f>
        <v>407.88681999421738</v>
      </c>
      <c r="AW307" s="4">
        <f>$T307-(AP307-'Feedstock Conversions'!$B$4)-'Rail Costs'!T307</f>
        <v>374.66895885200006</v>
      </c>
      <c r="AX307" s="4">
        <f>$T307-(AQ307-'Feedstock Conversions'!$B$4)-'Rail Costs'!U307</f>
        <v>381.31253108044353</v>
      </c>
      <c r="AY307" s="4">
        <f>$T307-(AR307-'Feedstock Conversions'!$B$4)-'Rail Costs'!V307</f>
        <v>416.66895885200006</v>
      </c>
      <c r="BH307">
        <f t="shared" si="34"/>
        <v>45</v>
      </c>
      <c r="BI307">
        <f t="shared" si="35"/>
        <v>2024</v>
      </c>
      <c r="BJ307">
        <f t="shared" si="37"/>
        <v>11</v>
      </c>
    </row>
    <row r="308" spans="1:62" x14ac:dyDescent="0.2">
      <c r="A308" s="11">
        <f t="shared" si="41"/>
        <v>45611</v>
      </c>
      <c r="B308" s="42">
        <v>44.1</v>
      </c>
      <c r="C308" s="18">
        <f>UCO!B308</f>
        <v>44.1</v>
      </c>
      <c r="E308" s="4">
        <f>UCO!C308*'Feedstock Conversions'!B$24</f>
        <v>370.44000000000005</v>
      </c>
      <c r="F308" s="4">
        <f>UCO!C308*'Feedstock Conversions'!B$4</f>
        <v>353.24099999999999</v>
      </c>
      <c r="H308" s="4">
        <f>'Fuel Values'!B308-UCO!I308-UCO!J308-UCO!K308</f>
        <v>204.41233936411749</v>
      </c>
      <c r="I308" s="18">
        <f>('LCFS Values'!$E$6-$AA$4)/1000000*'LCFS Values'!B308*'LCFS Values'!$G$2*100</f>
        <v>70.162660635882489</v>
      </c>
      <c r="J308" s="4">
        <f>'RIN Values'!C308</f>
        <v>109.42500000000001</v>
      </c>
      <c r="K308" s="4">
        <f>'Fixed Credits Value'!B308</f>
        <v>100</v>
      </c>
      <c r="L308" s="4">
        <f t="shared" si="36"/>
        <v>484</v>
      </c>
      <c r="M308" s="4">
        <f>L308/'Feedstock Conversions'!B$24</f>
        <v>57.619047619047613</v>
      </c>
      <c r="O308" s="4">
        <f>'Fuel Values'!C308*100</f>
        <v>227.99999999999997</v>
      </c>
      <c r="P308" s="18">
        <f>('LCFS Values'!$E$5-AB$4)/1000000*'LCFS Values'!B308*'LCFS Values'!$G$2*100</f>
        <v>66.948302275999993</v>
      </c>
      <c r="Q308" s="4">
        <f>'RIN Values'!D308</f>
        <v>124.015</v>
      </c>
      <c r="R308" s="4">
        <f>'Fixed Credits Value'!B308</f>
        <v>100</v>
      </c>
      <c r="S308" s="4">
        <f>'Fixed Credits Value'!C308</f>
        <v>16</v>
      </c>
      <c r="T308" s="4">
        <f t="shared" si="38"/>
        <v>534.96330227599992</v>
      </c>
      <c r="U308" s="4">
        <f>T308/'Feedstock Conversions'!B$4</f>
        <v>66.786929123096115</v>
      </c>
      <c r="W308" s="4">
        <f t="shared" si="39"/>
        <v>113.55999999999995</v>
      </c>
      <c r="X308" s="4">
        <f t="shared" si="40"/>
        <v>181.72230227599994</v>
      </c>
      <c r="AE308" s="28">
        <v>45.35</v>
      </c>
      <c r="AF308" s="25">
        <f>$AH308+'Rail Costs'!L309</f>
        <v>40.136338185890253</v>
      </c>
      <c r="AG308" s="25">
        <f>$AH308+'Rail Costs'!M309</f>
        <v>41.454507278835386</v>
      </c>
      <c r="AH308" s="28">
        <v>37.5</v>
      </c>
      <c r="AI308" s="25">
        <f>$AH308+'Rail Costs'!O309</f>
        <v>38.290901455767077</v>
      </c>
      <c r="AJ308" s="28">
        <v>42.5</v>
      </c>
      <c r="AM308" s="4">
        <f>$L308-(AE308*'Feedstock Conversions'!$B$24)-'Rail Costs'!Q308</f>
        <v>98.507886844848869</v>
      </c>
      <c r="AN308" s="4">
        <f>$L308-(AF308*'Feedstock Conversions'!$B$24)-'Rail Costs'!R308</f>
        <v>142.80374858899796</v>
      </c>
      <c r="AO308" s="4">
        <f>$L308-(AG308*'Feedstock Conversions'!$B$24)-'Rail Costs'!S308</f>
        <v>131.93887234413188</v>
      </c>
      <c r="AP308" s="4">
        <f>$L308-(AH308*'Feedstock Conversions'!$B$24)-'Rail Costs'!T308</f>
        <v>164.66465413795135</v>
      </c>
      <c r="AQ308" s="4">
        <f>$L308-(AI308*'Feedstock Conversions'!$B$24)-'Rail Costs'!U308</f>
        <v>158.20154505409613</v>
      </c>
      <c r="AR308" s="4">
        <f>$L308-(AJ308*'Feedstock Conversions'!$B$24)-'Rail Costs'!V308</f>
        <v>121.79758496554163</v>
      </c>
      <c r="AT308" s="4">
        <f>$T308-(AM308-'Feedstock Conversions'!$B$4)-'Rail Costs'!Q308</f>
        <v>439.91330227600002</v>
      </c>
      <c r="AU308" s="4">
        <f>$T308-(AN308-'Feedstock Conversions'!$B$4)-'Rail Costs'!R308</f>
        <v>396.11854303747805</v>
      </c>
      <c r="AV308" s="4">
        <f>$T308-(AO308-'Feedstock Conversions'!$B$4)-'Rail Costs'!S308</f>
        <v>407.19116341821717</v>
      </c>
      <c r="AW308" s="4">
        <f>$T308-(AP308-'Feedstock Conversions'!$B$4)-'Rail Costs'!T308</f>
        <v>373.97330227599991</v>
      </c>
      <c r="AX308" s="4">
        <f>$T308-(AQ308-'Feedstock Conversions'!$B$4)-'Rail Costs'!U308</f>
        <v>380.61687450444339</v>
      </c>
      <c r="AY308" s="4">
        <f>$T308-(AR308-'Feedstock Conversions'!$B$4)-'Rail Costs'!V308</f>
        <v>415.97330227599991</v>
      </c>
      <c r="BH308">
        <f t="shared" si="34"/>
        <v>46</v>
      </c>
      <c r="BI308">
        <f t="shared" si="35"/>
        <v>2024</v>
      </c>
      <c r="BJ308">
        <f t="shared" si="37"/>
        <v>11</v>
      </c>
    </row>
    <row r="309" spans="1:62" x14ac:dyDescent="0.2">
      <c r="A309" s="11">
        <v>45618</v>
      </c>
      <c r="B309" s="42">
        <v>45.15</v>
      </c>
      <c r="C309" s="18">
        <f>UCO!B309</f>
        <v>45.15</v>
      </c>
      <c r="E309" s="4">
        <f>UCO!C309*'Feedstock Conversions'!B$24</f>
        <v>379.26</v>
      </c>
      <c r="F309" s="4">
        <f>UCO!C309*'Feedstock Conversions'!B$4</f>
        <v>361.6515</v>
      </c>
      <c r="H309" s="4">
        <f>'Fuel Values'!B309-UCO!I309-UCO!J309-UCO!K309</f>
        <v>221.91233936411749</v>
      </c>
      <c r="I309" s="18">
        <f>('LCFS Values'!$E$6-$AA$4)/1000000*'LCFS Values'!B309*'LCFS Values'!$G$2*100</f>
        <v>70.162660635882489</v>
      </c>
      <c r="J309" s="4">
        <f>'RIN Values'!C309</f>
        <v>96.225000000000009</v>
      </c>
      <c r="K309" s="4">
        <f>'Fixed Credits Value'!B309</f>
        <v>100</v>
      </c>
      <c r="L309" s="4">
        <f t="shared" si="36"/>
        <v>488.3</v>
      </c>
      <c r="M309" s="4">
        <f>L309/'Feedstock Conversions'!B$24</f>
        <v>58.13095238095238</v>
      </c>
      <c r="O309" s="4">
        <f>'Fuel Values'!C309*100</f>
        <v>225</v>
      </c>
      <c r="P309" s="18">
        <f>('LCFS Values'!$E$5-AB$4)/1000000*'LCFS Values'!B309*'LCFS Values'!$G$2*100</f>
        <v>66.948302275999993</v>
      </c>
      <c r="Q309" s="4">
        <f>'RIN Values'!D309</f>
        <v>109.05500000000001</v>
      </c>
      <c r="R309" s="4">
        <f>'Fixed Credits Value'!B309</f>
        <v>100</v>
      </c>
      <c r="S309" s="4">
        <f>'Fixed Credits Value'!C309</f>
        <v>16</v>
      </c>
      <c r="T309" s="4">
        <f t="shared" si="38"/>
        <v>517.003302276</v>
      </c>
      <c r="U309" s="4">
        <f>T309/'Feedstock Conversions'!B$4</f>
        <v>64.544731869662925</v>
      </c>
      <c r="W309" s="4">
        <f t="shared" si="39"/>
        <v>109.04000000000002</v>
      </c>
      <c r="X309" s="4">
        <f t="shared" si="40"/>
        <v>155.351802276</v>
      </c>
      <c r="AE309" s="28">
        <v>46</v>
      </c>
      <c r="AF309" s="25">
        <f>$AH309+'Rail Costs'!L310</f>
        <v>40.136338185890253</v>
      </c>
      <c r="AG309" s="25">
        <f>$AH309+'Rail Costs'!M310</f>
        <v>41.454507278835386</v>
      </c>
      <c r="AH309" s="28">
        <v>37.5</v>
      </c>
      <c r="AI309" s="25">
        <f>$AH309+'Rail Costs'!O310</f>
        <v>38.290901455767077</v>
      </c>
      <c r="AJ309" s="28">
        <v>42.5</v>
      </c>
      <c r="AM309" s="4">
        <f>$L309-(AE309*'Feedstock Conversions'!$B$24)-'Rail Costs'!Q309</f>
        <v>97.347886844848901</v>
      </c>
      <c r="AN309" s="4">
        <f>$L309-(AF309*'Feedstock Conversions'!$B$24)-'Rail Costs'!R309</f>
        <v>147.10374858899797</v>
      </c>
      <c r="AO309" s="4">
        <f>$L309-(AG309*'Feedstock Conversions'!$B$24)-'Rail Costs'!S309</f>
        <v>136.23887234413189</v>
      </c>
      <c r="AP309" s="4">
        <f>$L309-(AH309*'Feedstock Conversions'!$B$24)-'Rail Costs'!T309</f>
        <v>168.96465413795136</v>
      </c>
      <c r="AQ309" s="4">
        <f>$L309-(AI309*'Feedstock Conversions'!$B$24)-'Rail Costs'!U309</f>
        <v>162.50154505409614</v>
      </c>
      <c r="AR309" s="4">
        <f>$L309-(AJ309*'Feedstock Conversions'!$B$24)-'Rail Costs'!V309</f>
        <v>126.09758496554164</v>
      </c>
      <c r="AT309" s="4">
        <f>$T309-(AM309-'Feedstock Conversions'!$B$4)-'Rail Costs'!Q309</f>
        <v>423.11330227600007</v>
      </c>
      <c r="AU309" s="4">
        <f>$T309-(AN309-'Feedstock Conversions'!$B$4)-'Rail Costs'!R309</f>
        <v>373.85854303747811</v>
      </c>
      <c r="AV309" s="4">
        <f>$T309-(AO309-'Feedstock Conversions'!$B$4)-'Rail Costs'!S309</f>
        <v>384.93116341821724</v>
      </c>
      <c r="AW309" s="4">
        <f>$T309-(AP309-'Feedstock Conversions'!$B$4)-'Rail Costs'!T309</f>
        <v>351.71330227599998</v>
      </c>
      <c r="AX309" s="4">
        <f>$T309-(AQ309-'Feedstock Conversions'!$B$4)-'Rail Costs'!U309</f>
        <v>358.35687450444345</v>
      </c>
      <c r="AY309" s="4">
        <f>$T309-(AR309-'Feedstock Conversions'!$B$4)-'Rail Costs'!V309</f>
        <v>393.71330227600004</v>
      </c>
      <c r="BH309">
        <f t="shared" si="34"/>
        <v>47</v>
      </c>
      <c r="BI309">
        <f t="shared" si="35"/>
        <v>2024</v>
      </c>
      <c r="BJ309">
        <f t="shared" si="37"/>
        <v>11</v>
      </c>
    </row>
    <row r="310" spans="1:62" x14ac:dyDescent="0.2">
      <c r="A310" s="11">
        <v>45625</v>
      </c>
      <c r="B310" s="42">
        <v>45.75</v>
      </c>
      <c r="C310" s="18">
        <f>UCO!B310</f>
        <v>45.75</v>
      </c>
      <c r="E310" s="4">
        <f>UCO!C310*'Feedstock Conversions'!B$24</f>
        <v>384.3</v>
      </c>
      <c r="F310" s="4">
        <f>UCO!C310*'Feedstock Conversions'!B$4</f>
        <v>366.45749999999998</v>
      </c>
      <c r="H310" s="4">
        <f>'Fuel Values'!B310-UCO!I310-UCO!J310-UCO!K310</f>
        <v>227.45879492686561</v>
      </c>
      <c r="I310" s="18">
        <f>('LCFS Values'!$E$6-$AA$4)/1000000*'LCFS Values'!B310*'LCFS Values'!$G$2*100</f>
        <v>70.416205073134378</v>
      </c>
      <c r="J310" s="4">
        <f>'RIN Values'!C310</f>
        <v>92.625</v>
      </c>
      <c r="K310" s="4">
        <f>'Fixed Credits Value'!B310</f>
        <v>100</v>
      </c>
      <c r="L310" s="4">
        <f t="shared" si="36"/>
        <v>490.5</v>
      </c>
      <c r="M310" s="4">
        <f>L310/'Feedstock Conversions'!B$24</f>
        <v>58.392857142857139</v>
      </c>
      <c r="O310" s="4">
        <f>'Fuel Values'!C310*100</f>
        <v>250.99999999999997</v>
      </c>
      <c r="P310" s="18">
        <f>('LCFS Values'!$E$5-AB$4)/1000000*'LCFS Values'!B310*'LCFS Values'!$G$2*100</f>
        <v>67.190231095000001</v>
      </c>
      <c r="Q310" s="4">
        <f>'RIN Values'!D310</f>
        <v>104.97499999999999</v>
      </c>
      <c r="R310" s="4">
        <f>'Fixed Credits Value'!B310</f>
        <v>100</v>
      </c>
      <c r="S310" s="4">
        <f>'Fixed Credits Value'!C310</f>
        <v>16</v>
      </c>
      <c r="T310" s="4">
        <f t="shared" si="38"/>
        <v>539.16523109499997</v>
      </c>
      <c r="U310" s="4">
        <f>T310/'Feedstock Conversions'!B$4</f>
        <v>67.311514493757798</v>
      </c>
      <c r="W310" s="4">
        <f t="shared" si="39"/>
        <v>106.19999999999999</v>
      </c>
      <c r="X310" s="4">
        <f t="shared" si="40"/>
        <v>172.70773109499999</v>
      </c>
      <c r="AE310" s="28">
        <v>46</v>
      </c>
      <c r="AF310" s="25">
        <f>$AH310+'Rail Costs'!L311</f>
        <v>40.136338185890253</v>
      </c>
      <c r="AG310" s="25">
        <f>$AH310+'Rail Costs'!M311</f>
        <v>41.454507278835386</v>
      </c>
      <c r="AH310" s="28">
        <v>37.5</v>
      </c>
      <c r="AI310" s="25">
        <f>$AH310+'Rail Costs'!O311</f>
        <v>38.290901455767077</v>
      </c>
      <c r="AJ310" s="28">
        <v>42.5</v>
      </c>
      <c r="AM310" s="4">
        <f>$L310-(AE310*'Feedstock Conversions'!$B$24)-'Rail Costs'!Q310</f>
        <v>99.54788684484889</v>
      </c>
      <c r="AN310" s="4">
        <f>$L310-(AF310*'Feedstock Conversions'!$B$24)-'Rail Costs'!R310</f>
        <v>149.30374858899796</v>
      </c>
      <c r="AO310" s="4">
        <f>$L310-(AG310*'Feedstock Conversions'!$B$24)-'Rail Costs'!S310</f>
        <v>138.43887234413188</v>
      </c>
      <c r="AP310" s="4">
        <f>$L310-(AH310*'Feedstock Conversions'!$B$24)-'Rail Costs'!T310</f>
        <v>171.16465413795135</v>
      </c>
      <c r="AQ310" s="4">
        <f>$L310-(AI310*'Feedstock Conversions'!$B$24)-'Rail Costs'!U310</f>
        <v>164.70154505409613</v>
      </c>
      <c r="AR310" s="4">
        <f>$L310-(AJ310*'Feedstock Conversions'!$B$24)-'Rail Costs'!V310</f>
        <v>128.29758496554163</v>
      </c>
      <c r="AT310" s="4">
        <f>$T310-(AM310-'Feedstock Conversions'!$B$4)-'Rail Costs'!Q310</f>
        <v>443.07523109499999</v>
      </c>
      <c r="AU310" s="4">
        <f>$T310-(AN310-'Feedstock Conversions'!$B$4)-'Rail Costs'!R310</f>
        <v>393.82047185647809</v>
      </c>
      <c r="AV310" s="4">
        <f>$T310-(AO310-'Feedstock Conversions'!$B$4)-'Rail Costs'!S310</f>
        <v>404.89309223721722</v>
      </c>
      <c r="AW310" s="4">
        <f>$T310-(AP310-'Feedstock Conversions'!$B$4)-'Rail Costs'!T310</f>
        <v>371.67523109499996</v>
      </c>
      <c r="AX310" s="4">
        <f>$T310-(AQ310-'Feedstock Conversions'!$B$4)-'Rail Costs'!U310</f>
        <v>378.31880332344343</v>
      </c>
      <c r="AY310" s="4">
        <f>$T310-(AR310-'Feedstock Conversions'!$B$4)-'Rail Costs'!V310</f>
        <v>413.67523109499996</v>
      </c>
      <c r="BH310">
        <f t="shared" si="34"/>
        <v>48</v>
      </c>
      <c r="BI310">
        <f t="shared" si="35"/>
        <v>2024</v>
      </c>
      <c r="BJ310">
        <f t="shared" si="37"/>
        <v>11</v>
      </c>
    </row>
    <row r="311" spans="1:62" x14ac:dyDescent="0.2">
      <c r="A311" s="11">
        <v>45632</v>
      </c>
      <c r="B311" s="42">
        <v>45.75</v>
      </c>
      <c r="C311" s="18">
        <f>UCO!B311</f>
        <v>45.75</v>
      </c>
      <c r="E311" s="4">
        <f>UCO!C311*'Feedstock Conversions'!B$24</f>
        <v>384.3</v>
      </c>
      <c r="F311" s="4">
        <f>UCO!C311*'Feedstock Conversions'!B$4</f>
        <v>366.45749999999998</v>
      </c>
      <c r="H311" s="4">
        <f>'Fuel Values'!B311-UCO!I311-UCO!J311-UCO!K311</f>
        <v>226.19107274060627</v>
      </c>
      <c r="I311" s="18">
        <f>('LCFS Values'!$E$6-$AA$4)/1000000*'LCFS Values'!B311*'LCFS Values'!$G$2*100</f>
        <v>71.683927259393741</v>
      </c>
      <c r="J311" s="4">
        <f>'RIN Values'!C311</f>
        <v>92.625</v>
      </c>
      <c r="K311" s="4">
        <f>'Fixed Credits Value'!B311</f>
        <v>100</v>
      </c>
      <c r="L311" s="4">
        <f t="shared" si="36"/>
        <v>490.5</v>
      </c>
      <c r="M311" s="4">
        <f>L311/'Feedstock Conversions'!B$24</f>
        <v>58.392857142857139</v>
      </c>
      <c r="O311" s="4">
        <f>'Fuel Values'!C311*100</f>
        <v>246</v>
      </c>
      <c r="P311" s="18">
        <f>('LCFS Values'!$E$5-AB$4)/1000000*'LCFS Values'!B311*'LCFS Values'!$G$2*100</f>
        <v>68.399875189999989</v>
      </c>
      <c r="Q311" s="4">
        <f>'RIN Values'!D311</f>
        <v>104.97499999999999</v>
      </c>
      <c r="R311" s="4">
        <f>'Fixed Credits Value'!B311</f>
        <v>100</v>
      </c>
      <c r="S311" s="4">
        <f>'Fixed Credits Value'!C311</f>
        <v>16</v>
      </c>
      <c r="T311" s="4">
        <f t="shared" si="38"/>
        <v>535.37487519000001</v>
      </c>
      <c r="U311" s="4">
        <f>T311/'Feedstock Conversions'!B$4</f>
        <v>66.838311509363294</v>
      </c>
      <c r="W311" s="4">
        <f t="shared" si="39"/>
        <v>106.19999999999999</v>
      </c>
      <c r="X311" s="4">
        <f t="shared" si="40"/>
        <v>168.91737519000003</v>
      </c>
      <c r="AE311" s="28">
        <v>45.95</v>
      </c>
      <c r="AF311" s="25">
        <f>$AH311+'Rail Costs'!L312</f>
        <v>40.136338185890253</v>
      </c>
      <c r="AG311" s="25">
        <f>$AH311+'Rail Costs'!M312</f>
        <v>41.454507278835386</v>
      </c>
      <c r="AH311" s="28">
        <v>37.5</v>
      </c>
      <c r="AI311" s="25">
        <f>$AH311+'Rail Costs'!O312</f>
        <v>38.290901455767077</v>
      </c>
      <c r="AJ311" s="28">
        <v>42.5</v>
      </c>
      <c r="AM311" s="4">
        <f>$L311-(AE311*'Feedstock Conversions'!$B$24)-'Rail Costs'!Q311</f>
        <v>99.967886844848906</v>
      </c>
      <c r="AN311" s="4">
        <f>$L311-(AF311*'Feedstock Conversions'!$B$24)-'Rail Costs'!R311</f>
        <v>149.30374858899796</v>
      </c>
      <c r="AO311" s="4">
        <f>$L311-(AG311*'Feedstock Conversions'!$B$24)-'Rail Costs'!S311</f>
        <v>138.43887234413188</v>
      </c>
      <c r="AP311" s="4">
        <f>$L311-(AH311*'Feedstock Conversions'!$B$24)-'Rail Costs'!T311</f>
        <v>171.16465413795135</v>
      </c>
      <c r="AQ311" s="4">
        <f>$L311-(AI311*'Feedstock Conversions'!$B$24)-'Rail Costs'!U311</f>
        <v>164.70154505409613</v>
      </c>
      <c r="AR311" s="4">
        <f>$L311-(AJ311*'Feedstock Conversions'!$B$24)-'Rail Costs'!V311</f>
        <v>128.29758496554163</v>
      </c>
      <c r="AT311" s="4">
        <f>$T311-(AM311-'Feedstock Conversions'!$B$4)-'Rail Costs'!Q311</f>
        <v>438.86487519000008</v>
      </c>
      <c r="AU311" s="4">
        <f>$T311-(AN311-'Feedstock Conversions'!$B$4)-'Rail Costs'!R311</f>
        <v>390.03011595147814</v>
      </c>
      <c r="AV311" s="4">
        <f>$T311-(AO311-'Feedstock Conversions'!$B$4)-'Rail Costs'!S311</f>
        <v>401.10273633221726</v>
      </c>
      <c r="AW311" s="4">
        <f>$T311-(AP311-'Feedstock Conversions'!$B$4)-'Rail Costs'!T311</f>
        <v>367.88487519</v>
      </c>
      <c r="AX311" s="4">
        <f>$T311-(AQ311-'Feedstock Conversions'!$B$4)-'Rail Costs'!U311</f>
        <v>374.52844741844348</v>
      </c>
      <c r="AY311" s="4">
        <f>$T311-(AR311-'Feedstock Conversions'!$B$4)-'Rail Costs'!V311</f>
        <v>409.88487519</v>
      </c>
      <c r="BH311">
        <f t="shared" si="34"/>
        <v>49</v>
      </c>
      <c r="BI311">
        <f t="shared" si="35"/>
        <v>2024</v>
      </c>
      <c r="BJ311">
        <f t="shared" si="37"/>
        <v>12</v>
      </c>
    </row>
    <row r="312" spans="1:62" x14ac:dyDescent="0.2">
      <c r="A312" s="11">
        <v>45639</v>
      </c>
      <c r="B312" s="42">
        <v>45.75</v>
      </c>
      <c r="C312" s="18">
        <f>UCO!B312</f>
        <v>45.75</v>
      </c>
      <c r="E312" s="4">
        <f>UCO!C312*'Feedstock Conversions'!B$24</f>
        <v>384.3</v>
      </c>
      <c r="F312" s="4">
        <f>UCO!C312*'Feedstock Conversions'!B$4</f>
        <v>366.45749999999998</v>
      </c>
      <c r="H312" s="4">
        <f>'Fuel Values'!B312-UCO!I312-UCO!J312-UCO!K312</f>
        <v>223.68574543257</v>
      </c>
      <c r="I312" s="18">
        <f>('LCFS Values'!$E$6-$AA$4)/1000000*'LCFS Values'!B312*'LCFS Values'!$G$2*100</f>
        <v>70.439254567429998</v>
      </c>
      <c r="J312" s="4">
        <f>'RIN Values'!C312</f>
        <v>96.375</v>
      </c>
      <c r="K312" s="4">
        <f>'Fixed Credits Value'!B312</f>
        <v>100</v>
      </c>
      <c r="L312" s="4">
        <f t="shared" si="36"/>
        <v>490.5</v>
      </c>
      <c r="M312" s="4">
        <f>L312/'Feedstock Conversions'!B$24</f>
        <v>58.392857142857139</v>
      </c>
      <c r="O312" s="4">
        <f>'Fuel Values'!C312*100</f>
        <v>250.99999999999997</v>
      </c>
      <c r="P312" s="18">
        <f>('LCFS Values'!$E$5-AB$4)/1000000*'LCFS Values'!B312*'LCFS Values'!$G$2*100</f>
        <v>67.212224624000001</v>
      </c>
      <c r="Q312" s="4">
        <f>'RIN Values'!D312</f>
        <v>109.22499999999999</v>
      </c>
      <c r="R312" s="4">
        <f>'Fixed Credits Value'!B312</f>
        <v>100</v>
      </c>
      <c r="S312" s="4">
        <f>'Fixed Credits Value'!C312</f>
        <v>16</v>
      </c>
      <c r="T312" s="4">
        <f t="shared" si="38"/>
        <v>543.43722462400001</v>
      </c>
      <c r="U312" s="4">
        <f>T312/'Feedstock Conversions'!B$4</f>
        <v>67.844847019225966</v>
      </c>
      <c r="W312" s="4">
        <f t="shared" si="39"/>
        <v>106.19999999999999</v>
      </c>
      <c r="X312" s="4">
        <f t="shared" si="40"/>
        <v>176.97972462400003</v>
      </c>
      <c r="AE312" s="28">
        <v>45.95</v>
      </c>
      <c r="AF312" s="25">
        <f>$AH312+'Rail Costs'!L313</f>
        <v>40.136338185890253</v>
      </c>
      <c r="AG312" s="25">
        <f>$AH312+'Rail Costs'!M313</f>
        <v>41.454507278835386</v>
      </c>
      <c r="AH312" s="28">
        <v>37.5</v>
      </c>
      <c r="AI312" s="25">
        <f>$AH312+'Rail Costs'!O313</f>
        <v>38.290901455767077</v>
      </c>
      <c r="AJ312" s="28">
        <v>42.5</v>
      </c>
      <c r="AM312" s="4">
        <f>$L312-(AE312*'Feedstock Conversions'!$B$24)-'Rail Costs'!Q312</f>
        <v>99.967886844848906</v>
      </c>
      <c r="AN312" s="4">
        <f>$L312-(AF312*'Feedstock Conversions'!$B$24)-'Rail Costs'!R312</f>
        <v>149.30374858899796</v>
      </c>
      <c r="AO312" s="4">
        <f>$L312-(AG312*'Feedstock Conversions'!$B$24)-'Rail Costs'!S312</f>
        <v>138.43887234413188</v>
      </c>
      <c r="AP312" s="4">
        <f>$L312-(AH312*'Feedstock Conversions'!$B$24)-'Rail Costs'!T312</f>
        <v>171.16465413795135</v>
      </c>
      <c r="AQ312" s="4">
        <f>$L312-(AI312*'Feedstock Conversions'!$B$24)-'Rail Costs'!U312</f>
        <v>164.70154505409613</v>
      </c>
      <c r="AR312" s="4">
        <f>$L312-(AJ312*'Feedstock Conversions'!$B$24)-'Rail Costs'!V312</f>
        <v>128.29758496554163</v>
      </c>
      <c r="AT312" s="4">
        <f>$T312-(AM312-'Feedstock Conversions'!$B$4)-'Rail Costs'!Q312</f>
        <v>446.92722462400008</v>
      </c>
      <c r="AU312" s="4">
        <f>$T312-(AN312-'Feedstock Conversions'!$B$4)-'Rail Costs'!R312</f>
        <v>398.09246538547814</v>
      </c>
      <c r="AV312" s="4">
        <f>$T312-(AO312-'Feedstock Conversions'!$B$4)-'Rail Costs'!S312</f>
        <v>409.16508576621726</v>
      </c>
      <c r="AW312" s="4">
        <f>$T312-(AP312-'Feedstock Conversions'!$B$4)-'Rail Costs'!T312</f>
        <v>375.947224624</v>
      </c>
      <c r="AX312" s="4">
        <f>$T312-(AQ312-'Feedstock Conversions'!$B$4)-'Rail Costs'!U312</f>
        <v>382.59079685244348</v>
      </c>
      <c r="AY312" s="4">
        <f>$T312-(AR312-'Feedstock Conversions'!$B$4)-'Rail Costs'!V312</f>
        <v>417.947224624</v>
      </c>
      <c r="BH312">
        <f t="shared" si="34"/>
        <v>50</v>
      </c>
      <c r="BI312">
        <f t="shared" si="35"/>
        <v>2024</v>
      </c>
      <c r="BJ312">
        <f t="shared" si="37"/>
        <v>12</v>
      </c>
    </row>
    <row r="313" spans="1:62" x14ac:dyDescent="0.2">
      <c r="A313" s="11">
        <f t="shared" ref="A313:A330" si="42">A312+7</f>
        <v>45646</v>
      </c>
      <c r="B313" s="42">
        <v>45.4</v>
      </c>
      <c r="C313" s="18">
        <f>UCO!B313</f>
        <v>45.4</v>
      </c>
      <c r="E313" s="4">
        <f>UCO!C313*'Feedstock Conversions'!B$24</f>
        <v>381.36</v>
      </c>
      <c r="F313" s="4">
        <f>UCO!C313*'Feedstock Conversions'!B$4</f>
        <v>363.654</v>
      </c>
      <c r="H313" s="4">
        <f>'Fuel Values'!B313-UCO!I313-UCO!J313-UCO!K313</f>
        <v>226.55953734129997</v>
      </c>
      <c r="I313" s="18">
        <f>('LCFS Values'!$E$6-$AA$4)/1000000*'LCFS Values'!B313*'LCFS Values'!$G$2*100</f>
        <v>70.070462658699995</v>
      </c>
      <c r="J313" s="4">
        <f>'RIN Values'!C313</f>
        <v>86.67</v>
      </c>
      <c r="K313" s="4">
        <f>'Fixed Credits Value'!B313</f>
        <v>100</v>
      </c>
      <c r="L313" s="4">
        <f t="shared" si="36"/>
        <v>483.3</v>
      </c>
      <c r="M313" s="4">
        <f>L313/'Feedstock Conversions'!B$24</f>
        <v>57.535714285714285</v>
      </c>
      <c r="O313" s="4">
        <f>'Fuel Values'!C313*100</f>
        <v>252.99999999999997</v>
      </c>
      <c r="P313" s="18">
        <f>('LCFS Values'!$E$5-AB$4)/1000000*'LCFS Values'!B313*'LCFS Values'!$G$2*100</f>
        <v>66.860328159999995</v>
      </c>
      <c r="Q313" s="4">
        <f>'RIN Values'!D313</f>
        <v>98.225999999999999</v>
      </c>
      <c r="R313" s="4">
        <f>'Fixed Credits Value'!B313</f>
        <v>100</v>
      </c>
      <c r="S313" s="4">
        <f>'Fixed Credits Value'!C313</f>
        <v>16</v>
      </c>
      <c r="T313" s="4">
        <f t="shared" si="38"/>
        <v>534.08632815999999</v>
      </c>
      <c r="U313" s="4">
        <f>T313/'Feedstock Conversions'!B$4</f>
        <v>66.67744421473158</v>
      </c>
      <c r="W313" s="4">
        <f t="shared" si="39"/>
        <v>101.94</v>
      </c>
      <c r="X313" s="4">
        <f t="shared" si="40"/>
        <v>170.43232816</v>
      </c>
      <c r="AE313" s="28">
        <v>45.625999999999998</v>
      </c>
      <c r="AF313" s="25">
        <f>$AH313+'Rail Costs'!L314</f>
        <v>40.136338185890253</v>
      </c>
      <c r="AG313" s="25">
        <f>$AH313+'Rail Costs'!M314</f>
        <v>41.454507278835386</v>
      </c>
      <c r="AH313" s="28">
        <v>37.5</v>
      </c>
      <c r="AI313" s="25">
        <f>$AH313+'Rail Costs'!O314</f>
        <v>38.290901455767077</v>
      </c>
      <c r="AJ313" s="28">
        <v>42.5</v>
      </c>
      <c r="AM313" s="4">
        <f>$L313-(AE313*'Feedstock Conversions'!$B$24)-'Rail Costs'!Q313</f>
        <v>95.48948684484894</v>
      </c>
      <c r="AN313" s="4">
        <f>$L313-(AF313*'Feedstock Conversions'!$B$24)-'Rail Costs'!R313</f>
        <v>142.10374858899797</v>
      </c>
      <c r="AO313" s="4">
        <f>$L313-(AG313*'Feedstock Conversions'!$B$24)-'Rail Costs'!S313</f>
        <v>131.23887234413189</v>
      </c>
      <c r="AP313" s="4">
        <f>$L313-(AH313*'Feedstock Conversions'!$B$24)-'Rail Costs'!T313</f>
        <v>163.96465413795136</v>
      </c>
      <c r="AQ313" s="4">
        <f>$L313-(AI313*'Feedstock Conversions'!$B$24)-'Rail Costs'!U313</f>
        <v>157.50154505409614</v>
      </c>
      <c r="AR313" s="4">
        <f>$L313-(AJ313*'Feedstock Conversions'!$B$24)-'Rail Costs'!V313</f>
        <v>121.09758496554164</v>
      </c>
      <c r="AT313" s="4">
        <f>$T313-(AM313-'Feedstock Conversions'!$B$4)-'Rail Costs'!Q313</f>
        <v>442.05472816000002</v>
      </c>
      <c r="AU313" s="4">
        <f>$T313-(AN313-'Feedstock Conversions'!$B$4)-'Rail Costs'!R313</f>
        <v>395.94156892147811</v>
      </c>
      <c r="AV313" s="4">
        <f>$T313-(AO313-'Feedstock Conversions'!$B$4)-'Rail Costs'!S313</f>
        <v>407.01418930221723</v>
      </c>
      <c r="AW313" s="4">
        <f>$T313-(AP313-'Feedstock Conversions'!$B$4)-'Rail Costs'!T313</f>
        <v>373.79632815999997</v>
      </c>
      <c r="AX313" s="4">
        <f>$T313-(AQ313-'Feedstock Conversions'!$B$4)-'Rail Costs'!U313</f>
        <v>380.43990038844345</v>
      </c>
      <c r="AY313" s="4">
        <f>$T313-(AR313-'Feedstock Conversions'!$B$4)-'Rail Costs'!V313</f>
        <v>415.79632816000003</v>
      </c>
      <c r="BH313">
        <f t="shared" si="34"/>
        <v>51</v>
      </c>
      <c r="BI313">
        <f t="shared" si="35"/>
        <v>2024</v>
      </c>
      <c r="BJ313">
        <f t="shared" si="37"/>
        <v>12</v>
      </c>
    </row>
    <row r="314" spans="1:62" x14ac:dyDescent="0.2">
      <c r="A314" s="11">
        <f t="shared" si="42"/>
        <v>45653</v>
      </c>
      <c r="B314" s="42">
        <v>44</v>
      </c>
      <c r="C314" s="18">
        <f>UCO!B314</f>
        <v>44</v>
      </c>
      <c r="E314" s="4">
        <f>UCO!C314*'Feedstock Conversions'!B$24</f>
        <v>369.6</v>
      </c>
      <c r="F314" s="4">
        <f>UCO!C314*'Feedstock Conversions'!B$4</f>
        <v>352.44</v>
      </c>
      <c r="H314" s="4">
        <f>'Fuel Values'!B314-UCO!I314-UCO!J314-UCO!K314</f>
        <v>217.10953734130004</v>
      </c>
      <c r="I314" s="18">
        <f>('LCFS Values'!$E$6-$AA$4)/1000000*'LCFS Values'!B314*'LCFS Values'!$G$2*100</f>
        <v>70.070462658699995</v>
      </c>
      <c r="J314" s="4">
        <f>'RIN Values'!C314</f>
        <v>85.320000000000007</v>
      </c>
      <c r="K314" s="4">
        <f>'Fixed Credits Value'!B314</f>
        <v>100</v>
      </c>
      <c r="L314" s="4">
        <f t="shared" si="36"/>
        <v>472.5</v>
      </c>
      <c r="M314" s="4">
        <f>L314/'Feedstock Conversions'!B$24</f>
        <v>56.25</v>
      </c>
      <c r="O314" s="4">
        <f>'Fuel Values'!C314*100</f>
        <v>250.99999999999997</v>
      </c>
      <c r="P314" s="18">
        <f>('LCFS Values'!$E$5-AB$4)/1000000*'LCFS Values'!B314*'LCFS Values'!$G$2*100</f>
        <v>66.860328159999995</v>
      </c>
      <c r="Q314" s="4">
        <f>'RIN Values'!D314</f>
        <v>96.695999999999998</v>
      </c>
      <c r="R314" s="4">
        <f>'Fixed Credits Value'!B314</f>
        <v>100</v>
      </c>
      <c r="S314" s="4">
        <f>'Fixed Credits Value'!C314</f>
        <v>16</v>
      </c>
      <c r="T314" s="4">
        <f t="shared" si="38"/>
        <v>530.55632816000002</v>
      </c>
      <c r="U314" s="4">
        <f>T314/'Feedstock Conversions'!B$4</f>
        <v>66.236745088639211</v>
      </c>
      <c r="W314" s="4">
        <f t="shared" si="39"/>
        <v>102.89999999999998</v>
      </c>
      <c r="X314" s="4">
        <f t="shared" si="40"/>
        <v>178.11632816000002</v>
      </c>
      <c r="AE314" s="28">
        <v>44.75</v>
      </c>
      <c r="AF314" s="25">
        <f>$AH314+'Rail Costs'!L315</f>
        <v>40.136338185890253</v>
      </c>
      <c r="AG314" s="25">
        <f>$AH314+'Rail Costs'!M315</f>
        <v>41.454507278835386</v>
      </c>
      <c r="AH314" s="28">
        <v>37.5</v>
      </c>
      <c r="AI314" s="25">
        <f>$AH314+'Rail Costs'!O315</f>
        <v>38.290901455767077</v>
      </c>
      <c r="AJ314" s="28">
        <v>42.5</v>
      </c>
      <c r="AM314" s="4">
        <f>$L314-(AE314*'Feedstock Conversions'!$B$24)-'Rail Costs'!Q314</f>
        <v>92.04788684484889</v>
      </c>
      <c r="AN314" s="4">
        <f>$L314-(AF314*'Feedstock Conversions'!$B$24)-'Rail Costs'!R314</f>
        <v>131.30374858899796</v>
      </c>
      <c r="AO314" s="4">
        <f>$L314-(AG314*'Feedstock Conversions'!$B$24)-'Rail Costs'!S314</f>
        <v>120.43887234413187</v>
      </c>
      <c r="AP314" s="4">
        <f>$L314-(AH314*'Feedstock Conversions'!$B$24)-'Rail Costs'!T314</f>
        <v>153.16465413795135</v>
      </c>
      <c r="AQ314" s="4">
        <f>$L314-(AI314*'Feedstock Conversions'!$B$24)-'Rail Costs'!U314</f>
        <v>146.70154505409613</v>
      </c>
      <c r="AR314" s="4">
        <f>$L314-(AJ314*'Feedstock Conversions'!$B$24)-'Rail Costs'!V314</f>
        <v>110.29758496554163</v>
      </c>
      <c r="AT314" s="4">
        <f>$T314-(AM314-'Feedstock Conversions'!$B$4)-'Rail Costs'!Q314</f>
        <v>441.96632816000005</v>
      </c>
      <c r="AU314" s="4">
        <f>$T314-(AN314-'Feedstock Conversions'!$B$4)-'Rail Costs'!R314</f>
        <v>403.21156892147815</v>
      </c>
      <c r="AV314" s="4">
        <f>$T314-(AO314-'Feedstock Conversions'!$B$4)-'Rail Costs'!S314</f>
        <v>414.28418930221733</v>
      </c>
      <c r="AW314" s="4">
        <f>$T314-(AP314-'Feedstock Conversions'!$B$4)-'Rail Costs'!T314</f>
        <v>381.06632816000001</v>
      </c>
      <c r="AX314" s="4">
        <f>$T314-(AQ314-'Feedstock Conversions'!$B$4)-'Rail Costs'!U314</f>
        <v>387.70990038844349</v>
      </c>
      <c r="AY314" s="4">
        <f>$T314-(AR314-'Feedstock Conversions'!$B$4)-'Rail Costs'!V314</f>
        <v>423.06632816000001</v>
      </c>
      <c r="BH314">
        <f t="shared" si="34"/>
        <v>52</v>
      </c>
      <c r="BI314">
        <f t="shared" si="35"/>
        <v>2024</v>
      </c>
      <c r="BJ314">
        <f t="shared" si="37"/>
        <v>12</v>
      </c>
    </row>
    <row r="315" spans="1:62" x14ac:dyDescent="0.2">
      <c r="A315" s="11">
        <f t="shared" si="42"/>
        <v>45660</v>
      </c>
      <c r="B315" s="42">
        <v>44</v>
      </c>
      <c r="C315" s="18">
        <f>UCO!B315</f>
        <v>44</v>
      </c>
      <c r="E315" s="4">
        <f>UCO!C315*'Feedstock Conversions'!B$24</f>
        <v>369.6</v>
      </c>
      <c r="F315" s="4">
        <f>UCO!C315*'Feedstock Conversions'!B$4</f>
        <v>352.44</v>
      </c>
      <c r="H315" s="4">
        <f>'Fuel Values'!B315-UCO!I315-UCO!J315-UCO!K315</f>
        <v>247.38255756947501</v>
      </c>
      <c r="I315" s="18">
        <f>('LCFS Values'!$E$6-$AA$4)/1000000*'LCFS Values'!B315*'LCFS Values'!$G$2*100</f>
        <v>70.992442430524989</v>
      </c>
      <c r="J315" s="4">
        <f>'RIN Values'!C315</f>
        <v>94.125</v>
      </c>
      <c r="K315" s="25">
        <f>'Fixed Credits Value'!F315</f>
        <v>60</v>
      </c>
      <c r="L315" s="4">
        <f t="shared" si="36"/>
        <v>472.5</v>
      </c>
      <c r="M315" s="4">
        <f>L315/'Feedstock Conversions'!B$24</f>
        <v>56.25</v>
      </c>
      <c r="O315" s="4">
        <f>'Fuel Values'!C315*100</f>
        <v>264</v>
      </c>
      <c r="P315" s="18">
        <f>('LCFS Values'!$E$5-AB$4)/1000000*'LCFS Values'!B315*'LCFS Values'!$G$2*100</f>
        <v>67.740069319999989</v>
      </c>
      <c r="Q315" s="4">
        <f>'RIN Values'!D315</f>
        <v>106.675</v>
      </c>
      <c r="R315" s="25">
        <f>'Fixed Credits Value'!N315</f>
        <v>66</v>
      </c>
      <c r="S315" s="4">
        <f>'Fixed Credits Value'!C315</f>
        <v>16</v>
      </c>
      <c r="T315" s="4">
        <f t="shared" si="38"/>
        <v>520.41506931999993</v>
      </c>
      <c r="U315" s="4">
        <f>T315/'Feedstock Conversions'!B$4</f>
        <v>64.970670327091128</v>
      </c>
      <c r="W315" s="4">
        <f t="shared" si="39"/>
        <v>102.89999999999998</v>
      </c>
      <c r="X315" s="4">
        <f t="shared" si="40"/>
        <v>167.97506931999993</v>
      </c>
      <c r="AE315" s="28">
        <v>44.75</v>
      </c>
      <c r="AF315" s="25">
        <f>$AH315+'Rail Costs'!L316</f>
        <v>40.143695408734601</v>
      </c>
      <c r="AG315" s="25">
        <f>$AH315+'Rail Costs'!M316</f>
        <v>41.465543113101901</v>
      </c>
      <c r="AH315" s="28">
        <v>37.5</v>
      </c>
      <c r="AI315" s="25">
        <f>$AH315+'Rail Costs'!O316</f>
        <v>38.29310862262038</v>
      </c>
      <c r="AJ315" s="28">
        <v>42.5</v>
      </c>
      <c r="AM315" s="4">
        <f>$L315-(AE315*'Feedstock Conversions'!$B$24)-'Rail Costs'!Q315</f>
        <v>92.04788684484889</v>
      </c>
      <c r="AN315" s="4">
        <f>$L315-(AF315*'Feedstock Conversions'!$B$24)-'Rail Costs'!R315</f>
        <v>131.24194791710545</v>
      </c>
      <c r="AO315" s="4">
        <f>$L315-(AG315*'Feedstock Conversions'!$B$24)-'Rail Costs'!S315</f>
        <v>120.34617133629312</v>
      </c>
      <c r="AP315" s="4">
        <f>$L315-(AH315*'Feedstock Conversions'!$B$24)-'Rail Costs'!T315</f>
        <v>153.16465413795135</v>
      </c>
      <c r="AQ315" s="4">
        <f>$L315-(AI315*'Feedstock Conversions'!$B$24)-'Rail Costs'!U315</f>
        <v>146.68300485252837</v>
      </c>
      <c r="AR315" s="4">
        <f>$L315-(AJ315*'Feedstock Conversions'!$B$24)-'Rail Costs'!V315</f>
        <v>110.29758496554163</v>
      </c>
      <c r="AT315" s="4">
        <f>$T315-(AM315-'Feedstock Conversions'!$B$4)-'Rail Costs'!Q315</f>
        <v>431.82506931999995</v>
      </c>
      <c r="AU315" s="4">
        <f>$T315-(AN315-'Feedstock Conversions'!$B$4)-'Rail Costs'!R315</f>
        <v>393.13211075337057</v>
      </c>
      <c r="AV315" s="4">
        <f>$T315-(AO315-'Feedstock Conversions'!$B$4)-'Rail Costs'!S315</f>
        <v>404.23563147005598</v>
      </c>
      <c r="AW315" s="4">
        <f>$T315-(AP315-'Feedstock Conversions'!$B$4)-'Rail Costs'!T315</f>
        <v>370.92506931999992</v>
      </c>
      <c r="AX315" s="4">
        <f>$T315-(AQ315-'Feedstock Conversions'!$B$4)-'Rail Costs'!U315</f>
        <v>377.58718175001115</v>
      </c>
      <c r="AY315" s="4">
        <f>$T315-(AR315-'Feedstock Conversions'!$B$4)-'Rail Costs'!V315</f>
        <v>412.92506931999992</v>
      </c>
      <c r="BH315">
        <f t="shared" si="34"/>
        <v>1</v>
      </c>
      <c r="BI315">
        <f t="shared" si="35"/>
        <v>2025</v>
      </c>
      <c r="BJ315">
        <f t="shared" si="37"/>
        <v>1</v>
      </c>
    </row>
    <row r="316" spans="1:62" x14ac:dyDescent="0.2">
      <c r="A316" s="11">
        <f t="shared" si="42"/>
        <v>45667</v>
      </c>
      <c r="B316" s="42">
        <v>44.6</v>
      </c>
      <c r="C316" s="18">
        <f>UCO!B316</f>
        <v>44.6</v>
      </c>
      <c r="E316" s="4">
        <f>UCO!C316*'Feedstock Conversions'!B$24</f>
        <v>374.64000000000004</v>
      </c>
      <c r="F316" s="4">
        <f>UCO!C316*'Feedstock Conversions'!B$4</f>
        <v>357.24599999999998</v>
      </c>
      <c r="H316" s="4">
        <f>'Fuel Values'!B316-UCO!I316-UCO!J316-UCO!K316</f>
        <v>215.02580396481125</v>
      </c>
      <c r="I316" s="18">
        <f>('LCFS Values'!$E$6-$AA$4)/1000000*'LCFS Values'!B316*'LCFS Values'!$G$2*100</f>
        <v>68.549196035188743</v>
      </c>
      <c r="J316" s="4">
        <f>'RIN Values'!C316</f>
        <v>98.925000000000011</v>
      </c>
      <c r="K316" s="25">
        <f>'Fixed Credits Value'!F316</f>
        <v>60</v>
      </c>
      <c r="L316" s="4">
        <f t="shared" si="36"/>
        <v>442.5</v>
      </c>
      <c r="M316" s="4">
        <f>L316/'Feedstock Conversions'!B$24</f>
        <v>52.678571428571423</v>
      </c>
      <c r="O316" s="4">
        <f>'Fuel Values'!C316*100</f>
        <v>267.8</v>
      </c>
      <c r="P316" s="18">
        <f>('LCFS Values'!$E$5-AB$4)/1000000*'LCFS Values'!B316*'LCFS Values'!$G$2*100</f>
        <v>65.408755245999998</v>
      </c>
      <c r="Q316" s="4">
        <f>'RIN Values'!D316</f>
        <v>112.11499999999999</v>
      </c>
      <c r="R316" s="25">
        <f>'Fixed Credits Value'!N316</f>
        <v>66</v>
      </c>
      <c r="S316" s="4">
        <f>'Fixed Credits Value'!C316</f>
        <v>16</v>
      </c>
      <c r="T316" s="4">
        <f t="shared" si="38"/>
        <v>527.32375524600002</v>
      </c>
      <c r="U316" s="4">
        <f>T316/'Feedstock Conversions'!B$4</f>
        <v>65.833177933333332</v>
      </c>
      <c r="W316" s="4">
        <f t="shared" si="39"/>
        <v>67.859999999999957</v>
      </c>
      <c r="X316" s="4">
        <f t="shared" si="40"/>
        <v>170.07775524600004</v>
      </c>
      <c r="AE316" s="28">
        <v>46</v>
      </c>
      <c r="AF316" s="25">
        <f>$AH316+'Rail Costs'!L317</f>
        <v>40.143695408734601</v>
      </c>
      <c r="AG316" s="25">
        <f>$AH316+'Rail Costs'!M317</f>
        <v>41.465543113101901</v>
      </c>
      <c r="AH316" s="28">
        <v>37.5</v>
      </c>
      <c r="AI316" s="25">
        <f>$AH316+'Rail Costs'!O317</f>
        <v>38.29310862262038</v>
      </c>
      <c r="AJ316" s="28">
        <v>42.5</v>
      </c>
      <c r="AM316" s="4">
        <f>$L316-(AE316*'Feedstock Conversions'!$B$24)-'Rail Costs'!Q316</f>
        <v>51.54788684484889</v>
      </c>
      <c r="AN316" s="4">
        <f>$L316-(AF316*'Feedstock Conversions'!$B$24)-'Rail Costs'!R316</f>
        <v>101.24194791710546</v>
      </c>
      <c r="AO316" s="4">
        <f>$L316-(AG316*'Feedstock Conversions'!$B$24)-'Rail Costs'!S316</f>
        <v>90.346171336293125</v>
      </c>
      <c r="AP316" s="4">
        <f>$L316-(AH316*'Feedstock Conversions'!$B$24)-'Rail Costs'!T316</f>
        <v>123.16465413795136</v>
      </c>
      <c r="AQ316" s="4">
        <f>$L316-(AI316*'Feedstock Conversions'!$B$24)-'Rail Costs'!U316</f>
        <v>116.68300485252837</v>
      </c>
      <c r="AR316" s="4">
        <f>$L316-(AJ316*'Feedstock Conversions'!$B$24)-'Rail Costs'!V316</f>
        <v>80.297584965541631</v>
      </c>
      <c r="AT316" s="4">
        <f>$T316-(AM316-'Feedstock Conversions'!$B$4)-'Rail Costs'!Q316</f>
        <v>479.23375524600004</v>
      </c>
      <c r="AU316" s="4">
        <f>$T316-(AN316-'Feedstock Conversions'!$B$4)-'Rail Costs'!R316</f>
        <v>430.04079667937066</v>
      </c>
      <c r="AV316" s="4">
        <f>$T316-(AO316-'Feedstock Conversions'!$B$4)-'Rail Costs'!S316</f>
        <v>441.14431739605607</v>
      </c>
      <c r="AW316" s="4">
        <f>$T316-(AP316-'Feedstock Conversions'!$B$4)-'Rail Costs'!T316</f>
        <v>407.83375524600001</v>
      </c>
      <c r="AX316" s="4">
        <f>$T316-(AQ316-'Feedstock Conversions'!$B$4)-'Rail Costs'!U316</f>
        <v>414.49586767601124</v>
      </c>
      <c r="AY316" s="4">
        <f>$T316-(AR316-'Feedstock Conversions'!$B$4)-'Rail Costs'!V316</f>
        <v>449.83375524600001</v>
      </c>
      <c r="BH316">
        <f t="shared" si="34"/>
        <v>2</v>
      </c>
      <c r="BI316">
        <f t="shared" si="35"/>
        <v>2025</v>
      </c>
      <c r="BJ316">
        <f t="shared" si="37"/>
        <v>1</v>
      </c>
    </row>
    <row r="317" spans="1:62" x14ac:dyDescent="0.2">
      <c r="A317" s="11">
        <f t="shared" si="42"/>
        <v>45674</v>
      </c>
      <c r="B317" s="42">
        <v>45</v>
      </c>
      <c r="C317" s="18">
        <f>UCO!B317</f>
        <v>45</v>
      </c>
      <c r="E317" s="4">
        <f>UCO!C317*'Feedstock Conversions'!B$24</f>
        <v>378</v>
      </c>
      <c r="F317" s="4">
        <f>UCO!C317*'Feedstock Conversions'!B$4</f>
        <v>360.45</v>
      </c>
      <c r="H317" s="4">
        <f>'Fuel Values'!B317-UCO!I317-UCO!J317-UCO!K317</f>
        <v>179.43519991917617</v>
      </c>
      <c r="I317" s="18">
        <f>('LCFS Values'!$E$6-$AA$4)/1000000*'LCFS Values'!B317*'LCFS Values'!$G$2*100</f>
        <v>68.364800080823755</v>
      </c>
      <c r="J317" s="4">
        <f>'RIN Values'!C317</f>
        <v>110.10000000000001</v>
      </c>
      <c r="K317" s="25">
        <f>'Fixed Credits Value'!F317</f>
        <v>60</v>
      </c>
      <c r="L317" s="4">
        <f t="shared" si="36"/>
        <v>417.9</v>
      </c>
      <c r="M317" s="4">
        <f>L317/'Feedstock Conversions'!B$24</f>
        <v>49.749999999999993</v>
      </c>
      <c r="O317" s="4">
        <f>'Fuel Values'!C317*100</f>
        <v>287</v>
      </c>
      <c r="P317" s="18">
        <f>('LCFS Values'!$E$5-AB$4)/1000000*'LCFS Values'!B317*'LCFS Values'!$G$2*100</f>
        <v>65.232807013999988</v>
      </c>
      <c r="Q317" s="4">
        <f>'RIN Values'!D317</f>
        <v>124.78</v>
      </c>
      <c r="R317" s="25">
        <f>'Fixed Credits Value'!N317</f>
        <v>66</v>
      </c>
      <c r="S317" s="4">
        <f>'Fixed Credits Value'!C317</f>
        <v>16</v>
      </c>
      <c r="T317" s="4">
        <f t="shared" si="38"/>
        <v>559.01280701399992</v>
      </c>
      <c r="U317" s="4">
        <f>T317/'Feedstock Conversions'!B$4</f>
        <v>69.789364171535567</v>
      </c>
      <c r="W317" s="4">
        <f t="shared" si="39"/>
        <v>39.899999999999977</v>
      </c>
      <c r="X317" s="4">
        <f t="shared" si="40"/>
        <v>198.56280701399993</v>
      </c>
      <c r="AE317" s="28">
        <v>47.05</v>
      </c>
      <c r="AF317" s="25">
        <f>$AH317+'Rail Costs'!L318</f>
        <v>43.143695408734601</v>
      </c>
      <c r="AG317" s="25">
        <f>$AH317+'Rail Costs'!M318</f>
        <v>44.465543113101901</v>
      </c>
      <c r="AH317" s="28">
        <v>40.5</v>
      </c>
      <c r="AI317" s="25">
        <f>$AH317+'Rail Costs'!O318</f>
        <v>41.29310862262038</v>
      </c>
      <c r="AJ317" s="28">
        <v>42.5</v>
      </c>
      <c r="AM317" s="4">
        <f>$L317-(AE317*'Feedstock Conversions'!$B$24)-'Rail Costs'!Q317</f>
        <v>18.127886844848934</v>
      </c>
      <c r="AN317" s="4">
        <f>$L317-(AF317*'Feedstock Conversions'!$B$24)-'Rail Costs'!R317</f>
        <v>51.441947917105452</v>
      </c>
      <c r="AO317" s="4">
        <f>$L317-(AG317*'Feedstock Conversions'!$B$24)-'Rail Costs'!S317</f>
        <v>40.546171336293121</v>
      </c>
      <c r="AP317" s="4">
        <f>$L317-(AH317*'Feedstock Conversions'!$B$24)-'Rail Costs'!T317</f>
        <v>73.364654137951348</v>
      </c>
      <c r="AQ317" s="4">
        <f>$L317-(AI317*'Feedstock Conversions'!$B$24)-'Rail Costs'!U317</f>
        <v>66.883004852528359</v>
      </c>
      <c r="AR317" s="4">
        <f>$L317-(AJ317*'Feedstock Conversions'!$B$24)-'Rail Costs'!V317</f>
        <v>55.697584965541608</v>
      </c>
      <c r="AT317" s="4">
        <f>$T317-(AM317-'Feedstock Conversions'!$B$4)-'Rail Costs'!Q317</f>
        <v>544.34280701399985</v>
      </c>
      <c r="AU317" s="4">
        <f>$T317-(AN317-'Feedstock Conversions'!$B$4)-'Rail Costs'!R317</f>
        <v>511.52984844737051</v>
      </c>
      <c r="AV317" s="4">
        <f>$T317-(AO317-'Feedstock Conversions'!$B$4)-'Rail Costs'!S317</f>
        <v>522.63336916405592</v>
      </c>
      <c r="AW317" s="4">
        <f>$T317-(AP317-'Feedstock Conversions'!$B$4)-'Rail Costs'!T317</f>
        <v>489.32280701399992</v>
      </c>
      <c r="AX317" s="4">
        <f>$T317-(AQ317-'Feedstock Conversions'!$B$4)-'Rail Costs'!U317</f>
        <v>495.98491944401115</v>
      </c>
      <c r="AY317" s="4">
        <f>$T317-(AR317-'Feedstock Conversions'!$B$4)-'Rail Costs'!V317</f>
        <v>506.12280701399993</v>
      </c>
      <c r="BH317">
        <f t="shared" si="34"/>
        <v>3</v>
      </c>
      <c r="BI317">
        <f t="shared" si="35"/>
        <v>2025</v>
      </c>
      <c r="BJ317">
        <f t="shared" si="37"/>
        <v>1</v>
      </c>
    </row>
    <row r="318" spans="1:62" x14ac:dyDescent="0.2">
      <c r="A318" s="11">
        <f t="shared" si="42"/>
        <v>45681</v>
      </c>
      <c r="B318" s="42">
        <v>45</v>
      </c>
      <c r="C318" s="18">
        <f>UCO!B318</f>
        <v>45</v>
      </c>
      <c r="E318" s="4">
        <f>UCO!C318*'Feedstock Conversions'!B$24</f>
        <v>378</v>
      </c>
      <c r="F318" s="4">
        <f>UCO!C318*'Feedstock Conversions'!B$4</f>
        <v>360.45</v>
      </c>
      <c r="H318" s="4">
        <f>'Fuel Values'!B318-UCO!I318-UCO!J318-UCO!K318</f>
        <v>194.25928717946721</v>
      </c>
      <c r="I318" s="18">
        <f>('LCFS Values'!$E$6-$AA$4)/1000000*'LCFS Values'!B318*'LCFS Values'!$G$2*100</f>
        <v>64.365712820532806</v>
      </c>
      <c r="J318" s="4">
        <f>'RIN Values'!C318</f>
        <v>112.875</v>
      </c>
      <c r="K318" s="25">
        <f>'Fixed Credits Value'!F318</f>
        <v>60</v>
      </c>
      <c r="L318" s="4">
        <f t="shared" si="36"/>
        <v>431.5</v>
      </c>
      <c r="M318" s="4">
        <f>L318/'Feedstock Conversions'!B$24</f>
        <v>51.36904761904762</v>
      </c>
      <c r="O318" s="4">
        <f>'Fuel Values'!C318*100</f>
        <v>279.5</v>
      </c>
      <c r="P318" s="18">
        <f>('LCFS Values'!$E$5-AB$4)/1000000*'LCFS Values'!B318*'LCFS Values'!$G$2*100</f>
        <v>61.416929732499995</v>
      </c>
      <c r="Q318" s="4">
        <f>'RIN Values'!D318</f>
        <v>127.925</v>
      </c>
      <c r="R318" s="25">
        <f>'Fixed Credits Value'!N318</f>
        <v>66</v>
      </c>
      <c r="S318" s="4">
        <f>'Fixed Credits Value'!C318</f>
        <v>16</v>
      </c>
      <c r="T318" s="4">
        <f t="shared" si="38"/>
        <v>550.84192973250003</v>
      </c>
      <c r="U318" s="4">
        <f>T318/'Feedstock Conversions'!B$4</f>
        <v>68.769279617041207</v>
      </c>
      <c r="W318" s="4">
        <f t="shared" si="39"/>
        <v>53.5</v>
      </c>
      <c r="X318" s="4">
        <f t="shared" si="40"/>
        <v>190.39192973250005</v>
      </c>
      <c r="AE318" s="28">
        <v>49.25</v>
      </c>
      <c r="AF318" s="25">
        <f>$AH318+'Rail Costs'!L319</f>
        <v>45.143695408734601</v>
      </c>
      <c r="AG318" s="25">
        <f>$AH318+'Rail Costs'!M319</f>
        <v>46.465543113101901</v>
      </c>
      <c r="AH318" s="28">
        <v>42.5</v>
      </c>
      <c r="AI318" s="25">
        <f>$AH318+'Rail Costs'!O319</f>
        <v>43.29310862262038</v>
      </c>
      <c r="AJ318" s="28">
        <v>42.5</v>
      </c>
      <c r="AM318" s="4">
        <f>$L318-(AE318*'Feedstock Conversions'!$B$24)-'Rail Costs'!Q318</f>
        <v>13.247886844848882</v>
      </c>
      <c r="AN318" s="4">
        <f>$L318-(AF318*'Feedstock Conversions'!$B$24)-'Rail Costs'!R318</f>
        <v>48.241947917105463</v>
      </c>
      <c r="AO318" s="4">
        <f>$L318-(AG318*'Feedstock Conversions'!$B$24)-'Rail Costs'!S318</f>
        <v>37.346171336293132</v>
      </c>
      <c r="AP318" s="4">
        <f>$L318-(AH318*'Feedstock Conversions'!$B$24)-'Rail Costs'!T318</f>
        <v>70.164654137951359</v>
      </c>
      <c r="AQ318" s="4">
        <f>$L318-(AI318*'Feedstock Conversions'!$B$24)-'Rail Costs'!U318</f>
        <v>63.683004852528363</v>
      </c>
      <c r="AR318" s="4">
        <f>$L318-(AJ318*'Feedstock Conversions'!$B$24)-'Rail Costs'!V318</f>
        <v>69.297584965541631</v>
      </c>
      <c r="AT318" s="4">
        <f>$T318-(AM318-'Feedstock Conversions'!$B$4)-'Rail Costs'!Q318</f>
        <v>541.05192973250007</v>
      </c>
      <c r="AU318" s="4">
        <f>$T318-(AN318-'Feedstock Conversions'!$B$4)-'Rail Costs'!R318</f>
        <v>506.55897116587067</v>
      </c>
      <c r="AV318" s="4">
        <f>$T318-(AO318-'Feedstock Conversions'!$B$4)-'Rail Costs'!S318</f>
        <v>517.66249188255608</v>
      </c>
      <c r="AW318" s="4">
        <f>$T318-(AP318-'Feedstock Conversions'!$B$4)-'Rail Costs'!T318</f>
        <v>484.35192973250003</v>
      </c>
      <c r="AX318" s="4">
        <f>$T318-(AQ318-'Feedstock Conversions'!$B$4)-'Rail Costs'!U318</f>
        <v>491.01404216251126</v>
      </c>
      <c r="AY318" s="4">
        <f>$T318-(AR318-'Feedstock Conversions'!$B$4)-'Rail Costs'!V318</f>
        <v>484.35192973250003</v>
      </c>
      <c r="BH318">
        <f t="shared" si="34"/>
        <v>4</v>
      </c>
      <c r="BI318">
        <f t="shared" si="35"/>
        <v>2025</v>
      </c>
      <c r="BJ318">
        <f t="shared" si="37"/>
        <v>1</v>
      </c>
    </row>
    <row r="319" spans="1:62" x14ac:dyDescent="0.2">
      <c r="A319" s="11">
        <f t="shared" si="42"/>
        <v>45688</v>
      </c>
      <c r="B319" s="42">
        <v>45</v>
      </c>
      <c r="C319" s="18">
        <f>UCO!B319</f>
        <v>45</v>
      </c>
      <c r="E319" s="4">
        <f>UCO!C319*'Feedstock Conversions'!B$24</f>
        <v>378</v>
      </c>
      <c r="F319" s="4">
        <f>UCO!C319*'Feedstock Conversions'!B$4</f>
        <v>360.45</v>
      </c>
      <c r="H319" s="4">
        <f>'Fuel Values'!B319-UCO!I319-UCO!J319-UCO!K319</f>
        <v>184.17844631451248</v>
      </c>
      <c r="I319" s="18">
        <f>('LCFS Values'!$E$6-$AA$4)/1000000*'LCFS Values'!B319*'LCFS Values'!$G$2*100</f>
        <v>65.921553685487495</v>
      </c>
      <c r="J319" s="4">
        <f>'RIN Values'!C319</f>
        <v>115.80000000000001</v>
      </c>
      <c r="K319" s="25">
        <f>'Fixed Credits Value'!F319</f>
        <v>60</v>
      </c>
      <c r="L319" s="4">
        <f t="shared" si="36"/>
        <v>425.9</v>
      </c>
      <c r="M319" s="4">
        <f>L319/'Feedstock Conversions'!B$24</f>
        <v>50.702380952380949</v>
      </c>
      <c r="O319" s="4">
        <f>'Fuel Values'!C319*100</f>
        <v>274.8</v>
      </c>
      <c r="P319" s="18">
        <f>('LCFS Values'!$E$5-AB$4)/1000000*'LCFS Values'!B319*'LCFS Values'!$G$2*100</f>
        <v>62.90149293999999</v>
      </c>
      <c r="Q319" s="4">
        <f>'RIN Values'!D319</f>
        <v>131.24</v>
      </c>
      <c r="R319" s="25">
        <f>'Fixed Credits Value'!N319</f>
        <v>66</v>
      </c>
      <c r="S319" s="4">
        <f>'Fixed Credits Value'!C319</f>
        <v>16</v>
      </c>
      <c r="T319" s="4">
        <f t="shared" si="38"/>
        <v>550.94149293999999</v>
      </c>
      <c r="U319" s="4">
        <f>T319/'Feedstock Conversions'!B$4</f>
        <v>68.781709480649184</v>
      </c>
      <c r="W319" s="4">
        <f t="shared" si="39"/>
        <v>47.899999999999977</v>
      </c>
      <c r="X319" s="4">
        <f t="shared" si="40"/>
        <v>190.49149294</v>
      </c>
      <c r="AE319" s="28">
        <v>49.85</v>
      </c>
      <c r="AF319" s="25">
        <f>$AH319+'Rail Costs'!L320</f>
        <v>45.143695408734601</v>
      </c>
      <c r="AG319" s="25">
        <f>$AH319+'Rail Costs'!M320</f>
        <v>46.465543113101901</v>
      </c>
      <c r="AH319" s="28">
        <v>42.5</v>
      </c>
      <c r="AI319" s="25">
        <f>$AH319+'Rail Costs'!O320</f>
        <v>43.29310862262038</v>
      </c>
      <c r="AJ319" s="28">
        <v>42.5</v>
      </c>
      <c r="AM319" s="4">
        <f>$L319-(AE319*'Feedstock Conversions'!$B$24)-'Rail Costs'!Q319</f>
        <v>2.6078868448488954</v>
      </c>
      <c r="AN319" s="4">
        <f>$L319-(AF319*'Feedstock Conversions'!$B$24)-'Rail Costs'!R319</f>
        <v>42.641947917105441</v>
      </c>
      <c r="AO319" s="4">
        <f>$L319-(AG319*'Feedstock Conversions'!$B$24)-'Rail Costs'!S319</f>
        <v>31.746171336293106</v>
      </c>
      <c r="AP319" s="4">
        <f>$L319-(AH319*'Feedstock Conversions'!$B$24)-'Rail Costs'!T319</f>
        <v>64.564654137951337</v>
      </c>
      <c r="AQ319" s="4">
        <f>$L319-(AI319*'Feedstock Conversions'!$B$24)-'Rail Costs'!U319</f>
        <v>58.08300485252834</v>
      </c>
      <c r="AR319" s="4">
        <f>$L319-(AJ319*'Feedstock Conversions'!$B$24)-'Rail Costs'!V319</f>
        <v>63.697584965541608</v>
      </c>
      <c r="AT319" s="4">
        <f>$T319-(AM319-'Feedstock Conversions'!$B$4)-'Rail Costs'!Q319</f>
        <v>551.79149294000001</v>
      </c>
      <c r="AU319" s="4">
        <f>$T319-(AN319-'Feedstock Conversions'!$B$4)-'Rail Costs'!R319</f>
        <v>512.25853437337071</v>
      </c>
      <c r="AV319" s="4">
        <f>$T319-(AO319-'Feedstock Conversions'!$B$4)-'Rail Costs'!S319</f>
        <v>523.36205509005606</v>
      </c>
      <c r="AW319" s="4">
        <f>$T319-(AP319-'Feedstock Conversions'!$B$4)-'Rail Costs'!T319</f>
        <v>490.05149294</v>
      </c>
      <c r="AX319" s="4">
        <f>$T319-(AQ319-'Feedstock Conversions'!$B$4)-'Rail Costs'!U319</f>
        <v>496.71360537001124</v>
      </c>
      <c r="AY319" s="4">
        <f>$T319-(AR319-'Feedstock Conversions'!$B$4)-'Rail Costs'!V319</f>
        <v>490.05149294</v>
      </c>
      <c r="BH319">
        <f t="shared" si="34"/>
        <v>5</v>
      </c>
      <c r="BI319">
        <f t="shared" si="35"/>
        <v>2025</v>
      </c>
      <c r="BJ319">
        <f t="shared" si="37"/>
        <v>1</v>
      </c>
    </row>
    <row r="320" spans="1:62" x14ac:dyDescent="0.2">
      <c r="A320" s="11">
        <f t="shared" si="42"/>
        <v>45695</v>
      </c>
      <c r="B320" s="42">
        <v>45</v>
      </c>
      <c r="C320" s="18">
        <f>UCO!B320</f>
        <v>45</v>
      </c>
      <c r="E320" s="4">
        <f>UCO!C320*'Feedstock Conversions'!B$24</f>
        <v>378</v>
      </c>
      <c r="F320" s="4">
        <f>UCO!C320*'Feedstock Conversions'!B$4</f>
        <v>360.45</v>
      </c>
      <c r="H320" s="4">
        <f>'Fuel Values'!B320-UCO!I320-UCO!J320-UCO!K320</f>
        <v>169.28448677086254</v>
      </c>
      <c r="I320" s="18">
        <f>('LCFS Values'!$E$6-$AA$4)/1000000*'LCFS Values'!B320*'LCFS Values'!$G$2*100</f>
        <v>67.765513229137483</v>
      </c>
      <c r="J320" s="4">
        <f>'RIN Values'!C320</f>
        <v>123.44999999999999</v>
      </c>
      <c r="K320" s="25">
        <f>'Fixed Credits Value'!F320</f>
        <v>60</v>
      </c>
      <c r="L320" s="4">
        <f t="shared" si="36"/>
        <v>420.5</v>
      </c>
      <c r="M320" s="4">
        <f>L320/'Feedstock Conversions'!B$24</f>
        <v>50.05952380952381</v>
      </c>
      <c r="O320" s="4">
        <f>'Fuel Values'!C320*100</f>
        <v>268.40000000000003</v>
      </c>
      <c r="P320" s="18">
        <f>('LCFS Values'!$E$5-AB$4)/1000000*'LCFS Values'!B320*'LCFS Values'!$G$2*100</f>
        <v>64.660975260000001</v>
      </c>
      <c r="Q320" s="4">
        <f>'RIN Values'!D320</f>
        <v>139.91</v>
      </c>
      <c r="R320" s="25">
        <f>'Fixed Credits Value'!N320</f>
        <v>66</v>
      </c>
      <c r="S320" s="4">
        <f>'Fixed Credits Value'!C320</f>
        <v>16</v>
      </c>
      <c r="T320" s="4">
        <f t="shared" si="38"/>
        <v>554.97097526000005</v>
      </c>
      <c r="U320" s="4">
        <f>T320/'Feedstock Conversions'!B$4</f>
        <v>69.284765950062436</v>
      </c>
      <c r="W320" s="4">
        <f t="shared" si="39"/>
        <v>42.5</v>
      </c>
      <c r="X320" s="4">
        <f t="shared" si="40"/>
        <v>194.52097526000006</v>
      </c>
      <c r="AE320" s="28">
        <v>50.8</v>
      </c>
      <c r="AF320" s="25">
        <f>$AH320+'Rail Costs'!L321</f>
        <v>45.143695408734601</v>
      </c>
      <c r="AG320" s="25">
        <f>$AH320+'Rail Costs'!M321</f>
        <v>46.465543113101901</v>
      </c>
      <c r="AH320" s="28">
        <v>42.5</v>
      </c>
      <c r="AI320" s="25">
        <f>$AH320+'Rail Costs'!O321</f>
        <v>43.29310862262038</v>
      </c>
      <c r="AJ320" s="28">
        <v>42.5</v>
      </c>
      <c r="AM320" s="4">
        <f>$L320-(AE320*'Feedstock Conversions'!$B$24)-'Rail Costs'!Q320</f>
        <v>-10.772113155151043</v>
      </c>
      <c r="AN320" s="4">
        <f>$L320-(AF320*'Feedstock Conversions'!$B$24)-'Rail Costs'!R320</f>
        <v>37.241947917105463</v>
      </c>
      <c r="AO320" s="4">
        <f>$L320-(AG320*'Feedstock Conversions'!$B$24)-'Rail Costs'!S320</f>
        <v>26.346171336293128</v>
      </c>
      <c r="AP320" s="4">
        <f>$L320-(AH320*'Feedstock Conversions'!$B$24)-'Rail Costs'!T320</f>
        <v>59.164654137951359</v>
      </c>
      <c r="AQ320" s="4">
        <f>$L320-(AI320*'Feedstock Conversions'!$B$24)-'Rail Costs'!U320</f>
        <v>52.683004852528363</v>
      </c>
      <c r="AR320" s="4">
        <f>$L320-(AJ320*'Feedstock Conversions'!$B$24)-'Rail Costs'!V320</f>
        <v>58.297584965541631</v>
      </c>
      <c r="AT320" s="4">
        <f>$T320-(AM320-'Feedstock Conversions'!$B$4)-'Rail Costs'!Q320</f>
        <v>569.20097525999995</v>
      </c>
      <c r="AU320" s="4">
        <f>$T320-(AN320-'Feedstock Conversions'!$B$4)-'Rail Costs'!R320</f>
        <v>521.68801669337074</v>
      </c>
      <c r="AV320" s="4">
        <f>$T320-(AO320-'Feedstock Conversions'!$B$4)-'Rail Costs'!S320</f>
        <v>532.79153741005609</v>
      </c>
      <c r="AW320" s="4">
        <f>$T320-(AP320-'Feedstock Conversions'!$B$4)-'Rail Costs'!T320</f>
        <v>499.48097526000004</v>
      </c>
      <c r="AX320" s="4">
        <f>$T320-(AQ320-'Feedstock Conversions'!$B$4)-'Rail Costs'!U320</f>
        <v>506.14308769001127</v>
      </c>
      <c r="AY320" s="4">
        <f>$T320-(AR320-'Feedstock Conversions'!$B$4)-'Rail Costs'!V320</f>
        <v>499.48097526000004</v>
      </c>
      <c r="BH320">
        <f t="shared" si="34"/>
        <v>6</v>
      </c>
      <c r="BI320">
        <f t="shared" si="35"/>
        <v>2025</v>
      </c>
      <c r="BJ320">
        <f t="shared" si="37"/>
        <v>2</v>
      </c>
    </row>
    <row r="321" spans="1:62" x14ac:dyDescent="0.2">
      <c r="A321" s="11">
        <f t="shared" si="42"/>
        <v>45702</v>
      </c>
      <c r="B321" s="42">
        <v>45</v>
      </c>
      <c r="C321" s="18">
        <f>UCO!B321</f>
        <v>45</v>
      </c>
      <c r="E321" s="4">
        <f>UCO!C321*'Feedstock Conversions'!B$24</f>
        <v>378</v>
      </c>
      <c r="F321" s="4">
        <f>UCO!C321*'Feedstock Conversions'!B$4</f>
        <v>360.45</v>
      </c>
      <c r="H321" s="4">
        <f>'Fuel Values'!B321-UCO!I321-UCO!J321-UCO!K321</f>
        <v>174.8837736225488</v>
      </c>
      <c r="I321" s="18">
        <f>('LCFS Values'!$E$6-$AA$4)/1000000*'LCFS Values'!B321*'LCFS Values'!$G$2*100</f>
        <v>67.166226377451238</v>
      </c>
      <c r="J321" s="4">
        <f>'RIN Values'!C321</f>
        <v>129.14999999999998</v>
      </c>
      <c r="K321" s="25">
        <f>'Fixed Credits Value'!F321</f>
        <v>60</v>
      </c>
      <c r="L321" s="4">
        <f t="shared" si="36"/>
        <v>431.20000000000005</v>
      </c>
      <c r="M321" s="4">
        <f>L321/'Feedstock Conversions'!B$24</f>
        <v>51.333333333333336</v>
      </c>
      <c r="O321" s="4">
        <f>'Fuel Values'!C321*100</f>
        <v>273.40000000000003</v>
      </c>
      <c r="P321" s="18">
        <f>('LCFS Values'!$E$5-AB$4)/1000000*'LCFS Values'!B321*'LCFS Values'!$G$2*100</f>
        <v>64.089143505999985</v>
      </c>
      <c r="Q321" s="4">
        <f>'RIN Values'!D321</f>
        <v>146.36999999999998</v>
      </c>
      <c r="R321" s="25">
        <f>'Fixed Credits Value'!N321</f>
        <v>66</v>
      </c>
      <c r="S321" s="4">
        <f>'Fixed Credits Value'!C321</f>
        <v>16</v>
      </c>
      <c r="T321" s="4">
        <f t="shared" si="38"/>
        <v>565.85914350600001</v>
      </c>
      <c r="U321" s="4">
        <f>T321/'Feedstock Conversions'!B$4</f>
        <v>70.644087828464421</v>
      </c>
      <c r="W321" s="4">
        <f t="shared" si="39"/>
        <v>53.200000000000045</v>
      </c>
      <c r="X321" s="4">
        <f t="shared" si="40"/>
        <v>205.40914350600002</v>
      </c>
      <c r="AE321" s="28">
        <v>51.7</v>
      </c>
      <c r="AF321" s="25">
        <f>$AH321+'Rail Costs'!L322</f>
        <v>45.143695408734601</v>
      </c>
      <c r="AG321" s="25">
        <f>$AH321+'Rail Costs'!M322</f>
        <v>46.465543113101901</v>
      </c>
      <c r="AH321" s="28">
        <v>42.5</v>
      </c>
      <c r="AI321" s="25">
        <f>$AH321+'Rail Costs'!O322</f>
        <v>43.29310862262038</v>
      </c>
      <c r="AJ321" s="28">
        <v>42.5</v>
      </c>
      <c r="AM321" s="4">
        <f>$L321-(AE321*'Feedstock Conversions'!$B$24)-'Rail Costs'!Q321</f>
        <v>-7.6321131551510568</v>
      </c>
      <c r="AN321" s="4">
        <f>$L321-(AF321*'Feedstock Conversions'!$B$24)-'Rail Costs'!R321</f>
        <v>47.941947917105509</v>
      </c>
      <c r="AO321" s="4">
        <f>$L321-(AG321*'Feedstock Conversions'!$B$24)-'Rail Costs'!S321</f>
        <v>37.046171336293177</v>
      </c>
      <c r="AP321" s="4">
        <f>$L321-(AH321*'Feedstock Conversions'!$B$24)-'Rail Costs'!T321</f>
        <v>69.864654137951405</v>
      </c>
      <c r="AQ321" s="4">
        <f>$L321-(AI321*'Feedstock Conversions'!$B$24)-'Rail Costs'!U321</f>
        <v>63.383004852528408</v>
      </c>
      <c r="AR321" s="4">
        <f>$L321-(AJ321*'Feedstock Conversions'!$B$24)-'Rail Costs'!V321</f>
        <v>68.997584965541677</v>
      </c>
      <c r="AT321" s="4">
        <f>$T321-(AM321-'Feedstock Conversions'!$B$4)-'Rail Costs'!Q321</f>
        <v>576.94914350599993</v>
      </c>
      <c r="AU321" s="4">
        <f>$T321-(AN321-'Feedstock Conversions'!$B$4)-'Rail Costs'!R321</f>
        <v>521.87618493937066</v>
      </c>
      <c r="AV321" s="4">
        <f>$T321-(AO321-'Feedstock Conversions'!$B$4)-'Rail Costs'!S321</f>
        <v>532.97970565605601</v>
      </c>
      <c r="AW321" s="4">
        <f>$T321-(AP321-'Feedstock Conversions'!$B$4)-'Rail Costs'!T321</f>
        <v>499.66914350599995</v>
      </c>
      <c r="AX321" s="4">
        <f>$T321-(AQ321-'Feedstock Conversions'!$B$4)-'Rail Costs'!U321</f>
        <v>506.33125593601119</v>
      </c>
      <c r="AY321" s="4">
        <f>$T321-(AR321-'Feedstock Conversions'!$B$4)-'Rail Costs'!V321</f>
        <v>499.66914350599995</v>
      </c>
      <c r="BH321">
        <f t="shared" si="34"/>
        <v>7</v>
      </c>
      <c r="BI321">
        <f t="shared" si="35"/>
        <v>2025</v>
      </c>
      <c r="BJ321">
        <f t="shared" si="37"/>
        <v>2</v>
      </c>
    </row>
    <row r="322" spans="1:62" x14ac:dyDescent="0.2">
      <c r="A322" s="11">
        <f t="shared" si="42"/>
        <v>45709</v>
      </c>
      <c r="B322" s="42">
        <v>45</v>
      </c>
      <c r="C322" s="18">
        <f>UCO!B322</f>
        <v>45</v>
      </c>
      <c r="E322" s="4">
        <f>UCO!C322*'Feedstock Conversions'!B$24</f>
        <v>378</v>
      </c>
      <c r="F322" s="4">
        <f>UCO!C322*'Feedstock Conversions'!B$4</f>
        <v>360.45</v>
      </c>
      <c r="H322" s="4">
        <f>'Fuel Values'!B322-UCO!I322-UCO!J322-UCO!K322</f>
        <v>180.32488057294375</v>
      </c>
      <c r="I322" s="18">
        <f>('LCFS Values'!$E$6-$AA$4)/1000000*'LCFS Values'!B322*'LCFS Values'!$G$2*100</f>
        <v>62.925119427056245</v>
      </c>
      <c r="J322" s="4">
        <f>'RIN Values'!C322</f>
        <v>135.75</v>
      </c>
      <c r="K322" s="25">
        <f>'Fixed Credits Value'!F322</f>
        <v>60</v>
      </c>
      <c r="L322" s="4">
        <f t="shared" si="36"/>
        <v>439</v>
      </c>
      <c r="M322" s="4">
        <f>L322/'Feedstock Conversions'!B$24</f>
        <v>52.261904761904759</v>
      </c>
      <c r="O322" s="4">
        <f>'Fuel Values'!C322*100</f>
        <v>272.75</v>
      </c>
      <c r="P322" s="18">
        <f>('LCFS Values'!$E$5-AB$4)/1000000*'LCFS Values'!B322*'LCFS Values'!$G$2*100</f>
        <v>60.04233416999999</v>
      </c>
      <c r="Q322" s="4">
        <f>'RIN Values'!D322</f>
        <v>153.85</v>
      </c>
      <c r="R322" s="25">
        <f>'Fixed Credits Value'!N322</f>
        <v>66</v>
      </c>
      <c r="S322" s="4">
        <f>'Fixed Credits Value'!C322</f>
        <v>16</v>
      </c>
      <c r="T322" s="4">
        <f t="shared" si="38"/>
        <v>568.64233416999991</v>
      </c>
      <c r="U322" s="4">
        <f>T322/'Feedstock Conversions'!B$4</f>
        <v>70.991552330836441</v>
      </c>
      <c r="W322" s="4">
        <f t="shared" si="39"/>
        <v>61</v>
      </c>
      <c r="X322" s="4">
        <f t="shared" si="40"/>
        <v>208.19233416999992</v>
      </c>
      <c r="AE322" s="28">
        <v>53.875</v>
      </c>
      <c r="AF322" s="25">
        <f>$AH322+'Rail Costs'!L323</f>
        <v>45.143695408734601</v>
      </c>
      <c r="AG322" s="25">
        <f>$AH322+'Rail Costs'!M323</f>
        <v>46.465543113101901</v>
      </c>
      <c r="AH322" s="28">
        <v>42.5</v>
      </c>
      <c r="AI322" s="25">
        <f>$AH322+'Rail Costs'!O323</f>
        <v>43.29310862262038</v>
      </c>
      <c r="AJ322" s="28">
        <v>42.5</v>
      </c>
      <c r="AM322" s="4">
        <f>$L322-(AE322*'Feedstock Conversions'!$B$24)-'Rail Costs'!Q322</f>
        <v>-18.102113155151084</v>
      </c>
      <c r="AN322" s="4">
        <f>$L322-(AF322*'Feedstock Conversions'!$B$24)-'Rail Costs'!R322</f>
        <v>55.741947917105463</v>
      </c>
      <c r="AO322" s="4">
        <f>$L322-(AG322*'Feedstock Conversions'!$B$24)-'Rail Costs'!S322</f>
        <v>44.846171336293132</v>
      </c>
      <c r="AP322" s="4">
        <f>$L322-(AH322*'Feedstock Conversions'!$B$24)-'Rail Costs'!T322</f>
        <v>77.664654137951359</v>
      </c>
      <c r="AQ322" s="4">
        <f>$L322-(AI322*'Feedstock Conversions'!$B$24)-'Rail Costs'!U322</f>
        <v>71.18300485252837</v>
      </c>
      <c r="AR322" s="4">
        <f>$L322-(AJ322*'Feedstock Conversions'!$B$24)-'Rail Costs'!V322</f>
        <v>76.797584965541631</v>
      </c>
      <c r="AT322" s="4">
        <f>$T322-(AM322-'Feedstock Conversions'!$B$4)-'Rail Costs'!Q322</f>
        <v>590.20233416999986</v>
      </c>
      <c r="AU322" s="4">
        <f>$T322-(AN322-'Feedstock Conversions'!$B$4)-'Rail Costs'!R322</f>
        <v>516.85937560337061</v>
      </c>
      <c r="AV322" s="4">
        <f>$T322-(AO322-'Feedstock Conversions'!$B$4)-'Rail Costs'!S322</f>
        <v>527.96289632005596</v>
      </c>
      <c r="AW322" s="4">
        <f>$T322-(AP322-'Feedstock Conversions'!$B$4)-'Rail Costs'!T322</f>
        <v>494.6523341699999</v>
      </c>
      <c r="AX322" s="4">
        <f>$T322-(AQ322-'Feedstock Conversions'!$B$4)-'Rail Costs'!U322</f>
        <v>501.31444660001114</v>
      </c>
      <c r="AY322" s="4">
        <f>$T322-(AR322-'Feedstock Conversions'!$B$4)-'Rail Costs'!V322</f>
        <v>494.6523341699999</v>
      </c>
      <c r="BH322">
        <f t="shared" ref="BH322:BH330" si="43">WEEKNUM(A322)</f>
        <v>8</v>
      </c>
      <c r="BI322">
        <f t="shared" ref="BI322:BI330" si="44">YEAR(A322)</f>
        <v>2025</v>
      </c>
      <c r="BJ322">
        <f t="shared" si="37"/>
        <v>2</v>
      </c>
    </row>
    <row r="323" spans="1:62" x14ac:dyDescent="0.2">
      <c r="A323" s="11">
        <f t="shared" si="42"/>
        <v>45716</v>
      </c>
      <c r="B323" s="42">
        <v>45</v>
      </c>
      <c r="C323" s="18">
        <f>UCO!B323</f>
        <v>45</v>
      </c>
      <c r="E323" s="4">
        <f>UCO!C323*'Feedstock Conversions'!B$24</f>
        <v>378</v>
      </c>
      <c r="F323" s="4">
        <f>UCO!C323*'Feedstock Conversions'!B$4</f>
        <v>360.45</v>
      </c>
      <c r="H323" s="4">
        <f>'Fuel Values'!B323-UCO!I323-UCO!J323-UCO!K323</f>
        <v>184.57483796431001</v>
      </c>
      <c r="I323" s="18">
        <f>('LCFS Values'!$E$6-$AA$4)/1000000*'LCFS Values'!B323*'LCFS Values'!$G$2*100</f>
        <v>56.425162035690001</v>
      </c>
      <c r="J323" s="4">
        <f>'RIN Values'!C323</f>
        <v>123</v>
      </c>
      <c r="K323" s="25">
        <f>'Fixed Credits Value'!F323</f>
        <v>60</v>
      </c>
      <c r="L323" s="4">
        <f t="shared" ref="L323:L330" si="45">K323+J323+I323+H323</f>
        <v>424</v>
      </c>
      <c r="M323" s="4">
        <f>L323/'Feedstock Conversions'!B$24</f>
        <v>50.476190476190474</v>
      </c>
      <c r="O323" s="4">
        <f>'Fuel Values'!C323*100</f>
        <v>265.39999999999998</v>
      </c>
      <c r="P323" s="18">
        <f>('LCFS Values'!$E$5-AB$4)/1000000*'LCFS Values'!B323*'LCFS Values'!$G$2*100</f>
        <v>53.840158991999999</v>
      </c>
      <c r="Q323" s="4">
        <f>'RIN Values'!D323</f>
        <v>139.4</v>
      </c>
      <c r="R323" s="25">
        <f>'Fixed Credits Value'!N323</f>
        <v>66</v>
      </c>
      <c r="S323" s="4">
        <f>'Fixed Credits Value'!C323</f>
        <v>16</v>
      </c>
      <c r="T323" s="4">
        <f t="shared" si="38"/>
        <v>540.64015899200001</v>
      </c>
      <c r="U323" s="4">
        <f>T323/'Feedstock Conversions'!B$4</f>
        <v>67.49565031111112</v>
      </c>
      <c r="W323" s="4">
        <f t="shared" si="39"/>
        <v>46</v>
      </c>
      <c r="X323" s="4">
        <f t="shared" si="40"/>
        <v>180.19015899200002</v>
      </c>
      <c r="AE323" s="28">
        <v>53.95</v>
      </c>
      <c r="AF323" s="25">
        <f>$AH323+'Rail Costs'!L324</f>
        <v>45.143695408734601</v>
      </c>
      <c r="AG323" s="25">
        <f>$AH323+'Rail Costs'!M324</f>
        <v>46.465543113101901</v>
      </c>
      <c r="AH323" s="28">
        <v>42.5</v>
      </c>
      <c r="AI323" s="25">
        <f>$AH323+'Rail Costs'!O324</f>
        <v>43.29310862262038</v>
      </c>
      <c r="AJ323" s="28">
        <v>42.5</v>
      </c>
      <c r="AM323" s="4">
        <f>$L323-(AE323*'Feedstock Conversions'!$B$24)-'Rail Costs'!Q323</f>
        <v>-33.73211315515114</v>
      </c>
      <c r="AN323" s="4">
        <f>$L323-(AF323*'Feedstock Conversions'!$B$24)-'Rail Costs'!R323</f>
        <v>40.741947917105463</v>
      </c>
      <c r="AO323" s="4">
        <f>$L323-(AG323*'Feedstock Conversions'!$B$24)-'Rail Costs'!S323</f>
        <v>29.846171336293128</v>
      </c>
      <c r="AP323" s="4">
        <f>$L323-(AH323*'Feedstock Conversions'!$B$24)-'Rail Costs'!T323</f>
        <v>62.664654137951359</v>
      </c>
      <c r="AQ323" s="4">
        <f>$L323-(AI323*'Feedstock Conversions'!$B$24)-'Rail Costs'!U323</f>
        <v>56.183004852528363</v>
      </c>
      <c r="AR323" s="4">
        <f>$L323-(AJ323*'Feedstock Conversions'!$B$24)-'Rail Costs'!V323</f>
        <v>61.797584965541631</v>
      </c>
      <c r="AT323" s="4">
        <f>$T323-(AM323-'Feedstock Conversions'!$B$4)-'Rail Costs'!Q323</f>
        <v>577.83015899200007</v>
      </c>
      <c r="AU323" s="4">
        <f>$T323-(AN323-'Feedstock Conversions'!$B$4)-'Rail Costs'!R323</f>
        <v>503.85720042537065</v>
      </c>
      <c r="AV323" s="4">
        <f>$T323-(AO323-'Feedstock Conversions'!$B$4)-'Rail Costs'!S323</f>
        <v>514.96072114205606</v>
      </c>
      <c r="AW323" s="4">
        <f>$T323-(AP323-'Feedstock Conversions'!$B$4)-'Rail Costs'!T323</f>
        <v>481.650158992</v>
      </c>
      <c r="AX323" s="4">
        <f>$T323-(AQ323-'Feedstock Conversions'!$B$4)-'Rail Costs'!U323</f>
        <v>488.31227142201124</v>
      </c>
      <c r="AY323" s="4">
        <f>$T323-(AR323-'Feedstock Conversions'!$B$4)-'Rail Costs'!V323</f>
        <v>481.650158992</v>
      </c>
      <c r="BH323">
        <f t="shared" si="43"/>
        <v>9</v>
      </c>
      <c r="BI323">
        <f t="shared" si="44"/>
        <v>2025</v>
      </c>
      <c r="BJ323">
        <f t="shared" ref="BJ323:BJ330" si="46">MONTH(A323)</f>
        <v>2</v>
      </c>
    </row>
    <row r="324" spans="1:62" x14ac:dyDescent="0.2">
      <c r="A324" s="11">
        <f t="shared" si="42"/>
        <v>45723</v>
      </c>
      <c r="B324" s="42">
        <v>44.6</v>
      </c>
      <c r="C324" s="18">
        <f>UCO!B324</f>
        <v>44.6</v>
      </c>
      <c r="E324" s="4">
        <f>UCO!C324*'Feedstock Conversions'!B$24</f>
        <v>374.64000000000004</v>
      </c>
      <c r="F324" s="4">
        <f>UCO!C324*'Feedstock Conversions'!B$4</f>
        <v>357.24599999999998</v>
      </c>
      <c r="H324" s="4">
        <f>'Fuel Values'!B324-UCO!I324-UCO!J324-UCO!K324</f>
        <v>166.12693480061751</v>
      </c>
      <c r="I324" s="18">
        <f>('LCFS Values'!$E$6-$AA$4)/1000000*'LCFS Values'!B324*'LCFS Values'!$G$2*100</f>
        <v>51.723065199382503</v>
      </c>
      <c r="J324" s="4">
        <f>'RIN Values'!C324</f>
        <v>117.14999999999999</v>
      </c>
      <c r="K324" s="25">
        <f>'Fixed Credits Value'!F324</f>
        <v>60</v>
      </c>
      <c r="L324" s="4">
        <f t="shared" si="45"/>
        <v>395</v>
      </c>
      <c r="M324" s="4">
        <f>L324/'Feedstock Conversions'!B$24</f>
        <v>47.023809523809518</v>
      </c>
      <c r="O324" s="4">
        <f>'Fuel Values'!C324*100</f>
        <v>236.60000000000002</v>
      </c>
      <c r="P324" s="18">
        <f>('LCFS Values'!$E$5-AB$4)/1000000*'LCFS Values'!B324*'LCFS Values'!$G$2*100</f>
        <v>49.353479075999992</v>
      </c>
      <c r="Q324" s="4">
        <f>'RIN Values'!D324</f>
        <v>132.76999999999998</v>
      </c>
      <c r="R324" s="25">
        <f>'Fixed Credits Value'!N324</f>
        <v>66</v>
      </c>
      <c r="S324" s="4">
        <f>'Fixed Credits Value'!C324</f>
        <v>16</v>
      </c>
      <c r="T324" s="4">
        <f t="shared" si="38"/>
        <v>500.72347907599999</v>
      </c>
      <c r="U324" s="4">
        <f>T324/'Feedstock Conversions'!B$4</f>
        <v>62.512294516354558</v>
      </c>
      <c r="W324" s="4">
        <f t="shared" si="39"/>
        <v>20.359999999999957</v>
      </c>
      <c r="X324" s="4">
        <f t="shared" si="40"/>
        <v>143.47747907600001</v>
      </c>
      <c r="AE324" s="28">
        <v>51.75</v>
      </c>
      <c r="AF324" s="25">
        <f>$AH324+'Rail Costs'!L325</f>
        <v>45.143695408734601</v>
      </c>
      <c r="AG324" s="25">
        <f>$AH324+'Rail Costs'!M325</f>
        <v>46.465543113101901</v>
      </c>
      <c r="AH324" s="28">
        <v>42.5</v>
      </c>
      <c r="AI324" s="25">
        <f>$AH324+'Rail Costs'!O325</f>
        <v>43.29310862262038</v>
      </c>
      <c r="AJ324" s="28">
        <v>42.5</v>
      </c>
      <c r="AM324" s="4">
        <f>$L324-(AE324*'Feedstock Conversions'!$B$24)-'Rail Costs'!Q324</f>
        <v>-44.252113155151122</v>
      </c>
      <c r="AN324" s="4">
        <f>$L324-(AF324*'Feedstock Conversions'!$B$24)-'Rail Costs'!R324</f>
        <v>11.741947917105461</v>
      </c>
      <c r="AO324" s="4">
        <f>$L324-(AG324*'Feedstock Conversions'!$B$24)-'Rail Costs'!S324</f>
        <v>0.84617133629312935</v>
      </c>
      <c r="AP324" s="4">
        <f>$L324-(AH324*'Feedstock Conversions'!$B$24)-'Rail Costs'!T324</f>
        <v>33.664654137951359</v>
      </c>
      <c r="AQ324" s="4">
        <f>$L324-(AI324*'Feedstock Conversions'!$B$24)-'Rail Costs'!U324</f>
        <v>27.183004852528367</v>
      </c>
      <c r="AR324" s="4">
        <f>$L324-(AJ324*'Feedstock Conversions'!$B$24)-'Rail Costs'!V324</f>
        <v>32.797584965541631</v>
      </c>
      <c r="AT324" s="4">
        <f>$T324-(AM324-'Feedstock Conversions'!$B$4)-'Rail Costs'!Q324</f>
        <v>548.43347907600003</v>
      </c>
      <c r="AU324" s="4">
        <f>$T324-(AN324-'Feedstock Conversions'!$B$4)-'Rail Costs'!R324</f>
        <v>492.94052050937063</v>
      </c>
      <c r="AV324" s="4">
        <f>$T324-(AO324-'Feedstock Conversions'!$B$4)-'Rail Costs'!S324</f>
        <v>504.04404122605598</v>
      </c>
      <c r="AW324" s="4">
        <f>$T324-(AP324-'Feedstock Conversions'!$B$4)-'Rail Costs'!T324</f>
        <v>470.73347907599998</v>
      </c>
      <c r="AX324" s="4">
        <f>$T324-(AQ324-'Feedstock Conversions'!$B$4)-'Rail Costs'!U324</f>
        <v>477.39559150601121</v>
      </c>
      <c r="AY324" s="4">
        <f>$T324-(AR324-'Feedstock Conversions'!$B$4)-'Rail Costs'!V324</f>
        <v>470.73347907599998</v>
      </c>
      <c r="BH324">
        <f t="shared" si="43"/>
        <v>10</v>
      </c>
      <c r="BI324">
        <f t="shared" si="44"/>
        <v>2025</v>
      </c>
      <c r="BJ324">
        <f t="shared" si="46"/>
        <v>3</v>
      </c>
    </row>
    <row r="325" spans="1:62" x14ac:dyDescent="0.2">
      <c r="A325" s="11">
        <f t="shared" si="42"/>
        <v>45730</v>
      </c>
      <c r="B325" s="42">
        <v>44</v>
      </c>
      <c r="C325" s="18">
        <f>UCO!B325</f>
        <v>44</v>
      </c>
      <c r="E325" s="4">
        <f>UCO!C325*'Feedstock Conversions'!B$24</f>
        <v>369.6</v>
      </c>
      <c r="F325" s="4">
        <f>UCO!C325*'Feedstock Conversions'!B$4</f>
        <v>352.44</v>
      </c>
      <c r="H325" s="4">
        <f>'Fuel Values'!B325-UCO!I325-UCO!J325-UCO!K325</f>
        <v>159.95814289188752</v>
      </c>
      <c r="I325" s="18">
        <f>('LCFS Values'!$E$6-$AA$4)/1000000*'LCFS Values'!B325*'LCFS Values'!$G$2*100</f>
        <v>52.091857108112492</v>
      </c>
      <c r="J325" s="4">
        <f>'RIN Values'!C325</f>
        <v>112.94999999999999</v>
      </c>
      <c r="K325" s="25">
        <f>'Fixed Credits Value'!F325</f>
        <v>60</v>
      </c>
      <c r="L325" s="4">
        <f t="shared" si="45"/>
        <v>385</v>
      </c>
      <c r="M325" s="4">
        <f>L325/'Feedstock Conversions'!B$24</f>
        <v>45.833333333333329</v>
      </c>
      <c r="O325" s="4">
        <f>'Fuel Values'!C325*100</f>
        <v>213.20000000000002</v>
      </c>
      <c r="P325" s="18">
        <f>('LCFS Values'!$E$5-AB$4)/1000000*'LCFS Values'!B325*'LCFS Values'!$G$2*100</f>
        <v>49.705375539999999</v>
      </c>
      <c r="Q325" s="4">
        <f>'RIN Values'!D325</f>
        <v>128.01</v>
      </c>
      <c r="R325" s="25">
        <f>'Fixed Credits Value'!N325</f>
        <v>66</v>
      </c>
      <c r="S325" s="4">
        <f>'Fixed Credits Value'!C325</f>
        <v>16</v>
      </c>
      <c r="T325" s="4">
        <f t="shared" si="38"/>
        <v>472.91537554000001</v>
      </c>
      <c r="U325" s="4">
        <f>T325/'Feedstock Conversions'!B$4</f>
        <v>59.040621166042449</v>
      </c>
      <c r="W325" s="4">
        <f t="shared" si="39"/>
        <v>15.399999999999977</v>
      </c>
      <c r="X325" s="4">
        <f t="shared" si="40"/>
        <v>120.47537554000002</v>
      </c>
      <c r="AE325" s="28">
        <v>50.5</v>
      </c>
      <c r="AF325" s="25">
        <f>$AH325+'Rail Costs'!L326</f>
        <v>45.143695408734601</v>
      </c>
      <c r="AG325" s="25">
        <f>$AH325+'Rail Costs'!M326</f>
        <v>46.465543113101901</v>
      </c>
      <c r="AH325" s="28">
        <v>42.5</v>
      </c>
      <c r="AI325" s="25">
        <f>$AH325+'Rail Costs'!O326</f>
        <v>43.29310862262038</v>
      </c>
      <c r="AJ325" s="28">
        <v>42.5</v>
      </c>
      <c r="AM325" s="4">
        <f>$L325-(AE325*'Feedstock Conversions'!$B$24)-'Rail Costs'!Q325</f>
        <v>-43.752113155151122</v>
      </c>
      <c r="AN325" s="4">
        <f>$L325-(AF325*'Feedstock Conversions'!$B$24)-'Rail Costs'!R325</f>
        <v>1.7419479171054615</v>
      </c>
      <c r="AO325" s="4">
        <f>$L325-(AG325*'Feedstock Conversions'!$B$24)-'Rail Costs'!S325</f>
        <v>-9.1538286637068715</v>
      </c>
      <c r="AP325" s="4">
        <f>$L325-(AH325*'Feedstock Conversions'!$B$24)-'Rail Costs'!T325</f>
        <v>23.664654137951359</v>
      </c>
      <c r="AQ325" s="4">
        <f>$L325-(AI325*'Feedstock Conversions'!$B$24)-'Rail Costs'!U325</f>
        <v>17.183004852528367</v>
      </c>
      <c r="AR325" s="4">
        <f>$L325-(AJ325*'Feedstock Conversions'!$B$24)-'Rail Costs'!V325</f>
        <v>22.797584965541631</v>
      </c>
      <c r="AT325" s="4">
        <f>$T325-(AM325-'Feedstock Conversions'!$B$4)-'Rail Costs'!Q325</f>
        <v>520.12537554000005</v>
      </c>
      <c r="AU325" s="4">
        <f>$T325-(AN325-'Feedstock Conversions'!$B$4)-'Rail Costs'!R325</f>
        <v>475.13241697337065</v>
      </c>
      <c r="AV325" s="4">
        <f>$T325-(AO325-'Feedstock Conversions'!$B$4)-'Rail Costs'!S325</f>
        <v>486.23593769005601</v>
      </c>
      <c r="AW325" s="4">
        <f>$T325-(AP325-'Feedstock Conversions'!$B$4)-'Rail Costs'!T325</f>
        <v>452.92537554</v>
      </c>
      <c r="AX325" s="4">
        <f>$T325-(AQ325-'Feedstock Conversions'!$B$4)-'Rail Costs'!U325</f>
        <v>459.58748797001124</v>
      </c>
      <c r="AY325" s="4">
        <f>$T325-(AR325-'Feedstock Conversions'!$B$4)-'Rail Costs'!V325</f>
        <v>452.92537554</v>
      </c>
      <c r="BH325">
        <f t="shared" si="43"/>
        <v>11</v>
      </c>
      <c r="BI325">
        <f t="shared" si="44"/>
        <v>2025</v>
      </c>
      <c r="BJ325">
        <f t="shared" si="46"/>
        <v>3</v>
      </c>
    </row>
    <row r="326" spans="1:62" x14ac:dyDescent="0.2">
      <c r="A326" s="11">
        <f t="shared" si="42"/>
        <v>45737</v>
      </c>
      <c r="B326" s="42">
        <v>44</v>
      </c>
      <c r="C326" s="18">
        <f>UCO!B326</f>
        <v>44</v>
      </c>
      <c r="E326" s="4">
        <f>UCO!C326*'Feedstock Conversions'!B$24</f>
        <v>369.6</v>
      </c>
      <c r="F326" s="4">
        <f>UCO!C326*'Feedstock Conversions'!B$4</f>
        <v>352.44</v>
      </c>
      <c r="H326" s="4">
        <f>'Fuel Values'!B326-UCO!I326-UCO!J326-UCO!K326</f>
        <v>162.40780762204747</v>
      </c>
      <c r="I326" s="18">
        <f>('LCFS Values'!$E$6-$AA$4)/1000000*'LCFS Values'!B326*'LCFS Values'!$G$2*100</f>
        <v>55.042192377952489</v>
      </c>
      <c r="J326" s="4">
        <f>'RIN Values'!C326</f>
        <v>117.75</v>
      </c>
      <c r="K326" s="25">
        <f>'Fixed Credits Value'!F326</f>
        <v>60</v>
      </c>
      <c r="L326" s="4">
        <f t="shared" si="45"/>
        <v>395.19999999999993</v>
      </c>
      <c r="M326" s="4">
        <f>L326/'Feedstock Conversions'!B$24</f>
        <v>47.047619047619037</v>
      </c>
      <c r="O326" s="4">
        <f>'Fuel Values'!C326*100</f>
        <v>221.8</v>
      </c>
      <c r="P326" s="18">
        <f>('LCFS Values'!$E$5-AB$4)/1000000*'LCFS Values'!B326*'LCFS Values'!$G$2*100</f>
        <v>52.520547251999993</v>
      </c>
      <c r="Q326" s="4">
        <f>'RIN Values'!D326</f>
        <v>133.44999999999999</v>
      </c>
      <c r="R326" s="25">
        <f>'Fixed Credits Value'!N326</f>
        <v>66</v>
      </c>
      <c r="S326" s="4">
        <f>'Fixed Credits Value'!C326</f>
        <v>16</v>
      </c>
      <c r="T326" s="4">
        <f t="shared" si="38"/>
        <v>489.77054725199997</v>
      </c>
      <c r="U326" s="4">
        <f>T326/'Feedstock Conversions'!B$4</f>
        <v>61.144887297378276</v>
      </c>
      <c r="W326" s="4">
        <f t="shared" si="39"/>
        <v>25.599999999999909</v>
      </c>
      <c r="X326" s="4">
        <f t="shared" si="40"/>
        <v>137.33054725199997</v>
      </c>
      <c r="AE326" s="28">
        <v>50.7</v>
      </c>
      <c r="AF326" s="25">
        <f>$AH326+'Rail Costs'!L327</f>
        <v>45.143695408734601</v>
      </c>
      <c r="AG326" s="25">
        <f>$AH326+'Rail Costs'!M327</f>
        <v>46.465543113101901</v>
      </c>
      <c r="AH326" s="28">
        <v>42.5</v>
      </c>
      <c r="AI326" s="25">
        <f>$AH326+'Rail Costs'!O327</f>
        <v>43.29310862262038</v>
      </c>
      <c r="AJ326" s="28">
        <v>42.5</v>
      </c>
      <c r="AM326" s="4">
        <f>$L326-(AE326*'Feedstock Conversions'!$B$24)-'Rail Costs'!Q326</f>
        <v>-35.232113155151197</v>
      </c>
      <c r="AN326" s="4">
        <f>$L326-(AF326*'Feedstock Conversions'!$B$24)-'Rail Costs'!R326</f>
        <v>11.941947917105393</v>
      </c>
      <c r="AO326" s="4">
        <f>$L326-(AG326*'Feedstock Conversions'!$B$24)-'Rail Costs'!S326</f>
        <v>1.0461713362930611</v>
      </c>
      <c r="AP326" s="4">
        <f>$L326-(AH326*'Feedstock Conversions'!$B$24)-'Rail Costs'!T326</f>
        <v>33.864654137951291</v>
      </c>
      <c r="AQ326" s="4">
        <f>$L326-(AI326*'Feedstock Conversions'!$B$24)-'Rail Costs'!U326</f>
        <v>27.383004852528298</v>
      </c>
      <c r="AR326" s="4">
        <f>$L326-(AJ326*'Feedstock Conversions'!$B$24)-'Rail Costs'!V326</f>
        <v>32.997584965541563</v>
      </c>
      <c r="AT326" s="4">
        <f>$T326-(AM326-'Feedstock Conversions'!$B$4)-'Rail Costs'!Q326</f>
        <v>528.46054725200008</v>
      </c>
      <c r="AU326" s="4">
        <f>$T326-(AN326-'Feedstock Conversions'!$B$4)-'Rail Costs'!R326</f>
        <v>481.78758868537068</v>
      </c>
      <c r="AV326" s="4">
        <f>$T326-(AO326-'Feedstock Conversions'!$B$4)-'Rail Costs'!S326</f>
        <v>492.89110940205603</v>
      </c>
      <c r="AW326" s="4">
        <f>$T326-(AP326-'Feedstock Conversions'!$B$4)-'Rail Costs'!T326</f>
        <v>459.58054725200003</v>
      </c>
      <c r="AX326" s="4">
        <f>$T326-(AQ326-'Feedstock Conversions'!$B$4)-'Rail Costs'!U326</f>
        <v>466.24265968201126</v>
      </c>
      <c r="AY326" s="4">
        <f>$T326-(AR326-'Feedstock Conversions'!$B$4)-'Rail Costs'!V326</f>
        <v>459.58054725200009</v>
      </c>
      <c r="BH326">
        <f t="shared" si="43"/>
        <v>12</v>
      </c>
      <c r="BI326">
        <f t="shared" si="44"/>
        <v>2025</v>
      </c>
      <c r="BJ326">
        <f t="shared" si="46"/>
        <v>3</v>
      </c>
    </row>
    <row r="327" spans="1:62" x14ac:dyDescent="0.2">
      <c r="A327" s="11">
        <f t="shared" si="42"/>
        <v>45744</v>
      </c>
      <c r="B327" s="42">
        <v>44</v>
      </c>
      <c r="C327" s="18">
        <f>UCO!B327</f>
        <v>44</v>
      </c>
      <c r="E327" s="4">
        <f>UCO!C327*'Feedstock Conversions'!B$24</f>
        <v>369.6</v>
      </c>
      <c r="F327" s="4">
        <f>UCO!C327*'Feedstock Conversions'!B$4</f>
        <v>352.44</v>
      </c>
      <c r="H327" s="4">
        <f>'Fuel Values'!B327-UCO!I327-UCO!J327-UCO!K327</f>
        <v>161.10159953077749</v>
      </c>
      <c r="I327" s="18">
        <f>('LCFS Values'!$E$6-$AA$4)/1000000*'LCFS Values'!B327*'LCFS Values'!$G$2*100</f>
        <v>54.673400469222486</v>
      </c>
      <c r="J327" s="4">
        <f>'RIN Values'!C327</f>
        <v>126.22500000000001</v>
      </c>
      <c r="K327" s="25">
        <f>'Fixed Credits Value'!F327</f>
        <v>60</v>
      </c>
      <c r="L327" s="4">
        <f t="shared" si="45"/>
        <v>402</v>
      </c>
      <c r="M327" s="4">
        <f>L327/'Feedstock Conversions'!B$24</f>
        <v>47.857142857142854</v>
      </c>
      <c r="O327" s="4">
        <f>'Fuel Values'!C327*100</f>
        <v>234.79999999999998</v>
      </c>
      <c r="P327" s="18">
        <f>('LCFS Values'!$E$5-AB$4)/1000000*'LCFS Values'!B327*'LCFS Values'!$G$2*100</f>
        <v>52.168650787999994</v>
      </c>
      <c r="Q327" s="4">
        <f>'RIN Values'!D327</f>
        <v>143.05500000000001</v>
      </c>
      <c r="R327" s="25">
        <f>'Fixed Credits Value'!N327</f>
        <v>66</v>
      </c>
      <c r="S327" s="4">
        <f>'Fixed Credits Value'!C327</f>
        <v>16</v>
      </c>
      <c r="T327" s="4">
        <f t="shared" si="38"/>
        <v>512.02365078799994</v>
      </c>
      <c r="U327" s="4">
        <f>T327/'Feedstock Conversions'!B$4</f>
        <v>63.92305253283395</v>
      </c>
      <c r="W327" s="4">
        <f t="shared" si="39"/>
        <v>32.399999999999977</v>
      </c>
      <c r="X327" s="4">
        <f t="shared" si="40"/>
        <v>159.58365078799994</v>
      </c>
      <c r="AE327" s="28">
        <v>51.25</v>
      </c>
      <c r="AF327" s="25">
        <f>$AH327+'Rail Costs'!L328</f>
        <v>45.143695408734601</v>
      </c>
      <c r="AG327" s="25">
        <f>$AH327+'Rail Costs'!M328</f>
        <v>46.465543113101901</v>
      </c>
      <c r="AH327" s="28">
        <v>42.5</v>
      </c>
      <c r="AI327" s="25">
        <f>$AH327+'Rail Costs'!O328</f>
        <v>43.29310862262038</v>
      </c>
      <c r="AJ327" s="28">
        <v>42.5</v>
      </c>
      <c r="AM327" s="4">
        <f>$L327-(AE327*'Feedstock Conversions'!$B$24)-'Rail Costs'!Q327</f>
        <v>-33.052113155151076</v>
      </c>
      <c r="AN327" s="4">
        <f>$L327-(AF327*'Feedstock Conversions'!$B$24)-'Rail Costs'!R327</f>
        <v>18.741947917105463</v>
      </c>
      <c r="AO327" s="4">
        <f>$L327-(AG327*'Feedstock Conversions'!$B$24)-'Rail Costs'!S327</f>
        <v>7.8461713362931294</v>
      </c>
      <c r="AP327" s="4">
        <f>$L327-(AH327*'Feedstock Conversions'!$B$24)-'Rail Costs'!T327</f>
        <v>40.664654137951359</v>
      </c>
      <c r="AQ327" s="4">
        <f>$L327-(AI327*'Feedstock Conversions'!$B$24)-'Rail Costs'!U327</f>
        <v>34.183004852528363</v>
      </c>
      <c r="AR327" s="4">
        <f>$L327-(AJ327*'Feedstock Conversions'!$B$24)-'Rail Costs'!V327</f>
        <v>39.797584965541631</v>
      </c>
      <c r="AT327" s="4">
        <f>$T327-(AM327-'Feedstock Conversions'!$B$4)-'Rail Costs'!Q327</f>
        <v>548.53365078799993</v>
      </c>
      <c r="AU327" s="4">
        <f>$T327-(AN327-'Feedstock Conversions'!$B$4)-'Rail Costs'!R327</f>
        <v>497.24069222137058</v>
      </c>
      <c r="AV327" s="4">
        <f>$T327-(AO327-'Feedstock Conversions'!$B$4)-'Rail Costs'!S327</f>
        <v>508.34421293805599</v>
      </c>
      <c r="AW327" s="4">
        <f>$T327-(AP327-'Feedstock Conversions'!$B$4)-'Rail Costs'!T327</f>
        <v>475.03365078799993</v>
      </c>
      <c r="AX327" s="4">
        <f>$T327-(AQ327-'Feedstock Conversions'!$B$4)-'Rail Costs'!U327</f>
        <v>481.69576321801117</v>
      </c>
      <c r="AY327" s="4">
        <f>$T327-(AR327-'Feedstock Conversions'!$B$4)-'Rail Costs'!V327</f>
        <v>475.03365078799993</v>
      </c>
      <c r="BH327">
        <f t="shared" si="43"/>
        <v>13</v>
      </c>
      <c r="BI327">
        <f t="shared" si="44"/>
        <v>2025</v>
      </c>
      <c r="BJ327">
        <f t="shared" si="46"/>
        <v>3</v>
      </c>
    </row>
    <row r="328" spans="1:62" x14ac:dyDescent="0.2">
      <c r="A328" s="11">
        <f t="shared" si="42"/>
        <v>45751</v>
      </c>
      <c r="B328">
        <v>44.8</v>
      </c>
      <c r="C328" s="18">
        <f>UCO!B328</f>
        <v>44.8</v>
      </c>
      <c r="E328" s="4">
        <f>UCO!C328*'Feedstock Conversions'!B$24</f>
        <v>376.32</v>
      </c>
      <c r="F328" s="4">
        <f>UCO!C328*'Feedstock Conversions'!B$4</f>
        <v>358.84799999999996</v>
      </c>
      <c r="H328" s="4">
        <f>'Fuel Values'!B328-UCO!I328-UCO!J328-UCO!K328</f>
        <v>169.01984592611376</v>
      </c>
      <c r="I328" s="18">
        <f>('LCFS Values'!$E$6-$AA$4)/1000000*'LCFS Values'!B328*'LCFS Values'!$G$2*100</f>
        <v>52.230154073886247</v>
      </c>
      <c r="J328" s="4">
        <f>'RIN Values'!C328</f>
        <v>150.14999999999998</v>
      </c>
      <c r="K328" s="25">
        <f>'Fixed Credits Value'!F328</f>
        <v>60</v>
      </c>
      <c r="L328" s="4">
        <f t="shared" si="45"/>
        <v>431.4</v>
      </c>
      <c r="M328" s="4">
        <f>L328/'Feedstock Conversions'!B$24</f>
        <v>51.357142857142854</v>
      </c>
      <c r="O328" s="4">
        <f>'Fuel Values'!C328*100</f>
        <v>234</v>
      </c>
      <c r="P328" s="18">
        <f>('LCFS Values'!$E$5-AB$4)/1000000*'LCFS Values'!B328*'LCFS Values'!$G$2*100</f>
        <v>49.837336713999989</v>
      </c>
      <c r="Q328" s="4">
        <f>'RIN Values'!D328</f>
        <v>170.17</v>
      </c>
      <c r="R328" s="25">
        <f>'Fixed Credits Value'!N328</f>
        <v>66</v>
      </c>
      <c r="S328" s="4">
        <f>'Fixed Credits Value'!C328</f>
        <v>16</v>
      </c>
      <c r="T328" s="4">
        <f t="shared" si="38"/>
        <v>536.00733671399996</v>
      </c>
      <c r="U328" s="4">
        <f>T328/'Feedstock Conversions'!B$4</f>
        <v>66.917270501123596</v>
      </c>
      <c r="W328" s="4">
        <f t="shared" si="39"/>
        <v>55.079999999999984</v>
      </c>
      <c r="X328" s="4">
        <f t="shared" si="40"/>
        <v>177.15933671400001</v>
      </c>
      <c r="AE328" s="28">
        <v>51.25</v>
      </c>
      <c r="AF328" s="25">
        <f>$AH328+'Rail Costs'!L329</f>
        <v>45.143695408734601</v>
      </c>
      <c r="AG328" s="25">
        <f>$AH328+'Rail Costs'!M329</f>
        <v>46.465543113101901</v>
      </c>
      <c r="AH328" s="28">
        <v>42.5</v>
      </c>
      <c r="AI328" s="25">
        <f>$AH328+'Rail Costs'!O329</f>
        <v>43.29310862262038</v>
      </c>
      <c r="AJ328" s="28">
        <v>42.5</v>
      </c>
      <c r="AM328" s="4">
        <f>$L328-(AE328*'Feedstock Conversions'!$B$24)-'Rail Costs'!Q328</f>
        <v>-3.6521131551510955</v>
      </c>
      <c r="AN328" s="4">
        <f>$L328-(AF328*'Feedstock Conversions'!$B$24)-'Rail Costs'!R328</f>
        <v>48.141947917105441</v>
      </c>
      <c r="AO328" s="4">
        <f>$L328-(AG328*'Feedstock Conversions'!$B$24)-'Rail Costs'!S328</f>
        <v>37.246171336293109</v>
      </c>
      <c r="AP328" s="4">
        <f>$L328-(AH328*'Feedstock Conversions'!$B$24)-'Rail Costs'!T328</f>
        <v>70.064654137951337</v>
      </c>
      <c r="AQ328" s="4">
        <f>$L328-(AI328*'Feedstock Conversions'!$B$24)-'Rail Costs'!U328</f>
        <v>63.58300485252834</v>
      </c>
      <c r="AR328" s="4">
        <f>$L328-(AJ328*'Feedstock Conversions'!$B$24)-'Rail Costs'!V328</f>
        <v>69.197584965541608</v>
      </c>
      <c r="AT328" s="4">
        <f>$T328-(AM328-'Feedstock Conversions'!$B$4)-'Rail Costs'!Q328</f>
        <v>543.11733671399998</v>
      </c>
      <c r="AU328" s="4">
        <f>$T328-(AN328-'Feedstock Conversions'!$B$4)-'Rail Costs'!R328</f>
        <v>491.82437814737062</v>
      </c>
      <c r="AV328" s="4">
        <f>$T328-(AO328-'Feedstock Conversions'!$B$4)-'Rail Costs'!S328</f>
        <v>502.92789886405598</v>
      </c>
      <c r="AW328" s="4">
        <f>$T328-(AP328-'Feedstock Conversions'!$B$4)-'Rail Costs'!T328</f>
        <v>469.61733671399998</v>
      </c>
      <c r="AX328" s="4">
        <f>$T328-(AQ328-'Feedstock Conversions'!$B$4)-'Rail Costs'!U328</f>
        <v>476.27944914401121</v>
      </c>
      <c r="AY328" s="4">
        <f>$T328-(AR328-'Feedstock Conversions'!$B$4)-'Rail Costs'!V328</f>
        <v>469.61733671399998</v>
      </c>
      <c r="BH328">
        <f t="shared" si="43"/>
        <v>14</v>
      </c>
      <c r="BI328">
        <f t="shared" si="44"/>
        <v>2025</v>
      </c>
      <c r="BJ328">
        <f t="shared" si="46"/>
        <v>4</v>
      </c>
    </row>
    <row r="329" spans="1:62" x14ac:dyDescent="0.2">
      <c r="A329" s="11">
        <f t="shared" si="42"/>
        <v>45758</v>
      </c>
      <c r="B329">
        <v>45</v>
      </c>
      <c r="C329" s="18">
        <f>UCO!B329</f>
        <v>45</v>
      </c>
      <c r="E329" s="4">
        <f>UCO!C329*'Feedstock Conversions'!B$24</f>
        <v>378</v>
      </c>
      <c r="F329" s="4">
        <f>UCO!C329*'Feedstock Conversions'!B$4</f>
        <v>360.45</v>
      </c>
      <c r="H329" s="4">
        <f>'Fuel Values'!B329-UCO!I329-UCO!J329-UCO!K329</f>
        <v>171.68989649655123</v>
      </c>
      <c r="I329" s="18">
        <f>('LCFS Values'!$E$6-$AA$4)/1000000*'LCFS Values'!B329*'LCFS Values'!$G$2*100</f>
        <v>54.535103503448745</v>
      </c>
      <c r="J329" s="4">
        <f>'RIN Values'!C329</f>
        <v>155.17500000000001</v>
      </c>
      <c r="K329" s="25">
        <f>'Fixed Credits Value'!F329</f>
        <v>60</v>
      </c>
      <c r="L329" s="4">
        <f t="shared" si="45"/>
        <v>441.4</v>
      </c>
      <c r="M329" s="4">
        <f>L329/'Feedstock Conversions'!B$24</f>
        <v>52.547619047619044</v>
      </c>
      <c r="O329" s="4">
        <f>'Fuel Values'!C329*100</f>
        <v>219.79999999999995</v>
      </c>
      <c r="P329" s="18">
        <f>('LCFS Values'!$E$5-AB$4)/1000000*'LCFS Values'!B329*'LCFS Values'!$G$2*100</f>
        <v>52.036689613999997</v>
      </c>
      <c r="Q329" s="4">
        <f>'RIN Values'!D329</f>
        <v>175.86500000000001</v>
      </c>
      <c r="R329" s="25">
        <f>'Fixed Credits Value'!N329</f>
        <v>66</v>
      </c>
      <c r="S329" s="4">
        <f>'Fixed Credits Value'!C329</f>
        <v>16</v>
      </c>
      <c r="T329" s="4">
        <f t="shared" si="38"/>
        <v>529.70168961399997</v>
      </c>
      <c r="U329" s="4">
        <f>T329/'Feedstock Conversions'!B$4</f>
        <v>66.130048640948814</v>
      </c>
      <c r="W329" s="4">
        <f t="shared" si="39"/>
        <v>63.399999999999977</v>
      </c>
      <c r="X329" s="4">
        <f t="shared" si="40"/>
        <v>169.25168961399999</v>
      </c>
      <c r="AE329" s="28">
        <v>51.25</v>
      </c>
      <c r="AF329" s="25">
        <f>$AH329+'Rail Costs'!L330</f>
        <v>45.143695408734601</v>
      </c>
      <c r="AG329" s="25">
        <f>$AH329+'Rail Costs'!M330</f>
        <v>46.465543113101901</v>
      </c>
      <c r="AH329" s="28">
        <v>42.5</v>
      </c>
      <c r="AI329" s="25">
        <f>$AH329+'Rail Costs'!O330</f>
        <v>43.29310862262038</v>
      </c>
      <c r="AJ329" s="28">
        <v>42.5</v>
      </c>
      <c r="AM329" s="4">
        <f>$L329-(AE329*'Feedstock Conversions'!$B$24)-'Rail Costs'!Q329</f>
        <v>6.3478868448489045</v>
      </c>
      <c r="AN329" s="4">
        <f>$L329-(AF329*'Feedstock Conversions'!$B$24)-'Rail Costs'!R329</f>
        <v>58.141947917105441</v>
      </c>
      <c r="AO329" s="4">
        <f>$L329-(AG329*'Feedstock Conversions'!$B$24)-'Rail Costs'!S329</f>
        <v>47.246171336293109</v>
      </c>
      <c r="AP329" s="4">
        <f>$L329-(AH329*'Feedstock Conversions'!$B$24)-'Rail Costs'!T329</f>
        <v>80.064654137951337</v>
      </c>
      <c r="AQ329" s="4">
        <f>$L329-(AI329*'Feedstock Conversions'!$B$24)-'Rail Costs'!U329</f>
        <v>73.583004852528347</v>
      </c>
      <c r="AR329" s="4">
        <f>$L329-(AJ329*'Feedstock Conversions'!$B$24)-'Rail Costs'!V329</f>
        <v>79.197584965541608</v>
      </c>
      <c r="AT329" s="4">
        <f>$T329-(AM329-'Feedstock Conversions'!$B$4)-'Rail Costs'!Q329</f>
        <v>526.81168961399999</v>
      </c>
      <c r="AU329" s="4">
        <f>$T329-(AN329-'Feedstock Conversions'!$B$4)-'Rail Costs'!R329</f>
        <v>475.51873104737064</v>
      </c>
      <c r="AV329" s="4">
        <f>$T329-(AO329-'Feedstock Conversions'!$B$4)-'Rail Costs'!S329</f>
        <v>486.62225176405599</v>
      </c>
      <c r="AW329" s="4">
        <f>$T329-(AP329-'Feedstock Conversions'!$B$4)-'Rail Costs'!T329</f>
        <v>453.31168961399999</v>
      </c>
      <c r="AX329" s="4">
        <f>$T329-(AQ329-'Feedstock Conversions'!$B$4)-'Rail Costs'!U329</f>
        <v>459.97380204401122</v>
      </c>
      <c r="AY329" s="4">
        <f>$T329-(AR329-'Feedstock Conversions'!$B$4)-'Rail Costs'!V329</f>
        <v>453.31168961399999</v>
      </c>
      <c r="BH329">
        <f t="shared" si="43"/>
        <v>15</v>
      </c>
      <c r="BI329">
        <f t="shared" si="44"/>
        <v>2025</v>
      </c>
      <c r="BJ329">
        <f t="shared" si="46"/>
        <v>4</v>
      </c>
    </row>
    <row r="330" spans="1:62" x14ac:dyDescent="0.2">
      <c r="A330" s="11">
        <f t="shared" si="42"/>
        <v>45765</v>
      </c>
      <c r="B330">
        <v>45</v>
      </c>
      <c r="C330" s="18">
        <f>UCO!B330</f>
        <v>45</v>
      </c>
      <c r="E330" s="4">
        <f>UCO!C330*'Feedstock Conversions'!B$24</f>
        <v>378</v>
      </c>
      <c r="F330" s="4">
        <f>UCO!C330*'Feedstock Conversions'!B$4</f>
        <v>360.45</v>
      </c>
      <c r="H330" s="4">
        <f>'Fuel Values'!B330-UCO!I330-UCO!J330-UCO!K330</f>
        <v>165.3038365294542</v>
      </c>
      <c r="I330" s="18">
        <f>('LCFS Values'!$E$6-$AA$4)/1000000*'LCFS Values'!B330*'LCFS Values'!$G$2*100</f>
        <v>53.321163470545827</v>
      </c>
      <c r="J330" s="4">
        <f>'RIN Values'!C330</f>
        <v>158.875</v>
      </c>
      <c r="K330" s="25">
        <f>'Fixed Credits Value'!F330</f>
        <v>60</v>
      </c>
      <c r="L330" s="4">
        <f t="shared" si="45"/>
        <v>437.5</v>
      </c>
      <c r="M330" s="4">
        <f>L330/'Feedstock Conversions'!B$24</f>
        <v>52.083333333333329</v>
      </c>
      <c r="O330" s="4">
        <f>'Fuel Values'!C330*100</f>
        <v>218.00000000000003</v>
      </c>
      <c r="P330" s="18">
        <f>('LCFS Values'!$E$5-AB$4)/1000000*'LCFS Values'!B330*'LCFS Values'!$G$2*100</f>
        <v>50.878363753333332</v>
      </c>
      <c r="Q330" s="4">
        <f>'RIN Values'!D330</f>
        <v>180.05833333333334</v>
      </c>
      <c r="R330" s="25">
        <f>'Fixed Credits Value'!N330</f>
        <v>66</v>
      </c>
      <c r="S330" s="4">
        <f>'Fixed Credits Value'!C330</f>
        <v>16</v>
      </c>
      <c r="T330" s="4">
        <f t="shared" si="38"/>
        <v>530.93669708666664</v>
      </c>
      <c r="U330" s="4">
        <f>T330/'Feedstock Conversions'!B$4</f>
        <v>66.284231846025804</v>
      </c>
      <c r="W330" s="4">
        <f t="shared" si="39"/>
        <v>59.5</v>
      </c>
      <c r="X330" s="4">
        <f t="shared" si="40"/>
        <v>170.48669708666665</v>
      </c>
      <c r="AE330" s="28">
        <v>52.25</v>
      </c>
      <c r="AF330" s="25">
        <f>$AH330+'Rail Costs'!L331</f>
        <v>45.143695408734601</v>
      </c>
      <c r="AG330" s="25">
        <f>$AH330+'Rail Costs'!M331</f>
        <v>46.465543113101901</v>
      </c>
      <c r="AH330" s="28">
        <v>42.5</v>
      </c>
      <c r="AI330" s="25">
        <f>$AH330+'Rail Costs'!O331</f>
        <v>43.29310862262038</v>
      </c>
      <c r="AJ330" s="28">
        <v>42.5</v>
      </c>
      <c r="AM330" s="4">
        <f>$L330-(AE330*'Feedstock Conversions'!$B$24)-'Rail Costs'!Q330</f>
        <v>-5.9521131551511068</v>
      </c>
      <c r="AN330" s="4">
        <f>$L330-(AF330*'Feedstock Conversions'!$B$24)-'Rail Costs'!R330</f>
        <v>54.241947917105463</v>
      </c>
      <c r="AO330" s="4">
        <f>$L330-(AG330*'Feedstock Conversions'!$B$24)-'Rail Costs'!S330</f>
        <v>43.346171336293132</v>
      </c>
      <c r="AP330" s="4">
        <f>$L330-(AH330*'Feedstock Conversions'!$B$24)-'Rail Costs'!T330</f>
        <v>76.164654137951359</v>
      </c>
      <c r="AQ330" s="4">
        <f>$L330-(AI330*'Feedstock Conversions'!$B$24)-'Rail Costs'!U330</f>
        <v>69.68300485252837</v>
      </c>
      <c r="AR330" s="4">
        <f>$L330-(AJ330*'Feedstock Conversions'!$B$24)-'Rail Costs'!V330</f>
        <v>75.297584965541631</v>
      </c>
      <c r="AT330" s="4">
        <f>$T330-(AM330-'Feedstock Conversions'!$B$4)-'Rail Costs'!Q330</f>
        <v>540.34669708666661</v>
      </c>
      <c r="AU330" s="4">
        <f>$T330-(AN330-'Feedstock Conversions'!$B$4)-'Rail Costs'!R330</f>
        <v>480.65373852003728</v>
      </c>
      <c r="AV330" s="4">
        <f>$T330-(AO330-'Feedstock Conversions'!$B$4)-'Rail Costs'!S330</f>
        <v>491.75725923672263</v>
      </c>
      <c r="AW330" s="4">
        <f>$T330-(AP330-'Feedstock Conversions'!$B$4)-'Rail Costs'!T330</f>
        <v>458.44669708666663</v>
      </c>
      <c r="AX330" s="4">
        <f>$T330-(AQ330-'Feedstock Conversions'!$B$4)-'Rail Costs'!U330</f>
        <v>465.10880951667787</v>
      </c>
      <c r="AY330" s="4">
        <f>$T330-(AR330-'Feedstock Conversions'!$B$4)-'Rail Costs'!V330</f>
        <v>458.44669708666663</v>
      </c>
      <c r="BH330">
        <f t="shared" si="43"/>
        <v>16</v>
      </c>
      <c r="BI330">
        <f t="shared" si="44"/>
        <v>2025</v>
      </c>
      <c r="BJ330">
        <f t="shared" si="46"/>
        <v>4</v>
      </c>
    </row>
    <row r="331" spans="1:62" x14ac:dyDescent="0.2">
      <c r="A331" s="11"/>
      <c r="C331" s="18"/>
      <c r="I331" s="18"/>
      <c r="P331" s="18"/>
      <c r="AE331" s="4"/>
      <c r="AF331" s="4"/>
      <c r="AG331" s="4"/>
      <c r="AH331" s="4"/>
      <c r="AI331" s="4"/>
      <c r="AJ331" s="4"/>
      <c r="AM331" s="4"/>
      <c r="AN331" s="4"/>
      <c r="AO331" s="4"/>
      <c r="AP331" s="4"/>
      <c r="AQ331" s="4"/>
      <c r="AR331" s="4"/>
      <c r="AT331" s="4"/>
      <c r="AU331" s="4"/>
      <c r="AV331" s="4"/>
      <c r="AW331" s="4"/>
      <c r="AX331" s="4"/>
      <c r="AY331" s="4"/>
    </row>
    <row r="332" spans="1:62" s="28" customFormat="1" x14ac:dyDescent="0.2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EDC9-AF13-4F51-97ED-3E707135C0AD}">
  <dimension ref="A1:BJ332"/>
  <sheetViews>
    <sheetView zoomScale="106" zoomScaleNormal="106" workbookViewId="0">
      <pane xSplit="1" ySplit="1" topLeftCell="U26" activePane="bottomRight" state="frozen"/>
      <selection activeCell="A330" sqref="A330:XFD330"/>
      <selection pane="topRight" activeCell="A330" sqref="A330:XFD330"/>
      <selection pane="bottomLeft" activeCell="A330" sqref="A330:XFD330"/>
      <selection pane="bottomRight" activeCell="A330" sqref="A330:XFD330"/>
    </sheetView>
  </sheetViews>
  <sheetFormatPr defaultColWidth="9" defaultRowHeight="12.75" x14ac:dyDescent="0.2"/>
  <cols>
    <col min="1" max="1" width="10.1640625" bestFit="1" customWidth="1"/>
    <col min="2" max="2" width="13" style="4" customWidth="1"/>
    <col min="3" max="24" width="9" style="4"/>
    <col min="30" max="30" width="21.33203125" customWidth="1"/>
    <col min="31" max="36" width="11.6640625" customWidth="1"/>
    <col min="39" max="44" width="11.6640625" customWidth="1"/>
    <col min="46" max="51" width="11.6640625" customWidth="1"/>
  </cols>
  <sheetData>
    <row r="1" spans="1:62" ht="63.75" x14ac:dyDescent="0.2">
      <c r="B1" s="2" t="s">
        <v>159</v>
      </c>
      <c r="C1" s="2" t="s">
        <v>8</v>
      </c>
      <c r="D1" s="12"/>
      <c r="E1" s="2" t="s">
        <v>160</v>
      </c>
      <c r="F1" s="2" t="s">
        <v>161</v>
      </c>
      <c r="G1" s="12"/>
      <c r="H1" s="2" t="s">
        <v>19</v>
      </c>
      <c r="I1" s="2" t="s">
        <v>20</v>
      </c>
      <c r="J1" s="2" t="s">
        <v>21</v>
      </c>
      <c r="K1" s="2" t="s">
        <v>28</v>
      </c>
      <c r="L1" s="2" t="s">
        <v>23</v>
      </c>
      <c r="M1" s="2" t="s">
        <v>24</v>
      </c>
      <c r="N1" s="12"/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23</v>
      </c>
      <c r="U1" s="2" t="s">
        <v>24</v>
      </c>
      <c r="V1" s="12"/>
      <c r="W1" s="2" t="s">
        <v>162</v>
      </c>
      <c r="X1" s="2" t="s">
        <v>163</v>
      </c>
      <c r="Z1" s="13"/>
      <c r="AA1" s="16" t="s">
        <v>32</v>
      </c>
      <c r="AB1" s="16" t="s">
        <v>33</v>
      </c>
      <c r="AD1" s="47" t="s">
        <v>94</v>
      </c>
      <c r="AE1" s="52" t="s">
        <v>164</v>
      </c>
      <c r="AF1" s="48" t="s">
        <v>165</v>
      </c>
      <c r="AG1" s="17" t="s">
        <v>166</v>
      </c>
      <c r="AH1" s="48" t="s">
        <v>167</v>
      </c>
      <c r="AI1" s="48" t="s">
        <v>168</v>
      </c>
      <c r="AJ1" s="48" t="s">
        <v>169</v>
      </c>
      <c r="AK1" s="17"/>
      <c r="AL1" s="53"/>
      <c r="AM1" s="17" t="s">
        <v>41</v>
      </c>
      <c r="AN1" s="17" t="s">
        <v>42</v>
      </c>
      <c r="AO1" s="17" t="s">
        <v>43</v>
      </c>
      <c r="AP1" s="17" t="s">
        <v>44</v>
      </c>
      <c r="AQ1" s="17" t="s">
        <v>45</v>
      </c>
      <c r="AR1" s="17" t="s">
        <v>46</v>
      </c>
      <c r="AT1" s="17" t="s">
        <v>48</v>
      </c>
      <c r="AU1" s="17" t="s">
        <v>49</v>
      </c>
      <c r="AV1" s="17" t="s">
        <v>50</v>
      </c>
      <c r="AW1" s="17" t="s">
        <v>51</v>
      </c>
      <c r="AX1" s="17" t="s">
        <v>52</v>
      </c>
      <c r="AY1" s="17" t="s">
        <v>53</v>
      </c>
      <c r="BH1" s="15" t="s">
        <v>55</v>
      </c>
      <c r="BI1" s="15" t="s">
        <v>56</v>
      </c>
      <c r="BJ1" s="15" t="s">
        <v>57</v>
      </c>
    </row>
    <row r="2" spans="1:62" x14ac:dyDescent="0.2">
      <c r="A2" s="11">
        <v>43469</v>
      </c>
      <c r="B2" s="4">
        <v>22.5</v>
      </c>
      <c r="C2" s="18">
        <f>'Yellow Grease'!B2</f>
        <v>22.5</v>
      </c>
      <c r="E2" s="4">
        <f>'Yellow Grease'!C2*'Feedstock Conversions'!B$23</f>
        <v>185.17500000000001</v>
      </c>
      <c r="F2" s="4">
        <f>'Yellow Grease'!C2*'Feedstock Conversions'!B$3</f>
        <v>191.25</v>
      </c>
      <c r="H2" s="4">
        <f>'Fuel Values'!B2-'Yellow Grease'!I2-'Yellow Grease'!J2-'Yellow Grease'!K2</f>
        <v>-41.931208716875034</v>
      </c>
      <c r="I2" s="18">
        <f>('LCFS Values'!$E$2-$AA$4)/1000000*'LCFS Values'!B2*'LCFS Values'!$G$2*100</f>
        <v>179.80620871687503</v>
      </c>
      <c r="J2" s="4">
        <f>'RIN Values'!C2</f>
        <v>85.875</v>
      </c>
      <c r="K2" s="4">
        <f>'Fixed Credits Value'!B2</f>
        <v>100</v>
      </c>
      <c r="L2" s="4">
        <f>K2+J2+I2+H2</f>
        <v>323.75</v>
      </c>
      <c r="M2" s="4">
        <f>L2/'Feedstock Conversions'!B$23</f>
        <v>39.337788578371807</v>
      </c>
      <c r="W2" s="4">
        <f>L2-E2</f>
        <v>138.57499999999999</v>
      </c>
      <c r="Z2" s="37" t="s">
        <v>64</v>
      </c>
      <c r="AA2" s="38">
        <v>19.920000000000002</v>
      </c>
      <c r="AB2" s="38">
        <v>12.91</v>
      </c>
      <c r="AE2" s="4">
        <v>28.25</v>
      </c>
      <c r="AF2" s="4">
        <v>24.5</v>
      </c>
      <c r="AG2" s="4">
        <f>AH2+'Rail Costs'!M2</f>
        <v>24.035</v>
      </c>
      <c r="AH2" s="4">
        <v>20.75</v>
      </c>
      <c r="AI2" s="4">
        <v>19.5</v>
      </c>
      <c r="AJ2" s="4">
        <v>25</v>
      </c>
      <c r="AM2" s="4">
        <f>$L2-(AE2*'Feedstock Conversions'!$B$23)-'Rail Costs'!Q2</f>
        <v>87.543524591651533</v>
      </c>
      <c r="AN2" s="4">
        <f>$L2-(AF2*'Feedstock Conversions'!$B$23)-'Rail Costs'!R2</f>
        <v>118.81431340326199</v>
      </c>
      <c r="AO2" s="4">
        <f>$L2-(AG2*'Feedstock Conversions'!$B$23)-'Rail Costs'!S2</f>
        <v>122.8105293825819</v>
      </c>
      <c r="AP2" s="4">
        <f>$L2-(AH2*'Feedstock Conversions'!$B$23)-'Rail Costs'!T2</f>
        <v>149.44514246823957</v>
      </c>
      <c r="AQ2" s="4">
        <f>$L2-(AI2*'Feedstock Conversions'!$B$23)-'Rail Costs'!U2</f>
        <v>159.87968041360205</v>
      </c>
      <c r="AR2" s="4">
        <f>$L2-(AJ2*'Feedstock Conversions'!$B$23)-'Rail Costs'!V2</f>
        <v>113.76117096188747</v>
      </c>
      <c r="BH2">
        <f t="shared" ref="BH2:BH65" si="0">WEEKNUM(A2)</f>
        <v>1</v>
      </c>
      <c r="BI2">
        <f t="shared" ref="BI2:BI65" si="1">YEAR(A2)</f>
        <v>2019</v>
      </c>
      <c r="BJ2">
        <f>MONTH(A2)</f>
        <v>1</v>
      </c>
    </row>
    <row r="3" spans="1:62" x14ac:dyDescent="0.2">
      <c r="A3" s="11">
        <v>43476</v>
      </c>
      <c r="B3" s="4">
        <v>22.65</v>
      </c>
      <c r="C3" s="18">
        <f>'Yellow Grease'!B3</f>
        <v>22.65</v>
      </c>
      <c r="E3" s="4">
        <f>'Yellow Grease'!C3*'Feedstock Conversions'!B$23</f>
        <v>186.40950000000001</v>
      </c>
      <c r="F3" s="4">
        <f>'Yellow Grease'!C3*'Feedstock Conversions'!B$3</f>
        <v>192.52499999999998</v>
      </c>
      <c r="H3" s="4">
        <f>'Fuel Values'!B3-'Yellow Grease'!I3-'Yellow Grease'!J3-'Yellow Grease'!K3</f>
        <v>-32.414938718500025</v>
      </c>
      <c r="I3" s="18">
        <f>('LCFS Values'!$E$2-$AA$4)/1000000*'LCFS Values'!B3*'LCFS Values'!$G$2*100</f>
        <v>175.78993871850003</v>
      </c>
      <c r="J3" s="4">
        <f>'RIN Values'!C3</f>
        <v>79.125</v>
      </c>
      <c r="K3" s="4">
        <f>'Fixed Credits Value'!B3</f>
        <v>100</v>
      </c>
      <c r="L3" s="4">
        <f t="shared" ref="L3:L66" si="2">K3+J3+I3+H3</f>
        <v>322.5</v>
      </c>
      <c r="M3" s="4">
        <f>L3/'Feedstock Conversions'!B$23</f>
        <v>39.185905224787362</v>
      </c>
      <c r="W3" s="4">
        <f t="shared" ref="W3:W25" si="3">L3-E3</f>
        <v>136.09049999999999</v>
      </c>
      <c r="Z3" s="37" t="s">
        <v>65</v>
      </c>
      <c r="AA3" s="38">
        <v>32.83</v>
      </c>
      <c r="AB3" s="38">
        <v>32.83</v>
      </c>
      <c r="AE3" s="4">
        <v>28.25</v>
      </c>
      <c r="AF3" s="4">
        <v>24.5</v>
      </c>
      <c r="AG3" s="4">
        <f>AH3+'Rail Costs'!M3</f>
        <v>24.035</v>
      </c>
      <c r="AH3" s="4">
        <v>20.75</v>
      </c>
      <c r="AI3" s="4">
        <v>19.899999999999999</v>
      </c>
      <c r="AJ3" s="4">
        <v>25</v>
      </c>
      <c r="AM3" s="4">
        <f>$L3-(AE3*'Feedstock Conversions'!$B$23)-'Rail Costs'!Q3</f>
        <v>86.293524591651533</v>
      </c>
      <c r="AN3" s="4">
        <f>$L3-(AF3*'Feedstock Conversions'!$B$23)-'Rail Costs'!R3</f>
        <v>117.56431340326199</v>
      </c>
      <c r="AO3" s="4">
        <f>$L3-(AG3*'Feedstock Conversions'!$B$23)-'Rail Costs'!S3</f>
        <v>121.5605293825819</v>
      </c>
      <c r="AP3" s="4">
        <f>$L3-(AH3*'Feedstock Conversions'!$B$23)-'Rail Costs'!T3</f>
        <v>148.19514246823957</v>
      </c>
      <c r="AQ3" s="4">
        <f>$L3-(AI3*'Feedstock Conversions'!$B$23)-'Rail Costs'!U3</f>
        <v>155.33768041360207</v>
      </c>
      <c r="AR3" s="4">
        <f>$L3-(AJ3*'Feedstock Conversions'!$B$23)-'Rail Costs'!V3</f>
        <v>112.51117096188747</v>
      </c>
      <c r="BH3">
        <f t="shared" si="0"/>
        <v>2</v>
      </c>
      <c r="BI3">
        <f t="shared" si="1"/>
        <v>2019</v>
      </c>
      <c r="BJ3">
        <f t="shared" ref="BJ3:BJ66" si="4">MONTH(A3)</f>
        <v>1</v>
      </c>
    </row>
    <row r="4" spans="1:62" x14ac:dyDescent="0.2">
      <c r="A4" s="11">
        <v>43483</v>
      </c>
      <c r="B4" s="4">
        <v>23.25</v>
      </c>
      <c r="C4" s="18">
        <f>'Yellow Grease'!B4</f>
        <v>23.25</v>
      </c>
      <c r="E4" s="4">
        <f>'Yellow Grease'!C4*'Feedstock Conversions'!B$23</f>
        <v>191.3475</v>
      </c>
      <c r="F4" s="4">
        <f>'Yellow Grease'!C4*'Feedstock Conversions'!B$3</f>
        <v>197.625</v>
      </c>
      <c r="H4" s="4">
        <f>'Fuel Values'!B4-'Yellow Grease'!I4-'Yellow Grease'!J4-'Yellow Grease'!K4</f>
        <v>-28.452909323499995</v>
      </c>
      <c r="I4" s="18">
        <f>('LCFS Values'!$E$2-$AA$4)/1000000*'LCFS Values'!B4*'LCFS Values'!$G$2*100</f>
        <v>176.25290932350001</v>
      </c>
      <c r="J4" s="4">
        <f>'RIN Values'!C4</f>
        <v>74.699999999999989</v>
      </c>
      <c r="K4" s="4">
        <f>'Fixed Credits Value'!B4</f>
        <v>100</v>
      </c>
      <c r="L4" s="4">
        <f t="shared" si="2"/>
        <v>322.5</v>
      </c>
      <c r="M4" s="4">
        <f>L4/'Feedstock Conversions'!B$23</f>
        <v>39.185905224787362</v>
      </c>
      <c r="W4" s="4">
        <f t="shared" si="3"/>
        <v>131.1525</v>
      </c>
      <c r="Z4" s="37" t="s">
        <v>66</v>
      </c>
      <c r="AA4" s="38">
        <v>25.311428571428568</v>
      </c>
      <c r="AB4" s="38">
        <v>21.242812500000003</v>
      </c>
      <c r="AE4" s="4">
        <v>28.25</v>
      </c>
      <c r="AF4" s="4">
        <v>24.5</v>
      </c>
      <c r="AG4" s="4">
        <f>AH4+'Rail Costs'!M4</f>
        <v>24.234999999999999</v>
      </c>
      <c r="AH4" s="4">
        <v>20.95</v>
      </c>
      <c r="AI4" s="4">
        <v>20</v>
      </c>
      <c r="AJ4" s="4">
        <v>25.7</v>
      </c>
      <c r="AM4" s="4">
        <f>$L4-(AE4*'Feedstock Conversions'!$B$23)-'Rail Costs'!Q4</f>
        <v>86.293524591651533</v>
      </c>
      <c r="AN4" s="4">
        <f>$L4-(AF4*'Feedstock Conversions'!$B$23)-'Rail Costs'!R4</f>
        <v>117.56431340326199</v>
      </c>
      <c r="AO4" s="4">
        <f>$L4-(AG4*'Feedstock Conversions'!$B$23)-'Rail Costs'!S4</f>
        <v>119.91452938258192</v>
      </c>
      <c r="AP4" s="4">
        <f>$L4-(AH4*'Feedstock Conversions'!$B$23)-'Rail Costs'!T4</f>
        <v>146.54914246823958</v>
      </c>
      <c r="AQ4" s="4">
        <f>$L4-(AI4*'Feedstock Conversions'!$B$23)-'Rail Costs'!U4</f>
        <v>154.51468041360204</v>
      </c>
      <c r="AR4" s="4">
        <f>$L4-(AJ4*'Feedstock Conversions'!$B$23)-'Rail Costs'!V4</f>
        <v>106.75017096188748</v>
      </c>
      <c r="BH4">
        <f t="shared" si="0"/>
        <v>3</v>
      </c>
      <c r="BI4">
        <f t="shared" si="1"/>
        <v>2019</v>
      </c>
      <c r="BJ4">
        <f t="shared" si="4"/>
        <v>1</v>
      </c>
    </row>
    <row r="5" spans="1:62" ht="13.5" x14ac:dyDescent="0.25">
      <c r="A5" s="11">
        <v>43490</v>
      </c>
      <c r="B5" s="4">
        <v>23.625</v>
      </c>
      <c r="C5" s="18">
        <f>'Yellow Grease'!B5</f>
        <v>23.625</v>
      </c>
      <c r="E5" s="4">
        <f>'Yellow Grease'!C5*'Feedstock Conversions'!B$23</f>
        <v>194.43375</v>
      </c>
      <c r="F5" s="4">
        <f>'Yellow Grease'!C5*'Feedstock Conversions'!B$3</f>
        <v>200.8125</v>
      </c>
      <c r="H5" s="4">
        <f>'Fuel Values'!B5-'Yellow Grease'!I5-'Yellow Grease'!J5-'Yellow Grease'!K5</f>
        <v>-35.302191715000021</v>
      </c>
      <c r="I5" s="18">
        <f>('LCFS Values'!$E$2-$AA$4)/1000000*'LCFS Values'!B5*'LCFS Values'!$G$2*100</f>
        <v>177.31774171500001</v>
      </c>
      <c r="J5" s="4">
        <f>'RIN Values'!C5</f>
        <v>80.48445000000001</v>
      </c>
      <c r="K5" s="4">
        <f>'Fixed Credits Value'!B5</f>
        <v>100</v>
      </c>
      <c r="L5" s="4">
        <f t="shared" si="2"/>
        <v>322.5</v>
      </c>
      <c r="M5" s="4">
        <f>L5/'Feedstock Conversions'!B$23</f>
        <v>39.185905224787362</v>
      </c>
      <c r="W5" s="4">
        <f t="shared" si="3"/>
        <v>128.06625</v>
      </c>
      <c r="Z5" s="51" t="s">
        <v>170</v>
      </c>
      <c r="AE5" s="4">
        <v>28.25</v>
      </c>
      <c r="AF5" s="4">
        <v>24.5</v>
      </c>
      <c r="AG5" s="4">
        <f>AH5+'Rail Costs'!M5</f>
        <v>24.285</v>
      </c>
      <c r="AH5" s="4">
        <v>21</v>
      </c>
      <c r="AI5" s="4">
        <v>20</v>
      </c>
      <c r="AJ5" s="4">
        <v>26</v>
      </c>
      <c r="AM5" s="4">
        <f>$L5-(AE5*'Feedstock Conversions'!$B$23)-'Rail Costs'!Q5</f>
        <v>86.293524591651533</v>
      </c>
      <c r="AN5" s="4">
        <f>$L5-(AF5*'Feedstock Conversions'!$B$23)-'Rail Costs'!R5</f>
        <v>117.56431340326199</v>
      </c>
      <c r="AO5" s="4">
        <f>$L5-(AG5*'Feedstock Conversions'!$B$23)-'Rail Costs'!S5</f>
        <v>119.5030293825819</v>
      </c>
      <c r="AP5" s="4">
        <f>$L5-(AH5*'Feedstock Conversions'!$B$23)-'Rail Costs'!T5</f>
        <v>146.13764246823956</v>
      </c>
      <c r="AQ5" s="4">
        <f>$L5-(AI5*'Feedstock Conversions'!$B$23)-'Rail Costs'!U5</f>
        <v>154.51468041360204</v>
      </c>
      <c r="AR5" s="4">
        <f>$L5-(AJ5*'Feedstock Conversions'!$B$23)-'Rail Costs'!V5</f>
        <v>104.28117096188745</v>
      </c>
      <c r="BH5">
        <f t="shared" si="0"/>
        <v>4</v>
      </c>
      <c r="BI5">
        <f t="shared" si="1"/>
        <v>2019</v>
      </c>
      <c r="BJ5">
        <f t="shared" si="4"/>
        <v>1</v>
      </c>
    </row>
    <row r="6" spans="1:62" ht="13.5" x14ac:dyDescent="0.25">
      <c r="A6" s="11">
        <v>43497</v>
      </c>
      <c r="B6" s="4">
        <v>23.75</v>
      </c>
      <c r="C6" s="18">
        <f>'Yellow Grease'!B6</f>
        <v>23.75</v>
      </c>
      <c r="E6" s="4">
        <f>'Yellow Grease'!C6*'Feedstock Conversions'!B$23</f>
        <v>195.46250000000001</v>
      </c>
      <c r="F6" s="4">
        <f>'Yellow Grease'!C6*'Feedstock Conversions'!B$3</f>
        <v>201.875</v>
      </c>
      <c r="H6" s="4">
        <f>'Fuel Values'!B6-'Yellow Grease'!I6-'Yellow Grease'!J6-'Yellow Grease'!K6</f>
        <v>-39.848316757750013</v>
      </c>
      <c r="I6" s="18">
        <f>('LCFS Values'!$E$2-$AA$4)/1000000*'LCFS Values'!B6*'LCFS Values'!$G$2*100</f>
        <v>178.49831675775002</v>
      </c>
      <c r="J6" s="4">
        <f>'RIN Values'!C6</f>
        <v>83.85</v>
      </c>
      <c r="K6" s="4">
        <f>'Fixed Credits Value'!B6</f>
        <v>100</v>
      </c>
      <c r="L6" s="4">
        <f t="shared" si="2"/>
        <v>322.5</v>
      </c>
      <c r="M6" s="4">
        <f>L6/'Feedstock Conversions'!B$23</f>
        <v>39.185905224787362</v>
      </c>
      <c r="W6" s="4">
        <f t="shared" si="3"/>
        <v>127.03749999999999</v>
      </c>
      <c r="Z6" s="51" t="s">
        <v>171</v>
      </c>
      <c r="AE6" s="4">
        <v>28.25</v>
      </c>
      <c r="AF6" s="4">
        <v>24.5</v>
      </c>
      <c r="AG6" s="4">
        <f>AH6+'Rail Costs'!M6</f>
        <v>24.285</v>
      </c>
      <c r="AH6" s="4">
        <v>21</v>
      </c>
      <c r="AI6" s="4">
        <v>20</v>
      </c>
      <c r="AJ6" s="4">
        <v>26</v>
      </c>
      <c r="AM6" s="4">
        <f>$L6-(AE6*'Feedstock Conversions'!$B$23)-'Rail Costs'!Q6</f>
        <v>86.293524591651533</v>
      </c>
      <c r="AN6" s="4">
        <f>$L6-(AF6*'Feedstock Conversions'!$B$23)-'Rail Costs'!R6</f>
        <v>117.56431340326199</v>
      </c>
      <c r="AO6" s="4">
        <f>$L6-(AG6*'Feedstock Conversions'!$B$23)-'Rail Costs'!S6</f>
        <v>119.5030293825819</v>
      </c>
      <c r="AP6" s="4">
        <f>$L6-(AH6*'Feedstock Conversions'!$B$23)-'Rail Costs'!T6</f>
        <v>146.13764246823956</v>
      </c>
      <c r="AQ6" s="4">
        <f>$L6-(AI6*'Feedstock Conversions'!$B$23)-'Rail Costs'!U6</f>
        <v>154.51468041360204</v>
      </c>
      <c r="AR6" s="4">
        <f>$L6-(AJ6*'Feedstock Conversions'!$B$23)-'Rail Costs'!V6</f>
        <v>104.28117096188745</v>
      </c>
      <c r="BH6">
        <f t="shared" si="0"/>
        <v>5</v>
      </c>
      <c r="BI6">
        <f t="shared" si="1"/>
        <v>2019</v>
      </c>
      <c r="BJ6">
        <f t="shared" si="4"/>
        <v>2</v>
      </c>
    </row>
    <row r="7" spans="1:62" x14ac:dyDescent="0.2">
      <c r="A7" s="11">
        <v>43504</v>
      </c>
      <c r="B7" s="4">
        <v>23.75</v>
      </c>
      <c r="C7" s="18">
        <f>'Yellow Grease'!B7</f>
        <v>23.75</v>
      </c>
      <c r="E7" s="4">
        <f>'Yellow Grease'!C7*'Feedstock Conversions'!B$23</f>
        <v>195.46250000000001</v>
      </c>
      <c r="F7" s="4">
        <f>'Yellow Grease'!C7*'Feedstock Conversions'!B$3</f>
        <v>201.875</v>
      </c>
      <c r="H7" s="4">
        <f>'Fuel Values'!B7-'Yellow Grease'!I7-'Yellow Grease'!J7-'Yellow Grease'!K7</f>
        <v>-41.852971224000044</v>
      </c>
      <c r="I7" s="18">
        <f>('LCFS Values'!$E$2-$AA$4)/1000000*'LCFS Values'!B7*'LCFS Values'!$G$2*100</f>
        <v>180.00297122400002</v>
      </c>
      <c r="J7" s="4">
        <f>'RIN Values'!C7</f>
        <v>85.050000000000011</v>
      </c>
      <c r="K7" s="4">
        <f>'Fixed Credits Value'!B7</f>
        <v>100</v>
      </c>
      <c r="L7" s="4">
        <f t="shared" si="2"/>
        <v>323.2</v>
      </c>
      <c r="M7" s="4">
        <f>L7/'Feedstock Conversions'!B$23</f>
        <v>39.270959902794651</v>
      </c>
      <c r="W7" s="4">
        <f t="shared" si="3"/>
        <v>127.73749999999998</v>
      </c>
      <c r="AE7" s="4">
        <v>28.25</v>
      </c>
      <c r="AF7" s="4">
        <v>24.5</v>
      </c>
      <c r="AG7" s="4">
        <f>AH7+'Rail Costs'!M7</f>
        <v>24.285</v>
      </c>
      <c r="AH7" s="4">
        <v>21</v>
      </c>
      <c r="AI7" s="4">
        <v>20</v>
      </c>
      <c r="AJ7" s="4">
        <v>26</v>
      </c>
      <c r="AM7" s="4">
        <f>$L7-(AE7*'Feedstock Conversions'!$B$23)-'Rail Costs'!Q7</f>
        <v>86.993524591651521</v>
      </c>
      <c r="AN7" s="4">
        <f>$L7-(AF7*'Feedstock Conversions'!$B$23)-'Rail Costs'!R7</f>
        <v>118.26431340326198</v>
      </c>
      <c r="AO7" s="4">
        <f>$L7-(AG7*'Feedstock Conversions'!$B$23)-'Rail Costs'!S7</f>
        <v>120.20302938258189</v>
      </c>
      <c r="AP7" s="4">
        <f>$L7-(AH7*'Feedstock Conversions'!$B$23)-'Rail Costs'!T7</f>
        <v>146.83764246823955</v>
      </c>
      <c r="AQ7" s="4">
        <f>$L7-(AI7*'Feedstock Conversions'!$B$23)-'Rail Costs'!U7</f>
        <v>155.21468041360203</v>
      </c>
      <c r="AR7" s="4">
        <f>$L7-(AJ7*'Feedstock Conversions'!$B$23)-'Rail Costs'!V7</f>
        <v>104.98117096188744</v>
      </c>
      <c r="BH7">
        <f t="shared" si="0"/>
        <v>6</v>
      </c>
      <c r="BI7">
        <f t="shared" si="1"/>
        <v>2019</v>
      </c>
      <c r="BJ7">
        <f t="shared" si="4"/>
        <v>2</v>
      </c>
    </row>
    <row r="8" spans="1:62" x14ac:dyDescent="0.2">
      <c r="A8" s="11">
        <v>43511</v>
      </c>
      <c r="B8" s="4">
        <v>23.75</v>
      </c>
      <c r="C8" s="18">
        <f>'Yellow Grease'!B8</f>
        <v>23.75</v>
      </c>
      <c r="E8" s="4">
        <f>'Yellow Grease'!C8*'Feedstock Conversions'!B$23</f>
        <v>195.46250000000001</v>
      </c>
      <c r="F8" s="4">
        <f>'Yellow Grease'!C8*'Feedstock Conversions'!B$3</f>
        <v>201.875</v>
      </c>
      <c r="H8" s="4">
        <f>'Fuel Values'!B8-'Yellow Grease'!I8-'Yellow Grease'!J8-'Yellow Grease'!K8</f>
        <v>-37.362259523000063</v>
      </c>
      <c r="I8" s="18">
        <f>('LCFS Values'!$E$2-$AA$4)/1000000*'LCFS Values'!B8*'LCFS Values'!$G$2*100</f>
        <v>181.76225952300004</v>
      </c>
      <c r="J8" s="4">
        <f>'RIN Values'!C8</f>
        <v>82.800000000000011</v>
      </c>
      <c r="K8" s="4">
        <f>'Fixed Credits Value'!B8</f>
        <v>100</v>
      </c>
      <c r="L8" s="4">
        <f t="shared" si="2"/>
        <v>327.20000000000005</v>
      </c>
      <c r="M8" s="4">
        <f>L8/'Feedstock Conversions'!B$23</f>
        <v>39.756986634264891</v>
      </c>
      <c r="W8" s="4">
        <f t="shared" si="3"/>
        <v>131.73750000000004</v>
      </c>
      <c r="AA8" s="21" t="s">
        <v>67</v>
      </c>
      <c r="AB8" s="21"/>
      <c r="AE8" s="4">
        <v>28.25</v>
      </c>
      <c r="AF8" s="4">
        <v>24.5</v>
      </c>
      <c r="AG8" s="4">
        <f>AH8+'Rail Costs'!M8</f>
        <v>24.285</v>
      </c>
      <c r="AH8" s="4">
        <v>21</v>
      </c>
      <c r="AI8" s="4">
        <v>19.899999999999999</v>
      </c>
      <c r="AJ8" s="4">
        <v>26</v>
      </c>
      <c r="AM8" s="4">
        <f>$L8-(AE8*'Feedstock Conversions'!$B$23)-'Rail Costs'!Q8</f>
        <v>90.993524591651578</v>
      </c>
      <c r="AN8" s="4">
        <f>$L8-(AF8*'Feedstock Conversions'!$B$23)-'Rail Costs'!R8</f>
        <v>122.26431340326204</v>
      </c>
      <c r="AO8" s="4">
        <f>$L8-(AG8*'Feedstock Conversions'!$B$23)-'Rail Costs'!S8</f>
        <v>124.20302938258195</v>
      </c>
      <c r="AP8" s="4">
        <f>$L8-(AH8*'Feedstock Conversions'!$B$23)-'Rail Costs'!T8</f>
        <v>150.83764246823961</v>
      </c>
      <c r="AQ8" s="4">
        <f>$L8-(AI8*'Feedstock Conversions'!$B$23)-'Rail Costs'!U8</f>
        <v>160.03768041360212</v>
      </c>
      <c r="AR8" s="4">
        <f>$L8-(AJ8*'Feedstock Conversions'!$B$23)-'Rail Costs'!V8</f>
        <v>108.9811709618875</v>
      </c>
      <c r="BH8">
        <f t="shared" si="0"/>
        <v>7</v>
      </c>
      <c r="BI8">
        <f t="shared" si="1"/>
        <v>2019</v>
      </c>
      <c r="BJ8">
        <f t="shared" si="4"/>
        <v>2</v>
      </c>
    </row>
    <row r="9" spans="1:62" x14ac:dyDescent="0.2">
      <c r="A9" s="11">
        <v>43518</v>
      </c>
      <c r="B9" s="4">
        <v>23.75</v>
      </c>
      <c r="C9" s="18">
        <f>'Yellow Grease'!B9</f>
        <v>23.75</v>
      </c>
      <c r="E9" s="4">
        <f>'Yellow Grease'!C9*'Feedstock Conversions'!B$23</f>
        <v>195.46250000000001</v>
      </c>
      <c r="F9" s="4">
        <f>'Yellow Grease'!C9*'Feedstock Conversions'!B$3</f>
        <v>201.875</v>
      </c>
      <c r="H9" s="4">
        <f>'Fuel Values'!B9-'Yellow Grease'!I9-'Yellow Grease'!J9-'Yellow Grease'!K9</f>
        <v>-36.174941857500016</v>
      </c>
      <c r="I9" s="18">
        <f>('LCFS Values'!$E$2-$AA$4)/1000000*'LCFS Values'!B9*'LCFS Values'!$G$2*100</f>
        <v>181.25299185750001</v>
      </c>
      <c r="J9" s="4">
        <f>'RIN Values'!C9</f>
        <v>82.92195000000001</v>
      </c>
      <c r="K9" s="4">
        <f>'Fixed Credits Value'!B9</f>
        <v>100</v>
      </c>
      <c r="L9" s="4">
        <f t="shared" si="2"/>
        <v>328</v>
      </c>
      <c r="M9" s="4">
        <f>L9/'Feedstock Conversions'!B$23</f>
        <v>39.85419198055893</v>
      </c>
      <c r="W9" s="4">
        <f t="shared" si="3"/>
        <v>132.53749999999999</v>
      </c>
      <c r="AA9" s="22" t="s">
        <v>68</v>
      </c>
      <c r="AB9" s="22" t="s">
        <v>69</v>
      </c>
      <c r="AE9" s="4">
        <v>28.25</v>
      </c>
      <c r="AF9" s="4">
        <v>24.5</v>
      </c>
      <c r="AG9" s="4">
        <f>AH9+'Rail Costs'!M9</f>
        <v>24.035</v>
      </c>
      <c r="AH9" s="4">
        <v>20.75</v>
      </c>
      <c r="AI9" s="4">
        <v>19.5625</v>
      </c>
      <c r="AJ9" s="4">
        <v>26</v>
      </c>
      <c r="AM9" s="4">
        <f>$L9-(AE9*'Feedstock Conversions'!$B$23)-'Rail Costs'!Q9</f>
        <v>91.793524591651533</v>
      </c>
      <c r="AN9" s="4">
        <f>$L9-(AF9*'Feedstock Conversions'!$B$23)-'Rail Costs'!R9</f>
        <v>123.06431340326199</v>
      </c>
      <c r="AO9" s="4">
        <f>$L9-(AG9*'Feedstock Conversions'!$B$23)-'Rail Costs'!S9</f>
        <v>127.0605293825819</v>
      </c>
      <c r="AP9" s="4">
        <f>$L9-(AH9*'Feedstock Conversions'!$B$23)-'Rail Costs'!T9</f>
        <v>153.69514246823957</v>
      </c>
      <c r="AQ9" s="4">
        <f>$L9-(AI9*'Feedstock Conversions'!$B$23)-'Rail Costs'!U9</f>
        <v>163.61530541360204</v>
      </c>
      <c r="AR9" s="4">
        <f>$L9-(AJ9*'Feedstock Conversions'!$B$23)-'Rail Costs'!V9</f>
        <v>109.78117096188745</v>
      </c>
      <c r="BH9">
        <f t="shared" si="0"/>
        <v>8</v>
      </c>
      <c r="BI9">
        <f t="shared" si="1"/>
        <v>2019</v>
      </c>
      <c r="BJ9">
        <f t="shared" si="4"/>
        <v>2</v>
      </c>
    </row>
    <row r="10" spans="1:62" x14ac:dyDescent="0.2">
      <c r="A10" s="11">
        <v>43525</v>
      </c>
      <c r="B10" s="4">
        <v>24.4</v>
      </c>
      <c r="C10" s="18">
        <f>'Yellow Grease'!B10</f>
        <v>24.4</v>
      </c>
      <c r="E10" s="4">
        <f>'Yellow Grease'!C10*'Feedstock Conversions'!B$23</f>
        <v>200.81200000000001</v>
      </c>
      <c r="F10" s="4">
        <f>'Yellow Grease'!C10*'Feedstock Conversions'!B$3</f>
        <v>207.39999999999998</v>
      </c>
      <c r="H10" s="4">
        <f>'Fuel Values'!B10-'Yellow Grease'!I10-'Yellow Grease'!J10-'Yellow Grease'!K10</f>
        <v>-33.319665401999998</v>
      </c>
      <c r="I10" s="18">
        <f>('LCFS Values'!$E$2-$AA$4)/1000000*'LCFS Values'!B10*'LCFS Values'!$G$2*100</f>
        <v>181.66966540199999</v>
      </c>
      <c r="J10" s="4">
        <f>'RIN Values'!C10</f>
        <v>79.650000000000006</v>
      </c>
      <c r="K10" s="4">
        <f>'Fixed Credits Value'!B10</f>
        <v>100</v>
      </c>
      <c r="L10" s="4">
        <f t="shared" si="2"/>
        <v>328</v>
      </c>
      <c r="M10" s="4">
        <f>L10/'Feedstock Conversions'!B$23</f>
        <v>39.85419198055893</v>
      </c>
      <c r="W10" s="4">
        <f t="shared" si="3"/>
        <v>127.18799999999999</v>
      </c>
      <c r="AA10">
        <v>19.920000000000002</v>
      </c>
      <c r="AB10">
        <v>19.920000000000002</v>
      </c>
      <c r="AE10" s="4">
        <v>26.2</v>
      </c>
      <c r="AF10" s="4">
        <v>24.5</v>
      </c>
      <c r="AG10" s="4">
        <f>AH10+'Rail Costs'!M10</f>
        <v>23.785</v>
      </c>
      <c r="AH10" s="4">
        <v>20.5</v>
      </c>
      <c r="AI10" s="4">
        <v>19.5</v>
      </c>
      <c r="AJ10" s="4">
        <v>25.6</v>
      </c>
      <c r="AM10" s="4">
        <f>$L10-(AE10*'Feedstock Conversions'!$B$23)-'Rail Costs'!Q10</f>
        <v>108.66502459165153</v>
      </c>
      <c r="AN10" s="4">
        <f>$L10-(AF10*'Feedstock Conversions'!$B$23)-'Rail Costs'!R10</f>
        <v>123.06431340326199</v>
      </c>
      <c r="AO10" s="4">
        <f>$L10-(AG10*'Feedstock Conversions'!$B$23)-'Rail Costs'!S10</f>
        <v>129.11802938258191</v>
      </c>
      <c r="AP10" s="4">
        <f>$L10-(AH10*'Feedstock Conversions'!$B$23)-'Rail Costs'!T10</f>
        <v>155.75264246823957</v>
      </c>
      <c r="AQ10" s="4">
        <f>$L10-(AI10*'Feedstock Conversions'!$B$23)-'Rail Costs'!U10</f>
        <v>164.12968041360205</v>
      </c>
      <c r="AR10" s="4">
        <f>$L10-(AJ10*'Feedstock Conversions'!$B$23)-'Rail Costs'!V10</f>
        <v>113.07317096188746</v>
      </c>
      <c r="BH10">
        <f t="shared" si="0"/>
        <v>9</v>
      </c>
      <c r="BI10">
        <f t="shared" si="1"/>
        <v>2019</v>
      </c>
      <c r="BJ10">
        <f t="shared" si="4"/>
        <v>3</v>
      </c>
    </row>
    <row r="11" spans="1:62" x14ac:dyDescent="0.2">
      <c r="A11" s="11">
        <v>43532</v>
      </c>
      <c r="B11" s="4">
        <v>24</v>
      </c>
      <c r="C11" s="18">
        <f>'Yellow Grease'!B11</f>
        <v>24</v>
      </c>
      <c r="E11" s="4">
        <f>'Yellow Grease'!C11*'Feedstock Conversions'!B$23</f>
        <v>197.52</v>
      </c>
      <c r="F11" s="4">
        <f>'Yellow Grease'!C11*'Feedstock Conversions'!B$3</f>
        <v>204</v>
      </c>
      <c r="H11" s="4">
        <f>'Fuel Values'!B11-'Yellow Grease'!I11-'Yellow Grease'!J11-'Yellow Grease'!K11</f>
        <v>-26.082615373500005</v>
      </c>
      <c r="I11" s="18">
        <f>('LCFS Values'!$E$2-$AA$4)/1000000*'LCFS Values'!B11*'LCFS Values'!$G$2*100</f>
        <v>180.88261537350002</v>
      </c>
      <c r="J11" s="4">
        <f>'RIN Values'!C11</f>
        <v>73.199999999999989</v>
      </c>
      <c r="K11" s="4">
        <f>'Fixed Credits Value'!B11</f>
        <v>100</v>
      </c>
      <c r="L11" s="4">
        <f t="shared" si="2"/>
        <v>328</v>
      </c>
      <c r="M11" s="4">
        <f>L11/'Feedstock Conversions'!B$23</f>
        <v>39.85419198055893</v>
      </c>
      <c r="W11" s="4">
        <f t="shared" si="3"/>
        <v>130.47999999999999</v>
      </c>
      <c r="AA11">
        <v>25.5</v>
      </c>
      <c r="AB11">
        <v>20.68</v>
      </c>
      <c r="AE11" s="4">
        <v>26.5</v>
      </c>
      <c r="AF11" s="4">
        <v>24.5</v>
      </c>
      <c r="AG11" s="4">
        <f>AH11+'Rail Costs'!M11</f>
        <v>23.785</v>
      </c>
      <c r="AH11" s="4">
        <v>20.5</v>
      </c>
      <c r="AI11" s="4">
        <v>19.5</v>
      </c>
      <c r="AJ11" s="4">
        <v>25.5</v>
      </c>
      <c r="AM11" s="4">
        <f>$L11-(AE11*'Feedstock Conversions'!$B$23)-'Rail Costs'!Q11</f>
        <v>106.19602459165154</v>
      </c>
      <c r="AN11" s="4">
        <f>$L11-(AF11*'Feedstock Conversions'!$B$23)-'Rail Costs'!R11</f>
        <v>123.06431340326199</v>
      </c>
      <c r="AO11" s="4">
        <f>$L11-(AG11*'Feedstock Conversions'!$B$23)-'Rail Costs'!S11</f>
        <v>129.11802938258191</v>
      </c>
      <c r="AP11" s="4">
        <f>$L11-(AH11*'Feedstock Conversions'!$B$23)-'Rail Costs'!T11</f>
        <v>155.75264246823957</v>
      </c>
      <c r="AQ11" s="4">
        <f>$L11-(AI11*'Feedstock Conversions'!$B$23)-'Rail Costs'!U11</f>
        <v>164.12968041360205</v>
      </c>
      <c r="AR11" s="4">
        <f>$L11-(AJ11*'Feedstock Conversions'!$B$23)-'Rail Costs'!V11</f>
        <v>113.89617096188746</v>
      </c>
      <c r="BH11">
        <f t="shared" si="0"/>
        <v>10</v>
      </c>
      <c r="BI11">
        <f t="shared" si="1"/>
        <v>2019</v>
      </c>
      <c r="BJ11">
        <f t="shared" si="4"/>
        <v>3</v>
      </c>
    </row>
    <row r="12" spans="1:62" x14ac:dyDescent="0.2">
      <c r="A12" s="11">
        <v>43539</v>
      </c>
      <c r="B12" s="4">
        <v>24</v>
      </c>
      <c r="C12" s="18">
        <f>'Yellow Grease'!B12</f>
        <v>24</v>
      </c>
      <c r="E12" s="4">
        <f>'Yellow Grease'!C12*'Feedstock Conversions'!B$23</f>
        <v>197.52</v>
      </c>
      <c r="F12" s="4">
        <f>'Yellow Grease'!C12*'Feedstock Conversions'!B$3</f>
        <v>204</v>
      </c>
      <c r="H12" s="4">
        <f>'Fuel Values'!B12-'Yellow Grease'!I12-'Yellow Grease'!J12-'Yellow Grease'!K12</f>
        <v>-18.767803615500014</v>
      </c>
      <c r="I12" s="18">
        <f>('LCFS Values'!$E$2-$AA$4)/1000000*'LCFS Values'!B12*'LCFS Values'!$G$2*100</f>
        <v>181.06780361550003</v>
      </c>
      <c r="J12" s="4">
        <f>'RIN Values'!C12</f>
        <v>65.699999999999989</v>
      </c>
      <c r="K12" s="4">
        <f>'Fixed Credits Value'!B12</f>
        <v>100</v>
      </c>
      <c r="L12" s="4">
        <f t="shared" si="2"/>
        <v>328</v>
      </c>
      <c r="M12" s="4">
        <f>L12/'Feedstock Conversions'!B$23</f>
        <v>39.85419198055893</v>
      </c>
      <c r="W12" s="4">
        <f t="shared" si="3"/>
        <v>130.47999999999999</v>
      </c>
      <c r="AA12">
        <v>20</v>
      </c>
      <c r="AB12">
        <v>19.34</v>
      </c>
      <c r="AE12" s="4">
        <v>26</v>
      </c>
      <c r="AF12" s="4">
        <v>24.5</v>
      </c>
      <c r="AG12" s="4">
        <f>AH12+'Rail Costs'!M12</f>
        <v>23.785</v>
      </c>
      <c r="AH12" s="4">
        <v>20.5</v>
      </c>
      <c r="AI12" s="4">
        <v>19.5</v>
      </c>
      <c r="AJ12" s="4">
        <v>25.5</v>
      </c>
      <c r="AM12" s="4">
        <f>$L12-(AE12*'Feedstock Conversions'!$B$23)-'Rail Costs'!Q12</f>
        <v>110.31102459165152</v>
      </c>
      <c r="AN12" s="4">
        <f>$L12-(AF12*'Feedstock Conversions'!$B$23)-'Rail Costs'!R12</f>
        <v>123.06431340326199</v>
      </c>
      <c r="AO12" s="4">
        <f>$L12-(AG12*'Feedstock Conversions'!$B$23)-'Rail Costs'!S12</f>
        <v>129.11802938258191</v>
      </c>
      <c r="AP12" s="4">
        <f>$L12-(AH12*'Feedstock Conversions'!$B$23)-'Rail Costs'!T12</f>
        <v>155.75264246823957</v>
      </c>
      <c r="AQ12" s="4">
        <f>$L12-(AI12*'Feedstock Conversions'!$B$23)-'Rail Costs'!U12</f>
        <v>164.12968041360205</v>
      </c>
      <c r="AR12" s="4">
        <f>$L12-(AJ12*'Feedstock Conversions'!$B$23)-'Rail Costs'!V12</f>
        <v>113.89617096188746</v>
      </c>
      <c r="BH12">
        <f t="shared" si="0"/>
        <v>11</v>
      </c>
      <c r="BI12">
        <f t="shared" si="1"/>
        <v>2019</v>
      </c>
      <c r="BJ12">
        <f t="shared" si="4"/>
        <v>3</v>
      </c>
    </row>
    <row r="13" spans="1:62" x14ac:dyDescent="0.2">
      <c r="A13" s="11">
        <v>43546</v>
      </c>
      <c r="B13" s="4">
        <v>24</v>
      </c>
      <c r="C13" s="18">
        <f>'Yellow Grease'!B13</f>
        <v>24</v>
      </c>
      <c r="E13" s="4">
        <f>'Yellow Grease'!C13*'Feedstock Conversions'!B$23</f>
        <v>197.52</v>
      </c>
      <c r="F13" s="4">
        <f>'Yellow Grease'!C13*'Feedstock Conversions'!B$3</f>
        <v>204</v>
      </c>
      <c r="H13" s="4">
        <f>'Fuel Values'!B13-'Yellow Grease'!I13-'Yellow Grease'!J13-'Yellow Grease'!K13</f>
        <v>-9.5252094944999897</v>
      </c>
      <c r="I13" s="18">
        <f>('LCFS Values'!$E$2-$AA$4)/1000000*'LCFS Values'!B13*'LCFS Values'!$G$2*100</f>
        <v>180.97520949449998</v>
      </c>
      <c r="J13" s="4">
        <f>'RIN Values'!C13</f>
        <v>56.550000000000004</v>
      </c>
      <c r="K13" s="4">
        <f>'Fixed Credits Value'!B13</f>
        <v>100</v>
      </c>
      <c r="L13" s="4">
        <f t="shared" si="2"/>
        <v>328</v>
      </c>
      <c r="M13" s="4">
        <f>L13/'Feedstock Conversions'!B$23</f>
        <v>39.85419198055893</v>
      </c>
      <c r="W13" s="4">
        <f t="shared" si="3"/>
        <v>130.47999999999999</v>
      </c>
      <c r="AA13">
        <v>26</v>
      </c>
      <c r="AB13">
        <v>22.88</v>
      </c>
      <c r="AE13" s="4">
        <v>26</v>
      </c>
      <c r="AF13" s="4">
        <v>24.5</v>
      </c>
      <c r="AG13" s="4">
        <f>AH13+'Rail Costs'!M13</f>
        <v>23.585000000000001</v>
      </c>
      <c r="AH13" s="4">
        <v>20.3</v>
      </c>
      <c r="AI13" s="4">
        <v>19.100000000000001</v>
      </c>
      <c r="AJ13" s="4">
        <v>25.5</v>
      </c>
      <c r="AM13" s="4">
        <f>$L13-(AE13*'Feedstock Conversions'!$B$23)-'Rail Costs'!Q13</f>
        <v>110.31102459165152</v>
      </c>
      <c r="AN13" s="4">
        <f>$L13-(AF13*'Feedstock Conversions'!$B$23)-'Rail Costs'!R13</f>
        <v>123.06431340326199</v>
      </c>
      <c r="AO13" s="4">
        <f>$L13-(AG13*'Feedstock Conversions'!$B$23)-'Rail Costs'!S13</f>
        <v>130.7640293825819</v>
      </c>
      <c r="AP13" s="4">
        <f>$L13-(AH13*'Feedstock Conversions'!$B$23)-'Rail Costs'!T13</f>
        <v>157.39864246823956</v>
      </c>
      <c r="AQ13" s="4">
        <f>$L13-(AI13*'Feedstock Conversions'!$B$23)-'Rail Costs'!U13</f>
        <v>167.42168041360205</v>
      </c>
      <c r="AR13" s="4">
        <f>$L13-(AJ13*'Feedstock Conversions'!$B$23)-'Rail Costs'!V13</f>
        <v>113.89617096188746</v>
      </c>
      <c r="BH13">
        <f t="shared" si="0"/>
        <v>12</v>
      </c>
      <c r="BI13">
        <f t="shared" si="1"/>
        <v>2019</v>
      </c>
      <c r="BJ13">
        <f t="shared" si="4"/>
        <v>3</v>
      </c>
    </row>
    <row r="14" spans="1:62" x14ac:dyDescent="0.2">
      <c r="A14" s="11">
        <v>43553</v>
      </c>
      <c r="B14" s="4">
        <v>24</v>
      </c>
      <c r="C14" s="18">
        <f>'Yellow Grease'!B14</f>
        <v>24</v>
      </c>
      <c r="E14" s="4">
        <f>'Yellow Grease'!C14*'Feedstock Conversions'!B$23</f>
        <v>197.52</v>
      </c>
      <c r="F14" s="4">
        <f>'Yellow Grease'!C14*'Feedstock Conversions'!B$3</f>
        <v>204</v>
      </c>
      <c r="H14" s="4">
        <f>'Fuel Values'!B14-'Yellow Grease'!I14-'Yellow Grease'!J14-'Yellow Grease'!K14</f>
        <v>-7.2057329535000463</v>
      </c>
      <c r="I14" s="18">
        <f>('LCFS Values'!$E$2-$AA$4)/1000000*'LCFS Values'!B14*'LCFS Values'!$G$2*100</f>
        <v>179.03073295350003</v>
      </c>
      <c r="J14" s="4">
        <f>'RIN Values'!C14</f>
        <v>56.175000000000004</v>
      </c>
      <c r="K14" s="4">
        <f>'Fixed Credits Value'!B14</f>
        <v>100</v>
      </c>
      <c r="L14" s="4">
        <f t="shared" si="2"/>
        <v>328</v>
      </c>
      <c r="M14" s="4">
        <f>L14/'Feedstock Conversions'!B$23</f>
        <v>39.85419198055893</v>
      </c>
      <c r="W14" s="4">
        <f t="shared" si="3"/>
        <v>130.47999999999999</v>
      </c>
      <c r="AA14">
        <v>32.83</v>
      </c>
      <c r="AB14">
        <v>22.81</v>
      </c>
      <c r="AE14" s="4">
        <v>26</v>
      </c>
      <c r="AF14" s="4">
        <v>24.5</v>
      </c>
      <c r="AG14" s="4">
        <f>AH14+'Rail Costs'!M14</f>
        <v>23.684999999999999</v>
      </c>
      <c r="AH14" s="4">
        <v>20.399999999999999</v>
      </c>
      <c r="AI14" s="4">
        <v>18.850000000000001</v>
      </c>
      <c r="AJ14" s="4">
        <v>25.5</v>
      </c>
      <c r="AM14" s="4">
        <f>$L14-(AE14*'Feedstock Conversions'!$B$23)-'Rail Costs'!Q14</f>
        <v>110.31102459165152</v>
      </c>
      <c r="AN14" s="4">
        <f>$L14-(AF14*'Feedstock Conversions'!$B$23)-'Rail Costs'!R14</f>
        <v>123.06431340326199</v>
      </c>
      <c r="AO14" s="4">
        <f>$L14-(AG14*'Feedstock Conversions'!$B$23)-'Rail Costs'!S14</f>
        <v>129.94102938258192</v>
      </c>
      <c r="AP14" s="4">
        <f>$L14-(AH14*'Feedstock Conversions'!$B$23)-'Rail Costs'!T14</f>
        <v>156.57564246823958</v>
      </c>
      <c r="AQ14" s="4">
        <f>$L14-(AI14*'Feedstock Conversions'!$B$23)-'Rail Costs'!U14</f>
        <v>169.47918041360205</v>
      </c>
      <c r="AR14" s="4">
        <f>$L14-(AJ14*'Feedstock Conversions'!$B$23)-'Rail Costs'!V14</f>
        <v>113.89617096188746</v>
      </c>
      <c r="BH14">
        <f t="shared" si="0"/>
        <v>13</v>
      </c>
      <c r="BI14">
        <f t="shared" si="1"/>
        <v>2019</v>
      </c>
      <c r="BJ14">
        <f t="shared" si="4"/>
        <v>3</v>
      </c>
    </row>
    <row r="15" spans="1:62" x14ac:dyDescent="0.2">
      <c r="A15" s="11">
        <v>43560</v>
      </c>
      <c r="B15" s="4">
        <v>24</v>
      </c>
      <c r="C15" s="18">
        <f>'Yellow Grease'!B15</f>
        <v>24</v>
      </c>
      <c r="E15" s="4">
        <f>'Yellow Grease'!C15*'Feedstock Conversions'!B$23</f>
        <v>197.52</v>
      </c>
      <c r="F15" s="4">
        <f>'Yellow Grease'!C15*'Feedstock Conversions'!B$3</f>
        <v>204</v>
      </c>
      <c r="H15" s="4">
        <f>'Fuel Values'!B15-'Yellow Grease'!I15-'Yellow Grease'!J15-'Yellow Grease'!K15</f>
        <v>-8.4121563555000307</v>
      </c>
      <c r="I15" s="18">
        <f>('LCFS Values'!$E$2-$AA$4)/1000000*'LCFS Values'!B15*'LCFS Values'!$G$2*100</f>
        <v>175.51215635550003</v>
      </c>
      <c r="J15" s="4">
        <f>'RIN Values'!C15</f>
        <v>57.900000000000006</v>
      </c>
      <c r="K15" s="4">
        <f>'Fixed Credits Value'!B15</f>
        <v>100</v>
      </c>
      <c r="L15" s="4">
        <f t="shared" si="2"/>
        <v>325</v>
      </c>
      <c r="M15" s="4">
        <f>L15/'Feedstock Conversions'!B$23</f>
        <v>39.489671931956252</v>
      </c>
      <c r="W15" s="4">
        <f t="shared" si="3"/>
        <v>127.47999999999999</v>
      </c>
      <c r="AA15">
        <v>28.64</v>
      </c>
      <c r="AB15">
        <v>15.8</v>
      </c>
      <c r="AE15" s="4">
        <v>26</v>
      </c>
      <c r="AF15" s="4">
        <v>24.5</v>
      </c>
      <c r="AG15" s="4">
        <f>AH15+'Rail Costs'!M15</f>
        <v>24.192357222844343</v>
      </c>
      <c r="AH15" s="4">
        <v>20.9</v>
      </c>
      <c r="AI15" s="4">
        <v>18.899999999999999</v>
      </c>
      <c r="AJ15" s="4">
        <v>25.2</v>
      </c>
      <c r="AM15" s="4">
        <f>$L15-(AE15*'Feedstock Conversions'!$B$23)-'Rail Costs'!Q15</f>
        <v>107.30271781582096</v>
      </c>
      <c r="AN15" s="4">
        <f>$L15-(AF15*'Feedstock Conversions'!$B$23)-'Rail Costs'!R15</f>
        <v>120.05692104806214</v>
      </c>
      <c r="AO15" s="4">
        <f>$L15-(AG15*'Feedstock Conversions'!$B$23)-'Rail Costs'!S15</f>
        <v>122.75846617851154</v>
      </c>
      <c r="AP15" s="4">
        <f>$L15-(AH15*'Feedstock Conversions'!$B$23)-'Rail Costs'!T15</f>
        <v>149.45273125316282</v>
      </c>
      <c r="AQ15" s="4">
        <f>$L15-(AI15*'Feedstock Conversions'!$B$23)-'Rail Costs'!U15</f>
        <v>166.06009851083297</v>
      </c>
      <c r="AR15" s="4">
        <f>$L15-(AJ15*'Feedstock Conversions'!$B$23)-'Rail Costs'!V15</f>
        <v>113.35567750379539</v>
      </c>
      <c r="BH15">
        <f t="shared" si="0"/>
        <v>14</v>
      </c>
      <c r="BI15">
        <f t="shared" si="1"/>
        <v>2019</v>
      </c>
      <c r="BJ15">
        <f t="shared" si="4"/>
        <v>4</v>
      </c>
    </row>
    <row r="16" spans="1:62" x14ac:dyDescent="0.2">
      <c r="A16" s="11">
        <v>43567</v>
      </c>
      <c r="B16" s="4">
        <v>24</v>
      </c>
      <c r="C16" s="18">
        <f>'Yellow Grease'!B16</f>
        <v>24</v>
      </c>
      <c r="E16" s="4">
        <f>'Yellow Grease'!C16*'Feedstock Conversions'!B$23</f>
        <v>197.52</v>
      </c>
      <c r="F16" s="4">
        <f>'Yellow Grease'!C16*'Feedstock Conversions'!B$3</f>
        <v>204</v>
      </c>
      <c r="H16" s="4">
        <f>'Fuel Values'!B16-'Yellow Grease'!I16-'Yellow Grease'!J16-'Yellow Grease'!K16</f>
        <v>-2.9611532450000198</v>
      </c>
      <c r="I16" s="18">
        <f>('LCFS Values'!$E$2-$AA$4)/1000000*'LCFS Values'!B16*'LCFS Values'!$G$2*100</f>
        <v>170.83615324500002</v>
      </c>
      <c r="J16" s="4">
        <f>'RIN Values'!C16</f>
        <v>55.125</v>
      </c>
      <c r="K16" s="4">
        <f>'Fixed Credits Value'!B16</f>
        <v>100</v>
      </c>
      <c r="L16" s="4">
        <f t="shared" si="2"/>
        <v>323</v>
      </c>
      <c r="M16" s="4">
        <f>L16/'Feedstock Conversions'!B$23</f>
        <v>39.246658566221143</v>
      </c>
      <c r="W16" s="4">
        <f t="shared" si="3"/>
        <v>125.47999999999999</v>
      </c>
      <c r="AA16">
        <v>24.29</v>
      </c>
      <c r="AB16">
        <v>31.6</v>
      </c>
      <c r="AE16" s="4">
        <v>26.3</v>
      </c>
      <c r="AF16" s="4">
        <v>24.5</v>
      </c>
      <c r="AG16" s="4">
        <f>AH16+'Rail Costs'!M16</f>
        <v>24.292357222844345</v>
      </c>
      <c r="AH16" s="4">
        <v>21</v>
      </c>
      <c r="AI16" s="4">
        <v>19.149999999999999</v>
      </c>
      <c r="AJ16" s="4">
        <v>25.6</v>
      </c>
      <c r="AM16" s="4">
        <f>$L16-(AE16*'Feedstock Conversions'!$B$23)-'Rail Costs'!Q16</f>
        <v>102.83371781582096</v>
      </c>
      <c r="AN16" s="4">
        <f>$L16-(AF16*'Feedstock Conversions'!$B$23)-'Rail Costs'!R16</f>
        <v>118.05692104806214</v>
      </c>
      <c r="AO16" s="4">
        <f>$L16-(AG16*'Feedstock Conversions'!$B$23)-'Rail Costs'!S16</f>
        <v>119.93546617851153</v>
      </c>
      <c r="AP16" s="4">
        <f>$L16-(AH16*'Feedstock Conversions'!$B$23)-'Rail Costs'!T16</f>
        <v>146.62973125316282</v>
      </c>
      <c r="AQ16" s="4">
        <f>$L16-(AI16*'Feedstock Conversions'!$B$23)-'Rail Costs'!U16</f>
        <v>162.00259851083297</v>
      </c>
      <c r="AR16" s="4">
        <f>$L16-(AJ16*'Feedstock Conversions'!$B$23)-'Rail Costs'!V16</f>
        <v>108.06367750379539</v>
      </c>
      <c r="BH16">
        <f t="shared" si="0"/>
        <v>15</v>
      </c>
      <c r="BI16">
        <f t="shared" si="1"/>
        <v>2019</v>
      </c>
      <c r="BJ16">
        <f t="shared" si="4"/>
        <v>4</v>
      </c>
    </row>
    <row r="17" spans="1:62" x14ac:dyDescent="0.2">
      <c r="A17" s="11">
        <v>43574</v>
      </c>
      <c r="B17" s="4">
        <v>24</v>
      </c>
      <c r="C17" s="18">
        <f>'Yellow Grease'!B17</f>
        <v>24</v>
      </c>
      <c r="E17" s="4">
        <f>'Yellow Grease'!C17*'Feedstock Conversions'!B$23</f>
        <v>197.52</v>
      </c>
      <c r="F17" s="4">
        <f>'Yellow Grease'!C17*'Feedstock Conversions'!B$3</f>
        <v>204</v>
      </c>
      <c r="H17" s="4">
        <f>'Fuel Values'!B17-'Yellow Grease'!I17-'Yellow Grease'!J17-'Yellow Grease'!K17</f>
        <v>0.82710424624997358</v>
      </c>
      <c r="I17" s="18">
        <f>('LCFS Values'!$E$2-$AA$4)/1000000*'LCFS Values'!B17*'LCFS Values'!$G$2*100</f>
        <v>167.01664575375003</v>
      </c>
      <c r="J17" s="4">
        <f>'RIN Values'!C17</f>
        <v>54.65625</v>
      </c>
      <c r="K17" s="4">
        <f>'Fixed Credits Value'!B17</f>
        <v>100</v>
      </c>
      <c r="L17" s="4">
        <f t="shared" si="2"/>
        <v>322.5</v>
      </c>
      <c r="M17" s="4">
        <f>L17/'Feedstock Conversions'!B$23</f>
        <v>39.185905224787362</v>
      </c>
      <c r="W17" s="4">
        <f t="shared" si="3"/>
        <v>124.97999999999999</v>
      </c>
      <c r="AB17">
        <v>22.4</v>
      </c>
      <c r="AE17" s="4">
        <v>26.5</v>
      </c>
      <c r="AF17" s="4">
        <v>24.5</v>
      </c>
      <c r="AG17" s="4">
        <f>AH17+'Rail Costs'!M17</f>
        <v>24.667357222844345</v>
      </c>
      <c r="AH17" s="4">
        <v>21.375</v>
      </c>
      <c r="AI17" s="4">
        <v>19.375</v>
      </c>
      <c r="AJ17" s="4">
        <v>26.3125</v>
      </c>
      <c r="AM17" s="4">
        <f>$L17-(AE17*'Feedstock Conversions'!$B$23)-'Rail Costs'!Q17</f>
        <v>100.68771781582097</v>
      </c>
      <c r="AN17" s="4">
        <f>$L17-(AF17*'Feedstock Conversions'!$B$23)-'Rail Costs'!R17</f>
        <v>117.55692104806214</v>
      </c>
      <c r="AO17" s="4">
        <f>$L17-(AG17*'Feedstock Conversions'!$B$23)-'Rail Costs'!S17</f>
        <v>116.34921617851153</v>
      </c>
      <c r="AP17" s="4">
        <f>$L17-(AH17*'Feedstock Conversions'!$B$23)-'Rail Costs'!T17</f>
        <v>143.04348125316281</v>
      </c>
      <c r="AQ17" s="4">
        <f>$L17-(AI17*'Feedstock Conversions'!$B$23)-'Rail Costs'!U17</f>
        <v>159.65084851083296</v>
      </c>
      <c r="AR17" s="4">
        <f>$L17-(AJ17*'Feedstock Conversions'!$B$23)-'Rail Costs'!V17</f>
        <v>101.69980250379538</v>
      </c>
      <c r="BH17">
        <f t="shared" si="0"/>
        <v>16</v>
      </c>
      <c r="BI17">
        <f t="shared" si="1"/>
        <v>2019</v>
      </c>
      <c r="BJ17">
        <f t="shared" si="4"/>
        <v>4</v>
      </c>
    </row>
    <row r="18" spans="1:62" x14ac:dyDescent="0.2">
      <c r="A18" s="11">
        <v>43581</v>
      </c>
      <c r="B18" s="4">
        <v>24</v>
      </c>
      <c r="C18" s="18">
        <f>'Yellow Grease'!B18</f>
        <v>24</v>
      </c>
      <c r="E18" s="4">
        <f>'Yellow Grease'!C18*'Feedstock Conversions'!B$23</f>
        <v>197.52</v>
      </c>
      <c r="F18" s="4">
        <f>'Yellow Grease'!C18*'Feedstock Conversions'!B$3</f>
        <v>204</v>
      </c>
      <c r="H18" s="4">
        <f>'Fuel Values'!B18-'Yellow Grease'!I18-'Yellow Grease'!J18-'Yellow Grease'!K18</f>
        <v>1.1091819719999876</v>
      </c>
      <c r="I18" s="18">
        <f>('LCFS Values'!$E$2-$AA$4)/1000000*'LCFS Values'!B18*'LCFS Values'!$G$2*100</f>
        <v>172.96581802800003</v>
      </c>
      <c r="J18" s="4">
        <f>'RIN Values'!C18</f>
        <v>51.224999999999994</v>
      </c>
      <c r="K18" s="4">
        <f>'Fixed Credits Value'!B18</f>
        <v>100</v>
      </c>
      <c r="L18" s="4">
        <f t="shared" si="2"/>
        <v>325.3</v>
      </c>
      <c r="M18" s="4">
        <f>L18/'Feedstock Conversions'!B$23</f>
        <v>39.526123936816525</v>
      </c>
      <c r="W18" s="4">
        <f t="shared" si="3"/>
        <v>127.78</v>
      </c>
      <c r="AB18">
        <v>27.05</v>
      </c>
      <c r="AE18" s="4">
        <v>27.3</v>
      </c>
      <c r="AF18" s="4">
        <v>24.8</v>
      </c>
      <c r="AG18" s="4">
        <f>AH18+'Rail Costs'!M18</f>
        <v>24.792357222844345</v>
      </c>
      <c r="AH18" s="4">
        <v>21.5</v>
      </c>
      <c r="AI18" s="4">
        <v>19.850000000000001</v>
      </c>
      <c r="AJ18" s="4">
        <v>26.5</v>
      </c>
      <c r="AM18" s="4">
        <f>$L18-(AE18*'Feedstock Conversions'!$B$23)-'Rail Costs'!Q18</f>
        <v>96.903717815820954</v>
      </c>
      <c r="AN18" s="4">
        <f>$L18-(AF18*'Feedstock Conversions'!$B$23)-'Rail Costs'!R18</f>
        <v>117.88792104806215</v>
      </c>
      <c r="AO18" s="4">
        <f>$L18-(AG18*'Feedstock Conversions'!$B$23)-'Rail Costs'!S18</f>
        <v>118.12046617851153</v>
      </c>
      <c r="AP18" s="4">
        <f>$L18-(AH18*'Feedstock Conversions'!$B$23)-'Rail Costs'!T18</f>
        <v>144.81473125316282</v>
      </c>
      <c r="AQ18" s="4">
        <f>$L18-(AI18*'Feedstock Conversions'!$B$23)-'Rail Costs'!U18</f>
        <v>158.54159851083296</v>
      </c>
      <c r="AR18" s="4">
        <f>$L18-(AJ18*'Feedstock Conversions'!$B$23)-'Rail Costs'!V18</f>
        <v>102.95667750379542</v>
      </c>
      <c r="BH18">
        <f t="shared" si="0"/>
        <v>17</v>
      </c>
      <c r="BI18">
        <f t="shared" si="1"/>
        <v>2019</v>
      </c>
      <c r="BJ18">
        <f t="shared" si="4"/>
        <v>4</v>
      </c>
    </row>
    <row r="19" spans="1:62" x14ac:dyDescent="0.2">
      <c r="A19" s="11">
        <v>43588</v>
      </c>
      <c r="B19" s="4">
        <v>24</v>
      </c>
      <c r="C19" s="18">
        <f>'Yellow Grease'!B19</f>
        <v>24</v>
      </c>
      <c r="E19" s="4">
        <f>'Yellow Grease'!C19*'Feedstock Conversions'!B$23</f>
        <v>197.52</v>
      </c>
      <c r="F19" s="4">
        <f>'Yellow Grease'!C19*'Feedstock Conversions'!B$3</f>
        <v>204</v>
      </c>
      <c r="H19" s="4">
        <f>'Fuel Values'!B19-'Yellow Grease'!I19-'Yellow Grease'!J19-'Yellow Grease'!K19</f>
        <v>2.4948408189999896</v>
      </c>
      <c r="I19" s="18">
        <f>('LCFS Values'!$E$2-$AA$4)/1000000*'LCFS Values'!B19*'LCFS Values'!$G$2*100</f>
        <v>172.31765918100001</v>
      </c>
      <c r="J19" s="4">
        <f>'RIN Values'!C19</f>
        <v>52.6875</v>
      </c>
      <c r="K19" s="4">
        <f>'Fixed Credits Value'!B19</f>
        <v>100</v>
      </c>
      <c r="L19" s="4">
        <f t="shared" si="2"/>
        <v>327.5</v>
      </c>
      <c r="M19" s="4">
        <f>L19/'Feedstock Conversions'!B$23</f>
        <v>39.793438639125149</v>
      </c>
      <c r="W19" s="4">
        <f t="shared" si="3"/>
        <v>129.97999999999999</v>
      </c>
      <c r="AB19">
        <v>21.27</v>
      </c>
      <c r="AE19" s="4">
        <v>27.7</v>
      </c>
      <c r="AF19" s="4">
        <v>25</v>
      </c>
      <c r="AG19" s="4">
        <f>AH19+'Rail Costs'!M19</f>
        <v>24.992357222844344</v>
      </c>
      <c r="AH19" s="4">
        <v>21.7</v>
      </c>
      <c r="AI19" s="4">
        <v>20.2</v>
      </c>
      <c r="AJ19" s="4">
        <v>26.5</v>
      </c>
      <c r="AM19" s="4">
        <f>$L19-(AE19*'Feedstock Conversions'!$B$23)-'Rail Costs'!Q19</f>
        <v>95.81171781582097</v>
      </c>
      <c r="AN19" s="4">
        <f>$L19-(AF19*'Feedstock Conversions'!$B$23)-'Rail Costs'!R19</f>
        <v>118.44192104806216</v>
      </c>
      <c r="AO19" s="4">
        <f>$L19-(AG19*'Feedstock Conversions'!$B$23)-'Rail Costs'!S19</f>
        <v>118.67446617851154</v>
      </c>
      <c r="AP19" s="4">
        <f>$L19-(AH19*'Feedstock Conversions'!$B$23)-'Rail Costs'!T19</f>
        <v>145.36873125316282</v>
      </c>
      <c r="AQ19" s="4">
        <f>$L19-(AI19*'Feedstock Conversions'!$B$23)-'Rail Costs'!U19</f>
        <v>157.86109851083296</v>
      </c>
      <c r="AR19" s="4">
        <f>$L19-(AJ19*'Feedstock Conversions'!$B$23)-'Rail Costs'!V19</f>
        <v>105.15667750379541</v>
      </c>
      <c r="BH19">
        <f t="shared" si="0"/>
        <v>18</v>
      </c>
      <c r="BI19">
        <f t="shared" si="1"/>
        <v>2019</v>
      </c>
      <c r="BJ19">
        <f t="shared" si="4"/>
        <v>5</v>
      </c>
    </row>
    <row r="20" spans="1:62" x14ac:dyDescent="0.2">
      <c r="A20" s="11">
        <v>43595</v>
      </c>
      <c r="B20" s="4">
        <v>24</v>
      </c>
      <c r="C20" s="18">
        <f>'Yellow Grease'!B20</f>
        <v>24</v>
      </c>
      <c r="E20" s="4">
        <f>'Yellow Grease'!C20*'Feedstock Conversions'!B$23</f>
        <v>197.52</v>
      </c>
      <c r="F20" s="4">
        <f>'Yellow Grease'!C20*'Feedstock Conversions'!B$3</f>
        <v>204</v>
      </c>
      <c r="H20" s="4">
        <f>'Fuel Values'!B20-'Yellow Grease'!I20-'Yellow Grease'!J20-'Yellow Grease'!K20</f>
        <v>5.5369643349999649</v>
      </c>
      <c r="I20" s="18">
        <f>('LCFS Values'!$E$2-$AA$4)/1000000*'LCFS Values'!B20*'LCFS Values'!$G$2*100</f>
        <v>172.68803566500003</v>
      </c>
      <c r="J20" s="4">
        <f>'RIN Values'!C20</f>
        <v>49.275000000000006</v>
      </c>
      <c r="K20" s="4">
        <f>'Fixed Credits Value'!B20</f>
        <v>100</v>
      </c>
      <c r="L20" s="4">
        <f t="shared" si="2"/>
        <v>327.5</v>
      </c>
      <c r="M20" s="4">
        <f>L20/'Feedstock Conversions'!B$23</f>
        <v>39.793438639125149</v>
      </c>
      <c r="W20" s="4">
        <f t="shared" si="3"/>
        <v>129.97999999999999</v>
      </c>
      <c r="AB20">
        <v>25.5</v>
      </c>
      <c r="AE20" s="4">
        <v>28.1</v>
      </c>
      <c r="AF20" s="4">
        <v>25.05</v>
      </c>
      <c r="AG20" s="4">
        <f>AH20+'Rail Costs'!M20</f>
        <v>25.192357222844343</v>
      </c>
      <c r="AH20" s="4">
        <v>21.9</v>
      </c>
      <c r="AI20" s="4">
        <v>20.975000000000001</v>
      </c>
      <c r="AJ20" s="4">
        <v>26.5</v>
      </c>
      <c r="AM20" s="4">
        <f>$L20-(AE20*'Feedstock Conversions'!$B$23)-'Rail Costs'!Q20</f>
        <v>92.51971781582094</v>
      </c>
      <c r="AN20" s="4">
        <f>$L20-(AF20*'Feedstock Conversions'!$B$23)-'Rail Costs'!R20</f>
        <v>118.03042104806214</v>
      </c>
      <c r="AO20" s="4">
        <f>$L20-(AG20*'Feedstock Conversions'!$B$23)-'Rail Costs'!S20</f>
        <v>117.02846617851155</v>
      </c>
      <c r="AP20" s="4">
        <f>$L20-(AH20*'Feedstock Conversions'!$B$23)-'Rail Costs'!T20</f>
        <v>143.72273125316283</v>
      </c>
      <c r="AQ20" s="4">
        <f>$L20-(AI20*'Feedstock Conversions'!$B$23)-'Rail Costs'!U20</f>
        <v>151.48284851083295</v>
      </c>
      <c r="AR20" s="4">
        <f>$L20-(AJ20*'Feedstock Conversions'!$B$23)-'Rail Costs'!V20</f>
        <v>105.15667750379541</v>
      </c>
      <c r="BH20">
        <f t="shared" si="0"/>
        <v>19</v>
      </c>
      <c r="BI20">
        <f t="shared" si="1"/>
        <v>2019</v>
      </c>
      <c r="BJ20">
        <f t="shared" si="4"/>
        <v>5</v>
      </c>
    </row>
    <row r="21" spans="1:62" x14ac:dyDescent="0.2">
      <c r="A21" s="11">
        <v>43602</v>
      </c>
      <c r="B21" s="4">
        <v>24</v>
      </c>
      <c r="C21" s="18">
        <f>'Yellow Grease'!B21</f>
        <v>24</v>
      </c>
      <c r="E21" s="4">
        <f>'Yellow Grease'!C21*'Feedstock Conversions'!B$23</f>
        <v>197.52</v>
      </c>
      <c r="F21" s="4">
        <f>'Yellow Grease'!C21*'Feedstock Conversions'!B$3</f>
        <v>204</v>
      </c>
      <c r="H21" s="4">
        <f>'Fuel Values'!B21-'Yellow Grease'!I21-'Yellow Grease'!J21-'Yellow Grease'!K21</f>
        <v>5.1138054879999686</v>
      </c>
      <c r="I21" s="18">
        <f>('LCFS Values'!$E$2-$AA$4)/1000000*'LCFS Values'!B21*'LCFS Values'!$G$2*100</f>
        <v>173.33619451200002</v>
      </c>
      <c r="J21" s="4">
        <f>'RIN Values'!C21</f>
        <v>49.050000000000004</v>
      </c>
      <c r="K21" s="4">
        <f>'Fixed Credits Value'!B21</f>
        <v>100</v>
      </c>
      <c r="L21" s="4">
        <f t="shared" si="2"/>
        <v>327.5</v>
      </c>
      <c r="M21" s="4">
        <f>L21/'Feedstock Conversions'!B$23</f>
        <v>39.793438639125149</v>
      </c>
      <c r="W21" s="4">
        <f t="shared" si="3"/>
        <v>129.97999999999999</v>
      </c>
      <c r="AB21">
        <v>20</v>
      </c>
      <c r="AE21" s="4">
        <v>28.25</v>
      </c>
      <c r="AF21" s="4">
        <v>25</v>
      </c>
      <c r="AG21" s="4">
        <f>AH21+'Rail Costs'!M21</f>
        <v>25.692357222844343</v>
      </c>
      <c r="AH21" s="4">
        <v>22.4</v>
      </c>
      <c r="AI21" s="4">
        <v>21.475000000000001</v>
      </c>
      <c r="AJ21" s="4">
        <v>26.5</v>
      </c>
      <c r="AM21" s="4">
        <f>$L21-(AE21*'Feedstock Conversions'!$B$23)-'Rail Costs'!Q21</f>
        <v>91.285217815820971</v>
      </c>
      <c r="AN21" s="4">
        <f>$L21-(AF21*'Feedstock Conversions'!$B$23)-'Rail Costs'!R21</f>
        <v>118.44192104806216</v>
      </c>
      <c r="AO21" s="4">
        <f>$L21-(AG21*'Feedstock Conversions'!$B$23)-'Rail Costs'!S21</f>
        <v>112.91346617851154</v>
      </c>
      <c r="AP21" s="4">
        <f>$L21-(AH21*'Feedstock Conversions'!$B$23)-'Rail Costs'!T21</f>
        <v>139.60773125316283</v>
      </c>
      <c r="AQ21" s="4">
        <f>$L21-(AI21*'Feedstock Conversions'!$B$23)-'Rail Costs'!U21</f>
        <v>147.36784851083294</v>
      </c>
      <c r="AR21" s="4">
        <f>$L21-(AJ21*'Feedstock Conversions'!$B$23)-'Rail Costs'!V21</f>
        <v>105.15667750379541</v>
      </c>
      <c r="BH21">
        <f t="shared" si="0"/>
        <v>20</v>
      </c>
      <c r="BI21">
        <f t="shared" si="1"/>
        <v>2019</v>
      </c>
      <c r="BJ21">
        <f t="shared" si="4"/>
        <v>5</v>
      </c>
    </row>
    <row r="22" spans="1:62" x14ac:dyDescent="0.2">
      <c r="A22" s="11">
        <v>43609</v>
      </c>
      <c r="B22" s="4">
        <v>24</v>
      </c>
      <c r="C22" s="18">
        <f>'Yellow Grease'!B22</f>
        <v>24</v>
      </c>
      <c r="E22" s="4">
        <f>'Yellow Grease'!C22*'Feedstock Conversions'!B$23</f>
        <v>197.52</v>
      </c>
      <c r="F22" s="4">
        <f>'Yellow Grease'!C22*'Feedstock Conversions'!B$3</f>
        <v>204</v>
      </c>
      <c r="H22" s="4">
        <f>'Fuel Values'!B22-'Yellow Grease'!I22-'Yellow Grease'!J22-'Yellow Grease'!K22</f>
        <v>3.9100819149999779</v>
      </c>
      <c r="I22" s="18">
        <f>('LCFS Values'!$E$2-$AA$4)/1000000*'LCFS Values'!B22*'LCFS Values'!$G$2*100</f>
        <v>174.53991808500001</v>
      </c>
      <c r="J22" s="4">
        <f>'RIN Values'!C22</f>
        <v>49.050000000000004</v>
      </c>
      <c r="K22" s="4">
        <f>'Fixed Credits Value'!B22</f>
        <v>100</v>
      </c>
      <c r="L22" s="4">
        <f t="shared" si="2"/>
        <v>327.5</v>
      </c>
      <c r="M22" s="4">
        <f>L22/'Feedstock Conversions'!B$23</f>
        <v>39.793438639125149</v>
      </c>
      <c r="W22" s="4">
        <f t="shared" si="3"/>
        <v>129.97999999999999</v>
      </c>
      <c r="AB22">
        <v>26</v>
      </c>
      <c r="AE22" s="4">
        <v>28.25</v>
      </c>
      <c r="AF22" s="4">
        <v>25</v>
      </c>
      <c r="AG22" s="4">
        <f>AH22+'Rail Costs'!M22</f>
        <v>26.192357222844343</v>
      </c>
      <c r="AH22" s="4">
        <v>22.9</v>
      </c>
      <c r="AI22" s="4">
        <v>21.7</v>
      </c>
      <c r="AJ22" s="4">
        <v>26.5</v>
      </c>
      <c r="AM22" s="4">
        <f>$L22-(AE22*'Feedstock Conversions'!$B$23)-'Rail Costs'!Q22</f>
        <v>91.285217815820971</v>
      </c>
      <c r="AN22" s="4">
        <f>$L22-(AF22*'Feedstock Conversions'!$B$23)-'Rail Costs'!R22</f>
        <v>118.44192104806216</v>
      </c>
      <c r="AO22" s="4">
        <f>$L22-(AG22*'Feedstock Conversions'!$B$23)-'Rail Costs'!S22</f>
        <v>108.79846617851153</v>
      </c>
      <c r="AP22" s="4">
        <f>$L22-(AH22*'Feedstock Conversions'!$B$23)-'Rail Costs'!T22</f>
        <v>135.49273125316284</v>
      </c>
      <c r="AQ22" s="4">
        <f>$L22-(AI22*'Feedstock Conversions'!$B$23)-'Rail Costs'!U22</f>
        <v>145.51609851083296</v>
      </c>
      <c r="AR22" s="4">
        <f>$L22-(AJ22*'Feedstock Conversions'!$B$23)-'Rail Costs'!V22</f>
        <v>105.15667750379541</v>
      </c>
      <c r="BH22">
        <f t="shared" si="0"/>
        <v>21</v>
      </c>
      <c r="BI22">
        <f t="shared" si="1"/>
        <v>2019</v>
      </c>
      <c r="BJ22">
        <f t="shared" si="4"/>
        <v>5</v>
      </c>
    </row>
    <row r="23" spans="1:62" x14ac:dyDescent="0.2">
      <c r="A23" s="11">
        <v>43616</v>
      </c>
      <c r="B23" s="4">
        <v>24</v>
      </c>
      <c r="C23" s="18">
        <f>'Yellow Grease'!B23</f>
        <v>24</v>
      </c>
      <c r="E23" s="4">
        <f>'Yellow Grease'!C23*'Feedstock Conversions'!B$23</f>
        <v>197.52</v>
      </c>
      <c r="F23" s="4">
        <f>'Yellow Grease'!C23*'Feedstock Conversions'!B$3</f>
        <v>204</v>
      </c>
      <c r="H23" s="4">
        <f>'Fuel Values'!B23-'Yellow Grease'!I23-'Yellow Grease'!J23-'Yellow Grease'!K23</f>
        <v>-0.93460929500002976</v>
      </c>
      <c r="I23" s="18">
        <f>('LCFS Values'!$E$2-$AA$4)/1000000*'LCFS Values'!B23*'LCFS Values'!$G$2*100</f>
        <v>175.46585929500003</v>
      </c>
      <c r="J23" s="4">
        <f>'RIN Values'!C23</f>
        <v>52.96875</v>
      </c>
      <c r="K23" s="4">
        <f>'Fixed Credits Value'!B23</f>
        <v>100</v>
      </c>
      <c r="L23" s="4">
        <f t="shared" si="2"/>
        <v>327.5</v>
      </c>
      <c r="M23" s="4">
        <f>L23/'Feedstock Conversions'!B$23</f>
        <v>39.793438639125149</v>
      </c>
      <c r="W23" s="4">
        <f t="shared" si="3"/>
        <v>129.97999999999999</v>
      </c>
      <c r="AB23">
        <v>21.93</v>
      </c>
      <c r="AE23" s="4">
        <v>28.25</v>
      </c>
      <c r="AF23" s="4">
        <v>24.625</v>
      </c>
      <c r="AG23" s="4">
        <f>AH23+'Rail Costs'!M23</f>
        <v>26.292357222844345</v>
      </c>
      <c r="AH23" s="4">
        <v>23</v>
      </c>
      <c r="AI23" s="4">
        <v>22.3125</v>
      </c>
      <c r="AJ23" s="4">
        <v>26.5</v>
      </c>
      <c r="AM23" s="4">
        <f>$L23-(AE23*'Feedstock Conversions'!$B$23)-'Rail Costs'!Q23</f>
        <v>91.285217815820971</v>
      </c>
      <c r="AN23" s="4">
        <f>$L23-(AF23*'Feedstock Conversions'!$B$23)-'Rail Costs'!R23</f>
        <v>121.52817104806213</v>
      </c>
      <c r="AO23" s="4">
        <f>$L23-(AG23*'Feedstock Conversions'!$B$23)-'Rail Costs'!S23</f>
        <v>107.97546617851152</v>
      </c>
      <c r="AP23" s="4">
        <f>$L23-(AH23*'Feedstock Conversions'!$B$23)-'Rail Costs'!T23</f>
        <v>134.66973125316281</v>
      </c>
      <c r="AQ23" s="4">
        <f>$L23-(AI23*'Feedstock Conversions'!$B$23)-'Rail Costs'!U23</f>
        <v>140.47522351083296</v>
      </c>
      <c r="AR23" s="4">
        <f>$L23-(AJ23*'Feedstock Conversions'!$B$23)-'Rail Costs'!V23</f>
        <v>105.15667750379541</v>
      </c>
      <c r="BH23">
        <f t="shared" si="0"/>
        <v>22</v>
      </c>
      <c r="BI23">
        <f t="shared" si="1"/>
        <v>2019</v>
      </c>
      <c r="BJ23">
        <f t="shared" si="4"/>
        <v>5</v>
      </c>
    </row>
    <row r="24" spans="1:62" x14ac:dyDescent="0.2">
      <c r="A24" s="11">
        <v>43623</v>
      </c>
      <c r="B24" s="4">
        <v>24</v>
      </c>
      <c r="C24" s="18">
        <f>'Yellow Grease'!B24</f>
        <v>24</v>
      </c>
      <c r="E24" s="4">
        <f>'Yellow Grease'!C24*'Feedstock Conversions'!B$23</f>
        <v>197.52</v>
      </c>
      <c r="F24" s="4">
        <f>'Yellow Grease'!C24*'Feedstock Conversions'!B$3</f>
        <v>204</v>
      </c>
      <c r="H24" s="4">
        <f>'Fuel Values'!B24-'Yellow Grease'!I24-'Yellow Grease'!J24-'Yellow Grease'!K24</f>
        <v>-10.619112263000034</v>
      </c>
      <c r="I24" s="18">
        <f>('LCFS Values'!$E$2-$AA$4)/1000000*'LCFS Values'!B24*'LCFS Values'!$G$2*100</f>
        <v>176.20661226300004</v>
      </c>
      <c r="J24" s="4">
        <f>'RIN Values'!C24</f>
        <v>58.912499999999994</v>
      </c>
      <c r="K24" s="4">
        <f>'Fixed Credits Value'!B24</f>
        <v>100</v>
      </c>
      <c r="L24" s="4">
        <f t="shared" si="2"/>
        <v>324.5</v>
      </c>
      <c r="M24" s="4">
        <f>L24/'Feedstock Conversions'!B$23</f>
        <v>39.428918590522478</v>
      </c>
      <c r="W24" s="4">
        <f t="shared" si="3"/>
        <v>126.97999999999999</v>
      </c>
      <c r="AB24">
        <v>16.98</v>
      </c>
      <c r="AE24" s="4">
        <v>28.25</v>
      </c>
      <c r="AF24" s="4">
        <v>24.5</v>
      </c>
      <c r="AG24" s="4">
        <f>AH24+'Rail Costs'!M24</f>
        <v>26.692357222844343</v>
      </c>
      <c r="AH24" s="4">
        <v>23.4</v>
      </c>
      <c r="AI24" s="4">
        <v>22.9</v>
      </c>
      <c r="AJ24" s="4">
        <v>26.5</v>
      </c>
      <c r="AM24" s="4">
        <f>$L24-(AE24*'Feedstock Conversions'!$B$23)-'Rail Costs'!Q24</f>
        <v>88.285217815820971</v>
      </c>
      <c r="AN24" s="4">
        <f>$L24-(AF24*'Feedstock Conversions'!$B$23)-'Rail Costs'!R24</f>
        <v>119.55692104806214</v>
      </c>
      <c r="AO24" s="4">
        <f>$L24-(AG24*'Feedstock Conversions'!$B$23)-'Rail Costs'!S24</f>
        <v>101.68346617851155</v>
      </c>
      <c r="AP24" s="4">
        <f>$L24-(AH24*'Feedstock Conversions'!$B$23)-'Rail Costs'!T24</f>
        <v>128.37773125316284</v>
      </c>
      <c r="AQ24" s="4">
        <f>$L24-(AI24*'Feedstock Conversions'!$B$23)-'Rail Costs'!U24</f>
        <v>132.64009851083298</v>
      </c>
      <c r="AR24" s="4">
        <f>$L24-(AJ24*'Feedstock Conversions'!$B$23)-'Rail Costs'!V24</f>
        <v>102.15667750379541</v>
      </c>
      <c r="BH24">
        <f t="shared" si="0"/>
        <v>23</v>
      </c>
      <c r="BI24">
        <f t="shared" si="1"/>
        <v>2019</v>
      </c>
      <c r="BJ24">
        <f t="shared" si="4"/>
        <v>6</v>
      </c>
    </row>
    <row r="25" spans="1:62" x14ac:dyDescent="0.2">
      <c r="A25" s="11">
        <v>43630</v>
      </c>
      <c r="B25" s="4">
        <v>24</v>
      </c>
      <c r="C25" s="18">
        <f>'Yellow Grease'!B25</f>
        <v>24</v>
      </c>
      <c r="E25" s="4">
        <f>'Yellow Grease'!C25*'Feedstock Conversions'!B$23</f>
        <v>197.52</v>
      </c>
      <c r="F25" s="4">
        <f>'Yellow Grease'!C25*'Feedstock Conversions'!B$3</f>
        <v>204</v>
      </c>
      <c r="H25" s="4">
        <f>'Fuel Values'!B25-'Yellow Grease'!I25-'Yellow Grease'!J25-'Yellow Grease'!K25</f>
        <v>-16.964959352000022</v>
      </c>
      <c r="I25" s="18">
        <f>('LCFS Values'!$E$2-$AA$4)/1000000*'LCFS Values'!B25*'LCFS Values'!$G$2*100</f>
        <v>177.03995935200001</v>
      </c>
      <c r="J25" s="4">
        <f>'RIN Values'!C25</f>
        <v>64.425000000000011</v>
      </c>
      <c r="K25" s="4">
        <f>'Fixed Credits Value'!B25</f>
        <v>100</v>
      </c>
      <c r="L25" s="4">
        <f t="shared" si="2"/>
        <v>324.5</v>
      </c>
      <c r="M25" s="4">
        <f>L25/'Feedstock Conversions'!B$23</f>
        <v>39.428918590522478</v>
      </c>
      <c r="W25" s="4">
        <f t="shared" si="3"/>
        <v>126.97999999999999</v>
      </c>
      <c r="AB25">
        <v>21</v>
      </c>
      <c r="AE25" s="4">
        <v>28.25</v>
      </c>
      <c r="AF25" s="4">
        <v>24.5</v>
      </c>
      <c r="AG25" s="4">
        <f>AH25+'Rail Costs'!M25</f>
        <v>26.792357222844345</v>
      </c>
      <c r="AH25" s="4">
        <v>23.5</v>
      </c>
      <c r="AI25" s="4">
        <v>23</v>
      </c>
      <c r="AJ25" s="4">
        <v>26.5</v>
      </c>
      <c r="AM25" s="4">
        <f>$L25-(AE25*'Feedstock Conversions'!$B$23)-'Rail Costs'!Q25</f>
        <v>88.285217815820971</v>
      </c>
      <c r="AN25" s="4">
        <f>$L25-(AF25*'Feedstock Conversions'!$B$23)-'Rail Costs'!R25</f>
        <v>119.55692104806214</v>
      </c>
      <c r="AO25" s="4">
        <f>$L25-(AG25*'Feedstock Conversions'!$B$23)-'Rail Costs'!S25</f>
        <v>100.86046617851154</v>
      </c>
      <c r="AP25" s="4">
        <f>$L25-(AH25*'Feedstock Conversions'!$B$23)-'Rail Costs'!T25</f>
        <v>127.55473125316283</v>
      </c>
      <c r="AQ25" s="4">
        <f>$L25-(AI25*'Feedstock Conversions'!$B$23)-'Rail Costs'!U25</f>
        <v>131.81709851083295</v>
      </c>
      <c r="AR25" s="4">
        <f>$L25-(AJ25*'Feedstock Conversions'!$B$23)-'Rail Costs'!V25</f>
        <v>102.15667750379541</v>
      </c>
      <c r="BH25">
        <f t="shared" si="0"/>
        <v>24</v>
      </c>
      <c r="BI25">
        <f t="shared" si="1"/>
        <v>2019</v>
      </c>
      <c r="BJ25">
        <f t="shared" si="4"/>
        <v>6</v>
      </c>
    </row>
    <row r="26" spans="1:62" x14ac:dyDescent="0.2">
      <c r="A26" s="11">
        <v>43637</v>
      </c>
      <c r="B26" s="4">
        <v>24</v>
      </c>
      <c r="C26" s="18">
        <f>'Yellow Grease'!B26</f>
        <v>24</v>
      </c>
      <c r="E26" s="4">
        <f>'Yellow Grease'!C26*'Feedstock Conversions'!B$23</f>
        <v>197.52</v>
      </c>
      <c r="F26" s="4">
        <f>'Yellow Grease'!C26*'Feedstock Conversions'!B$3</f>
        <v>204</v>
      </c>
      <c r="H26" s="4">
        <f>'Fuel Values'!B26-'Yellow Grease'!I26-'Yellow Grease'!J26-'Yellow Grease'!K26</f>
        <v>-18.865900561999979</v>
      </c>
      <c r="I26" s="18">
        <f>('LCFS Values'!$E$2-$AA$4)/1000000*'LCFS Values'!B26*'LCFS Values'!$G$2*100</f>
        <v>177.965900562</v>
      </c>
      <c r="J26" s="4">
        <f>'RIN Values'!C26</f>
        <v>70.199999999999989</v>
      </c>
      <c r="K26" s="4">
        <f>'Fixed Credits Value'!B26</f>
        <v>100</v>
      </c>
      <c r="L26" s="4">
        <f t="shared" si="2"/>
        <v>329.3</v>
      </c>
      <c r="M26" s="4">
        <f>L26/'Feedstock Conversions'!B$23</f>
        <v>40.012150668286758</v>
      </c>
      <c r="O26" s="4">
        <f>'Fuel Values'!C26*100</f>
        <v>191.01</v>
      </c>
      <c r="P26" s="18">
        <f>('LCFS Values'!$E$2-AB$4)/1000000*'LCFS Values'!B26*'LCFS Values'!$G$2*100</f>
        <v>188.48129331806248</v>
      </c>
      <c r="Q26" s="4">
        <f>'RIN Values'!D26</f>
        <v>79.559999999999988</v>
      </c>
      <c r="R26" s="4">
        <f>'Fixed Credits Value'!B26</f>
        <v>100</v>
      </c>
      <c r="S26" s="4">
        <f>'Fixed Credits Value'!C26</f>
        <v>16</v>
      </c>
      <c r="T26" s="4">
        <f>S26+R26+Q26+P26+O26</f>
        <v>575.05129331806245</v>
      </c>
      <c r="U26" s="4">
        <f>T26/'Feedstock Conversions'!B$3</f>
        <v>67.653093331536752</v>
      </c>
      <c r="W26" s="4">
        <f>L26-E26</f>
        <v>131.78</v>
      </c>
      <c r="X26" s="4">
        <f>T26-F26</f>
        <v>371.05129331806245</v>
      </c>
      <c r="AB26">
        <v>16</v>
      </c>
      <c r="AE26" s="4">
        <v>28.25</v>
      </c>
      <c r="AF26" s="4">
        <v>24.6</v>
      </c>
      <c r="AG26" s="4">
        <f>AH26+'Rail Costs'!M26</f>
        <v>26.792357222844345</v>
      </c>
      <c r="AH26" s="4">
        <v>23.5</v>
      </c>
      <c r="AI26" s="4">
        <v>23</v>
      </c>
      <c r="AJ26" s="4">
        <v>27.2</v>
      </c>
      <c r="AM26" s="4">
        <f>$L26-(AE26*'Feedstock Conversions'!$B$23)-'Rail Costs'!Q26</f>
        <v>93.085217815820982</v>
      </c>
      <c r="AN26" s="4">
        <f>$L26-(AF26*'Feedstock Conversions'!$B$23)-'Rail Costs'!R26</f>
        <v>123.53392104806214</v>
      </c>
      <c r="AO26" s="4">
        <f>$L26-(AG26*'Feedstock Conversions'!$B$23)-'Rail Costs'!S26</f>
        <v>105.66046617851156</v>
      </c>
      <c r="AP26" s="4">
        <f>$L26-(AH26*'Feedstock Conversions'!$B$23)-'Rail Costs'!T26</f>
        <v>132.35473125316284</v>
      </c>
      <c r="AQ26" s="4">
        <f>$L26-(AI26*'Feedstock Conversions'!$B$23)-'Rail Costs'!U26</f>
        <v>136.61709851083296</v>
      </c>
      <c r="AR26" s="4">
        <f>$L26-(AJ26*'Feedstock Conversions'!$B$23)-'Rail Costs'!V26</f>
        <v>101.19567750379542</v>
      </c>
      <c r="AT26" s="4">
        <f>$T26-(AE26*'Feedstock Conversions'!$B$3)-'Rail Costs'!Q26</f>
        <v>331.20901113388345</v>
      </c>
      <c r="AU26" s="4">
        <f>$T26-(AF26*'Feedstock Conversions'!$B$3)-'Rail Costs'!R26</f>
        <v>362.6432143661246</v>
      </c>
      <c r="AV26" s="4">
        <f>$T26-(AG26*'Feedstock Conversions'!$B$3)-'Rail Costs'!S26</f>
        <v>344.17782304640605</v>
      </c>
      <c r="AW26" s="4">
        <f>$T26-(AH26*'Feedstock Conversions'!$B$3)-'Rail Costs'!T26</f>
        <v>371.76102457122528</v>
      </c>
      <c r="AX26" s="4">
        <f>$T26-(AI26*'Feedstock Conversions'!$B$3)-'Rail Costs'!U26</f>
        <v>376.15839182889545</v>
      </c>
      <c r="AY26" s="4">
        <f>$T26-(AJ26*'Feedstock Conversions'!$B$3)-'Rail Costs'!V26</f>
        <v>339.60297082185787</v>
      </c>
      <c r="BH26">
        <f t="shared" si="0"/>
        <v>25</v>
      </c>
      <c r="BI26">
        <f t="shared" si="1"/>
        <v>2019</v>
      </c>
      <c r="BJ26">
        <f t="shared" si="4"/>
        <v>6</v>
      </c>
    </row>
    <row r="27" spans="1:62" x14ac:dyDescent="0.2">
      <c r="A27" s="11">
        <v>43644</v>
      </c>
      <c r="B27" s="4">
        <v>24</v>
      </c>
      <c r="C27" s="18">
        <f>'Yellow Grease'!B27</f>
        <v>24</v>
      </c>
      <c r="E27" s="4">
        <f>'Yellow Grease'!C27*'Feedstock Conversions'!B$23</f>
        <v>197.52</v>
      </c>
      <c r="F27" s="4">
        <f>'Yellow Grease'!C27*'Feedstock Conversions'!B$3</f>
        <v>204</v>
      </c>
      <c r="H27" s="4">
        <f>'Fuel Values'!B27-'Yellow Grease'!I27-'Yellow Grease'!J27-'Yellow Grease'!K27</f>
        <v>-13.399247650999996</v>
      </c>
      <c r="I27" s="18">
        <f>('LCFS Values'!$E$2-$AA$4)/1000000*'LCFS Values'!B27*'LCFS Values'!$G$2*100</f>
        <v>178.799247651</v>
      </c>
      <c r="J27" s="4">
        <f>'RIN Values'!C27</f>
        <v>65.099999999999994</v>
      </c>
      <c r="K27" s="4">
        <f>'Fixed Credits Value'!B27</f>
        <v>100</v>
      </c>
      <c r="L27" s="4">
        <f t="shared" si="2"/>
        <v>330.5</v>
      </c>
      <c r="M27" s="4">
        <f>L27/'Feedstock Conversions'!B$23</f>
        <v>40.15795868772782</v>
      </c>
      <c r="O27" s="4">
        <f>'Fuel Values'!C27*100</f>
        <v>195.01</v>
      </c>
      <c r="P27" s="18">
        <f>('LCFS Values'!$E$2-AB$4)/1000000*'LCFS Values'!B27*'LCFS Values'!$G$2*100</f>
        <v>189.36388001934372</v>
      </c>
      <c r="Q27" s="4">
        <f>'RIN Values'!D27</f>
        <v>73.78</v>
      </c>
      <c r="R27" s="4">
        <f>'Fixed Credits Value'!B27</f>
        <v>100</v>
      </c>
      <c r="S27" s="4">
        <f>'Fixed Credits Value'!C27</f>
        <v>16</v>
      </c>
      <c r="T27" s="4">
        <f t="shared" ref="T27:T90" si="5">S27+R27+Q27+P27+O27</f>
        <v>574.15388001934366</v>
      </c>
      <c r="U27" s="4">
        <f>T27/'Feedstock Conversions'!B$3</f>
        <v>67.547515296393371</v>
      </c>
      <c r="W27" s="4">
        <f t="shared" ref="W27:W90" si="6">L27-E27</f>
        <v>132.97999999999999</v>
      </c>
      <c r="X27" s="4">
        <f t="shared" ref="X27:X90" si="7">T27-F27</f>
        <v>370.15388001934366</v>
      </c>
      <c r="AB27">
        <v>12.91</v>
      </c>
      <c r="AE27" s="4">
        <v>28.25</v>
      </c>
      <c r="AF27" s="4">
        <v>24.95</v>
      </c>
      <c r="AG27" s="4">
        <f>AH27+'Rail Costs'!M27</f>
        <v>26.942357222844343</v>
      </c>
      <c r="AH27" s="4">
        <v>23.65</v>
      </c>
      <c r="AI27" s="4">
        <v>23.15</v>
      </c>
      <c r="AJ27" s="4">
        <v>27.4</v>
      </c>
      <c r="AM27" s="4">
        <f>$L27-(AE27*'Feedstock Conversions'!$B$23)-'Rail Costs'!Q27</f>
        <v>94.285217815820971</v>
      </c>
      <c r="AN27" s="4">
        <f>$L27-(AF27*'Feedstock Conversions'!$B$23)-'Rail Costs'!R27</f>
        <v>121.85342104806215</v>
      </c>
      <c r="AO27" s="4">
        <f>$L27-(AG27*'Feedstock Conversions'!$B$23)-'Rail Costs'!S27</f>
        <v>105.62596617851155</v>
      </c>
      <c r="AP27" s="4">
        <f>$L27-(AH27*'Feedstock Conversions'!$B$23)-'Rail Costs'!T27</f>
        <v>132.32023125316283</v>
      </c>
      <c r="AQ27" s="4">
        <f>$L27-(AI27*'Feedstock Conversions'!$B$23)-'Rail Costs'!U27</f>
        <v>136.58259851083298</v>
      </c>
      <c r="AR27" s="4">
        <f>$L27-(AJ27*'Feedstock Conversions'!$B$23)-'Rail Costs'!V27</f>
        <v>100.7496775037954</v>
      </c>
      <c r="AT27" s="4">
        <f>$T27-(AE27*'Feedstock Conversions'!$B$3)-'Rail Costs'!Q27</f>
        <v>330.31159783516466</v>
      </c>
      <c r="AU27" s="4">
        <f>$T27-(AF27*'Feedstock Conversions'!$B$3)-'Rail Costs'!R27</f>
        <v>358.77080106740584</v>
      </c>
      <c r="AV27" s="4">
        <f>$T27-(AG27*'Feedstock Conversions'!$B$3)-'Rail Costs'!S27</f>
        <v>342.00540974768722</v>
      </c>
      <c r="AW27" s="4">
        <f>$T27-(AH27*'Feedstock Conversions'!$B$3)-'Rail Costs'!T27</f>
        <v>369.58861127250651</v>
      </c>
      <c r="AX27" s="4">
        <f>$T27-(AI27*'Feedstock Conversions'!$B$3)-'Rail Costs'!U27</f>
        <v>373.98597853017668</v>
      </c>
      <c r="AY27" s="4">
        <f>$T27-(AJ27*'Feedstock Conversions'!$B$3)-'Rail Costs'!V27</f>
        <v>337.00555752313909</v>
      </c>
      <c r="BH27">
        <f t="shared" si="0"/>
        <v>26</v>
      </c>
      <c r="BI27">
        <f t="shared" si="1"/>
        <v>2019</v>
      </c>
      <c r="BJ27">
        <f t="shared" si="4"/>
        <v>6</v>
      </c>
    </row>
    <row r="28" spans="1:62" x14ac:dyDescent="0.2">
      <c r="A28" s="11">
        <v>43651</v>
      </c>
      <c r="B28" s="4">
        <v>24</v>
      </c>
      <c r="C28" s="18">
        <f>'Yellow Grease'!B28</f>
        <v>24</v>
      </c>
      <c r="E28" s="4">
        <f>'Yellow Grease'!C28*'Feedstock Conversions'!B$23</f>
        <v>197.52</v>
      </c>
      <c r="F28" s="4">
        <f>'Yellow Grease'!C28*'Feedstock Conversions'!B$3</f>
        <v>204</v>
      </c>
      <c r="H28" s="4">
        <f>'Fuel Values'!B28-'Yellow Grease'!I28-'Yellow Grease'!J28-'Yellow Grease'!K28</f>
        <v>-13.058535950000021</v>
      </c>
      <c r="I28" s="18">
        <f>('LCFS Values'!$E$2-$AA$4)/1000000*'LCFS Values'!B28*'LCFS Values'!$G$2*100</f>
        <v>180.55853595000002</v>
      </c>
      <c r="J28" s="4">
        <f>'RIN Values'!C28</f>
        <v>63</v>
      </c>
      <c r="K28" s="4">
        <f>'Fixed Credits Value'!B28</f>
        <v>100</v>
      </c>
      <c r="L28" s="4">
        <f t="shared" si="2"/>
        <v>330.5</v>
      </c>
      <c r="M28" s="4">
        <f>L28/'Feedstock Conversions'!B$23</f>
        <v>40.15795868772782</v>
      </c>
      <c r="O28" s="4">
        <f>'Fuel Values'!C28*100</f>
        <v>192.1</v>
      </c>
      <c r="P28" s="18">
        <f>('LCFS Values'!$E$2-AB$4)/1000000*'LCFS Values'!B28*'LCFS Values'!$G$2*100</f>
        <v>191.22711861093748</v>
      </c>
      <c r="Q28" s="4">
        <f>'RIN Values'!D28</f>
        <v>71.399999999999991</v>
      </c>
      <c r="R28" s="4">
        <f>'Fixed Credits Value'!B28</f>
        <v>100</v>
      </c>
      <c r="S28" s="4">
        <f>'Fixed Credits Value'!C28</f>
        <v>16</v>
      </c>
      <c r="T28" s="4">
        <f t="shared" si="5"/>
        <v>570.72711861093751</v>
      </c>
      <c r="U28" s="4">
        <f>T28/'Feedstock Conversions'!B$3</f>
        <v>67.144366895404417</v>
      </c>
      <c r="W28" s="4">
        <f t="shared" si="6"/>
        <v>132.97999999999999</v>
      </c>
      <c r="X28" s="4">
        <f t="shared" si="7"/>
        <v>366.72711861093751</v>
      </c>
      <c r="AB28">
        <v>12.93</v>
      </c>
      <c r="AE28" s="4">
        <v>28.625</v>
      </c>
      <c r="AF28" s="4">
        <v>25</v>
      </c>
      <c r="AG28" s="4">
        <f>AH28+'Rail Costs'!M28</f>
        <v>27.571749720044792</v>
      </c>
      <c r="AH28" s="4">
        <v>24.3125</v>
      </c>
      <c r="AI28" s="4">
        <v>23.4375</v>
      </c>
      <c r="AJ28" s="4">
        <v>27.5</v>
      </c>
      <c r="AM28" s="4">
        <f>$L28-(AE28*'Feedstock Conversions'!$B$23)-'Rail Costs'!Q28</f>
        <v>91.23634830705852</v>
      </c>
      <c r="AN28" s="4">
        <f>$L28-(AF28*'Feedstock Conversions'!$B$23)-'Rail Costs'!R28</f>
        <v>121.47518664646152</v>
      </c>
      <c r="AO28" s="4">
        <f>$L28-(AG28*'Feedstock Conversions'!$B$23)-'Rail Costs'!S28</f>
        <v>100.47762559682818</v>
      </c>
      <c r="AP28" s="4">
        <f>$L28-(AH28*'Feedstock Conversions'!$B$23)-'Rail Costs'!T28</f>
        <v>126.90345672100811</v>
      </c>
      <c r="AQ28" s="4">
        <f>$L28-(AI28*'Feedstock Conversions'!$B$23)-'Rail Costs'!U28</f>
        <v>134.25059207329386</v>
      </c>
      <c r="AR28" s="4">
        <f>$L28-(AJ28*'Feedstock Conversions'!$B$23)-'Rail Costs'!V28</f>
        <v>99.969398065209731</v>
      </c>
      <c r="AT28" s="4">
        <f>$T28-(AE28*'Feedstock Conversions'!$B$3)-'Rail Costs'!Q28</f>
        <v>323.73471691799602</v>
      </c>
      <c r="AU28" s="4">
        <f>$T28-(AF28*'Feedstock Conversions'!$B$3)-'Rail Costs'!R28</f>
        <v>354.95230525739902</v>
      </c>
      <c r="AV28" s="4">
        <f>$T28-(AG28*'Feedstock Conversions'!$B$3)-'Rail Costs'!S28</f>
        <v>333.26037178335355</v>
      </c>
      <c r="AW28" s="4">
        <f>$T28-(AH28*'Feedstock Conversions'!$B$3)-'Rail Costs'!T28</f>
        <v>360.56620033194565</v>
      </c>
      <c r="AX28" s="4">
        <f>$T28-(AI28*'Feedstock Conversions'!$B$3)-'Rail Costs'!U28</f>
        <v>368.1495856842314</v>
      </c>
      <c r="AY28" s="4">
        <f>$T28-(AJ28*'Feedstock Conversions'!$B$3)-'Rail Costs'!V28</f>
        <v>332.77151667614726</v>
      </c>
      <c r="BH28">
        <f t="shared" si="0"/>
        <v>27</v>
      </c>
      <c r="BI28">
        <f t="shared" si="1"/>
        <v>2019</v>
      </c>
      <c r="BJ28">
        <f t="shared" si="4"/>
        <v>7</v>
      </c>
    </row>
    <row r="29" spans="1:62" x14ac:dyDescent="0.2">
      <c r="A29" s="11">
        <v>43658</v>
      </c>
      <c r="B29" s="4">
        <v>24</v>
      </c>
      <c r="C29" s="18">
        <f>'Yellow Grease'!B29</f>
        <v>24</v>
      </c>
      <c r="E29" s="4">
        <f>'Yellow Grease'!C29*'Feedstock Conversions'!B$23</f>
        <v>197.52</v>
      </c>
      <c r="F29" s="4">
        <f>'Yellow Grease'!C29*'Feedstock Conversions'!B$3</f>
        <v>204</v>
      </c>
      <c r="H29" s="4">
        <f>'Fuel Values'!B29-'Yellow Grease'!I29-'Yellow Grease'!J29-'Yellow Grease'!K29</f>
        <v>-11.217824248999989</v>
      </c>
      <c r="I29" s="18">
        <f>('LCFS Values'!$E$2-$AA$4)/1000000*'LCFS Values'!B29*'LCFS Values'!$G$2*100</f>
        <v>182.31782424900001</v>
      </c>
      <c r="J29" s="4">
        <f>'RIN Values'!C29</f>
        <v>60</v>
      </c>
      <c r="K29" s="4">
        <f>'Fixed Credits Value'!B29</f>
        <v>100</v>
      </c>
      <c r="L29" s="4">
        <f t="shared" si="2"/>
        <v>331.1</v>
      </c>
      <c r="M29" s="4">
        <f>L29/'Feedstock Conversions'!B$23</f>
        <v>40.230862697448359</v>
      </c>
      <c r="O29" s="4">
        <f>'Fuel Values'!C29*100</f>
        <v>196.08</v>
      </c>
      <c r="P29" s="18">
        <f>('LCFS Values'!$E$2-AB$4)/1000000*'LCFS Values'!B29*'LCFS Values'!$G$2*100</f>
        <v>193.09035720253124</v>
      </c>
      <c r="Q29" s="4">
        <f>'RIN Values'!D29</f>
        <v>68</v>
      </c>
      <c r="R29" s="4">
        <f>'Fixed Credits Value'!B29</f>
        <v>100</v>
      </c>
      <c r="S29" s="4">
        <f>'Fixed Credits Value'!C29</f>
        <v>16</v>
      </c>
      <c r="T29" s="4">
        <f t="shared" si="5"/>
        <v>573.17035720253125</v>
      </c>
      <c r="U29" s="4">
        <f>T29/'Feedstock Conversions'!B$3</f>
        <v>67.431806729709564</v>
      </c>
      <c r="W29" s="4">
        <f t="shared" si="6"/>
        <v>133.58000000000001</v>
      </c>
      <c r="X29" s="4">
        <f t="shared" si="7"/>
        <v>369.17035720253125</v>
      </c>
      <c r="AB29">
        <v>17.86</v>
      </c>
      <c r="AE29" s="4">
        <v>28.75</v>
      </c>
      <c r="AF29" s="4">
        <v>25</v>
      </c>
      <c r="AG29" s="4">
        <f>AH29+'Rail Costs'!M29</f>
        <v>27.759249720044792</v>
      </c>
      <c r="AH29" s="4">
        <v>24.5</v>
      </c>
      <c r="AI29" s="4">
        <v>23.875</v>
      </c>
      <c r="AJ29" s="4">
        <v>27.5</v>
      </c>
      <c r="AM29" s="4">
        <f>$L29-(AE29*'Feedstock Conversions'!$B$23)-'Rail Costs'!Q29</f>
        <v>90.807598307058541</v>
      </c>
      <c r="AN29" s="4">
        <f>$L29-(AF29*'Feedstock Conversions'!$B$23)-'Rail Costs'!R29</f>
        <v>122.07518664646155</v>
      </c>
      <c r="AO29" s="4">
        <f>$L29-(AG29*'Feedstock Conversions'!$B$23)-'Rail Costs'!S29</f>
        <v>99.534500596828195</v>
      </c>
      <c r="AP29" s="4">
        <f>$L29-(AH29*'Feedstock Conversions'!$B$23)-'Rail Costs'!T29</f>
        <v>125.96033172100813</v>
      </c>
      <c r="AQ29" s="4">
        <f>$L29-(AI29*'Feedstock Conversions'!$B$23)-'Rail Costs'!U29</f>
        <v>131.24996707329387</v>
      </c>
      <c r="AR29" s="4">
        <f>$L29-(AJ29*'Feedstock Conversions'!$B$23)-'Rail Costs'!V29</f>
        <v>100.56939806520975</v>
      </c>
      <c r="AT29" s="4">
        <f>$T29-(AE29*'Feedstock Conversions'!$B$3)-'Rail Costs'!Q29</f>
        <v>325.11545550958976</v>
      </c>
      <c r="AU29" s="4">
        <f>$T29-(AF29*'Feedstock Conversions'!$B$3)-'Rail Costs'!R29</f>
        <v>357.39554384899276</v>
      </c>
      <c r="AV29" s="4">
        <f>$T29-(AG29*'Feedstock Conversions'!$B$3)-'Rail Costs'!S29</f>
        <v>334.10986037494729</v>
      </c>
      <c r="AW29" s="4">
        <f>$T29-(AH29*'Feedstock Conversions'!$B$3)-'Rail Costs'!T29</f>
        <v>361.41568892353939</v>
      </c>
      <c r="AX29" s="4">
        <f>$T29-(AI29*'Feedstock Conversions'!$B$3)-'Rail Costs'!U29</f>
        <v>366.87407427582514</v>
      </c>
      <c r="AY29" s="4">
        <f>$T29-(AJ29*'Feedstock Conversions'!$B$3)-'Rail Costs'!V29</f>
        <v>335.214755267741</v>
      </c>
      <c r="BH29">
        <f t="shared" si="0"/>
        <v>28</v>
      </c>
      <c r="BI29">
        <f t="shared" si="1"/>
        <v>2019</v>
      </c>
      <c r="BJ29">
        <f t="shared" si="4"/>
        <v>7</v>
      </c>
    </row>
    <row r="30" spans="1:62" x14ac:dyDescent="0.2">
      <c r="A30" s="11">
        <v>43665</v>
      </c>
      <c r="B30" s="4">
        <v>24</v>
      </c>
      <c r="C30" s="18">
        <f>'Yellow Grease'!B30</f>
        <v>24</v>
      </c>
      <c r="E30" s="4">
        <f>'Yellow Grease'!C30*'Feedstock Conversions'!B$23</f>
        <v>197.52</v>
      </c>
      <c r="F30" s="4">
        <f>'Yellow Grease'!C30*'Feedstock Conversions'!B$3</f>
        <v>204</v>
      </c>
      <c r="H30" s="4">
        <f>'Fuel Values'!B30-'Yellow Grease'!I30-'Yellow Grease'!J30-'Yellow Grease'!K30</f>
        <v>-12.43914194300001</v>
      </c>
      <c r="I30" s="18">
        <f>('LCFS Values'!$E$2-$AA$4)/1000000*'LCFS Values'!B30*'LCFS Values'!$G$2*100</f>
        <v>183.61414194300002</v>
      </c>
      <c r="J30" s="4">
        <f>'RIN Values'!C30</f>
        <v>61.125</v>
      </c>
      <c r="K30" s="4">
        <f>'Fixed Credits Value'!B30</f>
        <v>100</v>
      </c>
      <c r="L30" s="4">
        <f t="shared" si="2"/>
        <v>332.30000000000007</v>
      </c>
      <c r="M30" s="4">
        <f>L30/'Feedstock Conversions'!B$23</f>
        <v>40.376670716889436</v>
      </c>
      <c r="O30" s="4">
        <f>'Fuel Values'!C30*100</f>
        <v>191.01999999999998</v>
      </c>
      <c r="P30" s="18">
        <f>('LCFS Values'!$E$2-AB$4)/1000000*'LCFS Values'!B30*'LCFS Values'!$G$2*100</f>
        <v>194.46326984896876</v>
      </c>
      <c r="Q30" s="4">
        <f>'RIN Values'!D30</f>
        <v>69.274999999999991</v>
      </c>
      <c r="R30" s="4">
        <f>'Fixed Credits Value'!B30</f>
        <v>100</v>
      </c>
      <c r="S30" s="4">
        <f>'Fixed Credits Value'!C30</f>
        <v>16</v>
      </c>
      <c r="T30" s="4">
        <f t="shared" si="5"/>
        <v>570.75826984896867</v>
      </c>
      <c r="U30" s="4">
        <f>T30/'Feedstock Conversions'!B$3</f>
        <v>67.148031746937491</v>
      </c>
      <c r="W30" s="4">
        <f t="shared" si="6"/>
        <v>134.78000000000006</v>
      </c>
      <c r="X30" s="4">
        <f t="shared" si="7"/>
        <v>366.75826984896867</v>
      </c>
      <c r="AB30">
        <v>15.81</v>
      </c>
      <c r="AE30" s="4">
        <v>28.75</v>
      </c>
      <c r="AF30" s="4">
        <v>25.15</v>
      </c>
      <c r="AG30" s="4">
        <f>AH30+'Rail Costs'!M30</f>
        <v>27.959249720044792</v>
      </c>
      <c r="AH30" s="4">
        <v>24.7</v>
      </c>
      <c r="AI30" s="4">
        <v>24.324999999999999</v>
      </c>
      <c r="AJ30" s="4">
        <v>27.5</v>
      </c>
      <c r="AM30" s="4">
        <f>$L30-(AE30*'Feedstock Conversions'!$B$23)-'Rail Costs'!Q30</f>
        <v>92.007598307058586</v>
      </c>
      <c r="AN30" s="4">
        <f>$L30-(AF30*'Feedstock Conversions'!$B$23)-'Rail Costs'!R30</f>
        <v>122.04068664646159</v>
      </c>
      <c r="AO30" s="4">
        <f>$L30-(AG30*'Feedstock Conversions'!$B$23)-'Rail Costs'!S30</f>
        <v>99.088500596828254</v>
      </c>
      <c r="AP30" s="4">
        <f>$L30-(AH30*'Feedstock Conversions'!$B$23)-'Rail Costs'!T30</f>
        <v>125.51433172100819</v>
      </c>
      <c r="AQ30" s="4">
        <f>$L30-(AI30*'Feedstock Conversions'!$B$23)-'Rail Costs'!U30</f>
        <v>128.74646707329393</v>
      </c>
      <c r="AR30" s="4">
        <f>$L30-(AJ30*'Feedstock Conversions'!$B$23)-'Rail Costs'!V30</f>
        <v>101.7693980652098</v>
      </c>
      <c r="AT30" s="4">
        <f>$T30-(AE30*'Feedstock Conversions'!$B$3)-'Rail Costs'!Q30</f>
        <v>322.70336815602718</v>
      </c>
      <c r="AU30" s="4">
        <f>$T30-(AF30*'Feedstock Conversions'!$B$3)-'Rail Costs'!R30</f>
        <v>353.7084564954302</v>
      </c>
      <c r="AV30" s="4">
        <f>$T30-(AG30*'Feedstock Conversions'!$B$3)-'Rail Costs'!S30</f>
        <v>329.99777302138477</v>
      </c>
      <c r="AW30" s="4">
        <f>$T30-(AH30*'Feedstock Conversions'!$B$3)-'Rail Costs'!T30</f>
        <v>357.30360156997682</v>
      </c>
      <c r="AX30" s="4">
        <f>$T30-(AI30*'Feedstock Conversions'!$B$3)-'Rail Costs'!U30</f>
        <v>360.63698692226257</v>
      </c>
      <c r="AY30" s="4">
        <f>$T30-(AJ30*'Feedstock Conversions'!$B$3)-'Rail Costs'!V30</f>
        <v>332.80266791417841</v>
      </c>
      <c r="BH30">
        <f t="shared" si="0"/>
        <v>29</v>
      </c>
      <c r="BI30">
        <f t="shared" si="1"/>
        <v>2019</v>
      </c>
      <c r="BJ30">
        <f t="shared" si="4"/>
        <v>7</v>
      </c>
    </row>
    <row r="31" spans="1:62" x14ac:dyDescent="0.2">
      <c r="A31" s="11">
        <v>43672</v>
      </c>
      <c r="B31" s="4">
        <v>24</v>
      </c>
      <c r="C31" s="18">
        <f>'Yellow Grease'!B31</f>
        <v>24</v>
      </c>
      <c r="E31" s="4">
        <f>'Yellow Grease'!C31*'Feedstock Conversions'!B$23</f>
        <v>197.52</v>
      </c>
      <c r="F31" s="4">
        <f>'Yellow Grease'!C31*'Feedstock Conversions'!B$3</f>
        <v>204</v>
      </c>
      <c r="H31" s="4">
        <f>'Fuel Values'!B31-'Yellow Grease'!I31-'Yellow Grease'!J31-'Yellow Grease'!K31</f>
        <v>-13.826150704500037</v>
      </c>
      <c r="I31" s="18">
        <f>('LCFS Values'!$E$2-$AA$4)/1000000*'LCFS Values'!B31*'LCFS Values'!$G$2*100</f>
        <v>181.90115070450003</v>
      </c>
      <c r="J31" s="4">
        <f>'RIN Values'!C31</f>
        <v>67.425000000000011</v>
      </c>
      <c r="K31" s="4">
        <f>'Fixed Credits Value'!B31</f>
        <v>100</v>
      </c>
      <c r="L31" s="4">
        <f t="shared" si="2"/>
        <v>335.5</v>
      </c>
      <c r="M31" s="4">
        <f>L31/'Feedstock Conversions'!B$23</f>
        <v>40.765492102065615</v>
      </c>
      <c r="O31" s="4">
        <f>'Fuel Values'!C31*100</f>
        <v>191.97</v>
      </c>
      <c r="P31" s="18">
        <f>('LCFS Values'!$E$2-AB$4)/1000000*'LCFS Values'!B31*'LCFS Values'!$G$2*100</f>
        <v>192.64906385189062</v>
      </c>
      <c r="Q31" s="4">
        <f>'RIN Values'!D31</f>
        <v>76.415000000000006</v>
      </c>
      <c r="R31" s="4">
        <f>'Fixed Credits Value'!B31</f>
        <v>100</v>
      </c>
      <c r="S31" s="4">
        <f>'Fixed Credits Value'!C31</f>
        <v>16</v>
      </c>
      <c r="T31" s="4">
        <f t="shared" si="5"/>
        <v>577.03406385189066</v>
      </c>
      <c r="U31" s="4">
        <f>T31/'Feedstock Conversions'!B$3</f>
        <v>67.886360453163604</v>
      </c>
      <c r="W31" s="4">
        <f t="shared" si="6"/>
        <v>137.97999999999999</v>
      </c>
      <c r="X31" s="4">
        <f t="shared" si="7"/>
        <v>373.03406385189066</v>
      </c>
      <c r="AB31">
        <v>21.5</v>
      </c>
      <c r="AE31" s="4">
        <v>29.35</v>
      </c>
      <c r="AF31" s="4">
        <v>25.25</v>
      </c>
      <c r="AG31" s="4">
        <f>AH31+'Rail Costs'!M31</f>
        <v>28.609249720044794</v>
      </c>
      <c r="AH31" s="4">
        <v>25.35</v>
      </c>
      <c r="AI31" s="4">
        <v>25.15</v>
      </c>
      <c r="AJ31" s="4">
        <v>27.5</v>
      </c>
      <c r="AM31" s="4">
        <f>$L31-(AE31*'Feedstock Conversions'!$B$23)-'Rail Costs'!Q31</f>
        <v>90.269598307058502</v>
      </c>
      <c r="AN31" s="4">
        <f>$L31-(AF31*'Feedstock Conversions'!$B$23)-'Rail Costs'!R31</f>
        <v>124.41768664646152</v>
      </c>
      <c r="AO31" s="4">
        <f>$L31-(AG31*'Feedstock Conversions'!$B$23)-'Rail Costs'!S31</f>
        <v>96.93900059682818</v>
      </c>
      <c r="AP31" s="4">
        <f>$L31-(AH31*'Feedstock Conversions'!$B$23)-'Rail Costs'!T31</f>
        <v>123.36483172100812</v>
      </c>
      <c r="AQ31" s="4">
        <f>$L31-(AI31*'Feedstock Conversions'!$B$23)-'Rail Costs'!U31</f>
        <v>125.15671707329388</v>
      </c>
      <c r="AR31" s="4">
        <f>$L31-(AJ31*'Feedstock Conversions'!$B$23)-'Rail Costs'!V31</f>
        <v>104.96939806520973</v>
      </c>
      <c r="AT31" s="4">
        <f>$T31-(AE31*'Feedstock Conversions'!$B$3)-'Rail Costs'!Q31</f>
        <v>323.87916215894916</v>
      </c>
      <c r="AU31" s="4">
        <f>$T31-(AF31*'Feedstock Conversions'!$B$3)-'Rail Costs'!R31</f>
        <v>359.13425049835217</v>
      </c>
      <c r="AV31" s="4">
        <f>$T31-(AG31*'Feedstock Conversions'!$B$3)-'Rail Costs'!S31</f>
        <v>330.74856702430674</v>
      </c>
      <c r="AW31" s="4">
        <f>$T31-(AH31*'Feedstock Conversions'!$B$3)-'Rail Costs'!T31</f>
        <v>358.05439557289878</v>
      </c>
      <c r="AX31" s="4">
        <f>$T31-(AI31*'Feedstock Conversions'!$B$3)-'Rail Costs'!U31</f>
        <v>359.90028092518457</v>
      </c>
      <c r="AY31" s="4">
        <f>$T31-(AJ31*'Feedstock Conversions'!$B$3)-'Rail Costs'!V31</f>
        <v>339.07846191710041</v>
      </c>
      <c r="BH31">
        <f t="shared" si="0"/>
        <v>30</v>
      </c>
      <c r="BI31">
        <f t="shared" si="1"/>
        <v>2019</v>
      </c>
      <c r="BJ31">
        <f t="shared" si="4"/>
        <v>7</v>
      </c>
    </row>
    <row r="32" spans="1:62" x14ac:dyDescent="0.2">
      <c r="A32" s="11">
        <v>43679</v>
      </c>
      <c r="B32" s="4">
        <v>24</v>
      </c>
      <c r="C32" s="18">
        <f>'Yellow Grease'!B32</f>
        <v>24</v>
      </c>
      <c r="E32" s="4">
        <f>'Yellow Grease'!C32*'Feedstock Conversions'!B$23</f>
        <v>197.52</v>
      </c>
      <c r="F32" s="4">
        <f>'Yellow Grease'!C32*'Feedstock Conversions'!B$3</f>
        <v>204</v>
      </c>
      <c r="H32" s="4">
        <f>'Fuel Values'!B32-'Yellow Grease'!I32-'Yellow Grease'!J32-'Yellow Grease'!K32</f>
        <v>-14.552071280999996</v>
      </c>
      <c r="I32" s="18">
        <f>('LCFS Values'!$E$2-$AA$4)/1000000*'LCFS Values'!B32*'LCFS Values'!$G$2*100</f>
        <v>181.577071281</v>
      </c>
      <c r="J32" s="4">
        <f>'RIN Values'!C32</f>
        <v>68.474999999999994</v>
      </c>
      <c r="K32" s="4">
        <f>'Fixed Credits Value'!B32</f>
        <v>100</v>
      </c>
      <c r="L32" s="4">
        <f t="shared" si="2"/>
        <v>335.5</v>
      </c>
      <c r="M32" s="4">
        <f>L32/'Feedstock Conversions'!B$23</f>
        <v>40.765492102065615</v>
      </c>
      <c r="O32" s="4">
        <f>'Fuel Values'!C32*100</f>
        <v>191.39</v>
      </c>
      <c r="P32" s="18">
        <f>('LCFS Values'!$E$2-AB$4)/1000000*'LCFS Values'!B32*'LCFS Values'!$G$2*100</f>
        <v>192.30583569028124</v>
      </c>
      <c r="Q32" s="4">
        <f>'RIN Values'!D32</f>
        <v>77.60499999999999</v>
      </c>
      <c r="R32" s="4">
        <f>'Fixed Credits Value'!B32</f>
        <v>100</v>
      </c>
      <c r="S32" s="4">
        <f>'Fixed Credits Value'!C32</f>
        <v>16</v>
      </c>
      <c r="T32" s="4">
        <f t="shared" si="5"/>
        <v>577.30083569028125</v>
      </c>
      <c r="U32" s="4">
        <f>T32/'Feedstock Conversions'!B$3</f>
        <v>67.9177453753272</v>
      </c>
      <c r="W32" s="4">
        <f t="shared" si="6"/>
        <v>137.97999999999999</v>
      </c>
      <c r="X32" s="4">
        <f t="shared" si="7"/>
        <v>373.30083569028125</v>
      </c>
      <c r="AB32">
        <v>17</v>
      </c>
      <c r="AE32" s="4">
        <v>29.5</v>
      </c>
      <c r="AF32" s="4">
        <v>25.25</v>
      </c>
      <c r="AG32" s="4">
        <f>AH32+'Rail Costs'!M32</f>
        <v>28.809249720044793</v>
      </c>
      <c r="AH32" s="4">
        <v>25.55</v>
      </c>
      <c r="AI32" s="4">
        <v>25.45</v>
      </c>
      <c r="AJ32" s="4">
        <v>27.5</v>
      </c>
      <c r="AM32" s="4">
        <f>$L32-(AE32*'Feedstock Conversions'!$B$23)-'Rail Costs'!Q32</f>
        <v>89.035098307058504</v>
      </c>
      <c r="AN32" s="4">
        <f>$L32-(AF32*'Feedstock Conversions'!$B$23)-'Rail Costs'!R32</f>
        <v>124.41768664646152</v>
      </c>
      <c r="AO32" s="4">
        <f>$L32-(AG32*'Feedstock Conversions'!$B$23)-'Rail Costs'!S32</f>
        <v>95.293000596828165</v>
      </c>
      <c r="AP32" s="4">
        <f>$L32-(AH32*'Feedstock Conversions'!$B$23)-'Rail Costs'!T32</f>
        <v>121.7188317210081</v>
      </c>
      <c r="AQ32" s="4">
        <f>$L32-(AI32*'Feedstock Conversions'!$B$23)-'Rail Costs'!U32</f>
        <v>122.68771707329388</v>
      </c>
      <c r="AR32" s="4">
        <f>$L32-(AJ32*'Feedstock Conversions'!$B$23)-'Rail Costs'!V32</f>
        <v>104.96939806520973</v>
      </c>
      <c r="AT32" s="4">
        <f>$T32-(AE32*'Feedstock Conversions'!$B$3)-'Rail Costs'!Q32</f>
        <v>322.87093399733976</v>
      </c>
      <c r="AU32" s="4">
        <f>$T32-(AF32*'Feedstock Conversions'!$B$3)-'Rail Costs'!R32</f>
        <v>359.40102233674276</v>
      </c>
      <c r="AV32" s="4">
        <f>$T32-(AG32*'Feedstock Conversions'!$B$3)-'Rail Costs'!S32</f>
        <v>329.31533886269733</v>
      </c>
      <c r="AW32" s="4">
        <f>$T32-(AH32*'Feedstock Conversions'!$B$3)-'Rail Costs'!T32</f>
        <v>356.62116741128938</v>
      </c>
      <c r="AX32" s="4">
        <f>$T32-(AI32*'Feedstock Conversions'!$B$3)-'Rail Costs'!U32</f>
        <v>357.61705276357515</v>
      </c>
      <c r="AY32" s="4">
        <f>$T32-(AJ32*'Feedstock Conversions'!$B$3)-'Rail Costs'!V32</f>
        <v>339.34523375549099</v>
      </c>
      <c r="BH32">
        <f t="shared" si="0"/>
        <v>31</v>
      </c>
      <c r="BI32">
        <f t="shared" si="1"/>
        <v>2019</v>
      </c>
      <c r="BJ32">
        <f t="shared" si="4"/>
        <v>8</v>
      </c>
    </row>
    <row r="33" spans="1:62" x14ac:dyDescent="0.2">
      <c r="A33" s="11">
        <v>43686</v>
      </c>
      <c r="B33" s="4">
        <v>24</v>
      </c>
      <c r="C33" s="18">
        <f>'Yellow Grease'!B33</f>
        <v>24</v>
      </c>
      <c r="E33" s="4">
        <f>'Yellow Grease'!C33*'Feedstock Conversions'!B$23</f>
        <v>197.52</v>
      </c>
      <c r="F33" s="4">
        <f>'Yellow Grease'!C33*'Feedstock Conversions'!B$3</f>
        <v>204</v>
      </c>
      <c r="H33" s="4">
        <f>'Fuel Values'!B33-'Yellow Grease'!I33-'Yellow Grease'!J33-'Yellow Grease'!K33</f>
        <v>-15.988180099500028</v>
      </c>
      <c r="I33" s="18">
        <f>('LCFS Values'!$E$2-$AA$4)/1000000*'LCFS Values'!B33*'LCFS Values'!$G$2*100</f>
        <v>181.43818009950002</v>
      </c>
      <c r="J33" s="4">
        <f>'RIN Values'!C33</f>
        <v>70.050000000000011</v>
      </c>
      <c r="K33" s="4">
        <f>'Fixed Credits Value'!B33</f>
        <v>100</v>
      </c>
      <c r="L33" s="4">
        <f t="shared" si="2"/>
        <v>335.5</v>
      </c>
      <c r="M33" s="4">
        <f>L33/'Feedstock Conversions'!B$23</f>
        <v>40.765492102065615</v>
      </c>
      <c r="O33" s="4">
        <f>'Fuel Values'!C33*100</f>
        <v>182.36</v>
      </c>
      <c r="P33" s="18">
        <f>('LCFS Values'!$E$2-AB$4)/1000000*'LCFS Values'!B33*'LCFS Values'!$G$2*100</f>
        <v>192.15873790673436</v>
      </c>
      <c r="Q33" s="4">
        <f>'RIN Values'!D33</f>
        <v>79.39</v>
      </c>
      <c r="R33" s="4">
        <f>'Fixed Credits Value'!B33</f>
        <v>100</v>
      </c>
      <c r="S33" s="4">
        <f>'Fixed Credits Value'!C33</f>
        <v>16</v>
      </c>
      <c r="T33" s="4">
        <f t="shared" si="5"/>
        <v>569.90873790673436</v>
      </c>
      <c r="U33" s="4">
        <f>T33/'Feedstock Conversions'!B$3</f>
        <v>67.048086812556988</v>
      </c>
      <c r="W33" s="4">
        <f t="shared" si="6"/>
        <v>137.97999999999999</v>
      </c>
      <c r="X33" s="4">
        <f t="shared" si="7"/>
        <v>365.90873790673436</v>
      </c>
      <c r="AB33">
        <v>20.75</v>
      </c>
      <c r="AE33" s="4">
        <v>29.5</v>
      </c>
      <c r="AF33" s="4">
        <v>25.25</v>
      </c>
      <c r="AG33" s="4">
        <f>AH33+'Rail Costs'!M33</f>
        <v>28.734249720044794</v>
      </c>
      <c r="AH33" s="4">
        <v>25.475000000000001</v>
      </c>
      <c r="AI33" s="4">
        <v>25.5</v>
      </c>
      <c r="AJ33" s="4">
        <v>27.5</v>
      </c>
      <c r="AM33" s="4">
        <f>$L33-(AE33*'Feedstock Conversions'!$B$23)-'Rail Costs'!Q33</f>
        <v>89.035098307058504</v>
      </c>
      <c r="AN33" s="4">
        <f>$L33-(AF33*'Feedstock Conversions'!$B$23)-'Rail Costs'!R33</f>
        <v>124.41768664646152</v>
      </c>
      <c r="AO33" s="4">
        <f>$L33-(AG33*'Feedstock Conversions'!$B$23)-'Rail Costs'!S33</f>
        <v>95.910250596828178</v>
      </c>
      <c r="AP33" s="4">
        <f>$L33-(AH33*'Feedstock Conversions'!$B$23)-'Rail Costs'!T33</f>
        <v>122.33608172100811</v>
      </c>
      <c r="AQ33" s="4">
        <f>$L33-(AI33*'Feedstock Conversions'!$B$23)-'Rail Costs'!U33</f>
        <v>122.27621707329386</v>
      </c>
      <c r="AR33" s="4">
        <f>$L33-(AJ33*'Feedstock Conversions'!$B$23)-'Rail Costs'!V33</f>
        <v>104.96939806520973</v>
      </c>
      <c r="AT33" s="4">
        <f>$T33-(AE33*'Feedstock Conversions'!$B$3)-'Rail Costs'!Q33</f>
        <v>315.47883621379287</v>
      </c>
      <c r="AU33" s="4">
        <f>$T33-(AF33*'Feedstock Conversions'!$B$3)-'Rail Costs'!R33</f>
        <v>352.00892455319587</v>
      </c>
      <c r="AV33" s="4">
        <f>$T33-(AG33*'Feedstock Conversions'!$B$3)-'Rail Costs'!S33</f>
        <v>322.56074107915043</v>
      </c>
      <c r="AW33" s="4">
        <f>$T33-(AH33*'Feedstock Conversions'!$B$3)-'Rail Costs'!T33</f>
        <v>349.86656962774248</v>
      </c>
      <c r="AX33" s="4">
        <f>$T33-(AI33*'Feedstock Conversions'!$B$3)-'Rail Costs'!U33</f>
        <v>349.79995498002825</v>
      </c>
      <c r="AY33" s="4">
        <f>$T33-(AJ33*'Feedstock Conversions'!$B$3)-'Rail Costs'!V33</f>
        <v>331.95313597194411</v>
      </c>
      <c r="BH33">
        <f t="shared" si="0"/>
        <v>32</v>
      </c>
      <c r="BI33">
        <f t="shared" si="1"/>
        <v>2019</v>
      </c>
      <c r="BJ33">
        <f t="shared" si="4"/>
        <v>8</v>
      </c>
    </row>
    <row r="34" spans="1:62" x14ac:dyDescent="0.2">
      <c r="A34" s="11">
        <v>43693</v>
      </c>
      <c r="B34" s="4">
        <v>24</v>
      </c>
      <c r="C34" s="18">
        <f>'Yellow Grease'!B34</f>
        <v>24</v>
      </c>
      <c r="E34" s="4">
        <f>'Yellow Grease'!C34*'Feedstock Conversions'!B$23</f>
        <v>197.52</v>
      </c>
      <c r="F34" s="4">
        <f>'Yellow Grease'!C34*'Feedstock Conversions'!B$3</f>
        <v>204</v>
      </c>
      <c r="H34" s="4">
        <f>'Fuel Values'!B34-'Yellow Grease'!I34-'Yellow Grease'!J34-'Yellow Grease'!K34</f>
        <v>-5.9252094944999669</v>
      </c>
      <c r="I34" s="18">
        <f>('LCFS Values'!$E$2-$AA$4)/1000000*'LCFS Values'!B34*'LCFS Values'!$G$2*100</f>
        <v>180.97520949449998</v>
      </c>
      <c r="J34" s="4">
        <f>'RIN Values'!C34</f>
        <v>63.449999999999996</v>
      </c>
      <c r="K34" s="4">
        <f>'Fixed Credits Value'!B34</f>
        <v>100</v>
      </c>
      <c r="L34" s="4">
        <f t="shared" si="2"/>
        <v>338.5</v>
      </c>
      <c r="M34" s="4">
        <f>L34/'Feedstock Conversions'!B$23</f>
        <v>41.130012150668286</v>
      </c>
      <c r="O34" s="4">
        <f>'Fuel Values'!C34*100</f>
        <v>184</v>
      </c>
      <c r="P34" s="18">
        <f>('LCFS Values'!$E$2-AB$4)/1000000*'LCFS Values'!B34*'LCFS Values'!$G$2*100</f>
        <v>191.6684119615781</v>
      </c>
      <c r="Q34" s="4">
        <f>'RIN Values'!D34</f>
        <v>71.91</v>
      </c>
      <c r="R34" s="4">
        <f>'Fixed Credits Value'!B34</f>
        <v>100</v>
      </c>
      <c r="S34" s="4">
        <f>'Fixed Credits Value'!C34</f>
        <v>16</v>
      </c>
      <c r="T34" s="4">
        <f t="shared" si="5"/>
        <v>563.57841196157813</v>
      </c>
      <c r="U34" s="4">
        <f>T34/'Feedstock Conversions'!B$3</f>
        <v>66.303342583715079</v>
      </c>
      <c r="W34" s="4">
        <f t="shared" si="6"/>
        <v>140.97999999999999</v>
      </c>
      <c r="X34" s="4">
        <f t="shared" si="7"/>
        <v>359.57841196157813</v>
      </c>
      <c r="AB34">
        <v>16.25</v>
      </c>
      <c r="AE34" s="4">
        <v>29.5</v>
      </c>
      <c r="AF34" s="4">
        <v>25.35</v>
      </c>
      <c r="AG34" s="4">
        <f>AH34+'Rail Costs'!M34</f>
        <v>28.759249720044792</v>
      </c>
      <c r="AH34" s="4">
        <v>25.5</v>
      </c>
      <c r="AI34" s="4">
        <v>25.324999999999999</v>
      </c>
      <c r="AJ34" s="4">
        <v>27.5</v>
      </c>
      <c r="AM34" s="4">
        <f>$L34-(AE34*'Feedstock Conversions'!$B$23)-'Rail Costs'!Q34</f>
        <v>92.035098307058504</v>
      </c>
      <c r="AN34" s="4">
        <f>$L34-(AF34*'Feedstock Conversions'!$B$23)-'Rail Costs'!R34</f>
        <v>126.59468664646151</v>
      </c>
      <c r="AO34" s="4">
        <f>$L34-(AG34*'Feedstock Conversions'!$B$23)-'Rail Costs'!S34</f>
        <v>98.704500596828183</v>
      </c>
      <c r="AP34" s="4">
        <f>$L34-(AH34*'Feedstock Conversions'!$B$23)-'Rail Costs'!T34</f>
        <v>125.13033172100812</v>
      </c>
      <c r="AQ34" s="4">
        <f>$L34-(AI34*'Feedstock Conversions'!$B$23)-'Rail Costs'!U34</f>
        <v>126.71646707329386</v>
      </c>
      <c r="AR34" s="4">
        <f>$L34-(AJ34*'Feedstock Conversions'!$B$23)-'Rail Costs'!V34</f>
        <v>107.96939806520973</v>
      </c>
      <c r="AT34" s="4">
        <f>$T34-(AE34*'Feedstock Conversions'!$B$3)-'Rail Costs'!Q34</f>
        <v>309.14851026863664</v>
      </c>
      <c r="AU34" s="4">
        <f>$T34-(AF34*'Feedstock Conversions'!$B$3)-'Rail Costs'!R34</f>
        <v>344.82859860803961</v>
      </c>
      <c r="AV34" s="4">
        <f>$T34-(AG34*'Feedstock Conversions'!$B$3)-'Rail Costs'!S34</f>
        <v>316.01791513399417</v>
      </c>
      <c r="AW34" s="4">
        <f>$T34-(AH34*'Feedstock Conversions'!$B$3)-'Rail Costs'!T34</f>
        <v>343.32374368258627</v>
      </c>
      <c r="AX34" s="4">
        <f>$T34-(AI34*'Feedstock Conversions'!$B$3)-'Rail Costs'!U34</f>
        <v>344.95712903487203</v>
      </c>
      <c r="AY34" s="4">
        <f>$T34-(AJ34*'Feedstock Conversions'!$B$3)-'Rail Costs'!V34</f>
        <v>325.62281002678787</v>
      </c>
      <c r="BH34">
        <f t="shared" si="0"/>
        <v>33</v>
      </c>
      <c r="BI34">
        <f t="shared" si="1"/>
        <v>2019</v>
      </c>
      <c r="BJ34">
        <f t="shared" si="4"/>
        <v>8</v>
      </c>
    </row>
    <row r="35" spans="1:62" x14ac:dyDescent="0.2">
      <c r="A35" s="11">
        <v>43700</v>
      </c>
      <c r="B35" s="4">
        <v>23.7</v>
      </c>
      <c r="C35" s="18">
        <f>'Yellow Grease'!B35</f>
        <v>23.7</v>
      </c>
      <c r="E35" s="4">
        <f>'Yellow Grease'!C35*'Feedstock Conversions'!B$23</f>
        <v>195.05100000000002</v>
      </c>
      <c r="F35" s="4">
        <f>'Yellow Grease'!C35*'Feedstock Conversions'!B$3</f>
        <v>201.45</v>
      </c>
      <c r="H35" s="4">
        <f>'Fuel Values'!B35-'Yellow Grease'!I35-'Yellow Grease'!J35-'Yellow Grease'!K35</f>
        <v>-11.015983096000014</v>
      </c>
      <c r="I35" s="18">
        <f>('LCFS Values'!$E$2-$AA$4)/1000000*'LCFS Values'!B35*'LCFS Values'!$G$2*100</f>
        <v>182.965983096</v>
      </c>
      <c r="J35" s="4">
        <f>'RIN Values'!C35</f>
        <v>68.550000000000011</v>
      </c>
      <c r="K35" s="4">
        <f>'Fixed Credits Value'!B35</f>
        <v>100</v>
      </c>
      <c r="L35" s="4">
        <f t="shared" si="2"/>
        <v>340.5</v>
      </c>
      <c r="M35" s="4">
        <f>L35/'Feedstock Conversions'!B$23</f>
        <v>41.373025516403402</v>
      </c>
      <c r="O35" s="4">
        <f>'Fuel Values'!C35*100</f>
        <v>185.03</v>
      </c>
      <c r="P35" s="18">
        <f>('LCFS Values'!$E$2-AB$4)/1000000*'LCFS Values'!B35*'LCFS Values'!$G$2*100</f>
        <v>193.77681352574999</v>
      </c>
      <c r="Q35" s="4">
        <f>'RIN Values'!D35</f>
        <v>77.69</v>
      </c>
      <c r="R35" s="4">
        <f>'Fixed Credits Value'!B35</f>
        <v>100</v>
      </c>
      <c r="S35" s="4">
        <f>'Fixed Credits Value'!C35</f>
        <v>16</v>
      </c>
      <c r="T35" s="4">
        <f t="shared" si="5"/>
        <v>572.49681352574999</v>
      </c>
      <c r="U35" s="4">
        <f>T35/'Feedstock Conversions'!B$3</f>
        <v>67.352566297147064</v>
      </c>
      <c r="W35" s="4">
        <f t="shared" si="6"/>
        <v>145.44899999999998</v>
      </c>
      <c r="X35" s="4">
        <f t="shared" si="7"/>
        <v>371.04681352575</v>
      </c>
      <c r="AB35">
        <v>20.25</v>
      </c>
      <c r="AE35" s="4">
        <v>29.5</v>
      </c>
      <c r="AF35" s="4">
        <v>25.35</v>
      </c>
      <c r="AG35" s="4">
        <f>AH35+'Rail Costs'!M35</f>
        <v>28.009249720044792</v>
      </c>
      <c r="AH35" s="4">
        <v>24.75</v>
      </c>
      <c r="AI35" s="4">
        <v>24.35</v>
      </c>
      <c r="AJ35" s="4">
        <v>27.5</v>
      </c>
      <c r="AM35" s="4">
        <f>$L35-(AE35*'Feedstock Conversions'!$B$23)-'Rail Costs'!Q35</f>
        <v>94.035098307058504</v>
      </c>
      <c r="AN35" s="4">
        <f>$L35-(AF35*'Feedstock Conversions'!$B$23)-'Rail Costs'!R35</f>
        <v>128.59468664646153</v>
      </c>
      <c r="AO35" s="4">
        <f>$L35-(AG35*'Feedstock Conversions'!$B$23)-'Rail Costs'!S35</f>
        <v>106.8770005968282</v>
      </c>
      <c r="AP35" s="4">
        <f>$L35-(AH35*'Feedstock Conversions'!$B$23)-'Rail Costs'!T35</f>
        <v>133.30283172100809</v>
      </c>
      <c r="AQ35" s="4">
        <f>$L35-(AI35*'Feedstock Conversions'!$B$23)-'Rail Costs'!U35</f>
        <v>136.74071707329384</v>
      </c>
      <c r="AR35" s="4">
        <f>$L35-(AJ35*'Feedstock Conversions'!$B$23)-'Rail Costs'!V35</f>
        <v>109.96939806520973</v>
      </c>
      <c r="AT35" s="4">
        <f>$T35-(AE35*'Feedstock Conversions'!$B$3)-'Rail Costs'!Q35</f>
        <v>318.0669118328085</v>
      </c>
      <c r="AU35" s="4">
        <f>$T35-(AF35*'Feedstock Conversions'!$B$3)-'Rail Costs'!R35</f>
        <v>353.74700017221147</v>
      </c>
      <c r="AV35" s="4">
        <f>$T35-(AG35*'Feedstock Conversions'!$B$3)-'Rail Costs'!S35</f>
        <v>331.31131669816602</v>
      </c>
      <c r="AW35" s="4">
        <f>$T35-(AH35*'Feedstock Conversions'!$B$3)-'Rail Costs'!T35</f>
        <v>358.61714524675813</v>
      </c>
      <c r="AX35" s="4">
        <f>$T35-(AI35*'Feedstock Conversions'!$B$3)-'Rail Costs'!U35</f>
        <v>362.16303059904385</v>
      </c>
      <c r="AY35" s="4">
        <f>$T35-(AJ35*'Feedstock Conversions'!$B$3)-'Rail Costs'!V35</f>
        <v>334.54121159095973</v>
      </c>
      <c r="BH35">
        <f t="shared" si="0"/>
        <v>34</v>
      </c>
      <c r="BI35">
        <f t="shared" si="1"/>
        <v>2019</v>
      </c>
      <c r="BJ35">
        <f t="shared" si="4"/>
        <v>8</v>
      </c>
    </row>
    <row r="36" spans="1:62" x14ac:dyDescent="0.2">
      <c r="A36" s="11">
        <v>43707</v>
      </c>
      <c r="B36" s="4">
        <v>23.5</v>
      </c>
      <c r="C36" s="18">
        <f>'Yellow Grease'!B36</f>
        <v>23.5</v>
      </c>
      <c r="E36" s="4">
        <f>'Yellow Grease'!C36*'Feedstock Conversions'!B$23</f>
        <v>193.405</v>
      </c>
      <c r="F36" s="4">
        <f>'Yellow Grease'!C36*'Feedstock Conversions'!B$3</f>
        <v>199.75</v>
      </c>
      <c r="H36" s="4">
        <f>'Fuel Values'!B36-'Yellow Grease'!I36-'Yellow Grease'!J36-'Yellow Grease'!K36</f>
        <v>-14.997489032000004</v>
      </c>
      <c r="I36" s="18">
        <f>('LCFS Values'!$E$2-$AA$4)/1000000*'LCFS Values'!B36*'LCFS Values'!$G$2*100</f>
        <v>184.44748903199999</v>
      </c>
      <c r="J36" s="4">
        <f>'RIN Values'!C36</f>
        <v>71.25</v>
      </c>
      <c r="K36" s="4">
        <f>'Fixed Credits Value'!B36</f>
        <v>100</v>
      </c>
      <c r="L36" s="4">
        <f t="shared" si="2"/>
        <v>340.70000000000005</v>
      </c>
      <c r="M36" s="4">
        <f>L36/'Feedstock Conversions'!B$23</f>
        <v>41.397326852976917</v>
      </c>
      <c r="O36" s="4">
        <f>'Fuel Values'!C36*100</f>
        <v>184.03</v>
      </c>
      <c r="P36" s="18">
        <f>('LCFS Values'!$E$2-AB$4)/1000000*'LCFS Values'!B36*'LCFS Values'!$G$2*100</f>
        <v>195.34585655024998</v>
      </c>
      <c r="Q36" s="4">
        <f>'RIN Values'!D36</f>
        <v>80.75</v>
      </c>
      <c r="R36" s="4">
        <f>'Fixed Credits Value'!B36</f>
        <v>100</v>
      </c>
      <c r="S36" s="4">
        <f>'Fixed Credits Value'!C36</f>
        <v>16</v>
      </c>
      <c r="T36" s="4">
        <f t="shared" si="5"/>
        <v>576.12585655024998</v>
      </c>
      <c r="U36" s="4">
        <f>T36/'Feedstock Conversions'!B$3</f>
        <v>67.779512535323533</v>
      </c>
      <c r="W36" s="4">
        <f t="shared" si="6"/>
        <v>147.29500000000004</v>
      </c>
      <c r="X36" s="4">
        <f t="shared" si="7"/>
        <v>376.37585655024998</v>
      </c>
      <c r="AB36">
        <v>18.3</v>
      </c>
      <c r="AE36" s="4">
        <v>29.5</v>
      </c>
      <c r="AF36" s="4">
        <v>25.25</v>
      </c>
      <c r="AG36" s="4">
        <f>AH36+'Rail Costs'!M36</f>
        <v>27.159249720044791</v>
      </c>
      <c r="AH36" s="4">
        <v>23.9</v>
      </c>
      <c r="AI36" s="4">
        <v>23.15</v>
      </c>
      <c r="AJ36" s="4">
        <v>27.3</v>
      </c>
      <c r="AM36" s="4">
        <f>$L36-(AE36*'Feedstock Conversions'!$B$23)-'Rail Costs'!Q36</f>
        <v>94.23509830705855</v>
      </c>
      <c r="AN36" s="4">
        <f>$L36-(AF36*'Feedstock Conversions'!$B$23)-'Rail Costs'!R36</f>
        <v>129.61768664646158</v>
      </c>
      <c r="AO36" s="4">
        <f>$L36-(AG36*'Feedstock Conversions'!$B$23)-'Rail Costs'!S36</f>
        <v>114.07250059682823</v>
      </c>
      <c r="AP36" s="4">
        <f>$L36-(AH36*'Feedstock Conversions'!$B$23)-'Rail Costs'!T36</f>
        <v>140.49833172100816</v>
      </c>
      <c r="AQ36" s="4">
        <f>$L36-(AI36*'Feedstock Conversions'!$B$23)-'Rail Costs'!U36</f>
        <v>146.81671707329392</v>
      </c>
      <c r="AR36" s="4">
        <f>$L36-(AJ36*'Feedstock Conversions'!$B$23)-'Rail Costs'!V36</f>
        <v>111.81539806520976</v>
      </c>
      <c r="AT36" s="4">
        <f>$T36-(AE36*'Feedstock Conversions'!$B$3)-'Rail Costs'!Q36</f>
        <v>321.69595485730849</v>
      </c>
      <c r="AU36" s="4">
        <f>$T36-(AF36*'Feedstock Conversions'!$B$3)-'Rail Costs'!R36</f>
        <v>358.22604319671149</v>
      </c>
      <c r="AV36" s="4">
        <f>$T36-(AG36*'Feedstock Conversions'!$B$3)-'Rail Costs'!S36</f>
        <v>342.16535972266604</v>
      </c>
      <c r="AW36" s="4">
        <f>$T36-(AH36*'Feedstock Conversions'!$B$3)-'Rail Costs'!T36</f>
        <v>369.47118827125814</v>
      </c>
      <c r="AX36" s="4">
        <f>$T36-(AI36*'Feedstock Conversions'!$B$3)-'Rail Costs'!U36</f>
        <v>375.99207362354389</v>
      </c>
      <c r="AY36" s="4">
        <f>$T36-(AJ36*'Feedstock Conversions'!$B$3)-'Rail Costs'!V36</f>
        <v>339.87025461545971</v>
      </c>
      <c r="BH36">
        <f t="shared" si="0"/>
        <v>35</v>
      </c>
      <c r="BI36">
        <f t="shared" si="1"/>
        <v>2019</v>
      </c>
      <c r="BJ36">
        <f t="shared" si="4"/>
        <v>8</v>
      </c>
    </row>
    <row r="37" spans="1:62" x14ac:dyDescent="0.2">
      <c r="A37" s="11">
        <v>43714</v>
      </c>
      <c r="B37" s="4">
        <v>23.5</v>
      </c>
      <c r="C37" s="18">
        <f>'Yellow Grease'!B37</f>
        <v>23.5</v>
      </c>
      <c r="E37" s="4">
        <f>'Yellow Grease'!C37*'Feedstock Conversions'!B$23</f>
        <v>193.405</v>
      </c>
      <c r="F37" s="4">
        <f>'Yellow Grease'!C37*'Feedstock Conversions'!B$3</f>
        <v>199.75</v>
      </c>
      <c r="H37" s="4">
        <f>'Fuel Values'!B37-'Yellow Grease'!I37-'Yellow Grease'!J37-'Yellow Grease'!K37</f>
        <v>-13.905815487500035</v>
      </c>
      <c r="I37" s="18">
        <f>('LCFS Values'!$E$2-$AA$4)/1000000*'LCFS Values'!B37*'LCFS Values'!$G$2*100</f>
        <v>184.03081548750004</v>
      </c>
      <c r="J37" s="4">
        <f>'RIN Values'!C37</f>
        <v>70.875</v>
      </c>
      <c r="K37" s="4">
        <f>'Fixed Credits Value'!B37</f>
        <v>100</v>
      </c>
      <c r="L37" s="4">
        <f t="shared" si="2"/>
        <v>341</v>
      </c>
      <c r="M37" s="4">
        <f>L37/'Feedstock Conversions'!B$23</f>
        <v>41.433778857837176</v>
      </c>
      <c r="O37" s="4">
        <f>'Fuel Values'!C37*100</f>
        <v>187.51</v>
      </c>
      <c r="P37" s="18">
        <f>('LCFS Values'!$E$2-AB$4)/1000000*'LCFS Values'!B37*'LCFS Values'!$G$2*100</f>
        <v>194.90456319960938</v>
      </c>
      <c r="Q37" s="4">
        <f>'RIN Values'!D37</f>
        <v>80.325000000000003</v>
      </c>
      <c r="R37" s="4">
        <f>'Fixed Credits Value'!B37</f>
        <v>100</v>
      </c>
      <c r="S37" s="4">
        <f>'Fixed Credits Value'!C37</f>
        <v>16</v>
      </c>
      <c r="T37" s="4">
        <f t="shared" si="5"/>
        <v>578.73956319960939</v>
      </c>
      <c r="U37" s="4">
        <f>T37/'Feedstock Conversions'!B$3</f>
        <v>68.087007435248168</v>
      </c>
      <c r="W37" s="4">
        <f t="shared" si="6"/>
        <v>147.595</v>
      </c>
      <c r="X37" s="4">
        <f t="shared" si="7"/>
        <v>378.98956319960939</v>
      </c>
      <c r="AB37">
        <v>32.83</v>
      </c>
      <c r="AE37" s="4">
        <v>29.5</v>
      </c>
      <c r="AF37" s="4">
        <v>25.25</v>
      </c>
      <c r="AG37" s="4">
        <f>AH37+'Rail Costs'!M37</f>
        <v>27.009249720044792</v>
      </c>
      <c r="AH37" s="4">
        <v>23.75</v>
      </c>
      <c r="AI37" s="4">
        <v>22.875</v>
      </c>
      <c r="AJ37" s="4">
        <v>26.125</v>
      </c>
      <c r="AM37" s="4">
        <f>$L37-(AE37*'Feedstock Conversions'!$B$23)-'Rail Costs'!Q37</f>
        <v>94.535098307058504</v>
      </c>
      <c r="AN37" s="4">
        <f>$L37-(AF37*'Feedstock Conversions'!$B$23)-'Rail Costs'!R37</f>
        <v>129.91768664646153</v>
      </c>
      <c r="AO37" s="4">
        <f>$L37-(AG37*'Feedstock Conversions'!$B$23)-'Rail Costs'!S37</f>
        <v>115.60700059682819</v>
      </c>
      <c r="AP37" s="4">
        <f>$L37-(AH37*'Feedstock Conversions'!$B$23)-'Rail Costs'!T37</f>
        <v>142.03283172100811</v>
      </c>
      <c r="AQ37" s="4">
        <f>$L37-(AI37*'Feedstock Conversions'!$B$23)-'Rail Costs'!U37</f>
        <v>149.37996707329384</v>
      </c>
      <c r="AR37" s="4">
        <f>$L37-(AJ37*'Feedstock Conversions'!$B$23)-'Rail Costs'!V37</f>
        <v>121.78564806520973</v>
      </c>
      <c r="AT37" s="4">
        <f>$T37-(AE37*'Feedstock Conversions'!$B$3)-'Rail Costs'!Q37</f>
        <v>324.30966150666791</v>
      </c>
      <c r="AU37" s="4">
        <f>$T37-(AF37*'Feedstock Conversions'!$B$3)-'Rail Costs'!R37</f>
        <v>360.8397498460709</v>
      </c>
      <c r="AV37" s="4">
        <f>$T37-(AG37*'Feedstock Conversions'!$B$3)-'Rail Costs'!S37</f>
        <v>346.05406637202543</v>
      </c>
      <c r="AW37" s="4">
        <f>$T37-(AH37*'Feedstock Conversions'!$B$3)-'Rail Costs'!T37</f>
        <v>373.35989492061753</v>
      </c>
      <c r="AX37" s="4">
        <f>$T37-(AI37*'Feedstock Conversions'!$B$3)-'Rail Costs'!U37</f>
        <v>380.94328027290328</v>
      </c>
      <c r="AY37" s="4">
        <f>$T37-(AJ37*'Feedstock Conversions'!$B$3)-'Rail Costs'!V37</f>
        <v>352.47146126481914</v>
      </c>
      <c r="BH37">
        <f t="shared" si="0"/>
        <v>36</v>
      </c>
      <c r="BI37">
        <f t="shared" si="1"/>
        <v>2019</v>
      </c>
      <c r="BJ37">
        <f t="shared" si="4"/>
        <v>9</v>
      </c>
    </row>
    <row r="38" spans="1:62" x14ac:dyDescent="0.2">
      <c r="A38" s="11">
        <v>43721</v>
      </c>
      <c r="B38" s="4">
        <v>23.5</v>
      </c>
      <c r="C38" s="18">
        <f>'Yellow Grease'!B38</f>
        <v>23.5</v>
      </c>
      <c r="E38" s="4">
        <f>'Yellow Grease'!C38*'Feedstock Conversions'!B$23</f>
        <v>193.405</v>
      </c>
      <c r="F38" s="4">
        <f>'Yellow Grease'!C38*'Feedstock Conversions'!B$3</f>
        <v>199.75</v>
      </c>
      <c r="H38" s="4">
        <f>'Fuel Values'!B38-'Yellow Grease'!I38-'Yellow Grease'!J38-'Yellow Grease'!K38</f>
        <v>-13.384539060500032</v>
      </c>
      <c r="I38" s="18">
        <f>('LCFS Values'!$E$2-$AA$4)/1000000*'LCFS Values'!B38*'LCFS Values'!$G$2*100</f>
        <v>185.23453906050005</v>
      </c>
      <c r="J38" s="4">
        <f>'RIN Values'!C38</f>
        <v>70.949999999999989</v>
      </c>
      <c r="K38" s="4">
        <f>'Fixed Credits Value'!B38</f>
        <v>100</v>
      </c>
      <c r="L38" s="4">
        <f t="shared" si="2"/>
        <v>342.79999999999995</v>
      </c>
      <c r="M38" s="4">
        <f>L38/'Feedstock Conversions'!B$23</f>
        <v>41.652490886998777</v>
      </c>
      <c r="O38" s="4">
        <f>'Fuel Values'!C38*100</f>
        <v>190.95</v>
      </c>
      <c r="P38" s="18">
        <f>('LCFS Values'!$E$2-AB$4)/1000000*'LCFS Values'!B38*'LCFS Values'!$G$2*100</f>
        <v>196.17941065701564</v>
      </c>
      <c r="Q38" s="4">
        <f>'RIN Values'!D38</f>
        <v>80.41</v>
      </c>
      <c r="R38" s="4">
        <f>'Fixed Credits Value'!B38</f>
        <v>100</v>
      </c>
      <c r="S38" s="4">
        <f>'Fixed Credits Value'!C38</f>
        <v>16</v>
      </c>
      <c r="T38" s="4">
        <f t="shared" si="5"/>
        <v>583.53941065701565</v>
      </c>
      <c r="U38" s="4">
        <f>T38/'Feedstock Conversions'!B$3</f>
        <v>68.651695371413609</v>
      </c>
      <c r="W38" s="4">
        <f t="shared" si="6"/>
        <v>149.39499999999995</v>
      </c>
      <c r="X38" s="4">
        <f t="shared" si="7"/>
        <v>383.78941065701565</v>
      </c>
      <c r="AB38">
        <v>28.64</v>
      </c>
      <c r="AE38" s="4">
        <v>29.5</v>
      </c>
      <c r="AF38" s="4">
        <v>25.25</v>
      </c>
      <c r="AG38" s="4">
        <f>AH38+'Rail Costs'!M38</f>
        <v>27.009249720044792</v>
      </c>
      <c r="AH38" s="4">
        <v>23.75</v>
      </c>
      <c r="AI38" s="4">
        <v>22.774999999999999</v>
      </c>
      <c r="AJ38" s="4">
        <v>25.75</v>
      </c>
      <c r="AM38" s="4">
        <f>$L38-(AE38*'Feedstock Conversions'!$B$23)-'Rail Costs'!Q38</f>
        <v>96.335098307058459</v>
      </c>
      <c r="AN38" s="4">
        <f>$L38-(AF38*'Feedstock Conversions'!$B$23)-'Rail Costs'!R38</f>
        <v>131.71768664646149</v>
      </c>
      <c r="AO38" s="4">
        <f>$L38-(AG38*'Feedstock Conversions'!$B$23)-'Rail Costs'!S38</f>
        <v>117.40700059682814</v>
      </c>
      <c r="AP38" s="4">
        <f>$L38-(AH38*'Feedstock Conversions'!$B$23)-'Rail Costs'!T38</f>
        <v>143.83283172100806</v>
      </c>
      <c r="AQ38" s="4">
        <f>$L38-(AI38*'Feedstock Conversions'!$B$23)-'Rail Costs'!U38</f>
        <v>152.0029670732938</v>
      </c>
      <c r="AR38" s="4">
        <f>$L38-(AJ38*'Feedstock Conversions'!$B$23)-'Rail Costs'!V38</f>
        <v>126.67189806520969</v>
      </c>
      <c r="AT38" s="4">
        <f>$T38-(AE38*'Feedstock Conversions'!$B$3)-'Rail Costs'!Q38</f>
        <v>329.10950896407417</v>
      </c>
      <c r="AU38" s="4">
        <f>$T38-(AF38*'Feedstock Conversions'!$B$3)-'Rail Costs'!R38</f>
        <v>365.63959730347716</v>
      </c>
      <c r="AV38" s="4">
        <f>$T38-(AG38*'Feedstock Conversions'!$B$3)-'Rail Costs'!S38</f>
        <v>350.85391382943169</v>
      </c>
      <c r="AW38" s="4">
        <f>$T38-(AH38*'Feedstock Conversions'!$B$3)-'Rail Costs'!T38</f>
        <v>378.15974237802379</v>
      </c>
      <c r="AX38" s="4">
        <f>$T38-(AI38*'Feedstock Conversions'!$B$3)-'Rail Costs'!U38</f>
        <v>386.59312773030956</v>
      </c>
      <c r="AY38" s="4">
        <f>$T38-(AJ38*'Feedstock Conversions'!$B$3)-'Rail Costs'!V38</f>
        <v>360.4588087222254</v>
      </c>
      <c r="BH38">
        <f t="shared" si="0"/>
        <v>37</v>
      </c>
      <c r="BI38">
        <f t="shared" si="1"/>
        <v>2019</v>
      </c>
      <c r="BJ38">
        <f t="shared" si="4"/>
        <v>9</v>
      </c>
    </row>
    <row r="39" spans="1:62" x14ac:dyDescent="0.2">
      <c r="A39" s="11">
        <v>43728</v>
      </c>
      <c r="B39" s="4">
        <v>23.2</v>
      </c>
      <c r="C39" s="18">
        <f>'Yellow Grease'!B39</f>
        <v>23.2</v>
      </c>
      <c r="E39" s="4">
        <f>'Yellow Grease'!C39*'Feedstock Conversions'!B$23</f>
        <v>190.93600000000001</v>
      </c>
      <c r="F39" s="4">
        <f>'Yellow Grease'!C39*'Feedstock Conversions'!B$3</f>
        <v>197.2</v>
      </c>
      <c r="H39" s="4">
        <f>'Fuel Values'!B39-'Yellow Grease'!I39-'Yellow Grease'!J39-'Yellow Grease'!K39</f>
        <v>-18.630836121000016</v>
      </c>
      <c r="I39" s="18">
        <f>('LCFS Values'!$E$2-$AA$4)/1000000*'LCFS Values'!B39*'LCFS Values'!$G$2*100</f>
        <v>185.28083612100002</v>
      </c>
      <c r="J39" s="4">
        <f>'RIN Values'!C39</f>
        <v>77.849999999999994</v>
      </c>
      <c r="K39" s="4">
        <f>'Fixed Credits Value'!B39</f>
        <v>100</v>
      </c>
      <c r="L39" s="4">
        <f t="shared" si="2"/>
        <v>344.5</v>
      </c>
      <c r="M39" s="4">
        <f>L39/'Feedstock Conversions'!B$23</f>
        <v>41.859052247873628</v>
      </c>
      <c r="O39" s="4">
        <f>'Fuel Values'!C39*100</f>
        <v>201.76</v>
      </c>
      <c r="P39" s="18">
        <f>('LCFS Values'!$E$2-AB$4)/1000000*'LCFS Values'!B39*'LCFS Values'!$G$2*100</f>
        <v>196.22844325153125</v>
      </c>
      <c r="Q39" s="4">
        <f>'RIN Values'!D39</f>
        <v>88.22999999999999</v>
      </c>
      <c r="R39" s="4">
        <f>'Fixed Credits Value'!B39</f>
        <v>100</v>
      </c>
      <c r="S39" s="4">
        <f>'Fixed Credits Value'!C39</f>
        <v>16</v>
      </c>
      <c r="T39" s="4">
        <f t="shared" si="5"/>
        <v>602.2184432515312</v>
      </c>
      <c r="U39" s="4">
        <f>T39/'Feedstock Conversions'!B$3</f>
        <v>70.849228617827194</v>
      </c>
      <c r="W39" s="4">
        <f t="shared" si="6"/>
        <v>153.56399999999999</v>
      </c>
      <c r="X39" s="4">
        <f t="shared" si="7"/>
        <v>405.01844325153121</v>
      </c>
      <c r="AB39">
        <v>24.29</v>
      </c>
      <c r="AE39" s="4">
        <v>29.5</v>
      </c>
      <c r="AF39" s="4">
        <v>25.25</v>
      </c>
      <c r="AG39" s="4">
        <f>AH39+'Rail Costs'!M39</f>
        <v>26.909249720044791</v>
      </c>
      <c r="AH39" s="4">
        <v>23.65</v>
      </c>
      <c r="AI39" s="4">
        <v>22.625</v>
      </c>
      <c r="AJ39" s="4">
        <v>25.75</v>
      </c>
      <c r="AM39" s="4">
        <f>$L39-(AE39*'Feedstock Conversions'!$B$23)-'Rail Costs'!Q39</f>
        <v>98.035098307058504</v>
      </c>
      <c r="AN39" s="4">
        <f>$L39-(AF39*'Feedstock Conversions'!$B$23)-'Rail Costs'!R39</f>
        <v>133.41768664646153</v>
      </c>
      <c r="AO39" s="4">
        <f>$L39-(AG39*'Feedstock Conversions'!$B$23)-'Rail Costs'!S39</f>
        <v>119.93000059682819</v>
      </c>
      <c r="AP39" s="4">
        <f>$L39-(AH39*'Feedstock Conversions'!$B$23)-'Rail Costs'!T39</f>
        <v>146.35583172100812</v>
      </c>
      <c r="AQ39" s="4">
        <f>$L39-(AI39*'Feedstock Conversions'!$B$23)-'Rail Costs'!U39</f>
        <v>154.93746707329385</v>
      </c>
      <c r="AR39" s="4">
        <f>$L39-(AJ39*'Feedstock Conversions'!$B$23)-'Rail Costs'!V39</f>
        <v>128.37189806520973</v>
      </c>
      <c r="AT39" s="4">
        <f>$T39-(AE39*'Feedstock Conversions'!$B$3)-'Rail Costs'!Q39</f>
        <v>347.78854155858971</v>
      </c>
      <c r="AU39" s="4">
        <f>$T39-(AF39*'Feedstock Conversions'!$B$3)-'Rail Costs'!R39</f>
        <v>384.31862989799271</v>
      </c>
      <c r="AV39" s="4">
        <f>$T39-(AG39*'Feedstock Conversions'!$B$3)-'Rail Costs'!S39</f>
        <v>370.38294642394726</v>
      </c>
      <c r="AW39" s="4">
        <f>$T39-(AH39*'Feedstock Conversions'!$B$3)-'Rail Costs'!T39</f>
        <v>397.68877497253936</v>
      </c>
      <c r="AX39" s="4">
        <f>$T39-(AI39*'Feedstock Conversions'!$B$3)-'Rail Costs'!U39</f>
        <v>406.54716032482509</v>
      </c>
      <c r="AY39" s="4">
        <f>$T39-(AJ39*'Feedstock Conversions'!$B$3)-'Rail Costs'!V39</f>
        <v>379.13784131674095</v>
      </c>
      <c r="BH39">
        <f t="shared" si="0"/>
        <v>38</v>
      </c>
      <c r="BI39">
        <f t="shared" si="1"/>
        <v>2019</v>
      </c>
      <c r="BJ39">
        <f t="shared" si="4"/>
        <v>9</v>
      </c>
    </row>
    <row r="40" spans="1:62" x14ac:dyDescent="0.2">
      <c r="A40" s="11">
        <v>43735</v>
      </c>
      <c r="B40" s="4">
        <v>23</v>
      </c>
      <c r="C40" s="18">
        <f>'Yellow Grease'!B40</f>
        <v>23</v>
      </c>
      <c r="E40" s="4">
        <f>'Yellow Grease'!C40*'Feedstock Conversions'!B$23</f>
        <v>189.29000000000002</v>
      </c>
      <c r="F40" s="4">
        <f>'Yellow Grease'!C40*'Feedstock Conversions'!B$3</f>
        <v>195.5</v>
      </c>
      <c r="H40" s="4">
        <f>'Fuel Values'!B40-'Yellow Grease'!I40-'Yellow Grease'!J40-'Yellow Grease'!K40</f>
        <v>-11.739622864750004</v>
      </c>
      <c r="I40" s="18">
        <f>('LCFS Values'!$E$2-$AA$4)/1000000*'LCFS Values'!B40*'LCFS Values'!$G$2*100</f>
        <v>184.70212286475001</v>
      </c>
      <c r="J40" s="4">
        <f>'RIN Values'!C40</f>
        <v>73.537499999999994</v>
      </c>
      <c r="K40" s="4">
        <f>'Fixed Credits Value'!B40</f>
        <v>100</v>
      </c>
      <c r="L40" s="4">
        <f t="shared" si="2"/>
        <v>346.5</v>
      </c>
      <c r="M40" s="4">
        <f>L40/'Feedstock Conversions'!B$23</f>
        <v>42.102065613608744</v>
      </c>
      <c r="O40" s="4">
        <f>'Fuel Values'!C40*100</f>
        <v>196.76</v>
      </c>
      <c r="P40" s="18">
        <f>('LCFS Values'!$E$2-AB$4)/1000000*'LCFS Values'!B40*'LCFS Values'!$G$2*100</f>
        <v>195.61553582008594</v>
      </c>
      <c r="Q40" s="4">
        <f>'RIN Values'!D40</f>
        <v>83.342500000000001</v>
      </c>
      <c r="R40" s="4">
        <f>'Fixed Credits Value'!B40</f>
        <v>100</v>
      </c>
      <c r="S40" s="4">
        <f>'Fixed Credits Value'!C40</f>
        <v>16</v>
      </c>
      <c r="T40" s="4">
        <f t="shared" si="5"/>
        <v>591.7180358200859</v>
      </c>
      <c r="U40" s="4">
        <f>T40/'Feedstock Conversions'!B$3</f>
        <v>69.613886567068931</v>
      </c>
      <c r="W40" s="4">
        <f t="shared" si="6"/>
        <v>157.20999999999998</v>
      </c>
      <c r="X40" s="4">
        <f t="shared" si="7"/>
        <v>396.2180358200859</v>
      </c>
      <c r="AB40">
        <v>24.94</v>
      </c>
      <c r="AE40" s="4">
        <v>29.5</v>
      </c>
      <c r="AF40" s="4">
        <v>25.25</v>
      </c>
      <c r="AG40" s="4">
        <f>AH40+'Rail Costs'!M40</f>
        <v>26.209249720044792</v>
      </c>
      <c r="AH40" s="4">
        <v>22.95</v>
      </c>
      <c r="AI40" s="4">
        <v>22.524999999999999</v>
      </c>
      <c r="AJ40" s="4">
        <v>25.75</v>
      </c>
      <c r="AM40" s="4">
        <f>$L40-(AE40*'Feedstock Conversions'!$B$23)-'Rail Costs'!Q40</f>
        <v>100.0350983070585</v>
      </c>
      <c r="AN40" s="4">
        <f>$L40-(AF40*'Feedstock Conversions'!$B$23)-'Rail Costs'!R40</f>
        <v>135.41768664646153</v>
      </c>
      <c r="AO40" s="4">
        <f>$L40-(AG40*'Feedstock Conversions'!$B$23)-'Rail Costs'!S40</f>
        <v>127.69100059682819</v>
      </c>
      <c r="AP40" s="4">
        <f>$L40-(AH40*'Feedstock Conversions'!$B$23)-'Rail Costs'!T40</f>
        <v>154.11683172100811</v>
      </c>
      <c r="AQ40" s="4">
        <f>$L40-(AI40*'Feedstock Conversions'!$B$23)-'Rail Costs'!U40</f>
        <v>157.76046707329385</v>
      </c>
      <c r="AR40" s="4">
        <f>$L40-(AJ40*'Feedstock Conversions'!$B$23)-'Rail Costs'!V40</f>
        <v>130.37189806520973</v>
      </c>
      <c r="AT40" s="4">
        <f>$T40-(AE40*'Feedstock Conversions'!$B$3)-'Rail Costs'!Q40</f>
        <v>337.28813412714442</v>
      </c>
      <c r="AU40" s="4">
        <f>$T40-(AF40*'Feedstock Conversions'!$B$3)-'Rail Costs'!R40</f>
        <v>373.81822246654741</v>
      </c>
      <c r="AV40" s="4">
        <f>$T40-(AG40*'Feedstock Conversions'!$B$3)-'Rail Costs'!S40</f>
        <v>365.83253899250201</v>
      </c>
      <c r="AW40" s="4">
        <f>$T40-(AH40*'Feedstock Conversions'!$B$3)-'Rail Costs'!T40</f>
        <v>393.13836754109406</v>
      </c>
      <c r="AX40" s="4">
        <f>$T40-(AI40*'Feedstock Conversions'!$B$3)-'Rail Costs'!U40</f>
        <v>396.89675289337981</v>
      </c>
      <c r="AY40" s="4">
        <f>$T40-(AJ40*'Feedstock Conversions'!$B$3)-'Rail Costs'!V40</f>
        <v>368.63743388529565</v>
      </c>
      <c r="BH40">
        <f t="shared" si="0"/>
        <v>39</v>
      </c>
      <c r="BI40">
        <f t="shared" si="1"/>
        <v>2019</v>
      </c>
      <c r="BJ40">
        <f t="shared" si="4"/>
        <v>9</v>
      </c>
    </row>
    <row r="41" spans="1:62" x14ac:dyDescent="0.2">
      <c r="A41" s="11">
        <v>43742</v>
      </c>
      <c r="B41" s="4">
        <v>23</v>
      </c>
      <c r="C41" s="18">
        <f>'Yellow Grease'!B41</f>
        <v>23</v>
      </c>
      <c r="E41" s="4">
        <f>'Yellow Grease'!C41*'Feedstock Conversions'!B$23</f>
        <v>189.29000000000002</v>
      </c>
      <c r="F41" s="4">
        <f>'Yellow Grease'!C41*'Feedstock Conversions'!B$3</f>
        <v>195.5</v>
      </c>
      <c r="H41" s="4">
        <f>'Fuel Values'!B41-'Yellow Grease'!I41-'Yellow Grease'!J41-'Yellow Grease'!K41</f>
        <v>-25.207677274000019</v>
      </c>
      <c r="I41" s="18">
        <f>('LCFS Values'!$E$2-$AA$4)/1000000*'LCFS Values'!B41*'LCFS Values'!$G$2*100</f>
        <v>184.63267727400003</v>
      </c>
      <c r="J41" s="4">
        <f>'RIN Values'!C41</f>
        <v>81.675000000000011</v>
      </c>
      <c r="K41" s="4">
        <f>'Fixed Credits Value'!B41</f>
        <v>100</v>
      </c>
      <c r="L41" s="4">
        <f t="shared" si="2"/>
        <v>341.1</v>
      </c>
      <c r="M41" s="4">
        <f>L41/'Feedstock Conversions'!B$23</f>
        <v>41.44592952612394</v>
      </c>
      <c r="O41" s="4">
        <f>'Fuel Values'!C41*100</f>
        <v>189.95</v>
      </c>
      <c r="P41" s="18">
        <f>('LCFS Values'!$E$2-AB$4)/1000000*'LCFS Values'!B41*'LCFS Values'!$G$2*100</f>
        <v>195.5419869283125</v>
      </c>
      <c r="Q41" s="4">
        <f>'RIN Values'!D41</f>
        <v>92.564999999999998</v>
      </c>
      <c r="R41" s="4">
        <f>'Fixed Credits Value'!B41</f>
        <v>100</v>
      </c>
      <c r="S41" s="4">
        <f>'Fixed Credits Value'!C41</f>
        <v>16</v>
      </c>
      <c r="T41" s="4">
        <f t="shared" si="5"/>
        <v>594.05698692831243</v>
      </c>
      <c r="U41" s="4">
        <f>T41/'Feedstock Conversions'!B$3</f>
        <v>69.889057285683819</v>
      </c>
      <c r="W41" s="4">
        <f t="shared" si="6"/>
        <v>151.81</v>
      </c>
      <c r="X41" s="4">
        <f t="shared" si="7"/>
        <v>398.55698692831243</v>
      </c>
      <c r="AB41">
        <v>24.35</v>
      </c>
      <c r="AE41" s="4">
        <v>29.5</v>
      </c>
      <c r="AF41" s="4">
        <v>24.95</v>
      </c>
      <c r="AG41" s="4">
        <f>AH41+'Rail Costs'!M41</f>
        <v>26.092357222844345</v>
      </c>
      <c r="AH41" s="4">
        <v>22.8</v>
      </c>
      <c r="AI41" s="4">
        <v>22.3</v>
      </c>
      <c r="AJ41" s="4">
        <v>25.75</v>
      </c>
      <c r="AM41" s="4">
        <f>$L41-(AE41*'Feedstock Conversions'!$B$23)-'Rail Costs'!Q41</f>
        <v>94.597717815820971</v>
      </c>
      <c r="AN41" s="4">
        <f>$L41-(AF41*'Feedstock Conversions'!$B$23)-'Rail Costs'!R41</f>
        <v>132.45342104806215</v>
      </c>
      <c r="AO41" s="4">
        <f>$L41-(AG41*'Feedstock Conversions'!$B$23)-'Rail Costs'!S41</f>
        <v>123.22146617851156</v>
      </c>
      <c r="AP41" s="4">
        <f>$L41-(AH41*'Feedstock Conversions'!$B$23)-'Rail Costs'!T41</f>
        <v>149.91573125316285</v>
      </c>
      <c r="AQ41" s="4">
        <f>$L41-(AI41*'Feedstock Conversions'!$B$23)-'Rail Costs'!U41</f>
        <v>154.17809851083297</v>
      </c>
      <c r="AR41" s="4">
        <f>$L41-(AJ41*'Feedstock Conversions'!$B$23)-'Rail Costs'!V41</f>
        <v>124.92917750379542</v>
      </c>
      <c r="AT41" s="4">
        <f>$T41-(AE41*'Feedstock Conversions'!$B$3)-'Rail Costs'!Q41</f>
        <v>339.58970474413343</v>
      </c>
      <c r="AU41" s="4">
        <f>$T41-(AF41*'Feedstock Conversions'!$B$3)-'Rail Costs'!R41</f>
        <v>378.67390797637461</v>
      </c>
      <c r="AV41" s="4">
        <f>$T41-(AG41*'Feedstock Conversions'!$B$3)-'Rail Costs'!S41</f>
        <v>369.13351665665601</v>
      </c>
      <c r="AW41" s="4">
        <f>$T41-(AH41*'Feedstock Conversions'!$B$3)-'Rail Costs'!T41</f>
        <v>396.71671818147524</v>
      </c>
      <c r="AX41" s="4">
        <f>$T41-(AI41*'Feedstock Conversions'!$B$3)-'Rail Costs'!U41</f>
        <v>401.11408543914541</v>
      </c>
      <c r="AY41" s="4">
        <f>$T41-(AJ41*'Feedstock Conversions'!$B$3)-'Rail Costs'!V41</f>
        <v>370.93366443210783</v>
      </c>
      <c r="BH41">
        <f t="shared" si="0"/>
        <v>40</v>
      </c>
      <c r="BI41">
        <f t="shared" si="1"/>
        <v>2019</v>
      </c>
      <c r="BJ41">
        <f t="shared" si="4"/>
        <v>10</v>
      </c>
    </row>
    <row r="42" spans="1:62" x14ac:dyDescent="0.2">
      <c r="A42" s="11">
        <v>43749</v>
      </c>
      <c r="B42" s="4">
        <v>22.6</v>
      </c>
      <c r="C42" s="18">
        <f>'Yellow Grease'!B42</f>
        <v>22.6</v>
      </c>
      <c r="E42" s="4">
        <f>'Yellow Grease'!C42*'Feedstock Conversions'!B$23</f>
        <v>185.99800000000002</v>
      </c>
      <c r="F42" s="4">
        <f>'Yellow Grease'!C42*'Feedstock Conversions'!B$3</f>
        <v>192.10000000000002</v>
      </c>
      <c r="H42" s="4">
        <f>'Fuel Values'!B42-'Yellow Grease'!I42-'Yellow Grease'!J42-'Yellow Grease'!K42</f>
        <v>-30.72158908900002</v>
      </c>
      <c r="I42" s="18">
        <f>('LCFS Values'!$E$2-$AA$4)/1000000*'LCFS Values'!B42*'LCFS Values'!$G$2*100</f>
        <v>186.02158908900003</v>
      </c>
      <c r="J42" s="4">
        <f>'RIN Values'!C42</f>
        <v>82.199999999999989</v>
      </c>
      <c r="K42" s="4">
        <f>'Fixed Credits Value'!B42</f>
        <v>100</v>
      </c>
      <c r="L42" s="4">
        <f t="shared" si="2"/>
        <v>337.5</v>
      </c>
      <c r="M42" s="4">
        <f>L42/'Feedstock Conversions'!B$23</f>
        <v>41.008505467800724</v>
      </c>
      <c r="O42" s="4">
        <f>'Fuel Values'!C42*100</f>
        <v>193.22</v>
      </c>
      <c r="P42" s="18">
        <f>('LCFS Values'!$E$2-AB$4)/1000000*'LCFS Values'!B42*'LCFS Values'!$G$2*100</f>
        <v>197.01296476378124</v>
      </c>
      <c r="Q42" s="4">
        <f>'RIN Values'!D42</f>
        <v>93.16</v>
      </c>
      <c r="R42" s="4">
        <f>'Fixed Credits Value'!B42</f>
        <v>100</v>
      </c>
      <c r="S42" s="4">
        <f>'Fixed Credits Value'!C42</f>
        <v>16</v>
      </c>
      <c r="T42" s="4">
        <f t="shared" si="5"/>
        <v>599.39296476378126</v>
      </c>
      <c r="U42" s="4">
        <f>T42/'Feedstock Conversions'!B$3</f>
        <v>70.516819383974266</v>
      </c>
      <c r="W42" s="4">
        <f t="shared" si="6"/>
        <v>151.50199999999998</v>
      </c>
      <c r="X42" s="4">
        <f t="shared" si="7"/>
        <v>407.29296476378124</v>
      </c>
      <c r="AE42" s="4">
        <v>28.6</v>
      </c>
      <c r="AF42" s="4">
        <v>24.45</v>
      </c>
      <c r="AG42" s="4">
        <f>AH42+'Rail Costs'!M42</f>
        <v>25.417357222844345</v>
      </c>
      <c r="AH42" s="4">
        <v>22.125</v>
      </c>
      <c r="AI42" s="4">
        <v>21.45</v>
      </c>
      <c r="AJ42" s="4">
        <v>25.35</v>
      </c>
      <c r="AM42" s="4">
        <f>$L42-(AE42*'Feedstock Conversions'!$B$23)-'Rail Costs'!Q42</f>
        <v>98.404717815820959</v>
      </c>
      <c r="AN42" s="4">
        <f>$L42-(AF42*'Feedstock Conversions'!$B$23)-'Rail Costs'!R42</f>
        <v>132.96842104806214</v>
      </c>
      <c r="AO42" s="4">
        <f>$L42-(AG42*'Feedstock Conversions'!$B$23)-'Rail Costs'!S42</f>
        <v>125.17671617851154</v>
      </c>
      <c r="AP42" s="4">
        <f>$L42-(AH42*'Feedstock Conversions'!$B$23)-'Rail Costs'!T42</f>
        <v>151.87098125316282</v>
      </c>
      <c r="AQ42" s="4">
        <f>$L42-(AI42*'Feedstock Conversions'!$B$23)-'Rail Costs'!U42</f>
        <v>157.57359851083297</v>
      </c>
      <c r="AR42" s="4">
        <f>$L42-(AJ42*'Feedstock Conversions'!$B$23)-'Rail Costs'!V42</f>
        <v>124.62117750379539</v>
      </c>
      <c r="AT42" s="4">
        <f>$T42-(AE42*'Feedstock Conversions'!$B$3)-'Rail Costs'!Q42</f>
        <v>352.57568257960224</v>
      </c>
      <c r="AU42" s="4">
        <f>$T42-(AF42*'Feedstock Conversions'!$B$3)-'Rail Costs'!R42</f>
        <v>388.25988581184345</v>
      </c>
      <c r="AV42" s="4">
        <f>$T42-(AG42*'Feedstock Conversions'!$B$3)-'Rail Costs'!S42</f>
        <v>380.20699449212486</v>
      </c>
      <c r="AW42" s="4">
        <f>$T42-(AH42*'Feedstock Conversions'!$B$3)-'Rail Costs'!T42</f>
        <v>407.79019601694409</v>
      </c>
      <c r="AX42" s="4">
        <f>$T42-(AI42*'Feedstock Conversions'!$B$3)-'Rail Costs'!U42</f>
        <v>413.67506327461427</v>
      </c>
      <c r="AY42" s="4">
        <f>$T42-(AJ42*'Feedstock Conversions'!$B$3)-'Rail Costs'!V42</f>
        <v>379.66964226757665</v>
      </c>
      <c r="BH42">
        <f t="shared" si="0"/>
        <v>41</v>
      </c>
      <c r="BI42">
        <f t="shared" si="1"/>
        <v>2019</v>
      </c>
      <c r="BJ42">
        <f t="shared" si="4"/>
        <v>10</v>
      </c>
    </row>
    <row r="43" spans="1:62" x14ac:dyDescent="0.2">
      <c r="A43" s="11">
        <v>43756</v>
      </c>
      <c r="B43" s="4">
        <v>22</v>
      </c>
      <c r="C43" s="18">
        <f>'Yellow Grease'!B43</f>
        <v>22</v>
      </c>
      <c r="E43" s="4">
        <f>'Yellow Grease'!C43*'Feedstock Conversions'!B$23</f>
        <v>181.06</v>
      </c>
      <c r="F43" s="4">
        <f>'Yellow Grease'!C43*'Feedstock Conversions'!B$3</f>
        <v>187</v>
      </c>
      <c r="H43" s="4">
        <f>'Fuel Values'!B43-'Yellow Grease'!I43-'Yellow Grease'!J43-'Yellow Grease'!K43</f>
        <v>-34.684580327499987</v>
      </c>
      <c r="I43" s="18">
        <f>('LCFS Values'!$E$2-$AA$4)/1000000*'LCFS Values'!B43*'LCFS Values'!$G$2*100</f>
        <v>187.7345803275</v>
      </c>
      <c r="J43" s="4">
        <f>'RIN Values'!C43</f>
        <v>84.449999999999989</v>
      </c>
      <c r="K43" s="4">
        <f>'Fixed Credits Value'!B43</f>
        <v>100</v>
      </c>
      <c r="L43" s="4">
        <f t="shared" si="2"/>
        <v>337.5</v>
      </c>
      <c r="M43" s="4">
        <f>L43/'Feedstock Conversions'!B$23</f>
        <v>41.008505467800724</v>
      </c>
      <c r="O43" s="4">
        <f>'Fuel Values'!C43*100</f>
        <v>194.26000000000002</v>
      </c>
      <c r="P43" s="18">
        <f>('LCFS Values'!$E$2-AB$4)/1000000*'LCFS Values'!B43*'LCFS Values'!$G$2*100</f>
        <v>198.82717076085936</v>
      </c>
      <c r="Q43" s="4">
        <f>'RIN Values'!D43</f>
        <v>95.71</v>
      </c>
      <c r="R43" s="4">
        <f>'Fixed Credits Value'!B43</f>
        <v>100</v>
      </c>
      <c r="S43" s="4">
        <f>'Fixed Credits Value'!C43</f>
        <v>16</v>
      </c>
      <c r="T43" s="4">
        <f t="shared" si="5"/>
        <v>604.79717076085933</v>
      </c>
      <c r="U43" s="4">
        <f>T43/'Feedstock Conversions'!B$3</f>
        <v>71.152608324806977</v>
      </c>
      <c r="W43" s="4">
        <f t="shared" si="6"/>
        <v>156.44</v>
      </c>
      <c r="X43" s="4">
        <f t="shared" si="7"/>
        <v>417.79717076085933</v>
      </c>
      <c r="AE43" s="4">
        <v>28</v>
      </c>
      <c r="AF43" s="4">
        <v>24</v>
      </c>
      <c r="AG43" s="4">
        <f>AH43+'Rail Costs'!M43</f>
        <v>24.792357222844345</v>
      </c>
      <c r="AH43" s="4">
        <v>21.5</v>
      </c>
      <c r="AI43" s="4">
        <v>20.100000000000001</v>
      </c>
      <c r="AJ43" s="4">
        <v>24.95</v>
      </c>
      <c r="AM43" s="4">
        <f>$L43-(AE43*'Feedstock Conversions'!$B$23)-'Rail Costs'!Q43</f>
        <v>103.34271781582098</v>
      </c>
      <c r="AN43" s="4">
        <f>$L43-(AF43*'Feedstock Conversions'!$B$23)-'Rail Costs'!R43</f>
        <v>136.67192104806213</v>
      </c>
      <c r="AO43" s="4">
        <f>$L43-(AG43*'Feedstock Conversions'!$B$23)-'Rail Costs'!S43</f>
        <v>130.32046617851154</v>
      </c>
      <c r="AP43" s="4">
        <f>$L43-(AH43*'Feedstock Conversions'!$B$23)-'Rail Costs'!T43</f>
        <v>157.01473125316281</v>
      </c>
      <c r="AQ43" s="4">
        <f>$L43-(AI43*'Feedstock Conversions'!$B$23)-'Rail Costs'!U43</f>
        <v>168.68409851083294</v>
      </c>
      <c r="AR43" s="4">
        <f>$L43-(AJ43*'Feedstock Conversions'!$B$23)-'Rail Costs'!V43</f>
        <v>127.9131775037954</v>
      </c>
      <c r="AT43" s="4">
        <f>$T43-(AE43*'Feedstock Conversions'!$B$3)-'Rail Costs'!Q43</f>
        <v>363.07988857668033</v>
      </c>
      <c r="AU43" s="4">
        <f>$T43-(AF43*'Feedstock Conversions'!$B$3)-'Rail Costs'!R43</f>
        <v>397.4890918089215</v>
      </c>
      <c r="AV43" s="4">
        <f>$T43-(AG43*'Feedstock Conversions'!$B$3)-'Rail Costs'!S43</f>
        <v>390.92370048920293</v>
      </c>
      <c r="AW43" s="4">
        <f>$T43-(AH43*'Feedstock Conversions'!$B$3)-'Rail Costs'!T43</f>
        <v>418.50690201402216</v>
      </c>
      <c r="AX43" s="4">
        <f>$T43-(AI43*'Feedstock Conversions'!$B$3)-'Rail Costs'!U43</f>
        <v>430.55426927169231</v>
      </c>
      <c r="AY43" s="4">
        <f>$T43-(AJ43*'Feedstock Conversions'!$B$3)-'Rail Costs'!V43</f>
        <v>388.47384826465475</v>
      </c>
      <c r="BH43">
        <f t="shared" si="0"/>
        <v>42</v>
      </c>
      <c r="BI43">
        <f t="shared" si="1"/>
        <v>2019</v>
      </c>
      <c r="BJ43">
        <f t="shared" si="4"/>
        <v>10</v>
      </c>
    </row>
    <row r="44" spans="1:62" x14ac:dyDescent="0.2">
      <c r="A44" s="11">
        <v>43763</v>
      </c>
      <c r="B44" s="4">
        <v>21.2</v>
      </c>
      <c r="C44" s="18">
        <f>'Yellow Grease'!B44</f>
        <v>21.2</v>
      </c>
      <c r="E44" s="4">
        <f>'Yellow Grease'!C44*'Feedstock Conversions'!B$23</f>
        <v>174.476</v>
      </c>
      <c r="F44" s="4">
        <f>'Yellow Grease'!C44*'Feedstock Conversions'!B$3</f>
        <v>180.2</v>
      </c>
      <c r="H44" s="4">
        <f>'Fuel Values'!B44-'Yellow Grease'!I44-'Yellow Grease'!J44-'Yellow Grease'!K44</f>
        <v>-38.084600961000035</v>
      </c>
      <c r="I44" s="18">
        <f>('LCFS Values'!$E$2-$AA$4)/1000000*'LCFS Values'!B44*'LCFS Values'!$G$2*100</f>
        <v>188.98460096100001</v>
      </c>
      <c r="J44" s="4">
        <f>'RIN Values'!C44</f>
        <v>87</v>
      </c>
      <c r="K44" s="4">
        <f>'Fixed Credits Value'!B44</f>
        <v>100</v>
      </c>
      <c r="L44" s="4">
        <f t="shared" si="2"/>
        <v>337.9</v>
      </c>
      <c r="M44" s="4">
        <f>L44/'Feedstock Conversions'!B$23</f>
        <v>41.057108140947747</v>
      </c>
      <c r="O44" s="4">
        <f>'Fuel Values'!C44*100</f>
        <v>197.29000000000002</v>
      </c>
      <c r="P44" s="18">
        <f>('LCFS Values'!$E$2-AB$4)/1000000*'LCFS Values'!B44*'LCFS Values'!$G$2*100</f>
        <v>200.15105081278125</v>
      </c>
      <c r="Q44" s="4">
        <f>'RIN Values'!D44</f>
        <v>98.6</v>
      </c>
      <c r="R44" s="4">
        <f>'Fixed Credits Value'!B44</f>
        <v>100</v>
      </c>
      <c r="S44" s="4">
        <f>'Fixed Credits Value'!C44</f>
        <v>16</v>
      </c>
      <c r="T44" s="4">
        <f t="shared" si="5"/>
        <v>612.04105081278135</v>
      </c>
      <c r="U44" s="4">
        <f>T44/'Feedstock Conversions'!B$3</f>
        <v>72.004829507386034</v>
      </c>
      <c r="W44" s="4">
        <f t="shared" si="6"/>
        <v>163.42399999999998</v>
      </c>
      <c r="X44" s="4">
        <f t="shared" si="7"/>
        <v>431.84105081278136</v>
      </c>
      <c r="AE44" s="4">
        <v>26.8</v>
      </c>
      <c r="AF44" s="4">
        <v>24</v>
      </c>
      <c r="AG44" s="4">
        <f>AH44+'Rail Costs'!M44</f>
        <v>23.692357222844343</v>
      </c>
      <c r="AH44" s="4">
        <v>20.399999999999999</v>
      </c>
      <c r="AI44" s="4">
        <v>19.25</v>
      </c>
      <c r="AJ44" s="4">
        <v>24.35</v>
      </c>
      <c r="AM44" s="4">
        <f>$L44-(AE44*'Feedstock Conversions'!$B$23)-'Rail Costs'!Q44</f>
        <v>113.61871781582093</v>
      </c>
      <c r="AN44" s="4">
        <f>$L44-(AF44*'Feedstock Conversions'!$B$23)-'Rail Costs'!R44</f>
        <v>137.07192104806211</v>
      </c>
      <c r="AO44" s="4">
        <f>$L44-(AG44*'Feedstock Conversions'!$B$23)-'Rail Costs'!S44</f>
        <v>139.77346617851154</v>
      </c>
      <c r="AP44" s="4">
        <f>$L44-(AH44*'Feedstock Conversions'!$B$23)-'Rail Costs'!T44</f>
        <v>166.46773125316281</v>
      </c>
      <c r="AQ44" s="4">
        <f>$L44-(AI44*'Feedstock Conversions'!$B$23)-'Rail Costs'!U44</f>
        <v>176.07959851083294</v>
      </c>
      <c r="AR44" s="4">
        <f>$L44-(AJ44*'Feedstock Conversions'!$B$23)-'Rail Costs'!V44</f>
        <v>133.25117750379536</v>
      </c>
      <c r="AT44" s="4">
        <f>$T44-(AE44*'Feedstock Conversions'!$B$3)-'Rail Costs'!Q44</f>
        <v>380.52376862860234</v>
      </c>
      <c r="AU44" s="4">
        <f>$T44-(AF44*'Feedstock Conversions'!$B$3)-'Rail Costs'!R44</f>
        <v>404.73297186084352</v>
      </c>
      <c r="AV44" s="4">
        <f>$T44-(AG44*'Feedstock Conversions'!$B$3)-'Rail Costs'!S44</f>
        <v>407.51758054112491</v>
      </c>
      <c r="AW44" s="4">
        <f>$T44-(AH44*'Feedstock Conversions'!$B$3)-'Rail Costs'!T44</f>
        <v>435.1007820659442</v>
      </c>
      <c r="AX44" s="4">
        <f>$T44-(AI44*'Feedstock Conversions'!$B$3)-'Rail Costs'!U44</f>
        <v>445.02314932361435</v>
      </c>
      <c r="AY44" s="4">
        <f>$T44-(AJ44*'Feedstock Conversions'!$B$3)-'Rail Costs'!V44</f>
        <v>400.81772831657673</v>
      </c>
      <c r="BH44">
        <f t="shared" si="0"/>
        <v>43</v>
      </c>
      <c r="BI44">
        <f t="shared" si="1"/>
        <v>2019</v>
      </c>
      <c r="BJ44">
        <f t="shared" si="4"/>
        <v>10</v>
      </c>
    </row>
    <row r="45" spans="1:62" x14ac:dyDescent="0.2">
      <c r="A45" s="11">
        <v>43770</v>
      </c>
      <c r="B45" s="4">
        <v>21</v>
      </c>
      <c r="C45" s="18">
        <f>'Yellow Grease'!B45</f>
        <v>21</v>
      </c>
      <c r="E45" s="4">
        <f>'Yellow Grease'!C45*'Feedstock Conversions'!B$23</f>
        <v>172.83</v>
      </c>
      <c r="F45" s="4">
        <f>'Yellow Grease'!C45*'Feedstock Conversions'!B$3</f>
        <v>178.5</v>
      </c>
      <c r="H45" s="4">
        <f>'Fuel Values'!B45-'Yellow Grease'!I45-'Yellow Grease'!J45-'Yellow Grease'!K45</f>
        <v>-42.650395196000034</v>
      </c>
      <c r="I45" s="18">
        <f>('LCFS Values'!$E$2-$AA$4)/1000000*'LCFS Values'!B45*'LCFS Values'!$G$2*100</f>
        <v>192.22539519600002</v>
      </c>
      <c r="J45" s="4">
        <f>'RIN Values'!C45</f>
        <v>89.925000000000011</v>
      </c>
      <c r="K45" s="4">
        <f>'Fixed Credits Value'!B45</f>
        <v>100</v>
      </c>
      <c r="L45" s="4">
        <f t="shared" si="2"/>
        <v>339.5</v>
      </c>
      <c r="M45" s="4">
        <f>L45/'Feedstock Conversions'!B$23</f>
        <v>41.25151883353584</v>
      </c>
      <c r="O45" s="4">
        <f>'Fuel Values'!C45*100</f>
        <v>193.97</v>
      </c>
      <c r="P45" s="18">
        <f>('LCFS Values'!$E$2-AB$4)/1000000*'LCFS Values'!B45*'LCFS Values'!$G$2*100</f>
        <v>203.583332428875</v>
      </c>
      <c r="Q45" s="4">
        <f>'RIN Values'!D45</f>
        <v>101.91500000000001</v>
      </c>
      <c r="R45" s="4">
        <f>'Fixed Credits Value'!B45</f>
        <v>100</v>
      </c>
      <c r="S45" s="4">
        <f>'Fixed Credits Value'!C45</f>
        <v>16</v>
      </c>
      <c r="T45" s="4">
        <f t="shared" si="5"/>
        <v>615.46833242887499</v>
      </c>
      <c r="U45" s="4">
        <f>T45/'Feedstock Conversions'!B$3</f>
        <v>72.408039109279414</v>
      </c>
      <c r="W45" s="4">
        <f t="shared" si="6"/>
        <v>166.67</v>
      </c>
      <c r="X45" s="4">
        <f t="shared" si="7"/>
        <v>436.96833242887499</v>
      </c>
      <c r="AE45" s="4">
        <v>26</v>
      </c>
      <c r="AF45" s="4">
        <v>23.925000000000001</v>
      </c>
      <c r="AG45" s="4">
        <f>AH45+'Rail Costs'!M45</f>
        <v>23.142357222844346</v>
      </c>
      <c r="AH45" s="4">
        <v>19.850000000000001</v>
      </c>
      <c r="AI45" s="4">
        <v>19.125</v>
      </c>
      <c r="AJ45" s="4">
        <v>24.25</v>
      </c>
      <c r="AM45" s="4">
        <f>$L45-(AE45*'Feedstock Conversions'!$B$23)-'Rail Costs'!Q45</f>
        <v>121.80271781582096</v>
      </c>
      <c r="AN45" s="4">
        <f>$L45-(AF45*'Feedstock Conversions'!$B$23)-'Rail Costs'!R45</f>
        <v>139.28917104806212</v>
      </c>
      <c r="AO45" s="4">
        <f>$L45-(AG45*'Feedstock Conversions'!$B$23)-'Rail Costs'!S45</f>
        <v>145.89996617851153</v>
      </c>
      <c r="AP45" s="4">
        <f>$L45-(AH45*'Feedstock Conversions'!$B$23)-'Rail Costs'!T45</f>
        <v>172.5942312531628</v>
      </c>
      <c r="AQ45" s="4">
        <f>$L45-(AI45*'Feedstock Conversions'!$B$23)-'Rail Costs'!U45</f>
        <v>178.70834851083296</v>
      </c>
      <c r="AR45" s="4">
        <f>$L45-(AJ45*'Feedstock Conversions'!$B$23)-'Rail Costs'!V45</f>
        <v>135.67417750379539</v>
      </c>
      <c r="AT45" s="4">
        <f>$T45-(AE45*'Feedstock Conversions'!$B$3)-'Rail Costs'!Q45</f>
        <v>390.75105024469599</v>
      </c>
      <c r="AU45" s="4">
        <f>$T45-(AF45*'Feedstock Conversions'!$B$3)-'Rail Costs'!R45</f>
        <v>408.79775347693715</v>
      </c>
      <c r="AV45" s="4">
        <f>$T45-(AG45*'Feedstock Conversions'!$B$3)-'Rail Costs'!S45</f>
        <v>415.61986215721856</v>
      </c>
      <c r="AW45" s="4">
        <f>$T45-(AH45*'Feedstock Conversions'!$B$3)-'Rail Costs'!T45</f>
        <v>443.20306368203779</v>
      </c>
      <c r="AX45" s="4">
        <f>$T45-(AI45*'Feedstock Conversions'!$B$3)-'Rail Costs'!U45</f>
        <v>449.51293093970799</v>
      </c>
      <c r="AY45" s="4">
        <f>$T45-(AJ45*'Feedstock Conversions'!$B$3)-'Rail Costs'!V45</f>
        <v>405.09500993267039</v>
      </c>
      <c r="BH45">
        <f t="shared" si="0"/>
        <v>44</v>
      </c>
      <c r="BI45">
        <f t="shared" si="1"/>
        <v>2019</v>
      </c>
      <c r="BJ45">
        <f t="shared" si="4"/>
        <v>11</v>
      </c>
    </row>
    <row r="46" spans="1:62" x14ac:dyDescent="0.2">
      <c r="A46" s="11">
        <v>43777</v>
      </c>
      <c r="B46" s="4">
        <v>20.6</v>
      </c>
      <c r="C46" s="18">
        <f>'Yellow Grease'!B46</f>
        <v>20.6</v>
      </c>
      <c r="E46" s="4">
        <f>'Yellow Grease'!C46*'Feedstock Conversions'!B$23</f>
        <v>169.53800000000001</v>
      </c>
      <c r="F46" s="4">
        <f>'Yellow Grease'!C46*'Feedstock Conversions'!B$3</f>
        <v>175.10000000000002</v>
      </c>
      <c r="H46" s="4">
        <f>'Fuel Values'!B46-'Yellow Grease'!I46-'Yellow Grease'!J46-'Yellow Grease'!K46</f>
        <v>-44.790206954000013</v>
      </c>
      <c r="I46" s="18">
        <f>('LCFS Values'!$E$2-$AA$4)/1000000*'LCFS Values'!B46*'LCFS Values'!$G$2*100</f>
        <v>192.04020695400001</v>
      </c>
      <c r="J46" s="4">
        <f>'RIN Values'!C46</f>
        <v>93.449999999999989</v>
      </c>
      <c r="K46" s="4">
        <f>'Fixed Credits Value'!B46</f>
        <v>100</v>
      </c>
      <c r="L46" s="4">
        <f t="shared" si="2"/>
        <v>340.69999999999993</v>
      </c>
      <c r="M46" s="4">
        <f>L46/'Feedstock Conversions'!B$23</f>
        <v>41.397326852976903</v>
      </c>
      <c r="O46" s="4">
        <f>'Fuel Values'!C46*100</f>
        <v>194.26000000000002</v>
      </c>
      <c r="P46" s="18">
        <f>('LCFS Values'!$E$2-AB$4)/1000000*'LCFS Values'!B46*'LCFS Values'!$G$2*100</f>
        <v>203.3872020508125</v>
      </c>
      <c r="Q46" s="4">
        <f>'RIN Values'!D46</f>
        <v>105.91</v>
      </c>
      <c r="R46" s="4">
        <f>'Fixed Credits Value'!B46</f>
        <v>100</v>
      </c>
      <c r="S46" s="4">
        <f>'Fixed Credits Value'!C46</f>
        <v>16</v>
      </c>
      <c r="T46" s="4">
        <f t="shared" si="5"/>
        <v>619.55720205081252</v>
      </c>
      <c r="U46" s="4">
        <f>T46/'Feedstock Conversions'!B$3</f>
        <v>72.889082594213235</v>
      </c>
      <c r="W46" s="4">
        <f t="shared" si="6"/>
        <v>171.16199999999992</v>
      </c>
      <c r="X46" s="4">
        <f t="shared" si="7"/>
        <v>444.4572020508125</v>
      </c>
      <c r="AE46" s="4">
        <v>26</v>
      </c>
      <c r="AF46" s="4">
        <v>23.875</v>
      </c>
      <c r="AG46" s="4">
        <f>AH46+'Rail Costs'!M46</f>
        <v>23.042357222844345</v>
      </c>
      <c r="AH46" s="4">
        <v>19.75</v>
      </c>
      <c r="AI46" s="4">
        <v>19.125</v>
      </c>
      <c r="AJ46" s="4">
        <v>24.25</v>
      </c>
      <c r="AM46" s="4">
        <f>$L46-(AE46*'Feedstock Conversions'!$B$23)-'Rail Costs'!Q46</f>
        <v>123.00271781582089</v>
      </c>
      <c r="AN46" s="4">
        <f>$L46-(AF46*'Feedstock Conversions'!$B$23)-'Rail Costs'!R46</f>
        <v>140.90067104806207</v>
      </c>
      <c r="AO46" s="4">
        <f>$L46-(AG46*'Feedstock Conversions'!$B$23)-'Rail Costs'!S46</f>
        <v>147.92296617851147</v>
      </c>
      <c r="AP46" s="4">
        <f>$L46-(AH46*'Feedstock Conversions'!$B$23)-'Rail Costs'!T46</f>
        <v>174.61723125316274</v>
      </c>
      <c r="AQ46" s="4">
        <f>$L46-(AI46*'Feedstock Conversions'!$B$23)-'Rail Costs'!U46</f>
        <v>179.90834851083289</v>
      </c>
      <c r="AR46" s="4">
        <f>$L46-(AJ46*'Feedstock Conversions'!$B$23)-'Rail Costs'!V46</f>
        <v>136.87417750379532</v>
      </c>
      <c r="AT46" s="4">
        <f>$T46-(AE46*'Feedstock Conversions'!$B$3)-'Rail Costs'!Q46</f>
        <v>394.83991986663352</v>
      </c>
      <c r="AU46" s="4">
        <f>$T46-(AF46*'Feedstock Conversions'!$B$3)-'Rail Costs'!R46</f>
        <v>413.31162309887469</v>
      </c>
      <c r="AV46" s="4">
        <f>$T46-(AG46*'Feedstock Conversions'!$B$3)-'Rail Costs'!S46</f>
        <v>420.55873177915612</v>
      </c>
      <c r="AW46" s="4">
        <f>$T46-(AH46*'Feedstock Conversions'!$B$3)-'Rail Costs'!T46</f>
        <v>448.14193330397535</v>
      </c>
      <c r="AX46" s="4">
        <f>$T46-(AI46*'Feedstock Conversions'!$B$3)-'Rail Costs'!U46</f>
        <v>453.60180056164552</v>
      </c>
      <c r="AY46" s="4">
        <f>$T46-(AJ46*'Feedstock Conversions'!$B$3)-'Rail Costs'!V46</f>
        <v>409.18387955460793</v>
      </c>
      <c r="BH46">
        <f t="shared" si="0"/>
        <v>45</v>
      </c>
      <c r="BI46">
        <f t="shared" si="1"/>
        <v>2019</v>
      </c>
      <c r="BJ46">
        <f t="shared" si="4"/>
        <v>11</v>
      </c>
    </row>
    <row r="47" spans="1:62" x14ac:dyDescent="0.2">
      <c r="A47" s="11">
        <v>43784</v>
      </c>
      <c r="B47" s="4">
        <v>20.5</v>
      </c>
      <c r="C47" s="18">
        <f>'Yellow Grease'!B47</f>
        <v>20.5</v>
      </c>
      <c r="E47" s="4">
        <f>'Yellow Grease'!C47*'Feedstock Conversions'!B$23</f>
        <v>168.715</v>
      </c>
      <c r="F47" s="4">
        <f>'Yellow Grease'!C47*'Feedstock Conversions'!B$3</f>
        <v>174.25</v>
      </c>
      <c r="H47" s="4">
        <f>'Fuel Values'!B47-'Yellow Grease'!I47-'Yellow Grease'!J47-'Yellow Grease'!K47</f>
        <v>-45.082821708500006</v>
      </c>
      <c r="I47" s="18">
        <f>('LCFS Values'!$E$2-$AA$4)/1000000*'LCFS Values'!B47*'LCFS Values'!$G$2*100</f>
        <v>193.38282170850002</v>
      </c>
      <c r="J47" s="4">
        <f>'RIN Values'!C47</f>
        <v>94.199999999999989</v>
      </c>
      <c r="K47" s="4">
        <f>'Fixed Credits Value'!B47</f>
        <v>100</v>
      </c>
      <c r="L47" s="4">
        <f t="shared" si="2"/>
        <v>342.5</v>
      </c>
      <c r="M47" s="4">
        <f>L47/'Feedstock Conversions'!B$23</f>
        <v>41.616038882138518</v>
      </c>
      <c r="O47" s="4">
        <f>'Fuel Values'!C47*100</f>
        <v>192.79999999999998</v>
      </c>
      <c r="P47" s="18">
        <f>('LCFS Values'!$E$2-AB$4)/1000000*'LCFS Values'!B47*'LCFS Values'!$G$2*100</f>
        <v>204.80914729176561</v>
      </c>
      <c r="Q47" s="4">
        <f>'RIN Values'!D47</f>
        <v>106.75999999999999</v>
      </c>
      <c r="R47" s="4">
        <f>'Fixed Credits Value'!B47</f>
        <v>100</v>
      </c>
      <c r="S47" s="4">
        <f>'Fixed Credits Value'!C47</f>
        <v>16</v>
      </c>
      <c r="T47" s="4">
        <f t="shared" si="5"/>
        <v>620.36914729176556</v>
      </c>
      <c r="U47" s="4">
        <f>T47/'Feedstock Conversions'!B$3</f>
        <v>72.984605563737119</v>
      </c>
      <c r="W47" s="4">
        <f t="shared" si="6"/>
        <v>173.785</v>
      </c>
      <c r="X47" s="4">
        <f t="shared" si="7"/>
        <v>446.11914729176556</v>
      </c>
      <c r="AE47" s="4">
        <v>26.4</v>
      </c>
      <c r="AF47" s="4">
        <v>23.875</v>
      </c>
      <c r="AG47" s="4">
        <f>AH47+'Rail Costs'!M47</f>
        <v>23.042357222844345</v>
      </c>
      <c r="AH47" s="4">
        <v>19.75</v>
      </c>
      <c r="AI47" s="4">
        <v>19.225000000000001</v>
      </c>
      <c r="AJ47" s="4">
        <v>23.45</v>
      </c>
      <c r="AM47" s="4">
        <f>$L47-(AE47*'Feedstock Conversions'!$B$23)-'Rail Costs'!Q47</f>
        <v>121.51071781582098</v>
      </c>
      <c r="AN47" s="4">
        <f>$L47-(AF47*'Feedstock Conversions'!$B$23)-'Rail Costs'!R47</f>
        <v>142.70067104806213</v>
      </c>
      <c r="AO47" s="4">
        <f>$L47-(AG47*'Feedstock Conversions'!$B$23)-'Rail Costs'!S47</f>
        <v>149.72296617851154</v>
      </c>
      <c r="AP47" s="4">
        <f>$L47-(AH47*'Feedstock Conversions'!$B$23)-'Rail Costs'!T47</f>
        <v>176.41723125316281</v>
      </c>
      <c r="AQ47" s="4">
        <f>$L47-(AI47*'Feedstock Conversions'!$B$23)-'Rail Costs'!U47</f>
        <v>180.88534851083296</v>
      </c>
      <c r="AR47" s="4">
        <f>$L47-(AJ47*'Feedstock Conversions'!$B$23)-'Rail Costs'!V47</f>
        <v>145.25817750379539</v>
      </c>
      <c r="AT47" s="4">
        <f>$T47-(AE47*'Feedstock Conversions'!$B$3)-'Rail Costs'!Q47</f>
        <v>392.25186510758658</v>
      </c>
      <c r="AU47" s="4">
        <f>$T47-(AF47*'Feedstock Conversions'!$B$3)-'Rail Costs'!R47</f>
        <v>414.12356833982773</v>
      </c>
      <c r="AV47" s="4">
        <f>$T47-(AG47*'Feedstock Conversions'!$B$3)-'Rail Costs'!S47</f>
        <v>421.37067702010916</v>
      </c>
      <c r="AW47" s="4">
        <f>$T47-(AH47*'Feedstock Conversions'!$B$3)-'Rail Costs'!T47</f>
        <v>448.95387854492839</v>
      </c>
      <c r="AX47" s="4">
        <f>$T47-(AI47*'Feedstock Conversions'!$B$3)-'Rail Costs'!U47</f>
        <v>453.56374580259853</v>
      </c>
      <c r="AY47" s="4">
        <f>$T47-(AJ47*'Feedstock Conversions'!$B$3)-'Rail Costs'!V47</f>
        <v>416.79582479556097</v>
      </c>
      <c r="BH47">
        <f t="shared" si="0"/>
        <v>46</v>
      </c>
      <c r="BI47">
        <f t="shared" si="1"/>
        <v>2019</v>
      </c>
      <c r="BJ47">
        <f t="shared" si="4"/>
        <v>11</v>
      </c>
    </row>
    <row r="48" spans="1:62" x14ac:dyDescent="0.2">
      <c r="A48" s="11">
        <v>43791</v>
      </c>
      <c r="B48" s="4">
        <v>20.5</v>
      </c>
      <c r="C48" s="18">
        <f>'Yellow Grease'!B48</f>
        <v>20.5</v>
      </c>
      <c r="E48" s="4">
        <f>'Yellow Grease'!C48*'Feedstock Conversions'!B$23</f>
        <v>168.715</v>
      </c>
      <c r="F48" s="4">
        <f>'Yellow Grease'!C48*'Feedstock Conversions'!B$3</f>
        <v>174.25</v>
      </c>
      <c r="H48" s="4">
        <f>'Fuel Values'!B48-'Yellow Grease'!I48-'Yellow Grease'!J48-'Yellow Grease'!K48</f>
        <v>-44.670771680000001</v>
      </c>
      <c r="I48" s="18">
        <f>('LCFS Values'!$E$2-$AA$4)/1000000*'LCFS Values'!B48*'LCFS Values'!$G$2*100</f>
        <v>192.59577168000001</v>
      </c>
      <c r="J48" s="4">
        <f>'RIN Values'!C48</f>
        <v>94.574999999999989</v>
      </c>
      <c r="K48" s="4">
        <f>'Fixed Credits Value'!B48</f>
        <v>100</v>
      </c>
      <c r="L48" s="4">
        <f t="shared" si="2"/>
        <v>342.5</v>
      </c>
      <c r="M48" s="4">
        <f>L48/'Feedstock Conversions'!B$23</f>
        <v>41.616038882138518</v>
      </c>
      <c r="O48" s="4">
        <f>'Fuel Values'!C48*100</f>
        <v>191.57</v>
      </c>
      <c r="P48" s="18">
        <f>('LCFS Values'!$E$2-AB$4)/1000000*'LCFS Values'!B48*'LCFS Values'!$G$2*100</f>
        <v>203.97559318499998</v>
      </c>
      <c r="Q48" s="4">
        <f>'RIN Values'!D48</f>
        <v>107.18499999999999</v>
      </c>
      <c r="R48" s="4">
        <f>'Fixed Credits Value'!B48</f>
        <v>100</v>
      </c>
      <c r="S48" s="4">
        <f>'Fixed Credits Value'!C48</f>
        <v>16</v>
      </c>
      <c r="T48" s="4">
        <f t="shared" si="5"/>
        <v>618.73059318499998</v>
      </c>
      <c r="U48" s="4">
        <f>T48/'Feedstock Conversions'!B$3</f>
        <v>72.791834492352933</v>
      </c>
      <c r="W48" s="4">
        <f t="shared" si="6"/>
        <v>173.785</v>
      </c>
      <c r="X48" s="4">
        <f t="shared" si="7"/>
        <v>444.48059318499998</v>
      </c>
      <c r="AE48" s="4">
        <v>26.5</v>
      </c>
      <c r="AF48" s="4">
        <v>23.875</v>
      </c>
      <c r="AG48" s="4">
        <f>AH48+'Rail Costs'!M48</f>
        <v>23.042357222844345</v>
      </c>
      <c r="AH48" s="4">
        <v>19.75</v>
      </c>
      <c r="AI48" s="4">
        <v>19.25</v>
      </c>
      <c r="AJ48" s="4">
        <v>23.25</v>
      </c>
      <c r="AM48" s="4">
        <f>$L48-(AE48*'Feedstock Conversions'!$B$23)-'Rail Costs'!Q48</f>
        <v>120.68771781582097</v>
      </c>
      <c r="AN48" s="4">
        <f>$L48-(AF48*'Feedstock Conversions'!$B$23)-'Rail Costs'!R48</f>
        <v>142.70067104806213</v>
      </c>
      <c r="AO48" s="4">
        <f>$L48-(AG48*'Feedstock Conversions'!$B$23)-'Rail Costs'!S48</f>
        <v>149.72296617851154</v>
      </c>
      <c r="AP48" s="4">
        <f>$L48-(AH48*'Feedstock Conversions'!$B$23)-'Rail Costs'!T48</f>
        <v>176.41723125316281</v>
      </c>
      <c r="AQ48" s="4">
        <f>$L48-(AI48*'Feedstock Conversions'!$B$23)-'Rail Costs'!U48</f>
        <v>180.67959851083296</v>
      </c>
      <c r="AR48" s="4">
        <f>$L48-(AJ48*'Feedstock Conversions'!$B$23)-'Rail Costs'!V48</f>
        <v>146.90417750379541</v>
      </c>
      <c r="AT48" s="4">
        <f>$T48-(AE48*'Feedstock Conversions'!$B$3)-'Rail Costs'!Q48</f>
        <v>389.76331100082098</v>
      </c>
      <c r="AU48" s="4">
        <f>$T48-(AF48*'Feedstock Conversions'!$B$3)-'Rail Costs'!R48</f>
        <v>412.48501423306215</v>
      </c>
      <c r="AV48" s="4">
        <f>$T48-(AG48*'Feedstock Conversions'!$B$3)-'Rail Costs'!S48</f>
        <v>419.73212291334357</v>
      </c>
      <c r="AW48" s="4">
        <f>$T48-(AH48*'Feedstock Conversions'!$B$3)-'Rail Costs'!T48</f>
        <v>447.3153244381628</v>
      </c>
      <c r="AX48" s="4">
        <f>$T48-(AI48*'Feedstock Conversions'!$B$3)-'Rail Costs'!U48</f>
        <v>451.71269169583297</v>
      </c>
      <c r="AY48" s="4">
        <f>$T48-(AJ48*'Feedstock Conversions'!$B$3)-'Rail Costs'!V48</f>
        <v>416.85727068879538</v>
      </c>
      <c r="BH48">
        <f t="shared" si="0"/>
        <v>47</v>
      </c>
      <c r="BI48">
        <f t="shared" si="1"/>
        <v>2019</v>
      </c>
      <c r="BJ48">
        <f t="shared" si="4"/>
        <v>11</v>
      </c>
    </row>
    <row r="49" spans="1:62" x14ac:dyDescent="0.2">
      <c r="A49" s="11">
        <v>43798</v>
      </c>
      <c r="B49" s="4">
        <v>20.5</v>
      </c>
      <c r="C49" s="18">
        <f>'Yellow Grease'!B49</f>
        <v>20.5</v>
      </c>
      <c r="E49" s="4">
        <f>'Yellow Grease'!C49*'Feedstock Conversions'!B$23</f>
        <v>168.715</v>
      </c>
      <c r="F49" s="4">
        <f>'Yellow Grease'!C49*'Feedstock Conversions'!B$3</f>
        <v>174.25</v>
      </c>
      <c r="H49" s="4">
        <f>'Fuel Values'!B49-'Yellow Grease'!I49-'Yellow Grease'!J49-'Yellow Grease'!K49</f>
        <v>-36.336580470000015</v>
      </c>
      <c r="I49" s="18">
        <f>('LCFS Values'!$E$2-$AA$4)/1000000*'LCFS Values'!B49*'LCFS Values'!$G$2*100</f>
        <v>191.66983047000002</v>
      </c>
      <c r="J49" s="4">
        <f>'RIN Values'!C49</f>
        <v>88.000050000000002</v>
      </c>
      <c r="K49" s="4">
        <f>'Fixed Credits Value'!B49</f>
        <v>100</v>
      </c>
      <c r="L49" s="4">
        <f t="shared" si="2"/>
        <v>343.33330000000001</v>
      </c>
      <c r="M49" s="4">
        <f>L49/'Feedstock Conversions'!B$23</f>
        <v>41.717290400972054</v>
      </c>
      <c r="O49" s="4">
        <f>'Fuel Values'!C49*100</f>
        <v>196.04999999999998</v>
      </c>
      <c r="P49" s="18">
        <f>('LCFS Values'!$E$2-AB$4)/1000000*'LCFS Values'!B49*'LCFS Values'!$G$2*100</f>
        <v>202.99494129468752</v>
      </c>
      <c r="Q49" s="4">
        <f>'RIN Values'!D49</f>
        <v>99.73339</v>
      </c>
      <c r="R49" s="4">
        <f>'Fixed Credits Value'!B49</f>
        <v>100</v>
      </c>
      <c r="S49" s="4">
        <f>'Fixed Credits Value'!C49</f>
        <v>16</v>
      </c>
      <c r="T49" s="4">
        <f t="shared" si="5"/>
        <v>614.77833129468752</v>
      </c>
      <c r="U49" s="4">
        <f>T49/'Feedstock Conversions'!B$3</f>
        <v>72.326862505257353</v>
      </c>
      <c r="W49" s="4">
        <f t="shared" si="6"/>
        <v>174.6183</v>
      </c>
      <c r="X49" s="4">
        <f t="shared" si="7"/>
        <v>440.52833129468752</v>
      </c>
      <c r="AE49" s="4">
        <v>26.5</v>
      </c>
      <c r="AF49" s="4">
        <v>23.875</v>
      </c>
      <c r="AG49" s="4">
        <f>AH49+'Rail Costs'!M49</f>
        <v>23.042357222844345</v>
      </c>
      <c r="AH49" s="4">
        <v>19.75</v>
      </c>
      <c r="AI49" s="4">
        <v>19.25</v>
      </c>
      <c r="AJ49" s="4">
        <v>24.083300000000001</v>
      </c>
      <c r="AM49" s="4">
        <f>$L49-(AE49*'Feedstock Conversions'!$B$23)-'Rail Costs'!Q49</f>
        <v>121.52101781582098</v>
      </c>
      <c r="AN49" s="4">
        <f>$L49-(AF49*'Feedstock Conversions'!$B$23)-'Rail Costs'!R49</f>
        <v>143.53397104806214</v>
      </c>
      <c r="AO49" s="4">
        <f>$L49-(AG49*'Feedstock Conversions'!$B$23)-'Rail Costs'!S49</f>
        <v>150.55626617851155</v>
      </c>
      <c r="AP49" s="4">
        <f>$L49-(AH49*'Feedstock Conversions'!$B$23)-'Rail Costs'!T49</f>
        <v>177.25053125316282</v>
      </c>
      <c r="AQ49" s="4">
        <f>$L49-(AI49*'Feedstock Conversions'!$B$23)-'Rail Costs'!U49</f>
        <v>181.51289851083297</v>
      </c>
      <c r="AR49" s="4">
        <f>$L49-(AJ49*'Feedstock Conversions'!$B$23)-'Rail Costs'!V49</f>
        <v>140.87941850379539</v>
      </c>
      <c r="AT49" s="4">
        <f>$T49-(AE49*'Feedstock Conversions'!$B$3)-'Rail Costs'!Q49</f>
        <v>385.81104911050852</v>
      </c>
      <c r="AU49" s="4">
        <f>$T49-(AF49*'Feedstock Conversions'!$B$3)-'Rail Costs'!R49</f>
        <v>408.53275234274969</v>
      </c>
      <c r="AV49" s="4">
        <f>$T49-(AG49*'Feedstock Conversions'!$B$3)-'Rail Costs'!S49</f>
        <v>415.77986102303112</v>
      </c>
      <c r="AW49" s="4">
        <f>$T49-(AH49*'Feedstock Conversions'!$B$3)-'Rail Costs'!T49</f>
        <v>443.36306254785035</v>
      </c>
      <c r="AX49" s="4">
        <f>$T49-(AI49*'Feedstock Conversions'!$B$3)-'Rail Costs'!U49</f>
        <v>447.76042980552052</v>
      </c>
      <c r="AY49" s="4">
        <f>$T49-(AJ49*'Feedstock Conversions'!$B$3)-'Rail Costs'!V49</f>
        <v>405.82195879848291</v>
      </c>
      <c r="BH49">
        <f t="shared" si="0"/>
        <v>48</v>
      </c>
      <c r="BI49">
        <f t="shared" si="1"/>
        <v>2019</v>
      </c>
      <c r="BJ49">
        <f t="shared" si="4"/>
        <v>11</v>
      </c>
    </row>
    <row r="50" spans="1:62" x14ac:dyDescent="0.2">
      <c r="A50" s="11">
        <v>43805</v>
      </c>
      <c r="B50" s="4">
        <v>20.5</v>
      </c>
      <c r="C50" s="18">
        <f>'Yellow Grease'!B50</f>
        <v>20.5</v>
      </c>
      <c r="E50" s="4">
        <f>'Yellow Grease'!C50*'Feedstock Conversions'!B$23</f>
        <v>168.715</v>
      </c>
      <c r="F50" s="4">
        <f>'Yellow Grease'!C50*'Feedstock Conversions'!B$3</f>
        <v>174.25</v>
      </c>
      <c r="H50" s="4">
        <f>'Fuel Values'!B50-'Yellow Grease'!I50-'Yellow Grease'!J50-'Yellow Grease'!K50</f>
        <v>-34.269830470000016</v>
      </c>
      <c r="I50" s="18">
        <f>('LCFS Values'!$E$2-$AA$4)/1000000*'LCFS Values'!B50*'LCFS Values'!$G$2*100</f>
        <v>191.66983047000002</v>
      </c>
      <c r="J50" s="4">
        <f>'RIN Values'!C50</f>
        <v>87.6</v>
      </c>
      <c r="K50" s="4">
        <f>'Fixed Credits Value'!B50</f>
        <v>100</v>
      </c>
      <c r="L50" s="4">
        <f t="shared" si="2"/>
        <v>345</v>
      </c>
      <c r="M50" s="4">
        <f>L50/'Feedstock Conversions'!B$23</f>
        <v>41.919805589307408</v>
      </c>
      <c r="O50" s="4">
        <f>'Fuel Values'!C50*100</f>
        <v>192.48000000000002</v>
      </c>
      <c r="P50" s="18">
        <f>('LCFS Values'!$E$2-AB$4)/1000000*'LCFS Values'!B50*'LCFS Values'!$G$2*100</f>
        <v>202.99494129468752</v>
      </c>
      <c r="Q50" s="4">
        <f>'RIN Values'!D50</f>
        <v>99.28</v>
      </c>
      <c r="R50" s="4">
        <f>'Fixed Credits Value'!B50</f>
        <v>100</v>
      </c>
      <c r="S50" s="4">
        <f>'Fixed Credits Value'!C50</f>
        <v>16</v>
      </c>
      <c r="T50" s="4">
        <f t="shared" si="5"/>
        <v>610.75494129468757</v>
      </c>
      <c r="U50" s="4">
        <f>T50/'Feedstock Conversions'!B$3</f>
        <v>71.853522505257359</v>
      </c>
      <c r="W50" s="4">
        <f t="shared" si="6"/>
        <v>176.285</v>
      </c>
      <c r="X50" s="4">
        <f t="shared" si="7"/>
        <v>436.50494129468757</v>
      </c>
      <c r="AE50" s="4">
        <v>26.5</v>
      </c>
      <c r="AF50" s="4">
        <v>23.875</v>
      </c>
      <c r="AG50" s="4">
        <f>AH50+'Rail Costs'!M50</f>
        <v>23.242357222844344</v>
      </c>
      <c r="AH50" s="4">
        <v>19.95</v>
      </c>
      <c r="AI50" s="4">
        <v>19.45</v>
      </c>
      <c r="AJ50" s="4">
        <v>24.5</v>
      </c>
      <c r="AM50" s="4">
        <f>$L50-(AE50*'Feedstock Conversions'!$B$23)-'Rail Costs'!Q50</f>
        <v>123.18771781582097</v>
      </c>
      <c r="AN50" s="4">
        <f>$L50-(AF50*'Feedstock Conversions'!$B$23)-'Rail Costs'!R50</f>
        <v>145.20067104806213</v>
      </c>
      <c r="AO50" s="4">
        <f>$L50-(AG50*'Feedstock Conversions'!$B$23)-'Rail Costs'!S50</f>
        <v>150.57696617851155</v>
      </c>
      <c r="AP50" s="4">
        <f>$L50-(AH50*'Feedstock Conversions'!$B$23)-'Rail Costs'!T50</f>
        <v>177.27123125316282</v>
      </c>
      <c r="AQ50" s="4">
        <f>$L50-(AI50*'Feedstock Conversions'!$B$23)-'Rail Costs'!U50</f>
        <v>181.53359851083297</v>
      </c>
      <c r="AR50" s="4">
        <f>$L50-(AJ50*'Feedstock Conversions'!$B$23)-'Rail Costs'!V50</f>
        <v>139.11667750379539</v>
      </c>
      <c r="AT50" s="4">
        <f>$T50-(AE50*'Feedstock Conversions'!$B$3)-'Rail Costs'!Q50</f>
        <v>381.78765911050857</v>
      </c>
      <c r="AU50" s="4">
        <f>$T50-(AF50*'Feedstock Conversions'!$B$3)-'Rail Costs'!R50</f>
        <v>404.50936234274974</v>
      </c>
      <c r="AV50" s="4">
        <f>$T50-(AG50*'Feedstock Conversions'!$B$3)-'Rail Costs'!S50</f>
        <v>410.05647102303118</v>
      </c>
      <c r="AW50" s="4">
        <f>$T50-(AH50*'Feedstock Conversions'!$B$3)-'Rail Costs'!T50</f>
        <v>437.63967254785041</v>
      </c>
      <c r="AX50" s="4">
        <f>$T50-(AI50*'Feedstock Conversions'!$B$3)-'Rail Costs'!U50</f>
        <v>442.03703980552058</v>
      </c>
      <c r="AY50" s="4">
        <f>$T50-(AJ50*'Feedstock Conversions'!$B$3)-'Rail Costs'!V50</f>
        <v>398.25661879848298</v>
      </c>
      <c r="BH50">
        <f t="shared" si="0"/>
        <v>49</v>
      </c>
      <c r="BI50">
        <f t="shared" si="1"/>
        <v>2019</v>
      </c>
      <c r="BJ50">
        <f t="shared" si="4"/>
        <v>12</v>
      </c>
    </row>
    <row r="51" spans="1:62" x14ac:dyDescent="0.2">
      <c r="A51" s="11">
        <v>43812</v>
      </c>
      <c r="B51" s="4">
        <v>20.5</v>
      </c>
      <c r="C51" s="18">
        <f>'Yellow Grease'!B51</f>
        <v>20.5</v>
      </c>
      <c r="E51" s="4">
        <f>'Yellow Grease'!C51*'Feedstock Conversions'!B$23</f>
        <v>168.715</v>
      </c>
      <c r="F51" s="4">
        <f>'Yellow Grease'!C51*'Feedstock Conversions'!B$3</f>
        <v>174.25</v>
      </c>
      <c r="H51" s="4">
        <f>'Fuel Values'!B51-'Yellow Grease'!I51-'Yellow Grease'!J51-'Yellow Grease'!K51</f>
        <v>-33.5439098935</v>
      </c>
      <c r="I51" s="18">
        <f>('LCFS Values'!$E$2-$AA$4)/1000000*'LCFS Values'!B51*'LCFS Values'!$G$2*100</f>
        <v>191.99390989350002</v>
      </c>
      <c r="J51" s="4">
        <f>'RIN Values'!C51</f>
        <v>85.65</v>
      </c>
      <c r="K51" s="4">
        <f>'Fixed Credits Value'!B51</f>
        <v>100</v>
      </c>
      <c r="L51" s="4">
        <f t="shared" si="2"/>
        <v>344.1</v>
      </c>
      <c r="M51" s="4">
        <f>L51/'Feedstock Conversions'!B$23</f>
        <v>41.810449574726611</v>
      </c>
      <c r="O51" s="4">
        <f>'Fuel Values'!C51*100</f>
        <v>196.51000000000002</v>
      </c>
      <c r="P51" s="18">
        <f>('LCFS Values'!$E$2-AB$4)/1000000*'LCFS Values'!B51*'LCFS Values'!$G$2*100</f>
        <v>203.33816945629687</v>
      </c>
      <c r="Q51" s="4">
        <f>'RIN Values'!D51</f>
        <v>97.07</v>
      </c>
      <c r="R51" s="4">
        <f>'Fixed Credits Value'!B51</f>
        <v>100</v>
      </c>
      <c r="S51" s="4">
        <f>'Fixed Credits Value'!C51</f>
        <v>16</v>
      </c>
      <c r="T51" s="4">
        <f t="shared" si="5"/>
        <v>612.91816945629682</v>
      </c>
      <c r="U51" s="4">
        <f>T51/'Feedstock Conversions'!B$3</f>
        <v>72.108019936034921</v>
      </c>
      <c r="W51" s="4">
        <f t="shared" si="6"/>
        <v>175.38500000000002</v>
      </c>
      <c r="X51" s="4">
        <f t="shared" si="7"/>
        <v>438.66816945629682</v>
      </c>
      <c r="AE51" s="4">
        <v>27.3</v>
      </c>
      <c r="AF51" s="4">
        <v>23.875</v>
      </c>
      <c r="AG51" s="4">
        <f>AH51+'Rail Costs'!M51</f>
        <v>23.292357222844345</v>
      </c>
      <c r="AH51" s="4">
        <v>20</v>
      </c>
      <c r="AI51" s="4">
        <v>19.7</v>
      </c>
      <c r="AJ51" s="4">
        <v>24.3</v>
      </c>
      <c r="AM51" s="4">
        <f>$L51-(AE51*'Feedstock Conversions'!$B$23)-'Rail Costs'!Q51</f>
        <v>115.70371781582097</v>
      </c>
      <c r="AN51" s="4">
        <f>$L51-(AF51*'Feedstock Conversions'!$B$23)-'Rail Costs'!R51</f>
        <v>144.30067104806216</v>
      </c>
      <c r="AO51" s="4">
        <f>$L51-(AG51*'Feedstock Conversions'!$B$23)-'Rail Costs'!S51</f>
        <v>149.26546617851156</v>
      </c>
      <c r="AP51" s="4">
        <f>$L51-(AH51*'Feedstock Conversions'!$B$23)-'Rail Costs'!T51</f>
        <v>175.95973125316283</v>
      </c>
      <c r="AQ51" s="4">
        <f>$L51-(AI51*'Feedstock Conversions'!$B$23)-'Rail Costs'!U51</f>
        <v>178.57609851083299</v>
      </c>
      <c r="AR51" s="4">
        <f>$L51-(AJ51*'Feedstock Conversions'!$B$23)-'Rail Costs'!V51</f>
        <v>139.86267750379542</v>
      </c>
      <c r="AT51" s="4">
        <f>$T51-(AE51*'Feedstock Conversions'!$B$3)-'Rail Costs'!Q51</f>
        <v>377.15088727211781</v>
      </c>
      <c r="AU51" s="4">
        <f>$T51-(AF51*'Feedstock Conversions'!$B$3)-'Rail Costs'!R51</f>
        <v>406.67259050435899</v>
      </c>
      <c r="AV51" s="4">
        <f>$T51-(AG51*'Feedstock Conversions'!$B$3)-'Rail Costs'!S51</f>
        <v>411.79469918464042</v>
      </c>
      <c r="AW51" s="4">
        <f>$T51-(AH51*'Feedstock Conversions'!$B$3)-'Rail Costs'!T51</f>
        <v>439.37790070945965</v>
      </c>
      <c r="AX51" s="4">
        <f>$T51-(AI51*'Feedstock Conversions'!$B$3)-'Rail Costs'!U51</f>
        <v>442.07526796712983</v>
      </c>
      <c r="AY51" s="4">
        <f>$T51-(AJ51*'Feedstock Conversions'!$B$3)-'Rail Costs'!V51</f>
        <v>402.11984696009222</v>
      </c>
      <c r="BH51">
        <f t="shared" si="0"/>
        <v>50</v>
      </c>
      <c r="BI51">
        <f t="shared" si="1"/>
        <v>2019</v>
      </c>
      <c r="BJ51">
        <f t="shared" si="4"/>
        <v>12</v>
      </c>
    </row>
    <row r="52" spans="1:62" x14ac:dyDescent="0.2">
      <c r="A52" s="11">
        <v>43819</v>
      </c>
      <c r="B52" s="4">
        <v>20.5</v>
      </c>
      <c r="C52" s="18">
        <f>'Yellow Grease'!B52</f>
        <v>20.5</v>
      </c>
      <c r="E52" s="4">
        <f>'Yellow Grease'!C52*'Feedstock Conversions'!B$23</f>
        <v>168.715</v>
      </c>
      <c r="F52" s="4">
        <f>'Yellow Grease'!C52*'Feedstock Conversions'!B$3</f>
        <v>174.25</v>
      </c>
      <c r="H52" s="4">
        <f>'Fuel Values'!B52-'Yellow Grease'!I52-'Yellow Grease'!J52-'Yellow Grease'!K52</f>
        <v>-15.198512776000001</v>
      </c>
      <c r="I52" s="18">
        <f>('LCFS Values'!$E$2-$AA$4)/1000000*'LCFS Values'!B52*'LCFS Values'!$G$2*100</f>
        <v>190.37351277600001</v>
      </c>
      <c r="J52" s="4">
        <f>'RIN Values'!C52</f>
        <v>68.324999999999989</v>
      </c>
      <c r="K52" s="4">
        <f>'Fixed Credits Value'!B52</f>
        <v>100</v>
      </c>
      <c r="L52" s="4">
        <f t="shared" si="2"/>
        <v>343.5</v>
      </c>
      <c r="M52" s="4">
        <f>L52/'Feedstock Conversions'!B$23</f>
        <v>41.737545565006073</v>
      </c>
      <c r="O52" s="4">
        <f>'Fuel Values'!C52*100</f>
        <v>203.18999999999997</v>
      </c>
      <c r="P52" s="18">
        <f>('LCFS Values'!$E$2-AB$4)/1000000*'LCFS Values'!B52*'LCFS Values'!$G$2*100</f>
        <v>201.62202864824999</v>
      </c>
      <c r="Q52" s="4">
        <f>'RIN Values'!D52</f>
        <v>77.434999999999988</v>
      </c>
      <c r="R52" s="4">
        <f>'Fixed Credits Value'!B52</f>
        <v>100</v>
      </c>
      <c r="S52" s="4">
        <f>'Fixed Credits Value'!C52</f>
        <v>16</v>
      </c>
      <c r="T52" s="4">
        <f t="shared" si="5"/>
        <v>598.24702864824997</v>
      </c>
      <c r="U52" s="4">
        <f>T52/'Feedstock Conversions'!B$3</f>
        <v>70.38200337038235</v>
      </c>
      <c r="W52" s="4">
        <f t="shared" si="6"/>
        <v>174.785</v>
      </c>
      <c r="X52" s="4">
        <f t="shared" si="7"/>
        <v>423.99702864824997</v>
      </c>
      <c r="AE52" s="4">
        <v>27.5</v>
      </c>
      <c r="AF52" s="4">
        <v>23.875</v>
      </c>
      <c r="AG52" s="4">
        <f>AH52+'Rail Costs'!M52</f>
        <v>23.292357222844345</v>
      </c>
      <c r="AH52" s="4">
        <v>20</v>
      </c>
      <c r="AI52" s="4">
        <v>19.75</v>
      </c>
      <c r="AJ52" s="4">
        <v>24.25</v>
      </c>
      <c r="AM52" s="4">
        <f>$L52-(AE52*'Feedstock Conversions'!$B$23)-'Rail Costs'!Q52</f>
        <v>113.45771781582096</v>
      </c>
      <c r="AN52" s="4">
        <f>$L52-(AF52*'Feedstock Conversions'!$B$23)-'Rail Costs'!R52</f>
        <v>143.70067104806213</v>
      </c>
      <c r="AO52" s="4">
        <f>$L52-(AG52*'Feedstock Conversions'!$B$23)-'Rail Costs'!S52</f>
        <v>148.66546617851154</v>
      </c>
      <c r="AP52" s="4">
        <f>$L52-(AH52*'Feedstock Conversions'!$B$23)-'Rail Costs'!T52</f>
        <v>175.35973125316281</v>
      </c>
      <c r="AQ52" s="4">
        <f>$L52-(AI52*'Feedstock Conversions'!$B$23)-'Rail Costs'!U52</f>
        <v>177.56459851083295</v>
      </c>
      <c r="AR52" s="4">
        <f>$L52-(AJ52*'Feedstock Conversions'!$B$23)-'Rail Costs'!V52</f>
        <v>139.67417750379539</v>
      </c>
      <c r="AT52" s="4">
        <f>$T52-(AE52*'Feedstock Conversions'!$B$3)-'Rail Costs'!Q52</f>
        <v>360.77974646407097</v>
      </c>
      <c r="AU52" s="4">
        <f>$T52-(AF52*'Feedstock Conversions'!$B$3)-'Rail Costs'!R52</f>
        <v>392.00144969631214</v>
      </c>
      <c r="AV52" s="4">
        <f>$T52-(AG52*'Feedstock Conversions'!$B$3)-'Rail Costs'!S52</f>
        <v>397.12355837659356</v>
      </c>
      <c r="AW52" s="4">
        <f>$T52-(AH52*'Feedstock Conversions'!$B$3)-'Rail Costs'!T52</f>
        <v>424.70675990141279</v>
      </c>
      <c r="AX52" s="4">
        <f>$T52-(AI52*'Feedstock Conversions'!$B$3)-'Rail Costs'!U52</f>
        <v>426.97912715908296</v>
      </c>
      <c r="AY52" s="4">
        <f>$T52-(AJ52*'Feedstock Conversions'!$B$3)-'Rail Costs'!V52</f>
        <v>387.87370615204537</v>
      </c>
      <c r="BH52">
        <f t="shared" si="0"/>
        <v>51</v>
      </c>
      <c r="BI52">
        <f t="shared" si="1"/>
        <v>2019</v>
      </c>
      <c r="BJ52">
        <f t="shared" si="4"/>
        <v>12</v>
      </c>
    </row>
    <row r="53" spans="1:62" x14ac:dyDescent="0.2">
      <c r="A53" s="11">
        <v>43826</v>
      </c>
      <c r="B53" s="4">
        <v>20.5</v>
      </c>
      <c r="C53" s="18">
        <f>'Yellow Grease'!B53</f>
        <v>20.5</v>
      </c>
      <c r="E53" s="4">
        <f>'Yellow Grease'!C53*'Feedstock Conversions'!B$23</f>
        <v>168.715</v>
      </c>
      <c r="F53" s="4">
        <f>'Yellow Grease'!C53*'Feedstock Conversions'!B$3</f>
        <v>174.25</v>
      </c>
      <c r="H53" s="4">
        <f>'Fuel Values'!B53-'Yellow Grease'!I53-'Yellow Grease'!J53-'Yellow Grease'!K53</f>
        <v>-12.118889260000003</v>
      </c>
      <c r="I53" s="18">
        <f>('LCFS Values'!$E$2-$AA$4)/1000000*'LCFS Values'!B53*'LCFS Values'!$G$2*100</f>
        <v>190.74388926</v>
      </c>
      <c r="J53" s="4">
        <f>'RIN Values'!C53</f>
        <v>64.875</v>
      </c>
      <c r="K53" s="4">
        <f>'Fixed Credits Value'!B53</f>
        <v>100</v>
      </c>
      <c r="L53" s="4">
        <f t="shared" si="2"/>
        <v>343.5</v>
      </c>
      <c r="M53" s="4">
        <f>L53/'Feedstock Conversions'!B$23</f>
        <v>41.737545565006073</v>
      </c>
      <c r="O53" s="4">
        <f>'Fuel Values'!C53*100</f>
        <v>205.01</v>
      </c>
      <c r="P53" s="18">
        <f>('LCFS Values'!$E$2-AB$4)/1000000*'LCFS Values'!B53*'LCFS Values'!$G$2*100</f>
        <v>202.01428940437501</v>
      </c>
      <c r="Q53" s="4">
        <f>'RIN Values'!D53</f>
        <v>73.524999999999991</v>
      </c>
      <c r="R53" s="4">
        <f>'Fixed Credits Value'!B53</f>
        <v>100</v>
      </c>
      <c r="S53" s="4">
        <f>'Fixed Credits Value'!C53</f>
        <v>16</v>
      </c>
      <c r="T53" s="4">
        <f t="shared" si="5"/>
        <v>596.54928940437503</v>
      </c>
      <c r="U53" s="4">
        <f>T53/'Feedstock Conversions'!B$3</f>
        <v>70.182269341691182</v>
      </c>
      <c r="W53" s="4">
        <f t="shared" si="6"/>
        <v>174.785</v>
      </c>
      <c r="X53" s="4">
        <f t="shared" si="7"/>
        <v>422.29928940437503</v>
      </c>
      <c r="AE53" s="4">
        <v>27.5</v>
      </c>
      <c r="AF53" s="4">
        <v>23.875</v>
      </c>
      <c r="AG53" s="4">
        <f>AH53+'Rail Costs'!M53</f>
        <v>23.292357222844345</v>
      </c>
      <c r="AH53" s="4">
        <v>20</v>
      </c>
      <c r="AI53" s="4">
        <v>19.75</v>
      </c>
      <c r="AJ53" s="4">
        <v>24.25</v>
      </c>
      <c r="AM53" s="4">
        <f>$L53-(AE53*'Feedstock Conversions'!$B$23)-'Rail Costs'!Q53</f>
        <v>113.45771781582096</v>
      </c>
      <c r="AN53" s="4">
        <f>$L53-(AF53*'Feedstock Conversions'!$B$23)-'Rail Costs'!R53</f>
        <v>143.70067104806213</v>
      </c>
      <c r="AO53" s="4">
        <f>$L53-(AG53*'Feedstock Conversions'!$B$23)-'Rail Costs'!S53</f>
        <v>148.66546617851154</v>
      </c>
      <c r="AP53" s="4">
        <f>$L53-(AH53*'Feedstock Conversions'!$B$23)-'Rail Costs'!T53</f>
        <v>175.35973125316281</v>
      </c>
      <c r="AQ53" s="4">
        <f>$L53-(AI53*'Feedstock Conversions'!$B$23)-'Rail Costs'!U53</f>
        <v>177.56459851083295</v>
      </c>
      <c r="AR53" s="4">
        <f>$L53-(AJ53*'Feedstock Conversions'!$B$23)-'Rail Costs'!V53</f>
        <v>139.67417750379539</v>
      </c>
      <c r="AT53" s="4">
        <f>$T53-(AE53*'Feedstock Conversions'!$B$3)-'Rail Costs'!Q53</f>
        <v>359.08200722019603</v>
      </c>
      <c r="AU53" s="4">
        <f>$T53-(AF53*'Feedstock Conversions'!$B$3)-'Rail Costs'!R53</f>
        <v>390.3037104524372</v>
      </c>
      <c r="AV53" s="4">
        <f>$T53-(AG53*'Feedstock Conversions'!$B$3)-'Rail Costs'!S53</f>
        <v>395.42581913271863</v>
      </c>
      <c r="AW53" s="4">
        <f>$T53-(AH53*'Feedstock Conversions'!$B$3)-'Rail Costs'!T53</f>
        <v>423.00902065753786</v>
      </c>
      <c r="AX53" s="4">
        <f>$T53-(AI53*'Feedstock Conversions'!$B$3)-'Rail Costs'!U53</f>
        <v>425.28138791520803</v>
      </c>
      <c r="AY53" s="4">
        <f>$T53-(AJ53*'Feedstock Conversions'!$B$3)-'Rail Costs'!V53</f>
        <v>386.17596690817044</v>
      </c>
      <c r="BH53">
        <f t="shared" si="0"/>
        <v>52</v>
      </c>
      <c r="BI53">
        <f t="shared" si="1"/>
        <v>2019</v>
      </c>
      <c r="BJ53">
        <f t="shared" si="4"/>
        <v>12</v>
      </c>
    </row>
    <row r="54" spans="1:62" x14ac:dyDescent="0.2">
      <c r="A54" s="11">
        <v>43833</v>
      </c>
      <c r="B54" s="4">
        <v>20.5</v>
      </c>
      <c r="C54" s="18">
        <f>'Yellow Grease'!B54</f>
        <v>20.5</v>
      </c>
      <c r="E54" s="4">
        <f>'Yellow Grease'!C54*'Feedstock Conversions'!B$23</f>
        <v>168.715</v>
      </c>
      <c r="F54" s="4">
        <f>'Yellow Grease'!C54*'Feedstock Conversions'!B$3</f>
        <v>174.25</v>
      </c>
      <c r="H54" s="4">
        <f>'Fuel Values'!B54-'Yellow Grease'!I54-'Yellow Grease'!J54-'Yellow Grease'!K54</f>
        <v>-2.991503645000023</v>
      </c>
      <c r="I54" s="18">
        <f>('LCFS Values'!$E$3-$AA$4)/1000000*'LCFS Values'!B54*'LCFS Values'!$G$2*100</f>
        <v>187.05400364500002</v>
      </c>
      <c r="J54" s="4">
        <f>'RIN Values'!C54</f>
        <v>59.4375</v>
      </c>
      <c r="K54" s="4">
        <f>'Fixed Credits Value'!B54</f>
        <v>100</v>
      </c>
      <c r="L54" s="4">
        <f t="shared" si="2"/>
        <v>343.5</v>
      </c>
      <c r="M54" s="4">
        <f>L54/'Feedstock Conversions'!B$23</f>
        <v>41.737545565006073</v>
      </c>
      <c r="O54" s="4">
        <f>'Fuel Values'!C54*100</f>
        <v>202.94</v>
      </c>
      <c r="P54" s="18">
        <f>('LCFS Values'!$E$3-AB$4)/1000000*'LCFS Values'!B54*'LCFS Values'!$G$2*100</f>
        <v>198.3107261192969</v>
      </c>
      <c r="Q54" s="4">
        <f>'RIN Values'!D54</f>
        <v>67.362499999999997</v>
      </c>
      <c r="R54" s="4">
        <f>'Fixed Credits Value'!B54</f>
        <v>100</v>
      </c>
      <c r="S54" s="4">
        <f>'Fixed Credits Value'!C54</f>
        <v>16</v>
      </c>
      <c r="T54" s="4">
        <f t="shared" si="5"/>
        <v>584.613226119297</v>
      </c>
      <c r="U54" s="4">
        <f>T54/'Feedstock Conversions'!B$3</f>
        <v>68.778026602270231</v>
      </c>
      <c r="W54" s="4">
        <f t="shared" si="6"/>
        <v>174.785</v>
      </c>
      <c r="X54" s="4">
        <f t="shared" si="7"/>
        <v>410.363226119297</v>
      </c>
      <c r="AE54" s="4">
        <v>27.5</v>
      </c>
      <c r="AF54" s="4">
        <v>23.875</v>
      </c>
      <c r="AG54" s="4">
        <f>AH54+'Rail Costs'!M54</f>
        <v>23.336500559910412</v>
      </c>
      <c r="AH54" s="4">
        <v>20</v>
      </c>
      <c r="AI54" s="4">
        <v>19.75</v>
      </c>
      <c r="AJ54" s="4">
        <v>25.1875</v>
      </c>
      <c r="AM54" s="4">
        <f>$L54-(AE54*'Feedstock Conversions'!$B$23)-'Rail Costs'!Q54</f>
        <v>113.40787716083756</v>
      </c>
      <c r="AN54" s="4">
        <f>$L54-(AF54*'Feedstock Conversions'!$B$23)-'Rail Costs'!R54</f>
        <v>143.65631691686298</v>
      </c>
      <c r="AO54" s="4">
        <f>$L54-(AG54*'Feedstock Conversions'!$B$23)-'Rail Costs'!S54</f>
        <v>148.26008695408936</v>
      </c>
      <c r="AP54" s="4">
        <f>$L54-(AH54*'Feedstock Conversions'!$B$23)-'Rail Costs'!T54</f>
        <v>175.31226396270242</v>
      </c>
      <c r="AQ54" s="4">
        <f>$L54-(AI54*'Feedstock Conversions'!$B$23)-'Rail Costs'!U54</f>
        <v>177.51910709421841</v>
      </c>
      <c r="AR54" s="4">
        <f>$L54-(AJ54*'Feedstock Conversions'!$B$23)-'Rail Costs'!V54</f>
        <v>131.90159175524292</v>
      </c>
      <c r="AT54" s="4">
        <f>$T54-(AE54*'Feedstock Conversions'!$B$3)-'Rail Costs'!Q54</f>
        <v>347.09610328013457</v>
      </c>
      <c r="AU54" s="4">
        <f>$T54-(AF54*'Feedstock Conversions'!$B$3)-'Rail Costs'!R54</f>
        <v>378.32329303615995</v>
      </c>
      <c r="AV54" s="4">
        <f>$T54-(AG54*'Feedstock Conversions'!$B$3)-'Rail Costs'!S54</f>
        <v>383.07245792221056</v>
      </c>
      <c r="AW54" s="4">
        <f>$T54-(AH54*'Feedstock Conversions'!$B$3)-'Rail Costs'!T54</f>
        <v>411.02549008199946</v>
      </c>
      <c r="AX54" s="4">
        <f>$T54-(AI54*'Feedstock Conversions'!$B$3)-'Rail Costs'!U54</f>
        <v>413.29983321351546</v>
      </c>
      <c r="AY54" s="4">
        <f>$T54-(AJ54*'Feedstock Conversions'!$B$3)-'Rail Costs'!V54</f>
        <v>366.21419287453995</v>
      </c>
      <c r="BH54">
        <f t="shared" si="0"/>
        <v>1</v>
      </c>
      <c r="BI54">
        <f t="shared" si="1"/>
        <v>2020</v>
      </c>
      <c r="BJ54">
        <f t="shared" si="4"/>
        <v>1</v>
      </c>
    </row>
    <row r="55" spans="1:62" x14ac:dyDescent="0.2">
      <c r="A55" s="11">
        <v>43840</v>
      </c>
      <c r="B55" s="4">
        <v>21.1</v>
      </c>
      <c r="C55" s="18">
        <f>'Yellow Grease'!B55</f>
        <v>21.1</v>
      </c>
      <c r="E55" s="4">
        <f>'Yellow Grease'!C55*'Feedstock Conversions'!B$23</f>
        <v>173.65300000000002</v>
      </c>
      <c r="F55" s="4">
        <f>'Yellow Grease'!C55*'Feedstock Conversions'!B$3</f>
        <v>179.35000000000002</v>
      </c>
      <c r="H55" s="4">
        <f>'Fuel Values'!B55-'Yellow Grease'!I55-'Yellow Grease'!J55-'Yellow Grease'!K55</f>
        <v>-3.0472000060000255</v>
      </c>
      <c r="I55" s="18">
        <f>('LCFS Values'!$E$3-$AA$4)/1000000*'LCFS Values'!B55*'LCFS Values'!$G$2*100</f>
        <v>187.37220000600001</v>
      </c>
      <c r="J55" s="4">
        <f>'RIN Values'!C55</f>
        <v>59.175000000000004</v>
      </c>
      <c r="K55" s="4">
        <f>'Fixed Credits Value'!B55</f>
        <v>100</v>
      </c>
      <c r="L55" s="4">
        <f t="shared" si="2"/>
        <v>343.5</v>
      </c>
      <c r="M55" s="4">
        <f>L55/'Feedstock Conversions'!B$23</f>
        <v>41.737545565006073</v>
      </c>
      <c r="O55" s="4">
        <f>'Fuel Values'!C55*100</f>
        <v>199.06</v>
      </c>
      <c r="P55" s="18">
        <f>('LCFS Values'!$E$3-AB$4)/1000000*'LCFS Values'!B55*'LCFS Values'!$G$2*100</f>
        <v>198.64807121840627</v>
      </c>
      <c r="Q55" s="4">
        <f>'RIN Values'!D55</f>
        <v>67.064999999999998</v>
      </c>
      <c r="R55" s="4">
        <f>'Fixed Credits Value'!B55</f>
        <v>100</v>
      </c>
      <c r="S55" s="4">
        <f>'Fixed Credits Value'!C55</f>
        <v>16</v>
      </c>
      <c r="T55" s="4">
        <f t="shared" si="5"/>
        <v>580.77307121840636</v>
      </c>
      <c r="U55" s="4">
        <f>T55/'Feedstock Conversions'!B$3</f>
        <v>68.326243672753691</v>
      </c>
      <c r="W55" s="4">
        <f t="shared" si="6"/>
        <v>169.84699999999998</v>
      </c>
      <c r="X55" s="4">
        <f t="shared" si="7"/>
        <v>401.42307121840633</v>
      </c>
      <c r="AE55" s="4">
        <v>29.1</v>
      </c>
      <c r="AF55" s="4">
        <v>24.25</v>
      </c>
      <c r="AG55" s="4">
        <f>AH55+'Rail Costs'!M55</f>
        <v>24.536500559910415</v>
      </c>
      <c r="AH55" s="4">
        <v>21.2</v>
      </c>
      <c r="AI55" s="4">
        <v>20.75</v>
      </c>
      <c r="AJ55" s="4">
        <v>25.6</v>
      </c>
      <c r="AM55" s="4">
        <f>$L55-(AE55*'Feedstock Conversions'!$B$23)-'Rail Costs'!Q55</f>
        <v>100.23987716083755</v>
      </c>
      <c r="AN55" s="4">
        <f>$L55-(AF55*'Feedstock Conversions'!$B$23)-'Rail Costs'!R55</f>
        <v>140.57006691686297</v>
      </c>
      <c r="AO55" s="4">
        <f>$L55-(AG55*'Feedstock Conversions'!$B$23)-'Rail Costs'!S55</f>
        <v>138.38408695408933</v>
      </c>
      <c r="AP55" s="4">
        <f>$L55-(AH55*'Feedstock Conversions'!$B$23)-'Rail Costs'!T55</f>
        <v>165.43626396270244</v>
      </c>
      <c r="AQ55" s="4">
        <f>$L55-(AI55*'Feedstock Conversions'!$B$23)-'Rail Costs'!U55</f>
        <v>169.28910709421842</v>
      </c>
      <c r="AR55" s="4">
        <f>$L55-(AJ55*'Feedstock Conversions'!$B$23)-'Rail Costs'!V55</f>
        <v>128.50671675524291</v>
      </c>
      <c r="AT55" s="4">
        <f>$T55-(AE55*'Feedstock Conversions'!$B$3)-'Rail Costs'!Q55</f>
        <v>329.65594837924391</v>
      </c>
      <c r="AU55" s="4">
        <f>$T55-(AF55*'Feedstock Conversions'!$B$3)-'Rail Costs'!R55</f>
        <v>371.29563813526931</v>
      </c>
      <c r="AV55" s="4">
        <f>$T55-(AG55*'Feedstock Conversions'!$B$3)-'Rail Costs'!S55</f>
        <v>369.03230302131988</v>
      </c>
      <c r="AW55" s="4">
        <f>$T55-(AH55*'Feedstock Conversions'!$B$3)-'Rail Costs'!T55</f>
        <v>396.98533518110884</v>
      </c>
      <c r="AX55" s="4">
        <f>$T55-(AI55*'Feedstock Conversions'!$B$3)-'Rail Costs'!U55</f>
        <v>400.95967831262482</v>
      </c>
      <c r="AY55" s="4">
        <f>$T55-(AJ55*'Feedstock Conversions'!$B$3)-'Rail Costs'!V55</f>
        <v>358.86778797364929</v>
      </c>
      <c r="BH55">
        <f t="shared" si="0"/>
        <v>2</v>
      </c>
      <c r="BI55">
        <f t="shared" si="1"/>
        <v>2020</v>
      </c>
      <c r="BJ55">
        <f t="shared" si="4"/>
        <v>1</v>
      </c>
    </row>
    <row r="56" spans="1:62" x14ac:dyDescent="0.2">
      <c r="A56" s="11">
        <v>43847</v>
      </c>
      <c r="B56" s="4">
        <v>22.6</v>
      </c>
      <c r="C56" s="18">
        <f>'Yellow Grease'!B56</f>
        <v>22.6</v>
      </c>
      <c r="E56" s="4">
        <f>'Yellow Grease'!C56*'Feedstock Conversions'!B$23</f>
        <v>185.99800000000002</v>
      </c>
      <c r="F56" s="4">
        <f>'Yellow Grease'!C56*'Feedstock Conversions'!B$3</f>
        <v>192.10000000000002</v>
      </c>
      <c r="H56" s="4">
        <f>'Fuel Values'!B56-'Yellow Grease'!I56-'Yellow Grease'!J56-'Yellow Grease'!K56</f>
        <v>-3.4882046640000226</v>
      </c>
      <c r="I56" s="18">
        <f>('LCFS Values'!$E$3-$AA$4)/1000000*'LCFS Values'!B56*'LCFS Values'!$G$2*100</f>
        <v>189.46320466400002</v>
      </c>
      <c r="J56" s="4">
        <f>'RIN Values'!C56</f>
        <v>57.525000000000006</v>
      </c>
      <c r="K56" s="4">
        <f>'Fixed Credits Value'!B56</f>
        <v>100</v>
      </c>
      <c r="L56" s="4">
        <f t="shared" si="2"/>
        <v>343.5</v>
      </c>
      <c r="M56" s="4">
        <f>L56/'Feedstock Conversions'!B$23</f>
        <v>41.737545565006073</v>
      </c>
      <c r="O56" s="4">
        <f>'Fuel Values'!C56*100</f>
        <v>189.11</v>
      </c>
      <c r="P56" s="18">
        <f>('LCFS Values'!$E$3-AB$4)/1000000*'LCFS Values'!B56*'LCFS Values'!$G$2*100</f>
        <v>200.86491044112501</v>
      </c>
      <c r="Q56" s="4">
        <f>'RIN Values'!D56</f>
        <v>65.195000000000007</v>
      </c>
      <c r="R56" s="4">
        <f>'Fixed Credits Value'!B56</f>
        <v>100</v>
      </c>
      <c r="S56" s="4">
        <f>'Fixed Credits Value'!C56</f>
        <v>16</v>
      </c>
      <c r="T56" s="4">
        <f t="shared" si="5"/>
        <v>571.16991044112501</v>
      </c>
      <c r="U56" s="4">
        <f>T56/'Feedstock Conversions'!B$3</f>
        <v>67.196460051897063</v>
      </c>
      <c r="W56" s="4">
        <f t="shared" si="6"/>
        <v>157.50199999999998</v>
      </c>
      <c r="X56" s="4">
        <f t="shared" si="7"/>
        <v>379.06991044112499</v>
      </c>
      <c r="AE56" s="4">
        <v>29.5</v>
      </c>
      <c r="AF56" s="4">
        <v>24.5</v>
      </c>
      <c r="AG56" s="4">
        <f>AH56+'Rail Costs'!M56</f>
        <v>25.286500559910415</v>
      </c>
      <c r="AH56" s="4">
        <v>21.95</v>
      </c>
      <c r="AI56" s="4">
        <v>21.3</v>
      </c>
      <c r="AJ56" s="4">
        <v>25.75</v>
      </c>
      <c r="AM56" s="4">
        <f>$L56-(AE56*'Feedstock Conversions'!$B$23)-'Rail Costs'!Q56</f>
        <v>96.94787716083755</v>
      </c>
      <c r="AN56" s="4">
        <f>$L56-(AF56*'Feedstock Conversions'!$B$23)-'Rail Costs'!R56</f>
        <v>138.51256691686297</v>
      </c>
      <c r="AO56" s="4">
        <f>$L56-(AG56*'Feedstock Conversions'!$B$23)-'Rail Costs'!S56</f>
        <v>132.21158695408934</v>
      </c>
      <c r="AP56" s="4">
        <f>$L56-(AH56*'Feedstock Conversions'!$B$23)-'Rail Costs'!T56</f>
        <v>159.26376396270243</v>
      </c>
      <c r="AQ56" s="4">
        <f>$L56-(AI56*'Feedstock Conversions'!$B$23)-'Rail Costs'!U56</f>
        <v>164.76260709421842</v>
      </c>
      <c r="AR56" s="4">
        <f>$L56-(AJ56*'Feedstock Conversions'!$B$23)-'Rail Costs'!V56</f>
        <v>127.27221675524292</v>
      </c>
      <c r="AT56" s="4">
        <f>$T56-(AE56*'Feedstock Conversions'!$B$3)-'Rail Costs'!Q56</f>
        <v>316.65278760196259</v>
      </c>
      <c r="AU56" s="4">
        <f>$T56-(AF56*'Feedstock Conversions'!$B$3)-'Rail Costs'!R56</f>
        <v>359.56747735798797</v>
      </c>
      <c r="AV56" s="4">
        <f>$T56-(AG56*'Feedstock Conversions'!$B$3)-'Rail Costs'!S56</f>
        <v>353.05414224403853</v>
      </c>
      <c r="AW56" s="4">
        <f>$T56-(AH56*'Feedstock Conversions'!$B$3)-'Rail Costs'!T56</f>
        <v>381.00717440382749</v>
      </c>
      <c r="AX56" s="4">
        <f>$T56-(AI56*'Feedstock Conversions'!$B$3)-'Rail Costs'!U56</f>
        <v>386.68151753534346</v>
      </c>
      <c r="AY56" s="4">
        <f>$T56-(AJ56*'Feedstock Conversions'!$B$3)-'Rail Costs'!V56</f>
        <v>347.98962719636796</v>
      </c>
      <c r="BH56">
        <f t="shared" si="0"/>
        <v>3</v>
      </c>
      <c r="BI56">
        <f t="shared" si="1"/>
        <v>2020</v>
      </c>
      <c r="BJ56">
        <f t="shared" si="4"/>
        <v>1</v>
      </c>
    </row>
    <row r="57" spans="1:62" x14ac:dyDescent="0.2">
      <c r="A57" s="11">
        <v>43854</v>
      </c>
      <c r="B57" s="4">
        <v>23</v>
      </c>
      <c r="C57" s="18">
        <f>'Yellow Grease'!B57</f>
        <v>23</v>
      </c>
      <c r="E57" s="4">
        <f>'Yellow Grease'!C57*'Feedstock Conversions'!B$23</f>
        <v>189.29000000000002</v>
      </c>
      <c r="F57" s="4">
        <f>'Yellow Grease'!C57*'Feedstock Conversions'!B$3</f>
        <v>195.5</v>
      </c>
      <c r="H57" s="4">
        <f>'Fuel Values'!B57-'Yellow Grease'!I57-'Yellow Grease'!J57-'Yellow Grease'!K57</f>
        <v>-8.5178394530000219</v>
      </c>
      <c r="I57" s="18">
        <f>('LCFS Values'!$E$3-$AA$4)/1000000*'LCFS Values'!B57*'LCFS Values'!$G$2*100</f>
        <v>191.41783945300003</v>
      </c>
      <c r="J57" s="4">
        <f>'RIN Values'!C57</f>
        <v>60.599999999999994</v>
      </c>
      <c r="K57" s="4">
        <f>'Fixed Credits Value'!B57</f>
        <v>100</v>
      </c>
      <c r="L57" s="4">
        <f t="shared" si="2"/>
        <v>343.5</v>
      </c>
      <c r="M57" s="4">
        <f>L57/'Feedstock Conversions'!B$23</f>
        <v>41.737545565006073</v>
      </c>
      <c r="O57" s="4">
        <f>'Fuel Values'!C57*100</f>
        <v>181.28</v>
      </c>
      <c r="P57" s="18">
        <f>('LCFS Values'!$E$3-AB$4)/1000000*'LCFS Values'!B57*'LCFS Values'!$G$2*100</f>
        <v>202.93717319279691</v>
      </c>
      <c r="Q57" s="4">
        <f>'RIN Values'!D57</f>
        <v>68.679999999999993</v>
      </c>
      <c r="R57" s="4">
        <f>'Fixed Credits Value'!B57</f>
        <v>100</v>
      </c>
      <c r="S57" s="4">
        <f>'Fixed Credits Value'!C57</f>
        <v>16</v>
      </c>
      <c r="T57" s="4">
        <f t="shared" si="5"/>
        <v>568.89717319279691</v>
      </c>
      <c r="U57" s="4">
        <f>T57/'Feedstock Conversions'!B$3</f>
        <v>66.929079199152582</v>
      </c>
      <c r="W57" s="4">
        <f t="shared" si="6"/>
        <v>154.20999999999998</v>
      </c>
      <c r="X57" s="4">
        <f t="shared" si="7"/>
        <v>373.39717319279691</v>
      </c>
      <c r="AE57" s="4">
        <v>29.5</v>
      </c>
      <c r="AF57" s="4">
        <v>24.5</v>
      </c>
      <c r="AG57" s="4">
        <f>AH57+'Rail Costs'!M57</f>
        <v>25.774000559910412</v>
      </c>
      <c r="AH57" s="4">
        <v>22.4375</v>
      </c>
      <c r="AI57" s="4">
        <v>21.875</v>
      </c>
      <c r="AJ57" s="4">
        <v>25.75</v>
      </c>
      <c r="AM57" s="4">
        <f>$L57-(AE57*'Feedstock Conversions'!$B$23)-'Rail Costs'!Q57</f>
        <v>96.94787716083755</v>
      </c>
      <c r="AN57" s="4">
        <f>$L57-(AF57*'Feedstock Conversions'!$B$23)-'Rail Costs'!R57</f>
        <v>138.51256691686297</v>
      </c>
      <c r="AO57" s="4">
        <f>$L57-(AG57*'Feedstock Conversions'!$B$23)-'Rail Costs'!S57</f>
        <v>128.19946195408937</v>
      </c>
      <c r="AP57" s="4">
        <f>$L57-(AH57*'Feedstock Conversions'!$B$23)-'Rail Costs'!T57</f>
        <v>155.25163896270243</v>
      </c>
      <c r="AQ57" s="4">
        <f>$L57-(AI57*'Feedstock Conversions'!$B$23)-'Rail Costs'!U57</f>
        <v>160.03035709421843</v>
      </c>
      <c r="AR57" s="4">
        <f>$L57-(AJ57*'Feedstock Conversions'!$B$23)-'Rail Costs'!V57</f>
        <v>127.27221675524292</v>
      </c>
      <c r="AT57" s="4">
        <f>$T57-(AE57*'Feedstock Conversions'!$B$3)-'Rail Costs'!Q57</f>
        <v>314.38005035363449</v>
      </c>
      <c r="AU57" s="4">
        <f>$T57-(AF57*'Feedstock Conversions'!$B$3)-'Rail Costs'!R57</f>
        <v>357.29474010965987</v>
      </c>
      <c r="AV57" s="4">
        <f>$T57-(AG57*'Feedstock Conversions'!$B$3)-'Rail Costs'!S57</f>
        <v>346.63765499571048</v>
      </c>
      <c r="AW57" s="4">
        <f>$T57-(AH57*'Feedstock Conversions'!$B$3)-'Rail Costs'!T57</f>
        <v>374.59068715549938</v>
      </c>
      <c r="AX57" s="4">
        <f>$T57-(AI57*'Feedstock Conversions'!$B$3)-'Rail Costs'!U57</f>
        <v>379.52128028701537</v>
      </c>
      <c r="AY57" s="4">
        <f>$T57-(AJ57*'Feedstock Conversions'!$B$3)-'Rail Costs'!V57</f>
        <v>345.71688994803986</v>
      </c>
      <c r="BH57">
        <f t="shared" si="0"/>
        <v>4</v>
      </c>
      <c r="BI57">
        <f t="shared" si="1"/>
        <v>2020</v>
      </c>
      <c r="BJ57">
        <f t="shared" si="4"/>
        <v>1</v>
      </c>
    </row>
    <row r="58" spans="1:62" x14ac:dyDescent="0.2">
      <c r="A58" s="11">
        <v>43861</v>
      </c>
      <c r="B58" s="4">
        <v>23</v>
      </c>
      <c r="C58" s="18">
        <f>'Yellow Grease'!B58</f>
        <v>23</v>
      </c>
      <c r="E58" s="4">
        <f>'Yellow Grease'!C58*'Feedstock Conversions'!B$23</f>
        <v>189.29000000000002</v>
      </c>
      <c r="F58" s="4">
        <f>'Yellow Grease'!C58*'Feedstock Conversions'!B$3</f>
        <v>195.5</v>
      </c>
      <c r="H58" s="4">
        <f>'Fuel Values'!B58-'Yellow Grease'!I58-'Yellow Grease'!J58-'Yellow Grease'!K58</f>
        <v>-16.161120370100008</v>
      </c>
      <c r="I58" s="18">
        <f>('LCFS Values'!$E$3-$AA$4)/1000000*'LCFS Values'!B58*'LCFS Values'!$G$2*100</f>
        <v>193.58612037010002</v>
      </c>
      <c r="J58" s="4">
        <f>'RIN Values'!C58</f>
        <v>66.074999999999989</v>
      </c>
      <c r="K58" s="4">
        <f>'Fixed Credits Value'!B58</f>
        <v>100</v>
      </c>
      <c r="L58" s="4">
        <f t="shared" si="2"/>
        <v>343.5</v>
      </c>
      <c r="M58" s="4">
        <f>L58/'Feedstock Conversions'!B$23</f>
        <v>41.737545565006073</v>
      </c>
      <c r="O58" s="4">
        <f>'Fuel Values'!C58*100</f>
        <v>168.26000000000002</v>
      </c>
      <c r="P58" s="18">
        <f>('LCFS Values'!$E$3-AB$4)/1000000*'LCFS Values'!B58*'LCFS Values'!$G$2*100</f>
        <v>205.23593908244223</v>
      </c>
      <c r="Q58" s="4">
        <f>'RIN Values'!D58</f>
        <v>74.884999999999991</v>
      </c>
      <c r="R58" s="4">
        <f>'Fixed Credits Value'!B58</f>
        <v>100</v>
      </c>
      <c r="S58" s="4">
        <f>'Fixed Credits Value'!C58</f>
        <v>16</v>
      </c>
      <c r="T58" s="4">
        <f t="shared" si="5"/>
        <v>564.38093908244218</v>
      </c>
      <c r="U58" s="4">
        <f>T58/'Feedstock Conversions'!B$3</f>
        <v>66.397757539110842</v>
      </c>
      <c r="W58" s="4">
        <f t="shared" si="6"/>
        <v>154.20999999999998</v>
      </c>
      <c r="X58" s="4">
        <f t="shared" si="7"/>
        <v>368.88093908244218</v>
      </c>
      <c r="AE58" s="4">
        <v>29.5</v>
      </c>
      <c r="AF58" s="4">
        <v>24.5</v>
      </c>
      <c r="AG58" s="4">
        <f>AH58+'Rail Costs'!M58</f>
        <v>26.436500559910414</v>
      </c>
      <c r="AH58" s="4">
        <v>23.1</v>
      </c>
      <c r="AI58" s="4">
        <v>22.4</v>
      </c>
      <c r="AJ58" s="4">
        <v>25.75</v>
      </c>
      <c r="AM58" s="4">
        <f>$L58-(AE58*'Feedstock Conversions'!$B$23)-'Rail Costs'!Q58</f>
        <v>96.94787716083755</v>
      </c>
      <c r="AN58" s="4">
        <f>$L58-(AF58*'Feedstock Conversions'!$B$23)-'Rail Costs'!R58</f>
        <v>138.51256691686297</v>
      </c>
      <c r="AO58" s="4">
        <f>$L58-(AG58*'Feedstock Conversions'!$B$23)-'Rail Costs'!S58</f>
        <v>122.74708695408935</v>
      </c>
      <c r="AP58" s="4">
        <f>$L58-(AH58*'Feedstock Conversions'!$B$23)-'Rail Costs'!T58</f>
        <v>149.79926396270241</v>
      </c>
      <c r="AQ58" s="4">
        <f>$L58-(AI58*'Feedstock Conversions'!$B$23)-'Rail Costs'!U58</f>
        <v>155.70960709421843</v>
      </c>
      <c r="AR58" s="4">
        <f>$L58-(AJ58*'Feedstock Conversions'!$B$23)-'Rail Costs'!V58</f>
        <v>127.27221675524292</v>
      </c>
      <c r="AT58" s="4">
        <f>$T58-(AE58*'Feedstock Conversions'!$B$3)-'Rail Costs'!Q58</f>
        <v>309.86381624327976</v>
      </c>
      <c r="AU58" s="4">
        <f>$T58-(AF58*'Feedstock Conversions'!$B$3)-'Rail Costs'!R58</f>
        <v>352.77850599930514</v>
      </c>
      <c r="AV58" s="4">
        <f>$T58-(AG58*'Feedstock Conversions'!$B$3)-'Rail Costs'!S58</f>
        <v>336.49017088535572</v>
      </c>
      <c r="AW58" s="4">
        <f>$T58-(AH58*'Feedstock Conversions'!$B$3)-'Rail Costs'!T58</f>
        <v>364.44320304514463</v>
      </c>
      <c r="AX58" s="4">
        <f>$T58-(AI58*'Feedstock Conversions'!$B$3)-'Rail Costs'!U58</f>
        <v>370.54254617666066</v>
      </c>
      <c r="AY58" s="4">
        <f>$T58-(AJ58*'Feedstock Conversions'!$B$3)-'Rail Costs'!V58</f>
        <v>341.20065583768513</v>
      </c>
      <c r="BH58">
        <f t="shared" si="0"/>
        <v>5</v>
      </c>
      <c r="BI58">
        <f t="shared" si="1"/>
        <v>2020</v>
      </c>
      <c r="BJ58">
        <f t="shared" si="4"/>
        <v>1</v>
      </c>
    </row>
    <row r="59" spans="1:62" x14ac:dyDescent="0.2">
      <c r="A59" s="11">
        <v>43868</v>
      </c>
      <c r="B59" s="4">
        <v>23</v>
      </c>
      <c r="C59" s="18">
        <f>'Yellow Grease'!B59</f>
        <v>23</v>
      </c>
      <c r="E59" s="4">
        <f>'Yellow Grease'!C59*'Feedstock Conversions'!B$23</f>
        <v>189.29000000000002</v>
      </c>
      <c r="F59" s="4">
        <f>'Yellow Grease'!C59*'Feedstock Conversions'!B$3</f>
        <v>195.5</v>
      </c>
      <c r="H59" s="4">
        <f>'Fuel Values'!B59-'Yellow Grease'!I59-'Yellow Grease'!J59-'Yellow Grease'!K59</f>
        <v>-24.679437852000007</v>
      </c>
      <c r="I59" s="18">
        <f>('LCFS Values'!$E$3-$AA$4)/1000000*'LCFS Values'!B59*'LCFS Values'!$G$2*100</f>
        <v>196.55443785200001</v>
      </c>
      <c r="J59" s="4">
        <f>'RIN Values'!C59</f>
        <v>71.625</v>
      </c>
      <c r="K59" s="4">
        <f>'Fixed Credits Value'!B59</f>
        <v>100</v>
      </c>
      <c r="L59" s="4">
        <f t="shared" si="2"/>
        <v>343.5</v>
      </c>
      <c r="M59" s="4">
        <f>L59/'Feedstock Conversions'!B$23</f>
        <v>41.737545565006073</v>
      </c>
      <c r="O59" s="4">
        <f>'Fuel Values'!C59*100</f>
        <v>163.32</v>
      </c>
      <c r="P59" s="18">
        <f>('LCFS Values'!$E$3-AB$4)/1000000*'LCFS Values'!B59*'LCFS Values'!$G$2*100</f>
        <v>208.38288693556248</v>
      </c>
      <c r="Q59" s="4">
        <f>'RIN Values'!D59</f>
        <v>81.174999999999997</v>
      </c>
      <c r="R59" s="4">
        <f>'Fixed Credits Value'!B59</f>
        <v>100</v>
      </c>
      <c r="S59" s="4">
        <f>'Fixed Credits Value'!C59</f>
        <v>16</v>
      </c>
      <c r="T59" s="4">
        <f t="shared" si="5"/>
        <v>568.8778869355624</v>
      </c>
      <c r="U59" s="4">
        <f>T59/'Feedstock Conversions'!B$3</f>
        <v>66.926810227713219</v>
      </c>
      <c r="W59" s="4">
        <f t="shared" si="6"/>
        <v>154.20999999999998</v>
      </c>
      <c r="X59" s="4">
        <f t="shared" si="7"/>
        <v>373.3778869355624</v>
      </c>
      <c r="AE59" s="4">
        <v>29.5</v>
      </c>
      <c r="AF59" s="4">
        <v>24.5</v>
      </c>
      <c r="AG59" s="4">
        <f>AH59+'Rail Costs'!M59</f>
        <v>26.886500559910417</v>
      </c>
      <c r="AH59" s="4">
        <v>23.55</v>
      </c>
      <c r="AI59" s="4">
        <v>22.5</v>
      </c>
      <c r="AJ59" s="4">
        <v>25.75</v>
      </c>
      <c r="AM59" s="4">
        <f>$L59-(AE59*'Feedstock Conversions'!$B$23)-'Rail Costs'!Q59</f>
        <v>96.94787716083755</v>
      </c>
      <c r="AN59" s="4">
        <f>$L59-(AF59*'Feedstock Conversions'!$B$23)-'Rail Costs'!R59</f>
        <v>138.51256691686297</v>
      </c>
      <c r="AO59" s="4">
        <f>$L59-(AG59*'Feedstock Conversions'!$B$23)-'Rail Costs'!S59</f>
        <v>119.04358695408933</v>
      </c>
      <c r="AP59" s="4">
        <f>$L59-(AH59*'Feedstock Conversions'!$B$23)-'Rail Costs'!T59</f>
        <v>146.09576396270242</v>
      </c>
      <c r="AQ59" s="4">
        <f>$L59-(AI59*'Feedstock Conversions'!$B$23)-'Rail Costs'!U59</f>
        <v>154.88660709421842</v>
      </c>
      <c r="AR59" s="4">
        <f>$L59-(AJ59*'Feedstock Conversions'!$B$23)-'Rail Costs'!V59</f>
        <v>127.27221675524292</v>
      </c>
      <c r="AT59" s="4">
        <f>$T59-(AE59*'Feedstock Conversions'!$B$3)-'Rail Costs'!Q59</f>
        <v>314.36076409639998</v>
      </c>
      <c r="AU59" s="4">
        <f>$T59-(AF59*'Feedstock Conversions'!$B$3)-'Rail Costs'!R59</f>
        <v>357.27545385242536</v>
      </c>
      <c r="AV59" s="4">
        <f>$T59-(AG59*'Feedstock Conversions'!$B$3)-'Rail Costs'!S59</f>
        <v>337.1621187384759</v>
      </c>
      <c r="AW59" s="4">
        <f>$T59-(AH59*'Feedstock Conversions'!$B$3)-'Rail Costs'!T59</f>
        <v>365.11515089826486</v>
      </c>
      <c r="AX59" s="4">
        <f>$T59-(AI59*'Feedstock Conversions'!$B$3)-'Rail Costs'!U59</f>
        <v>374.18949402978086</v>
      </c>
      <c r="AY59" s="4">
        <f>$T59-(AJ59*'Feedstock Conversions'!$B$3)-'Rail Costs'!V59</f>
        <v>345.69760369080535</v>
      </c>
      <c r="BH59">
        <f t="shared" si="0"/>
        <v>6</v>
      </c>
      <c r="BI59">
        <f t="shared" si="1"/>
        <v>2020</v>
      </c>
      <c r="BJ59">
        <f t="shared" si="4"/>
        <v>2</v>
      </c>
    </row>
    <row r="60" spans="1:62" x14ac:dyDescent="0.2">
      <c r="A60" s="11">
        <v>43875</v>
      </c>
      <c r="B60" s="4">
        <v>23</v>
      </c>
      <c r="C60" s="18">
        <f>'Yellow Grease'!B60</f>
        <v>23</v>
      </c>
      <c r="E60" s="4">
        <f>'Yellow Grease'!C60*'Feedstock Conversions'!B$23</f>
        <v>189.29000000000002</v>
      </c>
      <c r="F60" s="4">
        <f>'Yellow Grease'!C60*'Feedstock Conversions'!B$3</f>
        <v>195.5</v>
      </c>
      <c r="H60" s="4">
        <f>'Fuel Values'!B60-'Yellow Grease'!I60-'Yellow Grease'!J60-'Yellow Grease'!K60</f>
        <v>-31.583775551999992</v>
      </c>
      <c r="I60" s="18">
        <f>('LCFS Values'!$E$3-$AA$4)/1000000*'LCFS Values'!B60*'LCFS Values'!$G$2*100</f>
        <v>192.008775552</v>
      </c>
      <c r="J60" s="4">
        <f>'RIN Values'!C60</f>
        <v>72.675000000000011</v>
      </c>
      <c r="K60" s="4">
        <f>'Fixed Credits Value'!B60</f>
        <v>100</v>
      </c>
      <c r="L60" s="4">
        <f t="shared" si="2"/>
        <v>333.1</v>
      </c>
      <c r="M60" s="4">
        <f>L60/'Feedstock Conversions'!B$23</f>
        <v>40.473876063183475</v>
      </c>
      <c r="O60" s="4">
        <f>'Fuel Values'!C60*100</f>
        <v>166.78</v>
      </c>
      <c r="P60" s="18">
        <f>('LCFS Values'!$E$3-AB$4)/1000000*'LCFS Values'!B60*'LCFS Values'!$G$2*100</f>
        <v>203.563671234</v>
      </c>
      <c r="Q60" s="4">
        <f>'RIN Values'!D60</f>
        <v>82.365000000000009</v>
      </c>
      <c r="R60" s="4">
        <f>'Fixed Credits Value'!B60</f>
        <v>100</v>
      </c>
      <c r="S60" s="4">
        <f>'Fixed Credits Value'!C60</f>
        <v>16</v>
      </c>
      <c r="T60" s="4">
        <f t="shared" si="5"/>
        <v>568.70867123400001</v>
      </c>
      <c r="U60" s="4">
        <f>T60/'Feedstock Conversions'!B$3</f>
        <v>66.906902498117645</v>
      </c>
      <c r="W60" s="4">
        <f t="shared" si="6"/>
        <v>143.81</v>
      </c>
      <c r="X60" s="4">
        <f t="shared" si="7"/>
        <v>373.20867123400001</v>
      </c>
      <c r="AE60" s="4">
        <v>30.3</v>
      </c>
      <c r="AF60" s="4">
        <v>24.5</v>
      </c>
      <c r="AG60" s="4">
        <f>AH60+'Rail Costs'!M60</f>
        <v>27.286500559910415</v>
      </c>
      <c r="AH60" s="4">
        <v>23.95</v>
      </c>
      <c r="AI60" s="4">
        <v>22.7</v>
      </c>
      <c r="AJ60" s="4">
        <v>25.95</v>
      </c>
      <c r="AM60" s="4">
        <f>$L60-(AE60*'Feedstock Conversions'!$B$23)-'Rail Costs'!Q60</f>
        <v>79.963877160837569</v>
      </c>
      <c r="AN60" s="4">
        <f>$L60-(AF60*'Feedstock Conversions'!$B$23)-'Rail Costs'!R60</f>
        <v>128.11256691686299</v>
      </c>
      <c r="AO60" s="4">
        <f>$L60-(AG60*'Feedstock Conversions'!$B$23)-'Rail Costs'!S60</f>
        <v>105.35158695408936</v>
      </c>
      <c r="AP60" s="4">
        <f>$L60-(AH60*'Feedstock Conversions'!$B$23)-'Rail Costs'!T60</f>
        <v>132.40376396270247</v>
      </c>
      <c r="AQ60" s="4">
        <f>$L60-(AI60*'Feedstock Conversions'!$B$23)-'Rail Costs'!U60</f>
        <v>142.84060709421846</v>
      </c>
      <c r="AR60" s="4">
        <f>$L60-(AJ60*'Feedstock Conversions'!$B$23)-'Rail Costs'!V60</f>
        <v>115.22621675524296</v>
      </c>
      <c r="AT60" s="4">
        <f>$T60-(AE60*'Feedstock Conversions'!$B$3)-'Rail Costs'!Q60</f>
        <v>307.39154839483757</v>
      </c>
      <c r="AU60" s="4">
        <f>$T60-(AF60*'Feedstock Conversions'!$B$3)-'Rail Costs'!R60</f>
        <v>357.10623815086296</v>
      </c>
      <c r="AV60" s="4">
        <f>$T60-(AG60*'Feedstock Conversions'!$B$3)-'Rail Costs'!S60</f>
        <v>333.59290303691353</v>
      </c>
      <c r="AW60" s="4">
        <f>$T60-(AH60*'Feedstock Conversions'!$B$3)-'Rail Costs'!T60</f>
        <v>361.54593519670249</v>
      </c>
      <c r="AX60" s="4">
        <f>$T60-(AI60*'Feedstock Conversions'!$B$3)-'Rail Costs'!U60</f>
        <v>372.32027832821848</v>
      </c>
      <c r="AY60" s="4">
        <f>$T60-(AJ60*'Feedstock Conversions'!$B$3)-'Rail Costs'!V60</f>
        <v>343.82838798924297</v>
      </c>
      <c r="BH60">
        <f t="shared" si="0"/>
        <v>7</v>
      </c>
      <c r="BI60">
        <f t="shared" si="1"/>
        <v>2020</v>
      </c>
      <c r="BJ60">
        <f t="shared" si="4"/>
        <v>2</v>
      </c>
    </row>
    <row r="61" spans="1:62" x14ac:dyDescent="0.2">
      <c r="A61" s="11">
        <v>43882</v>
      </c>
      <c r="B61" s="4">
        <v>23.125</v>
      </c>
      <c r="C61" s="18">
        <f>'Yellow Grease'!B61</f>
        <v>23.125</v>
      </c>
      <c r="E61" s="4">
        <f>'Yellow Grease'!C61*'Feedstock Conversions'!B$23</f>
        <v>190.31875000000002</v>
      </c>
      <c r="F61" s="4">
        <f>'Yellow Grease'!C61*'Feedstock Conversions'!B$3</f>
        <v>196.5625</v>
      </c>
      <c r="H61" s="4">
        <f>'Fuel Values'!B61-'Yellow Grease'!I61-'Yellow Grease'!J61-'Yellow Grease'!K61</f>
        <v>-40.528518565000013</v>
      </c>
      <c r="I61" s="18">
        <f>('LCFS Values'!$E$3-$AA$4)/1000000*'LCFS Values'!B61*'LCFS Values'!$G$2*100</f>
        <v>188.87226856500001</v>
      </c>
      <c r="J61" s="4">
        <f>'RIN Values'!C61</f>
        <v>71.15625</v>
      </c>
      <c r="K61" s="4">
        <f>'Fixed Credits Value'!B61</f>
        <v>100</v>
      </c>
      <c r="L61" s="4">
        <f t="shared" si="2"/>
        <v>319.5</v>
      </c>
      <c r="M61" s="4">
        <f>L61/'Feedstock Conversions'!B$23</f>
        <v>38.821385176184691</v>
      </c>
      <c r="O61" s="4">
        <f>'Fuel Values'!C61*100</f>
        <v>170.09</v>
      </c>
      <c r="P61" s="18">
        <f>('LCFS Values'!$E$3-AB$4)/1000000*'LCFS Values'!B61*'LCFS Values'!$G$2*100</f>
        <v>200.23841239992191</v>
      </c>
      <c r="Q61" s="4">
        <f>'RIN Values'!D61</f>
        <v>80.643749999999997</v>
      </c>
      <c r="R61" s="4">
        <f>'Fixed Credits Value'!B61</f>
        <v>100</v>
      </c>
      <c r="S61" s="4">
        <f>'Fixed Credits Value'!C61</f>
        <v>16</v>
      </c>
      <c r="T61" s="4">
        <f t="shared" si="5"/>
        <v>566.9721623999219</v>
      </c>
      <c r="U61" s="4">
        <f>T61/'Feedstock Conversions'!B$3</f>
        <v>66.70260734116728</v>
      </c>
      <c r="W61" s="4">
        <f t="shared" si="6"/>
        <v>129.18124999999998</v>
      </c>
      <c r="X61" s="4">
        <f t="shared" si="7"/>
        <v>370.4096623999219</v>
      </c>
      <c r="AE61" s="4">
        <v>31.5</v>
      </c>
      <c r="AF61" s="4">
        <v>24.5</v>
      </c>
      <c r="AG61" s="4">
        <f>AH61+'Rail Costs'!M61</f>
        <v>28.086500559910412</v>
      </c>
      <c r="AH61" s="4">
        <v>24.75</v>
      </c>
      <c r="AI61" s="4">
        <v>23.5</v>
      </c>
      <c r="AJ61" s="4">
        <v>26</v>
      </c>
      <c r="AM61" s="4">
        <f>$L61-(AE61*'Feedstock Conversions'!$B$23)-'Rail Costs'!Q61</f>
        <v>56.487877160837563</v>
      </c>
      <c r="AN61" s="4">
        <f>$L61-(AF61*'Feedstock Conversions'!$B$23)-'Rail Costs'!R61</f>
        <v>114.51256691686297</v>
      </c>
      <c r="AO61" s="4">
        <f>$L61-(AG61*'Feedstock Conversions'!$B$23)-'Rail Costs'!S61</f>
        <v>85.167586954089359</v>
      </c>
      <c r="AP61" s="4">
        <f>$L61-(AH61*'Feedstock Conversions'!$B$23)-'Rail Costs'!T61</f>
        <v>112.21976396270242</v>
      </c>
      <c r="AQ61" s="4">
        <f>$L61-(AI61*'Feedstock Conversions'!$B$23)-'Rail Costs'!U61</f>
        <v>122.65660709421844</v>
      </c>
      <c r="AR61" s="4">
        <f>$L61-(AJ61*'Feedstock Conversions'!$B$23)-'Rail Costs'!V61</f>
        <v>101.21471675524292</v>
      </c>
      <c r="AT61" s="4">
        <f>$T61-(AE61*'Feedstock Conversions'!$B$3)-'Rail Costs'!Q61</f>
        <v>295.45503956075947</v>
      </c>
      <c r="AU61" s="4">
        <f>$T61-(AF61*'Feedstock Conversions'!$B$3)-'Rail Costs'!R61</f>
        <v>355.36972931678486</v>
      </c>
      <c r="AV61" s="4">
        <f>$T61-(AG61*'Feedstock Conversions'!$B$3)-'Rail Costs'!S61</f>
        <v>325.05639420283546</v>
      </c>
      <c r="AW61" s="4">
        <f>$T61-(AH61*'Feedstock Conversions'!$B$3)-'Rail Costs'!T61</f>
        <v>353.00942636262437</v>
      </c>
      <c r="AX61" s="4">
        <f>$T61-(AI61*'Feedstock Conversions'!$B$3)-'Rail Costs'!U61</f>
        <v>363.78376949414036</v>
      </c>
      <c r="AY61" s="4">
        <f>$T61-(AJ61*'Feedstock Conversions'!$B$3)-'Rail Costs'!V61</f>
        <v>341.66687915516485</v>
      </c>
      <c r="BH61">
        <f t="shared" si="0"/>
        <v>8</v>
      </c>
      <c r="BI61">
        <f t="shared" si="1"/>
        <v>2020</v>
      </c>
      <c r="BJ61">
        <f t="shared" si="4"/>
        <v>2</v>
      </c>
    </row>
    <row r="62" spans="1:62" x14ac:dyDescent="0.2">
      <c r="A62" s="11">
        <v>43889</v>
      </c>
      <c r="B62" s="4">
        <v>23.25</v>
      </c>
      <c r="C62" s="18">
        <f>'Yellow Grease'!B62</f>
        <v>23.25</v>
      </c>
      <c r="E62" s="4">
        <f>'Yellow Grease'!C62*'Feedstock Conversions'!B$23</f>
        <v>191.3475</v>
      </c>
      <c r="F62" s="4">
        <f>'Yellow Grease'!C62*'Feedstock Conversions'!B$3</f>
        <v>197.625</v>
      </c>
      <c r="H62" s="4">
        <f>'Fuel Values'!B62-'Yellow Grease'!I62-'Yellow Grease'!J62-'Yellow Grease'!K62</f>
        <v>-37.049460268000018</v>
      </c>
      <c r="I62" s="18">
        <f>('LCFS Values'!$E$3-$AA$4)/1000000*'LCFS Values'!B62*'LCFS Values'!$G$2*100</f>
        <v>187.09946026800003</v>
      </c>
      <c r="J62" s="4">
        <f>'RIN Values'!C62</f>
        <v>75.449999999999989</v>
      </c>
      <c r="K62" s="4">
        <f>'Fixed Credits Value'!B62</f>
        <v>100</v>
      </c>
      <c r="L62" s="4">
        <f t="shared" si="2"/>
        <v>325.5</v>
      </c>
      <c r="M62" s="4">
        <f>L62/'Feedstock Conversions'!B$23</f>
        <v>39.550425273390033</v>
      </c>
      <c r="O62" s="4">
        <f>'Fuel Values'!C62*100</f>
        <v>154.22</v>
      </c>
      <c r="P62" s="18">
        <f>('LCFS Values'!$E$3-AB$4)/1000000*'LCFS Values'!B62*'LCFS Values'!$G$2*100</f>
        <v>198.35891827631252</v>
      </c>
      <c r="Q62" s="4">
        <f>'RIN Values'!D62</f>
        <v>85.509999999999991</v>
      </c>
      <c r="R62" s="4">
        <f>'Fixed Credits Value'!B62</f>
        <v>100</v>
      </c>
      <c r="S62" s="4">
        <f>'Fixed Credits Value'!C62</f>
        <v>16</v>
      </c>
      <c r="T62" s="4">
        <f t="shared" si="5"/>
        <v>554.08891827631248</v>
      </c>
      <c r="U62" s="4">
        <f>T62/'Feedstock Conversions'!B$3</f>
        <v>65.18693156191911</v>
      </c>
      <c r="W62" s="4">
        <f t="shared" si="6"/>
        <v>134.1525</v>
      </c>
      <c r="X62" s="4">
        <f t="shared" si="7"/>
        <v>356.46391827631248</v>
      </c>
      <c r="AE62" s="4">
        <v>31.35</v>
      </c>
      <c r="AF62" s="4">
        <v>25.1</v>
      </c>
      <c r="AG62" s="4">
        <f>AH62+'Rail Costs'!M62</f>
        <v>28.086500559910412</v>
      </c>
      <c r="AH62" s="4">
        <v>24.75</v>
      </c>
      <c r="AI62" s="4">
        <v>23.5</v>
      </c>
      <c r="AJ62" s="4">
        <v>26</v>
      </c>
      <c r="AM62" s="4">
        <f>$L62-(AE62*'Feedstock Conversions'!$B$23)-'Rail Costs'!Q62</f>
        <v>63.722377160837532</v>
      </c>
      <c r="AN62" s="4">
        <f>$L62-(AF62*'Feedstock Conversions'!$B$23)-'Rail Costs'!R62</f>
        <v>115.57456691686295</v>
      </c>
      <c r="AO62" s="4">
        <f>$L62-(AG62*'Feedstock Conversions'!$B$23)-'Rail Costs'!S62</f>
        <v>91.167586954089359</v>
      </c>
      <c r="AP62" s="4">
        <f>$L62-(AH62*'Feedstock Conversions'!$B$23)-'Rail Costs'!T62</f>
        <v>118.21976396270242</v>
      </c>
      <c r="AQ62" s="4">
        <f>$L62-(AI62*'Feedstock Conversions'!$B$23)-'Rail Costs'!U62</f>
        <v>128.65660709421843</v>
      </c>
      <c r="AR62" s="4">
        <f>$L62-(AJ62*'Feedstock Conversions'!$B$23)-'Rail Costs'!V62</f>
        <v>107.21471675524292</v>
      </c>
      <c r="AT62" s="4">
        <f>$T62-(AE62*'Feedstock Conversions'!$B$3)-'Rail Costs'!Q62</f>
        <v>283.84679543715004</v>
      </c>
      <c r="AU62" s="4">
        <f>$T62-(AF62*'Feedstock Conversions'!$B$3)-'Rail Costs'!R62</f>
        <v>337.38648519317542</v>
      </c>
      <c r="AV62" s="4">
        <f>$T62-(AG62*'Feedstock Conversions'!$B$3)-'Rail Costs'!S62</f>
        <v>312.17315007922605</v>
      </c>
      <c r="AW62" s="4">
        <f>$T62-(AH62*'Feedstock Conversions'!$B$3)-'Rail Costs'!T62</f>
        <v>340.12618223901495</v>
      </c>
      <c r="AX62" s="4">
        <f>$T62-(AI62*'Feedstock Conversions'!$B$3)-'Rail Costs'!U62</f>
        <v>350.90052537053094</v>
      </c>
      <c r="AY62" s="4">
        <f>$T62-(AJ62*'Feedstock Conversions'!$B$3)-'Rail Costs'!V62</f>
        <v>328.78363503155543</v>
      </c>
      <c r="BH62">
        <f t="shared" si="0"/>
        <v>9</v>
      </c>
      <c r="BI62">
        <f t="shared" si="1"/>
        <v>2020</v>
      </c>
      <c r="BJ62">
        <f t="shared" si="4"/>
        <v>2</v>
      </c>
    </row>
    <row r="63" spans="1:62" x14ac:dyDescent="0.2">
      <c r="A63" s="11">
        <v>43896</v>
      </c>
      <c r="B63" s="4">
        <v>23.85</v>
      </c>
      <c r="C63" s="18">
        <f>'Yellow Grease'!B63</f>
        <v>23.85</v>
      </c>
      <c r="E63" s="4">
        <f>'Yellow Grease'!C63*'Feedstock Conversions'!B$23</f>
        <v>196.28550000000001</v>
      </c>
      <c r="F63" s="4">
        <f>'Yellow Grease'!C63*'Feedstock Conversions'!B$3</f>
        <v>202.72500000000002</v>
      </c>
      <c r="H63" s="4">
        <f>'Fuel Values'!B63-'Yellow Grease'!I63-'Yellow Grease'!J63-'Yellow Grease'!K63</f>
        <v>-35.497428536000001</v>
      </c>
      <c r="I63" s="18">
        <f>('LCFS Values'!$E$3-$AA$4)/1000000*'LCFS Values'!B63*'LCFS Values'!$G$2*100</f>
        <v>192.372428536</v>
      </c>
      <c r="J63" s="4">
        <f>'RIN Values'!C63</f>
        <v>74.625</v>
      </c>
      <c r="K63" s="4">
        <f>'Fixed Credits Value'!B63</f>
        <v>100</v>
      </c>
      <c r="L63" s="4">
        <f t="shared" si="2"/>
        <v>331.5</v>
      </c>
      <c r="M63" s="4">
        <f>L63/'Feedstock Conversions'!B$23</f>
        <v>40.279465370595382</v>
      </c>
      <c r="O63" s="4">
        <f>'Fuel Values'!C63*100</f>
        <v>149.04999999999998</v>
      </c>
      <c r="P63" s="18">
        <f>('LCFS Values'!$E$3-AB$4)/1000000*'LCFS Values'!B63*'LCFS Values'!$G$2*100</f>
        <v>203.94920849012502</v>
      </c>
      <c r="Q63" s="4">
        <f>'RIN Values'!D63</f>
        <v>84.575000000000003</v>
      </c>
      <c r="R63" s="4">
        <f>'Fixed Credits Value'!B63</f>
        <v>100</v>
      </c>
      <c r="S63" s="4">
        <f>'Fixed Credits Value'!C63</f>
        <v>16</v>
      </c>
      <c r="T63" s="4">
        <f t="shared" si="5"/>
        <v>553.57420849012499</v>
      </c>
      <c r="U63" s="4">
        <f>T63/'Feedstock Conversions'!B$3</f>
        <v>65.126377469426473</v>
      </c>
      <c r="W63" s="4">
        <f t="shared" si="6"/>
        <v>135.21449999999999</v>
      </c>
      <c r="X63" s="4">
        <f t="shared" si="7"/>
        <v>350.84920849012497</v>
      </c>
      <c r="AE63" s="4">
        <v>30.75</v>
      </c>
      <c r="AF63" s="4">
        <v>25.5</v>
      </c>
      <c r="AG63" s="4">
        <f>AH63+'Rail Costs'!M63</f>
        <v>28.086500559910412</v>
      </c>
      <c r="AH63" s="4">
        <v>24.75</v>
      </c>
      <c r="AI63" s="4">
        <v>23.5</v>
      </c>
      <c r="AJ63" s="4">
        <v>26.15</v>
      </c>
      <c r="AM63" s="4">
        <f>$L63-(AE63*'Feedstock Conversions'!$B$23)-'Rail Costs'!Q63</f>
        <v>74.660377160837555</v>
      </c>
      <c r="AN63" s="4">
        <f>$L63-(AF63*'Feedstock Conversions'!$B$23)-'Rail Costs'!R63</f>
        <v>118.28256691686298</v>
      </c>
      <c r="AO63" s="4">
        <f>$L63-(AG63*'Feedstock Conversions'!$B$23)-'Rail Costs'!S63</f>
        <v>97.167586954089359</v>
      </c>
      <c r="AP63" s="4">
        <f>$L63-(AH63*'Feedstock Conversions'!$B$23)-'Rail Costs'!T63</f>
        <v>124.21976396270242</v>
      </c>
      <c r="AQ63" s="4">
        <f>$L63-(AI63*'Feedstock Conversions'!$B$23)-'Rail Costs'!U63</f>
        <v>134.65660709421843</v>
      </c>
      <c r="AR63" s="4">
        <f>$L63-(AJ63*'Feedstock Conversions'!$B$23)-'Rail Costs'!V63</f>
        <v>111.98021675524295</v>
      </c>
      <c r="AT63" s="4">
        <f>$T63-(AE63*'Feedstock Conversions'!$B$3)-'Rail Costs'!Q63</f>
        <v>288.43208565096256</v>
      </c>
      <c r="AU63" s="4">
        <f>$T63-(AF63*'Feedstock Conversions'!$B$3)-'Rail Costs'!R63</f>
        <v>333.47177540698794</v>
      </c>
      <c r="AV63" s="4">
        <f>$T63-(AG63*'Feedstock Conversions'!$B$3)-'Rail Costs'!S63</f>
        <v>311.65844029303855</v>
      </c>
      <c r="AW63" s="4">
        <f>$T63-(AH63*'Feedstock Conversions'!$B$3)-'Rail Costs'!T63</f>
        <v>339.61147245282746</v>
      </c>
      <c r="AX63" s="4">
        <f>$T63-(AI63*'Feedstock Conversions'!$B$3)-'Rail Costs'!U63</f>
        <v>350.38581558434345</v>
      </c>
      <c r="AY63" s="4">
        <f>$T63-(AJ63*'Feedstock Conversions'!$B$3)-'Rail Costs'!V63</f>
        <v>326.99392524536796</v>
      </c>
      <c r="BH63">
        <f t="shared" si="0"/>
        <v>10</v>
      </c>
      <c r="BI63">
        <f t="shared" si="1"/>
        <v>2020</v>
      </c>
      <c r="BJ63">
        <f t="shared" si="4"/>
        <v>3</v>
      </c>
    </row>
    <row r="64" spans="1:62" x14ac:dyDescent="0.2">
      <c r="A64" s="11">
        <v>43903</v>
      </c>
      <c r="B64" s="4">
        <v>24</v>
      </c>
      <c r="C64" s="18">
        <f>'Yellow Grease'!B64</f>
        <v>24</v>
      </c>
      <c r="E64" s="4">
        <f>'Yellow Grease'!C64*'Feedstock Conversions'!B$23</f>
        <v>197.52</v>
      </c>
      <c r="F64" s="4">
        <f>'Yellow Grease'!C64*'Feedstock Conversions'!B$3</f>
        <v>204</v>
      </c>
      <c r="H64" s="4">
        <f>'Fuel Values'!B64-'Yellow Grease'!I64-'Yellow Grease'!J64-'Yellow Grease'!K64</f>
        <v>-30.683638434000017</v>
      </c>
      <c r="I64" s="18">
        <f>('LCFS Values'!$E$3-$AA$4)/1000000*'LCFS Values'!B64*'LCFS Values'!$G$2*100</f>
        <v>189.00863843400001</v>
      </c>
      <c r="J64" s="4">
        <f>'RIN Values'!C64</f>
        <v>75.375</v>
      </c>
      <c r="K64" s="4">
        <f>'Fixed Credits Value'!B64</f>
        <v>100</v>
      </c>
      <c r="L64" s="4">
        <f t="shared" si="2"/>
        <v>333.69999999999993</v>
      </c>
      <c r="M64" s="4">
        <f>L64/'Feedstock Conversions'!B$23</f>
        <v>40.546780072903999</v>
      </c>
      <c r="O64" s="4">
        <f>'Fuel Values'!C64*100</f>
        <v>119.96</v>
      </c>
      <c r="P64" s="18">
        <f>('LCFS Values'!$E$3-AB$4)/1000000*'LCFS Values'!B64*'LCFS Values'!$G$2*100</f>
        <v>200.38298887096877</v>
      </c>
      <c r="Q64" s="4">
        <f>'RIN Values'!D64</f>
        <v>85.424999999999997</v>
      </c>
      <c r="R64" s="4">
        <f>'Fixed Credits Value'!B64</f>
        <v>100</v>
      </c>
      <c r="S64" s="4">
        <f>'Fixed Credits Value'!C64</f>
        <v>16</v>
      </c>
      <c r="T64" s="4">
        <f t="shared" si="5"/>
        <v>521.76798887096879</v>
      </c>
      <c r="U64" s="4">
        <f>T64/'Feedstock Conversions'!B$3</f>
        <v>61.384469278937502</v>
      </c>
      <c r="W64" s="4">
        <f t="shared" si="6"/>
        <v>136.17999999999992</v>
      </c>
      <c r="X64" s="4">
        <f t="shared" si="7"/>
        <v>317.76798887096879</v>
      </c>
      <c r="AE64" s="4">
        <v>30.75</v>
      </c>
      <c r="AF64" s="4">
        <v>25.5</v>
      </c>
      <c r="AG64" s="4">
        <f>AH64+'Rail Costs'!M64</f>
        <v>27.786500559910415</v>
      </c>
      <c r="AH64" s="4">
        <v>24.45</v>
      </c>
      <c r="AI64" s="4">
        <v>23.2</v>
      </c>
      <c r="AJ64" s="4">
        <v>26.25</v>
      </c>
      <c r="AM64" s="4">
        <f>$L64-(AE64*'Feedstock Conversions'!$B$23)-'Rail Costs'!Q64</f>
        <v>76.860377160837487</v>
      </c>
      <c r="AN64" s="4">
        <f>$L64-(AF64*'Feedstock Conversions'!$B$23)-'Rail Costs'!R64</f>
        <v>120.48256691686291</v>
      </c>
      <c r="AO64" s="4">
        <f>$L64-(AG64*'Feedstock Conversions'!$B$23)-'Rail Costs'!S64</f>
        <v>101.83658695408926</v>
      </c>
      <c r="AP64" s="4">
        <f>$L64-(AH64*'Feedstock Conversions'!$B$23)-'Rail Costs'!T64</f>
        <v>128.88876396270237</v>
      </c>
      <c r="AQ64" s="4">
        <f>$L64-(AI64*'Feedstock Conversions'!$B$23)-'Rail Costs'!U64</f>
        <v>139.32560709421836</v>
      </c>
      <c r="AR64" s="4">
        <f>$L64-(AJ64*'Feedstock Conversions'!$B$23)-'Rail Costs'!V64</f>
        <v>113.35721675524285</v>
      </c>
      <c r="AT64" s="4">
        <f>$T64-(AE64*'Feedstock Conversions'!$B$3)-'Rail Costs'!Q64</f>
        <v>256.62586603180637</v>
      </c>
      <c r="AU64" s="4">
        <f>$T64-(AF64*'Feedstock Conversions'!$B$3)-'Rail Costs'!R64</f>
        <v>301.66555578783175</v>
      </c>
      <c r="AV64" s="4">
        <f>$T64-(AG64*'Feedstock Conversions'!$B$3)-'Rail Costs'!S64</f>
        <v>282.40222067388231</v>
      </c>
      <c r="AW64" s="4">
        <f>$T64-(AH64*'Feedstock Conversions'!$B$3)-'Rail Costs'!T64</f>
        <v>310.35525283367127</v>
      </c>
      <c r="AX64" s="4">
        <f>$T64-(AI64*'Feedstock Conversions'!$B$3)-'Rail Costs'!U64</f>
        <v>321.12959596518726</v>
      </c>
      <c r="AY64" s="4">
        <f>$T64-(AJ64*'Feedstock Conversions'!$B$3)-'Rail Costs'!V64</f>
        <v>294.33770562621174</v>
      </c>
      <c r="BH64">
        <f t="shared" si="0"/>
        <v>11</v>
      </c>
      <c r="BI64">
        <f t="shared" si="1"/>
        <v>2020</v>
      </c>
      <c r="BJ64">
        <f t="shared" si="4"/>
        <v>3</v>
      </c>
    </row>
    <row r="65" spans="1:62" x14ac:dyDescent="0.2">
      <c r="A65" s="11">
        <v>43910</v>
      </c>
      <c r="B65" s="4">
        <v>24</v>
      </c>
      <c r="C65" s="18">
        <f>'Yellow Grease'!B65</f>
        <v>24</v>
      </c>
      <c r="E65" s="4">
        <f>'Yellow Grease'!C65*'Feedstock Conversions'!B$23</f>
        <v>197.52</v>
      </c>
      <c r="F65" s="4">
        <f>'Yellow Grease'!C65*'Feedstock Conversions'!B$3</f>
        <v>204</v>
      </c>
      <c r="H65" s="4">
        <f>'Fuel Values'!B65-'Yellow Grease'!I65-'Yellow Grease'!J65-'Yellow Grease'!K65</f>
        <v>-3.0874276619999819</v>
      </c>
      <c r="I65" s="18">
        <f>('LCFS Values'!$E$3-$AA$4)/1000000*'LCFS Values'!B65*'LCFS Values'!$G$2*100</f>
        <v>172.46242766199998</v>
      </c>
      <c r="J65" s="4">
        <f>'RIN Values'!C65</f>
        <v>65.625</v>
      </c>
      <c r="K65" s="4">
        <f>'Fixed Credits Value'!B65</f>
        <v>100</v>
      </c>
      <c r="L65" s="4">
        <f t="shared" si="2"/>
        <v>335</v>
      </c>
      <c r="M65" s="4">
        <f>L65/'Feedstock Conversions'!B$23</f>
        <v>40.704738760631834</v>
      </c>
      <c r="O65" s="4">
        <f>'Fuel Values'!C65*100</f>
        <v>102.69</v>
      </c>
      <c r="P65" s="18">
        <f>('LCFS Values'!$E$3-AB$4)/1000000*'LCFS Values'!B65*'LCFS Values'!$G$2*100</f>
        <v>182.84104371728125</v>
      </c>
      <c r="Q65" s="4">
        <f>'RIN Values'!D65</f>
        <v>74.375</v>
      </c>
      <c r="R65" s="4">
        <f>'Fixed Credits Value'!B65</f>
        <v>100</v>
      </c>
      <c r="S65" s="4">
        <f>'Fixed Credits Value'!C65</f>
        <v>16</v>
      </c>
      <c r="T65" s="4">
        <f t="shared" si="5"/>
        <v>475.90604371728125</v>
      </c>
      <c r="U65" s="4">
        <f>T65/'Feedstock Conversions'!B$3</f>
        <v>55.988946319680146</v>
      </c>
      <c r="W65" s="4">
        <f t="shared" si="6"/>
        <v>137.47999999999999</v>
      </c>
      <c r="X65" s="4">
        <f t="shared" si="7"/>
        <v>271.90604371728125</v>
      </c>
      <c r="AE65" s="4">
        <v>28.2</v>
      </c>
      <c r="AF65" s="4">
        <v>25.5</v>
      </c>
      <c r="AG65" s="4">
        <f>AH65+'Rail Costs'!M65</f>
        <v>25.936500559910414</v>
      </c>
      <c r="AH65" s="4">
        <v>22.6</v>
      </c>
      <c r="AI65" s="4">
        <v>22</v>
      </c>
      <c r="AJ65" s="4">
        <v>26.25</v>
      </c>
      <c r="AM65" s="4">
        <f>$L65-(AE65*'Feedstock Conversions'!$B$23)-'Rail Costs'!Q65</f>
        <v>99.146877160837562</v>
      </c>
      <c r="AN65" s="4">
        <f>$L65-(AF65*'Feedstock Conversions'!$B$23)-'Rail Costs'!R65</f>
        <v>121.78256691686298</v>
      </c>
      <c r="AO65" s="4">
        <f>$L65-(AG65*'Feedstock Conversions'!$B$23)-'Rail Costs'!S65</f>
        <v>118.36208695408934</v>
      </c>
      <c r="AP65" s="4">
        <f>$L65-(AH65*'Feedstock Conversions'!$B$23)-'Rail Costs'!T65</f>
        <v>145.41426396270242</v>
      </c>
      <c r="AQ65" s="4">
        <f>$L65-(AI65*'Feedstock Conversions'!$B$23)-'Rail Costs'!U65</f>
        <v>150.50160709421843</v>
      </c>
      <c r="AR65" s="4">
        <f>$L65-(AJ65*'Feedstock Conversions'!$B$23)-'Rail Costs'!V65</f>
        <v>114.65721675524291</v>
      </c>
      <c r="AT65" s="4">
        <f>$T65-(AE65*'Feedstock Conversions'!$B$3)-'Rail Costs'!Q65</f>
        <v>232.43892087811884</v>
      </c>
      <c r="AU65" s="4">
        <f>$T65-(AF65*'Feedstock Conversions'!$B$3)-'Rail Costs'!R65</f>
        <v>255.80361063414423</v>
      </c>
      <c r="AV65" s="4">
        <f>$T65-(AG65*'Feedstock Conversions'!$B$3)-'Rail Costs'!S65</f>
        <v>252.26527552019479</v>
      </c>
      <c r="AW65" s="4">
        <f>$T65-(AH65*'Feedstock Conversions'!$B$3)-'Rail Costs'!T65</f>
        <v>280.2183076799837</v>
      </c>
      <c r="AX65" s="4">
        <f>$T65-(AI65*'Feedstock Conversions'!$B$3)-'Rail Costs'!U65</f>
        <v>285.46765081149971</v>
      </c>
      <c r="AY65" s="4">
        <f>$T65-(AJ65*'Feedstock Conversions'!$B$3)-'Rail Costs'!V65</f>
        <v>248.47576047252417</v>
      </c>
      <c r="BH65">
        <f t="shared" si="0"/>
        <v>12</v>
      </c>
      <c r="BI65">
        <f t="shared" si="1"/>
        <v>2020</v>
      </c>
      <c r="BJ65">
        <f t="shared" si="4"/>
        <v>3</v>
      </c>
    </row>
    <row r="66" spans="1:62" x14ac:dyDescent="0.2">
      <c r="A66" s="11">
        <v>43917</v>
      </c>
      <c r="B66" s="4">
        <v>23.4</v>
      </c>
      <c r="C66" s="18">
        <f>'Yellow Grease'!B66</f>
        <v>23.4</v>
      </c>
      <c r="E66" s="4">
        <f>'Yellow Grease'!C66*'Feedstock Conversions'!B$23</f>
        <v>192.58199999999999</v>
      </c>
      <c r="F66" s="4">
        <f>'Yellow Grease'!C66*'Feedstock Conversions'!B$3</f>
        <v>198.89999999999998</v>
      </c>
      <c r="H66" s="4">
        <f>'Fuel Values'!B66-'Yellow Grease'!I66-'Yellow Grease'!J66-'Yellow Grease'!K66</f>
        <v>-10.171468710000028</v>
      </c>
      <c r="I66" s="18">
        <f>('LCFS Values'!$E$3-$AA$4)/1000000*'LCFS Values'!B66*'LCFS Values'!$G$2*100</f>
        <v>171.37146871000002</v>
      </c>
      <c r="J66" s="4">
        <f>'RIN Values'!C66</f>
        <v>73.800000000000011</v>
      </c>
      <c r="K66" s="4">
        <f>'Fixed Credits Value'!B66</f>
        <v>100</v>
      </c>
      <c r="L66" s="4">
        <f t="shared" si="2"/>
        <v>335</v>
      </c>
      <c r="M66" s="4">
        <f>L66/'Feedstock Conversions'!B$23</f>
        <v>40.704738760631834</v>
      </c>
      <c r="O66" s="4">
        <f>'Fuel Values'!C66*100</f>
        <v>107.26</v>
      </c>
      <c r="P66" s="18">
        <f>('LCFS Values'!$E$3-AB$4)/1000000*'LCFS Values'!B66*'LCFS Values'!$G$2*100</f>
        <v>181.68443194890628</v>
      </c>
      <c r="Q66" s="4">
        <f>'RIN Values'!D66</f>
        <v>83.64</v>
      </c>
      <c r="R66" s="4">
        <f>'Fixed Credits Value'!B66</f>
        <v>100</v>
      </c>
      <c r="S66" s="4">
        <f>'Fixed Credits Value'!C66</f>
        <v>16</v>
      </c>
      <c r="T66" s="4">
        <f t="shared" si="5"/>
        <v>488.58443194890629</v>
      </c>
      <c r="U66" s="4">
        <f>T66/'Feedstock Conversions'!B$3</f>
        <v>57.480521405753677</v>
      </c>
      <c r="W66" s="4">
        <f t="shared" si="6"/>
        <v>142.41800000000001</v>
      </c>
      <c r="X66" s="4">
        <f t="shared" si="7"/>
        <v>289.68443194890631</v>
      </c>
      <c r="AE66" s="4">
        <v>26.5</v>
      </c>
      <c r="AF66" s="4">
        <v>25.5</v>
      </c>
      <c r="AG66" s="4">
        <f>AH66+'Rail Costs'!M66</f>
        <v>23.536500559910415</v>
      </c>
      <c r="AH66" s="4">
        <v>20.2</v>
      </c>
      <c r="AI66" s="4">
        <v>19.600000000000001</v>
      </c>
      <c r="AJ66" s="4">
        <v>26.25</v>
      </c>
      <c r="AM66" s="4">
        <f>$L66-(AE66*'Feedstock Conversions'!$B$23)-'Rail Costs'!Q66</f>
        <v>113.13787716083758</v>
      </c>
      <c r="AN66" s="4">
        <f>$L66-(AF66*'Feedstock Conversions'!$B$23)-'Rail Costs'!R66</f>
        <v>121.78256691686298</v>
      </c>
      <c r="AO66" s="4">
        <f>$L66-(AG66*'Feedstock Conversions'!$B$23)-'Rail Costs'!S66</f>
        <v>138.11408695408934</v>
      </c>
      <c r="AP66" s="4">
        <f>$L66-(AH66*'Feedstock Conversions'!$B$23)-'Rail Costs'!T66</f>
        <v>165.16626396270243</v>
      </c>
      <c r="AQ66" s="4">
        <f>$L66-(AI66*'Feedstock Conversions'!$B$23)-'Rail Costs'!U66</f>
        <v>170.25360709421841</v>
      </c>
      <c r="AR66" s="4">
        <f>$L66-(AJ66*'Feedstock Conversions'!$B$23)-'Rail Costs'!V66</f>
        <v>114.65721675524291</v>
      </c>
      <c r="AT66" s="4">
        <f>$T66-(AE66*'Feedstock Conversions'!$B$3)-'Rail Costs'!Q66</f>
        <v>259.56730910974386</v>
      </c>
      <c r="AU66" s="4">
        <f>$T66-(AF66*'Feedstock Conversions'!$B$3)-'Rail Costs'!R66</f>
        <v>268.48199886576924</v>
      </c>
      <c r="AV66" s="4">
        <f>$T66-(AG66*'Feedstock Conversions'!$B$3)-'Rail Costs'!S66</f>
        <v>285.3436637518198</v>
      </c>
      <c r="AW66" s="4">
        <f>$T66-(AH66*'Feedstock Conversions'!$B$3)-'Rail Costs'!T66</f>
        <v>313.29669591160877</v>
      </c>
      <c r="AX66" s="4">
        <f>$T66-(AI66*'Feedstock Conversions'!$B$3)-'Rail Costs'!U66</f>
        <v>318.54603904312472</v>
      </c>
      <c r="AY66" s="4">
        <f>$T66-(AJ66*'Feedstock Conversions'!$B$3)-'Rail Costs'!V66</f>
        <v>261.15414870414924</v>
      </c>
      <c r="BH66">
        <f t="shared" ref="BH66:BH129" si="8">WEEKNUM(A66)</f>
        <v>13</v>
      </c>
      <c r="BI66">
        <f t="shared" ref="BI66:BI129" si="9">YEAR(A66)</f>
        <v>2020</v>
      </c>
      <c r="BJ66">
        <f t="shared" si="4"/>
        <v>3</v>
      </c>
    </row>
    <row r="67" spans="1:62" x14ac:dyDescent="0.2">
      <c r="A67" s="11">
        <v>43924</v>
      </c>
      <c r="B67" s="4">
        <v>22.8</v>
      </c>
      <c r="C67" s="18">
        <f>'Yellow Grease'!B67</f>
        <v>22.8</v>
      </c>
      <c r="E67" s="4">
        <f>'Yellow Grease'!C67*'Feedstock Conversions'!B$23</f>
        <v>187.64400000000001</v>
      </c>
      <c r="F67" s="4">
        <f>'Yellow Grease'!C67*'Feedstock Conversions'!B$3</f>
        <v>193.8</v>
      </c>
      <c r="H67" s="4">
        <f>'Fuel Values'!B67-'Yellow Grease'!I67-'Yellow Grease'!J67-'Yellow Grease'!K67</f>
        <v>-17.653683703000013</v>
      </c>
      <c r="I67" s="18">
        <f>('LCFS Values'!$E$3-$AA$4)/1000000*'LCFS Values'!B67*'LCFS Values'!$G$2*100</f>
        <v>180.05368370300002</v>
      </c>
      <c r="J67" s="4">
        <f>'RIN Values'!C67</f>
        <v>77.099999999999994</v>
      </c>
      <c r="K67" s="4">
        <f>'Fixed Credits Value'!B67</f>
        <v>100</v>
      </c>
      <c r="L67" s="4">
        <f t="shared" ref="L67:L130" si="10">K67+J67+I67+H67</f>
        <v>339.5</v>
      </c>
      <c r="M67" s="4">
        <f>L67/'Feedstock Conversions'!B$23</f>
        <v>41.25151883353584</v>
      </c>
      <c r="O67" s="4">
        <f>'Fuel Values'!C67*100</f>
        <v>101.59</v>
      </c>
      <c r="P67" s="18">
        <f>('LCFS Values'!$E$3-AB$4)/1000000*'LCFS Values'!B67*'LCFS Values'!$G$2*100</f>
        <v>190.88913393889067</v>
      </c>
      <c r="Q67" s="4">
        <f>'RIN Values'!D67</f>
        <v>87.38</v>
      </c>
      <c r="R67" s="4">
        <f>'Fixed Credits Value'!B67</f>
        <v>100</v>
      </c>
      <c r="S67" s="4">
        <f>'Fixed Credits Value'!C67</f>
        <v>16</v>
      </c>
      <c r="T67" s="4">
        <f t="shared" si="5"/>
        <v>495.85913393889064</v>
      </c>
      <c r="U67" s="4">
        <f>T67/'Feedstock Conversions'!B$3</f>
        <v>58.336368698693015</v>
      </c>
      <c r="W67" s="4">
        <f t="shared" si="6"/>
        <v>151.85599999999999</v>
      </c>
      <c r="X67" s="4">
        <f t="shared" si="7"/>
        <v>302.05913393889062</v>
      </c>
      <c r="AE67" s="4">
        <v>26.5</v>
      </c>
      <c r="AF67" s="4">
        <v>25.5</v>
      </c>
      <c r="AG67" s="4">
        <f>AH67+'Rail Costs'!M67</f>
        <v>23.273964165733481</v>
      </c>
      <c r="AH67" s="4">
        <v>20</v>
      </c>
      <c r="AI67" s="4">
        <v>18.8</v>
      </c>
      <c r="AJ67" s="4">
        <v>26.25</v>
      </c>
      <c r="AM67" s="4">
        <f>$L67-(AE67*'Feedstock Conversions'!$B$23)-'Rail Costs'!Q67</f>
        <v>117.70848475539739</v>
      </c>
      <c r="AN67" s="4">
        <f>$L67-(AF67*'Feedstock Conversions'!$B$23)-'Rail Costs'!R67</f>
        <v>126.34540193606179</v>
      </c>
      <c r="AO67" s="4">
        <f>$L67-(AG67*'Feedstock Conversions'!$B$23)-'Rail Costs'!S67</f>
        <v>144.83437418868746</v>
      </c>
      <c r="AP67" s="4">
        <f>$L67-(AH67*'Feedstock Conversions'!$B$23)-'Rail Costs'!T67</f>
        <v>171.37950929085463</v>
      </c>
      <c r="AQ67" s="4">
        <f>$L67-(AI67*'Feedstock Conversions'!$B$23)-'Rail Costs'!U67</f>
        <v>181.40205326775569</v>
      </c>
      <c r="AR67" s="4">
        <f>$L67-(AJ67*'Feedstock Conversions'!$B$23)-'Rail Costs'!V67</f>
        <v>119.23791114902556</v>
      </c>
      <c r="AT67" s="4">
        <f>$T67-(AE67*'Feedstock Conversions'!$B$3)-'Rail Costs'!Q67</f>
        <v>266.91261869428803</v>
      </c>
      <c r="AU67" s="4">
        <f>$T67-(AF67*'Feedstock Conversions'!$B$3)-'Rail Costs'!R67</f>
        <v>275.81953587495246</v>
      </c>
      <c r="AV67" s="4">
        <f>$T67-(AG67*'Feedstock Conversions'!$B$3)-'Rail Costs'!S67</f>
        <v>294.90953780283007</v>
      </c>
      <c r="AW67" s="4">
        <f>$T67-(AH67*'Feedstock Conversions'!$B$3)-'Rail Costs'!T67</f>
        <v>322.33864322974529</v>
      </c>
      <c r="AX67" s="4">
        <f>$T67-(AI67*'Feedstock Conversions'!$B$3)-'Rail Costs'!U67</f>
        <v>332.68518720664633</v>
      </c>
      <c r="AY67" s="4">
        <f>$T67-(AJ67*'Feedstock Conversions'!$B$3)-'Rail Costs'!V67</f>
        <v>268.50954508791625</v>
      </c>
      <c r="BH67">
        <f t="shared" si="8"/>
        <v>14</v>
      </c>
      <c r="BI67">
        <f t="shared" si="9"/>
        <v>2020</v>
      </c>
      <c r="BJ67">
        <f t="shared" ref="BJ67:BJ130" si="11">MONTH(A67)</f>
        <v>4</v>
      </c>
    </row>
    <row r="68" spans="1:62" x14ac:dyDescent="0.2">
      <c r="A68" s="11">
        <v>43931</v>
      </c>
      <c r="B68" s="4">
        <v>22.5</v>
      </c>
      <c r="C68" s="18">
        <f>'Yellow Grease'!B68</f>
        <v>22.5</v>
      </c>
      <c r="E68" s="4">
        <f>'Yellow Grease'!C68*'Feedstock Conversions'!B$23</f>
        <v>185.17500000000001</v>
      </c>
      <c r="F68" s="4">
        <f>'Yellow Grease'!C68*'Feedstock Conversions'!B$3</f>
        <v>191.25</v>
      </c>
      <c r="H68" s="4">
        <f>'Fuel Values'!B68-'Yellow Grease'!I68-'Yellow Grease'!J68-'Yellow Grease'!K68</f>
        <v>-11.712393382500011</v>
      </c>
      <c r="I68" s="18">
        <f>('LCFS Values'!$E$3-$AA$4)/1000000*'LCFS Values'!B68*'LCFS Values'!$G$2*100</f>
        <v>171.71239338250001</v>
      </c>
      <c r="J68" s="4">
        <f>'RIN Values'!C68</f>
        <v>79.5</v>
      </c>
      <c r="K68" s="4">
        <f>'Fixed Credits Value'!B68</f>
        <v>100</v>
      </c>
      <c r="L68" s="4">
        <f t="shared" si="10"/>
        <v>339.5</v>
      </c>
      <c r="M68" s="4">
        <f>L68/'Feedstock Conversions'!B$23</f>
        <v>41.25151883353584</v>
      </c>
      <c r="O68" s="4">
        <f>'Fuel Values'!C68*100</f>
        <v>102.41</v>
      </c>
      <c r="P68" s="18">
        <f>('LCFS Values'!$E$3-AB$4)/1000000*'LCFS Values'!B68*'LCFS Values'!$G$2*100</f>
        <v>182.04587312652345</v>
      </c>
      <c r="Q68" s="4">
        <f>'RIN Values'!D68</f>
        <v>90.1</v>
      </c>
      <c r="R68" s="4">
        <f>'Fixed Credits Value'!B68</f>
        <v>100</v>
      </c>
      <c r="S68" s="4">
        <f>'Fixed Credits Value'!C68</f>
        <v>16</v>
      </c>
      <c r="T68" s="4">
        <f t="shared" si="5"/>
        <v>490.55587312652347</v>
      </c>
      <c r="U68" s="4">
        <f>T68/'Feedstock Conversions'!B$3</f>
        <v>57.712455661943935</v>
      </c>
      <c r="W68" s="4">
        <f t="shared" si="6"/>
        <v>154.32499999999999</v>
      </c>
      <c r="X68" s="4">
        <f t="shared" si="7"/>
        <v>299.30587312652347</v>
      </c>
      <c r="AE68" s="4">
        <v>26.5</v>
      </c>
      <c r="AF68" s="4">
        <v>25.5</v>
      </c>
      <c r="AG68" s="4">
        <f>AH68+'Rail Costs'!M68</f>
        <v>23.273964165733481</v>
      </c>
      <c r="AH68" s="4">
        <v>20</v>
      </c>
      <c r="AI68" s="4">
        <v>18.5</v>
      </c>
      <c r="AJ68" s="4">
        <v>26.25</v>
      </c>
      <c r="AM68" s="4">
        <f>$L68-(AE68*'Feedstock Conversions'!$B$23)-'Rail Costs'!Q68</f>
        <v>117.70848475539739</v>
      </c>
      <c r="AN68" s="4">
        <f>$L68-(AF68*'Feedstock Conversions'!$B$23)-'Rail Costs'!R68</f>
        <v>126.34540193606179</v>
      </c>
      <c r="AO68" s="4">
        <f>$L68-(AG68*'Feedstock Conversions'!$B$23)-'Rail Costs'!S68</f>
        <v>144.83437418868746</v>
      </c>
      <c r="AP68" s="4">
        <f>$L68-(AH68*'Feedstock Conversions'!$B$23)-'Rail Costs'!T68</f>
        <v>171.37950929085463</v>
      </c>
      <c r="AQ68" s="4">
        <f>$L68-(AI68*'Feedstock Conversions'!$B$23)-'Rail Costs'!U68</f>
        <v>183.87105326775571</v>
      </c>
      <c r="AR68" s="4">
        <f>$L68-(AJ68*'Feedstock Conversions'!$B$23)-'Rail Costs'!V68</f>
        <v>119.23791114902556</v>
      </c>
      <c r="AT68" s="4">
        <f>$T68-(AE68*'Feedstock Conversions'!$B$3)-'Rail Costs'!Q68</f>
        <v>261.60935788192086</v>
      </c>
      <c r="AU68" s="4">
        <f>$T68-(AF68*'Feedstock Conversions'!$B$3)-'Rail Costs'!R68</f>
        <v>270.51627506258529</v>
      </c>
      <c r="AV68" s="4">
        <f>$T68-(AG68*'Feedstock Conversions'!$B$3)-'Rail Costs'!S68</f>
        <v>289.6062769904629</v>
      </c>
      <c r="AW68" s="4">
        <f>$T68-(AH68*'Feedstock Conversions'!$B$3)-'Rail Costs'!T68</f>
        <v>317.03538241737812</v>
      </c>
      <c r="AX68" s="4">
        <f>$T68-(AI68*'Feedstock Conversions'!$B$3)-'Rail Costs'!U68</f>
        <v>329.93192639427917</v>
      </c>
      <c r="AY68" s="4">
        <f>$T68-(AJ68*'Feedstock Conversions'!$B$3)-'Rail Costs'!V68</f>
        <v>263.20628427554908</v>
      </c>
      <c r="BH68">
        <f t="shared" si="8"/>
        <v>15</v>
      </c>
      <c r="BI68">
        <f t="shared" si="9"/>
        <v>2020</v>
      </c>
      <c r="BJ68">
        <f t="shared" si="11"/>
        <v>4</v>
      </c>
    </row>
    <row r="69" spans="1:62" x14ac:dyDescent="0.2">
      <c r="A69" s="11">
        <v>43938</v>
      </c>
      <c r="B69" s="4">
        <v>22.5</v>
      </c>
      <c r="C69" s="18">
        <f>'Yellow Grease'!B69</f>
        <v>22.5</v>
      </c>
      <c r="E69" s="4">
        <f>'Yellow Grease'!C69*'Feedstock Conversions'!B$23</f>
        <v>185.17500000000001</v>
      </c>
      <c r="F69" s="4">
        <f>'Yellow Grease'!C69*'Feedstock Conversions'!B$3</f>
        <v>191.25</v>
      </c>
      <c r="H69" s="4">
        <f>'Fuel Values'!B69-'Yellow Grease'!I69-'Yellow Grease'!J69-'Yellow Grease'!K69</f>
        <v>-15.153500879000006</v>
      </c>
      <c r="I69" s="18">
        <f>('LCFS Values'!$E$3-$AA$4)/1000000*'LCFS Values'!B69*'LCFS Values'!$G$2*100</f>
        <v>176.05350087900001</v>
      </c>
      <c r="J69" s="4">
        <f>'RIN Values'!C69</f>
        <v>78.599999999999994</v>
      </c>
      <c r="K69" s="4">
        <f>'Fixed Credits Value'!B69</f>
        <v>100</v>
      </c>
      <c r="L69" s="4">
        <f t="shared" si="10"/>
        <v>339.5</v>
      </c>
      <c r="M69" s="4">
        <f>L69/'Feedstock Conversions'!B$23</f>
        <v>41.25151883353584</v>
      </c>
      <c r="O69" s="4">
        <f>'Fuel Values'!C69*100</f>
        <v>96.1</v>
      </c>
      <c r="P69" s="18">
        <f>('LCFS Values'!$E$3-AB$4)/1000000*'LCFS Values'!B69*'LCFS Values'!$G$2*100</f>
        <v>186.64822412151565</v>
      </c>
      <c r="Q69" s="4">
        <f>'RIN Values'!D69</f>
        <v>89.08</v>
      </c>
      <c r="R69" s="4">
        <f>'Fixed Credits Value'!B69</f>
        <v>100</v>
      </c>
      <c r="S69" s="4">
        <f>'Fixed Credits Value'!C69</f>
        <v>16</v>
      </c>
      <c r="T69" s="4">
        <f t="shared" si="5"/>
        <v>487.82822412151563</v>
      </c>
      <c r="U69" s="4">
        <f>T69/'Feedstock Conversions'!B$3</f>
        <v>57.391555779001841</v>
      </c>
      <c r="W69" s="4">
        <f t="shared" si="6"/>
        <v>154.32499999999999</v>
      </c>
      <c r="X69" s="4">
        <f t="shared" si="7"/>
        <v>296.57822412151563</v>
      </c>
      <c r="AE69" s="4">
        <v>26.5</v>
      </c>
      <c r="AF69" s="4">
        <v>25.5</v>
      </c>
      <c r="AG69" s="4">
        <f>AH69+'Rail Costs'!M69</f>
        <v>23.273964165733481</v>
      </c>
      <c r="AH69" s="4">
        <v>20</v>
      </c>
      <c r="AI69" s="4">
        <v>18.5</v>
      </c>
      <c r="AJ69" s="4">
        <v>26.85</v>
      </c>
      <c r="AM69" s="4">
        <f>$L69-(AE69*'Feedstock Conversions'!$B$23)-'Rail Costs'!Q69</f>
        <v>117.70848475539739</v>
      </c>
      <c r="AN69" s="4">
        <f>$L69-(AF69*'Feedstock Conversions'!$B$23)-'Rail Costs'!R69</f>
        <v>126.34540193606179</v>
      </c>
      <c r="AO69" s="4">
        <f>$L69-(AG69*'Feedstock Conversions'!$B$23)-'Rail Costs'!S69</f>
        <v>144.83437418868746</v>
      </c>
      <c r="AP69" s="4">
        <f>$L69-(AH69*'Feedstock Conversions'!$B$23)-'Rail Costs'!T69</f>
        <v>171.37950929085463</v>
      </c>
      <c r="AQ69" s="4">
        <f>$L69-(AI69*'Feedstock Conversions'!$B$23)-'Rail Costs'!U69</f>
        <v>183.87105326775571</v>
      </c>
      <c r="AR69" s="4">
        <f>$L69-(AJ69*'Feedstock Conversions'!$B$23)-'Rail Costs'!V69</f>
        <v>114.29991114902558</v>
      </c>
      <c r="AT69" s="4">
        <f>$T69-(AE69*'Feedstock Conversions'!$B$3)-'Rail Costs'!Q69</f>
        <v>258.88170887691302</v>
      </c>
      <c r="AU69" s="4">
        <f>$T69-(AF69*'Feedstock Conversions'!$B$3)-'Rail Costs'!R69</f>
        <v>267.78862605757746</v>
      </c>
      <c r="AV69" s="4">
        <f>$T69-(AG69*'Feedstock Conversions'!$B$3)-'Rail Costs'!S69</f>
        <v>286.87862798545507</v>
      </c>
      <c r="AW69" s="4">
        <f>$T69-(AH69*'Feedstock Conversions'!$B$3)-'Rail Costs'!T69</f>
        <v>314.30773341237028</v>
      </c>
      <c r="AX69" s="4">
        <f>$T69-(AI69*'Feedstock Conversions'!$B$3)-'Rail Costs'!U69</f>
        <v>327.20427738927134</v>
      </c>
      <c r="AY69" s="4">
        <f>$T69-(AJ69*'Feedstock Conversions'!$B$3)-'Rail Costs'!V69</f>
        <v>255.3786352705412</v>
      </c>
      <c r="BH69">
        <f t="shared" si="8"/>
        <v>16</v>
      </c>
      <c r="BI69">
        <f t="shared" si="9"/>
        <v>2020</v>
      </c>
      <c r="BJ69">
        <f t="shared" si="11"/>
        <v>4</v>
      </c>
    </row>
    <row r="70" spans="1:62" x14ac:dyDescent="0.2">
      <c r="A70" s="11">
        <v>43945</v>
      </c>
      <c r="B70" s="4">
        <v>22.8</v>
      </c>
      <c r="C70" s="18">
        <f>'Yellow Grease'!B70</f>
        <v>22.8</v>
      </c>
      <c r="E70" s="4">
        <f>'Yellow Grease'!C70*'Feedstock Conversions'!B$23</f>
        <v>187.64400000000001</v>
      </c>
      <c r="F70" s="4">
        <f>'Yellow Grease'!C70*'Feedstock Conversions'!B$3</f>
        <v>193.8</v>
      </c>
      <c r="H70" s="4">
        <f>'Fuel Values'!B70-'Yellow Grease'!I70-'Yellow Grease'!J70-'Yellow Grease'!K70</f>
        <v>-13.983044255999999</v>
      </c>
      <c r="I70" s="18">
        <f>('LCFS Values'!$E$3-$AA$4)/1000000*'LCFS Values'!B70*'LCFS Values'!$G$2*100</f>
        <v>176.00804425600001</v>
      </c>
      <c r="J70" s="4">
        <f>'RIN Values'!C70</f>
        <v>77.474999999999994</v>
      </c>
      <c r="K70" s="4">
        <f>'Fixed Credits Value'!B70</f>
        <v>100</v>
      </c>
      <c r="L70" s="4">
        <f t="shared" si="10"/>
        <v>339.5</v>
      </c>
      <c r="M70" s="4">
        <f>L70/'Feedstock Conversions'!B$23</f>
        <v>41.25151883353584</v>
      </c>
      <c r="O70" s="4">
        <f>'Fuel Values'!C70*100</f>
        <v>75.539999999999992</v>
      </c>
      <c r="P70" s="18">
        <f>('LCFS Values'!$E$3-AB$4)/1000000*'LCFS Values'!B70*'LCFS Values'!$G$2*100</f>
        <v>186.6000319645</v>
      </c>
      <c r="Q70" s="4">
        <f>'RIN Values'!D70</f>
        <v>87.804999999999993</v>
      </c>
      <c r="R70" s="4">
        <f>'Fixed Credits Value'!B70</f>
        <v>100</v>
      </c>
      <c r="S70" s="4">
        <f>'Fixed Credits Value'!C70</f>
        <v>16</v>
      </c>
      <c r="T70" s="4">
        <f t="shared" si="5"/>
        <v>465.9450319645</v>
      </c>
      <c r="U70" s="4">
        <f>T70/'Feedstock Conversions'!B$3</f>
        <v>54.817062584058824</v>
      </c>
      <c r="W70" s="4">
        <f t="shared" si="6"/>
        <v>151.85599999999999</v>
      </c>
      <c r="X70" s="4">
        <f t="shared" si="7"/>
        <v>272.14503196449999</v>
      </c>
      <c r="AE70" s="4">
        <v>26.5</v>
      </c>
      <c r="AF70" s="4">
        <v>25.5</v>
      </c>
      <c r="AG70" s="4">
        <f>AH70+'Rail Costs'!M70</f>
        <v>24.473964165733481</v>
      </c>
      <c r="AH70" s="4">
        <v>21.2</v>
      </c>
      <c r="AI70" s="4">
        <v>19.5</v>
      </c>
      <c r="AJ70" s="4">
        <v>27.4</v>
      </c>
      <c r="AM70" s="4">
        <f>$L70-(AE70*'Feedstock Conversions'!$B$23)-'Rail Costs'!Q70</f>
        <v>117.70848475539739</v>
      </c>
      <c r="AN70" s="4">
        <f>$L70-(AF70*'Feedstock Conversions'!$B$23)-'Rail Costs'!R70</f>
        <v>126.34540193606179</v>
      </c>
      <c r="AO70" s="4">
        <f>$L70-(AG70*'Feedstock Conversions'!$B$23)-'Rail Costs'!S70</f>
        <v>134.95837418868746</v>
      </c>
      <c r="AP70" s="4">
        <f>$L70-(AH70*'Feedstock Conversions'!$B$23)-'Rail Costs'!T70</f>
        <v>161.50350929085465</v>
      </c>
      <c r="AQ70" s="4">
        <f>$L70-(AI70*'Feedstock Conversions'!$B$23)-'Rail Costs'!U70</f>
        <v>175.64105326775569</v>
      </c>
      <c r="AR70" s="4">
        <f>$L70-(AJ70*'Feedstock Conversions'!$B$23)-'Rail Costs'!V70</f>
        <v>109.77341114902558</v>
      </c>
      <c r="AT70" s="4">
        <f>$T70-(AE70*'Feedstock Conversions'!$B$3)-'Rail Costs'!Q70</f>
        <v>236.9985167198974</v>
      </c>
      <c r="AU70" s="4">
        <f>$T70-(AF70*'Feedstock Conversions'!$B$3)-'Rail Costs'!R70</f>
        <v>245.9054339005618</v>
      </c>
      <c r="AV70" s="4">
        <f>$T70-(AG70*'Feedstock Conversions'!$B$3)-'Rail Costs'!S70</f>
        <v>254.79543582843939</v>
      </c>
      <c r="AW70" s="4">
        <f>$T70-(AH70*'Feedstock Conversions'!$B$3)-'Rail Costs'!T70</f>
        <v>282.22454125535467</v>
      </c>
      <c r="AX70" s="4">
        <f>$T70-(AI70*'Feedstock Conversions'!$B$3)-'Rail Costs'!U70</f>
        <v>296.82108523225571</v>
      </c>
      <c r="AY70" s="4">
        <f>$T70-(AJ70*'Feedstock Conversions'!$B$3)-'Rail Costs'!V70</f>
        <v>228.82044311352561</v>
      </c>
      <c r="BH70">
        <f t="shared" si="8"/>
        <v>17</v>
      </c>
      <c r="BI70">
        <f t="shared" si="9"/>
        <v>2020</v>
      </c>
      <c r="BJ70">
        <f t="shared" si="11"/>
        <v>4</v>
      </c>
    </row>
    <row r="71" spans="1:62" x14ac:dyDescent="0.2">
      <c r="A71" s="11">
        <v>43952</v>
      </c>
      <c r="B71" s="4">
        <v>24</v>
      </c>
      <c r="C71" s="18">
        <f>'Yellow Grease'!B71</f>
        <v>24</v>
      </c>
      <c r="E71" s="4">
        <f>'Yellow Grease'!C71*'Feedstock Conversions'!B$23</f>
        <v>197.52</v>
      </c>
      <c r="F71" s="4">
        <f>'Yellow Grease'!C71*'Feedstock Conversions'!B$3</f>
        <v>204</v>
      </c>
      <c r="H71" s="4">
        <f>'Fuel Values'!B71-'Yellow Grease'!I71-'Yellow Grease'!J71-'Yellow Grease'!K71</f>
        <v>-14.278478026000016</v>
      </c>
      <c r="I71" s="18">
        <f>('LCFS Values'!$E$3-$AA$4)/1000000*'LCFS Values'!B71*'LCFS Values'!$G$2*100</f>
        <v>175.55347802600002</v>
      </c>
      <c r="J71" s="4">
        <f>'RIN Values'!C71</f>
        <v>78.224999999999994</v>
      </c>
      <c r="K71" s="4">
        <f>'Fixed Credits Value'!B71</f>
        <v>100</v>
      </c>
      <c r="L71" s="4">
        <f t="shared" si="10"/>
        <v>339.5</v>
      </c>
      <c r="M71" s="4">
        <f>L71/'Feedstock Conversions'!B$23</f>
        <v>41.25151883353584</v>
      </c>
      <c r="O71" s="4">
        <f>'Fuel Values'!C71*100</f>
        <v>70.27</v>
      </c>
      <c r="P71" s="18">
        <f>('LCFS Values'!$E$3-AB$4)/1000000*'LCFS Values'!B71*'LCFS Values'!$G$2*100</f>
        <v>186.11811039434377</v>
      </c>
      <c r="Q71" s="4">
        <f>'RIN Values'!D71</f>
        <v>88.655000000000001</v>
      </c>
      <c r="R71" s="4">
        <f>'Fixed Credits Value'!B71</f>
        <v>100</v>
      </c>
      <c r="S71" s="4">
        <f>'Fixed Credits Value'!C71</f>
        <v>16</v>
      </c>
      <c r="T71" s="4">
        <f t="shared" si="5"/>
        <v>461.04311039434378</v>
      </c>
      <c r="U71" s="4">
        <f>T71/'Feedstock Conversions'!B$3</f>
        <v>54.240365928746328</v>
      </c>
      <c r="W71" s="4">
        <f t="shared" si="6"/>
        <v>141.97999999999999</v>
      </c>
      <c r="X71" s="4">
        <f t="shared" si="7"/>
        <v>257.04311039434378</v>
      </c>
      <c r="AE71" s="4">
        <v>26.5</v>
      </c>
      <c r="AF71" s="4">
        <v>25.5</v>
      </c>
      <c r="AG71" s="4">
        <f>AH71+'Rail Costs'!M71</f>
        <v>25.273964165733481</v>
      </c>
      <c r="AH71" s="4">
        <v>22</v>
      </c>
      <c r="AI71" s="4">
        <v>21</v>
      </c>
      <c r="AJ71" s="4">
        <v>25.75</v>
      </c>
      <c r="AM71" s="4">
        <f>$L71-(AE71*'Feedstock Conversions'!$B$23)-'Rail Costs'!Q71</f>
        <v>117.70848475539739</v>
      </c>
      <c r="AN71" s="4">
        <f>$L71-(AF71*'Feedstock Conversions'!$B$23)-'Rail Costs'!R71</f>
        <v>126.34540193606179</v>
      </c>
      <c r="AO71" s="4">
        <f>$L71-(AG71*'Feedstock Conversions'!$B$23)-'Rail Costs'!S71</f>
        <v>128.37437418868745</v>
      </c>
      <c r="AP71" s="4">
        <f>$L71-(AH71*'Feedstock Conversions'!$B$23)-'Rail Costs'!T71</f>
        <v>154.91950929085465</v>
      </c>
      <c r="AQ71" s="4">
        <f>$L71-(AI71*'Feedstock Conversions'!$B$23)-'Rail Costs'!U71</f>
        <v>163.2960532677557</v>
      </c>
      <c r="AR71" s="4">
        <f>$L71-(AJ71*'Feedstock Conversions'!$B$23)-'Rail Costs'!V71</f>
        <v>123.35291114902557</v>
      </c>
      <c r="AT71" s="4">
        <f>$T71-(AE71*'Feedstock Conversions'!$B$3)-'Rail Costs'!Q71</f>
        <v>232.09659514974118</v>
      </c>
      <c r="AU71" s="4">
        <f>$T71-(AF71*'Feedstock Conversions'!$B$3)-'Rail Costs'!R71</f>
        <v>241.00351233040558</v>
      </c>
      <c r="AV71" s="4">
        <f>$T71-(AG71*'Feedstock Conversions'!$B$3)-'Rail Costs'!S71</f>
        <v>243.09351425828319</v>
      </c>
      <c r="AW71" s="4">
        <f>$T71-(AH71*'Feedstock Conversions'!$B$3)-'Rail Costs'!T71</f>
        <v>270.52261968519844</v>
      </c>
      <c r="AX71" s="4">
        <f>$T71-(AI71*'Feedstock Conversions'!$B$3)-'Rail Costs'!U71</f>
        <v>279.16916366209949</v>
      </c>
      <c r="AY71" s="4">
        <f>$T71-(AJ71*'Feedstock Conversions'!$B$3)-'Rail Costs'!V71</f>
        <v>237.94352154336937</v>
      </c>
      <c r="BH71">
        <f t="shared" si="8"/>
        <v>18</v>
      </c>
      <c r="BI71">
        <f t="shared" si="9"/>
        <v>2020</v>
      </c>
      <c r="BJ71">
        <f t="shared" si="11"/>
        <v>5</v>
      </c>
    </row>
    <row r="72" spans="1:62" x14ac:dyDescent="0.2">
      <c r="A72" s="11">
        <v>43959</v>
      </c>
      <c r="B72" s="4">
        <v>24</v>
      </c>
      <c r="C72" s="18">
        <f>'Yellow Grease'!B72</f>
        <v>24</v>
      </c>
      <c r="E72" s="4">
        <f>'Yellow Grease'!C72*'Feedstock Conversions'!B$23</f>
        <v>197.52</v>
      </c>
      <c r="F72" s="4">
        <f>'Yellow Grease'!C72*'Feedstock Conversions'!B$3</f>
        <v>204</v>
      </c>
      <c r="H72" s="4">
        <f>'Fuel Values'!B72-'Yellow Grease'!I72-'Yellow Grease'!J72-'Yellow Grease'!K72</f>
        <v>-14.812610486000011</v>
      </c>
      <c r="I72" s="18">
        <f>('LCFS Values'!$E$3-$AA$4)/1000000*'LCFS Values'!B72*'LCFS Values'!$G$2*100</f>
        <v>176.46261048600002</v>
      </c>
      <c r="J72" s="4">
        <f>'RIN Values'!C72</f>
        <v>77.849999999999994</v>
      </c>
      <c r="K72" s="4">
        <f>'Fixed Credits Value'!B72</f>
        <v>100</v>
      </c>
      <c r="L72" s="4">
        <f t="shared" si="10"/>
        <v>339.5</v>
      </c>
      <c r="M72" s="4">
        <f>L72/'Feedstock Conversions'!B$23</f>
        <v>41.25151883353584</v>
      </c>
      <c r="O72" s="4">
        <f>'Fuel Values'!C72*100</f>
        <v>86.19</v>
      </c>
      <c r="P72" s="18">
        <f>('LCFS Values'!$E$3-AB$4)/1000000*'LCFS Values'!B72*'LCFS Values'!$G$2*100</f>
        <v>187.08195353465626</v>
      </c>
      <c r="Q72" s="4">
        <f>'RIN Values'!D72</f>
        <v>88.22999999999999</v>
      </c>
      <c r="R72" s="4">
        <f>'Fixed Credits Value'!B72</f>
        <v>100</v>
      </c>
      <c r="S72" s="4">
        <f>'Fixed Credits Value'!C72</f>
        <v>16</v>
      </c>
      <c r="T72" s="4">
        <f t="shared" si="5"/>
        <v>477.50195353465625</v>
      </c>
      <c r="U72" s="4">
        <f>T72/'Feedstock Conversions'!B$3</f>
        <v>56.176700415841914</v>
      </c>
      <c r="W72" s="4">
        <f t="shared" si="6"/>
        <v>141.97999999999999</v>
      </c>
      <c r="X72" s="4">
        <f t="shared" si="7"/>
        <v>273.50195353465625</v>
      </c>
      <c r="AE72" s="4">
        <v>26.3</v>
      </c>
      <c r="AF72" s="4">
        <v>25.4</v>
      </c>
      <c r="AG72" s="4">
        <f>AH72+'Rail Costs'!M72</f>
        <v>25.273964165733481</v>
      </c>
      <c r="AH72" s="4">
        <v>22</v>
      </c>
      <c r="AI72" s="4">
        <v>21</v>
      </c>
      <c r="AJ72" s="4">
        <v>24.85</v>
      </c>
      <c r="AM72" s="4">
        <f>$L72-(AE72*'Feedstock Conversions'!$B$23)-'Rail Costs'!Q72</f>
        <v>119.35448475539738</v>
      </c>
      <c r="AN72" s="4">
        <f>$L72-(AF72*'Feedstock Conversions'!$B$23)-'Rail Costs'!R72</f>
        <v>127.1684019360618</v>
      </c>
      <c r="AO72" s="4">
        <f>$L72-(AG72*'Feedstock Conversions'!$B$23)-'Rail Costs'!S72</f>
        <v>128.37437418868745</v>
      </c>
      <c r="AP72" s="4">
        <f>$L72-(AH72*'Feedstock Conversions'!$B$23)-'Rail Costs'!T72</f>
        <v>154.91950929085465</v>
      </c>
      <c r="AQ72" s="4">
        <f>$L72-(AI72*'Feedstock Conversions'!$B$23)-'Rail Costs'!U72</f>
        <v>163.2960532677557</v>
      </c>
      <c r="AR72" s="4">
        <f>$L72-(AJ72*'Feedstock Conversions'!$B$23)-'Rail Costs'!V72</f>
        <v>130.75991114902556</v>
      </c>
      <c r="AT72" s="4">
        <f>$T72-(AE72*'Feedstock Conversions'!$B$3)-'Rail Costs'!Q72</f>
        <v>250.25543829005363</v>
      </c>
      <c r="AU72" s="4">
        <f>$T72-(AF72*'Feedstock Conversions'!$B$3)-'Rail Costs'!R72</f>
        <v>258.3123554707181</v>
      </c>
      <c r="AV72" s="4">
        <f>$T72-(AG72*'Feedstock Conversions'!$B$3)-'Rail Costs'!S72</f>
        <v>259.55235739859563</v>
      </c>
      <c r="AW72" s="4">
        <f>$T72-(AH72*'Feedstock Conversions'!$B$3)-'Rail Costs'!T72</f>
        <v>286.9814628255109</v>
      </c>
      <c r="AX72" s="4">
        <f>$T72-(AI72*'Feedstock Conversions'!$B$3)-'Rail Costs'!U72</f>
        <v>295.62800680241196</v>
      </c>
      <c r="AY72" s="4">
        <f>$T72-(AJ72*'Feedstock Conversions'!$B$3)-'Rail Costs'!V72</f>
        <v>262.05236468368184</v>
      </c>
      <c r="BH72">
        <f t="shared" si="8"/>
        <v>19</v>
      </c>
      <c r="BI72">
        <f t="shared" si="9"/>
        <v>2020</v>
      </c>
      <c r="BJ72">
        <f t="shared" si="11"/>
        <v>5</v>
      </c>
    </row>
    <row r="73" spans="1:62" x14ac:dyDescent="0.2">
      <c r="A73" s="11">
        <v>43966</v>
      </c>
      <c r="B73" s="4">
        <v>24</v>
      </c>
      <c r="C73" s="18">
        <f>'Yellow Grease'!B73</f>
        <v>24</v>
      </c>
      <c r="E73" s="4">
        <f>'Yellow Grease'!C73*'Feedstock Conversions'!B$23</f>
        <v>197.52</v>
      </c>
      <c r="F73" s="4">
        <f>'Yellow Grease'!C73*'Feedstock Conversions'!B$3</f>
        <v>204</v>
      </c>
      <c r="H73" s="4">
        <f>'Fuel Values'!B73-'Yellow Grease'!I73-'Yellow Grease'!J73-'Yellow Grease'!K73</f>
        <v>-24.794802626000035</v>
      </c>
      <c r="I73" s="18">
        <f>('LCFS Values'!$E$3-$AA$4)/1000000*'LCFS Values'!B73*'LCFS Values'!$G$2*100</f>
        <v>184.64480262600003</v>
      </c>
      <c r="J73" s="4">
        <f>'RIN Values'!C73</f>
        <v>79.650000000000006</v>
      </c>
      <c r="K73" s="4">
        <f>'Fixed Credits Value'!B73</f>
        <v>100</v>
      </c>
      <c r="L73" s="4">
        <f t="shared" si="10"/>
        <v>339.5</v>
      </c>
      <c r="M73" s="4">
        <f>L73/'Feedstock Conversions'!B$23</f>
        <v>41.25151883353584</v>
      </c>
      <c r="O73" s="4">
        <f>'Fuel Values'!C73*100</f>
        <v>88.070000000000007</v>
      </c>
      <c r="P73" s="18">
        <f>('LCFS Values'!$E$3-AB$4)/1000000*'LCFS Values'!B73*'LCFS Values'!$G$2*100</f>
        <v>195.75654179746874</v>
      </c>
      <c r="Q73" s="4">
        <f>'RIN Values'!D73</f>
        <v>90.27</v>
      </c>
      <c r="R73" s="4">
        <f>'Fixed Credits Value'!B73</f>
        <v>100</v>
      </c>
      <c r="S73" s="4">
        <f>'Fixed Credits Value'!C73</f>
        <v>16</v>
      </c>
      <c r="T73" s="4">
        <f t="shared" si="5"/>
        <v>490.09654179746872</v>
      </c>
      <c r="U73" s="4">
        <f>T73/'Feedstock Conversions'!B$3</f>
        <v>57.65841668205514</v>
      </c>
      <c r="W73" s="4">
        <f t="shared" si="6"/>
        <v>141.97999999999999</v>
      </c>
      <c r="X73" s="4">
        <f t="shared" si="7"/>
        <v>286.09654179746872</v>
      </c>
      <c r="AE73" s="4">
        <v>26.25</v>
      </c>
      <c r="AF73" s="4">
        <v>25</v>
      </c>
      <c r="AG73" s="4">
        <f>AH73+'Rail Costs'!M73</f>
        <v>25.273964165733481</v>
      </c>
      <c r="AH73" s="4">
        <v>22</v>
      </c>
      <c r="AI73" s="4">
        <v>20.7</v>
      </c>
      <c r="AJ73" s="4">
        <v>24.6</v>
      </c>
      <c r="AM73" s="4">
        <f>$L73-(AE73*'Feedstock Conversions'!$B$23)-'Rail Costs'!Q73</f>
        <v>119.76598475539737</v>
      </c>
      <c r="AN73" s="4">
        <f>$L73-(AF73*'Feedstock Conversions'!$B$23)-'Rail Costs'!R73</f>
        <v>130.4604019360618</v>
      </c>
      <c r="AO73" s="4">
        <f>$L73-(AG73*'Feedstock Conversions'!$B$23)-'Rail Costs'!S73</f>
        <v>128.37437418868745</v>
      </c>
      <c r="AP73" s="4">
        <f>$L73-(AH73*'Feedstock Conversions'!$B$23)-'Rail Costs'!T73</f>
        <v>154.91950929085465</v>
      </c>
      <c r="AQ73" s="4">
        <f>$L73-(AI73*'Feedstock Conversions'!$B$23)-'Rail Costs'!U73</f>
        <v>165.76505326775572</v>
      </c>
      <c r="AR73" s="4">
        <f>$L73-(AJ73*'Feedstock Conversions'!$B$23)-'Rail Costs'!V73</f>
        <v>132.81741114902556</v>
      </c>
      <c r="AT73" s="4">
        <f>$T73-(AE73*'Feedstock Conversions'!$B$3)-'Rail Costs'!Q73</f>
        <v>263.27502655286611</v>
      </c>
      <c r="AU73" s="4">
        <f>$T73-(AF73*'Feedstock Conversions'!$B$3)-'Rail Costs'!R73</f>
        <v>274.30694373353055</v>
      </c>
      <c r="AV73" s="4">
        <f>$T73-(AG73*'Feedstock Conversions'!$B$3)-'Rail Costs'!S73</f>
        <v>272.14694566140815</v>
      </c>
      <c r="AW73" s="4">
        <f>$T73-(AH73*'Feedstock Conversions'!$B$3)-'Rail Costs'!T73</f>
        <v>299.57605108832337</v>
      </c>
      <c r="AX73" s="4">
        <f>$T73-(AI73*'Feedstock Conversions'!$B$3)-'Rail Costs'!U73</f>
        <v>310.77259506522444</v>
      </c>
      <c r="AY73" s="4">
        <f>$T73-(AJ73*'Feedstock Conversions'!$B$3)-'Rail Costs'!V73</f>
        <v>276.77195294649431</v>
      </c>
      <c r="BH73">
        <f t="shared" si="8"/>
        <v>20</v>
      </c>
      <c r="BI73">
        <f t="shared" si="9"/>
        <v>2020</v>
      </c>
      <c r="BJ73">
        <f t="shared" si="11"/>
        <v>5</v>
      </c>
    </row>
    <row r="74" spans="1:62" x14ac:dyDescent="0.2">
      <c r="A74" s="11">
        <v>43973</v>
      </c>
      <c r="B74" s="4">
        <v>24</v>
      </c>
      <c r="C74" s="18">
        <f>'Yellow Grease'!B74</f>
        <v>24</v>
      </c>
      <c r="E74" s="4">
        <f>'Yellow Grease'!C74*'Feedstock Conversions'!B$23</f>
        <v>197.52</v>
      </c>
      <c r="F74" s="4">
        <f>'Yellow Grease'!C74*'Feedstock Conversions'!B$3</f>
        <v>204</v>
      </c>
      <c r="H74" s="4">
        <f>'Fuel Values'!B74-'Yellow Grease'!I74-'Yellow Grease'!J74-'Yellow Grease'!K74</f>
        <v>-29.731286760000017</v>
      </c>
      <c r="I74" s="18">
        <f>('LCFS Values'!$E$3-$AA$4)/1000000*'LCFS Values'!B74*'LCFS Values'!$G$2*100</f>
        <v>187.28128676</v>
      </c>
      <c r="J74" s="4">
        <f>'RIN Values'!C74</f>
        <v>81.150000000000006</v>
      </c>
      <c r="K74" s="4">
        <f>'Fixed Credits Value'!B74</f>
        <v>100</v>
      </c>
      <c r="L74" s="4">
        <f t="shared" si="10"/>
        <v>338.70000000000005</v>
      </c>
      <c r="M74" s="4">
        <f>L74/'Feedstock Conversions'!B$23</f>
        <v>41.154313487241801</v>
      </c>
      <c r="O74" s="4">
        <f>'Fuel Values'!C74*100</f>
        <v>99.83</v>
      </c>
      <c r="P74" s="18">
        <f>('LCFS Values'!$E$3-AB$4)/1000000*'LCFS Values'!B74*'LCFS Values'!$G$2*100</f>
        <v>198.55168690437503</v>
      </c>
      <c r="Q74" s="4">
        <f>'RIN Values'!D74</f>
        <v>91.97</v>
      </c>
      <c r="R74" s="4">
        <f>'Fixed Credits Value'!B74</f>
        <v>100</v>
      </c>
      <c r="S74" s="4">
        <f>'Fixed Credits Value'!C74</f>
        <v>16</v>
      </c>
      <c r="T74" s="4">
        <f t="shared" si="5"/>
        <v>506.35168690437501</v>
      </c>
      <c r="U74" s="4">
        <f>T74/'Feedstock Conversions'!B$3</f>
        <v>59.570786694632353</v>
      </c>
      <c r="W74" s="4">
        <f t="shared" si="6"/>
        <v>141.18000000000004</v>
      </c>
      <c r="X74" s="4">
        <f t="shared" si="7"/>
        <v>302.35168690437501</v>
      </c>
      <c r="AE74" s="4">
        <v>26.25</v>
      </c>
      <c r="AF74" s="4">
        <v>25</v>
      </c>
      <c r="AG74" s="4">
        <f>AH74+'Rail Costs'!M74</f>
        <v>24.973964165733481</v>
      </c>
      <c r="AH74" s="4">
        <v>21.7</v>
      </c>
      <c r="AI74" s="4">
        <v>19.600000000000001</v>
      </c>
      <c r="AJ74" s="4">
        <v>24.5</v>
      </c>
      <c r="AM74" s="4">
        <f>$L74-(AE74*'Feedstock Conversions'!$B$23)-'Rail Costs'!Q74</f>
        <v>118.96598475539741</v>
      </c>
      <c r="AN74" s="4">
        <f>$L74-(AF74*'Feedstock Conversions'!$B$23)-'Rail Costs'!R74</f>
        <v>129.66040193606185</v>
      </c>
      <c r="AO74" s="4">
        <f>$L74-(AG74*'Feedstock Conversions'!$B$23)-'Rail Costs'!S74</f>
        <v>130.04337418868749</v>
      </c>
      <c r="AP74" s="4">
        <f>$L74-(AH74*'Feedstock Conversions'!$B$23)-'Rail Costs'!T74</f>
        <v>156.58850929085469</v>
      </c>
      <c r="AQ74" s="4">
        <f>$L74-(AI74*'Feedstock Conversions'!$B$23)-'Rail Costs'!U74</f>
        <v>174.01805326775573</v>
      </c>
      <c r="AR74" s="4">
        <f>$L74-(AJ74*'Feedstock Conversions'!$B$23)-'Rail Costs'!V74</f>
        <v>132.84041114902561</v>
      </c>
      <c r="AT74" s="4">
        <f>$T74-(AE74*'Feedstock Conversions'!$B$3)-'Rail Costs'!Q74</f>
        <v>279.53017165977241</v>
      </c>
      <c r="AU74" s="4">
        <f>$T74-(AF74*'Feedstock Conversions'!$B$3)-'Rail Costs'!R74</f>
        <v>290.56208884043684</v>
      </c>
      <c r="AV74" s="4">
        <f>$T74-(AG74*'Feedstock Conversions'!$B$3)-'Rail Costs'!S74</f>
        <v>290.95209076831441</v>
      </c>
      <c r="AW74" s="4">
        <f>$T74-(AH74*'Feedstock Conversions'!$B$3)-'Rail Costs'!T74</f>
        <v>318.38119619522968</v>
      </c>
      <c r="AX74" s="4">
        <f>$T74-(AI74*'Feedstock Conversions'!$B$3)-'Rail Costs'!U74</f>
        <v>336.3777401721307</v>
      </c>
      <c r="AY74" s="4">
        <f>$T74-(AJ74*'Feedstock Conversions'!$B$3)-'Rail Costs'!V74</f>
        <v>293.87709805340063</v>
      </c>
      <c r="BH74">
        <f t="shared" si="8"/>
        <v>21</v>
      </c>
      <c r="BI74">
        <f t="shared" si="9"/>
        <v>2020</v>
      </c>
      <c r="BJ74">
        <f t="shared" si="11"/>
        <v>5</v>
      </c>
    </row>
    <row r="75" spans="1:62" x14ac:dyDescent="0.2">
      <c r="A75" s="11">
        <v>43980</v>
      </c>
      <c r="B75" s="4">
        <v>24</v>
      </c>
      <c r="C75" s="18">
        <f>'Yellow Grease'!B75</f>
        <v>24</v>
      </c>
      <c r="E75" s="4">
        <f>'Yellow Grease'!C75*'Feedstock Conversions'!B$23</f>
        <v>197.52</v>
      </c>
      <c r="F75" s="4">
        <f>'Yellow Grease'!C75*'Feedstock Conversions'!B$3</f>
        <v>204</v>
      </c>
      <c r="H75" s="4">
        <f>'Fuel Values'!B75-'Yellow Grease'!I75-'Yellow Grease'!J75-'Yellow Grease'!K75</f>
        <v>-35.815476352500013</v>
      </c>
      <c r="I75" s="18">
        <f>('LCFS Values'!$E$3-$AA$4)/1000000*'LCFS Values'!B75*'LCFS Values'!$G$2*100</f>
        <v>189.44047635250001</v>
      </c>
      <c r="J75" s="4">
        <f>'RIN Values'!C75</f>
        <v>84.375</v>
      </c>
      <c r="K75" s="4">
        <f>'Fixed Credits Value'!B75</f>
        <v>100</v>
      </c>
      <c r="L75" s="4">
        <f t="shared" si="10"/>
        <v>338</v>
      </c>
      <c r="M75" s="4">
        <f>L75/'Feedstock Conversions'!B$23</f>
        <v>41.069258809234505</v>
      </c>
      <c r="O75" s="4">
        <f>'Fuel Values'!C75*100</f>
        <v>97.330000000000013</v>
      </c>
      <c r="P75" s="18">
        <f>('LCFS Values'!$E$3-AB$4)/1000000*'LCFS Values'!B75*'LCFS Values'!$G$2*100</f>
        <v>200.84081436261721</v>
      </c>
      <c r="Q75" s="4">
        <f>'RIN Values'!D75</f>
        <v>95.625</v>
      </c>
      <c r="R75" s="4">
        <f>'Fixed Credits Value'!B75</f>
        <v>100</v>
      </c>
      <c r="S75" s="4">
        <f>'Fixed Credits Value'!C75</f>
        <v>16</v>
      </c>
      <c r="T75" s="4">
        <f t="shared" si="5"/>
        <v>509.79581436261719</v>
      </c>
      <c r="U75" s="4">
        <f>T75/'Feedstock Conversions'!B$3</f>
        <v>59.975978160307903</v>
      </c>
      <c r="W75" s="4">
        <f t="shared" si="6"/>
        <v>140.47999999999999</v>
      </c>
      <c r="X75" s="4">
        <f t="shared" si="7"/>
        <v>305.79581436261719</v>
      </c>
      <c r="AE75" s="4">
        <v>26.25</v>
      </c>
      <c r="AF75" s="4">
        <v>25</v>
      </c>
      <c r="AG75" s="4">
        <f>AH75+'Rail Costs'!M75</f>
        <v>24.523964165733481</v>
      </c>
      <c r="AH75" s="4">
        <v>21.25</v>
      </c>
      <c r="AI75" s="4">
        <v>19.5</v>
      </c>
      <c r="AJ75" s="4">
        <v>24.3125</v>
      </c>
      <c r="AM75" s="4">
        <f>$L75-(AE75*'Feedstock Conversions'!$B$23)-'Rail Costs'!Q75</f>
        <v>118.26598475539737</v>
      </c>
      <c r="AN75" s="4">
        <f>$L75-(AF75*'Feedstock Conversions'!$B$23)-'Rail Costs'!R75</f>
        <v>128.9604019360618</v>
      </c>
      <c r="AO75" s="4">
        <f>$L75-(AG75*'Feedstock Conversions'!$B$23)-'Rail Costs'!S75</f>
        <v>133.04687418868744</v>
      </c>
      <c r="AP75" s="4">
        <f>$L75-(AH75*'Feedstock Conversions'!$B$23)-'Rail Costs'!T75</f>
        <v>159.59200929085463</v>
      </c>
      <c r="AQ75" s="4">
        <f>$L75-(AI75*'Feedstock Conversions'!$B$23)-'Rail Costs'!U75</f>
        <v>174.14105326775569</v>
      </c>
      <c r="AR75" s="4">
        <f>$L75-(AJ75*'Feedstock Conversions'!$B$23)-'Rail Costs'!V75</f>
        <v>133.68353614902557</v>
      </c>
      <c r="AT75" s="4">
        <f>$T75-(AE75*'Feedstock Conversions'!$B$3)-'Rail Costs'!Q75</f>
        <v>282.97429911801459</v>
      </c>
      <c r="AU75" s="4">
        <f>$T75-(AF75*'Feedstock Conversions'!$B$3)-'Rail Costs'!R75</f>
        <v>294.00621629867902</v>
      </c>
      <c r="AV75" s="4">
        <f>$T75-(AG75*'Feedstock Conversions'!$B$3)-'Rail Costs'!S75</f>
        <v>298.22121822655663</v>
      </c>
      <c r="AW75" s="4">
        <f>$T75-(AH75*'Feedstock Conversions'!$B$3)-'Rail Costs'!T75</f>
        <v>325.65032365347184</v>
      </c>
      <c r="AX75" s="4">
        <f>$T75-(AI75*'Feedstock Conversions'!$B$3)-'Rail Costs'!U75</f>
        <v>340.6718676303729</v>
      </c>
      <c r="AY75" s="4">
        <f>$T75-(AJ75*'Feedstock Conversions'!$B$3)-'Rail Costs'!V75</f>
        <v>298.91497551164281</v>
      </c>
      <c r="BH75">
        <f t="shared" si="8"/>
        <v>22</v>
      </c>
      <c r="BI75">
        <f t="shared" si="9"/>
        <v>2020</v>
      </c>
      <c r="BJ75">
        <f t="shared" si="11"/>
        <v>5</v>
      </c>
    </row>
    <row r="76" spans="1:62" x14ac:dyDescent="0.2">
      <c r="A76" s="11">
        <v>43987</v>
      </c>
      <c r="B76" s="4">
        <v>24</v>
      </c>
      <c r="C76" s="18">
        <f>'Yellow Grease'!B76</f>
        <v>24</v>
      </c>
      <c r="E76" s="4">
        <f>'Yellow Grease'!C76*'Feedstock Conversions'!B$23</f>
        <v>197.52</v>
      </c>
      <c r="F76" s="4">
        <f>'Yellow Grease'!C76*'Feedstock Conversions'!B$3</f>
        <v>204</v>
      </c>
      <c r="H76" s="4">
        <f>'Fuel Values'!B76-'Yellow Grease'!I76-'Yellow Grease'!J76-'Yellow Grease'!K76</f>
        <v>-37.970191127000021</v>
      </c>
      <c r="I76" s="18">
        <f>('LCFS Values'!$E$3-$AA$4)/1000000*'LCFS Values'!B76*'LCFS Values'!$G$2*100</f>
        <v>193.145191127</v>
      </c>
      <c r="J76" s="4">
        <f>'RIN Values'!C76</f>
        <v>87.525000000000006</v>
      </c>
      <c r="K76" s="4">
        <f>'Fixed Credits Value'!B76</f>
        <v>100</v>
      </c>
      <c r="L76" s="4">
        <f t="shared" si="10"/>
        <v>342.7</v>
      </c>
      <c r="M76" s="4">
        <f>L76/'Feedstock Conversions'!B$23</f>
        <v>41.640340218712026</v>
      </c>
      <c r="O76" s="4">
        <f>'Fuel Values'!C76*100</f>
        <v>109.21000000000001</v>
      </c>
      <c r="P76" s="18">
        <f>('LCFS Values'!$E$3-AB$4)/1000000*'LCFS Values'!B76*'LCFS Values'!$G$2*100</f>
        <v>204.76847515939065</v>
      </c>
      <c r="Q76" s="4">
        <f>'RIN Values'!D76</f>
        <v>99.194999999999993</v>
      </c>
      <c r="R76" s="4">
        <f>'Fixed Credits Value'!B76</f>
        <v>100</v>
      </c>
      <c r="S76" s="4">
        <f>'Fixed Credits Value'!C76</f>
        <v>16</v>
      </c>
      <c r="T76" s="4">
        <f t="shared" si="5"/>
        <v>529.1734751593907</v>
      </c>
      <c r="U76" s="4">
        <f>T76/'Feedstock Conversions'!B$3</f>
        <v>62.255702959928321</v>
      </c>
      <c r="W76" s="4">
        <f t="shared" si="6"/>
        <v>145.17999999999998</v>
      </c>
      <c r="X76" s="4">
        <f t="shared" si="7"/>
        <v>325.1734751593907</v>
      </c>
      <c r="AE76" s="4">
        <v>26.25</v>
      </c>
      <c r="AF76" s="4">
        <v>25</v>
      </c>
      <c r="AG76" s="4">
        <f>AH76+'Rail Costs'!M76</f>
        <v>23.223964165733481</v>
      </c>
      <c r="AH76" s="4">
        <v>19.95</v>
      </c>
      <c r="AI76" s="4">
        <v>19.100000000000001</v>
      </c>
      <c r="AJ76" s="4">
        <v>23.85</v>
      </c>
      <c r="AM76" s="4">
        <f>$L76-(AE76*'Feedstock Conversions'!$B$23)-'Rail Costs'!Q76</f>
        <v>122.96598475539736</v>
      </c>
      <c r="AN76" s="4">
        <f>$L76-(AF76*'Feedstock Conversions'!$B$23)-'Rail Costs'!R76</f>
        <v>133.66040193606179</v>
      </c>
      <c r="AO76" s="4">
        <f>$L76-(AG76*'Feedstock Conversions'!$B$23)-'Rail Costs'!S76</f>
        <v>148.44587418868744</v>
      </c>
      <c r="AP76" s="4">
        <f>$L76-(AH76*'Feedstock Conversions'!$B$23)-'Rail Costs'!T76</f>
        <v>174.99100929085463</v>
      </c>
      <c r="AQ76" s="4">
        <f>$L76-(AI76*'Feedstock Conversions'!$B$23)-'Rail Costs'!U76</f>
        <v>182.13305326775568</v>
      </c>
      <c r="AR76" s="4">
        <f>$L76-(AJ76*'Feedstock Conversions'!$B$23)-'Rail Costs'!V76</f>
        <v>142.18991114902556</v>
      </c>
      <c r="AT76" s="4">
        <f>$T76-(AE76*'Feedstock Conversions'!$B$3)-'Rail Costs'!Q76</f>
        <v>302.3519599147881</v>
      </c>
      <c r="AU76" s="4">
        <f>$T76-(AF76*'Feedstock Conversions'!$B$3)-'Rail Costs'!R76</f>
        <v>313.38387709545253</v>
      </c>
      <c r="AV76" s="4">
        <f>$T76-(AG76*'Feedstock Conversions'!$B$3)-'Rail Costs'!S76</f>
        <v>328.6488790233301</v>
      </c>
      <c r="AW76" s="4">
        <f>$T76-(AH76*'Feedstock Conversions'!$B$3)-'Rail Costs'!T76</f>
        <v>356.07798445024537</v>
      </c>
      <c r="AX76" s="4">
        <f>$T76-(AI76*'Feedstock Conversions'!$B$3)-'Rail Costs'!U76</f>
        <v>363.44952842714639</v>
      </c>
      <c r="AY76" s="4">
        <f>$T76-(AJ76*'Feedstock Conversions'!$B$3)-'Rail Costs'!V76</f>
        <v>322.2238863084163</v>
      </c>
      <c r="BH76">
        <f t="shared" si="8"/>
        <v>23</v>
      </c>
      <c r="BI76">
        <f t="shared" si="9"/>
        <v>2020</v>
      </c>
      <c r="BJ76">
        <f t="shared" si="11"/>
        <v>6</v>
      </c>
    </row>
    <row r="77" spans="1:62" x14ac:dyDescent="0.2">
      <c r="A77" s="11">
        <v>43994</v>
      </c>
      <c r="B77" s="4">
        <v>24</v>
      </c>
      <c r="C77" s="18">
        <f>'Yellow Grease'!B77</f>
        <v>24</v>
      </c>
      <c r="E77" s="4">
        <f>'Yellow Grease'!C77*'Feedstock Conversions'!B$23</f>
        <v>197.52</v>
      </c>
      <c r="F77" s="4">
        <f>'Yellow Grease'!C77*'Feedstock Conversions'!B$3</f>
        <v>204</v>
      </c>
      <c r="H77" s="4">
        <f>'Fuel Values'!B77-'Yellow Grease'!I77-'Yellow Grease'!J77-'Yellow Grease'!K77</f>
        <v>-27.674643091999997</v>
      </c>
      <c r="I77" s="18">
        <f>('LCFS Values'!$E$3-$AA$4)/1000000*'LCFS Values'!B77*'LCFS Values'!$G$2*100</f>
        <v>191.09964309200001</v>
      </c>
      <c r="J77" s="4">
        <f>'RIN Values'!C77</f>
        <v>84.074999999999989</v>
      </c>
      <c r="K77" s="4">
        <f>'Fixed Credits Value'!B77</f>
        <v>100</v>
      </c>
      <c r="L77" s="4">
        <f t="shared" si="10"/>
        <v>347.5</v>
      </c>
      <c r="M77" s="4">
        <f>L77/'Feedstock Conversions'!B$23</f>
        <v>42.223572296476306</v>
      </c>
      <c r="O77" s="4">
        <f>'Fuel Values'!C77*100</f>
        <v>113.77</v>
      </c>
      <c r="P77" s="18">
        <f>('LCFS Values'!$E$3-AB$4)/1000000*'LCFS Values'!B77*'LCFS Values'!$G$2*100</f>
        <v>202.59982809368751</v>
      </c>
      <c r="Q77" s="4">
        <f>'RIN Values'!D77</f>
        <v>95.284999999999997</v>
      </c>
      <c r="R77" s="4">
        <f>'Fixed Credits Value'!B77</f>
        <v>100</v>
      </c>
      <c r="S77" s="4">
        <f>'Fixed Credits Value'!C77</f>
        <v>16</v>
      </c>
      <c r="T77" s="4">
        <f t="shared" si="5"/>
        <v>527.65482809368746</v>
      </c>
      <c r="U77" s="4">
        <f>T77/'Feedstock Conversions'!B$3</f>
        <v>62.077038599257349</v>
      </c>
      <c r="W77" s="4">
        <f t="shared" si="6"/>
        <v>149.97999999999999</v>
      </c>
      <c r="X77" s="4">
        <f t="shared" si="7"/>
        <v>323.65482809368746</v>
      </c>
      <c r="AE77" s="4">
        <v>26.25</v>
      </c>
      <c r="AF77" s="4">
        <v>25</v>
      </c>
      <c r="AG77" s="4">
        <f>AH77+'Rail Costs'!M77</f>
        <v>21.773964165733481</v>
      </c>
      <c r="AH77" s="4">
        <v>18.5</v>
      </c>
      <c r="AI77" s="4">
        <v>18.350000000000001</v>
      </c>
      <c r="AJ77" s="4">
        <v>23.15</v>
      </c>
      <c r="AM77" s="4">
        <f>$L77-(AE77*'Feedstock Conversions'!$B$23)-'Rail Costs'!Q77</f>
        <v>127.76598475539737</v>
      </c>
      <c r="AN77" s="4">
        <f>$L77-(AF77*'Feedstock Conversions'!$B$23)-'Rail Costs'!R77</f>
        <v>138.4604019360618</v>
      </c>
      <c r="AO77" s="4">
        <f>$L77-(AG77*'Feedstock Conversions'!$B$23)-'Rail Costs'!S77</f>
        <v>165.17937418868746</v>
      </c>
      <c r="AP77" s="4">
        <f>$L77-(AH77*'Feedstock Conversions'!$B$23)-'Rail Costs'!T77</f>
        <v>191.72450929085466</v>
      </c>
      <c r="AQ77" s="4">
        <f>$L77-(AI77*'Feedstock Conversions'!$B$23)-'Rail Costs'!U77</f>
        <v>193.10555326775568</v>
      </c>
      <c r="AR77" s="4">
        <f>$L77-(AJ77*'Feedstock Conversions'!$B$23)-'Rail Costs'!V77</f>
        <v>152.7509111490256</v>
      </c>
      <c r="AT77" s="4">
        <f>$T77-(AE77*'Feedstock Conversions'!$B$3)-'Rail Costs'!Q77</f>
        <v>300.83331284908485</v>
      </c>
      <c r="AU77" s="4">
        <f>$T77-(AF77*'Feedstock Conversions'!$B$3)-'Rail Costs'!R77</f>
        <v>311.86523002974928</v>
      </c>
      <c r="AV77" s="4">
        <f>$T77-(AG77*'Feedstock Conversions'!$B$3)-'Rail Costs'!S77</f>
        <v>339.45523195762689</v>
      </c>
      <c r="AW77" s="4">
        <f>$T77-(AH77*'Feedstock Conversions'!$B$3)-'Rail Costs'!T77</f>
        <v>366.88433738454211</v>
      </c>
      <c r="AX77" s="4">
        <f>$T77-(AI77*'Feedstock Conversions'!$B$3)-'Rail Costs'!U77</f>
        <v>368.30588136144314</v>
      </c>
      <c r="AY77" s="4">
        <f>$T77-(AJ77*'Feedstock Conversions'!$B$3)-'Rail Costs'!V77</f>
        <v>326.65523924271309</v>
      </c>
      <c r="BH77">
        <f t="shared" si="8"/>
        <v>24</v>
      </c>
      <c r="BI77">
        <f t="shared" si="9"/>
        <v>2020</v>
      </c>
      <c r="BJ77">
        <f t="shared" si="11"/>
        <v>6</v>
      </c>
    </row>
    <row r="78" spans="1:62" x14ac:dyDescent="0.2">
      <c r="A78" s="11">
        <v>44001</v>
      </c>
      <c r="B78" s="4">
        <v>23.9</v>
      </c>
      <c r="C78" s="18">
        <f>'Yellow Grease'!B78</f>
        <v>23.9</v>
      </c>
      <c r="E78" s="4">
        <f>'Yellow Grease'!C78*'Feedstock Conversions'!B$23</f>
        <v>196.697</v>
      </c>
      <c r="F78" s="4">
        <f>'Yellow Grease'!C78*'Feedstock Conversions'!B$3</f>
        <v>203.14999999999998</v>
      </c>
      <c r="H78" s="4">
        <f>'Fuel Values'!B78-'Yellow Grease'!I78-'Yellow Grease'!J78-'Yellow Grease'!K78</f>
        <v>-20.163158957999997</v>
      </c>
      <c r="I78" s="18">
        <f>('LCFS Values'!$E$3-$AA$4)/1000000*'LCFS Values'!B78*'LCFS Values'!$G$2*100</f>
        <v>188.46315895800001</v>
      </c>
      <c r="J78" s="4">
        <f>'RIN Values'!C78</f>
        <v>85.199999999999989</v>
      </c>
      <c r="K78" s="4">
        <f>'Fixed Credits Value'!B78</f>
        <v>100</v>
      </c>
      <c r="L78" s="4">
        <f t="shared" si="10"/>
        <v>353.5</v>
      </c>
      <c r="M78" s="4">
        <f>L78/'Feedstock Conversions'!B$23</f>
        <v>42.952612393681648</v>
      </c>
      <c r="O78" s="4">
        <f>'Fuel Values'!C78*100</f>
        <v>119.22</v>
      </c>
      <c r="P78" s="18">
        <f>('LCFS Values'!$E$3-AB$4)/1000000*'LCFS Values'!B78*'LCFS Values'!$G$2*100</f>
        <v>199.8046829867813</v>
      </c>
      <c r="Q78" s="4">
        <f>'RIN Values'!D78</f>
        <v>96.559999999999988</v>
      </c>
      <c r="R78" s="4">
        <f>'Fixed Credits Value'!B78</f>
        <v>100</v>
      </c>
      <c r="S78" s="4">
        <f>'Fixed Credits Value'!C78</f>
        <v>16</v>
      </c>
      <c r="T78" s="4">
        <f t="shared" si="5"/>
        <v>531.58468298678133</v>
      </c>
      <c r="U78" s="4">
        <f>T78/'Feedstock Conversions'!B$3</f>
        <v>62.539374469033099</v>
      </c>
      <c r="W78" s="4">
        <f t="shared" si="6"/>
        <v>156.803</v>
      </c>
      <c r="X78" s="4">
        <f t="shared" si="7"/>
        <v>328.43468298678135</v>
      </c>
      <c r="AE78" s="4">
        <v>26.25</v>
      </c>
      <c r="AF78" s="4">
        <v>23.6</v>
      </c>
      <c r="AG78" s="4">
        <f>AH78+'Rail Costs'!M78</f>
        <v>20.973964165733481</v>
      </c>
      <c r="AH78" s="4">
        <v>17.7</v>
      </c>
      <c r="AI78" s="4">
        <v>16.425000000000001</v>
      </c>
      <c r="AJ78" s="4">
        <v>22.4</v>
      </c>
      <c r="AM78" s="4">
        <f>$L78-(AE78*'Feedstock Conversions'!$B$23)-'Rail Costs'!Q78</f>
        <v>133.76598475539737</v>
      </c>
      <c r="AN78" s="4">
        <f>$L78-(AF78*'Feedstock Conversions'!$B$23)-'Rail Costs'!R78</f>
        <v>155.98240193606179</v>
      </c>
      <c r="AO78" s="4">
        <f>$L78-(AG78*'Feedstock Conversions'!$B$23)-'Rail Costs'!S78</f>
        <v>177.76337418868746</v>
      </c>
      <c r="AP78" s="4">
        <f>$L78-(AH78*'Feedstock Conversions'!$B$23)-'Rail Costs'!T78</f>
        <v>204.30850929085466</v>
      </c>
      <c r="AQ78" s="4">
        <f>$L78-(AI78*'Feedstock Conversions'!$B$23)-'Rail Costs'!U78</f>
        <v>214.9483032677557</v>
      </c>
      <c r="AR78" s="4">
        <f>$L78-(AJ78*'Feedstock Conversions'!$B$23)-'Rail Costs'!V78</f>
        <v>164.92341114902558</v>
      </c>
      <c r="AT78" s="4">
        <f>$T78-(AE78*'Feedstock Conversions'!$B$3)-'Rail Costs'!Q78</f>
        <v>304.76316774217872</v>
      </c>
      <c r="AU78" s="4">
        <f>$T78-(AF78*'Feedstock Conversions'!$B$3)-'Rail Costs'!R78</f>
        <v>327.69508492284314</v>
      </c>
      <c r="AV78" s="4">
        <f>$T78-(AG78*'Feedstock Conversions'!$B$3)-'Rail Costs'!S78</f>
        <v>350.18508685072072</v>
      </c>
      <c r="AW78" s="4">
        <f>$T78-(AH78*'Feedstock Conversions'!$B$3)-'Rail Costs'!T78</f>
        <v>377.61419227763599</v>
      </c>
      <c r="AX78" s="4">
        <f>$T78-(AI78*'Feedstock Conversions'!$B$3)-'Rail Costs'!U78</f>
        <v>388.59823625453703</v>
      </c>
      <c r="AY78" s="4">
        <f>$T78-(AJ78*'Feedstock Conversions'!$B$3)-'Rail Costs'!V78</f>
        <v>336.96009413580697</v>
      </c>
      <c r="BH78">
        <f t="shared" si="8"/>
        <v>25</v>
      </c>
      <c r="BI78">
        <f t="shared" si="9"/>
        <v>2020</v>
      </c>
      <c r="BJ78">
        <f t="shared" si="11"/>
        <v>6</v>
      </c>
    </row>
    <row r="79" spans="1:62" x14ac:dyDescent="0.2">
      <c r="A79" s="11">
        <v>44008</v>
      </c>
      <c r="B79" s="4">
        <v>23.65</v>
      </c>
      <c r="C79" s="18">
        <f>'Yellow Grease'!B79</f>
        <v>23.65</v>
      </c>
      <c r="E79" s="4">
        <f>'Yellow Grease'!C79*'Feedstock Conversions'!B$23</f>
        <v>194.6395</v>
      </c>
      <c r="F79" s="4">
        <f>'Yellow Grease'!C79*'Feedstock Conversions'!B$3</f>
        <v>201.02499999999998</v>
      </c>
      <c r="H79" s="4">
        <f>'Fuel Values'!B79-'Yellow Grease'!I79-'Yellow Grease'!J79-'Yellow Grease'!K79</f>
        <v>-14.106332465999998</v>
      </c>
      <c r="I79" s="18">
        <f>('LCFS Values'!$E$3-$AA$4)/1000000*'LCFS Values'!B79*'LCFS Values'!$G$2*100</f>
        <v>188.28133246600001</v>
      </c>
      <c r="J79" s="4">
        <f>'RIN Values'!C79</f>
        <v>82.125</v>
      </c>
      <c r="K79" s="4">
        <f>'Fixed Credits Value'!B79</f>
        <v>100</v>
      </c>
      <c r="L79" s="4">
        <f t="shared" si="10"/>
        <v>356.29999999999995</v>
      </c>
      <c r="M79" s="4">
        <f>L79/'Feedstock Conversions'!B$23</f>
        <v>43.292831105710803</v>
      </c>
      <c r="O79" s="4">
        <f>'Fuel Values'!C79*100</f>
        <v>118.29</v>
      </c>
      <c r="P79" s="18">
        <f>('LCFS Values'!$E$3-AB$4)/1000000*'LCFS Values'!B79*'LCFS Values'!$G$2*100</f>
        <v>199.61191435871876</v>
      </c>
      <c r="Q79" s="4">
        <f>'RIN Values'!D79</f>
        <v>93.075000000000003</v>
      </c>
      <c r="R79" s="4">
        <f>'Fixed Credits Value'!B79</f>
        <v>100</v>
      </c>
      <c r="S79" s="4">
        <f>'Fixed Credits Value'!C79</f>
        <v>16</v>
      </c>
      <c r="T79" s="4">
        <f t="shared" si="5"/>
        <v>526.97691435871877</v>
      </c>
      <c r="U79" s="4">
        <f>T79/'Feedstock Conversions'!B$3</f>
        <v>61.99728404220221</v>
      </c>
      <c r="W79" s="4">
        <f t="shared" si="6"/>
        <v>161.66049999999996</v>
      </c>
      <c r="X79" s="4">
        <f t="shared" si="7"/>
        <v>325.9519143587188</v>
      </c>
      <c r="AE79" s="4">
        <v>26.25</v>
      </c>
      <c r="AF79" s="4">
        <v>22</v>
      </c>
      <c r="AG79" s="4">
        <f>AH79+'Rail Costs'!M79</f>
        <v>20.773964165733481</v>
      </c>
      <c r="AH79" s="4">
        <v>17.5</v>
      </c>
      <c r="AI79" s="4">
        <v>16</v>
      </c>
      <c r="AJ79" s="4">
        <v>21.45</v>
      </c>
      <c r="AM79" s="4">
        <f>$L79-(AE79*'Feedstock Conversions'!$B$23)-'Rail Costs'!Q79</f>
        <v>136.56598475539732</v>
      </c>
      <c r="AN79" s="4">
        <f>$L79-(AF79*'Feedstock Conversions'!$B$23)-'Rail Costs'!R79</f>
        <v>171.95040193606175</v>
      </c>
      <c r="AO79" s="4">
        <f>$L79-(AG79*'Feedstock Conversions'!$B$23)-'Rail Costs'!S79</f>
        <v>182.20937418868741</v>
      </c>
      <c r="AP79" s="4">
        <f>$L79-(AH79*'Feedstock Conversions'!$B$23)-'Rail Costs'!T79</f>
        <v>208.7545092908546</v>
      </c>
      <c r="AQ79" s="4">
        <f>$L79-(AI79*'Feedstock Conversions'!$B$23)-'Rail Costs'!U79</f>
        <v>221.24605326775566</v>
      </c>
      <c r="AR79" s="4">
        <f>$L79-(AJ79*'Feedstock Conversions'!$B$23)-'Rail Costs'!V79</f>
        <v>175.54191114902554</v>
      </c>
      <c r="AT79" s="4">
        <f>$T79-(AE79*'Feedstock Conversions'!$B$3)-'Rail Costs'!Q79</f>
        <v>300.15539911411616</v>
      </c>
      <c r="AU79" s="4">
        <f>$T79-(AF79*'Feedstock Conversions'!$B$3)-'Rail Costs'!R79</f>
        <v>336.6873162947806</v>
      </c>
      <c r="AV79" s="4">
        <f>$T79-(AG79*'Feedstock Conversions'!$B$3)-'Rail Costs'!S79</f>
        <v>347.27731822265821</v>
      </c>
      <c r="AW79" s="4">
        <f>$T79-(AH79*'Feedstock Conversions'!$B$3)-'Rail Costs'!T79</f>
        <v>374.70642364957342</v>
      </c>
      <c r="AX79" s="4">
        <f>$T79-(AI79*'Feedstock Conversions'!$B$3)-'Rail Costs'!U79</f>
        <v>387.60296762647448</v>
      </c>
      <c r="AY79" s="4">
        <f>$T79-(AJ79*'Feedstock Conversions'!$B$3)-'Rail Costs'!V79</f>
        <v>340.4273255077444</v>
      </c>
      <c r="BH79">
        <f t="shared" si="8"/>
        <v>26</v>
      </c>
      <c r="BI79">
        <f t="shared" si="9"/>
        <v>2020</v>
      </c>
      <c r="BJ79">
        <f t="shared" si="11"/>
        <v>6</v>
      </c>
    </row>
    <row r="80" spans="1:62" x14ac:dyDescent="0.2">
      <c r="A80" s="11">
        <v>44015</v>
      </c>
      <c r="B80" s="4">
        <v>23.5</v>
      </c>
      <c r="C80" s="18">
        <f>'Yellow Grease'!B80</f>
        <v>23.5</v>
      </c>
      <c r="E80" s="4">
        <f>'Yellow Grease'!C80*'Feedstock Conversions'!B$23</f>
        <v>193.405</v>
      </c>
      <c r="F80" s="4">
        <f>'Yellow Grease'!C80*'Feedstock Conversions'!B$3</f>
        <v>199.75</v>
      </c>
      <c r="H80" s="4">
        <f>'Fuel Values'!B80-'Yellow Grease'!I80-'Yellow Grease'!J80-'Yellow Grease'!K80</f>
        <v>-14.195927043750004</v>
      </c>
      <c r="I80" s="18">
        <f>('LCFS Values'!$E$3-$AA$4)/1000000*'LCFS Values'!B80*'LCFS Values'!$G$2*100</f>
        <v>184.38342704375</v>
      </c>
      <c r="J80" s="4">
        <f>'RIN Values'!C80</f>
        <v>85.3125</v>
      </c>
      <c r="K80" s="4">
        <f>'Fixed Credits Value'!B80</f>
        <v>100</v>
      </c>
      <c r="L80" s="4">
        <f t="shared" si="10"/>
        <v>355.5</v>
      </c>
      <c r="M80" s="4">
        <f>L80/'Feedstock Conversions'!B$23</f>
        <v>43.195625759416764</v>
      </c>
      <c r="O80" s="4">
        <f>'Fuel Values'!C80*100</f>
        <v>120.36</v>
      </c>
      <c r="P80" s="18">
        <f>('LCFS Values'!$E$3-AB$4)/1000000*'LCFS Values'!B80*'LCFS Values'!$G$2*100</f>
        <v>195.47943689462892</v>
      </c>
      <c r="Q80" s="4">
        <f>'RIN Values'!D80</f>
        <v>96.6875</v>
      </c>
      <c r="R80" s="4">
        <f>'Fixed Credits Value'!B80</f>
        <v>100</v>
      </c>
      <c r="S80" s="4">
        <f>'Fixed Credits Value'!C80</f>
        <v>16</v>
      </c>
      <c r="T80" s="4">
        <f t="shared" si="5"/>
        <v>528.52693689462888</v>
      </c>
      <c r="U80" s="4">
        <f>T80/'Feedstock Conversions'!B$3</f>
        <v>62.179639634662223</v>
      </c>
      <c r="W80" s="4">
        <f t="shared" si="6"/>
        <v>162.095</v>
      </c>
      <c r="X80" s="4">
        <f t="shared" si="7"/>
        <v>328.77693689462888</v>
      </c>
      <c r="AE80" s="4">
        <v>26.25</v>
      </c>
      <c r="AF80" s="4">
        <v>22</v>
      </c>
      <c r="AG80" s="4">
        <f>AH80+'Rail Costs'!M80</f>
        <v>20.792357222844345</v>
      </c>
      <c r="AH80" s="4">
        <v>17.5</v>
      </c>
      <c r="AI80" s="4">
        <v>16</v>
      </c>
      <c r="AJ80" s="4">
        <v>20.3125</v>
      </c>
      <c r="AM80" s="4">
        <f>$L80-(AE80*'Feedstock Conversions'!$B$23)-'Rail Costs'!Q80</f>
        <v>135.74521781582095</v>
      </c>
      <c r="AN80" s="4">
        <f>$L80-(AF80*'Feedstock Conversions'!$B$23)-'Rail Costs'!R80</f>
        <v>171.13192104806214</v>
      </c>
      <c r="AO80" s="4">
        <f>$L80-(AG80*'Feedstock Conversions'!$B$23)-'Rail Costs'!S80</f>
        <v>181.24046617851155</v>
      </c>
      <c r="AP80" s="4">
        <f>$L80-(AH80*'Feedstock Conversions'!$B$23)-'Rail Costs'!T80</f>
        <v>207.93473125316282</v>
      </c>
      <c r="AQ80" s="4">
        <f>$L80-(AI80*'Feedstock Conversions'!$B$23)-'Rail Costs'!U80</f>
        <v>220.42709851083296</v>
      </c>
      <c r="AR80" s="4">
        <f>$L80-(AJ80*'Feedstock Conversions'!$B$23)-'Rail Costs'!V80</f>
        <v>184.07980250379541</v>
      </c>
      <c r="AT80" s="4">
        <f>$T80-(AE80*'Feedstock Conversions'!$B$3)-'Rail Costs'!Q80</f>
        <v>301.68465471044988</v>
      </c>
      <c r="AU80" s="4">
        <f>$T80-(AF80*'Feedstock Conversions'!$B$3)-'Rail Costs'!R80</f>
        <v>338.21885794269105</v>
      </c>
      <c r="AV80" s="4">
        <f>$T80-(AG80*'Feedstock Conversions'!$B$3)-'Rail Costs'!S80</f>
        <v>348.65346662297247</v>
      </c>
      <c r="AW80" s="4">
        <f>$T80-(AH80*'Feedstock Conversions'!$B$3)-'Rail Costs'!T80</f>
        <v>376.2366681477917</v>
      </c>
      <c r="AX80" s="4">
        <f>$T80-(AI80*'Feedstock Conversions'!$B$3)-'Rail Costs'!U80</f>
        <v>389.13403540546187</v>
      </c>
      <c r="AY80" s="4">
        <f>$T80-(AJ80*'Feedstock Conversions'!$B$3)-'Rail Costs'!V80</f>
        <v>351.62236439842428</v>
      </c>
      <c r="BH80">
        <f t="shared" si="8"/>
        <v>27</v>
      </c>
      <c r="BI80">
        <f t="shared" si="9"/>
        <v>2020</v>
      </c>
      <c r="BJ80">
        <f t="shared" si="11"/>
        <v>7</v>
      </c>
    </row>
    <row r="81" spans="1:62" x14ac:dyDescent="0.2">
      <c r="A81" s="11">
        <v>44022</v>
      </c>
      <c r="B81" s="4">
        <v>23.5</v>
      </c>
      <c r="C81" s="18">
        <f>'Yellow Grease'!B81</f>
        <v>23.5</v>
      </c>
      <c r="E81" s="4">
        <f>'Yellow Grease'!C81*'Feedstock Conversions'!B$23</f>
        <v>193.405</v>
      </c>
      <c r="F81" s="4">
        <f>'Yellow Grease'!C81*'Feedstock Conversions'!B$3</f>
        <v>199.75</v>
      </c>
      <c r="H81" s="4">
        <f>'Fuel Values'!B81-'Yellow Grease'!I81-'Yellow Grease'!J81-'Yellow Grease'!K81</f>
        <v>-14.221925770000013</v>
      </c>
      <c r="I81" s="18">
        <f>('LCFS Values'!$E$3-$AA$4)/1000000*'LCFS Values'!B81*'LCFS Values'!$G$2*100</f>
        <v>181.37192577000002</v>
      </c>
      <c r="J81" s="4">
        <f>'RIN Values'!C81</f>
        <v>88.35</v>
      </c>
      <c r="K81" s="4">
        <f>'Fixed Credits Value'!B81</f>
        <v>100</v>
      </c>
      <c r="L81" s="4">
        <f t="shared" si="10"/>
        <v>355.5</v>
      </c>
      <c r="M81" s="4">
        <f>L81/'Feedstock Conversions'!B$23</f>
        <v>43.195625759416764</v>
      </c>
      <c r="O81" s="4">
        <f>'Fuel Values'!C81*100</f>
        <v>124.70000000000002</v>
      </c>
      <c r="P81" s="18">
        <f>('LCFS Values'!$E$3-AB$4)/1000000*'LCFS Values'!B81*'LCFS Values'!$G$2*100</f>
        <v>192.2867064923438</v>
      </c>
      <c r="Q81" s="4">
        <f>'RIN Values'!D81</f>
        <v>100.13</v>
      </c>
      <c r="R81" s="4">
        <f>'Fixed Credits Value'!B81</f>
        <v>100</v>
      </c>
      <c r="S81" s="4">
        <f>'Fixed Credits Value'!C81</f>
        <v>16</v>
      </c>
      <c r="T81" s="4">
        <f t="shared" si="5"/>
        <v>533.11670649234384</v>
      </c>
      <c r="U81" s="4">
        <f>T81/'Feedstock Conversions'!B$3</f>
        <v>62.719612528511043</v>
      </c>
      <c r="W81" s="4">
        <f t="shared" si="6"/>
        <v>162.095</v>
      </c>
      <c r="X81" s="4">
        <f t="shared" si="7"/>
        <v>333.36670649234384</v>
      </c>
      <c r="AE81" s="4">
        <v>25.95</v>
      </c>
      <c r="AF81" s="4">
        <v>21.6</v>
      </c>
      <c r="AG81" s="4">
        <f>AH81+'Rail Costs'!M81</f>
        <v>20.792357222844345</v>
      </c>
      <c r="AH81" s="4">
        <v>17.5</v>
      </c>
      <c r="AI81" s="4">
        <v>16</v>
      </c>
      <c r="AJ81" s="4">
        <v>20</v>
      </c>
      <c r="AM81" s="4">
        <f>$L81-(AE81*'Feedstock Conversions'!$B$23)-'Rail Costs'!Q81</f>
        <v>138.21421781582097</v>
      </c>
      <c r="AN81" s="4">
        <f>$L81-(AF81*'Feedstock Conversions'!$B$23)-'Rail Costs'!R81</f>
        <v>174.42392104806211</v>
      </c>
      <c r="AO81" s="4">
        <f>$L81-(AG81*'Feedstock Conversions'!$B$23)-'Rail Costs'!S81</f>
        <v>181.24046617851155</v>
      </c>
      <c r="AP81" s="4">
        <f>$L81-(AH81*'Feedstock Conversions'!$B$23)-'Rail Costs'!T81</f>
        <v>207.93473125316282</v>
      </c>
      <c r="AQ81" s="4">
        <f>$L81-(AI81*'Feedstock Conversions'!$B$23)-'Rail Costs'!U81</f>
        <v>220.42709851083296</v>
      </c>
      <c r="AR81" s="4">
        <f>$L81-(AJ81*'Feedstock Conversions'!$B$23)-'Rail Costs'!V81</f>
        <v>186.65167750379538</v>
      </c>
      <c r="AT81" s="4">
        <f>$T81-(AE81*'Feedstock Conversions'!$B$3)-'Rail Costs'!Q81</f>
        <v>308.82442430816485</v>
      </c>
      <c r="AU81" s="4">
        <f>$T81-(AF81*'Feedstock Conversions'!$B$3)-'Rail Costs'!R81</f>
        <v>346.20862754040598</v>
      </c>
      <c r="AV81" s="4">
        <f>$T81-(AG81*'Feedstock Conversions'!$B$3)-'Rail Costs'!S81</f>
        <v>353.24323622068744</v>
      </c>
      <c r="AW81" s="4">
        <f>$T81-(AH81*'Feedstock Conversions'!$B$3)-'Rail Costs'!T81</f>
        <v>380.82643774550667</v>
      </c>
      <c r="AX81" s="4">
        <f>$T81-(AI81*'Feedstock Conversions'!$B$3)-'Rail Costs'!U81</f>
        <v>393.72380500317684</v>
      </c>
      <c r="AY81" s="4">
        <f>$T81-(AJ81*'Feedstock Conversions'!$B$3)-'Rail Costs'!V81</f>
        <v>358.86838399613924</v>
      </c>
      <c r="BH81">
        <f t="shared" si="8"/>
        <v>28</v>
      </c>
      <c r="BI81">
        <f t="shared" si="9"/>
        <v>2020</v>
      </c>
      <c r="BJ81">
        <f t="shared" si="11"/>
        <v>7</v>
      </c>
    </row>
    <row r="82" spans="1:62" x14ac:dyDescent="0.2">
      <c r="A82" s="11">
        <v>44029</v>
      </c>
      <c r="B82" s="4">
        <v>23.5</v>
      </c>
      <c r="C82" s="18">
        <f>'Yellow Grease'!B82</f>
        <v>23.5</v>
      </c>
      <c r="E82" s="4">
        <f>'Yellow Grease'!C82*'Feedstock Conversions'!B$23</f>
        <v>193.405</v>
      </c>
      <c r="F82" s="4">
        <f>'Yellow Grease'!C82*'Feedstock Conversions'!B$3</f>
        <v>199.75</v>
      </c>
      <c r="H82" s="4">
        <f>'Fuel Values'!B82-'Yellow Grease'!I82-'Yellow Grease'!J82-'Yellow Grease'!K82</f>
        <v>-8.6580899619999911</v>
      </c>
      <c r="I82" s="18">
        <f>('LCFS Values'!$E$3-$AA$4)/1000000*'LCFS Values'!B82*'LCFS Values'!$G$2*100</f>
        <v>177.00808996199999</v>
      </c>
      <c r="J82" s="4">
        <f>'RIN Values'!C82</f>
        <v>88.35</v>
      </c>
      <c r="K82" s="4">
        <f>'Fixed Credits Value'!B82</f>
        <v>100</v>
      </c>
      <c r="L82" s="4">
        <f t="shared" si="10"/>
        <v>356.70000000000005</v>
      </c>
      <c r="M82" s="4">
        <f>L82/'Feedstock Conversions'!B$23</f>
        <v>43.341433778857841</v>
      </c>
      <c r="O82" s="4">
        <f>'Fuel Values'!C82*100</f>
        <v>123.72000000000001</v>
      </c>
      <c r="P82" s="18">
        <f>('LCFS Values'!$E$3-AB$4)/1000000*'LCFS Values'!B82*'LCFS Values'!$G$2*100</f>
        <v>187.66025941884376</v>
      </c>
      <c r="Q82" s="4">
        <f>'RIN Values'!D82</f>
        <v>100.13</v>
      </c>
      <c r="R82" s="4">
        <f>'Fixed Credits Value'!B82</f>
        <v>100</v>
      </c>
      <c r="S82" s="4">
        <f>'Fixed Credits Value'!C82</f>
        <v>16</v>
      </c>
      <c r="T82" s="4">
        <f t="shared" si="5"/>
        <v>527.51025941884382</v>
      </c>
      <c r="U82" s="4">
        <f>T82/'Feedstock Conversions'!B$3</f>
        <v>62.060030519863979</v>
      </c>
      <c r="W82" s="4">
        <f t="shared" si="6"/>
        <v>163.29500000000004</v>
      </c>
      <c r="X82" s="4">
        <f t="shared" si="7"/>
        <v>327.76025941884382</v>
      </c>
      <c r="AE82" s="4">
        <v>25.5</v>
      </c>
      <c r="AF82" s="4">
        <v>20.399999999999999</v>
      </c>
      <c r="AG82" s="4">
        <f>AH82+'Rail Costs'!M82</f>
        <v>20.792357222844345</v>
      </c>
      <c r="AH82" s="4">
        <v>17.5</v>
      </c>
      <c r="AI82" s="4">
        <v>15.9</v>
      </c>
      <c r="AJ82" s="4">
        <v>20</v>
      </c>
      <c r="AM82" s="4">
        <f>$L82-(AE82*'Feedstock Conversions'!$B$23)-'Rail Costs'!Q82</f>
        <v>143.11771781582101</v>
      </c>
      <c r="AN82" s="4">
        <f>$L82-(AF82*'Feedstock Conversions'!$B$23)-'Rail Costs'!R82</f>
        <v>185.49992104806219</v>
      </c>
      <c r="AO82" s="4">
        <f>$L82-(AG82*'Feedstock Conversions'!$B$23)-'Rail Costs'!S82</f>
        <v>182.4404661785116</v>
      </c>
      <c r="AP82" s="4">
        <f>$L82-(AH82*'Feedstock Conversions'!$B$23)-'Rail Costs'!T82</f>
        <v>209.13473125316287</v>
      </c>
      <c r="AQ82" s="4">
        <f>$L82-(AI82*'Feedstock Conversions'!$B$23)-'Rail Costs'!U82</f>
        <v>222.45009851083302</v>
      </c>
      <c r="AR82" s="4">
        <f>$L82-(AJ82*'Feedstock Conversions'!$B$23)-'Rail Costs'!V82</f>
        <v>187.85167750379543</v>
      </c>
      <c r="AT82" s="4">
        <f>$T82-(AE82*'Feedstock Conversions'!$B$3)-'Rail Costs'!Q82</f>
        <v>307.04297723466482</v>
      </c>
      <c r="AU82" s="4">
        <f>$T82-(AF82*'Feedstock Conversions'!$B$3)-'Rail Costs'!R82</f>
        <v>350.80218046690601</v>
      </c>
      <c r="AV82" s="4">
        <f>$T82-(AG82*'Feedstock Conversions'!$B$3)-'Rail Costs'!S82</f>
        <v>347.63678914718741</v>
      </c>
      <c r="AW82" s="4">
        <f>$T82-(AH82*'Feedstock Conversions'!$B$3)-'Rail Costs'!T82</f>
        <v>375.21999067200665</v>
      </c>
      <c r="AX82" s="4">
        <f>$T82-(AI82*'Feedstock Conversions'!$B$3)-'Rail Costs'!U82</f>
        <v>388.96735792967684</v>
      </c>
      <c r="AY82" s="4">
        <f>$T82-(AJ82*'Feedstock Conversions'!$B$3)-'Rail Costs'!V82</f>
        <v>353.26193692263922</v>
      </c>
      <c r="BH82">
        <f t="shared" si="8"/>
        <v>29</v>
      </c>
      <c r="BI82">
        <f t="shared" si="9"/>
        <v>2020</v>
      </c>
      <c r="BJ82">
        <f t="shared" si="11"/>
        <v>7</v>
      </c>
    </row>
    <row r="83" spans="1:62" x14ac:dyDescent="0.2">
      <c r="A83" s="11">
        <v>44036</v>
      </c>
      <c r="B83" s="4">
        <v>23.5</v>
      </c>
      <c r="C83" s="18">
        <f>'Yellow Grease'!B83</f>
        <v>23.5</v>
      </c>
      <c r="E83" s="4">
        <f>'Yellow Grease'!C83*'Feedstock Conversions'!B$23</f>
        <v>193.405</v>
      </c>
      <c r="F83" s="4">
        <f>'Yellow Grease'!C83*'Feedstock Conversions'!B$3</f>
        <v>199.75</v>
      </c>
      <c r="H83" s="4">
        <f>'Fuel Values'!B83-'Yellow Grease'!I83-'Yellow Grease'!J83-'Yellow Grease'!K83</f>
        <v>-10.10808996199998</v>
      </c>
      <c r="I83" s="18">
        <f>('LCFS Values'!$E$3-$AA$4)/1000000*'LCFS Values'!B83*'LCFS Values'!$G$2*100</f>
        <v>177.00808996199999</v>
      </c>
      <c r="J83" s="4">
        <f>'RIN Values'!C83</f>
        <v>90.6</v>
      </c>
      <c r="K83" s="4">
        <f>'Fixed Credits Value'!B83</f>
        <v>100</v>
      </c>
      <c r="L83" s="4">
        <f t="shared" si="10"/>
        <v>357.5</v>
      </c>
      <c r="M83" s="4">
        <f>L83/'Feedstock Conversions'!B$23</f>
        <v>43.43863912515188</v>
      </c>
      <c r="O83" s="4">
        <f>'Fuel Values'!C83*100</f>
        <v>126.93</v>
      </c>
      <c r="P83" s="18">
        <f>('LCFS Values'!$E$3-AB$4)/1000000*'LCFS Values'!B83*'LCFS Values'!$G$2*100</f>
        <v>187.66025941884376</v>
      </c>
      <c r="Q83" s="4">
        <f>'RIN Values'!D83</f>
        <v>102.67999999999999</v>
      </c>
      <c r="R83" s="4">
        <f>'Fixed Credits Value'!B83</f>
        <v>100</v>
      </c>
      <c r="S83" s="4">
        <f>'Fixed Credits Value'!C83</f>
        <v>16</v>
      </c>
      <c r="T83" s="4">
        <f t="shared" si="5"/>
        <v>533.27025941884381</v>
      </c>
      <c r="U83" s="4">
        <f>T83/'Feedstock Conversions'!B$3</f>
        <v>62.73767757868751</v>
      </c>
      <c r="W83" s="4">
        <f t="shared" si="6"/>
        <v>164.095</v>
      </c>
      <c r="X83" s="4">
        <f t="shared" si="7"/>
        <v>333.52025941884381</v>
      </c>
      <c r="AE83" s="4">
        <v>25.5</v>
      </c>
      <c r="AF83" s="4">
        <v>20</v>
      </c>
      <c r="AG83" s="4">
        <f>AH83+'Rail Costs'!M83</f>
        <v>20.892357222844346</v>
      </c>
      <c r="AH83" s="4">
        <v>17.600000000000001</v>
      </c>
      <c r="AI83" s="4">
        <v>15.75</v>
      </c>
      <c r="AJ83" s="4">
        <v>20.399999999999999</v>
      </c>
      <c r="AM83" s="4">
        <f>$L83-(AE83*'Feedstock Conversions'!$B$23)-'Rail Costs'!Q83</f>
        <v>143.91771781582096</v>
      </c>
      <c r="AN83" s="4">
        <f>$L83-(AF83*'Feedstock Conversions'!$B$23)-'Rail Costs'!R83</f>
        <v>189.59192104806212</v>
      </c>
      <c r="AO83" s="4">
        <f>$L83-(AG83*'Feedstock Conversions'!$B$23)-'Rail Costs'!S83</f>
        <v>182.41746617851155</v>
      </c>
      <c r="AP83" s="4">
        <f>$L83-(AH83*'Feedstock Conversions'!$B$23)-'Rail Costs'!T83</f>
        <v>209.11173125316282</v>
      </c>
      <c r="AQ83" s="4">
        <f>$L83-(AI83*'Feedstock Conversions'!$B$23)-'Rail Costs'!U83</f>
        <v>224.48459851083297</v>
      </c>
      <c r="AR83" s="4">
        <f>$L83-(AJ83*'Feedstock Conversions'!$B$23)-'Rail Costs'!V83</f>
        <v>185.35967750379541</v>
      </c>
      <c r="AT83" s="4">
        <f>$T83-(AE83*'Feedstock Conversions'!$B$3)-'Rail Costs'!Q83</f>
        <v>312.80297723466481</v>
      </c>
      <c r="AU83" s="4">
        <f>$T83-(AF83*'Feedstock Conversions'!$B$3)-'Rail Costs'!R83</f>
        <v>359.96218046690598</v>
      </c>
      <c r="AV83" s="4">
        <f>$T83-(AG83*'Feedstock Conversions'!$B$3)-'Rail Costs'!S83</f>
        <v>352.54678914718738</v>
      </c>
      <c r="AW83" s="4">
        <f>$T83-(AH83*'Feedstock Conversions'!$B$3)-'Rail Costs'!T83</f>
        <v>380.12999067200661</v>
      </c>
      <c r="AX83" s="4">
        <f>$T83-(AI83*'Feedstock Conversions'!$B$3)-'Rail Costs'!U83</f>
        <v>396.0023579296768</v>
      </c>
      <c r="AY83" s="4">
        <f>$T83-(AJ83*'Feedstock Conversions'!$B$3)-'Rail Costs'!V83</f>
        <v>355.62193692263924</v>
      </c>
      <c r="BH83">
        <f t="shared" si="8"/>
        <v>30</v>
      </c>
      <c r="BI83">
        <f t="shared" si="9"/>
        <v>2020</v>
      </c>
      <c r="BJ83">
        <f t="shared" si="11"/>
        <v>7</v>
      </c>
    </row>
    <row r="84" spans="1:62" x14ac:dyDescent="0.2">
      <c r="A84" s="11">
        <v>44043</v>
      </c>
      <c r="B84" s="4">
        <v>23.5</v>
      </c>
      <c r="C84" s="18">
        <f>'Yellow Grease'!B84</f>
        <v>23.5</v>
      </c>
      <c r="E84" s="4">
        <f>'Yellow Grease'!C84*'Feedstock Conversions'!B$23</f>
        <v>193.405</v>
      </c>
      <c r="F84" s="4">
        <f>'Yellow Grease'!C84*'Feedstock Conversions'!B$3</f>
        <v>199.75</v>
      </c>
      <c r="H84" s="4">
        <f>'Fuel Values'!B84-'Yellow Grease'!I84-'Yellow Grease'!J84-'Yellow Grease'!K84</f>
        <v>-17.958318491999989</v>
      </c>
      <c r="I84" s="18">
        <f>('LCFS Values'!$E$3-$AA$4)/1000000*'LCFS Values'!B84*'LCFS Values'!$G$2*100</f>
        <v>182.008318492</v>
      </c>
      <c r="J84" s="4">
        <f>'RIN Values'!C84</f>
        <v>93.449999999999989</v>
      </c>
      <c r="K84" s="4">
        <f>'Fixed Credits Value'!B84</f>
        <v>100</v>
      </c>
      <c r="L84" s="4">
        <f t="shared" si="10"/>
        <v>357.5</v>
      </c>
      <c r="M84" s="4">
        <f>L84/'Feedstock Conversions'!B$23</f>
        <v>43.43863912515188</v>
      </c>
      <c r="O84" s="4">
        <f>'Fuel Values'!C84*100</f>
        <v>124.57000000000001</v>
      </c>
      <c r="P84" s="18">
        <f>('LCFS Values'!$E$3-AB$4)/1000000*'LCFS Values'!B84*'LCFS Values'!$G$2*100</f>
        <v>192.96139669056251</v>
      </c>
      <c r="Q84" s="4">
        <f>'RIN Values'!D84</f>
        <v>105.91</v>
      </c>
      <c r="R84" s="4">
        <f>'Fixed Credits Value'!B84</f>
        <v>100</v>
      </c>
      <c r="S84" s="4">
        <f>'Fixed Credits Value'!C84</f>
        <v>16</v>
      </c>
      <c r="T84" s="4">
        <f t="shared" si="5"/>
        <v>539.44139669056256</v>
      </c>
      <c r="U84" s="4">
        <f>T84/'Feedstock Conversions'!B$3</f>
        <v>63.463693728301479</v>
      </c>
      <c r="W84" s="4">
        <f t="shared" si="6"/>
        <v>164.095</v>
      </c>
      <c r="X84" s="4">
        <f t="shared" si="7"/>
        <v>339.69139669056256</v>
      </c>
      <c r="AE84" s="4">
        <v>25.5</v>
      </c>
      <c r="AF84" s="4">
        <v>20</v>
      </c>
      <c r="AG84" s="4">
        <f>AH84+'Rail Costs'!M84</f>
        <v>21.142357222844346</v>
      </c>
      <c r="AH84" s="4">
        <v>17.850000000000001</v>
      </c>
      <c r="AI84" s="4">
        <v>16.05</v>
      </c>
      <c r="AJ84" s="4">
        <v>20.5</v>
      </c>
      <c r="AM84" s="4">
        <f>$L84-(AE84*'Feedstock Conversions'!$B$23)-'Rail Costs'!Q84</f>
        <v>143.91771781582096</v>
      </c>
      <c r="AN84" s="4">
        <f>$L84-(AF84*'Feedstock Conversions'!$B$23)-'Rail Costs'!R84</f>
        <v>189.59192104806212</v>
      </c>
      <c r="AO84" s="4">
        <f>$L84-(AG84*'Feedstock Conversions'!$B$23)-'Rail Costs'!S84</f>
        <v>180.35996617851154</v>
      </c>
      <c r="AP84" s="4">
        <f>$L84-(AH84*'Feedstock Conversions'!$B$23)-'Rail Costs'!T84</f>
        <v>207.05423125316281</v>
      </c>
      <c r="AQ84" s="4">
        <f>$L84-(AI84*'Feedstock Conversions'!$B$23)-'Rail Costs'!U84</f>
        <v>222.01559851083294</v>
      </c>
      <c r="AR84" s="4">
        <f>$L84-(AJ84*'Feedstock Conversions'!$B$23)-'Rail Costs'!V84</f>
        <v>184.5366775037954</v>
      </c>
      <c r="AT84" s="4">
        <f>$T84-(AE84*'Feedstock Conversions'!$B$3)-'Rail Costs'!Q84</f>
        <v>318.97411450638356</v>
      </c>
      <c r="AU84" s="4">
        <f>$T84-(AF84*'Feedstock Conversions'!$B$3)-'Rail Costs'!R84</f>
        <v>366.13331773862473</v>
      </c>
      <c r="AV84" s="4">
        <f>$T84-(AG84*'Feedstock Conversions'!$B$3)-'Rail Costs'!S84</f>
        <v>356.59292641890613</v>
      </c>
      <c r="AW84" s="4">
        <f>$T84-(AH84*'Feedstock Conversions'!$B$3)-'Rail Costs'!T84</f>
        <v>384.17612794372536</v>
      </c>
      <c r="AX84" s="4">
        <f>$T84-(AI84*'Feedstock Conversions'!$B$3)-'Rail Costs'!U84</f>
        <v>399.62349520139554</v>
      </c>
      <c r="AY84" s="4">
        <f>$T84-(AJ84*'Feedstock Conversions'!$B$3)-'Rail Costs'!V84</f>
        <v>360.94307419435796</v>
      </c>
      <c r="BH84">
        <f t="shared" si="8"/>
        <v>31</v>
      </c>
      <c r="BI84">
        <f t="shared" si="9"/>
        <v>2020</v>
      </c>
      <c r="BJ84">
        <f t="shared" si="11"/>
        <v>7</v>
      </c>
    </row>
    <row r="85" spans="1:62" x14ac:dyDescent="0.2">
      <c r="A85" s="11">
        <v>44050</v>
      </c>
      <c r="B85" s="4">
        <v>23.5</v>
      </c>
      <c r="C85" s="18">
        <f>'Yellow Grease'!B85</f>
        <v>23.5</v>
      </c>
      <c r="E85" s="4">
        <f>'Yellow Grease'!C85*'Feedstock Conversions'!B$23</f>
        <v>193.405</v>
      </c>
      <c r="F85" s="4">
        <f>'Yellow Grease'!C85*'Feedstock Conversions'!B$3</f>
        <v>199.75</v>
      </c>
      <c r="H85" s="4">
        <f>'Fuel Values'!B85-'Yellow Grease'!I85-'Yellow Grease'!J85-'Yellow Grease'!K85</f>
        <v>-14.839962159999999</v>
      </c>
      <c r="I85" s="18">
        <f>('LCFS Values'!$E$3-$AA$4)/1000000*'LCFS Values'!B85*'LCFS Values'!$G$2*100</f>
        <v>178.18996215999999</v>
      </c>
      <c r="J85" s="4">
        <f>'RIN Values'!C85</f>
        <v>94.65</v>
      </c>
      <c r="K85" s="4">
        <f>'Fixed Credits Value'!B85</f>
        <v>100</v>
      </c>
      <c r="L85" s="4">
        <f t="shared" si="10"/>
        <v>358</v>
      </c>
      <c r="M85" s="4">
        <f>L85/'Feedstock Conversions'!B$23</f>
        <v>43.499392466585661</v>
      </c>
      <c r="O85" s="4">
        <f>'Fuel Values'!C85*100</f>
        <v>125.64</v>
      </c>
      <c r="P85" s="18">
        <f>('LCFS Values'!$E$3-AB$4)/1000000*'LCFS Values'!B85*'LCFS Values'!$G$2*100</f>
        <v>188.91325550125003</v>
      </c>
      <c r="Q85" s="4">
        <f>'RIN Values'!D85</f>
        <v>107.27</v>
      </c>
      <c r="R85" s="4">
        <f>'Fixed Credits Value'!B85</f>
        <v>100</v>
      </c>
      <c r="S85" s="4">
        <f>'Fixed Credits Value'!C85</f>
        <v>16</v>
      </c>
      <c r="T85" s="4">
        <f t="shared" si="5"/>
        <v>537.82325550125006</v>
      </c>
      <c r="U85" s="4">
        <f>T85/'Feedstock Conversions'!B$3</f>
        <v>63.273324176617656</v>
      </c>
      <c r="W85" s="4">
        <f t="shared" si="6"/>
        <v>164.595</v>
      </c>
      <c r="X85" s="4">
        <f t="shared" si="7"/>
        <v>338.07325550125006</v>
      </c>
      <c r="AE85" s="4">
        <v>25.5</v>
      </c>
      <c r="AF85" s="4">
        <v>20.3</v>
      </c>
      <c r="AG85" s="4">
        <f>AH85+'Rail Costs'!M85</f>
        <v>21.292357222844345</v>
      </c>
      <c r="AH85" s="4">
        <v>18</v>
      </c>
      <c r="AI85" s="4">
        <v>16.5</v>
      </c>
      <c r="AJ85" s="4">
        <v>21.1</v>
      </c>
      <c r="AM85" s="4">
        <f>$L85-(AE85*'Feedstock Conversions'!$B$23)-'Rail Costs'!Q85</f>
        <v>144.41771781582096</v>
      </c>
      <c r="AN85" s="4">
        <f>$L85-(AF85*'Feedstock Conversions'!$B$23)-'Rail Costs'!R85</f>
        <v>187.62292104806212</v>
      </c>
      <c r="AO85" s="4">
        <f>$L85-(AG85*'Feedstock Conversions'!$B$23)-'Rail Costs'!S85</f>
        <v>179.62546617851154</v>
      </c>
      <c r="AP85" s="4">
        <f>$L85-(AH85*'Feedstock Conversions'!$B$23)-'Rail Costs'!T85</f>
        <v>206.31973125316281</v>
      </c>
      <c r="AQ85" s="4">
        <f>$L85-(AI85*'Feedstock Conversions'!$B$23)-'Rail Costs'!U85</f>
        <v>218.81209851083295</v>
      </c>
      <c r="AR85" s="4">
        <f>$L85-(AJ85*'Feedstock Conversions'!$B$23)-'Rail Costs'!V85</f>
        <v>180.09867750379539</v>
      </c>
      <c r="AT85" s="4">
        <f>$T85-(AE85*'Feedstock Conversions'!$B$3)-'Rail Costs'!Q85</f>
        <v>317.35597331707106</v>
      </c>
      <c r="AU85" s="4">
        <f>$T85-(AF85*'Feedstock Conversions'!$B$3)-'Rail Costs'!R85</f>
        <v>361.96517654931222</v>
      </c>
      <c r="AV85" s="4">
        <f>$T85-(AG85*'Feedstock Conversions'!$B$3)-'Rail Costs'!S85</f>
        <v>353.69978522959366</v>
      </c>
      <c r="AW85" s="4">
        <f>$T85-(AH85*'Feedstock Conversions'!$B$3)-'Rail Costs'!T85</f>
        <v>381.28298675441289</v>
      </c>
      <c r="AX85" s="4">
        <f>$T85-(AI85*'Feedstock Conversions'!$B$3)-'Rail Costs'!U85</f>
        <v>394.18035401208306</v>
      </c>
      <c r="AY85" s="4">
        <f>$T85-(AJ85*'Feedstock Conversions'!$B$3)-'Rail Costs'!V85</f>
        <v>354.22493300504544</v>
      </c>
      <c r="BH85">
        <f t="shared" si="8"/>
        <v>32</v>
      </c>
      <c r="BI85">
        <f t="shared" si="9"/>
        <v>2020</v>
      </c>
      <c r="BJ85">
        <f t="shared" si="11"/>
        <v>8</v>
      </c>
    </row>
    <row r="86" spans="1:62" x14ac:dyDescent="0.2">
      <c r="A86" s="11">
        <v>44057</v>
      </c>
      <c r="B86" s="4">
        <v>23.5</v>
      </c>
      <c r="C86" s="18">
        <f>'Yellow Grease'!B86</f>
        <v>23.5</v>
      </c>
      <c r="E86" s="4">
        <f>'Yellow Grease'!C86*'Feedstock Conversions'!B$23</f>
        <v>193.405</v>
      </c>
      <c r="F86" s="4">
        <f>'Yellow Grease'!C86*'Feedstock Conversions'!B$3</f>
        <v>199.75</v>
      </c>
      <c r="H86" s="4">
        <f>'Fuel Values'!B86-'Yellow Grease'!I86-'Yellow Grease'!J86-'Yellow Grease'!K86</f>
        <v>-8.0443912720000128</v>
      </c>
      <c r="I86" s="18">
        <f>('LCFS Values'!$E$3-$AA$4)/1000000*'LCFS Values'!B86*'LCFS Values'!$G$2*100</f>
        <v>175.64439127200001</v>
      </c>
      <c r="J86" s="4">
        <f>'RIN Values'!C86</f>
        <v>92.4</v>
      </c>
      <c r="K86" s="4">
        <f>'Fixed Credits Value'!B86</f>
        <v>100</v>
      </c>
      <c r="L86" s="4">
        <f t="shared" si="10"/>
        <v>360</v>
      </c>
      <c r="M86" s="4">
        <f>L86/'Feedstock Conversions'!B$23</f>
        <v>43.742405832320777</v>
      </c>
      <c r="O86" s="4">
        <f>'Fuel Values'!C86*100</f>
        <v>124.81</v>
      </c>
      <c r="P86" s="18">
        <f>('LCFS Values'!$E$3-AB$4)/1000000*'LCFS Values'!B86*'LCFS Values'!$G$2*100</f>
        <v>186.21449470837501</v>
      </c>
      <c r="Q86" s="4">
        <f>'RIN Values'!D86</f>
        <v>104.72</v>
      </c>
      <c r="R86" s="4">
        <f>'Fixed Credits Value'!B86</f>
        <v>100</v>
      </c>
      <c r="S86" s="4">
        <f>'Fixed Credits Value'!C86</f>
        <v>16</v>
      </c>
      <c r="T86" s="4">
        <f t="shared" si="5"/>
        <v>531.74449470837499</v>
      </c>
      <c r="U86" s="4">
        <f>T86/'Feedstock Conversions'!B$3</f>
        <v>62.558175848044115</v>
      </c>
      <c r="W86" s="4">
        <f t="shared" si="6"/>
        <v>166.595</v>
      </c>
      <c r="X86" s="4">
        <f t="shared" si="7"/>
        <v>331.99449470837499</v>
      </c>
      <c r="AE86" s="4">
        <v>25.5</v>
      </c>
      <c r="AF86" s="4">
        <v>20.5</v>
      </c>
      <c r="AG86" s="4">
        <f>AH86+'Rail Costs'!M86</f>
        <v>21.292357222844345</v>
      </c>
      <c r="AH86" s="4">
        <v>18</v>
      </c>
      <c r="AI86" s="4">
        <v>16.5</v>
      </c>
      <c r="AJ86" s="4">
        <v>22.05</v>
      </c>
      <c r="AM86" s="4">
        <f>$L86-(AE86*'Feedstock Conversions'!$B$23)-'Rail Costs'!Q86</f>
        <v>146.41771781582096</v>
      </c>
      <c r="AN86" s="4">
        <f>$L86-(AF86*'Feedstock Conversions'!$B$23)-'Rail Costs'!R86</f>
        <v>187.97692104806214</v>
      </c>
      <c r="AO86" s="4">
        <f>$L86-(AG86*'Feedstock Conversions'!$B$23)-'Rail Costs'!S86</f>
        <v>181.62546617851154</v>
      </c>
      <c r="AP86" s="4">
        <f>$L86-(AH86*'Feedstock Conversions'!$B$23)-'Rail Costs'!T86</f>
        <v>208.31973125316281</v>
      </c>
      <c r="AQ86" s="4">
        <f>$L86-(AI86*'Feedstock Conversions'!$B$23)-'Rail Costs'!U86</f>
        <v>220.81209851083295</v>
      </c>
      <c r="AR86" s="4">
        <f>$L86-(AJ86*'Feedstock Conversions'!$B$23)-'Rail Costs'!V86</f>
        <v>174.28017750379539</v>
      </c>
      <c r="AT86" s="4">
        <f>$T86-(AE86*'Feedstock Conversions'!$B$3)-'Rail Costs'!Q86</f>
        <v>311.27721252419599</v>
      </c>
      <c r="AU86" s="4">
        <f>$T86-(AF86*'Feedstock Conversions'!$B$3)-'Rail Costs'!R86</f>
        <v>354.18641575643716</v>
      </c>
      <c r="AV86" s="4">
        <f>$T86-(AG86*'Feedstock Conversions'!$B$3)-'Rail Costs'!S86</f>
        <v>347.62102443671859</v>
      </c>
      <c r="AW86" s="4">
        <f>$T86-(AH86*'Feedstock Conversions'!$B$3)-'Rail Costs'!T86</f>
        <v>375.20422596153782</v>
      </c>
      <c r="AX86" s="4">
        <f>$T86-(AI86*'Feedstock Conversions'!$B$3)-'Rail Costs'!U86</f>
        <v>388.10159321920798</v>
      </c>
      <c r="AY86" s="4">
        <f>$T86-(AJ86*'Feedstock Conversions'!$B$3)-'Rail Costs'!V86</f>
        <v>340.07117221217038</v>
      </c>
      <c r="BH86">
        <f t="shared" si="8"/>
        <v>33</v>
      </c>
      <c r="BI86">
        <f t="shared" si="9"/>
        <v>2020</v>
      </c>
      <c r="BJ86">
        <f t="shared" si="11"/>
        <v>8</v>
      </c>
    </row>
    <row r="87" spans="1:62" x14ac:dyDescent="0.2">
      <c r="A87" s="11">
        <v>44064</v>
      </c>
      <c r="B87" s="4">
        <v>23.5</v>
      </c>
      <c r="C87" s="18">
        <f>'Yellow Grease'!B87</f>
        <v>23.5</v>
      </c>
      <c r="E87" s="4">
        <f>'Yellow Grease'!C87*'Feedstock Conversions'!B$23</f>
        <v>193.405</v>
      </c>
      <c r="F87" s="4">
        <f>'Yellow Grease'!C87*'Feedstock Conversions'!B$3</f>
        <v>199.75</v>
      </c>
      <c r="H87" s="4">
        <f>'Fuel Values'!B87-'Yellow Grease'!I87-'Yellow Grease'!J87-'Yellow Grease'!K87</f>
        <v>-7.6465601219999968</v>
      </c>
      <c r="I87" s="18">
        <f>('LCFS Values'!$E$3-$AA$4)/1000000*'LCFS Values'!B87*'LCFS Values'!$G$2*100</f>
        <v>173.37156012199998</v>
      </c>
      <c r="J87" s="4">
        <f>'RIN Values'!C87</f>
        <v>98.475000000000009</v>
      </c>
      <c r="K87" s="4">
        <f>'Fixed Credits Value'!B87</f>
        <v>100</v>
      </c>
      <c r="L87" s="4">
        <f t="shared" si="10"/>
        <v>364.20000000000005</v>
      </c>
      <c r="M87" s="4">
        <f>L87/'Feedstock Conversions'!B$23</f>
        <v>44.252733900364525</v>
      </c>
      <c r="O87" s="4">
        <f>'Fuel Values'!C87*100</f>
        <v>125.08999999999999</v>
      </c>
      <c r="P87" s="18">
        <f>('LCFS Values'!$E$3-AB$4)/1000000*'LCFS Values'!B87*'LCFS Values'!$G$2*100</f>
        <v>183.80488685759374</v>
      </c>
      <c r="Q87" s="4">
        <f>'RIN Values'!D87</f>
        <v>111.605</v>
      </c>
      <c r="R87" s="4">
        <f>'Fixed Credits Value'!B87</f>
        <v>100</v>
      </c>
      <c r="S87" s="4">
        <f>'Fixed Credits Value'!C87</f>
        <v>16</v>
      </c>
      <c r="T87" s="4">
        <f t="shared" si="5"/>
        <v>536.49988685759376</v>
      </c>
      <c r="U87" s="4">
        <f>T87/'Feedstock Conversions'!B$3</f>
        <v>63.117633747952205</v>
      </c>
      <c r="W87" s="4">
        <f t="shared" si="6"/>
        <v>170.79500000000004</v>
      </c>
      <c r="X87" s="4">
        <f t="shared" si="7"/>
        <v>336.74988685759376</v>
      </c>
      <c r="AE87" s="4">
        <v>25.5</v>
      </c>
      <c r="AF87" s="4">
        <v>20.5</v>
      </c>
      <c r="AG87" s="4">
        <f>AH87+'Rail Costs'!M87</f>
        <v>21.892357222844346</v>
      </c>
      <c r="AH87" s="4">
        <v>18.600000000000001</v>
      </c>
      <c r="AI87" s="4">
        <v>17.399999999999999</v>
      </c>
      <c r="AJ87" s="4">
        <v>22.25</v>
      </c>
      <c r="AM87" s="4">
        <f>$L87-(AE87*'Feedstock Conversions'!$B$23)-'Rail Costs'!Q87</f>
        <v>150.61771781582101</v>
      </c>
      <c r="AN87" s="4">
        <f>$L87-(AF87*'Feedstock Conversions'!$B$23)-'Rail Costs'!R87</f>
        <v>192.17692104806218</v>
      </c>
      <c r="AO87" s="4">
        <f>$L87-(AG87*'Feedstock Conversions'!$B$23)-'Rail Costs'!S87</f>
        <v>180.88746617851157</v>
      </c>
      <c r="AP87" s="4">
        <f>$L87-(AH87*'Feedstock Conversions'!$B$23)-'Rail Costs'!T87</f>
        <v>207.58173125316284</v>
      </c>
      <c r="AQ87" s="4">
        <f>$L87-(AI87*'Feedstock Conversions'!$B$23)-'Rail Costs'!U87</f>
        <v>217.60509851083302</v>
      </c>
      <c r="AR87" s="4">
        <f>$L87-(AJ87*'Feedstock Conversions'!$B$23)-'Rail Costs'!V87</f>
        <v>176.83417750379544</v>
      </c>
      <c r="AT87" s="4">
        <f>$T87-(AE87*'Feedstock Conversions'!$B$3)-'Rail Costs'!Q87</f>
        <v>316.03260467341477</v>
      </c>
      <c r="AU87" s="4">
        <f>$T87-(AF87*'Feedstock Conversions'!$B$3)-'Rail Costs'!R87</f>
        <v>358.94180790565593</v>
      </c>
      <c r="AV87" s="4">
        <f>$T87-(AG87*'Feedstock Conversions'!$B$3)-'Rail Costs'!S87</f>
        <v>347.27641658593734</v>
      </c>
      <c r="AW87" s="4">
        <f>$T87-(AH87*'Feedstock Conversions'!$B$3)-'Rail Costs'!T87</f>
        <v>374.85961811075657</v>
      </c>
      <c r="AX87" s="4">
        <f>$T87-(AI87*'Feedstock Conversions'!$B$3)-'Rail Costs'!U87</f>
        <v>385.20698536842679</v>
      </c>
      <c r="AY87" s="4">
        <f>$T87-(AJ87*'Feedstock Conversions'!$B$3)-'Rail Costs'!V87</f>
        <v>343.12656436138917</v>
      </c>
      <c r="BH87">
        <f t="shared" si="8"/>
        <v>34</v>
      </c>
      <c r="BI87">
        <f t="shared" si="9"/>
        <v>2020</v>
      </c>
      <c r="BJ87">
        <f t="shared" si="11"/>
        <v>8</v>
      </c>
    </row>
    <row r="88" spans="1:62" x14ac:dyDescent="0.2">
      <c r="A88" s="11">
        <v>44071</v>
      </c>
      <c r="B88" s="4">
        <v>23.7</v>
      </c>
      <c r="C88" s="18">
        <f>'Yellow Grease'!B88</f>
        <v>23.7</v>
      </c>
      <c r="E88" s="4">
        <f>'Yellow Grease'!C88*'Feedstock Conversions'!B$23</f>
        <v>195.05100000000002</v>
      </c>
      <c r="F88" s="4">
        <f>'Yellow Grease'!C88*'Feedstock Conversions'!B$3</f>
        <v>201.45</v>
      </c>
      <c r="H88" s="4">
        <f>'Fuel Values'!B88-'Yellow Grease'!I88-'Yellow Grease'!J88-'Yellow Grease'!K88</f>
        <v>-8.0033409080000126</v>
      </c>
      <c r="I88" s="18">
        <f>('LCFS Values'!$E$3-$AA$4)/1000000*'LCFS Values'!B88*'LCFS Values'!$G$2*100</f>
        <v>172.55334090800002</v>
      </c>
      <c r="J88" s="4">
        <f>'RIN Values'!C88</f>
        <v>102.44999999999999</v>
      </c>
      <c r="K88" s="4">
        <f>'Fixed Credits Value'!B88</f>
        <v>100</v>
      </c>
      <c r="L88" s="4">
        <f t="shared" si="10"/>
        <v>367</v>
      </c>
      <c r="M88" s="4">
        <f>L88/'Feedstock Conversions'!B$23</f>
        <v>44.592952612393681</v>
      </c>
      <c r="O88" s="4">
        <f>'Fuel Values'!C88*100</f>
        <v>124.59</v>
      </c>
      <c r="P88" s="18">
        <f>('LCFS Values'!$E$3-AB$4)/1000000*'LCFS Values'!B88*'LCFS Values'!$G$2*100</f>
        <v>182.93742803131255</v>
      </c>
      <c r="Q88" s="4">
        <f>'RIN Values'!D88</f>
        <v>116.10999999999999</v>
      </c>
      <c r="R88" s="4">
        <f>'Fixed Credits Value'!B88</f>
        <v>100</v>
      </c>
      <c r="S88" s="4">
        <f>'Fixed Credits Value'!C88</f>
        <v>16</v>
      </c>
      <c r="T88" s="4">
        <f t="shared" si="5"/>
        <v>539.63742803131254</v>
      </c>
      <c r="U88" s="4">
        <f>T88/'Feedstock Conversions'!B$3</f>
        <v>63.486756238977947</v>
      </c>
      <c r="W88" s="4">
        <f t="shared" si="6"/>
        <v>171.94899999999998</v>
      </c>
      <c r="X88" s="4">
        <f t="shared" si="7"/>
        <v>338.18742803131255</v>
      </c>
      <c r="AE88" s="4">
        <v>25.5</v>
      </c>
      <c r="AF88" s="4">
        <v>21.1</v>
      </c>
      <c r="AG88" s="4">
        <f>AH88+'Rail Costs'!M88</f>
        <v>23.092357222844345</v>
      </c>
      <c r="AH88" s="4">
        <v>19.8</v>
      </c>
      <c r="AI88" s="4">
        <v>18.8</v>
      </c>
      <c r="AJ88" s="4">
        <v>22.65</v>
      </c>
      <c r="AM88" s="4">
        <f>$L88-(AE88*'Feedstock Conversions'!$B$23)-'Rail Costs'!Q88</f>
        <v>153.41771781582096</v>
      </c>
      <c r="AN88" s="4">
        <f>$L88-(AF88*'Feedstock Conversions'!$B$23)-'Rail Costs'!R88</f>
        <v>190.03892104806212</v>
      </c>
      <c r="AO88" s="4">
        <f>$L88-(AG88*'Feedstock Conversions'!$B$23)-'Rail Costs'!S88</f>
        <v>173.81146617851155</v>
      </c>
      <c r="AP88" s="4">
        <f>$L88-(AH88*'Feedstock Conversions'!$B$23)-'Rail Costs'!T88</f>
        <v>200.50573125316282</v>
      </c>
      <c r="AQ88" s="4">
        <f>$L88-(AI88*'Feedstock Conversions'!$B$23)-'Rail Costs'!U88</f>
        <v>208.88309851083295</v>
      </c>
      <c r="AR88" s="4">
        <f>$L88-(AJ88*'Feedstock Conversions'!$B$23)-'Rail Costs'!V88</f>
        <v>176.3421775037954</v>
      </c>
      <c r="AT88" s="4">
        <f>$T88-(AE88*'Feedstock Conversions'!$B$3)-'Rail Costs'!Q88</f>
        <v>319.17014584713354</v>
      </c>
      <c r="AU88" s="4">
        <f>$T88-(AF88*'Feedstock Conversions'!$B$3)-'Rail Costs'!R88</f>
        <v>356.97934907937469</v>
      </c>
      <c r="AV88" s="4">
        <f>$T88-(AG88*'Feedstock Conversions'!$B$3)-'Rail Costs'!S88</f>
        <v>340.21395775965613</v>
      </c>
      <c r="AW88" s="4">
        <f>$T88-(AH88*'Feedstock Conversions'!$B$3)-'Rail Costs'!T88</f>
        <v>367.79715928447536</v>
      </c>
      <c r="AX88" s="4">
        <f>$T88-(AI88*'Feedstock Conversions'!$B$3)-'Rail Costs'!U88</f>
        <v>376.44452654214552</v>
      </c>
      <c r="AY88" s="4">
        <f>$T88-(AJ88*'Feedstock Conversions'!$B$3)-'Rail Costs'!V88</f>
        <v>342.86410553510797</v>
      </c>
      <c r="BH88">
        <f t="shared" si="8"/>
        <v>35</v>
      </c>
      <c r="BI88">
        <f t="shared" si="9"/>
        <v>2020</v>
      </c>
      <c r="BJ88">
        <f t="shared" si="11"/>
        <v>8</v>
      </c>
    </row>
    <row r="89" spans="1:62" x14ac:dyDescent="0.2">
      <c r="A89" s="11">
        <v>44078</v>
      </c>
      <c r="B89" s="4">
        <v>24</v>
      </c>
      <c r="C89" s="18">
        <f>'Yellow Grease'!B89</f>
        <v>24</v>
      </c>
      <c r="E89" s="4">
        <f>'Yellow Grease'!C89*'Feedstock Conversions'!B$23</f>
        <v>197.52</v>
      </c>
      <c r="F89" s="4">
        <f>'Yellow Grease'!C89*'Feedstock Conversions'!B$3</f>
        <v>204</v>
      </c>
      <c r="H89" s="4">
        <f>'Fuel Values'!B89-'Yellow Grease'!I89-'Yellow Grease'!J89-'Yellow Grease'!K89</f>
        <v>-9.9285694380000109</v>
      </c>
      <c r="I89" s="18">
        <f>('LCFS Values'!$E$3-$AA$4)/1000000*'LCFS Values'!B89*'LCFS Values'!$G$2*100</f>
        <v>177.55356943800001</v>
      </c>
      <c r="J89" s="4">
        <f>'RIN Values'!C89</f>
        <v>108.375</v>
      </c>
      <c r="K89" s="4">
        <f>'Fixed Credits Value'!B89</f>
        <v>100</v>
      </c>
      <c r="L89" s="4">
        <f t="shared" si="10"/>
        <v>376</v>
      </c>
      <c r="M89" s="4">
        <f>L89/'Feedstock Conversions'!B$23</f>
        <v>45.686512758201701</v>
      </c>
      <c r="O89" s="4">
        <f>'Fuel Values'!C89*100</f>
        <v>119.69000000000001</v>
      </c>
      <c r="P89" s="18">
        <f>('LCFS Values'!$E$3-AB$4)/1000000*'LCFS Values'!B89*'LCFS Values'!$G$2*100</f>
        <v>188.23856530303127</v>
      </c>
      <c r="Q89" s="4">
        <f>'RIN Values'!D89</f>
        <v>122.825</v>
      </c>
      <c r="R89" s="4">
        <f>'Fixed Credits Value'!B89</f>
        <v>100</v>
      </c>
      <c r="S89" s="4">
        <f>'Fixed Credits Value'!C89</f>
        <v>16</v>
      </c>
      <c r="T89" s="4">
        <f t="shared" si="5"/>
        <v>546.75356530303134</v>
      </c>
      <c r="U89" s="4">
        <f>T89/'Feedstock Conversions'!B$3</f>
        <v>64.323948859180163</v>
      </c>
      <c r="W89" s="4">
        <f t="shared" si="6"/>
        <v>178.48</v>
      </c>
      <c r="X89" s="4">
        <f t="shared" si="7"/>
        <v>342.75356530303134</v>
      </c>
      <c r="AE89" s="4">
        <v>25.5</v>
      </c>
      <c r="AF89" s="4">
        <v>22.15</v>
      </c>
      <c r="AG89" s="4">
        <f>AH89+'Rail Costs'!M89</f>
        <v>24.092357222844345</v>
      </c>
      <c r="AH89" s="4">
        <v>20.8</v>
      </c>
      <c r="AI89" s="4">
        <v>19.8</v>
      </c>
      <c r="AJ89" s="4">
        <v>23</v>
      </c>
      <c r="AM89" s="4">
        <f>$L89-(AE89*'Feedstock Conversions'!$B$23)-'Rail Costs'!Q89</f>
        <v>162.41771781582096</v>
      </c>
      <c r="AN89" s="4">
        <f>$L89-(AF89*'Feedstock Conversions'!$B$23)-'Rail Costs'!R89</f>
        <v>190.39742104806214</v>
      </c>
      <c r="AO89" s="4">
        <f>$L89-(AG89*'Feedstock Conversions'!$B$23)-'Rail Costs'!S89</f>
        <v>174.58146617851153</v>
      </c>
      <c r="AP89" s="4">
        <f>$L89-(AH89*'Feedstock Conversions'!$B$23)-'Rail Costs'!T89</f>
        <v>201.2757312531628</v>
      </c>
      <c r="AQ89" s="4">
        <f>$L89-(AI89*'Feedstock Conversions'!$B$23)-'Rail Costs'!U89</f>
        <v>209.65309851083296</v>
      </c>
      <c r="AR89" s="4">
        <f>$L89-(AJ89*'Feedstock Conversions'!$B$23)-'Rail Costs'!V89</f>
        <v>182.46167750379539</v>
      </c>
      <c r="AT89" s="4">
        <f>$T89-(AE89*'Feedstock Conversions'!$B$3)-'Rail Costs'!Q89</f>
        <v>326.28628311885234</v>
      </c>
      <c r="AU89" s="4">
        <f>$T89-(AF89*'Feedstock Conversions'!$B$3)-'Rail Costs'!R89</f>
        <v>355.17048635109353</v>
      </c>
      <c r="AV89" s="4">
        <f>$T89-(AG89*'Feedstock Conversions'!$B$3)-'Rail Costs'!S89</f>
        <v>338.83009503137492</v>
      </c>
      <c r="AW89" s="4">
        <f>$T89-(AH89*'Feedstock Conversions'!$B$3)-'Rail Costs'!T89</f>
        <v>366.41329655619415</v>
      </c>
      <c r="AX89" s="4">
        <f>$T89-(AI89*'Feedstock Conversions'!$B$3)-'Rail Costs'!U89</f>
        <v>375.06066381386432</v>
      </c>
      <c r="AY89" s="4">
        <f>$T89-(AJ89*'Feedstock Conversions'!$B$3)-'Rail Costs'!V89</f>
        <v>347.00524280682674</v>
      </c>
      <c r="BH89">
        <f t="shared" si="8"/>
        <v>36</v>
      </c>
      <c r="BI89">
        <f t="shared" si="9"/>
        <v>2020</v>
      </c>
      <c r="BJ89">
        <f t="shared" si="11"/>
        <v>9</v>
      </c>
    </row>
    <row r="90" spans="1:62" x14ac:dyDescent="0.2">
      <c r="A90" s="11">
        <v>44085</v>
      </c>
      <c r="B90" s="4">
        <v>24</v>
      </c>
      <c r="C90" s="18">
        <f>'Yellow Grease'!B90</f>
        <v>24</v>
      </c>
      <c r="E90" s="4">
        <f>'Yellow Grease'!C90*'Feedstock Conversions'!B$23</f>
        <v>197.52</v>
      </c>
      <c r="F90" s="4">
        <f>'Yellow Grease'!C90*'Feedstock Conversions'!B$3</f>
        <v>204</v>
      </c>
      <c r="H90" s="4">
        <f>'Fuel Values'!B90-'Yellow Grease'!I90-'Yellow Grease'!J90-'Yellow Grease'!K90</f>
        <v>-14.414505646250007</v>
      </c>
      <c r="I90" s="18">
        <f>('LCFS Values'!$E$3-$AA$4)/1000000*'LCFS Values'!B90*'LCFS Values'!$G$2*100</f>
        <v>180.63325564625001</v>
      </c>
      <c r="J90" s="4">
        <f>'RIN Values'!C90</f>
        <v>113.53125</v>
      </c>
      <c r="K90" s="4">
        <f>'Fixed Credits Value'!B90</f>
        <v>100</v>
      </c>
      <c r="L90" s="4">
        <f t="shared" si="10"/>
        <v>379.75</v>
      </c>
      <c r="M90" s="4">
        <f>L90/'Feedstock Conversions'!B$23</f>
        <v>46.142162818955043</v>
      </c>
      <c r="O90" s="4">
        <f>'Fuel Values'!C90*100</f>
        <v>109.87</v>
      </c>
      <c r="P90" s="18">
        <f>('LCFS Values'!$E$3-AB$4)/1000000*'LCFS Values'!B90*'LCFS Values'!$G$2*100</f>
        <v>191.50358394083986</v>
      </c>
      <c r="Q90" s="4">
        <f>'RIN Values'!D90</f>
        <v>128.66874999999999</v>
      </c>
      <c r="R90" s="4">
        <f>'Fixed Credits Value'!B90</f>
        <v>100</v>
      </c>
      <c r="S90" s="4">
        <f>'Fixed Credits Value'!C90</f>
        <v>16</v>
      </c>
      <c r="T90" s="4">
        <f t="shared" si="5"/>
        <v>546.04233394083985</v>
      </c>
      <c r="U90" s="4">
        <f>T90/'Feedstock Conversions'!B$3</f>
        <v>64.240274581275273</v>
      </c>
      <c r="W90" s="4">
        <f t="shared" si="6"/>
        <v>182.23</v>
      </c>
      <c r="X90" s="4">
        <f t="shared" si="7"/>
        <v>342.04233394083985</v>
      </c>
      <c r="AE90" s="4">
        <v>25.5</v>
      </c>
      <c r="AF90" s="4">
        <v>22.25</v>
      </c>
      <c r="AG90" s="4">
        <f>AH90+'Rail Costs'!M90</f>
        <v>24.667357222844345</v>
      </c>
      <c r="AH90" s="4">
        <v>21.375</v>
      </c>
      <c r="AI90" s="4">
        <v>20.375</v>
      </c>
      <c r="AJ90" s="4">
        <v>23</v>
      </c>
      <c r="AM90" s="4">
        <f>$L90-(AE90*'Feedstock Conversions'!$B$23)-'Rail Costs'!Q90</f>
        <v>166.16771781582096</v>
      </c>
      <c r="AN90" s="4">
        <f>$L90-(AF90*'Feedstock Conversions'!$B$23)-'Rail Costs'!R90</f>
        <v>193.32442104806213</v>
      </c>
      <c r="AO90" s="4">
        <f>$L90-(AG90*'Feedstock Conversions'!$B$23)-'Rail Costs'!S90</f>
        <v>173.59921617851154</v>
      </c>
      <c r="AP90" s="4">
        <f>$L90-(AH90*'Feedstock Conversions'!$B$23)-'Rail Costs'!T90</f>
        <v>200.29348125316281</v>
      </c>
      <c r="AQ90" s="4">
        <f>$L90-(AI90*'Feedstock Conversions'!$B$23)-'Rail Costs'!U90</f>
        <v>208.67084851083297</v>
      </c>
      <c r="AR90" s="4">
        <f>$L90-(AJ90*'Feedstock Conversions'!$B$23)-'Rail Costs'!V90</f>
        <v>186.21167750379539</v>
      </c>
      <c r="AT90" s="4">
        <f>$T90-(AE90*'Feedstock Conversions'!$B$3)-'Rail Costs'!Q90</f>
        <v>325.57505175666086</v>
      </c>
      <c r="AU90" s="4">
        <f>$T90-(AF90*'Feedstock Conversions'!$B$3)-'Rail Costs'!R90</f>
        <v>353.60925498890202</v>
      </c>
      <c r="AV90" s="4">
        <f>$T90-(AG90*'Feedstock Conversions'!$B$3)-'Rail Costs'!S90</f>
        <v>333.23136366918345</v>
      </c>
      <c r="AW90" s="4">
        <f>$T90-(AH90*'Feedstock Conversions'!$B$3)-'Rail Costs'!T90</f>
        <v>360.81456519400268</v>
      </c>
      <c r="AX90" s="4">
        <f>$T90-(AI90*'Feedstock Conversions'!$B$3)-'Rail Costs'!U90</f>
        <v>369.46193245167285</v>
      </c>
      <c r="AY90" s="4">
        <f>$T90-(AJ90*'Feedstock Conversions'!$B$3)-'Rail Costs'!V90</f>
        <v>346.29401144463526</v>
      </c>
      <c r="BH90">
        <f t="shared" si="8"/>
        <v>37</v>
      </c>
      <c r="BI90">
        <f t="shared" si="9"/>
        <v>2020</v>
      </c>
      <c r="BJ90">
        <f t="shared" si="11"/>
        <v>9</v>
      </c>
    </row>
    <row r="91" spans="1:62" x14ac:dyDescent="0.2">
      <c r="A91" s="11">
        <v>44092</v>
      </c>
      <c r="B91" s="4">
        <v>24</v>
      </c>
      <c r="C91" s="18">
        <f>'Yellow Grease'!B91</f>
        <v>24</v>
      </c>
      <c r="E91" s="4">
        <f>'Yellow Grease'!C91*'Feedstock Conversions'!B$23</f>
        <v>197.52</v>
      </c>
      <c r="F91" s="4">
        <f>'Yellow Grease'!C91*'Feedstock Conversions'!B$3</f>
        <v>204</v>
      </c>
      <c r="H91" s="4">
        <f>'Fuel Values'!B91-'Yellow Grease'!I91-'Yellow Grease'!J91-'Yellow Grease'!K91</f>
        <v>-7.3990489140000193</v>
      </c>
      <c r="I91" s="18">
        <f>('LCFS Values'!$E$3-$AA$4)/1000000*'LCFS Values'!B91*'LCFS Values'!$G$2*100</f>
        <v>178.09904891400001</v>
      </c>
      <c r="J91" s="4">
        <f>'RIN Values'!C91</f>
        <v>120.30000000000001</v>
      </c>
      <c r="K91" s="4">
        <f>'Fixed Credits Value'!B91</f>
        <v>100</v>
      </c>
      <c r="L91" s="4">
        <f t="shared" si="10"/>
        <v>391</v>
      </c>
      <c r="M91" s="4">
        <f>L91/'Feedstock Conversions'!B$23</f>
        <v>47.509113001215063</v>
      </c>
      <c r="O91" s="4">
        <f>'Fuel Values'!C91*100</f>
        <v>113.55999999999999</v>
      </c>
      <c r="P91" s="18">
        <f>('LCFS Values'!$E$3-AB$4)/1000000*'LCFS Values'!B91*'LCFS Values'!$G$2*100</f>
        <v>188.81687118721877</v>
      </c>
      <c r="Q91" s="4">
        <f>'RIN Values'!D91</f>
        <v>136.34</v>
      </c>
      <c r="R91" s="4">
        <f>'Fixed Credits Value'!B91</f>
        <v>100</v>
      </c>
      <c r="S91" s="4">
        <f>'Fixed Credits Value'!C91</f>
        <v>16</v>
      </c>
      <c r="T91" s="4">
        <f t="shared" ref="T91:T154" si="12">S91+R91+Q91+P91+O91</f>
        <v>554.71687118721877</v>
      </c>
      <c r="U91" s="4">
        <f>T91/'Feedstock Conversions'!B$3</f>
        <v>65.260808374966913</v>
      </c>
      <c r="W91" s="4">
        <f t="shared" ref="W91:W154" si="13">L91-E91</f>
        <v>193.48</v>
      </c>
      <c r="X91" s="4">
        <f t="shared" ref="X91:X154" si="14">T91-F91</f>
        <v>350.71687118721877</v>
      </c>
      <c r="AE91" s="4">
        <v>26.3</v>
      </c>
      <c r="AF91" s="4">
        <v>22.7</v>
      </c>
      <c r="AG91" s="4">
        <f>AH91+'Rail Costs'!M91</f>
        <v>25.742357222844344</v>
      </c>
      <c r="AH91" s="4">
        <v>22.45</v>
      </c>
      <c r="AI91" s="4">
        <v>21.75</v>
      </c>
      <c r="AJ91" s="4">
        <v>23.55</v>
      </c>
      <c r="AM91" s="4">
        <f>$L91-(AE91*'Feedstock Conversions'!$B$23)-'Rail Costs'!Q91</f>
        <v>170.83371781582096</v>
      </c>
      <c r="AN91" s="4">
        <f>$L91-(AF91*'Feedstock Conversions'!$B$23)-'Rail Costs'!R91</f>
        <v>200.87092104806214</v>
      </c>
      <c r="AO91" s="4">
        <f>$L91-(AG91*'Feedstock Conversions'!$B$23)-'Rail Costs'!S91</f>
        <v>176.00196617851157</v>
      </c>
      <c r="AP91" s="4">
        <f>$L91-(AH91*'Feedstock Conversions'!$B$23)-'Rail Costs'!T91</f>
        <v>202.69623125316284</v>
      </c>
      <c r="AQ91" s="4">
        <f>$L91-(AI91*'Feedstock Conversions'!$B$23)-'Rail Costs'!U91</f>
        <v>208.60459851083297</v>
      </c>
      <c r="AR91" s="4">
        <f>$L91-(AJ91*'Feedstock Conversions'!$B$23)-'Rail Costs'!V91</f>
        <v>192.93517750379539</v>
      </c>
      <c r="AT91" s="4">
        <f>$T91-(AE91*'Feedstock Conversions'!$B$3)-'Rail Costs'!Q91</f>
        <v>327.44958900303976</v>
      </c>
      <c r="AU91" s="4">
        <f>$T91-(AF91*'Feedstock Conversions'!$B$3)-'Rail Costs'!R91</f>
        <v>358.45879223528095</v>
      </c>
      <c r="AV91" s="4">
        <f>$T91-(AG91*'Feedstock Conversions'!$B$3)-'Rail Costs'!S91</f>
        <v>332.76840091556238</v>
      </c>
      <c r="AW91" s="4">
        <f>$T91-(AH91*'Feedstock Conversions'!$B$3)-'Rail Costs'!T91</f>
        <v>360.35160244038161</v>
      </c>
      <c r="AX91" s="4">
        <f>$T91-(AI91*'Feedstock Conversions'!$B$3)-'Rail Costs'!U91</f>
        <v>366.44896969805177</v>
      </c>
      <c r="AY91" s="4">
        <f>$T91-(AJ91*'Feedstock Conversions'!$B$3)-'Rail Costs'!V91</f>
        <v>350.29354869101417</v>
      </c>
      <c r="BH91">
        <f t="shared" si="8"/>
        <v>38</v>
      </c>
      <c r="BI91">
        <f t="shared" si="9"/>
        <v>2020</v>
      </c>
      <c r="BJ91">
        <f t="shared" si="11"/>
        <v>9</v>
      </c>
    </row>
    <row r="92" spans="1:62" x14ac:dyDescent="0.2">
      <c r="A92" s="11">
        <v>44099</v>
      </c>
      <c r="B92" s="4">
        <v>24</v>
      </c>
      <c r="C92" s="18">
        <f>'Yellow Grease'!B92</f>
        <v>24</v>
      </c>
      <c r="E92" s="4">
        <f>'Yellow Grease'!C92*'Feedstock Conversions'!B$23</f>
        <v>197.52</v>
      </c>
      <c r="F92" s="4">
        <f>'Yellow Grease'!C92*'Feedstock Conversions'!B$3</f>
        <v>204</v>
      </c>
      <c r="H92" s="4">
        <f>'Fuel Values'!B92-'Yellow Grease'!I92-'Yellow Grease'!J92-'Yellow Grease'!K92</f>
        <v>2.3326861659999736</v>
      </c>
      <c r="I92" s="18">
        <f>('LCFS Values'!$E$3-$AA$4)/1000000*'LCFS Values'!B92*'LCFS Values'!$G$2*100</f>
        <v>179.91731383400003</v>
      </c>
      <c r="J92" s="4">
        <f>'RIN Values'!C92</f>
        <v>116.25</v>
      </c>
      <c r="K92" s="4">
        <f>'Fixed Credits Value'!B92</f>
        <v>100</v>
      </c>
      <c r="L92" s="4">
        <f t="shared" si="10"/>
        <v>398.5</v>
      </c>
      <c r="M92" s="4">
        <f>L92/'Feedstock Conversions'!B$23</f>
        <v>48.420413122721747</v>
      </c>
      <c r="O92" s="4">
        <f>'Fuel Values'!C92*100</f>
        <v>112.08</v>
      </c>
      <c r="P92" s="18">
        <f>('LCFS Values'!$E$3-AB$4)/1000000*'LCFS Values'!B92*'LCFS Values'!$G$2*100</f>
        <v>190.74455746784378</v>
      </c>
      <c r="Q92" s="4">
        <f>'RIN Values'!D92</f>
        <v>131.75</v>
      </c>
      <c r="R92" s="4">
        <f>'Fixed Credits Value'!B92</f>
        <v>100</v>
      </c>
      <c r="S92" s="4">
        <f>'Fixed Credits Value'!C92</f>
        <v>16</v>
      </c>
      <c r="T92" s="4">
        <f t="shared" si="12"/>
        <v>550.57455746784376</v>
      </c>
      <c r="U92" s="4">
        <f>T92/'Feedstock Conversions'!B$3</f>
        <v>64.773477349158085</v>
      </c>
      <c r="W92" s="4">
        <f t="shared" si="13"/>
        <v>200.98</v>
      </c>
      <c r="X92" s="4">
        <f t="shared" si="14"/>
        <v>346.57455746784376</v>
      </c>
      <c r="AE92" s="4">
        <v>26.5</v>
      </c>
      <c r="AF92" s="4">
        <v>23.45</v>
      </c>
      <c r="AG92" s="4">
        <f>AH92+'Rail Costs'!M92</f>
        <v>26.642357222844346</v>
      </c>
      <c r="AH92" s="4">
        <v>23.35</v>
      </c>
      <c r="AI92" s="4">
        <v>22.45</v>
      </c>
      <c r="AJ92" s="4">
        <v>24.3</v>
      </c>
      <c r="AM92" s="4">
        <f>$L92-(AE92*'Feedstock Conversions'!$B$23)-'Rail Costs'!Q92</f>
        <v>176.68771781582097</v>
      </c>
      <c r="AN92" s="4">
        <f>$L92-(AF92*'Feedstock Conversions'!$B$23)-'Rail Costs'!R92</f>
        <v>202.19842104806213</v>
      </c>
      <c r="AO92" s="4">
        <f>$L92-(AG92*'Feedstock Conversions'!$B$23)-'Rail Costs'!S92</f>
        <v>176.09496617851153</v>
      </c>
      <c r="AP92" s="4">
        <f>$L92-(AH92*'Feedstock Conversions'!$B$23)-'Rail Costs'!T92</f>
        <v>202.7892312531628</v>
      </c>
      <c r="AQ92" s="4">
        <f>$L92-(AI92*'Feedstock Conversions'!$B$23)-'Rail Costs'!U92</f>
        <v>210.34359851083298</v>
      </c>
      <c r="AR92" s="4">
        <f>$L92-(AJ92*'Feedstock Conversions'!$B$23)-'Rail Costs'!V92</f>
        <v>194.2626775037954</v>
      </c>
      <c r="AT92" s="4">
        <f>$T92-(AE92*'Feedstock Conversions'!$B$3)-'Rail Costs'!Q92</f>
        <v>321.60727528366476</v>
      </c>
      <c r="AU92" s="4">
        <f>$T92-(AF92*'Feedstock Conversions'!$B$3)-'Rail Costs'!R92</f>
        <v>347.94147851590594</v>
      </c>
      <c r="AV92" s="4">
        <f>$T92-(AG92*'Feedstock Conversions'!$B$3)-'Rail Costs'!S92</f>
        <v>320.97608719618734</v>
      </c>
      <c r="AW92" s="4">
        <f>$T92-(AH92*'Feedstock Conversions'!$B$3)-'Rail Costs'!T92</f>
        <v>348.55928872100657</v>
      </c>
      <c r="AX92" s="4">
        <f>$T92-(AI92*'Feedstock Conversions'!$B$3)-'Rail Costs'!U92</f>
        <v>356.35665597867677</v>
      </c>
      <c r="AY92" s="4">
        <f>$T92-(AJ92*'Feedstock Conversions'!$B$3)-'Rail Costs'!V92</f>
        <v>339.77623497163916</v>
      </c>
      <c r="BH92">
        <f t="shared" si="8"/>
        <v>39</v>
      </c>
      <c r="BI92">
        <f t="shared" si="9"/>
        <v>2020</v>
      </c>
      <c r="BJ92">
        <f t="shared" si="11"/>
        <v>9</v>
      </c>
    </row>
    <row r="93" spans="1:62" x14ac:dyDescent="0.2">
      <c r="A93" s="11">
        <v>44106</v>
      </c>
      <c r="B93" s="4">
        <v>24.2</v>
      </c>
      <c r="C93" s="18">
        <f>'Yellow Grease'!B93</f>
        <v>24.2</v>
      </c>
      <c r="E93" s="4">
        <f>'Yellow Grease'!C93*'Feedstock Conversions'!B$23</f>
        <v>199.166</v>
      </c>
      <c r="F93" s="4">
        <f>'Yellow Grease'!C93*'Feedstock Conversions'!B$3</f>
        <v>205.7</v>
      </c>
      <c r="H93" s="4">
        <f>'Fuel Values'!B93-'Yellow Grease'!I93-'Yellow Grease'!J93-'Yellow Grease'!K93</f>
        <v>2.6417500669999896</v>
      </c>
      <c r="I93" s="18">
        <f>('LCFS Values'!$E$3-$AA$4)/1000000*'LCFS Values'!B93*'LCFS Values'!$G$2*100</f>
        <v>180.508249933</v>
      </c>
      <c r="J93" s="4">
        <f>'RIN Values'!C93</f>
        <v>112.35000000000001</v>
      </c>
      <c r="K93" s="4">
        <f>'Fixed Credits Value'!B93</f>
        <v>100</v>
      </c>
      <c r="L93" s="4">
        <f t="shared" si="10"/>
        <v>395.5</v>
      </c>
      <c r="M93" s="4">
        <f>L93/'Feedstock Conversions'!B$23</f>
        <v>48.055893074119076</v>
      </c>
      <c r="O93" s="4">
        <f>'Fuel Values'!C93*100</f>
        <v>112.35</v>
      </c>
      <c r="P93" s="18">
        <f>('LCFS Values'!$E$3-AB$4)/1000000*'LCFS Values'!B93*'LCFS Values'!$G$2*100</f>
        <v>191.37105550904693</v>
      </c>
      <c r="Q93" s="4">
        <f>'RIN Values'!D93</f>
        <v>127.33000000000001</v>
      </c>
      <c r="R93" s="4">
        <f>'Fixed Credits Value'!B93</f>
        <v>100</v>
      </c>
      <c r="S93" s="4">
        <f>'Fixed Credits Value'!C93</f>
        <v>16</v>
      </c>
      <c r="T93" s="4">
        <f t="shared" si="12"/>
        <v>547.05105550904693</v>
      </c>
      <c r="U93" s="4">
        <f>T93/'Feedstock Conversions'!B$3</f>
        <v>64.358947706946694</v>
      </c>
      <c r="W93" s="4">
        <f t="shared" si="13"/>
        <v>196.334</v>
      </c>
      <c r="X93" s="4">
        <f t="shared" si="14"/>
        <v>341.35105550904694</v>
      </c>
      <c r="AE93" s="4">
        <v>26.5</v>
      </c>
      <c r="AF93" s="4">
        <v>24.05</v>
      </c>
      <c r="AG93" s="4">
        <f>AH93+'Rail Costs'!M93</f>
        <v>27.212928331466962</v>
      </c>
      <c r="AH93" s="4">
        <v>23.95</v>
      </c>
      <c r="AI93" s="4">
        <v>23.1</v>
      </c>
      <c r="AJ93" s="4">
        <v>24.5</v>
      </c>
      <c r="AM93" s="4">
        <f>$L93-(AE93*'Feedstock Conversions'!$B$23)-'Rail Costs'!Q93</f>
        <v>173.72094491914325</v>
      </c>
      <c r="AN93" s="4">
        <f>$L93-(AF93*'Feedstock Conversions'!$B$23)-'Rail Costs'!R93</f>
        <v>194.28999046886156</v>
      </c>
      <c r="AO93" s="4">
        <f>$L93-(AG93*'Feedstock Conversions'!$B$23)-'Rail Costs'!S93</f>
        <v>168.42721899479304</v>
      </c>
      <c r="AP93" s="4">
        <f>$L93-(AH93*'Feedstock Conversions'!$B$23)-'Rail Costs'!T93</f>
        <v>194.88287611346976</v>
      </c>
      <c r="AQ93" s="4">
        <f>$L93-(AI93*'Feedstock Conversions'!$B$23)-'Rail Costs'!U93</f>
        <v>202.0244261219093</v>
      </c>
      <c r="AR93" s="4">
        <f>$L93-(AJ93*'Feedstock Conversions'!$B$23)-'Rail Costs'!V93</f>
        <v>189.65465133616368</v>
      </c>
      <c r="AT93" s="4">
        <f>$T93-(AE93*'Feedstock Conversions'!$B$3)-'Rail Costs'!Q93</f>
        <v>318.11700042819018</v>
      </c>
      <c r="AU93" s="4">
        <f>$T93-(AF93*'Feedstock Conversions'!$B$3)-'Rail Costs'!R93</f>
        <v>339.34754597790851</v>
      </c>
      <c r="AV93" s="4">
        <f>$T93-(AG93*'Feedstock Conversions'!$B$3)-'Rail Costs'!S93</f>
        <v>312.63078385434386</v>
      </c>
      <c r="AW93" s="4">
        <f>$T93-(AH93*'Feedstock Conversions'!$B$3)-'Rail Costs'!T93</f>
        <v>339.9674316225167</v>
      </c>
      <c r="AX93" s="4">
        <f>$T93-(AI93*'Feedstock Conversions'!$B$3)-'Rail Costs'!U93</f>
        <v>347.33848163095627</v>
      </c>
      <c r="AY93" s="4">
        <f>$T93-(AJ93*'Feedstock Conversions'!$B$3)-'Rail Costs'!V93</f>
        <v>334.59070684521066</v>
      </c>
      <c r="BH93">
        <f t="shared" si="8"/>
        <v>40</v>
      </c>
      <c r="BI93">
        <f t="shared" si="9"/>
        <v>2020</v>
      </c>
      <c r="BJ93">
        <f t="shared" si="11"/>
        <v>10</v>
      </c>
    </row>
    <row r="94" spans="1:62" x14ac:dyDescent="0.2">
      <c r="A94" s="11">
        <v>44113</v>
      </c>
      <c r="B94" s="4">
        <v>24.5</v>
      </c>
      <c r="C94" s="18">
        <f>'Yellow Grease'!B94</f>
        <v>24.5</v>
      </c>
      <c r="E94" s="4">
        <f>'Yellow Grease'!C94*'Feedstock Conversions'!B$23</f>
        <v>201.63500000000002</v>
      </c>
      <c r="F94" s="4">
        <f>'Yellow Grease'!C94*'Feedstock Conversions'!B$3</f>
        <v>208.25</v>
      </c>
      <c r="H94" s="4">
        <f>'Fuel Values'!B94-'Yellow Grease'!I94-'Yellow Grease'!J94-'Yellow Grease'!K94</f>
        <v>-1.9286151440000197</v>
      </c>
      <c r="I94" s="18">
        <f>('LCFS Values'!$E$3-$AA$4)/1000000*'LCFS Values'!B94*'LCFS Values'!$G$2*100</f>
        <v>178.55361514400002</v>
      </c>
      <c r="J94" s="4">
        <f>'RIN Values'!C94</f>
        <v>115.875</v>
      </c>
      <c r="K94" s="4">
        <f>'Fixed Credits Value'!B94</f>
        <v>100</v>
      </c>
      <c r="L94" s="4">
        <f t="shared" si="10"/>
        <v>392.5</v>
      </c>
      <c r="M94" s="4">
        <f>L94/'Feedstock Conversions'!B$23</f>
        <v>47.691373025516398</v>
      </c>
      <c r="O94" s="4">
        <f>'Fuel Values'!C94*100</f>
        <v>118.37</v>
      </c>
      <c r="P94" s="18">
        <f>('LCFS Values'!$E$3-AB$4)/1000000*'LCFS Values'!B94*'LCFS Values'!$G$2*100</f>
        <v>189.29879275737503</v>
      </c>
      <c r="Q94" s="4">
        <f>'RIN Values'!D94</f>
        <v>131.32499999999999</v>
      </c>
      <c r="R94" s="4">
        <f>'Fixed Credits Value'!B94</f>
        <v>100</v>
      </c>
      <c r="S94" s="4">
        <f>'Fixed Credits Value'!C94</f>
        <v>16</v>
      </c>
      <c r="T94" s="4">
        <f t="shared" si="12"/>
        <v>554.99379275737499</v>
      </c>
      <c r="U94" s="4">
        <f>T94/'Feedstock Conversions'!B$3</f>
        <v>65.29338738322059</v>
      </c>
      <c r="W94" s="4">
        <f t="shared" si="13"/>
        <v>190.86499999999998</v>
      </c>
      <c r="X94" s="4">
        <f t="shared" si="14"/>
        <v>346.74379275737499</v>
      </c>
      <c r="AE94" s="4">
        <v>26.5</v>
      </c>
      <c r="AF94" s="4">
        <v>24.25</v>
      </c>
      <c r="AG94" s="4">
        <f>AH94+'Rail Costs'!M94</f>
        <v>27.512928331466963</v>
      </c>
      <c r="AH94" s="4">
        <v>24.25</v>
      </c>
      <c r="AI94" s="4">
        <v>23.5</v>
      </c>
      <c r="AJ94" s="4">
        <v>24.85</v>
      </c>
      <c r="AM94" s="4">
        <f>$L94-(AE94*'Feedstock Conversions'!$B$23)-'Rail Costs'!Q94</f>
        <v>170.72094491914325</v>
      </c>
      <c r="AN94" s="4">
        <f>$L94-(AF94*'Feedstock Conversions'!$B$23)-'Rail Costs'!R94</f>
        <v>189.64399046886157</v>
      </c>
      <c r="AO94" s="4">
        <f>$L94-(AG94*'Feedstock Conversions'!$B$23)-'Rail Costs'!S94</f>
        <v>162.95821899479301</v>
      </c>
      <c r="AP94" s="4">
        <f>$L94-(AH94*'Feedstock Conversions'!$B$23)-'Rail Costs'!T94</f>
        <v>189.41387611346974</v>
      </c>
      <c r="AQ94" s="4">
        <f>$L94-(AI94*'Feedstock Conversions'!$B$23)-'Rail Costs'!U94</f>
        <v>195.73242612190933</v>
      </c>
      <c r="AR94" s="4">
        <f>$L94-(AJ94*'Feedstock Conversions'!$B$23)-'Rail Costs'!V94</f>
        <v>183.77415133616367</v>
      </c>
      <c r="AT94" s="4">
        <f>$T94-(AE94*'Feedstock Conversions'!$B$3)-'Rail Costs'!Q94</f>
        <v>326.05973767651824</v>
      </c>
      <c r="AU94" s="4">
        <f>$T94-(AF94*'Feedstock Conversions'!$B$3)-'Rail Costs'!R94</f>
        <v>345.59028322623658</v>
      </c>
      <c r="AV94" s="4">
        <f>$T94-(AG94*'Feedstock Conversions'!$B$3)-'Rail Costs'!S94</f>
        <v>318.02352110267191</v>
      </c>
      <c r="AW94" s="4">
        <f>$T94-(AH94*'Feedstock Conversions'!$B$3)-'Rail Costs'!T94</f>
        <v>345.36016887084475</v>
      </c>
      <c r="AX94" s="4">
        <f>$T94-(AI94*'Feedstock Conversions'!$B$3)-'Rail Costs'!U94</f>
        <v>351.88121887928435</v>
      </c>
      <c r="AY94" s="4">
        <f>$T94-(AJ94*'Feedstock Conversions'!$B$3)-'Rail Costs'!V94</f>
        <v>339.5584440935387</v>
      </c>
      <c r="BH94">
        <f t="shared" si="8"/>
        <v>41</v>
      </c>
      <c r="BI94">
        <f t="shared" si="9"/>
        <v>2020</v>
      </c>
      <c r="BJ94">
        <f t="shared" si="11"/>
        <v>10</v>
      </c>
    </row>
    <row r="95" spans="1:62" x14ac:dyDescent="0.2">
      <c r="A95" s="11">
        <v>44120</v>
      </c>
      <c r="B95" s="4">
        <v>24.5</v>
      </c>
      <c r="C95" s="18">
        <f>'Yellow Grease'!B95</f>
        <v>24.5</v>
      </c>
      <c r="E95" s="4">
        <f>'Yellow Grease'!C95*'Feedstock Conversions'!B$23</f>
        <v>201.63500000000002</v>
      </c>
      <c r="F95" s="4">
        <f>'Yellow Grease'!C95*'Feedstock Conversions'!B$3</f>
        <v>208.25</v>
      </c>
      <c r="H95" s="4">
        <f>'Fuel Values'!B95-'Yellow Grease'!I95-'Yellow Grease'!J95-'Yellow Grease'!K95</f>
        <v>-3.774003208000039</v>
      </c>
      <c r="I95" s="18">
        <f>('LCFS Values'!$E$3-$AA$4)/1000000*'LCFS Values'!B95*'LCFS Values'!$G$2*100</f>
        <v>177.09900320800003</v>
      </c>
      <c r="J95" s="4">
        <f>'RIN Values'!C95</f>
        <v>119.17500000000001</v>
      </c>
      <c r="K95" s="4">
        <f>'Fixed Credits Value'!B95</f>
        <v>100</v>
      </c>
      <c r="L95" s="4">
        <f t="shared" si="10"/>
        <v>392.5</v>
      </c>
      <c r="M95" s="4">
        <f>L95/'Feedstock Conversions'!B$23</f>
        <v>47.691373025516398</v>
      </c>
      <c r="O95" s="4">
        <f>'Fuel Values'!C95*100</f>
        <v>118.73</v>
      </c>
      <c r="P95" s="18">
        <f>('LCFS Values'!$E$3-AB$4)/1000000*'LCFS Values'!B95*'LCFS Values'!$G$2*100</f>
        <v>187.75664373287501</v>
      </c>
      <c r="Q95" s="4">
        <f>'RIN Values'!D95</f>
        <v>135.065</v>
      </c>
      <c r="R95" s="4">
        <f>'Fixed Credits Value'!B95</f>
        <v>100</v>
      </c>
      <c r="S95" s="4">
        <f>'Fixed Credits Value'!C95</f>
        <v>16</v>
      </c>
      <c r="T95" s="4">
        <f t="shared" si="12"/>
        <v>557.55164373287505</v>
      </c>
      <c r="U95" s="4">
        <f>T95/'Feedstock Conversions'!B$3</f>
        <v>65.594311027397069</v>
      </c>
      <c r="W95" s="4">
        <f t="shared" si="13"/>
        <v>190.86499999999998</v>
      </c>
      <c r="X95" s="4">
        <f t="shared" si="14"/>
        <v>349.30164373287505</v>
      </c>
      <c r="AE95" s="4">
        <v>26.5</v>
      </c>
      <c r="AF95" s="4">
        <v>24.25</v>
      </c>
      <c r="AG95" s="4">
        <f>AH95+'Rail Costs'!M95</f>
        <v>27.512928331466963</v>
      </c>
      <c r="AH95" s="4">
        <v>24.25</v>
      </c>
      <c r="AI95" s="4">
        <v>23.4</v>
      </c>
      <c r="AJ95" s="4">
        <v>25</v>
      </c>
      <c r="AM95" s="4">
        <f>$L95-(AE95*'Feedstock Conversions'!$B$23)-'Rail Costs'!Q95</f>
        <v>170.72094491914325</v>
      </c>
      <c r="AN95" s="4">
        <f>$L95-(AF95*'Feedstock Conversions'!$B$23)-'Rail Costs'!R95</f>
        <v>189.64399046886157</v>
      </c>
      <c r="AO95" s="4">
        <f>$L95-(AG95*'Feedstock Conversions'!$B$23)-'Rail Costs'!S95</f>
        <v>162.95821899479301</v>
      </c>
      <c r="AP95" s="4">
        <f>$L95-(AH95*'Feedstock Conversions'!$B$23)-'Rail Costs'!T95</f>
        <v>189.41387611346974</v>
      </c>
      <c r="AQ95" s="4">
        <f>$L95-(AI95*'Feedstock Conversions'!$B$23)-'Rail Costs'!U95</f>
        <v>196.55542612190933</v>
      </c>
      <c r="AR95" s="4">
        <f>$L95-(AJ95*'Feedstock Conversions'!$B$23)-'Rail Costs'!V95</f>
        <v>182.5396513361637</v>
      </c>
      <c r="AT95" s="4">
        <f>$T95-(AE95*'Feedstock Conversions'!$B$3)-'Rail Costs'!Q95</f>
        <v>328.6175886520183</v>
      </c>
      <c r="AU95" s="4">
        <f>$T95-(AF95*'Feedstock Conversions'!$B$3)-'Rail Costs'!R95</f>
        <v>348.14813420173664</v>
      </c>
      <c r="AV95" s="4">
        <f>$T95-(AG95*'Feedstock Conversions'!$B$3)-'Rail Costs'!S95</f>
        <v>320.58137207817197</v>
      </c>
      <c r="AW95" s="4">
        <f>$T95-(AH95*'Feedstock Conversions'!$B$3)-'Rail Costs'!T95</f>
        <v>347.91801984634481</v>
      </c>
      <c r="AX95" s="4">
        <f>$T95-(AI95*'Feedstock Conversions'!$B$3)-'Rail Costs'!U95</f>
        <v>355.28906985478443</v>
      </c>
      <c r="AY95" s="4">
        <f>$T95-(AJ95*'Feedstock Conversions'!$B$3)-'Rail Costs'!V95</f>
        <v>340.84129506903878</v>
      </c>
      <c r="BH95">
        <f t="shared" si="8"/>
        <v>42</v>
      </c>
      <c r="BI95">
        <f t="shared" si="9"/>
        <v>2020</v>
      </c>
      <c r="BJ95">
        <f t="shared" si="11"/>
        <v>10</v>
      </c>
    </row>
    <row r="96" spans="1:62" x14ac:dyDescent="0.2">
      <c r="A96" s="11">
        <v>44127</v>
      </c>
      <c r="B96" s="4">
        <v>24.5</v>
      </c>
      <c r="C96" s="18">
        <f>'Yellow Grease'!B96</f>
        <v>24.5</v>
      </c>
      <c r="E96" s="4">
        <f>'Yellow Grease'!C96*'Feedstock Conversions'!B$23</f>
        <v>201.63500000000002</v>
      </c>
      <c r="F96" s="4">
        <f>'Yellow Grease'!C96*'Feedstock Conversions'!B$3</f>
        <v>208.25</v>
      </c>
      <c r="H96" s="4">
        <f>'Fuel Values'!B96-'Yellow Grease'!I96-'Yellow Grease'!J96-'Yellow Grease'!K96</f>
        <v>-3.6899393070000031</v>
      </c>
      <c r="I96" s="18">
        <f>('LCFS Values'!$E$3-$AA$4)/1000000*'LCFS Values'!B96*'LCFS Values'!$G$2*100</f>
        <v>177.689939307</v>
      </c>
      <c r="J96" s="4">
        <f>'RIN Values'!C96</f>
        <v>121.5</v>
      </c>
      <c r="K96" s="4">
        <f>'Fixed Credits Value'!B96</f>
        <v>100</v>
      </c>
      <c r="L96" s="4">
        <f t="shared" si="10"/>
        <v>395.5</v>
      </c>
      <c r="M96" s="4">
        <f>L96/'Feedstock Conversions'!B$23</f>
        <v>48.055893074119076</v>
      </c>
      <c r="O96" s="4">
        <f>'Fuel Values'!C96*100</f>
        <v>116.67</v>
      </c>
      <c r="P96" s="18">
        <f>('LCFS Values'!$E$3-AB$4)/1000000*'LCFS Values'!B96*'LCFS Values'!$G$2*100</f>
        <v>188.38314177407813</v>
      </c>
      <c r="Q96" s="4">
        <f>'RIN Values'!D96</f>
        <v>137.69999999999999</v>
      </c>
      <c r="R96" s="4">
        <f>'Fixed Credits Value'!B96</f>
        <v>100</v>
      </c>
      <c r="S96" s="4">
        <f>'Fixed Credits Value'!C96</f>
        <v>16</v>
      </c>
      <c r="T96" s="4">
        <f t="shared" si="12"/>
        <v>558.75314177407813</v>
      </c>
      <c r="U96" s="4">
        <f>T96/'Feedstock Conversions'!B$3</f>
        <v>65.735663738126846</v>
      </c>
      <c r="W96" s="4">
        <f t="shared" si="13"/>
        <v>193.86499999999998</v>
      </c>
      <c r="X96" s="4">
        <f t="shared" si="14"/>
        <v>350.50314177407813</v>
      </c>
      <c r="AE96" s="4">
        <v>26.5</v>
      </c>
      <c r="AF96" s="4">
        <v>25.05</v>
      </c>
      <c r="AG96" s="4">
        <f>AH96+'Rail Costs'!M96</f>
        <v>27.512928331466963</v>
      </c>
      <c r="AH96" s="4">
        <v>24.25</v>
      </c>
      <c r="AI96" s="4">
        <v>23</v>
      </c>
      <c r="AJ96" s="4">
        <v>25.4</v>
      </c>
      <c r="AM96" s="4">
        <f>$L96-(AE96*'Feedstock Conversions'!$B$23)-'Rail Costs'!Q96</f>
        <v>173.72094491914325</v>
      </c>
      <c r="AN96" s="4">
        <f>$L96-(AF96*'Feedstock Conversions'!$B$23)-'Rail Costs'!R96</f>
        <v>186.05999046886157</v>
      </c>
      <c r="AO96" s="4">
        <f>$L96-(AG96*'Feedstock Conversions'!$B$23)-'Rail Costs'!S96</f>
        <v>165.95821899479301</v>
      </c>
      <c r="AP96" s="4">
        <f>$L96-(AH96*'Feedstock Conversions'!$B$23)-'Rail Costs'!T96</f>
        <v>192.41387611346974</v>
      </c>
      <c r="AQ96" s="4">
        <f>$L96-(AI96*'Feedstock Conversions'!$B$23)-'Rail Costs'!U96</f>
        <v>202.84742612190931</v>
      </c>
      <c r="AR96" s="4">
        <f>$L96-(AJ96*'Feedstock Conversions'!$B$23)-'Rail Costs'!V96</f>
        <v>182.2476513361637</v>
      </c>
      <c r="AT96" s="4">
        <f>$T96-(AE96*'Feedstock Conversions'!$B$3)-'Rail Costs'!Q96</f>
        <v>329.81908669322138</v>
      </c>
      <c r="AU96" s="4">
        <f>$T96-(AF96*'Feedstock Conversions'!$B$3)-'Rail Costs'!R96</f>
        <v>342.54963224293971</v>
      </c>
      <c r="AV96" s="4">
        <f>$T96-(AG96*'Feedstock Conversions'!$B$3)-'Rail Costs'!S96</f>
        <v>321.78287011937505</v>
      </c>
      <c r="AW96" s="4">
        <f>$T96-(AH96*'Feedstock Conversions'!$B$3)-'Rail Costs'!T96</f>
        <v>349.11951788754789</v>
      </c>
      <c r="AX96" s="4">
        <f>$T96-(AI96*'Feedstock Conversions'!$B$3)-'Rail Costs'!U96</f>
        <v>359.89056789598749</v>
      </c>
      <c r="AY96" s="4">
        <f>$T96-(AJ96*'Feedstock Conversions'!$B$3)-'Rail Costs'!V96</f>
        <v>338.64279311024188</v>
      </c>
      <c r="BH96">
        <f t="shared" si="8"/>
        <v>43</v>
      </c>
      <c r="BI96">
        <f t="shared" si="9"/>
        <v>2020</v>
      </c>
      <c r="BJ96">
        <f t="shared" si="11"/>
        <v>10</v>
      </c>
    </row>
    <row r="97" spans="1:62" x14ac:dyDescent="0.2">
      <c r="A97" s="11">
        <v>44134</v>
      </c>
      <c r="B97" s="4">
        <v>24.5</v>
      </c>
      <c r="C97" s="18">
        <f>'Yellow Grease'!B97</f>
        <v>24.5</v>
      </c>
      <c r="E97" s="4">
        <f>'Yellow Grease'!C97*'Feedstock Conversions'!B$23</f>
        <v>201.63500000000002</v>
      </c>
      <c r="F97" s="4">
        <f>'Yellow Grease'!C97*'Feedstock Conversions'!B$3</f>
        <v>208.25</v>
      </c>
      <c r="H97" s="4">
        <f>'Fuel Values'!B97-'Yellow Grease'!I97-'Yellow Grease'!J97-'Yellow Grease'!K97</f>
        <v>-1.2421995690000074</v>
      </c>
      <c r="I97" s="18">
        <f>('LCFS Values'!$E$3-$AA$4)/1000000*'LCFS Values'!B97*'LCFS Values'!$G$2*100</f>
        <v>177.41719956900002</v>
      </c>
      <c r="J97" s="4">
        <f>'RIN Values'!C97</f>
        <v>123.82499999999999</v>
      </c>
      <c r="K97" s="4">
        <f>'Fixed Credits Value'!B97</f>
        <v>100</v>
      </c>
      <c r="L97" s="4">
        <f t="shared" si="10"/>
        <v>400</v>
      </c>
      <c r="M97" s="4">
        <f>L97/'Feedstock Conversions'!B$23</f>
        <v>48.602673147023083</v>
      </c>
      <c r="O97" s="4">
        <f>'Fuel Values'!C97*100</f>
        <v>112.27000000000001</v>
      </c>
      <c r="P97" s="18">
        <f>('LCFS Values'!$E$3-AB$4)/1000000*'LCFS Values'!B97*'LCFS Values'!$G$2*100</f>
        <v>188.09398883198438</v>
      </c>
      <c r="Q97" s="4">
        <f>'RIN Values'!D97</f>
        <v>140.33499999999998</v>
      </c>
      <c r="R97" s="4">
        <f>'Fixed Credits Value'!B97</f>
        <v>100</v>
      </c>
      <c r="S97" s="4">
        <f>'Fixed Credits Value'!C97</f>
        <v>16</v>
      </c>
      <c r="T97" s="4">
        <f t="shared" si="12"/>
        <v>556.69898883198437</v>
      </c>
      <c r="U97" s="4">
        <f>T97/'Feedstock Conversions'!B$3</f>
        <v>65.493998686115802</v>
      </c>
      <c r="W97" s="4">
        <f t="shared" si="13"/>
        <v>198.36499999999998</v>
      </c>
      <c r="X97" s="4">
        <f t="shared" si="14"/>
        <v>348.44898883198437</v>
      </c>
      <c r="AE97" s="4">
        <v>26.5</v>
      </c>
      <c r="AF97" s="4">
        <v>25.25</v>
      </c>
      <c r="AG97" s="4">
        <f>AH97+'Rail Costs'!M97</f>
        <v>27.512928331466963</v>
      </c>
      <c r="AH97" s="4">
        <v>24.25</v>
      </c>
      <c r="AI97" s="4">
        <v>23</v>
      </c>
      <c r="AJ97" s="4">
        <v>25.95</v>
      </c>
      <c r="AM97" s="4">
        <f>$L97-(AE97*'Feedstock Conversions'!$B$23)-'Rail Costs'!Q97</f>
        <v>178.22094491914325</v>
      </c>
      <c r="AN97" s="4">
        <f>$L97-(AF97*'Feedstock Conversions'!$B$23)-'Rail Costs'!R97</f>
        <v>188.91399046886158</v>
      </c>
      <c r="AO97" s="4">
        <f>$L97-(AG97*'Feedstock Conversions'!$B$23)-'Rail Costs'!S97</f>
        <v>170.45821899479301</v>
      </c>
      <c r="AP97" s="4">
        <f>$L97-(AH97*'Feedstock Conversions'!$B$23)-'Rail Costs'!T97</f>
        <v>196.91387611346974</v>
      </c>
      <c r="AQ97" s="4">
        <f>$L97-(AI97*'Feedstock Conversions'!$B$23)-'Rail Costs'!U97</f>
        <v>207.34742612190931</v>
      </c>
      <c r="AR97" s="4">
        <f>$L97-(AJ97*'Feedstock Conversions'!$B$23)-'Rail Costs'!V97</f>
        <v>182.2211513361637</v>
      </c>
      <c r="AT97" s="4">
        <f>$T97-(AE97*'Feedstock Conversions'!$B$3)-'Rail Costs'!Q97</f>
        <v>327.76493375112761</v>
      </c>
      <c r="AU97" s="4">
        <f>$T97-(AF97*'Feedstock Conversions'!$B$3)-'Rail Costs'!R97</f>
        <v>338.79547930084595</v>
      </c>
      <c r="AV97" s="4">
        <f>$T97-(AG97*'Feedstock Conversions'!$B$3)-'Rail Costs'!S97</f>
        <v>319.72871717728128</v>
      </c>
      <c r="AW97" s="4">
        <f>$T97-(AH97*'Feedstock Conversions'!$B$3)-'Rail Costs'!T97</f>
        <v>347.06536494545412</v>
      </c>
      <c r="AX97" s="4">
        <f>$T97-(AI97*'Feedstock Conversions'!$B$3)-'Rail Costs'!U97</f>
        <v>357.83641495389372</v>
      </c>
      <c r="AY97" s="4">
        <f>$T97-(AJ97*'Feedstock Conversions'!$B$3)-'Rail Costs'!V97</f>
        <v>331.91364016814811</v>
      </c>
      <c r="BH97">
        <f t="shared" si="8"/>
        <v>44</v>
      </c>
      <c r="BI97">
        <f t="shared" si="9"/>
        <v>2020</v>
      </c>
      <c r="BJ97">
        <f t="shared" si="11"/>
        <v>10</v>
      </c>
    </row>
    <row r="98" spans="1:62" x14ac:dyDescent="0.2">
      <c r="A98" s="11">
        <v>44141</v>
      </c>
      <c r="B98" s="4">
        <v>24.5</v>
      </c>
      <c r="C98" s="18">
        <f>'Yellow Grease'!B98</f>
        <v>24.5</v>
      </c>
      <c r="E98" s="4">
        <f>'Yellow Grease'!C98*'Feedstock Conversions'!B$23</f>
        <v>201.63500000000002</v>
      </c>
      <c r="F98" s="4">
        <f>'Yellow Grease'!C98*'Feedstock Conversions'!B$3</f>
        <v>208.25</v>
      </c>
      <c r="H98" s="4">
        <f>'Fuel Values'!B98-'Yellow Grease'!I98-'Yellow Grease'!J98-'Yellow Grease'!K98</f>
        <v>-3.0467657990000134</v>
      </c>
      <c r="I98" s="18">
        <f>('LCFS Values'!$E$3-$AA$4)/1000000*'LCFS Values'!B98*'LCFS Values'!$G$2*100</f>
        <v>177.871765799</v>
      </c>
      <c r="J98" s="4">
        <f>'RIN Values'!C98</f>
        <v>125.17500000000001</v>
      </c>
      <c r="K98" s="4">
        <f>'Fixed Credits Value'!B98</f>
        <v>100</v>
      </c>
      <c r="L98" s="4">
        <f t="shared" si="10"/>
        <v>400</v>
      </c>
      <c r="M98" s="4">
        <f>L98/'Feedstock Conversions'!B$23</f>
        <v>48.602673147023083</v>
      </c>
      <c r="O98" s="4">
        <f>'Fuel Values'!C98*100</f>
        <v>115.5</v>
      </c>
      <c r="P98" s="18">
        <f>('LCFS Values'!$E$3-AB$4)/1000000*'LCFS Values'!B98*'LCFS Values'!$G$2*100</f>
        <v>188.57591040214066</v>
      </c>
      <c r="Q98" s="4">
        <f>'RIN Values'!D98</f>
        <v>141.86500000000001</v>
      </c>
      <c r="R98" s="4">
        <f>'Fixed Credits Value'!B98</f>
        <v>100</v>
      </c>
      <c r="S98" s="4">
        <f>'Fixed Credits Value'!C98</f>
        <v>16</v>
      </c>
      <c r="T98" s="4">
        <f t="shared" si="12"/>
        <v>561.94091040214062</v>
      </c>
      <c r="U98" s="4">
        <f>T98/'Feedstock Conversions'!B$3</f>
        <v>66.110695341428311</v>
      </c>
      <c r="W98" s="4">
        <f t="shared" si="13"/>
        <v>198.36499999999998</v>
      </c>
      <c r="X98" s="4">
        <f t="shared" si="14"/>
        <v>353.69091040214062</v>
      </c>
      <c r="AE98" s="4">
        <v>26.5</v>
      </c>
      <c r="AF98" s="4">
        <v>25.25</v>
      </c>
      <c r="AG98" s="4">
        <f>AH98+'Rail Costs'!M98</f>
        <v>27.512928331466963</v>
      </c>
      <c r="AH98" s="4">
        <v>24.25</v>
      </c>
      <c r="AI98" s="4">
        <v>23</v>
      </c>
      <c r="AJ98" s="4">
        <v>26.65</v>
      </c>
      <c r="AM98" s="4">
        <f>$L98-(AE98*'Feedstock Conversions'!$B$23)-'Rail Costs'!Q98</f>
        <v>178.22094491914325</v>
      </c>
      <c r="AN98" s="4">
        <f>$L98-(AF98*'Feedstock Conversions'!$B$23)-'Rail Costs'!R98</f>
        <v>188.91399046886158</v>
      </c>
      <c r="AO98" s="4">
        <f>$L98-(AG98*'Feedstock Conversions'!$B$23)-'Rail Costs'!S98</f>
        <v>170.45821899479301</v>
      </c>
      <c r="AP98" s="4">
        <f>$L98-(AH98*'Feedstock Conversions'!$B$23)-'Rail Costs'!T98</f>
        <v>196.91387611346974</v>
      </c>
      <c r="AQ98" s="4">
        <f>$L98-(AI98*'Feedstock Conversions'!$B$23)-'Rail Costs'!U98</f>
        <v>207.34742612190931</v>
      </c>
      <c r="AR98" s="4">
        <f>$L98-(AJ98*'Feedstock Conversions'!$B$23)-'Rail Costs'!V98</f>
        <v>176.4601513361637</v>
      </c>
      <c r="AT98" s="4">
        <f>$T98-(AE98*'Feedstock Conversions'!$B$3)-'Rail Costs'!Q98</f>
        <v>333.00685532128387</v>
      </c>
      <c r="AU98" s="4">
        <f>$T98-(AF98*'Feedstock Conversions'!$B$3)-'Rail Costs'!R98</f>
        <v>344.03740087100221</v>
      </c>
      <c r="AV98" s="4">
        <f>$T98-(AG98*'Feedstock Conversions'!$B$3)-'Rail Costs'!S98</f>
        <v>324.97063874743753</v>
      </c>
      <c r="AW98" s="4">
        <f>$T98-(AH98*'Feedstock Conversions'!$B$3)-'Rail Costs'!T98</f>
        <v>352.30728651561037</v>
      </c>
      <c r="AX98" s="4">
        <f>$T98-(AI98*'Feedstock Conversions'!$B$3)-'Rail Costs'!U98</f>
        <v>363.07833652404997</v>
      </c>
      <c r="AY98" s="4">
        <f>$T98-(AJ98*'Feedstock Conversions'!$B$3)-'Rail Costs'!V98</f>
        <v>331.20556173830437</v>
      </c>
      <c r="BH98">
        <f t="shared" si="8"/>
        <v>45</v>
      </c>
      <c r="BI98">
        <f t="shared" si="9"/>
        <v>2020</v>
      </c>
      <c r="BJ98">
        <f t="shared" si="11"/>
        <v>11</v>
      </c>
    </row>
    <row r="99" spans="1:62" x14ac:dyDescent="0.2">
      <c r="A99" s="11">
        <v>44148</v>
      </c>
      <c r="B99" s="4">
        <v>24.5</v>
      </c>
      <c r="C99" s="18">
        <f>'Yellow Grease'!B99</f>
        <v>24.5</v>
      </c>
      <c r="E99" s="4">
        <f>'Yellow Grease'!C99*'Feedstock Conversions'!B$23</f>
        <v>201.63500000000002</v>
      </c>
      <c r="F99" s="4">
        <f>'Yellow Grease'!C99*'Feedstock Conversions'!B$3</f>
        <v>208.25</v>
      </c>
      <c r="H99" s="4">
        <f>'Fuel Values'!B99-'Yellow Grease'!I99-'Yellow Grease'!J99-'Yellow Grease'!K99</f>
        <v>-11.326446294000021</v>
      </c>
      <c r="I99" s="18">
        <f>('LCFS Values'!$E$3-$AA$4)/1000000*'LCFS Values'!B99*'LCFS Values'!$G$2*100</f>
        <v>180.82644629400002</v>
      </c>
      <c r="J99" s="4">
        <f>'RIN Values'!C99</f>
        <v>130.5</v>
      </c>
      <c r="K99" s="4">
        <f>'Fixed Credits Value'!B99</f>
        <v>100</v>
      </c>
      <c r="L99" s="4">
        <f t="shared" si="10"/>
        <v>400</v>
      </c>
      <c r="M99" s="4">
        <f>L99/'Feedstock Conversions'!B$23</f>
        <v>48.602673147023083</v>
      </c>
      <c r="O99" s="4">
        <f>'Fuel Values'!C99*100</f>
        <v>124.05</v>
      </c>
      <c r="P99" s="18">
        <f>('LCFS Values'!$E$3-AB$4)/1000000*'LCFS Values'!B99*'LCFS Values'!$G$2*100</f>
        <v>191.7084006081563</v>
      </c>
      <c r="Q99" s="4">
        <f>'RIN Values'!D99</f>
        <v>147.9</v>
      </c>
      <c r="R99" s="4">
        <f>'Fixed Credits Value'!B99</f>
        <v>100</v>
      </c>
      <c r="S99" s="4">
        <f>'Fixed Credits Value'!C99</f>
        <v>16</v>
      </c>
      <c r="T99" s="4">
        <f t="shared" si="12"/>
        <v>579.65840060815628</v>
      </c>
      <c r="U99" s="4">
        <f>T99/'Feedstock Conversions'!B$3</f>
        <v>68.195105953900736</v>
      </c>
      <c r="W99" s="4">
        <f t="shared" si="13"/>
        <v>198.36499999999998</v>
      </c>
      <c r="X99" s="4">
        <f t="shared" si="14"/>
        <v>371.40840060815628</v>
      </c>
      <c r="AE99" s="4">
        <v>27.3</v>
      </c>
      <c r="AF99" s="4">
        <v>25.25</v>
      </c>
      <c r="AG99" s="4">
        <f>AH99+'Rail Costs'!M99</f>
        <v>27.612928331466964</v>
      </c>
      <c r="AH99" s="4">
        <v>24.35</v>
      </c>
      <c r="AI99" s="4">
        <v>23.35</v>
      </c>
      <c r="AJ99" s="4">
        <v>27.35</v>
      </c>
      <c r="AM99" s="4">
        <f>$L99-(AE99*'Feedstock Conversions'!$B$23)-'Rail Costs'!Q99</f>
        <v>171.63694491914322</v>
      </c>
      <c r="AN99" s="4">
        <f>$L99-(AF99*'Feedstock Conversions'!$B$23)-'Rail Costs'!R99</f>
        <v>188.91399046886158</v>
      </c>
      <c r="AO99" s="4">
        <f>$L99-(AG99*'Feedstock Conversions'!$B$23)-'Rail Costs'!S99</f>
        <v>169.63521899479301</v>
      </c>
      <c r="AP99" s="4">
        <f>$L99-(AH99*'Feedstock Conversions'!$B$23)-'Rail Costs'!T99</f>
        <v>196.09087611346973</v>
      </c>
      <c r="AQ99" s="4">
        <f>$L99-(AI99*'Feedstock Conversions'!$B$23)-'Rail Costs'!U99</f>
        <v>204.4669261219093</v>
      </c>
      <c r="AR99" s="4">
        <f>$L99-(AJ99*'Feedstock Conversions'!$B$23)-'Rail Costs'!V99</f>
        <v>170.69915133616368</v>
      </c>
      <c r="AT99" s="4">
        <f>$T99-(AE99*'Feedstock Conversions'!$B$3)-'Rail Costs'!Q99</f>
        <v>343.92434552729952</v>
      </c>
      <c r="AU99" s="4">
        <f>$T99-(AF99*'Feedstock Conversions'!$B$3)-'Rail Costs'!R99</f>
        <v>361.75489107701787</v>
      </c>
      <c r="AV99" s="4">
        <f>$T99-(AG99*'Feedstock Conversions'!$B$3)-'Rail Costs'!S99</f>
        <v>341.83812895345324</v>
      </c>
      <c r="AW99" s="4">
        <f>$T99-(AH99*'Feedstock Conversions'!$B$3)-'Rail Costs'!T99</f>
        <v>369.17477672162602</v>
      </c>
      <c r="AX99" s="4">
        <f>$T99-(AI99*'Feedstock Conversions'!$B$3)-'Rail Costs'!U99</f>
        <v>377.82082673006562</v>
      </c>
      <c r="AY99" s="4">
        <f>$T99-(AJ99*'Feedstock Conversions'!$B$3)-'Rail Costs'!V99</f>
        <v>342.97305194431999</v>
      </c>
      <c r="BH99">
        <f t="shared" si="8"/>
        <v>46</v>
      </c>
      <c r="BI99">
        <f t="shared" si="9"/>
        <v>2020</v>
      </c>
      <c r="BJ99">
        <f t="shared" si="11"/>
        <v>11</v>
      </c>
    </row>
    <row r="100" spans="1:62" x14ac:dyDescent="0.2">
      <c r="A100" s="11">
        <v>44155</v>
      </c>
      <c r="B100" s="4">
        <v>24.5</v>
      </c>
      <c r="C100" s="18">
        <f>'Yellow Grease'!B100</f>
        <v>24.5</v>
      </c>
      <c r="E100" s="4">
        <f>'Yellow Grease'!C100*'Feedstock Conversions'!B$23</f>
        <v>201.63500000000002</v>
      </c>
      <c r="F100" s="4">
        <f>'Yellow Grease'!C100*'Feedstock Conversions'!B$3</f>
        <v>208.25</v>
      </c>
      <c r="H100" s="4">
        <f>'Fuel Values'!B100-'Yellow Grease'!I100-'Yellow Grease'!J100-'Yellow Grease'!K100</f>
        <v>-6.651514853000009</v>
      </c>
      <c r="I100" s="18">
        <f>('LCFS Values'!$E$3-$AA$4)/1000000*'LCFS Values'!B100*'LCFS Values'!$G$2*100</f>
        <v>182.32651485300002</v>
      </c>
      <c r="J100" s="4">
        <f>'RIN Values'!C100</f>
        <v>134.32499999999999</v>
      </c>
      <c r="K100" s="4">
        <f>'Fixed Credits Value'!B100</f>
        <v>100</v>
      </c>
      <c r="L100" s="4">
        <f t="shared" si="10"/>
        <v>410</v>
      </c>
      <c r="M100" s="4">
        <f>L100/'Feedstock Conversions'!B$23</f>
        <v>49.817739975698657</v>
      </c>
      <c r="O100" s="4">
        <f>'Fuel Values'!C100*100</f>
        <v>126.78</v>
      </c>
      <c r="P100" s="18">
        <f>('LCFS Values'!$E$3-AB$4)/1000000*'LCFS Values'!B100*'LCFS Values'!$G$2*100</f>
        <v>193.29874178967191</v>
      </c>
      <c r="Q100" s="4">
        <f>'RIN Values'!D100</f>
        <v>152.23499999999999</v>
      </c>
      <c r="R100" s="4">
        <f>'Fixed Credits Value'!B100</f>
        <v>100</v>
      </c>
      <c r="S100" s="4">
        <f>'Fixed Credits Value'!C100</f>
        <v>16</v>
      </c>
      <c r="T100" s="4">
        <f t="shared" si="12"/>
        <v>588.31374178967189</v>
      </c>
      <c r="U100" s="4">
        <f>T100/'Feedstock Conversions'!B$3</f>
        <v>69.21338138702022</v>
      </c>
      <c r="W100" s="4">
        <f t="shared" si="13"/>
        <v>208.36499999999998</v>
      </c>
      <c r="X100" s="4">
        <f t="shared" si="14"/>
        <v>380.06374178967189</v>
      </c>
      <c r="AE100" s="4">
        <v>28.3</v>
      </c>
      <c r="AF100" s="4">
        <v>25.4</v>
      </c>
      <c r="AG100" s="4">
        <f>AH100+'Rail Costs'!M100</f>
        <v>28.412928331466961</v>
      </c>
      <c r="AH100" s="4">
        <v>25.15</v>
      </c>
      <c r="AI100" s="4">
        <v>24.35</v>
      </c>
      <c r="AJ100" s="4">
        <v>27.9</v>
      </c>
      <c r="AM100" s="4">
        <f>$L100-(AE100*'Feedstock Conversions'!$B$23)-'Rail Costs'!Q100</f>
        <v>173.40694491914323</v>
      </c>
      <c r="AN100" s="4">
        <f>$L100-(AF100*'Feedstock Conversions'!$B$23)-'Rail Costs'!R100</f>
        <v>197.67949046886159</v>
      </c>
      <c r="AO100" s="4">
        <f>$L100-(AG100*'Feedstock Conversions'!$B$23)-'Rail Costs'!S100</f>
        <v>173.05121899479303</v>
      </c>
      <c r="AP100" s="4">
        <f>$L100-(AH100*'Feedstock Conversions'!$B$23)-'Rail Costs'!T100</f>
        <v>199.50687611346976</v>
      </c>
      <c r="AQ100" s="4">
        <f>$L100-(AI100*'Feedstock Conversions'!$B$23)-'Rail Costs'!U100</f>
        <v>206.23692612190931</v>
      </c>
      <c r="AR100" s="4">
        <f>$L100-(AJ100*'Feedstock Conversions'!$B$23)-'Rail Costs'!V100</f>
        <v>176.17265133616371</v>
      </c>
      <c r="AT100" s="4">
        <f>$T100-(AE100*'Feedstock Conversions'!$B$3)-'Rail Costs'!Q100</f>
        <v>344.07968670881513</v>
      </c>
      <c r="AU100" s="4">
        <f>$T100-(AF100*'Feedstock Conversions'!$B$3)-'Rail Costs'!R100</f>
        <v>369.13523225853351</v>
      </c>
      <c r="AV100" s="4">
        <f>$T100-(AG100*'Feedstock Conversions'!$B$3)-'Rail Costs'!S100</f>
        <v>343.69347013496883</v>
      </c>
      <c r="AW100" s="4">
        <f>$T100-(AH100*'Feedstock Conversions'!$B$3)-'Rail Costs'!T100</f>
        <v>371.03011790314167</v>
      </c>
      <c r="AX100" s="4">
        <f>$T100-(AI100*'Feedstock Conversions'!$B$3)-'Rail Costs'!U100</f>
        <v>377.97616791158123</v>
      </c>
      <c r="AY100" s="4">
        <f>$T100-(AJ100*'Feedstock Conversions'!$B$3)-'Rail Costs'!V100</f>
        <v>346.95339312583565</v>
      </c>
      <c r="BH100">
        <f t="shared" si="8"/>
        <v>47</v>
      </c>
      <c r="BI100">
        <f t="shared" si="9"/>
        <v>2020</v>
      </c>
      <c r="BJ100">
        <f t="shared" si="11"/>
        <v>11</v>
      </c>
    </row>
    <row r="101" spans="1:62" x14ac:dyDescent="0.2">
      <c r="A101" s="11">
        <v>44162</v>
      </c>
      <c r="B101" s="4">
        <v>24.5</v>
      </c>
      <c r="C101" s="18">
        <f>'Yellow Grease'!B101</f>
        <v>24.5</v>
      </c>
      <c r="E101" s="4">
        <f>'Yellow Grease'!C101*'Feedstock Conversions'!B$23</f>
        <v>201.63500000000002</v>
      </c>
      <c r="F101" s="4">
        <f>'Yellow Grease'!C101*'Feedstock Conversions'!B$3</f>
        <v>208.25</v>
      </c>
      <c r="H101" s="4">
        <f>'Fuel Values'!B101-'Yellow Grease'!I101-'Yellow Grease'!J101-'Yellow Grease'!K101</f>
        <v>9.472827266082021</v>
      </c>
      <c r="I101" s="18">
        <f>('LCFS Values'!$E$3-$AA$4)/1000000*'LCFS Values'!B101*'LCFS Values'!$G$2*100</f>
        <v>181.90222273391799</v>
      </c>
      <c r="J101" s="4">
        <f>'RIN Values'!C101</f>
        <v>133.62494999999998</v>
      </c>
      <c r="K101" s="4">
        <f>'Fixed Credits Value'!B101</f>
        <v>100</v>
      </c>
      <c r="L101" s="4">
        <f t="shared" si="10"/>
        <v>425</v>
      </c>
      <c r="M101" s="4">
        <f>L101/'Feedstock Conversions'!B$23</f>
        <v>51.640340218712026</v>
      </c>
      <c r="O101" s="4">
        <f>'Fuel Values'!C101*100</f>
        <v>136.22</v>
      </c>
      <c r="P101" s="18">
        <f>('LCFS Values'!$E$3-AB$4)/1000000*'LCFS Values'!B101*'LCFS Values'!$G$2*100</f>
        <v>192.84891619608806</v>
      </c>
      <c r="Q101" s="4">
        <f>'RIN Values'!D101</f>
        <v>151.44161</v>
      </c>
      <c r="R101" s="4">
        <f>'Fixed Credits Value'!B101</f>
        <v>100</v>
      </c>
      <c r="S101" s="4">
        <f>'Fixed Credits Value'!C101</f>
        <v>16</v>
      </c>
      <c r="T101" s="4">
        <f t="shared" si="12"/>
        <v>596.51052619608799</v>
      </c>
      <c r="U101" s="4">
        <f>T101/'Feedstock Conversions'!B$3</f>
        <v>70.177708964245653</v>
      </c>
      <c r="W101" s="4">
        <f t="shared" si="13"/>
        <v>223.36499999999998</v>
      </c>
      <c r="X101" s="4">
        <f t="shared" si="14"/>
        <v>388.26052619608799</v>
      </c>
      <c r="AE101" s="4">
        <v>28.5</v>
      </c>
      <c r="AF101" s="4">
        <v>25.5</v>
      </c>
      <c r="AG101" s="4">
        <f>AH101+'Rail Costs'!M101</f>
        <v>28.512928331466963</v>
      </c>
      <c r="AH101" s="4">
        <v>25.25</v>
      </c>
      <c r="AI101" s="4">
        <v>24.5</v>
      </c>
      <c r="AJ101" s="4">
        <v>28.333300000000001</v>
      </c>
      <c r="AM101" s="4">
        <f>$L101-(AE101*'Feedstock Conversions'!$B$23)-'Rail Costs'!Q101</f>
        <v>186.76094491914324</v>
      </c>
      <c r="AN101" s="4">
        <f>$L101-(AF101*'Feedstock Conversions'!$B$23)-'Rail Costs'!R101</f>
        <v>211.85649046886158</v>
      </c>
      <c r="AO101" s="4">
        <f>$L101-(AG101*'Feedstock Conversions'!$B$23)-'Rail Costs'!S101</f>
        <v>187.22821899479302</v>
      </c>
      <c r="AP101" s="4">
        <f>$L101-(AH101*'Feedstock Conversions'!$B$23)-'Rail Costs'!T101</f>
        <v>213.68387611346975</v>
      </c>
      <c r="AQ101" s="4">
        <f>$L101-(AI101*'Feedstock Conversions'!$B$23)-'Rail Costs'!U101</f>
        <v>220.00242612190931</v>
      </c>
      <c r="AR101" s="4">
        <f>$L101-(AJ101*'Feedstock Conversions'!$B$23)-'Rail Costs'!V101</f>
        <v>187.60659233616369</v>
      </c>
      <c r="AT101" s="4">
        <f>$T101-(AE101*'Feedstock Conversions'!$B$3)-'Rail Costs'!Q101</f>
        <v>350.57647111523124</v>
      </c>
      <c r="AU101" s="4">
        <f>$T101-(AF101*'Feedstock Conversions'!$B$3)-'Rail Costs'!R101</f>
        <v>376.48201666494958</v>
      </c>
      <c r="AV101" s="4">
        <f>$T101-(AG101*'Feedstock Conversions'!$B$3)-'Rail Costs'!S101</f>
        <v>351.04025454138491</v>
      </c>
      <c r="AW101" s="4">
        <f>$T101-(AH101*'Feedstock Conversions'!$B$3)-'Rail Costs'!T101</f>
        <v>378.37690230955775</v>
      </c>
      <c r="AX101" s="4">
        <f>$T101-(AI101*'Feedstock Conversions'!$B$3)-'Rail Costs'!U101</f>
        <v>384.89795231799735</v>
      </c>
      <c r="AY101" s="4">
        <f>$T101-(AJ101*'Feedstock Conversions'!$B$3)-'Rail Costs'!V101</f>
        <v>351.46712753225171</v>
      </c>
      <c r="BH101">
        <f t="shared" si="8"/>
        <v>48</v>
      </c>
      <c r="BI101">
        <f t="shared" si="9"/>
        <v>2020</v>
      </c>
      <c r="BJ101">
        <f t="shared" si="11"/>
        <v>11</v>
      </c>
    </row>
    <row r="102" spans="1:62" x14ac:dyDescent="0.2">
      <c r="A102" s="11">
        <v>44169</v>
      </c>
      <c r="B102" s="4">
        <v>25.6</v>
      </c>
      <c r="C102" s="18">
        <f>'Yellow Grease'!B102</f>
        <v>25.6</v>
      </c>
      <c r="E102" s="4">
        <f>'Yellow Grease'!C102*'Feedstock Conversions'!B$23</f>
        <v>210.68800000000002</v>
      </c>
      <c r="F102" s="4">
        <f>'Yellow Grease'!C102*'Feedstock Conversions'!B$3</f>
        <v>217.60000000000002</v>
      </c>
      <c r="H102" s="4">
        <f>'Fuel Values'!B102-'Yellow Grease'!I102-'Yellow Grease'!J102-'Yellow Grease'!K102</f>
        <v>7.4666815080000219</v>
      </c>
      <c r="I102" s="18">
        <f>('LCFS Values'!$E$3-$AA$4)/1000000*'LCFS Values'!B102*'LCFS Values'!$G$2*100</f>
        <v>182.008318492</v>
      </c>
      <c r="J102" s="4">
        <f>'RIN Values'!C102</f>
        <v>138.52499999999998</v>
      </c>
      <c r="K102" s="4">
        <f>'Fixed Credits Value'!B102</f>
        <v>100</v>
      </c>
      <c r="L102" s="4">
        <f t="shared" si="10"/>
        <v>428</v>
      </c>
      <c r="M102" s="4">
        <f>L102/'Feedstock Conversions'!B$23</f>
        <v>52.004860267314697</v>
      </c>
      <c r="O102" s="4">
        <f>'Fuel Values'!C102*100</f>
        <v>138.31</v>
      </c>
      <c r="P102" s="18">
        <f>('LCFS Values'!$E$3-AB$4)/1000000*'LCFS Values'!B102*'LCFS Values'!$G$2*100</f>
        <v>192.96139669056251</v>
      </c>
      <c r="Q102" s="4">
        <f>'RIN Values'!D102</f>
        <v>156.99499999999998</v>
      </c>
      <c r="R102" s="4">
        <f>'Fixed Credits Value'!B102</f>
        <v>100</v>
      </c>
      <c r="S102" s="4">
        <f>'Fixed Credits Value'!C102</f>
        <v>16</v>
      </c>
      <c r="T102" s="4">
        <f t="shared" si="12"/>
        <v>604.26639669056249</v>
      </c>
      <c r="U102" s="4">
        <f>T102/'Feedstock Conversions'!B$3</f>
        <v>71.090164316536757</v>
      </c>
      <c r="W102" s="4">
        <f t="shared" si="13"/>
        <v>217.31199999999998</v>
      </c>
      <c r="X102" s="4">
        <f t="shared" si="14"/>
        <v>386.66639669056246</v>
      </c>
      <c r="AE102" s="4">
        <v>28.5</v>
      </c>
      <c r="AF102" s="4">
        <v>25.5</v>
      </c>
      <c r="AG102" s="4">
        <f>AH102+'Rail Costs'!M102</f>
        <v>28.662928331466961</v>
      </c>
      <c r="AH102" s="4">
        <v>25.4</v>
      </c>
      <c r="AI102" s="4">
        <v>24.8</v>
      </c>
      <c r="AJ102" s="4">
        <v>28.5</v>
      </c>
      <c r="AM102" s="4">
        <f>$L102-(AE102*'Feedstock Conversions'!$B$23)-'Rail Costs'!Q102</f>
        <v>189.76094491914324</v>
      </c>
      <c r="AN102" s="4">
        <f>$L102-(AF102*'Feedstock Conversions'!$B$23)-'Rail Costs'!R102</f>
        <v>214.85649046886158</v>
      </c>
      <c r="AO102" s="4">
        <f>$L102-(AG102*'Feedstock Conversions'!$B$23)-'Rail Costs'!S102</f>
        <v>188.99371899479303</v>
      </c>
      <c r="AP102" s="4">
        <f>$L102-(AH102*'Feedstock Conversions'!$B$23)-'Rail Costs'!T102</f>
        <v>215.44937611346975</v>
      </c>
      <c r="AQ102" s="4">
        <f>$L102-(AI102*'Feedstock Conversions'!$B$23)-'Rail Costs'!U102</f>
        <v>220.53342612190932</v>
      </c>
      <c r="AR102" s="4">
        <f>$L102-(AJ102*'Feedstock Conversions'!$B$23)-'Rail Costs'!V102</f>
        <v>189.23465133616369</v>
      </c>
      <c r="AT102" s="4">
        <f>$T102-(AE102*'Feedstock Conversions'!$B$3)-'Rail Costs'!Q102</f>
        <v>358.33234160970574</v>
      </c>
      <c r="AU102" s="4">
        <f>$T102-(AF102*'Feedstock Conversions'!$B$3)-'Rail Costs'!R102</f>
        <v>384.23788715942408</v>
      </c>
      <c r="AV102" s="4">
        <f>$T102-(AG102*'Feedstock Conversions'!$B$3)-'Rail Costs'!S102</f>
        <v>357.52112503585943</v>
      </c>
      <c r="AW102" s="4">
        <f>$T102-(AH102*'Feedstock Conversions'!$B$3)-'Rail Costs'!T102</f>
        <v>384.85777280403227</v>
      </c>
      <c r="AX102" s="4">
        <f>$T102-(AI102*'Feedstock Conversions'!$B$3)-'Rail Costs'!U102</f>
        <v>390.10382281247178</v>
      </c>
      <c r="AY102" s="4">
        <f>$T102-(AJ102*'Feedstock Conversions'!$B$3)-'Rail Costs'!V102</f>
        <v>357.80604802672622</v>
      </c>
      <c r="BH102">
        <f t="shared" si="8"/>
        <v>49</v>
      </c>
      <c r="BI102">
        <f t="shared" si="9"/>
        <v>2020</v>
      </c>
      <c r="BJ102">
        <f t="shared" si="11"/>
        <v>12</v>
      </c>
    </row>
    <row r="103" spans="1:62" x14ac:dyDescent="0.2">
      <c r="A103" s="11">
        <v>44176</v>
      </c>
      <c r="B103" s="4">
        <v>26</v>
      </c>
      <c r="C103" s="18">
        <f>'Yellow Grease'!B103</f>
        <v>26</v>
      </c>
      <c r="E103" s="4">
        <f>'Yellow Grease'!C103*'Feedstock Conversions'!B$23</f>
        <v>213.98000000000002</v>
      </c>
      <c r="F103" s="4">
        <f>'Yellow Grease'!C103*'Feedstock Conversions'!B$3</f>
        <v>221</v>
      </c>
      <c r="H103" s="4">
        <f>'Fuel Values'!B103-'Yellow Grease'!I103-'Yellow Grease'!J103-'Yellow Grease'!K103</f>
        <v>0.60992357500001049</v>
      </c>
      <c r="I103" s="18">
        <f>('LCFS Values'!$E$3-$AA$4)/1000000*'LCFS Values'!B103*'LCFS Values'!$G$2*100</f>
        <v>180.690076425</v>
      </c>
      <c r="J103" s="4">
        <f>'RIN Values'!C103</f>
        <v>151.19999999999999</v>
      </c>
      <c r="K103" s="4">
        <f>'Fixed Credits Value'!B103</f>
        <v>100</v>
      </c>
      <c r="L103" s="4">
        <f t="shared" si="10"/>
        <v>432.5</v>
      </c>
      <c r="M103" s="4">
        <f>L103/'Feedstock Conversions'!B$23</f>
        <v>52.551640340218711</v>
      </c>
      <c r="O103" s="4">
        <f>'Fuel Values'!C103*100</f>
        <v>142.55000000000001</v>
      </c>
      <c r="P103" s="18">
        <f>('LCFS Values'!$E$3-AB$4)/1000000*'LCFS Values'!B103*'LCFS Values'!$G$2*100</f>
        <v>191.56382413710941</v>
      </c>
      <c r="Q103" s="4">
        <f>'RIN Values'!D103</f>
        <v>171.35999999999999</v>
      </c>
      <c r="R103" s="4">
        <f>'Fixed Credits Value'!B103</f>
        <v>100</v>
      </c>
      <c r="S103" s="4">
        <f>'Fixed Credits Value'!C103</f>
        <v>16</v>
      </c>
      <c r="T103" s="4">
        <f t="shared" si="12"/>
        <v>621.47382413710943</v>
      </c>
      <c r="U103" s="4">
        <f>T103/'Feedstock Conversions'!B$3</f>
        <v>73.114567545542286</v>
      </c>
      <c r="W103" s="4">
        <f t="shared" si="13"/>
        <v>218.51999999999998</v>
      </c>
      <c r="X103" s="4">
        <f t="shared" si="14"/>
        <v>400.47382413710943</v>
      </c>
      <c r="AE103" s="4">
        <v>28.5</v>
      </c>
      <c r="AF103" s="4">
        <v>26.7</v>
      </c>
      <c r="AG103" s="4">
        <f>AH103+'Rail Costs'!M103</f>
        <v>29.062928331466964</v>
      </c>
      <c r="AH103" s="4">
        <v>25.8</v>
      </c>
      <c r="AI103" s="4">
        <v>25.3</v>
      </c>
      <c r="AJ103" s="4">
        <v>28.65</v>
      </c>
      <c r="AM103" s="4">
        <f>$L103-(AE103*'Feedstock Conversions'!$B$23)-'Rail Costs'!Q103</f>
        <v>194.26094491914324</v>
      </c>
      <c r="AN103" s="4">
        <f>$L103-(AF103*'Feedstock Conversions'!$B$23)-'Rail Costs'!R103</f>
        <v>209.48049046886157</v>
      </c>
      <c r="AO103" s="4">
        <f>$L103-(AG103*'Feedstock Conversions'!$B$23)-'Rail Costs'!S103</f>
        <v>190.20171899479303</v>
      </c>
      <c r="AP103" s="4">
        <f>$L103-(AH103*'Feedstock Conversions'!$B$23)-'Rail Costs'!T103</f>
        <v>216.65737611346975</v>
      </c>
      <c r="AQ103" s="4">
        <f>$L103-(AI103*'Feedstock Conversions'!$B$23)-'Rail Costs'!U103</f>
        <v>220.91842612190931</v>
      </c>
      <c r="AR103" s="4">
        <f>$L103-(AJ103*'Feedstock Conversions'!$B$23)-'Rail Costs'!V103</f>
        <v>192.5001513361637</v>
      </c>
      <c r="AT103" s="4">
        <f>$T103-(AE103*'Feedstock Conversions'!$B$3)-'Rail Costs'!Q103</f>
        <v>375.53976905625268</v>
      </c>
      <c r="AU103" s="4">
        <f>$T103-(AF103*'Feedstock Conversions'!$B$3)-'Rail Costs'!R103</f>
        <v>391.24531460597103</v>
      </c>
      <c r="AV103" s="4">
        <f>$T103-(AG103*'Feedstock Conversions'!$B$3)-'Rail Costs'!S103</f>
        <v>371.32855248240634</v>
      </c>
      <c r="AW103" s="4">
        <f>$T103-(AH103*'Feedstock Conversions'!$B$3)-'Rail Costs'!T103</f>
        <v>398.66520025057918</v>
      </c>
      <c r="AX103" s="4">
        <f>$T103-(AI103*'Feedstock Conversions'!$B$3)-'Rail Costs'!U103</f>
        <v>403.06125025901872</v>
      </c>
      <c r="AY103" s="4">
        <f>$T103-(AJ103*'Feedstock Conversions'!$B$3)-'Rail Costs'!V103</f>
        <v>373.73847547327318</v>
      </c>
      <c r="BH103">
        <f t="shared" si="8"/>
        <v>50</v>
      </c>
      <c r="BI103">
        <f t="shared" si="9"/>
        <v>2020</v>
      </c>
      <c r="BJ103">
        <f t="shared" si="11"/>
        <v>12</v>
      </c>
    </row>
    <row r="104" spans="1:62" x14ac:dyDescent="0.2">
      <c r="A104" s="11">
        <v>44183</v>
      </c>
      <c r="B104" s="4">
        <v>26.85</v>
      </c>
      <c r="C104" s="18">
        <f>'Yellow Grease'!B104</f>
        <v>26.85</v>
      </c>
      <c r="E104" s="4">
        <f>'Yellow Grease'!C104*'Feedstock Conversions'!B$23</f>
        <v>220.97550000000001</v>
      </c>
      <c r="F104" s="4">
        <f>'Yellow Grease'!C104*'Feedstock Conversions'!B$3</f>
        <v>228.22500000000002</v>
      </c>
      <c r="H104" s="4">
        <f>'Fuel Values'!B104-'Yellow Grease'!I104-'Yellow Grease'!J104-'Yellow Grease'!K104</f>
        <v>10.950836820999996</v>
      </c>
      <c r="I104" s="18">
        <f>('LCFS Values'!$E$3-$AA$4)/1000000*'LCFS Values'!B104*'LCFS Values'!$G$2*100</f>
        <v>180.59916317900002</v>
      </c>
      <c r="J104" s="4">
        <f>'RIN Values'!C104</f>
        <v>144.44999999999999</v>
      </c>
      <c r="K104" s="4">
        <f>'Fixed Credits Value'!B104</f>
        <v>100</v>
      </c>
      <c r="L104" s="4">
        <f t="shared" si="10"/>
        <v>436</v>
      </c>
      <c r="M104" s="4">
        <f>L104/'Feedstock Conversions'!B$23</f>
        <v>52.976913730255163</v>
      </c>
      <c r="O104" s="4">
        <f>'Fuel Values'!C104*100</f>
        <v>149.10000000000002</v>
      </c>
      <c r="P104" s="18">
        <f>('LCFS Values'!$E$3-AB$4)/1000000*'LCFS Values'!B104*'LCFS Values'!$G$2*100</f>
        <v>191.46743982307814</v>
      </c>
      <c r="Q104" s="4">
        <f>'RIN Values'!D104</f>
        <v>163.70999999999998</v>
      </c>
      <c r="R104" s="4">
        <f>'Fixed Credits Value'!B104</f>
        <v>100</v>
      </c>
      <c r="S104" s="4">
        <f>'Fixed Credits Value'!C104</f>
        <v>16</v>
      </c>
      <c r="T104" s="4">
        <f t="shared" si="12"/>
        <v>620.27743982307811</v>
      </c>
      <c r="U104" s="4">
        <f>T104/'Feedstock Conversions'!B$3</f>
        <v>72.973816449773892</v>
      </c>
      <c r="W104" s="4">
        <f t="shared" si="13"/>
        <v>215.02449999999999</v>
      </c>
      <c r="X104" s="4">
        <f t="shared" si="14"/>
        <v>392.05243982307809</v>
      </c>
      <c r="AE104" s="4">
        <v>29.3</v>
      </c>
      <c r="AF104" s="4">
        <v>28.1</v>
      </c>
      <c r="AG104" s="4">
        <f>AH104+'Rail Costs'!M104</f>
        <v>29.712928331466962</v>
      </c>
      <c r="AH104" s="4">
        <v>26.45</v>
      </c>
      <c r="AI104" s="4">
        <v>25.9</v>
      </c>
      <c r="AJ104" s="4">
        <v>30.15</v>
      </c>
      <c r="AM104" s="4">
        <f>$L104-(AE104*'Feedstock Conversions'!$B$23)-'Rail Costs'!Q104</f>
        <v>191.17694491914324</v>
      </c>
      <c r="AN104" s="4">
        <f>$L104-(AF104*'Feedstock Conversions'!$B$23)-'Rail Costs'!R104</f>
        <v>201.45849046886156</v>
      </c>
      <c r="AO104" s="4">
        <f>$L104-(AG104*'Feedstock Conversions'!$B$23)-'Rail Costs'!S104</f>
        <v>188.35221899479302</v>
      </c>
      <c r="AP104" s="4">
        <f>$L104-(AH104*'Feedstock Conversions'!$B$23)-'Rail Costs'!T104</f>
        <v>214.80787611346975</v>
      </c>
      <c r="AQ104" s="4">
        <f>$L104-(AI104*'Feedstock Conversions'!$B$23)-'Rail Costs'!U104</f>
        <v>219.48042612190932</v>
      </c>
      <c r="AR104" s="4">
        <f>$L104-(AJ104*'Feedstock Conversions'!$B$23)-'Rail Costs'!V104</f>
        <v>183.6551513361637</v>
      </c>
      <c r="AT104" s="4">
        <f>$T104-(AE104*'Feedstock Conversions'!$B$3)-'Rail Costs'!Q104</f>
        <v>367.54338474222135</v>
      </c>
      <c r="AU104" s="4">
        <f>$T104-(AF104*'Feedstock Conversions'!$B$3)-'Rail Costs'!R104</f>
        <v>378.14893029193968</v>
      </c>
      <c r="AV104" s="4">
        <f>$T104-(AG104*'Feedstock Conversions'!$B$3)-'Rail Costs'!S104</f>
        <v>364.60716816837504</v>
      </c>
      <c r="AW104" s="4">
        <f>$T104-(AH104*'Feedstock Conversions'!$B$3)-'Rail Costs'!T104</f>
        <v>391.94381593654788</v>
      </c>
      <c r="AX104" s="4">
        <f>$T104-(AI104*'Feedstock Conversions'!$B$3)-'Rail Costs'!U104</f>
        <v>396.76486594498749</v>
      </c>
      <c r="AY104" s="4">
        <f>$T104-(AJ104*'Feedstock Conversions'!$B$3)-'Rail Costs'!V104</f>
        <v>359.79209115924186</v>
      </c>
      <c r="BH104">
        <f t="shared" si="8"/>
        <v>51</v>
      </c>
      <c r="BI104">
        <f t="shared" si="9"/>
        <v>2020</v>
      </c>
      <c r="BJ104">
        <f t="shared" si="11"/>
        <v>12</v>
      </c>
    </row>
    <row r="105" spans="1:62" x14ac:dyDescent="0.2">
      <c r="A105" s="11">
        <v>44190</v>
      </c>
      <c r="B105" s="4">
        <v>27.75</v>
      </c>
      <c r="C105" s="18">
        <f>'Yellow Grease'!B105</f>
        <v>27.75</v>
      </c>
      <c r="E105" s="4">
        <f>'Yellow Grease'!C105*'Feedstock Conversions'!B$23</f>
        <v>228.38250000000002</v>
      </c>
      <c r="F105" s="4">
        <f>'Yellow Grease'!C105*'Feedstock Conversions'!B$3</f>
        <v>235.875</v>
      </c>
      <c r="H105" s="4">
        <f>'Fuel Values'!B105-'Yellow Grease'!I105-'Yellow Grease'!J105-'Yellow Grease'!K105</f>
        <v>23.395140459999993</v>
      </c>
      <c r="I105" s="18">
        <f>('LCFS Values'!$E$3-$AA$4)/1000000*'LCFS Values'!B105*'LCFS Values'!$G$2*100</f>
        <v>180.91735954000001</v>
      </c>
      <c r="J105" s="4">
        <f>'RIN Values'!C105</f>
        <v>145.6875</v>
      </c>
      <c r="K105" s="4">
        <f>'Fixed Credits Value'!B105</f>
        <v>100</v>
      </c>
      <c r="L105" s="4">
        <f t="shared" si="10"/>
        <v>450</v>
      </c>
      <c r="M105" s="4">
        <f>L105/'Feedstock Conversions'!B$23</f>
        <v>54.67800729040097</v>
      </c>
      <c r="O105" s="4">
        <f>'Fuel Values'!C105*100</f>
        <v>148.91</v>
      </c>
      <c r="P105" s="18">
        <f>('LCFS Values'!$E$3-AB$4)/1000000*'LCFS Values'!B105*'LCFS Values'!$G$2*100</f>
        <v>191.80478492218754</v>
      </c>
      <c r="Q105" s="4">
        <f>'RIN Values'!D105</f>
        <v>165.11249999999998</v>
      </c>
      <c r="R105" s="4">
        <f>'Fixed Credits Value'!B105</f>
        <v>100</v>
      </c>
      <c r="S105" s="4">
        <f>'Fixed Credits Value'!C105</f>
        <v>16</v>
      </c>
      <c r="T105" s="4">
        <f t="shared" si="12"/>
        <v>621.82728492218746</v>
      </c>
      <c r="U105" s="4">
        <f>T105/'Feedstock Conversions'!B$3</f>
        <v>73.156151167316168</v>
      </c>
      <c r="W105" s="4">
        <f t="shared" si="13"/>
        <v>221.61749999999998</v>
      </c>
      <c r="X105" s="4">
        <f t="shared" si="14"/>
        <v>385.95228492218746</v>
      </c>
      <c r="AE105" s="4">
        <v>29.5</v>
      </c>
      <c r="AF105" s="4">
        <v>28.5</v>
      </c>
      <c r="AG105" s="4">
        <f>AH105+'Rail Costs'!M105</f>
        <v>30.012928331466963</v>
      </c>
      <c r="AH105" s="4">
        <v>26.75</v>
      </c>
      <c r="AI105" s="4">
        <v>26.4375</v>
      </c>
      <c r="AJ105" s="4">
        <v>30.5</v>
      </c>
      <c r="AM105" s="4">
        <f>$L105-(AE105*'Feedstock Conversions'!$B$23)-'Rail Costs'!Q105</f>
        <v>203.53094491914322</v>
      </c>
      <c r="AN105" s="4">
        <f>$L105-(AF105*'Feedstock Conversions'!$B$23)-'Rail Costs'!R105</f>
        <v>212.16649046886158</v>
      </c>
      <c r="AO105" s="4">
        <f>$L105-(AG105*'Feedstock Conversions'!$B$23)-'Rail Costs'!S105</f>
        <v>199.88321899479303</v>
      </c>
      <c r="AP105" s="4">
        <f>$L105-(AH105*'Feedstock Conversions'!$B$23)-'Rail Costs'!T105</f>
        <v>226.33887611346975</v>
      </c>
      <c r="AQ105" s="4">
        <f>$L105-(AI105*'Feedstock Conversions'!$B$23)-'Rail Costs'!U105</f>
        <v>229.05680112190933</v>
      </c>
      <c r="AR105" s="4">
        <f>$L105-(AJ105*'Feedstock Conversions'!$B$23)-'Rail Costs'!V105</f>
        <v>194.77465133616369</v>
      </c>
      <c r="AT105" s="4">
        <f>$T105-(AE105*'Feedstock Conversions'!$B$3)-'Rail Costs'!Q105</f>
        <v>367.39322984133071</v>
      </c>
      <c r="AU105" s="4">
        <f>$T105-(AF105*'Feedstock Conversions'!$B$3)-'Rail Costs'!R105</f>
        <v>376.29877539104905</v>
      </c>
      <c r="AV105" s="4">
        <f>$T105-(AG105*'Feedstock Conversions'!$B$3)-'Rail Costs'!S105</f>
        <v>363.60701326748438</v>
      </c>
      <c r="AW105" s="4">
        <f>$T105-(AH105*'Feedstock Conversions'!$B$3)-'Rail Costs'!T105</f>
        <v>390.94366103565721</v>
      </c>
      <c r="AX105" s="4">
        <f>$T105-(AI105*'Feedstock Conversions'!$B$3)-'Rail Costs'!U105</f>
        <v>393.74596104409682</v>
      </c>
      <c r="AY105" s="4">
        <f>$T105-(AJ105*'Feedstock Conversions'!$B$3)-'Rail Costs'!V105</f>
        <v>358.36693625835119</v>
      </c>
      <c r="BH105">
        <f t="shared" si="8"/>
        <v>52</v>
      </c>
      <c r="BI105">
        <f t="shared" si="9"/>
        <v>2020</v>
      </c>
      <c r="BJ105">
        <f t="shared" si="11"/>
        <v>12</v>
      </c>
    </row>
    <row r="106" spans="1:62" x14ac:dyDescent="0.2">
      <c r="A106" s="11">
        <v>44197</v>
      </c>
      <c r="B106" s="4">
        <v>28.25</v>
      </c>
      <c r="C106" s="18">
        <f>'Yellow Grease'!B106</f>
        <v>28.25</v>
      </c>
      <c r="E106" s="4">
        <f>'Yellow Grease'!C106*'Feedstock Conversions'!B$23</f>
        <v>232.4975</v>
      </c>
      <c r="F106" s="4">
        <f>'Yellow Grease'!C106*'Feedstock Conversions'!B$3</f>
        <v>240.125</v>
      </c>
      <c r="H106" s="4">
        <f>'Fuel Values'!B106-'Yellow Grease'!I106-'Yellow Grease'!J106-'Yellow Grease'!K106</f>
        <v>25.261959514999944</v>
      </c>
      <c r="I106" s="18">
        <f>('LCFS Values'!$E$4-$AA$4)/1000000*'LCFS Values'!B106*'LCFS Values'!$G$2*100</f>
        <v>176.98804048500003</v>
      </c>
      <c r="J106" s="4">
        <f>'RIN Values'!C106</f>
        <v>147.75</v>
      </c>
      <c r="K106" s="4">
        <f>'Fixed Credits Value'!B106</f>
        <v>100</v>
      </c>
      <c r="L106" s="4">
        <f t="shared" si="10"/>
        <v>450</v>
      </c>
      <c r="M106" s="4">
        <f>L106/'Feedstock Conversions'!B$23</f>
        <v>54.67800729040097</v>
      </c>
      <c r="O106" s="4">
        <f>'Fuel Values'!C106*100</f>
        <v>149</v>
      </c>
      <c r="P106" s="18">
        <f>('LCFS Values'!$E$4-AB$4)/1000000*'LCFS Values'!B106*'LCFS Values'!$G$2*100</f>
        <v>187.84127169199218</v>
      </c>
      <c r="Q106" s="4">
        <f>'RIN Values'!D106</f>
        <v>167.45</v>
      </c>
      <c r="R106" s="4">
        <f>'Fixed Credits Value'!B106</f>
        <v>100</v>
      </c>
      <c r="S106" s="4">
        <f>'Fixed Credits Value'!C106</f>
        <v>16</v>
      </c>
      <c r="T106" s="4">
        <f t="shared" si="12"/>
        <v>620.29127169199216</v>
      </c>
      <c r="U106" s="4">
        <f>T106/'Feedstock Conversions'!B$3</f>
        <v>72.975443728469671</v>
      </c>
      <c r="W106" s="4">
        <f t="shared" si="13"/>
        <v>217.5025</v>
      </c>
      <c r="X106" s="4">
        <f t="shared" si="14"/>
        <v>380.16627169199216</v>
      </c>
      <c r="AE106" s="4">
        <v>29.5</v>
      </c>
      <c r="AF106" s="4">
        <v>28.5</v>
      </c>
      <c r="AG106" s="4">
        <f>AH106+'Rail Costs'!M106</f>
        <v>29.987178051511755</v>
      </c>
      <c r="AH106" s="4">
        <v>26.75</v>
      </c>
      <c r="AI106" s="4">
        <v>26.5</v>
      </c>
      <c r="AJ106" s="4">
        <v>30.5</v>
      </c>
      <c r="AM106" s="4">
        <f>$L106-(AE106*'Feedstock Conversions'!$B$23)-'Rail Costs'!Q106</f>
        <v>203.5600186345502</v>
      </c>
      <c r="AN106" s="4">
        <f>$L106-(AF106*'Feedstock Conversions'!$B$23)-'Rail Costs'!R106</f>
        <v>212.19236371206111</v>
      </c>
      <c r="AO106" s="4">
        <f>$L106-(AG106*'Feedstock Conversions'!$B$23)-'Rail Costs'!S106</f>
        <v>200.11969020903931</v>
      </c>
      <c r="AP106" s="4">
        <f>$L106-(AH106*'Feedstock Conversions'!$B$23)-'Rail Costs'!T106</f>
        <v>226.36656536623832</v>
      </c>
      <c r="AQ106" s="4">
        <f>$L106-(AI106*'Feedstock Conversions'!$B$23)-'Rail Costs'!U106</f>
        <v>228.56896278160113</v>
      </c>
      <c r="AR106" s="4">
        <f>$L106-(AJ106*'Feedstock Conversions'!$B$23)-'Rail Costs'!V106</f>
        <v>194.80787843948596</v>
      </c>
      <c r="AT106" s="4">
        <f>$T106-(AE106*'Feedstock Conversions'!$B$3)-'Rail Costs'!Q106</f>
        <v>365.88629032654239</v>
      </c>
      <c r="AU106" s="4">
        <f>$T106-(AF106*'Feedstock Conversions'!$B$3)-'Rail Costs'!R106</f>
        <v>374.78863540405325</v>
      </c>
      <c r="AV106" s="4">
        <f>$T106-(AG106*'Feedstock Conversions'!$B$3)-'Rail Costs'!S106</f>
        <v>362.31442382712333</v>
      </c>
      <c r="AW106" s="4">
        <f>$T106-(AH106*'Feedstock Conversions'!$B$3)-'Rail Costs'!T106</f>
        <v>389.43533705823046</v>
      </c>
      <c r="AX106" s="4">
        <f>$T106-(AI106*'Feedstock Conversions'!$B$3)-'Rail Costs'!U106</f>
        <v>391.70523447359329</v>
      </c>
      <c r="AY106" s="4">
        <f>$T106-(AJ106*'Feedstock Conversions'!$B$3)-'Rail Costs'!V106</f>
        <v>356.86415013147814</v>
      </c>
      <c r="BH106">
        <f t="shared" si="8"/>
        <v>1</v>
      </c>
      <c r="BI106">
        <f t="shared" si="9"/>
        <v>2021</v>
      </c>
      <c r="BJ106">
        <f t="shared" si="11"/>
        <v>1</v>
      </c>
    </row>
    <row r="107" spans="1:62" x14ac:dyDescent="0.2">
      <c r="A107" s="11">
        <v>44204</v>
      </c>
      <c r="B107" s="4">
        <v>29.05</v>
      </c>
      <c r="C107" s="18">
        <f>'Yellow Grease'!B107</f>
        <v>29.05</v>
      </c>
      <c r="E107" s="4">
        <f>'Yellow Grease'!C107*'Feedstock Conversions'!B$23</f>
        <v>239.08150000000001</v>
      </c>
      <c r="F107" s="4">
        <f>'Yellow Grease'!C107*'Feedstock Conversions'!B$3</f>
        <v>246.92500000000001</v>
      </c>
      <c r="H107" s="4">
        <f>'Fuel Values'!B107-'Yellow Grease'!I107-'Yellow Grease'!J107-'Yellow Grease'!K107</f>
        <v>18.286684467999976</v>
      </c>
      <c r="I107" s="18">
        <f>('LCFS Values'!$E$4-$AA$4)/1000000*'LCFS Values'!B107*'LCFS Values'!$G$2*100</f>
        <v>177.81331553200002</v>
      </c>
      <c r="J107" s="4">
        <f>'RIN Values'!C107</f>
        <v>153.89999999999998</v>
      </c>
      <c r="K107" s="4">
        <f>'Fixed Credits Value'!B107</f>
        <v>100</v>
      </c>
      <c r="L107" s="4">
        <f t="shared" si="10"/>
        <v>450</v>
      </c>
      <c r="M107" s="4">
        <f>L107/'Feedstock Conversions'!B$23</f>
        <v>54.67800729040097</v>
      </c>
      <c r="O107" s="4">
        <f>'Fuel Values'!C107*100</f>
        <v>153.54000000000002</v>
      </c>
      <c r="P107" s="18">
        <f>('LCFS Values'!$E$4-AB$4)/1000000*'LCFS Values'!B107*'LCFS Values'!$G$2*100</f>
        <v>188.71715411828126</v>
      </c>
      <c r="Q107" s="4">
        <f>'RIN Values'!D107</f>
        <v>174.42</v>
      </c>
      <c r="R107" s="4">
        <f>'Fixed Credits Value'!B107</f>
        <v>100</v>
      </c>
      <c r="S107" s="4">
        <f>'Fixed Credits Value'!C107</f>
        <v>16</v>
      </c>
      <c r="T107" s="4">
        <f t="shared" si="12"/>
        <v>632.67715411828124</v>
      </c>
      <c r="U107" s="4">
        <f>T107/'Feedstock Conversions'!B$3</f>
        <v>74.432606366856618</v>
      </c>
      <c r="W107" s="4">
        <f t="shared" si="13"/>
        <v>210.91849999999999</v>
      </c>
      <c r="X107" s="4">
        <f t="shared" si="14"/>
        <v>385.75215411828123</v>
      </c>
      <c r="AE107" s="4">
        <v>29.5</v>
      </c>
      <c r="AF107" s="4">
        <v>28.5</v>
      </c>
      <c r="AG107" s="4">
        <f>AH107+'Rail Costs'!M107</f>
        <v>30.287178051511759</v>
      </c>
      <c r="AH107" s="4">
        <v>27.05</v>
      </c>
      <c r="AI107" s="4">
        <v>26.5</v>
      </c>
      <c r="AJ107" s="4">
        <v>31.3</v>
      </c>
      <c r="AM107" s="4">
        <f>$L107-(AE107*'Feedstock Conversions'!$B$23)-'Rail Costs'!Q107</f>
        <v>203.5600186345502</v>
      </c>
      <c r="AN107" s="4">
        <f>$L107-(AF107*'Feedstock Conversions'!$B$23)-'Rail Costs'!R107</f>
        <v>212.19236371206111</v>
      </c>
      <c r="AO107" s="4">
        <f>$L107-(AG107*'Feedstock Conversions'!$B$23)-'Rail Costs'!S107</f>
        <v>197.65069020903928</v>
      </c>
      <c r="AP107" s="4">
        <f>$L107-(AH107*'Feedstock Conversions'!$B$23)-'Rail Costs'!T107</f>
        <v>223.8975653662383</v>
      </c>
      <c r="AQ107" s="4">
        <f>$L107-(AI107*'Feedstock Conversions'!$B$23)-'Rail Costs'!U107</f>
        <v>228.56896278160113</v>
      </c>
      <c r="AR107" s="4">
        <f>$L107-(AJ107*'Feedstock Conversions'!$B$23)-'Rail Costs'!V107</f>
        <v>188.22387843948593</v>
      </c>
      <c r="AT107" s="4">
        <f>$T107-(AE107*'Feedstock Conversions'!$B$3)-'Rail Costs'!Q107</f>
        <v>378.27217275283147</v>
      </c>
      <c r="AU107" s="4">
        <f>$T107-(AF107*'Feedstock Conversions'!$B$3)-'Rail Costs'!R107</f>
        <v>387.17451783034232</v>
      </c>
      <c r="AV107" s="4">
        <f>$T107-(AG107*'Feedstock Conversions'!$B$3)-'Rail Costs'!S107</f>
        <v>372.15030625341234</v>
      </c>
      <c r="AW107" s="4">
        <f>$T107-(AH107*'Feedstock Conversions'!$B$3)-'Rail Costs'!T107</f>
        <v>399.27121948451952</v>
      </c>
      <c r="AX107" s="4">
        <f>$T107-(AI107*'Feedstock Conversions'!$B$3)-'Rail Costs'!U107</f>
        <v>404.09111689988237</v>
      </c>
      <c r="AY107" s="4">
        <f>$T107-(AJ107*'Feedstock Conversions'!$B$3)-'Rail Costs'!V107</f>
        <v>362.4500325577672</v>
      </c>
      <c r="BH107">
        <f t="shared" si="8"/>
        <v>2</v>
      </c>
      <c r="BI107">
        <f t="shared" si="9"/>
        <v>2021</v>
      </c>
      <c r="BJ107">
        <f t="shared" si="11"/>
        <v>1</v>
      </c>
    </row>
    <row r="108" spans="1:62" x14ac:dyDescent="0.2">
      <c r="A108" s="11">
        <v>44211</v>
      </c>
      <c r="B108" s="4">
        <v>30.45</v>
      </c>
      <c r="C108" s="18">
        <f>'Yellow Grease'!B108</f>
        <v>30.45</v>
      </c>
      <c r="E108" s="4">
        <f>'Yellow Grease'!C108*'Feedstock Conversions'!B$23</f>
        <v>250.6035</v>
      </c>
      <c r="F108" s="4">
        <f>'Yellow Grease'!C108*'Feedstock Conversions'!B$3</f>
        <v>258.82499999999999</v>
      </c>
      <c r="H108" s="4">
        <f>'Fuel Values'!B108-'Yellow Grease'!I108-'Yellow Grease'!J108-'Yellow Grease'!K108</f>
        <v>27.586134373999982</v>
      </c>
      <c r="I108" s="18">
        <f>('LCFS Values'!$E$4-$AA$4)/1000000*'LCFS Values'!B108*'LCFS Values'!$G$2*100</f>
        <v>179.463865626</v>
      </c>
      <c r="J108" s="4">
        <f>'RIN Values'!C108</f>
        <v>142.94999999999999</v>
      </c>
      <c r="K108" s="4">
        <f>'Fixed Credits Value'!B108</f>
        <v>100</v>
      </c>
      <c r="L108" s="4">
        <f t="shared" si="10"/>
        <v>449.99999999999994</v>
      </c>
      <c r="M108" s="4">
        <f>L108/'Feedstock Conversions'!B$23</f>
        <v>54.678007290400963</v>
      </c>
      <c r="O108" s="4">
        <f>'Fuel Values'!C108*100</f>
        <v>160.63</v>
      </c>
      <c r="P108" s="18">
        <f>('LCFS Values'!$E$4-AB$4)/1000000*'LCFS Values'!B108*'LCFS Values'!$G$2*100</f>
        <v>190.46891897085939</v>
      </c>
      <c r="Q108" s="4">
        <f>'RIN Values'!D108</f>
        <v>162.01</v>
      </c>
      <c r="R108" s="4">
        <f>'Fixed Credits Value'!B108</f>
        <v>100</v>
      </c>
      <c r="S108" s="4">
        <f>'Fixed Credits Value'!C108</f>
        <v>16</v>
      </c>
      <c r="T108" s="4">
        <f t="shared" si="12"/>
        <v>629.10891897085935</v>
      </c>
      <c r="U108" s="4">
        <f>T108/'Feedstock Conversions'!B$3</f>
        <v>74.012813996571694</v>
      </c>
      <c r="W108" s="4">
        <f t="shared" si="13"/>
        <v>199.39649999999995</v>
      </c>
      <c r="X108" s="4">
        <f t="shared" si="14"/>
        <v>370.28391897085936</v>
      </c>
      <c r="AE108" s="4">
        <v>30.5</v>
      </c>
      <c r="AF108" s="4">
        <v>28.7</v>
      </c>
      <c r="AG108" s="4">
        <f>AH108+'Rail Costs'!M108</f>
        <v>31.437178051511758</v>
      </c>
      <c r="AH108" s="4">
        <v>28.2</v>
      </c>
      <c r="AI108" s="4">
        <v>27.6</v>
      </c>
      <c r="AJ108" s="4">
        <v>32.299999999999997</v>
      </c>
      <c r="AM108" s="4">
        <f>$L108-(AE108*'Feedstock Conversions'!$B$23)-'Rail Costs'!Q108</f>
        <v>195.33001863455016</v>
      </c>
      <c r="AN108" s="4">
        <f>$L108-(AF108*'Feedstock Conversions'!$B$23)-'Rail Costs'!R108</f>
        <v>210.54636371206107</v>
      </c>
      <c r="AO108" s="4">
        <f>$L108-(AG108*'Feedstock Conversions'!$B$23)-'Rail Costs'!S108</f>
        <v>188.18619020903924</v>
      </c>
      <c r="AP108" s="4">
        <f>$L108-(AH108*'Feedstock Conversions'!$B$23)-'Rail Costs'!T108</f>
        <v>214.43306536623825</v>
      </c>
      <c r="AQ108" s="4">
        <f>$L108-(AI108*'Feedstock Conversions'!$B$23)-'Rail Costs'!U108</f>
        <v>219.51596278160105</v>
      </c>
      <c r="AR108" s="4">
        <f>$L108-(AJ108*'Feedstock Conversions'!$B$23)-'Rail Costs'!V108</f>
        <v>179.99387843948591</v>
      </c>
      <c r="AT108" s="4">
        <f>$T108-(AE108*'Feedstock Conversions'!$B$3)-'Rail Costs'!Q108</f>
        <v>366.20393760540958</v>
      </c>
      <c r="AU108" s="4">
        <f>$T108-(AF108*'Feedstock Conversions'!$B$3)-'Rail Costs'!R108</f>
        <v>381.90628268292045</v>
      </c>
      <c r="AV108" s="4">
        <f>$T108-(AG108*'Feedstock Conversions'!$B$3)-'Rail Costs'!S108</f>
        <v>358.80707110599047</v>
      </c>
      <c r="AW108" s="4">
        <f>$T108-(AH108*'Feedstock Conversions'!$B$3)-'Rail Costs'!T108</f>
        <v>385.92798433709766</v>
      </c>
      <c r="AX108" s="4">
        <f>$T108-(AI108*'Feedstock Conversions'!$B$3)-'Rail Costs'!U108</f>
        <v>391.17288175246046</v>
      </c>
      <c r="AY108" s="4">
        <f>$T108-(AJ108*'Feedstock Conversions'!$B$3)-'Rail Costs'!V108</f>
        <v>350.38179741034537</v>
      </c>
      <c r="BH108">
        <f t="shared" si="8"/>
        <v>3</v>
      </c>
      <c r="BI108">
        <f t="shared" si="9"/>
        <v>2021</v>
      </c>
      <c r="BJ108">
        <f t="shared" si="11"/>
        <v>1</v>
      </c>
    </row>
    <row r="109" spans="1:62" x14ac:dyDescent="0.2">
      <c r="A109" s="11">
        <v>44218</v>
      </c>
      <c r="B109" s="4">
        <v>31.6875</v>
      </c>
      <c r="C109" s="18">
        <f>'Yellow Grease'!B109</f>
        <v>31.6875</v>
      </c>
      <c r="E109" s="4">
        <f>'Yellow Grease'!C109*'Feedstock Conversions'!B$23</f>
        <v>260.78812500000004</v>
      </c>
      <c r="F109" s="4">
        <f>'Yellow Grease'!C109*'Feedstock Conversions'!B$3</f>
        <v>269.34375</v>
      </c>
      <c r="H109" s="4">
        <f>'Fuel Values'!B109-'Yellow Grease'!I109-'Yellow Grease'!J109-'Yellow Grease'!K109</f>
        <v>42.870939104999991</v>
      </c>
      <c r="I109" s="18">
        <f>('LCFS Values'!$E$4-$AA$4)/1000000*'LCFS Values'!B109*'LCFS Values'!$G$2*100</f>
        <v>179.44156089500001</v>
      </c>
      <c r="J109" s="4">
        <f>'RIN Values'!C109</f>
        <v>151.6875</v>
      </c>
      <c r="K109" s="4">
        <f>'Fixed Credits Value'!B109</f>
        <v>100</v>
      </c>
      <c r="L109" s="4">
        <f t="shared" si="10"/>
        <v>474</v>
      </c>
      <c r="M109" s="4">
        <f>L109/'Feedstock Conversions'!B$23</f>
        <v>57.594167679222352</v>
      </c>
      <c r="O109" s="4">
        <f>'Fuel Values'!C109*100</f>
        <v>160.39000000000001</v>
      </c>
      <c r="P109" s="18">
        <f>('LCFS Values'!$E$4-AB$4)/1000000*'LCFS Values'!B109*'LCFS Values'!$G$2*100</f>
        <v>190.44524647285155</v>
      </c>
      <c r="Q109" s="4">
        <f>'RIN Values'!D109</f>
        <v>171.91249999999999</v>
      </c>
      <c r="R109" s="4">
        <f>'Fixed Credits Value'!B109</f>
        <v>100</v>
      </c>
      <c r="S109" s="4">
        <f>'Fixed Credits Value'!C109</f>
        <v>16</v>
      </c>
      <c r="T109" s="4">
        <f t="shared" si="12"/>
        <v>638.74774647285153</v>
      </c>
      <c r="U109" s="4">
        <f>T109/'Feedstock Conversions'!B$3</f>
        <v>75.146793702688413</v>
      </c>
      <c r="W109" s="4">
        <f t="shared" si="13"/>
        <v>213.21187499999996</v>
      </c>
      <c r="X109" s="4">
        <f t="shared" si="14"/>
        <v>369.40399647285153</v>
      </c>
      <c r="AE109" s="4">
        <v>32.25</v>
      </c>
      <c r="AF109" s="4">
        <v>30.25</v>
      </c>
      <c r="AG109" s="4">
        <f>AH109+'Rail Costs'!M109</f>
        <v>32.987178051511755</v>
      </c>
      <c r="AH109" s="4">
        <v>29.75</v>
      </c>
      <c r="AI109" s="4">
        <v>28.625</v>
      </c>
      <c r="AJ109" s="4">
        <v>33.25</v>
      </c>
      <c r="AM109" s="4">
        <f>$L109-(AE109*'Feedstock Conversions'!$B$23)-'Rail Costs'!Q109</f>
        <v>204.92751863455021</v>
      </c>
      <c r="AN109" s="4">
        <f>$L109-(AF109*'Feedstock Conversions'!$B$23)-'Rail Costs'!R109</f>
        <v>221.78986371206111</v>
      </c>
      <c r="AO109" s="4">
        <f>$L109-(AG109*'Feedstock Conversions'!$B$23)-'Rail Costs'!S109</f>
        <v>199.42969020903928</v>
      </c>
      <c r="AP109" s="4">
        <f>$L109-(AH109*'Feedstock Conversions'!$B$23)-'Rail Costs'!T109</f>
        <v>225.67656536623832</v>
      </c>
      <c r="AQ109" s="4">
        <f>$L109-(AI109*'Feedstock Conversions'!$B$23)-'Rail Costs'!U109</f>
        <v>235.08021278160112</v>
      </c>
      <c r="AR109" s="4">
        <f>$L109-(AJ109*'Feedstock Conversions'!$B$23)-'Rail Costs'!V109</f>
        <v>196.17537843948594</v>
      </c>
      <c r="AT109" s="4">
        <f>$T109-(AE109*'Feedstock Conversions'!$B$3)-'Rail Costs'!Q109</f>
        <v>360.96776510740176</v>
      </c>
      <c r="AU109" s="4">
        <f>$T109-(AF109*'Feedstock Conversions'!$B$3)-'Rail Costs'!R109</f>
        <v>378.37011018491262</v>
      </c>
      <c r="AV109" s="4">
        <f>$T109-(AG109*'Feedstock Conversions'!$B$3)-'Rail Costs'!S109</f>
        <v>355.2708986079827</v>
      </c>
      <c r="AW109" s="4">
        <f>$T109-(AH109*'Feedstock Conversions'!$B$3)-'Rail Costs'!T109</f>
        <v>382.39181183908983</v>
      </c>
      <c r="AX109" s="4">
        <f>$T109-(AI109*'Feedstock Conversions'!$B$3)-'Rail Costs'!U109</f>
        <v>392.09920925445266</v>
      </c>
      <c r="AY109" s="4">
        <f>$T109-(AJ109*'Feedstock Conversions'!$B$3)-'Rail Costs'!V109</f>
        <v>351.94562491233751</v>
      </c>
      <c r="BH109">
        <f t="shared" si="8"/>
        <v>4</v>
      </c>
      <c r="BI109">
        <f t="shared" si="9"/>
        <v>2021</v>
      </c>
      <c r="BJ109">
        <f t="shared" si="11"/>
        <v>1</v>
      </c>
    </row>
    <row r="110" spans="1:62" x14ac:dyDescent="0.2">
      <c r="A110" s="11">
        <v>44225</v>
      </c>
      <c r="B110" s="4">
        <v>32</v>
      </c>
      <c r="C110" s="18">
        <f>'Yellow Grease'!B110</f>
        <v>32</v>
      </c>
      <c r="E110" s="4">
        <f>'Yellow Grease'!C110*'Feedstock Conversions'!B$23</f>
        <v>263.36</v>
      </c>
      <c r="F110" s="4">
        <f>'Yellow Grease'!C110*'Feedstock Conversions'!B$3</f>
        <v>272</v>
      </c>
      <c r="H110" s="4">
        <f>'Fuel Values'!B110-'Yellow Grease'!I110-'Yellow Grease'!J110-'Yellow Grease'!K110</f>
        <v>38.59922574899997</v>
      </c>
      <c r="I110" s="18">
        <f>('LCFS Values'!$E$4-$AA$4)/1000000*'LCFS Values'!B110*'LCFS Values'!$G$2*100</f>
        <v>176.67577425100004</v>
      </c>
      <c r="J110" s="4">
        <f>'RIN Values'!C110</f>
        <v>166.72500000000002</v>
      </c>
      <c r="K110" s="4">
        <f>'Fixed Credits Value'!B110</f>
        <v>100</v>
      </c>
      <c r="L110" s="4">
        <f t="shared" si="10"/>
        <v>482</v>
      </c>
      <c r="M110" s="4">
        <f>L110/'Feedstock Conversions'!B$23</f>
        <v>58.566221142162817</v>
      </c>
      <c r="O110" s="4">
        <f>'Fuel Values'!C110*100</f>
        <v>160.75</v>
      </c>
      <c r="P110" s="18">
        <f>('LCFS Values'!$E$4-AB$4)/1000000*'LCFS Values'!B110*'LCFS Values'!$G$2*100</f>
        <v>187.50985671988281</v>
      </c>
      <c r="Q110" s="4">
        <f>'RIN Values'!D110</f>
        <v>188.95500000000001</v>
      </c>
      <c r="R110" s="4">
        <f>'Fixed Credits Value'!B110</f>
        <v>100</v>
      </c>
      <c r="S110" s="4">
        <f>'Fixed Credits Value'!C110</f>
        <v>16</v>
      </c>
      <c r="T110" s="4">
        <f t="shared" si="12"/>
        <v>653.21485671988285</v>
      </c>
      <c r="U110" s="4">
        <f>T110/'Feedstock Conversions'!B$3</f>
        <v>76.848806672927395</v>
      </c>
      <c r="W110" s="4">
        <f t="shared" si="13"/>
        <v>218.64</v>
      </c>
      <c r="X110" s="4">
        <f t="shared" si="14"/>
        <v>381.21485671988285</v>
      </c>
      <c r="AE110" s="4">
        <v>33.950000000000003</v>
      </c>
      <c r="AF110" s="4">
        <v>31.3</v>
      </c>
      <c r="AG110" s="4">
        <f>AH110+'Rail Costs'!M110</f>
        <v>34.437178051511758</v>
      </c>
      <c r="AH110" s="4">
        <v>31.2</v>
      </c>
      <c r="AI110" s="4">
        <v>30.1</v>
      </c>
      <c r="AJ110" s="4">
        <v>34.299999999999997</v>
      </c>
      <c r="AM110" s="4">
        <f>$L110-(AE110*'Feedstock Conversions'!$B$23)-'Rail Costs'!Q110</f>
        <v>198.93651863455017</v>
      </c>
      <c r="AN110" s="4">
        <f>$L110-(AF110*'Feedstock Conversions'!$B$23)-'Rail Costs'!R110</f>
        <v>221.14836371206107</v>
      </c>
      <c r="AO110" s="4">
        <f>$L110-(AG110*'Feedstock Conversions'!$B$23)-'Rail Costs'!S110</f>
        <v>195.4961902090393</v>
      </c>
      <c r="AP110" s="4">
        <f>$L110-(AH110*'Feedstock Conversions'!$B$23)-'Rail Costs'!T110</f>
        <v>221.74306536623831</v>
      </c>
      <c r="AQ110" s="4">
        <f>$L110-(AI110*'Feedstock Conversions'!$B$23)-'Rail Costs'!U110</f>
        <v>230.94096278160112</v>
      </c>
      <c r="AR110" s="4">
        <f>$L110-(AJ110*'Feedstock Conversions'!$B$23)-'Rail Costs'!V110</f>
        <v>195.53387843948599</v>
      </c>
      <c r="AT110" s="4">
        <f>$T110-(AE110*'Feedstock Conversions'!$B$3)-'Rail Costs'!Q110</f>
        <v>360.98487535443303</v>
      </c>
      <c r="AU110" s="4">
        <f>$T110-(AF110*'Feedstock Conversions'!$B$3)-'Rail Costs'!R110</f>
        <v>383.91222043194392</v>
      </c>
      <c r="AV110" s="4">
        <f>$T110-(AG110*'Feedstock Conversions'!$B$3)-'Rail Costs'!S110</f>
        <v>357.41300885501397</v>
      </c>
      <c r="AW110" s="4">
        <f>$T110-(AH110*'Feedstock Conversions'!$B$3)-'Rail Costs'!T110</f>
        <v>384.53392208612115</v>
      </c>
      <c r="AX110" s="4">
        <f>$T110-(AI110*'Feedstock Conversions'!$B$3)-'Rail Costs'!U110</f>
        <v>394.02881950148395</v>
      </c>
      <c r="AY110" s="4">
        <f>$T110-(AJ110*'Feedstock Conversions'!$B$3)-'Rail Costs'!V110</f>
        <v>357.48773515936887</v>
      </c>
      <c r="BH110">
        <f t="shared" si="8"/>
        <v>5</v>
      </c>
      <c r="BI110">
        <f t="shared" si="9"/>
        <v>2021</v>
      </c>
      <c r="BJ110">
        <f t="shared" si="11"/>
        <v>1</v>
      </c>
    </row>
    <row r="111" spans="1:62" x14ac:dyDescent="0.2">
      <c r="A111" s="11">
        <v>44232</v>
      </c>
      <c r="B111" s="4">
        <v>33.6</v>
      </c>
      <c r="C111" s="18">
        <f>'Yellow Grease'!B111</f>
        <v>33.6</v>
      </c>
      <c r="E111" s="4">
        <f>'Yellow Grease'!C111*'Feedstock Conversions'!B$23</f>
        <v>276.52800000000002</v>
      </c>
      <c r="F111" s="4">
        <f>'Yellow Grease'!C111*'Feedstock Conversions'!B$3</f>
        <v>285.60000000000002</v>
      </c>
      <c r="H111" s="4">
        <f>'Fuel Values'!B111-'Yellow Grease'!I111-'Yellow Grease'!J111-'Yellow Grease'!K111</f>
        <v>42.077086141999985</v>
      </c>
      <c r="I111" s="18">
        <f>('LCFS Values'!$E$4-$AA$4)/1000000*'LCFS Values'!B111*'LCFS Values'!$G$2*100</f>
        <v>172.14791385800001</v>
      </c>
      <c r="J111" s="4">
        <f>'RIN Values'!C111</f>
        <v>167.77499999999998</v>
      </c>
      <c r="K111" s="4">
        <f>'Fixed Credits Value'!B111</f>
        <v>100</v>
      </c>
      <c r="L111" s="4">
        <f t="shared" si="10"/>
        <v>482</v>
      </c>
      <c r="M111" s="4">
        <f>L111/'Feedstock Conversions'!B$23</f>
        <v>58.566221142162817</v>
      </c>
      <c r="O111" s="4">
        <f>'Fuel Values'!C111*100</f>
        <v>169.52</v>
      </c>
      <c r="P111" s="18">
        <f>('LCFS Values'!$E$4-AB$4)/1000000*'LCFS Values'!B111*'LCFS Values'!$G$2*100</f>
        <v>182.70433962429684</v>
      </c>
      <c r="Q111" s="4">
        <f>'RIN Values'!D111</f>
        <v>190.14499999999998</v>
      </c>
      <c r="R111" s="4">
        <f>'Fixed Credits Value'!B111</f>
        <v>100</v>
      </c>
      <c r="S111" s="4">
        <f>'Fixed Credits Value'!C111</f>
        <v>16</v>
      </c>
      <c r="T111" s="4">
        <f t="shared" si="12"/>
        <v>658.3693396242968</v>
      </c>
      <c r="U111" s="4">
        <f>T111/'Feedstock Conversions'!B$3</f>
        <v>77.455216426387864</v>
      </c>
      <c r="W111" s="4">
        <f t="shared" si="13"/>
        <v>205.47199999999998</v>
      </c>
      <c r="X111" s="4">
        <f t="shared" si="14"/>
        <v>372.76933962429678</v>
      </c>
      <c r="AE111" s="4">
        <v>35.299999999999997</v>
      </c>
      <c r="AF111" s="4">
        <v>33.299999999999997</v>
      </c>
      <c r="AG111" s="4">
        <f>AH111+'Rail Costs'!M111</f>
        <v>35.537178051511752</v>
      </c>
      <c r="AH111" s="4">
        <v>32.299999999999997</v>
      </c>
      <c r="AI111" s="4">
        <v>31.3</v>
      </c>
      <c r="AJ111" s="4">
        <v>36.1</v>
      </c>
      <c r="AM111" s="4">
        <f>$L111-(AE111*'Feedstock Conversions'!$B$23)-'Rail Costs'!Q111</f>
        <v>187.82601863455022</v>
      </c>
      <c r="AN111" s="4">
        <f>$L111-(AF111*'Feedstock Conversions'!$B$23)-'Rail Costs'!R111</f>
        <v>204.68836371206115</v>
      </c>
      <c r="AO111" s="4">
        <f>$L111-(AG111*'Feedstock Conversions'!$B$23)-'Rail Costs'!S111</f>
        <v>186.4431902090393</v>
      </c>
      <c r="AP111" s="4">
        <f>$L111-(AH111*'Feedstock Conversions'!$B$23)-'Rail Costs'!T111</f>
        <v>212.69006536623831</v>
      </c>
      <c r="AQ111" s="4">
        <f>$L111-(AI111*'Feedstock Conversions'!$B$23)-'Rail Costs'!U111</f>
        <v>221.06496278160108</v>
      </c>
      <c r="AR111" s="4">
        <f>$L111-(AJ111*'Feedstock Conversions'!$B$23)-'Rail Costs'!V111</f>
        <v>180.71987843948597</v>
      </c>
      <c r="AT111" s="4">
        <f>$T111-(AE111*'Feedstock Conversions'!$B$3)-'Rail Costs'!Q111</f>
        <v>354.66435825884707</v>
      </c>
      <c r="AU111" s="4">
        <f>$T111-(AF111*'Feedstock Conversions'!$B$3)-'Rail Costs'!R111</f>
        <v>372.06670333635793</v>
      </c>
      <c r="AV111" s="4">
        <f>$T111-(AG111*'Feedstock Conversions'!$B$3)-'Rail Costs'!S111</f>
        <v>353.21749175942796</v>
      </c>
      <c r="AW111" s="4">
        <f>$T111-(AH111*'Feedstock Conversions'!$B$3)-'Rail Costs'!T111</f>
        <v>380.33840499053514</v>
      </c>
      <c r="AX111" s="4">
        <f>$T111-(AI111*'Feedstock Conversions'!$B$3)-'Rail Costs'!U111</f>
        <v>388.98330240589792</v>
      </c>
      <c r="AY111" s="4">
        <f>$T111-(AJ111*'Feedstock Conversions'!$B$3)-'Rail Costs'!V111</f>
        <v>347.34221806378275</v>
      </c>
      <c r="BH111">
        <f t="shared" si="8"/>
        <v>6</v>
      </c>
      <c r="BI111">
        <f t="shared" si="9"/>
        <v>2021</v>
      </c>
      <c r="BJ111">
        <f t="shared" si="11"/>
        <v>2</v>
      </c>
    </row>
    <row r="112" spans="1:62" x14ac:dyDescent="0.2">
      <c r="A112" s="11">
        <v>44239</v>
      </c>
      <c r="B112" s="4">
        <v>34.5</v>
      </c>
      <c r="C112" s="18">
        <f>'Yellow Grease'!B112</f>
        <v>34.5</v>
      </c>
      <c r="E112" s="4">
        <f>'Yellow Grease'!C112*'Feedstock Conversions'!B$23</f>
        <v>283.935</v>
      </c>
      <c r="F112" s="4">
        <f>'Yellow Grease'!C112*'Feedstock Conversions'!B$3</f>
        <v>293.25</v>
      </c>
      <c r="H112" s="4">
        <f>'Fuel Values'!B112-'Yellow Grease'!I112-'Yellow Grease'!J112-'Yellow Grease'!K112</f>
        <v>64.214352375999965</v>
      </c>
      <c r="I112" s="18">
        <f>('LCFS Values'!$E$4-$AA$4)/1000000*'LCFS Values'!B112*'LCFS Values'!$G$2*100</f>
        <v>171.83564762400002</v>
      </c>
      <c r="J112" s="4">
        <f>'RIN Values'!C112</f>
        <v>159.75</v>
      </c>
      <c r="K112" s="4">
        <f>'Fixed Credits Value'!B112</f>
        <v>100</v>
      </c>
      <c r="L112" s="4">
        <f t="shared" si="10"/>
        <v>495.79999999999995</v>
      </c>
      <c r="M112" s="4">
        <f>L112/'Feedstock Conversions'!B$23</f>
        <v>60.243013365735109</v>
      </c>
      <c r="O112" s="4">
        <f>'Fuel Values'!C112*100</f>
        <v>176.63</v>
      </c>
      <c r="P112" s="18">
        <f>('LCFS Values'!$E$4-AB$4)/1000000*'LCFS Values'!B112*'LCFS Values'!$G$2*100</f>
        <v>182.37292465218749</v>
      </c>
      <c r="Q112" s="4">
        <f>'RIN Values'!D112</f>
        <v>181.04999999999998</v>
      </c>
      <c r="R112" s="4">
        <f>'Fixed Credits Value'!B112</f>
        <v>100</v>
      </c>
      <c r="S112" s="4">
        <f>'Fixed Credits Value'!C112</f>
        <v>16</v>
      </c>
      <c r="T112" s="4">
        <f t="shared" si="12"/>
        <v>656.05292465218747</v>
      </c>
      <c r="U112" s="4">
        <f>T112/'Feedstock Conversions'!B$3</f>
        <v>77.182697017904403</v>
      </c>
      <c r="W112" s="4">
        <f t="shared" si="13"/>
        <v>211.86499999999995</v>
      </c>
      <c r="X112" s="4">
        <f t="shared" si="14"/>
        <v>362.80292465218747</v>
      </c>
      <c r="AE112" s="4">
        <v>36.799999999999997</v>
      </c>
      <c r="AF112" s="4">
        <v>34.9</v>
      </c>
      <c r="AG112" s="4">
        <f>AH112+'Rail Costs'!M112</f>
        <v>37.037178051511752</v>
      </c>
      <c r="AH112" s="4">
        <v>33.799999999999997</v>
      </c>
      <c r="AI112" s="4">
        <v>32.799999999999997</v>
      </c>
      <c r="AJ112" s="4">
        <v>36.5</v>
      </c>
      <c r="AM112" s="4">
        <f>$L112-(AE112*'Feedstock Conversions'!$B$23)-'Rail Costs'!Q112</f>
        <v>189.28101863455021</v>
      </c>
      <c r="AN112" s="4">
        <f>$L112-(AF112*'Feedstock Conversions'!$B$23)-'Rail Costs'!R112</f>
        <v>205.32036371206109</v>
      </c>
      <c r="AO112" s="4">
        <f>$L112-(AG112*'Feedstock Conversions'!$B$23)-'Rail Costs'!S112</f>
        <v>187.89819020903929</v>
      </c>
      <c r="AP112" s="4">
        <f>$L112-(AH112*'Feedstock Conversions'!$B$23)-'Rail Costs'!T112</f>
        <v>214.1450653662383</v>
      </c>
      <c r="AQ112" s="4">
        <f>$L112-(AI112*'Feedstock Conversions'!$B$23)-'Rail Costs'!U112</f>
        <v>222.51996278160107</v>
      </c>
      <c r="AR112" s="4">
        <f>$L112-(AJ112*'Feedstock Conversions'!$B$23)-'Rail Costs'!V112</f>
        <v>191.22787843948589</v>
      </c>
      <c r="AT112" s="4">
        <f>$T112-(AE112*'Feedstock Conversions'!$B$3)-'Rail Costs'!Q112</f>
        <v>339.59794328673775</v>
      </c>
      <c r="AU112" s="4">
        <f>$T112-(AF112*'Feedstock Conversions'!$B$3)-'Rail Costs'!R112</f>
        <v>356.15028836424858</v>
      </c>
      <c r="AV112" s="4">
        <f>$T112-(AG112*'Feedstock Conversions'!$B$3)-'Rail Costs'!S112</f>
        <v>338.15107678731863</v>
      </c>
      <c r="AW112" s="4">
        <f>$T112-(AH112*'Feedstock Conversions'!$B$3)-'Rail Costs'!T112</f>
        <v>365.27199001842581</v>
      </c>
      <c r="AX112" s="4">
        <f>$T112-(AI112*'Feedstock Conversions'!$B$3)-'Rail Costs'!U112</f>
        <v>373.91688743378865</v>
      </c>
      <c r="AY112" s="4">
        <f>$T112-(AJ112*'Feedstock Conversions'!$B$3)-'Rail Costs'!V112</f>
        <v>341.62580309167345</v>
      </c>
      <c r="BH112">
        <f t="shared" si="8"/>
        <v>7</v>
      </c>
      <c r="BI112">
        <f t="shared" si="9"/>
        <v>2021</v>
      </c>
      <c r="BJ112">
        <f t="shared" si="11"/>
        <v>2</v>
      </c>
    </row>
    <row r="113" spans="1:62" x14ac:dyDescent="0.2">
      <c r="A113" s="11">
        <v>44246</v>
      </c>
      <c r="B113" s="4">
        <v>35.375</v>
      </c>
      <c r="C113" s="18">
        <f>'Yellow Grease'!B113</f>
        <v>35.375</v>
      </c>
      <c r="E113" s="4">
        <f>'Yellow Grease'!C113*'Feedstock Conversions'!B$23</f>
        <v>291.13625000000002</v>
      </c>
      <c r="F113" s="4">
        <f>'Yellow Grease'!C113*'Feedstock Conversions'!B$3</f>
        <v>300.6875</v>
      </c>
      <c r="H113" s="4">
        <f>'Fuel Values'!B113-'Yellow Grease'!I113-'Yellow Grease'!J113-'Yellow Grease'!K113</f>
        <v>75.941071299999976</v>
      </c>
      <c r="I113" s="18">
        <f>('LCFS Values'!$E$4-$AA$4)/1000000*'LCFS Values'!B113*'LCFS Values'!$G$2*100</f>
        <v>171.7464287</v>
      </c>
      <c r="J113" s="4">
        <f>'RIN Values'!C113</f>
        <v>157.3125</v>
      </c>
      <c r="K113" s="4">
        <f>'Fixed Credits Value'!B113</f>
        <v>100</v>
      </c>
      <c r="L113" s="4">
        <f t="shared" si="10"/>
        <v>505</v>
      </c>
      <c r="M113" s="4">
        <f>L113/'Feedstock Conversions'!B$23</f>
        <v>61.360874848116644</v>
      </c>
      <c r="O113" s="4">
        <f>'Fuel Values'!C113*100</f>
        <v>183.79000000000002</v>
      </c>
      <c r="P113" s="18">
        <f>('LCFS Values'!$E$4-AB$4)/1000000*'LCFS Values'!B113*'LCFS Values'!$G$2*100</f>
        <v>182.27823466015624</v>
      </c>
      <c r="Q113" s="4">
        <f>'RIN Values'!D113</f>
        <v>178.28749999999999</v>
      </c>
      <c r="R113" s="4">
        <f>'Fixed Credits Value'!B113</f>
        <v>100</v>
      </c>
      <c r="S113" s="4">
        <f>'Fixed Credits Value'!C113</f>
        <v>16</v>
      </c>
      <c r="T113" s="4">
        <f t="shared" si="12"/>
        <v>660.35573466015626</v>
      </c>
      <c r="U113" s="4">
        <f>T113/'Feedstock Conversions'!B$3</f>
        <v>77.688909960018378</v>
      </c>
      <c r="W113" s="4">
        <f t="shared" si="13"/>
        <v>213.86374999999998</v>
      </c>
      <c r="X113" s="4">
        <f t="shared" si="14"/>
        <v>359.66823466015626</v>
      </c>
      <c r="AE113" s="4">
        <v>38</v>
      </c>
      <c r="AF113" s="4">
        <v>35</v>
      </c>
      <c r="AG113" s="4">
        <f>AH113+'Rail Costs'!M113</f>
        <v>38.487178051511755</v>
      </c>
      <c r="AH113" s="4">
        <v>35.25</v>
      </c>
      <c r="AI113" s="4">
        <v>34.25</v>
      </c>
      <c r="AJ113" s="4">
        <v>36.5</v>
      </c>
      <c r="AM113" s="4">
        <f>$L113-(AE113*'Feedstock Conversions'!$B$23)-'Rail Costs'!Q113</f>
        <v>188.60501863455022</v>
      </c>
      <c r="AN113" s="4">
        <f>$L113-(AF113*'Feedstock Conversions'!$B$23)-'Rail Costs'!R113</f>
        <v>213.6973637120611</v>
      </c>
      <c r="AO113" s="4">
        <f>$L113-(AG113*'Feedstock Conversions'!$B$23)-'Rail Costs'!S113</f>
        <v>185.16469020903929</v>
      </c>
      <c r="AP113" s="4">
        <f>$L113-(AH113*'Feedstock Conversions'!$B$23)-'Rail Costs'!T113</f>
        <v>211.41156536623831</v>
      </c>
      <c r="AQ113" s="4">
        <f>$L113-(AI113*'Feedstock Conversions'!$B$23)-'Rail Costs'!U113</f>
        <v>219.78646278160113</v>
      </c>
      <c r="AR113" s="4">
        <f>$L113-(AJ113*'Feedstock Conversions'!$B$23)-'Rail Costs'!V113</f>
        <v>200.42787843948594</v>
      </c>
      <c r="AT113" s="4">
        <f>$T113-(AE113*'Feedstock Conversions'!$B$3)-'Rail Costs'!Q113</f>
        <v>333.70075329470649</v>
      </c>
      <c r="AU113" s="4">
        <f>$T113-(AF113*'Feedstock Conversions'!$B$3)-'Rail Costs'!R113</f>
        <v>359.60309837221735</v>
      </c>
      <c r="AV113" s="4">
        <f>$T113-(AG113*'Feedstock Conversions'!$B$3)-'Rail Costs'!S113</f>
        <v>330.12888679528743</v>
      </c>
      <c r="AW113" s="4">
        <f>$T113-(AH113*'Feedstock Conversions'!$B$3)-'Rail Costs'!T113</f>
        <v>357.24980002639455</v>
      </c>
      <c r="AX113" s="4">
        <f>$T113-(AI113*'Feedstock Conversions'!$B$3)-'Rail Costs'!U113</f>
        <v>365.89469744175739</v>
      </c>
      <c r="AY113" s="4">
        <f>$T113-(AJ113*'Feedstock Conversions'!$B$3)-'Rail Costs'!V113</f>
        <v>345.92861309964223</v>
      </c>
      <c r="BH113">
        <f t="shared" si="8"/>
        <v>8</v>
      </c>
      <c r="BI113">
        <f t="shared" si="9"/>
        <v>2021</v>
      </c>
      <c r="BJ113">
        <f t="shared" si="11"/>
        <v>2</v>
      </c>
    </row>
    <row r="114" spans="1:62" x14ac:dyDescent="0.2">
      <c r="A114" s="11">
        <v>44253</v>
      </c>
      <c r="B114" s="4">
        <v>36.200000000000003</v>
      </c>
      <c r="C114" s="18">
        <f>'Yellow Grease'!B114</f>
        <v>36.200000000000003</v>
      </c>
      <c r="E114" s="4">
        <f>'Yellow Grease'!C114*'Feedstock Conversions'!B$23</f>
        <v>297.92600000000004</v>
      </c>
      <c r="F114" s="4">
        <f>'Yellow Grease'!C114*'Feedstock Conversions'!B$3</f>
        <v>307.70000000000005</v>
      </c>
      <c r="H114" s="4">
        <f>'Fuel Values'!B114-'Yellow Grease'!I114-'Yellow Grease'!J114-'Yellow Grease'!K114</f>
        <v>63.157944212000018</v>
      </c>
      <c r="I114" s="18">
        <f>('LCFS Values'!$E$4-$AA$4)/1000000*'LCFS Values'!B114*'LCFS Values'!$G$2*100</f>
        <v>172.817055788</v>
      </c>
      <c r="J114" s="4">
        <f>'RIN Values'!C114</f>
        <v>173.02499999999998</v>
      </c>
      <c r="K114" s="4">
        <f>'Fixed Credits Value'!B114</f>
        <v>100</v>
      </c>
      <c r="L114" s="4">
        <f t="shared" si="10"/>
        <v>509</v>
      </c>
      <c r="M114" s="4">
        <f>L114/'Feedstock Conversions'!B$23</f>
        <v>61.846901579586877</v>
      </c>
      <c r="O114" s="4">
        <f>'Fuel Values'!C114*100</f>
        <v>188.96</v>
      </c>
      <c r="P114" s="18">
        <f>('LCFS Values'!$E$4-AB$4)/1000000*'LCFS Values'!B114*'LCFS Values'!$G$2*100</f>
        <v>183.4145145645312</v>
      </c>
      <c r="Q114" s="4">
        <f>'RIN Values'!D114</f>
        <v>196.095</v>
      </c>
      <c r="R114" s="4">
        <f>'Fixed Credits Value'!B114</f>
        <v>100</v>
      </c>
      <c r="S114" s="4">
        <f>'Fixed Credits Value'!C114</f>
        <v>16</v>
      </c>
      <c r="T114" s="4">
        <f t="shared" si="12"/>
        <v>684.46951456453121</v>
      </c>
      <c r="U114" s="4">
        <f>T114/'Feedstock Conversions'!B$3</f>
        <v>80.525825242886029</v>
      </c>
      <c r="W114" s="4">
        <f t="shared" si="13"/>
        <v>211.07399999999996</v>
      </c>
      <c r="X114" s="4">
        <f t="shared" si="14"/>
        <v>376.76951456453116</v>
      </c>
      <c r="AE114" s="4">
        <v>39.799999999999997</v>
      </c>
      <c r="AF114" s="4">
        <v>35.799999999999997</v>
      </c>
      <c r="AG114" s="4">
        <f>AH114+'Rail Costs'!M114</f>
        <v>39.487178051511755</v>
      </c>
      <c r="AH114" s="4">
        <v>36.25</v>
      </c>
      <c r="AI114" s="4">
        <v>35.450000000000003</v>
      </c>
      <c r="AJ114" s="4">
        <v>37.299999999999997</v>
      </c>
      <c r="AM114" s="4">
        <f>$L114-(AE114*'Feedstock Conversions'!$B$23)-'Rail Costs'!Q114</f>
        <v>177.79101863455026</v>
      </c>
      <c r="AN114" s="4">
        <f>$L114-(AF114*'Feedstock Conversions'!$B$23)-'Rail Costs'!R114</f>
        <v>211.1133637120611</v>
      </c>
      <c r="AO114" s="4">
        <f>$L114-(AG114*'Feedstock Conversions'!$B$23)-'Rail Costs'!S114</f>
        <v>180.93469020903927</v>
      </c>
      <c r="AP114" s="4">
        <f>$L114-(AH114*'Feedstock Conversions'!$B$23)-'Rail Costs'!T114</f>
        <v>207.18156536623829</v>
      </c>
      <c r="AQ114" s="4">
        <f>$L114-(AI114*'Feedstock Conversions'!$B$23)-'Rail Costs'!U114</f>
        <v>213.9104627816011</v>
      </c>
      <c r="AR114" s="4">
        <f>$L114-(AJ114*'Feedstock Conversions'!$B$23)-'Rail Costs'!V114</f>
        <v>197.84387843948599</v>
      </c>
      <c r="AT114" s="4">
        <f>$T114-(AE114*'Feedstock Conversions'!$B$3)-'Rail Costs'!Q114</f>
        <v>342.51453319908148</v>
      </c>
      <c r="AU114" s="4">
        <f>$T114-(AF114*'Feedstock Conversions'!$B$3)-'Rail Costs'!R114</f>
        <v>376.91687827659234</v>
      </c>
      <c r="AV114" s="4">
        <f>$T114-(AG114*'Feedstock Conversions'!$B$3)-'Rail Costs'!S114</f>
        <v>345.74266669966238</v>
      </c>
      <c r="AW114" s="4">
        <f>$T114-(AH114*'Feedstock Conversions'!$B$3)-'Rail Costs'!T114</f>
        <v>372.8635799307695</v>
      </c>
      <c r="AX114" s="4">
        <f>$T114-(AI114*'Feedstock Conversions'!$B$3)-'Rail Costs'!U114</f>
        <v>379.80847734613229</v>
      </c>
      <c r="AY114" s="4">
        <f>$T114-(AJ114*'Feedstock Conversions'!$B$3)-'Rail Costs'!V114</f>
        <v>363.24239300401723</v>
      </c>
      <c r="BH114">
        <f t="shared" si="8"/>
        <v>9</v>
      </c>
      <c r="BI114">
        <f t="shared" si="9"/>
        <v>2021</v>
      </c>
      <c r="BJ114">
        <f t="shared" si="11"/>
        <v>2</v>
      </c>
    </row>
    <row r="115" spans="1:62" x14ac:dyDescent="0.2">
      <c r="A115" s="11">
        <v>44260</v>
      </c>
      <c r="B115" s="4">
        <v>37</v>
      </c>
      <c r="C115" s="18">
        <f>'Yellow Grease'!B115</f>
        <v>37</v>
      </c>
      <c r="E115" s="4">
        <f>'Yellow Grease'!C115*'Feedstock Conversions'!B$23</f>
        <v>304.51</v>
      </c>
      <c r="F115" s="4">
        <f>'Yellow Grease'!C115*'Feedstock Conversions'!B$3</f>
        <v>314.5</v>
      </c>
      <c r="H115" s="4">
        <f>'Fuel Values'!B115-'Yellow Grease'!I115-'Yellow Grease'!J115-'Yellow Grease'!K115</f>
        <v>57.905441427999961</v>
      </c>
      <c r="I115" s="18">
        <f>('LCFS Values'!$E$4-$AA$4)/1000000*'LCFS Values'!B115*'LCFS Values'!$G$2*100</f>
        <v>174.24455857200002</v>
      </c>
      <c r="J115" s="4">
        <f>'RIN Values'!C115</f>
        <v>188.85000000000002</v>
      </c>
      <c r="K115" s="4">
        <f>'Fixed Credits Value'!B115</f>
        <v>100</v>
      </c>
      <c r="L115" s="4">
        <f t="shared" si="10"/>
        <v>521</v>
      </c>
      <c r="M115" s="4">
        <f>L115/'Feedstock Conversions'!B$23</f>
        <v>63.304981773997568</v>
      </c>
      <c r="O115" s="4">
        <f>'Fuel Values'!C115*100</f>
        <v>185.85</v>
      </c>
      <c r="P115" s="18">
        <f>('LCFS Values'!$E$4-AB$4)/1000000*'LCFS Values'!B115*'LCFS Values'!$G$2*100</f>
        <v>184.92955443703124</v>
      </c>
      <c r="Q115" s="4">
        <f>'RIN Values'!D115</f>
        <v>214.03</v>
      </c>
      <c r="R115" s="4">
        <f>'Fixed Credits Value'!B115</f>
        <v>100</v>
      </c>
      <c r="S115" s="4">
        <f>'Fixed Credits Value'!C115</f>
        <v>16</v>
      </c>
      <c r="T115" s="4">
        <f t="shared" si="12"/>
        <v>700.80955443703124</v>
      </c>
      <c r="U115" s="4">
        <f>T115/'Feedstock Conversions'!B$3</f>
        <v>82.448182874944848</v>
      </c>
      <c r="W115" s="4">
        <f t="shared" si="13"/>
        <v>216.49</v>
      </c>
      <c r="X115" s="4">
        <f t="shared" si="14"/>
        <v>386.30955443703124</v>
      </c>
      <c r="AE115" s="4">
        <v>41.7</v>
      </c>
      <c r="AF115" s="4">
        <v>37.700000000000003</v>
      </c>
      <c r="AG115" s="4">
        <f>AH115+'Rail Costs'!M115</f>
        <v>40.537178051511752</v>
      </c>
      <c r="AH115" s="4">
        <v>37.299999999999997</v>
      </c>
      <c r="AI115" s="4">
        <v>36.35</v>
      </c>
      <c r="AJ115" s="4">
        <v>38.299999999999997</v>
      </c>
      <c r="AM115" s="4">
        <f>$L115-(AE115*'Feedstock Conversions'!$B$23)-'Rail Costs'!Q115</f>
        <v>174.1540186345502</v>
      </c>
      <c r="AN115" s="4">
        <f>$L115-(AF115*'Feedstock Conversions'!$B$23)-'Rail Costs'!R115</f>
        <v>207.4763637120611</v>
      </c>
      <c r="AO115" s="4">
        <f>$L115-(AG115*'Feedstock Conversions'!$B$23)-'Rail Costs'!S115</f>
        <v>184.29319020903932</v>
      </c>
      <c r="AP115" s="4">
        <f>$L115-(AH115*'Feedstock Conversions'!$B$23)-'Rail Costs'!T115</f>
        <v>210.54006536623834</v>
      </c>
      <c r="AQ115" s="4">
        <f>$L115-(AI115*'Feedstock Conversions'!$B$23)-'Rail Costs'!U115</f>
        <v>218.50346278160112</v>
      </c>
      <c r="AR115" s="4">
        <f>$L115-(AJ115*'Feedstock Conversions'!$B$23)-'Rail Costs'!V115</f>
        <v>201.61387843948597</v>
      </c>
      <c r="AT115" s="4">
        <f>$T115-(AE115*'Feedstock Conversions'!$B$3)-'Rail Costs'!Q115</f>
        <v>342.70457307158142</v>
      </c>
      <c r="AU115" s="4">
        <f>$T115-(AF115*'Feedstock Conversions'!$B$3)-'Rail Costs'!R115</f>
        <v>377.10691814909228</v>
      </c>
      <c r="AV115" s="4">
        <f>$T115-(AG115*'Feedstock Conversions'!$B$3)-'Rail Costs'!S115</f>
        <v>353.1577065721624</v>
      </c>
      <c r="AW115" s="4">
        <f>$T115-(AH115*'Feedstock Conversions'!$B$3)-'Rail Costs'!T115</f>
        <v>380.27861980326958</v>
      </c>
      <c r="AX115" s="4">
        <f>$T115-(AI115*'Feedstock Conversions'!$B$3)-'Rail Costs'!U115</f>
        <v>388.49851721863234</v>
      </c>
      <c r="AY115" s="4">
        <f>$T115-(AJ115*'Feedstock Conversions'!$B$3)-'Rail Costs'!V115</f>
        <v>371.08243287651726</v>
      </c>
      <c r="BH115">
        <f t="shared" si="8"/>
        <v>10</v>
      </c>
      <c r="BI115">
        <f t="shared" si="9"/>
        <v>2021</v>
      </c>
      <c r="BJ115">
        <f t="shared" si="11"/>
        <v>3</v>
      </c>
    </row>
    <row r="116" spans="1:62" x14ac:dyDescent="0.2">
      <c r="A116" s="11">
        <v>44267</v>
      </c>
      <c r="B116" s="4">
        <v>38.6</v>
      </c>
      <c r="C116" s="18">
        <f>'Yellow Grease'!B116</f>
        <v>38.6</v>
      </c>
      <c r="E116" s="4">
        <f>'Yellow Grease'!C116*'Feedstock Conversions'!B$23</f>
        <v>317.67800000000005</v>
      </c>
      <c r="F116" s="4">
        <f>'Yellow Grease'!C116*'Feedstock Conversions'!B$3</f>
        <v>328.1</v>
      </c>
      <c r="H116" s="4">
        <f>'Fuel Values'!B116-'Yellow Grease'!I116-'Yellow Grease'!J116-'Yellow Grease'!K116</f>
        <v>56.028956270000009</v>
      </c>
      <c r="I116" s="18">
        <f>('LCFS Values'!$E$4-$AA$4)/1000000*'LCFS Values'!B116*'LCFS Values'!$G$2*100</f>
        <v>174.64604373</v>
      </c>
      <c r="J116" s="4">
        <f>'RIN Values'!C116</f>
        <v>209.32500000000002</v>
      </c>
      <c r="K116" s="4">
        <f>'Fixed Credits Value'!B116</f>
        <v>100</v>
      </c>
      <c r="L116" s="4">
        <f t="shared" si="10"/>
        <v>540</v>
      </c>
      <c r="M116" s="4">
        <f>L116/'Feedstock Conversions'!B$23</f>
        <v>65.61360874848117</v>
      </c>
      <c r="O116" s="4">
        <f>'Fuel Values'!C116*100</f>
        <v>194.2</v>
      </c>
      <c r="P116" s="18">
        <f>('LCFS Values'!$E$4-AB$4)/1000000*'LCFS Values'!B116*'LCFS Values'!$G$2*100</f>
        <v>185.35565940117186</v>
      </c>
      <c r="Q116" s="4">
        <f>'RIN Values'!D116</f>
        <v>237.23500000000001</v>
      </c>
      <c r="R116" s="4">
        <f>'Fixed Credits Value'!B116</f>
        <v>100</v>
      </c>
      <c r="S116" s="4">
        <f>'Fixed Credits Value'!C116</f>
        <v>16</v>
      </c>
      <c r="T116" s="4">
        <f t="shared" si="12"/>
        <v>732.79065940117198</v>
      </c>
      <c r="U116" s="4">
        <f>T116/'Feedstock Conversions'!B$3</f>
        <v>86.210665811902587</v>
      </c>
      <c r="W116" s="4">
        <f t="shared" si="13"/>
        <v>222.32199999999995</v>
      </c>
      <c r="X116" s="4">
        <f t="shared" si="14"/>
        <v>404.69065940117196</v>
      </c>
      <c r="AE116" s="4">
        <v>43.4</v>
      </c>
      <c r="AF116" s="4">
        <v>39.549999999999997</v>
      </c>
      <c r="AG116" s="4">
        <f>AH116+'Rail Costs'!M116</f>
        <v>41.837178051511756</v>
      </c>
      <c r="AH116" s="4">
        <v>38.6</v>
      </c>
      <c r="AI116" s="4">
        <v>37.6</v>
      </c>
      <c r="AJ116" s="4">
        <v>39.9</v>
      </c>
      <c r="AM116" s="4">
        <f>$L116-(AE116*'Feedstock Conversions'!$B$23)-'Rail Costs'!Q116</f>
        <v>179.16301863455021</v>
      </c>
      <c r="AN116" s="4">
        <f>$L116-(AF116*'Feedstock Conversions'!$B$23)-'Rail Costs'!R116</f>
        <v>211.25086371206115</v>
      </c>
      <c r="AO116" s="4">
        <f>$L116-(AG116*'Feedstock Conversions'!$B$23)-'Rail Costs'!S116</f>
        <v>192.59419020903931</v>
      </c>
      <c r="AP116" s="4">
        <f>$L116-(AH116*'Feedstock Conversions'!$B$23)-'Rail Costs'!T116</f>
        <v>218.84106536623827</v>
      </c>
      <c r="AQ116" s="4">
        <f>$L116-(AI116*'Feedstock Conversions'!$B$23)-'Rail Costs'!U116</f>
        <v>227.21596278160109</v>
      </c>
      <c r="AR116" s="4">
        <f>$L116-(AJ116*'Feedstock Conversions'!$B$23)-'Rail Costs'!V116</f>
        <v>207.44587843948597</v>
      </c>
      <c r="AT116" s="4">
        <f>$T116-(AE116*'Feedstock Conversions'!$B$3)-'Rail Costs'!Q116</f>
        <v>360.23567803572223</v>
      </c>
      <c r="AU116" s="4">
        <f>$T116-(AF116*'Feedstock Conversions'!$B$3)-'Rail Costs'!R116</f>
        <v>393.36302311323311</v>
      </c>
      <c r="AV116" s="4">
        <f>$T116-(AG116*'Feedstock Conversions'!$B$3)-'Rail Costs'!S116</f>
        <v>374.08881153630313</v>
      </c>
      <c r="AW116" s="4">
        <f>$T116-(AH116*'Feedstock Conversions'!$B$3)-'Rail Costs'!T116</f>
        <v>401.20972476741025</v>
      </c>
      <c r="AX116" s="4">
        <f>$T116-(AI116*'Feedstock Conversions'!$B$3)-'Rail Costs'!U116</f>
        <v>409.85462218277308</v>
      </c>
      <c r="AY116" s="4">
        <f>$T116-(AJ116*'Feedstock Conversions'!$B$3)-'Rail Costs'!V116</f>
        <v>389.46353784065798</v>
      </c>
      <c r="BH116">
        <f t="shared" si="8"/>
        <v>11</v>
      </c>
      <c r="BI116">
        <f t="shared" si="9"/>
        <v>2021</v>
      </c>
      <c r="BJ116">
        <f t="shared" si="11"/>
        <v>3</v>
      </c>
    </row>
    <row r="117" spans="1:62" x14ac:dyDescent="0.2">
      <c r="A117" s="11">
        <v>44274</v>
      </c>
      <c r="B117" s="4">
        <v>39.700000000000003</v>
      </c>
      <c r="C117" s="18">
        <f>'Yellow Grease'!B117</f>
        <v>39.700000000000003</v>
      </c>
      <c r="E117" s="4">
        <f>'Yellow Grease'!C117*'Feedstock Conversions'!B$23</f>
        <v>326.73100000000005</v>
      </c>
      <c r="F117" s="4">
        <f>'Yellow Grease'!C117*'Feedstock Conversions'!B$3</f>
        <v>337.45000000000005</v>
      </c>
      <c r="H117" s="4">
        <f>'Fuel Values'!B117-'Yellow Grease'!I117-'Yellow Grease'!J117-'Yellow Grease'!K117</f>
        <v>59.826261001000006</v>
      </c>
      <c r="I117" s="18">
        <f>('LCFS Values'!$E$4-$AA$4)/1000000*'LCFS Values'!B117*'LCFS Values'!$G$2*100</f>
        <v>174.62373899900001</v>
      </c>
      <c r="J117" s="4">
        <f>'RIN Values'!C117</f>
        <v>215.54999999999998</v>
      </c>
      <c r="K117" s="4">
        <f>'Fixed Credits Value'!B117</f>
        <v>100</v>
      </c>
      <c r="L117" s="4">
        <f t="shared" si="10"/>
        <v>550</v>
      </c>
      <c r="M117" s="4">
        <f>L117/'Feedstock Conversions'!B$23</f>
        <v>66.828675577156744</v>
      </c>
      <c r="O117" s="4">
        <f>'Fuel Values'!C117*100</f>
        <v>188.88</v>
      </c>
      <c r="P117" s="18">
        <f>('LCFS Values'!$E$4-AB$4)/1000000*'LCFS Values'!B117*'LCFS Values'!$G$2*100</f>
        <v>185.33198690316402</v>
      </c>
      <c r="Q117" s="4">
        <f>'RIN Values'!D117</f>
        <v>244.28999999999996</v>
      </c>
      <c r="R117" s="4">
        <f>'Fixed Credits Value'!B117</f>
        <v>100</v>
      </c>
      <c r="S117" s="4">
        <f>'Fixed Credits Value'!C117</f>
        <v>16</v>
      </c>
      <c r="T117" s="4">
        <f t="shared" si="12"/>
        <v>734.50198690316404</v>
      </c>
      <c r="U117" s="4">
        <f>T117/'Feedstock Conversions'!B$3</f>
        <v>86.411998459195772</v>
      </c>
      <c r="W117" s="4">
        <f t="shared" si="13"/>
        <v>223.26899999999995</v>
      </c>
      <c r="X117" s="4">
        <f t="shared" si="14"/>
        <v>397.05198690316399</v>
      </c>
      <c r="AE117" s="4">
        <v>44.2</v>
      </c>
      <c r="AF117" s="4">
        <v>40.25</v>
      </c>
      <c r="AG117" s="4">
        <f>AH117+'Rail Costs'!M117</f>
        <v>42.937178051511758</v>
      </c>
      <c r="AH117" s="4">
        <v>39.700000000000003</v>
      </c>
      <c r="AI117" s="4">
        <v>38.4</v>
      </c>
      <c r="AJ117" s="4">
        <v>42.1</v>
      </c>
      <c r="AM117" s="4">
        <f>$L117-(AE117*'Feedstock Conversions'!$B$23)-'Rail Costs'!Q117</f>
        <v>182.57901863455021</v>
      </c>
      <c r="AN117" s="4">
        <f>$L117-(AF117*'Feedstock Conversions'!$B$23)-'Rail Costs'!R117</f>
        <v>215.48986371206112</v>
      </c>
      <c r="AO117" s="4">
        <f>$L117-(AG117*'Feedstock Conversions'!$B$23)-'Rail Costs'!S117</f>
        <v>193.54119020903926</v>
      </c>
      <c r="AP117" s="4">
        <f>$L117-(AH117*'Feedstock Conversions'!$B$23)-'Rail Costs'!T117</f>
        <v>219.78806536623827</v>
      </c>
      <c r="AQ117" s="4">
        <f>$L117-(AI117*'Feedstock Conversions'!$B$23)-'Rail Costs'!U117</f>
        <v>230.63196278160115</v>
      </c>
      <c r="AR117" s="4">
        <f>$L117-(AJ117*'Feedstock Conversions'!$B$23)-'Rail Costs'!V117</f>
        <v>199.33987843948597</v>
      </c>
      <c r="AT117" s="4">
        <f>$T117-(AE117*'Feedstock Conversions'!$B$3)-'Rail Costs'!Q117</f>
        <v>355.14700553771422</v>
      </c>
      <c r="AU117" s="4">
        <f>$T117-(AF117*'Feedstock Conversions'!$B$3)-'Rail Costs'!R117</f>
        <v>389.12435061522513</v>
      </c>
      <c r="AV117" s="4">
        <f>$T117-(AG117*'Feedstock Conversions'!$B$3)-'Rail Costs'!S117</f>
        <v>366.45013903829516</v>
      </c>
      <c r="AW117" s="4">
        <f>$T117-(AH117*'Feedstock Conversions'!$B$3)-'Rail Costs'!T117</f>
        <v>393.57105226940229</v>
      </c>
      <c r="AX117" s="4">
        <f>$T117-(AI117*'Feedstock Conversions'!$B$3)-'Rail Costs'!U117</f>
        <v>404.76594968476519</v>
      </c>
      <c r="AY117" s="4">
        <f>$T117-(AJ117*'Feedstock Conversions'!$B$3)-'Rail Costs'!V117</f>
        <v>372.47486534264999</v>
      </c>
      <c r="BH117">
        <f t="shared" si="8"/>
        <v>12</v>
      </c>
      <c r="BI117">
        <f t="shared" si="9"/>
        <v>2021</v>
      </c>
      <c r="BJ117">
        <f t="shared" si="11"/>
        <v>3</v>
      </c>
    </row>
    <row r="118" spans="1:62" x14ac:dyDescent="0.2">
      <c r="A118" s="11">
        <v>44281</v>
      </c>
      <c r="B118" s="4">
        <v>40.4</v>
      </c>
      <c r="C118" s="18">
        <f>'Yellow Grease'!B118</f>
        <v>40.4</v>
      </c>
      <c r="E118" s="4">
        <f>'Yellow Grease'!C118*'Feedstock Conversions'!B$23</f>
        <v>332.49200000000002</v>
      </c>
      <c r="F118" s="4">
        <f>'Yellow Grease'!C118*'Feedstock Conversions'!B$3</f>
        <v>343.4</v>
      </c>
      <c r="H118" s="4">
        <f>'Fuel Values'!B118-'Yellow Grease'!I118-'Yellow Grease'!J118-'Yellow Grease'!K118</f>
        <v>63.551701172000008</v>
      </c>
      <c r="I118" s="18">
        <f>('LCFS Values'!$E$4-$AA$4)/1000000*'LCFS Values'!B118*'LCFS Values'!$G$2*100</f>
        <v>169.248298828</v>
      </c>
      <c r="J118" s="4">
        <f>'RIN Values'!C118</f>
        <v>217.20000000000002</v>
      </c>
      <c r="K118" s="4">
        <f>'Fixed Credits Value'!B118</f>
        <v>100</v>
      </c>
      <c r="L118" s="4">
        <f t="shared" si="10"/>
        <v>550</v>
      </c>
      <c r="M118" s="4">
        <f>L118/'Feedstock Conversions'!B$23</f>
        <v>66.828675577156744</v>
      </c>
      <c r="O118" s="4">
        <f>'Fuel Values'!C118*100</f>
        <v>183.23000000000002</v>
      </c>
      <c r="P118" s="18">
        <f>('LCFS Values'!$E$4-AB$4)/1000000*'LCFS Values'!B118*'LCFS Values'!$G$2*100</f>
        <v>179.62691488328122</v>
      </c>
      <c r="Q118" s="4">
        <f>'RIN Values'!D118</f>
        <v>246.16000000000003</v>
      </c>
      <c r="R118" s="4">
        <f>'Fixed Credits Value'!B118</f>
        <v>100</v>
      </c>
      <c r="S118" s="4">
        <f>'Fixed Credits Value'!C118</f>
        <v>16</v>
      </c>
      <c r="T118" s="4">
        <f t="shared" si="12"/>
        <v>725.01691488328129</v>
      </c>
      <c r="U118" s="4">
        <f>T118/'Feedstock Conversions'!B$3</f>
        <v>85.29610763332721</v>
      </c>
      <c r="W118" s="4">
        <f t="shared" si="13"/>
        <v>217.50799999999998</v>
      </c>
      <c r="X118" s="4">
        <f t="shared" si="14"/>
        <v>381.61691488328131</v>
      </c>
      <c r="AE118" s="4">
        <v>44.5</v>
      </c>
      <c r="AF118" s="4">
        <v>41.6</v>
      </c>
      <c r="AG118" s="4">
        <f>AH118+'Rail Costs'!M118</f>
        <v>43.237178051511755</v>
      </c>
      <c r="AH118" s="4">
        <v>40</v>
      </c>
      <c r="AI118" s="4">
        <v>38.9</v>
      </c>
      <c r="AJ118" s="4">
        <v>43.3</v>
      </c>
      <c r="AM118" s="4">
        <f>$L118-(AE118*'Feedstock Conversions'!$B$23)-'Rail Costs'!Q118</f>
        <v>180.11001863455022</v>
      </c>
      <c r="AN118" s="4">
        <f>$L118-(AF118*'Feedstock Conversions'!$B$23)-'Rail Costs'!R118</f>
        <v>204.37936371206106</v>
      </c>
      <c r="AO118" s="4">
        <f>$L118-(AG118*'Feedstock Conversions'!$B$23)-'Rail Costs'!S118</f>
        <v>191.07219020903932</v>
      </c>
      <c r="AP118" s="4">
        <f>$L118-(AH118*'Feedstock Conversions'!$B$23)-'Rail Costs'!T118</f>
        <v>217.31906536623828</v>
      </c>
      <c r="AQ118" s="4">
        <f>$L118-(AI118*'Feedstock Conversions'!$B$23)-'Rail Costs'!U118</f>
        <v>226.51696278160114</v>
      </c>
      <c r="AR118" s="4">
        <f>$L118-(AJ118*'Feedstock Conversions'!$B$23)-'Rail Costs'!V118</f>
        <v>189.463878439486</v>
      </c>
      <c r="AT118" s="4">
        <f>$T118-(AE118*'Feedstock Conversions'!$B$3)-'Rail Costs'!Q118</f>
        <v>343.11193351783152</v>
      </c>
      <c r="AU118" s="4">
        <f>$T118-(AF118*'Feedstock Conversions'!$B$3)-'Rail Costs'!R118</f>
        <v>368.16427859534235</v>
      </c>
      <c r="AV118" s="4">
        <f>$T118-(AG118*'Feedstock Conversions'!$B$3)-'Rail Costs'!S118</f>
        <v>354.41506701841246</v>
      </c>
      <c r="AW118" s="4">
        <f>$T118-(AH118*'Feedstock Conversions'!$B$3)-'Rail Costs'!T118</f>
        <v>381.53598024951958</v>
      </c>
      <c r="AX118" s="4">
        <f>$T118-(AI118*'Feedstock Conversions'!$B$3)-'Rail Costs'!U118</f>
        <v>391.03087766488244</v>
      </c>
      <c r="AY118" s="4">
        <f>$T118-(AJ118*'Feedstock Conversions'!$B$3)-'Rail Costs'!V118</f>
        <v>352.78979332276731</v>
      </c>
      <c r="BH118">
        <f t="shared" si="8"/>
        <v>13</v>
      </c>
      <c r="BI118">
        <f t="shared" si="9"/>
        <v>2021</v>
      </c>
      <c r="BJ118">
        <f t="shared" si="11"/>
        <v>3</v>
      </c>
    </row>
    <row r="119" spans="1:62" x14ac:dyDescent="0.2">
      <c r="A119" s="11">
        <v>44288</v>
      </c>
      <c r="B119" s="4">
        <v>41</v>
      </c>
      <c r="C119" s="18">
        <f>'Yellow Grease'!B119</f>
        <v>41</v>
      </c>
      <c r="E119" s="4">
        <f>'Yellow Grease'!C119*'Feedstock Conversions'!B$23</f>
        <v>337.43</v>
      </c>
      <c r="F119" s="4">
        <f>'Yellow Grease'!C119*'Feedstock Conversions'!B$3</f>
        <v>348.5</v>
      </c>
      <c r="H119" s="4">
        <f>'Fuel Values'!B119-'Yellow Grease'!I119-'Yellow Grease'!J119-'Yellow Grease'!K119</f>
        <v>76.900848669999959</v>
      </c>
      <c r="I119" s="18">
        <f>('LCFS Values'!$E$4-$AA$4)/1000000*'LCFS Values'!B119*'LCFS Values'!$G$2*100</f>
        <v>165.72415133000001</v>
      </c>
      <c r="J119" s="4">
        <f>'RIN Values'!C119</f>
        <v>207.375</v>
      </c>
      <c r="K119" s="4">
        <f>'Fixed Credits Value'!B119</f>
        <v>100</v>
      </c>
      <c r="L119" s="4">
        <f t="shared" si="10"/>
        <v>550</v>
      </c>
      <c r="M119" s="4">
        <f>L119/'Feedstock Conversions'!B$23</f>
        <v>66.828675577156744</v>
      </c>
      <c r="O119" s="4">
        <f>'Fuel Values'!C119*100</f>
        <v>181.05</v>
      </c>
      <c r="P119" s="18">
        <f>('LCFS Values'!$E$4-AB$4)/1000000*'LCFS Values'!B119*'LCFS Values'!$G$2*100</f>
        <v>175.88666019804685</v>
      </c>
      <c r="Q119" s="4">
        <f>'RIN Values'!D119</f>
        <v>235.02500000000001</v>
      </c>
      <c r="R119" s="4">
        <f>'Fixed Credits Value'!B119</f>
        <v>100</v>
      </c>
      <c r="S119" s="4">
        <f>'Fixed Credits Value'!C119</f>
        <v>16</v>
      </c>
      <c r="T119" s="4">
        <f t="shared" si="12"/>
        <v>707.96166019804673</v>
      </c>
      <c r="U119" s="4">
        <f>T119/'Feedstock Conversions'!B$3</f>
        <v>83.28960708212314</v>
      </c>
      <c r="W119" s="4">
        <f t="shared" si="13"/>
        <v>212.57</v>
      </c>
      <c r="X119" s="4">
        <f t="shared" si="14"/>
        <v>359.46166019804673</v>
      </c>
      <c r="AE119" s="4">
        <v>44.5</v>
      </c>
      <c r="AF119" s="4">
        <v>42.75</v>
      </c>
      <c r="AG119" s="4">
        <f>AH119+'Rail Costs'!M119</f>
        <v>43.123286674132139</v>
      </c>
      <c r="AH119" s="4">
        <v>39.75</v>
      </c>
      <c r="AI119" s="4">
        <v>38.75</v>
      </c>
      <c r="AJ119" s="4">
        <v>44</v>
      </c>
      <c r="AM119" s="4">
        <f>$L119-(AE119*'Feedstock Conversions'!$B$23)-'Rail Costs'!Q119</f>
        <v>179.95634328168472</v>
      </c>
      <c r="AN119" s="4">
        <f>$L119-(AF119*'Feedstock Conversions'!$B$23)-'Rail Costs'!R119</f>
        <v>194.77810514086363</v>
      </c>
      <c r="AO119" s="4">
        <f>$L119-(AG119*'Feedstock Conversions'!$B$23)-'Rail Costs'!S119</f>
        <v>191.87977093373752</v>
      </c>
      <c r="AP119" s="4">
        <f>$L119-(AH119*'Feedstock Conversions'!$B$23)-'Rail Costs'!T119</f>
        <v>219.23020788731876</v>
      </c>
      <c r="AQ119" s="4">
        <f>$L119-(AI119*'Feedstock Conversions'!$B$23)-'Rail Costs'!U119</f>
        <v>227.61119758037299</v>
      </c>
      <c r="AR119" s="4">
        <f>$L119-(AJ119*'Feedstock Conversions'!$B$23)-'Rail Costs'!V119</f>
        <v>183.52724946478256</v>
      </c>
      <c r="AT119" s="4">
        <f>$T119-(AE119*'Feedstock Conversions'!$B$3)-'Rail Costs'!Q119</f>
        <v>325.90300347973147</v>
      </c>
      <c r="AU119" s="4">
        <f>$T119-(AF119*'Feedstock Conversions'!$B$3)-'Rail Costs'!R119</f>
        <v>341.19726533891043</v>
      </c>
      <c r="AV119" s="4">
        <f>$T119-(AG119*'Feedstock Conversions'!$B$3)-'Rail Costs'!S119</f>
        <v>338.19814372976856</v>
      </c>
      <c r="AW119" s="4">
        <f>$T119-(AH119*'Feedstock Conversions'!$B$3)-'Rail Costs'!T119</f>
        <v>366.4593680853655</v>
      </c>
      <c r="AX119" s="4">
        <f>$T119-(AI119*'Feedstock Conversions'!$B$3)-'Rail Costs'!U119</f>
        <v>375.11035777841971</v>
      </c>
      <c r="AY119" s="4">
        <f>$T119-(AJ119*'Feedstock Conversions'!$B$3)-'Rail Costs'!V119</f>
        <v>329.60890966282926</v>
      </c>
      <c r="BH119">
        <f t="shared" si="8"/>
        <v>14</v>
      </c>
      <c r="BI119">
        <f t="shared" si="9"/>
        <v>2021</v>
      </c>
      <c r="BJ119">
        <f t="shared" si="11"/>
        <v>4</v>
      </c>
    </row>
    <row r="120" spans="1:62" x14ac:dyDescent="0.2">
      <c r="A120" s="11">
        <v>44295</v>
      </c>
      <c r="B120" s="4">
        <v>41</v>
      </c>
      <c r="C120" s="18">
        <f>'Yellow Grease'!B120</f>
        <v>41</v>
      </c>
      <c r="E120" s="4">
        <f>'Yellow Grease'!C120*'Feedstock Conversions'!B$23</f>
        <v>337.43</v>
      </c>
      <c r="F120" s="4">
        <f>'Yellow Grease'!C120*'Feedstock Conversions'!B$3</f>
        <v>348.5</v>
      </c>
      <c r="H120" s="4">
        <f>'Fuel Values'!B120-'Yellow Grease'!I120-'Yellow Grease'!J120-'Yellow Grease'!K120</f>
        <v>89.488830121999996</v>
      </c>
      <c r="I120" s="18">
        <f>('LCFS Values'!$E$4-$AA$4)/1000000*'LCFS Values'!B120*'LCFS Values'!$G$2*100</f>
        <v>159.21116987800002</v>
      </c>
      <c r="J120" s="4">
        <f>'RIN Values'!C120</f>
        <v>213.29999999999998</v>
      </c>
      <c r="K120" s="4">
        <f>'Fixed Credits Value'!B120</f>
        <v>100</v>
      </c>
      <c r="L120" s="4">
        <f t="shared" si="10"/>
        <v>562</v>
      </c>
      <c r="M120" s="4">
        <f>L120/'Feedstock Conversions'!B$23</f>
        <v>68.286755771567428</v>
      </c>
      <c r="O120" s="4">
        <f>'Fuel Values'!C120*100</f>
        <v>180.84</v>
      </c>
      <c r="P120" s="18">
        <f>('LCFS Values'!$E$4-AB$4)/1000000*'LCFS Values'!B120*'LCFS Values'!$G$2*100</f>
        <v>168.9742907797656</v>
      </c>
      <c r="Q120" s="4">
        <f>'RIN Values'!D120</f>
        <v>241.73999999999998</v>
      </c>
      <c r="R120" s="4">
        <f>'Fixed Credits Value'!B120</f>
        <v>100</v>
      </c>
      <c r="S120" s="4">
        <f>'Fixed Credits Value'!C120</f>
        <v>16</v>
      </c>
      <c r="T120" s="4">
        <f t="shared" si="12"/>
        <v>707.55429077976567</v>
      </c>
      <c r="U120" s="4">
        <f>T120/'Feedstock Conversions'!B$3</f>
        <v>83.241681268207728</v>
      </c>
      <c r="W120" s="4">
        <f t="shared" si="13"/>
        <v>224.57</v>
      </c>
      <c r="X120" s="4">
        <f t="shared" si="14"/>
        <v>359.05429077976567</v>
      </c>
      <c r="AE120" s="4">
        <v>44.5</v>
      </c>
      <c r="AF120" s="4">
        <v>43</v>
      </c>
      <c r="AG120" s="4">
        <f>AH120+'Rail Costs'!M120</f>
        <v>42.873286674132139</v>
      </c>
      <c r="AH120" s="4">
        <v>39.5</v>
      </c>
      <c r="AI120" s="4">
        <v>38.5</v>
      </c>
      <c r="AJ120" s="4">
        <v>44.9</v>
      </c>
      <c r="AM120" s="4">
        <f>$L120-(AE120*'Feedstock Conversions'!$B$23)-'Rail Costs'!Q120</f>
        <v>191.95634328168472</v>
      </c>
      <c r="AN120" s="4">
        <f>$L120-(AF120*'Feedstock Conversions'!$B$23)-'Rail Costs'!R120</f>
        <v>204.72060514086363</v>
      </c>
      <c r="AO120" s="4">
        <f>$L120-(AG120*'Feedstock Conversions'!$B$23)-'Rail Costs'!S120</f>
        <v>205.93727093373747</v>
      </c>
      <c r="AP120" s="4">
        <f>$L120-(AH120*'Feedstock Conversions'!$B$23)-'Rail Costs'!T120</f>
        <v>233.28770788731876</v>
      </c>
      <c r="AQ120" s="4">
        <f>$L120-(AI120*'Feedstock Conversions'!$B$23)-'Rail Costs'!U120</f>
        <v>241.66869758037299</v>
      </c>
      <c r="AR120" s="4">
        <f>$L120-(AJ120*'Feedstock Conversions'!$B$23)-'Rail Costs'!V120</f>
        <v>188.12024946478257</v>
      </c>
      <c r="AT120" s="4">
        <f>$T120-(AE120*'Feedstock Conversions'!$B$3)-'Rail Costs'!Q120</f>
        <v>325.4956340614504</v>
      </c>
      <c r="AU120" s="4">
        <f>$T120-(AF120*'Feedstock Conversions'!$B$3)-'Rail Costs'!R120</f>
        <v>338.66489592062936</v>
      </c>
      <c r="AV120" s="4">
        <f>$T120-(AG120*'Feedstock Conversions'!$B$3)-'Rail Costs'!S120</f>
        <v>339.9157743114875</v>
      </c>
      <c r="AW120" s="4">
        <f>$T120-(AH120*'Feedstock Conversions'!$B$3)-'Rail Costs'!T120</f>
        <v>368.17699866708443</v>
      </c>
      <c r="AX120" s="4">
        <f>$T120-(AI120*'Feedstock Conversions'!$B$3)-'Rail Costs'!U120</f>
        <v>376.82798836013865</v>
      </c>
      <c r="AY120" s="4">
        <f>$T120-(AJ120*'Feedstock Conversions'!$B$3)-'Rail Costs'!V120</f>
        <v>321.55154024454822</v>
      </c>
      <c r="BH120">
        <f t="shared" si="8"/>
        <v>15</v>
      </c>
      <c r="BI120">
        <f t="shared" si="9"/>
        <v>2021</v>
      </c>
      <c r="BJ120">
        <f t="shared" si="11"/>
        <v>4</v>
      </c>
    </row>
    <row r="121" spans="1:62" x14ac:dyDescent="0.2">
      <c r="A121" s="11">
        <v>44302</v>
      </c>
      <c r="B121" s="4">
        <v>41</v>
      </c>
      <c r="C121" s="18">
        <f>'Yellow Grease'!B121</f>
        <v>41</v>
      </c>
      <c r="E121" s="4">
        <f>'Yellow Grease'!C121*'Feedstock Conversions'!B$23</f>
        <v>337.43</v>
      </c>
      <c r="F121" s="4">
        <f>'Yellow Grease'!C121*'Feedstock Conversions'!B$3</f>
        <v>348.5</v>
      </c>
      <c r="H121" s="4">
        <f>'Fuel Values'!B121-'Yellow Grease'!I121-'Yellow Grease'!J121-'Yellow Grease'!K121</f>
        <v>110.19023271799995</v>
      </c>
      <c r="I121" s="18">
        <f>('LCFS Values'!$E$4-$AA$4)/1000000*'LCFS Values'!B121*'LCFS Values'!$G$2*100</f>
        <v>161.08476728200003</v>
      </c>
      <c r="J121" s="4">
        <f>'RIN Values'!C121</f>
        <v>208.72500000000002</v>
      </c>
      <c r="K121" s="4">
        <f>'Fixed Credits Value'!B121</f>
        <v>100</v>
      </c>
      <c r="L121" s="4">
        <f t="shared" si="10"/>
        <v>580</v>
      </c>
      <c r="M121" s="4">
        <f>L121/'Feedstock Conversions'!B$23</f>
        <v>70.473876063183468</v>
      </c>
      <c r="O121" s="4">
        <f>'Fuel Values'!C121*100</f>
        <v>187.14</v>
      </c>
      <c r="P121" s="18">
        <f>('LCFS Values'!$E$4-AB$4)/1000000*'LCFS Values'!B121*'LCFS Values'!$G$2*100</f>
        <v>170.96278061242188</v>
      </c>
      <c r="Q121" s="4">
        <f>'RIN Values'!D121</f>
        <v>236.55500000000001</v>
      </c>
      <c r="R121" s="4">
        <f>'Fixed Credits Value'!B121</f>
        <v>100</v>
      </c>
      <c r="S121" s="4">
        <f>'Fixed Credits Value'!C121</f>
        <v>16</v>
      </c>
      <c r="T121" s="4">
        <f t="shared" si="12"/>
        <v>710.6577806124219</v>
      </c>
      <c r="U121" s="4">
        <f>T121/'Feedstock Conversions'!B$3</f>
        <v>83.606797719108457</v>
      </c>
      <c r="W121" s="4">
        <f t="shared" si="13"/>
        <v>242.57</v>
      </c>
      <c r="X121" s="4">
        <f t="shared" si="14"/>
        <v>362.1577806124219</v>
      </c>
      <c r="AE121" s="4">
        <v>44.5</v>
      </c>
      <c r="AF121" s="4">
        <v>43</v>
      </c>
      <c r="AG121" s="4">
        <f>AH121+'Rail Costs'!M121</f>
        <v>42.873286674132139</v>
      </c>
      <c r="AH121" s="4">
        <v>39.5</v>
      </c>
      <c r="AI121" s="4">
        <v>38.5</v>
      </c>
      <c r="AJ121" s="4">
        <v>45.9</v>
      </c>
      <c r="AM121" s="4">
        <f>$L121-(AE121*'Feedstock Conversions'!$B$23)-'Rail Costs'!Q121</f>
        <v>209.95634328168472</v>
      </c>
      <c r="AN121" s="4">
        <f>$L121-(AF121*'Feedstock Conversions'!$B$23)-'Rail Costs'!R121</f>
        <v>222.72060514086363</v>
      </c>
      <c r="AO121" s="4">
        <f>$L121-(AG121*'Feedstock Conversions'!$B$23)-'Rail Costs'!S121</f>
        <v>223.93727093373747</v>
      </c>
      <c r="AP121" s="4">
        <f>$L121-(AH121*'Feedstock Conversions'!$B$23)-'Rail Costs'!T121</f>
        <v>251.28770788731876</v>
      </c>
      <c r="AQ121" s="4">
        <f>$L121-(AI121*'Feedstock Conversions'!$B$23)-'Rail Costs'!U121</f>
        <v>259.66869758037296</v>
      </c>
      <c r="AR121" s="4">
        <f>$L121-(AJ121*'Feedstock Conversions'!$B$23)-'Rail Costs'!V121</f>
        <v>197.89024946478256</v>
      </c>
      <c r="AT121" s="4">
        <f>$T121-(AE121*'Feedstock Conversions'!$B$3)-'Rail Costs'!Q121</f>
        <v>328.59912389410664</v>
      </c>
      <c r="AU121" s="4">
        <f>$T121-(AF121*'Feedstock Conversions'!$B$3)-'Rail Costs'!R121</f>
        <v>341.7683857532856</v>
      </c>
      <c r="AV121" s="4">
        <f>$T121-(AG121*'Feedstock Conversions'!$B$3)-'Rail Costs'!S121</f>
        <v>343.01926414414373</v>
      </c>
      <c r="AW121" s="4">
        <f>$T121-(AH121*'Feedstock Conversions'!$B$3)-'Rail Costs'!T121</f>
        <v>371.28048849974067</v>
      </c>
      <c r="AX121" s="4">
        <f>$T121-(AI121*'Feedstock Conversions'!$B$3)-'Rail Costs'!U121</f>
        <v>379.93147819279488</v>
      </c>
      <c r="AY121" s="4">
        <f>$T121-(AJ121*'Feedstock Conversions'!$B$3)-'Rail Costs'!V121</f>
        <v>316.15503007720446</v>
      </c>
      <c r="BH121">
        <f t="shared" si="8"/>
        <v>16</v>
      </c>
      <c r="BI121">
        <f t="shared" si="9"/>
        <v>2021</v>
      </c>
      <c r="BJ121">
        <f t="shared" si="11"/>
        <v>4</v>
      </c>
    </row>
    <row r="122" spans="1:62" x14ac:dyDescent="0.2">
      <c r="A122" s="11">
        <v>44309</v>
      </c>
      <c r="B122" s="4">
        <v>41</v>
      </c>
      <c r="C122" s="18">
        <f>'Yellow Grease'!B122</f>
        <v>41</v>
      </c>
      <c r="E122" s="4">
        <f>'Yellow Grease'!C122*'Feedstock Conversions'!B$23</f>
        <v>337.43</v>
      </c>
      <c r="F122" s="4">
        <f>'Yellow Grease'!C122*'Feedstock Conversions'!B$3</f>
        <v>348.5</v>
      </c>
      <c r="H122" s="4">
        <f>'Fuel Values'!B122-'Yellow Grease'!I122-'Yellow Grease'!J122-'Yellow Grease'!K122</f>
        <v>105.60656945599999</v>
      </c>
      <c r="I122" s="18">
        <f>('LCFS Values'!$E$4-$AA$4)/1000000*'LCFS Values'!B122*'LCFS Values'!$G$2*100</f>
        <v>156.66843054400002</v>
      </c>
      <c r="J122" s="4">
        <f>'RIN Values'!C122</f>
        <v>217.72500000000002</v>
      </c>
      <c r="K122" s="4">
        <f>'Fixed Credits Value'!B122</f>
        <v>100</v>
      </c>
      <c r="L122" s="4">
        <f t="shared" si="10"/>
        <v>580</v>
      </c>
      <c r="M122" s="4">
        <f>L122/'Feedstock Conversions'!B$23</f>
        <v>70.473876063183468</v>
      </c>
      <c r="O122" s="4">
        <f>'Fuel Values'!C122*100</f>
        <v>188.21</v>
      </c>
      <c r="P122" s="18">
        <f>('LCFS Values'!$E$4-AB$4)/1000000*'LCFS Values'!B122*'LCFS Values'!$G$2*100</f>
        <v>166.27562600687497</v>
      </c>
      <c r="Q122" s="4">
        <f>'RIN Values'!D122</f>
        <v>246.755</v>
      </c>
      <c r="R122" s="4">
        <f>'Fixed Credits Value'!B122</f>
        <v>100</v>
      </c>
      <c r="S122" s="4">
        <f>'Fixed Credits Value'!C122</f>
        <v>16</v>
      </c>
      <c r="T122" s="4">
        <f t="shared" si="12"/>
        <v>717.240626006875</v>
      </c>
      <c r="U122" s="4">
        <f>T122/'Feedstock Conversions'!B$3</f>
        <v>84.381250118455881</v>
      </c>
      <c r="W122" s="4">
        <f t="shared" si="13"/>
        <v>242.57</v>
      </c>
      <c r="X122" s="4">
        <f t="shared" si="14"/>
        <v>368.740626006875</v>
      </c>
      <c r="AE122" s="4">
        <v>44.5</v>
      </c>
      <c r="AF122" s="4">
        <v>43</v>
      </c>
      <c r="AG122" s="4">
        <f>AH122+'Rail Costs'!M122</f>
        <v>42.873286674132139</v>
      </c>
      <c r="AH122" s="4">
        <v>39.5</v>
      </c>
      <c r="AI122" s="4">
        <v>38.5</v>
      </c>
      <c r="AJ122" s="4">
        <v>46.5</v>
      </c>
      <c r="AM122" s="4">
        <f>$L122-(AE122*'Feedstock Conversions'!$B$23)-'Rail Costs'!Q122</f>
        <v>209.95634328168472</v>
      </c>
      <c r="AN122" s="4">
        <f>$L122-(AF122*'Feedstock Conversions'!$B$23)-'Rail Costs'!R122</f>
        <v>222.72060514086363</v>
      </c>
      <c r="AO122" s="4">
        <f>$L122-(AG122*'Feedstock Conversions'!$B$23)-'Rail Costs'!S122</f>
        <v>223.93727093373747</v>
      </c>
      <c r="AP122" s="4">
        <f>$L122-(AH122*'Feedstock Conversions'!$B$23)-'Rail Costs'!T122</f>
        <v>251.28770788731876</v>
      </c>
      <c r="AQ122" s="4">
        <f>$L122-(AI122*'Feedstock Conversions'!$B$23)-'Rail Costs'!U122</f>
        <v>259.66869758037296</v>
      </c>
      <c r="AR122" s="4">
        <f>$L122-(AJ122*'Feedstock Conversions'!$B$23)-'Rail Costs'!V122</f>
        <v>192.95224946478257</v>
      </c>
      <c r="AT122" s="4">
        <f>$T122-(AE122*'Feedstock Conversions'!$B$3)-'Rail Costs'!Q122</f>
        <v>335.18196928855974</v>
      </c>
      <c r="AU122" s="4">
        <f>$T122-(AF122*'Feedstock Conversions'!$B$3)-'Rail Costs'!R122</f>
        <v>348.3512311477387</v>
      </c>
      <c r="AV122" s="4">
        <f>$T122-(AG122*'Feedstock Conversions'!$B$3)-'Rail Costs'!S122</f>
        <v>349.60210953859684</v>
      </c>
      <c r="AW122" s="4">
        <f>$T122-(AH122*'Feedstock Conversions'!$B$3)-'Rail Costs'!T122</f>
        <v>377.86333389419377</v>
      </c>
      <c r="AX122" s="4">
        <f>$T122-(AI122*'Feedstock Conversions'!$B$3)-'Rail Costs'!U122</f>
        <v>386.51432358724799</v>
      </c>
      <c r="AY122" s="4">
        <f>$T122-(AJ122*'Feedstock Conversions'!$B$3)-'Rail Costs'!V122</f>
        <v>317.63787547165754</v>
      </c>
      <c r="BH122">
        <f t="shared" si="8"/>
        <v>17</v>
      </c>
      <c r="BI122">
        <f t="shared" si="9"/>
        <v>2021</v>
      </c>
      <c r="BJ122">
        <f t="shared" si="11"/>
        <v>4</v>
      </c>
    </row>
    <row r="123" spans="1:62" x14ac:dyDescent="0.2">
      <c r="A123" s="11">
        <v>44316</v>
      </c>
      <c r="B123" s="4">
        <v>41.2</v>
      </c>
      <c r="C123" s="18">
        <f>'Yellow Grease'!B123</f>
        <v>41.2</v>
      </c>
      <c r="E123" s="4">
        <f>'Yellow Grease'!C123*'Feedstock Conversions'!B$23</f>
        <v>339.07600000000002</v>
      </c>
      <c r="F123" s="4">
        <f>'Yellow Grease'!C123*'Feedstock Conversions'!B$3</f>
        <v>350.20000000000005</v>
      </c>
      <c r="H123" s="4">
        <f>'Fuel Values'!B123-'Yellow Grease'!I123-'Yellow Grease'!J123-'Yellow Grease'!K123</f>
        <v>86.30117891799992</v>
      </c>
      <c r="I123" s="18">
        <f>('LCFS Values'!$E$4-$AA$4)/1000000*'LCFS Values'!B123*'LCFS Values'!$G$2*100</f>
        <v>156.62382108200003</v>
      </c>
      <c r="J123" s="4">
        <f>'RIN Values'!C123</f>
        <v>237.07500000000002</v>
      </c>
      <c r="K123" s="4">
        <f>'Fixed Credits Value'!B123</f>
        <v>100</v>
      </c>
      <c r="L123" s="4">
        <f t="shared" si="10"/>
        <v>580</v>
      </c>
      <c r="M123" s="4">
        <f>L123/'Feedstock Conversions'!B$23</f>
        <v>70.473876063183468</v>
      </c>
      <c r="O123" s="4">
        <f>'Fuel Values'!C123*100</f>
        <v>193.11</v>
      </c>
      <c r="P123" s="18">
        <f>('LCFS Values'!$E$4-AB$4)/1000000*'LCFS Values'!B123*'LCFS Values'!$G$2*100</f>
        <v>166.22828101085938</v>
      </c>
      <c r="Q123" s="4">
        <f>'RIN Values'!D123</f>
        <v>268.685</v>
      </c>
      <c r="R123" s="4">
        <f>'Fixed Credits Value'!B123</f>
        <v>100</v>
      </c>
      <c r="S123" s="4">
        <f>'Fixed Credits Value'!C123</f>
        <v>16</v>
      </c>
      <c r="T123" s="4">
        <f t="shared" si="12"/>
        <v>744.02328101085936</v>
      </c>
      <c r="U123" s="4">
        <f>T123/'Feedstock Conversions'!B$3</f>
        <v>87.532150707159929</v>
      </c>
      <c r="W123" s="4">
        <f t="shared" si="13"/>
        <v>240.92399999999998</v>
      </c>
      <c r="X123" s="4">
        <f t="shared" si="14"/>
        <v>393.82328101085932</v>
      </c>
      <c r="AE123" s="4">
        <v>45.6</v>
      </c>
      <c r="AF123" s="4">
        <v>43.85</v>
      </c>
      <c r="AG123" s="4">
        <f>AH123+'Rail Costs'!M123</f>
        <v>44.073286674132142</v>
      </c>
      <c r="AH123" s="4">
        <v>40.700000000000003</v>
      </c>
      <c r="AI123" s="4">
        <v>39.799999999999997</v>
      </c>
      <c r="AJ123" s="4">
        <v>47.7</v>
      </c>
      <c r="AM123" s="4">
        <f>$L123-(AE123*'Feedstock Conversions'!$B$23)-'Rail Costs'!Q123</f>
        <v>200.90334328168473</v>
      </c>
      <c r="AN123" s="4">
        <f>$L123-(AF123*'Feedstock Conversions'!$B$23)-'Rail Costs'!R123</f>
        <v>215.72510514086363</v>
      </c>
      <c r="AO123" s="4">
        <f>$L123-(AG123*'Feedstock Conversions'!$B$23)-'Rail Costs'!S123</f>
        <v>214.06127093373749</v>
      </c>
      <c r="AP123" s="4">
        <f>$L123-(AH123*'Feedstock Conversions'!$B$23)-'Rail Costs'!T123</f>
        <v>241.41170788731878</v>
      </c>
      <c r="AQ123" s="4">
        <f>$L123-(AI123*'Feedstock Conversions'!$B$23)-'Rail Costs'!U123</f>
        <v>248.96969758037304</v>
      </c>
      <c r="AR123" s="4">
        <f>$L123-(AJ123*'Feedstock Conversions'!$B$23)-'Rail Costs'!V123</f>
        <v>183.07624946478253</v>
      </c>
      <c r="AT123" s="4">
        <f>$T123-(AE123*'Feedstock Conversions'!$B$3)-'Rail Costs'!Q123</f>
        <v>352.61462429254408</v>
      </c>
      <c r="AU123" s="4">
        <f>$T123-(AF123*'Feedstock Conversions'!$B$3)-'Rail Costs'!R123</f>
        <v>367.90888615172304</v>
      </c>
      <c r="AV123" s="4">
        <f>$T123-(AG123*'Feedstock Conversions'!$B$3)-'Rail Costs'!S123</f>
        <v>366.18476454258115</v>
      </c>
      <c r="AW123" s="4">
        <f>$T123-(AH123*'Feedstock Conversions'!$B$3)-'Rail Costs'!T123</f>
        <v>394.44598889817809</v>
      </c>
      <c r="AX123" s="4">
        <f>$T123-(AI123*'Feedstock Conversions'!$B$3)-'Rail Costs'!U123</f>
        <v>402.24697859123239</v>
      </c>
      <c r="AY123" s="4">
        <f>$T123-(AJ123*'Feedstock Conversions'!$B$3)-'Rail Costs'!V123</f>
        <v>334.22053047564185</v>
      </c>
      <c r="BH123">
        <f t="shared" si="8"/>
        <v>18</v>
      </c>
      <c r="BI123">
        <f t="shared" si="9"/>
        <v>2021</v>
      </c>
      <c r="BJ123">
        <f t="shared" si="11"/>
        <v>4</v>
      </c>
    </row>
    <row r="124" spans="1:62" x14ac:dyDescent="0.2">
      <c r="A124" s="11">
        <v>44323</v>
      </c>
      <c r="B124" s="4">
        <v>42</v>
      </c>
      <c r="C124" s="18">
        <f>'Yellow Grease'!B124</f>
        <v>42</v>
      </c>
      <c r="E124" s="4">
        <f>'Yellow Grease'!C124*'Feedstock Conversions'!B$23</f>
        <v>345.66</v>
      </c>
      <c r="F124" s="4">
        <f>'Yellow Grease'!C124*'Feedstock Conversions'!B$3</f>
        <v>357</v>
      </c>
      <c r="H124" s="4">
        <f>'Fuel Values'!B124-'Yellow Grease'!I124-'Yellow Grease'!J124-'Yellow Grease'!K124</f>
        <v>54.867570378000039</v>
      </c>
      <c r="I124" s="18">
        <f>('LCFS Values'!$E$4-$AA$4)/1000000*'LCFS Values'!B124*'LCFS Values'!$G$2*100</f>
        <v>164.20742962200001</v>
      </c>
      <c r="J124" s="4">
        <f>'RIN Values'!C124</f>
        <v>260.92499999999995</v>
      </c>
      <c r="K124" s="4">
        <f>'Fixed Credits Value'!B124</f>
        <v>100</v>
      </c>
      <c r="L124" s="4">
        <f t="shared" si="10"/>
        <v>580</v>
      </c>
      <c r="M124" s="4">
        <f>L124/'Feedstock Conversions'!B$23</f>
        <v>70.473876063183468</v>
      </c>
      <c r="O124" s="4">
        <f>'Fuel Values'!C124*100</f>
        <v>200.07000000000002</v>
      </c>
      <c r="P124" s="18">
        <f>('LCFS Values'!$E$4-AB$4)/1000000*'LCFS Values'!B124*'LCFS Values'!$G$2*100</f>
        <v>174.27693033351562</v>
      </c>
      <c r="Q124" s="4">
        <f>'RIN Values'!D124</f>
        <v>295.71499999999997</v>
      </c>
      <c r="R124" s="4">
        <f>'Fixed Credits Value'!B124</f>
        <v>100</v>
      </c>
      <c r="S124" s="4">
        <f>'Fixed Credits Value'!C124</f>
        <v>16</v>
      </c>
      <c r="T124" s="4">
        <f t="shared" si="12"/>
        <v>786.06193033351565</v>
      </c>
      <c r="U124" s="4">
        <f>T124/'Feedstock Conversions'!B$3</f>
        <v>92.477874156884198</v>
      </c>
      <c r="W124" s="4">
        <f t="shared" si="13"/>
        <v>234.33999999999997</v>
      </c>
      <c r="X124" s="4">
        <f t="shared" si="14"/>
        <v>429.06193033351565</v>
      </c>
      <c r="AE124" s="4">
        <v>46.75</v>
      </c>
      <c r="AF124" s="4">
        <v>44.5</v>
      </c>
      <c r="AG124" s="4">
        <f>AH124+'Rail Costs'!M124</f>
        <v>45.173286674132136</v>
      </c>
      <c r="AH124" s="4">
        <v>41.8</v>
      </c>
      <c r="AI124" s="4">
        <v>41</v>
      </c>
      <c r="AJ124" s="4">
        <v>48.3</v>
      </c>
      <c r="AM124" s="4">
        <f>$L124-(AE124*'Feedstock Conversions'!$B$23)-'Rail Costs'!Q124</f>
        <v>191.43884328168474</v>
      </c>
      <c r="AN124" s="4">
        <f>$L124-(AF124*'Feedstock Conversions'!$B$23)-'Rail Costs'!R124</f>
        <v>210.37560514086366</v>
      </c>
      <c r="AO124" s="4">
        <f>$L124-(AG124*'Feedstock Conversions'!$B$23)-'Rail Costs'!S124</f>
        <v>205.00827093373749</v>
      </c>
      <c r="AP124" s="4">
        <f>$L124-(AH124*'Feedstock Conversions'!$B$23)-'Rail Costs'!T124</f>
        <v>232.35870788731879</v>
      </c>
      <c r="AQ124" s="4">
        <f>$L124-(AI124*'Feedstock Conversions'!$B$23)-'Rail Costs'!U124</f>
        <v>239.093697580373</v>
      </c>
      <c r="AR124" s="4">
        <f>$L124-(AJ124*'Feedstock Conversions'!$B$23)-'Rail Costs'!V124</f>
        <v>178.13824946478255</v>
      </c>
      <c r="AT124" s="4">
        <f>$T124-(AE124*'Feedstock Conversions'!$B$3)-'Rail Costs'!Q124</f>
        <v>384.87827361520038</v>
      </c>
      <c r="AU124" s="4">
        <f>$T124-(AF124*'Feedstock Conversions'!$B$3)-'Rail Costs'!R124</f>
        <v>404.42253547437934</v>
      </c>
      <c r="AV124" s="4">
        <f>$T124-(AG124*'Feedstock Conversions'!$B$3)-'Rail Costs'!S124</f>
        <v>398.87341386523752</v>
      </c>
      <c r="AW124" s="4">
        <f>$T124-(AH124*'Feedstock Conversions'!$B$3)-'Rail Costs'!T124</f>
        <v>427.13463822083446</v>
      </c>
      <c r="AX124" s="4">
        <f>$T124-(AI124*'Feedstock Conversions'!$B$3)-'Rail Costs'!U124</f>
        <v>434.08562791388863</v>
      </c>
      <c r="AY124" s="4">
        <f>$T124-(AJ124*'Feedstock Conversions'!$B$3)-'Rail Costs'!V124</f>
        <v>371.15917979829823</v>
      </c>
      <c r="BH124">
        <f t="shared" si="8"/>
        <v>19</v>
      </c>
      <c r="BI124">
        <f t="shared" si="9"/>
        <v>2021</v>
      </c>
      <c r="BJ124">
        <f t="shared" si="11"/>
        <v>5</v>
      </c>
    </row>
    <row r="125" spans="1:62" x14ac:dyDescent="0.2">
      <c r="A125" s="11">
        <v>44330</v>
      </c>
      <c r="B125" s="4">
        <v>42.4</v>
      </c>
      <c r="C125" s="18">
        <f>'Yellow Grease'!B125</f>
        <v>42.4</v>
      </c>
      <c r="E125" s="4">
        <f>'Yellow Grease'!C125*'Feedstock Conversions'!B$23</f>
        <v>348.952</v>
      </c>
      <c r="F125" s="4">
        <f>'Yellow Grease'!C125*'Feedstock Conversions'!B$3</f>
        <v>360.4</v>
      </c>
      <c r="H125" s="4">
        <f>'Fuel Values'!B125-'Yellow Grease'!I125-'Yellow Grease'!J125-'Yellow Grease'!K125</f>
        <v>51.485612120000042</v>
      </c>
      <c r="I125" s="18">
        <f>('LCFS Values'!$E$4-$AA$4)/1000000*'LCFS Values'!B125*'LCFS Values'!$G$2*100</f>
        <v>166.83938788</v>
      </c>
      <c r="J125" s="4">
        <f>'RIN Values'!C125</f>
        <v>285.67499999999995</v>
      </c>
      <c r="K125" s="4">
        <f>'Fixed Credits Value'!B125</f>
        <v>100</v>
      </c>
      <c r="L125" s="4">
        <f t="shared" si="10"/>
        <v>604</v>
      </c>
      <c r="M125" s="4">
        <f>L125/'Feedstock Conversions'!B$23</f>
        <v>73.39003645200485</v>
      </c>
      <c r="O125" s="4">
        <f>'Fuel Values'!C125*100</f>
        <v>204.3</v>
      </c>
      <c r="P125" s="18">
        <f>('LCFS Values'!$E$4-AB$4)/1000000*'LCFS Values'!B125*'LCFS Values'!$G$2*100</f>
        <v>177.07028509843747</v>
      </c>
      <c r="Q125" s="4">
        <f>'RIN Values'!D125</f>
        <v>323.76499999999999</v>
      </c>
      <c r="R125" s="4">
        <f>'Fixed Credits Value'!B125</f>
        <v>100</v>
      </c>
      <c r="S125" s="4">
        <f>'Fixed Credits Value'!C125</f>
        <v>16</v>
      </c>
      <c r="T125" s="4">
        <f t="shared" si="12"/>
        <v>821.13528509843741</v>
      </c>
      <c r="U125" s="4">
        <f>T125/'Feedstock Conversions'!B$3</f>
        <v>96.604151188051461</v>
      </c>
      <c r="W125" s="4">
        <f t="shared" si="13"/>
        <v>255.048</v>
      </c>
      <c r="X125" s="4">
        <f t="shared" si="14"/>
        <v>460.73528509843743</v>
      </c>
      <c r="AE125" s="4">
        <v>46.75</v>
      </c>
      <c r="AF125" s="4">
        <v>44.5</v>
      </c>
      <c r="AG125" s="4">
        <f>AH125+'Rail Costs'!M125</f>
        <v>45.673286674132136</v>
      </c>
      <c r="AH125" s="4">
        <v>42.3</v>
      </c>
      <c r="AI125" s="4">
        <v>41.6</v>
      </c>
      <c r="AJ125" s="4">
        <v>48.5</v>
      </c>
      <c r="AM125" s="4">
        <f>$L125-(AE125*'Feedstock Conversions'!$B$23)-'Rail Costs'!Q125</f>
        <v>215.43884328168474</v>
      </c>
      <c r="AN125" s="4">
        <f>$L125-(AF125*'Feedstock Conversions'!$B$23)-'Rail Costs'!R125</f>
        <v>234.37560514086366</v>
      </c>
      <c r="AO125" s="4">
        <f>$L125-(AG125*'Feedstock Conversions'!$B$23)-'Rail Costs'!S125</f>
        <v>224.89327093373754</v>
      </c>
      <c r="AP125" s="4">
        <f>$L125-(AH125*'Feedstock Conversions'!$B$23)-'Rail Costs'!T125</f>
        <v>252.24370788731878</v>
      </c>
      <c r="AQ125" s="4">
        <f>$L125-(AI125*'Feedstock Conversions'!$B$23)-'Rail Costs'!U125</f>
        <v>258.15569758037293</v>
      </c>
      <c r="AR125" s="4">
        <f>$L125-(AJ125*'Feedstock Conversions'!$B$23)-'Rail Costs'!V125</f>
        <v>200.49224946478253</v>
      </c>
      <c r="AT125" s="4">
        <f>$T125-(AE125*'Feedstock Conversions'!$B$3)-'Rail Costs'!Q125</f>
        <v>419.95162838012214</v>
      </c>
      <c r="AU125" s="4">
        <f>$T125-(AF125*'Feedstock Conversions'!$B$3)-'Rail Costs'!R125</f>
        <v>439.4958902393011</v>
      </c>
      <c r="AV125" s="4">
        <f>$T125-(AG125*'Feedstock Conversions'!$B$3)-'Rail Costs'!S125</f>
        <v>429.69676863015928</v>
      </c>
      <c r="AW125" s="4">
        <f>$T125-(AH125*'Feedstock Conversions'!$B$3)-'Rail Costs'!T125</f>
        <v>457.95799298575622</v>
      </c>
      <c r="AX125" s="4">
        <f>$T125-(AI125*'Feedstock Conversions'!$B$3)-'Rail Costs'!U125</f>
        <v>464.05898267881037</v>
      </c>
      <c r="AY125" s="4">
        <f>$T125-(AJ125*'Feedstock Conversions'!$B$3)-'Rail Costs'!V125</f>
        <v>404.53253456321994</v>
      </c>
      <c r="BH125">
        <f t="shared" si="8"/>
        <v>20</v>
      </c>
      <c r="BI125">
        <f t="shared" si="9"/>
        <v>2021</v>
      </c>
      <c r="BJ125">
        <f t="shared" si="11"/>
        <v>5</v>
      </c>
    </row>
    <row r="126" spans="1:62" x14ac:dyDescent="0.2">
      <c r="A126" s="11">
        <v>44337</v>
      </c>
      <c r="B126" s="4">
        <v>43.125</v>
      </c>
      <c r="C126" s="18">
        <f>'Yellow Grease'!B126</f>
        <v>43.125</v>
      </c>
      <c r="E126" s="4">
        <f>'Yellow Grease'!C126*'Feedstock Conversions'!B$23</f>
        <v>354.91875000000005</v>
      </c>
      <c r="F126" s="4">
        <f>'Yellow Grease'!C126*'Feedstock Conversions'!B$3</f>
        <v>366.5625</v>
      </c>
      <c r="H126" s="4">
        <f>'Fuel Values'!B126-'Yellow Grease'!I126-'Yellow Grease'!J126-'Yellow Grease'!K126</f>
        <v>58.689985032000038</v>
      </c>
      <c r="I126" s="18">
        <f>('LCFS Values'!$E$4-$AA$4)/1000000*'LCFS Values'!B126*'LCFS Values'!$G$2*100</f>
        <v>167.91001496799998</v>
      </c>
      <c r="J126" s="4">
        <f>'RIN Values'!C126</f>
        <v>293.39999999999998</v>
      </c>
      <c r="K126" s="4">
        <f>'Fixed Credits Value'!B126</f>
        <v>100</v>
      </c>
      <c r="L126" s="4">
        <f t="shared" si="10"/>
        <v>620</v>
      </c>
      <c r="M126" s="4">
        <f>L126/'Feedstock Conversions'!B$23</f>
        <v>75.334143377885781</v>
      </c>
      <c r="O126" s="4">
        <f>'Fuel Values'!C126*100</f>
        <v>202.53</v>
      </c>
      <c r="P126" s="18">
        <f>('LCFS Values'!$E$4-AB$4)/1000000*'LCFS Values'!B126*'LCFS Values'!$G$2*100</f>
        <v>178.20656500281245</v>
      </c>
      <c r="Q126" s="4">
        <f>'RIN Values'!D126</f>
        <v>332.52</v>
      </c>
      <c r="R126" s="4">
        <f>'Fixed Credits Value'!B126</f>
        <v>100</v>
      </c>
      <c r="S126" s="4">
        <f>'Fixed Credits Value'!C126</f>
        <v>16</v>
      </c>
      <c r="T126" s="4">
        <f t="shared" si="12"/>
        <v>829.25656500281241</v>
      </c>
      <c r="U126" s="4">
        <f>T126/'Feedstock Conversions'!B$3</f>
        <v>97.559595882683809</v>
      </c>
      <c r="W126" s="4">
        <f t="shared" si="13"/>
        <v>265.08124999999995</v>
      </c>
      <c r="X126" s="4">
        <f t="shared" si="14"/>
        <v>462.69406500281241</v>
      </c>
      <c r="AE126" s="4">
        <v>48.65</v>
      </c>
      <c r="AF126" s="4">
        <v>44.8</v>
      </c>
      <c r="AG126" s="4">
        <f>AH126+'Rail Costs'!M126</f>
        <v>46.97328667413214</v>
      </c>
      <c r="AH126" s="4">
        <v>43.6</v>
      </c>
      <c r="AI126" s="4">
        <v>42.7</v>
      </c>
      <c r="AJ126" s="4">
        <v>48.85</v>
      </c>
      <c r="AM126" s="4">
        <f>$L126-(AE126*'Feedstock Conversions'!$B$23)-'Rail Costs'!Q126</f>
        <v>215.80184328168474</v>
      </c>
      <c r="AN126" s="4">
        <f>$L126-(AF126*'Feedstock Conversions'!$B$23)-'Rail Costs'!R126</f>
        <v>247.90660514086366</v>
      </c>
      <c r="AO126" s="4">
        <f>$L126-(AG126*'Feedstock Conversions'!$B$23)-'Rail Costs'!S126</f>
        <v>230.19427093373747</v>
      </c>
      <c r="AP126" s="4">
        <f>$L126-(AH126*'Feedstock Conversions'!$B$23)-'Rail Costs'!T126</f>
        <v>257.54470788731874</v>
      </c>
      <c r="AQ126" s="4">
        <f>$L126-(AI126*'Feedstock Conversions'!$B$23)-'Rail Costs'!U126</f>
        <v>265.10269758037293</v>
      </c>
      <c r="AR126" s="4">
        <f>$L126-(AJ126*'Feedstock Conversions'!$B$23)-'Rail Costs'!V126</f>
        <v>213.61174946478255</v>
      </c>
      <c r="AT126" s="4">
        <f>$T126-(AE126*'Feedstock Conversions'!$B$3)-'Rail Costs'!Q126</f>
        <v>411.92290828449717</v>
      </c>
      <c r="AU126" s="4">
        <f>$T126-(AF126*'Feedstock Conversions'!$B$3)-'Rail Costs'!R126</f>
        <v>445.06717014367615</v>
      </c>
      <c r="AV126" s="4">
        <f>$T126-(AG126*'Feedstock Conversions'!$B$3)-'Rail Costs'!S126</f>
        <v>426.76804853453422</v>
      </c>
      <c r="AW126" s="4">
        <f>$T126-(AH126*'Feedstock Conversions'!$B$3)-'Rail Costs'!T126</f>
        <v>455.02927289013115</v>
      </c>
      <c r="AX126" s="4">
        <f>$T126-(AI126*'Feedstock Conversions'!$B$3)-'Rail Costs'!U126</f>
        <v>462.83026258318534</v>
      </c>
      <c r="AY126" s="4">
        <f>$T126-(AJ126*'Feedstock Conversions'!$B$3)-'Rail Costs'!V126</f>
        <v>409.67881446759492</v>
      </c>
      <c r="BH126">
        <f t="shared" si="8"/>
        <v>21</v>
      </c>
      <c r="BI126">
        <f t="shared" si="9"/>
        <v>2021</v>
      </c>
      <c r="BJ126">
        <f t="shared" si="11"/>
        <v>5</v>
      </c>
    </row>
    <row r="127" spans="1:62" x14ac:dyDescent="0.2">
      <c r="A127" s="11">
        <v>44344</v>
      </c>
      <c r="B127" s="4">
        <v>43.7</v>
      </c>
      <c r="C127" s="18">
        <f>'Yellow Grease'!B127</f>
        <v>43.7</v>
      </c>
      <c r="E127" s="4">
        <f>'Yellow Grease'!C127*'Feedstock Conversions'!B$23</f>
        <v>359.65100000000007</v>
      </c>
      <c r="F127" s="4">
        <f>'Yellow Grease'!C127*'Feedstock Conversions'!B$3</f>
        <v>371.45000000000005</v>
      </c>
      <c r="H127" s="4">
        <f>'Fuel Values'!B127-'Yellow Grease'!I127-'Yellow Grease'!J127-'Yellow Grease'!K127</f>
        <v>58.913884843999995</v>
      </c>
      <c r="I127" s="18">
        <f>('LCFS Values'!$E$4-$AA$4)/1000000*'LCFS Values'!B127*'LCFS Values'!$G$2*100</f>
        <v>171.21111515600003</v>
      </c>
      <c r="J127" s="4">
        <f>'RIN Values'!C127</f>
        <v>289.875</v>
      </c>
      <c r="K127" s="4">
        <f>'Fixed Credits Value'!B127</f>
        <v>100</v>
      </c>
      <c r="L127" s="4">
        <f t="shared" si="10"/>
        <v>620</v>
      </c>
      <c r="M127" s="4">
        <f>L127/'Feedstock Conversions'!B$23</f>
        <v>75.334143377885781</v>
      </c>
      <c r="O127" s="4">
        <f>'Fuel Values'!C127*100</f>
        <v>205.47</v>
      </c>
      <c r="P127" s="18">
        <f>('LCFS Values'!$E$4-AB$4)/1000000*'LCFS Values'!B127*'LCFS Values'!$G$2*100</f>
        <v>181.71009470796875</v>
      </c>
      <c r="Q127" s="4">
        <f>'RIN Values'!D127</f>
        <v>328.52499999999998</v>
      </c>
      <c r="R127" s="4">
        <f>'Fixed Credits Value'!B127</f>
        <v>100</v>
      </c>
      <c r="S127" s="4">
        <f>'Fixed Credits Value'!C127</f>
        <v>16</v>
      </c>
      <c r="T127" s="4">
        <f t="shared" si="12"/>
        <v>831.70509470796878</v>
      </c>
      <c r="U127" s="4">
        <f>T127/'Feedstock Conversions'!B$3</f>
        <v>97.847658200937502</v>
      </c>
      <c r="W127" s="4">
        <f t="shared" si="13"/>
        <v>260.34899999999993</v>
      </c>
      <c r="X127" s="4">
        <f t="shared" si="14"/>
        <v>460.25509470796874</v>
      </c>
      <c r="AE127" s="4">
        <v>50.1</v>
      </c>
      <c r="AF127" s="4">
        <v>45</v>
      </c>
      <c r="AG127" s="4">
        <f>AH127+'Rail Costs'!M127</f>
        <v>47.773286674132137</v>
      </c>
      <c r="AH127" s="4">
        <v>44.4</v>
      </c>
      <c r="AI127" s="4">
        <v>43</v>
      </c>
      <c r="AJ127" s="4">
        <v>49</v>
      </c>
      <c r="AM127" s="4">
        <f>$L127-(AE127*'Feedstock Conversions'!$B$23)-'Rail Costs'!Q127</f>
        <v>203.8683432816847</v>
      </c>
      <c r="AN127" s="4">
        <f>$L127-(AF127*'Feedstock Conversions'!$B$23)-'Rail Costs'!R127</f>
        <v>246.26060514086365</v>
      </c>
      <c r="AO127" s="4">
        <f>$L127-(AG127*'Feedstock Conversions'!$B$23)-'Rail Costs'!S127</f>
        <v>223.61027093373752</v>
      </c>
      <c r="AP127" s="4">
        <f>$L127-(AH127*'Feedstock Conversions'!$B$23)-'Rail Costs'!T127</f>
        <v>250.96070788731876</v>
      </c>
      <c r="AQ127" s="4">
        <f>$L127-(AI127*'Feedstock Conversions'!$B$23)-'Rail Costs'!U127</f>
        <v>262.63369758037294</v>
      </c>
      <c r="AR127" s="4">
        <f>$L127-(AJ127*'Feedstock Conversions'!$B$23)-'Rail Costs'!V127</f>
        <v>212.37724946478252</v>
      </c>
      <c r="AT127" s="4">
        <f>$T127-(AE127*'Feedstock Conversions'!$B$3)-'Rail Costs'!Q127</f>
        <v>402.0464379896535</v>
      </c>
      <c r="AU127" s="4">
        <f>$T127-(AF127*'Feedstock Conversions'!$B$3)-'Rail Costs'!R127</f>
        <v>445.81569984883248</v>
      </c>
      <c r="AV127" s="4">
        <f>$T127-(AG127*'Feedstock Conversions'!$B$3)-'Rail Costs'!S127</f>
        <v>422.41657823969064</v>
      </c>
      <c r="AW127" s="4">
        <f>$T127-(AH127*'Feedstock Conversions'!$B$3)-'Rail Costs'!T127</f>
        <v>450.67780259528757</v>
      </c>
      <c r="AX127" s="4">
        <f>$T127-(AI127*'Feedstock Conversions'!$B$3)-'Rail Costs'!U127</f>
        <v>462.72879228834177</v>
      </c>
      <c r="AY127" s="4">
        <f>$T127-(AJ127*'Feedstock Conversions'!$B$3)-'Rail Costs'!V127</f>
        <v>410.85234417275132</v>
      </c>
      <c r="BH127">
        <f t="shared" si="8"/>
        <v>22</v>
      </c>
      <c r="BI127">
        <f t="shared" si="9"/>
        <v>2021</v>
      </c>
      <c r="BJ127">
        <f t="shared" si="11"/>
        <v>5</v>
      </c>
    </row>
    <row r="128" spans="1:62" x14ac:dyDescent="0.2">
      <c r="A128" s="11">
        <v>44351</v>
      </c>
      <c r="B128" s="4">
        <v>44.125</v>
      </c>
      <c r="C128" s="18">
        <f>'Yellow Grease'!B128</f>
        <v>44.125</v>
      </c>
      <c r="E128" s="4">
        <f>'Yellow Grease'!C128*'Feedstock Conversions'!B$23</f>
        <v>363.14875000000001</v>
      </c>
      <c r="F128" s="4">
        <f>'Yellow Grease'!C128*'Feedstock Conversions'!B$3</f>
        <v>375.0625</v>
      </c>
      <c r="H128" s="4">
        <f>'Fuel Values'!B128-'Yellow Grease'!I128-'Yellow Grease'!J128-'Yellow Grease'!K128</f>
        <v>57.017047644999991</v>
      </c>
      <c r="I128" s="18">
        <f>('LCFS Values'!$E$4-$AA$4)/1000000*'LCFS Values'!B128*'LCFS Values'!$G$2*100</f>
        <v>171.85795235500001</v>
      </c>
      <c r="J128" s="4">
        <f>'RIN Values'!C128</f>
        <v>293.625</v>
      </c>
      <c r="K128" s="4">
        <f>'Fixed Credits Value'!B128</f>
        <v>100</v>
      </c>
      <c r="L128" s="4">
        <f t="shared" si="10"/>
        <v>622.5</v>
      </c>
      <c r="M128" s="4">
        <f>L128/'Feedstock Conversions'!B$23</f>
        <v>75.637910085054671</v>
      </c>
      <c r="O128" s="4">
        <f>'Fuel Values'!C128*100</f>
        <v>211.01000000000002</v>
      </c>
      <c r="P128" s="18">
        <f>('LCFS Values'!$E$4-AB$4)/1000000*'LCFS Values'!B128*'LCFS Values'!$G$2*100</f>
        <v>182.3965971501953</v>
      </c>
      <c r="Q128" s="4">
        <f>'RIN Values'!D128</f>
        <v>332.77499999999998</v>
      </c>
      <c r="R128" s="4">
        <f>'Fixed Credits Value'!B128</f>
        <v>100</v>
      </c>
      <c r="S128" s="4">
        <f>'Fixed Credits Value'!C128</f>
        <v>16</v>
      </c>
      <c r="T128" s="4">
        <f t="shared" si="12"/>
        <v>842.18159715019533</v>
      </c>
      <c r="U128" s="4">
        <f>T128/'Feedstock Conversions'!B$3</f>
        <v>99.080187900022977</v>
      </c>
      <c r="W128" s="4">
        <f t="shared" si="13"/>
        <v>259.35124999999999</v>
      </c>
      <c r="X128" s="4">
        <f t="shared" si="14"/>
        <v>467.11909715019533</v>
      </c>
      <c r="AE128" s="4">
        <v>51.5</v>
      </c>
      <c r="AF128" s="4">
        <v>45</v>
      </c>
      <c r="AG128" s="4">
        <f>AH128+'Rail Costs'!M128</f>
        <v>47.873286674132139</v>
      </c>
      <c r="AH128" s="4">
        <v>44.5</v>
      </c>
      <c r="AI128" s="4">
        <v>43.5</v>
      </c>
      <c r="AJ128" s="4">
        <v>49</v>
      </c>
      <c r="AM128" s="4">
        <f>$L128-(AE128*'Feedstock Conversions'!$B$23)-'Rail Costs'!Q128</f>
        <v>194.84634328168471</v>
      </c>
      <c r="AN128" s="4">
        <f>$L128-(AF128*'Feedstock Conversions'!$B$23)-'Rail Costs'!R128</f>
        <v>248.76060514086365</v>
      </c>
      <c r="AO128" s="4">
        <f>$L128-(AG128*'Feedstock Conversions'!$B$23)-'Rail Costs'!S128</f>
        <v>225.28727093373749</v>
      </c>
      <c r="AP128" s="4">
        <f>$L128-(AH128*'Feedstock Conversions'!$B$23)-'Rail Costs'!T128</f>
        <v>252.63770788731878</v>
      </c>
      <c r="AQ128" s="4">
        <f>$L128-(AI128*'Feedstock Conversions'!$B$23)-'Rail Costs'!U128</f>
        <v>261.01869758037299</v>
      </c>
      <c r="AR128" s="4">
        <f>$L128-(AJ128*'Feedstock Conversions'!$B$23)-'Rail Costs'!V128</f>
        <v>214.87724946478252</v>
      </c>
      <c r="AT128" s="4">
        <f>$T128-(AE128*'Feedstock Conversions'!$B$3)-'Rail Costs'!Q128</f>
        <v>400.62294043188007</v>
      </c>
      <c r="AU128" s="4">
        <f>$T128-(AF128*'Feedstock Conversions'!$B$3)-'Rail Costs'!R128</f>
        <v>456.29220229105903</v>
      </c>
      <c r="AV128" s="4">
        <f>$T128-(AG128*'Feedstock Conversions'!$B$3)-'Rail Costs'!S128</f>
        <v>432.04308068191716</v>
      </c>
      <c r="AW128" s="4">
        <f>$T128-(AH128*'Feedstock Conversions'!$B$3)-'Rail Costs'!T128</f>
        <v>460.3043050375141</v>
      </c>
      <c r="AX128" s="4">
        <f>$T128-(AI128*'Feedstock Conversions'!$B$3)-'Rail Costs'!U128</f>
        <v>468.95529473056831</v>
      </c>
      <c r="AY128" s="4">
        <f>$T128-(AJ128*'Feedstock Conversions'!$B$3)-'Rail Costs'!V128</f>
        <v>421.32884661497786</v>
      </c>
      <c r="BH128">
        <f t="shared" si="8"/>
        <v>23</v>
      </c>
      <c r="BI128">
        <f t="shared" si="9"/>
        <v>2021</v>
      </c>
      <c r="BJ128">
        <f t="shared" si="11"/>
        <v>6</v>
      </c>
    </row>
    <row r="129" spans="1:62" x14ac:dyDescent="0.2">
      <c r="A129" s="11">
        <v>44358</v>
      </c>
      <c r="B129" s="4">
        <v>44.65</v>
      </c>
      <c r="C129" s="18">
        <f>'Yellow Grease'!B129</f>
        <v>44.65</v>
      </c>
      <c r="E129" s="4">
        <f>'Yellow Grease'!C129*'Feedstock Conversions'!B$23</f>
        <v>367.46949999999998</v>
      </c>
      <c r="F129" s="4">
        <f>'Yellow Grease'!C129*'Feedstock Conversions'!B$3</f>
        <v>379.52499999999998</v>
      </c>
      <c r="H129" s="4">
        <f>'Fuel Values'!B129-'Yellow Grease'!I129-'Yellow Grease'!J129-'Yellow Grease'!K129</f>
        <v>79.377636236000001</v>
      </c>
      <c r="I129" s="18">
        <f>('LCFS Values'!$E$4-$AA$4)/1000000*'LCFS Values'!B129*'LCFS Values'!$G$2*100</f>
        <v>170.497363764</v>
      </c>
      <c r="J129" s="4">
        <f>'RIN Values'!C129</f>
        <v>298.125</v>
      </c>
      <c r="K129" s="4">
        <f>'Fixed Credits Value'!B129</f>
        <v>100</v>
      </c>
      <c r="L129" s="4">
        <f t="shared" si="10"/>
        <v>648</v>
      </c>
      <c r="M129" s="4">
        <f>L129/'Feedstock Conversions'!B$23</f>
        <v>78.736330498177395</v>
      </c>
      <c r="O129" s="4">
        <f>'Fuel Values'!C129*100</f>
        <v>213.88</v>
      </c>
      <c r="P129" s="18">
        <f>('LCFS Values'!$E$4-AB$4)/1000000*'LCFS Values'!B129*'LCFS Values'!$G$2*100</f>
        <v>180.95257477171873</v>
      </c>
      <c r="Q129" s="4">
        <f>'RIN Values'!D129</f>
        <v>337.875</v>
      </c>
      <c r="R129" s="4">
        <f>'Fixed Credits Value'!B129</f>
        <v>100</v>
      </c>
      <c r="S129" s="4">
        <f>'Fixed Credits Value'!C129</f>
        <v>16</v>
      </c>
      <c r="T129" s="4">
        <f t="shared" si="12"/>
        <v>848.70757477171867</v>
      </c>
      <c r="U129" s="4">
        <f>T129/'Feedstock Conversions'!B$3</f>
        <v>99.847949973143372</v>
      </c>
      <c r="W129" s="4">
        <f t="shared" si="13"/>
        <v>280.53050000000002</v>
      </c>
      <c r="X129" s="4">
        <f t="shared" si="14"/>
        <v>469.18257477171869</v>
      </c>
      <c r="AE129" s="4">
        <v>53.6</v>
      </c>
      <c r="AF129" s="4">
        <v>45</v>
      </c>
      <c r="AG129" s="4">
        <f>AH129+'Rail Costs'!M129</f>
        <v>47.873286674132139</v>
      </c>
      <c r="AH129" s="4">
        <v>44.5</v>
      </c>
      <c r="AI129" s="4">
        <v>43.5</v>
      </c>
      <c r="AJ129" s="4">
        <v>49.45</v>
      </c>
      <c r="AM129" s="4">
        <f>$L129-(AE129*'Feedstock Conversions'!$B$23)-'Rail Costs'!Q129</f>
        <v>203.06334328168469</v>
      </c>
      <c r="AN129" s="4">
        <f>$L129-(AF129*'Feedstock Conversions'!$B$23)-'Rail Costs'!R129</f>
        <v>274.26060514086367</v>
      </c>
      <c r="AO129" s="4">
        <f>$L129-(AG129*'Feedstock Conversions'!$B$23)-'Rail Costs'!S129</f>
        <v>250.78727093373749</v>
      </c>
      <c r="AP129" s="4">
        <f>$L129-(AH129*'Feedstock Conversions'!$B$23)-'Rail Costs'!T129</f>
        <v>278.13770788731875</v>
      </c>
      <c r="AQ129" s="4">
        <f>$L129-(AI129*'Feedstock Conversions'!$B$23)-'Rail Costs'!U129</f>
        <v>286.51869758037299</v>
      </c>
      <c r="AR129" s="4">
        <f>$L129-(AJ129*'Feedstock Conversions'!$B$23)-'Rail Costs'!V129</f>
        <v>236.6737494647825</v>
      </c>
      <c r="AT129" s="4">
        <f>$T129-(AE129*'Feedstock Conversions'!$B$3)-'Rail Costs'!Q129</f>
        <v>389.29891805340338</v>
      </c>
      <c r="AU129" s="4">
        <f>$T129-(AF129*'Feedstock Conversions'!$B$3)-'Rail Costs'!R129</f>
        <v>462.81817991258237</v>
      </c>
      <c r="AV129" s="4">
        <f>$T129-(AG129*'Feedstock Conversions'!$B$3)-'Rail Costs'!S129</f>
        <v>438.5690583034405</v>
      </c>
      <c r="AW129" s="4">
        <f>$T129-(AH129*'Feedstock Conversions'!$B$3)-'Rail Costs'!T129</f>
        <v>466.83028265903744</v>
      </c>
      <c r="AX129" s="4">
        <f>$T129-(AI129*'Feedstock Conversions'!$B$3)-'Rail Costs'!U129</f>
        <v>475.48127235209165</v>
      </c>
      <c r="AY129" s="4">
        <f>$T129-(AJ129*'Feedstock Conversions'!$B$3)-'Rail Costs'!V129</f>
        <v>424.02982423650116</v>
      </c>
      <c r="BH129">
        <f t="shared" si="8"/>
        <v>24</v>
      </c>
      <c r="BI129">
        <f t="shared" si="9"/>
        <v>2021</v>
      </c>
      <c r="BJ129">
        <f t="shared" si="11"/>
        <v>6</v>
      </c>
    </row>
    <row r="130" spans="1:62" x14ac:dyDescent="0.2">
      <c r="A130" s="11">
        <v>44365</v>
      </c>
      <c r="B130" s="4">
        <v>45.4</v>
      </c>
      <c r="C130" s="18">
        <f>'Yellow Grease'!B130</f>
        <v>45.4</v>
      </c>
      <c r="E130" s="4">
        <f>'Yellow Grease'!C130*'Feedstock Conversions'!B$23</f>
        <v>373.642</v>
      </c>
      <c r="F130" s="4">
        <f>'Yellow Grease'!C130*'Feedstock Conversions'!B$3</f>
        <v>385.9</v>
      </c>
      <c r="H130" s="4">
        <f>'Fuel Values'!B130-'Yellow Grease'!I130-'Yellow Grease'!J130-'Yellow Grease'!K130</f>
        <v>160.56693772200003</v>
      </c>
      <c r="I130" s="18">
        <f>('LCFS Values'!$E$4-$AA$4)/1000000*'LCFS Values'!B130*'LCFS Values'!$G$2*100</f>
        <v>168.13306227800001</v>
      </c>
      <c r="J130" s="4">
        <f>'RIN Values'!C130</f>
        <v>231.29999999999998</v>
      </c>
      <c r="K130" s="4">
        <f>'Fixed Credits Value'!B130</f>
        <v>100</v>
      </c>
      <c r="L130" s="4">
        <f t="shared" si="10"/>
        <v>660</v>
      </c>
      <c r="M130" s="4">
        <f>L130/'Feedstock Conversions'!B$23</f>
        <v>80.194410692588093</v>
      </c>
      <c r="O130" s="4">
        <f>'Fuel Values'!C130*100</f>
        <v>210.75</v>
      </c>
      <c r="P130" s="18">
        <f>('LCFS Values'!$E$4-AB$4)/1000000*'LCFS Values'!B130*'LCFS Values'!$G$2*100</f>
        <v>178.4432899828906</v>
      </c>
      <c r="Q130" s="4">
        <f>'RIN Values'!D130</f>
        <v>262.14</v>
      </c>
      <c r="R130" s="4">
        <f>'Fixed Credits Value'!B130</f>
        <v>100</v>
      </c>
      <c r="S130" s="4">
        <f>'Fixed Credits Value'!C130</f>
        <v>16</v>
      </c>
      <c r="T130" s="4">
        <f t="shared" si="12"/>
        <v>767.33328998289062</v>
      </c>
      <c r="U130" s="4">
        <f>T130/'Feedstock Conversions'!B$3</f>
        <v>90.274504703869482</v>
      </c>
      <c r="W130" s="4">
        <f t="shared" si="13"/>
        <v>286.358</v>
      </c>
      <c r="X130" s="4">
        <f t="shared" si="14"/>
        <v>381.43328998289064</v>
      </c>
      <c r="AE130" s="4">
        <v>54.5</v>
      </c>
      <c r="AF130" s="4">
        <v>45</v>
      </c>
      <c r="AG130" s="4">
        <f>AH130+'Rail Costs'!M130</f>
        <v>47.573286674132142</v>
      </c>
      <c r="AH130" s="4">
        <v>44.2</v>
      </c>
      <c r="AI130" s="4">
        <v>43</v>
      </c>
      <c r="AJ130" s="4">
        <v>49.75</v>
      </c>
      <c r="AM130" s="4">
        <f>$L130-(AE130*'Feedstock Conversions'!$B$23)-'Rail Costs'!Q130</f>
        <v>207.65634328168471</v>
      </c>
      <c r="AN130" s="4">
        <f>$L130-(AF130*'Feedstock Conversions'!$B$23)-'Rail Costs'!R130</f>
        <v>286.26060514086367</v>
      </c>
      <c r="AO130" s="4">
        <f>$L130-(AG130*'Feedstock Conversions'!$B$23)-'Rail Costs'!S130</f>
        <v>265.25627093373748</v>
      </c>
      <c r="AP130" s="4">
        <f>$L130-(AH130*'Feedstock Conversions'!$B$23)-'Rail Costs'!T130</f>
        <v>292.60670788731875</v>
      </c>
      <c r="AQ130" s="4">
        <f>$L130-(AI130*'Feedstock Conversions'!$B$23)-'Rail Costs'!U130</f>
        <v>302.63369758037294</v>
      </c>
      <c r="AR130" s="4">
        <f>$L130-(AJ130*'Feedstock Conversions'!$B$23)-'Rail Costs'!V130</f>
        <v>246.20474946478257</v>
      </c>
      <c r="AT130" s="4">
        <f>$T130-(AE130*'Feedstock Conversions'!$B$3)-'Rail Costs'!Q130</f>
        <v>300.27463326457536</v>
      </c>
      <c r="AU130" s="4">
        <f>$T130-(AF130*'Feedstock Conversions'!$B$3)-'Rail Costs'!R130</f>
        <v>381.44389512375432</v>
      </c>
      <c r="AV130" s="4">
        <f>$T130-(AG130*'Feedstock Conversions'!$B$3)-'Rail Costs'!S130</f>
        <v>359.7447735146124</v>
      </c>
      <c r="AW130" s="4">
        <f>$T130-(AH130*'Feedstock Conversions'!$B$3)-'Rail Costs'!T130</f>
        <v>388.00599787020934</v>
      </c>
      <c r="AX130" s="4">
        <f>$T130-(AI130*'Feedstock Conversions'!$B$3)-'Rail Costs'!U130</f>
        <v>398.3569875632636</v>
      </c>
      <c r="AY130" s="4">
        <f>$T130-(AJ130*'Feedstock Conversions'!$B$3)-'Rail Costs'!V130</f>
        <v>340.10553944767315</v>
      </c>
      <c r="BH130">
        <f t="shared" ref="BH130:BH193" si="15">WEEKNUM(A130)</f>
        <v>25</v>
      </c>
      <c r="BI130">
        <f t="shared" ref="BI130:BI193" si="16">YEAR(A130)</f>
        <v>2021</v>
      </c>
      <c r="BJ130">
        <f t="shared" si="11"/>
        <v>6</v>
      </c>
    </row>
    <row r="131" spans="1:62" x14ac:dyDescent="0.2">
      <c r="A131" s="11">
        <v>44372</v>
      </c>
      <c r="B131" s="4">
        <v>45.5</v>
      </c>
      <c r="C131" s="18">
        <f>'Yellow Grease'!B131</f>
        <v>45.5</v>
      </c>
      <c r="E131" s="4">
        <f>'Yellow Grease'!C131*'Feedstock Conversions'!B$23</f>
        <v>374.46500000000003</v>
      </c>
      <c r="F131" s="4">
        <f>'Yellow Grease'!C131*'Feedstock Conversions'!B$3</f>
        <v>386.75</v>
      </c>
      <c r="H131" s="4">
        <f>'Fuel Values'!B131-'Yellow Grease'!I131-'Yellow Grease'!J131-'Yellow Grease'!K131</f>
        <v>123.84983104399998</v>
      </c>
      <c r="I131" s="18">
        <f>('LCFS Values'!$E$4-$AA$4)/1000000*'LCFS Values'!B131*'LCFS Values'!$G$2*100</f>
        <v>166.75016895600001</v>
      </c>
      <c r="J131" s="4">
        <f>'RIN Values'!C131</f>
        <v>251.39999999999998</v>
      </c>
      <c r="K131" s="4">
        <f>'Fixed Credits Value'!B131</f>
        <v>100</v>
      </c>
      <c r="L131" s="4">
        <f t="shared" ref="L131:L194" si="17">K131+J131+I131+H131</f>
        <v>642</v>
      </c>
      <c r="M131" s="4">
        <f>L131/'Feedstock Conversions'!B$23</f>
        <v>78.007290400972053</v>
      </c>
      <c r="O131" s="4">
        <f>'Fuel Values'!C131*100</f>
        <v>215.98000000000002</v>
      </c>
      <c r="P131" s="18">
        <f>('LCFS Values'!$E$4-AB$4)/1000000*'LCFS Values'!B131*'LCFS Values'!$G$2*100</f>
        <v>176.97559510640625</v>
      </c>
      <c r="Q131" s="4">
        <f>'RIN Values'!D131</f>
        <v>284.91999999999996</v>
      </c>
      <c r="R131" s="4">
        <f>'Fixed Credits Value'!B131</f>
        <v>100</v>
      </c>
      <c r="S131" s="4">
        <f>'Fixed Credits Value'!C131</f>
        <v>16</v>
      </c>
      <c r="T131" s="4">
        <f t="shared" si="12"/>
        <v>793.87559510640619</v>
      </c>
      <c r="U131" s="4">
        <f>T131/'Feedstock Conversions'!B$3</f>
        <v>93.397128836047784</v>
      </c>
      <c r="W131" s="4">
        <f t="shared" si="13"/>
        <v>267.53499999999997</v>
      </c>
      <c r="X131" s="4">
        <f t="shared" si="14"/>
        <v>407.12559510640619</v>
      </c>
      <c r="AE131" s="4">
        <v>54.5</v>
      </c>
      <c r="AF131" s="4">
        <v>45.3</v>
      </c>
      <c r="AG131" s="4">
        <f>AH131+'Rail Costs'!M131</f>
        <v>47.123286674132139</v>
      </c>
      <c r="AH131" s="4">
        <v>43.75</v>
      </c>
      <c r="AI131" s="4">
        <v>42.5</v>
      </c>
      <c r="AJ131" s="4">
        <v>50.35</v>
      </c>
      <c r="AM131" s="4">
        <f>$L131-(AE131*'Feedstock Conversions'!$B$23)-'Rail Costs'!Q131</f>
        <v>189.65634328168471</v>
      </c>
      <c r="AN131" s="4">
        <f>$L131-(AF131*'Feedstock Conversions'!$B$23)-'Rail Costs'!R131</f>
        <v>265.79160514086368</v>
      </c>
      <c r="AO131" s="4">
        <f>$L131-(AG131*'Feedstock Conversions'!$B$23)-'Rail Costs'!S131</f>
        <v>250.9597709337375</v>
      </c>
      <c r="AP131" s="4">
        <f>$L131-(AH131*'Feedstock Conversions'!$B$23)-'Rail Costs'!T131</f>
        <v>278.31020788731877</v>
      </c>
      <c r="AQ131" s="4">
        <f>$L131-(AI131*'Feedstock Conversions'!$B$23)-'Rail Costs'!U131</f>
        <v>288.74869758037295</v>
      </c>
      <c r="AR131" s="4">
        <f>$L131-(AJ131*'Feedstock Conversions'!$B$23)-'Rail Costs'!V131</f>
        <v>223.26674946478252</v>
      </c>
      <c r="AT131" s="4">
        <f>$T131-(AE131*'Feedstock Conversions'!$B$3)-'Rail Costs'!Q131</f>
        <v>326.81693838809093</v>
      </c>
      <c r="AU131" s="4">
        <f>$T131-(AF131*'Feedstock Conversions'!$B$3)-'Rail Costs'!R131</f>
        <v>405.43620024726994</v>
      </c>
      <c r="AV131" s="4">
        <f>$T131-(AG131*'Feedstock Conversions'!$B$3)-'Rail Costs'!S131</f>
        <v>390.11207863812803</v>
      </c>
      <c r="AW131" s="4">
        <f>$T131-(AH131*'Feedstock Conversions'!$B$3)-'Rail Costs'!T131</f>
        <v>418.37330299372496</v>
      </c>
      <c r="AX131" s="4">
        <f>$T131-(AI131*'Feedstock Conversions'!$B$3)-'Rail Costs'!U131</f>
        <v>429.14929268677918</v>
      </c>
      <c r="AY131" s="4">
        <f>$T131-(AJ131*'Feedstock Conversions'!$B$3)-'Rail Costs'!V131</f>
        <v>361.5478445711887</v>
      </c>
      <c r="BH131">
        <f t="shared" si="15"/>
        <v>26</v>
      </c>
      <c r="BI131">
        <f t="shared" si="16"/>
        <v>2021</v>
      </c>
      <c r="BJ131">
        <f t="shared" ref="BJ131:BJ194" si="18">MONTH(A131)</f>
        <v>6</v>
      </c>
    </row>
    <row r="132" spans="1:62" x14ac:dyDescent="0.2">
      <c r="A132" s="11">
        <v>44379</v>
      </c>
      <c r="B132" s="4">
        <v>45.5</v>
      </c>
      <c r="C132" s="18">
        <f>'Yellow Grease'!B132</f>
        <v>45.5</v>
      </c>
      <c r="E132" s="4">
        <f>'Yellow Grease'!C132*'Feedstock Conversions'!B$23</f>
        <v>374.46500000000003</v>
      </c>
      <c r="F132" s="4">
        <f>'Yellow Grease'!C132*'Feedstock Conversions'!B$3</f>
        <v>386.75</v>
      </c>
      <c r="H132" s="4">
        <f>'Fuel Values'!B132-'Yellow Grease'!I132-'Yellow Grease'!J132-'Yellow Grease'!K132</f>
        <v>116.33671230799996</v>
      </c>
      <c r="I132" s="18">
        <f>('LCFS Values'!$E$4-$AA$4)/1000000*'LCFS Values'!B132*'LCFS Values'!$G$2*100</f>
        <v>163.53828769200001</v>
      </c>
      <c r="J132" s="4">
        <f>'RIN Values'!C132</f>
        <v>250.125</v>
      </c>
      <c r="K132" s="4">
        <f>'Fixed Credits Value'!B132</f>
        <v>100</v>
      </c>
      <c r="L132" s="4">
        <f t="shared" si="17"/>
        <v>630</v>
      </c>
      <c r="M132" s="4">
        <f>L132/'Feedstock Conversions'!B$23</f>
        <v>76.549210206561355</v>
      </c>
      <c r="O132" s="4">
        <f>'Fuel Values'!C132*100</f>
        <v>213.28</v>
      </c>
      <c r="P132" s="18">
        <f>('LCFS Values'!$E$4-AB$4)/1000000*'LCFS Values'!B132*'LCFS Values'!$G$2*100</f>
        <v>173.56675539328123</v>
      </c>
      <c r="Q132" s="4">
        <f>'RIN Values'!D132</f>
        <v>283.47499999999997</v>
      </c>
      <c r="R132" s="4">
        <f>'Fixed Credits Value'!B132</f>
        <v>100</v>
      </c>
      <c r="S132" s="4">
        <f>'Fixed Credits Value'!C132</f>
        <v>16</v>
      </c>
      <c r="T132" s="4">
        <f t="shared" si="12"/>
        <v>786.32175539328114</v>
      </c>
      <c r="U132" s="4">
        <f>T132/'Feedstock Conversions'!B$3</f>
        <v>92.508441810974247</v>
      </c>
      <c r="W132" s="4">
        <f t="shared" si="13"/>
        <v>255.53499999999997</v>
      </c>
      <c r="X132" s="4">
        <f t="shared" si="14"/>
        <v>399.57175539328114</v>
      </c>
      <c r="AE132" s="4">
        <v>54.5</v>
      </c>
      <c r="AF132" s="4">
        <v>45.65</v>
      </c>
      <c r="AG132" s="4">
        <f>AH132+'Rail Costs'!M132</f>
        <v>47.241002239641659</v>
      </c>
      <c r="AH132" s="4">
        <v>43.75</v>
      </c>
      <c r="AI132" s="4">
        <v>42.8</v>
      </c>
      <c r="AJ132" s="4">
        <v>50.9</v>
      </c>
      <c r="AM132" s="4">
        <f>$L132-(AE132*'Feedstock Conversions'!$B$23)-'Rail Costs'!Q132</f>
        <v>177.52343486839561</v>
      </c>
      <c r="AN132" s="4">
        <f>$L132-(AF132*'Feedstock Conversions'!$B$23)-'Rail Costs'!R132</f>
        <v>250.79282745766591</v>
      </c>
      <c r="AO132" s="4">
        <f>$L132-(AG132*'Feedstock Conversions'!$B$23)-'Rail Costs'!S132</f>
        <v>237.87875966861162</v>
      </c>
      <c r="AP132" s="4">
        <f>$L132-(AH132*'Feedstock Conversions'!$B$23)-'Rail Costs'!T132</f>
        <v>266.18362844609112</v>
      </c>
      <c r="AQ132" s="4">
        <f>$L132-(AI132*'Feedstock Conversions'!$B$23)-'Rail Costs'!U132</f>
        <v>274.15838713606763</v>
      </c>
      <c r="AR132" s="4">
        <f>$L132-(AJ132*'Feedstock Conversions'!$B$23)-'Rail Costs'!V132</f>
        <v>206.58835413530932</v>
      </c>
      <c r="AT132" s="4">
        <f>$T132-(AE132*'Feedstock Conversions'!$B$3)-'Rail Costs'!Q132</f>
        <v>319.13019026167677</v>
      </c>
      <c r="AU132" s="4">
        <f>$T132-(AF132*'Feedstock Conversions'!$B$3)-'Rail Costs'!R132</f>
        <v>394.78908285094707</v>
      </c>
      <c r="AV132" s="4">
        <f>$T132-(AG132*'Feedstock Conversions'!$B$3)-'Rail Costs'!S132</f>
        <v>381.44544445718958</v>
      </c>
      <c r="AW132" s="4">
        <f>$T132-(AH132*'Feedstock Conversions'!$B$3)-'Rail Costs'!T132</f>
        <v>410.69288383937226</v>
      </c>
      <c r="AX132" s="4">
        <f>$T132-(AI132*'Feedstock Conversions'!$B$3)-'Rail Costs'!U132</f>
        <v>418.92414252934879</v>
      </c>
      <c r="AY132" s="4">
        <f>$T132-(AJ132*'Feedstock Conversions'!$B$3)-'Rail Costs'!V132</f>
        <v>349.16710952859046</v>
      </c>
      <c r="BH132">
        <f t="shared" si="15"/>
        <v>27</v>
      </c>
      <c r="BI132">
        <f t="shared" si="16"/>
        <v>2021</v>
      </c>
      <c r="BJ132">
        <f t="shared" si="18"/>
        <v>7</v>
      </c>
    </row>
    <row r="133" spans="1:62" x14ac:dyDescent="0.2">
      <c r="A133" s="11">
        <v>44386</v>
      </c>
      <c r="B133" s="4">
        <v>45.5</v>
      </c>
      <c r="C133" s="18">
        <f>'Yellow Grease'!B133</f>
        <v>45.5</v>
      </c>
      <c r="E133" s="4">
        <f>'Yellow Grease'!C133*'Feedstock Conversions'!B$23</f>
        <v>374.46500000000003</v>
      </c>
      <c r="F133" s="4">
        <f>'Yellow Grease'!C133*'Feedstock Conversions'!B$3</f>
        <v>386.75</v>
      </c>
      <c r="H133" s="4">
        <f>'Fuel Values'!B133-'Yellow Grease'!I133-'Yellow Grease'!J133-'Yellow Grease'!K133</f>
        <v>131.63328142</v>
      </c>
      <c r="I133" s="18">
        <f>('LCFS Values'!$E$4-$AA$4)/1000000*'LCFS Values'!B133*'LCFS Values'!$G$2*100</f>
        <v>160.14796858000003</v>
      </c>
      <c r="J133" s="4">
        <f>'RIN Values'!C133</f>
        <v>238.21875</v>
      </c>
      <c r="K133" s="4">
        <f>'Fixed Credits Value'!B133</f>
        <v>100</v>
      </c>
      <c r="L133" s="4">
        <f t="shared" si="17"/>
        <v>630</v>
      </c>
      <c r="M133" s="4">
        <f>L133/'Feedstock Conversions'!B$23</f>
        <v>76.549210206561355</v>
      </c>
      <c r="O133" s="4">
        <f>'Fuel Values'!C133*100</f>
        <v>212.74</v>
      </c>
      <c r="P133" s="18">
        <f>('LCFS Values'!$E$4-AB$4)/1000000*'LCFS Values'!B133*'LCFS Values'!$G$2*100</f>
        <v>169.96853569609374</v>
      </c>
      <c r="Q133" s="4">
        <f>'RIN Values'!D133</f>
        <v>269.98124999999999</v>
      </c>
      <c r="R133" s="4">
        <f>'Fixed Credits Value'!B133</f>
        <v>100</v>
      </c>
      <c r="S133" s="4">
        <f>'Fixed Credits Value'!C133</f>
        <v>16</v>
      </c>
      <c r="T133" s="4">
        <f t="shared" si="12"/>
        <v>768.68978569609374</v>
      </c>
      <c r="U133" s="4">
        <f>T133/'Feedstock Conversions'!B$3</f>
        <v>90.434092434834554</v>
      </c>
      <c r="W133" s="4">
        <f t="shared" si="13"/>
        <v>255.53499999999997</v>
      </c>
      <c r="X133" s="4">
        <f t="shared" si="14"/>
        <v>381.93978569609374</v>
      </c>
      <c r="AE133" s="4">
        <v>54.5</v>
      </c>
      <c r="AF133" s="4">
        <v>45.75</v>
      </c>
      <c r="AG133" s="4">
        <f>AH133+'Rail Costs'!M133</f>
        <v>47.241002239641659</v>
      </c>
      <c r="AH133" s="4">
        <v>43.75</v>
      </c>
      <c r="AI133" s="4">
        <v>43</v>
      </c>
      <c r="AJ133" s="4">
        <v>51</v>
      </c>
      <c r="AM133" s="4">
        <f>$L133-(AE133*'Feedstock Conversions'!$B$23)-'Rail Costs'!Q133</f>
        <v>177.52343486839561</v>
      </c>
      <c r="AN133" s="4">
        <f>$L133-(AF133*'Feedstock Conversions'!$B$23)-'Rail Costs'!R133</f>
        <v>249.96982745766587</v>
      </c>
      <c r="AO133" s="4">
        <f>$L133-(AG133*'Feedstock Conversions'!$B$23)-'Rail Costs'!S133</f>
        <v>237.87875966861162</v>
      </c>
      <c r="AP133" s="4">
        <f>$L133-(AH133*'Feedstock Conversions'!$B$23)-'Rail Costs'!T133</f>
        <v>266.18362844609112</v>
      </c>
      <c r="AQ133" s="4">
        <f>$L133-(AI133*'Feedstock Conversions'!$B$23)-'Rail Costs'!U133</f>
        <v>272.51238713606756</v>
      </c>
      <c r="AR133" s="4">
        <f>$L133-(AJ133*'Feedstock Conversions'!$B$23)-'Rail Costs'!V133</f>
        <v>205.76535413530928</v>
      </c>
      <c r="AT133" s="4">
        <f>$T133-(AE133*'Feedstock Conversions'!$B$3)-'Rail Costs'!Q133</f>
        <v>301.49822056448937</v>
      </c>
      <c r="AU133" s="4">
        <f>$T133-(AF133*'Feedstock Conversions'!$B$3)-'Rail Costs'!R133</f>
        <v>376.30711315375964</v>
      </c>
      <c r="AV133" s="4">
        <f>$T133-(AG133*'Feedstock Conversions'!$B$3)-'Rail Costs'!S133</f>
        <v>363.81347476000218</v>
      </c>
      <c r="AW133" s="4">
        <f>$T133-(AH133*'Feedstock Conversions'!$B$3)-'Rail Costs'!T133</f>
        <v>393.06091414218486</v>
      </c>
      <c r="AX133" s="4">
        <f>$T133-(AI133*'Feedstock Conversions'!$B$3)-'Rail Costs'!U133</f>
        <v>399.59217283216134</v>
      </c>
      <c r="AY133" s="4">
        <f>$T133-(AJ133*'Feedstock Conversions'!$B$3)-'Rail Costs'!V133</f>
        <v>330.68513983140303</v>
      </c>
      <c r="BH133">
        <f t="shared" si="15"/>
        <v>28</v>
      </c>
      <c r="BI133">
        <f t="shared" si="16"/>
        <v>2021</v>
      </c>
      <c r="BJ133">
        <f t="shared" si="18"/>
        <v>7</v>
      </c>
    </row>
    <row r="134" spans="1:62" x14ac:dyDescent="0.2">
      <c r="A134" s="11">
        <v>44393</v>
      </c>
      <c r="B134" s="4">
        <v>45.5</v>
      </c>
      <c r="C134" s="18">
        <f>'Yellow Grease'!B134</f>
        <v>45.5</v>
      </c>
      <c r="E134" s="4">
        <f>'Yellow Grease'!C134*'Feedstock Conversions'!B$23</f>
        <v>374.46500000000003</v>
      </c>
      <c r="F134" s="4">
        <f>'Yellow Grease'!C134*'Feedstock Conversions'!B$3</f>
        <v>386.75</v>
      </c>
      <c r="H134" s="4">
        <f>'Fuel Values'!B134-'Yellow Grease'!I134-'Yellow Grease'!J134-'Yellow Grease'!K134</f>
        <v>134.38938021600003</v>
      </c>
      <c r="I134" s="18">
        <f>('LCFS Values'!$E$4-$AA$4)/1000000*'LCFS Values'!B134*'LCFS Values'!$G$2*100</f>
        <v>157.56061978400001</v>
      </c>
      <c r="J134" s="4">
        <f>'RIN Values'!C134</f>
        <v>244.04999999999998</v>
      </c>
      <c r="K134" s="4">
        <f>'Fixed Credits Value'!B134</f>
        <v>100</v>
      </c>
      <c r="L134" s="4">
        <f t="shared" si="17"/>
        <v>636</v>
      </c>
      <c r="M134" s="4">
        <f>L134/'Feedstock Conversions'!B$23</f>
        <v>77.278250303766697</v>
      </c>
      <c r="O134" s="4">
        <f>'Fuel Values'!C134*100</f>
        <v>215.07</v>
      </c>
      <c r="P134" s="18">
        <f>('LCFS Values'!$E$4-AB$4)/1000000*'LCFS Values'!B134*'LCFS Values'!$G$2*100</f>
        <v>167.22252592718746</v>
      </c>
      <c r="Q134" s="4">
        <f>'RIN Values'!D134</f>
        <v>276.58999999999997</v>
      </c>
      <c r="R134" s="4">
        <f>'Fixed Credits Value'!B134</f>
        <v>100</v>
      </c>
      <c r="S134" s="4">
        <f>'Fixed Credits Value'!C134</f>
        <v>16</v>
      </c>
      <c r="T134" s="4">
        <f t="shared" si="12"/>
        <v>774.88252592718732</v>
      </c>
      <c r="U134" s="4">
        <f>T134/'Feedstock Conversions'!B$3</f>
        <v>91.162650109080857</v>
      </c>
      <c r="W134" s="4">
        <f t="shared" si="13"/>
        <v>261.53499999999997</v>
      </c>
      <c r="X134" s="4">
        <f t="shared" si="14"/>
        <v>388.13252592718732</v>
      </c>
      <c r="AE134" s="4">
        <v>54.5</v>
      </c>
      <c r="AF134" s="4">
        <v>45.75</v>
      </c>
      <c r="AG134" s="4">
        <f>AH134+'Rail Costs'!M134</f>
        <v>47.241002239641659</v>
      </c>
      <c r="AH134" s="4">
        <v>43.75</v>
      </c>
      <c r="AI134" s="4">
        <v>43</v>
      </c>
      <c r="AJ134" s="4">
        <v>51</v>
      </c>
      <c r="AM134" s="4">
        <f>$L134-(AE134*'Feedstock Conversions'!$B$23)-'Rail Costs'!Q134</f>
        <v>183.52343486839561</v>
      </c>
      <c r="AN134" s="4">
        <f>$L134-(AF134*'Feedstock Conversions'!$B$23)-'Rail Costs'!R134</f>
        <v>255.96982745766587</v>
      </c>
      <c r="AO134" s="4">
        <f>$L134-(AG134*'Feedstock Conversions'!$B$23)-'Rail Costs'!S134</f>
        <v>243.87875966861162</v>
      </c>
      <c r="AP134" s="4">
        <f>$L134-(AH134*'Feedstock Conversions'!$B$23)-'Rail Costs'!T134</f>
        <v>272.18362844609112</v>
      </c>
      <c r="AQ134" s="4">
        <f>$L134-(AI134*'Feedstock Conversions'!$B$23)-'Rail Costs'!U134</f>
        <v>278.51238713606756</v>
      </c>
      <c r="AR134" s="4">
        <f>$L134-(AJ134*'Feedstock Conversions'!$B$23)-'Rail Costs'!V134</f>
        <v>211.76535413530928</v>
      </c>
      <c r="AT134" s="4">
        <f>$T134-(AE134*'Feedstock Conversions'!$B$3)-'Rail Costs'!Q134</f>
        <v>307.69096079558295</v>
      </c>
      <c r="AU134" s="4">
        <f>$T134-(AF134*'Feedstock Conversions'!$B$3)-'Rail Costs'!R134</f>
        <v>382.49985338485322</v>
      </c>
      <c r="AV134" s="4">
        <f>$T134-(AG134*'Feedstock Conversions'!$B$3)-'Rail Costs'!S134</f>
        <v>370.00621499109576</v>
      </c>
      <c r="AW134" s="4">
        <f>$T134-(AH134*'Feedstock Conversions'!$B$3)-'Rail Costs'!T134</f>
        <v>399.25365437327844</v>
      </c>
      <c r="AX134" s="4">
        <f>$T134-(AI134*'Feedstock Conversions'!$B$3)-'Rail Costs'!U134</f>
        <v>405.78491306325492</v>
      </c>
      <c r="AY134" s="4">
        <f>$T134-(AJ134*'Feedstock Conversions'!$B$3)-'Rail Costs'!V134</f>
        <v>336.87788006249662</v>
      </c>
      <c r="BH134">
        <f t="shared" si="15"/>
        <v>29</v>
      </c>
      <c r="BI134">
        <f t="shared" si="16"/>
        <v>2021</v>
      </c>
      <c r="BJ134">
        <f t="shared" si="18"/>
        <v>7</v>
      </c>
    </row>
    <row r="135" spans="1:62" x14ac:dyDescent="0.2">
      <c r="A135" s="11">
        <v>44400</v>
      </c>
      <c r="B135" s="4">
        <v>46.1</v>
      </c>
      <c r="C135" s="18">
        <f>'Yellow Grease'!B135</f>
        <v>46.1</v>
      </c>
      <c r="E135" s="4">
        <f>'Yellow Grease'!C135*'Feedstock Conversions'!B$23</f>
        <v>379.40300000000002</v>
      </c>
      <c r="F135" s="4">
        <f>'Yellow Grease'!C135*'Feedstock Conversions'!B$3</f>
        <v>391.85</v>
      </c>
      <c r="H135" s="4">
        <f>'Fuel Values'!B135-'Yellow Grease'!I135-'Yellow Grease'!J135-'Yellow Grease'!K135</f>
        <v>134.51281249600004</v>
      </c>
      <c r="I135" s="18">
        <f>('LCFS Values'!$E$4-$AA$4)/1000000*'LCFS Values'!B135*'LCFS Values'!$G$2*100</f>
        <v>160.23718750399999</v>
      </c>
      <c r="J135" s="4">
        <f>'RIN Values'!C135</f>
        <v>245.25</v>
      </c>
      <c r="K135" s="4">
        <f>'Fixed Credits Value'!B135</f>
        <v>100</v>
      </c>
      <c r="L135" s="4">
        <f t="shared" si="17"/>
        <v>640</v>
      </c>
      <c r="M135" s="4">
        <f>L135/'Feedstock Conversions'!B$23</f>
        <v>77.76427703523693</v>
      </c>
      <c r="O135" s="4">
        <f>'Fuel Values'!C135*100</f>
        <v>199.52</v>
      </c>
      <c r="P135" s="18">
        <f>('LCFS Values'!$E$4-AB$4)/1000000*'LCFS Values'!B135*'LCFS Values'!$G$2*100</f>
        <v>170.06322568812499</v>
      </c>
      <c r="Q135" s="4">
        <f>'RIN Values'!D135</f>
        <v>277.95</v>
      </c>
      <c r="R135" s="4">
        <f>'Fixed Credits Value'!B135</f>
        <v>100</v>
      </c>
      <c r="S135" s="4">
        <f>'Fixed Credits Value'!C135</f>
        <v>16</v>
      </c>
      <c r="T135" s="4">
        <f t="shared" si="12"/>
        <v>763.53322568812496</v>
      </c>
      <c r="U135" s="4">
        <f>T135/'Feedstock Conversions'!B$3</f>
        <v>89.827438316249996</v>
      </c>
      <c r="W135" s="4">
        <f t="shared" si="13"/>
        <v>260.59699999999998</v>
      </c>
      <c r="X135" s="4">
        <f t="shared" si="14"/>
        <v>371.68322568812494</v>
      </c>
      <c r="AE135" s="4">
        <v>54.5</v>
      </c>
      <c r="AF135" s="4">
        <v>46.5</v>
      </c>
      <c r="AG135" s="4">
        <f>AH135+'Rail Costs'!M135</f>
        <v>48.191002239641662</v>
      </c>
      <c r="AH135" s="4">
        <v>44.7</v>
      </c>
      <c r="AI135" s="4">
        <v>44.15</v>
      </c>
      <c r="AJ135" s="4">
        <v>51.6</v>
      </c>
      <c r="AM135" s="4">
        <f>$L135-(AE135*'Feedstock Conversions'!$B$23)-'Rail Costs'!Q135</f>
        <v>187.52343486839561</v>
      </c>
      <c r="AN135" s="4">
        <f>$L135-(AF135*'Feedstock Conversions'!$B$23)-'Rail Costs'!R135</f>
        <v>253.79732745766592</v>
      </c>
      <c r="AO135" s="4">
        <f>$L135-(AG135*'Feedstock Conversions'!$B$23)-'Rail Costs'!S135</f>
        <v>240.06025966861159</v>
      </c>
      <c r="AP135" s="4">
        <f>$L135-(AH135*'Feedstock Conversions'!$B$23)-'Rail Costs'!T135</f>
        <v>268.36512844609109</v>
      </c>
      <c r="AQ135" s="4">
        <f>$L135-(AI135*'Feedstock Conversions'!$B$23)-'Rail Costs'!U135</f>
        <v>273.04788713606757</v>
      </c>
      <c r="AR135" s="4">
        <f>$L135-(AJ135*'Feedstock Conversions'!$B$23)-'Rail Costs'!V135</f>
        <v>210.82735413530929</v>
      </c>
      <c r="AT135" s="4">
        <f>$T135-(AE135*'Feedstock Conversions'!$B$3)-'Rail Costs'!Q135</f>
        <v>296.34166055652059</v>
      </c>
      <c r="AU135" s="4">
        <f>$T135-(AF135*'Feedstock Conversions'!$B$3)-'Rail Costs'!R135</f>
        <v>364.77555314579087</v>
      </c>
      <c r="AV135" s="4">
        <f>$T135-(AG135*'Feedstock Conversions'!$B$3)-'Rail Costs'!S135</f>
        <v>350.58191475203336</v>
      </c>
      <c r="AW135" s="4">
        <f>$T135-(AH135*'Feedstock Conversions'!$B$3)-'Rail Costs'!T135</f>
        <v>379.82935413421603</v>
      </c>
      <c r="AX135" s="4">
        <f>$T135-(AI135*'Feedstock Conversions'!$B$3)-'Rail Costs'!U135</f>
        <v>384.66061282419258</v>
      </c>
      <c r="AY135" s="4">
        <f>$T135-(AJ135*'Feedstock Conversions'!$B$3)-'Rail Costs'!V135</f>
        <v>320.42857982343423</v>
      </c>
      <c r="BH135">
        <f t="shared" si="15"/>
        <v>30</v>
      </c>
      <c r="BI135">
        <f t="shared" si="16"/>
        <v>2021</v>
      </c>
      <c r="BJ135">
        <f t="shared" si="18"/>
        <v>7</v>
      </c>
    </row>
    <row r="136" spans="1:62" x14ac:dyDescent="0.2">
      <c r="A136" s="11">
        <v>44407</v>
      </c>
      <c r="B136" s="4">
        <v>48.1</v>
      </c>
      <c r="C136" s="18">
        <f>'Yellow Grease'!B136</f>
        <v>48.1</v>
      </c>
      <c r="E136" s="4">
        <f>'Yellow Grease'!C136*'Feedstock Conversions'!B$23</f>
        <v>395.86300000000006</v>
      </c>
      <c r="F136" s="4">
        <f>'Yellow Grease'!C136*'Feedstock Conversions'!B$3</f>
        <v>408.85</v>
      </c>
      <c r="H136" s="4">
        <f>'Fuel Values'!B136-'Yellow Grease'!I136-'Yellow Grease'!J136-'Yellow Grease'!K136</f>
        <v>116.10296648399998</v>
      </c>
      <c r="I136" s="18">
        <f>('LCFS Values'!$E$4-$AA$4)/1000000*'LCFS Values'!B136*'LCFS Values'!$G$2*100</f>
        <v>161.39703351600002</v>
      </c>
      <c r="J136" s="4">
        <f>'RIN Values'!C136</f>
        <v>262.5</v>
      </c>
      <c r="K136" s="4">
        <f>'Fixed Credits Value'!B136</f>
        <v>100</v>
      </c>
      <c r="L136" s="4">
        <f t="shared" si="17"/>
        <v>640</v>
      </c>
      <c r="M136" s="4">
        <f>L136/'Feedstock Conversions'!B$23</f>
        <v>77.76427703523693</v>
      </c>
      <c r="O136" s="4">
        <f>'Fuel Values'!C136*100</f>
        <v>217.79000000000002</v>
      </c>
      <c r="P136" s="18">
        <f>('LCFS Values'!$E$4-AB$4)/1000000*'LCFS Values'!B136*'LCFS Values'!$G$2*100</f>
        <v>171.29419558453125</v>
      </c>
      <c r="Q136" s="4">
        <f>'RIN Values'!D136</f>
        <v>297.5</v>
      </c>
      <c r="R136" s="4">
        <f>'Fixed Credits Value'!B136</f>
        <v>100</v>
      </c>
      <c r="S136" s="4">
        <f>'Fixed Credits Value'!C136</f>
        <v>16</v>
      </c>
      <c r="T136" s="4">
        <f t="shared" si="12"/>
        <v>802.58419558453124</v>
      </c>
      <c r="U136" s="4">
        <f>T136/'Feedstock Conversions'!B$3</f>
        <v>94.421670068768378</v>
      </c>
      <c r="W136" s="4">
        <f t="shared" si="13"/>
        <v>244.13699999999994</v>
      </c>
      <c r="X136" s="4">
        <f t="shared" si="14"/>
        <v>393.73419558453122</v>
      </c>
      <c r="AE136" s="4">
        <v>54.5</v>
      </c>
      <c r="AF136" s="4">
        <v>47.25</v>
      </c>
      <c r="AG136" s="4">
        <f>AH136+'Rail Costs'!M136</f>
        <v>48.491002239641659</v>
      </c>
      <c r="AH136" s="4">
        <v>45</v>
      </c>
      <c r="AI136" s="4">
        <v>44.5</v>
      </c>
      <c r="AJ136" s="4">
        <v>52.4</v>
      </c>
      <c r="AM136" s="4">
        <f>$L136-(AE136*'Feedstock Conversions'!$B$23)-'Rail Costs'!Q136</f>
        <v>187.52343486839561</v>
      </c>
      <c r="AN136" s="4">
        <f>$L136-(AF136*'Feedstock Conversions'!$B$23)-'Rail Costs'!R136</f>
        <v>247.6248274576659</v>
      </c>
      <c r="AO136" s="4">
        <f>$L136-(AG136*'Feedstock Conversions'!$B$23)-'Rail Costs'!S136</f>
        <v>237.59125966861166</v>
      </c>
      <c r="AP136" s="4">
        <f>$L136-(AH136*'Feedstock Conversions'!$B$23)-'Rail Costs'!T136</f>
        <v>265.8961284460911</v>
      </c>
      <c r="AQ136" s="4">
        <f>$L136-(AI136*'Feedstock Conversions'!$B$23)-'Rail Costs'!U136</f>
        <v>270.16738713606759</v>
      </c>
      <c r="AR136" s="4">
        <f>$L136-(AJ136*'Feedstock Conversions'!$B$23)-'Rail Costs'!V136</f>
        <v>204.24335413530929</v>
      </c>
      <c r="AT136" s="4">
        <f>$T136-(AE136*'Feedstock Conversions'!$B$3)-'Rail Costs'!Q136</f>
        <v>335.39263045292688</v>
      </c>
      <c r="AU136" s="4">
        <f>$T136-(AF136*'Feedstock Conversions'!$B$3)-'Rail Costs'!R136</f>
        <v>397.45152304219715</v>
      </c>
      <c r="AV136" s="4">
        <f>$T136-(AG136*'Feedstock Conversions'!$B$3)-'Rail Costs'!S136</f>
        <v>387.08288464843969</v>
      </c>
      <c r="AW136" s="4">
        <f>$T136-(AH136*'Feedstock Conversions'!$B$3)-'Rail Costs'!T136</f>
        <v>416.33032403062236</v>
      </c>
      <c r="AX136" s="4">
        <f>$T136-(AI136*'Feedstock Conversions'!$B$3)-'Rail Costs'!U136</f>
        <v>420.73658272059885</v>
      </c>
      <c r="AY136" s="4">
        <f>$T136-(AJ136*'Feedstock Conversions'!$B$3)-'Rail Costs'!V136</f>
        <v>352.67954971984057</v>
      </c>
      <c r="BH136">
        <f t="shared" si="15"/>
        <v>31</v>
      </c>
      <c r="BI136">
        <f t="shared" si="16"/>
        <v>2021</v>
      </c>
      <c r="BJ136">
        <f t="shared" si="18"/>
        <v>7</v>
      </c>
    </row>
    <row r="137" spans="1:62" x14ac:dyDescent="0.2">
      <c r="A137" s="11">
        <v>44414</v>
      </c>
      <c r="B137" s="4">
        <v>49.75</v>
      </c>
      <c r="C137" s="18">
        <f>'Yellow Grease'!B137</f>
        <v>49.75</v>
      </c>
      <c r="E137" s="4">
        <f>'Yellow Grease'!C137*'Feedstock Conversions'!B$23</f>
        <v>409.4425</v>
      </c>
      <c r="F137" s="4">
        <f>'Yellow Grease'!C137*'Feedstock Conversions'!B$3</f>
        <v>422.875</v>
      </c>
      <c r="H137" s="4">
        <f>'Fuel Values'!B137-'Yellow Grease'!I137-'Yellow Grease'!J137-'Yellow Grease'!K137</f>
        <v>107.0112447759999</v>
      </c>
      <c r="I137" s="18">
        <f>('LCFS Values'!$E$4-$AA$4)/1000000*'LCFS Values'!B137*'LCFS Values'!$G$2*100</f>
        <v>162.91375522400003</v>
      </c>
      <c r="J137" s="4">
        <f>'RIN Values'!C137</f>
        <v>270.07500000000005</v>
      </c>
      <c r="K137" s="4">
        <f>'Fixed Credits Value'!B137</f>
        <v>100</v>
      </c>
      <c r="L137" s="4">
        <f t="shared" si="17"/>
        <v>640</v>
      </c>
      <c r="M137" s="4">
        <f>L137/'Feedstock Conversions'!B$23</f>
        <v>77.76427703523693</v>
      </c>
      <c r="O137" s="4">
        <f>'Fuel Values'!C137*100</f>
        <v>211.54000000000002</v>
      </c>
      <c r="P137" s="18">
        <f>('LCFS Values'!$E$4-AB$4)/1000000*'LCFS Values'!B137*'LCFS Values'!$G$2*100</f>
        <v>172.90392544906251</v>
      </c>
      <c r="Q137" s="4">
        <f>'RIN Values'!D137</f>
        <v>306.08500000000004</v>
      </c>
      <c r="R137" s="4">
        <f>'Fixed Credits Value'!B137</f>
        <v>100</v>
      </c>
      <c r="S137" s="4">
        <f>'Fixed Credits Value'!C137</f>
        <v>16</v>
      </c>
      <c r="T137" s="4">
        <f t="shared" si="12"/>
        <v>806.52892544906263</v>
      </c>
      <c r="U137" s="4">
        <f>T137/'Feedstock Conversions'!B$3</f>
        <v>94.885755935183838</v>
      </c>
      <c r="W137" s="4">
        <f t="shared" si="13"/>
        <v>230.5575</v>
      </c>
      <c r="X137" s="4">
        <f t="shared" si="14"/>
        <v>383.65392544906263</v>
      </c>
      <c r="AE137" s="4">
        <v>55.7</v>
      </c>
      <c r="AF137" s="4">
        <v>47.7</v>
      </c>
      <c r="AG137" s="4">
        <f>AH137+'Rail Costs'!M137</f>
        <v>49.091002239641654</v>
      </c>
      <c r="AH137" s="4">
        <v>45.6</v>
      </c>
      <c r="AI137" s="4">
        <v>45.1</v>
      </c>
      <c r="AJ137" s="4">
        <v>52.5</v>
      </c>
      <c r="AM137" s="4">
        <f>$L137-(AE137*'Feedstock Conversions'!$B$23)-'Rail Costs'!Q137</f>
        <v>177.64743486839558</v>
      </c>
      <c r="AN137" s="4">
        <f>$L137-(AF137*'Feedstock Conversions'!$B$23)-'Rail Costs'!R137</f>
        <v>243.92132745766588</v>
      </c>
      <c r="AO137" s="4">
        <f>$L137-(AG137*'Feedstock Conversions'!$B$23)-'Rail Costs'!S137</f>
        <v>232.65325966861167</v>
      </c>
      <c r="AP137" s="4">
        <f>$L137-(AH137*'Feedstock Conversions'!$B$23)-'Rail Costs'!T137</f>
        <v>260.95812844609111</v>
      </c>
      <c r="AQ137" s="4">
        <f>$L137-(AI137*'Feedstock Conversions'!$B$23)-'Rail Costs'!U137</f>
        <v>265.22938713606754</v>
      </c>
      <c r="AR137" s="4">
        <f>$L137-(AJ137*'Feedstock Conversions'!$B$23)-'Rail Costs'!V137</f>
        <v>203.42035413530925</v>
      </c>
      <c r="AT137" s="4">
        <f>$T137-(AE137*'Feedstock Conversions'!$B$3)-'Rail Costs'!Q137</f>
        <v>329.13736031745822</v>
      </c>
      <c r="AU137" s="4">
        <f>$T137-(AF137*'Feedstock Conversions'!$B$3)-'Rail Costs'!R137</f>
        <v>397.57125290672849</v>
      </c>
      <c r="AV137" s="4">
        <f>$T137-(AG137*'Feedstock Conversions'!$B$3)-'Rail Costs'!S137</f>
        <v>385.9276145129711</v>
      </c>
      <c r="AW137" s="4">
        <f>$T137-(AH137*'Feedstock Conversions'!$B$3)-'Rail Costs'!T137</f>
        <v>415.17505389515372</v>
      </c>
      <c r="AX137" s="4">
        <f>$T137-(AI137*'Feedstock Conversions'!$B$3)-'Rail Costs'!U137</f>
        <v>419.58131258513021</v>
      </c>
      <c r="AY137" s="4">
        <f>$T137-(AJ137*'Feedstock Conversions'!$B$3)-'Rail Costs'!V137</f>
        <v>355.77427958437193</v>
      </c>
      <c r="BH137">
        <f t="shared" si="15"/>
        <v>32</v>
      </c>
      <c r="BI137">
        <f t="shared" si="16"/>
        <v>2021</v>
      </c>
      <c r="BJ137">
        <f t="shared" si="18"/>
        <v>8</v>
      </c>
    </row>
    <row r="138" spans="1:62" x14ac:dyDescent="0.2">
      <c r="A138" s="11">
        <v>44421</v>
      </c>
      <c r="B138" s="4">
        <v>49.75</v>
      </c>
      <c r="C138" s="18">
        <f>'Yellow Grease'!B138</f>
        <v>49.75</v>
      </c>
      <c r="E138" s="4">
        <f>'Yellow Grease'!C138*'Feedstock Conversions'!B$23</f>
        <v>409.4425</v>
      </c>
      <c r="F138" s="4">
        <f>'Yellow Grease'!C138*'Feedstock Conversions'!B$3</f>
        <v>422.875</v>
      </c>
      <c r="H138" s="4">
        <f>'Fuel Values'!B138-'Yellow Grease'!I138-'Yellow Grease'!J138-'Yellow Grease'!K138</f>
        <v>107.69265294000002</v>
      </c>
      <c r="I138" s="18">
        <f>('LCFS Values'!$E$4-$AA$4)/1000000*'LCFS Values'!B138*'LCFS Values'!$G$2*100</f>
        <v>161.93234706000001</v>
      </c>
      <c r="J138" s="4">
        <f>'RIN Values'!C138</f>
        <v>270.375</v>
      </c>
      <c r="K138" s="4">
        <f>'Fixed Credits Value'!B138</f>
        <v>100</v>
      </c>
      <c r="L138" s="4">
        <f t="shared" si="17"/>
        <v>640</v>
      </c>
      <c r="M138" s="4">
        <f>L138/'Feedstock Conversions'!B$23</f>
        <v>77.76427703523693</v>
      </c>
      <c r="O138" s="4">
        <f>'Fuel Values'!C138*100</f>
        <v>209.20000000000002</v>
      </c>
      <c r="P138" s="18">
        <f>('LCFS Values'!$E$4-AB$4)/1000000*'LCFS Values'!B138*'LCFS Values'!$G$2*100</f>
        <v>171.86233553671875</v>
      </c>
      <c r="Q138" s="4">
        <f>'RIN Values'!D138</f>
        <v>306.42500000000001</v>
      </c>
      <c r="R138" s="4">
        <f>'Fixed Credits Value'!B138</f>
        <v>100</v>
      </c>
      <c r="S138" s="4">
        <f>'Fixed Credits Value'!C138</f>
        <v>16</v>
      </c>
      <c r="T138" s="4">
        <f t="shared" si="12"/>
        <v>803.48733553671877</v>
      </c>
      <c r="U138" s="4">
        <f>T138/'Feedstock Conversions'!B$3</f>
        <v>94.527921827849269</v>
      </c>
      <c r="W138" s="4">
        <f t="shared" si="13"/>
        <v>230.5575</v>
      </c>
      <c r="X138" s="4">
        <f t="shared" si="14"/>
        <v>380.61233553671877</v>
      </c>
      <c r="AE138" s="4">
        <v>56</v>
      </c>
      <c r="AF138" s="4">
        <v>48</v>
      </c>
      <c r="AG138" s="4">
        <f>AH138+'Rail Costs'!M138</f>
        <v>49.941002239641662</v>
      </c>
      <c r="AH138" s="4">
        <v>46.45</v>
      </c>
      <c r="AI138" s="4">
        <v>45.8</v>
      </c>
      <c r="AJ138" s="4">
        <v>52.5</v>
      </c>
      <c r="AM138" s="4">
        <f>$L138-(AE138*'Feedstock Conversions'!$B$23)-'Rail Costs'!Q138</f>
        <v>175.17843486839564</v>
      </c>
      <c r="AN138" s="4">
        <f>$L138-(AF138*'Feedstock Conversions'!$B$23)-'Rail Costs'!R138</f>
        <v>241.45232745766589</v>
      </c>
      <c r="AO138" s="4">
        <f>$L138-(AG138*'Feedstock Conversions'!$B$23)-'Rail Costs'!S138</f>
        <v>225.65775966861162</v>
      </c>
      <c r="AP138" s="4">
        <f>$L138-(AH138*'Feedstock Conversions'!$B$23)-'Rail Costs'!T138</f>
        <v>253.96262844609103</v>
      </c>
      <c r="AQ138" s="4">
        <f>$L138-(AI138*'Feedstock Conversions'!$B$23)-'Rail Costs'!U138</f>
        <v>259.46838713606763</v>
      </c>
      <c r="AR138" s="4">
        <f>$L138-(AJ138*'Feedstock Conversions'!$B$23)-'Rail Costs'!V138</f>
        <v>203.42035413530925</v>
      </c>
      <c r="AT138" s="4">
        <f>$T138-(AE138*'Feedstock Conversions'!$B$3)-'Rail Costs'!Q138</f>
        <v>323.54577040511441</v>
      </c>
      <c r="AU138" s="4">
        <f>$T138-(AF138*'Feedstock Conversions'!$B$3)-'Rail Costs'!R138</f>
        <v>391.97966299438468</v>
      </c>
      <c r="AV138" s="4">
        <f>$T138-(AG138*'Feedstock Conversions'!$B$3)-'Rail Costs'!S138</f>
        <v>375.66102460062717</v>
      </c>
      <c r="AW138" s="4">
        <f>$T138-(AH138*'Feedstock Conversions'!$B$3)-'Rail Costs'!T138</f>
        <v>404.90846398280985</v>
      </c>
      <c r="AX138" s="4">
        <f>$T138-(AI138*'Feedstock Conversions'!$B$3)-'Rail Costs'!U138</f>
        <v>410.58972267278642</v>
      </c>
      <c r="AY138" s="4">
        <f>$T138-(AJ138*'Feedstock Conversions'!$B$3)-'Rail Costs'!V138</f>
        <v>352.73268967202807</v>
      </c>
      <c r="BH138">
        <f t="shared" si="15"/>
        <v>33</v>
      </c>
      <c r="BI138">
        <f t="shared" si="16"/>
        <v>2021</v>
      </c>
      <c r="BJ138">
        <f t="shared" si="18"/>
        <v>8</v>
      </c>
    </row>
    <row r="139" spans="1:62" x14ac:dyDescent="0.2">
      <c r="A139" s="11">
        <v>44428</v>
      </c>
      <c r="B139" s="4">
        <v>49.75</v>
      </c>
      <c r="C139" s="18">
        <f>'Yellow Grease'!B139</f>
        <v>49.75</v>
      </c>
      <c r="E139" s="4">
        <f>'Yellow Grease'!C139*'Feedstock Conversions'!B$23</f>
        <v>409.4425</v>
      </c>
      <c r="F139" s="4">
        <f>'Yellow Grease'!C139*'Feedstock Conversions'!B$3</f>
        <v>422.875</v>
      </c>
      <c r="H139" s="4">
        <f>'Fuel Values'!B139-'Yellow Grease'!I139-'Yellow Grease'!J139-'Yellow Grease'!K139</f>
        <v>111.44367056600004</v>
      </c>
      <c r="I139" s="18">
        <f>('LCFS Values'!$E$4-$AA$4)/1000000*'LCFS Values'!B139*'LCFS Values'!$G$2*100</f>
        <v>160.90632943400001</v>
      </c>
      <c r="J139" s="4">
        <f>'RIN Values'!C139</f>
        <v>259.64999999999998</v>
      </c>
      <c r="K139" s="4">
        <f>'Fixed Credits Value'!B139</f>
        <v>100</v>
      </c>
      <c r="L139" s="4">
        <f t="shared" si="17"/>
        <v>632</v>
      </c>
      <c r="M139" s="4">
        <f>L139/'Feedstock Conversions'!B$23</f>
        <v>76.792223572296479</v>
      </c>
      <c r="O139" s="4">
        <f>'Fuel Values'!C139*100</f>
        <v>200.66000000000003</v>
      </c>
      <c r="P139" s="18">
        <f>('LCFS Values'!$E$4-AB$4)/1000000*'LCFS Values'!B139*'LCFS Values'!$G$2*100</f>
        <v>170.77340062835935</v>
      </c>
      <c r="Q139" s="4">
        <f>'RIN Values'!D139</f>
        <v>294.27</v>
      </c>
      <c r="R139" s="4">
        <f>'Fixed Credits Value'!B139</f>
        <v>100</v>
      </c>
      <c r="S139" s="4">
        <f>'Fixed Credits Value'!C139</f>
        <v>16</v>
      </c>
      <c r="T139" s="4">
        <f t="shared" si="12"/>
        <v>781.7034006283593</v>
      </c>
      <c r="U139" s="4">
        <f>T139/'Feedstock Conversions'!B$3</f>
        <v>91.965105956277569</v>
      </c>
      <c r="W139" s="4">
        <f t="shared" si="13"/>
        <v>222.5575</v>
      </c>
      <c r="X139" s="4">
        <f t="shared" si="14"/>
        <v>358.8284006283593</v>
      </c>
      <c r="AE139" s="4">
        <v>56.6</v>
      </c>
      <c r="AF139" s="4">
        <v>48.3</v>
      </c>
      <c r="AG139" s="4">
        <f>AH139+'Rail Costs'!M139</f>
        <v>50.891002239641651</v>
      </c>
      <c r="AH139" s="4">
        <v>47.4</v>
      </c>
      <c r="AI139" s="4">
        <v>46.9</v>
      </c>
      <c r="AJ139" s="4">
        <v>52.9</v>
      </c>
      <c r="AM139" s="4">
        <f>$L139-(AE139*'Feedstock Conversions'!$B$23)-'Rail Costs'!Q139</f>
        <v>162.2404348683956</v>
      </c>
      <c r="AN139" s="4">
        <f>$L139-(AF139*'Feedstock Conversions'!$B$23)-'Rail Costs'!R139</f>
        <v>230.98332745766589</v>
      </c>
      <c r="AO139" s="4">
        <f>$L139-(AG139*'Feedstock Conversions'!$B$23)-'Rail Costs'!S139</f>
        <v>209.8392596686117</v>
      </c>
      <c r="AP139" s="4">
        <f>$L139-(AH139*'Feedstock Conversions'!$B$23)-'Rail Costs'!T139</f>
        <v>238.14412844609106</v>
      </c>
      <c r="AQ139" s="4">
        <f>$L139-(AI139*'Feedstock Conversions'!$B$23)-'Rail Costs'!U139</f>
        <v>242.41538713606758</v>
      </c>
      <c r="AR139" s="4">
        <f>$L139-(AJ139*'Feedstock Conversions'!$B$23)-'Rail Costs'!V139</f>
        <v>192.12835413530928</v>
      </c>
      <c r="AT139" s="4">
        <f>$T139-(AE139*'Feedstock Conversions'!$B$3)-'Rail Costs'!Q139</f>
        <v>296.66183549675492</v>
      </c>
      <c r="AU139" s="4">
        <f>$T139-(AF139*'Feedstock Conversions'!$B$3)-'Rail Costs'!R139</f>
        <v>367.64572808602526</v>
      </c>
      <c r="AV139" s="4">
        <f>$T139-(AG139*'Feedstock Conversions'!$B$3)-'Rail Costs'!S139</f>
        <v>345.80208969226777</v>
      </c>
      <c r="AW139" s="4">
        <f>$T139-(AH139*'Feedstock Conversions'!$B$3)-'Rail Costs'!T139</f>
        <v>375.04952907445045</v>
      </c>
      <c r="AX139" s="4">
        <f>$T139-(AI139*'Feedstock Conversions'!$B$3)-'Rail Costs'!U139</f>
        <v>379.45578776442693</v>
      </c>
      <c r="AY139" s="4">
        <f>$T139-(AJ139*'Feedstock Conversions'!$B$3)-'Rail Costs'!V139</f>
        <v>327.54875476366863</v>
      </c>
      <c r="BH139">
        <f t="shared" si="15"/>
        <v>34</v>
      </c>
      <c r="BI139">
        <f t="shared" si="16"/>
        <v>2021</v>
      </c>
      <c r="BJ139">
        <f t="shared" si="18"/>
        <v>8</v>
      </c>
    </row>
    <row r="140" spans="1:62" x14ac:dyDescent="0.2">
      <c r="A140" s="11">
        <v>44435</v>
      </c>
      <c r="B140" s="4">
        <v>49.75</v>
      </c>
      <c r="C140" s="18">
        <f>'Yellow Grease'!B140</f>
        <v>49.75</v>
      </c>
      <c r="E140" s="4">
        <f>'Yellow Grease'!C140*'Feedstock Conversions'!B$23</f>
        <v>409.4425</v>
      </c>
      <c r="F140" s="4">
        <f>'Yellow Grease'!C140*'Feedstock Conversions'!B$3</f>
        <v>422.875</v>
      </c>
      <c r="H140" s="4">
        <f>'Fuel Values'!B140-'Yellow Grease'!I140-'Yellow Grease'!J140-'Yellow Grease'!K140</f>
        <v>130.71578281199993</v>
      </c>
      <c r="I140" s="18">
        <f>('LCFS Values'!$E$4-$AA$4)/1000000*'LCFS Values'!B140*'LCFS Values'!$G$2*100</f>
        <v>159.43421718800002</v>
      </c>
      <c r="J140" s="4">
        <f>'RIN Values'!C140</f>
        <v>239.85000000000002</v>
      </c>
      <c r="K140" s="4">
        <f>'Fixed Credits Value'!B140</f>
        <v>100</v>
      </c>
      <c r="L140" s="4">
        <f t="shared" si="17"/>
        <v>630</v>
      </c>
      <c r="M140" s="4">
        <f>L140/'Feedstock Conversions'!B$23</f>
        <v>76.549210206561355</v>
      </c>
      <c r="O140" s="4">
        <f>'Fuel Values'!C140*100</f>
        <v>208.65</v>
      </c>
      <c r="P140" s="18">
        <f>('LCFS Values'!$E$4-AB$4)/1000000*'LCFS Values'!B140*'LCFS Values'!$G$2*100</f>
        <v>169.21101575984375</v>
      </c>
      <c r="Q140" s="4">
        <f>'RIN Values'!D140</f>
        <v>271.83</v>
      </c>
      <c r="R140" s="4">
        <f>'Fixed Credits Value'!B140</f>
        <v>100</v>
      </c>
      <c r="S140" s="4">
        <f>'Fixed Credits Value'!C140</f>
        <v>16</v>
      </c>
      <c r="T140" s="4">
        <f t="shared" si="12"/>
        <v>765.69101575984371</v>
      </c>
      <c r="U140" s="4">
        <f>T140/'Feedstock Conversions'!B$3</f>
        <v>90.081295971746314</v>
      </c>
      <c r="W140" s="4">
        <f t="shared" si="13"/>
        <v>220.5575</v>
      </c>
      <c r="X140" s="4">
        <f t="shared" si="14"/>
        <v>342.81601575984371</v>
      </c>
      <c r="AE140" s="4">
        <v>57</v>
      </c>
      <c r="AF140" s="4">
        <v>48.5</v>
      </c>
      <c r="AG140" s="4">
        <f>AH140+'Rail Costs'!M140</f>
        <v>50.991002239641659</v>
      </c>
      <c r="AH140" s="4">
        <v>47.5</v>
      </c>
      <c r="AI140" s="4">
        <v>47</v>
      </c>
      <c r="AJ140" s="4">
        <v>53</v>
      </c>
      <c r="AM140" s="4">
        <f>$L140-(AE140*'Feedstock Conversions'!$B$23)-'Rail Costs'!Q140</f>
        <v>156.94843486839562</v>
      </c>
      <c r="AN140" s="4">
        <f>$L140-(AF140*'Feedstock Conversions'!$B$23)-'Rail Costs'!R140</f>
        <v>227.33732745766588</v>
      </c>
      <c r="AO140" s="4">
        <f>$L140-(AG140*'Feedstock Conversions'!$B$23)-'Rail Costs'!S140</f>
        <v>207.01625966861167</v>
      </c>
      <c r="AP140" s="4">
        <f>$L140-(AH140*'Feedstock Conversions'!$B$23)-'Rail Costs'!T140</f>
        <v>235.32112844609108</v>
      </c>
      <c r="AQ140" s="4">
        <f>$L140-(AI140*'Feedstock Conversions'!$B$23)-'Rail Costs'!U140</f>
        <v>239.5923871360676</v>
      </c>
      <c r="AR140" s="4">
        <f>$L140-(AJ140*'Feedstock Conversions'!$B$23)-'Rail Costs'!V140</f>
        <v>189.3053541353093</v>
      </c>
      <c r="AT140" s="4">
        <f>$T140-(AE140*'Feedstock Conversions'!$B$3)-'Rail Costs'!Q140</f>
        <v>277.24945062823934</v>
      </c>
      <c r="AU140" s="4">
        <f>$T140-(AF140*'Feedstock Conversions'!$B$3)-'Rail Costs'!R140</f>
        <v>349.93334321750962</v>
      </c>
      <c r="AV140" s="4">
        <f>$T140-(AG140*'Feedstock Conversions'!$B$3)-'Rail Costs'!S140</f>
        <v>328.93970482375215</v>
      </c>
      <c r="AW140" s="4">
        <f>$T140-(AH140*'Feedstock Conversions'!$B$3)-'Rail Costs'!T140</f>
        <v>358.18714420593483</v>
      </c>
      <c r="AX140" s="4">
        <f>$T140-(AI140*'Feedstock Conversions'!$B$3)-'Rail Costs'!U140</f>
        <v>362.59340289591131</v>
      </c>
      <c r="AY140" s="4">
        <f>$T140-(AJ140*'Feedstock Conversions'!$B$3)-'Rail Costs'!V140</f>
        <v>310.68636989515301</v>
      </c>
      <c r="BH140">
        <f t="shared" si="15"/>
        <v>35</v>
      </c>
      <c r="BI140">
        <f t="shared" si="16"/>
        <v>2021</v>
      </c>
      <c r="BJ140">
        <f t="shared" si="18"/>
        <v>8</v>
      </c>
    </row>
    <row r="141" spans="1:62" x14ac:dyDescent="0.2">
      <c r="A141" s="11">
        <v>44442</v>
      </c>
      <c r="B141" s="4">
        <v>50.95</v>
      </c>
      <c r="C141" s="18">
        <f>'Yellow Grease'!B141</f>
        <v>50.95</v>
      </c>
      <c r="E141" s="4">
        <f>'Yellow Grease'!C141*'Feedstock Conversions'!B$23</f>
        <v>419.31850000000003</v>
      </c>
      <c r="F141" s="4">
        <f>'Yellow Grease'!C141*'Feedstock Conversions'!B$3</f>
        <v>433.07500000000005</v>
      </c>
      <c r="H141" s="4">
        <f>'Fuel Values'!B141-'Yellow Grease'!I141-'Yellow Grease'!J141-'Yellow Grease'!K141</f>
        <v>127.31781806399997</v>
      </c>
      <c r="I141" s="18">
        <f>('LCFS Values'!$E$4-$AA$4)/1000000*'LCFS Values'!B141*'LCFS Values'!$G$2*100</f>
        <v>157.38218193600002</v>
      </c>
      <c r="J141" s="4">
        <f>'RIN Values'!C141</f>
        <v>237.29999999999998</v>
      </c>
      <c r="K141" s="4">
        <f>'Fixed Credits Value'!B141</f>
        <v>100</v>
      </c>
      <c r="L141" s="4">
        <f t="shared" si="17"/>
        <v>622</v>
      </c>
      <c r="M141" s="4">
        <f>L141/'Feedstock Conversions'!B$23</f>
        <v>75.57715674362089</v>
      </c>
      <c r="O141" s="4">
        <f>'Fuel Values'!C141*100</f>
        <v>215.55</v>
      </c>
      <c r="P141" s="18">
        <f>('LCFS Values'!$E$4-AB$4)/1000000*'LCFS Values'!B141*'LCFS Values'!$G$2*100</f>
        <v>167.03314594312499</v>
      </c>
      <c r="Q141" s="4">
        <f>'RIN Values'!D141</f>
        <v>268.94</v>
      </c>
      <c r="R141" s="4">
        <f>'Fixed Credits Value'!B141</f>
        <v>100</v>
      </c>
      <c r="S141" s="4">
        <f>'Fixed Credits Value'!C141</f>
        <v>16</v>
      </c>
      <c r="T141" s="4">
        <f t="shared" si="12"/>
        <v>767.52314594312497</v>
      </c>
      <c r="U141" s="4">
        <f>T141/'Feedstock Conversions'!B$3</f>
        <v>90.296840699191179</v>
      </c>
      <c r="W141" s="4">
        <f t="shared" si="13"/>
        <v>202.68149999999997</v>
      </c>
      <c r="X141" s="4">
        <f t="shared" si="14"/>
        <v>334.44814594312493</v>
      </c>
      <c r="AE141" s="4">
        <v>57</v>
      </c>
      <c r="AF141" s="4">
        <v>48.5</v>
      </c>
      <c r="AG141" s="4">
        <f>AH141+'Rail Costs'!M141</f>
        <v>51.291002239641657</v>
      </c>
      <c r="AH141" s="4">
        <v>47.8</v>
      </c>
      <c r="AI141" s="4">
        <v>47.4</v>
      </c>
      <c r="AJ141" s="4">
        <v>53</v>
      </c>
      <c r="AM141" s="4">
        <f>$L141-(AE141*'Feedstock Conversions'!$B$23)-'Rail Costs'!Q141</f>
        <v>148.94843486839562</v>
      </c>
      <c r="AN141" s="4">
        <f>$L141-(AF141*'Feedstock Conversions'!$B$23)-'Rail Costs'!R141</f>
        <v>219.33732745766588</v>
      </c>
      <c r="AO141" s="4">
        <f>$L141-(AG141*'Feedstock Conversions'!$B$23)-'Rail Costs'!S141</f>
        <v>196.54725966861167</v>
      </c>
      <c r="AP141" s="4">
        <f>$L141-(AH141*'Feedstock Conversions'!$B$23)-'Rail Costs'!T141</f>
        <v>224.85212844609109</v>
      </c>
      <c r="AQ141" s="4">
        <f>$L141-(AI141*'Feedstock Conversions'!$B$23)-'Rail Costs'!U141</f>
        <v>228.30038713606757</v>
      </c>
      <c r="AR141" s="4">
        <f>$L141-(AJ141*'Feedstock Conversions'!$B$23)-'Rail Costs'!V141</f>
        <v>181.3053541353093</v>
      </c>
      <c r="AT141" s="4">
        <f>$T141-(AE141*'Feedstock Conversions'!$B$3)-'Rail Costs'!Q141</f>
        <v>279.08158081152061</v>
      </c>
      <c r="AU141" s="4">
        <f>$T141-(AF141*'Feedstock Conversions'!$B$3)-'Rail Costs'!R141</f>
        <v>351.76547340079088</v>
      </c>
      <c r="AV141" s="4">
        <f>$T141-(AG141*'Feedstock Conversions'!$B$3)-'Rail Costs'!S141</f>
        <v>328.22183500703341</v>
      </c>
      <c r="AW141" s="4">
        <f>$T141-(AH141*'Feedstock Conversions'!$B$3)-'Rail Costs'!T141</f>
        <v>357.46927438921614</v>
      </c>
      <c r="AX141" s="4">
        <f>$T141-(AI141*'Feedstock Conversions'!$B$3)-'Rail Costs'!U141</f>
        <v>361.0255330791926</v>
      </c>
      <c r="AY141" s="4">
        <f>$T141-(AJ141*'Feedstock Conversions'!$B$3)-'Rail Costs'!V141</f>
        <v>312.51850007843427</v>
      </c>
      <c r="BH141">
        <f t="shared" si="15"/>
        <v>36</v>
      </c>
      <c r="BI141">
        <f t="shared" si="16"/>
        <v>2021</v>
      </c>
      <c r="BJ141">
        <f t="shared" si="18"/>
        <v>9</v>
      </c>
    </row>
    <row r="142" spans="1:62" x14ac:dyDescent="0.2">
      <c r="A142" s="11">
        <v>44449</v>
      </c>
      <c r="B142" s="4">
        <v>49</v>
      </c>
      <c r="C142" s="18">
        <f>'Yellow Grease'!B142</f>
        <v>49</v>
      </c>
      <c r="E142" s="4">
        <f>'Yellow Grease'!C142*'Feedstock Conversions'!B$23</f>
        <v>403.27000000000004</v>
      </c>
      <c r="F142" s="4">
        <f>'Yellow Grease'!C142*'Feedstock Conversions'!B$3</f>
        <v>416.5</v>
      </c>
      <c r="H142" s="4">
        <f>'Fuel Values'!B142-'Yellow Grease'!I142-'Yellow Grease'!J142-'Yellow Grease'!K142</f>
        <v>125.83027006250001</v>
      </c>
      <c r="I142" s="18">
        <f>('LCFS Values'!$E$4-$AA$4)/1000000*'LCFS Values'!B142*'LCFS Values'!$G$2*100</f>
        <v>151.95097993749999</v>
      </c>
      <c r="J142" s="4">
        <f>'RIN Values'!C142</f>
        <v>232.21875</v>
      </c>
      <c r="K142" s="4">
        <f>'Fixed Credits Value'!B142</f>
        <v>100</v>
      </c>
      <c r="L142" s="4">
        <f t="shared" si="17"/>
        <v>610</v>
      </c>
      <c r="M142" s="4">
        <f>L142/'Feedstock Conversions'!B$23</f>
        <v>74.119076549210206</v>
      </c>
      <c r="O142" s="4">
        <f>'Fuel Values'!C142*100</f>
        <v>213.14000000000001</v>
      </c>
      <c r="P142" s="18">
        <f>('LCFS Values'!$E$4-AB$4)/1000000*'LCFS Values'!B142*'LCFS Values'!$G$2*100</f>
        <v>161.26889267822267</v>
      </c>
      <c r="Q142" s="4">
        <f>'RIN Values'!D142</f>
        <v>263.18124999999998</v>
      </c>
      <c r="R142" s="4">
        <f>'Fixed Credits Value'!B142</f>
        <v>100</v>
      </c>
      <c r="S142" s="4">
        <f>'Fixed Credits Value'!C142</f>
        <v>16</v>
      </c>
      <c r="T142" s="4">
        <f t="shared" si="12"/>
        <v>753.59014267822261</v>
      </c>
      <c r="U142" s="4">
        <f>T142/'Feedstock Conversions'!B$3</f>
        <v>88.657663844496781</v>
      </c>
      <c r="W142" s="4">
        <f t="shared" si="13"/>
        <v>206.72999999999996</v>
      </c>
      <c r="X142" s="4">
        <f t="shared" si="14"/>
        <v>337.09014267822261</v>
      </c>
      <c r="AE142" s="4">
        <v>51.125</v>
      </c>
      <c r="AF142" s="4">
        <v>47.875</v>
      </c>
      <c r="AG142" s="4">
        <f>AH142+'Rail Costs'!M142</f>
        <v>46.428502239641659</v>
      </c>
      <c r="AH142" s="4">
        <v>42.9375</v>
      </c>
      <c r="AI142" s="4">
        <v>42.5625</v>
      </c>
      <c r="AJ142" s="4">
        <v>51.4375</v>
      </c>
      <c r="AM142" s="4">
        <f>$L142-(AE142*'Feedstock Conversions'!$B$23)-'Rail Costs'!Q142</f>
        <v>185.29968486839562</v>
      </c>
      <c r="AN142" s="4">
        <f>$L142-(AF142*'Feedstock Conversions'!$B$23)-'Rail Costs'!R142</f>
        <v>212.48107745766589</v>
      </c>
      <c r="AO142" s="4">
        <f>$L142-(AG142*'Feedstock Conversions'!$B$23)-'Rail Costs'!S142</f>
        <v>224.56563466861166</v>
      </c>
      <c r="AP142" s="4">
        <f>$L142-(AH142*'Feedstock Conversions'!$B$23)-'Rail Costs'!T142</f>
        <v>252.87050344609108</v>
      </c>
      <c r="AQ142" s="4">
        <f>$L142-(AI142*'Feedstock Conversions'!$B$23)-'Rail Costs'!U142</f>
        <v>256.1130121360676</v>
      </c>
      <c r="AR142" s="4">
        <f>$L142-(AJ142*'Feedstock Conversions'!$B$23)-'Rail Costs'!V142</f>
        <v>182.1647291353093</v>
      </c>
      <c r="AT142" s="4">
        <f>$T142-(AE142*'Feedstock Conversions'!$B$3)-'Rail Costs'!Q142</f>
        <v>315.08607754661824</v>
      </c>
      <c r="AU142" s="4">
        <f>$T142-(AF142*'Feedstock Conversions'!$B$3)-'Rail Costs'!R142</f>
        <v>343.14497013588851</v>
      </c>
      <c r="AV142" s="4">
        <f>$T142-(AG142*'Feedstock Conversions'!$B$3)-'Rail Costs'!S142</f>
        <v>355.62008174213105</v>
      </c>
      <c r="AW142" s="4">
        <f>$T142-(AH142*'Feedstock Conversions'!$B$3)-'Rail Costs'!T142</f>
        <v>384.86752112431373</v>
      </c>
      <c r="AX142" s="4">
        <f>$T142-(AI142*'Feedstock Conversions'!$B$3)-'Rail Costs'!U142</f>
        <v>388.21127981429021</v>
      </c>
      <c r="AY142" s="4">
        <f>$T142-(AJ142*'Feedstock Conversions'!$B$3)-'Rail Costs'!V142</f>
        <v>311.8667468135319</v>
      </c>
      <c r="BH142">
        <f t="shared" si="15"/>
        <v>37</v>
      </c>
      <c r="BI142">
        <f t="shared" si="16"/>
        <v>2021</v>
      </c>
      <c r="BJ142">
        <f t="shared" si="18"/>
        <v>9</v>
      </c>
    </row>
    <row r="143" spans="1:62" x14ac:dyDescent="0.2">
      <c r="A143" s="11">
        <v>44456</v>
      </c>
      <c r="B143" s="4">
        <v>48.1</v>
      </c>
      <c r="C143" s="18">
        <f>'Yellow Grease'!B143</f>
        <v>48.1</v>
      </c>
      <c r="E143" s="4">
        <f>'Yellow Grease'!C143*'Feedstock Conversions'!B$23</f>
        <v>395.86300000000006</v>
      </c>
      <c r="F143" s="4">
        <f>'Yellow Grease'!C143*'Feedstock Conversions'!B$3</f>
        <v>408.85</v>
      </c>
      <c r="H143" s="4">
        <f>'Fuel Values'!B143-'Yellow Grease'!I143-'Yellow Grease'!J143-'Yellow Grease'!K143</f>
        <v>138.21416037000003</v>
      </c>
      <c r="I143" s="18">
        <f>('LCFS Values'!$E$4-$AA$4)/1000000*'LCFS Values'!B143*'LCFS Values'!$G$2*100</f>
        <v>150.11083963000002</v>
      </c>
      <c r="J143" s="4">
        <f>'RIN Values'!C143</f>
        <v>216.67499999999998</v>
      </c>
      <c r="K143" s="4">
        <f>'Fixed Credits Value'!B143</f>
        <v>100</v>
      </c>
      <c r="L143" s="4">
        <f t="shared" si="17"/>
        <v>605</v>
      </c>
      <c r="M143" s="4">
        <f>L143/'Feedstock Conversions'!B$23</f>
        <v>73.511543134872412</v>
      </c>
      <c r="O143" s="4">
        <f>'Fuel Values'!C143*100</f>
        <v>219.89999999999998</v>
      </c>
      <c r="P143" s="18">
        <f>('LCFS Values'!$E$4-AB$4)/1000000*'LCFS Values'!B143*'LCFS Values'!$G$2*100</f>
        <v>159.31591159257809</v>
      </c>
      <c r="Q143" s="4">
        <f>'RIN Values'!D143</f>
        <v>245.56499999999997</v>
      </c>
      <c r="R143" s="4">
        <f>'Fixed Credits Value'!B143</f>
        <v>100</v>
      </c>
      <c r="S143" s="4">
        <f>'Fixed Credits Value'!C143</f>
        <v>16</v>
      </c>
      <c r="T143" s="4">
        <f t="shared" si="12"/>
        <v>740.78091159257804</v>
      </c>
      <c r="U143" s="4">
        <f>T143/'Feedstock Conversions'!B$3</f>
        <v>87.150695481479772</v>
      </c>
      <c r="W143" s="4">
        <f t="shared" si="13"/>
        <v>209.13699999999994</v>
      </c>
      <c r="X143" s="4">
        <f t="shared" si="14"/>
        <v>331.93091159257801</v>
      </c>
      <c r="AE143" s="4">
        <v>51</v>
      </c>
      <c r="AF143" s="4">
        <v>48</v>
      </c>
      <c r="AG143" s="4">
        <f>AH143+'Rail Costs'!M143</f>
        <v>44.641002239641651</v>
      </c>
      <c r="AH143" s="4">
        <v>41.15</v>
      </c>
      <c r="AI143" s="4">
        <v>40.700000000000003</v>
      </c>
      <c r="AJ143" s="4">
        <v>51.1</v>
      </c>
      <c r="AM143" s="4">
        <f>$L143-(AE143*'Feedstock Conversions'!$B$23)-'Rail Costs'!Q143</f>
        <v>181.32843486839562</v>
      </c>
      <c r="AN143" s="4">
        <f>$L143-(AF143*'Feedstock Conversions'!$B$23)-'Rail Costs'!R143</f>
        <v>206.45232745766589</v>
      </c>
      <c r="AO143" s="4">
        <f>$L143-(AG143*'Feedstock Conversions'!$B$23)-'Rail Costs'!S143</f>
        <v>234.2767596686117</v>
      </c>
      <c r="AP143" s="4">
        <f>$L143-(AH143*'Feedstock Conversions'!$B$23)-'Rail Costs'!T143</f>
        <v>262.58162844609109</v>
      </c>
      <c r="AQ143" s="4">
        <f>$L143-(AI143*'Feedstock Conversions'!$B$23)-'Rail Costs'!U143</f>
        <v>266.44138713606759</v>
      </c>
      <c r="AR143" s="4">
        <f>$L143-(AJ143*'Feedstock Conversions'!$B$23)-'Rail Costs'!V143</f>
        <v>179.94235413530924</v>
      </c>
      <c r="AT143" s="4">
        <f>$T143-(AE143*'Feedstock Conversions'!$B$3)-'Rail Costs'!Q143</f>
        <v>303.33934646097367</v>
      </c>
      <c r="AU143" s="4">
        <f>$T143-(AF143*'Feedstock Conversions'!$B$3)-'Rail Costs'!R143</f>
        <v>329.27323905024394</v>
      </c>
      <c r="AV143" s="4">
        <f>$T143-(AG143*'Feedstock Conversions'!$B$3)-'Rail Costs'!S143</f>
        <v>358.0046006564865</v>
      </c>
      <c r="AW143" s="4">
        <f>$T143-(AH143*'Feedstock Conversions'!$B$3)-'Rail Costs'!T143</f>
        <v>387.25204003866918</v>
      </c>
      <c r="AX143" s="4">
        <f>$T143-(AI143*'Feedstock Conversions'!$B$3)-'Rail Costs'!U143</f>
        <v>391.23329872864559</v>
      </c>
      <c r="AY143" s="4">
        <f>$T143-(AJ143*'Feedstock Conversions'!$B$3)-'Rail Costs'!V143</f>
        <v>301.92626572788731</v>
      </c>
      <c r="BH143">
        <f t="shared" si="15"/>
        <v>38</v>
      </c>
      <c r="BI143">
        <f t="shared" si="16"/>
        <v>2021</v>
      </c>
      <c r="BJ143">
        <f t="shared" si="18"/>
        <v>9</v>
      </c>
    </row>
    <row r="144" spans="1:62" x14ac:dyDescent="0.2">
      <c r="A144" s="11">
        <v>44463</v>
      </c>
      <c r="B144" s="4">
        <v>46.5</v>
      </c>
      <c r="C144" s="18">
        <f>'Yellow Grease'!B144</f>
        <v>46.5</v>
      </c>
      <c r="E144" s="4">
        <f>'Yellow Grease'!C144*'Feedstock Conversions'!B$23</f>
        <v>382.69499999999999</v>
      </c>
      <c r="F144" s="4">
        <f>'Yellow Grease'!C144*'Feedstock Conversions'!B$3</f>
        <v>395.25</v>
      </c>
      <c r="H144" s="4">
        <f>'Fuel Values'!B144-'Yellow Grease'!I144-'Yellow Grease'!J144-'Yellow Grease'!K144</f>
        <v>139.43635517799996</v>
      </c>
      <c r="I144" s="18">
        <f>('LCFS Values'!$E$4-$AA$4)/1000000*'LCFS Values'!B144*'LCFS Values'!$G$2*100</f>
        <v>146.36364482200003</v>
      </c>
      <c r="J144" s="4">
        <f>'RIN Values'!C144</f>
        <v>199.20000000000002</v>
      </c>
      <c r="K144" s="4">
        <f>'Fixed Credits Value'!B144</f>
        <v>100</v>
      </c>
      <c r="L144" s="4">
        <f t="shared" si="17"/>
        <v>585</v>
      </c>
      <c r="M144" s="4">
        <f>L144/'Feedstock Conversions'!B$23</f>
        <v>71.081409477521262</v>
      </c>
      <c r="O144" s="4">
        <f>'Fuel Values'!C144*100</f>
        <v>222.21</v>
      </c>
      <c r="P144" s="18">
        <f>('LCFS Values'!$E$4-AB$4)/1000000*'LCFS Values'!B144*'LCFS Values'!$G$2*100</f>
        <v>155.33893192726563</v>
      </c>
      <c r="Q144" s="4">
        <f>'RIN Values'!D144</f>
        <v>225.76000000000002</v>
      </c>
      <c r="R144" s="4">
        <f>'Fixed Credits Value'!B144</f>
        <v>100</v>
      </c>
      <c r="S144" s="4">
        <f>'Fixed Credits Value'!C144</f>
        <v>16</v>
      </c>
      <c r="T144" s="4">
        <f t="shared" si="12"/>
        <v>719.30893192726569</v>
      </c>
      <c r="U144" s="4">
        <f>T144/'Feedstock Conversions'!B$3</f>
        <v>84.624580226737137</v>
      </c>
      <c r="W144" s="4">
        <f t="shared" si="13"/>
        <v>202.30500000000001</v>
      </c>
      <c r="X144" s="4">
        <f t="shared" si="14"/>
        <v>324.05893192726569</v>
      </c>
      <c r="AE144" s="4">
        <v>51.3</v>
      </c>
      <c r="AF144" s="4">
        <v>48.9</v>
      </c>
      <c r="AG144" s="4">
        <f>AH144+'Rail Costs'!M144</f>
        <v>44.491002239641659</v>
      </c>
      <c r="AH144" s="4">
        <v>41</v>
      </c>
      <c r="AI144" s="4">
        <v>40.5</v>
      </c>
      <c r="AJ144" s="4">
        <v>51.3</v>
      </c>
      <c r="AM144" s="4">
        <f>$L144-(AE144*'Feedstock Conversions'!$B$23)-'Rail Costs'!Q144</f>
        <v>158.85943486839562</v>
      </c>
      <c r="AN144" s="4">
        <f>$L144-(AF144*'Feedstock Conversions'!$B$23)-'Rail Costs'!R144</f>
        <v>179.04532745766591</v>
      </c>
      <c r="AO144" s="4">
        <f>$L144-(AG144*'Feedstock Conversions'!$B$23)-'Rail Costs'!S144</f>
        <v>215.51125966861167</v>
      </c>
      <c r="AP144" s="4">
        <f>$L144-(AH144*'Feedstock Conversions'!$B$23)-'Rail Costs'!T144</f>
        <v>243.81612844609108</v>
      </c>
      <c r="AQ144" s="4">
        <f>$L144-(AI144*'Feedstock Conversions'!$B$23)-'Rail Costs'!U144</f>
        <v>248.0873871360676</v>
      </c>
      <c r="AR144" s="4">
        <f>$L144-(AJ144*'Feedstock Conversions'!$B$23)-'Rail Costs'!V144</f>
        <v>158.29635413530929</v>
      </c>
      <c r="AT144" s="4">
        <f>$T144-(AE144*'Feedstock Conversions'!$B$3)-'Rail Costs'!Q144</f>
        <v>279.31736679566137</v>
      </c>
      <c r="AU144" s="4">
        <f>$T144-(AF144*'Feedstock Conversions'!$B$3)-'Rail Costs'!R144</f>
        <v>300.15125938493162</v>
      </c>
      <c r="AV144" s="4">
        <f>$T144-(AG144*'Feedstock Conversions'!$B$3)-'Rail Costs'!S144</f>
        <v>337.80762099117413</v>
      </c>
      <c r="AW144" s="4">
        <f>$T144-(AH144*'Feedstock Conversions'!$B$3)-'Rail Costs'!T144</f>
        <v>367.05506037335681</v>
      </c>
      <c r="AX144" s="4">
        <f>$T144-(AI144*'Feedstock Conversions'!$B$3)-'Rail Costs'!U144</f>
        <v>371.46131906333329</v>
      </c>
      <c r="AY144" s="4">
        <f>$T144-(AJ144*'Feedstock Conversions'!$B$3)-'Rail Costs'!V144</f>
        <v>278.75428606257503</v>
      </c>
      <c r="BH144">
        <f t="shared" si="15"/>
        <v>39</v>
      </c>
      <c r="BI144">
        <f t="shared" si="16"/>
        <v>2021</v>
      </c>
      <c r="BJ144">
        <f t="shared" si="18"/>
        <v>9</v>
      </c>
    </row>
    <row r="145" spans="1:62" x14ac:dyDescent="0.2">
      <c r="A145" s="11">
        <v>44470</v>
      </c>
      <c r="B145" s="4">
        <v>46.75</v>
      </c>
      <c r="C145" s="18">
        <f>'Yellow Grease'!B145</f>
        <v>46.75</v>
      </c>
      <c r="E145" s="4">
        <f>'Yellow Grease'!C145*'Feedstock Conversions'!B$23</f>
        <v>384.7525</v>
      </c>
      <c r="F145" s="4">
        <f>'Yellow Grease'!C145*'Feedstock Conversions'!B$3</f>
        <v>397.375</v>
      </c>
      <c r="H145" s="4">
        <f>'Fuel Values'!B145-'Yellow Grease'!I145-'Yellow Grease'!J145-'Yellow Grease'!K145</f>
        <v>135.80269191599996</v>
      </c>
      <c r="I145" s="18">
        <f>('LCFS Values'!$E$4-$AA$4)/1000000*'LCFS Values'!B145*'LCFS Values'!$G$2*100</f>
        <v>141.94730808400001</v>
      </c>
      <c r="J145" s="4">
        <f>'RIN Values'!C145</f>
        <v>204.75</v>
      </c>
      <c r="K145" s="4">
        <f>'Fixed Credits Value'!B145</f>
        <v>100</v>
      </c>
      <c r="L145" s="4">
        <f t="shared" si="17"/>
        <v>582.5</v>
      </c>
      <c r="M145" s="4">
        <f>L145/'Feedstock Conversions'!B$23</f>
        <v>70.777642770352372</v>
      </c>
      <c r="O145" s="4">
        <f>'Fuel Values'!C145*100</f>
        <v>233.34</v>
      </c>
      <c r="P145" s="18">
        <f>('LCFS Values'!$E$4-AB$4)/1000000*'LCFS Values'!B145*'LCFS Values'!$G$2*100</f>
        <v>150.65177732171873</v>
      </c>
      <c r="Q145" s="4">
        <f>'RIN Values'!D145</f>
        <v>232.04999999999998</v>
      </c>
      <c r="R145" s="4">
        <f>'Fixed Credits Value'!B145</f>
        <v>100</v>
      </c>
      <c r="S145" s="4">
        <f>'Fixed Credits Value'!C145</f>
        <v>16</v>
      </c>
      <c r="T145" s="4">
        <f t="shared" si="12"/>
        <v>732.04177732171866</v>
      </c>
      <c r="U145" s="4">
        <f>T145/'Feedstock Conversions'!B$3</f>
        <v>86.122562037849249</v>
      </c>
      <c r="W145" s="4">
        <f t="shared" si="13"/>
        <v>197.7475</v>
      </c>
      <c r="X145" s="4">
        <f t="shared" si="14"/>
        <v>334.66677732171866</v>
      </c>
      <c r="AE145" s="4">
        <v>52.9</v>
      </c>
      <c r="AF145" s="4">
        <v>49.5</v>
      </c>
      <c r="AG145" s="4">
        <f>AH145+'Rail Costs'!M145</f>
        <v>45.316752519596861</v>
      </c>
      <c r="AH145" s="4">
        <v>41.8</v>
      </c>
      <c r="AI145" s="4">
        <v>41.3</v>
      </c>
      <c r="AJ145" s="4">
        <v>51.5</v>
      </c>
      <c r="AM145" s="4">
        <f>$L145-(AE145*'Feedstock Conversions'!$B$23)-'Rail Costs'!Q145</f>
        <v>143.16236115298864</v>
      </c>
      <c r="AN145" s="4">
        <f>$L145-(AF145*'Feedstock Conversions'!$B$23)-'Rail Costs'!R145</f>
        <v>171.58145421446633</v>
      </c>
      <c r="AO145" s="4">
        <f>$L145-(AG145*'Feedstock Conversions'!$B$23)-'Rail Costs'!S145</f>
        <v>206.19078845436539</v>
      </c>
      <c r="AP145" s="4">
        <f>$L145-(AH145*'Feedstock Conversions'!$B$23)-'Rail Costs'!T145</f>
        <v>234.70443919332251</v>
      </c>
      <c r="AQ145" s="4">
        <f>$L145-(AI145*'Feedstock Conversions'!$B$23)-'Rail Costs'!U145</f>
        <v>238.97685047637577</v>
      </c>
      <c r="AR145" s="4">
        <f>$L145-(AJ145*'Feedstock Conversions'!$B$23)-'Rail Costs'!V145</f>
        <v>154.11712703198702</v>
      </c>
      <c r="AT145" s="4">
        <f>$T145-(AE145*'Feedstock Conversions'!$B$3)-'Rail Costs'!Q145</f>
        <v>278.42113847470733</v>
      </c>
      <c r="AU145" s="4">
        <f>$T145-(AF145*'Feedstock Conversions'!$B$3)-'Rail Costs'!R145</f>
        <v>307.75823153618506</v>
      </c>
      <c r="AV145" s="4">
        <f>$T145-(AG145*'Feedstock Conversions'!$B$3)-'Rail Costs'!S145</f>
        <v>343.49704259579295</v>
      </c>
      <c r="AW145" s="4">
        <f>$T145-(AH145*'Feedstock Conversions'!$B$3)-'Rail Costs'!T145</f>
        <v>372.96021651504122</v>
      </c>
      <c r="AX145" s="4">
        <f>$T145-(AI145*'Feedstock Conversions'!$B$3)-'Rail Costs'!U145</f>
        <v>377.36762779809447</v>
      </c>
      <c r="AY145" s="4">
        <f>$T145-(AJ145*'Feedstock Conversions'!$B$3)-'Rail Costs'!V145</f>
        <v>289.75390435370571</v>
      </c>
      <c r="BH145">
        <f t="shared" si="15"/>
        <v>40</v>
      </c>
      <c r="BI145">
        <f t="shared" si="16"/>
        <v>2021</v>
      </c>
      <c r="BJ145">
        <f t="shared" si="18"/>
        <v>10</v>
      </c>
    </row>
    <row r="146" spans="1:62" x14ac:dyDescent="0.2">
      <c r="A146" s="11">
        <v>44477</v>
      </c>
      <c r="B146" s="4">
        <v>48.75</v>
      </c>
      <c r="C146" s="18">
        <f>'Yellow Grease'!B146</f>
        <v>48.75</v>
      </c>
      <c r="E146" s="4">
        <f>'Yellow Grease'!C146*'Feedstock Conversions'!B$23</f>
        <v>401.21250000000003</v>
      </c>
      <c r="F146" s="4">
        <f>'Yellow Grease'!C146*'Feedstock Conversions'!B$3</f>
        <v>414.375</v>
      </c>
      <c r="H146" s="4">
        <f>'Fuel Values'!B146-'Yellow Grease'!I146-'Yellow Grease'!J146-'Yellow Grease'!K146</f>
        <v>102.75846742399995</v>
      </c>
      <c r="I146" s="18">
        <f>('LCFS Values'!$E$4-$AA$4)/1000000*'LCFS Values'!B146*'LCFS Values'!$G$2*100</f>
        <v>144.891532576</v>
      </c>
      <c r="J146" s="4">
        <f>'RIN Values'!C146</f>
        <v>224.85000000000002</v>
      </c>
      <c r="K146" s="4">
        <f>'Fixed Credits Value'!B146</f>
        <v>100</v>
      </c>
      <c r="L146" s="4">
        <f t="shared" si="17"/>
        <v>572.5</v>
      </c>
      <c r="M146" s="4">
        <f>L146/'Feedstock Conversions'!B$23</f>
        <v>69.562575941676783</v>
      </c>
      <c r="O146" s="4">
        <f>'Fuel Values'!C146*100</f>
        <v>247.10999999999999</v>
      </c>
      <c r="P146" s="18">
        <f>('LCFS Values'!$E$4-AB$4)/1000000*'LCFS Values'!B146*'LCFS Values'!$G$2*100</f>
        <v>153.77654705875</v>
      </c>
      <c r="Q146" s="4">
        <f>'RIN Values'!D146</f>
        <v>254.83</v>
      </c>
      <c r="R146" s="4">
        <f>'Fixed Credits Value'!B146</f>
        <v>100</v>
      </c>
      <c r="S146" s="4">
        <f>'Fixed Credits Value'!C146</f>
        <v>16</v>
      </c>
      <c r="T146" s="4">
        <f t="shared" si="12"/>
        <v>771.71654705875005</v>
      </c>
      <c r="U146" s="4">
        <f>T146/'Feedstock Conversions'!B$3</f>
        <v>90.790182006911778</v>
      </c>
      <c r="W146" s="4">
        <f t="shared" si="13"/>
        <v>171.28749999999997</v>
      </c>
      <c r="X146" s="4">
        <f t="shared" si="14"/>
        <v>357.34154705875005</v>
      </c>
      <c r="AE146" s="4">
        <v>56.2</v>
      </c>
      <c r="AF146" s="4">
        <v>49.5</v>
      </c>
      <c r="AG146" s="4">
        <f>AH146+'Rail Costs'!M146</f>
        <v>48.716752519596866</v>
      </c>
      <c r="AH146" s="4">
        <v>45.2</v>
      </c>
      <c r="AI146" s="4">
        <v>44.6</v>
      </c>
      <c r="AJ146" s="4">
        <v>51.5</v>
      </c>
      <c r="AM146" s="4">
        <f>$L146-(AE146*'Feedstock Conversions'!$B$23)-'Rail Costs'!Q146</f>
        <v>106.00336115298859</v>
      </c>
      <c r="AN146" s="4">
        <f>$L146-(AF146*'Feedstock Conversions'!$B$23)-'Rail Costs'!R146</f>
        <v>161.58145421446633</v>
      </c>
      <c r="AO146" s="4">
        <f>$L146-(AG146*'Feedstock Conversions'!$B$23)-'Rail Costs'!S146</f>
        <v>168.20878845436536</v>
      </c>
      <c r="AP146" s="4">
        <f>$L146-(AH146*'Feedstock Conversions'!$B$23)-'Rail Costs'!T146</f>
        <v>196.72243919332249</v>
      </c>
      <c r="AQ146" s="4">
        <f>$L146-(AI146*'Feedstock Conversions'!$B$23)-'Rail Costs'!U146</f>
        <v>201.81785047637572</v>
      </c>
      <c r="AR146" s="4">
        <f>$L146-(AJ146*'Feedstock Conversions'!$B$23)-'Rail Costs'!V146</f>
        <v>144.11712703198702</v>
      </c>
      <c r="AT146" s="4">
        <f>$T146-(AE146*'Feedstock Conversions'!$B$3)-'Rail Costs'!Q146</f>
        <v>290.04590821173866</v>
      </c>
      <c r="AU146" s="4">
        <f>$T146-(AF146*'Feedstock Conversions'!$B$3)-'Rail Costs'!R146</f>
        <v>347.43300127321646</v>
      </c>
      <c r="AV146" s="4">
        <f>$T146-(AG146*'Feedstock Conversions'!$B$3)-'Rail Costs'!S146</f>
        <v>354.27181233282431</v>
      </c>
      <c r="AW146" s="4">
        <f>$T146-(AH146*'Feedstock Conversions'!$B$3)-'Rail Costs'!T146</f>
        <v>383.73498625207253</v>
      </c>
      <c r="AX146" s="4">
        <f>$T146-(AI146*'Feedstock Conversions'!$B$3)-'Rail Costs'!U146</f>
        <v>388.9923975351258</v>
      </c>
      <c r="AY146" s="4">
        <f>$T146-(AJ146*'Feedstock Conversions'!$B$3)-'Rail Costs'!V146</f>
        <v>329.4286740907371</v>
      </c>
      <c r="BH146">
        <f t="shared" si="15"/>
        <v>41</v>
      </c>
      <c r="BI146">
        <f t="shared" si="16"/>
        <v>2021</v>
      </c>
      <c r="BJ146">
        <f t="shared" si="18"/>
        <v>10</v>
      </c>
    </row>
    <row r="147" spans="1:62" x14ac:dyDescent="0.2">
      <c r="A147" s="11">
        <v>44484</v>
      </c>
      <c r="B147" s="4">
        <v>49</v>
      </c>
      <c r="C147" s="18">
        <f>'Yellow Grease'!B147</f>
        <v>49</v>
      </c>
      <c r="E147" s="4">
        <f>'Yellow Grease'!C147*'Feedstock Conversions'!B$23</f>
        <v>403.27000000000004</v>
      </c>
      <c r="F147" s="4">
        <f>'Yellow Grease'!C147*'Feedstock Conversions'!B$3</f>
        <v>416.5</v>
      </c>
      <c r="H147" s="4">
        <f>'Fuel Values'!B147-'Yellow Grease'!I147-'Yellow Grease'!J147-'Yellow Grease'!K147</f>
        <v>119.42969932799997</v>
      </c>
      <c r="I147" s="18">
        <f>('LCFS Values'!$E$4-$AA$4)/1000000*'LCFS Values'!B147*'LCFS Values'!$G$2*100</f>
        <v>154.17030067200002</v>
      </c>
      <c r="J147" s="4">
        <f>'RIN Values'!C147</f>
        <v>224.39999999999998</v>
      </c>
      <c r="K147" s="4">
        <f>'Fixed Credits Value'!B147</f>
        <v>100</v>
      </c>
      <c r="L147" s="4">
        <f t="shared" si="17"/>
        <v>598</v>
      </c>
      <c r="M147" s="4">
        <f>L147/'Feedstock Conversions'!B$23</f>
        <v>72.660996354799508</v>
      </c>
      <c r="O147" s="4">
        <f>'Fuel Values'!C147*100</f>
        <v>254.61999999999998</v>
      </c>
      <c r="P147" s="18">
        <f>('LCFS Values'!$E$4-AB$4)/1000000*'LCFS Values'!B147*'LCFS Values'!$G$2*100</f>
        <v>163.62430623</v>
      </c>
      <c r="Q147" s="4">
        <f>'RIN Values'!D147</f>
        <v>254.32</v>
      </c>
      <c r="R147" s="4">
        <f>'Fixed Credits Value'!B147</f>
        <v>100</v>
      </c>
      <c r="S147" s="4">
        <f>'Fixed Credits Value'!C147</f>
        <v>16</v>
      </c>
      <c r="T147" s="4">
        <f t="shared" si="12"/>
        <v>788.56430622999994</v>
      </c>
      <c r="U147" s="4">
        <f>T147/'Feedstock Conversions'!B$3</f>
        <v>92.772271321176461</v>
      </c>
      <c r="W147" s="4">
        <f t="shared" si="13"/>
        <v>194.72999999999996</v>
      </c>
      <c r="X147" s="4">
        <f t="shared" si="14"/>
        <v>372.06430622999994</v>
      </c>
      <c r="AE147" s="4">
        <v>56.5</v>
      </c>
      <c r="AF147" s="4">
        <v>49.5</v>
      </c>
      <c r="AG147" s="4">
        <f>AH147+'Rail Costs'!M147</f>
        <v>50.016752519596864</v>
      </c>
      <c r="AH147" s="4">
        <v>46.5</v>
      </c>
      <c r="AI147" s="4">
        <v>46</v>
      </c>
      <c r="AJ147" s="4">
        <v>51.5</v>
      </c>
      <c r="AM147" s="4">
        <f>$L147-(AE147*'Feedstock Conversions'!$B$23)-'Rail Costs'!Q147</f>
        <v>129.03436115298865</v>
      </c>
      <c r="AN147" s="4">
        <f>$L147-(AF147*'Feedstock Conversions'!$B$23)-'Rail Costs'!R147</f>
        <v>187.08145421446633</v>
      </c>
      <c r="AO147" s="4">
        <f>$L147-(AG147*'Feedstock Conversions'!$B$23)-'Rail Costs'!S147</f>
        <v>183.00978845436541</v>
      </c>
      <c r="AP147" s="4">
        <f>$L147-(AH147*'Feedstock Conversions'!$B$23)-'Rail Costs'!T147</f>
        <v>211.52343919332253</v>
      </c>
      <c r="AQ147" s="4">
        <f>$L147-(AI147*'Feedstock Conversions'!$B$23)-'Rail Costs'!U147</f>
        <v>215.79585047637573</v>
      </c>
      <c r="AR147" s="4">
        <f>$L147-(AJ147*'Feedstock Conversions'!$B$23)-'Rail Costs'!V147</f>
        <v>169.61712703198702</v>
      </c>
      <c r="AT147" s="4">
        <f>$T147-(AE147*'Feedstock Conversions'!$B$3)-'Rail Costs'!Q147</f>
        <v>304.3436673829886</v>
      </c>
      <c r="AU147" s="4">
        <f>$T147-(AF147*'Feedstock Conversions'!$B$3)-'Rail Costs'!R147</f>
        <v>364.28076044446635</v>
      </c>
      <c r="AV147" s="4">
        <f>$T147-(AG147*'Feedstock Conversions'!$B$3)-'Rail Costs'!S147</f>
        <v>360.06957150407425</v>
      </c>
      <c r="AW147" s="4">
        <f>$T147-(AH147*'Feedstock Conversions'!$B$3)-'Rail Costs'!T147</f>
        <v>389.53274542332247</v>
      </c>
      <c r="AX147" s="4">
        <f>$T147-(AI147*'Feedstock Conversions'!$B$3)-'Rail Costs'!U147</f>
        <v>393.94015670637572</v>
      </c>
      <c r="AY147" s="4">
        <f>$T147-(AJ147*'Feedstock Conversions'!$B$3)-'Rail Costs'!V147</f>
        <v>346.27643326198699</v>
      </c>
      <c r="BH147">
        <f t="shared" si="15"/>
        <v>42</v>
      </c>
      <c r="BI147">
        <f t="shared" si="16"/>
        <v>2021</v>
      </c>
      <c r="BJ147">
        <f t="shared" si="18"/>
        <v>10</v>
      </c>
    </row>
    <row r="148" spans="1:62" x14ac:dyDescent="0.2">
      <c r="A148" s="11">
        <v>44491</v>
      </c>
      <c r="B148" s="4">
        <v>50.1</v>
      </c>
      <c r="C148" s="18">
        <f>'Yellow Grease'!B148</f>
        <v>50.1</v>
      </c>
      <c r="E148" s="4">
        <f>'Yellow Grease'!C148*'Feedstock Conversions'!B$23</f>
        <v>412.32300000000004</v>
      </c>
      <c r="F148" s="4">
        <f>'Yellow Grease'!C148*'Feedstock Conversions'!B$3</f>
        <v>425.85</v>
      </c>
      <c r="H148" s="4">
        <f>'Fuel Values'!B148-'Yellow Grease'!I148-'Yellow Grease'!J148-'Yellow Grease'!K148</f>
        <v>130.54595350400004</v>
      </c>
      <c r="I148" s="18">
        <f>('LCFS Values'!$E$4-$AA$4)/1000000*'LCFS Values'!B148*'LCFS Values'!$G$2*100</f>
        <v>152.02904649600001</v>
      </c>
      <c r="J148" s="4">
        <f>'RIN Values'!C148</f>
        <v>244.42499999999998</v>
      </c>
      <c r="K148" s="4">
        <f>'Fixed Credits Value'!B148</f>
        <v>100</v>
      </c>
      <c r="L148" s="4">
        <f t="shared" si="17"/>
        <v>627</v>
      </c>
      <c r="M148" s="4">
        <f>L148/'Feedstock Conversions'!B$23</f>
        <v>76.184690157958684</v>
      </c>
      <c r="O148" s="4">
        <f>'Fuel Values'!C148*100</f>
        <v>257.01</v>
      </c>
      <c r="P148" s="18">
        <f>('LCFS Values'!$E$4-AB$4)/1000000*'LCFS Values'!B148*'LCFS Values'!$G$2*100</f>
        <v>161.35174642125</v>
      </c>
      <c r="Q148" s="4">
        <f>'RIN Values'!D148</f>
        <v>277.01499999999999</v>
      </c>
      <c r="R148" s="4">
        <f>'Fixed Credits Value'!B148</f>
        <v>100</v>
      </c>
      <c r="S148" s="4">
        <f>'Fixed Credits Value'!C148</f>
        <v>16</v>
      </c>
      <c r="T148" s="4">
        <f t="shared" si="12"/>
        <v>811.37674642125</v>
      </c>
      <c r="U148" s="4">
        <f>T148/'Feedstock Conversions'!B$3</f>
        <v>95.456087814264706</v>
      </c>
      <c r="W148" s="4">
        <f t="shared" si="13"/>
        <v>214.67699999999996</v>
      </c>
      <c r="X148" s="4">
        <f t="shared" si="14"/>
        <v>385.52674642124998</v>
      </c>
      <c r="AE148" s="4">
        <v>56.5</v>
      </c>
      <c r="AF148" s="4">
        <v>49.5</v>
      </c>
      <c r="AG148" s="4">
        <f>AH148+'Rail Costs'!M148</f>
        <v>50.416752519596862</v>
      </c>
      <c r="AH148" s="4">
        <v>46.9</v>
      </c>
      <c r="AI148" s="4">
        <v>46</v>
      </c>
      <c r="AJ148" s="4">
        <v>51.5</v>
      </c>
      <c r="AM148" s="4">
        <f>$L148-(AE148*'Feedstock Conversions'!$B$23)-'Rail Costs'!Q148</f>
        <v>158.03436115298865</v>
      </c>
      <c r="AN148" s="4">
        <f>$L148-(AF148*'Feedstock Conversions'!$B$23)-'Rail Costs'!R148</f>
        <v>216.08145421446633</v>
      </c>
      <c r="AO148" s="4">
        <f>$L148-(AG148*'Feedstock Conversions'!$B$23)-'Rail Costs'!S148</f>
        <v>208.71778845436538</v>
      </c>
      <c r="AP148" s="4">
        <f>$L148-(AH148*'Feedstock Conversions'!$B$23)-'Rail Costs'!T148</f>
        <v>237.2314391933225</v>
      </c>
      <c r="AQ148" s="4">
        <f>$L148-(AI148*'Feedstock Conversions'!$B$23)-'Rail Costs'!U148</f>
        <v>244.79585047637573</v>
      </c>
      <c r="AR148" s="4">
        <f>$L148-(AJ148*'Feedstock Conversions'!$B$23)-'Rail Costs'!V148</f>
        <v>198.61712703198702</v>
      </c>
      <c r="AT148" s="4">
        <f>$T148-(AE148*'Feedstock Conversions'!$B$3)-'Rail Costs'!Q148</f>
        <v>327.15610757423866</v>
      </c>
      <c r="AU148" s="4">
        <f>$T148-(AF148*'Feedstock Conversions'!$B$3)-'Rail Costs'!R148</f>
        <v>387.09320063571641</v>
      </c>
      <c r="AV148" s="4">
        <f>$T148-(AG148*'Feedstock Conversions'!$B$3)-'Rail Costs'!S148</f>
        <v>379.48201169532427</v>
      </c>
      <c r="AW148" s="4">
        <f>$T148-(AH148*'Feedstock Conversions'!$B$3)-'Rail Costs'!T148</f>
        <v>408.94518561457255</v>
      </c>
      <c r="AX148" s="4">
        <f>$T148-(AI148*'Feedstock Conversions'!$B$3)-'Rail Costs'!U148</f>
        <v>416.75259689762578</v>
      </c>
      <c r="AY148" s="4">
        <f>$T148-(AJ148*'Feedstock Conversions'!$B$3)-'Rail Costs'!V148</f>
        <v>369.08887345323706</v>
      </c>
      <c r="BH148">
        <f t="shared" si="15"/>
        <v>43</v>
      </c>
      <c r="BI148">
        <f t="shared" si="16"/>
        <v>2021</v>
      </c>
      <c r="BJ148">
        <f t="shared" si="18"/>
        <v>10</v>
      </c>
    </row>
    <row r="149" spans="1:62" x14ac:dyDescent="0.2">
      <c r="A149" s="11">
        <v>44498</v>
      </c>
      <c r="B149" s="4">
        <v>51.75</v>
      </c>
      <c r="C149" s="18">
        <f>'Yellow Grease'!B149</f>
        <v>51.75</v>
      </c>
      <c r="E149" s="4">
        <f>'Yellow Grease'!C149*'Feedstock Conversions'!B$23</f>
        <v>425.90250000000003</v>
      </c>
      <c r="F149" s="4">
        <f>'Yellow Grease'!C149*'Feedstock Conversions'!B$3</f>
        <v>439.875</v>
      </c>
      <c r="H149" s="4">
        <f>'Fuel Values'!B149-'Yellow Grease'!I149-'Yellow Grease'!J149-'Yellow Grease'!K149</f>
        <v>182.32744422999997</v>
      </c>
      <c r="I149" s="18">
        <f>('LCFS Values'!$E$4-$AA$4)/1000000*'LCFS Values'!B149*'LCFS Values'!$G$2*100</f>
        <v>148.77255577000003</v>
      </c>
      <c r="J149" s="4">
        <f>'RIN Values'!C149</f>
        <v>213.89999999999998</v>
      </c>
      <c r="K149" s="4">
        <f>'Fixed Credits Value'!B149</f>
        <v>100</v>
      </c>
      <c r="L149" s="4">
        <f t="shared" si="17"/>
        <v>645</v>
      </c>
      <c r="M149" s="4">
        <f>L149/'Feedstock Conversions'!B$23</f>
        <v>78.371810449574724</v>
      </c>
      <c r="O149" s="4">
        <f>'Fuel Values'!C149*100</f>
        <v>254.14</v>
      </c>
      <c r="P149" s="18">
        <f>('LCFS Values'!$E$4-AB$4)/1000000*'LCFS Values'!B149*'LCFS Values'!$G$2*100</f>
        <v>157.89556171210936</v>
      </c>
      <c r="Q149" s="4">
        <f>'RIN Values'!D149</f>
        <v>242.42</v>
      </c>
      <c r="R149" s="4">
        <f>'Fixed Credits Value'!B149</f>
        <v>100</v>
      </c>
      <c r="S149" s="4">
        <f>'Fixed Credits Value'!C149</f>
        <v>16</v>
      </c>
      <c r="T149" s="4">
        <f t="shared" si="12"/>
        <v>770.45556171210933</v>
      </c>
      <c r="U149" s="4">
        <f>T149/'Feedstock Conversions'!B$3</f>
        <v>90.64183078965992</v>
      </c>
      <c r="W149" s="4">
        <f t="shared" si="13"/>
        <v>219.09749999999997</v>
      </c>
      <c r="X149" s="4">
        <f t="shared" si="14"/>
        <v>330.58056171210933</v>
      </c>
      <c r="AE149" s="4">
        <v>57</v>
      </c>
      <c r="AF149" s="4">
        <v>51</v>
      </c>
      <c r="AG149" s="4">
        <f>AH149+'Rail Costs'!M149</f>
        <v>51.216752519596866</v>
      </c>
      <c r="AH149" s="4">
        <v>47.7</v>
      </c>
      <c r="AI149" s="4">
        <v>47.1</v>
      </c>
      <c r="AJ149" s="4">
        <v>51.5</v>
      </c>
      <c r="AM149" s="4">
        <f>$L149-(AE149*'Feedstock Conversions'!$B$23)-'Rail Costs'!Q149</f>
        <v>171.91936115298864</v>
      </c>
      <c r="AN149" s="4">
        <f>$L149-(AF149*'Feedstock Conversions'!$B$23)-'Rail Costs'!R149</f>
        <v>221.73645421446636</v>
      </c>
      <c r="AO149" s="4">
        <f>$L149-(AG149*'Feedstock Conversions'!$B$23)-'Rail Costs'!S149</f>
        <v>220.13378845436537</v>
      </c>
      <c r="AP149" s="4">
        <f>$L149-(AH149*'Feedstock Conversions'!$B$23)-'Rail Costs'!T149</f>
        <v>248.6474391933225</v>
      </c>
      <c r="AQ149" s="4">
        <f>$L149-(AI149*'Feedstock Conversions'!$B$23)-'Rail Costs'!U149</f>
        <v>253.74285047637574</v>
      </c>
      <c r="AR149" s="4">
        <f>$L149-(AJ149*'Feedstock Conversions'!$B$23)-'Rail Costs'!V149</f>
        <v>216.61712703198702</v>
      </c>
      <c r="AT149" s="4">
        <f>$T149-(AE149*'Feedstock Conversions'!$B$3)-'Rail Costs'!Q149</f>
        <v>281.98492286509799</v>
      </c>
      <c r="AU149" s="4">
        <f>$T149-(AF149*'Feedstock Conversions'!$B$3)-'Rail Costs'!R149</f>
        <v>333.42201592657574</v>
      </c>
      <c r="AV149" s="4">
        <f>$T149-(AG149*'Feedstock Conversions'!$B$3)-'Rail Costs'!S149</f>
        <v>331.76082698618359</v>
      </c>
      <c r="AW149" s="4">
        <f>$T149-(AH149*'Feedstock Conversions'!$B$3)-'Rail Costs'!T149</f>
        <v>361.22400090543181</v>
      </c>
      <c r="AX149" s="4">
        <f>$T149-(AI149*'Feedstock Conversions'!$B$3)-'Rail Costs'!U149</f>
        <v>366.48141218848508</v>
      </c>
      <c r="AY149" s="4">
        <f>$T149-(AJ149*'Feedstock Conversions'!$B$3)-'Rail Costs'!V149</f>
        <v>328.16768874409638</v>
      </c>
      <c r="BH149">
        <f t="shared" si="15"/>
        <v>44</v>
      </c>
      <c r="BI149">
        <f t="shared" si="16"/>
        <v>2021</v>
      </c>
      <c r="BJ149">
        <f t="shared" si="18"/>
        <v>10</v>
      </c>
    </row>
    <row r="150" spans="1:62" x14ac:dyDescent="0.2">
      <c r="A150" s="11">
        <v>44505</v>
      </c>
      <c r="B150" s="4">
        <v>52.65</v>
      </c>
      <c r="C150" s="18">
        <f>'Yellow Grease'!B150</f>
        <v>52.65</v>
      </c>
      <c r="E150" s="4">
        <f>'Yellow Grease'!C150*'Feedstock Conversions'!B$23</f>
        <v>433.30950000000001</v>
      </c>
      <c r="F150" s="4">
        <f>'Yellow Grease'!C150*'Feedstock Conversions'!B$3</f>
        <v>447.52499999999998</v>
      </c>
      <c r="H150" s="4">
        <f>'Fuel Values'!B150-'Yellow Grease'!I150-'Yellow Grease'!J150-'Yellow Grease'!K150</f>
        <v>194.74785147199998</v>
      </c>
      <c r="I150" s="18">
        <f>('LCFS Values'!$E$4-$AA$4)/1000000*'LCFS Values'!B150*'LCFS Values'!$G$2*100</f>
        <v>140.25214852800002</v>
      </c>
      <c r="J150" s="4">
        <f>'RIN Values'!C150</f>
        <v>210</v>
      </c>
      <c r="K150" s="4">
        <f>'Fixed Credits Value'!B150</f>
        <v>100</v>
      </c>
      <c r="L150" s="4">
        <f t="shared" si="17"/>
        <v>645</v>
      </c>
      <c r="M150" s="4">
        <f>L150/'Feedstock Conversions'!B$23</f>
        <v>78.371810449574724</v>
      </c>
      <c r="O150" s="4">
        <f>'Fuel Values'!C150*100</f>
        <v>247.29999999999998</v>
      </c>
      <c r="P150" s="18">
        <f>('LCFS Values'!$E$4-AB$4)/1000000*'LCFS Values'!B150*'LCFS Values'!$G$2*100</f>
        <v>148.85266747312497</v>
      </c>
      <c r="Q150" s="4">
        <f>'RIN Values'!D150</f>
        <v>238</v>
      </c>
      <c r="R150" s="4">
        <f>'Fixed Credits Value'!B150</f>
        <v>100</v>
      </c>
      <c r="S150" s="4">
        <f>'Fixed Credits Value'!C150</f>
        <v>16</v>
      </c>
      <c r="T150" s="4">
        <f t="shared" si="12"/>
        <v>750.15266747312489</v>
      </c>
      <c r="U150" s="4">
        <f>T150/'Feedstock Conversions'!B$3</f>
        <v>88.253254996838223</v>
      </c>
      <c r="W150" s="4">
        <f t="shared" si="13"/>
        <v>211.69049999999999</v>
      </c>
      <c r="X150" s="4">
        <f t="shared" si="14"/>
        <v>302.62766747312492</v>
      </c>
      <c r="AE150" s="4">
        <v>57</v>
      </c>
      <c r="AF150" s="4">
        <v>52</v>
      </c>
      <c r="AG150" s="4">
        <f>AH150+'Rail Costs'!M150</f>
        <v>51.516752519596864</v>
      </c>
      <c r="AH150" s="4">
        <v>48</v>
      </c>
      <c r="AI150" s="4">
        <v>47.5</v>
      </c>
      <c r="AJ150" s="4">
        <v>51.5</v>
      </c>
      <c r="AM150" s="4">
        <f>$L150-(AE150*'Feedstock Conversions'!$B$23)-'Rail Costs'!Q150</f>
        <v>171.91936115298864</v>
      </c>
      <c r="AN150" s="4">
        <f>$L150-(AF150*'Feedstock Conversions'!$B$23)-'Rail Costs'!R150</f>
        <v>213.50645421446634</v>
      </c>
      <c r="AO150" s="4">
        <f>$L150-(AG150*'Feedstock Conversions'!$B$23)-'Rail Costs'!S150</f>
        <v>217.66478845436538</v>
      </c>
      <c r="AP150" s="4">
        <f>$L150-(AH150*'Feedstock Conversions'!$B$23)-'Rail Costs'!T150</f>
        <v>246.1784391933225</v>
      </c>
      <c r="AQ150" s="4">
        <f>$L150-(AI150*'Feedstock Conversions'!$B$23)-'Rail Costs'!U150</f>
        <v>250.45085047637576</v>
      </c>
      <c r="AR150" s="4">
        <f>$L150-(AJ150*'Feedstock Conversions'!$B$23)-'Rail Costs'!V150</f>
        <v>216.61712703198702</v>
      </c>
      <c r="AT150" s="4">
        <f>$T150-(AE150*'Feedstock Conversions'!$B$3)-'Rail Costs'!Q150</f>
        <v>261.68202862611355</v>
      </c>
      <c r="AU150" s="4">
        <f>$T150-(AF150*'Feedstock Conversions'!$B$3)-'Rail Costs'!R150</f>
        <v>304.6191216875913</v>
      </c>
      <c r="AV150" s="4">
        <f>$T150-(AG150*'Feedstock Conversions'!$B$3)-'Rail Costs'!S150</f>
        <v>308.9079327471992</v>
      </c>
      <c r="AW150" s="4">
        <f>$T150-(AH150*'Feedstock Conversions'!$B$3)-'Rail Costs'!T150</f>
        <v>338.37110666644742</v>
      </c>
      <c r="AX150" s="4">
        <f>$T150-(AI150*'Feedstock Conversions'!$B$3)-'Rail Costs'!U150</f>
        <v>342.77851794950067</v>
      </c>
      <c r="AY150" s="4">
        <f>$T150-(AJ150*'Feedstock Conversions'!$B$3)-'Rail Costs'!V150</f>
        <v>307.86479450511194</v>
      </c>
      <c r="BH150">
        <f t="shared" si="15"/>
        <v>45</v>
      </c>
      <c r="BI150">
        <f t="shared" si="16"/>
        <v>2021</v>
      </c>
      <c r="BJ150">
        <f t="shared" si="18"/>
        <v>11</v>
      </c>
    </row>
    <row r="151" spans="1:62" x14ac:dyDescent="0.2">
      <c r="A151" s="11">
        <v>44512</v>
      </c>
      <c r="B151" s="4">
        <v>54</v>
      </c>
      <c r="C151" s="18">
        <f>'Yellow Grease'!B151</f>
        <v>54</v>
      </c>
      <c r="E151" s="4">
        <f>'Yellow Grease'!C151*'Feedstock Conversions'!B$23</f>
        <v>444.42</v>
      </c>
      <c r="F151" s="4">
        <f>'Yellow Grease'!C151*'Feedstock Conversions'!B$3</f>
        <v>459</v>
      </c>
      <c r="H151" s="4">
        <f>'Fuel Values'!B151-'Yellow Grease'!I151-'Yellow Grease'!J151-'Yellow Grease'!K151</f>
        <v>207.30489229199998</v>
      </c>
      <c r="I151" s="18">
        <f>('LCFS Values'!$E$4-$AA$4)/1000000*'LCFS Values'!B151*'LCFS Values'!$G$2*100</f>
        <v>135.345107708</v>
      </c>
      <c r="J151" s="4">
        <f>'RIN Values'!C151</f>
        <v>196.35000000000002</v>
      </c>
      <c r="K151" s="4">
        <f>'Fixed Credits Value'!B151</f>
        <v>100</v>
      </c>
      <c r="L151" s="4">
        <f t="shared" si="17"/>
        <v>639</v>
      </c>
      <c r="M151" s="4">
        <f>L151/'Feedstock Conversions'!B$23</f>
        <v>77.642770352369382</v>
      </c>
      <c r="O151" s="4">
        <f>'Fuel Values'!C151*100</f>
        <v>246.55999999999997</v>
      </c>
      <c r="P151" s="18">
        <f>('LCFS Values'!$E$4-AB$4)/1000000*'LCFS Values'!B151*'LCFS Values'!$G$2*100</f>
        <v>143.64471791140625</v>
      </c>
      <c r="Q151" s="4">
        <f>'RIN Values'!D151</f>
        <v>222.53</v>
      </c>
      <c r="R151" s="4">
        <f>'Fixed Credits Value'!B151</f>
        <v>100</v>
      </c>
      <c r="S151" s="4">
        <f>'Fixed Credits Value'!C151</f>
        <v>16</v>
      </c>
      <c r="T151" s="4">
        <f t="shared" si="12"/>
        <v>728.73471791140616</v>
      </c>
      <c r="U151" s="4">
        <f>T151/'Feedstock Conversions'!B$3</f>
        <v>85.733496224871317</v>
      </c>
      <c r="W151" s="4">
        <f t="shared" si="13"/>
        <v>194.57999999999998</v>
      </c>
      <c r="X151" s="4">
        <f t="shared" si="14"/>
        <v>269.73471791140616</v>
      </c>
      <c r="AE151" s="4">
        <v>56.7</v>
      </c>
      <c r="AF151" s="4">
        <v>52</v>
      </c>
      <c r="AG151" s="4">
        <f>AH151+'Rail Costs'!M151</f>
        <v>50.416752519596862</v>
      </c>
      <c r="AH151" s="4">
        <v>46.9</v>
      </c>
      <c r="AI151" s="4">
        <v>46.7</v>
      </c>
      <c r="AJ151" s="4">
        <v>51.5</v>
      </c>
      <c r="AM151" s="4">
        <f>$L151-(AE151*'Feedstock Conversions'!$B$23)-'Rail Costs'!Q151</f>
        <v>168.38836115298864</v>
      </c>
      <c r="AN151" s="4">
        <f>$L151-(AF151*'Feedstock Conversions'!$B$23)-'Rail Costs'!R151</f>
        <v>207.50645421446634</v>
      </c>
      <c r="AO151" s="4">
        <f>$L151-(AG151*'Feedstock Conversions'!$B$23)-'Rail Costs'!S151</f>
        <v>220.71778845436538</v>
      </c>
      <c r="AP151" s="4">
        <f>$L151-(AH151*'Feedstock Conversions'!$B$23)-'Rail Costs'!T151</f>
        <v>249.2314391933225</v>
      </c>
      <c r="AQ151" s="4">
        <f>$L151-(AI151*'Feedstock Conversions'!$B$23)-'Rail Costs'!U151</f>
        <v>251.03485047637571</v>
      </c>
      <c r="AR151" s="4">
        <f>$L151-(AJ151*'Feedstock Conversions'!$B$23)-'Rail Costs'!V151</f>
        <v>210.61712703198702</v>
      </c>
      <c r="AT151" s="4">
        <f>$T151-(AE151*'Feedstock Conversions'!$B$3)-'Rail Costs'!Q151</f>
        <v>242.81407906439478</v>
      </c>
      <c r="AU151" s="4">
        <f>$T151-(AF151*'Feedstock Conversions'!$B$3)-'Rail Costs'!R151</f>
        <v>283.20117212587257</v>
      </c>
      <c r="AV151" s="4">
        <f>$T151-(AG151*'Feedstock Conversions'!$B$3)-'Rail Costs'!S151</f>
        <v>296.83998318548043</v>
      </c>
      <c r="AW151" s="4">
        <f>$T151-(AH151*'Feedstock Conversions'!$B$3)-'Rail Costs'!T151</f>
        <v>326.30315710472871</v>
      </c>
      <c r="AX151" s="4">
        <f>$T151-(AI151*'Feedstock Conversions'!$B$3)-'Rail Costs'!U151</f>
        <v>328.16056838778189</v>
      </c>
      <c r="AY151" s="4">
        <f>$T151-(AJ151*'Feedstock Conversions'!$B$3)-'Rail Costs'!V151</f>
        <v>286.44684494339322</v>
      </c>
      <c r="BH151">
        <f t="shared" si="15"/>
        <v>46</v>
      </c>
      <c r="BI151">
        <f t="shared" si="16"/>
        <v>2021</v>
      </c>
      <c r="BJ151">
        <f t="shared" si="18"/>
        <v>11</v>
      </c>
    </row>
    <row r="152" spans="1:62" x14ac:dyDescent="0.2">
      <c r="A152" s="11">
        <v>44519</v>
      </c>
      <c r="B152" s="4">
        <v>54</v>
      </c>
      <c r="C152" s="18">
        <f>'Yellow Grease'!B152</f>
        <v>54</v>
      </c>
      <c r="E152" s="4">
        <f>'Yellow Grease'!C152*'Feedstock Conversions'!B$23</f>
        <v>444.42</v>
      </c>
      <c r="F152" s="4">
        <f>'Yellow Grease'!C152*'Feedstock Conversions'!B$3</f>
        <v>459</v>
      </c>
      <c r="H152" s="4">
        <f>'Fuel Values'!B152-'Yellow Grease'!I152-'Yellow Grease'!J152-'Yellow Grease'!K152</f>
        <v>205.961933112</v>
      </c>
      <c r="I152" s="18">
        <f>('LCFS Values'!$E$4-$AA$4)/1000000*'LCFS Values'!B152*'LCFS Values'!$G$2*100</f>
        <v>130.43806688800001</v>
      </c>
      <c r="J152" s="4">
        <f>'RIN Values'!C152</f>
        <v>198.60000000000002</v>
      </c>
      <c r="K152" s="4">
        <f>'Fixed Credits Value'!B152</f>
        <v>100</v>
      </c>
      <c r="L152" s="4">
        <f t="shared" si="17"/>
        <v>635</v>
      </c>
      <c r="M152" s="4">
        <f>L152/'Feedstock Conversions'!B$23</f>
        <v>77.15674362089915</v>
      </c>
      <c r="O152" s="4">
        <f>'Fuel Values'!C152*100</f>
        <v>238.42</v>
      </c>
      <c r="P152" s="18">
        <f>('LCFS Values'!$E$4-AB$4)/1000000*'LCFS Values'!B152*'LCFS Values'!$G$2*100</f>
        <v>138.43676834968747</v>
      </c>
      <c r="Q152" s="4">
        <f>'RIN Values'!D152</f>
        <v>225.08</v>
      </c>
      <c r="R152" s="4">
        <f>'Fixed Credits Value'!B152</f>
        <v>100</v>
      </c>
      <c r="S152" s="4">
        <f>'Fixed Credits Value'!C152</f>
        <v>16</v>
      </c>
      <c r="T152" s="4">
        <f t="shared" si="12"/>
        <v>717.93676834968744</v>
      </c>
      <c r="U152" s="4">
        <f>T152/'Feedstock Conversions'!B$3</f>
        <v>84.463149217610294</v>
      </c>
      <c r="W152" s="4">
        <f t="shared" si="13"/>
        <v>190.57999999999998</v>
      </c>
      <c r="X152" s="4">
        <f t="shared" si="14"/>
        <v>258.93676834968744</v>
      </c>
      <c r="AE152" s="4">
        <v>55.1</v>
      </c>
      <c r="AF152" s="4">
        <v>52</v>
      </c>
      <c r="AG152" s="4">
        <f>AH152+'Rail Costs'!M152</f>
        <v>48.816752519596861</v>
      </c>
      <c r="AH152" s="4">
        <v>45.3</v>
      </c>
      <c r="AI152" s="4">
        <v>45</v>
      </c>
      <c r="AJ152" s="4">
        <v>51.5</v>
      </c>
      <c r="AM152" s="4">
        <f>$L152-(AE152*'Feedstock Conversions'!$B$23)-'Rail Costs'!Q152</f>
        <v>177.55636115298864</v>
      </c>
      <c r="AN152" s="4">
        <f>$L152-(AF152*'Feedstock Conversions'!$B$23)-'Rail Costs'!R152</f>
        <v>203.50645421446634</v>
      </c>
      <c r="AO152" s="4">
        <f>$L152-(AG152*'Feedstock Conversions'!$B$23)-'Rail Costs'!S152</f>
        <v>229.88578845436538</v>
      </c>
      <c r="AP152" s="4">
        <f>$L152-(AH152*'Feedstock Conversions'!$B$23)-'Rail Costs'!T152</f>
        <v>258.39943919332251</v>
      </c>
      <c r="AQ152" s="4">
        <f>$L152-(AI152*'Feedstock Conversions'!$B$23)-'Rail Costs'!U152</f>
        <v>261.02585047637575</v>
      </c>
      <c r="AR152" s="4">
        <f>$L152-(AJ152*'Feedstock Conversions'!$B$23)-'Rail Costs'!V152</f>
        <v>206.61712703198702</v>
      </c>
      <c r="AT152" s="4">
        <f>$T152-(AE152*'Feedstock Conversions'!$B$3)-'Rail Costs'!Q152</f>
        <v>245.61612950267607</v>
      </c>
      <c r="AU152" s="4">
        <f>$T152-(AF152*'Feedstock Conversions'!$B$3)-'Rail Costs'!R152</f>
        <v>272.40322256415385</v>
      </c>
      <c r="AV152" s="4">
        <f>$T152-(AG152*'Feedstock Conversions'!$B$3)-'Rail Costs'!S152</f>
        <v>299.64203362376173</v>
      </c>
      <c r="AW152" s="4">
        <f>$T152-(AH152*'Feedstock Conversions'!$B$3)-'Rail Costs'!T152</f>
        <v>329.10520754301001</v>
      </c>
      <c r="AX152" s="4">
        <f>$T152-(AI152*'Feedstock Conversions'!$B$3)-'Rail Costs'!U152</f>
        <v>331.81261882606321</v>
      </c>
      <c r="AY152" s="4">
        <f>$T152-(AJ152*'Feedstock Conversions'!$B$3)-'Rail Costs'!V152</f>
        <v>275.64889538167449</v>
      </c>
      <c r="BH152">
        <f t="shared" si="15"/>
        <v>47</v>
      </c>
      <c r="BI152">
        <f t="shared" si="16"/>
        <v>2021</v>
      </c>
      <c r="BJ152">
        <f t="shared" si="18"/>
        <v>11</v>
      </c>
    </row>
    <row r="153" spans="1:62" x14ac:dyDescent="0.2">
      <c r="A153" s="11">
        <v>44526</v>
      </c>
      <c r="B153" s="4">
        <v>54</v>
      </c>
      <c r="C153" s="18">
        <f>'Yellow Grease'!B153</f>
        <v>54</v>
      </c>
      <c r="E153" s="4">
        <f>'Yellow Grease'!C153*'Feedstock Conversions'!B$23</f>
        <v>444.42</v>
      </c>
      <c r="F153" s="4">
        <f>'Yellow Grease'!C153*'Feedstock Conversions'!B$3</f>
        <v>459</v>
      </c>
      <c r="H153" s="4">
        <f>'Fuel Values'!B153-'Yellow Grease'!I153-'Yellow Grease'!J153-'Yellow Grease'!K153</f>
        <v>205.52968329999999</v>
      </c>
      <c r="I153" s="18">
        <f>('LCFS Values'!$E$4-$AA$4)/1000000*'LCFS Values'!B153*'LCFS Values'!$G$2*100</f>
        <v>127.13696670000002</v>
      </c>
      <c r="J153" s="4">
        <f>'RIN Values'!C153</f>
        <v>199.00004999999999</v>
      </c>
      <c r="K153" s="4">
        <f>'Fixed Credits Value'!B153</f>
        <v>100</v>
      </c>
      <c r="L153" s="4">
        <f t="shared" si="17"/>
        <v>631.66669999999999</v>
      </c>
      <c r="M153" s="4">
        <f>L153/'Feedstock Conversions'!B$23</f>
        <v>76.75172539489671</v>
      </c>
      <c r="O153" s="4">
        <f>'Fuel Values'!C153*100</f>
        <v>237.42000000000002</v>
      </c>
      <c r="P153" s="18">
        <f>('LCFS Values'!$E$4-AB$4)/1000000*'LCFS Values'!B153*'LCFS Values'!$G$2*100</f>
        <v>134.93323864453123</v>
      </c>
      <c r="Q153" s="4">
        <f>'RIN Values'!D153</f>
        <v>225.53338999999997</v>
      </c>
      <c r="R153" s="4">
        <f>'Fixed Credits Value'!B153</f>
        <v>100</v>
      </c>
      <c r="S153" s="4">
        <f>'Fixed Credits Value'!C153</f>
        <v>16</v>
      </c>
      <c r="T153" s="4">
        <f t="shared" si="12"/>
        <v>713.88662864453113</v>
      </c>
      <c r="U153" s="4">
        <f>T153/'Feedstock Conversions'!B$3</f>
        <v>83.986662193474245</v>
      </c>
      <c r="W153" s="4">
        <f t="shared" si="13"/>
        <v>187.24669999999998</v>
      </c>
      <c r="X153" s="4">
        <f t="shared" si="14"/>
        <v>254.88662864453113</v>
      </c>
      <c r="AE153" s="4">
        <v>54</v>
      </c>
      <c r="AF153" s="4">
        <v>52</v>
      </c>
      <c r="AG153" s="4">
        <f>AH153+'Rail Costs'!M153</f>
        <v>48.016752519596864</v>
      </c>
      <c r="AH153" s="4">
        <v>44.5</v>
      </c>
      <c r="AI153" s="4">
        <v>44.166699999999999</v>
      </c>
      <c r="AJ153" s="4">
        <v>51.5</v>
      </c>
      <c r="AM153" s="4">
        <f>$L153-(AE153*'Feedstock Conversions'!$B$23)-'Rail Costs'!Q153</f>
        <v>183.27606115298863</v>
      </c>
      <c r="AN153" s="4">
        <f>$L153-(AF153*'Feedstock Conversions'!$B$23)-'Rail Costs'!R153</f>
        <v>200.17315421446634</v>
      </c>
      <c r="AO153" s="4">
        <f>$L153-(AG153*'Feedstock Conversions'!$B$23)-'Rail Costs'!S153</f>
        <v>233.13648845436538</v>
      </c>
      <c r="AP153" s="4">
        <f>$L153-(AH153*'Feedstock Conversions'!$B$23)-'Rail Costs'!T153</f>
        <v>261.6501391933225</v>
      </c>
      <c r="AQ153" s="4">
        <f>$L153-(AI153*'Feedstock Conversions'!$B$23)-'Rail Costs'!U153</f>
        <v>264.55060947637577</v>
      </c>
      <c r="AR153" s="4">
        <f>$L153-(AJ153*'Feedstock Conversions'!$B$23)-'Rail Costs'!V153</f>
        <v>203.28382703198702</v>
      </c>
      <c r="AT153" s="4">
        <f>$T153-(AE153*'Feedstock Conversions'!$B$3)-'Rail Costs'!Q153</f>
        <v>250.91598979751979</v>
      </c>
      <c r="AU153" s="4">
        <f>$T153-(AF153*'Feedstock Conversions'!$B$3)-'Rail Costs'!R153</f>
        <v>268.35308285899754</v>
      </c>
      <c r="AV153" s="4">
        <f>$T153-(AG153*'Feedstock Conversions'!$B$3)-'Rail Costs'!S153</f>
        <v>302.39189391860543</v>
      </c>
      <c r="AW153" s="4">
        <f>$T153-(AH153*'Feedstock Conversions'!$B$3)-'Rail Costs'!T153</f>
        <v>331.85506783785365</v>
      </c>
      <c r="AX153" s="4">
        <f>$T153-(AI153*'Feedstock Conversions'!$B$3)-'Rail Costs'!U153</f>
        <v>334.84552912090692</v>
      </c>
      <c r="AY153" s="4">
        <f>$T153-(AJ153*'Feedstock Conversions'!$B$3)-'Rail Costs'!V153</f>
        <v>271.59875567651818</v>
      </c>
      <c r="BH153">
        <f t="shared" si="15"/>
        <v>48</v>
      </c>
      <c r="BI153">
        <f t="shared" si="16"/>
        <v>2021</v>
      </c>
      <c r="BJ153">
        <f t="shared" si="18"/>
        <v>11</v>
      </c>
    </row>
    <row r="154" spans="1:62" x14ac:dyDescent="0.2">
      <c r="A154" s="11">
        <v>44533</v>
      </c>
      <c r="B154" s="4">
        <v>52.2</v>
      </c>
      <c r="C154" s="18">
        <f>'Yellow Grease'!B154</f>
        <v>52.2</v>
      </c>
      <c r="E154" s="4">
        <f>'Yellow Grease'!C154*'Feedstock Conversions'!B$23</f>
        <v>429.60600000000005</v>
      </c>
      <c r="F154" s="4">
        <f>'Yellow Grease'!C154*'Feedstock Conversions'!B$3</f>
        <v>443.70000000000005</v>
      </c>
      <c r="H154" s="4">
        <f>'Fuel Values'!B154-'Yellow Grease'!I154-'Yellow Grease'!J154-'Yellow Grease'!K154</f>
        <v>201.31396836400006</v>
      </c>
      <c r="I154" s="18">
        <f>('LCFS Values'!$E$4-$AA$4)/1000000*'LCFS Values'!B154*'LCFS Values'!$G$2*100</f>
        <v>128.38603163600001</v>
      </c>
      <c r="J154" s="4">
        <f>'RIN Values'!C154</f>
        <v>195.29999999999998</v>
      </c>
      <c r="K154" s="4">
        <f>'Fixed Credits Value'!B154</f>
        <v>100</v>
      </c>
      <c r="L154" s="4">
        <f t="shared" si="17"/>
        <v>625</v>
      </c>
      <c r="M154" s="4">
        <f>L154/'Feedstock Conversions'!B$23</f>
        <v>75.941676792223575</v>
      </c>
      <c r="O154" s="4">
        <f>'Fuel Values'!C154*100</f>
        <v>210.9</v>
      </c>
      <c r="P154" s="18">
        <f>('LCFS Values'!$E$4-AB$4)/1000000*'LCFS Values'!B154*'LCFS Values'!$G$2*100</f>
        <v>136.25889853296874</v>
      </c>
      <c r="Q154" s="4">
        <f>'RIN Values'!D154</f>
        <v>221.33999999999997</v>
      </c>
      <c r="R154" s="4">
        <f>'Fixed Credits Value'!B154</f>
        <v>100</v>
      </c>
      <c r="S154" s="4">
        <f>'Fixed Credits Value'!C154</f>
        <v>16</v>
      </c>
      <c r="T154" s="4">
        <f t="shared" si="12"/>
        <v>684.49889853296872</v>
      </c>
      <c r="U154" s="4">
        <f>T154/'Feedstock Conversions'!B$3</f>
        <v>80.529282180349256</v>
      </c>
      <c r="W154" s="4">
        <f t="shared" si="13"/>
        <v>195.39399999999995</v>
      </c>
      <c r="X154" s="4">
        <f t="shared" si="14"/>
        <v>240.79889853296868</v>
      </c>
      <c r="AE154" s="4">
        <v>50.8</v>
      </c>
      <c r="AF154" s="4">
        <v>51.1</v>
      </c>
      <c r="AG154" s="4">
        <f>AH154+'Rail Costs'!M154</f>
        <v>45.616752519596865</v>
      </c>
      <c r="AH154" s="4">
        <v>42.1</v>
      </c>
      <c r="AI154" s="4">
        <v>41.1</v>
      </c>
      <c r="AJ154" s="4">
        <v>51.5</v>
      </c>
      <c r="AM154" s="4">
        <f>$L154-(AE154*'Feedstock Conversions'!$B$23)-'Rail Costs'!Q154</f>
        <v>202.94536115298865</v>
      </c>
      <c r="AN154" s="4">
        <f>$L154-(AF154*'Feedstock Conversions'!$B$23)-'Rail Costs'!R154</f>
        <v>200.91345421446633</v>
      </c>
      <c r="AO154" s="4">
        <f>$L154-(AG154*'Feedstock Conversions'!$B$23)-'Rail Costs'!S154</f>
        <v>246.2217884543654</v>
      </c>
      <c r="AP154" s="4">
        <f>$L154-(AH154*'Feedstock Conversions'!$B$23)-'Rail Costs'!T154</f>
        <v>274.73543919332252</v>
      </c>
      <c r="AQ154" s="4">
        <f>$L154-(AI154*'Feedstock Conversions'!$B$23)-'Rail Costs'!U154</f>
        <v>283.12285047637573</v>
      </c>
      <c r="AR154" s="4">
        <f>$L154-(AJ154*'Feedstock Conversions'!$B$23)-'Rail Costs'!V154</f>
        <v>196.61712703198702</v>
      </c>
      <c r="AT154" s="4">
        <f>$T154-(AE154*'Feedstock Conversions'!$B$3)-'Rail Costs'!Q154</f>
        <v>248.72825968595743</v>
      </c>
      <c r="AU154" s="4">
        <f>$T154-(AF154*'Feedstock Conversions'!$B$3)-'Rail Costs'!R154</f>
        <v>246.61535274743508</v>
      </c>
      <c r="AV154" s="4">
        <f>$T154-(AG154*'Feedstock Conversions'!$B$3)-'Rail Costs'!S154</f>
        <v>293.40416380704301</v>
      </c>
      <c r="AW154" s="4">
        <f>$T154-(AH154*'Feedstock Conversions'!$B$3)-'Rail Costs'!T154</f>
        <v>322.86733772629123</v>
      </c>
      <c r="AX154" s="4">
        <f>$T154-(AI154*'Feedstock Conversions'!$B$3)-'Rail Costs'!U154</f>
        <v>331.52474900934448</v>
      </c>
      <c r="AY154" s="4">
        <f>$T154-(AJ154*'Feedstock Conversions'!$B$3)-'Rail Costs'!V154</f>
        <v>242.21102556495578</v>
      </c>
      <c r="BH154">
        <f t="shared" si="15"/>
        <v>49</v>
      </c>
      <c r="BI154">
        <f t="shared" si="16"/>
        <v>2021</v>
      </c>
      <c r="BJ154">
        <f t="shared" si="18"/>
        <v>12</v>
      </c>
    </row>
    <row r="155" spans="1:62" x14ac:dyDescent="0.2">
      <c r="A155" s="11">
        <v>44540</v>
      </c>
      <c r="B155" s="4">
        <v>51</v>
      </c>
      <c r="C155" s="18">
        <f>'Yellow Grease'!B155</f>
        <v>51</v>
      </c>
      <c r="E155" s="4">
        <f>'Yellow Grease'!C155*'Feedstock Conversions'!B$23</f>
        <v>419.73</v>
      </c>
      <c r="F155" s="4">
        <f>'Yellow Grease'!C155*'Feedstock Conversions'!B$3</f>
        <v>433.5</v>
      </c>
      <c r="H155" s="4">
        <f>'Fuel Values'!B155-'Yellow Grease'!I155-'Yellow Grease'!J155-'Yellow Grease'!K155</f>
        <v>189.32348412799996</v>
      </c>
      <c r="I155" s="18">
        <f>('LCFS Values'!$E$4-$AA$4)/1000000*'LCFS Values'!B155*'LCFS Values'!$G$2*100</f>
        <v>136.32651587200002</v>
      </c>
      <c r="J155" s="4">
        <f>'RIN Values'!C155</f>
        <v>190.35000000000002</v>
      </c>
      <c r="K155" s="4">
        <f>'Fixed Credits Value'!B155</f>
        <v>100</v>
      </c>
      <c r="L155" s="4">
        <f t="shared" si="17"/>
        <v>616</v>
      </c>
      <c r="M155" s="4">
        <f>L155/'Feedstock Conversions'!B$23</f>
        <v>74.848116646415548</v>
      </c>
      <c r="O155" s="4">
        <f>'Fuel Values'!C155*100</f>
        <v>224.18</v>
      </c>
      <c r="P155" s="18">
        <f>('LCFS Values'!$E$4-AB$4)/1000000*'LCFS Values'!B155*'LCFS Values'!$G$2*100</f>
        <v>144.68630782375001</v>
      </c>
      <c r="Q155" s="4">
        <f>'RIN Values'!D155</f>
        <v>215.73000000000002</v>
      </c>
      <c r="R155" s="4">
        <f>'Fixed Credits Value'!B155</f>
        <v>100</v>
      </c>
      <c r="S155" s="4">
        <f>'Fixed Credits Value'!C155</f>
        <v>16</v>
      </c>
      <c r="T155" s="4">
        <f t="shared" ref="T155:T218" si="19">S155+R155+Q155+P155+O155</f>
        <v>700.59630782375007</v>
      </c>
      <c r="U155" s="4">
        <f>T155/'Feedstock Conversions'!B$3</f>
        <v>82.423095038088249</v>
      </c>
      <c r="W155" s="4">
        <f t="shared" ref="W155:W218" si="20">L155-E155</f>
        <v>196.26999999999998</v>
      </c>
      <c r="X155" s="4">
        <f t="shared" ref="X155:X218" si="21">T155-F155</f>
        <v>267.09630782375007</v>
      </c>
      <c r="AE155" s="4">
        <v>49.5</v>
      </c>
      <c r="AF155" s="4">
        <v>50.5</v>
      </c>
      <c r="AG155" s="4">
        <f>AH155+'Rail Costs'!M155</f>
        <v>44.016752519596864</v>
      </c>
      <c r="AH155" s="4">
        <v>40.5</v>
      </c>
      <c r="AI155" s="4">
        <v>39.200000000000003</v>
      </c>
      <c r="AJ155" s="4">
        <v>51.5</v>
      </c>
      <c r="AM155" s="4">
        <f>$L155-(AE155*'Feedstock Conversions'!$B$23)-'Rail Costs'!Q155</f>
        <v>204.64436115298861</v>
      </c>
      <c r="AN155" s="4">
        <f>$L155-(AF155*'Feedstock Conversions'!$B$23)-'Rail Costs'!R155</f>
        <v>196.85145421446637</v>
      </c>
      <c r="AO155" s="4">
        <f>$L155-(AG155*'Feedstock Conversions'!$B$23)-'Rail Costs'!S155</f>
        <v>250.3897884543654</v>
      </c>
      <c r="AP155" s="4">
        <f>$L155-(AH155*'Feedstock Conversions'!$B$23)-'Rail Costs'!T155</f>
        <v>278.90343919332253</v>
      </c>
      <c r="AQ155" s="4">
        <f>$L155-(AI155*'Feedstock Conversions'!$B$23)-'Rail Costs'!U155</f>
        <v>289.75985047637573</v>
      </c>
      <c r="AR155" s="4">
        <f>$L155-(AJ155*'Feedstock Conversions'!$B$23)-'Rail Costs'!V155</f>
        <v>187.61712703198702</v>
      </c>
      <c r="AT155" s="4">
        <f>$T155-(AE155*'Feedstock Conversions'!$B$3)-'Rail Costs'!Q155</f>
        <v>275.87566897673872</v>
      </c>
      <c r="AU155" s="4">
        <f>$T155-(AF155*'Feedstock Conversions'!$B$3)-'Rail Costs'!R155</f>
        <v>267.81276203821648</v>
      </c>
      <c r="AV155" s="4">
        <f>$T155-(AG155*'Feedstock Conversions'!$B$3)-'Rail Costs'!S155</f>
        <v>323.10157309782437</v>
      </c>
      <c r="AW155" s="4">
        <f>$T155-(AH155*'Feedstock Conversions'!$B$3)-'Rail Costs'!T155</f>
        <v>352.56474701707259</v>
      </c>
      <c r="AX155" s="4">
        <f>$T155-(AI155*'Feedstock Conversions'!$B$3)-'Rail Costs'!U155</f>
        <v>363.7721583001258</v>
      </c>
      <c r="AY155" s="4">
        <f>$T155-(AJ155*'Feedstock Conversions'!$B$3)-'Rail Costs'!V155</f>
        <v>258.30843485573712</v>
      </c>
      <c r="BH155">
        <f t="shared" si="15"/>
        <v>50</v>
      </c>
      <c r="BI155">
        <f t="shared" si="16"/>
        <v>2021</v>
      </c>
      <c r="BJ155">
        <f t="shared" si="18"/>
        <v>12</v>
      </c>
    </row>
    <row r="156" spans="1:62" x14ac:dyDescent="0.2">
      <c r="A156" s="11">
        <v>44547</v>
      </c>
      <c r="B156" s="4">
        <v>51</v>
      </c>
      <c r="C156" s="18">
        <f>'Yellow Grease'!B156</f>
        <v>51</v>
      </c>
      <c r="E156" s="4">
        <f>'Yellow Grease'!C156*'Feedstock Conversions'!B$23</f>
        <v>419.73</v>
      </c>
      <c r="F156" s="4">
        <f>'Yellow Grease'!C156*'Feedstock Conversions'!B$3</f>
        <v>433.5</v>
      </c>
      <c r="H156" s="4">
        <f>'Fuel Values'!B156-'Yellow Grease'!I156-'Yellow Grease'!J156-'Yellow Grease'!K156</f>
        <v>193.30989786000004</v>
      </c>
      <c r="I156" s="18">
        <f>('LCFS Values'!$E$4-$AA$4)/1000000*'LCFS Values'!B156*'LCFS Values'!$G$2*100</f>
        <v>132.49010214</v>
      </c>
      <c r="J156" s="4">
        <f>'RIN Values'!C156</f>
        <v>181.2</v>
      </c>
      <c r="K156" s="4">
        <f>'Fixed Credits Value'!B156</f>
        <v>100</v>
      </c>
      <c r="L156" s="4">
        <f t="shared" si="17"/>
        <v>607</v>
      </c>
      <c r="M156" s="4">
        <f>L156/'Feedstock Conversions'!B$23</f>
        <v>73.754556500607535</v>
      </c>
      <c r="O156" s="4">
        <f>'Fuel Values'!C156*100</f>
        <v>224.16</v>
      </c>
      <c r="P156" s="18">
        <f>('LCFS Values'!$E$4-AB$4)/1000000*'LCFS Values'!B156*'LCFS Values'!$G$2*100</f>
        <v>140.61463816640625</v>
      </c>
      <c r="Q156" s="4">
        <f>'RIN Values'!D156</f>
        <v>205.35999999999999</v>
      </c>
      <c r="R156" s="4">
        <f>'Fixed Credits Value'!B156</f>
        <v>100</v>
      </c>
      <c r="S156" s="4">
        <f>'Fixed Credits Value'!C156</f>
        <v>16</v>
      </c>
      <c r="T156" s="4">
        <f t="shared" si="19"/>
        <v>686.13463816640626</v>
      </c>
      <c r="U156" s="4">
        <f>T156/'Feedstock Conversions'!B$3</f>
        <v>80.721722137224262</v>
      </c>
      <c r="W156" s="4">
        <f t="shared" si="20"/>
        <v>187.26999999999998</v>
      </c>
      <c r="X156" s="4">
        <f t="shared" si="21"/>
        <v>252.63463816640626</v>
      </c>
      <c r="AE156" s="4">
        <v>49.5</v>
      </c>
      <c r="AF156" s="4">
        <v>50.5</v>
      </c>
      <c r="AG156" s="4">
        <f>AH156+'Rail Costs'!M156</f>
        <v>44.016752519596864</v>
      </c>
      <c r="AH156" s="4">
        <v>40.5</v>
      </c>
      <c r="AI156" s="4">
        <v>39</v>
      </c>
      <c r="AJ156" s="4">
        <v>51.5</v>
      </c>
      <c r="AM156" s="4">
        <f>$L156-(AE156*'Feedstock Conversions'!$B$23)-'Rail Costs'!Q156</f>
        <v>195.64436115298861</v>
      </c>
      <c r="AN156" s="4">
        <f>$L156-(AF156*'Feedstock Conversions'!$B$23)-'Rail Costs'!R156</f>
        <v>187.85145421446637</v>
      </c>
      <c r="AO156" s="4">
        <f>$L156-(AG156*'Feedstock Conversions'!$B$23)-'Rail Costs'!S156</f>
        <v>241.3897884543654</v>
      </c>
      <c r="AP156" s="4">
        <f>$L156-(AH156*'Feedstock Conversions'!$B$23)-'Rail Costs'!T156</f>
        <v>269.90343919332253</v>
      </c>
      <c r="AQ156" s="4">
        <f>$L156-(AI156*'Feedstock Conversions'!$B$23)-'Rail Costs'!U156</f>
        <v>282.40585047637575</v>
      </c>
      <c r="AR156" s="4">
        <f>$L156-(AJ156*'Feedstock Conversions'!$B$23)-'Rail Costs'!V156</f>
        <v>178.61712703198702</v>
      </c>
      <c r="AT156" s="4">
        <f>$T156-(AE156*'Feedstock Conversions'!$B$3)-'Rail Costs'!Q156</f>
        <v>261.41399931939492</v>
      </c>
      <c r="AU156" s="4">
        <f>$T156-(AF156*'Feedstock Conversions'!$B$3)-'Rail Costs'!R156</f>
        <v>253.35109238087264</v>
      </c>
      <c r="AV156" s="4">
        <f>$T156-(AG156*'Feedstock Conversions'!$B$3)-'Rail Costs'!S156</f>
        <v>308.63990344048057</v>
      </c>
      <c r="AW156" s="4">
        <f>$T156-(AH156*'Feedstock Conversions'!$B$3)-'Rail Costs'!T156</f>
        <v>338.10307735972879</v>
      </c>
      <c r="AX156" s="4">
        <f>$T156-(AI156*'Feedstock Conversions'!$B$3)-'Rail Costs'!U156</f>
        <v>351.01048864278204</v>
      </c>
      <c r="AY156" s="4">
        <f>$T156-(AJ156*'Feedstock Conversions'!$B$3)-'Rail Costs'!V156</f>
        <v>243.84676519839331</v>
      </c>
      <c r="BH156">
        <f t="shared" si="15"/>
        <v>51</v>
      </c>
      <c r="BI156">
        <f t="shared" si="16"/>
        <v>2021</v>
      </c>
      <c r="BJ156">
        <f t="shared" si="18"/>
        <v>12</v>
      </c>
    </row>
    <row r="157" spans="1:62" x14ac:dyDescent="0.2">
      <c r="A157" s="11">
        <v>44554</v>
      </c>
      <c r="B157" s="4">
        <v>50.875</v>
      </c>
      <c r="C157" s="18">
        <f>'Yellow Grease'!B157</f>
        <v>50.875</v>
      </c>
      <c r="E157" s="4">
        <f>'Yellow Grease'!C157*'Feedstock Conversions'!B$23</f>
        <v>418.70125000000002</v>
      </c>
      <c r="F157" s="4">
        <f>'Yellow Grease'!C157*'Feedstock Conversions'!B$3</f>
        <v>432.4375</v>
      </c>
      <c r="H157" s="4">
        <f>'Fuel Values'!B157-'Yellow Grease'!I157-'Yellow Grease'!J157-'Yellow Grease'!K157</f>
        <v>183.64232364999998</v>
      </c>
      <c r="I157" s="18">
        <f>('LCFS Values'!$E$4-$AA$4)/1000000*'LCFS Values'!B157*'LCFS Values'!$G$2*100</f>
        <v>130.48267635000002</v>
      </c>
      <c r="J157" s="4">
        <f>'RIN Values'!C157</f>
        <v>190.875</v>
      </c>
      <c r="K157" s="4">
        <f>'Fixed Credits Value'!B157</f>
        <v>100</v>
      </c>
      <c r="L157" s="4">
        <f t="shared" si="17"/>
        <v>605</v>
      </c>
      <c r="M157" s="4">
        <f>L157/'Feedstock Conversions'!B$23</f>
        <v>73.511543134872412</v>
      </c>
      <c r="O157" s="4">
        <f>'Fuel Values'!C157*100</f>
        <v>227.75</v>
      </c>
      <c r="P157" s="18">
        <f>('LCFS Values'!$E$4-AB$4)/1000000*'LCFS Values'!B157*'LCFS Values'!$G$2*100</f>
        <v>138.48411334570309</v>
      </c>
      <c r="Q157" s="4">
        <f>'RIN Values'!D157</f>
        <v>216.32499999999999</v>
      </c>
      <c r="R157" s="4">
        <f>'Fixed Credits Value'!B157</f>
        <v>100</v>
      </c>
      <c r="S157" s="4">
        <f>'Fixed Credits Value'!C157</f>
        <v>16</v>
      </c>
      <c r="T157" s="4">
        <f t="shared" si="19"/>
        <v>698.55911334570305</v>
      </c>
      <c r="U157" s="4">
        <f>T157/'Feedstock Conversions'!B$3</f>
        <v>82.183425099494471</v>
      </c>
      <c r="W157" s="4">
        <f t="shared" si="20"/>
        <v>186.29874999999998</v>
      </c>
      <c r="X157" s="4">
        <f t="shared" si="21"/>
        <v>266.12161334570305</v>
      </c>
      <c r="AE157" s="4">
        <v>49.5</v>
      </c>
      <c r="AF157" s="4">
        <v>50.5</v>
      </c>
      <c r="AG157" s="4">
        <f>AH157+'Rail Costs'!M157</f>
        <v>44.016752519596864</v>
      </c>
      <c r="AH157" s="4">
        <v>40.5</v>
      </c>
      <c r="AI157" s="4">
        <v>39.375</v>
      </c>
      <c r="AJ157" s="4">
        <v>50.375</v>
      </c>
      <c r="AM157" s="4">
        <f>$L157-(AE157*'Feedstock Conversions'!$B$23)-'Rail Costs'!Q157</f>
        <v>193.64436115298861</v>
      </c>
      <c r="AN157" s="4">
        <f>$L157-(AF157*'Feedstock Conversions'!$B$23)-'Rail Costs'!R157</f>
        <v>185.85145421446637</v>
      </c>
      <c r="AO157" s="4">
        <f>$L157-(AG157*'Feedstock Conversions'!$B$23)-'Rail Costs'!S157</f>
        <v>239.3897884543654</v>
      </c>
      <c r="AP157" s="4">
        <f>$L157-(AH157*'Feedstock Conversions'!$B$23)-'Rail Costs'!T157</f>
        <v>267.90343919332253</v>
      </c>
      <c r="AQ157" s="4">
        <f>$L157-(AI157*'Feedstock Conversions'!$B$23)-'Rail Costs'!U157</f>
        <v>277.31960047637574</v>
      </c>
      <c r="AR157" s="4">
        <f>$L157-(AJ157*'Feedstock Conversions'!$B$23)-'Rail Costs'!V157</f>
        <v>185.87587703198705</v>
      </c>
      <c r="AT157" s="4">
        <f>$T157-(AE157*'Feedstock Conversions'!$B$3)-'Rail Costs'!Q157</f>
        <v>273.83847449869171</v>
      </c>
      <c r="AU157" s="4">
        <f>$T157-(AF157*'Feedstock Conversions'!$B$3)-'Rail Costs'!R157</f>
        <v>265.77556756016946</v>
      </c>
      <c r="AV157" s="4">
        <f>$T157-(AG157*'Feedstock Conversions'!$B$3)-'Rail Costs'!S157</f>
        <v>321.06437861977736</v>
      </c>
      <c r="AW157" s="4">
        <f>$T157-(AH157*'Feedstock Conversions'!$B$3)-'Rail Costs'!T157</f>
        <v>350.52755253902558</v>
      </c>
      <c r="AX157" s="4">
        <f>$T157-(AI157*'Feedstock Conversions'!$B$3)-'Rail Costs'!U157</f>
        <v>360.24746382207883</v>
      </c>
      <c r="AY157" s="4">
        <f>$T157-(AJ157*'Feedstock Conversions'!$B$3)-'Rail Costs'!V157</f>
        <v>265.83374037769011</v>
      </c>
      <c r="BH157">
        <f t="shared" si="15"/>
        <v>52</v>
      </c>
      <c r="BI157">
        <f t="shared" si="16"/>
        <v>2021</v>
      </c>
      <c r="BJ157">
        <f t="shared" si="18"/>
        <v>12</v>
      </c>
    </row>
    <row r="158" spans="1:62" x14ac:dyDescent="0.2">
      <c r="A158" s="11">
        <v>44561</v>
      </c>
      <c r="B158" s="4">
        <v>50.5</v>
      </c>
      <c r="C158" s="18">
        <f>'Yellow Grease'!B158</f>
        <v>50.5</v>
      </c>
      <c r="E158" s="4">
        <f>'Yellow Grease'!C158*'Feedstock Conversions'!B$23</f>
        <v>415.61500000000001</v>
      </c>
      <c r="F158" s="4">
        <f>'Yellow Grease'!C158*'Feedstock Conversions'!B$3</f>
        <v>429.25</v>
      </c>
      <c r="H158" s="4">
        <f>'Fuel Values'!B158-'Yellow Grease'!I158-'Yellow Grease'!J158-'Yellow Grease'!K158</f>
        <v>180.67718334249997</v>
      </c>
      <c r="I158" s="18">
        <f>('LCFS Values'!$E$4-$AA$4)/1000000*'LCFS Values'!B158*'LCFS Values'!$G$2*100</f>
        <v>132.32281665750003</v>
      </c>
      <c r="J158" s="4">
        <f>'RIN Values'!C158</f>
        <v>192</v>
      </c>
      <c r="K158" s="4">
        <f>'Fixed Credits Value'!B158</f>
        <v>100</v>
      </c>
      <c r="L158" s="4">
        <f t="shared" si="17"/>
        <v>605</v>
      </c>
      <c r="M158" s="4">
        <f>L158/'Feedstock Conversions'!B$23</f>
        <v>73.511543134872412</v>
      </c>
      <c r="O158" s="4">
        <f>'Fuel Values'!C158*100</f>
        <v>238.47</v>
      </c>
      <c r="P158" s="18">
        <f>('LCFS Values'!$E$4-AB$4)/1000000*'LCFS Values'!B158*'LCFS Values'!$G$2*100</f>
        <v>140.43709443134767</v>
      </c>
      <c r="Q158" s="4">
        <f>'RIN Values'!D158</f>
        <v>217.6</v>
      </c>
      <c r="R158" s="4">
        <f>'Fixed Credits Value'!B158</f>
        <v>100</v>
      </c>
      <c r="S158" s="4">
        <f>'Fixed Credits Value'!C158</f>
        <v>16</v>
      </c>
      <c r="T158" s="4">
        <f t="shared" si="19"/>
        <v>712.5070944313477</v>
      </c>
      <c r="U158" s="4">
        <f>T158/'Feedstock Conversions'!B$3</f>
        <v>83.824364050746794</v>
      </c>
      <c r="W158" s="4">
        <f t="shared" si="20"/>
        <v>189.38499999999999</v>
      </c>
      <c r="X158" s="4">
        <f t="shared" si="21"/>
        <v>283.2570944313477</v>
      </c>
      <c r="AE158" s="4">
        <v>49.5</v>
      </c>
      <c r="AF158" s="4">
        <v>50.5</v>
      </c>
      <c r="AG158" s="4">
        <f>AH158+'Rail Costs'!M158</f>
        <v>44.016752519596864</v>
      </c>
      <c r="AH158" s="4">
        <v>40.5</v>
      </c>
      <c r="AI158" s="4">
        <v>39.5</v>
      </c>
      <c r="AJ158" s="4">
        <v>49.75</v>
      </c>
      <c r="AM158" s="4">
        <f>$L158-(AE158*'Feedstock Conversions'!$B$23)-'Rail Costs'!Q158</f>
        <v>193.64436115298861</v>
      </c>
      <c r="AN158" s="4">
        <f>$L158-(AF158*'Feedstock Conversions'!$B$23)-'Rail Costs'!R158</f>
        <v>185.85145421446637</v>
      </c>
      <c r="AO158" s="4">
        <f>$L158-(AG158*'Feedstock Conversions'!$B$23)-'Rail Costs'!S158</f>
        <v>239.3897884543654</v>
      </c>
      <c r="AP158" s="4">
        <f>$L158-(AH158*'Feedstock Conversions'!$B$23)-'Rail Costs'!T158</f>
        <v>267.90343919332253</v>
      </c>
      <c r="AQ158" s="4">
        <f>$L158-(AI158*'Feedstock Conversions'!$B$23)-'Rail Costs'!U158</f>
        <v>276.29085047637574</v>
      </c>
      <c r="AR158" s="4">
        <f>$L158-(AJ158*'Feedstock Conversions'!$B$23)-'Rail Costs'!V158</f>
        <v>191.01962703198706</v>
      </c>
      <c r="AT158" s="4">
        <f>$T158-(AE158*'Feedstock Conversions'!$B$3)-'Rail Costs'!Q158</f>
        <v>287.78645558433635</v>
      </c>
      <c r="AU158" s="4">
        <f>$T158-(AF158*'Feedstock Conversions'!$B$3)-'Rail Costs'!R158</f>
        <v>279.72354864581411</v>
      </c>
      <c r="AV158" s="4">
        <f>$T158-(AG158*'Feedstock Conversions'!$B$3)-'Rail Costs'!S158</f>
        <v>335.012359705422</v>
      </c>
      <c r="AW158" s="4">
        <f>$T158-(AH158*'Feedstock Conversions'!$B$3)-'Rail Costs'!T158</f>
        <v>364.47553362467022</v>
      </c>
      <c r="AX158" s="4">
        <f>$T158-(AI158*'Feedstock Conversions'!$B$3)-'Rail Costs'!U158</f>
        <v>373.13294490772347</v>
      </c>
      <c r="AY158" s="4">
        <f>$T158-(AJ158*'Feedstock Conversions'!$B$3)-'Rail Costs'!V158</f>
        <v>285.09422146333475</v>
      </c>
      <c r="BH158">
        <f t="shared" si="15"/>
        <v>53</v>
      </c>
      <c r="BI158">
        <f t="shared" si="16"/>
        <v>2021</v>
      </c>
      <c r="BJ158">
        <f t="shared" si="18"/>
        <v>12</v>
      </c>
    </row>
    <row r="159" spans="1:62" x14ac:dyDescent="0.2">
      <c r="A159" s="11">
        <v>44568</v>
      </c>
      <c r="B159" s="4">
        <v>50.5</v>
      </c>
      <c r="C159" s="18">
        <f>'Yellow Grease'!B159</f>
        <v>50.5</v>
      </c>
      <c r="E159" s="4">
        <f>'Yellow Grease'!C159*'Feedstock Conversions'!B$23</f>
        <v>415.61500000000001</v>
      </c>
      <c r="F159" s="4">
        <f>'Yellow Grease'!C159*'Feedstock Conversions'!B$3</f>
        <v>429.25</v>
      </c>
      <c r="H159" s="4">
        <f>'Fuel Values'!B159-'Yellow Grease'!I159-'Yellow Grease'!J159-'Yellow Grease'!K159</f>
        <v>170.717622108</v>
      </c>
      <c r="I159" s="18">
        <f>('LCFS Values'!$E$5-$AA$4)/1000000*'LCFS Values'!B159*'LCFS Values'!$G$2*100</f>
        <v>132.00737789200002</v>
      </c>
      <c r="J159" s="4">
        <f>'RIN Values'!C159</f>
        <v>202.27499999999998</v>
      </c>
      <c r="K159" s="4">
        <f>'Fixed Credits Value'!B159</f>
        <v>100</v>
      </c>
      <c r="L159" s="4">
        <f t="shared" si="17"/>
        <v>605</v>
      </c>
      <c r="M159" s="4">
        <f>L159/'Feedstock Conversions'!B$23</f>
        <v>73.511543134872412</v>
      </c>
      <c r="O159" s="4">
        <f>'Fuel Values'!C159*100</f>
        <v>244.37000000000003</v>
      </c>
      <c r="P159" s="18">
        <f>('LCFS Values'!$E$5-AB$4)/1000000*'LCFS Values'!B159*'LCFS Values'!$G$2*100</f>
        <v>140.257748483125</v>
      </c>
      <c r="Q159" s="4">
        <f>'RIN Values'!D159</f>
        <v>229.24499999999998</v>
      </c>
      <c r="R159" s="4">
        <f>'Fixed Credits Value'!B159</f>
        <v>100</v>
      </c>
      <c r="S159" s="4">
        <f>'Fixed Credits Value'!C159</f>
        <v>16</v>
      </c>
      <c r="T159" s="4">
        <f t="shared" si="19"/>
        <v>729.87274848312506</v>
      </c>
      <c r="U159" s="4">
        <f>T159/'Feedstock Conversions'!B$3</f>
        <v>85.8673821744853</v>
      </c>
      <c r="W159" s="4">
        <f t="shared" si="20"/>
        <v>189.38499999999999</v>
      </c>
      <c r="X159" s="4">
        <f t="shared" si="21"/>
        <v>300.62274848312506</v>
      </c>
      <c r="AE159" s="4">
        <v>52.7</v>
      </c>
      <c r="AF159" s="4">
        <v>50.5</v>
      </c>
      <c r="AG159" s="4">
        <f>AH159+'Rail Costs'!M159</f>
        <v>44.131466965285554</v>
      </c>
      <c r="AH159" s="4">
        <v>40.6</v>
      </c>
      <c r="AI159" s="4">
        <v>39.6</v>
      </c>
      <c r="AJ159" s="4">
        <v>49.75</v>
      </c>
      <c r="AM159" s="4">
        <f>$L159-(AE159*'Feedstock Conversions'!$B$23)-'Rail Costs'!Q159</f>
        <v>167.29174760132747</v>
      </c>
      <c r="AN159" s="4">
        <f>$L159-(AF159*'Feedstock Conversions'!$B$23)-'Rail Costs'!R159</f>
        <v>185.83666950406666</v>
      </c>
      <c r="AO159" s="4">
        <f>$L159-(AG159*'Feedstock Conversions'!$B$23)-'Rail Costs'!S159</f>
        <v>238.43166204622466</v>
      </c>
      <c r="AP159" s="4">
        <f>$L159-(AH159*'Feedstock Conversions'!$B$23)-'Rail Costs'!T159</f>
        <v>267.06461676316906</v>
      </c>
      <c r="AQ159" s="4">
        <f>$L159-(AI159*'Feedstock Conversions'!$B$23)-'Rail Costs'!U159</f>
        <v>275.45268667083758</v>
      </c>
      <c r="AR159" s="4">
        <f>$L159-(AJ159*'Feedstock Conversions'!$B$23)-'Rail Costs'!V159</f>
        <v>191.0006401158029</v>
      </c>
      <c r="AT159" s="4">
        <f>$T159-(AE159*'Feedstock Conversions'!$B$3)-'Rail Costs'!Q159</f>
        <v>277.93549608445255</v>
      </c>
      <c r="AU159" s="4">
        <f>$T159-(AF159*'Feedstock Conversions'!$B$3)-'Rail Costs'!R159</f>
        <v>297.07441798719174</v>
      </c>
      <c r="AV159" s="4">
        <f>$T159-(AG159*'Feedstock Conversions'!$B$3)-'Rail Costs'!S159</f>
        <v>351.38891444872263</v>
      </c>
      <c r="AW159" s="4">
        <f>$T159-(AH159*'Feedstock Conversions'!$B$3)-'Rail Costs'!T159</f>
        <v>380.97536524629413</v>
      </c>
      <c r="AX159" s="4">
        <f>$T159-(AI159*'Feedstock Conversions'!$B$3)-'Rail Costs'!U159</f>
        <v>389.63343515396264</v>
      </c>
      <c r="AY159" s="4">
        <f>$T159-(AJ159*'Feedstock Conversions'!$B$3)-'Rail Costs'!V159</f>
        <v>302.44088859892793</v>
      </c>
      <c r="BH159">
        <f t="shared" si="15"/>
        <v>2</v>
      </c>
      <c r="BI159">
        <f t="shared" si="16"/>
        <v>2022</v>
      </c>
      <c r="BJ159">
        <f t="shared" si="18"/>
        <v>1</v>
      </c>
    </row>
    <row r="160" spans="1:62" x14ac:dyDescent="0.2">
      <c r="A160" s="11">
        <v>44575</v>
      </c>
      <c r="B160" s="4">
        <v>51.4</v>
      </c>
      <c r="C160" s="18">
        <f>'Yellow Grease'!B160</f>
        <v>51.4</v>
      </c>
      <c r="E160" s="4">
        <f>'Yellow Grease'!C160*'Feedstock Conversions'!B$23</f>
        <v>423.02199999999999</v>
      </c>
      <c r="F160" s="4">
        <f>'Yellow Grease'!C160*'Feedstock Conversions'!B$3</f>
        <v>436.9</v>
      </c>
      <c r="H160" s="4">
        <f>'Fuel Values'!B160-'Yellow Grease'!I160-'Yellow Grease'!J160-'Yellow Grease'!K160</f>
        <v>168.430007961</v>
      </c>
      <c r="I160" s="18">
        <f>('LCFS Values'!$E$5-$AA$4)/1000000*'LCFS Values'!B160*'LCFS Values'!$G$2*100</f>
        <v>132.26999203900002</v>
      </c>
      <c r="J160" s="4">
        <f>'RIN Values'!C160</f>
        <v>204.29999999999998</v>
      </c>
      <c r="K160" s="4">
        <f>'Fixed Credits Value'!B160</f>
        <v>100</v>
      </c>
      <c r="L160" s="4">
        <f t="shared" si="17"/>
        <v>605</v>
      </c>
      <c r="M160" s="4">
        <f>L160/'Feedstock Conversions'!B$23</f>
        <v>73.511543134872412</v>
      </c>
      <c r="O160" s="4">
        <f>'Fuel Values'!C160*100</f>
        <v>258.76</v>
      </c>
      <c r="P160" s="18">
        <f>('LCFS Values'!$E$5-AB$4)/1000000*'LCFS Values'!B160*'LCFS Values'!$G$2*100</f>
        <v>140.53677583421873</v>
      </c>
      <c r="Q160" s="4">
        <f>'RIN Values'!D160</f>
        <v>231.53999999999996</v>
      </c>
      <c r="R160" s="4">
        <f>'Fixed Credits Value'!B160</f>
        <v>100</v>
      </c>
      <c r="S160" s="4">
        <f>'Fixed Credits Value'!C160</f>
        <v>16</v>
      </c>
      <c r="T160" s="4">
        <f t="shared" si="19"/>
        <v>746.83677583421866</v>
      </c>
      <c r="U160" s="4">
        <f>T160/'Feedstock Conversions'!B$3</f>
        <v>87.863150098143365</v>
      </c>
      <c r="W160" s="4">
        <f t="shared" si="20"/>
        <v>181.97800000000001</v>
      </c>
      <c r="X160" s="4">
        <f t="shared" si="21"/>
        <v>309.93677583421868</v>
      </c>
      <c r="AE160" s="4">
        <v>55.3</v>
      </c>
      <c r="AF160" s="4">
        <v>50.5</v>
      </c>
      <c r="AG160" s="4">
        <f>AH160+'Rail Costs'!M160</f>
        <v>45.531466965285553</v>
      </c>
      <c r="AH160" s="4">
        <v>42</v>
      </c>
      <c r="AI160" s="4">
        <v>41</v>
      </c>
      <c r="AJ160" s="4">
        <v>50.35</v>
      </c>
      <c r="AM160" s="4">
        <f>$L160-(AE160*'Feedstock Conversions'!$B$23)-'Rail Costs'!Q160</f>
        <v>145.8937476013275</v>
      </c>
      <c r="AN160" s="4">
        <f>$L160-(AF160*'Feedstock Conversions'!$B$23)-'Rail Costs'!R160</f>
        <v>185.83666950406666</v>
      </c>
      <c r="AO160" s="4">
        <f>$L160-(AG160*'Feedstock Conversions'!$B$23)-'Rail Costs'!S160</f>
        <v>226.90966204622467</v>
      </c>
      <c r="AP160" s="4">
        <f>$L160-(AH160*'Feedstock Conversions'!$B$23)-'Rail Costs'!T160</f>
        <v>255.54261676316904</v>
      </c>
      <c r="AQ160" s="4">
        <f>$L160-(AI160*'Feedstock Conversions'!$B$23)-'Rail Costs'!U160</f>
        <v>263.93068667083759</v>
      </c>
      <c r="AR160" s="4">
        <f>$L160-(AJ160*'Feedstock Conversions'!$B$23)-'Rail Costs'!V160</f>
        <v>186.06264011580285</v>
      </c>
      <c r="AT160" s="4">
        <f>$T160-(AE160*'Feedstock Conversions'!$B$3)-'Rail Costs'!Q160</f>
        <v>272.79952343554623</v>
      </c>
      <c r="AU160" s="4">
        <f>$T160-(AF160*'Feedstock Conversions'!$B$3)-'Rail Costs'!R160</f>
        <v>314.03844533828533</v>
      </c>
      <c r="AV160" s="4">
        <f>$T160-(AG160*'Feedstock Conversions'!$B$3)-'Rail Costs'!S160</f>
        <v>356.45294179981624</v>
      </c>
      <c r="AW160" s="4">
        <f>$T160-(AH160*'Feedstock Conversions'!$B$3)-'Rail Costs'!T160</f>
        <v>386.03939259738775</v>
      </c>
      <c r="AX160" s="4">
        <f>$T160-(AI160*'Feedstock Conversions'!$B$3)-'Rail Costs'!U160</f>
        <v>394.69746250505625</v>
      </c>
      <c r="AY160" s="4">
        <f>$T160-(AJ160*'Feedstock Conversions'!$B$3)-'Rail Costs'!V160</f>
        <v>314.3049159500215</v>
      </c>
      <c r="BH160">
        <f t="shared" si="15"/>
        <v>3</v>
      </c>
      <c r="BI160">
        <f t="shared" si="16"/>
        <v>2022</v>
      </c>
      <c r="BJ160">
        <f t="shared" si="18"/>
        <v>1</v>
      </c>
    </row>
    <row r="161" spans="1:62" x14ac:dyDescent="0.2">
      <c r="A161" s="11">
        <v>44582</v>
      </c>
      <c r="B161" s="4">
        <v>52.9375</v>
      </c>
      <c r="C161" s="18">
        <f>'Yellow Grease'!B161</f>
        <v>52.9375</v>
      </c>
      <c r="E161" s="4">
        <f>'Yellow Grease'!C161*'Feedstock Conversions'!B$23</f>
        <v>435.67562500000003</v>
      </c>
      <c r="F161" s="4">
        <f>'Yellow Grease'!C161*'Feedstock Conversions'!B$3</f>
        <v>449.96875</v>
      </c>
      <c r="H161" s="4">
        <f>'Fuel Values'!B161-'Yellow Grease'!I161-'Yellow Grease'!J161-'Yellow Grease'!K161</f>
        <v>187.11513442875003</v>
      </c>
      <c r="I161" s="18">
        <f>('LCFS Values'!$E$5-$AA$4)/1000000*'LCFS Values'!B161*'LCFS Values'!$G$2*100</f>
        <v>130.54111557125</v>
      </c>
      <c r="J161" s="4">
        <f>'RIN Values'!C161</f>
        <v>193.59375</v>
      </c>
      <c r="K161" s="4">
        <f>'Fixed Credits Value'!B161</f>
        <v>100</v>
      </c>
      <c r="L161" s="4">
        <f t="shared" si="17"/>
        <v>611.25</v>
      </c>
      <c r="M161" s="4">
        <f>L161/'Feedstock Conversions'!B$23</f>
        <v>74.270959902794644</v>
      </c>
      <c r="O161" s="4">
        <f>'Fuel Values'!C161*100</f>
        <v>269.23</v>
      </c>
      <c r="P161" s="18">
        <f>('LCFS Values'!$E$5-AB$4)/1000000*'LCFS Values'!B161*'LCFS Values'!$G$2*100</f>
        <v>138.69984577285155</v>
      </c>
      <c r="Q161" s="4">
        <f>'RIN Values'!D161</f>
        <v>219.40625</v>
      </c>
      <c r="R161" s="4">
        <f>'Fixed Credits Value'!B161</f>
        <v>100</v>
      </c>
      <c r="S161" s="4">
        <f>'Fixed Credits Value'!C161</f>
        <v>16</v>
      </c>
      <c r="T161" s="4">
        <f t="shared" si="19"/>
        <v>743.33609577285154</v>
      </c>
      <c r="U161" s="4">
        <f>T161/'Feedstock Conversions'!B$3</f>
        <v>87.451305385041351</v>
      </c>
      <c r="W161" s="4">
        <f t="shared" si="20"/>
        <v>175.57437499999997</v>
      </c>
      <c r="X161" s="4">
        <f t="shared" si="21"/>
        <v>293.36734577285154</v>
      </c>
      <c r="AE161" s="4">
        <v>58.375</v>
      </c>
      <c r="AF161" s="4">
        <v>51</v>
      </c>
      <c r="AG161" s="4">
        <f>AH161+'Rail Costs'!M161</f>
        <v>48.531466965285553</v>
      </c>
      <c r="AH161" s="4">
        <v>45</v>
      </c>
      <c r="AI161" s="4">
        <v>44</v>
      </c>
      <c r="AJ161" s="4">
        <v>51.5</v>
      </c>
      <c r="AM161" s="4">
        <f>$L161-(AE161*'Feedstock Conversions'!$B$23)-'Rail Costs'!Q161</f>
        <v>126.83649760132749</v>
      </c>
      <c r="AN161" s="4">
        <f>$L161-(AF161*'Feedstock Conversions'!$B$23)-'Rail Costs'!R161</f>
        <v>187.97166950406665</v>
      </c>
      <c r="AO161" s="4">
        <f>$L161-(AG161*'Feedstock Conversions'!$B$23)-'Rail Costs'!S161</f>
        <v>208.46966204622467</v>
      </c>
      <c r="AP161" s="4">
        <f>$L161-(AH161*'Feedstock Conversions'!$B$23)-'Rail Costs'!T161</f>
        <v>237.10261676316904</v>
      </c>
      <c r="AQ161" s="4">
        <f>$L161-(AI161*'Feedstock Conversions'!$B$23)-'Rail Costs'!U161</f>
        <v>245.49068667083759</v>
      </c>
      <c r="AR161" s="4">
        <f>$L161-(AJ161*'Feedstock Conversions'!$B$23)-'Rail Costs'!V161</f>
        <v>182.84814011580286</v>
      </c>
      <c r="AT161" s="4">
        <f>$T161-(AE161*'Feedstock Conversions'!$B$3)-'Rail Costs'!Q161</f>
        <v>243.16134337417907</v>
      </c>
      <c r="AU161" s="4">
        <f>$T161-(AF161*'Feedstock Conversions'!$B$3)-'Rail Costs'!R161</f>
        <v>306.28776527691821</v>
      </c>
      <c r="AV161" s="4">
        <f>$T161-(AG161*'Feedstock Conversions'!$B$3)-'Rail Costs'!S161</f>
        <v>327.45226173844912</v>
      </c>
      <c r="AW161" s="4">
        <f>$T161-(AH161*'Feedstock Conversions'!$B$3)-'Rail Costs'!T161</f>
        <v>357.03871253602063</v>
      </c>
      <c r="AX161" s="4">
        <f>$T161-(AI161*'Feedstock Conversions'!$B$3)-'Rail Costs'!U161</f>
        <v>365.69678244368913</v>
      </c>
      <c r="AY161" s="4">
        <f>$T161-(AJ161*'Feedstock Conversions'!$B$3)-'Rail Costs'!V161</f>
        <v>301.0292358886544</v>
      </c>
      <c r="BH161">
        <f t="shared" si="15"/>
        <v>4</v>
      </c>
      <c r="BI161">
        <f t="shared" si="16"/>
        <v>2022</v>
      </c>
      <c r="BJ161">
        <f t="shared" si="18"/>
        <v>1</v>
      </c>
    </row>
    <row r="162" spans="1:62" x14ac:dyDescent="0.2">
      <c r="A162" s="11">
        <v>44589</v>
      </c>
      <c r="B162" s="4">
        <v>53.774999999999999</v>
      </c>
      <c r="C162" s="18">
        <f>'Yellow Grease'!B162</f>
        <v>53.774999999999999</v>
      </c>
      <c r="E162" s="4">
        <f>'Yellow Grease'!C162*'Feedstock Conversions'!B$23</f>
        <v>442.56825000000003</v>
      </c>
      <c r="F162" s="4">
        <f>'Yellow Grease'!C162*'Feedstock Conversions'!B$3</f>
        <v>457.08749999999998</v>
      </c>
      <c r="H162" s="4">
        <f>'Fuel Values'!B162-'Yellow Grease'!I162-'Yellow Grease'!J162-'Yellow Grease'!K162</f>
        <v>190.64938576950004</v>
      </c>
      <c r="I162" s="18">
        <f>('LCFS Values'!$E$5-$AA$4)/1000000*'LCFS Values'!B162*'LCFS Values'!$G$2*100</f>
        <v>130.82561423049998</v>
      </c>
      <c r="J162" s="4">
        <f>'RIN Values'!C162</f>
        <v>210.52499999999998</v>
      </c>
      <c r="K162" s="4">
        <f>'Fixed Credits Value'!B162</f>
        <v>100</v>
      </c>
      <c r="L162" s="4">
        <f t="shared" si="17"/>
        <v>632</v>
      </c>
      <c r="M162" s="4">
        <f>L162/'Feedstock Conversions'!B$23</f>
        <v>76.792223572296479</v>
      </c>
      <c r="O162" s="4">
        <f>'Fuel Values'!C162*100</f>
        <v>273.41000000000003</v>
      </c>
      <c r="P162" s="18">
        <f>('LCFS Values'!$E$5-AB$4)/1000000*'LCFS Values'!B162*'LCFS Values'!$G$2*100</f>
        <v>139.00212540320308</v>
      </c>
      <c r="Q162" s="4">
        <f>'RIN Values'!D162</f>
        <v>238.59499999999997</v>
      </c>
      <c r="R162" s="4">
        <f>'Fixed Credits Value'!B162</f>
        <v>100</v>
      </c>
      <c r="S162" s="4">
        <f>'Fixed Credits Value'!C162</f>
        <v>16</v>
      </c>
      <c r="T162" s="4">
        <f t="shared" si="19"/>
        <v>767.00712540320308</v>
      </c>
      <c r="U162" s="4">
        <f>T162/'Feedstock Conversions'!B$3</f>
        <v>90.236132400376832</v>
      </c>
      <c r="W162" s="4">
        <f t="shared" si="20"/>
        <v>189.43174999999997</v>
      </c>
      <c r="X162" s="4">
        <f t="shared" si="21"/>
        <v>309.9196254032031</v>
      </c>
      <c r="AE162" s="4">
        <v>59.8</v>
      </c>
      <c r="AF162" s="4">
        <v>51.5</v>
      </c>
      <c r="AG162" s="4">
        <f>AH162+'Rail Costs'!M162</f>
        <v>55.731466965285556</v>
      </c>
      <c r="AH162" s="4">
        <v>52.2</v>
      </c>
      <c r="AI162" s="4">
        <v>51.2</v>
      </c>
      <c r="AJ162" s="4">
        <v>51.65</v>
      </c>
      <c r="AM162" s="4">
        <f>$L162-(AE162*'Feedstock Conversions'!$B$23)-'Rail Costs'!Q162</f>
        <v>135.85874760132754</v>
      </c>
      <c r="AN162" s="4">
        <f>$L162-(AF162*'Feedstock Conversions'!$B$23)-'Rail Costs'!R162</f>
        <v>204.60666950406664</v>
      </c>
      <c r="AO162" s="4">
        <f>$L162-(AG162*'Feedstock Conversions'!$B$23)-'Rail Costs'!S162</f>
        <v>169.96366204622464</v>
      </c>
      <c r="AP162" s="4">
        <f>$L162-(AH162*'Feedstock Conversions'!$B$23)-'Rail Costs'!T162</f>
        <v>198.59661676316901</v>
      </c>
      <c r="AQ162" s="4">
        <f>$L162-(AI162*'Feedstock Conversions'!$B$23)-'Rail Costs'!U162</f>
        <v>206.98468667083756</v>
      </c>
      <c r="AR162" s="4">
        <f>$L162-(AJ162*'Feedstock Conversions'!$B$23)-'Rail Costs'!V162</f>
        <v>202.36364011580289</v>
      </c>
      <c r="AT162" s="4">
        <f>$T162-(AE162*'Feedstock Conversions'!$B$3)-'Rail Costs'!Q162</f>
        <v>254.71987300453065</v>
      </c>
      <c r="AU162" s="4">
        <f>$T162-(AF162*'Feedstock Conversions'!$B$3)-'Rail Costs'!R162</f>
        <v>325.70879490726975</v>
      </c>
      <c r="AV162" s="4">
        <f>$T162-(AG162*'Feedstock Conversions'!$B$3)-'Rail Costs'!S162</f>
        <v>289.92329136880062</v>
      </c>
      <c r="AW162" s="4">
        <f>$T162-(AH162*'Feedstock Conversions'!$B$3)-'Rail Costs'!T162</f>
        <v>319.50974216637212</v>
      </c>
      <c r="AX162" s="4">
        <f>$T162-(AI162*'Feedstock Conversions'!$B$3)-'Rail Costs'!U162</f>
        <v>328.16781207404063</v>
      </c>
      <c r="AY162" s="4">
        <f>$T162-(AJ162*'Feedstock Conversions'!$B$3)-'Rail Costs'!V162</f>
        <v>323.42526551900596</v>
      </c>
      <c r="BH162">
        <f t="shared" si="15"/>
        <v>5</v>
      </c>
      <c r="BI162">
        <f t="shared" si="16"/>
        <v>2022</v>
      </c>
      <c r="BJ162">
        <f t="shared" si="18"/>
        <v>1</v>
      </c>
    </row>
    <row r="163" spans="1:62" x14ac:dyDescent="0.2">
      <c r="A163" s="11">
        <v>44596</v>
      </c>
      <c r="B163" s="4">
        <v>54</v>
      </c>
      <c r="C163" s="18">
        <f>'Yellow Grease'!B163</f>
        <v>54</v>
      </c>
      <c r="E163" s="4">
        <f>'Yellow Grease'!C163*'Feedstock Conversions'!B$23</f>
        <v>444.42</v>
      </c>
      <c r="F163" s="4">
        <f>'Yellow Grease'!C163*'Feedstock Conversions'!B$3</f>
        <v>459</v>
      </c>
      <c r="H163" s="4">
        <f>'Fuel Values'!B163-'Yellow Grease'!I163-'Yellow Grease'!J163-'Yellow Grease'!K163</f>
        <v>210.33289968500003</v>
      </c>
      <c r="I163" s="18">
        <f>('LCFS Values'!$E$5-$AA$4)/1000000*'LCFS Values'!B163*'LCFS Values'!$G$2*100</f>
        <v>125.61710031500002</v>
      </c>
      <c r="J163" s="4">
        <f>'RIN Values'!C163</f>
        <v>214.04999999999998</v>
      </c>
      <c r="K163" s="4">
        <f>'Fixed Credits Value'!B163</f>
        <v>100</v>
      </c>
      <c r="L163" s="4">
        <f t="shared" si="17"/>
        <v>650</v>
      </c>
      <c r="M163" s="4">
        <f>L163/'Feedstock Conversions'!B$23</f>
        <v>78.979343863912504</v>
      </c>
      <c r="O163" s="4">
        <f>'Fuel Values'!C163*100</f>
        <v>280.12</v>
      </c>
      <c r="P163" s="18">
        <f>('LCFS Values'!$E$5-AB$4)/1000000*'LCFS Values'!B163*'LCFS Values'!$G$2*100</f>
        <v>133.46808293984373</v>
      </c>
      <c r="Q163" s="4">
        <f>'RIN Values'!D163</f>
        <v>242.58999999999997</v>
      </c>
      <c r="R163" s="4">
        <f>'Fixed Credits Value'!B163</f>
        <v>100</v>
      </c>
      <c r="S163" s="4">
        <f>'Fixed Credits Value'!C163</f>
        <v>16</v>
      </c>
      <c r="T163" s="4">
        <f t="shared" si="19"/>
        <v>772.17808293984376</v>
      </c>
      <c r="U163" s="4">
        <f>T163/'Feedstock Conversions'!B$3</f>
        <v>90.844480345863971</v>
      </c>
      <c r="W163" s="4">
        <f t="shared" si="20"/>
        <v>205.57999999999998</v>
      </c>
      <c r="X163" s="4">
        <f t="shared" si="21"/>
        <v>313.17808293984376</v>
      </c>
      <c r="AE163" s="4">
        <v>62</v>
      </c>
      <c r="AF163" s="4">
        <v>51.5</v>
      </c>
      <c r="AG163" s="4">
        <f>AH163+'Rail Costs'!M163</f>
        <v>58.131466965285554</v>
      </c>
      <c r="AH163" s="4">
        <v>54.6</v>
      </c>
      <c r="AI163" s="4">
        <v>53.6</v>
      </c>
      <c r="AJ163" s="4">
        <v>52.95</v>
      </c>
      <c r="AM163" s="4">
        <f>$L163-(AE163*'Feedstock Conversions'!$B$23)-'Rail Costs'!Q163</f>
        <v>135.75274760132748</v>
      </c>
      <c r="AN163" s="4">
        <f>$L163-(AF163*'Feedstock Conversions'!$B$23)-'Rail Costs'!R163</f>
        <v>222.60666950406664</v>
      </c>
      <c r="AO163" s="4">
        <f>$L163-(AG163*'Feedstock Conversions'!$B$23)-'Rail Costs'!S163</f>
        <v>168.21166204622469</v>
      </c>
      <c r="AP163" s="4">
        <f>$L163-(AH163*'Feedstock Conversions'!$B$23)-'Rail Costs'!T163</f>
        <v>196.844616763169</v>
      </c>
      <c r="AQ163" s="4">
        <f>$L163-(AI163*'Feedstock Conversions'!$B$23)-'Rail Costs'!U163</f>
        <v>205.23268667083755</v>
      </c>
      <c r="AR163" s="4">
        <f>$L163-(AJ163*'Feedstock Conversions'!$B$23)-'Rail Costs'!V163</f>
        <v>209.66464011580283</v>
      </c>
      <c r="AT163" s="4">
        <f>$T163-(AE163*'Feedstock Conversions'!$B$3)-'Rail Costs'!Q163</f>
        <v>241.19083054117129</v>
      </c>
      <c r="AU163" s="4">
        <f>$T163-(AF163*'Feedstock Conversions'!$B$3)-'Rail Costs'!R163</f>
        <v>330.87975244391043</v>
      </c>
      <c r="AV163" s="4">
        <f>$T163-(AG163*'Feedstock Conversions'!$B$3)-'Rail Costs'!S163</f>
        <v>274.69424890544133</v>
      </c>
      <c r="AW163" s="4">
        <f>$T163-(AH163*'Feedstock Conversions'!$B$3)-'Rail Costs'!T163</f>
        <v>304.28069970301283</v>
      </c>
      <c r="AX163" s="4">
        <f>$T163-(AI163*'Feedstock Conversions'!$B$3)-'Rail Costs'!U163</f>
        <v>312.93876961068133</v>
      </c>
      <c r="AY163" s="4">
        <f>$T163-(AJ163*'Feedstock Conversions'!$B$3)-'Rail Costs'!V163</f>
        <v>317.54622305564658</v>
      </c>
      <c r="BH163">
        <f t="shared" si="15"/>
        <v>6</v>
      </c>
      <c r="BI163">
        <f t="shared" si="16"/>
        <v>2022</v>
      </c>
      <c r="BJ163">
        <f t="shared" si="18"/>
        <v>2</v>
      </c>
    </row>
    <row r="164" spans="1:62" x14ac:dyDescent="0.2">
      <c r="A164" s="11">
        <v>44603</v>
      </c>
      <c r="B164" s="4">
        <v>57.25</v>
      </c>
      <c r="C164" s="18">
        <f>'Yellow Grease'!B164</f>
        <v>57.25</v>
      </c>
      <c r="E164" s="4">
        <f>'Yellow Grease'!C164*'Feedstock Conversions'!B$23</f>
        <v>471.16750000000002</v>
      </c>
      <c r="F164" s="4">
        <f>'Yellow Grease'!C164*'Feedstock Conversions'!B$3</f>
        <v>486.625</v>
      </c>
      <c r="H164" s="4">
        <f>'Fuel Values'!B164-'Yellow Grease'!I164-'Yellow Grease'!J164-'Yellow Grease'!K164</f>
        <v>227.42119871400007</v>
      </c>
      <c r="I164" s="18">
        <f>('LCFS Values'!$E$5-$AA$4)/1000000*'LCFS Values'!B164*'LCFS Values'!$G$2*100</f>
        <v>123.778801286</v>
      </c>
      <c r="J164" s="4">
        <f>'RIN Values'!C164</f>
        <v>208.79999999999998</v>
      </c>
      <c r="K164" s="4">
        <f>'Fixed Credits Value'!B164</f>
        <v>100</v>
      </c>
      <c r="L164" s="4">
        <f t="shared" si="17"/>
        <v>660</v>
      </c>
      <c r="M164" s="4">
        <f>L164/'Feedstock Conversions'!B$23</f>
        <v>80.194410692588093</v>
      </c>
      <c r="O164" s="4">
        <f>'Fuel Values'!C164*100</f>
        <v>285.17</v>
      </c>
      <c r="P164" s="18">
        <f>('LCFS Values'!$E$5-AB$4)/1000000*'LCFS Values'!B164*'LCFS Values'!$G$2*100</f>
        <v>131.51489148218749</v>
      </c>
      <c r="Q164" s="4">
        <f>'RIN Values'!D164</f>
        <v>236.64</v>
      </c>
      <c r="R164" s="4">
        <f>'Fixed Credits Value'!B164</f>
        <v>100</v>
      </c>
      <c r="S164" s="4">
        <f>'Fixed Credits Value'!C164</f>
        <v>16</v>
      </c>
      <c r="T164" s="4">
        <f t="shared" si="19"/>
        <v>769.32489148218747</v>
      </c>
      <c r="U164" s="4">
        <f>T164/'Feedstock Conversions'!B$3</f>
        <v>90.508810762610295</v>
      </c>
      <c r="W164" s="4">
        <f t="shared" si="20"/>
        <v>188.83249999999998</v>
      </c>
      <c r="X164" s="4">
        <f t="shared" si="21"/>
        <v>282.69989148218747</v>
      </c>
      <c r="AE164" s="4">
        <v>62.5</v>
      </c>
      <c r="AF164" s="4">
        <v>52.4</v>
      </c>
      <c r="AG164" s="4">
        <f>AH164+'Rail Costs'!M164</f>
        <v>58.531466965285553</v>
      </c>
      <c r="AH164" s="4">
        <v>55</v>
      </c>
      <c r="AI164" s="4">
        <v>54.6</v>
      </c>
      <c r="AJ164" s="4">
        <v>54.6</v>
      </c>
      <c r="AM164" s="4">
        <f>$L164-(AE164*'Feedstock Conversions'!$B$23)-'Rail Costs'!Q164</f>
        <v>141.63774760132753</v>
      </c>
      <c r="AN164" s="4">
        <f>$L164-(AF164*'Feedstock Conversions'!$B$23)-'Rail Costs'!R164</f>
        <v>225.19966950406666</v>
      </c>
      <c r="AO164" s="4">
        <f>$L164-(AG164*'Feedstock Conversions'!$B$23)-'Rail Costs'!S164</f>
        <v>174.91966204622466</v>
      </c>
      <c r="AP164" s="4">
        <f>$L164-(AH164*'Feedstock Conversions'!$B$23)-'Rail Costs'!T164</f>
        <v>203.55261676316903</v>
      </c>
      <c r="AQ164" s="4">
        <f>$L164-(AI164*'Feedstock Conversions'!$B$23)-'Rail Costs'!U164</f>
        <v>207.00268667083753</v>
      </c>
      <c r="AR164" s="4">
        <f>$L164-(AJ164*'Feedstock Conversions'!$B$23)-'Rail Costs'!V164</f>
        <v>206.08514011580283</v>
      </c>
      <c r="AT164" s="4">
        <f>$T164-(AE164*'Feedstock Conversions'!$B$3)-'Rail Costs'!Q164</f>
        <v>234.087639083515</v>
      </c>
      <c r="AU164" s="4">
        <f>$T164-(AF164*'Feedstock Conversions'!$B$3)-'Rail Costs'!R164</f>
        <v>320.37656098625416</v>
      </c>
      <c r="AV164" s="4">
        <f>$T164-(AG164*'Feedstock Conversions'!$B$3)-'Rail Costs'!S164</f>
        <v>268.44105744778506</v>
      </c>
      <c r="AW164" s="4">
        <f>$T164-(AH164*'Feedstock Conversions'!$B$3)-'Rail Costs'!T164</f>
        <v>298.02750824535656</v>
      </c>
      <c r="AX164" s="4">
        <f>$T164-(AI164*'Feedstock Conversions'!$B$3)-'Rail Costs'!U164</f>
        <v>301.58557815302504</v>
      </c>
      <c r="AY164" s="4">
        <f>$T164-(AJ164*'Feedstock Conversions'!$B$3)-'Rail Costs'!V164</f>
        <v>300.66803159799031</v>
      </c>
      <c r="BH164">
        <f t="shared" si="15"/>
        <v>7</v>
      </c>
      <c r="BI164">
        <f t="shared" si="16"/>
        <v>2022</v>
      </c>
      <c r="BJ164">
        <f t="shared" si="18"/>
        <v>2</v>
      </c>
    </row>
    <row r="165" spans="1:62" x14ac:dyDescent="0.2">
      <c r="A165" s="11">
        <v>44610</v>
      </c>
      <c r="B165" s="4">
        <v>57.25</v>
      </c>
      <c r="C165" s="18">
        <f>'Yellow Grease'!B165</f>
        <v>57.25</v>
      </c>
      <c r="E165" s="4">
        <f>'Yellow Grease'!C165*'Feedstock Conversions'!B$23</f>
        <v>471.16750000000002</v>
      </c>
      <c r="F165" s="4">
        <f>'Yellow Grease'!C165*'Feedstock Conversions'!B$3</f>
        <v>486.625</v>
      </c>
      <c r="H165" s="4">
        <f>'Fuel Values'!B165-'Yellow Grease'!I165-'Yellow Grease'!J165-'Yellow Grease'!K165</f>
        <v>221.10911725299991</v>
      </c>
      <c r="I165" s="18">
        <f>('LCFS Values'!$E$5-$AA$4)/1000000*'LCFS Values'!B165*'LCFS Values'!$G$2*100</f>
        <v>122.81588274700002</v>
      </c>
      <c r="J165" s="4">
        <f>'RIN Values'!C165</f>
        <v>219.07500000000002</v>
      </c>
      <c r="K165" s="4">
        <f>'Fixed Credits Value'!B165</f>
        <v>100</v>
      </c>
      <c r="L165" s="4">
        <f t="shared" si="17"/>
        <v>663</v>
      </c>
      <c r="M165" s="4">
        <f>L165/'Feedstock Conversions'!B$23</f>
        <v>80.558930741190764</v>
      </c>
      <c r="O165" s="4">
        <f>'Fuel Values'!C165*100</f>
        <v>286</v>
      </c>
      <c r="P165" s="18">
        <f>('LCFS Values'!$E$5-AB$4)/1000000*'LCFS Values'!B165*'LCFS Values'!$G$2*100</f>
        <v>130.49179119484373</v>
      </c>
      <c r="Q165" s="4">
        <f>'RIN Values'!D165</f>
        <v>248.28500000000003</v>
      </c>
      <c r="R165" s="4">
        <f>'Fixed Credits Value'!B165</f>
        <v>100</v>
      </c>
      <c r="S165" s="4">
        <f>'Fixed Credits Value'!C165</f>
        <v>16</v>
      </c>
      <c r="T165" s="4">
        <f t="shared" si="19"/>
        <v>780.77679119484378</v>
      </c>
      <c r="U165" s="4">
        <f>T165/'Feedstock Conversions'!B$3</f>
        <v>91.856093081746323</v>
      </c>
      <c r="W165" s="4">
        <f t="shared" si="20"/>
        <v>191.83249999999998</v>
      </c>
      <c r="X165" s="4">
        <f t="shared" si="21"/>
        <v>294.15179119484378</v>
      </c>
      <c r="AE165" s="4">
        <v>62.5</v>
      </c>
      <c r="AF165" s="4">
        <v>55.1</v>
      </c>
      <c r="AG165" s="4">
        <f>AH165+'Rail Costs'!M165</f>
        <v>58.83146696528555</v>
      </c>
      <c r="AH165" s="4">
        <v>55.3</v>
      </c>
      <c r="AI165" s="4">
        <v>55.3</v>
      </c>
      <c r="AJ165" s="4">
        <v>57.1</v>
      </c>
      <c r="AM165" s="4">
        <f>$L165-(AE165*'Feedstock Conversions'!$B$23)-'Rail Costs'!Q165</f>
        <v>144.63774760132753</v>
      </c>
      <c r="AN165" s="4">
        <f>$L165-(AF165*'Feedstock Conversions'!$B$23)-'Rail Costs'!R165</f>
        <v>205.97866950406666</v>
      </c>
      <c r="AO165" s="4">
        <f>$L165-(AG165*'Feedstock Conversions'!$B$23)-'Rail Costs'!S165</f>
        <v>175.45066204622472</v>
      </c>
      <c r="AP165" s="4">
        <f>$L165-(AH165*'Feedstock Conversions'!$B$23)-'Rail Costs'!T165</f>
        <v>204.08361676316903</v>
      </c>
      <c r="AQ165" s="4">
        <f>$L165-(AI165*'Feedstock Conversions'!$B$23)-'Rail Costs'!U165</f>
        <v>204.24168667083757</v>
      </c>
      <c r="AR165" s="4">
        <f>$L165-(AJ165*'Feedstock Conversions'!$B$23)-'Rail Costs'!V165</f>
        <v>188.51014011580284</v>
      </c>
      <c r="AT165" s="4">
        <f>$T165-(AE165*'Feedstock Conversions'!$B$3)-'Rail Costs'!Q165</f>
        <v>245.53953879617131</v>
      </c>
      <c r="AU165" s="4">
        <f>$T165-(AF165*'Feedstock Conversions'!$B$3)-'Rail Costs'!R165</f>
        <v>308.87846069891043</v>
      </c>
      <c r="AV165" s="4">
        <f>$T165-(AG165*'Feedstock Conversions'!$B$3)-'Rail Costs'!S165</f>
        <v>277.34295716044136</v>
      </c>
      <c r="AW165" s="4">
        <f>$T165-(AH165*'Feedstock Conversions'!$B$3)-'Rail Costs'!T165</f>
        <v>306.92940795801292</v>
      </c>
      <c r="AX165" s="4">
        <f>$T165-(AI165*'Feedstock Conversions'!$B$3)-'Rail Costs'!U165</f>
        <v>307.08747786568142</v>
      </c>
      <c r="AY165" s="4">
        <f>$T165-(AJ165*'Feedstock Conversions'!$B$3)-'Rail Costs'!V165</f>
        <v>290.86993131064662</v>
      </c>
      <c r="BH165">
        <f t="shared" si="15"/>
        <v>8</v>
      </c>
      <c r="BI165">
        <f t="shared" si="16"/>
        <v>2022</v>
      </c>
      <c r="BJ165">
        <f t="shared" si="18"/>
        <v>2</v>
      </c>
    </row>
    <row r="166" spans="1:62" x14ac:dyDescent="0.2">
      <c r="A166" s="11">
        <v>44617</v>
      </c>
      <c r="B166" s="4">
        <v>58.625</v>
      </c>
      <c r="C166" s="18">
        <f>'Yellow Grease'!B166</f>
        <v>58.625</v>
      </c>
      <c r="E166" s="4">
        <f>'Yellow Grease'!C166*'Feedstock Conversions'!B$23</f>
        <v>482.48375000000004</v>
      </c>
      <c r="F166" s="4">
        <f>'Yellow Grease'!C166*'Feedstock Conversions'!B$3</f>
        <v>498.3125</v>
      </c>
      <c r="H166" s="4">
        <f>'Fuel Values'!B166-'Yellow Grease'!I166-'Yellow Grease'!J166-'Yellow Grease'!K166</f>
        <v>206.69654115499998</v>
      </c>
      <c r="I166" s="18">
        <f>('LCFS Values'!$E$5-$AA$4)/1000000*'LCFS Values'!B166*'LCFS Values'!$G$2*100</f>
        <v>122.99095884499999</v>
      </c>
      <c r="J166" s="4">
        <f>'RIN Values'!C166</f>
        <v>235.3125</v>
      </c>
      <c r="K166" s="4">
        <f>'Fixed Credits Value'!B166</f>
        <v>100</v>
      </c>
      <c r="L166" s="4">
        <f t="shared" si="17"/>
        <v>665</v>
      </c>
      <c r="M166" s="4">
        <f>L166/'Feedstock Conversions'!B$23</f>
        <v>80.801944106925873</v>
      </c>
      <c r="O166" s="4">
        <f>'Fuel Values'!C166*100</f>
        <v>285.86</v>
      </c>
      <c r="P166" s="18">
        <f>('LCFS Values'!$E$5-AB$4)/1000000*'LCFS Values'!B166*'LCFS Values'!$G$2*100</f>
        <v>130.67780942890624</v>
      </c>
      <c r="Q166" s="4">
        <f>'RIN Values'!D166</f>
        <v>266.6875</v>
      </c>
      <c r="R166" s="4">
        <f>'Fixed Credits Value'!B166</f>
        <v>100</v>
      </c>
      <c r="S166" s="4">
        <f>'Fixed Credits Value'!C166</f>
        <v>16</v>
      </c>
      <c r="T166" s="4">
        <f t="shared" si="19"/>
        <v>799.22530942890626</v>
      </c>
      <c r="U166" s="4">
        <f>T166/'Feedstock Conversions'!B$3</f>
        <v>94.026506991636026</v>
      </c>
      <c r="W166" s="4">
        <f t="shared" si="20"/>
        <v>182.51624999999996</v>
      </c>
      <c r="X166" s="4">
        <f t="shared" si="21"/>
        <v>300.91280942890626</v>
      </c>
      <c r="AE166" s="4">
        <v>65.75</v>
      </c>
      <c r="AF166" s="4">
        <v>58</v>
      </c>
      <c r="AG166" s="4">
        <f>AH166+'Rail Costs'!M166</f>
        <v>60.156466965285553</v>
      </c>
      <c r="AH166" s="4">
        <v>56.625</v>
      </c>
      <c r="AI166" s="4">
        <v>56.375</v>
      </c>
      <c r="AJ166" s="4">
        <v>58.6875</v>
      </c>
      <c r="AM166" s="4">
        <f>$L166-(AE166*'Feedstock Conversions'!$B$23)-'Rail Costs'!Q166</f>
        <v>119.89024760132747</v>
      </c>
      <c r="AN166" s="4">
        <f>$L166-(AF166*'Feedstock Conversions'!$B$23)-'Rail Costs'!R166</f>
        <v>184.11166950406664</v>
      </c>
      <c r="AO166" s="4">
        <f>$L166-(AG166*'Feedstock Conversions'!$B$23)-'Rail Costs'!S166</f>
        <v>166.54591204622469</v>
      </c>
      <c r="AP166" s="4">
        <f>$L166-(AH166*'Feedstock Conversions'!$B$23)-'Rail Costs'!T166</f>
        <v>195.17886676316905</v>
      </c>
      <c r="AQ166" s="4">
        <f>$L166-(AI166*'Feedstock Conversions'!$B$23)-'Rail Costs'!U166</f>
        <v>197.39443667083759</v>
      </c>
      <c r="AR166" s="4">
        <f>$L166-(AJ166*'Feedstock Conversions'!$B$23)-'Rail Costs'!V166</f>
        <v>177.44501511580287</v>
      </c>
      <c r="AT166" s="4">
        <f>$T166-(AE166*'Feedstock Conversions'!$B$3)-'Rail Costs'!Q166</f>
        <v>236.36305703023379</v>
      </c>
      <c r="AU166" s="4">
        <f>$T166-(AF166*'Feedstock Conversions'!$B$3)-'Rail Costs'!R166</f>
        <v>302.67697893297293</v>
      </c>
      <c r="AV166" s="4">
        <f>$T166-(AG166*'Feedstock Conversions'!$B$3)-'Rail Costs'!S166</f>
        <v>284.52897539450385</v>
      </c>
      <c r="AW166" s="4">
        <f>$T166-(AH166*'Feedstock Conversions'!$B$3)-'Rail Costs'!T166</f>
        <v>314.11542619207535</v>
      </c>
      <c r="AX166" s="4">
        <f>$T166-(AI166*'Feedstock Conversions'!$B$3)-'Rail Costs'!U166</f>
        <v>316.39849609974385</v>
      </c>
      <c r="AY166" s="4">
        <f>$T166-(AJ166*'Feedstock Conversions'!$B$3)-'Rail Costs'!V166</f>
        <v>295.82469954470912</v>
      </c>
      <c r="BH166">
        <f t="shared" si="15"/>
        <v>9</v>
      </c>
      <c r="BI166">
        <f t="shared" si="16"/>
        <v>2022</v>
      </c>
      <c r="BJ166">
        <f t="shared" si="18"/>
        <v>2</v>
      </c>
    </row>
    <row r="167" spans="1:62" x14ac:dyDescent="0.2">
      <c r="A167" s="11">
        <v>44624</v>
      </c>
      <c r="B167" s="4">
        <v>60.3</v>
      </c>
      <c r="C167" s="18">
        <f>'Yellow Grease'!B167</f>
        <v>60.3</v>
      </c>
      <c r="E167" s="4">
        <f>'Yellow Grease'!C167*'Feedstock Conversions'!B$23</f>
        <v>496.26900000000001</v>
      </c>
      <c r="F167" s="4">
        <f>'Yellow Grease'!C167*'Feedstock Conversions'!B$3</f>
        <v>512.54999999999995</v>
      </c>
      <c r="H167" s="4">
        <f>'Fuel Values'!B167-'Yellow Grease'!I167-'Yellow Grease'!J167-'Yellow Grease'!K167</f>
        <v>227.38525872299999</v>
      </c>
      <c r="I167" s="18">
        <f>('LCFS Values'!$E$5-$AA$4)/1000000*'LCFS Values'!B167*'LCFS Values'!$G$2*100</f>
        <v>120.18974127700002</v>
      </c>
      <c r="J167" s="4">
        <f>'RIN Values'!C167</f>
        <v>229.42499999999998</v>
      </c>
      <c r="K167" s="4">
        <f>'Fixed Credits Value'!B167</f>
        <v>100</v>
      </c>
      <c r="L167" s="4">
        <f t="shared" si="17"/>
        <v>677</v>
      </c>
      <c r="M167" s="4">
        <f>L167/'Feedstock Conversions'!B$23</f>
        <v>82.260024301336571</v>
      </c>
      <c r="O167" s="4">
        <f>'Fuel Values'!C167*100</f>
        <v>339.78000000000003</v>
      </c>
      <c r="P167" s="18">
        <f>('LCFS Values'!$E$5-AB$4)/1000000*'LCFS Values'!B167*'LCFS Values'!$G$2*100</f>
        <v>127.70151768390625</v>
      </c>
      <c r="Q167" s="4">
        <f>'RIN Values'!D167</f>
        <v>260.01499999999999</v>
      </c>
      <c r="R167" s="4">
        <f>'Fixed Credits Value'!B167</f>
        <v>100</v>
      </c>
      <c r="S167" s="4">
        <f>'Fixed Credits Value'!C167</f>
        <v>16</v>
      </c>
      <c r="T167" s="4">
        <f t="shared" si="19"/>
        <v>843.49651768390618</v>
      </c>
      <c r="U167" s="4">
        <f>T167/'Feedstock Conversions'!B$3</f>
        <v>99.234884433400723</v>
      </c>
      <c r="W167" s="4">
        <f t="shared" si="20"/>
        <v>180.73099999999999</v>
      </c>
      <c r="X167" s="4">
        <f t="shared" si="21"/>
        <v>330.94651768390622</v>
      </c>
      <c r="AE167" s="4">
        <v>67.099999999999994</v>
      </c>
      <c r="AF167" s="4">
        <v>59.4</v>
      </c>
      <c r="AG167" s="4">
        <f>AH167+'Rail Costs'!M167</f>
        <v>62.031466965285553</v>
      </c>
      <c r="AH167" s="4">
        <v>58.5</v>
      </c>
      <c r="AI167" s="4">
        <v>57.75</v>
      </c>
      <c r="AJ167" s="4">
        <v>60.15</v>
      </c>
      <c r="AM167" s="4">
        <f>$L167-(AE167*'Feedstock Conversions'!$B$23)-'Rail Costs'!Q167</f>
        <v>120.77974760132759</v>
      </c>
      <c r="AN167" s="4">
        <f>$L167-(AF167*'Feedstock Conversions'!$B$23)-'Rail Costs'!R167</f>
        <v>184.58966950406665</v>
      </c>
      <c r="AO167" s="4">
        <f>$L167-(AG167*'Feedstock Conversions'!$B$23)-'Rail Costs'!S167</f>
        <v>163.11466204622465</v>
      </c>
      <c r="AP167" s="4">
        <f>$L167-(AH167*'Feedstock Conversions'!$B$23)-'Rail Costs'!T167</f>
        <v>191.74761676316902</v>
      </c>
      <c r="AQ167" s="4">
        <f>$L167-(AI167*'Feedstock Conversions'!$B$23)-'Rail Costs'!U167</f>
        <v>198.07818667083757</v>
      </c>
      <c r="AR167" s="4">
        <f>$L167-(AJ167*'Feedstock Conversions'!$B$23)-'Rail Costs'!V167</f>
        <v>177.40864011580285</v>
      </c>
      <c r="AT167" s="4">
        <f>$T167-(AE167*'Feedstock Conversions'!$B$3)-'Rail Costs'!Q167</f>
        <v>269.1592652852338</v>
      </c>
      <c r="AU167" s="4">
        <f>$T167-(AF167*'Feedstock Conversions'!$B$3)-'Rail Costs'!R167</f>
        <v>335.04818718797287</v>
      </c>
      <c r="AV167" s="4">
        <f>$T167-(AG167*'Feedstock Conversions'!$B$3)-'Rail Costs'!S167</f>
        <v>312.86268364950371</v>
      </c>
      <c r="AW167" s="4">
        <f>$T167-(AH167*'Feedstock Conversions'!$B$3)-'Rail Costs'!T167</f>
        <v>342.44913444707527</v>
      </c>
      <c r="AX167" s="4">
        <f>$T167-(AI167*'Feedstock Conversions'!$B$3)-'Rail Costs'!U167</f>
        <v>348.98220435474377</v>
      </c>
      <c r="AY167" s="4">
        <f>$T167-(AJ167*'Feedstock Conversions'!$B$3)-'Rail Costs'!V167</f>
        <v>327.66465779970906</v>
      </c>
      <c r="BH167">
        <f t="shared" si="15"/>
        <v>10</v>
      </c>
      <c r="BI167">
        <f t="shared" si="16"/>
        <v>2022</v>
      </c>
      <c r="BJ167">
        <f t="shared" si="18"/>
        <v>3</v>
      </c>
    </row>
    <row r="168" spans="1:62" x14ac:dyDescent="0.2">
      <c r="A168" s="11">
        <v>44631</v>
      </c>
      <c r="B168" s="4">
        <v>61.9</v>
      </c>
      <c r="C168" s="18">
        <f>'Yellow Grease'!B168</f>
        <v>61.9</v>
      </c>
      <c r="E168" s="4">
        <f>'Yellow Grease'!C168*'Feedstock Conversions'!B$23</f>
        <v>509.43700000000001</v>
      </c>
      <c r="F168" s="4">
        <f>'Yellow Grease'!C168*'Feedstock Conversions'!B$3</f>
        <v>526.15</v>
      </c>
      <c r="H168" s="4">
        <f>'Fuel Values'!B168-'Yellow Grease'!I168-'Yellow Grease'!J168-'Yellow Grease'!K168</f>
        <v>301.512617761</v>
      </c>
      <c r="I168" s="18">
        <f>('LCFS Values'!$E$5-$AA$4)/1000000*'LCFS Values'!B168*'LCFS Values'!$G$2*100</f>
        <v>114.76238223899999</v>
      </c>
      <c r="J168" s="4">
        <f>'RIN Values'!C168</f>
        <v>208.72500000000002</v>
      </c>
      <c r="K168" s="4">
        <f>'Fixed Credits Value'!B168</f>
        <v>100</v>
      </c>
      <c r="L168" s="4">
        <f t="shared" si="17"/>
        <v>725</v>
      </c>
      <c r="M168" s="4">
        <f>L168/'Feedstock Conversions'!B$23</f>
        <v>88.092345078979335</v>
      </c>
      <c r="O168" s="4">
        <f>'Fuel Values'!C168*100</f>
        <v>371.76</v>
      </c>
      <c r="P168" s="18">
        <f>('LCFS Values'!$E$5-AB$4)/1000000*'LCFS Values'!B168*'LCFS Values'!$G$2*100</f>
        <v>121.93495242796874</v>
      </c>
      <c r="Q168" s="4">
        <f>'RIN Values'!D168</f>
        <v>236.55500000000001</v>
      </c>
      <c r="R168" s="4">
        <f>'Fixed Credits Value'!B168</f>
        <v>100</v>
      </c>
      <c r="S168" s="4">
        <f>'Fixed Credits Value'!C168</f>
        <v>16</v>
      </c>
      <c r="T168" s="4">
        <f t="shared" si="19"/>
        <v>846.24995242796876</v>
      </c>
      <c r="U168" s="4">
        <f>T168/'Feedstock Conversions'!B$3</f>
        <v>99.558817932702212</v>
      </c>
      <c r="W168" s="4">
        <f t="shared" si="20"/>
        <v>215.56299999999999</v>
      </c>
      <c r="X168" s="4">
        <f t="shared" si="21"/>
        <v>320.09995242796879</v>
      </c>
      <c r="AE168" s="4">
        <v>67.5</v>
      </c>
      <c r="AF168" s="4">
        <v>61.5</v>
      </c>
      <c r="AG168" s="4">
        <f>AH168+'Rail Costs'!M168</f>
        <v>63.431466965285551</v>
      </c>
      <c r="AH168" s="4">
        <v>59.9</v>
      </c>
      <c r="AI168" s="4">
        <v>58.95</v>
      </c>
      <c r="AJ168" s="4">
        <v>60.65</v>
      </c>
      <c r="AM168" s="4">
        <f>$L168-(AE168*'Feedstock Conversions'!$B$23)-'Rail Costs'!Q168</f>
        <v>165.48774760132756</v>
      </c>
      <c r="AN168" s="4">
        <f>$L168-(AF168*'Feedstock Conversions'!$B$23)-'Rail Costs'!R168</f>
        <v>215.30666950406663</v>
      </c>
      <c r="AO168" s="4">
        <f>$L168-(AG168*'Feedstock Conversions'!$B$23)-'Rail Costs'!S168</f>
        <v>199.59266204622472</v>
      </c>
      <c r="AP168" s="4">
        <f>$L168-(AH168*'Feedstock Conversions'!$B$23)-'Rail Costs'!T168</f>
        <v>228.22561676316903</v>
      </c>
      <c r="AQ168" s="4">
        <f>$L168-(AI168*'Feedstock Conversions'!$B$23)-'Rail Costs'!U168</f>
        <v>236.20218667083753</v>
      </c>
      <c r="AR168" s="4">
        <f>$L168-(AJ168*'Feedstock Conversions'!$B$23)-'Rail Costs'!V168</f>
        <v>221.2936401158029</v>
      </c>
      <c r="AT168" s="4">
        <f>$T168-(AE168*'Feedstock Conversions'!$B$3)-'Rail Costs'!Q168</f>
        <v>268.5127000292963</v>
      </c>
      <c r="AU168" s="4">
        <f>$T168-(AF168*'Feedstock Conversions'!$B$3)-'Rail Costs'!R168</f>
        <v>319.95162193203544</v>
      </c>
      <c r="AV168" s="4">
        <f>$T168-(AG168*'Feedstock Conversions'!$B$3)-'Rail Costs'!S168</f>
        <v>303.71611839356632</v>
      </c>
      <c r="AW168" s="4">
        <f>$T168-(AH168*'Feedstock Conversions'!$B$3)-'Rail Costs'!T168</f>
        <v>333.30256919113788</v>
      </c>
      <c r="AX168" s="4">
        <f>$T168-(AI168*'Feedstock Conversions'!$B$3)-'Rail Costs'!U168</f>
        <v>341.53563909880631</v>
      </c>
      <c r="AY168" s="4">
        <f>$T168-(AJ168*'Feedstock Conversions'!$B$3)-'Rail Costs'!V168</f>
        <v>326.16809254377165</v>
      </c>
      <c r="BH168">
        <f t="shared" si="15"/>
        <v>11</v>
      </c>
      <c r="BI168">
        <f t="shared" si="16"/>
        <v>2022</v>
      </c>
      <c r="BJ168">
        <f t="shared" si="18"/>
        <v>3</v>
      </c>
    </row>
    <row r="169" spans="1:62" x14ac:dyDescent="0.2">
      <c r="A169" s="11">
        <v>44638</v>
      </c>
      <c r="B169" s="4">
        <v>64.5</v>
      </c>
      <c r="C169" s="18">
        <f>'Yellow Grease'!B169</f>
        <v>64.5</v>
      </c>
      <c r="E169" s="4">
        <f>'Yellow Grease'!C169*'Feedstock Conversions'!B$23</f>
        <v>530.83500000000004</v>
      </c>
      <c r="F169" s="4">
        <f>'Yellow Grease'!C169*'Feedstock Conversions'!B$3</f>
        <v>548.25</v>
      </c>
      <c r="H169" s="4">
        <f>'Fuel Values'!B169-'Yellow Grease'!I169-'Yellow Grease'!J169-'Yellow Grease'!K169</f>
        <v>297.0713599705</v>
      </c>
      <c r="I169" s="18">
        <f>('LCFS Values'!$E$5-$AA$4)/1000000*'LCFS Values'!B169*'LCFS Values'!$G$2*100</f>
        <v>109.02864002950001</v>
      </c>
      <c r="J169" s="4">
        <f>'RIN Values'!C169</f>
        <v>228.89999999999998</v>
      </c>
      <c r="K169" s="4">
        <f>'Fixed Credits Value'!B169</f>
        <v>100</v>
      </c>
      <c r="L169" s="4">
        <f t="shared" si="17"/>
        <v>735</v>
      </c>
      <c r="M169" s="4">
        <f>L169/'Feedstock Conversions'!B$23</f>
        <v>89.30741190765491</v>
      </c>
      <c r="O169" s="4">
        <f>'Fuel Values'!C169*100</f>
        <v>330.83</v>
      </c>
      <c r="P169" s="18">
        <f>('LCFS Values'!$E$5-AB$4)/1000000*'LCFS Values'!B169*'LCFS Values'!$G$2*100</f>
        <v>115.84285526242186</v>
      </c>
      <c r="Q169" s="4">
        <f>'RIN Values'!D169</f>
        <v>259.41999999999996</v>
      </c>
      <c r="R169" s="4">
        <f>'Fixed Credits Value'!B169</f>
        <v>100</v>
      </c>
      <c r="S169" s="4">
        <f>'Fixed Credits Value'!C169</f>
        <v>16</v>
      </c>
      <c r="T169" s="4">
        <f t="shared" si="19"/>
        <v>822.09285526242184</v>
      </c>
      <c r="U169" s="4">
        <f>T169/'Feedstock Conversions'!B$3</f>
        <v>96.716806501461392</v>
      </c>
      <c r="W169" s="4">
        <f t="shared" si="20"/>
        <v>204.16499999999996</v>
      </c>
      <c r="X169" s="4">
        <f t="shared" si="21"/>
        <v>273.84285526242184</v>
      </c>
      <c r="AE169" s="4">
        <v>69</v>
      </c>
      <c r="AF169" s="4">
        <v>62.5</v>
      </c>
      <c r="AG169" s="4">
        <f>AH169+'Rail Costs'!M169</f>
        <v>64.031466965285546</v>
      </c>
      <c r="AH169" s="4">
        <v>60.5</v>
      </c>
      <c r="AI169" s="4">
        <v>59.25</v>
      </c>
      <c r="AJ169" s="4">
        <v>60.75</v>
      </c>
      <c r="AM169" s="4">
        <f>$L169-(AE169*'Feedstock Conversions'!$B$23)-'Rail Costs'!Q169</f>
        <v>163.14274760132753</v>
      </c>
      <c r="AN169" s="4">
        <f>$L169-(AF169*'Feedstock Conversions'!$B$23)-'Rail Costs'!R169</f>
        <v>217.07666950406667</v>
      </c>
      <c r="AO169" s="4">
        <f>$L169-(AG169*'Feedstock Conversions'!$B$23)-'Rail Costs'!S169</f>
        <v>204.65466204622473</v>
      </c>
      <c r="AP169" s="4">
        <f>$L169-(AH169*'Feedstock Conversions'!$B$23)-'Rail Costs'!T169</f>
        <v>233.28761676316904</v>
      </c>
      <c r="AQ169" s="4">
        <f>$L169-(AI169*'Feedstock Conversions'!$B$23)-'Rail Costs'!U169</f>
        <v>243.7331866708376</v>
      </c>
      <c r="AR169" s="4">
        <f>$L169-(AJ169*'Feedstock Conversions'!$B$23)-'Rail Costs'!V169</f>
        <v>230.47064011580287</v>
      </c>
      <c r="AT169" s="4">
        <f>$T169-(AE169*'Feedstock Conversions'!$B$3)-'Rail Costs'!Q169</f>
        <v>231.60560286374937</v>
      </c>
      <c r="AU169" s="4">
        <f>$T169-(AF169*'Feedstock Conversions'!$B$3)-'Rail Costs'!R169</f>
        <v>287.29452476648851</v>
      </c>
      <c r="AV169" s="4">
        <f>$T169-(AG169*'Feedstock Conversions'!$B$3)-'Rail Costs'!S169</f>
        <v>274.45902122801948</v>
      </c>
      <c r="AW169" s="4">
        <f>$T169-(AH169*'Feedstock Conversions'!$B$3)-'Rail Costs'!T169</f>
        <v>304.04547202559093</v>
      </c>
      <c r="AX169" s="4">
        <f>$T169-(AI169*'Feedstock Conversions'!$B$3)-'Rail Costs'!U169</f>
        <v>314.82854193325943</v>
      </c>
      <c r="AY169" s="4">
        <f>$T169-(AJ169*'Feedstock Conversions'!$B$3)-'Rail Costs'!V169</f>
        <v>301.1609953782247</v>
      </c>
      <c r="BH169">
        <f t="shared" si="15"/>
        <v>12</v>
      </c>
      <c r="BI169">
        <f t="shared" si="16"/>
        <v>2022</v>
      </c>
      <c r="BJ169">
        <f t="shared" si="18"/>
        <v>3</v>
      </c>
    </row>
    <row r="170" spans="1:62" x14ac:dyDescent="0.2">
      <c r="A170" s="11">
        <v>44645</v>
      </c>
      <c r="B170" s="4">
        <v>64.5</v>
      </c>
      <c r="C170" s="18">
        <f>'Yellow Grease'!B170</f>
        <v>64.5</v>
      </c>
      <c r="E170" s="4">
        <f>'Yellow Grease'!C170*'Feedstock Conversions'!B$23</f>
        <v>530.83500000000004</v>
      </c>
      <c r="F170" s="4">
        <f>'Yellow Grease'!C170*'Feedstock Conversions'!B$3</f>
        <v>548.25</v>
      </c>
      <c r="H170" s="4">
        <f>'Fuel Values'!B170-'Yellow Grease'!I170-'Yellow Grease'!J170-'Yellow Grease'!K170</f>
        <v>305.49302071900001</v>
      </c>
      <c r="I170" s="18">
        <f>('LCFS Values'!$E$5-$AA$4)/1000000*'LCFS Values'!B170*'LCFS Values'!$G$2*100</f>
        <v>102.331979281</v>
      </c>
      <c r="J170" s="4">
        <f>'RIN Values'!C170</f>
        <v>224.17499999999998</v>
      </c>
      <c r="K170" s="4">
        <f>'Fixed Credits Value'!B170</f>
        <v>100</v>
      </c>
      <c r="L170" s="4">
        <f t="shared" si="17"/>
        <v>732</v>
      </c>
      <c r="M170" s="4">
        <f>L170/'Feedstock Conversions'!B$23</f>
        <v>88.942891859052239</v>
      </c>
      <c r="O170" s="4">
        <f>'Fuel Values'!C170*100</f>
        <v>401.96</v>
      </c>
      <c r="P170" s="18">
        <f>('LCFS Values'!$E$5-AB$4)/1000000*'LCFS Values'!B170*'LCFS Values'!$G$2*100</f>
        <v>108.72765780953124</v>
      </c>
      <c r="Q170" s="4">
        <f>'RIN Values'!D170</f>
        <v>254.06499999999997</v>
      </c>
      <c r="R170" s="4">
        <f>'Fixed Credits Value'!B170</f>
        <v>100</v>
      </c>
      <c r="S170" s="4">
        <f>'Fixed Credits Value'!C170</f>
        <v>16</v>
      </c>
      <c r="T170" s="4">
        <f t="shared" si="19"/>
        <v>880.75265780953123</v>
      </c>
      <c r="U170" s="4">
        <f>T170/'Feedstock Conversions'!B$3</f>
        <v>103.61795974229778</v>
      </c>
      <c r="W170" s="4">
        <f t="shared" si="20"/>
        <v>201.16499999999996</v>
      </c>
      <c r="X170" s="4">
        <f t="shared" si="21"/>
        <v>332.50265780953123</v>
      </c>
      <c r="AE170" s="4">
        <v>69.599999999999994</v>
      </c>
      <c r="AF170" s="4">
        <v>62.5</v>
      </c>
      <c r="AG170" s="4">
        <f>AH170+'Rail Costs'!M170</f>
        <v>64.331466965285557</v>
      </c>
      <c r="AH170" s="4">
        <v>60.8</v>
      </c>
      <c r="AI170" s="4">
        <v>58.05</v>
      </c>
      <c r="AJ170" s="4">
        <v>61.35</v>
      </c>
      <c r="AM170" s="4">
        <f>$L170-(AE170*'Feedstock Conversions'!$B$23)-'Rail Costs'!Q170</f>
        <v>155.20474760132754</v>
      </c>
      <c r="AN170" s="4">
        <f>$L170-(AF170*'Feedstock Conversions'!$B$23)-'Rail Costs'!R170</f>
        <v>214.07666950406667</v>
      </c>
      <c r="AO170" s="4">
        <f>$L170-(AG170*'Feedstock Conversions'!$B$23)-'Rail Costs'!S170</f>
        <v>199.18566204622468</v>
      </c>
      <c r="AP170" s="4">
        <f>$L170-(AH170*'Feedstock Conversions'!$B$23)-'Rail Costs'!T170</f>
        <v>227.81861676316905</v>
      </c>
      <c r="AQ170" s="4">
        <f>$L170-(AI170*'Feedstock Conversions'!$B$23)-'Rail Costs'!U170</f>
        <v>250.60918667083757</v>
      </c>
      <c r="AR170" s="4">
        <f>$L170-(AJ170*'Feedstock Conversions'!$B$23)-'Rail Costs'!V170</f>
        <v>222.53264011580288</v>
      </c>
      <c r="AT170" s="4">
        <f>$T170-(AE170*'Feedstock Conversions'!$B$3)-'Rail Costs'!Q170</f>
        <v>285.16540541085885</v>
      </c>
      <c r="AU170" s="4">
        <f>$T170-(AF170*'Feedstock Conversions'!$B$3)-'Rail Costs'!R170</f>
        <v>345.9543273135979</v>
      </c>
      <c r="AV170" s="4">
        <f>$T170-(AG170*'Feedstock Conversions'!$B$3)-'Rail Costs'!S170</f>
        <v>330.56882377512881</v>
      </c>
      <c r="AW170" s="4">
        <f>$T170-(AH170*'Feedstock Conversions'!$B$3)-'Rail Costs'!T170</f>
        <v>360.15527457270036</v>
      </c>
      <c r="AX170" s="4">
        <f>$T170-(AI170*'Feedstock Conversions'!$B$3)-'Rail Costs'!U170</f>
        <v>383.68834448036887</v>
      </c>
      <c r="AY170" s="4">
        <f>$T170-(AJ170*'Feedstock Conversions'!$B$3)-'Rail Costs'!V170</f>
        <v>354.72079792533407</v>
      </c>
      <c r="BH170">
        <f t="shared" si="15"/>
        <v>13</v>
      </c>
      <c r="BI170">
        <f t="shared" si="16"/>
        <v>2022</v>
      </c>
      <c r="BJ170">
        <f t="shared" si="18"/>
        <v>3</v>
      </c>
    </row>
    <row r="171" spans="1:62" x14ac:dyDescent="0.2">
      <c r="A171" s="11">
        <v>44652</v>
      </c>
      <c r="B171" s="4">
        <v>62.1</v>
      </c>
      <c r="C171" s="18">
        <f>'Yellow Grease'!B171</f>
        <v>62.1</v>
      </c>
      <c r="E171" s="4">
        <f>'Yellow Grease'!C171*'Feedstock Conversions'!B$23</f>
        <v>511.08300000000003</v>
      </c>
      <c r="F171" s="4">
        <f>'Yellow Grease'!C171*'Feedstock Conversions'!B$3</f>
        <v>527.85</v>
      </c>
      <c r="H171" s="4">
        <f>'Fuel Values'!B171-'Yellow Grease'!I171-'Yellow Grease'!J171-'Yellow Grease'!K171</f>
        <v>328.24134656299998</v>
      </c>
      <c r="I171" s="18">
        <f>('LCFS Values'!$E$5-$AA$4)/1000000*'LCFS Values'!B171*'LCFS Values'!$G$2*100</f>
        <v>106.183653437</v>
      </c>
      <c r="J171" s="4">
        <f>'RIN Values'!C171</f>
        <v>217.57500000000002</v>
      </c>
      <c r="K171" s="4">
        <f>'Fixed Credits Value'!B171</f>
        <v>100</v>
      </c>
      <c r="L171" s="4">
        <f t="shared" si="17"/>
        <v>752</v>
      </c>
      <c r="M171" s="4">
        <f>L171/'Feedstock Conversions'!B$23</f>
        <v>91.373025516403402</v>
      </c>
      <c r="O171" s="4">
        <f>'Fuel Values'!C171*100</f>
        <v>369.46</v>
      </c>
      <c r="P171" s="18">
        <f>('LCFS Values'!$E$5-AB$4)/1000000*'LCFS Values'!B171*'LCFS Values'!$G$2*100</f>
        <v>112.82005895890623</v>
      </c>
      <c r="Q171" s="4">
        <f>'RIN Values'!D171</f>
        <v>246.58500000000001</v>
      </c>
      <c r="R171" s="4">
        <f>'Fixed Credits Value'!B171</f>
        <v>100</v>
      </c>
      <c r="S171" s="4">
        <f>'Fixed Credits Value'!C171</f>
        <v>16</v>
      </c>
      <c r="T171" s="4">
        <f t="shared" si="19"/>
        <v>844.86505895890627</v>
      </c>
      <c r="U171" s="4">
        <f>T171/'Feedstock Conversions'!B$3</f>
        <v>99.39588928928309</v>
      </c>
      <c r="W171" s="4">
        <f t="shared" si="20"/>
        <v>240.91699999999997</v>
      </c>
      <c r="X171" s="4">
        <f t="shared" si="21"/>
        <v>317.01505895890625</v>
      </c>
      <c r="AE171" s="4">
        <v>69.5</v>
      </c>
      <c r="AF171" s="4">
        <v>62.5</v>
      </c>
      <c r="AG171" s="4">
        <f>AH171+'Rail Costs'!M171</f>
        <v>63.005039193728997</v>
      </c>
      <c r="AH171" s="4">
        <v>59.4</v>
      </c>
      <c r="AI171" s="4">
        <v>56.05</v>
      </c>
      <c r="AJ171" s="4">
        <v>61.5</v>
      </c>
      <c r="AM171" s="4">
        <f>$L171-(AE171*'Feedstock Conversions'!$B$23)-'Rail Costs'!Q171</f>
        <v>175.94467984302185</v>
      </c>
      <c r="AN171" s="4">
        <f>$L171-(AF171*'Feedstock Conversions'!$B$23)-'Rail Costs'!R171</f>
        <v>234.00274595206804</v>
      </c>
      <c r="AO171" s="4">
        <f>$L171-(AG171*'Feedstock Conversions'!$B$23)-'Rail Costs'!S171</f>
        <v>230.03203000552105</v>
      </c>
      <c r="AP171" s="4">
        <f>$L171-(AH171*'Feedstock Conversions'!$B$23)-'Rail Costs'!T171</f>
        <v>259.26150461240172</v>
      </c>
      <c r="AQ171" s="4">
        <f>$L171-(AI171*'Feedstock Conversions'!$B$23)-'Rail Costs'!U171</f>
        <v>286.99336764314671</v>
      </c>
      <c r="AR171" s="4">
        <f>$L171-(AJ171*'Feedstock Conversions'!$B$23)-'Rail Costs'!V171</f>
        <v>241.20320553488207</v>
      </c>
      <c r="AT171" s="4">
        <f>$T171-(AE171*'Feedstock Conversions'!$B$3)-'Rail Costs'!Q171</f>
        <v>250.04473880192813</v>
      </c>
      <c r="AU171" s="4">
        <f>$T171-(AF171*'Feedstock Conversions'!$B$3)-'Rail Costs'!R171</f>
        <v>309.99280491097431</v>
      </c>
      <c r="AV171" s="4">
        <f>$T171-(AG171*'Feedstock Conversions'!$B$3)-'Rail Costs'!S171</f>
        <v>305.88572838212053</v>
      </c>
      <c r="AW171" s="4">
        <f>$T171-(AH171*'Feedstock Conversions'!$B$3)-'Rail Costs'!T171</f>
        <v>336.08856357130804</v>
      </c>
      <c r="AX171" s="4">
        <f>$T171-(AI171*'Feedstock Conversions'!$B$3)-'Rail Costs'!U171</f>
        <v>364.72492660205302</v>
      </c>
      <c r="AY171" s="4">
        <f>$T171-(AJ171*'Feedstock Conversions'!$B$3)-'Rail Costs'!V171</f>
        <v>317.46326449378842</v>
      </c>
      <c r="BH171">
        <f t="shared" si="15"/>
        <v>14</v>
      </c>
      <c r="BI171">
        <f t="shared" si="16"/>
        <v>2022</v>
      </c>
      <c r="BJ171">
        <f t="shared" si="18"/>
        <v>4</v>
      </c>
    </row>
    <row r="172" spans="1:62" x14ac:dyDescent="0.2">
      <c r="A172" s="11">
        <v>44659</v>
      </c>
      <c r="B172" s="4">
        <v>60.9</v>
      </c>
      <c r="C172" s="18">
        <f>'Yellow Grease'!B172</f>
        <v>60.9</v>
      </c>
      <c r="E172" s="4">
        <f>'Yellow Grease'!C172*'Feedstock Conversions'!B$23</f>
        <v>501.20699999999999</v>
      </c>
      <c r="F172" s="4">
        <f>'Yellow Grease'!C172*'Feedstock Conversions'!B$3</f>
        <v>517.65</v>
      </c>
      <c r="H172" s="4">
        <f>'Fuel Values'!B172-'Yellow Grease'!I172-'Yellow Grease'!J172-'Yellow Grease'!K172</f>
        <v>337.5906997300001</v>
      </c>
      <c r="I172" s="18">
        <f>('LCFS Values'!$E$5-$AA$4)/1000000*'LCFS Values'!B172*'LCFS Values'!$G$2*100</f>
        <v>107.67180027000001</v>
      </c>
      <c r="J172" s="4">
        <f>'RIN Values'!C172</f>
        <v>224.73749999999998</v>
      </c>
      <c r="K172" s="4">
        <f>'Fixed Credits Value'!B172</f>
        <v>100</v>
      </c>
      <c r="L172" s="4">
        <f t="shared" si="17"/>
        <v>770</v>
      </c>
      <c r="M172" s="4">
        <f>L172/'Feedstock Conversions'!B$23</f>
        <v>93.560145808019442</v>
      </c>
      <c r="O172" s="4">
        <f>'Fuel Values'!C172*100</f>
        <v>339.9</v>
      </c>
      <c r="P172" s="18">
        <f>('LCFS Values'!$E$5-AB$4)/1000000*'LCFS Values'!B172*'LCFS Values'!$G$2*100</f>
        <v>114.40121394843747</v>
      </c>
      <c r="Q172" s="4">
        <f>'RIN Values'!D172</f>
        <v>254.70249999999999</v>
      </c>
      <c r="R172" s="4">
        <f>'Fixed Credits Value'!B172</f>
        <v>100</v>
      </c>
      <c r="S172" s="4">
        <f>'Fixed Credits Value'!C172</f>
        <v>16</v>
      </c>
      <c r="T172" s="4">
        <f t="shared" si="19"/>
        <v>825.00371394843751</v>
      </c>
      <c r="U172" s="4">
        <f>T172/'Feedstock Conversions'!B$3</f>
        <v>97.059260464522055</v>
      </c>
      <c r="W172" s="4">
        <f t="shared" si="20"/>
        <v>268.79300000000001</v>
      </c>
      <c r="X172" s="4">
        <f t="shared" si="21"/>
        <v>307.35371394843753</v>
      </c>
      <c r="AE172" s="4">
        <v>67.7</v>
      </c>
      <c r="AF172" s="4">
        <v>62.5</v>
      </c>
      <c r="AG172" s="4">
        <f>AH172+'Rail Costs'!M172</f>
        <v>61.605039193728999</v>
      </c>
      <c r="AH172" s="4">
        <v>58</v>
      </c>
      <c r="AI172" s="4">
        <v>55.4</v>
      </c>
      <c r="AJ172" s="4">
        <v>61.5</v>
      </c>
      <c r="AM172" s="4">
        <f>$L172-(AE172*'Feedstock Conversions'!$B$23)-'Rail Costs'!Q172</f>
        <v>208.75867984302181</v>
      </c>
      <c r="AN172" s="4">
        <f>$L172-(AF172*'Feedstock Conversions'!$B$23)-'Rail Costs'!R172</f>
        <v>252.00274595206804</v>
      </c>
      <c r="AO172" s="4">
        <f>$L172-(AG172*'Feedstock Conversions'!$B$23)-'Rail Costs'!S172</f>
        <v>259.55403000552104</v>
      </c>
      <c r="AP172" s="4">
        <f>$L172-(AH172*'Feedstock Conversions'!$B$23)-'Rail Costs'!T172</f>
        <v>288.78350461240171</v>
      </c>
      <c r="AQ172" s="4">
        <f>$L172-(AI172*'Feedstock Conversions'!$B$23)-'Rail Costs'!U172</f>
        <v>310.34286764314669</v>
      </c>
      <c r="AR172" s="4">
        <f>$L172-(AJ172*'Feedstock Conversions'!$B$23)-'Rail Costs'!V172</f>
        <v>259.2032055348821</v>
      </c>
      <c r="AT172" s="4">
        <f>$T172-(AE172*'Feedstock Conversions'!$B$3)-'Rail Costs'!Q172</f>
        <v>245.48339379145932</v>
      </c>
      <c r="AU172" s="4">
        <f>$T172-(AF172*'Feedstock Conversions'!$B$3)-'Rail Costs'!R172</f>
        <v>290.13145990050555</v>
      </c>
      <c r="AV172" s="4">
        <f>$T172-(AG172*'Feedstock Conversions'!$B$3)-'Rail Costs'!S172</f>
        <v>297.92438337165174</v>
      </c>
      <c r="AW172" s="4">
        <f>$T172-(AH172*'Feedstock Conversions'!$B$3)-'Rail Costs'!T172</f>
        <v>328.12721856083925</v>
      </c>
      <c r="AX172" s="4">
        <f>$T172-(AI172*'Feedstock Conversions'!$B$3)-'Rail Costs'!U172</f>
        <v>350.38858159158423</v>
      </c>
      <c r="AY172" s="4">
        <f>$T172-(AJ172*'Feedstock Conversions'!$B$3)-'Rail Costs'!V172</f>
        <v>297.60191948331965</v>
      </c>
      <c r="BH172">
        <f t="shared" si="15"/>
        <v>15</v>
      </c>
      <c r="BI172">
        <f t="shared" si="16"/>
        <v>2022</v>
      </c>
      <c r="BJ172">
        <f t="shared" si="18"/>
        <v>4</v>
      </c>
    </row>
    <row r="173" spans="1:62" x14ac:dyDescent="0.2">
      <c r="A173" s="11">
        <v>44666</v>
      </c>
      <c r="B173" s="4">
        <v>60.5</v>
      </c>
      <c r="C173" s="18">
        <f>'Yellow Grease'!B173</f>
        <v>60.5</v>
      </c>
      <c r="E173" s="4">
        <f>'Yellow Grease'!C173*'Feedstock Conversions'!B$23</f>
        <v>497.91500000000002</v>
      </c>
      <c r="F173" s="4">
        <f>'Yellow Grease'!C173*'Feedstock Conversions'!B$3</f>
        <v>514.25</v>
      </c>
      <c r="H173" s="4">
        <f>'Fuel Values'!B173-'Yellow Grease'!I173-'Yellow Grease'!J173-'Yellow Grease'!K173</f>
        <v>330.70624365000003</v>
      </c>
      <c r="I173" s="18">
        <f>('LCFS Values'!$E$5-$AA$4)/1000000*'LCFS Values'!B173*'LCFS Values'!$G$2*100</f>
        <v>100.66875635000001</v>
      </c>
      <c r="J173" s="4">
        <f>'RIN Values'!C173</f>
        <v>241.125</v>
      </c>
      <c r="K173" s="4">
        <f>'Fixed Credits Value'!B173</f>
        <v>100</v>
      </c>
      <c r="L173" s="4">
        <f t="shared" si="17"/>
        <v>772.5</v>
      </c>
      <c r="M173" s="4">
        <f>L173/'Feedstock Conversions'!B$23</f>
        <v>93.863912515188332</v>
      </c>
      <c r="O173" s="4">
        <f>'Fuel Values'!C173*100</f>
        <v>358.63</v>
      </c>
      <c r="P173" s="18">
        <f>('LCFS Values'!$E$5-AB$4)/1000000*'LCFS Values'!B173*'LCFS Values'!$G$2*100</f>
        <v>106.96048458593749</v>
      </c>
      <c r="Q173" s="4">
        <f>'RIN Values'!D173</f>
        <v>273.27499999999998</v>
      </c>
      <c r="R173" s="4">
        <f>'Fixed Credits Value'!B173</f>
        <v>100</v>
      </c>
      <c r="S173" s="4">
        <f>'Fixed Credits Value'!C173</f>
        <v>16</v>
      </c>
      <c r="T173" s="4">
        <f t="shared" si="19"/>
        <v>854.86548458593745</v>
      </c>
      <c r="U173" s="4">
        <f>T173/'Feedstock Conversions'!B$3</f>
        <v>100.57240995128676</v>
      </c>
      <c r="W173" s="4">
        <f t="shared" si="20"/>
        <v>274.58499999999998</v>
      </c>
      <c r="X173" s="4">
        <f t="shared" si="21"/>
        <v>340.61548458593745</v>
      </c>
      <c r="AE173" s="4">
        <v>68</v>
      </c>
      <c r="AF173" s="4">
        <v>62.5</v>
      </c>
      <c r="AG173" s="4">
        <f>AH173+'Rail Costs'!M173</f>
        <v>61.605039193728999</v>
      </c>
      <c r="AH173" s="4">
        <v>58</v>
      </c>
      <c r="AI173" s="4">
        <v>55.5</v>
      </c>
      <c r="AJ173" s="4">
        <v>62.625</v>
      </c>
      <c r="AM173" s="4">
        <f>$L173-(AE173*'Feedstock Conversions'!$B$23)-'Rail Costs'!Q173</f>
        <v>208.78967984302187</v>
      </c>
      <c r="AN173" s="4">
        <f>$L173-(AF173*'Feedstock Conversions'!$B$23)-'Rail Costs'!R173</f>
        <v>254.50274595206804</v>
      </c>
      <c r="AO173" s="4">
        <f>$L173-(AG173*'Feedstock Conversions'!$B$23)-'Rail Costs'!S173</f>
        <v>262.05403000552104</v>
      </c>
      <c r="AP173" s="4">
        <f>$L173-(AH173*'Feedstock Conversions'!$B$23)-'Rail Costs'!T173</f>
        <v>291.28350461240171</v>
      </c>
      <c r="AQ173" s="4">
        <f>$L173-(AI173*'Feedstock Conversions'!$B$23)-'Rail Costs'!U173</f>
        <v>312.01986764314665</v>
      </c>
      <c r="AR173" s="4">
        <f>$L173-(AJ173*'Feedstock Conversions'!$B$23)-'Rail Costs'!V173</f>
        <v>252.44445553488205</v>
      </c>
      <c r="AT173" s="4">
        <f>$T173-(AE173*'Feedstock Conversions'!$B$3)-'Rail Costs'!Q173</f>
        <v>272.79516442895931</v>
      </c>
      <c r="AU173" s="4">
        <f>$T173-(AF173*'Feedstock Conversions'!$B$3)-'Rail Costs'!R173</f>
        <v>319.99323053800549</v>
      </c>
      <c r="AV173" s="4">
        <f>$T173-(AG173*'Feedstock Conversions'!$B$3)-'Rail Costs'!S173</f>
        <v>327.78615400915169</v>
      </c>
      <c r="AW173" s="4">
        <f>$T173-(AH173*'Feedstock Conversions'!$B$3)-'Rail Costs'!T173</f>
        <v>357.9889891983392</v>
      </c>
      <c r="AX173" s="4">
        <f>$T173-(AI173*'Feedstock Conversions'!$B$3)-'Rail Costs'!U173</f>
        <v>379.40035222908415</v>
      </c>
      <c r="AY173" s="4">
        <f>$T173-(AJ173*'Feedstock Conversions'!$B$3)-'Rail Costs'!V173</f>
        <v>317.90119012081959</v>
      </c>
      <c r="BH173">
        <f t="shared" si="15"/>
        <v>16</v>
      </c>
      <c r="BI173">
        <f t="shared" si="16"/>
        <v>2022</v>
      </c>
      <c r="BJ173">
        <f t="shared" si="18"/>
        <v>4</v>
      </c>
    </row>
    <row r="174" spans="1:62" x14ac:dyDescent="0.2">
      <c r="A174" s="11">
        <v>44673</v>
      </c>
      <c r="B174" s="4">
        <v>60.5</v>
      </c>
      <c r="C174" s="18">
        <f>'Yellow Grease'!B174</f>
        <v>60.5</v>
      </c>
      <c r="E174" s="4">
        <f>'Yellow Grease'!C174*'Feedstock Conversions'!B$23</f>
        <v>497.91500000000002</v>
      </c>
      <c r="F174" s="4">
        <f>'Yellow Grease'!C174*'Feedstock Conversions'!B$3</f>
        <v>514.25</v>
      </c>
      <c r="H174" s="4">
        <f>'Fuel Values'!B174-'Yellow Grease'!I174-'Yellow Grease'!J174-'Yellow Grease'!K174</f>
        <v>341.45586316000004</v>
      </c>
      <c r="I174" s="18">
        <f>('LCFS Values'!$E$5-$AA$4)/1000000*'LCFS Values'!B174*'LCFS Values'!$G$2*100</f>
        <v>101.54413684000001</v>
      </c>
      <c r="J174" s="4">
        <f>'RIN Values'!C174</f>
        <v>252</v>
      </c>
      <c r="K174" s="4">
        <f>'Fixed Credits Value'!B174</f>
        <v>100</v>
      </c>
      <c r="L174" s="4">
        <f t="shared" si="17"/>
        <v>795</v>
      </c>
      <c r="M174" s="4">
        <f>L174/'Feedstock Conversions'!B$23</f>
        <v>96.597812879708385</v>
      </c>
      <c r="O174" s="4">
        <f>'Fuel Values'!C174*100</f>
        <v>392.3</v>
      </c>
      <c r="P174" s="18">
        <f>('LCFS Values'!$E$5-AB$4)/1000000*'LCFS Values'!B174*'LCFS Values'!$G$2*100</f>
        <v>107.89057575625</v>
      </c>
      <c r="Q174" s="4">
        <f>'RIN Values'!D174</f>
        <v>285.59999999999997</v>
      </c>
      <c r="R174" s="4">
        <f>'Fixed Credits Value'!B174</f>
        <v>100</v>
      </c>
      <c r="S174" s="4">
        <f>'Fixed Credits Value'!C174</f>
        <v>16</v>
      </c>
      <c r="T174" s="4">
        <f t="shared" si="19"/>
        <v>901.79057575625006</v>
      </c>
      <c r="U174" s="4">
        <f>T174/'Feedstock Conversions'!B$3</f>
        <v>106.09300891250001</v>
      </c>
      <c r="W174" s="4">
        <f t="shared" si="20"/>
        <v>297.08499999999998</v>
      </c>
      <c r="X174" s="4">
        <f t="shared" si="21"/>
        <v>387.54057575625006</v>
      </c>
      <c r="AE174" s="4">
        <v>68.8</v>
      </c>
      <c r="AF174" s="4">
        <v>62.5</v>
      </c>
      <c r="AG174" s="4">
        <f>AH174+'Rail Costs'!M174</f>
        <v>61.605039193728999</v>
      </c>
      <c r="AH174" s="4">
        <v>58</v>
      </c>
      <c r="AI174" s="4">
        <v>55.9</v>
      </c>
      <c r="AJ174" s="4">
        <v>63.6</v>
      </c>
      <c r="AM174" s="4">
        <f>$L174-(AE174*'Feedstock Conversions'!$B$23)-'Rail Costs'!Q174</f>
        <v>224.70567984302181</v>
      </c>
      <c r="AN174" s="4">
        <f>$L174-(AF174*'Feedstock Conversions'!$B$23)-'Rail Costs'!R174</f>
        <v>277.00274595206804</v>
      </c>
      <c r="AO174" s="4">
        <f>$L174-(AG174*'Feedstock Conversions'!$B$23)-'Rail Costs'!S174</f>
        <v>284.55403000552104</v>
      </c>
      <c r="AP174" s="4">
        <f>$L174-(AH174*'Feedstock Conversions'!$B$23)-'Rail Costs'!T174</f>
        <v>313.78350461240171</v>
      </c>
      <c r="AQ174" s="4">
        <f>$L174-(AI174*'Feedstock Conversions'!$B$23)-'Rail Costs'!U174</f>
        <v>331.22786764314668</v>
      </c>
      <c r="AR174" s="4">
        <f>$L174-(AJ174*'Feedstock Conversions'!$B$23)-'Rail Costs'!V174</f>
        <v>266.92020553488214</v>
      </c>
      <c r="AT174" s="4">
        <f>$T174-(AE174*'Feedstock Conversions'!$B$3)-'Rail Costs'!Q174</f>
        <v>312.92025559927197</v>
      </c>
      <c r="AU174" s="4">
        <f>$T174-(AF174*'Feedstock Conversions'!$B$3)-'Rail Costs'!R174</f>
        <v>366.9183217083181</v>
      </c>
      <c r="AV174" s="4">
        <f>$T174-(AG174*'Feedstock Conversions'!$B$3)-'Rail Costs'!S174</f>
        <v>374.7112451794643</v>
      </c>
      <c r="AW174" s="4">
        <f>$T174-(AH174*'Feedstock Conversions'!$B$3)-'Rail Costs'!T174</f>
        <v>404.91408036865181</v>
      </c>
      <c r="AX174" s="4">
        <f>$T174-(AI174*'Feedstock Conversions'!$B$3)-'Rail Costs'!U174</f>
        <v>422.92544339939678</v>
      </c>
      <c r="AY174" s="4">
        <f>$T174-(AJ174*'Feedstock Conversions'!$B$3)-'Rail Costs'!V174</f>
        <v>356.53878129113218</v>
      </c>
      <c r="BH174">
        <f t="shared" si="15"/>
        <v>17</v>
      </c>
      <c r="BI174">
        <f t="shared" si="16"/>
        <v>2022</v>
      </c>
      <c r="BJ174">
        <f t="shared" si="18"/>
        <v>4</v>
      </c>
    </row>
    <row r="175" spans="1:62" x14ac:dyDescent="0.2">
      <c r="A175" s="11">
        <v>44680</v>
      </c>
      <c r="B175" s="4">
        <v>60.5</v>
      </c>
      <c r="C175" s="18">
        <f>'Yellow Grease'!B175</f>
        <v>60.5</v>
      </c>
      <c r="E175" s="4">
        <f>'Yellow Grease'!C175*'Feedstock Conversions'!B$23</f>
        <v>497.91500000000002</v>
      </c>
      <c r="F175" s="4">
        <f>'Yellow Grease'!C175*'Feedstock Conversions'!B$3</f>
        <v>514.25</v>
      </c>
      <c r="H175" s="4">
        <f>'Fuel Values'!B175-'Yellow Grease'!I175-'Yellow Grease'!J175-'Yellow Grease'!K175</f>
        <v>335.70609145399999</v>
      </c>
      <c r="I175" s="18">
        <f>('LCFS Values'!$E$5-$AA$4)/1000000*'LCFS Values'!B175*'LCFS Values'!$G$2*100</f>
        <v>101.01890854600002</v>
      </c>
      <c r="J175" s="4">
        <f>'RIN Values'!C175</f>
        <v>277.27499999999998</v>
      </c>
      <c r="K175" s="4">
        <f>'Fixed Credits Value'!B175</f>
        <v>100</v>
      </c>
      <c r="L175" s="4">
        <f t="shared" si="17"/>
        <v>814</v>
      </c>
      <c r="M175" s="4">
        <f>L175/'Feedstock Conversions'!B$23</f>
        <v>98.906439854191973</v>
      </c>
      <c r="O175" s="4">
        <f>'Fuel Values'!C175*100</f>
        <v>463.99999999999994</v>
      </c>
      <c r="P175" s="18">
        <f>('LCFS Values'!$E$5-AB$4)/1000000*'LCFS Values'!B175*'LCFS Values'!$G$2*100</f>
        <v>107.3325210540625</v>
      </c>
      <c r="Q175" s="4">
        <f>'RIN Values'!D175</f>
        <v>314.245</v>
      </c>
      <c r="R175" s="4">
        <f>'Fixed Credits Value'!B175</f>
        <v>100</v>
      </c>
      <c r="S175" s="4">
        <f>'Fixed Credits Value'!C175</f>
        <v>16</v>
      </c>
      <c r="T175" s="4">
        <f t="shared" si="19"/>
        <v>1001.5775210540623</v>
      </c>
      <c r="U175" s="4">
        <f>T175/'Feedstock Conversions'!B$3</f>
        <v>117.83264953577203</v>
      </c>
      <c r="W175" s="4">
        <f t="shared" si="20"/>
        <v>316.08499999999998</v>
      </c>
      <c r="X175" s="4">
        <f t="shared" si="21"/>
        <v>487.32752105406234</v>
      </c>
      <c r="AE175" s="4">
        <v>70</v>
      </c>
      <c r="AF175" s="4">
        <v>62.5</v>
      </c>
      <c r="AG175" s="4">
        <f>AH175+'Rail Costs'!M175</f>
        <v>61.605039193728999</v>
      </c>
      <c r="AH175" s="4">
        <v>58</v>
      </c>
      <c r="AI175" s="4">
        <v>57.1</v>
      </c>
      <c r="AJ175" s="4">
        <v>65.3</v>
      </c>
      <c r="AM175" s="4">
        <f>$L175-(AE175*'Feedstock Conversions'!$B$23)-'Rail Costs'!Q175</f>
        <v>233.82967984302184</v>
      </c>
      <c r="AN175" s="4">
        <f>$L175-(AF175*'Feedstock Conversions'!$B$23)-'Rail Costs'!R175</f>
        <v>296.00274595206804</v>
      </c>
      <c r="AO175" s="4">
        <f>$L175-(AG175*'Feedstock Conversions'!$B$23)-'Rail Costs'!S175</f>
        <v>303.55403000552104</v>
      </c>
      <c r="AP175" s="4">
        <f>$L175-(AH175*'Feedstock Conversions'!$B$23)-'Rail Costs'!T175</f>
        <v>332.78350461240171</v>
      </c>
      <c r="AQ175" s="4">
        <f>$L175-(AI175*'Feedstock Conversions'!$B$23)-'Rail Costs'!U175</f>
        <v>340.35186764314665</v>
      </c>
      <c r="AR175" s="4">
        <f>$L175-(AJ175*'Feedstock Conversions'!$B$23)-'Rail Costs'!V175</f>
        <v>271.92920553488216</v>
      </c>
      <c r="AT175" s="4">
        <f>$T175-(AE175*'Feedstock Conversions'!$B$3)-'Rail Costs'!Q175</f>
        <v>402.5072008970842</v>
      </c>
      <c r="AU175" s="4">
        <f>$T175-(AF175*'Feedstock Conversions'!$B$3)-'Rail Costs'!R175</f>
        <v>466.70526700613038</v>
      </c>
      <c r="AV175" s="4">
        <f>$T175-(AG175*'Feedstock Conversions'!$B$3)-'Rail Costs'!S175</f>
        <v>474.49819047727658</v>
      </c>
      <c r="AW175" s="4">
        <f>$T175-(AH175*'Feedstock Conversions'!$B$3)-'Rail Costs'!T175</f>
        <v>504.70102566646409</v>
      </c>
      <c r="AX175" s="4">
        <f>$T175-(AI175*'Feedstock Conversions'!$B$3)-'Rail Costs'!U175</f>
        <v>512.51238869720908</v>
      </c>
      <c r="AY175" s="4">
        <f>$T175-(AJ175*'Feedstock Conversions'!$B$3)-'Rail Costs'!V175</f>
        <v>441.87572658894453</v>
      </c>
      <c r="BH175">
        <f t="shared" si="15"/>
        <v>18</v>
      </c>
      <c r="BI175">
        <f t="shared" si="16"/>
        <v>2022</v>
      </c>
      <c r="BJ175">
        <f t="shared" si="18"/>
        <v>4</v>
      </c>
    </row>
    <row r="176" spans="1:62" x14ac:dyDescent="0.2">
      <c r="A176" s="11">
        <v>44687</v>
      </c>
      <c r="B176" s="4">
        <v>62.5</v>
      </c>
      <c r="C176" s="18">
        <f>'Yellow Grease'!B176</f>
        <v>62.5</v>
      </c>
      <c r="E176" s="4">
        <f>'Yellow Grease'!C176*'Feedstock Conversions'!B$23</f>
        <v>514.375</v>
      </c>
      <c r="F176" s="4">
        <f>'Yellow Grease'!C176*'Feedstock Conversions'!B$3</f>
        <v>531.25</v>
      </c>
      <c r="H176" s="4">
        <f>'Fuel Values'!B176-'Yellow Grease'!I176-'Yellow Grease'!J176-'Yellow Grease'!K176</f>
        <v>342.81285511549993</v>
      </c>
      <c r="I176" s="18">
        <f>('LCFS Values'!$E$5-$AA$4)/1000000*'LCFS Values'!B176*'LCFS Values'!$G$2*100</f>
        <v>99.837144884500006</v>
      </c>
      <c r="J176" s="4">
        <f>'RIN Values'!C176</f>
        <v>265.35000000000002</v>
      </c>
      <c r="K176" s="4">
        <f>'Fixed Credits Value'!B176</f>
        <v>100</v>
      </c>
      <c r="L176" s="4">
        <f t="shared" si="17"/>
        <v>808</v>
      </c>
      <c r="M176" s="4">
        <f>L176/'Feedstock Conversions'!B$23</f>
        <v>98.177399756986631</v>
      </c>
      <c r="O176" s="4">
        <f>'Fuel Values'!C176*100</f>
        <v>410.59999999999997</v>
      </c>
      <c r="P176" s="18">
        <f>('LCFS Values'!$E$5-AB$4)/1000000*'LCFS Values'!B176*'LCFS Values'!$G$2*100</f>
        <v>106.07689797414062</v>
      </c>
      <c r="Q176" s="4">
        <f>'RIN Values'!D176</f>
        <v>300.73</v>
      </c>
      <c r="R176" s="4">
        <f>'Fixed Credits Value'!B176</f>
        <v>100</v>
      </c>
      <c r="S176" s="4">
        <f>'Fixed Credits Value'!C176</f>
        <v>16</v>
      </c>
      <c r="T176" s="4">
        <f t="shared" si="19"/>
        <v>933.40689797414052</v>
      </c>
      <c r="U176" s="4">
        <f>T176/'Feedstock Conversions'!B$3</f>
        <v>109.81257623225183</v>
      </c>
      <c r="W176" s="4">
        <f t="shared" si="20"/>
        <v>293.625</v>
      </c>
      <c r="X176" s="4">
        <f t="shared" si="21"/>
        <v>402.15689797414052</v>
      </c>
      <c r="AE176" s="4">
        <v>70</v>
      </c>
      <c r="AF176" s="4">
        <v>62.5</v>
      </c>
      <c r="AG176" s="4">
        <f>AH176+'Rail Costs'!M176</f>
        <v>64.105039193728999</v>
      </c>
      <c r="AH176" s="4">
        <v>60.5</v>
      </c>
      <c r="AI176" s="4">
        <v>57.25</v>
      </c>
      <c r="AJ176" s="4">
        <v>65.900000000000006</v>
      </c>
      <c r="AM176" s="4">
        <f>$L176-(AE176*'Feedstock Conversions'!$B$23)-'Rail Costs'!Q176</f>
        <v>227.82967984302184</v>
      </c>
      <c r="AN176" s="4">
        <f>$L176-(AF176*'Feedstock Conversions'!$B$23)-'Rail Costs'!R176</f>
        <v>290.00274595206804</v>
      </c>
      <c r="AO176" s="4">
        <f>$L176-(AG176*'Feedstock Conversions'!$B$23)-'Rail Costs'!S176</f>
        <v>276.97903000552105</v>
      </c>
      <c r="AP176" s="4">
        <f>$L176-(AH176*'Feedstock Conversions'!$B$23)-'Rail Costs'!T176</f>
        <v>306.20850461240173</v>
      </c>
      <c r="AQ176" s="4">
        <f>$L176-(AI176*'Feedstock Conversions'!$B$23)-'Rail Costs'!U176</f>
        <v>333.11736764314668</v>
      </c>
      <c r="AR176" s="4">
        <f>$L176-(AJ176*'Feedstock Conversions'!$B$23)-'Rail Costs'!V176</f>
        <v>260.99120553488206</v>
      </c>
      <c r="AT176" s="4">
        <f>$T176-(AE176*'Feedstock Conversions'!$B$3)-'Rail Costs'!Q176</f>
        <v>334.33657781716238</v>
      </c>
      <c r="AU176" s="4">
        <f>$T176-(AF176*'Feedstock Conversions'!$B$3)-'Rail Costs'!R176</f>
        <v>398.53464392620856</v>
      </c>
      <c r="AV176" s="4">
        <f>$T176-(AG176*'Feedstock Conversions'!$B$3)-'Rail Costs'!S176</f>
        <v>385.07756739735476</v>
      </c>
      <c r="AW176" s="4">
        <f>$T176-(AH176*'Feedstock Conversions'!$B$3)-'Rail Costs'!T176</f>
        <v>415.28040258654227</v>
      </c>
      <c r="AX176" s="4">
        <f>$T176-(AI176*'Feedstock Conversions'!$B$3)-'Rail Costs'!U176</f>
        <v>443.06676561728722</v>
      </c>
      <c r="AY176" s="4">
        <f>$T176-(AJ176*'Feedstock Conversions'!$B$3)-'Rail Costs'!V176</f>
        <v>368.60510350902257</v>
      </c>
      <c r="BH176">
        <f t="shared" si="15"/>
        <v>19</v>
      </c>
      <c r="BI176">
        <f t="shared" si="16"/>
        <v>2022</v>
      </c>
      <c r="BJ176">
        <f t="shared" si="18"/>
        <v>5</v>
      </c>
    </row>
    <row r="177" spans="1:62" x14ac:dyDescent="0.2">
      <c r="A177" s="11">
        <v>44694</v>
      </c>
      <c r="B177" s="4">
        <v>62.5</v>
      </c>
      <c r="C177" s="18">
        <f>'Yellow Grease'!B177</f>
        <v>62.5</v>
      </c>
      <c r="E177" s="4">
        <f>'Yellow Grease'!C177*'Feedstock Conversions'!B$23</f>
        <v>514.375</v>
      </c>
      <c r="F177" s="4">
        <f>'Yellow Grease'!C177*'Feedstock Conversions'!B$3</f>
        <v>531.25</v>
      </c>
      <c r="H177" s="4">
        <f>'Fuel Values'!B177-'Yellow Grease'!I177-'Yellow Grease'!J177-'Yellow Grease'!K177</f>
        <v>317.79294462099995</v>
      </c>
      <c r="I177" s="18">
        <f>('LCFS Values'!$E$5-$AA$4)/1000000*'LCFS Values'!B177*'LCFS Values'!$G$2*100</f>
        <v>102.50705537900001</v>
      </c>
      <c r="J177" s="4">
        <f>'RIN Values'!C177</f>
        <v>277.20000000000005</v>
      </c>
      <c r="K177" s="4">
        <f>'Fixed Credits Value'!B177</f>
        <v>100</v>
      </c>
      <c r="L177" s="4">
        <f t="shared" si="17"/>
        <v>797.5</v>
      </c>
      <c r="M177" s="4">
        <f>L177/'Feedstock Conversions'!B$23</f>
        <v>96.901579586877276</v>
      </c>
      <c r="O177" s="4">
        <f>'Fuel Values'!C177*100</f>
        <v>392.11</v>
      </c>
      <c r="P177" s="18">
        <f>('LCFS Values'!$E$5-AB$4)/1000000*'LCFS Values'!B177*'LCFS Values'!$G$2*100</f>
        <v>108.91367604359374</v>
      </c>
      <c r="Q177" s="4">
        <f>'RIN Values'!D177</f>
        <v>314.16000000000003</v>
      </c>
      <c r="R177" s="4">
        <f>'Fixed Credits Value'!B177</f>
        <v>100</v>
      </c>
      <c r="S177" s="4">
        <f>'Fixed Credits Value'!C177</f>
        <v>16</v>
      </c>
      <c r="T177" s="4">
        <f t="shared" si="19"/>
        <v>931.18367604359378</v>
      </c>
      <c r="U177" s="4">
        <f>T177/'Feedstock Conversions'!B$3</f>
        <v>109.55102071101103</v>
      </c>
      <c r="W177" s="4">
        <f t="shared" si="20"/>
        <v>283.125</v>
      </c>
      <c r="X177" s="4">
        <f t="shared" si="21"/>
        <v>399.93367604359378</v>
      </c>
      <c r="AE177" s="4">
        <v>70.8</v>
      </c>
      <c r="AF177" s="4">
        <v>63.7</v>
      </c>
      <c r="AG177" s="4">
        <f>AH177+'Rail Costs'!M177</f>
        <v>64.105039193728999</v>
      </c>
      <c r="AH177" s="4">
        <v>60.5</v>
      </c>
      <c r="AI177" s="4">
        <v>57.25</v>
      </c>
      <c r="AJ177" s="4">
        <v>66.5</v>
      </c>
      <c r="AM177" s="4">
        <f>$L177-(AE177*'Feedstock Conversions'!$B$23)-'Rail Costs'!Q177</f>
        <v>210.74567984302189</v>
      </c>
      <c r="AN177" s="4">
        <f>$L177-(AF177*'Feedstock Conversions'!$B$23)-'Rail Costs'!R177</f>
        <v>269.62674595206795</v>
      </c>
      <c r="AO177" s="4">
        <f>$L177-(AG177*'Feedstock Conversions'!$B$23)-'Rail Costs'!S177</f>
        <v>266.47903000552105</v>
      </c>
      <c r="AP177" s="4">
        <f>$L177-(AH177*'Feedstock Conversions'!$B$23)-'Rail Costs'!T177</f>
        <v>295.70850461240173</v>
      </c>
      <c r="AQ177" s="4">
        <f>$L177-(AI177*'Feedstock Conversions'!$B$23)-'Rail Costs'!U177</f>
        <v>322.61736764314668</v>
      </c>
      <c r="AR177" s="4">
        <f>$L177-(AJ177*'Feedstock Conversions'!$B$23)-'Rail Costs'!V177</f>
        <v>245.55320553488204</v>
      </c>
      <c r="AT177" s="4">
        <f>$T177-(AE177*'Feedstock Conversions'!$B$3)-'Rail Costs'!Q177</f>
        <v>325.31335588661568</v>
      </c>
      <c r="AU177" s="4">
        <f>$T177-(AF177*'Feedstock Conversions'!$B$3)-'Rail Costs'!R177</f>
        <v>386.11142199566177</v>
      </c>
      <c r="AV177" s="4">
        <f>$T177-(AG177*'Feedstock Conversions'!$B$3)-'Rail Costs'!S177</f>
        <v>382.85434546680801</v>
      </c>
      <c r="AW177" s="4">
        <f>$T177-(AH177*'Feedstock Conversions'!$B$3)-'Rail Costs'!T177</f>
        <v>413.05718065599552</v>
      </c>
      <c r="AX177" s="4">
        <f>$T177-(AI177*'Feedstock Conversions'!$B$3)-'Rail Costs'!U177</f>
        <v>440.84354368674047</v>
      </c>
      <c r="AY177" s="4">
        <f>$T177-(AJ177*'Feedstock Conversions'!$B$3)-'Rail Costs'!V177</f>
        <v>361.28188157847592</v>
      </c>
      <c r="BH177">
        <f t="shared" si="15"/>
        <v>20</v>
      </c>
      <c r="BI177">
        <f t="shared" si="16"/>
        <v>2022</v>
      </c>
      <c r="BJ177">
        <f t="shared" si="18"/>
        <v>5</v>
      </c>
    </row>
    <row r="178" spans="1:62" x14ac:dyDescent="0.2">
      <c r="A178" s="11">
        <v>44701</v>
      </c>
      <c r="B178" s="4">
        <v>62.5</v>
      </c>
      <c r="C178" s="18">
        <f>'Yellow Grease'!B178</f>
        <v>62.5</v>
      </c>
      <c r="E178" s="4">
        <f>'Yellow Grease'!C178*'Feedstock Conversions'!B$23</f>
        <v>514.375</v>
      </c>
      <c r="F178" s="4">
        <f>'Yellow Grease'!C178*'Feedstock Conversions'!B$3</f>
        <v>531.25</v>
      </c>
      <c r="H178" s="4">
        <f>'Fuel Values'!B178-'Yellow Grease'!I178-'Yellow Grease'!J178-'Yellow Grease'!K178</f>
        <v>331.24690171700001</v>
      </c>
      <c r="I178" s="18">
        <f>('LCFS Values'!$E$5-$AA$4)/1000000*'LCFS Values'!B178*'LCFS Values'!$G$2*100</f>
        <v>93.403098282999991</v>
      </c>
      <c r="J178" s="4">
        <f>'RIN Values'!C178</f>
        <v>272.85000000000002</v>
      </c>
      <c r="K178" s="4">
        <f>'Fixed Credits Value'!B178</f>
        <v>100</v>
      </c>
      <c r="L178" s="4">
        <f t="shared" si="17"/>
        <v>797.5</v>
      </c>
      <c r="M178" s="4">
        <f>L178/'Feedstock Conversions'!B$23</f>
        <v>96.901579586877276</v>
      </c>
      <c r="O178" s="4">
        <f>'Fuel Values'!C178*100</f>
        <v>371.91999999999996</v>
      </c>
      <c r="P178" s="18">
        <f>('LCFS Values'!$E$5-AB$4)/1000000*'LCFS Values'!B178*'LCFS Values'!$G$2*100</f>
        <v>99.24072787234374</v>
      </c>
      <c r="Q178" s="4">
        <f>'RIN Values'!D178</f>
        <v>309.23</v>
      </c>
      <c r="R178" s="4">
        <f>'Fixed Credits Value'!B178</f>
        <v>100</v>
      </c>
      <c r="S178" s="4">
        <f>'Fixed Credits Value'!C178</f>
        <v>16</v>
      </c>
      <c r="T178" s="4">
        <f t="shared" si="19"/>
        <v>896.39072787234375</v>
      </c>
      <c r="U178" s="4">
        <f>T178/'Feedstock Conversions'!B$3</f>
        <v>105.45773269086396</v>
      </c>
      <c r="W178" s="4">
        <f t="shared" si="20"/>
        <v>283.125</v>
      </c>
      <c r="X178" s="4">
        <f t="shared" si="21"/>
        <v>365.14072787234375</v>
      </c>
      <c r="AE178" s="4">
        <v>71</v>
      </c>
      <c r="AF178" s="4">
        <v>65.5</v>
      </c>
      <c r="AG178" s="4">
        <f>AH178+'Rail Costs'!M178</f>
        <v>64.105039193728999</v>
      </c>
      <c r="AH178" s="4">
        <v>60.5</v>
      </c>
      <c r="AI178" s="4">
        <v>57.25</v>
      </c>
      <c r="AJ178" s="4">
        <v>66.5</v>
      </c>
      <c r="AM178" s="4">
        <f>$L178-(AE178*'Feedstock Conversions'!$B$23)-'Rail Costs'!Q178</f>
        <v>209.09967984302182</v>
      </c>
      <c r="AN178" s="4">
        <f>$L178-(AF178*'Feedstock Conversions'!$B$23)-'Rail Costs'!R178</f>
        <v>254.81274595206798</v>
      </c>
      <c r="AO178" s="4">
        <f>$L178-(AG178*'Feedstock Conversions'!$B$23)-'Rail Costs'!S178</f>
        <v>266.47903000552105</v>
      </c>
      <c r="AP178" s="4">
        <f>$L178-(AH178*'Feedstock Conversions'!$B$23)-'Rail Costs'!T178</f>
        <v>295.70850461240173</v>
      </c>
      <c r="AQ178" s="4">
        <f>$L178-(AI178*'Feedstock Conversions'!$B$23)-'Rail Costs'!U178</f>
        <v>322.61736764314668</v>
      </c>
      <c r="AR178" s="4">
        <f>$L178-(AJ178*'Feedstock Conversions'!$B$23)-'Rail Costs'!V178</f>
        <v>245.55320553488204</v>
      </c>
      <c r="AT178" s="4">
        <f>$T178-(AE178*'Feedstock Conversions'!$B$3)-'Rail Costs'!Q178</f>
        <v>288.8204077153656</v>
      </c>
      <c r="AU178" s="4">
        <f>$T178-(AF178*'Feedstock Conversions'!$B$3)-'Rail Costs'!R178</f>
        <v>336.01847382441179</v>
      </c>
      <c r="AV178" s="4">
        <f>$T178-(AG178*'Feedstock Conversions'!$B$3)-'Rail Costs'!S178</f>
        <v>348.06139729555798</v>
      </c>
      <c r="AW178" s="4">
        <f>$T178-(AH178*'Feedstock Conversions'!$B$3)-'Rail Costs'!T178</f>
        <v>378.26423248474549</v>
      </c>
      <c r="AX178" s="4">
        <f>$T178-(AI178*'Feedstock Conversions'!$B$3)-'Rail Costs'!U178</f>
        <v>406.05059551549044</v>
      </c>
      <c r="AY178" s="4">
        <f>$T178-(AJ178*'Feedstock Conversions'!$B$3)-'Rail Costs'!V178</f>
        <v>326.48893340722589</v>
      </c>
      <c r="BH178">
        <f t="shared" si="15"/>
        <v>21</v>
      </c>
      <c r="BI178">
        <f t="shared" si="16"/>
        <v>2022</v>
      </c>
      <c r="BJ178">
        <f t="shared" si="18"/>
        <v>5</v>
      </c>
    </row>
    <row r="179" spans="1:62" x14ac:dyDescent="0.2">
      <c r="A179" s="11">
        <v>44708</v>
      </c>
      <c r="B179" s="4">
        <v>62.5</v>
      </c>
      <c r="C179" s="18">
        <f>'Yellow Grease'!B179</f>
        <v>62.5</v>
      </c>
      <c r="E179" s="4">
        <f>'Yellow Grease'!C179*'Feedstock Conversions'!B$23</f>
        <v>514.375</v>
      </c>
      <c r="F179" s="4">
        <f>'Yellow Grease'!C179*'Feedstock Conversions'!B$3</f>
        <v>531.25</v>
      </c>
      <c r="H179" s="4">
        <f>'Fuel Values'!B179-'Yellow Grease'!I179-'Yellow Grease'!J179-'Yellow Grease'!K179</f>
        <v>344.45602441649999</v>
      </c>
      <c r="I179" s="18">
        <f>('LCFS Values'!$E$5-$AA$4)/1000000*'LCFS Values'!B179*'LCFS Values'!$G$2*100</f>
        <v>86.793975583500014</v>
      </c>
      <c r="J179" s="4">
        <f>'RIN Values'!C179</f>
        <v>260.25</v>
      </c>
      <c r="K179" s="4">
        <f>'Fixed Credits Value'!B179</f>
        <v>100</v>
      </c>
      <c r="L179" s="4">
        <f t="shared" si="17"/>
        <v>791.5</v>
      </c>
      <c r="M179" s="4">
        <f>L179/'Feedstock Conversions'!B$23</f>
        <v>96.172539489671934</v>
      </c>
      <c r="O179" s="4">
        <f>'Fuel Values'!C179*100</f>
        <v>388.76</v>
      </c>
      <c r="P179" s="18">
        <f>('LCFS Values'!$E$5-AB$4)/1000000*'LCFS Values'!B179*'LCFS Values'!$G$2*100</f>
        <v>92.218539536484371</v>
      </c>
      <c r="Q179" s="4">
        <f>'RIN Values'!D179</f>
        <v>294.95</v>
      </c>
      <c r="R179" s="4">
        <f>'Fixed Credits Value'!B179</f>
        <v>100</v>
      </c>
      <c r="S179" s="4">
        <f>'Fixed Credits Value'!C179</f>
        <v>16</v>
      </c>
      <c r="T179" s="4">
        <f t="shared" si="19"/>
        <v>891.92853953648432</v>
      </c>
      <c r="U179" s="4">
        <f>T179/'Feedstock Conversions'!B$3</f>
        <v>104.93276935723345</v>
      </c>
      <c r="W179" s="4">
        <f t="shared" si="20"/>
        <v>277.125</v>
      </c>
      <c r="X179" s="4">
        <f t="shared" si="21"/>
        <v>360.67853953648432</v>
      </c>
      <c r="AE179" s="4">
        <v>71</v>
      </c>
      <c r="AF179" s="4">
        <v>65.5</v>
      </c>
      <c r="AG179" s="4">
        <f>AH179+'Rail Costs'!M179</f>
        <v>64.105039193728999</v>
      </c>
      <c r="AH179" s="4">
        <v>60.5</v>
      </c>
      <c r="AI179" s="4">
        <v>58.05</v>
      </c>
      <c r="AJ179" s="4">
        <v>66.099999999999994</v>
      </c>
      <c r="AM179" s="4">
        <f>$L179-(AE179*'Feedstock Conversions'!$B$23)-'Rail Costs'!Q179</f>
        <v>203.09967984302182</v>
      </c>
      <c r="AN179" s="4">
        <f>$L179-(AF179*'Feedstock Conversions'!$B$23)-'Rail Costs'!R179</f>
        <v>248.81274595206798</v>
      </c>
      <c r="AO179" s="4">
        <f>$L179-(AG179*'Feedstock Conversions'!$B$23)-'Rail Costs'!S179</f>
        <v>260.47903000552105</v>
      </c>
      <c r="AP179" s="4">
        <f>$L179-(AH179*'Feedstock Conversions'!$B$23)-'Rail Costs'!T179</f>
        <v>289.70850461240173</v>
      </c>
      <c r="AQ179" s="4">
        <f>$L179-(AI179*'Feedstock Conversions'!$B$23)-'Rail Costs'!U179</f>
        <v>310.03336764314668</v>
      </c>
      <c r="AR179" s="4">
        <f>$L179-(AJ179*'Feedstock Conversions'!$B$23)-'Rail Costs'!V179</f>
        <v>242.84520553488218</v>
      </c>
      <c r="AT179" s="4">
        <f>$T179-(AE179*'Feedstock Conversions'!$B$3)-'Rail Costs'!Q179</f>
        <v>284.35821937950618</v>
      </c>
      <c r="AU179" s="4">
        <f>$T179-(AF179*'Feedstock Conversions'!$B$3)-'Rail Costs'!R179</f>
        <v>331.55628548855236</v>
      </c>
      <c r="AV179" s="4">
        <f>$T179-(AG179*'Feedstock Conversions'!$B$3)-'Rail Costs'!S179</f>
        <v>343.59920895969856</v>
      </c>
      <c r="AW179" s="4">
        <f>$T179-(AH179*'Feedstock Conversions'!$B$3)-'Rail Costs'!T179</f>
        <v>373.80204414888607</v>
      </c>
      <c r="AX179" s="4">
        <f>$T179-(AI179*'Feedstock Conversions'!$B$3)-'Rail Costs'!U179</f>
        <v>394.78840717963106</v>
      </c>
      <c r="AY179" s="4">
        <f>$T179-(AJ179*'Feedstock Conversions'!$B$3)-'Rail Costs'!V179</f>
        <v>325.42674507136655</v>
      </c>
      <c r="BH179">
        <f t="shared" si="15"/>
        <v>22</v>
      </c>
      <c r="BI179">
        <f t="shared" si="16"/>
        <v>2022</v>
      </c>
      <c r="BJ179">
        <f t="shared" si="18"/>
        <v>5</v>
      </c>
    </row>
    <row r="180" spans="1:62" x14ac:dyDescent="0.2">
      <c r="A180" s="11">
        <v>44715</v>
      </c>
      <c r="B180" s="4">
        <v>62.5</v>
      </c>
      <c r="C180" s="18">
        <f>'Yellow Grease'!B180</f>
        <v>62.5</v>
      </c>
      <c r="E180" s="4">
        <f>'Yellow Grease'!C180*'Feedstock Conversions'!B$23</f>
        <v>514.375</v>
      </c>
      <c r="F180" s="4">
        <f>'Yellow Grease'!C180*'Feedstock Conversions'!B$3</f>
        <v>531.25</v>
      </c>
      <c r="H180" s="4">
        <f>'Fuel Values'!B180-'Yellow Grease'!I180-'Yellow Grease'!J180-'Yellow Grease'!K180</f>
        <v>354.95758669062502</v>
      </c>
      <c r="I180" s="18">
        <f>('LCFS Values'!$E$5-$AA$4)/1000000*'LCFS Values'!B180*'LCFS Values'!$G$2*100</f>
        <v>79.604913309375007</v>
      </c>
      <c r="J180" s="4">
        <f>'RIN Values'!C180</f>
        <v>252.9375</v>
      </c>
      <c r="K180" s="4">
        <f>'Fixed Credits Value'!B180</f>
        <v>100</v>
      </c>
      <c r="L180" s="4">
        <f t="shared" si="17"/>
        <v>787.5</v>
      </c>
      <c r="M180" s="4">
        <f>L180/'Feedstock Conversions'!B$23</f>
        <v>95.686512758201701</v>
      </c>
      <c r="O180" s="4">
        <f>'Fuel Values'!C180*100</f>
        <v>419.06999999999994</v>
      </c>
      <c r="P180" s="18">
        <f>('LCFS Values'!$E$5-AB$4)/1000000*'LCFS Values'!B180*'LCFS Values'!$G$2*100</f>
        <v>84.58016580029296</v>
      </c>
      <c r="Q180" s="4">
        <f>'RIN Values'!D180</f>
        <v>286.66249999999997</v>
      </c>
      <c r="R180" s="4">
        <f>'Fixed Credits Value'!B180</f>
        <v>100</v>
      </c>
      <c r="S180" s="4">
        <f>'Fixed Credits Value'!C180</f>
        <v>16</v>
      </c>
      <c r="T180" s="4">
        <f t="shared" si="19"/>
        <v>906.31266580029285</v>
      </c>
      <c r="U180" s="4">
        <f>T180/'Feedstock Conversions'!B$3</f>
        <v>106.62501950591681</v>
      </c>
      <c r="W180" s="4">
        <f t="shared" si="20"/>
        <v>273.125</v>
      </c>
      <c r="X180" s="4">
        <f t="shared" si="21"/>
        <v>375.06266580029285</v>
      </c>
      <c r="AE180" s="4">
        <v>71</v>
      </c>
      <c r="AF180" s="4">
        <v>65.5</v>
      </c>
      <c r="AG180" s="4">
        <f>AH180+'Rail Costs'!M180</f>
        <v>64.105039193728999</v>
      </c>
      <c r="AH180" s="4">
        <v>60.5</v>
      </c>
      <c r="AI180" s="4">
        <v>58.25</v>
      </c>
      <c r="AJ180" s="4">
        <v>67.5</v>
      </c>
      <c r="AM180" s="4">
        <f>$L180-(AE180*'Feedstock Conversions'!$B$23)-'Rail Costs'!Q180</f>
        <v>199.09967984302182</v>
      </c>
      <c r="AN180" s="4">
        <f>$L180-(AF180*'Feedstock Conversions'!$B$23)-'Rail Costs'!R180</f>
        <v>244.81274595206798</v>
      </c>
      <c r="AO180" s="4">
        <f>$L180-(AG180*'Feedstock Conversions'!$B$23)-'Rail Costs'!S180</f>
        <v>256.47903000552105</v>
      </c>
      <c r="AP180" s="4">
        <f>$L180-(AH180*'Feedstock Conversions'!$B$23)-'Rail Costs'!T180</f>
        <v>285.70850461240173</v>
      </c>
      <c r="AQ180" s="4">
        <f>$L180-(AI180*'Feedstock Conversions'!$B$23)-'Rail Costs'!U180</f>
        <v>304.38736764314666</v>
      </c>
      <c r="AR180" s="4">
        <f>$L180-(AJ180*'Feedstock Conversions'!$B$23)-'Rail Costs'!V180</f>
        <v>227.32320553488213</v>
      </c>
      <c r="AT180" s="4">
        <f>$T180-(AE180*'Feedstock Conversions'!$B$3)-'Rail Costs'!Q180</f>
        <v>298.74234564331471</v>
      </c>
      <c r="AU180" s="4">
        <f>$T180-(AF180*'Feedstock Conversions'!$B$3)-'Rail Costs'!R180</f>
        <v>345.94041175236089</v>
      </c>
      <c r="AV180" s="4">
        <f>$T180-(AG180*'Feedstock Conversions'!$B$3)-'Rail Costs'!S180</f>
        <v>357.98333522350708</v>
      </c>
      <c r="AW180" s="4">
        <f>$T180-(AH180*'Feedstock Conversions'!$B$3)-'Rail Costs'!T180</f>
        <v>388.18617041269459</v>
      </c>
      <c r="AX180" s="4">
        <f>$T180-(AI180*'Feedstock Conversions'!$B$3)-'Rail Costs'!U180</f>
        <v>407.47253344343954</v>
      </c>
      <c r="AY180" s="4">
        <f>$T180-(AJ180*'Feedstock Conversions'!$B$3)-'Rail Costs'!V180</f>
        <v>327.91087133517499</v>
      </c>
      <c r="BH180">
        <f t="shared" si="15"/>
        <v>23</v>
      </c>
      <c r="BI180">
        <f t="shared" si="16"/>
        <v>2022</v>
      </c>
      <c r="BJ180">
        <f t="shared" si="18"/>
        <v>6</v>
      </c>
    </row>
    <row r="181" spans="1:62" x14ac:dyDescent="0.2">
      <c r="A181" s="11">
        <v>44722</v>
      </c>
      <c r="B181" s="4">
        <v>62.5</v>
      </c>
      <c r="C181" s="18">
        <f>'Yellow Grease'!B181</f>
        <v>62.5</v>
      </c>
      <c r="E181" s="4">
        <f>'Yellow Grease'!C181*'Feedstock Conversions'!B$23</f>
        <v>514.375</v>
      </c>
      <c r="F181" s="4">
        <f>'Yellow Grease'!C181*'Feedstock Conversions'!B$3</f>
        <v>531.25</v>
      </c>
      <c r="H181" s="4">
        <f>'Fuel Values'!B181-'Yellow Grease'!I181-'Yellow Grease'!J181-'Yellow Grease'!K181</f>
        <v>355.85018299150011</v>
      </c>
      <c r="I181" s="18">
        <f>('LCFS Values'!$E$5-$AA$4)/1000000*'LCFS Values'!B181*'LCFS Values'!$G$2*100</f>
        <v>71.474817008499997</v>
      </c>
      <c r="J181" s="4">
        <f>'RIN Values'!C181</f>
        <v>260.17499999999995</v>
      </c>
      <c r="K181" s="4">
        <f>'Fixed Credits Value'!B181</f>
        <v>100</v>
      </c>
      <c r="L181" s="4">
        <f t="shared" si="17"/>
        <v>787.5</v>
      </c>
      <c r="M181" s="4">
        <f>L181/'Feedstock Conversions'!B$23</f>
        <v>95.686512758201701</v>
      </c>
      <c r="O181" s="4">
        <f>'Fuel Values'!C181*100</f>
        <v>436.31</v>
      </c>
      <c r="P181" s="18">
        <f>('LCFS Values'!$E$5-AB$4)/1000000*'LCFS Values'!B181*'LCFS Values'!$G$2*100</f>
        <v>75.941944056015615</v>
      </c>
      <c r="Q181" s="4">
        <f>'RIN Values'!D181</f>
        <v>294.86499999999995</v>
      </c>
      <c r="R181" s="4">
        <f>'Fixed Credits Value'!B181</f>
        <v>100</v>
      </c>
      <c r="S181" s="4">
        <f>'Fixed Credits Value'!C181</f>
        <v>16</v>
      </c>
      <c r="T181" s="4">
        <f t="shared" si="19"/>
        <v>923.11694405601565</v>
      </c>
      <c r="U181" s="4">
        <f>T181/'Feedstock Conversions'!B$3</f>
        <v>108.60199341835478</v>
      </c>
      <c r="W181" s="4">
        <f t="shared" si="20"/>
        <v>273.125</v>
      </c>
      <c r="X181" s="4">
        <f t="shared" si="21"/>
        <v>391.86694405601565</v>
      </c>
      <c r="AE181" s="4">
        <v>71</v>
      </c>
      <c r="AF181" s="4">
        <v>65.5</v>
      </c>
      <c r="AG181" s="4">
        <f>AH181+'Rail Costs'!M181</f>
        <v>64.105039193728999</v>
      </c>
      <c r="AH181" s="4">
        <v>60.5</v>
      </c>
      <c r="AI181" s="4">
        <v>58.4</v>
      </c>
      <c r="AJ181" s="4">
        <v>67.900000000000006</v>
      </c>
      <c r="AM181" s="4">
        <f>$L181-(AE181*'Feedstock Conversions'!$B$23)-'Rail Costs'!Q181</f>
        <v>199.09967984302182</v>
      </c>
      <c r="AN181" s="4">
        <f>$L181-(AF181*'Feedstock Conversions'!$B$23)-'Rail Costs'!R181</f>
        <v>244.81274595206798</v>
      </c>
      <c r="AO181" s="4">
        <f>$L181-(AG181*'Feedstock Conversions'!$B$23)-'Rail Costs'!S181</f>
        <v>256.47903000552105</v>
      </c>
      <c r="AP181" s="4">
        <f>$L181-(AH181*'Feedstock Conversions'!$B$23)-'Rail Costs'!T181</f>
        <v>285.70850461240173</v>
      </c>
      <c r="AQ181" s="4">
        <f>$L181-(AI181*'Feedstock Conversions'!$B$23)-'Rail Costs'!U181</f>
        <v>303.15286764314669</v>
      </c>
      <c r="AR181" s="4">
        <f>$L181-(AJ181*'Feedstock Conversions'!$B$23)-'Rail Costs'!V181</f>
        <v>224.03120553488199</v>
      </c>
      <c r="AT181" s="4">
        <f>$T181-(AE181*'Feedstock Conversions'!$B$3)-'Rail Costs'!Q181</f>
        <v>315.54662389903751</v>
      </c>
      <c r="AU181" s="4">
        <f>$T181-(AF181*'Feedstock Conversions'!$B$3)-'Rail Costs'!R181</f>
        <v>362.74469000808369</v>
      </c>
      <c r="AV181" s="4">
        <f>$T181-(AG181*'Feedstock Conversions'!$B$3)-'Rail Costs'!S181</f>
        <v>374.78761347922989</v>
      </c>
      <c r="AW181" s="4">
        <f>$T181-(AH181*'Feedstock Conversions'!$B$3)-'Rail Costs'!T181</f>
        <v>404.9904486684174</v>
      </c>
      <c r="AX181" s="4">
        <f>$T181-(AI181*'Feedstock Conversions'!$B$3)-'Rail Costs'!U181</f>
        <v>423.00181169916237</v>
      </c>
      <c r="AY181" s="4">
        <f>$T181-(AJ181*'Feedstock Conversions'!$B$3)-'Rail Costs'!V181</f>
        <v>341.3151495908977</v>
      </c>
      <c r="BH181">
        <f t="shared" si="15"/>
        <v>24</v>
      </c>
      <c r="BI181">
        <f t="shared" si="16"/>
        <v>2022</v>
      </c>
      <c r="BJ181">
        <f t="shared" si="18"/>
        <v>6</v>
      </c>
    </row>
    <row r="182" spans="1:62" x14ac:dyDescent="0.2">
      <c r="A182" s="11">
        <v>44729</v>
      </c>
      <c r="B182" s="4">
        <v>62.5</v>
      </c>
      <c r="C182" s="18">
        <f>'Yellow Grease'!B182</f>
        <v>62.5</v>
      </c>
      <c r="E182" s="4">
        <f>'Yellow Grease'!C182*'Feedstock Conversions'!B$23</f>
        <v>514.375</v>
      </c>
      <c r="F182" s="4">
        <f>'Yellow Grease'!C182*'Feedstock Conversions'!B$3</f>
        <v>531.25</v>
      </c>
      <c r="H182" s="4">
        <f>'Fuel Values'!B182-'Yellow Grease'!I182-'Yellow Grease'!J182-'Yellow Grease'!K182</f>
        <v>376.0865034725</v>
      </c>
      <c r="I182" s="18">
        <f>('LCFS Values'!$E$5-$AA$4)/1000000*'LCFS Values'!B182*'LCFS Values'!$G$2*100</f>
        <v>74.188496527500007</v>
      </c>
      <c r="J182" s="4">
        <f>'RIN Values'!C182</f>
        <v>243.22500000000002</v>
      </c>
      <c r="K182" s="4">
        <f>'Fixed Credits Value'!B182</f>
        <v>100</v>
      </c>
      <c r="L182" s="4">
        <f t="shared" si="17"/>
        <v>793.5</v>
      </c>
      <c r="M182" s="4">
        <f>L182/'Feedstock Conversions'!B$23</f>
        <v>96.415552855407043</v>
      </c>
      <c r="O182" s="4">
        <f>'Fuel Values'!C182*100</f>
        <v>438.75</v>
      </c>
      <c r="P182" s="18">
        <f>('LCFS Values'!$E$5-AB$4)/1000000*'LCFS Values'!B182*'LCFS Values'!$G$2*100</f>
        <v>78.825226683984368</v>
      </c>
      <c r="Q182" s="4">
        <f>'RIN Values'!D182</f>
        <v>275.65500000000003</v>
      </c>
      <c r="R182" s="4">
        <f>'Fixed Credits Value'!B182</f>
        <v>100</v>
      </c>
      <c r="S182" s="4">
        <f>'Fixed Credits Value'!C182</f>
        <v>16</v>
      </c>
      <c r="T182" s="4">
        <f t="shared" si="19"/>
        <v>909.23022668398437</v>
      </c>
      <c r="U182" s="4">
        <f>T182/'Feedstock Conversions'!B$3</f>
        <v>106.96826196282169</v>
      </c>
      <c r="W182" s="4">
        <f t="shared" si="20"/>
        <v>279.125</v>
      </c>
      <c r="X182" s="4">
        <f t="shared" si="21"/>
        <v>377.98022668398437</v>
      </c>
      <c r="AE182" s="4">
        <v>73.5</v>
      </c>
      <c r="AF182" s="4">
        <v>65.5</v>
      </c>
      <c r="AG182" s="4">
        <f>AH182+'Rail Costs'!M182</f>
        <v>66.105039193728999</v>
      </c>
      <c r="AH182" s="4">
        <v>62.5</v>
      </c>
      <c r="AI182" s="4">
        <v>61</v>
      </c>
      <c r="AJ182" s="4">
        <v>68</v>
      </c>
      <c r="AM182" s="4">
        <f>$L182-(AE182*'Feedstock Conversions'!$B$23)-'Rail Costs'!Q182</f>
        <v>184.52467984302177</v>
      </c>
      <c r="AN182" s="4">
        <f>$L182-(AF182*'Feedstock Conversions'!$B$23)-'Rail Costs'!R182</f>
        <v>250.81274595206798</v>
      </c>
      <c r="AO182" s="4">
        <f>$L182-(AG182*'Feedstock Conversions'!$B$23)-'Rail Costs'!S182</f>
        <v>246.01903000552102</v>
      </c>
      <c r="AP182" s="4">
        <f>$L182-(AH182*'Feedstock Conversions'!$B$23)-'Rail Costs'!T182</f>
        <v>275.24850461240175</v>
      </c>
      <c r="AQ182" s="4">
        <f>$L182-(AI182*'Feedstock Conversions'!$B$23)-'Rail Costs'!U182</f>
        <v>287.75486764314667</v>
      </c>
      <c r="AR182" s="4">
        <f>$L182-(AJ182*'Feedstock Conversions'!$B$23)-'Rail Costs'!V182</f>
        <v>229.20820553488213</v>
      </c>
      <c r="AT182" s="4">
        <f>$T182-(AE182*'Feedstock Conversions'!$B$3)-'Rail Costs'!Q182</f>
        <v>280.40990652700623</v>
      </c>
      <c r="AU182" s="4">
        <f>$T182-(AF182*'Feedstock Conversions'!$B$3)-'Rail Costs'!R182</f>
        <v>348.85797263605241</v>
      </c>
      <c r="AV182" s="4">
        <f>$T182-(AG182*'Feedstock Conversions'!$B$3)-'Rail Costs'!S182</f>
        <v>343.90089610719861</v>
      </c>
      <c r="AW182" s="4">
        <f>$T182-(AH182*'Feedstock Conversions'!$B$3)-'Rail Costs'!T182</f>
        <v>374.10373129638612</v>
      </c>
      <c r="AX182" s="4">
        <f>$T182-(AI182*'Feedstock Conversions'!$B$3)-'Rail Costs'!U182</f>
        <v>387.01509432713107</v>
      </c>
      <c r="AY182" s="4">
        <f>$T182-(AJ182*'Feedstock Conversions'!$B$3)-'Rail Costs'!V182</f>
        <v>326.57843221886651</v>
      </c>
      <c r="BH182">
        <f t="shared" si="15"/>
        <v>25</v>
      </c>
      <c r="BI182">
        <f t="shared" si="16"/>
        <v>2022</v>
      </c>
      <c r="BJ182">
        <f t="shared" si="18"/>
        <v>6</v>
      </c>
    </row>
    <row r="183" spans="1:62" x14ac:dyDescent="0.2">
      <c r="A183" s="11">
        <v>44736</v>
      </c>
      <c r="B183" s="4">
        <v>62.5</v>
      </c>
      <c r="C183" s="18">
        <f>'Yellow Grease'!B183</f>
        <v>62.5</v>
      </c>
      <c r="E183" s="4">
        <f>'Yellow Grease'!C183*'Feedstock Conversions'!B$23</f>
        <v>514.375</v>
      </c>
      <c r="F183" s="4">
        <f>'Yellow Grease'!C183*'Feedstock Conversions'!B$3</f>
        <v>531.25</v>
      </c>
      <c r="H183" s="4">
        <f>'Fuel Values'!B183-'Yellow Grease'!I183-'Yellow Grease'!J183-'Yellow Grease'!K183</f>
        <v>388.48057235875001</v>
      </c>
      <c r="I183" s="18">
        <f>('LCFS Values'!$E$5-$AA$4)/1000000*'LCFS Values'!B183*'LCFS Values'!$G$2*100</f>
        <v>80.644427641250005</v>
      </c>
      <c r="J183" s="4">
        <f>'RIN Values'!C183</f>
        <v>226.5</v>
      </c>
      <c r="K183" s="4">
        <f>'Fixed Credits Value'!B183</f>
        <v>100</v>
      </c>
      <c r="L183" s="4">
        <f t="shared" si="17"/>
        <v>795.625</v>
      </c>
      <c r="M183" s="4">
        <f>L183/'Feedstock Conversions'!B$23</f>
        <v>96.673754556500597</v>
      </c>
      <c r="O183" s="4">
        <f>'Fuel Values'!C183*100</f>
        <v>437.6</v>
      </c>
      <c r="P183" s="18">
        <f>('LCFS Values'!$E$5-AB$4)/1000000*'LCFS Values'!B183*'LCFS Values'!$G$2*100</f>
        <v>85.684649065039054</v>
      </c>
      <c r="Q183" s="4">
        <f>'RIN Values'!D183</f>
        <v>256.7</v>
      </c>
      <c r="R183" s="4">
        <f>'Fixed Credits Value'!B183</f>
        <v>100</v>
      </c>
      <c r="S183" s="4">
        <f>'Fixed Credits Value'!C183</f>
        <v>16</v>
      </c>
      <c r="T183" s="4">
        <f t="shared" si="19"/>
        <v>895.98464906503909</v>
      </c>
      <c r="U183" s="4">
        <f>T183/'Feedstock Conversions'!B$3</f>
        <v>105.40995871353401</v>
      </c>
      <c r="W183" s="4">
        <f t="shared" si="20"/>
        <v>281.25</v>
      </c>
      <c r="X183" s="4">
        <f t="shared" si="21"/>
        <v>364.73464906503909</v>
      </c>
      <c r="AE183" s="4">
        <v>72.5</v>
      </c>
      <c r="AF183" s="4">
        <v>65.5</v>
      </c>
      <c r="AG183" s="4">
        <f>AH183+'Rail Costs'!M183</f>
        <v>66.105039193728999</v>
      </c>
      <c r="AH183" s="4">
        <v>62.5</v>
      </c>
      <c r="AI183" s="4">
        <v>61</v>
      </c>
      <c r="AJ183" s="4">
        <v>68</v>
      </c>
      <c r="AM183" s="4">
        <f>$L183-(AE183*'Feedstock Conversions'!$B$23)-'Rail Costs'!Q183</f>
        <v>194.87967984302179</v>
      </c>
      <c r="AN183" s="4">
        <f>$L183-(AF183*'Feedstock Conversions'!$B$23)-'Rail Costs'!R183</f>
        <v>252.93774595206798</v>
      </c>
      <c r="AO183" s="4">
        <f>$L183-(AG183*'Feedstock Conversions'!$B$23)-'Rail Costs'!S183</f>
        <v>248.14403000552102</v>
      </c>
      <c r="AP183" s="4">
        <f>$L183-(AH183*'Feedstock Conversions'!$B$23)-'Rail Costs'!T183</f>
        <v>277.37350461240175</v>
      </c>
      <c r="AQ183" s="4">
        <f>$L183-(AI183*'Feedstock Conversions'!$B$23)-'Rail Costs'!U183</f>
        <v>289.87986764314667</v>
      </c>
      <c r="AR183" s="4">
        <f>$L183-(AJ183*'Feedstock Conversions'!$B$23)-'Rail Costs'!V183</f>
        <v>231.33320553488213</v>
      </c>
      <c r="AT183" s="4">
        <f>$T183-(AE183*'Feedstock Conversions'!$B$3)-'Rail Costs'!Q183</f>
        <v>275.66432890806095</v>
      </c>
      <c r="AU183" s="4">
        <f>$T183-(AF183*'Feedstock Conversions'!$B$3)-'Rail Costs'!R183</f>
        <v>335.61239501710713</v>
      </c>
      <c r="AV183" s="4">
        <f>$T183-(AG183*'Feedstock Conversions'!$B$3)-'Rail Costs'!S183</f>
        <v>330.65531848825333</v>
      </c>
      <c r="AW183" s="4">
        <f>$T183-(AH183*'Feedstock Conversions'!$B$3)-'Rail Costs'!T183</f>
        <v>360.85815367744084</v>
      </c>
      <c r="AX183" s="4">
        <f>$T183-(AI183*'Feedstock Conversions'!$B$3)-'Rail Costs'!U183</f>
        <v>373.76951670818579</v>
      </c>
      <c r="AY183" s="4">
        <f>$T183-(AJ183*'Feedstock Conversions'!$B$3)-'Rail Costs'!V183</f>
        <v>313.33285459992123</v>
      </c>
      <c r="BH183">
        <f t="shared" si="15"/>
        <v>26</v>
      </c>
      <c r="BI183">
        <f t="shared" si="16"/>
        <v>2022</v>
      </c>
      <c r="BJ183">
        <f t="shared" si="18"/>
        <v>6</v>
      </c>
    </row>
    <row r="184" spans="1:62" x14ac:dyDescent="0.2">
      <c r="A184" s="11">
        <v>44743</v>
      </c>
      <c r="B184" s="4">
        <v>61.7</v>
      </c>
      <c r="C184" s="18">
        <f>'Yellow Grease'!B184</f>
        <v>61.7</v>
      </c>
      <c r="E184" s="4">
        <f>'Yellow Grease'!C184*'Feedstock Conversions'!B$23</f>
        <v>507.79100000000005</v>
      </c>
      <c r="F184" s="4">
        <f>'Yellow Grease'!C184*'Feedstock Conversions'!B$3</f>
        <v>524.45000000000005</v>
      </c>
      <c r="H184" s="4">
        <f>'Fuel Values'!B184-'Yellow Grease'!I184-'Yellow Grease'!J184-'Yellow Grease'!K184</f>
        <v>372.37570661699999</v>
      </c>
      <c r="I184" s="18">
        <f>('LCFS Values'!$E$5-$AA$4)/1000000*'LCFS Values'!B184*'LCFS Values'!$G$2*100</f>
        <v>84.649293383000014</v>
      </c>
      <c r="J184" s="4">
        <f>'RIN Values'!C184</f>
        <v>237.97500000000002</v>
      </c>
      <c r="K184" s="4">
        <f>'Fixed Credits Value'!B184</f>
        <v>100</v>
      </c>
      <c r="L184" s="4">
        <f t="shared" si="17"/>
        <v>795</v>
      </c>
      <c r="M184" s="4">
        <f>L184/'Feedstock Conversions'!B$23</f>
        <v>96.597812879708385</v>
      </c>
      <c r="O184" s="4">
        <f>'Fuel Values'!C184*100</f>
        <v>407.06</v>
      </c>
      <c r="P184" s="18">
        <f>('LCFS Values'!$E$5-AB$4)/1000000*'LCFS Values'!B184*'LCFS Values'!$G$2*100</f>
        <v>89.93981616921873</v>
      </c>
      <c r="Q184" s="4">
        <f>'RIN Values'!D184</f>
        <v>269.70499999999998</v>
      </c>
      <c r="R184" s="4">
        <f>'Fixed Credits Value'!B184</f>
        <v>100</v>
      </c>
      <c r="S184" s="4">
        <f>'Fixed Credits Value'!C184</f>
        <v>16</v>
      </c>
      <c r="T184" s="4">
        <f t="shared" si="19"/>
        <v>882.7048161692187</v>
      </c>
      <c r="U184" s="4">
        <f>T184/'Feedstock Conversions'!B$3</f>
        <v>103.84762543167278</v>
      </c>
      <c r="W184" s="4">
        <f t="shared" si="20"/>
        <v>287.20899999999995</v>
      </c>
      <c r="X184" s="4">
        <f t="shared" si="21"/>
        <v>358.25481616921866</v>
      </c>
      <c r="AE184" s="4">
        <v>71.3</v>
      </c>
      <c r="AF184" s="4">
        <v>65.5</v>
      </c>
      <c r="AG184" s="4">
        <f>AH184+'Rail Costs'!M184</f>
        <v>66.182290033594626</v>
      </c>
      <c r="AH184" s="4">
        <v>62.5</v>
      </c>
      <c r="AI184" s="4">
        <v>61.3</v>
      </c>
      <c r="AJ184" s="4">
        <v>68</v>
      </c>
      <c r="AM184" s="4">
        <f>$L184-(AE184*'Feedstock Conversions'!$B$23)-'Rail Costs'!Q184</f>
        <v>204.04345869680091</v>
      </c>
      <c r="AN184" s="4">
        <f>$L184-(AF184*'Feedstock Conversions'!$B$23)-'Rail Costs'!R184</f>
        <v>252.23512622246946</v>
      </c>
      <c r="AO184" s="4">
        <f>$L184-(AG184*'Feedstock Conversions'!$B$23)-'Rail Costs'!S184</f>
        <v>246.80961636278218</v>
      </c>
      <c r="AP184" s="4">
        <f>$L184-(AH184*'Feedstock Conversions'!$B$23)-'Rail Costs'!T184</f>
        <v>276.66543685409607</v>
      </c>
      <c r="AQ184" s="4">
        <f>$L184-(AI184*'Feedstock Conversions'!$B$23)-'Rail Costs'!U184</f>
        <v>286.70625766407125</v>
      </c>
      <c r="AR184" s="4">
        <f>$L184-(AJ184*'Feedstock Conversions'!$B$23)-'Rail Costs'!V184</f>
        <v>230.60852422491533</v>
      </c>
      <c r="AT184" s="4">
        <f>$T184-(AE184*'Feedstock Conversions'!$B$3)-'Rail Costs'!Q184</f>
        <v>272.49727486601967</v>
      </c>
      <c r="AU184" s="4">
        <f>$T184-(AF184*'Feedstock Conversions'!$B$3)-'Rail Costs'!R184</f>
        <v>322.25494239168819</v>
      </c>
      <c r="AV184" s="4">
        <f>$T184-(AG184*'Feedstock Conversions'!$B$3)-'Rail Costs'!S184</f>
        <v>316.64521422293029</v>
      </c>
      <c r="AW184" s="4">
        <f>$T184-(AH184*'Feedstock Conversions'!$B$3)-'Rail Costs'!T184</f>
        <v>347.49525302331477</v>
      </c>
      <c r="AX184" s="4">
        <f>$T184-(AI184*'Feedstock Conversions'!$B$3)-'Rail Costs'!U184</f>
        <v>357.86007383329002</v>
      </c>
      <c r="AY184" s="4">
        <f>$T184-(AJ184*'Feedstock Conversions'!$B$3)-'Rail Costs'!V184</f>
        <v>299.95334039413399</v>
      </c>
      <c r="BH184">
        <f t="shared" si="15"/>
        <v>27</v>
      </c>
      <c r="BI184">
        <f t="shared" si="16"/>
        <v>2022</v>
      </c>
      <c r="BJ184">
        <f t="shared" si="18"/>
        <v>7</v>
      </c>
    </row>
    <row r="185" spans="1:62" x14ac:dyDescent="0.2">
      <c r="A185" s="11">
        <v>44750</v>
      </c>
      <c r="B185" s="4">
        <v>60</v>
      </c>
      <c r="C185" s="18">
        <f>'Yellow Grease'!B185</f>
        <v>60</v>
      </c>
      <c r="E185" s="4">
        <f>'Yellow Grease'!C185*'Feedstock Conversions'!B$23</f>
        <v>493.8</v>
      </c>
      <c r="F185" s="4">
        <f>'Yellow Grease'!C185*'Feedstock Conversions'!B$3</f>
        <v>510</v>
      </c>
      <c r="H185" s="4">
        <f>'Fuel Values'!B185-'Yellow Grease'!I185-'Yellow Grease'!J185-'Yellow Grease'!K185</f>
        <v>353.05864979750004</v>
      </c>
      <c r="I185" s="18">
        <f>('LCFS Values'!$E$5-$AA$4)/1000000*'LCFS Values'!B185*'LCFS Values'!$G$2*100</f>
        <v>80.753850202500004</v>
      </c>
      <c r="J185" s="4">
        <f>'RIN Values'!C185</f>
        <v>234.9375</v>
      </c>
      <c r="K185" s="4">
        <f>'Fixed Credits Value'!B185</f>
        <v>100</v>
      </c>
      <c r="L185" s="4">
        <f t="shared" si="17"/>
        <v>768.75</v>
      </c>
      <c r="M185" s="4">
        <f>L185/'Feedstock Conversions'!B$23</f>
        <v>93.40826245443499</v>
      </c>
      <c r="O185" s="4">
        <f>'Fuel Values'!C185*100</f>
        <v>359.98</v>
      </c>
      <c r="P185" s="18">
        <f>('LCFS Values'!$E$5-AB$4)/1000000*'LCFS Values'!B185*'LCFS Values'!$G$2*100</f>
        <v>85.800910461328115</v>
      </c>
      <c r="Q185" s="4">
        <f>'RIN Values'!D185</f>
        <v>266.26249999999999</v>
      </c>
      <c r="R185" s="4">
        <f>'Fixed Credits Value'!B185</f>
        <v>100</v>
      </c>
      <c r="S185" s="4">
        <f>'Fixed Credits Value'!C185</f>
        <v>16</v>
      </c>
      <c r="T185" s="4">
        <f t="shared" si="19"/>
        <v>828.04341046132811</v>
      </c>
      <c r="U185" s="4">
        <f>T185/'Feedstock Conversions'!B$3</f>
        <v>97.416871818979772</v>
      </c>
      <c r="W185" s="4">
        <f t="shared" si="20"/>
        <v>274.95</v>
      </c>
      <c r="X185" s="4">
        <f t="shared" si="21"/>
        <v>318.04341046132811</v>
      </c>
      <c r="AE185" s="4">
        <v>70.25</v>
      </c>
      <c r="AF185" s="4">
        <v>65.5</v>
      </c>
      <c r="AG185" s="4">
        <f>AH185+'Rail Costs'!M185</f>
        <v>66.182290033594626</v>
      </c>
      <c r="AH185" s="4">
        <v>62.5</v>
      </c>
      <c r="AI185" s="4">
        <v>60.5</v>
      </c>
      <c r="AJ185" s="4">
        <v>68</v>
      </c>
      <c r="AM185" s="4">
        <f>$L185-(AE185*'Feedstock Conversions'!$B$23)-'Rail Costs'!Q185</f>
        <v>186.43495869680086</v>
      </c>
      <c r="AN185" s="4">
        <f>$L185-(AF185*'Feedstock Conversions'!$B$23)-'Rail Costs'!R185</f>
        <v>225.98512622246946</v>
      </c>
      <c r="AO185" s="4">
        <f>$L185-(AG185*'Feedstock Conversions'!$B$23)-'Rail Costs'!S185</f>
        <v>220.55961636278218</v>
      </c>
      <c r="AP185" s="4">
        <f>$L185-(AH185*'Feedstock Conversions'!$B$23)-'Rail Costs'!T185</f>
        <v>250.41543685409607</v>
      </c>
      <c r="AQ185" s="4">
        <f>$L185-(AI185*'Feedstock Conversions'!$B$23)-'Rail Costs'!U185</f>
        <v>267.04025766407125</v>
      </c>
      <c r="AR185" s="4">
        <f>$L185-(AJ185*'Feedstock Conversions'!$B$23)-'Rail Costs'!V185</f>
        <v>204.35852422491533</v>
      </c>
      <c r="AT185" s="4">
        <f>$T185-(AE185*'Feedstock Conversions'!$B$3)-'Rail Costs'!Q185</f>
        <v>226.760869158129</v>
      </c>
      <c r="AU185" s="4">
        <f>$T185-(AF185*'Feedstock Conversions'!$B$3)-'Rail Costs'!R185</f>
        <v>267.59353668379759</v>
      </c>
      <c r="AV185" s="4">
        <f>$T185-(AG185*'Feedstock Conversions'!$B$3)-'Rail Costs'!S185</f>
        <v>261.9838085150397</v>
      </c>
      <c r="AW185" s="4">
        <f>$T185-(AH185*'Feedstock Conversions'!$B$3)-'Rail Costs'!T185</f>
        <v>292.83384731542418</v>
      </c>
      <c r="AX185" s="4">
        <f>$T185-(AI185*'Feedstock Conversions'!$B$3)-'Rail Costs'!U185</f>
        <v>309.99866812539938</v>
      </c>
      <c r="AY185" s="4">
        <f>$T185-(AJ185*'Feedstock Conversions'!$B$3)-'Rail Costs'!V185</f>
        <v>245.29193468624342</v>
      </c>
      <c r="BH185">
        <f t="shared" si="15"/>
        <v>28</v>
      </c>
      <c r="BI185">
        <f t="shared" si="16"/>
        <v>2022</v>
      </c>
      <c r="BJ185">
        <f t="shared" si="18"/>
        <v>7</v>
      </c>
    </row>
    <row r="186" spans="1:62" x14ac:dyDescent="0.2">
      <c r="A186" s="11">
        <v>44757</v>
      </c>
      <c r="B186" s="4">
        <v>58.1</v>
      </c>
      <c r="C186" s="18">
        <f>'Yellow Grease'!B186</f>
        <v>58.1</v>
      </c>
      <c r="E186" s="4">
        <f>'Yellow Grease'!C186*'Feedstock Conversions'!B$23</f>
        <v>478.16300000000001</v>
      </c>
      <c r="F186" s="4">
        <f>'Yellow Grease'!C186*'Feedstock Conversions'!B$3</f>
        <v>493.85</v>
      </c>
      <c r="H186" s="4">
        <f>'Fuel Values'!B186-'Yellow Grease'!I186-'Yellow Grease'!J186-'Yellow Grease'!K186</f>
        <v>342.50785076850002</v>
      </c>
      <c r="I186" s="18">
        <f>('LCFS Values'!$E$5-$AA$4)/1000000*'LCFS Values'!B186*'LCFS Values'!$G$2*100</f>
        <v>82.592149231500002</v>
      </c>
      <c r="J186" s="4">
        <f>'RIN Values'!C186</f>
        <v>240.89999999999998</v>
      </c>
      <c r="K186" s="4">
        <f>'Fixed Credits Value'!B186</f>
        <v>100</v>
      </c>
      <c r="L186" s="4">
        <f t="shared" si="17"/>
        <v>766</v>
      </c>
      <c r="M186" s="4">
        <f>L186/'Feedstock Conversions'!B$23</f>
        <v>93.074119076549209</v>
      </c>
      <c r="O186" s="4">
        <f>'Fuel Values'!C186*100</f>
        <v>369.9</v>
      </c>
      <c r="P186" s="18">
        <f>('LCFS Values'!$E$5-AB$4)/1000000*'LCFS Values'!B186*'LCFS Values'!$G$2*100</f>
        <v>87.754101918984361</v>
      </c>
      <c r="Q186" s="4">
        <f>'RIN Values'!D186</f>
        <v>273.02</v>
      </c>
      <c r="R186" s="4">
        <f>'Fixed Credits Value'!B186</f>
        <v>100</v>
      </c>
      <c r="S186" s="4">
        <f>'Fixed Credits Value'!C186</f>
        <v>16</v>
      </c>
      <c r="T186" s="4">
        <f t="shared" si="19"/>
        <v>846.67410191898432</v>
      </c>
      <c r="U186" s="4">
        <f>T186/'Feedstock Conversions'!B$3</f>
        <v>99.608717872821686</v>
      </c>
      <c r="W186" s="4">
        <f t="shared" si="20"/>
        <v>287.83699999999999</v>
      </c>
      <c r="X186" s="4">
        <f t="shared" si="21"/>
        <v>352.8241019189843</v>
      </c>
      <c r="AE186" s="4">
        <v>65.5</v>
      </c>
      <c r="AF186" s="4">
        <v>65.5</v>
      </c>
      <c r="AG186" s="4">
        <f>AH186+'Rail Costs'!M186</f>
        <v>63.782290033594627</v>
      </c>
      <c r="AH186" s="4">
        <v>60.1</v>
      </c>
      <c r="AI186" s="4">
        <v>58</v>
      </c>
      <c r="AJ186" s="4">
        <v>68</v>
      </c>
      <c r="AM186" s="4">
        <f>$L186-(AE186*'Feedstock Conversions'!$B$23)-'Rail Costs'!Q186</f>
        <v>222.77745869680084</v>
      </c>
      <c r="AN186" s="4">
        <f>$L186-(AF186*'Feedstock Conversions'!$B$23)-'Rail Costs'!R186</f>
        <v>223.23512622246946</v>
      </c>
      <c r="AO186" s="4">
        <f>$L186-(AG186*'Feedstock Conversions'!$B$23)-'Rail Costs'!S186</f>
        <v>237.56161636278213</v>
      </c>
      <c r="AP186" s="4">
        <f>$L186-(AH186*'Feedstock Conversions'!$B$23)-'Rail Costs'!T186</f>
        <v>267.41743685409602</v>
      </c>
      <c r="AQ186" s="4">
        <f>$L186-(AI186*'Feedstock Conversions'!$B$23)-'Rail Costs'!U186</f>
        <v>284.86525766407124</v>
      </c>
      <c r="AR186" s="4">
        <f>$L186-(AJ186*'Feedstock Conversions'!$B$23)-'Rail Costs'!V186</f>
        <v>201.60852422491533</v>
      </c>
      <c r="AT186" s="4">
        <f>$T186-(AE186*'Feedstock Conversions'!$B$3)-'Rail Costs'!Q186</f>
        <v>285.76656061578524</v>
      </c>
      <c r="AU186" s="4">
        <f>$T186-(AF186*'Feedstock Conversions'!$B$3)-'Rail Costs'!R186</f>
        <v>286.22422814145381</v>
      </c>
      <c r="AV186" s="4">
        <f>$T186-(AG186*'Feedstock Conversions'!$B$3)-'Rail Costs'!S186</f>
        <v>301.01449997269589</v>
      </c>
      <c r="AW186" s="4">
        <f>$T186-(AH186*'Feedstock Conversions'!$B$3)-'Rail Costs'!T186</f>
        <v>331.86453877308037</v>
      </c>
      <c r="AX186" s="4">
        <f>$T186-(AI186*'Feedstock Conversions'!$B$3)-'Rail Costs'!U186</f>
        <v>349.87935958305559</v>
      </c>
      <c r="AY186" s="4">
        <f>$T186-(AJ186*'Feedstock Conversions'!$B$3)-'Rail Costs'!V186</f>
        <v>263.92262614389961</v>
      </c>
      <c r="BH186">
        <f t="shared" si="15"/>
        <v>29</v>
      </c>
      <c r="BI186">
        <f t="shared" si="16"/>
        <v>2022</v>
      </c>
      <c r="BJ186">
        <f t="shared" si="18"/>
        <v>7</v>
      </c>
    </row>
    <row r="187" spans="1:62" x14ac:dyDescent="0.2">
      <c r="A187" s="11">
        <v>44764</v>
      </c>
      <c r="B187" s="4">
        <v>56.35</v>
      </c>
      <c r="C187" s="18">
        <f>'Yellow Grease'!B187</f>
        <v>56.35</v>
      </c>
      <c r="E187" s="4">
        <f>'Yellow Grease'!C187*'Feedstock Conversions'!B$23</f>
        <v>463.76050000000004</v>
      </c>
      <c r="F187" s="4">
        <f>'Yellow Grease'!C187*'Feedstock Conversions'!B$3</f>
        <v>478.97500000000002</v>
      </c>
      <c r="H187" s="4">
        <f>'Fuel Values'!B187-'Yellow Grease'!I187-'Yellow Grease'!J187-'Yellow Grease'!K187</f>
        <v>324.9580029645</v>
      </c>
      <c r="I187" s="18">
        <f>('LCFS Values'!$E$5-$AA$4)/1000000*'LCFS Values'!B187*'LCFS Values'!$G$2*100</f>
        <v>82.241997035500006</v>
      </c>
      <c r="J187" s="4">
        <f>'RIN Values'!C187</f>
        <v>244.79999999999998</v>
      </c>
      <c r="K187" s="4">
        <f>'Fixed Credits Value'!B187</f>
        <v>100</v>
      </c>
      <c r="L187" s="4">
        <f t="shared" si="17"/>
        <v>752</v>
      </c>
      <c r="M187" s="4">
        <f>L187/'Feedstock Conversions'!B$23</f>
        <v>91.373025516403402</v>
      </c>
      <c r="O187" s="4">
        <f>'Fuel Values'!C187*100</f>
        <v>359.65</v>
      </c>
      <c r="P187" s="18">
        <f>('LCFS Values'!$E$5-AB$4)/1000000*'LCFS Values'!B187*'LCFS Values'!$G$2*100</f>
        <v>87.382065450859372</v>
      </c>
      <c r="Q187" s="4">
        <f>'RIN Values'!D187</f>
        <v>277.44</v>
      </c>
      <c r="R187" s="4">
        <f>'Fixed Credits Value'!B187</f>
        <v>100</v>
      </c>
      <c r="S187" s="4">
        <f>'Fixed Credits Value'!C187</f>
        <v>16</v>
      </c>
      <c r="T187" s="4">
        <f t="shared" si="19"/>
        <v>840.47206545085942</v>
      </c>
      <c r="U187" s="4">
        <f>T187/'Feedstock Conversions'!B$3</f>
        <v>98.879066523630513</v>
      </c>
      <c r="W187" s="4">
        <f t="shared" si="20"/>
        <v>288.23949999999996</v>
      </c>
      <c r="X187" s="4">
        <f t="shared" si="21"/>
        <v>361.4970654508594</v>
      </c>
      <c r="AE187" s="4">
        <v>64.400000000000006</v>
      </c>
      <c r="AF187" s="4">
        <v>65.5</v>
      </c>
      <c r="AG187" s="4">
        <f>AH187+'Rail Costs'!M187</f>
        <v>63.182290033594626</v>
      </c>
      <c r="AH187" s="4">
        <v>59.5</v>
      </c>
      <c r="AI187" s="4">
        <v>58</v>
      </c>
      <c r="AJ187" s="4">
        <v>66.5</v>
      </c>
      <c r="AM187" s="4">
        <f>$L187-(AE187*'Feedstock Conversions'!$B$23)-'Rail Costs'!Q187</f>
        <v>217.83045869680083</v>
      </c>
      <c r="AN187" s="4">
        <f>$L187-(AF187*'Feedstock Conversions'!$B$23)-'Rail Costs'!R187</f>
        <v>209.23512622246946</v>
      </c>
      <c r="AO187" s="4">
        <f>$L187-(AG187*'Feedstock Conversions'!$B$23)-'Rail Costs'!S187</f>
        <v>228.49961636278212</v>
      </c>
      <c r="AP187" s="4">
        <f>$L187-(AH187*'Feedstock Conversions'!$B$23)-'Rail Costs'!T187</f>
        <v>258.35543685409607</v>
      </c>
      <c r="AQ187" s="4">
        <f>$L187-(AI187*'Feedstock Conversions'!$B$23)-'Rail Costs'!U187</f>
        <v>270.86525766407124</v>
      </c>
      <c r="AR187" s="4">
        <f>$L187-(AJ187*'Feedstock Conversions'!$B$23)-'Rail Costs'!V187</f>
        <v>199.95352422491524</v>
      </c>
      <c r="AT187" s="4">
        <f>$T187-(AE187*'Feedstock Conversions'!$B$3)-'Rail Costs'!Q187</f>
        <v>288.91452414766025</v>
      </c>
      <c r="AU187" s="4">
        <f>$T187-(AF187*'Feedstock Conversions'!$B$3)-'Rail Costs'!R187</f>
        <v>280.0221916733289</v>
      </c>
      <c r="AV187" s="4">
        <f>$T187-(AG187*'Feedstock Conversions'!$B$3)-'Rail Costs'!S187</f>
        <v>299.91246350457101</v>
      </c>
      <c r="AW187" s="4">
        <f>$T187-(AH187*'Feedstock Conversions'!$B$3)-'Rail Costs'!T187</f>
        <v>330.76250230495549</v>
      </c>
      <c r="AX187" s="4">
        <f>$T187-(AI187*'Feedstock Conversions'!$B$3)-'Rail Costs'!U187</f>
        <v>343.67732311493069</v>
      </c>
      <c r="AY187" s="4">
        <f>$T187-(AJ187*'Feedstock Conversions'!$B$3)-'Rail Costs'!V187</f>
        <v>270.4705896757747</v>
      </c>
      <c r="BH187">
        <f t="shared" si="15"/>
        <v>30</v>
      </c>
      <c r="BI187">
        <f t="shared" si="16"/>
        <v>2022</v>
      </c>
      <c r="BJ187">
        <f t="shared" si="18"/>
        <v>7</v>
      </c>
    </row>
    <row r="188" spans="1:62" x14ac:dyDescent="0.2">
      <c r="A188" s="11">
        <v>44771</v>
      </c>
      <c r="B188" s="4">
        <v>55.75</v>
      </c>
      <c r="C188" s="18">
        <f>'Yellow Grease'!B188</f>
        <v>55.75</v>
      </c>
      <c r="E188" s="4">
        <f>'Yellow Grease'!C188*'Feedstock Conversions'!B$23</f>
        <v>458.82250000000005</v>
      </c>
      <c r="F188" s="4">
        <f>'Yellow Grease'!C188*'Feedstock Conversions'!B$3</f>
        <v>473.875</v>
      </c>
      <c r="H188" s="4">
        <f>'Fuel Values'!B188-'Yellow Grease'!I188-'Yellow Grease'!J188-'Yellow Grease'!K188</f>
        <v>311.80906833649999</v>
      </c>
      <c r="I188" s="18">
        <f>('LCFS Values'!$E$5-$AA$4)/1000000*'LCFS Values'!B188*'LCFS Values'!$G$2*100</f>
        <v>79.790931663500004</v>
      </c>
      <c r="J188" s="4">
        <f>'RIN Values'!C188</f>
        <v>246.60000000000002</v>
      </c>
      <c r="K188" s="4">
        <f>'Fixed Credits Value'!B188</f>
        <v>100</v>
      </c>
      <c r="L188" s="4">
        <f t="shared" si="17"/>
        <v>738.2</v>
      </c>
      <c r="M188" s="4">
        <f>L188/'Feedstock Conversions'!B$23</f>
        <v>89.69623329283111</v>
      </c>
      <c r="O188" s="4">
        <f>'Fuel Values'!C188*100</f>
        <v>363.58000000000004</v>
      </c>
      <c r="P188" s="18">
        <f>('LCFS Values'!$E$5-AB$4)/1000000*'LCFS Values'!B188*'LCFS Values'!$G$2*100</f>
        <v>84.777810173984363</v>
      </c>
      <c r="Q188" s="4">
        <f>'RIN Values'!D188</f>
        <v>279.48</v>
      </c>
      <c r="R188" s="4">
        <f>'Fixed Credits Value'!B188</f>
        <v>100</v>
      </c>
      <c r="S188" s="4">
        <f>'Fixed Credits Value'!C188</f>
        <v>16</v>
      </c>
      <c r="T188" s="4">
        <f t="shared" si="19"/>
        <v>843.83781017398439</v>
      </c>
      <c r="U188" s="4">
        <f>T188/'Feedstock Conversions'!B$3</f>
        <v>99.275036491056994</v>
      </c>
      <c r="W188" s="4">
        <f t="shared" si="20"/>
        <v>279.3775</v>
      </c>
      <c r="X188" s="4">
        <f t="shared" si="21"/>
        <v>369.96281017398439</v>
      </c>
      <c r="AE188" s="4">
        <v>65.349999999999994</v>
      </c>
      <c r="AF188" s="4">
        <v>64</v>
      </c>
      <c r="AG188" s="4">
        <f>AH188+'Rail Costs'!M188</f>
        <v>63.582290033594624</v>
      </c>
      <c r="AH188" s="4">
        <v>59.9</v>
      </c>
      <c r="AI188" s="4">
        <v>58.2</v>
      </c>
      <c r="AJ188" s="4">
        <v>65.349999999999994</v>
      </c>
      <c r="AM188" s="4">
        <f>$L188-(AE188*'Feedstock Conversions'!$B$23)-'Rail Costs'!Q188</f>
        <v>196.21195869680091</v>
      </c>
      <c r="AN188" s="4">
        <f>$L188-(AF188*'Feedstock Conversions'!$B$23)-'Rail Costs'!R188</f>
        <v>207.78012622246953</v>
      </c>
      <c r="AO188" s="4">
        <f>$L188-(AG188*'Feedstock Conversions'!$B$23)-'Rail Costs'!S188</f>
        <v>211.40761636278225</v>
      </c>
      <c r="AP188" s="4">
        <f>$L188-(AH188*'Feedstock Conversions'!$B$23)-'Rail Costs'!T188</f>
        <v>241.26343685409608</v>
      </c>
      <c r="AQ188" s="4">
        <f>$L188-(AI188*'Feedstock Conversions'!$B$23)-'Rail Costs'!U188</f>
        <v>255.4192576640713</v>
      </c>
      <c r="AR188" s="4">
        <f>$L188-(AJ188*'Feedstock Conversions'!$B$23)-'Rail Costs'!V188</f>
        <v>195.61802422491533</v>
      </c>
      <c r="AT188" s="4">
        <f>$T188-(AE188*'Feedstock Conversions'!$B$3)-'Rail Costs'!Q188</f>
        <v>284.2052688707854</v>
      </c>
      <c r="AU188" s="4">
        <f>$T188-(AF188*'Feedstock Conversions'!$B$3)-'Rail Costs'!R188</f>
        <v>296.13793639645388</v>
      </c>
      <c r="AV188" s="4">
        <f>$T188-(AG188*'Feedstock Conversions'!$B$3)-'Rail Costs'!S188</f>
        <v>299.87820822769601</v>
      </c>
      <c r="AW188" s="4">
        <f>$T188-(AH188*'Feedstock Conversions'!$B$3)-'Rail Costs'!T188</f>
        <v>330.72824702808049</v>
      </c>
      <c r="AX188" s="4">
        <f>$T188-(AI188*'Feedstock Conversions'!$B$3)-'Rail Costs'!U188</f>
        <v>345.34306783805562</v>
      </c>
      <c r="AY188" s="4">
        <f>$T188-(AJ188*'Feedstock Conversions'!$B$3)-'Rail Costs'!V188</f>
        <v>283.61133439889977</v>
      </c>
      <c r="BH188">
        <f t="shared" si="15"/>
        <v>31</v>
      </c>
      <c r="BI188">
        <f t="shared" si="16"/>
        <v>2022</v>
      </c>
      <c r="BJ188">
        <f t="shared" si="18"/>
        <v>7</v>
      </c>
    </row>
    <row r="189" spans="1:62" x14ac:dyDescent="0.2">
      <c r="A189" s="11">
        <v>44778</v>
      </c>
      <c r="B189" s="4">
        <v>55.75</v>
      </c>
      <c r="C189" s="18">
        <f>'Yellow Grease'!B189</f>
        <v>55.75</v>
      </c>
      <c r="E189" s="4">
        <f>'Yellow Grease'!C189*'Feedstock Conversions'!B$23</f>
        <v>458.82250000000005</v>
      </c>
      <c r="F189" s="4">
        <f>'Yellow Grease'!C189*'Feedstock Conversions'!B$3</f>
        <v>473.875</v>
      </c>
      <c r="H189" s="4">
        <f>'Fuel Values'!B189-'Yellow Grease'!I189-'Yellow Grease'!J189-'Yellow Grease'!K189</f>
        <v>305.14296274200001</v>
      </c>
      <c r="I189" s="18">
        <f>('LCFS Values'!$E$5-$AA$4)/1000000*'LCFS Values'!B189*'LCFS Values'!$G$2*100</f>
        <v>73.707037258000014</v>
      </c>
      <c r="J189" s="4">
        <f>'RIN Values'!C189</f>
        <v>258.14999999999998</v>
      </c>
      <c r="K189" s="4">
        <f>'Fixed Credits Value'!B189</f>
        <v>100</v>
      </c>
      <c r="L189" s="4">
        <f t="shared" si="17"/>
        <v>737</v>
      </c>
      <c r="M189" s="4">
        <f>L189/'Feedstock Conversions'!B$23</f>
        <v>89.550425273390033</v>
      </c>
      <c r="O189" s="4">
        <f>'Fuel Values'!C189*100</f>
        <v>338.3</v>
      </c>
      <c r="P189" s="18">
        <f>('LCFS Values'!$E$5-AB$4)/1000000*'LCFS Values'!B189*'LCFS Values'!$G$2*100</f>
        <v>78.3136765403125</v>
      </c>
      <c r="Q189" s="4">
        <f>'RIN Values'!D189</f>
        <v>292.57</v>
      </c>
      <c r="R189" s="4">
        <f>'Fixed Credits Value'!B189</f>
        <v>100</v>
      </c>
      <c r="S189" s="4">
        <f>'Fixed Credits Value'!C189</f>
        <v>16</v>
      </c>
      <c r="T189" s="4">
        <f t="shared" si="19"/>
        <v>825.18367654031249</v>
      </c>
      <c r="U189" s="4">
        <f>T189/'Feedstock Conversions'!B$3</f>
        <v>97.080432534154411</v>
      </c>
      <c r="W189" s="4">
        <f t="shared" si="20"/>
        <v>278.17749999999995</v>
      </c>
      <c r="X189" s="4">
        <f t="shared" si="21"/>
        <v>351.30867654031249</v>
      </c>
      <c r="AE189" s="4">
        <v>66.400000000000006</v>
      </c>
      <c r="AF189" s="4">
        <v>63</v>
      </c>
      <c r="AG189" s="4">
        <f>AH189+'Rail Costs'!M189</f>
        <v>64.182290033594626</v>
      </c>
      <c r="AH189" s="4">
        <v>60.5</v>
      </c>
      <c r="AI189" s="4">
        <v>58.5</v>
      </c>
      <c r="AJ189" s="4">
        <v>65.25</v>
      </c>
      <c r="AM189" s="4">
        <f>$L189-(AE189*'Feedstock Conversions'!$B$23)-'Rail Costs'!Q189</f>
        <v>186.3704586968008</v>
      </c>
      <c r="AN189" s="4">
        <f>$L189-(AF189*'Feedstock Conversions'!$B$23)-'Rail Costs'!R189</f>
        <v>214.81012622246951</v>
      </c>
      <c r="AO189" s="4">
        <f>$L189-(AG189*'Feedstock Conversions'!$B$23)-'Rail Costs'!S189</f>
        <v>205.2696163627821</v>
      </c>
      <c r="AP189" s="4">
        <f>$L189-(AH189*'Feedstock Conversions'!$B$23)-'Rail Costs'!T189</f>
        <v>235.12543685409605</v>
      </c>
      <c r="AQ189" s="4">
        <f>$L189-(AI189*'Feedstock Conversions'!$B$23)-'Rail Costs'!U189</f>
        <v>251.75025766407126</v>
      </c>
      <c r="AR189" s="4">
        <f>$L189-(AJ189*'Feedstock Conversions'!$B$23)-'Rail Costs'!V189</f>
        <v>195.24102422491526</v>
      </c>
      <c r="AT189" s="4">
        <f>$T189-(AE189*'Feedstock Conversions'!$B$3)-'Rail Costs'!Q189</f>
        <v>256.62613523711332</v>
      </c>
      <c r="AU189" s="4">
        <f>$T189-(AF189*'Feedstock Conversions'!$B$3)-'Rail Costs'!R189</f>
        <v>285.98380276278198</v>
      </c>
      <c r="AV189" s="4">
        <f>$T189-(AG189*'Feedstock Conversions'!$B$3)-'Rail Costs'!S189</f>
        <v>276.12407459402408</v>
      </c>
      <c r="AW189" s="4">
        <f>$T189-(AH189*'Feedstock Conversions'!$B$3)-'Rail Costs'!T189</f>
        <v>306.97411339440856</v>
      </c>
      <c r="AX189" s="4">
        <f>$T189-(AI189*'Feedstock Conversions'!$B$3)-'Rail Costs'!U189</f>
        <v>324.13893420438376</v>
      </c>
      <c r="AY189" s="4">
        <f>$T189-(AJ189*'Feedstock Conversions'!$B$3)-'Rail Costs'!V189</f>
        <v>265.80720076522778</v>
      </c>
      <c r="BH189">
        <f t="shared" si="15"/>
        <v>32</v>
      </c>
      <c r="BI189">
        <f t="shared" si="16"/>
        <v>2022</v>
      </c>
      <c r="BJ189">
        <f t="shared" si="18"/>
        <v>8</v>
      </c>
    </row>
    <row r="190" spans="1:62" x14ac:dyDescent="0.2">
      <c r="A190" s="11">
        <v>44785</v>
      </c>
      <c r="B190" s="4">
        <v>55.75</v>
      </c>
      <c r="C190" s="18">
        <f>'Yellow Grease'!B190</f>
        <v>55.75</v>
      </c>
      <c r="E190" s="4">
        <f>'Yellow Grease'!C190*'Feedstock Conversions'!B$23</f>
        <v>458.82250000000005</v>
      </c>
      <c r="F190" s="4">
        <f>'Yellow Grease'!C190*'Feedstock Conversions'!B$3</f>
        <v>473.875</v>
      </c>
      <c r="H190" s="4">
        <f>'Fuel Values'!B190-'Yellow Grease'!I190-'Yellow Grease'!J190-'Yellow Grease'!K190</f>
        <v>288.85906833649994</v>
      </c>
      <c r="I190" s="18">
        <f>('LCFS Values'!$E$5-$AA$4)/1000000*'LCFS Values'!B190*'LCFS Values'!$G$2*100</f>
        <v>79.790931663500004</v>
      </c>
      <c r="J190" s="4">
        <f>'RIN Values'!C190</f>
        <v>268.35000000000002</v>
      </c>
      <c r="K190" s="4">
        <f>'Fixed Credits Value'!B190</f>
        <v>100</v>
      </c>
      <c r="L190" s="4">
        <f t="shared" si="17"/>
        <v>737</v>
      </c>
      <c r="M190" s="4">
        <f>L190/'Feedstock Conversions'!B$23</f>
        <v>89.550425273390033</v>
      </c>
      <c r="O190" s="4">
        <f>'Fuel Values'!C190*100</f>
        <v>339.49</v>
      </c>
      <c r="P190" s="18">
        <f>('LCFS Values'!$E$5-AB$4)/1000000*'LCFS Values'!B190*'LCFS Values'!$G$2*100</f>
        <v>84.777810173984363</v>
      </c>
      <c r="Q190" s="4">
        <f>'RIN Values'!D190</f>
        <v>304.13</v>
      </c>
      <c r="R190" s="4">
        <f>'Fixed Credits Value'!B190</f>
        <v>100</v>
      </c>
      <c r="S190" s="4">
        <f>'Fixed Credits Value'!C190</f>
        <v>16</v>
      </c>
      <c r="T190" s="4">
        <f t="shared" si="19"/>
        <v>844.39781017398434</v>
      </c>
      <c r="U190" s="4">
        <f>T190/'Feedstock Conversions'!B$3</f>
        <v>99.340918843998153</v>
      </c>
      <c r="W190" s="4">
        <f t="shared" si="20"/>
        <v>278.17749999999995</v>
      </c>
      <c r="X190" s="4">
        <f t="shared" si="21"/>
        <v>370.52281017398434</v>
      </c>
      <c r="AE190" s="4">
        <v>66.5</v>
      </c>
      <c r="AF190" s="4">
        <v>63</v>
      </c>
      <c r="AG190" s="4">
        <f>AH190+'Rail Costs'!M190</f>
        <v>64.482290033594623</v>
      </c>
      <c r="AH190" s="4">
        <v>60.8</v>
      </c>
      <c r="AI190" s="4">
        <v>58.5</v>
      </c>
      <c r="AJ190" s="4">
        <v>65</v>
      </c>
      <c r="AM190" s="4">
        <f>$L190-(AE190*'Feedstock Conversions'!$B$23)-'Rail Costs'!Q190</f>
        <v>185.54745869680082</v>
      </c>
      <c r="AN190" s="4">
        <f>$L190-(AF190*'Feedstock Conversions'!$B$23)-'Rail Costs'!R190</f>
        <v>214.81012622246951</v>
      </c>
      <c r="AO190" s="4">
        <f>$L190-(AG190*'Feedstock Conversions'!$B$23)-'Rail Costs'!S190</f>
        <v>202.80061636278216</v>
      </c>
      <c r="AP190" s="4">
        <f>$L190-(AH190*'Feedstock Conversions'!$B$23)-'Rail Costs'!T190</f>
        <v>232.65643685409606</v>
      </c>
      <c r="AQ190" s="4">
        <f>$L190-(AI190*'Feedstock Conversions'!$B$23)-'Rail Costs'!U190</f>
        <v>251.75025766407126</v>
      </c>
      <c r="AR190" s="4">
        <f>$L190-(AJ190*'Feedstock Conversions'!$B$23)-'Rail Costs'!V190</f>
        <v>197.29852422491527</v>
      </c>
      <c r="AT190" s="4">
        <f>$T190-(AE190*'Feedstock Conversions'!$B$3)-'Rail Costs'!Q190</f>
        <v>274.99026887078526</v>
      </c>
      <c r="AU190" s="4">
        <f>$T190-(AF190*'Feedstock Conversions'!$B$3)-'Rail Costs'!R190</f>
        <v>305.19793639645383</v>
      </c>
      <c r="AV190" s="4">
        <f>$T190-(AG190*'Feedstock Conversions'!$B$3)-'Rail Costs'!S190</f>
        <v>292.78820822769597</v>
      </c>
      <c r="AW190" s="4">
        <f>$T190-(AH190*'Feedstock Conversions'!$B$3)-'Rail Costs'!T190</f>
        <v>323.63824702808046</v>
      </c>
      <c r="AX190" s="4">
        <f>$T190-(AI190*'Feedstock Conversions'!$B$3)-'Rail Costs'!U190</f>
        <v>343.35306783805561</v>
      </c>
      <c r="AY190" s="4">
        <f>$T190-(AJ190*'Feedstock Conversions'!$B$3)-'Rail Costs'!V190</f>
        <v>287.14633439889963</v>
      </c>
      <c r="BH190">
        <f t="shared" si="15"/>
        <v>33</v>
      </c>
      <c r="BI190">
        <f t="shared" si="16"/>
        <v>2022</v>
      </c>
      <c r="BJ190">
        <f t="shared" si="18"/>
        <v>8</v>
      </c>
    </row>
    <row r="191" spans="1:62" x14ac:dyDescent="0.2">
      <c r="A191" s="11">
        <v>44792</v>
      </c>
      <c r="B191" s="4">
        <v>55.75</v>
      </c>
      <c r="C191" s="18">
        <f>'Yellow Grease'!B191</f>
        <v>55.75</v>
      </c>
      <c r="E191" s="4">
        <f>'Yellow Grease'!C191*'Feedstock Conversions'!B$23</f>
        <v>458.82250000000005</v>
      </c>
      <c r="F191" s="4">
        <f>'Yellow Grease'!C191*'Feedstock Conversions'!B$3</f>
        <v>473.875</v>
      </c>
      <c r="H191" s="4">
        <f>'Fuel Values'!B191-'Yellow Grease'!I191-'Yellow Grease'!J191-'Yellow Grease'!K191</f>
        <v>302.778522243</v>
      </c>
      <c r="I191" s="18">
        <f>('LCFS Values'!$E$5-$AA$4)/1000000*'LCFS Values'!B191*'LCFS Values'!$G$2*100</f>
        <v>78.171477756999991</v>
      </c>
      <c r="J191" s="4">
        <f>'RIN Values'!C191</f>
        <v>268.04999999999995</v>
      </c>
      <c r="K191" s="4">
        <f>'Fixed Credits Value'!B191</f>
        <v>100</v>
      </c>
      <c r="L191" s="4">
        <f t="shared" si="17"/>
        <v>749</v>
      </c>
      <c r="M191" s="4">
        <f>L191/'Feedstock Conversions'!B$23</f>
        <v>91.008505467800731</v>
      </c>
      <c r="O191" s="4">
        <f>'Fuel Values'!C191*100</f>
        <v>358.76</v>
      </c>
      <c r="P191" s="18">
        <f>('LCFS Values'!$E$5-AB$4)/1000000*'LCFS Values'!B191*'LCFS Values'!$G$2*100</f>
        <v>83.057141508906241</v>
      </c>
      <c r="Q191" s="4">
        <f>'RIN Values'!D191</f>
        <v>303.78999999999996</v>
      </c>
      <c r="R191" s="4">
        <f>'Fixed Credits Value'!B191</f>
        <v>100</v>
      </c>
      <c r="S191" s="4">
        <f>'Fixed Credits Value'!C191</f>
        <v>16</v>
      </c>
      <c r="T191" s="4">
        <f t="shared" si="19"/>
        <v>861.60714150890612</v>
      </c>
      <c r="U191" s="4">
        <f>T191/'Feedstock Conversions'!B$3</f>
        <v>101.36554605987131</v>
      </c>
      <c r="W191" s="4">
        <f t="shared" si="20"/>
        <v>290.17749999999995</v>
      </c>
      <c r="X191" s="4">
        <f t="shared" si="21"/>
        <v>387.73214150890612</v>
      </c>
      <c r="AE191" s="4">
        <v>67.7</v>
      </c>
      <c r="AF191" s="4">
        <v>63</v>
      </c>
      <c r="AG191" s="4">
        <f>AH191+'Rail Costs'!M191</f>
        <v>64.682290033594626</v>
      </c>
      <c r="AH191" s="4">
        <v>61</v>
      </c>
      <c r="AI191" s="4">
        <v>58.5</v>
      </c>
      <c r="AJ191" s="4">
        <v>65.400000000000006</v>
      </c>
      <c r="AM191" s="4">
        <f>$L191-(AE191*'Feedstock Conversions'!$B$23)-'Rail Costs'!Q191</f>
        <v>187.67145869680084</v>
      </c>
      <c r="AN191" s="4">
        <f>$L191-(AF191*'Feedstock Conversions'!$B$23)-'Rail Costs'!R191</f>
        <v>226.81012622246951</v>
      </c>
      <c r="AO191" s="4">
        <f>$L191-(AG191*'Feedstock Conversions'!$B$23)-'Rail Costs'!S191</f>
        <v>213.15461636278221</v>
      </c>
      <c r="AP191" s="4">
        <f>$L191-(AH191*'Feedstock Conversions'!$B$23)-'Rail Costs'!T191</f>
        <v>243.01043685409604</v>
      </c>
      <c r="AQ191" s="4">
        <f>$L191-(AI191*'Feedstock Conversions'!$B$23)-'Rail Costs'!U191</f>
        <v>263.75025766407123</v>
      </c>
      <c r="AR191" s="4">
        <f>$L191-(AJ191*'Feedstock Conversions'!$B$23)-'Rail Costs'!V191</f>
        <v>206.00652422491524</v>
      </c>
      <c r="AT191" s="4">
        <f>$T191-(AE191*'Feedstock Conversions'!$B$3)-'Rail Costs'!Q191</f>
        <v>281.999600205707</v>
      </c>
      <c r="AU191" s="4">
        <f>$T191-(AF191*'Feedstock Conversions'!$B$3)-'Rail Costs'!R191</f>
        <v>322.40726773137561</v>
      </c>
      <c r="AV191" s="4">
        <f>$T191-(AG191*'Feedstock Conversions'!$B$3)-'Rail Costs'!S191</f>
        <v>308.29753956261771</v>
      </c>
      <c r="AW191" s="4">
        <f>$T191-(AH191*'Feedstock Conversions'!$B$3)-'Rail Costs'!T191</f>
        <v>339.1475783630022</v>
      </c>
      <c r="AX191" s="4">
        <f>$T191-(AI191*'Feedstock Conversions'!$B$3)-'Rail Costs'!U191</f>
        <v>360.56239917297739</v>
      </c>
      <c r="AY191" s="4">
        <f>$T191-(AJ191*'Feedstock Conversions'!$B$3)-'Rail Costs'!V191</f>
        <v>300.95566573382132</v>
      </c>
      <c r="BH191">
        <f t="shared" si="15"/>
        <v>34</v>
      </c>
      <c r="BI191">
        <f t="shared" si="16"/>
        <v>2022</v>
      </c>
      <c r="BJ191">
        <f t="shared" si="18"/>
        <v>8</v>
      </c>
    </row>
    <row r="192" spans="1:62" x14ac:dyDescent="0.2">
      <c r="A192" s="11">
        <v>44799</v>
      </c>
      <c r="B192" s="4">
        <v>55.75</v>
      </c>
      <c r="C192" s="18">
        <f>'Yellow Grease'!B192</f>
        <v>55.75</v>
      </c>
      <c r="E192" s="4">
        <f>'Yellow Grease'!C192*'Feedstock Conversions'!B$23</f>
        <v>458.82250000000005</v>
      </c>
      <c r="F192" s="4">
        <f>'Yellow Grease'!C192*'Feedstock Conversions'!B$3</f>
        <v>473.875</v>
      </c>
      <c r="H192" s="4">
        <f>'Fuel Values'!B192-'Yellow Grease'!I192-'Yellow Grease'!J192-'Yellow Grease'!K192</f>
        <v>322.23528590449996</v>
      </c>
      <c r="I192" s="18">
        <f>('LCFS Values'!$E$5-$AA$4)/1000000*'LCFS Values'!B192*'LCFS Values'!$G$2*100</f>
        <v>76.989714095500005</v>
      </c>
      <c r="J192" s="4">
        <f>'RIN Values'!C192</f>
        <v>265.57500000000005</v>
      </c>
      <c r="K192" s="4">
        <f>'Fixed Credits Value'!B192</f>
        <v>100</v>
      </c>
      <c r="L192" s="4">
        <f t="shared" si="17"/>
        <v>764.8</v>
      </c>
      <c r="M192" s="4">
        <f>L192/'Feedstock Conversions'!B$23</f>
        <v>92.928311057108132</v>
      </c>
      <c r="O192" s="4">
        <f>'Fuel Values'!C192*100</f>
        <v>392.76</v>
      </c>
      <c r="P192" s="18">
        <f>('LCFS Values'!$E$5-AB$4)/1000000*'LCFS Values'!B192*'LCFS Values'!$G$2*100</f>
        <v>81.801518428984366</v>
      </c>
      <c r="Q192" s="4">
        <f>'RIN Values'!D192</f>
        <v>300.98500000000001</v>
      </c>
      <c r="R192" s="4">
        <f>'Fixed Credits Value'!B192</f>
        <v>100</v>
      </c>
      <c r="S192" s="4">
        <f>'Fixed Credits Value'!C192</f>
        <v>16</v>
      </c>
      <c r="T192" s="4">
        <f t="shared" si="19"/>
        <v>891.54651842898443</v>
      </c>
      <c r="U192" s="4">
        <f>T192/'Feedstock Conversions'!B$3</f>
        <v>104.88782569752757</v>
      </c>
      <c r="W192" s="4">
        <f t="shared" si="20"/>
        <v>305.97749999999991</v>
      </c>
      <c r="X192" s="4">
        <f t="shared" si="21"/>
        <v>417.67151842898443</v>
      </c>
      <c r="AE192" s="4">
        <v>68.5</v>
      </c>
      <c r="AF192" s="4">
        <v>63</v>
      </c>
      <c r="AG192" s="4">
        <f>AH192+'Rail Costs'!M192</f>
        <v>64.682290033594626</v>
      </c>
      <c r="AH192" s="4">
        <v>61</v>
      </c>
      <c r="AI192" s="4">
        <v>58.5</v>
      </c>
      <c r="AJ192" s="4">
        <v>65.5</v>
      </c>
      <c r="AM192" s="4">
        <f>$L192-(AE192*'Feedstock Conversions'!$B$23)-'Rail Costs'!Q192</f>
        <v>196.88745869680085</v>
      </c>
      <c r="AN192" s="4">
        <f>$L192-(AF192*'Feedstock Conversions'!$B$23)-'Rail Costs'!R192</f>
        <v>242.61012622246946</v>
      </c>
      <c r="AO192" s="4">
        <f>$L192-(AG192*'Feedstock Conversions'!$B$23)-'Rail Costs'!S192</f>
        <v>228.95461636278216</v>
      </c>
      <c r="AP192" s="4">
        <f>$L192-(AH192*'Feedstock Conversions'!$B$23)-'Rail Costs'!T192</f>
        <v>258.810436854096</v>
      </c>
      <c r="AQ192" s="4">
        <f>$L192-(AI192*'Feedstock Conversions'!$B$23)-'Rail Costs'!U192</f>
        <v>279.55025766407118</v>
      </c>
      <c r="AR192" s="4">
        <f>$L192-(AJ192*'Feedstock Conversions'!$B$23)-'Rail Costs'!V192</f>
        <v>220.98352422491521</v>
      </c>
      <c r="AT192" s="4">
        <f>$T192-(AE192*'Feedstock Conversions'!$B$3)-'Rail Costs'!Q192</f>
        <v>305.13897712578535</v>
      </c>
      <c r="AU192" s="4">
        <f>$T192-(AF192*'Feedstock Conversions'!$B$3)-'Rail Costs'!R192</f>
        <v>352.34664465145391</v>
      </c>
      <c r="AV192" s="4">
        <f>$T192-(AG192*'Feedstock Conversions'!$B$3)-'Rail Costs'!S192</f>
        <v>338.23691648269602</v>
      </c>
      <c r="AW192" s="4">
        <f>$T192-(AH192*'Feedstock Conversions'!$B$3)-'Rail Costs'!T192</f>
        <v>369.0869552830805</v>
      </c>
      <c r="AX192" s="4">
        <f>$T192-(AI192*'Feedstock Conversions'!$B$3)-'Rail Costs'!U192</f>
        <v>390.5017760930557</v>
      </c>
      <c r="AY192" s="4">
        <f>$T192-(AJ192*'Feedstock Conversions'!$B$3)-'Rail Costs'!V192</f>
        <v>330.04504265389971</v>
      </c>
      <c r="BH192">
        <f t="shared" si="15"/>
        <v>35</v>
      </c>
      <c r="BI192">
        <f t="shared" si="16"/>
        <v>2022</v>
      </c>
      <c r="BJ192">
        <f t="shared" si="18"/>
        <v>8</v>
      </c>
    </row>
    <row r="193" spans="1:62" x14ac:dyDescent="0.2">
      <c r="A193" s="11">
        <v>44806</v>
      </c>
      <c r="B193" s="4">
        <v>55.25</v>
      </c>
      <c r="C193" s="18">
        <f>'Yellow Grease'!B193</f>
        <v>55.25</v>
      </c>
      <c r="E193" s="4">
        <f>'Yellow Grease'!C193*'Feedstock Conversions'!B$23</f>
        <v>454.70750000000004</v>
      </c>
      <c r="F193" s="4">
        <f>'Yellow Grease'!C193*'Feedstock Conversions'!B$3</f>
        <v>469.625</v>
      </c>
      <c r="H193" s="4">
        <f>'Fuel Values'!B193-'Yellow Grease'!I193-'Yellow Grease'!J193-'Yellow Grease'!K193</f>
        <v>331.29858493350002</v>
      </c>
      <c r="I193" s="18">
        <f>('LCFS Values'!$E$5-$AA$4)/1000000*'LCFS Values'!B193*'LCFS Values'!$G$2*100</f>
        <v>75.151415066499993</v>
      </c>
      <c r="J193" s="4">
        <f>'RIN Values'!C193</f>
        <v>263.54999999999995</v>
      </c>
      <c r="K193" s="4">
        <f>'Fixed Credits Value'!B193</f>
        <v>100</v>
      </c>
      <c r="L193" s="4">
        <f t="shared" si="17"/>
        <v>770</v>
      </c>
      <c r="M193" s="4">
        <f>L193/'Feedstock Conversions'!B$23</f>
        <v>93.560145808019442</v>
      </c>
      <c r="O193" s="4">
        <f>'Fuel Values'!C193*100</f>
        <v>372.63</v>
      </c>
      <c r="P193" s="18">
        <f>('LCFS Values'!$E$5-AB$4)/1000000*'LCFS Values'!B193*'LCFS Values'!$G$2*100</f>
        <v>79.84832697132812</v>
      </c>
      <c r="Q193" s="4">
        <f>'RIN Values'!D193</f>
        <v>298.69</v>
      </c>
      <c r="R193" s="4">
        <f>'Fixed Credits Value'!B193</f>
        <v>100</v>
      </c>
      <c r="S193" s="4">
        <f>'Fixed Credits Value'!C193</f>
        <v>16</v>
      </c>
      <c r="T193" s="4">
        <f t="shared" si="19"/>
        <v>867.16832697132804</v>
      </c>
      <c r="U193" s="4">
        <f>T193/'Feedstock Conversions'!B$3</f>
        <v>102.01980317309742</v>
      </c>
      <c r="W193" s="4">
        <f t="shared" si="20"/>
        <v>315.29249999999996</v>
      </c>
      <c r="X193" s="4">
        <f t="shared" si="21"/>
        <v>397.54332697132804</v>
      </c>
      <c r="AE193" s="4">
        <v>68.5</v>
      </c>
      <c r="AF193" s="4">
        <v>63</v>
      </c>
      <c r="AG193" s="4">
        <f>AH193+'Rail Costs'!M193</f>
        <v>64.682290033594626</v>
      </c>
      <c r="AH193" s="4">
        <v>61</v>
      </c>
      <c r="AI193" s="4">
        <v>59</v>
      </c>
      <c r="AJ193" s="4">
        <v>65.5</v>
      </c>
      <c r="AM193" s="4">
        <f>$L193-(AE193*'Feedstock Conversions'!$B$23)-'Rail Costs'!Q193</f>
        <v>202.08745869680089</v>
      </c>
      <c r="AN193" s="4">
        <f>$L193-(AF193*'Feedstock Conversions'!$B$23)-'Rail Costs'!R193</f>
        <v>247.81012622246951</v>
      </c>
      <c r="AO193" s="4">
        <f>$L193-(AG193*'Feedstock Conversions'!$B$23)-'Rail Costs'!S193</f>
        <v>234.15461636278221</v>
      </c>
      <c r="AP193" s="4">
        <f>$L193-(AH193*'Feedstock Conversions'!$B$23)-'Rail Costs'!T193</f>
        <v>264.01043685409604</v>
      </c>
      <c r="AQ193" s="4">
        <f>$L193-(AI193*'Feedstock Conversions'!$B$23)-'Rail Costs'!U193</f>
        <v>280.63525766407122</v>
      </c>
      <c r="AR193" s="4">
        <f>$L193-(AJ193*'Feedstock Conversions'!$B$23)-'Rail Costs'!V193</f>
        <v>226.18352422491526</v>
      </c>
      <c r="AT193" s="4">
        <f>$T193-(AE193*'Feedstock Conversions'!$B$3)-'Rail Costs'!Q193</f>
        <v>280.76078566812896</v>
      </c>
      <c r="AU193" s="4">
        <f>$T193-(AF193*'Feedstock Conversions'!$B$3)-'Rail Costs'!R193</f>
        <v>327.96845319379753</v>
      </c>
      <c r="AV193" s="4">
        <f>$T193-(AG193*'Feedstock Conversions'!$B$3)-'Rail Costs'!S193</f>
        <v>313.85872502503963</v>
      </c>
      <c r="AW193" s="4">
        <f>$T193-(AH193*'Feedstock Conversions'!$B$3)-'Rail Costs'!T193</f>
        <v>344.70876382542411</v>
      </c>
      <c r="AX193" s="4">
        <f>$T193-(AI193*'Feedstock Conversions'!$B$3)-'Rail Costs'!U193</f>
        <v>361.87358463539931</v>
      </c>
      <c r="AY193" s="4">
        <f>$T193-(AJ193*'Feedstock Conversions'!$B$3)-'Rail Costs'!V193</f>
        <v>305.66685119624333</v>
      </c>
      <c r="BH193">
        <f t="shared" si="15"/>
        <v>36</v>
      </c>
      <c r="BI193">
        <f t="shared" si="16"/>
        <v>2022</v>
      </c>
      <c r="BJ193">
        <f t="shared" si="18"/>
        <v>9</v>
      </c>
    </row>
    <row r="194" spans="1:62" x14ac:dyDescent="0.2">
      <c r="A194" s="11">
        <v>44813</v>
      </c>
      <c r="B194" s="4">
        <v>54.5</v>
      </c>
      <c r="C194" s="18">
        <f>'Yellow Grease'!B194</f>
        <v>54.5</v>
      </c>
      <c r="E194" s="4">
        <f>'Yellow Grease'!C194*'Feedstock Conversions'!B$23</f>
        <v>448.53500000000003</v>
      </c>
      <c r="F194" s="4">
        <f>'Yellow Grease'!C194*'Feedstock Conversions'!B$3</f>
        <v>463.25</v>
      </c>
      <c r="H194" s="4">
        <f>'Fuel Values'!B194-'Yellow Grease'!I194-'Yellow Grease'!J194-'Yellow Grease'!K194</f>
        <v>335.70284189125005</v>
      </c>
      <c r="I194" s="18">
        <f>('LCFS Values'!$E$5-$AA$4)/1000000*'LCFS Values'!B194*'LCFS Values'!$G$2*100</f>
        <v>72.547158108750011</v>
      </c>
      <c r="J194" s="4">
        <f>'RIN Values'!C194</f>
        <v>261.75</v>
      </c>
      <c r="K194" s="4">
        <f>'Fixed Credits Value'!B194</f>
        <v>100</v>
      </c>
      <c r="L194" s="4">
        <f t="shared" si="17"/>
        <v>770</v>
      </c>
      <c r="M194" s="4">
        <f>L194/'Feedstock Conversions'!B$23</f>
        <v>93.560145808019442</v>
      </c>
      <c r="O194" s="4">
        <f>'Fuel Values'!C194*100</f>
        <v>357.96999999999997</v>
      </c>
      <c r="P194" s="18">
        <f>('LCFS Values'!$E$5-AB$4)/1000000*'LCFS Values'!B194*'LCFS Values'!$G$2*100</f>
        <v>77.081305739648414</v>
      </c>
      <c r="Q194" s="4">
        <f>'RIN Values'!D194</f>
        <v>296.64999999999998</v>
      </c>
      <c r="R194" s="4">
        <f>'Fixed Credits Value'!B194</f>
        <v>100</v>
      </c>
      <c r="S194" s="4">
        <f>'Fixed Credits Value'!C194</f>
        <v>16</v>
      </c>
      <c r="T194" s="4">
        <f t="shared" si="19"/>
        <v>847.70130573964843</v>
      </c>
      <c r="U194" s="4">
        <f>T194/'Feedstock Conversions'!B$3</f>
        <v>99.729565381135103</v>
      </c>
      <c r="W194" s="4">
        <f t="shared" si="20"/>
        <v>321.46499999999997</v>
      </c>
      <c r="X194" s="4">
        <f t="shared" si="21"/>
        <v>384.45130573964843</v>
      </c>
      <c r="AE194" s="4">
        <v>68.5</v>
      </c>
      <c r="AF194" s="4">
        <v>63</v>
      </c>
      <c r="AG194" s="4">
        <f>AH194+'Rail Costs'!M194</f>
        <v>64.682290033594626</v>
      </c>
      <c r="AH194" s="4">
        <v>61</v>
      </c>
      <c r="AI194" s="4">
        <v>59</v>
      </c>
      <c r="AJ194" s="4">
        <v>65.5</v>
      </c>
      <c r="AM194" s="4">
        <f>$L194-(AE194*'Feedstock Conversions'!$B$23)-'Rail Costs'!Q194</f>
        <v>202.08745869680089</v>
      </c>
      <c r="AN194" s="4">
        <f>$L194-(AF194*'Feedstock Conversions'!$B$23)-'Rail Costs'!R194</f>
        <v>247.81012622246951</v>
      </c>
      <c r="AO194" s="4">
        <f>$L194-(AG194*'Feedstock Conversions'!$B$23)-'Rail Costs'!S194</f>
        <v>234.15461636278221</v>
      </c>
      <c r="AP194" s="4">
        <f>$L194-(AH194*'Feedstock Conversions'!$B$23)-'Rail Costs'!T194</f>
        <v>264.01043685409604</v>
      </c>
      <c r="AQ194" s="4">
        <f>$L194-(AI194*'Feedstock Conversions'!$B$23)-'Rail Costs'!U194</f>
        <v>280.63525766407122</v>
      </c>
      <c r="AR194" s="4">
        <f>$L194-(AJ194*'Feedstock Conversions'!$B$23)-'Rail Costs'!V194</f>
        <v>226.18352422491526</v>
      </c>
      <c r="AT194" s="4">
        <f>$T194-(AE194*'Feedstock Conversions'!$B$3)-'Rail Costs'!Q194</f>
        <v>261.29376443644935</v>
      </c>
      <c r="AU194" s="4">
        <f>$T194-(AF194*'Feedstock Conversions'!$B$3)-'Rail Costs'!R194</f>
        <v>308.50143196211792</v>
      </c>
      <c r="AV194" s="4">
        <f>$T194-(AG194*'Feedstock Conversions'!$B$3)-'Rail Costs'!S194</f>
        <v>294.39170379336002</v>
      </c>
      <c r="AW194" s="4">
        <f>$T194-(AH194*'Feedstock Conversions'!$B$3)-'Rail Costs'!T194</f>
        <v>325.2417425937445</v>
      </c>
      <c r="AX194" s="4">
        <f>$T194-(AI194*'Feedstock Conversions'!$B$3)-'Rail Costs'!U194</f>
        <v>342.4065634037197</v>
      </c>
      <c r="AY194" s="4">
        <f>$T194-(AJ194*'Feedstock Conversions'!$B$3)-'Rail Costs'!V194</f>
        <v>286.19982996456372</v>
      </c>
      <c r="BH194">
        <f t="shared" ref="BH194:BH257" si="22">WEEKNUM(A194)</f>
        <v>37</v>
      </c>
      <c r="BI194">
        <f t="shared" ref="BI194:BI257" si="23">YEAR(A194)</f>
        <v>2022</v>
      </c>
      <c r="BJ194">
        <f t="shared" si="18"/>
        <v>9</v>
      </c>
    </row>
    <row r="195" spans="1:62" x14ac:dyDescent="0.2">
      <c r="A195" s="11">
        <v>44820</v>
      </c>
      <c r="B195" s="4">
        <v>54.5</v>
      </c>
      <c r="C195" s="18">
        <f>'Yellow Grease'!B195</f>
        <v>54.5</v>
      </c>
      <c r="E195" s="4">
        <f>'Yellow Grease'!C195*'Feedstock Conversions'!B$23</f>
        <v>448.53500000000003</v>
      </c>
      <c r="F195" s="4">
        <f>'Yellow Grease'!C195*'Feedstock Conversions'!B$3</f>
        <v>463.25</v>
      </c>
      <c r="H195" s="4">
        <f>'Fuel Values'!B195-'Yellow Grease'!I195-'Yellow Grease'!J195-'Yellow Grease'!K195</f>
        <v>334.10037323649999</v>
      </c>
      <c r="I195" s="18">
        <f>('LCFS Values'!$E$5-$AA$4)/1000000*'LCFS Values'!B195*'LCFS Values'!$G$2*100</f>
        <v>71.037126763499998</v>
      </c>
      <c r="J195" s="4">
        <f>'RIN Values'!C195</f>
        <v>264.86249999999995</v>
      </c>
      <c r="K195" s="4">
        <f>'Fixed Credits Value'!B195</f>
        <v>100</v>
      </c>
      <c r="L195" s="4">
        <f t="shared" ref="L195:L258" si="24">K195+J195+I195+H195</f>
        <v>770</v>
      </c>
      <c r="M195" s="4">
        <f>L195/'Feedstock Conversions'!B$23</f>
        <v>93.560145808019442</v>
      </c>
      <c r="O195" s="4">
        <f>'Fuel Values'!C195*100</f>
        <v>339.02</v>
      </c>
      <c r="P195" s="18">
        <f>('LCFS Values'!$E$5-AB$4)/1000000*'LCFS Values'!B195*'LCFS Values'!$G$2*100</f>
        <v>75.476898470859368</v>
      </c>
      <c r="Q195" s="4">
        <f>'RIN Values'!D195</f>
        <v>300.17749999999995</v>
      </c>
      <c r="R195" s="4">
        <f>'Fixed Credits Value'!B195</f>
        <v>100</v>
      </c>
      <c r="S195" s="4">
        <f>'Fixed Credits Value'!C195</f>
        <v>16</v>
      </c>
      <c r="T195" s="4">
        <f t="shared" si="19"/>
        <v>830.67439847085927</v>
      </c>
      <c r="U195" s="4">
        <f>T195/'Feedstock Conversions'!B$3</f>
        <v>97.726399820101093</v>
      </c>
      <c r="W195" s="4">
        <f t="shared" si="20"/>
        <v>321.46499999999997</v>
      </c>
      <c r="X195" s="4">
        <f t="shared" si="21"/>
        <v>367.42439847085927</v>
      </c>
      <c r="AE195" s="4">
        <v>69.900000000000006</v>
      </c>
      <c r="AF195" s="4">
        <v>63</v>
      </c>
      <c r="AG195" s="4">
        <f>AH195+'Rail Costs'!M195</f>
        <v>64.482290033594623</v>
      </c>
      <c r="AH195" s="4">
        <v>60.8</v>
      </c>
      <c r="AI195" s="4">
        <v>59</v>
      </c>
      <c r="AJ195" s="4">
        <v>65.5</v>
      </c>
      <c r="AM195" s="4">
        <f>$L195-(AE195*'Feedstock Conversions'!$B$23)-'Rail Costs'!Q195</f>
        <v>190.56545869680085</v>
      </c>
      <c r="AN195" s="4">
        <f>$L195-(AF195*'Feedstock Conversions'!$B$23)-'Rail Costs'!R195</f>
        <v>247.81012622246951</v>
      </c>
      <c r="AO195" s="4">
        <f>$L195-(AG195*'Feedstock Conversions'!$B$23)-'Rail Costs'!S195</f>
        <v>235.80061636278216</v>
      </c>
      <c r="AP195" s="4">
        <f>$L195-(AH195*'Feedstock Conversions'!$B$23)-'Rail Costs'!T195</f>
        <v>265.65643685409606</v>
      </c>
      <c r="AQ195" s="4">
        <f>$L195-(AI195*'Feedstock Conversions'!$B$23)-'Rail Costs'!U195</f>
        <v>280.63525766407122</v>
      </c>
      <c r="AR195" s="4">
        <f>$L195-(AJ195*'Feedstock Conversions'!$B$23)-'Rail Costs'!V195</f>
        <v>226.18352422491526</v>
      </c>
      <c r="AT195" s="4">
        <f>$T195-(AE195*'Feedstock Conversions'!$B$3)-'Rail Costs'!Q195</f>
        <v>232.36685716766007</v>
      </c>
      <c r="AU195" s="4">
        <f>$T195-(AF195*'Feedstock Conversions'!$B$3)-'Rail Costs'!R195</f>
        <v>291.47452469332876</v>
      </c>
      <c r="AV195" s="4">
        <f>$T195-(AG195*'Feedstock Conversions'!$B$3)-'Rail Costs'!S195</f>
        <v>279.06479652457091</v>
      </c>
      <c r="AW195" s="4">
        <f>$T195-(AH195*'Feedstock Conversions'!$B$3)-'Rail Costs'!T195</f>
        <v>309.91483532495539</v>
      </c>
      <c r="AX195" s="4">
        <f>$T195-(AI195*'Feedstock Conversions'!$B$3)-'Rail Costs'!U195</f>
        <v>325.37965613493054</v>
      </c>
      <c r="AY195" s="4">
        <f>$T195-(AJ195*'Feedstock Conversions'!$B$3)-'Rail Costs'!V195</f>
        <v>269.17292269577456</v>
      </c>
      <c r="BH195">
        <f t="shared" si="22"/>
        <v>38</v>
      </c>
      <c r="BI195">
        <f t="shared" si="23"/>
        <v>2022</v>
      </c>
      <c r="BJ195">
        <f t="shared" ref="BJ195:BJ258" si="25">MONTH(A195)</f>
        <v>9</v>
      </c>
    </row>
    <row r="196" spans="1:62" x14ac:dyDescent="0.2">
      <c r="A196" s="11">
        <v>44827</v>
      </c>
      <c r="B196" s="4">
        <v>54.5</v>
      </c>
      <c r="C196" s="18">
        <f>'Yellow Grease'!B196</f>
        <v>54.5</v>
      </c>
      <c r="E196" s="4">
        <f>'Yellow Grease'!C196*'Feedstock Conversions'!B$23</f>
        <v>448.53500000000003</v>
      </c>
      <c r="F196" s="4">
        <f>'Yellow Grease'!C196*'Feedstock Conversions'!B$3</f>
        <v>463.25</v>
      </c>
      <c r="H196" s="4">
        <f>'Fuel Values'!B196-'Yellow Grease'!I196-'Yellow Grease'!J196-'Yellow Grease'!K196</f>
        <v>341.10854471100004</v>
      </c>
      <c r="I196" s="18">
        <f>('LCFS Values'!$E$5-$AA$4)/1000000*'LCFS Values'!B196*'LCFS Values'!$G$2*100</f>
        <v>66.616455289000001</v>
      </c>
      <c r="J196" s="4">
        <f>'RIN Values'!C196</f>
        <v>262.27499999999998</v>
      </c>
      <c r="K196" s="4">
        <f>'Fixed Credits Value'!B196</f>
        <v>100</v>
      </c>
      <c r="L196" s="4">
        <f t="shared" si="24"/>
        <v>770</v>
      </c>
      <c r="M196" s="4">
        <f>L196/'Feedstock Conversions'!B$23</f>
        <v>93.560145808019442</v>
      </c>
      <c r="O196" s="4">
        <f>'Fuel Values'!C196*100</f>
        <v>335.08</v>
      </c>
      <c r="P196" s="18">
        <f>('LCFS Values'!$E$5-AB$4)/1000000*'LCFS Values'!B196*'LCFS Values'!$G$2*100</f>
        <v>70.779938060781248</v>
      </c>
      <c r="Q196" s="4">
        <f>'RIN Values'!D196</f>
        <v>297.245</v>
      </c>
      <c r="R196" s="4">
        <f>'Fixed Credits Value'!B196</f>
        <v>100</v>
      </c>
      <c r="S196" s="4">
        <f>'Fixed Credits Value'!C196</f>
        <v>16</v>
      </c>
      <c r="T196" s="4">
        <f t="shared" si="19"/>
        <v>819.10493806078125</v>
      </c>
      <c r="U196" s="4">
        <f>T196/'Feedstock Conversions'!B$3</f>
        <v>96.365286830680148</v>
      </c>
      <c r="W196" s="4">
        <f t="shared" si="20"/>
        <v>321.46499999999997</v>
      </c>
      <c r="X196" s="4">
        <f t="shared" si="21"/>
        <v>355.85493806078125</v>
      </c>
      <c r="AE196" s="4">
        <v>71.5</v>
      </c>
      <c r="AF196" s="4">
        <v>63</v>
      </c>
      <c r="AG196" s="4">
        <f>AH196+'Rail Costs'!M196</f>
        <v>65.582290033594617</v>
      </c>
      <c r="AH196" s="4">
        <v>61.9</v>
      </c>
      <c r="AI196" s="4">
        <v>60.2</v>
      </c>
      <c r="AJ196" s="4">
        <v>66.099999999999994</v>
      </c>
      <c r="AM196" s="4">
        <f>$L196-(AE196*'Feedstock Conversions'!$B$23)-'Rail Costs'!Q196</f>
        <v>177.39745869680084</v>
      </c>
      <c r="AN196" s="4">
        <f>$L196-(AF196*'Feedstock Conversions'!$B$23)-'Rail Costs'!R196</f>
        <v>247.81012622246951</v>
      </c>
      <c r="AO196" s="4">
        <f>$L196-(AG196*'Feedstock Conversions'!$B$23)-'Rail Costs'!S196</f>
        <v>226.74761636278217</v>
      </c>
      <c r="AP196" s="4">
        <f>$L196-(AH196*'Feedstock Conversions'!$B$23)-'Rail Costs'!T196</f>
        <v>256.60343685409606</v>
      </c>
      <c r="AQ196" s="4">
        <f>$L196-(AI196*'Feedstock Conversions'!$B$23)-'Rail Costs'!U196</f>
        <v>270.75925766407124</v>
      </c>
      <c r="AR196" s="4">
        <f>$L196-(AJ196*'Feedstock Conversions'!$B$23)-'Rail Costs'!V196</f>
        <v>221.24552422491539</v>
      </c>
      <c r="AT196" s="4">
        <f>$T196-(AE196*'Feedstock Conversions'!$B$3)-'Rail Costs'!Q196</f>
        <v>207.19739675758214</v>
      </c>
      <c r="AU196" s="4">
        <f>$T196-(AF196*'Feedstock Conversions'!$B$3)-'Rail Costs'!R196</f>
        <v>279.90506428325074</v>
      </c>
      <c r="AV196" s="4">
        <f>$T196-(AG196*'Feedstock Conversions'!$B$3)-'Rail Costs'!S196</f>
        <v>258.14533611449298</v>
      </c>
      <c r="AW196" s="4">
        <f>$T196-(AH196*'Feedstock Conversions'!$B$3)-'Rail Costs'!T196</f>
        <v>288.99537491487735</v>
      </c>
      <c r="AX196" s="4">
        <f>$T196-(AI196*'Feedstock Conversions'!$B$3)-'Rail Costs'!U196</f>
        <v>303.61019572485247</v>
      </c>
      <c r="AY196" s="4">
        <f>$T196-(AJ196*'Feedstock Conversions'!$B$3)-'Rail Costs'!V196</f>
        <v>252.50346228569666</v>
      </c>
      <c r="BH196">
        <f t="shared" si="22"/>
        <v>39</v>
      </c>
      <c r="BI196">
        <f t="shared" si="23"/>
        <v>2022</v>
      </c>
      <c r="BJ196">
        <f t="shared" si="25"/>
        <v>9</v>
      </c>
    </row>
    <row r="197" spans="1:62" x14ac:dyDescent="0.2">
      <c r="A197" s="11">
        <v>44834</v>
      </c>
      <c r="B197" s="4">
        <v>54.5</v>
      </c>
      <c r="C197" s="18">
        <f>'Yellow Grease'!B197</f>
        <v>54.5</v>
      </c>
      <c r="E197" s="4">
        <f>'Yellow Grease'!C197*'Feedstock Conversions'!B$23</f>
        <v>448.53500000000003</v>
      </c>
      <c r="F197" s="4">
        <f>'Yellow Grease'!C197*'Feedstock Conversions'!B$3</f>
        <v>463.25</v>
      </c>
      <c r="H197" s="4">
        <f>'Fuel Values'!B197-'Yellow Grease'!I197-'Yellow Grease'!J197-'Yellow Grease'!K197</f>
        <v>351.51189302299997</v>
      </c>
      <c r="I197" s="18">
        <f>('LCFS Values'!$E$5-$AA$4)/1000000*'LCFS Values'!B197*'LCFS Values'!$G$2*100</f>
        <v>58.913106976999998</v>
      </c>
      <c r="J197" s="4">
        <f>'RIN Values'!C197</f>
        <v>259.57500000000005</v>
      </c>
      <c r="K197" s="4">
        <f>'Fixed Credits Value'!B197</f>
        <v>100</v>
      </c>
      <c r="L197" s="4">
        <f t="shared" si="24"/>
        <v>770</v>
      </c>
      <c r="M197" s="4">
        <f>L197/'Feedstock Conversions'!B$23</f>
        <v>93.560145808019442</v>
      </c>
      <c r="O197" s="4">
        <f>'Fuel Values'!C197*100</f>
        <v>333.44</v>
      </c>
      <c r="P197" s="18">
        <f>('LCFS Values'!$E$5-AB$4)/1000000*'LCFS Values'!B197*'LCFS Values'!$G$2*100</f>
        <v>62.595135762031241</v>
      </c>
      <c r="Q197" s="4">
        <f>'RIN Values'!D197</f>
        <v>294.185</v>
      </c>
      <c r="R197" s="4">
        <f>'Fixed Credits Value'!B197</f>
        <v>100</v>
      </c>
      <c r="S197" s="4">
        <f>'Fixed Credits Value'!C197</f>
        <v>16</v>
      </c>
      <c r="T197" s="4">
        <f t="shared" si="19"/>
        <v>806.2201357620313</v>
      </c>
      <c r="U197" s="4">
        <f>T197/'Feedstock Conversions'!B$3</f>
        <v>94.849427736709572</v>
      </c>
      <c r="W197" s="4">
        <f t="shared" si="20"/>
        <v>321.46499999999997</v>
      </c>
      <c r="X197" s="4">
        <f t="shared" si="21"/>
        <v>342.9701357620313</v>
      </c>
      <c r="AE197" s="4">
        <v>70.849999999999994</v>
      </c>
      <c r="AF197" s="4">
        <v>63</v>
      </c>
      <c r="AG197" s="4">
        <f>AH197+'Rail Costs'!M197</f>
        <v>66.682290033594626</v>
      </c>
      <c r="AH197" s="4">
        <v>63</v>
      </c>
      <c r="AI197" s="4">
        <v>60.5</v>
      </c>
      <c r="AJ197" s="4">
        <v>66.900000000000006</v>
      </c>
      <c r="AM197" s="4">
        <f>$L197-(AE197*'Feedstock Conversions'!$B$23)-'Rail Costs'!Q197</f>
        <v>182.74695869680087</v>
      </c>
      <c r="AN197" s="4">
        <f>$L197-(AF197*'Feedstock Conversions'!$B$23)-'Rail Costs'!R197</f>
        <v>247.81012622246951</v>
      </c>
      <c r="AO197" s="4">
        <f>$L197-(AG197*'Feedstock Conversions'!$B$23)-'Rail Costs'!S197</f>
        <v>217.69461636278217</v>
      </c>
      <c r="AP197" s="4">
        <f>$L197-(AH197*'Feedstock Conversions'!$B$23)-'Rail Costs'!T197</f>
        <v>247.55043685409606</v>
      </c>
      <c r="AQ197" s="4">
        <f>$L197-(AI197*'Feedstock Conversions'!$B$23)-'Rail Costs'!U197</f>
        <v>268.29025766407125</v>
      </c>
      <c r="AR197" s="4">
        <f>$L197-(AJ197*'Feedstock Conversions'!$B$23)-'Rail Costs'!V197</f>
        <v>214.66152422491521</v>
      </c>
      <c r="AT197" s="4">
        <f>$T197-(AE197*'Feedstock Conversions'!$B$3)-'Rail Costs'!Q197</f>
        <v>199.83759445883229</v>
      </c>
      <c r="AU197" s="4">
        <f>$T197-(AF197*'Feedstock Conversions'!$B$3)-'Rail Costs'!R197</f>
        <v>267.02026198450079</v>
      </c>
      <c r="AV197" s="4">
        <f>$T197-(AG197*'Feedstock Conversions'!$B$3)-'Rail Costs'!S197</f>
        <v>235.91053381574292</v>
      </c>
      <c r="AW197" s="4">
        <f>$T197-(AH197*'Feedstock Conversions'!$B$3)-'Rail Costs'!T197</f>
        <v>266.76057261612738</v>
      </c>
      <c r="AX197" s="4">
        <f>$T197-(AI197*'Feedstock Conversions'!$B$3)-'Rail Costs'!U197</f>
        <v>288.17539342610257</v>
      </c>
      <c r="AY197" s="4">
        <f>$T197-(AJ197*'Feedstock Conversions'!$B$3)-'Rail Costs'!V197</f>
        <v>232.81865998694653</v>
      </c>
      <c r="BH197">
        <f t="shared" si="22"/>
        <v>40</v>
      </c>
      <c r="BI197">
        <f t="shared" si="23"/>
        <v>2022</v>
      </c>
      <c r="BJ197">
        <f t="shared" si="25"/>
        <v>9</v>
      </c>
    </row>
    <row r="198" spans="1:62" x14ac:dyDescent="0.2">
      <c r="A198" s="11">
        <v>44841</v>
      </c>
      <c r="B198" s="4">
        <v>54.5</v>
      </c>
      <c r="C198" s="18">
        <f>'Yellow Grease'!B198</f>
        <v>54.5</v>
      </c>
      <c r="E198" s="4">
        <f>'Yellow Grease'!C198*'Feedstock Conversions'!B$23</f>
        <v>448.53500000000003</v>
      </c>
      <c r="F198" s="4">
        <f>'Yellow Grease'!C198*'Feedstock Conversions'!B$3</f>
        <v>463.25</v>
      </c>
      <c r="H198" s="4">
        <f>'Fuel Values'!B198-'Yellow Grease'!I198-'Yellow Grease'!J198-'Yellow Grease'!K198</f>
        <v>348.90080083600003</v>
      </c>
      <c r="I198" s="18">
        <f>('LCFS Values'!$E$5-$AA$4)/1000000*'LCFS Values'!B198*'LCFS Values'!$G$2*100</f>
        <v>55.674199164000001</v>
      </c>
      <c r="J198" s="4">
        <f>'RIN Values'!C198</f>
        <v>265.42499999999995</v>
      </c>
      <c r="K198" s="4">
        <f>'Fixed Credits Value'!B198</f>
        <v>100</v>
      </c>
      <c r="L198" s="4">
        <f t="shared" si="24"/>
        <v>770</v>
      </c>
      <c r="M198" s="4">
        <f>L198/'Feedstock Conversions'!B$23</f>
        <v>93.560145808019442</v>
      </c>
      <c r="O198" s="4">
        <f>'Fuel Values'!C198*100</f>
        <v>370.51</v>
      </c>
      <c r="P198" s="18">
        <f>('LCFS Values'!$E$5-AB$4)/1000000*'LCFS Values'!B198*'LCFS Values'!$G$2*100</f>
        <v>59.153798431875003</v>
      </c>
      <c r="Q198" s="4">
        <f>'RIN Values'!D198</f>
        <v>300.815</v>
      </c>
      <c r="R198" s="4">
        <f>'Fixed Credits Value'!B198</f>
        <v>100</v>
      </c>
      <c r="S198" s="4">
        <f>'Fixed Credits Value'!C198</f>
        <v>16</v>
      </c>
      <c r="T198" s="4">
        <f t="shared" si="19"/>
        <v>846.47879843187502</v>
      </c>
      <c r="U198" s="4">
        <f>T198/'Feedstock Conversions'!B$3</f>
        <v>99.58574099198529</v>
      </c>
      <c r="W198" s="4">
        <f t="shared" si="20"/>
        <v>321.46499999999997</v>
      </c>
      <c r="X198" s="4">
        <f t="shared" si="21"/>
        <v>383.22879843187502</v>
      </c>
      <c r="AE198" s="4">
        <v>68.974999999999994</v>
      </c>
      <c r="AF198" s="4">
        <v>63</v>
      </c>
      <c r="AG198" s="4">
        <f>AH198+'Rail Costs'!M198</f>
        <v>66.678611422172452</v>
      </c>
      <c r="AH198" s="4">
        <v>63</v>
      </c>
      <c r="AI198" s="4">
        <v>60.5</v>
      </c>
      <c r="AJ198" s="4">
        <v>64.8</v>
      </c>
      <c r="AM198" s="4">
        <f>$L198-(AE198*'Feedstock Conversions'!$B$23)-'Rail Costs'!Q198</f>
        <v>198.18236208471615</v>
      </c>
      <c r="AN198" s="4">
        <f>$L198-(AF198*'Feedstock Conversions'!$B$23)-'Rail Costs'!R198</f>
        <v>247.81382240006943</v>
      </c>
      <c r="AO198" s="4">
        <f>$L198-(AG198*'Feedstock Conversions'!$B$23)-'Rail Costs'!S198</f>
        <v>217.72839796481733</v>
      </c>
      <c r="AP198" s="4">
        <f>$L198-(AH198*'Feedstock Conversions'!$B$23)-'Rail Costs'!T198</f>
        <v>247.55439246163445</v>
      </c>
      <c r="AQ198" s="4">
        <f>$L198-(AI198*'Feedstock Conversions'!$B$23)-'Rail Costs'!U198</f>
        <v>268.29404861545584</v>
      </c>
      <c r="AR198" s="4">
        <f>$L198-(AJ198*'Feedstock Conversions'!$B$23)-'Rail Costs'!V198</f>
        <v>231.94927095396136</v>
      </c>
      <c r="AT198" s="4">
        <f>$T198-(AE198*'Feedstock Conversions'!$B$3)-'Rail Costs'!Q198</f>
        <v>256.0379105165913</v>
      </c>
      <c r="AU198" s="4">
        <f>$T198-(AF198*'Feedstock Conversions'!$B$3)-'Rail Costs'!R198</f>
        <v>307.28262083194448</v>
      </c>
      <c r="AV198" s="4">
        <f>$T198-(AG198*'Feedstock Conversions'!$B$3)-'Rail Costs'!S198</f>
        <v>276.20397131270579</v>
      </c>
      <c r="AW198" s="4">
        <f>$T198-(AH198*'Feedstock Conversions'!$B$3)-'Rail Costs'!T198</f>
        <v>307.02319089350948</v>
      </c>
      <c r="AX198" s="4">
        <f>$T198-(AI198*'Feedstock Conversions'!$B$3)-'Rail Costs'!U198</f>
        <v>328.43784704733088</v>
      </c>
      <c r="AY198" s="4">
        <f>$T198-(AJ198*'Feedstock Conversions'!$B$3)-'Rail Costs'!V198</f>
        <v>290.93206938583643</v>
      </c>
      <c r="BH198">
        <f t="shared" si="22"/>
        <v>41</v>
      </c>
      <c r="BI198">
        <f t="shared" si="23"/>
        <v>2022</v>
      </c>
      <c r="BJ198">
        <f t="shared" si="25"/>
        <v>10</v>
      </c>
    </row>
    <row r="199" spans="1:62" x14ac:dyDescent="0.2">
      <c r="A199" s="11">
        <v>44848</v>
      </c>
      <c r="B199" s="4">
        <v>54.5</v>
      </c>
      <c r="C199" s="18">
        <f>'Yellow Grease'!B199</f>
        <v>54.5</v>
      </c>
      <c r="E199" s="4">
        <f>'Yellow Grease'!C199*'Feedstock Conversions'!B$23</f>
        <v>448.53500000000003</v>
      </c>
      <c r="F199" s="4">
        <f>'Yellow Grease'!C199*'Feedstock Conversions'!B$3</f>
        <v>463.25</v>
      </c>
      <c r="H199" s="4">
        <f>'Fuel Values'!B199-'Yellow Grease'!I199-'Yellow Grease'!J199-'Yellow Grease'!K199</f>
        <v>360.16196912099997</v>
      </c>
      <c r="I199" s="18">
        <f>('LCFS Values'!$E$5-$AA$4)/1000000*'LCFS Values'!B199*'LCFS Values'!$G$2*100</f>
        <v>58.738030879</v>
      </c>
      <c r="J199" s="4">
        <f>'RIN Values'!C199</f>
        <v>269.10000000000002</v>
      </c>
      <c r="K199" s="4">
        <f>'Fixed Credits Value'!B199</f>
        <v>100</v>
      </c>
      <c r="L199" s="4">
        <f t="shared" si="24"/>
        <v>788</v>
      </c>
      <c r="M199" s="4">
        <f>L199/'Feedstock Conversions'!B$23</f>
        <v>95.747266099635482</v>
      </c>
      <c r="O199" s="4">
        <f>'Fuel Values'!C199*100</f>
        <v>398.07</v>
      </c>
      <c r="P199" s="18">
        <f>('LCFS Values'!$E$5-AB$4)/1000000*'LCFS Values'!B199*'LCFS Values'!$G$2*100</f>
        <v>62.409117527968739</v>
      </c>
      <c r="Q199" s="4">
        <f>'RIN Values'!D199</f>
        <v>304.98</v>
      </c>
      <c r="R199" s="4">
        <f>'Fixed Credits Value'!B199</f>
        <v>100</v>
      </c>
      <c r="S199" s="4">
        <f>'Fixed Credits Value'!C199</f>
        <v>16</v>
      </c>
      <c r="T199" s="4">
        <f t="shared" si="19"/>
        <v>881.45911752796883</v>
      </c>
      <c r="U199" s="4">
        <f>T199/'Feedstock Conversions'!B$3</f>
        <v>103.70107265034927</v>
      </c>
      <c r="W199" s="4">
        <f t="shared" si="20"/>
        <v>339.46499999999997</v>
      </c>
      <c r="X199" s="4">
        <f t="shared" si="21"/>
        <v>418.20911752796883</v>
      </c>
      <c r="AE199" s="4">
        <v>68.5</v>
      </c>
      <c r="AF199" s="4">
        <v>63</v>
      </c>
      <c r="AG199" s="4">
        <f>AH199+'Rail Costs'!M199</f>
        <v>66.428611422172452</v>
      </c>
      <c r="AH199" s="4">
        <v>62.75</v>
      </c>
      <c r="AI199" s="4">
        <v>60.4</v>
      </c>
      <c r="AJ199" s="4">
        <v>61.5</v>
      </c>
      <c r="AM199" s="4">
        <f>$L199-(AE199*'Feedstock Conversions'!$B$23)-'Rail Costs'!Q199</f>
        <v>220.09161208471619</v>
      </c>
      <c r="AN199" s="4">
        <f>$L199-(AF199*'Feedstock Conversions'!$B$23)-'Rail Costs'!R199</f>
        <v>265.81382240006945</v>
      </c>
      <c r="AO199" s="4">
        <f>$L199-(AG199*'Feedstock Conversions'!$B$23)-'Rail Costs'!S199</f>
        <v>237.78589796481734</v>
      </c>
      <c r="AP199" s="4">
        <f>$L199-(AH199*'Feedstock Conversions'!$B$23)-'Rail Costs'!T199</f>
        <v>267.61189246163445</v>
      </c>
      <c r="AQ199" s="4">
        <f>$L199-(AI199*'Feedstock Conversions'!$B$23)-'Rail Costs'!U199</f>
        <v>287.11704861545581</v>
      </c>
      <c r="AR199" s="4">
        <f>$L199-(AJ199*'Feedstock Conversions'!$B$23)-'Rail Costs'!V199</f>
        <v>277.10827095396132</v>
      </c>
      <c r="AT199" s="4">
        <f>$T199-(AE199*'Feedstock Conversions'!$B$3)-'Rail Costs'!Q199</f>
        <v>295.05572961268501</v>
      </c>
      <c r="AU199" s="4">
        <f>$T199-(AF199*'Feedstock Conversions'!$B$3)-'Rail Costs'!R199</f>
        <v>342.26293992803829</v>
      </c>
      <c r="AV199" s="4">
        <f>$T199-(AG199*'Feedstock Conversions'!$B$3)-'Rail Costs'!S199</f>
        <v>313.3092904087996</v>
      </c>
      <c r="AW199" s="4">
        <f>$T199-(AH199*'Feedstock Conversions'!$B$3)-'Rail Costs'!T199</f>
        <v>344.12850998960329</v>
      </c>
      <c r="AX199" s="4">
        <f>$T199-(AI199*'Feedstock Conversions'!$B$3)-'Rail Costs'!U199</f>
        <v>364.26816614342471</v>
      </c>
      <c r="AY199" s="4">
        <f>$T199-(AJ199*'Feedstock Conversions'!$B$3)-'Rail Costs'!V199</f>
        <v>353.96238848193019</v>
      </c>
      <c r="BH199">
        <f t="shared" si="22"/>
        <v>42</v>
      </c>
      <c r="BI199">
        <f t="shared" si="23"/>
        <v>2022</v>
      </c>
      <c r="BJ199">
        <f t="shared" si="25"/>
        <v>10</v>
      </c>
    </row>
    <row r="200" spans="1:62" x14ac:dyDescent="0.2">
      <c r="A200" s="11">
        <v>44855</v>
      </c>
      <c r="B200" s="4">
        <v>54.5</v>
      </c>
      <c r="C200" s="18">
        <f>'Yellow Grease'!B200</f>
        <v>54.5</v>
      </c>
      <c r="E200" s="4">
        <f>'Yellow Grease'!C200*'Feedstock Conversions'!B$23</f>
        <v>448.53500000000003</v>
      </c>
      <c r="F200" s="4">
        <f>'Yellow Grease'!C200*'Feedstock Conversions'!B$3</f>
        <v>463.25</v>
      </c>
      <c r="H200" s="4">
        <f>'Fuel Values'!B200-'Yellow Grease'!I200-'Yellow Grease'!J200-'Yellow Grease'!K200</f>
        <v>374.48605594500009</v>
      </c>
      <c r="I200" s="18">
        <f>('LCFS Values'!$E$5-$AA$4)/1000000*'LCFS Values'!B200*'LCFS Values'!$G$2*100</f>
        <v>60.838944054999999</v>
      </c>
      <c r="J200" s="4">
        <f>'RIN Values'!C200</f>
        <v>275.17499999999995</v>
      </c>
      <c r="K200" s="4">
        <f>'Fixed Credits Value'!B200</f>
        <v>100</v>
      </c>
      <c r="L200" s="4">
        <f t="shared" si="24"/>
        <v>810.5</v>
      </c>
      <c r="M200" s="4">
        <f>L200/'Feedstock Conversions'!B$23</f>
        <v>98.481166464155521</v>
      </c>
      <c r="O200" s="4">
        <f>'Fuel Values'!C200*100</f>
        <v>392.45</v>
      </c>
      <c r="P200" s="18">
        <f>('LCFS Values'!$E$5-AB$4)/1000000*'LCFS Values'!B200*'LCFS Values'!$G$2*100</f>
        <v>64.641336336718737</v>
      </c>
      <c r="Q200" s="4">
        <f>'RIN Values'!D200</f>
        <v>311.86499999999995</v>
      </c>
      <c r="R200" s="4">
        <f>'Fixed Credits Value'!B200</f>
        <v>100</v>
      </c>
      <c r="S200" s="4">
        <f>'Fixed Credits Value'!C200</f>
        <v>16</v>
      </c>
      <c r="T200" s="4">
        <f t="shared" si="19"/>
        <v>884.95633633671866</v>
      </c>
      <c r="U200" s="4">
        <f>T200/'Feedstock Conversions'!B$3</f>
        <v>104.11251015726101</v>
      </c>
      <c r="W200" s="4">
        <f t="shared" si="20"/>
        <v>361.96499999999997</v>
      </c>
      <c r="X200" s="4">
        <f t="shared" si="21"/>
        <v>421.70633633671866</v>
      </c>
      <c r="AE200" s="4">
        <v>70.5</v>
      </c>
      <c r="AF200" s="4">
        <v>63</v>
      </c>
      <c r="AG200" s="4">
        <f>AH200+'Rail Costs'!M200</f>
        <v>66.428611422172452</v>
      </c>
      <c r="AH200" s="4">
        <v>62.75</v>
      </c>
      <c r="AI200" s="4">
        <v>60.25</v>
      </c>
      <c r="AJ200" s="4">
        <v>62.4</v>
      </c>
      <c r="AM200" s="4">
        <f>$L200-(AE200*'Feedstock Conversions'!$B$23)-'Rail Costs'!Q200</f>
        <v>226.13161208471615</v>
      </c>
      <c r="AN200" s="4">
        <f>$L200-(AF200*'Feedstock Conversions'!$B$23)-'Rail Costs'!R200</f>
        <v>288.31382240006945</v>
      </c>
      <c r="AO200" s="4">
        <f>$L200-(AG200*'Feedstock Conversions'!$B$23)-'Rail Costs'!S200</f>
        <v>260.28589796481731</v>
      </c>
      <c r="AP200" s="4">
        <f>$L200-(AH200*'Feedstock Conversions'!$B$23)-'Rail Costs'!T200</f>
        <v>290.11189246163445</v>
      </c>
      <c r="AQ200" s="4">
        <f>$L200-(AI200*'Feedstock Conversions'!$B$23)-'Rail Costs'!U200</f>
        <v>310.85154861545584</v>
      </c>
      <c r="AR200" s="4">
        <f>$L200-(AJ200*'Feedstock Conversions'!$B$23)-'Rail Costs'!V200</f>
        <v>292.20127095396134</v>
      </c>
      <c r="AT200" s="4">
        <f>$T200-(AE200*'Feedstock Conversions'!$B$3)-'Rail Costs'!Q200</f>
        <v>281.55294842143485</v>
      </c>
      <c r="AU200" s="4">
        <f>$T200-(AF200*'Feedstock Conversions'!$B$3)-'Rail Costs'!R200</f>
        <v>345.76015873678813</v>
      </c>
      <c r="AV200" s="4">
        <f>$T200-(AG200*'Feedstock Conversions'!$B$3)-'Rail Costs'!S200</f>
        <v>316.80650921754943</v>
      </c>
      <c r="AW200" s="4">
        <f>$T200-(AH200*'Feedstock Conversions'!$B$3)-'Rail Costs'!T200</f>
        <v>347.62572879835312</v>
      </c>
      <c r="AX200" s="4">
        <f>$T200-(AI200*'Feedstock Conversions'!$B$3)-'Rail Costs'!U200</f>
        <v>369.04038495217452</v>
      </c>
      <c r="AY200" s="4">
        <f>$T200-(AJ200*'Feedstock Conversions'!$B$3)-'Rail Costs'!V200</f>
        <v>349.80960729068005</v>
      </c>
      <c r="BH200">
        <f t="shared" si="22"/>
        <v>43</v>
      </c>
      <c r="BI200">
        <f t="shared" si="23"/>
        <v>2022</v>
      </c>
      <c r="BJ200">
        <f t="shared" si="25"/>
        <v>10</v>
      </c>
    </row>
    <row r="201" spans="1:62" x14ac:dyDescent="0.2">
      <c r="A201" s="11">
        <v>44862</v>
      </c>
      <c r="B201" s="4">
        <v>54.5</v>
      </c>
      <c r="C201" s="18">
        <f>'Yellow Grease'!B201</f>
        <v>54.5</v>
      </c>
      <c r="E201" s="4">
        <f>'Yellow Grease'!C201*'Feedstock Conversions'!B$23</f>
        <v>448.53500000000003</v>
      </c>
      <c r="F201" s="4">
        <f>'Yellow Grease'!C201*'Feedstock Conversions'!B$3</f>
        <v>463.25</v>
      </c>
      <c r="H201" s="4">
        <f>'Fuel Values'!B201-'Yellow Grease'!I201-'Yellow Grease'!J201-'Yellow Grease'!K201</f>
        <v>381.26288229699992</v>
      </c>
      <c r="I201" s="18">
        <f>('LCFS Values'!$E$5-$AA$4)/1000000*'LCFS Values'!B201*'LCFS Values'!$G$2*100</f>
        <v>56.637117703000008</v>
      </c>
      <c r="J201" s="4">
        <f>'RIN Values'!C201</f>
        <v>276.60000000000002</v>
      </c>
      <c r="K201" s="4">
        <f>'Fixed Credits Value'!B201</f>
        <v>100</v>
      </c>
      <c r="L201" s="4">
        <f t="shared" si="24"/>
        <v>814.5</v>
      </c>
      <c r="M201" s="4">
        <f>L201/'Feedstock Conversions'!B$23</f>
        <v>98.967193195625754</v>
      </c>
      <c r="O201" s="4">
        <f>'Fuel Values'!C201*100</f>
        <v>418.82</v>
      </c>
      <c r="P201" s="18">
        <f>('LCFS Values'!$E$5-AB$4)/1000000*'LCFS Values'!B201*'LCFS Values'!$G$2*100</f>
        <v>60.176898719218755</v>
      </c>
      <c r="Q201" s="4">
        <f>'RIN Values'!D201</f>
        <v>313.48</v>
      </c>
      <c r="R201" s="4">
        <f>'Fixed Credits Value'!B201</f>
        <v>100</v>
      </c>
      <c r="S201" s="4">
        <f>'Fixed Credits Value'!C201</f>
        <v>16</v>
      </c>
      <c r="T201" s="4">
        <f t="shared" si="19"/>
        <v>908.47689871921875</v>
      </c>
      <c r="U201" s="4">
        <f>T201/'Feedstock Conversions'!B$3</f>
        <v>106.8796351434375</v>
      </c>
      <c r="W201" s="4">
        <f t="shared" si="20"/>
        <v>365.96499999999997</v>
      </c>
      <c r="X201" s="4">
        <f t="shared" si="21"/>
        <v>445.22689871921875</v>
      </c>
      <c r="AE201" s="4">
        <v>71.2</v>
      </c>
      <c r="AF201" s="4">
        <v>63</v>
      </c>
      <c r="AG201" s="4">
        <f>AH201+'Rail Costs'!M201</f>
        <v>66.428611422172452</v>
      </c>
      <c r="AH201" s="4">
        <v>62.75</v>
      </c>
      <c r="AI201" s="4">
        <v>60.25</v>
      </c>
      <c r="AJ201" s="4">
        <v>63</v>
      </c>
      <c r="AM201" s="4">
        <f>$L201-(AE201*'Feedstock Conversions'!$B$23)-'Rail Costs'!Q201</f>
        <v>224.37061208471619</v>
      </c>
      <c r="AN201" s="4">
        <f>$L201-(AF201*'Feedstock Conversions'!$B$23)-'Rail Costs'!R201</f>
        <v>292.31382240006945</v>
      </c>
      <c r="AO201" s="4">
        <f>$L201-(AG201*'Feedstock Conversions'!$B$23)-'Rail Costs'!S201</f>
        <v>264.28589796481731</v>
      </c>
      <c r="AP201" s="4">
        <f>$L201-(AH201*'Feedstock Conversions'!$B$23)-'Rail Costs'!T201</f>
        <v>294.11189246163445</v>
      </c>
      <c r="AQ201" s="4">
        <f>$L201-(AI201*'Feedstock Conversions'!$B$23)-'Rail Costs'!U201</f>
        <v>314.85154861545584</v>
      </c>
      <c r="AR201" s="4">
        <f>$L201-(AJ201*'Feedstock Conversions'!$B$23)-'Rail Costs'!V201</f>
        <v>291.26327095396135</v>
      </c>
      <c r="AT201" s="4">
        <f>$T201-(AE201*'Feedstock Conversions'!$B$3)-'Rail Costs'!Q201</f>
        <v>299.12351080393489</v>
      </c>
      <c r="AU201" s="4">
        <f>$T201-(AF201*'Feedstock Conversions'!$B$3)-'Rail Costs'!R201</f>
        <v>369.28072111928822</v>
      </c>
      <c r="AV201" s="4">
        <f>$T201-(AG201*'Feedstock Conversions'!$B$3)-'Rail Costs'!S201</f>
        <v>340.32707160004952</v>
      </c>
      <c r="AW201" s="4">
        <f>$T201-(AH201*'Feedstock Conversions'!$B$3)-'Rail Costs'!T201</f>
        <v>371.14629118085321</v>
      </c>
      <c r="AX201" s="4">
        <f>$T201-(AI201*'Feedstock Conversions'!$B$3)-'Rail Costs'!U201</f>
        <v>392.56094733467461</v>
      </c>
      <c r="AY201" s="4">
        <f>$T201-(AJ201*'Feedstock Conversions'!$B$3)-'Rail Costs'!V201</f>
        <v>368.23016967318011</v>
      </c>
      <c r="BH201">
        <f t="shared" si="22"/>
        <v>44</v>
      </c>
      <c r="BI201">
        <f t="shared" si="23"/>
        <v>2022</v>
      </c>
      <c r="BJ201">
        <f t="shared" si="25"/>
        <v>10</v>
      </c>
    </row>
    <row r="202" spans="1:62" x14ac:dyDescent="0.2">
      <c r="A202" s="11">
        <v>44869</v>
      </c>
      <c r="B202" s="4">
        <v>54.7</v>
      </c>
      <c r="C202" s="18">
        <f>'Yellow Grease'!B202</f>
        <v>54.7</v>
      </c>
      <c r="E202" s="4">
        <f>'Yellow Grease'!C202*'Feedstock Conversions'!B$23</f>
        <v>450.18100000000004</v>
      </c>
      <c r="F202" s="4">
        <f>'Yellow Grease'!C202*'Feedstock Conversions'!B$3</f>
        <v>464.95000000000005</v>
      </c>
      <c r="H202" s="4">
        <f>'Fuel Values'!B202-'Yellow Grease'!I202-'Yellow Grease'!J202-'Yellow Grease'!K202</f>
        <v>370.28203181150002</v>
      </c>
      <c r="I202" s="18">
        <f>('LCFS Values'!$E$5-$AA$4)/1000000*'LCFS Values'!B202*'LCFS Values'!$G$2*100</f>
        <v>55.717968188500002</v>
      </c>
      <c r="J202" s="4">
        <f>'RIN Values'!C202</f>
        <v>283.5</v>
      </c>
      <c r="K202" s="4">
        <f>'Fixed Credits Value'!B202</f>
        <v>100</v>
      </c>
      <c r="L202" s="4">
        <f t="shared" si="24"/>
        <v>809.5</v>
      </c>
      <c r="M202" s="4">
        <f>L202/'Feedstock Conversions'!B$23</f>
        <v>98.359659781287959</v>
      </c>
      <c r="O202" s="4">
        <f>'Fuel Values'!C202*100</f>
        <v>386.39</v>
      </c>
      <c r="P202" s="18">
        <f>('LCFS Values'!$E$5-AB$4)/1000000*'LCFS Values'!B202*'LCFS Values'!$G$2*100</f>
        <v>59.200302990390618</v>
      </c>
      <c r="Q202" s="4">
        <f>'RIN Values'!D202</f>
        <v>321.3</v>
      </c>
      <c r="R202" s="4">
        <f>'Fixed Credits Value'!B202</f>
        <v>100</v>
      </c>
      <c r="S202" s="4">
        <f>'Fixed Credits Value'!C202</f>
        <v>16</v>
      </c>
      <c r="T202" s="4">
        <f t="shared" si="19"/>
        <v>882.89030299039064</v>
      </c>
      <c r="U202" s="4">
        <f>T202/'Feedstock Conversions'!B$3</f>
        <v>103.86944741063419</v>
      </c>
      <c r="W202" s="4">
        <f t="shared" si="20"/>
        <v>359.31899999999996</v>
      </c>
      <c r="X202" s="4">
        <f t="shared" si="21"/>
        <v>417.94030299039059</v>
      </c>
      <c r="AE202" s="4">
        <v>71.400000000000006</v>
      </c>
      <c r="AF202" s="4">
        <v>63.2</v>
      </c>
      <c r="AG202" s="4">
        <f>AH202+'Rail Costs'!M202</f>
        <v>66.728611422172449</v>
      </c>
      <c r="AH202" s="4">
        <v>63.05</v>
      </c>
      <c r="AI202" s="4">
        <v>61</v>
      </c>
      <c r="AJ202" s="4">
        <v>63.3</v>
      </c>
      <c r="AM202" s="4">
        <f>$L202-(AE202*'Feedstock Conversions'!$B$23)-'Rail Costs'!Q202</f>
        <v>217.72461208471611</v>
      </c>
      <c r="AN202" s="4">
        <f>$L202-(AF202*'Feedstock Conversions'!$B$23)-'Rail Costs'!R202</f>
        <v>285.66782240006938</v>
      </c>
      <c r="AO202" s="4">
        <f>$L202-(AG202*'Feedstock Conversions'!$B$23)-'Rail Costs'!S202</f>
        <v>256.81689796481737</v>
      </c>
      <c r="AP202" s="4">
        <f>$L202-(AH202*'Feedstock Conversions'!$B$23)-'Rail Costs'!T202</f>
        <v>286.6428924616344</v>
      </c>
      <c r="AQ202" s="4">
        <f>$L202-(AI202*'Feedstock Conversions'!$B$23)-'Rail Costs'!U202</f>
        <v>303.67904861545583</v>
      </c>
      <c r="AR202" s="4">
        <f>$L202-(AJ202*'Feedstock Conversions'!$B$23)-'Rail Costs'!V202</f>
        <v>283.7942709539613</v>
      </c>
      <c r="AT202" s="4">
        <f>$T202-(AE202*'Feedstock Conversions'!$B$3)-'Rail Costs'!Q202</f>
        <v>271.83691507510673</v>
      </c>
      <c r="AU202" s="4">
        <f>$T202-(AF202*'Feedstock Conversions'!$B$3)-'Rail Costs'!R202</f>
        <v>341.99412539046006</v>
      </c>
      <c r="AV202" s="4">
        <f>$T202-(AG202*'Feedstock Conversions'!$B$3)-'Rail Costs'!S202</f>
        <v>312.19047587122145</v>
      </c>
      <c r="AW202" s="4">
        <f>$T202-(AH202*'Feedstock Conversions'!$B$3)-'Rail Costs'!T202</f>
        <v>343.00969545202514</v>
      </c>
      <c r="AX202" s="4">
        <f>$T202-(AI202*'Feedstock Conversions'!$B$3)-'Rail Costs'!U202</f>
        <v>360.59935160584649</v>
      </c>
      <c r="AY202" s="4">
        <f>$T202-(AJ202*'Feedstock Conversions'!$B$3)-'Rail Costs'!V202</f>
        <v>340.09357394435204</v>
      </c>
      <c r="BH202">
        <f t="shared" si="22"/>
        <v>45</v>
      </c>
      <c r="BI202">
        <f t="shared" si="23"/>
        <v>2022</v>
      </c>
      <c r="BJ202">
        <f t="shared" si="25"/>
        <v>11</v>
      </c>
    </row>
    <row r="203" spans="1:62" x14ac:dyDescent="0.2">
      <c r="A203" s="11">
        <v>44876</v>
      </c>
      <c r="B203" s="4">
        <v>55</v>
      </c>
      <c r="C203" s="18">
        <f>'Yellow Grease'!B203</f>
        <v>55</v>
      </c>
      <c r="E203" s="4">
        <f>'Yellow Grease'!C203*'Feedstock Conversions'!B$23</f>
        <v>452.65000000000003</v>
      </c>
      <c r="F203" s="4">
        <f>'Yellow Grease'!C203*'Feedstock Conversions'!B$3</f>
        <v>467.5</v>
      </c>
      <c r="H203" s="4">
        <f>'Fuel Values'!B203-'Yellow Grease'!I203-'Yellow Grease'!J203-'Yellow Grease'!K203</f>
        <v>364.41280619899999</v>
      </c>
      <c r="I203" s="18">
        <f>('LCFS Values'!$E$5-$AA$4)/1000000*'LCFS Values'!B203*'LCFS Values'!$G$2*100</f>
        <v>56.812193801000014</v>
      </c>
      <c r="J203" s="4">
        <f>'RIN Values'!C203</f>
        <v>286.27499999999998</v>
      </c>
      <c r="K203" s="4">
        <f>'Fixed Credits Value'!B203</f>
        <v>100</v>
      </c>
      <c r="L203" s="4">
        <f t="shared" si="24"/>
        <v>807.5</v>
      </c>
      <c r="M203" s="4">
        <f>L203/'Feedstock Conversions'!B$23</f>
        <v>98.11664641555285</v>
      </c>
      <c r="O203" s="4">
        <f>'Fuel Values'!C203*100</f>
        <v>367.66</v>
      </c>
      <c r="P203" s="18">
        <f>('LCFS Values'!$E$5-AB$4)/1000000*'LCFS Values'!B203*'LCFS Values'!$G$2*100</f>
        <v>60.362916953281257</v>
      </c>
      <c r="Q203" s="4">
        <f>'RIN Values'!D203</f>
        <v>324.44499999999999</v>
      </c>
      <c r="R203" s="4">
        <f>'Fixed Credits Value'!B203</f>
        <v>100</v>
      </c>
      <c r="S203" s="4">
        <f>'Fixed Credits Value'!C203</f>
        <v>16</v>
      </c>
      <c r="T203" s="4">
        <f t="shared" si="19"/>
        <v>868.46791695328125</v>
      </c>
      <c r="U203" s="4">
        <f>T203/'Feedstock Conversions'!B$3</f>
        <v>102.17269611215073</v>
      </c>
      <c r="W203" s="4">
        <f t="shared" si="20"/>
        <v>354.84999999999997</v>
      </c>
      <c r="X203" s="4">
        <f t="shared" si="21"/>
        <v>400.96791695328125</v>
      </c>
      <c r="AE203" s="4">
        <v>72.55</v>
      </c>
      <c r="AF203" s="4">
        <v>63</v>
      </c>
      <c r="AG203" s="4">
        <f>AH203+'Rail Costs'!M203</f>
        <v>66.928611422172452</v>
      </c>
      <c r="AH203" s="4">
        <v>63.25</v>
      </c>
      <c r="AI203" s="4">
        <v>61.5</v>
      </c>
      <c r="AJ203" s="4">
        <v>63.75</v>
      </c>
      <c r="AM203" s="4">
        <f>$L203-(AE203*'Feedstock Conversions'!$B$23)-'Rail Costs'!Q203</f>
        <v>206.26011208471618</v>
      </c>
      <c r="AN203" s="4">
        <f>$L203-(AF203*'Feedstock Conversions'!$B$23)-'Rail Costs'!R203</f>
        <v>285.31382240006945</v>
      </c>
      <c r="AO203" s="4">
        <f>$L203-(AG203*'Feedstock Conversions'!$B$23)-'Rail Costs'!S203</f>
        <v>253.17089796481733</v>
      </c>
      <c r="AP203" s="4">
        <f>$L203-(AH203*'Feedstock Conversions'!$B$23)-'Rail Costs'!T203</f>
        <v>282.99689246163445</v>
      </c>
      <c r="AQ203" s="4">
        <f>$L203-(AI203*'Feedstock Conversions'!$B$23)-'Rail Costs'!U203</f>
        <v>297.56404861545582</v>
      </c>
      <c r="AR203" s="4">
        <f>$L203-(AJ203*'Feedstock Conversions'!$B$23)-'Rail Costs'!V203</f>
        <v>278.09077095396134</v>
      </c>
      <c r="AT203" s="4">
        <f>$T203-(AE203*'Feedstock Conversions'!$B$3)-'Rail Costs'!Q203</f>
        <v>247.63952903799748</v>
      </c>
      <c r="AU203" s="4">
        <f>$T203-(AF203*'Feedstock Conversions'!$B$3)-'Rail Costs'!R203</f>
        <v>329.27173935335071</v>
      </c>
      <c r="AV203" s="4">
        <f>$T203-(AG203*'Feedstock Conversions'!$B$3)-'Rail Costs'!S203</f>
        <v>296.06808983411202</v>
      </c>
      <c r="AW203" s="4">
        <f>$T203-(AH203*'Feedstock Conversions'!$B$3)-'Rail Costs'!T203</f>
        <v>326.88730941491571</v>
      </c>
      <c r="AX203" s="4">
        <f>$T203-(AI203*'Feedstock Conversions'!$B$3)-'Rail Costs'!U203</f>
        <v>341.9269655687371</v>
      </c>
      <c r="AY203" s="4">
        <f>$T203-(AJ203*'Feedstock Conversions'!$B$3)-'Rail Costs'!V203</f>
        <v>321.84618790724261</v>
      </c>
      <c r="BH203">
        <f t="shared" si="22"/>
        <v>46</v>
      </c>
      <c r="BI203">
        <f t="shared" si="23"/>
        <v>2022</v>
      </c>
      <c r="BJ203">
        <f t="shared" si="25"/>
        <v>11</v>
      </c>
    </row>
    <row r="204" spans="1:62" x14ac:dyDescent="0.2">
      <c r="A204" s="11">
        <v>44883</v>
      </c>
      <c r="B204" s="4">
        <v>55</v>
      </c>
      <c r="C204" s="18">
        <f>'Yellow Grease'!B204</f>
        <v>55</v>
      </c>
      <c r="E204" s="4">
        <f>'Yellow Grease'!C204*'Feedstock Conversions'!B$23</f>
        <v>452.65000000000003</v>
      </c>
      <c r="F204" s="4">
        <f>'Yellow Grease'!C204*'Feedstock Conversions'!B$3</f>
        <v>467.5</v>
      </c>
      <c r="H204" s="4">
        <f>'Fuel Values'!B204-'Yellow Grease'!I204-'Yellow Grease'!J204-'Yellow Grease'!K204</f>
        <v>366.88917596299996</v>
      </c>
      <c r="I204" s="18">
        <f>('LCFS Values'!$E$5-$AA$4)/1000000*'LCFS Values'!B204*'LCFS Values'!$G$2*100</f>
        <v>53.660824036999998</v>
      </c>
      <c r="J204" s="4">
        <f>'RIN Values'!C204</f>
        <v>286.35000000000002</v>
      </c>
      <c r="K204" s="4">
        <f>'Fixed Credits Value'!B204</f>
        <v>100</v>
      </c>
      <c r="L204" s="4">
        <f t="shared" si="24"/>
        <v>806.9</v>
      </c>
      <c r="M204" s="4">
        <f>L204/'Feedstock Conversions'!B$23</f>
        <v>98.043742405832319</v>
      </c>
      <c r="O204" s="4">
        <f>'Fuel Values'!C204*100</f>
        <v>357.84</v>
      </c>
      <c r="P204" s="18">
        <f>('LCFS Values'!$E$5-AB$4)/1000000*'LCFS Values'!B204*'LCFS Values'!$G$2*100</f>
        <v>57.014588740156235</v>
      </c>
      <c r="Q204" s="4">
        <f>'RIN Values'!D204</f>
        <v>324.53000000000003</v>
      </c>
      <c r="R204" s="4">
        <f>'Fixed Credits Value'!B204</f>
        <v>100</v>
      </c>
      <c r="S204" s="4">
        <f>'Fixed Credits Value'!C204</f>
        <v>16</v>
      </c>
      <c r="T204" s="4">
        <f t="shared" si="19"/>
        <v>855.38458874015623</v>
      </c>
      <c r="U204" s="4">
        <f>T204/'Feedstock Conversions'!B$3</f>
        <v>100.63348102825367</v>
      </c>
      <c r="W204" s="4">
        <f t="shared" si="20"/>
        <v>354.24999999999994</v>
      </c>
      <c r="X204" s="4">
        <f t="shared" si="21"/>
        <v>387.88458874015623</v>
      </c>
      <c r="AE204" s="4">
        <v>72.95</v>
      </c>
      <c r="AF204" s="4">
        <v>63</v>
      </c>
      <c r="AG204" s="4">
        <f>AH204+'Rail Costs'!M204</f>
        <v>66.928611422172452</v>
      </c>
      <c r="AH204" s="4">
        <v>63.25</v>
      </c>
      <c r="AI204" s="4">
        <v>61.5</v>
      </c>
      <c r="AJ204" s="4">
        <v>63.75</v>
      </c>
      <c r="AM204" s="4">
        <f>$L204-(AE204*'Feedstock Conversions'!$B$23)-'Rail Costs'!Q204</f>
        <v>202.36811208471613</v>
      </c>
      <c r="AN204" s="4">
        <f>$L204-(AF204*'Feedstock Conversions'!$B$23)-'Rail Costs'!R204</f>
        <v>284.71382240006943</v>
      </c>
      <c r="AO204" s="4">
        <f>$L204-(AG204*'Feedstock Conversions'!$B$23)-'Rail Costs'!S204</f>
        <v>252.57089796481731</v>
      </c>
      <c r="AP204" s="4">
        <f>$L204-(AH204*'Feedstock Conversions'!$B$23)-'Rail Costs'!T204</f>
        <v>282.39689246163442</v>
      </c>
      <c r="AQ204" s="4">
        <f>$L204-(AI204*'Feedstock Conversions'!$B$23)-'Rail Costs'!U204</f>
        <v>296.96404861545579</v>
      </c>
      <c r="AR204" s="4">
        <f>$L204-(AJ204*'Feedstock Conversions'!$B$23)-'Rail Costs'!V204</f>
        <v>277.49077095396132</v>
      </c>
      <c r="AT204" s="4">
        <f>$T204-(AE204*'Feedstock Conversions'!$B$3)-'Rail Costs'!Q204</f>
        <v>231.15620082487237</v>
      </c>
      <c r="AU204" s="4">
        <f>$T204-(AF204*'Feedstock Conversions'!$B$3)-'Rail Costs'!R204</f>
        <v>316.1884111402257</v>
      </c>
      <c r="AV204" s="4">
        <f>$T204-(AG204*'Feedstock Conversions'!$B$3)-'Rail Costs'!S204</f>
        <v>282.984761620987</v>
      </c>
      <c r="AW204" s="4">
        <f>$T204-(AH204*'Feedstock Conversions'!$B$3)-'Rail Costs'!T204</f>
        <v>313.80398120179069</v>
      </c>
      <c r="AX204" s="4">
        <f>$T204-(AI204*'Feedstock Conversions'!$B$3)-'Rail Costs'!U204</f>
        <v>328.84363735561209</v>
      </c>
      <c r="AY204" s="4">
        <f>$T204-(AJ204*'Feedstock Conversions'!$B$3)-'Rail Costs'!V204</f>
        <v>308.76285969411759</v>
      </c>
      <c r="BH204">
        <f t="shared" si="22"/>
        <v>47</v>
      </c>
      <c r="BI204">
        <f t="shared" si="23"/>
        <v>2022</v>
      </c>
      <c r="BJ204">
        <f t="shared" si="25"/>
        <v>11</v>
      </c>
    </row>
    <row r="205" spans="1:62" x14ac:dyDescent="0.2">
      <c r="A205" s="11">
        <v>44890</v>
      </c>
      <c r="B205" s="4">
        <v>55</v>
      </c>
      <c r="C205" s="18">
        <f>'Yellow Grease'!B205</f>
        <v>55</v>
      </c>
      <c r="E205" s="4">
        <f>'Yellow Grease'!C205*'Feedstock Conversions'!B$23</f>
        <v>452.65000000000003</v>
      </c>
      <c r="F205" s="4">
        <f>'Yellow Grease'!C205*'Feedstock Conversions'!B$3</f>
        <v>467.5</v>
      </c>
      <c r="H205" s="4">
        <f>'Fuel Values'!B205-'Yellow Grease'!I205-'Yellow Grease'!J205-'Yellow Grease'!K205</f>
        <v>355.62201937500004</v>
      </c>
      <c r="I205" s="18">
        <f>('LCFS Values'!$E$5-$AA$4)/1000000*'LCFS Values'!B205*'LCFS Values'!$G$2*100</f>
        <v>54.711280625000001</v>
      </c>
      <c r="J205" s="4">
        <f>'RIN Values'!C205</f>
        <v>289.5</v>
      </c>
      <c r="K205" s="4">
        <f>'Fixed Credits Value'!B205</f>
        <v>100</v>
      </c>
      <c r="L205" s="4">
        <f t="shared" si="24"/>
        <v>799.83330000000001</v>
      </c>
      <c r="M205" s="4">
        <f>L205/'Feedstock Conversions'!B$23</f>
        <v>97.18509113001214</v>
      </c>
      <c r="O205" s="4">
        <f>'Fuel Values'!C205*100</f>
        <v>341.53</v>
      </c>
      <c r="P205" s="18">
        <f>('LCFS Values'!$E$5-AB$4)/1000000*'LCFS Values'!B205*'LCFS Values'!$G$2*100</f>
        <v>58.130698144531245</v>
      </c>
      <c r="Q205" s="4">
        <f>'RIN Values'!D205</f>
        <v>328.09999999999997</v>
      </c>
      <c r="R205" s="4">
        <f>'Fixed Credits Value'!B205</f>
        <v>100</v>
      </c>
      <c r="S205" s="4">
        <f>'Fixed Credits Value'!C205</f>
        <v>16</v>
      </c>
      <c r="T205" s="4">
        <f t="shared" si="19"/>
        <v>843.76069814453126</v>
      </c>
      <c r="U205" s="4">
        <f>T205/'Feedstock Conversions'!B$3</f>
        <v>99.265964487591916</v>
      </c>
      <c r="W205" s="4">
        <f t="shared" si="20"/>
        <v>347.18329999999997</v>
      </c>
      <c r="X205" s="4">
        <f t="shared" si="21"/>
        <v>376.26069814453126</v>
      </c>
      <c r="AE205" s="4">
        <v>72.5</v>
      </c>
      <c r="AF205" s="4">
        <v>63</v>
      </c>
      <c r="AG205" s="4">
        <f>AH205+'Rail Costs'!M205</f>
        <v>66.928611422172452</v>
      </c>
      <c r="AH205" s="4">
        <v>63.25</v>
      </c>
      <c r="AI205" s="4">
        <v>61.5</v>
      </c>
      <c r="AJ205" s="4">
        <v>63.75</v>
      </c>
      <c r="AM205" s="4">
        <f>$L205-(AE205*'Feedstock Conversions'!$B$23)-'Rail Costs'!Q205</f>
        <v>199.00491208471612</v>
      </c>
      <c r="AN205" s="4">
        <f>$L205-(AF205*'Feedstock Conversions'!$B$23)-'Rail Costs'!R205</f>
        <v>277.64712240006946</v>
      </c>
      <c r="AO205" s="4">
        <f>$L205-(AG205*'Feedstock Conversions'!$B$23)-'Rail Costs'!S205</f>
        <v>245.50419796481734</v>
      </c>
      <c r="AP205" s="4">
        <f>$L205-(AH205*'Feedstock Conversions'!$B$23)-'Rail Costs'!T205</f>
        <v>275.33019246163445</v>
      </c>
      <c r="AQ205" s="4">
        <f>$L205-(AI205*'Feedstock Conversions'!$B$23)-'Rail Costs'!U205</f>
        <v>289.89734861545583</v>
      </c>
      <c r="AR205" s="4">
        <f>$L205-(AJ205*'Feedstock Conversions'!$B$23)-'Rail Costs'!V205</f>
        <v>270.42407095396135</v>
      </c>
      <c r="AT205" s="4">
        <f>$T205-(AE205*'Feedstock Conversions'!$B$3)-'Rail Costs'!Q205</f>
        <v>223.35731022924745</v>
      </c>
      <c r="AU205" s="4">
        <f>$T205-(AF205*'Feedstock Conversions'!$B$3)-'Rail Costs'!R205</f>
        <v>304.56452054460073</v>
      </c>
      <c r="AV205" s="4">
        <f>$T205-(AG205*'Feedstock Conversions'!$B$3)-'Rail Costs'!S205</f>
        <v>271.36087102536203</v>
      </c>
      <c r="AW205" s="4">
        <f>$T205-(AH205*'Feedstock Conversions'!$B$3)-'Rail Costs'!T205</f>
        <v>302.18009060616572</v>
      </c>
      <c r="AX205" s="4">
        <f>$T205-(AI205*'Feedstock Conversions'!$B$3)-'Rail Costs'!U205</f>
        <v>317.21974675998712</v>
      </c>
      <c r="AY205" s="4">
        <f>$T205-(AJ205*'Feedstock Conversions'!$B$3)-'Rail Costs'!V205</f>
        <v>297.13896909849262</v>
      </c>
      <c r="BH205">
        <f t="shared" si="22"/>
        <v>48</v>
      </c>
      <c r="BI205">
        <f t="shared" si="23"/>
        <v>2022</v>
      </c>
      <c r="BJ205">
        <f t="shared" si="25"/>
        <v>11</v>
      </c>
    </row>
    <row r="206" spans="1:62" x14ac:dyDescent="0.2">
      <c r="A206" s="11">
        <v>44897</v>
      </c>
      <c r="B206" s="4">
        <v>55</v>
      </c>
      <c r="C206" s="18">
        <f>'Yellow Grease'!B206</f>
        <v>55</v>
      </c>
      <c r="E206" s="4">
        <f>'Yellow Grease'!C206*'Feedstock Conversions'!B$23</f>
        <v>452.65000000000003</v>
      </c>
      <c r="F206" s="4">
        <f>'Yellow Grease'!C206*'Feedstock Conversions'!B$3</f>
        <v>467.5</v>
      </c>
      <c r="H206" s="4">
        <f>'Fuel Values'!B206-'Yellow Grease'!I206-'Yellow Grease'!J206-'Yellow Grease'!K206</f>
        <v>357.47557254200001</v>
      </c>
      <c r="I206" s="18">
        <f>('LCFS Values'!$E$5-$AA$4)/1000000*'LCFS Values'!B206*'LCFS Values'!$G$2*100</f>
        <v>56.199427458000009</v>
      </c>
      <c r="J206" s="4">
        <f>'RIN Values'!C206</f>
        <v>280.42499999999995</v>
      </c>
      <c r="K206" s="4">
        <f>'Fixed Credits Value'!B206</f>
        <v>100</v>
      </c>
      <c r="L206" s="4">
        <f t="shared" si="24"/>
        <v>794.09999999999991</v>
      </c>
      <c r="M206" s="4">
        <f>L206/'Feedstock Conversions'!B$23</f>
        <v>96.48845686512756</v>
      </c>
      <c r="O206" s="4">
        <f>'Fuel Values'!C206*100</f>
        <v>326.99</v>
      </c>
      <c r="P206" s="18">
        <f>('LCFS Values'!$E$5-AB$4)/1000000*'LCFS Values'!B206*'LCFS Values'!$G$2*100</f>
        <v>59.711853134062501</v>
      </c>
      <c r="Q206" s="4">
        <f>'RIN Values'!D206</f>
        <v>317.815</v>
      </c>
      <c r="R206" s="4">
        <f>'Fixed Credits Value'!B206</f>
        <v>100</v>
      </c>
      <c r="S206" s="4">
        <f>'Fixed Credits Value'!C206</f>
        <v>16</v>
      </c>
      <c r="T206" s="4">
        <f t="shared" si="19"/>
        <v>820.51685313406256</v>
      </c>
      <c r="U206" s="4">
        <f>T206/'Feedstock Conversions'!B$3</f>
        <v>96.531394486360298</v>
      </c>
      <c r="W206" s="4">
        <f t="shared" si="20"/>
        <v>341.44999999999987</v>
      </c>
      <c r="X206" s="4">
        <f t="shared" si="21"/>
        <v>353.01685313406256</v>
      </c>
      <c r="AE206" s="4">
        <v>71.8</v>
      </c>
      <c r="AF206" s="4">
        <v>63</v>
      </c>
      <c r="AG206" s="4">
        <f>AH206+'Rail Costs'!M206</f>
        <v>66.928611422172452</v>
      </c>
      <c r="AH206" s="4">
        <v>63.25</v>
      </c>
      <c r="AI206" s="4">
        <v>61.5</v>
      </c>
      <c r="AJ206" s="4">
        <v>63.55</v>
      </c>
      <c r="AM206" s="4">
        <f>$L206-(AE206*'Feedstock Conversions'!$B$23)-'Rail Costs'!Q206</f>
        <v>199.03261208471611</v>
      </c>
      <c r="AN206" s="4">
        <f>$L206-(AF206*'Feedstock Conversions'!$B$23)-'Rail Costs'!R206</f>
        <v>271.91382240006936</v>
      </c>
      <c r="AO206" s="4">
        <f>$L206-(AG206*'Feedstock Conversions'!$B$23)-'Rail Costs'!S206</f>
        <v>239.77089796481724</v>
      </c>
      <c r="AP206" s="4">
        <f>$L206-(AH206*'Feedstock Conversions'!$B$23)-'Rail Costs'!T206</f>
        <v>269.59689246163435</v>
      </c>
      <c r="AQ206" s="4">
        <f>$L206-(AI206*'Feedstock Conversions'!$B$23)-'Rail Costs'!U206</f>
        <v>284.16404861545573</v>
      </c>
      <c r="AR206" s="4">
        <f>$L206-(AJ206*'Feedstock Conversions'!$B$23)-'Rail Costs'!V206</f>
        <v>266.33677095396132</v>
      </c>
      <c r="AT206" s="4">
        <f>$T206-(AE206*'Feedstock Conversions'!$B$3)-'Rail Costs'!Q206</f>
        <v>206.06346521877879</v>
      </c>
      <c r="AU206" s="4">
        <f>$T206-(AF206*'Feedstock Conversions'!$B$3)-'Rail Costs'!R206</f>
        <v>281.32067553413202</v>
      </c>
      <c r="AV206" s="4">
        <f>$T206-(AG206*'Feedstock Conversions'!$B$3)-'Rail Costs'!S206</f>
        <v>248.11702601489336</v>
      </c>
      <c r="AW206" s="4">
        <f>$T206-(AH206*'Feedstock Conversions'!$B$3)-'Rail Costs'!T206</f>
        <v>278.93624559569702</v>
      </c>
      <c r="AX206" s="4">
        <f>$T206-(AI206*'Feedstock Conversions'!$B$3)-'Rail Costs'!U206</f>
        <v>293.97590174951841</v>
      </c>
      <c r="AY206" s="4">
        <f>$T206-(AJ206*'Feedstock Conversions'!$B$3)-'Rail Costs'!V206</f>
        <v>275.59512408802397</v>
      </c>
      <c r="BH206">
        <f t="shared" si="22"/>
        <v>49</v>
      </c>
      <c r="BI206">
        <f t="shared" si="23"/>
        <v>2022</v>
      </c>
      <c r="BJ206">
        <f t="shared" si="25"/>
        <v>12</v>
      </c>
    </row>
    <row r="207" spans="1:62" x14ac:dyDescent="0.2">
      <c r="A207" s="11">
        <v>44904</v>
      </c>
      <c r="B207" s="4">
        <v>54.6</v>
      </c>
      <c r="C207" s="18">
        <f>'Yellow Grease'!B207</f>
        <v>54.6</v>
      </c>
      <c r="E207" s="4">
        <f>'Yellow Grease'!C207*'Feedstock Conversions'!B$23</f>
        <v>449.35800000000006</v>
      </c>
      <c r="F207" s="4">
        <f>'Yellow Grease'!C207*'Feedstock Conversions'!B$3</f>
        <v>464.1</v>
      </c>
      <c r="H207" s="4">
        <f>'Fuel Values'!B207-'Yellow Grease'!I207-'Yellow Grease'!J207-'Yellow Grease'!K207</f>
        <v>372.02519205199997</v>
      </c>
      <c r="I207" s="18">
        <f>('LCFS Values'!$E$5-$AA$4)/1000000*'LCFS Values'!B207*'LCFS Values'!$G$2*100</f>
        <v>57.074807948000007</v>
      </c>
      <c r="J207" s="4">
        <f>'RIN Values'!C207</f>
        <v>252.89999999999998</v>
      </c>
      <c r="K207" s="4">
        <f>'Fixed Credits Value'!B207</f>
        <v>100</v>
      </c>
      <c r="L207" s="4">
        <f t="shared" si="24"/>
        <v>782</v>
      </c>
      <c r="M207" s="4">
        <f>L207/'Feedstock Conversions'!B$23</f>
        <v>95.018226002430126</v>
      </c>
      <c r="O207" s="4">
        <f>'Fuel Values'!C207*100</f>
        <v>288.39</v>
      </c>
      <c r="P207" s="18">
        <f>('LCFS Values'!$E$5-AB$4)/1000000*'LCFS Values'!B207*'LCFS Values'!$G$2*100</f>
        <v>60.641944304374995</v>
      </c>
      <c r="Q207" s="4">
        <f>'RIN Values'!D207</f>
        <v>286.62</v>
      </c>
      <c r="R207" s="4">
        <f>'Fixed Credits Value'!B207</f>
        <v>100</v>
      </c>
      <c r="S207" s="4">
        <f>'Fixed Credits Value'!C207</f>
        <v>16</v>
      </c>
      <c r="T207" s="4">
        <f t="shared" si="19"/>
        <v>751.65194430437498</v>
      </c>
      <c r="U207" s="4">
        <f>T207/'Feedstock Conversions'!B$3</f>
        <v>88.42964050639705</v>
      </c>
      <c r="W207" s="4">
        <f t="shared" si="20"/>
        <v>332.64199999999994</v>
      </c>
      <c r="X207" s="4">
        <f t="shared" si="21"/>
        <v>287.55194430437496</v>
      </c>
      <c r="AE207" s="4">
        <v>68</v>
      </c>
      <c r="AF207" s="4">
        <v>63</v>
      </c>
      <c r="AG207" s="4">
        <f>AH207+'Rail Costs'!M207</f>
        <v>64.478611422172449</v>
      </c>
      <c r="AH207" s="4">
        <v>60.8</v>
      </c>
      <c r="AI207" s="4">
        <v>59.2</v>
      </c>
      <c r="AJ207" s="4">
        <v>63.1</v>
      </c>
      <c r="AM207" s="4">
        <f>$L207-(AE207*'Feedstock Conversions'!$B$23)-'Rail Costs'!Q207</f>
        <v>218.2066120847162</v>
      </c>
      <c r="AN207" s="4">
        <f>$L207-(AF207*'Feedstock Conversions'!$B$23)-'Rail Costs'!R207</f>
        <v>259.81382240006945</v>
      </c>
      <c r="AO207" s="4">
        <f>$L207-(AG207*'Feedstock Conversions'!$B$23)-'Rail Costs'!S207</f>
        <v>247.83439796481733</v>
      </c>
      <c r="AP207" s="4">
        <f>$L207-(AH207*'Feedstock Conversions'!$B$23)-'Rail Costs'!T207</f>
        <v>277.66039246163444</v>
      </c>
      <c r="AQ207" s="4">
        <f>$L207-(AI207*'Feedstock Conversions'!$B$23)-'Rail Costs'!U207</f>
        <v>290.99304861545579</v>
      </c>
      <c r="AR207" s="4">
        <f>$L207-(AJ207*'Feedstock Conversions'!$B$23)-'Rail Costs'!V207</f>
        <v>257.94027095396137</v>
      </c>
      <c r="AT207" s="4">
        <f>$T207-(AE207*'Feedstock Conversions'!$B$3)-'Rail Costs'!Q207</f>
        <v>169.49855638909116</v>
      </c>
      <c r="AU207" s="4">
        <f>$T207-(AF207*'Feedstock Conversions'!$B$3)-'Rail Costs'!R207</f>
        <v>212.45576670444441</v>
      </c>
      <c r="AV207" s="4">
        <f>$T207-(AG207*'Feedstock Conversions'!$B$3)-'Rail Costs'!S207</f>
        <v>200.07711718520582</v>
      </c>
      <c r="AW207" s="4">
        <f>$T207-(AH207*'Feedstock Conversions'!$B$3)-'Rail Costs'!T207</f>
        <v>230.89633676600948</v>
      </c>
      <c r="AX207" s="4">
        <f>$T207-(AI207*'Feedstock Conversions'!$B$3)-'Rail Costs'!U207</f>
        <v>244.66099291983076</v>
      </c>
      <c r="AY207" s="4">
        <f>$T207-(AJ207*'Feedstock Conversions'!$B$3)-'Rail Costs'!V207</f>
        <v>210.55521525833629</v>
      </c>
      <c r="BH207">
        <f t="shared" si="22"/>
        <v>50</v>
      </c>
      <c r="BI207">
        <f t="shared" si="23"/>
        <v>2022</v>
      </c>
      <c r="BJ207">
        <f t="shared" si="25"/>
        <v>12</v>
      </c>
    </row>
    <row r="208" spans="1:62" x14ac:dyDescent="0.2">
      <c r="A208" s="11">
        <v>44911</v>
      </c>
      <c r="B208" s="4">
        <v>54.5</v>
      </c>
      <c r="C208" s="18">
        <f>'Yellow Grease'!B208</f>
        <v>54.5</v>
      </c>
      <c r="E208" s="4">
        <f>'Yellow Grease'!C208*'Feedstock Conversions'!B$23</f>
        <v>448.53500000000003</v>
      </c>
      <c r="F208" s="4">
        <f>'Yellow Grease'!C208*'Feedstock Conversions'!B$3</f>
        <v>463.25</v>
      </c>
      <c r="H208" s="4">
        <f>'Fuel Values'!B208-'Yellow Grease'!I208-'Yellow Grease'!J208-'Yellow Grease'!K208</f>
        <v>356.93727351300004</v>
      </c>
      <c r="I208" s="18">
        <f>('LCFS Values'!$E$5-$AA$4)/1000000*'LCFS Values'!B208*'LCFS Values'!$G$2*100</f>
        <v>58.037726486999993</v>
      </c>
      <c r="J208" s="4">
        <f>'RIN Values'!C208</f>
        <v>260.02499999999998</v>
      </c>
      <c r="K208" s="4">
        <f>'Fixed Credits Value'!B208</f>
        <v>100</v>
      </c>
      <c r="L208" s="4">
        <f t="shared" si="24"/>
        <v>775</v>
      </c>
      <c r="M208" s="4">
        <f>L208/'Feedstock Conversions'!B$23</f>
        <v>94.167679222357222</v>
      </c>
      <c r="O208" s="4">
        <f>'Fuel Values'!C208*100</f>
        <v>301.82000000000005</v>
      </c>
      <c r="P208" s="18">
        <f>('LCFS Values'!$E$5-AB$4)/1000000*'LCFS Values'!B208*'LCFS Values'!$G$2*100</f>
        <v>61.66504459171874</v>
      </c>
      <c r="Q208" s="4">
        <f>'RIN Values'!D208</f>
        <v>294.69499999999999</v>
      </c>
      <c r="R208" s="4">
        <f>'Fixed Credits Value'!B208</f>
        <v>100</v>
      </c>
      <c r="S208" s="4">
        <f>'Fixed Credits Value'!C208</f>
        <v>16</v>
      </c>
      <c r="T208" s="4">
        <f t="shared" si="19"/>
        <v>774.1800445917188</v>
      </c>
      <c r="U208" s="4">
        <f>T208/'Feedstock Conversions'!B$3</f>
        <v>91.080005246084568</v>
      </c>
      <c r="W208" s="4">
        <f t="shared" si="20"/>
        <v>326.46499999999997</v>
      </c>
      <c r="X208" s="4">
        <f t="shared" si="21"/>
        <v>310.9300445917188</v>
      </c>
      <c r="AE208" s="4">
        <v>67.099999999999994</v>
      </c>
      <c r="AF208" s="4">
        <v>63</v>
      </c>
      <c r="AG208" s="4">
        <f>AH208+'Rail Costs'!M208</f>
        <v>64.178611422172452</v>
      </c>
      <c r="AH208" s="4">
        <v>60.5</v>
      </c>
      <c r="AI208" s="4">
        <v>58.5</v>
      </c>
      <c r="AJ208" s="4">
        <v>62.6</v>
      </c>
      <c r="AM208" s="4">
        <f>$L208-(AE208*'Feedstock Conversions'!$B$23)-'Rail Costs'!Q208</f>
        <v>218.61361208471624</v>
      </c>
      <c r="AN208" s="4">
        <f>$L208-(AF208*'Feedstock Conversions'!$B$23)-'Rail Costs'!R208</f>
        <v>252.81382240006943</v>
      </c>
      <c r="AO208" s="4">
        <f>$L208-(AG208*'Feedstock Conversions'!$B$23)-'Rail Costs'!S208</f>
        <v>243.30339796481738</v>
      </c>
      <c r="AP208" s="4">
        <f>$L208-(AH208*'Feedstock Conversions'!$B$23)-'Rail Costs'!T208</f>
        <v>273.12939246163444</v>
      </c>
      <c r="AQ208" s="4">
        <f>$L208-(AI208*'Feedstock Conversions'!$B$23)-'Rail Costs'!U208</f>
        <v>289.75404861545582</v>
      </c>
      <c r="AR208" s="4">
        <f>$L208-(AJ208*'Feedstock Conversions'!$B$23)-'Rail Costs'!V208</f>
        <v>255.05527095396124</v>
      </c>
      <c r="AT208" s="4">
        <f>$T208-(AE208*'Feedstock Conversions'!$B$3)-'Rail Costs'!Q208</f>
        <v>199.67665667643507</v>
      </c>
      <c r="AU208" s="4">
        <f>$T208-(AF208*'Feedstock Conversions'!$B$3)-'Rail Costs'!R208</f>
        <v>234.98386699178823</v>
      </c>
      <c r="AV208" s="4">
        <f>$T208-(AG208*'Feedstock Conversions'!$B$3)-'Rail Costs'!S208</f>
        <v>225.15521747254959</v>
      </c>
      <c r="AW208" s="4">
        <f>$T208-(AH208*'Feedstock Conversions'!$B$3)-'Rail Costs'!T208</f>
        <v>255.97443705335326</v>
      </c>
      <c r="AX208" s="4">
        <f>$T208-(AI208*'Feedstock Conversions'!$B$3)-'Rail Costs'!U208</f>
        <v>273.13909320717465</v>
      </c>
      <c r="AY208" s="4">
        <f>$T208-(AJ208*'Feedstock Conversions'!$B$3)-'Rail Costs'!V208</f>
        <v>237.33331554568011</v>
      </c>
      <c r="BH208">
        <f t="shared" si="22"/>
        <v>51</v>
      </c>
      <c r="BI208">
        <f t="shared" si="23"/>
        <v>2022</v>
      </c>
      <c r="BJ208">
        <f t="shared" si="25"/>
        <v>12</v>
      </c>
    </row>
    <row r="209" spans="1:62" x14ac:dyDescent="0.2">
      <c r="A209" s="11">
        <v>44918</v>
      </c>
      <c r="B209" s="4">
        <v>54.5</v>
      </c>
      <c r="C209" s="18">
        <f>'Yellow Grease'!B209</f>
        <v>54.5</v>
      </c>
      <c r="E209" s="4">
        <f>'Yellow Grease'!C209*'Feedstock Conversions'!B$23</f>
        <v>448.53500000000003</v>
      </c>
      <c r="F209" s="4">
        <f>'Yellow Grease'!C209*'Feedstock Conversions'!B$3</f>
        <v>463.25</v>
      </c>
      <c r="H209" s="4">
        <f>'Fuel Values'!B209-'Yellow Grease'!I209-'Yellow Grease'!J209-'Yellow Grease'!K209</f>
        <v>337.72382228800006</v>
      </c>
      <c r="I209" s="18">
        <f>('LCFS Values'!$E$5-$AA$4)/1000000*'LCFS Values'!B209*'LCFS Values'!$G$2*100</f>
        <v>60.226177711999995</v>
      </c>
      <c r="J209" s="4">
        <f>'RIN Values'!C209</f>
        <v>262.04999999999995</v>
      </c>
      <c r="K209" s="4">
        <f>'Fixed Credits Value'!B209</f>
        <v>100</v>
      </c>
      <c r="L209" s="4">
        <f t="shared" si="24"/>
        <v>760</v>
      </c>
      <c r="M209" s="4">
        <f>L209/'Feedstock Conversions'!B$23</f>
        <v>92.345078979343853</v>
      </c>
      <c r="O209" s="4">
        <f>'Fuel Values'!C209*100</f>
        <v>278.69</v>
      </c>
      <c r="P209" s="18">
        <f>('LCFS Values'!$E$5-AB$4)/1000000*'LCFS Values'!B209*'LCFS Values'!$G$2*100</f>
        <v>63.990272517499982</v>
      </c>
      <c r="Q209" s="4">
        <f>'RIN Values'!D209</f>
        <v>296.98999999999995</v>
      </c>
      <c r="R209" s="4">
        <f>'Fixed Credits Value'!B209</f>
        <v>100</v>
      </c>
      <c r="S209" s="4">
        <f>'Fixed Credits Value'!C209</f>
        <v>16</v>
      </c>
      <c r="T209" s="4">
        <f t="shared" si="19"/>
        <v>755.67027251749994</v>
      </c>
      <c r="U209" s="4">
        <f>T209/'Feedstock Conversions'!B$3</f>
        <v>88.902385002058821</v>
      </c>
      <c r="W209" s="4">
        <f t="shared" si="20"/>
        <v>311.46499999999997</v>
      </c>
      <c r="X209" s="4">
        <f t="shared" si="21"/>
        <v>292.42027251749994</v>
      </c>
      <c r="AE209" s="4">
        <v>66.5</v>
      </c>
      <c r="AF209" s="4">
        <v>63</v>
      </c>
      <c r="AG209" s="4">
        <f>AH209+'Rail Costs'!M209</f>
        <v>62.82861142217245</v>
      </c>
      <c r="AH209" s="4">
        <v>59.15</v>
      </c>
      <c r="AI209" s="4">
        <v>58.5</v>
      </c>
      <c r="AJ209" s="4">
        <v>62.5</v>
      </c>
      <c r="AM209" s="4">
        <f>$L209-(AE209*'Feedstock Conversions'!$B$23)-'Rail Costs'!Q209</f>
        <v>208.55161208471611</v>
      </c>
      <c r="AN209" s="4">
        <f>$L209-(AF209*'Feedstock Conversions'!$B$23)-'Rail Costs'!R209</f>
        <v>237.81382240006943</v>
      </c>
      <c r="AO209" s="4">
        <f>$L209-(AG209*'Feedstock Conversions'!$B$23)-'Rail Costs'!S209</f>
        <v>239.41389796481738</v>
      </c>
      <c r="AP209" s="4">
        <f>$L209-(AH209*'Feedstock Conversions'!$B$23)-'Rail Costs'!T209</f>
        <v>269.23989246163444</v>
      </c>
      <c r="AQ209" s="4">
        <f>$L209-(AI209*'Feedstock Conversions'!$B$23)-'Rail Costs'!U209</f>
        <v>274.75404861545582</v>
      </c>
      <c r="AR209" s="4">
        <f>$L209-(AJ209*'Feedstock Conversions'!$B$23)-'Rail Costs'!V209</f>
        <v>240.87827095396133</v>
      </c>
      <c r="AT209" s="4">
        <f>$T209-(AE209*'Feedstock Conversions'!$B$3)-'Rail Costs'!Q209</f>
        <v>186.26688460221612</v>
      </c>
      <c r="AU209" s="4">
        <f>$T209-(AF209*'Feedstock Conversions'!$B$3)-'Rail Costs'!R209</f>
        <v>216.47409491756937</v>
      </c>
      <c r="AV209" s="4">
        <f>$T209-(AG209*'Feedstock Conversions'!$B$3)-'Rail Costs'!S209</f>
        <v>218.12044539833076</v>
      </c>
      <c r="AW209" s="4">
        <f>$T209-(AH209*'Feedstock Conversions'!$B$3)-'Rail Costs'!T209</f>
        <v>248.93966497913442</v>
      </c>
      <c r="AX209" s="4">
        <f>$T209-(AI209*'Feedstock Conversions'!$B$3)-'Rail Costs'!U209</f>
        <v>254.62932113295577</v>
      </c>
      <c r="AY209" s="4">
        <f>$T209-(AJ209*'Feedstock Conversions'!$B$3)-'Rail Costs'!V209</f>
        <v>219.67354347146127</v>
      </c>
      <c r="BH209">
        <f t="shared" si="22"/>
        <v>52</v>
      </c>
      <c r="BI209">
        <f t="shared" si="23"/>
        <v>2022</v>
      </c>
      <c r="BJ209">
        <f t="shared" si="25"/>
        <v>12</v>
      </c>
    </row>
    <row r="210" spans="1:62" x14ac:dyDescent="0.2">
      <c r="A210" s="11">
        <v>44925</v>
      </c>
      <c r="B210" s="4">
        <v>54</v>
      </c>
      <c r="C210" s="18">
        <f>'Yellow Grease'!B210</f>
        <v>54</v>
      </c>
      <c r="E210" s="4">
        <f>'Yellow Grease'!C210*'Feedstock Conversions'!B$23</f>
        <v>444.42</v>
      </c>
      <c r="F210" s="4">
        <f>'Yellow Grease'!C210*'Feedstock Conversions'!B$3</f>
        <v>459</v>
      </c>
      <c r="H210" s="4">
        <f>'Fuel Values'!B210-'Yellow Grease'!I210-'Yellow Grease'!J210-'Yellow Grease'!K210</f>
        <v>327.67691875125001</v>
      </c>
      <c r="I210" s="18">
        <f>('LCFS Values'!$E$5-$AA$4)/1000000*'LCFS Values'!B210*'LCFS Values'!$G$2*100</f>
        <v>60.291831248749993</v>
      </c>
      <c r="J210" s="4">
        <f>'RIN Values'!C210</f>
        <v>262.03125</v>
      </c>
      <c r="K210" s="4">
        <f>'Fixed Credits Value'!B210</f>
        <v>100</v>
      </c>
      <c r="L210" s="4">
        <f t="shared" si="24"/>
        <v>750</v>
      </c>
      <c r="M210" s="4">
        <f>L210/'Feedstock Conversions'!B$23</f>
        <v>91.130012150668279</v>
      </c>
      <c r="O210" s="4">
        <f>'Fuel Values'!C210*100</f>
        <v>301.08999999999997</v>
      </c>
      <c r="P210" s="18">
        <f>('LCFS Values'!$E$5-AB$4)/1000000*'LCFS Values'!B210*'LCFS Values'!$G$2*100</f>
        <v>64.060029355273429</v>
      </c>
      <c r="Q210" s="4">
        <f>'RIN Values'!D210</f>
        <v>296.96875</v>
      </c>
      <c r="R210" s="4">
        <f>'Fixed Credits Value'!B210</f>
        <v>100</v>
      </c>
      <c r="S210" s="4">
        <f>'Fixed Credits Value'!C210</f>
        <v>16</v>
      </c>
      <c r="T210" s="4">
        <f t="shared" si="19"/>
        <v>778.11877935527332</v>
      </c>
      <c r="U210" s="4">
        <f>T210/'Feedstock Conversions'!B$3</f>
        <v>91.543385806502741</v>
      </c>
      <c r="W210" s="4">
        <f t="shared" si="20"/>
        <v>305.58</v>
      </c>
      <c r="X210" s="4">
        <f t="shared" si="21"/>
        <v>319.11877935527332</v>
      </c>
      <c r="AE210" s="4">
        <v>66.5</v>
      </c>
      <c r="AF210" s="4">
        <v>63</v>
      </c>
      <c r="AG210" s="4">
        <f>AH210+'Rail Costs'!M210</f>
        <v>61.928611422172452</v>
      </c>
      <c r="AH210" s="4">
        <v>58.25</v>
      </c>
      <c r="AI210" s="4">
        <v>58.5</v>
      </c>
      <c r="AJ210" s="4">
        <v>62.5</v>
      </c>
      <c r="AM210" s="4">
        <f>$L210-(AE210*'Feedstock Conversions'!$B$23)-'Rail Costs'!Q210</f>
        <v>198.55161208471611</v>
      </c>
      <c r="AN210" s="4">
        <f>$L210-(AF210*'Feedstock Conversions'!$B$23)-'Rail Costs'!R210</f>
        <v>227.81382240006943</v>
      </c>
      <c r="AO210" s="4">
        <f>$L210-(AG210*'Feedstock Conversions'!$B$23)-'Rail Costs'!S210</f>
        <v>236.82089796481736</v>
      </c>
      <c r="AP210" s="4">
        <f>$L210-(AH210*'Feedstock Conversions'!$B$23)-'Rail Costs'!T210</f>
        <v>266.64689246163442</v>
      </c>
      <c r="AQ210" s="4">
        <f>$L210-(AI210*'Feedstock Conversions'!$B$23)-'Rail Costs'!U210</f>
        <v>264.75404861545582</v>
      </c>
      <c r="AR210" s="4">
        <f>$L210-(AJ210*'Feedstock Conversions'!$B$23)-'Rail Costs'!V210</f>
        <v>230.87827095396133</v>
      </c>
      <c r="AT210" s="4">
        <f>$T210-(AE210*'Feedstock Conversions'!$B$3)-'Rail Costs'!Q210</f>
        <v>208.7153914399895</v>
      </c>
      <c r="AU210" s="4">
        <f>$T210-(AF210*'Feedstock Conversions'!$B$3)-'Rail Costs'!R210</f>
        <v>238.92260175534275</v>
      </c>
      <c r="AV210" s="4">
        <f>$T210-(AG210*'Feedstock Conversions'!$B$3)-'Rail Costs'!S210</f>
        <v>248.21895223610412</v>
      </c>
      <c r="AW210" s="4">
        <f>$T210-(AH210*'Feedstock Conversions'!$B$3)-'Rail Costs'!T210</f>
        <v>279.03817181690778</v>
      </c>
      <c r="AX210" s="4">
        <f>$T210-(AI210*'Feedstock Conversions'!$B$3)-'Rail Costs'!U210</f>
        <v>277.07782797072917</v>
      </c>
      <c r="AY210" s="4">
        <f>$T210-(AJ210*'Feedstock Conversions'!$B$3)-'Rail Costs'!V210</f>
        <v>242.12205030923465</v>
      </c>
      <c r="BH210">
        <f t="shared" si="22"/>
        <v>53</v>
      </c>
      <c r="BI210">
        <f t="shared" si="23"/>
        <v>2022</v>
      </c>
      <c r="BJ210">
        <f t="shared" si="25"/>
        <v>12</v>
      </c>
    </row>
    <row r="211" spans="1:62" x14ac:dyDescent="0.2">
      <c r="A211" s="11">
        <v>44932</v>
      </c>
      <c r="B211" s="4">
        <v>53.5</v>
      </c>
      <c r="C211" s="18">
        <f>'Yellow Grease'!B211</f>
        <v>53.5</v>
      </c>
      <c r="E211" s="4">
        <f>'Yellow Grease'!C211*'Feedstock Conversions'!B$23</f>
        <v>440.30500000000001</v>
      </c>
      <c r="F211" s="4">
        <f>'Yellow Grease'!C211*'Feedstock Conversions'!B$3</f>
        <v>454.75</v>
      </c>
      <c r="H211" s="4">
        <f>'Fuel Values'!B211-'Yellow Grease'!I211-'Yellow Grease'!J211-'Yellow Grease'!K211</f>
        <v>328.69818533339844</v>
      </c>
      <c r="I211" s="18">
        <f>('LCFS Values'!$E$6-$AA$4)/1000000*'LCFS Values'!B211*'LCFS Values'!$G$2*100</f>
        <v>58.426814666601558</v>
      </c>
      <c r="J211" s="4">
        <f>'RIN Values'!C211</f>
        <v>259.125</v>
      </c>
      <c r="K211" s="4">
        <f>'Fixed Credits Value'!B211</f>
        <v>100</v>
      </c>
      <c r="L211" s="4">
        <f t="shared" si="24"/>
        <v>746.25</v>
      </c>
      <c r="M211" s="4">
        <f>L211/'Feedstock Conversions'!B$23</f>
        <v>90.674362089914936</v>
      </c>
      <c r="O211" s="4">
        <f>'Fuel Values'!C211*100</f>
        <v>266.88</v>
      </c>
      <c r="P211" s="18">
        <f>('LCFS Values'!$E$5-AB$4)/1000000*'LCFS Values'!B211*'LCFS Values'!$G$2*100</f>
        <v>63.304330279394527</v>
      </c>
      <c r="Q211" s="4">
        <f>'RIN Values'!D211</f>
        <v>293.67500000000001</v>
      </c>
      <c r="R211" s="4">
        <f>'Fixed Credits Value'!B211</f>
        <v>100</v>
      </c>
      <c r="S211" s="4">
        <f>'Fixed Credits Value'!C211</f>
        <v>16</v>
      </c>
      <c r="T211" s="4">
        <f t="shared" si="19"/>
        <v>739.8593302793945</v>
      </c>
      <c r="U211" s="4">
        <f>T211/'Feedstock Conversions'!B$3</f>
        <v>87.042274150517002</v>
      </c>
      <c r="W211" s="4">
        <f t="shared" si="20"/>
        <v>305.94499999999999</v>
      </c>
      <c r="X211" s="4">
        <f t="shared" si="21"/>
        <v>285.1093302793945</v>
      </c>
      <c r="AE211" s="4">
        <v>66.25</v>
      </c>
      <c r="AF211" s="4">
        <v>63</v>
      </c>
      <c r="AG211" s="4">
        <f>AH211+'Rail Costs'!M211</f>
        <v>62.274328107502797</v>
      </c>
      <c r="AH211" s="4">
        <v>58.375</v>
      </c>
      <c r="AI211" s="4">
        <v>58.5</v>
      </c>
      <c r="AJ211" s="4">
        <v>62.5</v>
      </c>
      <c r="AM211" s="4">
        <f>$L211-(AE211*'Feedstock Conversions'!$B$23)-'Rail Costs'!Q211</f>
        <v>196.60990880979907</v>
      </c>
      <c r="AN211" s="4">
        <f>$L211-(AF211*'Feedstock Conversions'!$B$23)-'Rail Costs'!R211</f>
        <v>223.84205174407361</v>
      </c>
      <c r="AO211" s="4">
        <f>$L211-(AG211*'Feedstock Conversions'!$B$23)-'Rail Costs'!S211</f>
        <v>230.01525184270636</v>
      </c>
      <c r="AP211" s="4">
        <f>$L211-(AH211*'Feedstock Conversions'!$B$23)-'Rail Costs'!T211</f>
        <v>261.6308060093325</v>
      </c>
      <c r="AQ211" s="4">
        <f>$L211-(AI211*'Feedstock Conversions'!$B$23)-'Rail Costs'!U211</f>
        <v>260.77659153238312</v>
      </c>
      <c r="AR211" s="4">
        <f>$L211-(AJ211*'Feedstock Conversions'!$B$23)-'Rail Costs'!V211</f>
        <v>226.84346721119903</v>
      </c>
      <c r="AT211" s="4">
        <f>$T211-(AE211*'Feedstock Conversions'!$B$3)-'Rail Costs'!Q211</f>
        <v>172.33173908919363</v>
      </c>
      <c r="AU211" s="4">
        <f>$T211-(AF211*'Feedstock Conversions'!$B$3)-'Rail Costs'!R211</f>
        <v>200.44138202346812</v>
      </c>
      <c r="AV211" s="4">
        <f>$T211-(AG211*'Feedstock Conversions'!$B$3)-'Rail Costs'!S211</f>
        <v>206.81051353307524</v>
      </c>
      <c r="AW211" s="4">
        <f>$T211-(AH211*'Feedstock Conversions'!$B$3)-'Rail Costs'!T211</f>
        <v>239.47888628872701</v>
      </c>
      <c r="AX211" s="4">
        <f>$T211-(AI211*'Feedstock Conversions'!$B$3)-'Rail Costs'!U211</f>
        <v>238.59092181177769</v>
      </c>
      <c r="AY211" s="4">
        <f>$T211-(AJ211*'Feedstock Conversions'!$B$3)-'Rail Costs'!V211</f>
        <v>203.57779749059353</v>
      </c>
      <c r="BH211">
        <f t="shared" si="22"/>
        <v>1</v>
      </c>
      <c r="BI211">
        <f t="shared" si="23"/>
        <v>2023</v>
      </c>
      <c r="BJ211">
        <f t="shared" si="25"/>
        <v>1</v>
      </c>
    </row>
    <row r="212" spans="1:62" x14ac:dyDescent="0.2">
      <c r="A212" s="11">
        <v>44939</v>
      </c>
      <c r="B212" s="4">
        <v>52.9</v>
      </c>
      <c r="C212" s="18">
        <f>'Yellow Grease'!B212</f>
        <v>52.9</v>
      </c>
      <c r="E212" s="4">
        <f>'Yellow Grease'!C212*'Feedstock Conversions'!B$23</f>
        <v>435.36700000000002</v>
      </c>
      <c r="F212" s="4">
        <f>'Yellow Grease'!C212*'Feedstock Conversions'!B$3</f>
        <v>449.65</v>
      </c>
      <c r="H212" s="4">
        <f>'Fuel Values'!B212-'Yellow Grease'!I212-'Yellow Grease'!J212-'Yellow Grease'!K212</f>
        <v>330.34414497171883</v>
      </c>
      <c r="I212" s="18">
        <f>('LCFS Values'!$E$6-$AA$4)/1000000*'LCFS Values'!B212*'LCFS Values'!$G$2*100</f>
        <v>56.35585502828124</v>
      </c>
      <c r="J212" s="4">
        <f>'RIN Values'!C212</f>
        <v>258.29999999999995</v>
      </c>
      <c r="K212" s="4">
        <f>'Fixed Credits Value'!B212</f>
        <v>100</v>
      </c>
      <c r="L212" s="4">
        <f t="shared" si="24"/>
        <v>745</v>
      </c>
      <c r="M212" s="4">
        <f>L212/'Feedstock Conversions'!B$23</f>
        <v>90.522478736330498</v>
      </c>
      <c r="O212" s="4">
        <f>'Fuel Values'!C212*100</f>
        <v>291.29000000000002</v>
      </c>
      <c r="P212" s="18">
        <f>('LCFS Values'!$E$5-AB$4)/1000000*'LCFS Values'!B212*'LCFS Values'!$G$2*100</f>
        <v>61.060485331015627</v>
      </c>
      <c r="Q212" s="4">
        <f>'RIN Values'!D212</f>
        <v>292.73999999999995</v>
      </c>
      <c r="R212" s="4">
        <f>'Fixed Credits Value'!B212</f>
        <v>100</v>
      </c>
      <c r="S212" s="4">
        <f>'Fixed Credits Value'!C212</f>
        <v>16</v>
      </c>
      <c r="T212" s="4">
        <f t="shared" si="19"/>
        <v>761.09048533101554</v>
      </c>
      <c r="U212" s="4">
        <f>T212/'Feedstock Conversions'!B$3</f>
        <v>89.540057097766535</v>
      </c>
      <c r="W212" s="4">
        <f t="shared" si="20"/>
        <v>309.63299999999998</v>
      </c>
      <c r="X212" s="4">
        <f t="shared" si="21"/>
        <v>311.44048533101557</v>
      </c>
      <c r="AE212" s="4">
        <v>66.8</v>
      </c>
      <c r="AF212" s="4">
        <v>63</v>
      </c>
      <c r="AG212" s="4">
        <f>AH212+'Rail Costs'!M212</f>
        <v>62.999328107502798</v>
      </c>
      <c r="AH212" s="4">
        <v>59.1</v>
      </c>
      <c r="AI212" s="4">
        <v>58.5</v>
      </c>
      <c r="AJ212" s="4">
        <v>63.3</v>
      </c>
      <c r="AM212" s="4">
        <f>$L212-(AE212*'Feedstock Conversions'!$B$23)-'Rail Costs'!Q212</f>
        <v>190.83340880979912</v>
      </c>
      <c r="AN212" s="4">
        <f>$L212-(AF212*'Feedstock Conversions'!$B$23)-'Rail Costs'!R212</f>
        <v>222.59205174407361</v>
      </c>
      <c r="AO212" s="4">
        <f>$L212-(AG212*'Feedstock Conversions'!$B$23)-'Rail Costs'!S212</f>
        <v>222.79850184270643</v>
      </c>
      <c r="AP212" s="4">
        <f>$L212-(AH212*'Feedstock Conversions'!$B$23)-'Rail Costs'!T212</f>
        <v>254.41405600933248</v>
      </c>
      <c r="AQ212" s="4">
        <f>$L212-(AI212*'Feedstock Conversions'!$B$23)-'Rail Costs'!U212</f>
        <v>259.52659153238312</v>
      </c>
      <c r="AR212" s="4">
        <f>$L212-(AJ212*'Feedstock Conversions'!$B$23)-'Rail Costs'!V212</f>
        <v>219.00946721119897</v>
      </c>
      <c r="AT212" s="4">
        <f>$T212-(AE212*'Feedstock Conversions'!$B$3)-'Rail Costs'!Q212</f>
        <v>188.88789414081472</v>
      </c>
      <c r="AU212" s="4">
        <f>$T212-(AF212*'Feedstock Conversions'!$B$3)-'Rail Costs'!R212</f>
        <v>221.67253707508917</v>
      </c>
      <c r="AV212" s="4">
        <f>$T212-(AG212*'Feedstock Conversions'!$B$3)-'Rail Costs'!S212</f>
        <v>221.87916858469626</v>
      </c>
      <c r="AW212" s="4">
        <f>$T212-(AH212*'Feedstock Conversions'!$B$3)-'Rail Costs'!T212</f>
        <v>254.54754134034803</v>
      </c>
      <c r="AX212" s="4">
        <f>$T212-(AI212*'Feedstock Conversions'!$B$3)-'Rail Costs'!U212</f>
        <v>259.82207686339871</v>
      </c>
      <c r="AY212" s="4">
        <f>$T212-(AJ212*'Feedstock Conversions'!$B$3)-'Rail Costs'!V212</f>
        <v>218.00895254221462</v>
      </c>
      <c r="BH212">
        <f t="shared" si="22"/>
        <v>2</v>
      </c>
      <c r="BI212">
        <f t="shared" si="23"/>
        <v>2023</v>
      </c>
      <c r="BJ212">
        <f t="shared" si="25"/>
        <v>1</v>
      </c>
    </row>
    <row r="213" spans="1:62" x14ac:dyDescent="0.2">
      <c r="A213" s="11">
        <v>44946</v>
      </c>
      <c r="B213" s="4">
        <v>52.5</v>
      </c>
      <c r="C213" s="18">
        <f>'Yellow Grease'!B213</f>
        <v>52.5</v>
      </c>
      <c r="E213" s="4">
        <f>'Yellow Grease'!C213*'Feedstock Conversions'!B$23</f>
        <v>432.07500000000005</v>
      </c>
      <c r="F213" s="4">
        <f>'Yellow Grease'!C213*'Feedstock Conversions'!B$3</f>
        <v>446.25</v>
      </c>
      <c r="H213" s="4">
        <f>'Fuel Values'!B213-'Yellow Grease'!I213-'Yellow Grease'!J213-'Yellow Grease'!K213</f>
        <v>341.12888326972654</v>
      </c>
      <c r="I213" s="18">
        <f>('LCFS Values'!$E$6-$AA$4)/1000000*'LCFS Values'!B213*'LCFS Values'!$G$2*100</f>
        <v>54.027366730273428</v>
      </c>
      <c r="J213" s="4">
        <f>'RIN Values'!C213</f>
        <v>249.84375</v>
      </c>
      <c r="K213" s="4">
        <f>'Fixed Credits Value'!B213</f>
        <v>100</v>
      </c>
      <c r="L213" s="4">
        <f t="shared" si="24"/>
        <v>745</v>
      </c>
      <c r="M213" s="4">
        <f>L213/'Feedstock Conversions'!B$23</f>
        <v>90.522478736330498</v>
      </c>
      <c r="O213" s="4">
        <f>'Fuel Values'!C213*100</f>
        <v>308.04000000000002</v>
      </c>
      <c r="P213" s="18">
        <f>('LCFS Values'!$E$5-AB$4)/1000000*'LCFS Values'!B213*'LCFS Values'!$G$2*100</f>
        <v>58.537613031542968</v>
      </c>
      <c r="Q213" s="4">
        <f>'RIN Values'!D213</f>
        <v>283.15625</v>
      </c>
      <c r="R213" s="4">
        <f>'Fixed Credits Value'!B213</f>
        <v>100</v>
      </c>
      <c r="S213" s="4">
        <f>'Fixed Credits Value'!C213</f>
        <v>16</v>
      </c>
      <c r="T213" s="4">
        <f t="shared" si="19"/>
        <v>765.73386303154302</v>
      </c>
      <c r="U213" s="4">
        <f>T213/'Feedstock Conversions'!B$3</f>
        <v>90.086336827240359</v>
      </c>
      <c r="W213" s="4">
        <f t="shared" si="20"/>
        <v>312.92499999999995</v>
      </c>
      <c r="X213" s="4">
        <f t="shared" si="21"/>
        <v>319.48386303154302</v>
      </c>
      <c r="AE213" s="4">
        <v>67.5</v>
      </c>
      <c r="AF213" s="4">
        <v>63</v>
      </c>
      <c r="AG213" s="4">
        <f>AH213+'Rail Costs'!M213</f>
        <v>62.649328107502797</v>
      </c>
      <c r="AH213" s="4">
        <v>58.75</v>
      </c>
      <c r="AI213" s="4">
        <v>56.5</v>
      </c>
      <c r="AJ213" s="4">
        <v>63.5</v>
      </c>
      <c r="AM213" s="4">
        <f>$L213-(AE213*'Feedstock Conversions'!$B$23)-'Rail Costs'!Q213</f>
        <v>185.07240880979916</v>
      </c>
      <c r="AN213" s="4">
        <f>$L213-(AF213*'Feedstock Conversions'!$B$23)-'Rail Costs'!R213</f>
        <v>222.59205174407361</v>
      </c>
      <c r="AO213" s="4">
        <f>$L213-(AG213*'Feedstock Conversions'!$B$23)-'Rail Costs'!S213</f>
        <v>225.67900184270641</v>
      </c>
      <c r="AP213" s="4">
        <f>$L213-(AH213*'Feedstock Conversions'!$B$23)-'Rail Costs'!T213</f>
        <v>257.2945560093325</v>
      </c>
      <c r="AQ213" s="4">
        <f>$L213-(AI213*'Feedstock Conversions'!$B$23)-'Rail Costs'!U213</f>
        <v>275.98659153238316</v>
      </c>
      <c r="AR213" s="4">
        <f>$L213-(AJ213*'Feedstock Conversions'!$B$23)-'Rail Costs'!V213</f>
        <v>217.36346721119901</v>
      </c>
      <c r="AT213" s="4">
        <f>$T213-(AE213*'Feedstock Conversions'!$B$3)-'Rail Costs'!Q213</f>
        <v>187.58127184134216</v>
      </c>
      <c r="AU213" s="4">
        <f>$T213-(AF213*'Feedstock Conversions'!$B$3)-'Rail Costs'!R213</f>
        <v>226.31591477561665</v>
      </c>
      <c r="AV213" s="4">
        <f>$T213-(AG213*'Feedstock Conversions'!$B$3)-'Rail Costs'!S213</f>
        <v>229.49754628522376</v>
      </c>
      <c r="AW213" s="4">
        <f>$T213-(AH213*'Feedstock Conversions'!$B$3)-'Rail Costs'!T213</f>
        <v>262.16591904087556</v>
      </c>
      <c r="AX213" s="4">
        <f>$T213-(AI213*'Feedstock Conversions'!$B$3)-'Rail Costs'!U213</f>
        <v>281.46545456392619</v>
      </c>
      <c r="AY213" s="4">
        <f>$T213-(AJ213*'Feedstock Conversions'!$B$3)-'Rail Costs'!V213</f>
        <v>220.95233024274205</v>
      </c>
      <c r="BH213">
        <f t="shared" si="22"/>
        <v>3</v>
      </c>
      <c r="BI213">
        <f t="shared" si="23"/>
        <v>2023</v>
      </c>
      <c r="BJ213">
        <f t="shared" si="25"/>
        <v>1</v>
      </c>
    </row>
    <row r="214" spans="1:62" x14ac:dyDescent="0.2">
      <c r="A214" s="11">
        <v>44953</v>
      </c>
      <c r="B214" s="4">
        <v>52.5</v>
      </c>
      <c r="C214" s="18">
        <f>'Yellow Grease'!B214</f>
        <v>52.5</v>
      </c>
      <c r="E214" s="4">
        <f>'Yellow Grease'!C214*'Feedstock Conversions'!B$23</f>
        <v>432.07500000000005</v>
      </c>
      <c r="F214" s="4">
        <f>'Yellow Grease'!C214*'Feedstock Conversions'!B$3</f>
        <v>446.25</v>
      </c>
      <c r="H214" s="4">
        <f>'Fuel Values'!B214-'Yellow Grease'!I214-'Yellow Grease'!J214-'Yellow Grease'!K214</f>
        <v>340.34398146562501</v>
      </c>
      <c r="I214" s="18">
        <f>('LCFS Values'!$E$6-$AA$4)/1000000*'LCFS Values'!B214*'LCFS Values'!$G$2*100</f>
        <v>54.081018534374991</v>
      </c>
      <c r="J214" s="4">
        <f>'RIN Values'!C214</f>
        <v>250.57500000000002</v>
      </c>
      <c r="K214" s="4">
        <f>'Fixed Credits Value'!B214</f>
        <v>100</v>
      </c>
      <c r="L214" s="4">
        <f t="shared" si="24"/>
        <v>745</v>
      </c>
      <c r="M214" s="4">
        <f>L214/'Feedstock Conversions'!B$23</f>
        <v>90.522478736330498</v>
      </c>
      <c r="O214" s="4">
        <f>'Fuel Values'!C214*100</f>
        <v>314.02999999999997</v>
      </c>
      <c r="P214" s="18">
        <f>('LCFS Values'!$E$5-AB$4)/1000000*'LCFS Values'!B214*'LCFS Values'!$G$2*100</f>
        <v>58.595743729687491</v>
      </c>
      <c r="Q214" s="4">
        <f>'RIN Values'!D214</f>
        <v>283.98500000000001</v>
      </c>
      <c r="R214" s="4">
        <f>'Fixed Credits Value'!B214</f>
        <v>100</v>
      </c>
      <c r="S214" s="4">
        <f>'Fixed Credits Value'!C214</f>
        <v>16</v>
      </c>
      <c r="T214" s="4">
        <f t="shared" si="19"/>
        <v>772.61074372968756</v>
      </c>
      <c r="U214" s="4">
        <f>T214/'Feedstock Conversions'!B$3</f>
        <v>90.895381615257364</v>
      </c>
      <c r="W214" s="4">
        <f t="shared" si="20"/>
        <v>312.92499999999995</v>
      </c>
      <c r="X214" s="4">
        <f t="shared" si="21"/>
        <v>326.36074372968756</v>
      </c>
      <c r="AE214" s="4">
        <v>67.5</v>
      </c>
      <c r="AF214" s="4">
        <v>63</v>
      </c>
      <c r="AG214" s="4">
        <f>AH214+'Rail Costs'!M214</f>
        <v>62.399328107502797</v>
      </c>
      <c r="AH214" s="4">
        <v>58.5</v>
      </c>
      <c r="AI214" s="4">
        <v>56.5</v>
      </c>
      <c r="AJ214" s="4">
        <v>63.5</v>
      </c>
      <c r="AM214" s="4">
        <f>$L214-(AE214*'Feedstock Conversions'!$B$23)-'Rail Costs'!Q214</f>
        <v>185.07240880979916</v>
      </c>
      <c r="AN214" s="4">
        <f>$L214-(AF214*'Feedstock Conversions'!$B$23)-'Rail Costs'!R214</f>
        <v>222.59205174407361</v>
      </c>
      <c r="AO214" s="4">
        <f>$L214-(AG214*'Feedstock Conversions'!$B$23)-'Rail Costs'!S214</f>
        <v>227.73650184270642</v>
      </c>
      <c r="AP214" s="4">
        <f>$L214-(AH214*'Feedstock Conversions'!$B$23)-'Rail Costs'!T214</f>
        <v>259.3520560093325</v>
      </c>
      <c r="AQ214" s="4">
        <f>$L214-(AI214*'Feedstock Conversions'!$B$23)-'Rail Costs'!U214</f>
        <v>275.98659153238316</v>
      </c>
      <c r="AR214" s="4">
        <f>$L214-(AJ214*'Feedstock Conversions'!$B$23)-'Rail Costs'!V214</f>
        <v>217.36346721119901</v>
      </c>
      <c r="AT214" s="4">
        <f>$T214-(AE214*'Feedstock Conversions'!$B$3)-'Rail Costs'!Q214</f>
        <v>194.45815253948669</v>
      </c>
      <c r="AU214" s="4">
        <f>$T214-(AF214*'Feedstock Conversions'!$B$3)-'Rail Costs'!R214</f>
        <v>233.19279547376118</v>
      </c>
      <c r="AV214" s="4">
        <f>$T214-(AG214*'Feedstock Conversions'!$B$3)-'Rail Costs'!S214</f>
        <v>238.49942698336829</v>
      </c>
      <c r="AW214" s="4">
        <f>$T214-(AH214*'Feedstock Conversions'!$B$3)-'Rail Costs'!T214</f>
        <v>271.1677997390201</v>
      </c>
      <c r="AX214" s="4">
        <f>$T214-(AI214*'Feedstock Conversions'!$B$3)-'Rail Costs'!U214</f>
        <v>288.34233526207072</v>
      </c>
      <c r="AY214" s="4">
        <f>$T214-(AJ214*'Feedstock Conversions'!$B$3)-'Rail Costs'!V214</f>
        <v>227.82921094088658</v>
      </c>
      <c r="BH214">
        <f t="shared" si="22"/>
        <v>4</v>
      </c>
      <c r="BI214">
        <f t="shared" si="23"/>
        <v>2023</v>
      </c>
      <c r="BJ214">
        <f t="shared" si="25"/>
        <v>1</v>
      </c>
    </row>
    <row r="215" spans="1:62" x14ac:dyDescent="0.2">
      <c r="A215" s="11">
        <v>44960</v>
      </c>
      <c r="B215" s="4">
        <v>52.5</v>
      </c>
      <c r="C215" s="18">
        <f>'Yellow Grease'!B215</f>
        <v>52.5</v>
      </c>
      <c r="E215" s="4">
        <f>'Yellow Grease'!C215*'Feedstock Conversions'!B$23</f>
        <v>432.07500000000005</v>
      </c>
      <c r="F215" s="4">
        <f>'Yellow Grease'!C215*'Feedstock Conversions'!B$3</f>
        <v>446.25</v>
      </c>
      <c r="H215" s="4">
        <f>'Fuel Values'!B215-'Yellow Grease'!I215-'Yellow Grease'!J215-'Yellow Grease'!K215</f>
        <v>333.19954620734381</v>
      </c>
      <c r="I215" s="18">
        <f>('LCFS Values'!$E$6-$AA$4)/1000000*'LCFS Values'!B215*'LCFS Values'!$G$2*100</f>
        <v>52.750453792656252</v>
      </c>
      <c r="J215" s="4">
        <f>'RIN Values'!C215</f>
        <v>241.04999999999998</v>
      </c>
      <c r="K215" s="4">
        <f>'Fixed Credits Value'!B215</f>
        <v>100</v>
      </c>
      <c r="L215" s="4">
        <f t="shared" si="24"/>
        <v>727</v>
      </c>
      <c r="M215" s="4">
        <f>L215/'Feedstock Conversions'!B$23</f>
        <v>88.335358444714458</v>
      </c>
      <c r="O215" s="4">
        <f>'Fuel Values'!C215*100</f>
        <v>283.52</v>
      </c>
      <c r="P215" s="18">
        <f>('LCFS Values'!$E$5-AB$4)/1000000*'LCFS Values'!B215*'LCFS Values'!$G$2*100</f>
        <v>57.154102415703122</v>
      </c>
      <c r="Q215" s="4">
        <f>'RIN Values'!D215</f>
        <v>273.19</v>
      </c>
      <c r="R215" s="4">
        <f>'Fixed Credits Value'!B215</f>
        <v>100</v>
      </c>
      <c r="S215" s="4">
        <f>'Fixed Credits Value'!C215</f>
        <v>16</v>
      </c>
      <c r="T215" s="4">
        <f t="shared" si="19"/>
        <v>729.86410241570309</v>
      </c>
      <c r="U215" s="4">
        <f>T215/'Feedstock Conversions'!B$3</f>
        <v>85.866364990082715</v>
      </c>
      <c r="W215" s="4">
        <f t="shared" si="20"/>
        <v>294.92499999999995</v>
      </c>
      <c r="X215" s="4">
        <f t="shared" si="21"/>
        <v>283.61410241570309</v>
      </c>
      <c r="AE215" s="4">
        <v>61.5</v>
      </c>
      <c r="AF215" s="4">
        <v>62.5</v>
      </c>
      <c r="AG215" s="4">
        <f>AH215+'Rail Costs'!M215</f>
        <v>59.749328107502798</v>
      </c>
      <c r="AH215" s="4">
        <v>55.85</v>
      </c>
      <c r="AI215" s="4">
        <v>54.6</v>
      </c>
      <c r="AJ215" s="4">
        <v>62.4</v>
      </c>
      <c r="AM215" s="4">
        <f>$L215-(AE215*'Feedstock Conversions'!$B$23)-'Rail Costs'!Q215</f>
        <v>216.4524088097991</v>
      </c>
      <c r="AN215" s="4">
        <f>$L215-(AF215*'Feedstock Conversions'!$B$23)-'Rail Costs'!R215</f>
        <v>208.70705174407362</v>
      </c>
      <c r="AO215" s="4">
        <f>$L215-(AG215*'Feedstock Conversions'!$B$23)-'Rail Costs'!S215</f>
        <v>231.54600184270643</v>
      </c>
      <c r="AP215" s="4">
        <f>$L215-(AH215*'Feedstock Conversions'!$B$23)-'Rail Costs'!T215</f>
        <v>263.16155600933251</v>
      </c>
      <c r="AQ215" s="4">
        <f>$L215-(AI215*'Feedstock Conversions'!$B$23)-'Rail Costs'!U215</f>
        <v>273.6235915323831</v>
      </c>
      <c r="AR215" s="4">
        <f>$L215-(AJ215*'Feedstock Conversions'!$B$23)-'Rail Costs'!V215</f>
        <v>208.41646721119901</v>
      </c>
      <c r="AT215" s="4">
        <f>$T215-(AE215*'Feedstock Conversions'!$B$3)-'Rail Costs'!Q215</f>
        <v>202.71151122550222</v>
      </c>
      <c r="AU215" s="4">
        <f>$T215-(AF215*'Feedstock Conversions'!$B$3)-'Rail Costs'!R215</f>
        <v>194.69615415977671</v>
      </c>
      <c r="AV215" s="4">
        <f>$T215-(AG215*'Feedstock Conversions'!$B$3)-'Rail Costs'!S215</f>
        <v>218.27778566938375</v>
      </c>
      <c r="AW215" s="4">
        <f>$T215-(AH215*'Feedstock Conversions'!$B$3)-'Rail Costs'!T215</f>
        <v>250.94615842503558</v>
      </c>
      <c r="AX215" s="4">
        <f>$T215-(AI215*'Feedstock Conversions'!$B$3)-'Rail Costs'!U215</f>
        <v>261.74569394808623</v>
      </c>
      <c r="AY215" s="4">
        <f>$T215-(AJ215*'Feedstock Conversions'!$B$3)-'Rail Costs'!V215</f>
        <v>194.43256962690214</v>
      </c>
      <c r="BH215">
        <f t="shared" si="22"/>
        <v>5</v>
      </c>
      <c r="BI215">
        <f t="shared" si="23"/>
        <v>2023</v>
      </c>
      <c r="BJ215">
        <f t="shared" si="25"/>
        <v>2</v>
      </c>
    </row>
    <row r="216" spans="1:62" x14ac:dyDescent="0.2">
      <c r="A216" s="11">
        <v>44967</v>
      </c>
      <c r="B216" s="4">
        <v>52.5</v>
      </c>
      <c r="C216" s="18">
        <f>'Yellow Grease'!B216</f>
        <v>52.5</v>
      </c>
      <c r="E216" s="4">
        <f>'Yellow Grease'!C216*'Feedstock Conversions'!B$23</f>
        <v>432.07500000000005</v>
      </c>
      <c r="F216" s="4">
        <f>'Yellow Grease'!C216*'Feedstock Conversions'!B$3</f>
        <v>446.25</v>
      </c>
      <c r="H216" s="4">
        <f>'Fuel Values'!B216-'Yellow Grease'!I216-'Yellow Grease'!J216-'Yellow Grease'!K216</f>
        <v>318.41505362968758</v>
      </c>
      <c r="I216" s="18">
        <f>('LCFS Values'!$E$6-$AA$4)/1000000*'LCFS Values'!B216*'LCFS Values'!$G$2*100</f>
        <v>51.934946370312495</v>
      </c>
      <c r="J216" s="4">
        <f>'RIN Values'!C216</f>
        <v>238.64999999999998</v>
      </c>
      <c r="K216" s="4">
        <f>'Fixed Credits Value'!B216</f>
        <v>100</v>
      </c>
      <c r="L216" s="4">
        <f t="shared" si="24"/>
        <v>709</v>
      </c>
      <c r="M216" s="4">
        <f>L216/'Feedstock Conversions'!B$23</f>
        <v>86.148238153098418</v>
      </c>
      <c r="O216" s="4">
        <f>'Fuel Values'!C216*100</f>
        <v>286.47999999999996</v>
      </c>
      <c r="P216" s="18">
        <f>('LCFS Values'!$E$5-AB$4)/1000000*'LCFS Values'!B216*'LCFS Values'!$G$2*100</f>
        <v>56.270515803906243</v>
      </c>
      <c r="Q216" s="4">
        <f>'RIN Values'!D216</f>
        <v>270.46999999999997</v>
      </c>
      <c r="R216" s="4">
        <f>'Fixed Credits Value'!B216</f>
        <v>100</v>
      </c>
      <c r="S216" s="4">
        <f>'Fixed Credits Value'!C216</f>
        <v>16</v>
      </c>
      <c r="T216" s="4">
        <f t="shared" si="19"/>
        <v>729.22051580390621</v>
      </c>
      <c r="U216" s="4">
        <f>T216/'Feedstock Conversions'!B$3</f>
        <v>85.790648918106612</v>
      </c>
      <c r="W216" s="4">
        <f t="shared" si="20"/>
        <v>276.92499999999995</v>
      </c>
      <c r="X216" s="4">
        <f t="shared" si="21"/>
        <v>282.97051580390621</v>
      </c>
      <c r="AE216" s="4">
        <v>55.9</v>
      </c>
      <c r="AF216" s="4">
        <v>59.3</v>
      </c>
      <c r="AG216" s="4">
        <f>AH216+'Rail Costs'!M216</f>
        <v>54.499328107502798</v>
      </c>
      <c r="AH216" s="4">
        <v>50.6</v>
      </c>
      <c r="AI216" s="4">
        <v>48.9</v>
      </c>
      <c r="AJ216" s="4">
        <v>59.7</v>
      </c>
      <c r="AM216" s="4">
        <f>$L216-(AE216*'Feedstock Conversions'!$B$23)-'Rail Costs'!Q216</f>
        <v>244.54040880979912</v>
      </c>
      <c r="AN216" s="4">
        <f>$L216-(AF216*'Feedstock Conversions'!$B$23)-'Rail Costs'!R216</f>
        <v>217.04305174407364</v>
      </c>
      <c r="AO216" s="4">
        <f>$L216-(AG216*'Feedstock Conversions'!$B$23)-'Rail Costs'!S216</f>
        <v>256.75350184270638</v>
      </c>
      <c r="AP216" s="4">
        <f>$L216-(AH216*'Feedstock Conversions'!$B$23)-'Rail Costs'!T216</f>
        <v>288.3690560093325</v>
      </c>
      <c r="AQ216" s="4">
        <f>$L216-(AI216*'Feedstock Conversions'!$B$23)-'Rail Costs'!U216</f>
        <v>302.53459153238316</v>
      </c>
      <c r="AR216" s="4">
        <f>$L216-(AJ216*'Feedstock Conversions'!$B$23)-'Rail Costs'!V216</f>
        <v>212.63746721119895</v>
      </c>
      <c r="AT216" s="4">
        <f>$T216-(AE216*'Feedstock Conversions'!$B$3)-'Rail Costs'!Q216</f>
        <v>249.66792461370537</v>
      </c>
      <c r="AU216" s="4">
        <f>$T216-(AF216*'Feedstock Conversions'!$B$3)-'Rail Costs'!R216</f>
        <v>221.25256754797988</v>
      </c>
      <c r="AV216" s="4">
        <f>$T216-(AG216*'Feedstock Conversions'!$B$3)-'Rail Costs'!S216</f>
        <v>262.25919905758684</v>
      </c>
      <c r="AW216" s="4">
        <f>$T216-(AH216*'Feedstock Conversions'!$B$3)-'Rail Costs'!T216</f>
        <v>294.92757181323873</v>
      </c>
      <c r="AX216" s="4">
        <f>$T216-(AI216*'Feedstock Conversions'!$B$3)-'Rail Costs'!U216</f>
        <v>309.5521073362894</v>
      </c>
      <c r="AY216" s="4">
        <f>$T216-(AJ216*'Feedstock Conversions'!$B$3)-'Rail Costs'!V216</f>
        <v>216.73898301510519</v>
      </c>
      <c r="BH216">
        <f t="shared" si="22"/>
        <v>6</v>
      </c>
      <c r="BI216">
        <f t="shared" si="23"/>
        <v>2023</v>
      </c>
      <c r="BJ216">
        <f t="shared" si="25"/>
        <v>2</v>
      </c>
    </row>
    <row r="217" spans="1:62" x14ac:dyDescent="0.2">
      <c r="A217" s="11">
        <v>44974</v>
      </c>
      <c r="B217" s="4">
        <v>51.3</v>
      </c>
      <c r="C217" s="18">
        <f>'Yellow Grease'!B217</f>
        <v>51.3</v>
      </c>
      <c r="E217" s="4">
        <f>'Yellow Grease'!C217*'Feedstock Conversions'!B$23</f>
        <v>422.19900000000001</v>
      </c>
      <c r="F217" s="4">
        <f>'Yellow Grease'!C217*'Feedstock Conversions'!B$3</f>
        <v>436.04999999999995</v>
      </c>
      <c r="H217" s="4">
        <f>'Fuel Values'!B217-'Yellow Grease'!I217-'Yellow Grease'!J217-'Yellow Grease'!K217</f>
        <v>304.06100270296884</v>
      </c>
      <c r="I217" s="18">
        <f>('LCFS Values'!$E$6-$AA$4)/1000000*'LCFS Values'!B217*'LCFS Values'!$G$2*100</f>
        <v>54.638997297031246</v>
      </c>
      <c r="J217" s="4">
        <f>'RIN Values'!C217</f>
        <v>246.29999999999998</v>
      </c>
      <c r="K217" s="4">
        <f>'Fixed Credits Value'!B217</f>
        <v>100</v>
      </c>
      <c r="L217" s="4">
        <f t="shared" si="24"/>
        <v>705</v>
      </c>
      <c r="M217" s="4">
        <f>L217/'Feedstock Conversions'!B$23</f>
        <v>85.662211421628186</v>
      </c>
      <c r="O217" s="4">
        <f>'Fuel Values'!C217*100</f>
        <v>285.76</v>
      </c>
      <c r="P217" s="18">
        <f>('LCFS Values'!$E$5-AB$4)/1000000*'LCFS Values'!B217*'LCFS Values'!$G$2*100</f>
        <v>59.200302990390618</v>
      </c>
      <c r="Q217" s="4">
        <f>'RIN Values'!D217</f>
        <v>279.14</v>
      </c>
      <c r="R217" s="4">
        <f>'Fixed Credits Value'!B217</f>
        <v>100</v>
      </c>
      <c r="S217" s="4">
        <f>'Fixed Credits Value'!C217</f>
        <v>16</v>
      </c>
      <c r="T217" s="4">
        <f t="shared" si="19"/>
        <v>740.10030299039067</v>
      </c>
      <c r="U217" s="4">
        <f>T217/'Feedstock Conversions'!B$3</f>
        <v>87.070623881222431</v>
      </c>
      <c r="W217" s="4">
        <f t="shared" si="20"/>
        <v>282.80099999999999</v>
      </c>
      <c r="X217" s="4">
        <f t="shared" si="21"/>
        <v>304.05030299039072</v>
      </c>
      <c r="AE217" s="4">
        <v>55.5</v>
      </c>
      <c r="AF217" s="4">
        <v>58.5</v>
      </c>
      <c r="AG217" s="4">
        <f>AH217+'Rail Costs'!M217</f>
        <v>50.899328107502797</v>
      </c>
      <c r="AH217" s="4">
        <v>47</v>
      </c>
      <c r="AI217" s="4">
        <v>47.5</v>
      </c>
      <c r="AJ217" s="4">
        <v>57.4</v>
      </c>
      <c r="AM217" s="4">
        <f>$L217-(AE217*'Feedstock Conversions'!$B$23)-'Rail Costs'!Q217</f>
        <v>243.83240880979909</v>
      </c>
      <c r="AN217" s="4">
        <f>$L217-(AF217*'Feedstock Conversions'!$B$23)-'Rail Costs'!R217</f>
        <v>219.62705174407358</v>
      </c>
      <c r="AO217" s="4">
        <f>$L217-(AG217*'Feedstock Conversions'!$B$23)-'Rail Costs'!S217</f>
        <v>282.38150184270637</v>
      </c>
      <c r="AP217" s="4">
        <f>$L217-(AH217*'Feedstock Conversions'!$B$23)-'Rail Costs'!T217</f>
        <v>313.99705600933254</v>
      </c>
      <c r="AQ217" s="4">
        <f>$L217-(AI217*'Feedstock Conversions'!$B$23)-'Rail Costs'!U217</f>
        <v>310.05659153238315</v>
      </c>
      <c r="AR217" s="4">
        <f>$L217-(AJ217*'Feedstock Conversions'!$B$23)-'Rail Costs'!V217</f>
        <v>227.56646721119904</v>
      </c>
      <c r="AT217" s="4">
        <f>$T217-(AE217*'Feedstock Conversions'!$B$3)-'Rail Costs'!Q217</f>
        <v>263.94771180018984</v>
      </c>
      <c r="AU217" s="4">
        <f>$T217-(AF217*'Feedstock Conversions'!$B$3)-'Rail Costs'!R217</f>
        <v>238.9323547344643</v>
      </c>
      <c r="AV217" s="4">
        <f>$T217-(AG217*'Feedstock Conversions'!$B$3)-'Rail Costs'!S217</f>
        <v>303.73898624407133</v>
      </c>
      <c r="AW217" s="4">
        <f>$T217-(AH217*'Feedstock Conversions'!$B$3)-'Rail Costs'!T217</f>
        <v>336.40735899972321</v>
      </c>
      <c r="AX217" s="4">
        <f>$T217-(AI217*'Feedstock Conversions'!$B$3)-'Rail Costs'!U217</f>
        <v>332.33189452277384</v>
      </c>
      <c r="AY217" s="4">
        <f>$T217-(AJ217*'Feedstock Conversions'!$B$3)-'Rail Costs'!V217</f>
        <v>247.16877020158972</v>
      </c>
      <c r="BH217">
        <f t="shared" si="22"/>
        <v>7</v>
      </c>
      <c r="BI217">
        <f t="shared" si="23"/>
        <v>2023</v>
      </c>
      <c r="BJ217">
        <f t="shared" si="25"/>
        <v>2</v>
      </c>
    </row>
    <row r="218" spans="1:62" x14ac:dyDescent="0.2">
      <c r="A218" s="11">
        <v>44981</v>
      </c>
      <c r="B218" s="4">
        <v>48</v>
      </c>
      <c r="C218" s="18">
        <f>'Yellow Grease'!B218</f>
        <v>48</v>
      </c>
      <c r="E218" s="4">
        <f>'Yellow Grease'!C218*'Feedstock Conversions'!B$23</f>
        <v>395.04</v>
      </c>
      <c r="F218" s="4">
        <f>'Yellow Grease'!C218*'Feedstock Conversions'!B$3</f>
        <v>408</v>
      </c>
      <c r="H218" s="4">
        <f>'Fuel Values'!B218-'Yellow Grease'!I218-'Yellow Grease'!J218-'Yellow Grease'!K218</f>
        <v>296.82149744726564</v>
      </c>
      <c r="I218" s="18">
        <f>('LCFS Values'!$E$6-$AA$4)/1000000*'LCFS Values'!B218*'LCFS Values'!$G$2*100</f>
        <v>59.553502552734372</v>
      </c>
      <c r="J218" s="4">
        <f>'RIN Values'!C218</f>
        <v>248.625</v>
      </c>
      <c r="K218" s="4">
        <f>'Fixed Credits Value'!B218</f>
        <v>100</v>
      </c>
      <c r="L218" s="4">
        <f t="shared" si="24"/>
        <v>705</v>
      </c>
      <c r="M218" s="4">
        <f>L218/'Feedstock Conversions'!B$23</f>
        <v>85.662211421628186</v>
      </c>
      <c r="O218" s="4">
        <f>'Fuel Values'!C218*100</f>
        <v>276.77999999999997</v>
      </c>
      <c r="P218" s="18">
        <f>('LCFS Values'!$E$5-AB$4)/1000000*'LCFS Values'!B218*'LCFS Values'!$G$2*100</f>
        <v>64.52507494042969</v>
      </c>
      <c r="Q218" s="4">
        <f>'RIN Values'!D218</f>
        <v>281.77499999999998</v>
      </c>
      <c r="R218" s="4">
        <f>'Fixed Credits Value'!B218</f>
        <v>100</v>
      </c>
      <c r="S218" s="4">
        <f>'Fixed Credits Value'!C218</f>
        <v>16</v>
      </c>
      <c r="T218" s="4">
        <f t="shared" si="19"/>
        <v>739.08007494042965</v>
      </c>
      <c r="U218" s="4">
        <f>T218/'Feedstock Conversions'!B$3</f>
        <v>86.950597051815251</v>
      </c>
      <c r="W218" s="4">
        <f t="shared" si="20"/>
        <v>309.95999999999998</v>
      </c>
      <c r="X218" s="4">
        <f t="shared" si="21"/>
        <v>331.08007494042965</v>
      </c>
      <c r="AE218" s="4">
        <v>55.5</v>
      </c>
      <c r="AF218" s="4">
        <v>58.5</v>
      </c>
      <c r="AG218" s="4">
        <f>AH218+'Rail Costs'!M218</f>
        <v>51.024328107502797</v>
      </c>
      <c r="AH218" s="4">
        <v>47.125</v>
      </c>
      <c r="AI218" s="4">
        <v>46.5</v>
      </c>
      <c r="AJ218" s="4">
        <v>57</v>
      </c>
      <c r="AM218" s="4">
        <f>$L218-(AE218*'Feedstock Conversions'!$B$23)-'Rail Costs'!Q218</f>
        <v>243.83240880979909</v>
      </c>
      <c r="AN218" s="4">
        <f>$L218-(AF218*'Feedstock Conversions'!$B$23)-'Rail Costs'!R218</f>
        <v>219.62705174407358</v>
      </c>
      <c r="AO218" s="4">
        <f>$L218-(AG218*'Feedstock Conversions'!$B$23)-'Rail Costs'!S218</f>
        <v>281.35275184270637</v>
      </c>
      <c r="AP218" s="4">
        <f>$L218-(AH218*'Feedstock Conversions'!$B$23)-'Rail Costs'!T218</f>
        <v>312.96830600933254</v>
      </c>
      <c r="AQ218" s="4">
        <f>$L218-(AI218*'Feedstock Conversions'!$B$23)-'Rail Costs'!U218</f>
        <v>318.28659153238317</v>
      </c>
      <c r="AR218" s="4">
        <f>$L218-(AJ218*'Feedstock Conversions'!$B$23)-'Rail Costs'!V218</f>
        <v>230.85846721119901</v>
      </c>
      <c r="AT218" s="4">
        <f>$T218-(AE218*'Feedstock Conversions'!$B$3)-'Rail Costs'!Q218</f>
        <v>262.92748375022882</v>
      </c>
      <c r="AU218" s="4">
        <f>$T218-(AF218*'Feedstock Conversions'!$B$3)-'Rail Costs'!R218</f>
        <v>237.91212668450328</v>
      </c>
      <c r="AV218" s="4">
        <f>$T218-(AG218*'Feedstock Conversions'!$B$3)-'Rail Costs'!S218</f>
        <v>301.65625819411031</v>
      </c>
      <c r="AW218" s="4">
        <f>$T218-(AH218*'Feedstock Conversions'!$B$3)-'Rail Costs'!T218</f>
        <v>334.3246309497622</v>
      </c>
      <c r="AX218" s="4">
        <f>$T218-(AI218*'Feedstock Conversions'!$B$3)-'Rail Costs'!U218</f>
        <v>339.81166647281282</v>
      </c>
      <c r="AY218" s="4">
        <f>$T218-(AJ218*'Feedstock Conversions'!$B$3)-'Rail Costs'!V218</f>
        <v>249.54854215162868</v>
      </c>
      <c r="BH218">
        <f t="shared" si="22"/>
        <v>8</v>
      </c>
      <c r="BI218">
        <f t="shared" si="23"/>
        <v>2023</v>
      </c>
      <c r="BJ218">
        <f t="shared" si="25"/>
        <v>2</v>
      </c>
    </row>
    <row r="219" spans="1:62" x14ac:dyDescent="0.2">
      <c r="A219" s="11">
        <v>44988</v>
      </c>
      <c r="B219" s="4">
        <v>45.5</v>
      </c>
      <c r="C219" s="18">
        <f>'Yellow Grease'!B219</f>
        <v>45.5</v>
      </c>
      <c r="E219" s="4">
        <f>'Yellow Grease'!C219*'Feedstock Conversions'!B$23</f>
        <v>374.46500000000003</v>
      </c>
      <c r="F219" s="4">
        <f>'Yellow Grease'!C219*'Feedstock Conversions'!B$3</f>
        <v>386.75</v>
      </c>
      <c r="H219" s="4">
        <f>'Fuel Values'!B219-'Yellow Grease'!I219-'Yellow Grease'!J219-'Yellow Grease'!K219</f>
        <v>283.78661631203124</v>
      </c>
      <c r="I219" s="18">
        <f>('LCFS Values'!$E$6-$AA$4)/1000000*'LCFS Values'!B219*'LCFS Values'!$G$2*100</f>
        <v>56.613383687968742</v>
      </c>
      <c r="J219" s="4">
        <f>'RIN Values'!C219</f>
        <v>242.10000000000002</v>
      </c>
      <c r="K219" s="4">
        <f>'Fixed Credits Value'!B219</f>
        <v>100</v>
      </c>
      <c r="L219" s="4">
        <f t="shared" si="24"/>
        <v>682.5</v>
      </c>
      <c r="M219" s="4">
        <f>L219/'Feedstock Conversions'!B$23</f>
        <v>82.928311057108132</v>
      </c>
      <c r="O219" s="4">
        <f>'Fuel Values'!C219*100</f>
        <v>282.01</v>
      </c>
      <c r="P219" s="18">
        <f>('LCFS Values'!$E$5-AB$4)/1000000*'LCFS Values'!B219*'LCFS Values'!$G$2*100</f>
        <v>61.339512682109373</v>
      </c>
      <c r="Q219" s="4">
        <f>'RIN Values'!D219</f>
        <v>274.38</v>
      </c>
      <c r="R219" s="4">
        <f>'Fixed Credits Value'!B219</f>
        <v>100</v>
      </c>
      <c r="S219" s="4">
        <f>'Fixed Credits Value'!C219</f>
        <v>16</v>
      </c>
      <c r="T219" s="4">
        <f t="shared" ref="T219:T282" si="26">S219+R219+Q219+P219+O219</f>
        <v>733.72951268210932</v>
      </c>
      <c r="U219" s="4">
        <f>T219/'Feedstock Conversions'!B$3</f>
        <v>86.321119139071683</v>
      </c>
      <c r="W219" s="4">
        <f t="shared" ref="W219:W282" si="27">L219-E219</f>
        <v>308.03499999999997</v>
      </c>
      <c r="X219" s="4">
        <f t="shared" ref="X219:X282" si="28">T219-F219</f>
        <v>346.97951268210932</v>
      </c>
      <c r="AE219" s="4">
        <v>54.9</v>
      </c>
      <c r="AF219" s="4">
        <v>56.7</v>
      </c>
      <c r="AG219" s="4">
        <f>AH219+'Rail Costs'!M219</f>
        <v>51.399328107502797</v>
      </c>
      <c r="AH219" s="4">
        <v>47.5</v>
      </c>
      <c r="AI219" s="4">
        <v>46.5</v>
      </c>
      <c r="AJ219" s="4">
        <v>55.8</v>
      </c>
      <c r="AM219" s="4">
        <f>$L219-(AE219*'Feedstock Conversions'!$B$23)-'Rail Costs'!Q219</f>
        <v>226.27040880979914</v>
      </c>
      <c r="AN219" s="4">
        <f>$L219-(AF219*'Feedstock Conversions'!$B$23)-'Rail Costs'!R219</f>
        <v>211.9410517440736</v>
      </c>
      <c r="AO219" s="4">
        <f>$L219-(AG219*'Feedstock Conversions'!$B$23)-'Rail Costs'!S219</f>
        <v>255.76650184270645</v>
      </c>
      <c r="AP219" s="4">
        <f>$L219-(AH219*'Feedstock Conversions'!$B$23)-'Rail Costs'!T219</f>
        <v>287.38205600933253</v>
      </c>
      <c r="AQ219" s="4">
        <f>$L219-(AI219*'Feedstock Conversions'!$B$23)-'Rail Costs'!U219</f>
        <v>295.78659153238317</v>
      </c>
      <c r="AR219" s="4">
        <f>$L219-(AJ219*'Feedstock Conversions'!$B$23)-'Rail Costs'!V219</f>
        <v>218.23446721119905</v>
      </c>
      <c r="AT219" s="4">
        <f>$T219-(AE219*'Feedstock Conversions'!$B$3)-'Rail Costs'!Q219</f>
        <v>262.6769214919085</v>
      </c>
      <c r="AU219" s="4">
        <f>$T219-(AF219*'Feedstock Conversions'!$B$3)-'Rail Costs'!R219</f>
        <v>247.86156442618289</v>
      </c>
      <c r="AV219" s="4">
        <f>$T219-(AG219*'Feedstock Conversions'!$B$3)-'Rail Costs'!S219</f>
        <v>293.11819593578997</v>
      </c>
      <c r="AW219" s="4">
        <f>$T219-(AH219*'Feedstock Conversions'!$B$3)-'Rail Costs'!T219</f>
        <v>325.78656869144186</v>
      </c>
      <c r="AX219" s="4">
        <f>$T219-(AI219*'Feedstock Conversions'!$B$3)-'Rail Costs'!U219</f>
        <v>334.46110421449248</v>
      </c>
      <c r="AY219" s="4">
        <f>$T219-(AJ219*'Feedstock Conversions'!$B$3)-'Rail Costs'!V219</f>
        <v>254.39797989330839</v>
      </c>
      <c r="BH219">
        <f t="shared" si="22"/>
        <v>9</v>
      </c>
      <c r="BI219">
        <f t="shared" si="23"/>
        <v>2023</v>
      </c>
      <c r="BJ219">
        <f t="shared" si="25"/>
        <v>3</v>
      </c>
    </row>
    <row r="220" spans="1:62" x14ac:dyDescent="0.2">
      <c r="A220" s="11">
        <v>44995</v>
      </c>
      <c r="B220" s="4">
        <v>44.25</v>
      </c>
      <c r="C220" s="18">
        <f>'Yellow Grease'!B220</f>
        <v>44.25</v>
      </c>
      <c r="E220" s="4">
        <f>'Yellow Grease'!C220*'Feedstock Conversions'!B$23</f>
        <v>364.17750000000001</v>
      </c>
      <c r="F220" s="4">
        <f>'Yellow Grease'!C220*'Feedstock Conversions'!B$3</f>
        <v>376.125</v>
      </c>
      <c r="H220" s="4">
        <f>'Fuel Values'!B220-'Yellow Grease'!I220-'Yellow Grease'!J220-'Yellow Grease'!K220</f>
        <v>256.88993053890624</v>
      </c>
      <c r="I220" s="18">
        <f>('LCFS Values'!$E$6-$AA$4)/1000000*'LCFS Values'!B220*'LCFS Values'!$G$2*100</f>
        <v>56.785069461093748</v>
      </c>
      <c r="J220" s="4">
        <f>'RIN Values'!C220</f>
        <v>240.82500000000002</v>
      </c>
      <c r="K220" s="4">
        <f>'Fixed Credits Value'!B220</f>
        <v>100</v>
      </c>
      <c r="L220" s="4">
        <f t="shared" si="24"/>
        <v>654.5</v>
      </c>
      <c r="M220" s="4">
        <f>L220/'Feedstock Conversions'!B$23</f>
        <v>79.526123936816518</v>
      </c>
      <c r="O220" s="4">
        <f>'Fuel Values'!C220*100</f>
        <v>264.95999999999998</v>
      </c>
      <c r="P220" s="18">
        <f>('LCFS Values'!$E$5-AB$4)/1000000*'LCFS Values'!B220*'LCFS Values'!$G$2*100</f>
        <v>61.525530916171874</v>
      </c>
      <c r="Q220" s="4">
        <f>'RIN Values'!D220</f>
        <v>272.935</v>
      </c>
      <c r="R220" s="4">
        <f>'Fixed Credits Value'!B220</f>
        <v>100</v>
      </c>
      <c r="S220" s="4">
        <f>'Fixed Credits Value'!C220</f>
        <v>16</v>
      </c>
      <c r="T220" s="4">
        <f t="shared" si="26"/>
        <v>715.42053091617186</v>
      </c>
      <c r="U220" s="4">
        <f>T220/'Feedstock Conversions'!B$3</f>
        <v>84.167121284255515</v>
      </c>
      <c r="W220" s="4">
        <f t="shared" si="27"/>
        <v>290.32249999999999</v>
      </c>
      <c r="X220" s="4">
        <f t="shared" si="28"/>
        <v>339.29553091617186</v>
      </c>
      <c r="AE220" s="4">
        <v>53.6</v>
      </c>
      <c r="AF220" s="4">
        <v>54.9</v>
      </c>
      <c r="AG220" s="4">
        <f>AH220+'Rail Costs'!M220</f>
        <v>50.899328107502797</v>
      </c>
      <c r="AH220" s="4">
        <v>47</v>
      </c>
      <c r="AI220" s="4">
        <v>46.5</v>
      </c>
      <c r="AJ220" s="4">
        <v>55</v>
      </c>
      <c r="AM220" s="4">
        <f>$L220-(AE220*'Feedstock Conversions'!$B$23)-'Rail Costs'!Q220</f>
        <v>208.96940880979909</v>
      </c>
      <c r="AN220" s="4">
        <f>$L220-(AF220*'Feedstock Conversions'!$B$23)-'Rail Costs'!R220</f>
        <v>198.75505174407363</v>
      </c>
      <c r="AO220" s="4">
        <f>$L220-(AG220*'Feedstock Conversions'!$B$23)-'Rail Costs'!S220</f>
        <v>231.8815018427064</v>
      </c>
      <c r="AP220" s="4">
        <f>$L220-(AH220*'Feedstock Conversions'!$B$23)-'Rail Costs'!T220</f>
        <v>263.49705600933254</v>
      </c>
      <c r="AQ220" s="4">
        <f>$L220-(AI220*'Feedstock Conversions'!$B$23)-'Rail Costs'!U220</f>
        <v>267.78659153238317</v>
      </c>
      <c r="AR220" s="4">
        <f>$L220-(AJ220*'Feedstock Conversions'!$B$23)-'Rail Costs'!V220</f>
        <v>196.81846721119899</v>
      </c>
      <c r="AT220" s="4">
        <f>$T220-(AE220*'Feedstock Conversions'!$B$3)-'Rail Costs'!Q220</f>
        <v>255.41793972597097</v>
      </c>
      <c r="AU220" s="4">
        <f>$T220-(AF220*'Feedstock Conversions'!$B$3)-'Rail Costs'!R220</f>
        <v>244.8525826602455</v>
      </c>
      <c r="AV220" s="4">
        <f>$T220-(AG220*'Feedstock Conversions'!$B$3)-'Rail Costs'!S220</f>
        <v>279.05921416985251</v>
      </c>
      <c r="AW220" s="4">
        <f>$T220-(AH220*'Feedstock Conversions'!$B$3)-'Rail Costs'!T220</f>
        <v>311.7275869255044</v>
      </c>
      <c r="AX220" s="4">
        <f>$T220-(AI220*'Feedstock Conversions'!$B$3)-'Rail Costs'!U220</f>
        <v>316.15212244855502</v>
      </c>
      <c r="AY220" s="4">
        <f>$T220-(AJ220*'Feedstock Conversions'!$B$3)-'Rail Costs'!V220</f>
        <v>242.88899812737088</v>
      </c>
      <c r="BH220">
        <f t="shared" si="22"/>
        <v>10</v>
      </c>
      <c r="BI220">
        <f t="shared" si="23"/>
        <v>2023</v>
      </c>
      <c r="BJ220">
        <f t="shared" si="25"/>
        <v>3</v>
      </c>
    </row>
    <row r="221" spans="1:62" x14ac:dyDescent="0.2">
      <c r="A221" s="11">
        <v>45002</v>
      </c>
      <c r="B221" s="4">
        <v>42.8</v>
      </c>
      <c r="C221" s="18">
        <f>'Yellow Grease'!B221</f>
        <v>42.8</v>
      </c>
      <c r="E221" s="4">
        <f>'Yellow Grease'!C221*'Feedstock Conversions'!B$23</f>
        <v>352.24399999999997</v>
      </c>
      <c r="F221" s="4">
        <f>'Yellow Grease'!C221*'Feedstock Conversions'!B$3</f>
        <v>363.79999999999995</v>
      </c>
      <c r="H221" s="4">
        <f>'Fuel Values'!B221-'Yellow Grease'!I221-'Yellow Grease'!J221-'Yellow Grease'!K221</f>
        <v>239.47368641671881</v>
      </c>
      <c r="I221" s="18">
        <f>('LCFS Values'!$E$6-$AA$4)/1000000*'LCFS Values'!B221*'LCFS Values'!$G$2*100</f>
        <v>60.476313583281247</v>
      </c>
      <c r="J221" s="4">
        <f>'RIN Values'!C221</f>
        <v>235.04999999999998</v>
      </c>
      <c r="K221" s="4">
        <f>'Fixed Credits Value'!B221</f>
        <v>100</v>
      </c>
      <c r="L221" s="4">
        <f t="shared" si="24"/>
        <v>635</v>
      </c>
      <c r="M221" s="4">
        <f>L221/'Feedstock Conversions'!B$23</f>
        <v>77.15674362089915</v>
      </c>
      <c r="O221" s="4">
        <f>'Fuel Values'!C221*100</f>
        <v>255.03999999999996</v>
      </c>
      <c r="P221" s="18">
        <f>('LCFS Values'!$E$5-AB$4)/1000000*'LCFS Values'!B221*'LCFS Values'!$G$2*100</f>
        <v>65.524922948515623</v>
      </c>
      <c r="Q221" s="4">
        <f>'RIN Values'!D221</f>
        <v>266.39</v>
      </c>
      <c r="R221" s="4">
        <f>'Fixed Credits Value'!B221</f>
        <v>100</v>
      </c>
      <c r="S221" s="4">
        <f>'Fixed Credits Value'!C221</f>
        <v>16</v>
      </c>
      <c r="T221" s="4">
        <f t="shared" si="26"/>
        <v>702.95492294851556</v>
      </c>
      <c r="U221" s="4">
        <f>T221/'Feedstock Conversions'!B$3</f>
        <v>82.70057917041359</v>
      </c>
      <c r="W221" s="4">
        <f t="shared" si="27"/>
        <v>282.75600000000003</v>
      </c>
      <c r="X221" s="4">
        <f t="shared" si="28"/>
        <v>339.1549229485156</v>
      </c>
      <c r="AE221" s="4">
        <v>51.5</v>
      </c>
      <c r="AF221" s="4">
        <v>52.6</v>
      </c>
      <c r="AG221" s="4">
        <f>AH221+'Rail Costs'!M221</f>
        <v>50.499328107502798</v>
      </c>
      <c r="AH221" s="4">
        <v>46.6</v>
      </c>
      <c r="AI221" s="4">
        <v>45.4</v>
      </c>
      <c r="AJ221" s="4">
        <v>53.8</v>
      </c>
      <c r="AM221" s="4">
        <f>$L221-(AE221*'Feedstock Conversions'!$B$23)-'Rail Costs'!Q221</f>
        <v>206.75240880979911</v>
      </c>
      <c r="AN221" s="4">
        <f>$L221-(AF221*'Feedstock Conversions'!$B$23)-'Rail Costs'!R221</f>
        <v>198.1840517440736</v>
      </c>
      <c r="AO221" s="4">
        <f>$L221-(AG221*'Feedstock Conversions'!$B$23)-'Rail Costs'!S221</f>
        <v>215.67350184270643</v>
      </c>
      <c r="AP221" s="4">
        <f>$L221-(AH221*'Feedstock Conversions'!$B$23)-'Rail Costs'!T221</f>
        <v>247.28905600933248</v>
      </c>
      <c r="AQ221" s="4">
        <f>$L221-(AI221*'Feedstock Conversions'!$B$23)-'Rail Costs'!U221</f>
        <v>257.33959153238317</v>
      </c>
      <c r="AR221" s="4">
        <f>$L221-(AJ221*'Feedstock Conversions'!$B$23)-'Rail Costs'!V221</f>
        <v>187.19446721119903</v>
      </c>
      <c r="AT221" s="4">
        <f>$T221-(AE221*'Feedstock Conversions'!$B$3)-'Rail Costs'!Q221</f>
        <v>260.80233175831472</v>
      </c>
      <c r="AU221" s="4">
        <f>$T221-(AF221*'Feedstock Conversions'!$B$3)-'Rail Costs'!R221</f>
        <v>251.93697469258916</v>
      </c>
      <c r="AV221" s="4">
        <f>$T221-(AG221*'Feedstock Conversions'!$B$3)-'Rail Costs'!S221</f>
        <v>269.99360620219619</v>
      </c>
      <c r="AW221" s="4">
        <f>$T221-(AH221*'Feedstock Conversions'!$B$3)-'Rail Costs'!T221</f>
        <v>302.66197895784808</v>
      </c>
      <c r="AX221" s="4">
        <f>$T221-(AI221*'Feedstock Conversions'!$B$3)-'Rail Costs'!U221</f>
        <v>313.03651448089875</v>
      </c>
      <c r="AY221" s="4">
        <f>$T221-(AJ221*'Feedstock Conversions'!$B$3)-'Rail Costs'!V221</f>
        <v>240.62339015971463</v>
      </c>
      <c r="BH221">
        <f t="shared" si="22"/>
        <v>11</v>
      </c>
      <c r="BI221">
        <f t="shared" si="23"/>
        <v>2023</v>
      </c>
      <c r="BJ221">
        <f t="shared" si="25"/>
        <v>3</v>
      </c>
    </row>
    <row r="222" spans="1:62" x14ac:dyDescent="0.2">
      <c r="A222" s="11">
        <v>45009</v>
      </c>
      <c r="B222" s="4">
        <v>41.5</v>
      </c>
      <c r="C222" s="18">
        <f>'Yellow Grease'!B222</f>
        <v>41.5</v>
      </c>
      <c r="E222" s="4">
        <f>'Yellow Grease'!C222*'Feedstock Conversions'!B$23</f>
        <v>341.54500000000002</v>
      </c>
      <c r="F222" s="4">
        <f>'Yellow Grease'!C222*'Feedstock Conversions'!B$3</f>
        <v>352.75</v>
      </c>
      <c r="H222" s="4">
        <f>'Fuel Values'!B222-'Yellow Grease'!I222-'Yellow Grease'!J222-'Yellow Grease'!K222</f>
        <v>230.55003672562498</v>
      </c>
      <c r="I222" s="18">
        <f>('LCFS Values'!$E$6-$AA$4)/1000000*'LCFS Values'!B222*'LCFS Values'!$G$2*100</f>
        <v>59.574963274375001</v>
      </c>
      <c r="J222" s="4">
        <f>'RIN Values'!C222</f>
        <v>232.875</v>
      </c>
      <c r="K222" s="4">
        <f>'Fixed Credits Value'!B222</f>
        <v>100</v>
      </c>
      <c r="L222" s="4">
        <f t="shared" si="24"/>
        <v>623</v>
      </c>
      <c r="M222" s="4">
        <f>L222/'Feedstock Conversions'!B$23</f>
        <v>75.698663426488451</v>
      </c>
      <c r="O222" s="4">
        <f>'Fuel Values'!C222*100</f>
        <v>256.95</v>
      </c>
      <c r="P222" s="18">
        <f>('LCFS Values'!$E$5-AB$4)/1000000*'LCFS Values'!B222*'LCFS Values'!$G$2*100</f>
        <v>64.548327219687494</v>
      </c>
      <c r="Q222" s="4">
        <f>'RIN Values'!D222</f>
        <v>263.92500000000001</v>
      </c>
      <c r="R222" s="4">
        <f>'Fixed Credits Value'!B222</f>
        <v>100</v>
      </c>
      <c r="S222" s="4">
        <f>'Fixed Credits Value'!C222</f>
        <v>16</v>
      </c>
      <c r="T222" s="4">
        <f t="shared" si="26"/>
        <v>701.42332721968751</v>
      </c>
      <c r="U222" s="4">
        <f>T222/'Feedstock Conversions'!B$3</f>
        <v>82.5203914376103</v>
      </c>
      <c r="W222" s="4">
        <f t="shared" si="27"/>
        <v>281.45499999999998</v>
      </c>
      <c r="X222" s="4">
        <f t="shared" si="28"/>
        <v>348.67332721968751</v>
      </c>
      <c r="AE222" s="4">
        <v>50.05</v>
      </c>
      <c r="AF222" s="4">
        <v>51</v>
      </c>
      <c r="AG222" s="4">
        <f>AH222+'Rail Costs'!M222</f>
        <v>49.999328107502798</v>
      </c>
      <c r="AH222" s="4">
        <v>46.1</v>
      </c>
      <c r="AI222" s="4">
        <v>44.8</v>
      </c>
      <c r="AJ222" s="4">
        <v>53</v>
      </c>
      <c r="AM222" s="4">
        <f>$L222-(AE222*'Feedstock Conversions'!$B$23)-'Rail Costs'!Q222</f>
        <v>206.68590880979914</v>
      </c>
      <c r="AN222" s="4">
        <f>$L222-(AF222*'Feedstock Conversions'!$B$23)-'Rail Costs'!R222</f>
        <v>199.35205174407361</v>
      </c>
      <c r="AO222" s="4">
        <f>$L222-(AG222*'Feedstock Conversions'!$B$23)-'Rail Costs'!S222</f>
        <v>207.78850184270644</v>
      </c>
      <c r="AP222" s="4">
        <f>$L222-(AH222*'Feedstock Conversions'!$B$23)-'Rail Costs'!T222</f>
        <v>239.40405600933249</v>
      </c>
      <c r="AQ222" s="4">
        <f>$L222-(AI222*'Feedstock Conversions'!$B$23)-'Rail Costs'!U222</f>
        <v>250.27759153238318</v>
      </c>
      <c r="AR222" s="4">
        <f>$L222-(AJ222*'Feedstock Conversions'!$B$23)-'Rail Costs'!V222</f>
        <v>181.77846721119903</v>
      </c>
      <c r="AT222" s="4">
        <f>$T222-(AE222*'Feedstock Conversions'!$B$3)-'Rail Costs'!Q222</f>
        <v>271.59573602948672</v>
      </c>
      <c r="AU222" s="4">
        <f>$T222-(AF222*'Feedstock Conversions'!$B$3)-'Rail Costs'!R222</f>
        <v>264.00537896376113</v>
      </c>
      <c r="AV222" s="4">
        <f>$T222-(AG222*'Feedstock Conversions'!$B$3)-'Rail Costs'!S222</f>
        <v>272.71201047336814</v>
      </c>
      <c r="AW222" s="4">
        <f>$T222-(AH222*'Feedstock Conversions'!$B$3)-'Rail Costs'!T222</f>
        <v>305.38038322902003</v>
      </c>
      <c r="AX222" s="4">
        <f>$T222-(AI222*'Feedstock Conversions'!$B$3)-'Rail Costs'!U222</f>
        <v>316.60491875207072</v>
      </c>
      <c r="AY222" s="4">
        <f>$T222-(AJ222*'Feedstock Conversions'!$B$3)-'Rail Costs'!V222</f>
        <v>245.89179443088653</v>
      </c>
      <c r="BH222">
        <f t="shared" si="22"/>
        <v>12</v>
      </c>
      <c r="BI222">
        <f t="shared" si="23"/>
        <v>2023</v>
      </c>
      <c r="BJ222">
        <f t="shared" si="25"/>
        <v>3</v>
      </c>
    </row>
    <row r="223" spans="1:62" x14ac:dyDescent="0.2">
      <c r="A223" s="11">
        <v>45016</v>
      </c>
      <c r="B223" s="4">
        <v>41.5</v>
      </c>
      <c r="C223" s="18">
        <f>'Yellow Grease'!B223</f>
        <v>41.5</v>
      </c>
      <c r="E223" s="4">
        <f>'Yellow Grease'!C223*'Feedstock Conversions'!B$23</f>
        <v>341.54500000000002</v>
      </c>
      <c r="F223" s="4">
        <f>'Yellow Grease'!C223*'Feedstock Conversions'!B$3</f>
        <v>352.75</v>
      </c>
      <c r="H223" s="4">
        <f>'Fuel Values'!B223-'Yellow Grease'!I223-'Yellow Grease'!J223-'Yellow Grease'!K223</f>
        <v>223.49340827187507</v>
      </c>
      <c r="I223" s="18">
        <f>('LCFS Values'!$E$6-$AA$4)/1000000*'LCFS Values'!B223*'LCFS Values'!$G$2*100</f>
        <v>59.23159172812499</v>
      </c>
      <c r="J223" s="4">
        <f>'RIN Values'!C223</f>
        <v>232.27499999999998</v>
      </c>
      <c r="K223" s="4">
        <f>'Fixed Credits Value'!B223</f>
        <v>100</v>
      </c>
      <c r="L223" s="4">
        <f t="shared" si="24"/>
        <v>615</v>
      </c>
      <c r="M223" s="4">
        <f>L223/'Feedstock Conversions'!B$23</f>
        <v>74.726609963547986</v>
      </c>
      <c r="O223" s="4">
        <f>'Fuel Values'!C223*100</f>
        <v>255.24</v>
      </c>
      <c r="P223" s="18">
        <f>('LCFS Values'!$E$5-AB$4)/1000000*'LCFS Values'!B223*'LCFS Values'!$G$2*100</f>
        <v>64.17629075156249</v>
      </c>
      <c r="Q223" s="4">
        <f>'RIN Values'!D223</f>
        <v>263.245</v>
      </c>
      <c r="R223" s="4">
        <f>'Fixed Credits Value'!B223</f>
        <v>100</v>
      </c>
      <c r="S223" s="4">
        <f>'Fixed Credits Value'!C223</f>
        <v>16</v>
      </c>
      <c r="T223" s="4">
        <f t="shared" si="26"/>
        <v>698.66129075156255</v>
      </c>
      <c r="U223" s="4">
        <f>T223/'Feedstock Conversions'!B$3</f>
        <v>82.19544597077207</v>
      </c>
      <c r="W223" s="4">
        <f t="shared" si="27"/>
        <v>273.45499999999998</v>
      </c>
      <c r="X223" s="4">
        <f t="shared" si="28"/>
        <v>345.91129075156255</v>
      </c>
      <c r="AE223" s="4">
        <v>48.95</v>
      </c>
      <c r="AF223" s="4">
        <v>51</v>
      </c>
      <c r="AG223" s="4">
        <f>AH223+'Rail Costs'!M223</f>
        <v>47.899328107502797</v>
      </c>
      <c r="AH223" s="4">
        <v>44</v>
      </c>
      <c r="AI223" s="4">
        <v>43.6</v>
      </c>
      <c r="AJ223" s="4">
        <v>53</v>
      </c>
      <c r="AM223" s="4">
        <f>$L223-(AE223*'Feedstock Conversions'!$B$23)-'Rail Costs'!Q223</f>
        <v>207.73890880979909</v>
      </c>
      <c r="AN223" s="4">
        <f>$L223-(AF223*'Feedstock Conversions'!$B$23)-'Rail Costs'!R223</f>
        <v>191.35205174407361</v>
      </c>
      <c r="AO223" s="4">
        <f>$L223-(AG223*'Feedstock Conversions'!$B$23)-'Rail Costs'!S223</f>
        <v>217.0715018427064</v>
      </c>
      <c r="AP223" s="4">
        <f>$L223-(AH223*'Feedstock Conversions'!$B$23)-'Rail Costs'!T223</f>
        <v>248.68705600933251</v>
      </c>
      <c r="AQ223" s="4">
        <f>$L223-(AI223*'Feedstock Conversions'!$B$23)-'Rail Costs'!U223</f>
        <v>252.15359153238316</v>
      </c>
      <c r="AR223" s="4">
        <f>$L223-(AJ223*'Feedstock Conversions'!$B$23)-'Rail Costs'!V223</f>
        <v>173.77846721119903</v>
      </c>
      <c r="AT223" s="4">
        <f>$T223-(AE223*'Feedstock Conversions'!$B$3)-'Rail Costs'!Q223</f>
        <v>278.18369956136166</v>
      </c>
      <c r="AU223" s="4">
        <f>$T223-(AF223*'Feedstock Conversions'!$B$3)-'Rail Costs'!R223</f>
        <v>261.24334249563617</v>
      </c>
      <c r="AV223" s="4">
        <f>$T223-(AG223*'Feedstock Conversions'!$B$3)-'Rail Costs'!S223</f>
        <v>287.7999740052432</v>
      </c>
      <c r="AW223" s="4">
        <f>$T223-(AH223*'Feedstock Conversions'!$B$3)-'Rail Costs'!T223</f>
        <v>320.46834676089509</v>
      </c>
      <c r="AX223" s="4">
        <f>$T223-(AI223*'Feedstock Conversions'!$B$3)-'Rail Costs'!U223</f>
        <v>324.04288228394569</v>
      </c>
      <c r="AY223" s="4">
        <f>$T223-(AJ223*'Feedstock Conversions'!$B$3)-'Rail Costs'!V223</f>
        <v>243.12975796276157</v>
      </c>
      <c r="BH223">
        <f t="shared" si="22"/>
        <v>13</v>
      </c>
      <c r="BI223">
        <f t="shared" si="23"/>
        <v>2023</v>
      </c>
      <c r="BJ223">
        <f t="shared" si="25"/>
        <v>3</v>
      </c>
    </row>
    <row r="224" spans="1:62" x14ac:dyDescent="0.2">
      <c r="A224" s="11">
        <v>45023</v>
      </c>
      <c r="B224" s="4">
        <v>41.5</v>
      </c>
      <c r="C224" s="18">
        <f>'Yellow Grease'!B224</f>
        <v>41.5</v>
      </c>
      <c r="E224" s="4">
        <f>'Yellow Grease'!C224*'Feedstock Conversions'!B$23</f>
        <v>341.54500000000002</v>
      </c>
      <c r="F224" s="4">
        <f>'Yellow Grease'!C224*'Feedstock Conversions'!B$3</f>
        <v>352.75</v>
      </c>
      <c r="H224" s="4">
        <f>'Fuel Values'!B224-'Yellow Grease'!I224-'Yellow Grease'!J224-'Yellow Grease'!K224</f>
        <v>219.32226445859374</v>
      </c>
      <c r="I224" s="18">
        <f>('LCFS Values'!$E$6-$AA$4)/1000000*'LCFS Values'!B224*'LCFS Values'!$G$2*100</f>
        <v>62.02148554140625</v>
      </c>
      <c r="J224" s="4">
        <f>'RIN Values'!C224</f>
        <v>232.40625</v>
      </c>
      <c r="K224" s="4">
        <f>'Fixed Credits Value'!B224</f>
        <v>100</v>
      </c>
      <c r="L224" s="4">
        <f t="shared" si="24"/>
        <v>613.75</v>
      </c>
      <c r="M224" s="4">
        <f>L224/'Feedstock Conversions'!B$23</f>
        <v>74.574726609963548</v>
      </c>
      <c r="O224" s="4">
        <f>'Fuel Values'!C224*100</f>
        <v>253.67000000000002</v>
      </c>
      <c r="P224" s="18">
        <f>('LCFS Values'!$E$5-AB$4)/1000000*'LCFS Values'!B224*'LCFS Values'!$G$2*100</f>
        <v>67.199087055078124</v>
      </c>
      <c r="Q224" s="4">
        <f>'RIN Values'!D224</f>
        <v>263.39375000000001</v>
      </c>
      <c r="R224" s="4">
        <f>'Fixed Credits Value'!B224</f>
        <v>100</v>
      </c>
      <c r="S224" s="4">
        <f>'Fixed Credits Value'!C224</f>
        <v>16</v>
      </c>
      <c r="T224" s="4">
        <f t="shared" si="26"/>
        <v>700.26283705507808</v>
      </c>
      <c r="U224" s="4">
        <f>T224/'Feedstock Conversions'!B$3</f>
        <v>82.383863182950364</v>
      </c>
      <c r="W224" s="4">
        <f t="shared" si="27"/>
        <v>272.20499999999998</v>
      </c>
      <c r="X224" s="4">
        <f t="shared" si="28"/>
        <v>347.51283705507808</v>
      </c>
      <c r="AE224" s="4">
        <v>49.5</v>
      </c>
      <c r="AF224" s="4">
        <v>51</v>
      </c>
      <c r="AG224" s="4">
        <f>AH224+'Rail Costs'!M224</f>
        <v>47.090615901455763</v>
      </c>
      <c r="AH224" s="4">
        <v>43</v>
      </c>
      <c r="AI224" s="4">
        <v>42.5</v>
      </c>
      <c r="AJ224" s="4">
        <v>53</v>
      </c>
      <c r="AM224" s="4">
        <f>$L224-(AE224*'Feedstock Conversions'!$B$23)-'Rail Costs'!Q224</f>
        <v>201.81288684484889</v>
      </c>
      <c r="AN224" s="4">
        <f>$L224-(AF224*'Feedstock Conversions'!$B$23)-'Rail Costs'!R224</f>
        <v>189.96898935047608</v>
      </c>
      <c r="AO224" s="4">
        <f>$L224-(AG224*'Feedstock Conversions'!$B$23)-'Rail Costs'!S224</f>
        <v>222.35096461736816</v>
      </c>
      <c r="AP224" s="4">
        <f>$L224-(AH224*'Feedstock Conversions'!$B$23)-'Rail Costs'!T224</f>
        <v>255.5246541379513</v>
      </c>
      <c r="AQ224" s="4">
        <f>$L224-(AI224*'Feedstock Conversions'!$B$23)-'Rail Costs'!U224</f>
        <v>259.82011728253957</v>
      </c>
      <c r="AR224" s="4">
        <f>$L224-(AJ224*'Feedstock Conversions'!$B$23)-'Rail Costs'!V224</f>
        <v>172.35758496554163</v>
      </c>
      <c r="AT224" s="4">
        <f>$T224-(AE224*'Feedstock Conversions'!$B$3)-'Rail Costs'!Q224</f>
        <v>274.96072389992702</v>
      </c>
      <c r="AU224" s="4">
        <f>$T224-(AF224*'Feedstock Conversions'!$B$3)-'Rail Costs'!R224</f>
        <v>262.71182640555418</v>
      </c>
      <c r="AV224" s="4">
        <f>$T224-(AG224*'Feedstock Conversions'!$B$3)-'Rail Costs'!S224</f>
        <v>296.14933537905324</v>
      </c>
      <c r="AW224" s="4">
        <f>$T224-(AH224*'Feedstock Conversions'!$B$3)-'Rail Costs'!T224</f>
        <v>330.42749119302943</v>
      </c>
      <c r="AX224" s="4">
        <f>$T224-(AI224*'Feedstock Conversions'!$B$3)-'Rail Costs'!U224</f>
        <v>334.85795433761768</v>
      </c>
      <c r="AY224" s="4">
        <f>$T224-(AJ224*'Feedstock Conversions'!$B$3)-'Rail Costs'!V224</f>
        <v>244.56042202061971</v>
      </c>
      <c r="BH224">
        <f t="shared" si="22"/>
        <v>14</v>
      </c>
      <c r="BI224">
        <f t="shared" si="23"/>
        <v>2023</v>
      </c>
      <c r="BJ224">
        <f t="shared" si="25"/>
        <v>4</v>
      </c>
    </row>
    <row r="225" spans="1:62" x14ac:dyDescent="0.2">
      <c r="A225" s="11">
        <v>45030</v>
      </c>
      <c r="B225" s="4">
        <v>41.5</v>
      </c>
      <c r="C225" s="18">
        <f>'Yellow Grease'!B225</f>
        <v>41.5</v>
      </c>
      <c r="E225" s="4">
        <f>'Yellow Grease'!C225*'Feedstock Conversions'!B$23</f>
        <v>341.54500000000002</v>
      </c>
      <c r="F225" s="4">
        <f>'Yellow Grease'!C225*'Feedstock Conversions'!B$3</f>
        <v>352.75</v>
      </c>
      <c r="H225" s="4">
        <f>'Fuel Values'!B225-'Yellow Grease'!I225-'Yellow Grease'!J225-'Yellow Grease'!K225</f>
        <v>205.55187755281247</v>
      </c>
      <c r="I225" s="18">
        <f>('LCFS Values'!$E$6-$AA$4)/1000000*'LCFS Values'!B225*'LCFS Values'!$G$2*100</f>
        <v>65.498122447187484</v>
      </c>
      <c r="J225" s="4">
        <f>'RIN Values'!C225</f>
        <v>235.95000000000002</v>
      </c>
      <c r="K225" s="4">
        <f>'Fixed Credits Value'!B225</f>
        <v>100</v>
      </c>
      <c r="L225" s="4">
        <f t="shared" si="24"/>
        <v>607</v>
      </c>
      <c r="M225" s="4">
        <f>L225/'Feedstock Conversions'!B$23</f>
        <v>73.754556500607535</v>
      </c>
      <c r="O225" s="4">
        <f>'Fuel Values'!C225*100</f>
        <v>248.87</v>
      </c>
      <c r="P225" s="18">
        <f>('LCFS Values'!$E$5-AB$4)/1000000*'LCFS Values'!B225*'LCFS Values'!$G$2*100</f>
        <v>70.96595629484375</v>
      </c>
      <c r="Q225" s="4">
        <f>'RIN Values'!D225</f>
        <v>267.41000000000003</v>
      </c>
      <c r="R225" s="4">
        <f>'Fixed Credits Value'!B225</f>
        <v>100</v>
      </c>
      <c r="S225" s="4">
        <f>'Fixed Credits Value'!C225</f>
        <v>16</v>
      </c>
      <c r="T225" s="4">
        <f t="shared" si="26"/>
        <v>703.24595629484384</v>
      </c>
      <c r="U225" s="4">
        <f>T225/'Feedstock Conversions'!B$3</f>
        <v>82.734818387628692</v>
      </c>
      <c r="W225" s="4">
        <f t="shared" si="27"/>
        <v>265.45499999999998</v>
      </c>
      <c r="X225" s="4">
        <f t="shared" si="28"/>
        <v>350.49595629484384</v>
      </c>
      <c r="AE225" s="4">
        <v>50</v>
      </c>
      <c r="AF225" s="4">
        <v>51</v>
      </c>
      <c r="AG225" s="4">
        <f>AH225+'Rail Costs'!M225</f>
        <v>47.090615901455763</v>
      </c>
      <c r="AH225" s="4">
        <v>43</v>
      </c>
      <c r="AI225" s="4">
        <v>42.5</v>
      </c>
      <c r="AJ225" s="4">
        <v>53</v>
      </c>
      <c r="AM225" s="4">
        <f>$L225-(AE225*'Feedstock Conversions'!$B$23)-'Rail Costs'!Q225</f>
        <v>190.94788684484894</v>
      </c>
      <c r="AN225" s="4">
        <f>$L225-(AF225*'Feedstock Conversions'!$B$23)-'Rail Costs'!R225</f>
        <v>183.21898935047608</v>
      </c>
      <c r="AO225" s="4">
        <f>$L225-(AG225*'Feedstock Conversions'!$B$23)-'Rail Costs'!S225</f>
        <v>215.60096461736816</v>
      </c>
      <c r="AP225" s="4">
        <f>$L225-(AH225*'Feedstock Conversions'!$B$23)-'Rail Costs'!T225</f>
        <v>248.7746541379513</v>
      </c>
      <c r="AQ225" s="4">
        <f>$L225-(AI225*'Feedstock Conversions'!$B$23)-'Rail Costs'!U225</f>
        <v>253.07011728253957</v>
      </c>
      <c r="AR225" s="4">
        <f>$L225-(AJ225*'Feedstock Conversions'!$B$23)-'Rail Costs'!V225</f>
        <v>165.60758496554163</v>
      </c>
      <c r="AT225" s="4">
        <f>$T225-(AE225*'Feedstock Conversions'!$B$3)-'Rail Costs'!Q225</f>
        <v>273.69384313969277</v>
      </c>
      <c r="AU225" s="4">
        <f>$T225-(AF225*'Feedstock Conversions'!$B$3)-'Rail Costs'!R225</f>
        <v>265.69494564531993</v>
      </c>
      <c r="AV225" s="4">
        <f>$T225-(AG225*'Feedstock Conversions'!$B$3)-'Rail Costs'!S225</f>
        <v>299.132454618819</v>
      </c>
      <c r="AW225" s="4">
        <f>$T225-(AH225*'Feedstock Conversions'!$B$3)-'Rail Costs'!T225</f>
        <v>333.41061043279518</v>
      </c>
      <c r="AX225" s="4">
        <f>$T225-(AI225*'Feedstock Conversions'!$B$3)-'Rail Costs'!U225</f>
        <v>337.84107357738344</v>
      </c>
      <c r="AY225" s="4">
        <f>$T225-(AJ225*'Feedstock Conversions'!$B$3)-'Rail Costs'!V225</f>
        <v>247.54354126038547</v>
      </c>
      <c r="BH225">
        <f t="shared" si="22"/>
        <v>15</v>
      </c>
      <c r="BI225">
        <f t="shared" si="23"/>
        <v>2023</v>
      </c>
      <c r="BJ225">
        <f t="shared" si="25"/>
        <v>4</v>
      </c>
    </row>
    <row r="226" spans="1:62" x14ac:dyDescent="0.2">
      <c r="A226" s="11">
        <v>45037</v>
      </c>
      <c r="B226" s="4">
        <v>41.5</v>
      </c>
      <c r="C226" s="18">
        <f>'Yellow Grease'!B226</f>
        <v>41.5</v>
      </c>
      <c r="E226" s="4">
        <f>'Yellow Grease'!C226*'Feedstock Conversions'!B$23</f>
        <v>341.54500000000002</v>
      </c>
      <c r="F226" s="4">
        <f>'Yellow Grease'!C226*'Feedstock Conversions'!B$3</f>
        <v>352.75</v>
      </c>
      <c r="H226" s="4">
        <f>'Fuel Values'!B226-'Yellow Grease'!I226-'Yellow Grease'!J226-'Yellow Grease'!K226</f>
        <v>195.86956126656247</v>
      </c>
      <c r="I226" s="18">
        <f>('LCFS Values'!$E$6-$AA$4)/1000000*'LCFS Values'!B226*'LCFS Values'!$G$2*100</f>
        <v>71.335438733437499</v>
      </c>
      <c r="J226" s="4">
        <f>'RIN Values'!C226</f>
        <v>237.79500000000002</v>
      </c>
      <c r="K226" s="4">
        <f>'Fixed Credits Value'!B226</f>
        <v>100</v>
      </c>
      <c r="L226" s="4">
        <f t="shared" si="24"/>
        <v>605</v>
      </c>
      <c r="M226" s="4">
        <f>L226/'Feedstock Conversions'!B$23</f>
        <v>73.511543134872412</v>
      </c>
      <c r="O226" s="4">
        <f>'Fuel Values'!C226*100</f>
        <v>236.82</v>
      </c>
      <c r="P226" s="18">
        <f>('LCFS Values'!$E$5-AB$4)/1000000*'LCFS Values'!B226*'LCFS Values'!$G$2*100</f>
        <v>77.290576252968734</v>
      </c>
      <c r="Q226" s="4">
        <f>'RIN Values'!D226</f>
        <v>269.50099999999998</v>
      </c>
      <c r="R226" s="4">
        <f>'Fixed Credits Value'!B226</f>
        <v>100</v>
      </c>
      <c r="S226" s="4">
        <f>'Fixed Credits Value'!C226</f>
        <v>16</v>
      </c>
      <c r="T226" s="4">
        <f t="shared" si="26"/>
        <v>699.61157625296869</v>
      </c>
      <c r="U226" s="4">
        <f>T226/'Feedstock Conversions'!B$3</f>
        <v>82.307244265055147</v>
      </c>
      <c r="W226" s="4">
        <f t="shared" si="27"/>
        <v>263.45499999999998</v>
      </c>
      <c r="X226" s="4">
        <f t="shared" si="28"/>
        <v>346.86157625296869</v>
      </c>
      <c r="AE226" s="4">
        <v>50.4</v>
      </c>
      <c r="AF226" s="4">
        <v>51</v>
      </c>
      <c r="AG226" s="4">
        <f>AH226+'Rail Costs'!M226</f>
        <v>48.190615901455764</v>
      </c>
      <c r="AH226" s="4">
        <v>44.1</v>
      </c>
      <c r="AI226" s="4">
        <v>43.5</v>
      </c>
      <c r="AJ226" s="4">
        <v>53</v>
      </c>
      <c r="AM226" s="4">
        <f>$L226-(AE226*'Feedstock Conversions'!$B$23)-'Rail Costs'!Q226</f>
        <v>185.65588684484891</v>
      </c>
      <c r="AN226" s="4">
        <f>$L226-(AF226*'Feedstock Conversions'!$B$23)-'Rail Costs'!R226</f>
        <v>181.21898935047608</v>
      </c>
      <c r="AO226" s="4">
        <f>$L226-(AG226*'Feedstock Conversions'!$B$23)-'Rail Costs'!S226</f>
        <v>204.54796461736817</v>
      </c>
      <c r="AP226" s="4">
        <f>$L226-(AH226*'Feedstock Conversions'!$B$23)-'Rail Costs'!T226</f>
        <v>237.7216541379513</v>
      </c>
      <c r="AQ226" s="4">
        <f>$L226-(AI226*'Feedstock Conversions'!$B$23)-'Rail Costs'!U226</f>
        <v>242.84011728253961</v>
      </c>
      <c r="AR226" s="4">
        <f>$L226-(AJ226*'Feedstock Conversions'!$B$23)-'Rail Costs'!V226</f>
        <v>163.60758496554163</v>
      </c>
      <c r="AT226" s="4">
        <f>$T226-(AE226*'Feedstock Conversions'!$B$3)-'Rail Costs'!Q226</f>
        <v>266.65946309781765</v>
      </c>
      <c r="AU226" s="4">
        <f>$T226-(AF226*'Feedstock Conversions'!$B$3)-'Rail Costs'!R226</f>
        <v>262.06056560344479</v>
      </c>
      <c r="AV226" s="4">
        <f>$T226-(AG226*'Feedstock Conversions'!$B$3)-'Rail Costs'!S226</f>
        <v>286.14807457694383</v>
      </c>
      <c r="AW226" s="4">
        <f>$T226-(AH226*'Feedstock Conversions'!$B$3)-'Rail Costs'!T226</f>
        <v>320.42623039092001</v>
      </c>
      <c r="AX226" s="4">
        <f>$T226-(AI226*'Feedstock Conversions'!$B$3)-'Rail Costs'!U226</f>
        <v>325.70669353550829</v>
      </c>
      <c r="AY226" s="4">
        <f>$T226-(AJ226*'Feedstock Conversions'!$B$3)-'Rail Costs'!V226</f>
        <v>243.90916121851032</v>
      </c>
      <c r="BH226">
        <f t="shared" si="22"/>
        <v>16</v>
      </c>
      <c r="BI226">
        <f t="shared" si="23"/>
        <v>2023</v>
      </c>
      <c r="BJ226">
        <f t="shared" si="25"/>
        <v>4</v>
      </c>
    </row>
    <row r="227" spans="1:62" x14ac:dyDescent="0.2">
      <c r="A227" s="11">
        <v>45044</v>
      </c>
      <c r="B227" s="4">
        <v>41.5</v>
      </c>
      <c r="C227" s="18">
        <f>'Yellow Grease'!B227</f>
        <v>41.5</v>
      </c>
      <c r="E227" s="4">
        <f>'Yellow Grease'!C227*'Feedstock Conversions'!B$23</f>
        <v>341.54500000000002</v>
      </c>
      <c r="F227" s="4">
        <f>'Yellow Grease'!C227*'Feedstock Conversions'!B$3</f>
        <v>352.75</v>
      </c>
      <c r="H227" s="4">
        <f>'Fuel Values'!B227-'Yellow Grease'!I227-'Yellow Grease'!J227-'Yellow Grease'!K227</f>
        <v>194.41951239921877</v>
      </c>
      <c r="I227" s="18">
        <f>('LCFS Values'!$E$6-$AA$4)/1000000*'LCFS Values'!B227*'LCFS Values'!$G$2*100</f>
        <v>68.030487600781242</v>
      </c>
      <c r="J227" s="4">
        <f>'RIN Values'!C227</f>
        <v>233.54999999999998</v>
      </c>
      <c r="K227" s="4">
        <f>'Fixed Credits Value'!B227</f>
        <v>100</v>
      </c>
      <c r="L227" s="4">
        <f t="shared" si="24"/>
        <v>596</v>
      </c>
      <c r="M227" s="4">
        <f>L227/'Feedstock Conversions'!B$23</f>
        <v>72.417982989064399</v>
      </c>
      <c r="O227" s="4">
        <f>'Fuel Values'!C227*100</f>
        <v>223.34</v>
      </c>
      <c r="P227" s="18">
        <f>('LCFS Values'!$E$5-AB$4)/1000000*'LCFS Values'!B227*'LCFS Values'!$G$2*100</f>
        <v>73.709725247265609</v>
      </c>
      <c r="Q227" s="4">
        <f>'RIN Values'!D227</f>
        <v>264.69</v>
      </c>
      <c r="R227" s="4">
        <f>'Fixed Credits Value'!B227</f>
        <v>100</v>
      </c>
      <c r="S227" s="4">
        <f>'Fixed Credits Value'!C227</f>
        <v>16</v>
      </c>
      <c r="T227" s="4">
        <f t="shared" si="26"/>
        <v>677.7397252472656</v>
      </c>
      <c r="U227" s="4">
        <f>T227/'Feedstock Conversions'!B$3</f>
        <v>79.734085323207722</v>
      </c>
      <c r="W227" s="4">
        <f t="shared" si="27"/>
        <v>254.45499999999998</v>
      </c>
      <c r="X227" s="4">
        <f t="shared" si="28"/>
        <v>324.9897252472656</v>
      </c>
      <c r="AE227" s="4">
        <v>50.9</v>
      </c>
      <c r="AF227" s="4">
        <v>51</v>
      </c>
      <c r="AG227" s="4">
        <f>AH227+'Rail Costs'!M227</f>
        <v>50.790615901455766</v>
      </c>
      <c r="AH227" s="4">
        <v>46.7</v>
      </c>
      <c r="AI227" s="4">
        <v>45.7</v>
      </c>
      <c r="AJ227" s="4">
        <v>52.9</v>
      </c>
      <c r="AM227" s="4">
        <f>$L227-(AE227*'Feedstock Conversions'!$B$23)-'Rail Costs'!Q227</f>
        <v>172.54088684484896</v>
      </c>
      <c r="AN227" s="4">
        <f>$L227-(AF227*'Feedstock Conversions'!$B$23)-'Rail Costs'!R227</f>
        <v>172.21898935047608</v>
      </c>
      <c r="AO227" s="4">
        <f>$L227-(AG227*'Feedstock Conversions'!$B$23)-'Rail Costs'!S227</f>
        <v>174.14996461736814</v>
      </c>
      <c r="AP227" s="4">
        <f>$L227-(AH227*'Feedstock Conversions'!$B$23)-'Rail Costs'!T227</f>
        <v>207.32365413795128</v>
      </c>
      <c r="AQ227" s="4">
        <f>$L227-(AI227*'Feedstock Conversions'!$B$23)-'Rail Costs'!U227</f>
        <v>215.73411728253956</v>
      </c>
      <c r="AR227" s="4">
        <f>$L227-(AJ227*'Feedstock Conversions'!$B$23)-'Rail Costs'!V227</f>
        <v>155.43058496554161</v>
      </c>
      <c r="AT227" s="4">
        <f>$T227-(AE227*'Feedstock Conversions'!$B$3)-'Rail Costs'!Q227</f>
        <v>240.53761209211456</v>
      </c>
      <c r="AU227" s="4">
        <f>$T227-(AF227*'Feedstock Conversions'!$B$3)-'Rail Costs'!R227</f>
        <v>240.18871459774169</v>
      </c>
      <c r="AV227" s="4">
        <f>$T227-(AG227*'Feedstock Conversions'!$B$3)-'Rail Costs'!S227</f>
        <v>242.17622357124071</v>
      </c>
      <c r="AW227" s="4">
        <f>$T227-(AH227*'Feedstock Conversions'!$B$3)-'Rail Costs'!T227</f>
        <v>276.4543793852169</v>
      </c>
      <c r="AX227" s="4">
        <f>$T227-(AI227*'Feedstock Conversions'!$B$3)-'Rail Costs'!U227</f>
        <v>285.13484252980516</v>
      </c>
      <c r="AY227" s="4">
        <f>$T227-(AJ227*'Feedstock Conversions'!$B$3)-'Rail Costs'!V227</f>
        <v>222.88731021280725</v>
      </c>
      <c r="BH227">
        <f t="shared" si="22"/>
        <v>17</v>
      </c>
      <c r="BI227">
        <f t="shared" si="23"/>
        <v>2023</v>
      </c>
      <c r="BJ227">
        <f t="shared" si="25"/>
        <v>4</v>
      </c>
    </row>
    <row r="228" spans="1:62" x14ac:dyDescent="0.2">
      <c r="A228" s="11">
        <v>45051</v>
      </c>
      <c r="B228" s="4">
        <v>42.1</v>
      </c>
      <c r="C228" s="18">
        <f>'Yellow Grease'!B228</f>
        <v>42.1</v>
      </c>
      <c r="E228" s="4">
        <f>'Yellow Grease'!C228*'Feedstock Conversions'!B$23</f>
        <v>346.483</v>
      </c>
      <c r="F228" s="4">
        <f>'Yellow Grease'!C228*'Feedstock Conversions'!B$3</f>
        <v>357.85</v>
      </c>
      <c r="H228" s="4">
        <f>'Fuel Values'!B228-'Yellow Grease'!I228-'Yellow Grease'!J228-'Yellow Grease'!K228</f>
        <v>181.45944662781255</v>
      </c>
      <c r="I228" s="18">
        <f>('LCFS Values'!$E$6-$AA$4)/1000000*'LCFS Values'!B228*'LCFS Values'!$G$2*100</f>
        <v>72.365553372187492</v>
      </c>
      <c r="J228" s="4">
        <f>'RIN Values'!C228</f>
        <v>236.17499999999998</v>
      </c>
      <c r="K228" s="4">
        <f>'Fixed Credits Value'!B228</f>
        <v>100</v>
      </c>
      <c r="L228" s="4">
        <f t="shared" si="24"/>
        <v>590</v>
      </c>
      <c r="M228" s="4">
        <f>L228/'Feedstock Conversions'!B$23</f>
        <v>71.688942891859043</v>
      </c>
      <c r="O228" s="4">
        <f>'Fuel Values'!C228*100</f>
        <v>211.81</v>
      </c>
      <c r="P228" s="18">
        <f>('LCFS Values'!$E$5-AB$4)/1000000*'LCFS Values'!B228*'LCFS Values'!$G$2*100</f>
        <v>78.406685657343743</v>
      </c>
      <c r="Q228" s="4">
        <f>'RIN Values'!D228</f>
        <v>267.66499999999996</v>
      </c>
      <c r="R228" s="4">
        <f>'Fixed Credits Value'!B228</f>
        <v>100</v>
      </c>
      <c r="S228" s="4">
        <f>'Fixed Credits Value'!C228</f>
        <v>16</v>
      </c>
      <c r="T228" s="4">
        <f t="shared" si="26"/>
        <v>673.88168565734372</v>
      </c>
      <c r="U228" s="4">
        <f>T228/'Feedstock Conversions'!B$3</f>
        <v>79.28019831262867</v>
      </c>
      <c r="W228" s="4">
        <f t="shared" si="27"/>
        <v>243.517</v>
      </c>
      <c r="X228" s="4">
        <f t="shared" si="28"/>
        <v>316.0316856573437</v>
      </c>
      <c r="AE228" s="4">
        <v>53.1</v>
      </c>
      <c r="AF228" s="4">
        <v>51</v>
      </c>
      <c r="AG228" s="4">
        <f>AH228+'Rail Costs'!M228</f>
        <v>51.590615901455763</v>
      </c>
      <c r="AH228" s="4">
        <v>47.5</v>
      </c>
      <c r="AI228" s="4">
        <v>46.5</v>
      </c>
      <c r="AJ228" s="4">
        <v>53</v>
      </c>
      <c r="AM228" s="4">
        <f>$L228-(AE228*'Feedstock Conversions'!$B$23)-'Rail Costs'!Q228</f>
        <v>148.4348868448489</v>
      </c>
      <c r="AN228" s="4">
        <f>$L228-(AF228*'Feedstock Conversions'!$B$23)-'Rail Costs'!R228</f>
        <v>166.21898935047608</v>
      </c>
      <c r="AO228" s="4">
        <f>$L228-(AG228*'Feedstock Conversions'!$B$23)-'Rail Costs'!S228</f>
        <v>161.56596461736819</v>
      </c>
      <c r="AP228" s="4">
        <f>$L228-(AH228*'Feedstock Conversions'!$B$23)-'Rail Costs'!T228</f>
        <v>194.73965413795133</v>
      </c>
      <c r="AQ228" s="4">
        <f>$L228-(AI228*'Feedstock Conversions'!$B$23)-'Rail Costs'!U228</f>
        <v>203.15011728253961</v>
      </c>
      <c r="AR228" s="4">
        <f>$L228-(AJ228*'Feedstock Conversions'!$B$23)-'Rail Costs'!V228</f>
        <v>148.60758496554163</v>
      </c>
      <c r="AT228" s="4">
        <f>$T228-(AE228*'Feedstock Conversions'!$B$3)-'Rail Costs'!Q228</f>
        <v>217.97957250219264</v>
      </c>
      <c r="AU228" s="4">
        <f>$T228-(AF228*'Feedstock Conversions'!$B$3)-'Rail Costs'!R228</f>
        <v>236.33067500781982</v>
      </c>
      <c r="AV228" s="4">
        <f>$T228-(AG228*'Feedstock Conversions'!$B$3)-'Rail Costs'!S228</f>
        <v>231.51818398131888</v>
      </c>
      <c r="AW228" s="4">
        <f>$T228-(AH228*'Feedstock Conversions'!$B$3)-'Rail Costs'!T228</f>
        <v>265.79633979529507</v>
      </c>
      <c r="AX228" s="4">
        <f>$T228-(AI228*'Feedstock Conversions'!$B$3)-'Rail Costs'!U228</f>
        <v>274.47680293988333</v>
      </c>
      <c r="AY228" s="4">
        <f>$T228-(AJ228*'Feedstock Conversions'!$B$3)-'Rail Costs'!V228</f>
        <v>218.17927062288535</v>
      </c>
      <c r="BH228">
        <f t="shared" si="22"/>
        <v>18</v>
      </c>
      <c r="BI228">
        <f t="shared" si="23"/>
        <v>2023</v>
      </c>
      <c r="BJ228">
        <f t="shared" si="25"/>
        <v>5</v>
      </c>
    </row>
    <row r="229" spans="1:62" x14ac:dyDescent="0.2">
      <c r="A229" s="11">
        <v>45058</v>
      </c>
      <c r="B229" s="4">
        <v>42.5</v>
      </c>
      <c r="C229" s="18">
        <f>'Yellow Grease'!B229</f>
        <v>42.5</v>
      </c>
      <c r="E229" s="4">
        <f>'Yellow Grease'!C229*'Feedstock Conversions'!B$23</f>
        <v>349.77500000000003</v>
      </c>
      <c r="F229" s="4">
        <f>'Yellow Grease'!C229*'Feedstock Conversions'!B$3</f>
        <v>361.25</v>
      </c>
      <c r="H229" s="4">
        <f>'Fuel Values'!B229-'Yellow Grease'!I229-'Yellow Grease'!J229-'Yellow Grease'!K229</f>
        <v>186.53399652484381</v>
      </c>
      <c r="I229" s="18">
        <f>('LCFS Values'!$E$6-$AA$4)/1000000*'LCFS Values'!B229*'LCFS Values'!$G$2*100</f>
        <v>72.666003475156259</v>
      </c>
      <c r="J229" s="4">
        <f>'RIN Values'!C229</f>
        <v>234</v>
      </c>
      <c r="K229" s="4">
        <f>'Fixed Credits Value'!B229</f>
        <v>100</v>
      </c>
      <c r="L229" s="4">
        <f t="shared" si="24"/>
        <v>593.20000000000005</v>
      </c>
      <c r="M229" s="4">
        <f>L229/'Feedstock Conversions'!B$23</f>
        <v>72.077764277035243</v>
      </c>
      <c r="O229" s="4">
        <f>'Fuel Values'!C229*100</f>
        <v>217.91</v>
      </c>
      <c r="P229" s="18">
        <f>('LCFS Values'!$E$5-AB$4)/1000000*'LCFS Values'!B229*'LCFS Values'!$G$2*100</f>
        <v>78.732217566953125</v>
      </c>
      <c r="Q229" s="4">
        <f>'RIN Values'!D229</f>
        <v>265.2</v>
      </c>
      <c r="R229" s="4">
        <f>'Fixed Credits Value'!B229</f>
        <v>100</v>
      </c>
      <c r="S229" s="4">
        <f>'Fixed Credits Value'!C229</f>
        <v>16</v>
      </c>
      <c r="T229" s="4">
        <f t="shared" si="26"/>
        <v>677.84221756695308</v>
      </c>
      <c r="U229" s="4">
        <f>T229/'Feedstock Conversions'!B$3</f>
        <v>79.746143243170948</v>
      </c>
      <c r="W229" s="4">
        <f t="shared" si="27"/>
        <v>243.42500000000001</v>
      </c>
      <c r="X229" s="4">
        <f t="shared" si="28"/>
        <v>316.59221756695308</v>
      </c>
      <c r="AE229" s="4">
        <v>54.1</v>
      </c>
      <c r="AF229" s="4">
        <v>51</v>
      </c>
      <c r="AG229" s="4">
        <f>AH229+'Rail Costs'!M229</f>
        <v>51.590615901455763</v>
      </c>
      <c r="AH229" s="4">
        <v>47.5</v>
      </c>
      <c r="AI229" s="4">
        <v>47.1</v>
      </c>
      <c r="AJ229" s="4">
        <v>53</v>
      </c>
      <c r="AM229" s="4">
        <f>$L229-(AE229*'Feedstock Conversions'!$B$23)-'Rail Costs'!Q229</f>
        <v>143.40488684484893</v>
      </c>
      <c r="AN229" s="4">
        <f>$L229-(AF229*'Feedstock Conversions'!$B$23)-'Rail Costs'!R229</f>
        <v>169.41898935047612</v>
      </c>
      <c r="AO229" s="4">
        <f>$L229-(AG229*'Feedstock Conversions'!$B$23)-'Rail Costs'!S229</f>
        <v>164.76596461736824</v>
      </c>
      <c r="AP229" s="4">
        <f>$L229-(AH229*'Feedstock Conversions'!$B$23)-'Rail Costs'!T229</f>
        <v>197.93965413795138</v>
      </c>
      <c r="AQ229" s="4">
        <f>$L229-(AI229*'Feedstock Conversions'!$B$23)-'Rail Costs'!U229</f>
        <v>201.41211728253961</v>
      </c>
      <c r="AR229" s="4">
        <f>$L229-(AJ229*'Feedstock Conversions'!$B$23)-'Rail Costs'!V229</f>
        <v>151.80758496554168</v>
      </c>
      <c r="AT229" s="4">
        <f>$T229-(AE229*'Feedstock Conversions'!$B$3)-'Rail Costs'!Q229</f>
        <v>213.440104411802</v>
      </c>
      <c r="AU229" s="4">
        <f>$T229-(AF229*'Feedstock Conversions'!$B$3)-'Rail Costs'!R229</f>
        <v>240.29120691742918</v>
      </c>
      <c r="AV229" s="4">
        <f>$T229-(AG229*'Feedstock Conversions'!$B$3)-'Rail Costs'!S229</f>
        <v>235.47871589092824</v>
      </c>
      <c r="AW229" s="4">
        <f>$T229-(AH229*'Feedstock Conversions'!$B$3)-'Rail Costs'!T229</f>
        <v>269.75687170490443</v>
      </c>
      <c r="AX229" s="4">
        <f>$T229-(AI229*'Feedstock Conversions'!$B$3)-'Rail Costs'!U229</f>
        <v>273.33733484949266</v>
      </c>
      <c r="AY229" s="4">
        <f>$T229-(AJ229*'Feedstock Conversions'!$B$3)-'Rail Costs'!V229</f>
        <v>222.13980253249471</v>
      </c>
      <c r="BH229">
        <f t="shared" si="22"/>
        <v>19</v>
      </c>
      <c r="BI229">
        <f t="shared" si="23"/>
        <v>2023</v>
      </c>
      <c r="BJ229">
        <f t="shared" si="25"/>
        <v>5</v>
      </c>
    </row>
    <row r="230" spans="1:62" x14ac:dyDescent="0.2">
      <c r="A230" s="11">
        <v>45065</v>
      </c>
      <c r="B230" s="4">
        <v>42.5</v>
      </c>
      <c r="C230" s="18">
        <f>'Yellow Grease'!B230</f>
        <v>42.5</v>
      </c>
      <c r="E230" s="4">
        <f>'Yellow Grease'!C230*'Feedstock Conversions'!B$23</f>
        <v>349.77500000000003</v>
      </c>
      <c r="F230" s="4">
        <f>'Yellow Grease'!C230*'Feedstock Conversions'!B$3</f>
        <v>361.25</v>
      </c>
      <c r="H230" s="4">
        <f>'Fuel Values'!B230-'Yellow Grease'!I230-'Yellow Grease'!J230-'Yellow Grease'!K230</f>
        <v>199.65040415312501</v>
      </c>
      <c r="I230" s="18">
        <f>('LCFS Values'!$E$6-$AA$4)/1000000*'LCFS Values'!B230*'LCFS Values'!$G$2*100</f>
        <v>71.249595846874996</v>
      </c>
      <c r="J230" s="4">
        <f>'RIN Values'!C230</f>
        <v>227.10000000000002</v>
      </c>
      <c r="K230" s="4">
        <f>'Fixed Credits Value'!B230</f>
        <v>100</v>
      </c>
      <c r="L230" s="4">
        <f t="shared" si="24"/>
        <v>598</v>
      </c>
      <c r="M230" s="4">
        <f>L230/'Feedstock Conversions'!B$23</f>
        <v>72.660996354799508</v>
      </c>
      <c r="O230" s="4">
        <f>'Fuel Values'!C230*100</f>
        <v>220.92000000000002</v>
      </c>
      <c r="P230" s="18">
        <f>('LCFS Values'!$E$5-AB$4)/1000000*'LCFS Values'!B230*'LCFS Values'!$G$2*100</f>
        <v>77.19756713593749</v>
      </c>
      <c r="Q230" s="4">
        <f>'RIN Values'!D230</f>
        <v>257.38</v>
      </c>
      <c r="R230" s="4">
        <f>'Fixed Credits Value'!B230</f>
        <v>100</v>
      </c>
      <c r="S230" s="4">
        <f>'Fixed Credits Value'!C230</f>
        <v>16</v>
      </c>
      <c r="T230" s="4">
        <f t="shared" si="26"/>
        <v>671.49756713593752</v>
      </c>
      <c r="U230" s="4">
        <f>T230/'Feedstock Conversions'!B$3</f>
        <v>78.999713780698528</v>
      </c>
      <c r="W230" s="4">
        <f t="shared" si="27"/>
        <v>248.22499999999997</v>
      </c>
      <c r="X230" s="4">
        <f t="shared" si="28"/>
        <v>310.24756713593752</v>
      </c>
      <c r="AE230" s="4">
        <v>53.5</v>
      </c>
      <c r="AF230" s="4">
        <v>51</v>
      </c>
      <c r="AG230" s="4">
        <f>AH230+'Rail Costs'!M230</f>
        <v>51.590615901455763</v>
      </c>
      <c r="AH230" s="4">
        <v>47.5</v>
      </c>
      <c r="AI230" s="4">
        <v>47.5</v>
      </c>
      <c r="AJ230" s="4">
        <v>53</v>
      </c>
      <c r="AM230" s="4">
        <f>$L230-(AE230*'Feedstock Conversions'!$B$23)-'Rail Costs'!Q230</f>
        <v>153.14288684484893</v>
      </c>
      <c r="AN230" s="4">
        <f>$L230-(AF230*'Feedstock Conversions'!$B$23)-'Rail Costs'!R230</f>
        <v>174.21898935047608</v>
      </c>
      <c r="AO230" s="4">
        <f>$L230-(AG230*'Feedstock Conversions'!$B$23)-'Rail Costs'!S230</f>
        <v>169.56596461736819</v>
      </c>
      <c r="AP230" s="4">
        <f>$L230-(AH230*'Feedstock Conversions'!$B$23)-'Rail Costs'!T230</f>
        <v>202.73965413795133</v>
      </c>
      <c r="AQ230" s="4">
        <f>$L230-(AI230*'Feedstock Conversions'!$B$23)-'Rail Costs'!U230</f>
        <v>202.92011728253959</v>
      </c>
      <c r="AR230" s="4">
        <f>$L230-(AJ230*'Feedstock Conversions'!$B$23)-'Rail Costs'!V230</f>
        <v>156.60758496554163</v>
      </c>
      <c r="AT230" s="4">
        <f>$T230-(AE230*'Feedstock Conversions'!$B$3)-'Rail Costs'!Q230</f>
        <v>212.19545398078645</v>
      </c>
      <c r="AU230" s="4">
        <f>$T230-(AF230*'Feedstock Conversions'!$B$3)-'Rail Costs'!R230</f>
        <v>233.94655648641361</v>
      </c>
      <c r="AV230" s="4">
        <f>$T230-(AG230*'Feedstock Conversions'!$B$3)-'Rail Costs'!S230</f>
        <v>229.13406545991268</v>
      </c>
      <c r="AW230" s="4">
        <f>$T230-(AH230*'Feedstock Conversions'!$B$3)-'Rail Costs'!T230</f>
        <v>263.41222127388886</v>
      </c>
      <c r="AX230" s="4">
        <f>$T230-(AI230*'Feedstock Conversions'!$B$3)-'Rail Costs'!U230</f>
        <v>263.59268441847712</v>
      </c>
      <c r="AY230" s="4">
        <f>$T230-(AJ230*'Feedstock Conversions'!$B$3)-'Rail Costs'!V230</f>
        <v>215.79515210147915</v>
      </c>
      <c r="BH230">
        <f t="shared" si="22"/>
        <v>20</v>
      </c>
      <c r="BI230">
        <f t="shared" si="23"/>
        <v>2023</v>
      </c>
      <c r="BJ230">
        <f t="shared" si="25"/>
        <v>5</v>
      </c>
    </row>
    <row r="231" spans="1:62" x14ac:dyDescent="0.2">
      <c r="A231" s="11">
        <v>45072</v>
      </c>
      <c r="B231" s="4">
        <v>42.5</v>
      </c>
      <c r="C231" s="18">
        <f>'Yellow Grease'!B231</f>
        <v>42.5</v>
      </c>
      <c r="E231" s="4">
        <f>'Yellow Grease'!C231*'Feedstock Conversions'!B$23</f>
        <v>349.77500000000003</v>
      </c>
      <c r="F231" s="4">
        <f>'Yellow Grease'!C231*'Feedstock Conversions'!B$3</f>
        <v>361.25</v>
      </c>
      <c r="H231" s="4">
        <f>'Fuel Values'!B231-'Yellow Grease'!I231-'Yellow Grease'!J231-'Yellow Grease'!K231</f>
        <v>197.95433198906255</v>
      </c>
      <c r="I231" s="18">
        <f>('LCFS Values'!$E$6-$AA$4)/1000000*'LCFS Values'!B231*'LCFS Values'!$G$2*100</f>
        <v>73.395668010937499</v>
      </c>
      <c r="J231" s="4">
        <f>'RIN Values'!C231</f>
        <v>226.64999999999998</v>
      </c>
      <c r="K231" s="4">
        <f>'Fixed Credits Value'!B231</f>
        <v>100</v>
      </c>
      <c r="L231" s="4">
        <f t="shared" si="24"/>
        <v>598</v>
      </c>
      <c r="M231" s="4">
        <f>L231/'Feedstock Conversions'!B$23</f>
        <v>72.660996354799508</v>
      </c>
      <c r="O231" s="4">
        <f>'Fuel Values'!C231*100</f>
        <v>218.73</v>
      </c>
      <c r="P231" s="18">
        <f>('LCFS Values'!$E$5-AB$4)/1000000*'LCFS Values'!B231*'LCFS Values'!$G$2*100</f>
        <v>79.522795061718739</v>
      </c>
      <c r="Q231" s="4">
        <f>'RIN Values'!D231</f>
        <v>256.87</v>
      </c>
      <c r="R231" s="4">
        <f>'Fixed Credits Value'!B231</f>
        <v>100</v>
      </c>
      <c r="S231" s="4">
        <f>'Fixed Credits Value'!C231</f>
        <v>16</v>
      </c>
      <c r="T231" s="4">
        <f t="shared" si="26"/>
        <v>671.12279506171876</v>
      </c>
      <c r="U231" s="4">
        <f>T231/'Feedstock Conversions'!B$3</f>
        <v>78.955622948437508</v>
      </c>
      <c r="W231" s="4">
        <f t="shared" si="27"/>
        <v>248.22499999999997</v>
      </c>
      <c r="X231" s="4">
        <f t="shared" si="28"/>
        <v>309.87279506171876</v>
      </c>
      <c r="AE231" s="4">
        <v>52.6</v>
      </c>
      <c r="AF231" s="4">
        <v>51</v>
      </c>
      <c r="AG231" s="4">
        <f>AH231+'Rail Costs'!M231</f>
        <v>51.590615901455763</v>
      </c>
      <c r="AH231" s="4">
        <v>47.5</v>
      </c>
      <c r="AI231" s="4">
        <v>47.5</v>
      </c>
      <c r="AJ231" s="4">
        <v>53</v>
      </c>
      <c r="AM231" s="4">
        <f>$L231-(AE231*'Feedstock Conversions'!$B$23)-'Rail Costs'!Q231</f>
        <v>160.54988684484891</v>
      </c>
      <c r="AN231" s="4">
        <f>$L231-(AF231*'Feedstock Conversions'!$B$23)-'Rail Costs'!R231</f>
        <v>174.21898935047608</v>
      </c>
      <c r="AO231" s="4">
        <f>$L231-(AG231*'Feedstock Conversions'!$B$23)-'Rail Costs'!S231</f>
        <v>169.56596461736819</v>
      </c>
      <c r="AP231" s="4">
        <f>$L231-(AH231*'Feedstock Conversions'!$B$23)-'Rail Costs'!T231</f>
        <v>202.73965413795133</v>
      </c>
      <c r="AQ231" s="4">
        <f>$L231-(AI231*'Feedstock Conversions'!$B$23)-'Rail Costs'!U231</f>
        <v>202.92011728253959</v>
      </c>
      <c r="AR231" s="4">
        <f>$L231-(AJ231*'Feedstock Conversions'!$B$23)-'Rail Costs'!V231</f>
        <v>156.60758496554163</v>
      </c>
      <c r="AT231" s="4">
        <f>$T231-(AE231*'Feedstock Conversions'!$B$3)-'Rail Costs'!Q231</f>
        <v>219.47068190656768</v>
      </c>
      <c r="AU231" s="4">
        <f>$T231-(AF231*'Feedstock Conversions'!$B$3)-'Rail Costs'!R231</f>
        <v>233.57178441219486</v>
      </c>
      <c r="AV231" s="4">
        <f>$T231-(AG231*'Feedstock Conversions'!$B$3)-'Rail Costs'!S231</f>
        <v>228.75929338569392</v>
      </c>
      <c r="AW231" s="4">
        <f>$T231-(AH231*'Feedstock Conversions'!$B$3)-'Rail Costs'!T231</f>
        <v>263.03744919967011</v>
      </c>
      <c r="AX231" s="4">
        <f>$T231-(AI231*'Feedstock Conversions'!$B$3)-'Rail Costs'!U231</f>
        <v>263.21791234425837</v>
      </c>
      <c r="AY231" s="4">
        <f>$T231-(AJ231*'Feedstock Conversions'!$B$3)-'Rail Costs'!V231</f>
        <v>215.42038002726039</v>
      </c>
      <c r="BH231">
        <f t="shared" si="22"/>
        <v>21</v>
      </c>
      <c r="BI231">
        <f t="shared" si="23"/>
        <v>2023</v>
      </c>
      <c r="BJ231">
        <f t="shared" si="25"/>
        <v>5</v>
      </c>
    </row>
    <row r="232" spans="1:62" x14ac:dyDescent="0.2">
      <c r="A232" s="11">
        <v>45079</v>
      </c>
      <c r="B232" s="4">
        <v>42.5</v>
      </c>
      <c r="C232" s="18">
        <f>'Yellow Grease'!B232</f>
        <v>42.5</v>
      </c>
      <c r="E232" s="4">
        <f>'Yellow Grease'!C232*'Feedstock Conversions'!B$23</f>
        <v>349.77500000000003</v>
      </c>
      <c r="F232" s="4">
        <f>'Yellow Grease'!C232*'Feedstock Conversions'!B$3</f>
        <v>361.25</v>
      </c>
      <c r="H232" s="4">
        <f>'Fuel Values'!B232-'Yellow Grease'!I232-'Yellow Grease'!J232-'Yellow Grease'!K232</f>
        <v>197.03354642187503</v>
      </c>
      <c r="I232" s="18">
        <f>('LCFS Values'!$E$6-$AA$4)/1000000*'LCFS Values'!B232*'LCFS Values'!$G$2*100</f>
        <v>72.966453578124984</v>
      </c>
      <c r="J232" s="4">
        <f>'RIN Values'!C232</f>
        <v>218.25</v>
      </c>
      <c r="K232" s="4">
        <f>'Fixed Credits Value'!B232</f>
        <v>100</v>
      </c>
      <c r="L232" s="4">
        <f t="shared" si="24"/>
        <v>588.25</v>
      </c>
      <c r="M232" s="4">
        <f>L232/'Feedstock Conversions'!B$23</f>
        <v>71.476306196840824</v>
      </c>
      <c r="O232" s="4">
        <f>'Fuel Values'!C232*100</f>
        <v>211.87999999999997</v>
      </c>
      <c r="P232" s="18">
        <f>('LCFS Values'!$E$5-AB$4)/1000000*'LCFS Values'!B232*'LCFS Values'!$G$2*100</f>
        <v>79.057749476562506</v>
      </c>
      <c r="Q232" s="4">
        <f>'RIN Values'!D232</f>
        <v>247.35</v>
      </c>
      <c r="R232" s="4">
        <f>'Fixed Credits Value'!B232</f>
        <v>100</v>
      </c>
      <c r="S232" s="4">
        <f>'Fixed Credits Value'!C232</f>
        <v>16</v>
      </c>
      <c r="T232" s="4">
        <f t="shared" si="26"/>
        <v>654.28774947656245</v>
      </c>
      <c r="U232" s="4">
        <f>T232/'Feedstock Conversions'!B$3</f>
        <v>76.975029350183817</v>
      </c>
      <c r="W232" s="4">
        <f t="shared" si="27"/>
        <v>238.47499999999997</v>
      </c>
      <c r="X232" s="4">
        <f t="shared" si="28"/>
        <v>293.03774947656245</v>
      </c>
      <c r="AE232" s="4">
        <v>53.3125</v>
      </c>
      <c r="AF232" s="4">
        <v>51</v>
      </c>
      <c r="AG232" s="4">
        <f>AH232+'Rail Costs'!M232</f>
        <v>50.090615901455763</v>
      </c>
      <c r="AH232" s="4">
        <v>46</v>
      </c>
      <c r="AI232" s="4">
        <v>46</v>
      </c>
      <c r="AJ232" s="4">
        <v>53</v>
      </c>
      <c r="AM232" s="4">
        <f>$L232-(AE232*'Feedstock Conversions'!$B$23)-'Rail Costs'!Q232</f>
        <v>144.93601184484891</v>
      </c>
      <c r="AN232" s="4">
        <f>$L232-(AF232*'Feedstock Conversions'!$B$23)-'Rail Costs'!R232</f>
        <v>164.46898935047608</v>
      </c>
      <c r="AO232" s="4">
        <f>$L232-(AG232*'Feedstock Conversions'!$B$23)-'Rail Costs'!S232</f>
        <v>172.16096461736817</v>
      </c>
      <c r="AP232" s="4">
        <f>$L232-(AH232*'Feedstock Conversions'!$B$23)-'Rail Costs'!T232</f>
        <v>205.3346541379513</v>
      </c>
      <c r="AQ232" s="4">
        <f>$L232-(AI232*'Feedstock Conversions'!$B$23)-'Rail Costs'!U232</f>
        <v>205.51511728253956</v>
      </c>
      <c r="AR232" s="4">
        <f>$L232-(AJ232*'Feedstock Conversions'!$B$23)-'Rail Costs'!V232</f>
        <v>146.85758496554163</v>
      </c>
      <c r="AT232" s="4">
        <f>$T232-(AE232*'Feedstock Conversions'!$B$3)-'Rail Costs'!Q232</f>
        <v>196.57938632141139</v>
      </c>
      <c r="AU232" s="4">
        <f>$T232-(AF232*'Feedstock Conversions'!$B$3)-'Rail Costs'!R232</f>
        <v>216.73673882703855</v>
      </c>
      <c r="AV232" s="4">
        <f>$T232-(AG232*'Feedstock Conversions'!$B$3)-'Rail Costs'!S232</f>
        <v>224.67424780053761</v>
      </c>
      <c r="AW232" s="4">
        <f>$T232-(AH232*'Feedstock Conversions'!$B$3)-'Rail Costs'!T232</f>
        <v>258.9524036145138</v>
      </c>
      <c r="AX232" s="4">
        <f>$T232-(AI232*'Feedstock Conversions'!$B$3)-'Rail Costs'!U232</f>
        <v>259.13286675910206</v>
      </c>
      <c r="AY232" s="4">
        <f>$T232-(AJ232*'Feedstock Conversions'!$B$3)-'Rail Costs'!V232</f>
        <v>198.58533444210408</v>
      </c>
      <c r="BH232">
        <f t="shared" si="22"/>
        <v>22</v>
      </c>
      <c r="BI232">
        <f t="shared" si="23"/>
        <v>2023</v>
      </c>
      <c r="BJ232">
        <f t="shared" si="25"/>
        <v>6</v>
      </c>
    </row>
    <row r="233" spans="1:62" x14ac:dyDescent="0.2">
      <c r="A233" s="11">
        <v>45086</v>
      </c>
      <c r="B233" s="4">
        <v>42.5</v>
      </c>
      <c r="C233" s="18">
        <f>'Yellow Grease'!B233</f>
        <v>42.5</v>
      </c>
      <c r="E233" s="4">
        <f>'Yellow Grease'!C233*'Feedstock Conversions'!B$23</f>
        <v>349.77500000000003</v>
      </c>
      <c r="F233" s="4">
        <f>'Yellow Grease'!C233*'Feedstock Conversions'!B$3</f>
        <v>361.25</v>
      </c>
      <c r="H233" s="4">
        <f>'Fuel Values'!B233-'Yellow Grease'!I233-'Yellow Grease'!J233-'Yellow Grease'!K233</f>
        <v>197.15506868890623</v>
      </c>
      <c r="I233" s="18">
        <f>('LCFS Values'!$E$6-$AA$4)/1000000*'LCFS Values'!B233*'LCFS Values'!$G$2*100</f>
        <v>70.519931311093757</v>
      </c>
      <c r="J233" s="4">
        <f>'RIN Values'!C233</f>
        <v>215.32500000000002</v>
      </c>
      <c r="K233" s="4">
        <f>'Fixed Credits Value'!B233</f>
        <v>100</v>
      </c>
      <c r="L233" s="4">
        <f t="shared" si="24"/>
        <v>583</v>
      </c>
      <c r="M233" s="4">
        <f>L233/'Feedstock Conversions'!B$23</f>
        <v>70.838396111786139</v>
      </c>
      <c r="O233" s="4">
        <f>'Fuel Values'!C233*100</f>
        <v>219.54</v>
      </c>
      <c r="P233" s="18">
        <f>('LCFS Values'!$E$5-AB$4)/1000000*'LCFS Values'!B233*'LCFS Values'!$G$2*100</f>
        <v>76.406989641171876</v>
      </c>
      <c r="Q233" s="4">
        <f>'RIN Values'!D233</f>
        <v>244.03500000000003</v>
      </c>
      <c r="R233" s="4">
        <f>'Fixed Credits Value'!B233</f>
        <v>100</v>
      </c>
      <c r="S233" s="4">
        <f>'Fixed Credits Value'!C233</f>
        <v>16</v>
      </c>
      <c r="T233" s="4">
        <f t="shared" si="26"/>
        <v>655.98198964117194</v>
      </c>
      <c r="U233" s="4">
        <f>T233/'Feedstock Conversions'!B$3</f>
        <v>77.174351722490812</v>
      </c>
      <c r="W233" s="4">
        <f t="shared" si="27"/>
        <v>233.22499999999997</v>
      </c>
      <c r="X233" s="4">
        <f t="shared" si="28"/>
        <v>294.73198964117194</v>
      </c>
      <c r="AE233" s="4">
        <v>53.25</v>
      </c>
      <c r="AF233" s="4">
        <v>51</v>
      </c>
      <c r="AG233" s="4">
        <f>AH233+'Rail Costs'!M233</f>
        <v>49.340615901455763</v>
      </c>
      <c r="AH233" s="4">
        <v>45.25</v>
      </c>
      <c r="AI233" s="4">
        <v>44.5</v>
      </c>
      <c r="AJ233" s="4">
        <v>53</v>
      </c>
      <c r="AM233" s="4">
        <f>$L233-(AE233*'Feedstock Conversions'!$B$23)-'Rail Costs'!Q233</f>
        <v>140.20038684484894</v>
      </c>
      <c r="AN233" s="4">
        <f>$L233-(AF233*'Feedstock Conversions'!$B$23)-'Rail Costs'!R233</f>
        <v>159.21898935047608</v>
      </c>
      <c r="AO233" s="4">
        <f>$L233-(AG233*'Feedstock Conversions'!$B$23)-'Rail Costs'!S233</f>
        <v>173.08346461736818</v>
      </c>
      <c r="AP233" s="4">
        <f>$L233-(AH233*'Feedstock Conversions'!$B$23)-'Rail Costs'!T233</f>
        <v>206.25715413795132</v>
      </c>
      <c r="AQ233" s="4">
        <f>$L233-(AI233*'Feedstock Conversions'!$B$23)-'Rail Costs'!U233</f>
        <v>212.61011728253959</v>
      </c>
      <c r="AR233" s="4">
        <f>$L233-(AJ233*'Feedstock Conversions'!$B$23)-'Rail Costs'!V233</f>
        <v>141.60758496554163</v>
      </c>
      <c r="AT233" s="4">
        <f>$T233-(AE233*'Feedstock Conversions'!$B$3)-'Rail Costs'!Q233</f>
        <v>198.80487648602087</v>
      </c>
      <c r="AU233" s="4">
        <f>$T233-(AF233*'Feedstock Conversions'!$B$3)-'Rail Costs'!R233</f>
        <v>218.43097899164803</v>
      </c>
      <c r="AV233" s="4">
        <f>$T233-(AG233*'Feedstock Conversions'!$B$3)-'Rail Costs'!S233</f>
        <v>232.7434879651471</v>
      </c>
      <c r="AW233" s="4">
        <f>$T233-(AH233*'Feedstock Conversions'!$B$3)-'Rail Costs'!T233</f>
        <v>267.02164377912328</v>
      </c>
      <c r="AX233" s="4">
        <f>$T233-(AI233*'Feedstock Conversions'!$B$3)-'Rail Costs'!U233</f>
        <v>273.57710692371154</v>
      </c>
      <c r="AY233" s="4">
        <f>$T233-(AJ233*'Feedstock Conversions'!$B$3)-'Rail Costs'!V233</f>
        <v>200.27957460671357</v>
      </c>
      <c r="BH233">
        <f t="shared" si="22"/>
        <v>23</v>
      </c>
      <c r="BI233">
        <f t="shared" si="23"/>
        <v>2023</v>
      </c>
      <c r="BJ233">
        <f t="shared" si="25"/>
        <v>6</v>
      </c>
    </row>
    <row r="234" spans="1:62" x14ac:dyDescent="0.2">
      <c r="A234" s="11">
        <v>45093</v>
      </c>
      <c r="B234" s="4">
        <v>43.3</v>
      </c>
      <c r="C234" s="18">
        <f>'Yellow Grease'!B234</f>
        <v>43.3</v>
      </c>
      <c r="E234" s="4">
        <f>'Yellow Grease'!C234*'Feedstock Conversions'!B$23</f>
        <v>356.35899999999998</v>
      </c>
      <c r="F234" s="4">
        <f>'Yellow Grease'!C234*'Feedstock Conversions'!B$3</f>
        <v>368.04999999999995</v>
      </c>
      <c r="H234" s="4">
        <f>'Fuel Values'!B234-'Yellow Grease'!I234-'Yellow Grease'!J234-'Yellow Grease'!K234</f>
        <v>188.25040415312503</v>
      </c>
      <c r="I234" s="18">
        <f>('LCFS Values'!$E$6-$AA$4)/1000000*'LCFS Values'!B234*'LCFS Values'!$G$2*100</f>
        <v>71.249595846874996</v>
      </c>
      <c r="J234" s="4">
        <f>'RIN Values'!C234</f>
        <v>220.5</v>
      </c>
      <c r="K234" s="4">
        <f>'Fixed Credits Value'!B234</f>
        <v>100</v>
      </c>
      <c r="L234" s="4">
        <f t="shared" si="24"/>
        <v>580</v>
      </c>
      <c r="M234" s="4">
        <f>L234/'Feedstock Conversions'!B$23</f>
        <v>70.473876063183468</v>
      </c>
      <c r="O234" s="4">
        <f>'Fuel Values'!C234*100</f>
        <v>223.45000000000002</v>
      </c>
      <c r="P234" s="18">
        <f>('LCFS Values'!$E$5-AB$4)/1000000*'LCFS Values'!B234*'LCFS Values'!$G$2*100</f>
        <v>77.19756713593749</v>
      </c>
      <c r="Q234" s="4">
        <f>'RIN Values'!D234</f>
        <v>249.9</v>
      </c>
      <c r="R234" s="4">
        <f>'Fixed Credits Value'!B234</f>
        <v>100</v>
      </c>
      <c r="S234" s="4">
        <f>'Fixed Credits Value'!C234</f>
        <v>16</v>
      </c>
      <c r="T234" s="4">
        <f t="shared" si="26"/>
        <v>666.54756713593747</v>
      </c>
      <c r="U234" s="4">
        <f>T234/'Feedstock Conversions'!B$3</f>
        <v>78.417360839522061</v>
      </c>
      <c r="W234" s="4">
        <f t="shared" si="27"/>
        <v>223.64100000000002</v>
      </c>
      <c r="X234" s="4">
        <f t="shared" si="28"/>
        <v>298.49756713593752</v>
      </c>
      <c r="AE234" s="4">
        <v>55.35</v>
      </c>
      <c r="AF234" s="4">
        <v>51.6</v>
      </c>
      <c r="AG234" s="4">
        <f>AH234+'Rail Costs'!M234</f>
        <v>50.540615901455766</v>
      </c>
      <c r="AH234" s="4">
        <v>46.45</v>
      </c>
      <c r="AI234" s="4">
        <v>45.7</v>
      </c>
      <c r="AJ234" s="4">
        <v>53.4</v>
      </c>
      <c r="AM234" s="4">
        <f>$L234-(AE234*'Feedstock Conversions'!$B$23)-'Rail Costs'!Q234</f>
        <v>119.91738684484891</v>
      </c>
      <c r="AN234" s="4">
        <f>$L234-(AF234*'Feedstock Conversions'!$B$23)-'Rail Costs'!R234</f>
        <v>151.28098935047609</v>
      </c>
      <c r="AO234" s="4">
        <f>$L234-(AG234*'Feedstock Conversions'!$B$23)-'Rail Costs'!S234</f>
        <v>160.20746461736815</v>
      </c>
      <c r="AP234" s="4">
        <f>$L234-(AH234*'Feedstock Conversions'!$B$23)-'Rail Costs'!T234</f>
        <v>193.38115413795128</v>
      </c>
      <c r="AQ234" s="4">
        <f>$L234-(AI234*'Feedstock Conversions'!$B$23)-'Rail Costs'!U234</f>
        <v>199.73411728253956</v>
      </c>
      <c r="AR234" s="4">
        <f>$L234-(AJ234*'Feedstock Conversions'!$B$23)-'Rail Costs'!V234</f>
        <v>135.3155849655416</v>
      </c>
      <c r="AT234" s="4">
        <f>$T234-(AE234*'Feedstock Conversions'!$B$3)-'Rail Costs'!Q234</f>
        <v>191.52045398078639</v>
      </c>
      <c r="AU234" s="4">
        <f>$T234-(AF234*'Feedstock Conversions'!$B$3)-'Rail Costs'!R234</f>
        <v>223.89655648641354</v>
      </c>
      <c r="AV234" s="4">
        <f>$T234-(AG234*'Feedstock Conversions'!$B$3)-'Rail Costs'!S234</f>
        <v>233.10906545991259</v>
      </c>
      <c r="AW234" s="4">
        <f>$T234-(AH234*'Feedstock Conversions'!$B$3)-'Rail Costs'!T234</f>
        <v>267.38722127388877</v>
      </c>
      <c r="AX234" s="4">
        <f>$T234-(AI234*'Feedstock Conversions'!$B$3)-'Rail Costs'!U234</f>
        <v>273.94268441847703</v>
      </c>
      <c r="AY234" s="4">
        <f>$T234-(AJ234*'Feedstock Conversions'!$B$3)-'Rail Costs'!V234</f>
        <v>207.44515210147912</v>
      </c>
      <c r="BH234">
        <f t="shared" si="22"/>
        <v>24</v>
      </c>
      <c r="BI234">
        <f t="shared" si="23"/>
        <v>2023</v>
      </c>
      <c r="BJ234">
        <f t="shared" si="25"/>
        <v>6</v>
      </c>
    </row>
    <row r="235" spans="1:62" x14ac:dyDescent="0.2">
      <c r="A235" s="11">
        <v>45100</v>
      </c>
      <c r="B235" s="4">
        <v>44.5</v>
      </c>
      <c r="C235" s="18">
        <f>'Yellow Grease'!B235</f>
        <v>44.5</v>
      </c>
      <c r="E235" s="4">
        <f>'Yellow Grease'!C235*'Feedstock Conversions'!B$23</f>
        <v>366.23500000000001</v>
      </c>
      <c r="F235" s="4">
        <f>'Yellow Grease'!C235*'Feedstock Conversions'!B$3</f>
        <v>378.25</v>
      </c>
      <c r="H235" s="4">
        <f>'Fuel Values'!B235-'Yellow Grease'!I235-'Yellow Grease'!J235-'Yellow Grease'!K235</f>
        <v>201.28896832636724</v>
      </c>
      <c r="I235" s="18">
        <f>('LCFS Values'!$E$6-$AA$4)/1000000*'LCFS Values'!B235*'LCFS Values'!$G$2*100</f>
        <v>66.367281673632803</v>
      </c>
      <c r="J235" s="4">
        <f>'RIN Values'!C235</f>
        <v>212.34375</v>
      </c>
      <c r="K235" s="4">
        <f>'Fixed Credits Value'!B235</f>
        <v>100</v>
      </c>
      <c r="L235" s="4">
        <f t="shared" si="24"/>
        <v>580</v>
      </c>
      <c r="M235" s="4">
        <f>L235/'Feedstock Conversions'!B$23</f>
        <v>70.473876063183468</v>
      </c>
      <c r="O235" s="4">
        <f>'Fuel Values'!C235*100</f>
        <v>226.39000000000001</v>
      </c>
      <c r="P235" s="18">
        <f>('LCFS Values'!$E$5-AB$4)/1000000*'LCFS Values'!B235*'LCFS Values'!$G$2*100</f>
        <v>71.907673604785145</v>
      </c>
      <c r="Q235" s="4">
        <f>'RIN Values'!D235</f>
        <v>240.65625</v>
      </c>
      <c r="R235" s="4">
        <f>'Fixed Credits Value'!B235</f>
        <v>100</v>
      </c>
      <c r="S235" s="4">
        <f>'Fixed Credits Value'!C235</f>
        <v>16</v>
      </c>
      <c r="T235" s="4">
        <f t="shared" si="26"/>
        <v>654.95392360478513</v>
      </c>
      <c r="U235" s="4">
        <f>T235/'Feedstock Conversions'!B$3</f>
        <v>77.05340277703354</v>
      </c>
      <c r="W235" s="4">
        <f t="shared" si="27"/>
        <v>213.76499999999999</v>
      </c>
      <c r="X235" s="4">
        <f t="shared" si="28"/>
        <v>276.70392360478513</v>
      </c>
      <c r="AE235" s="4">
        <v>55.75</v>
      </c>
      <c r="AF235" s="4">
        <v>52.5</v>
      </c>
      <c r="AG235" s="4">
        <f>AH235+'Rail Costs'!M235</f>
        <v>51.590615901455763</v>
      </c>
      <c r="AH235" s="4">
        <v>47.5</v>
      </c>
      <c r="AI235" s="4">
        <v>46.5</v>
      </c>
      <c r="AJ235" s="4">
        <v>54</v>
      </c>
      <c r="AM235" s="4">
        <f>$L235-(AE235*'Feedstock Conversions'!$B$23)-'Rail Costs'!Q235</f>
        <v>116.62538684484888</v>
      </c>
      <c r="AN235" s="4">
        <f>$L235-(AF235*'Feedstock Conversions'!$B$23)-'Rail Costs'!R235</f>
        <v>143.87398935047605</v>
      </c>
      <c r="AO235" s="4">
        <f>$L235-(AG235*'Feedstock Conversions'!$B$23)-'Rail Costs'!S235</f>
        <v>151.56596461736819</v>
      </c>
      <c r="AP235" s="4">
        <f>$L235-(AH235*'Feedstock Conversions'!$B$23)-'Rail Costs'!T235</f>
        <v>184.73965413795133</v>
      </c>
      <c r="AQ235" s="4">
        <f>$L235-(AI235*'Feedstock Conversions'!$B$23)-'Rail Costs'!U235</f>
        <v>193.15011728253961</v>
      </c>
      <c r="AR235" s="4">
        <f>$L235-(AJ235*'Feedstock Conversions'!$B$23)-'Rail Costs'!V235</f>
        <v>130.37758496554162</v>
      </c>
      <c r="AT235" s="4">
        <f>$T235-(AE235*'Feedstock Conversions'!$B$3)-'Rail Costs'!Q235</f>
        <v>176.52681044963407</v>
      </c>
      <c r="AU235" s="4">
        <f>$T235-(AF235*'Feedstock Conversions'!$B$3)-'Rail Costs'!R235</f>
        <v>204.65291295526123</v>
      </c>
      <c r="AV235" s="4">
        <f>$T235-(AG235*'Feedstock Conversions'!$B$3)-'Rail Costs'!S235</f>
        <v>212.59042192876029</v>
      </c>
      <c r="AW235" s="4">
        <f>$T235-(AH235*'Feedstock Conversions'!$B$3)-'Rail Costs'!T235</f>
        <v>246.86857774273648</v>
      </c>
      <c r="AX235" s="4">
        <f>$T235-(AI235*'Feedstock Conversions'!$B$3)-'Rail Costs'!U235</f>
        <v>255.54904088732474</v>
      </c>
      <c r="AY235" s="4">
        <f>$T235-(AJ235*'Feedstock Conversions'!$B$3)-'Rail Costs'!V235</f>
        <v>190.75150857032676</v>
      </c>
      <c r="BH235">
        <f t="shared" si="22"/>
        <v>25</v>
      </c>
      <c r="BI235">
        <f t="shared" si="23"/>
        <v>2023</v>
      </c>
      <c r="BJ235">
        <f t="shared" si="25"/>
        <v>6</v>
      </c>
    </row>
    <row r="236" spans="1:62" x14ac:dyDescent="0.2">
      <c r="A236" s="11">
        <v>45107</v>
      </c>
      <c r="B236" s="4">
        <v>44.5</v>
      </c>
      <c r="C236" s="18">
        <f>'Yellow Grease'!B236</f>
        <v>44.5</v>
      </c>
      <c r="E236" s="4">
        <f>'Yellow Grease'!C236*'Feedstock Conversions'!B$23</f>
        <v>366.23500000000001</v>
      </c>
      <c r="F236" s="4">
        <f>'Yellow Grease'!C236*'Feedstock Conversions'!B$3</f>
        <v>378.25</v>
      </c>
      <c r="H236" s="4">
        <f>'Fuel Values'!B236-'Yellow Grease'!I236-'Yellow Grease'!J236-'Yellow Grease'!K236</f>
        <v>191.53847734687508</v>
      </c>
      <c r="I236" s="18">
        <f>('LCFS Values'!$E$6-$AA$4)/1000000*'LCFS Values'!B236*'LCFS Values'!$G$2*100</f>
        <v>66.09902265312499</v>
      </c>
      <c r="J236" s="4">
        <f>'RIN Values'!C236</f>
        <v>218.36249999999998</v>
      </c>
      <c r="K236" s="4">
        <f>'Fixed Credits Value'!B236</f>
        <v>100</v>
      </c>
      <c r="L236" s="4">
        <f t="shared" si="24"/>
        <v>576</v>
      </c>
      <c r="M236" s="4">
        <f>L236/'Feedstock Conversions'!B$23</f>
        <v>69.987849331713235</v>
      </c>
      <c r="O236" s="4">
        <f>'Fuel Values'!C236*100</f>
        <v>223.74999999999997</v>
      </c>
      <c r="P236" s="18">
        <f>('LCFS Values'!$E$5-AB$4)/1000000*'LCFS Values'!B236*'LCFS Values'!$G$2*100</f>
        <v>71.617020114062498</v>
      </c>
      <c r="Q236" s="4">
        <f>'RIN Values'!D236</f>
        <v>247.47749999999996</v>
      </c>
      <c r="R236" s="4">
        <f>'Fixed Credits Value'!B236</f>
        <v>100</v>
      </c>
      <c r="S236" s="4">
        <f>'Fixed Credits Value'!C236</f>
        <v>16</v>
      </c>
      <c r="T236" s="4">
        <f t="shared" si="26"/>
        <v>658.84452011406245</v>
      </c>
      <c r="U236" s="4">
        <f>T236/'Feedstock Conversions'!B$3</f>
        <v>77.511120013419117</v>
      </c>
      <c r="W236" s="4">
        <f t="shared" si="27"/>
        <v>209.76499999999999</v>
      </c>
      <c r="X236" s="4">
        <f t="shared" si="28"/>
        <v>280.59452011406245</v>
      </c>
      <c r="AE236" s="4">
        <v>53.75</v>
      </c>
      <c r="AF236" s="4">
        <v>52.5</v>
      </c>
      <c r="AG236" s="4">
        <f>AH236+'Rail Costs'!M236</f>
        <v>50.590615901455763</v>
      </c>
      <c r="AH236" s="4">
        <v>46.5</v>
      </c>
      <c r="AI236" s="4">
        <v>45.5</v>
      </c>
      <c r="AJ236" s="4">
        <v>53.5</v>
      </c>
      <c r="AM236" s="4">
        <f>$L236-(AE236*'Feedstock Conversions'!$B$23)-'Rail Costs'!Q236</f>
        <v>129.08538684484893</v>
      </c>
      <c r="AN236" s="4">
        <f>$L236-(AF236*'Feedstock Conversions'!$B$23)-'Rail Costs'!R236</f>
        <v>139.87398935047605</v>
      </c>
      <c r="AO236" s="4">
        <f>$L236-(AG236*'Feedstock Conversions'!$B$23)-'Rail Costs'!S236</f>
        <v>155.79596461736821</v>
      </c>
      <c r="AP236" s="4">
        <f>$L236-(AH236*'Feedstock Conversions'!$B$23)-'Rail Costs'!T236</f>
        <v>188.96965413795135</v>
      </c>
      <c r="AQ236" s="4">
        <f>$L236-(AI236*'Feedstock Conversions'!$B$23)-'Rail Costs'!U236</f>
        <v>197.38011728253957</v>
      </c>
      <c r="AR236" s="4">
        <f>$L236-(AJ236*'Feedstock Conversions'!$B$23)-'Rail Costs'!V236</f>
        <v>130.49258496554162</v>
      </c>
      <c r="AT236" s="4">
        <f>$T236-(AE236*'Feedstock Conversions'!$B$3)-'Rail Costs'!Q236</f>
        <v>197.41740695891139</v>
      </c>
      <c r="AU236" s="4">
        <f>$T236-(AF236*'Feedstock Conversions'!$B$3)-'Rail Costs'!R236</f>
        <v>208.54350946453854</v>
      </c>
      <c r="AV236" s="4">
        <f>$T236-(AG236*'Feedstock Conversions'!$B$3)-'Rail Costs'!S236</f>
        <v>224.98101843803761</v>
      </c>
      <c r="AW236" s="4">
        <f>$T236-(AH236*'Feedstock Conversions'!$B$3)-'Rail Costs'!T236</f>
        <v>259.25917425201379</v>
      </c>
      <c r="AX236" s="4">
        <f>$T236-(AI236*'Feedstock Conversions'!$B$3)-'Rail Costs'!U236</f>
        <v>267.93963739660205</v>
      </c>
      <c r="AY236" s="4">
        <f>$T236-(AJ236*'Feedstock Conversions'!$B$3)-'Rail Costs'!V236</f>
        <v>198.89210507960408</v>
      </c>
      <c r="BH236">
        <f t="shared" si="22"/>
        <v>26</v>
      </c>
      <c r="BI236">
        <f t="shared" si="23"/>
        <v>2023</v>
      </c>
      <c r="BJ236">
        <f t="shared" si="25"/>
        <v>6</v>
      </c>
    </row>
    <row r="237" spans="1:62" x14ac:dyDescent="0.2">
      <c r="A237" s="11">
        <v>45114</v>
      </c>
      <c r="B237" s="4">
        <v>44.5</v>
      </c>
      <c r="C237" s="18">
        <f>'Yellow Grease'!B237</f>
        <v>44.5</v>
      </c>
      <c r="E237" s="4">
        <f>'Yellow Grease'!C237*'Feedstock Conversions'!B$23</f>
        <v>366.23500000000001</v>
      </c>
      <c r="F237" s="4">
        <f>'Yellow Grease'!C237*'Feedstock Conversions'!B$3</f>
        <v>378.25</v>
      </c>
      <c r="H237" s="4">
        <f>'Fuel Values'!B237-'Yellow Grease'!I237-'Yellow Grease'!J237-'Yellow Grease'!K237</f>
        <v>176.29704951093748</v>
      </c>
      <c r="I237" s="18">
        <f>('LCFS Values'!$E$6-$AA$4)/1000000*'LCFS Values'!B237*'LCFS Values'!$G$2*100</f>
        <v>63.952950489062502</v>
      </c>
      <c r="J237" s="4">
        <f>'RIN Values'!C237</f>
        <v>233.25</v>
      </c>
      <c r="K237" s="4">
        <f>'Fixed Credits Value'!B237</f>
        <v>100</v>
      </c>
      <c r="L237" s="4">
        <f t="shared" si="24"/>
        <v>573.5</v>
      </c>
      <c r="M237" s="4">
        <f>L237/'Feedstock Conversions'!B$23</f>
        <v>69.684082624544345</v>
      </c>
      <c r="O237" s="4">
        <f>'Fuel Values'!C237*100</f>
        <v>229.31</v>
      </c>
      <c r="P237" s="18">
        <f>('LCFS Values'!$E$5-AB$4)/1000000*'LCFS Values'!B237*'LCFS Values'!$G$2*100</f>
        <v>69.291792188281249</v>
      </c>
      <c r="Q237" s="4">
        <f>'RIN Values'!D237</f>
        <v>264.34999999999997</v>
      </c>
      <c r="R237" s="4">
        <f>'Fixed Credits Value'!B237</f>
        <v>100</v>
      </c>
      <c r="S237" s="4">
        <f>'Fixed Credits Value'!C237</f>
        <v>16</v>
      </c>
      <c r="T237" s="4">
        <f t="shared" si="26"/>
        <v>678.95179218828116</v>
      </c>
      <c r="U237" s="4">
        <f>T237/'Feedstock Conversions'!B$3</f>
        <v>79.876681433915437</v>
      </c>
      <c r="W237" s="4">
        <f t="shared" si="27"/>
        <v>207.26499999999999</v>
      </c>
      <c r="X237" s="4">
        <f t="shared" si="28"/>
        <v>300.70179218828116</v>
      </c>
      <c r="AE237" s="4">
        <v>57.125</v>
      </c>
      <c r="AF237" s="4">
        <v>52.5</v>
      </c>
      <c r="AG237" s="4">
        <f>AH237+'Rail Costs'!M237</f>
        <v>50.590615901455763</v>
      </c>
      <c r="AH237" s="4">
        <v>46.5</v>
      </c>
      <c r="AI237" s="4">
        <v>45.5</v>
      </c>
      <c r="AJ237" s="4">
        <v>53.5</v>
      </c>
      <c r="AM237" s="4">
        <f>$L237-(AE237*'Feedstock Conversions'!$B$23)-'Rail Costs'!Q237</f>
        <v>98.809136844848908</v>
      </c>
      <c r="AN237" s="4">
        <f>$L237-(AF237*'Feedstock Conversions'!$B$23)-'Rail Costs'!R237</f>
        <v>137.37398935047605</v>
      </c>
      <c r="AO237" s="4">
        <f>$L237-(AG237*'Feedstock Conversions'!$B$23)-'Rail Costs'!S237</f>
        <v>153.29596461736821</v>
      </c>
      <c r="AP237" s="4">
        <f>$L237-(AH237*'Feedstock Conversions'!$B$23)-'Rail Costs'!T237</f>
        <v>186.46965413795135</v>
      </c>
      <c r="AQ237" s="4">
        <f>$L237-(AI237*'Feedstock Conversions'!$B$23)-'Rail Costs'!U237</f>
        <v>194.88011728253957</v>
      </c>
      <c r="AR237" s="4">
        <f>$L237-(AJ237*'Feedstock Conversions'!$B$23)-'Rail Costs'!V237</f>
        <v>127.99258496554162</v>
      </c>
      <c r="AT237" s="4">
        <f>$T237-(AE237*'Feedstock Conversions'!$B$3)-'Rail Costs'!Q237</f>
        <v>188.8371790331301</v>
      </c>
      <c r="AU237" s="4">
        <f>$T237-(AF237*'Feedstock Conversions'!$B$3)-'Rail Costs'!R237</f>
        <v>228.65078153875726</v>
      </c>
      <c r="AV237" s="4">
        <f>$T237-(AG237*'Feedstock Conversions'!$B$3)-'Rail Costs'!S237</f>
        <v>245.08829051225632</v>
      </c>
      <c r="AW237" s="4">
        <f>$T237-(AH237*'Feedstock Conversions'!$B$3)-'Rail Costs'!T237</f>
        <v>279.36644632623251</v>
      </c>
      <c r="AX237" s="4">
        <f>$T237-(AI237*'Feedstock Conversions'!$B$3)-'Rail Costs'!U237</f>
        <v>288.04690947082076</v>
      </c>
      <c r="AY237" s="4">
        <f>$T237-(AJ237*'Feedstock Conversions'!$B$3)-'Rail Costs'!V237</f>
        <v>218.99937715382279</v>
      </c>
      <c r="BH237">
        <f t="shared" si="22"/>
        <v>27</v>
      </c>
      <c r="BI237">
        <f t="shared" si="23"/>
        <v>2023</v>
      </c>
      <c r="BJ237">
        <f t="shared" si="25"/>
        <v>7</v>
      </c>
    </row>
    <row r="238" spans="1:62" x14ac:dyDescent="0.2">
      <c r="A238" s="11">
        <v>45121</v>
      </c>
      <c r="B238" s="4">
        <v>45.5</v>
      </c>
      <c r="C238" s="18">
        <f>'Yellow Grease'!B238</f>
        <v>45.5</v>
      </c>
      <c r="E238" s="4">
        <f>'Yellow Grease'!C238*'Feedstock Conversions'!B$23</f>
        <v>374.46500000000003</v>
      </c>
      <c r="F238" s="4">
        <f>'Yellow Grease'!C238*'Feedstock Conversions'!B$3</f>
        <v>386.75</v>
      </c>
      <c r="H238" s="4">
        <f>'Fuel Values'!B238-'Yellow Grease'!I238-'Yellow Grease'!J238-'Yellow Grease'!K238</f>
        <v>180.0393573451563</v>
      </c>
      <c r="I238" s="18">
        <f>('LCFS Values'!$E$6-$AA$4)/1000000*'LCFS Values'!B238*'LCFS Values'!$G$2*100</f>
        <v>61.935642654843747</v>
      </c>
      <c r="J238" s="4">
        <f>'RIN Values'!C238</f>
        <v>234.52499999999998</v>
      </c>
      <c r="K238" s="4">
        <f>'Fixed Credits Value'!B238</f>
        <v>100</v>
      </c>
      <c r="L238" s="4">
        <f t="shared" si="24"/>
        <v>576.5</v>
      </c>
      <c r="M238" s="4">
        <f>L238/'Feedstock Conversions'!B$23</f>
        <v>70.048602673147016</v>
      </c>
      <c r="O238" s="4">
        <f>'Fuel Values'!C238*100</f>
        <v>240.48</v>
      </c>
      <c r="P238" s="18">
        <f>('LCFS Values'!$E$5-AB$4)/1000000*'LCFS Values'!B238*'LCFS Values'!$G$2*100</f>
        <v>67.106077938046866</v>
      </c>
      <c r="Q238" s="4">
        <f>'RIN Values'!D238</f>
        <v>265.79499999999996</v>
      </c>
      <c r="R238" s="4">
        <f>'Fixed Credits Value'!B238</f>
        <v>100</v>
      </c>
      <c r="S238" s="4">
        <f>'Fixed Credits Value'!C238</f>
        <v>16</v>
      </c>
      <c r="T238" s="4">
        <f t="shared" si="26"/>
        <v>689.38107793804681</v>
      </c>
      <c r="U238" s="4">
        <f>T238/'Feedstock Conversions'!B$3</f>
        <v>81.103656228005505</v>
      </c>
      <c r="W238" s="4">
        <f t="shared" si="27"/>
        <v>202.03499999999997</v>
      </c>
      <c r="X238" s="4">
        <f t="shared" si="28"/>
        <v>302.63107793804681</v>
      </c>
      <c r="AE238" s="4">
        <v>60.7</v>
      </c>
      <c r="AF238" s="4">
        <v>52.5</v>
      </c>
      <c r="AG238" s="4">
        <f>AH238+'Rail Costs'!M238</f>
        <v>52.090615901455763</v>
      </c>
      <c r="AH238" s="4">
        <v>48</v>
      </c>
      <c r="AI238" s="4">
        <v>46.3</v>
      </c>
      <c r="AJ238" s="4">
        <v>53.5</v>
      </c>
      <c r="AM238" s="4">
        <f>$L238-(AE238*'Feedstock Conversions'!$B$23)-'Rail Costs'!Q238</f>
        <v>72.386886844848888</v>
      </c>
      <c r="AN238" s="4">
        <f>$L238-(AF238*'Feedstock Conversions'!$B$23)-'Rail Costs'!R238</f>
        <v>140.37398935047605</v>
      </c>
      <c r="AO238" s="4">
        <f>$L238-(AG238*'Feedstock Conversions'!$B$23)-'Rail Costs'!S238</f>
        <v>143.95096461736819</v>
      </c>
      <c r="AP238" s="4">
        <f>$L238-(AH238*'Feedstock Conversions'!$B$23)-'Rail Costs'!T238</f>
        <v>177.12465413795132</v>
      </c>
      <c r="AQ238" s="4">
        <f>$L238-(AI238*'Feedstock Conversions'!$B$23)-'Rail Costs'!U238</f>
        <v>191.29611728253963</v>
      </c>
      <c r="AR238" s="4">
        <f>$L238-(AJ238*'Feedstock Conversions'!$B$23)-'Rail Costs'!V238</f>
        <v>130.99258496554162</v>
      </c>
      <c r="AT238" s="4">
        <f>$T238-(AE238*'Feedstock Conversions'!$B$3)-'Rail Costs'!Q238</f>
        <v>168.87896478289571</v>
      </c>
      <c r="AU238" s="4">
        <f>$T238-(AF238*'Feedstock Conversions'!$B$3)-'Rail Costs'!R238</f>
        <v>239.08006728852291</v>
      </c>
      <c r="AV238" s="4">
        <f>$T238-(AG238*'Feedstock Conversions'!$B$3)-'Rail Costs'!S238</f>
        <v>242.76757626202198</v>
      </c>
      <c r="AW238" s="4">
        <f>$T238-(AH238*'Feedstock Conversions'!$B$3)-'Rail Costs'!T238</f>
        <v>277.04573207599816</v>
      </c>
      <c r="AX238" s="4">
        <f>$T238-(AI238*'Feedstock Conversions'!$B$3)-'Rail Costs'!U238</f>
        <v>291.67619522058646</v>
      </c>
      <c r="AY238" s="4">
        <f>$T238-(AJ238*'Feedstock Conversions'!$B$3)-'Rail Costs'!V238</f>
        <v>229.42866290358845</v>
      </c>
      <c r="BH238">
        <f t="shared" si="22"/>
        <v>28</v>
      </c>
      <c r="BI238">
        <f t="shared" si="23"/>
        <v>2023</v>
      </c>
      <c r="BJ238">
        <f t="shared" si="25"/>
        <v>7</v>
      </c>
    </row>
    <row r="239" spans="1:62" x14ac:dyDescent="0.2">
      <c r="A239" s="11">
        <v>45128</v>
      </c>
      <c r="B239" s="4">
        <v>47</v>
      </c>
      <c r="C239" s="18">
        <f>'Yellow Grease'!B239</f>
        <v>47</v>
      </c>
      <c r="E239" s="4">
        <f>'Yellow Grease'!C239*'Feedstock Conversions'!B$23</f>
        <v>386.81</v>
      </c>
      <c r="F239" s="4">
        <f>'Yellow Grease'!C239*'Feedstock Conversions'!B$3</f>
        <v>399.5</v>
      </c>
      <c r="H239" s="4">
        <f>'Fuel Values'!B239-'Yellow Grease'!I239-'Yellow Grease'!J239-'Yellow Grease'!K239</f>
        <v>182.19553569593745</v>
      </c>
      <c r="I239" s="18">
        <f>('LCFS Values'!$E$6-$AA$4)/1000000*'LCFS Values'!B239*'LCFS Values'!$G$2*100</f>
        <v>62.57946430406249</v>
      </c>
      <c r="J239" s="4">
        <f>'RIN Values'!C239</f>
        <v>232.72500000000002</v>
      </c>
      <c r="K239" s="4">
        <f>'Fixed Credits Value'!B239</f>
        <v>100</v>
      </c>
      <c r="L239" s="4">
        <f t="shared" si="24"/>
        <v>577.5</v>
      </c>
      <c r="M239" s="4">
        <f>L239/'Feedstock Conversions'!B$23</f>
        <v>70.170109356014578</v>
      </c>
      <c r="O239" s="4">
        <f>'Fuel Values'!C239*100</f>
        <v>245.89</v>
      </c>
      <c r="P239" s="18">
        <f>('LCFS Values'!$E$5-AB$4)/1000000*'LCFS Values'!B239*'LCFS Values'!$G$2*100</f>
        <v>67.803646315781251</v>
      </c>
      <c r="Q239" s="4">
        <f>'RIN Values'!D239</f>
        <v>263.755</v>
      </c>
      <c r="R239" s="4">
        <f>'Fixed Credits Value'!B239</f>
        <v>100</v>
      </c>
      <c r="S239" s="4">
        <f>'Fixed Credits Value'!C239</f>
        <v>16</v>
      </c>
      <c r="T239" s="4">
        <f t="shared" si="26"/>
        <v>693.44864631578116</v>
      </c>
      <c r="U239" s="4">
        <f>T239/'Feedstock Conversions'!B$3</f>
        <v>81.582193684209543</v>
      </c>
      <c r="W239" s="4">
        <f t="shared" si="27"/>
        <v>190.69</v>
      </c>
      <c r="X239" s="4">
        <f t="shared" si="28"/>
        <v>293.94864631578116</v>
      </c>
      <c r="AE239" s="4">
        <v>62</v>
      </c>
      <c r="AF239" s="4">
        <v>52.5</v>
      </c>
      <c r="AG239" s="4">
        <f>AH239+'Rail Costs'!M239</f>
        <v>53.590615901455763</v>
      </c>
      <c r="AH239" s="4">
        <v>49.5</v>
      </c>
      <c r="AI239" s="4">
        <v>47.5</v>
      </c>
      <c r="AJ239" s="4">
        <v>53.5</v>
      </c>
      <c r="AM239" s="4">
        <f>$L239-(AE239*'Feedstock Conversions'!$B$23)-'Rail Costs'!Q239</f>
        <v>62.687886844848876</v>
      </c>
      <c r="AN239" s="4">
        <f>$L239-(AF239*'Feedstock Conversions'!$B$23)-'Rail Costs'!R239</f>
        <v>141.37398935047605</v>
      </c>
      <c r="AO239" s="4">
        <f>$L239-(AG239*'Feedstock Conversions'!$B$23)-'Rail Costs'!S239</f>
        <v>132.60596461736822</v>
      </c>
      <c r="AP239" s="4">
        <f>$L239-(AH239*'Feedstock Conversions'!$B$23)-'Rail Costs'!T239</f>
        <v>165.7796541379513</v>
      </c>
      <c r="AQ239" s="4">
        <f>$L239-(AI239*'Feedstock Conversions'!$B$23)-'Rail Costs'!U239</f>
        <v>182.42011728253959</v>
      </c>
      <c r="AR239" s="4">
        <f>$L239-(AJ239*'Feedstock Conversions'!$B$23)-'Rail Costs'!V239</f>
        <v>131.99258496554162</v>
      </c>
      <c r="AT239" s="4">
        <f>$T239-(AE239*'Feedstock Conversions'!$B$3)-'Rail Costs'!Q239</f>
        <v>161.8965331606301</v>
      </c>
      <c r="AU239" s="4">
        <f>$T239-(AF239*'Feedstock Conversions'!$B$3)-'Rail Costs'!R239</f>
        <v>243.14763566625726</v>
      </c>
      <c r="AV239" s="4">
        <f>$T239-(AG239*'Feedstock Conversions'!$B$3)-'Rail Costs'!S239</f>
        <v>234.08514463975632</v>
      </c>
      <c r="AW239" s="4">
        <f>$T239-(AH239*'Feedstock Conversions'!$B$3)-'Rail Costs'!T239</f>
        <v>268.36330045373251</v>
      </c>
      <c r="AX239" s="4">
        <f>$T239-(AI239*'Feedstock Conversions'!$B$3)-'Rail Costs'!U239</f>
        <v>285.54376359832077</v>
      </c>
      <c r="AY239" s="4">
        <f>$T239-(AJ239*'Feedstock Conversions'!$B$3)-'Rail Costs'!V239</f>
        <v>233.49623128132279</v>
      </c>
      <c r="BH239">
        <f t="shared" si="22"/>
        <v>29</v>
      </c>
      <c r="BI239">
        <f t="shared" si="23"/>
        <v>2023</v>
      </c>
      <c r="BJ239">
        <f t="shared" si="25"/>
        <v>7</v>
      </c>
    </row>
    <row r="240" spans="1:62" x14ac:dyDescent="0.2">
      <c r="A240" s="11">
        <v>45135</v>
      </c>
      <c r="B240" s="4">
        <v>47</v>
      </c>
      <c r="C240" s="18">
        <f>'Yellow Grease'!B240</f>
        <v>47</v>
      </c>
      <c r="E240" s="4">
        <f>'Yellow Grease'!C240*'Feedstock Conversions'!B$23</f>
        <v>386.81</v>
      </c>
      <c r="F240" s="4">
        <f>'Yellow Grease'!C240*'Feedstock Conversions'!B$3</f>
        <v>399.5</v>
      </c>
      <c r="H240" s="4">
        <f>'Fuel Values'!B240-'Yellow Grease'!I240-'Yellow Grease'!J240-'Yellow Grease'!K240</f>
        <v>235.0804783765625</v>
      </c>
      <c r="I240" s="18">
        <f>('LCFS Values'!$E$6-$AA$4)/1000000*'LCFS Values'!B240*'LCFS Values'!$G$2*100</f>
        <v>63.094521623437494</v>
      </c>
      <c r="J240" s="4">
        <f>'RIN Values'!C240</f>
        <v>234.82500000000002</v>
      </c>
      <c r="K240" s="4">
        <f>'Fixed Credits Value'!B240</f>
        <v>100</v>
      </c>
      <c r="L240" s="4">
        <f t="shared" si="24"/>
        <v>633</v>
      </c>
      <c r="M240" s="4">
        <f>L240/'Feedstock Conversions'!B$23</f>
        <v>76.913730255164026</v>
      </c>
      <c r="O240" s="4">
        <f>'Fuel Values'!C240*100</f>
        <v>276.16000000000003</v>
      </c>
      <c r="P240" s="18">
        <f>('LCFS Values'!$E$5-AB$4)/1000000*'LCFS Values'!B240*'LCFS Values'!$G$2*100</f>
        <v>68.361701017968741</v>
      </c>
      <c r="Q240" s="4">
        <f>'RIN Values'!D240</f>
        <v>266.13499999999999</v>
      </c>
      <c r="R240" s="4">
        <f>'Fixed Credits Value'!B240</f>
        <v>100</v>
      </c>
      <c r="S240" s="4">
        <f>'Fixed Credits Value'!C240</f>
        <v>16</v>
      </c>
      <c r="T240" s="4">
        <f t="shared" si="26"/>
        <v>726.65670101796877</v>
      </c>
      <c r="U240" s="4">
        <f>T240/'Feedstock Conversions'!B$3</f>
        <v>85.489023649172793</v>
      </c>
      <c r="W240" s="4">
        <f t="shared" si="27"/>
        <v>246.19</v>
      </c>
      <c r="X240" s="4">
        <f t="shared" si="28"/>
        <v>327.15670101796877</v>
      </c>
      <c r="AE240" s="4">
        <v>62.4</v>
      </c>
      <c r="AF240" s="4">
        <v>53.3</v>
      </c>
      <c r="AG240" s="4">
        <f>AH240+'Rail Costs'!M240</f>
        <v>55.39061590145576</v>
      </c>
      <c r="AH240" s="4">
        <v>51.3</v>
      </c>
      <c r="AI240" s="4">
        <v>49.3</v>
      </c>
      <c r="AJ240" s="4">
        <v>53.5</v>
      </c>
      <c r="AM240" s="4">
        <f>$L240-(AE240*'Feedstock Conversions'!$B$23)-'Rail Costs'!Q240</f>
        <v>114.8958868448489</v>
      </c>
      <c r="AN240" s="4">
        <f>$L240-(AF240*'Feedstock Conversions'!$B$23)-'Rail Costs'!R240</f>
        <v>190.28998935047611</v>
      </c>
      <c r="AO240" s="4">
        <f>$L240-(AG240*'Feedstock Conversions'!$B$23)-'Rail Costs'!S240</f>
        <v>173.29196461736819</v>
      </c>
      <c r="AP240" s="4">
        <f>$L240-(AH240*'Feedstock Conversions'!$B$23)-'Rail Costs'!T240</f>
        <v>206.46565413795133</v>
      </c>
      <c r="AQ240" s="4">
        <f>$L240-(AI240*'Feedstock Conversions'!$B$23)-'Rail Costs'!U240</f>
        <v>223.10611728253963</v>
      </c>
      <c r="AR240" s="4">
        <f>$L240-(AJ240*'Feedstock Conversions'!$B$23)-'Rail Costs'!V240</f>
        <v>187.49258496554162</v>
      </c>
      <c r="AT240" s="4">
        <f>$T240-(AE240*'Feedstock Conversions'!$B$3)-'Rail Costs'!Q240</f>
        <v>191.70458786281773</v>
      </c>
      <c r="AU240" s="4">
        <f>$T240-(AF240*'Feedstock Conversions'!$B$3)-'Rail Costs'!R240</f>
        <v>269.55569036844491</v>
      </c>
      <c r="AV240" s="4">
        <f>$T240-(AG240*'Feedstock Conversions'!$B$3)-'Rail Costs'!S240</f>
        <v>251.99319934194398</v>
      </c>
      <c r="AW240" s="4">
        <f>$T240-(AH240*'Feedstock Conversions'!$B$3)-'Rail Costs'!T240</f>
        <v>286.27135515592016</v>
      </c>
      <c r="AX240" s="4">
        <f>$T240-(AI240*'Feedstock Conversions'!$B$3)-'Rail Costs'!U240</f>
        <v>303.45181830050842</v>
      </c>
      <c r="AY240" s="4">
        <f>$T240-(AJ240*'Feedstock Conversions'!$B$3)-'Rail Costs'!V240</f>
        <v>266.70428598351043</v>
      </c>
      <c r="BH240">
        <f t="shared" si="22"/>
        <v>30</v>
      </c>
      <c r="BI240">
        <f t="shared" si="23"/>
        <v>2023</v>
      </c>
      <c r="BJ240">
        <f t="shared" si="25"/>
        <v>7</v>
      </c>
    </row>
    <row r="241" spans="1:62" x14ac:dyDescent="0.2">
      <c r="A241" s="11">
        <v>45142</v>
      </c>
      <c r="B241" s="4">
        <v>47</v>
      </c>
      <c r="C241" s="18">
        <f>'Yellow Grease'!B241</f>
        <v>47</v>
      </c>
      <c r="E241" s="4">
        <f>'Yellow Grease'!C241*'Feedstock Conversions'!B$23</f>
        <v>386.81</v>
      </c>
      <c r="F241" s="4">
        <f>'Yellow Grease'!C241*'Feedstock Conversions'!B$3</f>
        <v>399.5</v>
      </c>
      <c r="H241" s="4">
        <f>'Fuel Values'!B241-'Yellow Grease'!I241-'Yellow Grease'!J241-'Yellow Grease'!K241</f>
        <v>278.47446353187502</v>
      </c>
      <c r="I241" s="18">
        <f>('LCFS Values'!$E$6-$AA$4)/1000000*'LCFS Values'!B241*'LCFS Values'!$G$2*100</f>
        <v>64.725536468125</v>
      </c>
      <c r="J241" s="4">
        <f>'RIN Values'!C241</f>
        <v>226.79999999999998</v>
      </c>
      <c r="K241" s="4">
        <f>'Fixed Credits Value'!B241</f>
        <v>100</v>
      </c>
      <c r="L241" s="4">
        <f t="shared" si="24"/>
        <v>670</v>
      </c>
      <c r="M241" s="4">
        <f>L241/'Feedstock Conversions'!B$23</f>
        <v>81.409477521263668</v>
      </c>
      <c r="O241" s="4">
        <f>'Fuel Values'!C241*100</f>
        <v>285.58</v>
      </c>
      <c r="P241" s="18">
        <f>('LCFS Values'!$E$5-AB$4)/1000000*'LCFS Values'!B241*'LCFS Values'!$G$2*100</f>
        <v>70.128874241562499</v>
      </c>
      <c r="Q241" s="4">
        <f>'RIN Values'!D241</f>
        <v>257.03999999999996</v>
      </c>
      <c r="R241" s="4">
        <f>'Fixed Credits Value'!B241</f>
        <v>100</v>
      </c>
      <c r="S241" s="4">
        <f>'Fixed Credits Value'!C241</f>
        <v>16</v>
      </c>
      <c r="T241" s="4">
        <f t="shared" si="26"/>
        <v>728.74887424156236</v>
      </c>
      <c r="U241" s="4">
        <f>T241/'Feedstock Conversions'!B$3</f>
        <v>85.735161675477926</v>
      </c>
      <c r="W241" s="4">
        <f t="shared" si="27"/>
        <v>283.19</v>
      </c>
      <c r="X241" s="4">
        <f t="shared" si="28"/>
        <v>329.24887424156236</v>
      </c>
      <c r="AE241" s="4">
        <v>63.1</v>
      </c>
      <c r="AF241" s="4">
        <v>53.5</v>
      </c>
      <c r="AG241" s="4">
        <f>AH241+'Rail Costs'!M241</f>
        <v>55.89061590145576</v>
      </c>
      <c r="AH241" s="4">
        <v>51.8</v>
      </c>
      <c r="AI241" s="4">
        <v>50.4</v>
      </c>
      <c r="AJ241" s="4">
        <v>53.5</v>
      </c>
      <c r="AM241" s="4">
        <f>$L241-(AE241*'Feedstock Conversions'!$B$23)-'Rail Costs'!Q241</f>
        <v>146.13488684484895</v>
      </c>
      <c r="AN241" s="4">
        <f>$L241-(AF241*'Feedstock Conversions'!$B$23)-'Rail Costs'!R241</f>
        <v>225.64398935047609</v>
      </c>
      <c r="AO241" s="4">
        <f>$L241-(AG241*'Feedstock Conversions'!$B$23)-'Rail Costs'!S241</f>
        <v>206.17696461736818</v>
      </c>
      <c r="AP241" s="4">
        <f>$L241-(AH241*'Feedstock Conversions'!$B$23)-'Rail Costs'!T241</f>
        <v>239.35065413795132</v>
      </c>
      <c r="AQ241" s="4">
        <f>$L241-(AI241*'Feedstock Conversions'!$B$23)-'Rail Costs'!U241</f>
        <v>251.05311728253957</v>
      </c>
      <c r="AR241" s="4">
        <f>$L241-(AJ241*'Feedstock Conversions'!$B$23)-'Rail Costs'!V241</f>
        <v>224.49258496554162</v>
      </c>
      <c r="AT241" s="4">
        <f>$T241-(AE241*'Feedstock Conversions'!$B$3)-'Rail Costs'!Q241</f>
        <v>187.84676108641128</v>
      </c>
      <c r="AU241" s="4">
        <f>$T241-(AF241*'Feedstock Conversions'!$B$3)-'Rail Costs'!R241</f>
        <v>269.94786359203846</v>
      </c>
      <c r="AV241" s="4">
        <f>$T241-(AG241*'Feedstock Conversions'!$B$3)-'Rail Costs'!S241</f>
        <v>249.83537256553757</v>
      </c>
      <c r="AW241" s="4">
        <f>$T241-(AH241*'Feedstock Conversions'!$B$3)-'Rail Costs'!T241</f>
        <v>284.11352837951375</v>
      </c>
      <c r="AX241" s="4">
        <f>$T241-(AI241*'Feedstock Conversions'!$B$3)-'Rail Costs'!U241</f>
        <v>296.19399152410199</v>
      </c>
      <c r="AY241" s="4">
        <f>$T241-(AJ241*'Feedstock Conversions'!$B$3)-'Rail Costs'!V241</f>
        <v>268.79645920710402</v>
      </c>
      <c r="BH241">
        <f t="shared" si="22"/>
        <v>31</v>
      </c>
      <c r="BI241">
        <f t="shared" si="23"/>
        <v>2023</v>
      </c>
      <c r="BJ241">
        <f t="shared" si="25"/>
        <v>8</v>
      </c>
    </row>
    <row r="242" spans="1:62" x14ac:dyDescent="0.2">
      <c r="A242" s="11">
        <v>45149</v>
      </c>
      <c r="B242" s="4">
        <v>47</v>
      </c>
      <c r="C242" s="18">
        <f>'Yellow Grease'!B242</f>
        <v>47</v>
      </c>
      <c r="E242" s="4">
        <f>'Yellow Grease'!C242*'Feedstock Conversions'!B$23</f>
        <v>386.81</v>
      </c>
      <c r="F242" s="4">
        <f>'Yellow Grease'!C242*'Feedstock Conversions'!B$3</f>
        <v>399.5</v>
      </c>
      <c r="H242" s="4">
        <f>'Fuel Values'!B242-'Yellow Grease'!I242-'Yellow Grease'!J242-'Yellow Grease'!K242</f>
        <v>284.53411961562506</v>
      </c>
      <c r="I242" s="18">
        <f>('LCFS Values'!$E$6-$AA$4)/1000000*'LCFS Values'!B242*'LCFS Values'!$G$2*100</f>
        <v>67.815880384374992</v>
      </c>
      <c r="J242" s="4">
        <f>'RIN Values'!C242</f>
        <v>220.64999999999998</v>
      </c>
      <c r="K242" s="4">
        <f>'Fixed Credits Value'!B242</f>
        <v>100</v>
      </c>
      <c r="L242" s="4">
        <f t="shared" si="24"/>
        <v>673</v>
      </c>
      <c r="M242" s="4">
        <f>L242/'Feedstock Conversions'!B$23</f>
        <v>81.773997569866339</v>
      </c>
      <c r="O242" s="4">
        <f>'Fuel Values'!C242*100</f>
        <v>309.74</v>
      </c>
      <c r="P242" s="18">
        <f>('LCFS Values'!$E$5-AB$4)/1000000*'LCFS Values'!B242*'LCFS Values'!$G$2*100</f>
        <v>73.477202454687486</v>
      </c>
      <c r="Q242" s="4">
        <f>'RIN Values'!D242</f>
        <v>250.07</v>
      </c>
      <c r="R242" s="4">
        <f>'Fixed Credits Value'!B242</f>
        <v>100</v>
      </c>
      <c r="S242" s="4">
        <f>'Fixed Credits Value'!C242</f>
        <v>16</v>
      </c>
      <c r="T242" s="4">
        <f t="shared" si="26"/>
        <v>749.28720245468753</v>
      </c>
      <c r="U242" s="4">
        <f>T242/'Feedstock Conversions'!B$3</f>
        <v>88.151435582904412</v>
      </c>
      <c r="W242" s="4">
        <f t="shared" si="27"/>
        <v>286.19</v>
      </c>
      <c r="X242" s="4">
        <f t="shared" si="28"/>
        <v>349.78720245468753</v>
      </c>
      <c r="AE242" s="4">
        <v>63.5</v>
      </c>
      <c r="AF242" s="4">
        <v>54.3</v>
      </c>
      <c r="AG242" s="4">
        <f>AH242+'Rail Costs'!M242</f>
        <v>56.89061590145576</v>
      </c>
      <c r="AH242" s="4">
        <v>52.8</v>
      </c>
      <c r="AI242" s="4">
        <v>51.8</v>
      </c>
      <c r="AJ242" s="4">
        <v>53.9</v>
      </c>
      <c r="AM242" s="4">
        <f>$L242-(AE242*'Feedstock Conversions'!$B$23)-'Rail Costs'!Q242</f>
        <v>145.84288684484892</v>
      </c>
      <c r="AN242" s="4">
        <f>$L242-(AF242*'Feedstock Conversions'!$B$23)-'Rail Costs'!R242</f>
        <v>222.05998935047609</v>
      </c>
      <c r="AO242" s="4">
        <f>$L242-(AG242*'Feedstock Conversions'!$B$23)-'Rail Costs'!S242</f>
        <v>200.94696461736822</v>
      </c>
      <c r="AP242" s="4">
        <f>$L242-(AH242*'Feedstock Conversions'!$B$23)-'Rail Costs'!T242</f>
        <v>234.12065413795136</v>
      </c>
      <c r="AQ242" s="4">
        <f>$L242-(AI242*'Feedstock Conversions'!$B$23)-'Rail Costs'!U242</f>
        <v>242.53111728253958</v>
      </c>
      <c r="AR242" s="4">
        <f>$L242-(AJ242*'Feedstock Conversions'!$B$23)-'Rail Costs'!V242</f>
        <v>224.20058496554159</v>
      </c>
      <c r="AT242" s="4">
        <f>$T242-(AE242*'Feedstock Conversions'!$B$3)-'Rail Costs'!Q242</f>
        <v>204.98508929953647</v>
      </c>
      <c r="AU242" s="4">
        <f>$T242-(AF242*'Feedstock Conversions'!$B$3)-'Rail Costs'!R242</f>
        <v>283.68619180516367</v>
      </c>
      <c r="AV242" s="4">
        <f>$T242-(AG242*'Feedstock Conversions'!$B$3)-'Rail Costs'!S242</f>
        <v>261.87370077866274</v>
      </c>
      <c r="AW242" s="4">
        <f>$T242-(AH242*'Feedstock Conversions'!$B$3)-'Rail Costs'!T242</f>
        <v>296.15185659263892</v>
      </c>
      <c r="AX242" s="4">
        <f>$T242-(AI242*'Feedstock Conversions'!$B$3)-'Rail Costs'!U242</f>
        <v>304.83231973722718</v>
      </c>
      <c r="AY242" s="4">
        <f>$T242-(AJ242*'Feedstock Conversions'!$B$3)-'Rail Costs'!V242</f>
        <v>285.93478742022921</v>
      </c>
      <c r="BH242">
        <f t="shared" si="22"/>
        <v>32</v>
      </c>
      <c r="BI242">
        <f t="shared" si="23"/>
        <v>2023</v>
      </c>
      <c r="BJ242">
        <f t="shared" si="25"/>
        <v>8</v>
      </c>
    </row>
    <row r="243" spans="1:62" x14ac:dyDescent="0.2">
      <c r="A243" s="11">
        <v>45156</v>
      </c>
      <c r="B243" s="4">
        <v>47</v>
      </c>
      <c r="C243" s="18">
        <f>'Yellow Grease'!B243</f>
        <v>47</v>
      </c>
      <c r="E243" s="4">
        <f>'Yellow Grease'!C243*'Feedstock Conversions'!B$23</f>
        <v>386.81</v>
      </c>
      <c r="F243" s="4">
        <f>'Yellow Grease'!C243*'Feedstock Conversions'!B$3</f>
        <v>399.5</v>
      </c>
      <c r="H243" s="4">
        <f>'Fuel Values'!B243-'Yellow Grease'!I243-'Yellow Grease'!J243-'Yellow Grease'!K243</f>
        <v>271.96198373953121</v>
      </c>
      <c r="I243" s="18">
        <f>('LCFS Values'!$E$6-$AA$4)/1000000*'LCFS Values'!B243*'LCFS Values'!$G$2*100</f>
        <v>68.288016260468737</v>
      </c>
      <c r="J243" s="4">
        <f>'RIN Values'!C243</f>
        <v>216.75</v>
      </c>
      <c r="K243" s="4">
        <f>'Fixed Credits Value'!B243</f>
        <v>100</v>
      </c>
      <c r="L243" s="4">
        <f t="shared" si="24"/>
        <v>657</v>
      </c>
      <c r="M243" s="4">
        <f>L243/'Feedstock Conversions'!B$23</f>
        <v>79.829890643985422</v>
      </c>
      <c r="O243" s="4">
        <f>'Fuel Values'!C243*100</f>
        <v>320.84999999999997</v>
      </c>
      <c r="P243" s="18">
        <f>('LCFS Values'!$E$5-AB$4)/1000000*'LCFS Values'!B243*'LCFS Values'!$G$2*100</f>
        <v>73.988752598359369</v>
      </c>
      <c r="Q243" s="4">
        <f>'RIN Values'!D243</f>
        <v>245.65</v>
      </c>
      <c r="R243" s="4">
        <f>'Fixed Credits Value'!B243</f>
        <v>100</v>
      </c>
      <c r="S243" s="4">
        <f>'Fixed Credits Value'!C243</f>
        <v>16</v>
      </c>
      <c r="T243" s="4">
        <f t="shared" si="26"/>
        <v>756.48875259835927</v>
      </c>
      <c r="U243" s="4">
        <f>T243/'Feedstock Conversions'!B$3</f>
        <v>88.998676776277563</v>
      </c>
      <c r="W243" s="4">
        <f t="shared" si="27"/>
        <v>270.19</v>
      </c>
      <c r="X243" s="4">
        <f t="shared" si="28"/>
        <v>356.98875259835927</v>
      </c>
      <c r="AE243" s="4">
        <v>63.5</v>
      </c>
      <c r="AF243" s="4">
        <v>54.5</v>
      </c>
      <c r="AG243" s="4">
        <f>AH243+'Rail Costs'!M243</f>
        <v>57.090615901455763</v>
      </c>
      <c r="AH243" s="4">
        <v>53</v>
      </c>
      <c r="AI243" s="4">
        <v>52</v>
      </c>
      <c r="AJ243" s="4">
        <v>54</v>
      </c>
      <c r="AM243" s="4">
        <f>$L243-(AE243*'Feedstock Conversions'!$B$23)-'Rail Costs'!Q243</f>
        <v>129.84288684484892</v>
      </c>
      <c r="AN243" s="4">
        <f>$L243-(AF243*'Feedstock Conversions'!$B$23)-'Rail Costs'!R243</f>
        <v>204.41398935047607</v>
      </c>
      <c r="AO243" s="4">
        <f>$L243-(AG243*'Feedstock Conversions'!$B$23)-'Rail Costs'!S243</f>
        <v>183.30096461736821</v>
      </c>
      <c r="AP243" s="4">
        <f>$L243-(AH243*'Feedstock Conversions'!$B$23)-'Rail Costs'!T243</f>
        <v>216.47465413795135</v>
      </c>
      <c r="AQ243" s="4">
        <f>$L243-(AI243*'Feedstock Conversions'!$B$23)-'Rail Costs'!U243</f>
        <v>224.88511728253957</v>
      </c>
      <c r="AR243" s="4">
        <f>$L243-(AJ243*'Feedstock Conversions'!$B$23)-'Rail Costs'!V243</f>
        <v>207.37758496554162</v>
      </c>
      <c r="AT243" s="4">
        <f>$T243-(AE243*'Feedstock Conversions'!$B$3)-'Rail Costs'!Q243</f>
        <v>212.18663944320821</v>
      </c>
      <c r="AU243" s="4">
        <f>$T243-(AF243*'Feedstock Conversions'!$B$3)-'Rail Costs'!R243</f>
        <v>289.18774194883537</v>
      </c>
      <c r="AV243" s="4">
        <f>$T243-(AG243*'Feedstock Conversions'!$B$3)-'Rail Costs'!S243</f>
        <v>267.37525092233443</v>
      </c>
      <c r="AW243" s="4">
        <f>$T243-(AH243*'Feedstock Conversions'!$B$3)-'Rail Costs'!T243</f>
        <v>301.65340673631061</v>
      </c>
      <c r="AX243" s="4">
        <f>$T243-(AI243*'Feedstock Conversions'!$B$3)-'Rail Costs'!U243</f>
        <v>310.33386988089887</v>
      </c>
      <c r="AY243" s="4">
        <f>$T243-(AJ243*'Feedstock Conversions'!$B$3)-'Rail Costs'!V243</f>
        <v>292.28633756390093</v>
      </c>
      <c r="BH243">
        <f t="shared" si="22"/>
        <v>33</v>
      </c>
      <c r="BI243">
        <f t="shared" si="23"/>
        <v>2023</v>
      </c>
      <c r="BJ243">
        <f t="shared" si="25"/>
        <v>8</v>
      </c>
    </row>
    <row r="244" spans="1:62" x14ac:dyDescent="0.2">
      <c r="A244" s="11">
        <v>45163</v>
      </c>
      <c r="B244" s="4">
        <v>47</v>
      </c>
      <c r="C244" s="18">
        <f>'Yellow Grease'!B244</f>
        <v>47</v>
      </c>
      <c r="E244" s="4">
        <f>'Yellow Grease'!C244*'Feedstock Conversions'!B$23</f>
        <v>386.81</v>
      </c>
      <c r="F244" s="4">
        <f>'Yellow Grease'!C244*'Feedstock Conversions'!B$3</f>
        <v>399.5</v>
      </c>
      <c r="H244" s="4">
        <f>'Fuel Values'!B244-'Yellow Grease'!I244-'Yellow Grease'!J244-'Yellow Grease'!K244</f>
        <v>266.24254848125008</v>
      </c>
      <c r="I244" s="18">
        <f>('LCFS Values'!$E$6-$AA$4)/1000000*'LCFS Values'!B244*'LCFS Values'!$G$2*100</f>
        <v>66.957451518750005</v>
      </c>
      <c r="J244" s="4">
        <f>'RIN Values'!C244</f>
        <v>211.79999999999998</v>
      </c>
      <c r="K244" s="4">
        <f>'Fixed Credits Value'!B244</f>
        <v>100</v>
      </c>
      <c r="L244" s="4">
        <f t="shared" si="24"/>
        <v>645</v>
      </c>
      <c r="M244" s="4">
        <f>L244/'Feedstock Conversions'!B$23</f>
        <v>78.371810449574724</v>
      </c>
      <c r="O244" s="4">
        <f>'Fuel Values'!C244*100</f>
        <v>319.79000000000002</v>
      </c>
      <c r="P244" s="18">
        <f>('LCFS Values'!$E$5-AB$4)/1000000*'LCFS Values'!B244*'LCFS Values'!$G$2*100</f>
        <v>72.547111284374992</v>
      </c>
      <c r="Q244" s="4">
        <f>'RIN Values'!D244</f>
        <v>240.03999999999996</v>
      </c>
      <c r="R244" s="4">
        <f>'Fixed Credits Value'!B244</f>
        <v>100</v>
      </c>
      <c r="S244" s="4">
        <f>'Fixed Credits Value'!C244</f>
        <v>16</v>
      </c>
      <c r="T244" s="4">
        <f t="shared" si="26"/>
        <v>748.37711128437491</v>
      </c>
      <c r="U244" s="4">
        <f>T244/'Feedstock Conversions'!B$3</f>
        <v>88.044366033455873</v>
      </c>
      <c r="W244" s="4">
        <f t="shared" si="27"/>
        <v>258.19</v>
      </c>
      <c r="X244" s="4">
        <f t="shared" si="28"/>
        <v>348.87711128437491</v>
      </c>
      <c r="AE244" s="4">
        <v>63.5</v>
      </c>
      <c r="AF244" s="4">
        <v>54.5</v>
      </c>
      <c r="AG244" s="4">
        <f>AH244+'Rail Costs'!M244</f>
        <v>57.290615901455766</v>
      </c>
      <c r="AH244" s="4">
        <v>53.2</v>
      </c>
      <c r="AI244" s="4">
        <v>52.2</v>
      </c>
      <c r="AJ244" s="4">
        <v>54</v>
      </c>
      <c r="AM244" s="4">
        <f>$L244-(AE244*'Feedstock Conversions'!$B$23)-'Rail Costs'!Q244</f>
        <v>117.84288684484891</v>
      </c>
      <c r="AN244" s="4">
        <f>$L244-(AF244*'Feedstock Conversions'!$B$23)-'Rail Costs'!R244</f>
        <v>192.41398935047607</v>
      </c>
      <c r="AO244" s="4">
        <f>$L244-(AG244*'Feedstock Conversions'!$B$23)-'Rail Costs'!S244</f>
        <v>169.65496461736814</v>
      </c>
      <c r="AP244" s="4">
        <f>$L244-(AH244*'Feedstock Conversions'!$B$23)-'Rail Costs'!T244</f>
        <v>202.82865413795128</v>
      </c>
      <c r="AQ244" s="4">
        <f>$L244-(AI244*'Feedstock Conversions'!$B$23)-'Rail Costs'!U244</f>
        <v>211.23911728253955</v>
      </c>
      <c r="AR244" s="4">
        <f>$L244-(AJ244*'Feedstock Conversions'!$B$23)-'Rail Costs'!V244</f>
        <v>195.37758496554162</v>
      </c>
      <c r="AT244" s="4">
        <f>$T244-(AE244*'Feedstock Conversions'!$B$3)-'Rail Costs'!Q244</f>
        <v>204.07499812922384</v>
      </c>
      <c r="AU244" s="4">
        <f>$T244-(AF244*'Feedstock Conversions'!$B$3)-'Rail Costs'!R244</f>
        <v>281.076100634851</v>
      </c>
      <c r="AV244" s="4">
        <f>$T244-(AG244*'Feedstock Conversions'!$B$3)-'Rail Costs'!S244</f>
        <v>257.56360960835002</v>
      </c>
      <c r="AW244" s="4">
        <f>$T244-(AH244*'Feedstock Conversions'!$B$3)-'Rail Costs'!T244</f>
        <v>291.8417654223262</v>
      </c>
      <c r="AX244" s="4">
        <f>$T244-(AI244*'Feedstock Conversions'!$B$3)-'Rail Costs'!U244</f>
        <v>300.52222856691446</v>
      </c>
      <c r="AY244" s="4">
        <f>$T244-(AJ244*'Feedstock Conversions'!$B$3)-'Rail Costs'!V244</f>
        <v>284.17469624991656</v>
      </c>
      <c r="BH244">
        <f t="shared" si="22"/>
        <v>34</v>
      </c>
      <c r="BI244">
        <f t="shared" si="23"/>
        <v>2023</v>
      </c>
      <c r="BJ244">
        <f t="shared" si="25"/>
        <v>8</v>
      </c>
    </row>
    <row r="245" spans="1:62" x14ac:dyDescent="0.2">
      <c r="A245" s="11">
        <v>45170</v>
      </c>
      <c r="B245" s="4">
        <v>47</v>
      </c>
      <c r="C245" s="18">
        <f>'Yellow Grease'!B245</f>
        <v>47</v>
      </c>
      <c r="E245" s="4">
        <f>'Yellow Grease'!C245*'Feedstock Conversions'!B$23</f>
        <v>386.81</v>
      </c>
      <c r="F245" s="4">
        <f>'Yellow Grease'!C245*'Feedstock Conversions'!B$3</f>
        <v>399.5</v>
      </c>
      <c r="H245" s="4">
        <f>'Fuel Values'!B245-'Yellow Grease'!I245-'Yellow Grease'!J245-'Yellow Grease'!K245</f>
        <v>266.26423425437497</v>
      </c>
      <c r="I245" s="18">
        <f>('LCFS Values'!$E$6-$AA$4)/1000000*'LCFS Values'!B245*'LCFS Values'!$G$2*100</f>
        <v>66.785765745624985</v>
      </c>
      <c r="J245" s="4">
        <f>'RIN Values'!C245</f>
        <v>211.95000000000002</v>
      </c>
      <c r="K245" s="4">
        <f>'Fixed Credits Value'!B245</f>
        <v>100</v>
      </c>
      <c r="L245" s="4">
        <f t="shared" si="24"/>
        <v>645</v>
      </c>
      <c r="M245" s="4">
        <f>L245/'Feedstock Conversions'!B$23</f>
        <v>78.371810449574724</v>
      </c>
      <c r="O245" s="4">
        <f>'Fuel Values'!C245*100</f>
        <v>330.53</v>
      </c>
      <c r="P245" s="18">
        <f>('LCFS Values'!$E$5-AB$4)/1000000*'LCFS Values'!B245*'LCFS Values'!$G$2*100</f>
        <v>72.361093050312491</v>
      </c>
      <c r="Q245" s="4">
        <f>'RIN Values'!D245</f>
        <v>240.21</v>
      </c>
      <c r="R245" s="4">
        <f>'Fixed Credits Value'!B245</f>
        <v>100</v>
      </c>
      <c r="S245" s="4">
        <f>'Fixed Credits Value'!C245</f>
        <v>16</v>
      </c>
      <c r="T245" s="4">
        <f t="shared" si="26"/>
        <v>759.10109305031256</v>
      </c>
      <c r="U245" s="4">
        <f>T245/'Feedstock Conversions'!B$3</f>
        <v>89.306010947095601</v>
      </c>
      <c r="W245" s="4">
        <f t="shared" si="27"/>
        <v>258.19</v>
      </c>
      <c r="X245" s="4">
        <f t="shared" si="28"/>
        <v>359.60109305031256</v>
      </c>
      <c r="AE245" s="4">
        <v>63.5</v>
      </c>
      <c r="AF245" s="4">
        <v>54.5</v>
      </c>
      <c r="AG245" s="4">
        <f>AH245+'Rail Costs'!M245</f>
        <v>58.090615901455763</v>
      </c>
      <c r="AH245" s="4">
        <v>54</v>
      </c>
      <c r="AI245" s="4">
        <v>53.3</v>
      </c>
      <c r="AJ245" s="4">
        <v>54.3</v>
      </c>
      <c r="AM245" s="4">
        <f>$L245-(AE245*'Feedstock Conversions'!$B$23)-'Rail Costs'!Q245</f>
        <v>117.84288684484891</v>
      </c>
      <c r="AN245" s="4">
        <f>$L245-(AF245*'Feedstock Conversions'!$B$23)-'Rail Costs'!R245</f>
        <v>192.41398935047607</v>
      </c>
      <c r="AO245" s="4">
        <f>$L245-(AG245*'Feedstock Conversions'!$B$23)-'Rail Costs'!S245</f>
        <v>163.07096461736819</v>
      </c>
      <c r="AP245" s="4">
        <f>$L245-(AH245*'Feedstock Conversions'!$B$23)-'Rail Costs'!T245</f>
        <v>196.24465413795133</v>
      </c>
      <c r="AQ245" s="4">
        <f>$L245-(AI245*'Feedstock Conversions'!$B$23)-'Rail Costs'!U245</f>
        <v>202.18611728253961</v>
      </c>
      <c r="AR245" s="4">
        <f>$L245-(AJ245*'Feedstock Conversions'!$B$23)-'Rail Costs'!V245</f>
        <v>192.90858496554162</v>
      </c>
      <c r="AT245" s="4">
        <f>$T245-(AE245*'Feedstock Conversions'!$B$3)-'Rail Costs'!Q245</f>
        <v>214.79897989516149</v>
      </c>
      <c r="AU245" s="4">
        <f>$T245-(AF245*'Feedstock Conversions'!$B$3)-'Rail Costs'!R245</f>
        <v>291.80008240078865</v>
      </c>
      <c r="AV245" s="4">
        <f>$T245-(AG245*'Feedstock Conversions'!$B$3)-'Rail Costs'!S245</f>
        <v>261.48759137428772</v>
      </c>
      <c r="AW245" s="4">
        <f>$T245-(AH245*'Feedstock Conversions'!$B$3)-'Rail Costs'!T245</f>
        <v>295.7657471882639</v>
      </c>
      <c r="AX245" s="4">
        <f>$T245-(AI245*'Feedstock Conversions'!$B$3)-'Rail Costs'!U245</f>
        <v>301.89621033285221</v>
      </c>
      <c r="AY245" s="4">
        <f>$T245-(AJ245*'Feedstock Conversions'!$B$3)-'Rail Costs'!V245</f>
        <v>292.34867801585426</v>
      </c>
      <c r="BH245">
        <f t="shared" si="22"/>
        <v>35</v>
      </c>
      <c r="BI245">
        <f t="shared" si="23"/>
        <v>2023</v>
      </c>
      <c r="BJ245">
        <f t="shared" si="25"/>
        <v>9</v>
      </c>
    </row>
    <row r="246" spans="1:62" x14ac:dyDescent="0.2">
      <c r="A246" s="11">
        <v>45177</v>
      </c>
      <c r="B246" s="4">
        <v>47</v>
      </c>
      <c r="C246" s="18">
        <f>'Yellow Grease'!B246</f>
        <v>47</v>
      </c>
      <c r="E246" s="4">
        <f>'Yellow Grease'!C246*'Feedstock Conversions'!B$23</f>
        <v>386.81</v>
      </c>
      <c r="F246" s="4">
        <f>'Yellow Grease'!C246*'Feedstock Conversions'!B$3</f>
        <v>399.5</v>
      </c>
      <c r="H246" s="4">
        <f>'Fuel Values'!B246-'Yellow Grease'!I246-'Yellow Grease'!J246-'Yellow Grease'!K246</f>
        <v>277.94163817148433</v>
      </c>
      <c r="I246" s="18">
        <f>('LCFS Values'!$E$6-$AA$4)/1000000*'LCFS Values'!B246*'LCFS Values'!$G$2*100</f>
        <v>65.777111828515615</v>
      </c>
      <c r="J246" s="4">
        <f>'RIN Values'!C246</f>
        <v>201.28125</v>
      </c>
      <c r="K246" s="4">
        <f>'Fixed Credits Value'!B246</f>
        <v>100</v>
      </c>
      <c r="L246" s="4">
        <f t="shared" si="24"/>
        <v>645</v>
      </c>
      <c r="M246" s="4">
        <f>L246/'Feedstock Conversions'!B$23</f>
        <v>78.371810449574724</v>
      </c>
      <c r="O246" s="4">
        <f>'Fuel Values'!C246*100</f>
        <v>340.61</v>
      </c>
      <c r="P246" s="18">
        <f>('LCFS Values'!$E$5-AB$4)/1000000*'LCFS Values'!B246*'LCFS Values'!$G$2*100</f>
        <v>71.268235925195299</v>
      </c>
      <c r="Q246" s="4">
        <f>'RIN Values'!D246</f>
        <v>228.11875000000001</v>
      </c>
      <c r="R246" s="4">
        <f>'Fixed Credits Value'!B246</f>
        <v>100</v>
      </c>
      <c r="S246" s="4">
        <f>'Fixed Credits Value'!C246</f>
        <v>16</v>
      </c>
      <c r="T246" s="4">
        <f t="shared" si="26"/>
        <v>755.9969859251953</v>
      </c>
      <c r="U246" s="4">
        <f>T246/'Feedstock Conversions'!B$3</f>
        <v>88.940821873552395</v>
      </c>
      <c r="W246" s="4">
        <f t="shared" si="27"/>
        <v>258.19</v>
      </c>
      <c r="X246" s="4">
        <f t="shared" si="28"/>
        <v>356.4969859251953</v>
      </c>
      <c r="AE246" s="4">
        <v>63.5</v>
      </c>
      <c r="AF246" s="4">
        <v>54.5</v>
      </c>
      <c r="AG246" s="4">
        <f>AH246+'Rail Costs'!M246</f>
        <v>58.090615901455763</v>
      </c>
      <c r="AH246" s="4">
        <v>54</v>
      </c>
      <c r="AI246" s="4">
        <v>53.5</v>
      </c>
      <c r="AJ246" s="4">
        <v>54.5</v>
      </c>
      <c r="AM246" s="4">
        <f>$L246-(AE246*'Feedstock Conversions'!$B$23)-'Rail Costs'!Q246</f>
        <v>117.84288684484891</v>
      </c>
      <c r="AN246" s="4">
        <f>$L246-(AF246*'Feedstock Conversions'!$B$23)-'Rail Costs'!R246</f>
        <v>192.41398935047607</v>
      </c>
      <c r="AO246" s="4">
        <f>$L246-(AG246*'Feedstock Conversions'!$B$23)-'Rail Costs'!S246</f>
        <v>163.07096461736819</v>
      </c>
      <c r="AP246" s="4">
        <f>$L246-(AH246*'Feedstock Conversions'!$B$23)-'Rail Costs'!T246</f>
        <v>196.24465413795133</v>
      </c>
      <c r="AQ246" s="4">
        <f>$L246-(AI246*'Feedstock Conversions'!$B$23)-'Rail Costs'!U246</f>
        <v>200.5401172825396</v>
      </c>
      <c r="AR246" s="4">
        <f>$L246-(AJ246*'Feedstock Conversions'!$B$23)-'Rail Costs'!V246</f>
        <v>191.26258496554161</v>
      </c>
      <c r="AT246" s="4">
        <f>$T246-(AE246*'Feedstock Conversions'!$B$3)-'Rail Costs'!Q246</f>
        <v>211.69487277004424</v>
      </c>
      <c r="AU246" s="4">
        <f>$T246-(AF246*'Feedstock Conversions'!$B$3)-'Rail Costs'!R246</f>
        <v>288.6959752756714</v>
      </c>
      <c r="AV246" s="4">
        <f>$T246-(AG246*'Feedstock Conversions'!$B$3)-'Rail Costs'!S246</f>
        <v>258.38348424917046</v>
      </c>
      <c r="AW246" s="4">
        <f>$T246-(AH246*'Feedstock Conversions'!$B$3)-'Rail Costs'!T246</f>
        <v>292.66164006314665</v>
      </c>
      <c r="AX246" s="4">
        <f>$T246-(AI246*'Feedstock Conversions'!$B$3)-'Rail Costs'!U246</f>
        <v>297.09210320773491</v>
      </c>
      <c r="AY246" s="4">
        <f>$T246-(AJ246*'Feedstock Conversions'!$B$3)-'Rail Costs'!V246</f>
        <v>287.54457089073696</v>
      </c>
      <c r="BH246">
        <f t="shared" si="22"/>
        <v>36</v>
      </c>
      <c r="BI246">
        <f t="shared" si="23"/>
        <v>2023</v>
      </c>
      <c r="BJ246">
        <f t="shared" si="25"/>
        <v>9</v>
      </c>
    </row>
    <row r="247" spans="1:62" x14ac:dyDescent="0.2">
      <c r="A247" s="11">
        <v>45184</v>
      </c>
      <c r="B247" s="4">
        <v>47.8</v>
      </c>
      <c r="C247" s="18">
        <f>'Yellow Grease'!B247</f>
        <v>47.8</v>
      </c>
      <c r="E247" s="4">
        <f>'Yellow Grease'!C247*'Feedstock Conversions'!B$23</f>
        <v>393.39400000000001</v>
      </c>
      <c r="F247" s="4">
        <f>'Yellow Grease'!C247*'Feedstock Conversions'!B$3</f>
        <v>406.29999999999995</v>
      </c>
      <c r="H247" s="4">
        <f>'Fuel Values'!B247-'Yellow Grease'!I247-'Yellow Grease'!J247-'Yellow Grease'!K247</f>
        <v>286.88772043937502</v>
      </c>
      <c r="I247" s="18">
        <f>('LCFS Values'!$E$6-$AA$4)/1000000*'LCFS Values'!B247*'LCFS Values'!$G$2*100</f>
        <v>65.412279560624981</v>
      </c>
      <c r="J247" s="4">
        <f>'RIN Values'!C247</f>
        <v>194.70000000000002</v>
      </c>
      <c r="K247" s="4">
        <f>'Fixed Credits Value'!B247</f>
        <v>100</v>
      </c>
      <c r="L247" s="4">
        <f t="shared" si="24"/>
        <v>647</v>
      </c>
      <c r="M247" s="4">
        <f>L247/'Feedstock Conversions'!B$23</f>
        <v>78.614823815309833</v>
      </c>
      <c r="O247" s="4">
        <f>'Fuel Values'!C247*100</f>
        <v>391.46999999999997</v>
      </c>
      <c r="P247" s="18">
        <f>('LCFS Values'!$E$5-AB$4)/1000000*'LCFS Values'!B247*'LCFS Values'!$G$2*100</f>
        <v>70.872947177812492</v>
      </c>
      <c r="Q247" s="4">
        <f>'RIN Values'!D247</f>
        <v>220.66000000000003</v>
      </c>
      <c r="R247" s="4">
        <f>'Fixed Credits Value'!B247</f>
        <v>100</v>
      </c>
      <c r="S247" s="4">
        <f>'Fixed Credits Value'!C247</f>
        <v>16</v>
      </c>
      <c r="T247" s="4">
        <f t="shared" si="26"/>
        <v>799.00294717781253</v>
      </c>
      <c r="U247" s="4">
        <f>T247/'Feedstock Conversions'!B$3</f>
        <v>94.000346726801467</v>
      </c>
      <c r="W247" s="4">
        <f t="shared" si="27"/>
        <v>253.60599999999999</v>
      </c>
      <c r="X247" s="4">
        <f t="shared" si="28"/>
        <v>392.70294717781258</v>
      </c>
      <c r="AE247" s="4">
        <v>63.5</v>
      </c>
      <c r="AF247" s="4">
        <v>54.5</v>
      </c>
      <c r="AG247" s="4">
        <f>AH247+'Rail Costs'!M247</f>
        <v>59.490615901455762</v>
      </c>
      <c r="AH247" s="4">
        <v>55.4</v>
      </c>
      <c r="AI247" s="4">
        <v>54.5</v>
      </c>
      <c r="AJ247" s="4">
        <v>54.5</v>
      </c>
      <c r="AM247" s="4">
        <f>$L247-(AE247*'Feedstock Conversions'!$B$23)-'Rail Costs'!Q247</f>
        <v>119.84288684484891</v>
      </c>
      <c r="AN247" s="4">
        <f>$L247-(AF247*'Feedstock Conversions'!$B$23)-'Rail Costs'!R247</f>
        <v>194.41398935047607</v>
      </c>
      <c r="AO247" s="4">
        <f>$L247-(AG247*'Feedstock Conversions'!$B$23)-'Rail Costs'!S247</f>
        <v>153.5489646173682</v>
      </c>
      <c r="AP247" s="4">
        <f>$L247-(AH247*'Feedstock Conversions'!$B$23)-'Rail Costs'!T247</f>
        <v>186.72265413795134</v>
      </c>
      <c r="AQ247" s="4">
        <f>$L247-(AI247*'Feedstock Conversions'!$B$23)-'Rail Costs'!U247</f>
        <v>194.31011728253958</v>
      </c>
      <c r="AR247" s="4">
        <f>$L247-(AJ247*'Feedstock Conversions'!$B$23)-'Rail Costs'!V247</f>
        <v>193.26258496554161</v>
      </c>
      <c r="AT247" s="4">
        <f>$T247-(AE247*'Feedstock Conversions'!$B$3)-'Rail Costs'!Q247</f>
        <v>254.70083402266147</v>
      </c>
      <c r="AU247" s="4">
        <f>$T247-(AF247*'Feedstock Conversions'!$B$3)-'Rail Costs'!R247</f>
        <v>331.70193652828863</v>
      </c>
      <c r="AV247" s="4">
        <f>$T247-(AG247*'Feedstock Conversions'!$B$3)-'Rail Costs'!S247</f>
        <v>289.48944550178771</v>
      </c>
      <c r="AW247" s="4">
        <f>$T247-(AH247*'Feedstock Conversions'!$B$3)-'Rail Costs'!T247</f>
        <v>323.7676013157639</v>
      </c>
      <c r="AX247" s="4">
        <f>$T247-(AI247*'Feedstock Conversions'!$B$3)-'Rail Costs'!U247</f>
        <v>331.59806446035213</v>
      </c>
      <c r="AY247" s="4">
        <f>$T247-(AJ247*'Feedstock Conversions'!$B$3)-'Rail Costs'!V247</f>
        <v>330.55053214335419</v>
      </c>
      <c r="BH247">
        <f t="shared" si="22"/>
        <v>37</v>
      </c>
      <c r="BI247">
        <f t="shared" si="23"/>
        <v>2023</v>
      </c>
      <c r="BJ247">
        <f t="shared" si="25"/>
        <v>9</v>
      </c>
    </row>
    <row r="248" spans="1:62" x14ac:dyDescent="0.2">
      <c r="A248" s="11">
        <v>45191</v>
      </c>
      <c r="B248" s="4">
        <v>49.6</v>
      </c>
      <c r="C248" s="18">
        <f>'Yellow Grease'!B248</f>
        <v>49.6</v>
      </c>
      <c r="E248" s="4">
        <f>'Yellow Grease'!C248*'Feedstock Conversions'!B$23</f>
        <v>408.20800000000003</v>
      </c>
      <c r="F248" s="4">
        <f>'Yellow Grease'!C248*'Feedstock Conversions'!B$3</f>
        <v>421.6</v>
      </c>
      <c r="H248" s="4">
        <f>'Fuel Values'!B248-'Yellow Grease'!I248-'Yellow Grease'!J248-'Yellow Grease'!K248</f>
        <v>318.63706641499999</v>
      </c>
      <c r="I248" s="18">
        <f>('LCFS Values'!$E$6-$AA$4)/1000000*'LCFS Values'!B248*'LCFS Values'!$G$2*100</f>
        <v>56.312933584999989</v>
      </c>
      <c r="J248" s="4">
        <f>'RIN Values'!C248</f>
        <v>169.05</v>
      </c>
      <c r="K248" s="4">
        <f>'Fixed Credits Value'!B248</f>
        <v>100</v>
      </c>
      <c r="L248" s="4">
        <f t="shared" si="24"/>
        <v>644</v>
      </c>
      <c r="M248" s="4">
        <f>L248/'Feedstock Conversions'!B$23</f>
        <v>78.250303766707162</v>
      </c>
      <c r="O248" s="4">
        <f>'Fuel Values'!C248*100</f>
        <v>389.36</v>
      </c>
      <c r="P248" s="18">
        <f>('LCFS Values'!$E$5-AB$4)/1000000*'LCFS Values'!B248*'LCFS Values'!$G$2*100</f>
        <v>61.013980772499984</v>
      </c>
      <c r="Q248" s="4">
        <f>'RIN Values'!D248</f>
        <v>191.59</v>
      </c>
      <c r="R248" s="4">
        <f>'Fixed Credits Value'!B248</f>
        <v>100</v>
      </c>
      <c r="S248" s="4">
        <f>'Fixed Credits Value'!C248</f>
        <v>16</v>
      </c>
      <c r="T248" s="4">
        <f t="shared" si="26"/>
        <v>757.96398077250001</v>
      </c>
      <c r="U248" s="4">
        <f>T248/'Feedstock Conversions'!B$3</f>
        <v>89.172233032058827</v>
      </c>
      <c r="W248" s="4">
        <f t="shared" si="27"/>
        <v>235.79199999999997</v>
      </c>
      <c r="X248" s="4">
        <f t="shared" si="28"/>
        <v>336.36398077249999</v>
      </c>
      <c r="AE248" s="4">
        <v>63.2</v>
      </c>
      <c r="AF248" s="4">
        <v>54.5</v>
      </c>
      <c r="AG248" s="4">
        <f>AH248+'Rail Costs'!M248</f>
        <v>59.590615901455763</v>
      </c>
      <c r="AH248" s="4">
        <v>55.5</v>
      </c>
      <c r="AI248" s="4">
        <v>54.5</v>
      </c>
      <c r="AJ248" s="4">
        <v>55.3</v>
      </c>
      <c r="AM248" s="4">
        <f>$L248-(AE248*'Feedstock Conversions'!$B$23)-'Rail Costs'!Q248</f>
        <v>119.31188684484884</v>
      </c>
      <c r="AN248" s="4">
        <f>$L248-(AF248*'Feedstock Conversions'!$B$23)-'Rail Costs'!R248</f>
        <v>191.41398935047607</v>
      </c>
      <c r="AO248" s="4">
        <f>$L248-(AG248*'Feedstock Conversions'!$B$23)-'Rail Costs'!S248</f>
        <v>149.72596461736816</v>
      </c>
      <c r="AP248" s="4">
        <f>$L248-(AH248*'Feedstock Conversions'!$B$23)-'Rail Costs'!T248</f>
        <v>182.8996541379513</v>
      </c>
      <c r="AQ248" s="4">
        <f>$L248-(AI248*'Feedstock Conversions'!$B$23)-'Rail Costs'!U248</f>
        <v>191.31011728253958</v>
      </c>
      <c r="AR248" s="4">
        <f>$L248-(AJ248*'Feedstock Conversions'!$B$23)-'Rail Costs'!V248</f>
        <v>183.6785849655416</v>
      </c>
      <c r="AT248" s="4">
        <f>$T248-(AE248*'Feedstock Conversions'!$B$3)-'Rail Costs'!Q248</f>
        <v>216.2118676173489</v>
      </c>
      <c r="AU248" s="4">
        <f>$T248-(AF248*'Feedstock Conversions'!$B$3)-'Rail Costs'!R248</f>
        <v>290.66297012297611</v>
      </c>
      <c r="AV248" s="4">
        <f>$T248-(AG248*'Feedstock Conversions'!$B$3)-'Rail Costs'!S248</f>
        <v>247.60047909647517</v>
      </c>
      <c r="AW248" s="4">
        <f>$T248-(AH248*'Feedstock Conversions'!$B$3)-'Rail Costs'!T248</f>
        <v>281.87863491045135</v>
      </c>
      <c r="AX248" s="4">
        <f>$T248-(AI248*'Feedstock Conversions'!$B$3)-'Rail Costs'!U248</f>
        <v>290.55909805503961</v>
      </c>
      <c r="AY248" s="4">
        <f>$T248-(AJ248*'Feedstock Conversions'!$B$3)-'Rail Costs'!V248</f>
        <v>282.71156573804171</v>
      </c>
      <c r="BH248">
        <f t="shared" si="22"/>
        <v>38</v>
      </c>
      <c r="BI248">
        <f t="shared" si="23"/>
        <v>2023</v>
      </c>
      <c r="BJ248">
        <f t="shared" si="25"/>
        <v>9</v>
      </c>
    </row>
    <row r="249" spans="1:62" x14ac:dyDescent="0.2">
      <c r="A249" s="11">
        <v>45198</v>
      </c>
      <c r="B249" s="4">
        <v>50</v>
      </c>
      <c r="C249" s="18">
        <f>'Yellow Grease'!B249</f>
        <v>50</v>
      </c>
      <c r="E249" s="4">
        <f>'Yellow Grease'!C249*'Feedstock Conversions'!B$23</f>
        <v>411.5</v>
      </c>
      <c r="F249" s="4">
        <f>'Yellow Grease'!C249*'Feedstock Conversions'!B$3</f>
        <v>425</v>
      </c>
      <c r="H249" s="4">
        <f>'Fuel Values'!B249-'Yellow Grease'!I249-'Yellow Grease'!J249-'Yellow Grease'!K249</f>
        <v>318.44582229281247</v>
      </c>
      <c r="I249" s="18">
        <f>('LCFS Values'!$E$6-$AA$4)/1000000*'LCFS Values'!B249*'LCFS Values'!$G$2*100</f>
        <v>60.004177707187502</v>
      </c>
      <c r="J249" s="4">
        <f>'RIN Values'!C249</f>
        <v>149.55000000000001</v>
      </c>
      <c r="K249" s="4">
        <f>'Fixed Credits Value'!B249</f>
        <v>100</v>
      </c>
      <c r="L249" s="4">
        <f t="shared" si="24"/>
        <v>628</v>
      </c>
      <c r="M249" s="4">
        <f>L249/'Feedstock Conversions'!B$23</f>
        <v>76.306196840826246</v>
      </c>
      <c r="O249" s="4">
        <f>'Fuel Values'!C249*100</f>
        <v>374.86</v>
      </c>
      <c r="P249" s="18">
        <f>('LCFS Values'!$E$5-AB$4)/1000000*'LCFS Values'!B249*'LCFS Values'!$G$2*100</f>
        <v>65.01337280484374</v>
      </c>
      <c r="Q249" s="4">
        <f>'RIN Values'!D249</f>
        <v>169.49</v>
      </c>
      <c r="R249" s="4">
        <f>'Fixed Credits Value'!B249</f>
        <v>100</v>
      </c>
      <c r="S249" s="4">
        <f>'Fixed Credits Value'!C249</f>
        <v>16</v>
      </c>
      <c r="T249" s="4">
        <f t="shared" si="26"/>
        <v>725.36337280484372</v>
      </c>
      <c r="U249" s="4">
        <f>T249/'Feedstock Conversions'!B$3</f>
        <v>85.336867388805146</v>
      </c>
      <c r="W249" s="4">
        <f t="shared" si="27"/>
        <v>216.5</v>
      </c>
      <c r="X249" s="4">
        <f t="shared" si="28"/>
        <v>300.36337280484372</v>
      </c>
      <c r="AE249" s="4">
        <v>61.05</v>
      </c>
      <c r="AF249" s="4">
        <v>54.5</v>
      </c>
      <c r="AG249" s="4">
        <f>AH249+'Rail Costs'!M249</f>
        <v>58.590615901455763</v>
      </c>
      <c r="AH249" s="4">
        <v>54.5</v>
      </c>
      <c r="AI249" s="4">
        <v>53.3</v>
      </c>
      <c r="AJ249" s="4">
        <v>55.5</v>
      </c>
      <c r="AM249" s="4">
        <f>$L249-(AE249*'Feedstock Conversions'!$B$23)-'Rail Costs'!Q249</f>
        <v>121.0063868448489</v>
      </c>
      <c r="AN249" s="4">
        <f>$L249-(AF249*'Feedstock Conversions'!$B$23)-'Rail Costs'!R249</f>
        <v>175.41398935047607</v>
      </c>
      <c r="AO249" s="4">
        <f>$L249-(AG249*'Feedstock Conversions'!$B$23)-'Rail Costs'!S249</f>
        <v>141.95596461736818</v>
      </c>
      <c r="AP249" s="4">
        <f>$L249-(AH249*'Feedstock Conversions'!$B$23)-'Rail Costs'!T249</f>
        <v>175.12965413795132</v>
      </c>
      <c r="AQ249" s="4">
        <f>$L249-(AI249*'Feedstock Conversions'!$B$23)-'Rail Costs'!U249</f>
        <v>185.18611728253961</v>
      </c>
      <c r="AR249" s="4">
        <f>$L249-(AJ249*'Feedstock Conversions'!$B$23)-'Rail Costs'!V249</f>
        <v>166.03258496554159</v>
      </c>
      <c r="AT249" s="4">
        <f>$T249-(AE249*'Feedstock Conversions'!$B$3)-'Rail Costs'!Q249</f>
        <v>201.8862596496927</v>
      </c>
      <c r="AU249" s="4">
        <f>$T249-(AF249*'Feedstock Conversions'!$B$3)-'Rail Costs'!R249</f>
        <v>258.06236215531982</v>
      </c>
      <c r="AV249" s="4">
        <f>$T249-(AG249*'Feedstock Conversions'!$B$3)-'Rail Costs'!S249</f>
        <v>223.49987112881888</v>
      </c>
      <c r="AW249" s="4">
        <f>$T249-(AH249*'Feedstock Conversions'!$B$3)-'Rail Costs'!T249</f>
        <v>257.77802694279507</v>
      </c>
      <c r="AX249" s="4">
        <f>$T249-(AI249*'Feedstock Conversions'!$B$3)-'Rail Costs'!U249</f>
        <v>268.15849008738337</v>
      </c>
      <c r="AY249" s="4">
        <f>$T249-(AJ249*'Feedstock Conversions'!$B$3)-'Rail Costs'!V249</f>
        <v>248.41095777038535</v>
      </c>
      <c r="BH249">
        <f t="shared" si="22"/>
        <v>39</v>
      </c>
      <c r="BI249">
        <f t="shared" si="23"/>
        <v>2023</v>
      </c>
      <c r="BJ249">
        <f t="shared" si="25"/>
        <v>9</v>
      </c>
    </row>
    <row r="250" spans="1:62" x14ac:dyDescent="0.2">
      <c r="A250" s="11">
        <v>45205</v>
      </c>
      <c r="B250" s="4">
        <v>50.9</v>
      </c>
      <c r="C250" s="18">
        <f>'Yellow Grease'!B250</f>
        <v>50.9</v>
      </c>
      <c r="E250" s="4">
        <f>'Yellow Grease'!C250*'Feedstock Conversions'!B$23</f>
        <v>418.90699999999998</v>
      </c>
      <c r="F250" s="4">
        <f>'Yellow Grease'!C250*'Feedstock Conversions'!B$3</f>
        <v>432.65</v>
      </c>
      <c r="H250" s="4">
        <f>'Fuel Values'!B250-'Yellow Grease'!I250-'Yellow Grease'!J250-'Yellow Grease'!K250</f>
        <v>306.94704951093752</v>
      </c>
      <c r="I250" s="18">
        <f>('LCFS Values'!$E$6-$AA$4)/1000000*'LCFS Values'!B250*'LCFS Values'!$G$2*100</f>
        <v>63.952950489062502</v>
      </c>
      <c r="J250" s="4">
        <f>'RIN Values'!C250</f>
        <v>143.10000000000002</v>
      </c>
      <c r="K250" s="4">
        <f>'Fixed Credits Value'!B250</f>
        <v>100</v>
      </c>
      <c r="L250" s="4">
        <f t="shared" si="24"/>
        <v>614</v>
      </c>
      <c r="M250" s="4">
        <f>L250/'Feedstock Conversions'!B$23</f>
        <v>74.605103280680439</v>
      </c>
      <c r="O250" s="4">
        <f>'Fuel Values'!C250*100</f>
        <v>341.88</v>
      </c>
      <c r="P250" s="18">
        <f>('LCFS Values'!$E$5-AB$4)/1000000*'LCFS Values'!B250*'LCFS Values'!$G$2*100</f>
        <v>69.291792188281249</v>
      </c>
      <c r="Q250" s="4">
        <f>'RIN Values'!D250</f>
        <v>162.18</v>
      </c>
      <c r="R250" s="4">
        <f>'Fixed Credits Value'!B250</f>
        <v>100</v>
      </c>
      <c r="S250" s="4">
        <f>'Fixed Credits Value'!C250</f>
        <v>16</v>
      </c>
      <c r="T250" s="4">
        <f t="shared" si="26"/>
        <v>689.35179218828125</v>
      </c>
      <c r="U250" s="4">
        <f>T250/'Feedstock Conversions'!B$3</f>
        <v>81.100210845680152</v>
      </c>
      <c r="W250" s="4">
        <f t="shared" si="27"/>
        <v>195.09300000000002</v>
      </c>
      <c r="X250" s="4">
        <f t="shared" si="28"/>
        <v>256.70179218828127</v>
      </c>
      <c r="AE250" s="4">
        <v>59.3</v>
      </c>
      <c r="AF250" s="4">
        <v>54.5</v>
      </c>
      <c r="AG250" s="4">
        <f>AH250+'Rail Costs'!M250</f>
        <v>57.172222844344901</v>
      </c>
      <c r="AH250" s="4">
        <v>53.1</v>
      </c>
      <c r="AI250" s="4">
        <v>52.1</v>
      </c>
      <c r="AJ250" s="4">
        <v>55.1</v>
      </c>
      <c r="AM250" s="4">
        <f>$L250-(AE250*'Feedstock Conversions'!$B$23)-'Rail Costs'!Q250</f>
        <v>121.40888684484894</v>
      </c>
      <c r="AN250" s="4">
        <f>$L250-(AF250*'Feedstock Conversions'!$B$23)-'Rail Costs'!R250</f>
        <v>161.41398935047607</v>
      </c>
      <c r="AO250" s="4">
        <f>$L250-(AG250*'Feedstock Conversions'!$B$23)-'Rail Costs'!S250</f>
        <v>139.6293394773906</v>
      </c>
      <c r="AP250" s="4">
        <f>$L250-(AH250*'Feedstock Conversions'!$B$23)-'Rail Costs'!T250</f>
        <v>172.65165413795131</v>
      </c>
      <c r="AQ250" s="4">
        <f>$L250-(AI250*'Feedstock Conversions'!$B$23)-'Rail Costs'!U250</f>
        <v>181.06211728253959</v>
      </c>
      <c r="AR250" s="4">
        <f>$L250-(AJ250*'Feedstock Conversions'!$B$23)-'Rail Costs'!V250</f>
        <v>155.32458496554162</v>
      </c>
      <c r="AT250" s="4">
        <f>$T250-(AE250*'Feedstock Conversions'!$B$3)-'Rail Costs'!Q250</f>
        <v>180.74967903313023</v>
      </c>
      <c r="AU250" s="4">
        <f>$T250-(AF250*'Feedstock Conversions'!$B$3)-'Rail Costs'!R250</f>
        <v>222.05078153875735</v>
      </c>
      <c r="AV250" s="4">
        <f>$T250-(AG250*'Feedstock Conversions'!$B$3)-'Rail Costs'!S250</f>
        <v>199.54463149769873</v>
      </c>
      <c r="AW250" s="4">
        <f>$T250-(AH250*'Feedstock Conversions'!$B$3)-'Rail Costs'!T250</f>
        <v>233.66644632623257</v>
      </c>
      <c r="AX250" s="4">
        <f>$T250-(AI250*'Feedstock Conversions'!$B$3)-'Rail Costs'!U250</f>
        <v>242.34690947082083</v>
      </c>
      <c r="AY250" s="4">
        <f>$T250-(AJ250*'Feedstock Conversions'!$B$3)-'Rail Costs'!V250</f>
        <v>215.79937715382286</v>
      </c>
      <c r="BH250">
        <f t="shared" si="22"/>
        <v>40</v>
      </c>
      <c r="BI250">
        <f t="shared" si="23"/>
        <v>2023</v>
      </c>
      <c r="BJ250">
        <f t="shared" si="25"/>
        <v>10</v>
      </c>
    </row>
    <row r="251" spans="1:62" x14ac:dyDescent="0.2">
      <c r="A251" s="11">
        <v>45212</v>
      </c>
      <c r="B251" s="4">
        <v>48.8</v>
      </c>
      <c r="C251" s="18">
        <f>'Yellow Grease'!B251</f>
        <v>48.8</v>
      </c>
      <c r="E251" s="4">
        <f>'Yellow Grease'!C251*'Feedstock Conversions'!B$23</f>
        <v>401.62400000000002</v>
      </c>
      <c r="F251" s="4">
        <f>'Yellow Grease'!C251*'Feedstock Conversions'!B$3</f>
        <v>414.79999999999995</v>
      </c>
      <c r="H251" s="4">
        <f>'Fuel Values'!B251-'Yellow Grease'!I251-'Yellow Grease'!J251-'Yellow Grease'!K251</f>
        <v>309.73407920031246</v>
      </c>
      <c r="I251" s="18">
        <f>('LCFS Values'!$E$6-$AA$4)/1000000*'LCFS Values'!B251*'LCFS Values'!$G$2*100</f>
        <v>60.690920799687497</v>
      </c>
      <c r="J251" s="4">
        <f>'RIN Values'!C251</f>
        <v>124.57499999999999</v>
      </c>
      <c r="K251" s="4">
        <f>'Fixed Credits Value'!B251</f>
        <v>100</v>
      </c>
      <c r="L251" s="4">
        <f t="shared" si="24"/>
        <v>595</v>
      </c>
      <c r="M251" s="4">
        <f>L251/'Feedstock Conversions'!B$23</f>
        <v>72.296476306196837</v>
      </c>
      <c r="O251" s="4">
        <f>'Fuel Values'!C251*100</f>
        <v>325.53999999999996</v>
      </c>
      <c r="P251" s="18">
        <f>('LCFS Values'!$E$5-AB$4)/1000000*'LCFS Values'!B251*'LCFS Values'!$G$2*100</f>
        <v>65.757445741093747</v>
      </c>
      <c r="Q251" s="4">
        <f>'RIN Values'!D251</f>
        <v>141.185</v>
      </c>
      <c r="R251" s="4">
        <f>'Fixed Credits Value'!B251</f>
        <v>100</v>
      </c>
      <c r="S251" s="4">
        <f>'Fixed Credits Value'!C251</f>
        <v>16</v>
      </c>
      <c r="T251" s="4">
        <f t="shared" si="26"/>
        <v>648.48244574109367</v>
      </c>
      <c r="U251" s="4">
        <f>T251/'Feedstock Conversions'!B$3</f>
        <v>76.292052440128671</v>
      </c>
      <c r="W251" s="4">
        <f t="shared" si="27"/>
        <v>193.37599999999998</v>
      </c>
      <c r="X251" s="4">
        <f t="shared" si="28"/>
        <v>233.68244574109372</v>
      </c>
      <c r="AE251" s="4">
        <v>53.5</v>
      </c>
      <c r="AF251" s="4">
        <v>52.1</v>
      </c>
      <c r="AG251" s="4">
        <f>AH251+'Rail Costs'!M251</f>
        <v>52.672222844344901</v>
      </c>
      <c r="AH251" s="4">
        <v>48.6</v>
      </c>
      <c r="AI251" s="4">
        <v>47.6</v>
      </c>
      <c r="AJ251" s="4">
        <v>53.1</v>
      </c>
      <c r="AM251" s="4">
        <f>$L251-(AE251*'Feedstock Conversions'!$B$23)-'Rail Costs'!Q251</f>
        <v>150.14288684484893</v>
      </c>
      <c r="AN251" s="4">
        <f>$L251-(AF251*'Feedstock Conversions'!$B$23)-'Rail Costs'!R251</f>
        <v>162.16598935047608</v>
      </c>
      <c r="AO251" s="4">
        <f>$L251-(AG251*'Feedstock Conversions'!$B$23)-'Rail Costs'!S251</f>
        <v>157.66433947739057</v>
      </c>
      <c r="AP251" s="4">
        <f>$L251-(AH251*'Feedstock Conversions'!$B$23)-'Rail Costs'!T251</f>
        <v>190.68665413795134</v>
      </c>
      <c r="AQ251" s="4">
        <f>$L251-(AI251*'Feedstock Conversions'!$B$23)-'Rail Costs'!U251</f>
        <v>199.09711728253956</v>
      </c>
      <c r="AR251" s="4">
        <f>$L251-(AJ251*'Feedstock Conversions'!$B$23)-'Rail Costs'!V251</f>
        <v>152.7845849655416</v>
      </c>
      <c r="AT251" s="4">
        <f>$T251-(AE251*'Feedstock Conversions'!$B$3)-'Rail Costs'!Q251</f>
        <v>189.18033258594261</v>
      </c>
      <c r="AU251" s="4">
        <f>$T251-(AF251*'Feedstock Conversions'!$B$3)-'Rail Costs'!R251</f>
        <v>201.58143509156974</v>
      </c>
      <c r="AV251" s="4">
        <f>$T251-(AG251*'Feedstock Conversions'!$B$3)-'Rail Costs'!S251</f>
        <v>196.92528505051115</v>
      </c>
      <c r="AW251" s="4">
        <f>$T251-(AH251*'Feedstock Conversions'!$B$3)-'Rail Costs'!T251</f>
        <v>231.04709987904499</v>
      </c>
      <c r="AX251" s="4">
        <f>$T251-(AI251*'Feedstock Conversions'!$B$3)-'Rail Costs'!U251</f>
        <v>239.72756302363325</v>
      </c>
      <c r="AY251" s="4">
        <f>$T251-(AJ251*'Feedstock Conversions'!$B$3)-'Rail Costs'!V251</f>
        <v>191.93003070663528</v>
      </c>
      <c r="BH251">
        <f t="shared" si="22"/>
        <v>41</v>
      </c>
      <c r="BI251">
        <f t="shared" si="23"/>
        <v>2023</v>
      </c>
      <c r="BJ251">
        <f t="shared" si="25"/>
        <v>10</v>
      </c>
    </row>
    <row r="252" spans="1:62" x14ac:dyDescent="0.2">
      <c r="A252" s="11">
        <v>45219</v>
      </c>
      <c r="B252" s="4">
        <v>47</v>
      </c>
      <c r="C252" s="18">
        <f>'Yellow Grease'!B252</f>
        <v>47</v>
      </c>
      <c r="E252" s="4">
        <f>'Yellow Grease'!C252*'Feedstock Conversions'!B$23</f>
        <v>386.81</v>
      </c>
      <c r="F252" s="4">
        <f>'Yellow Grease'!C252*'Feedstock Conversions'!B$3</f>
        <v>399.5</v>
      </c>
      <c r="H252" s="4">
        <f>'Fuel Values'!B252-'Yellow Grease'!I252-'Yellow Grease'!J252-'Yellow Grease'!K252</f>
        <v>290.99520868374998</v>
      </c>
      <c r="I252" s="18">
        <f>('LCFS Values'!$E$6-$AA$4)/1000000*'LCFS Values'!B252*'LCFS Values'!$G$2*100</f>
        <v>58.029791316249991</v>
      </c>
      <c r="J252" s="4">
        <f>'RIN Values'!C252</f>
        <v>135.97500000000002</v>
      </c>
      <c r="K252" s="4">
        <f>'Fixed Credits Value'!B252</f>
        <v>100</v>
      </c>
      <c r="L252" s="4">
        <f t="shared" si="24"/>
        <v>585</v>
      </c>
      <c r="M252" s="4">
        <f>L252/'Feedstock Conversions'!B$23</f>
        <v>71.081409477521262</v>
      </c>
      <c r="O252" s="4">
        <f>'Fuel Values'!C252*100</f>
        <v>322.82</v>
      </c>
      <c r="P252" s="18">
        <f>('LCFS Values'!$E$5-AB$4)/1000000*'LCFS Values'!B252*'LCFS Values'!$G$2*100</f>
        <v>62.874163113124993</v>
      </c>
      <c r="Q252" s="4">
        <f>'RIN Values'!D252</f>
        <v>154.10500000000002</v>
      </c>
      <c r="R252" s="4">
        <f>'Fixed Credits Value'!B252</f>
        <v>100</v>
      </c>
      <c r="S252" s="4">
        <f>'Fixed Credits Value'!C252</f>
        <v>16</v>
      </c>
      <c r="T252" s="4">
        <f t="shared" si="26"/>
        <v>655.79916311312502</v>
      </c>
      <c r="U252" s="4">
        <f>T252/'Feedstock Conversions'!B$3</f>
        <v>77.152842719191185</v>
      </c>
      <c r="W252" s="4">
        <f t="shared" si="27"/>
        <v>198.19</v>
      </c>
      <c r="X252" s="4">
        <f t="shared" si="28"/>
        <v>256.29916311312502</v>
      </c>
      <c r="AE252" s="4">
        <v>50</v>
      </c>
      <c r="AF252" s="4">
        <v>50.5</v>
      </c>
      <c r="AG252" s="4">
        <f>AH252+'Rail Costs'!M252</f>
        <v>50.572222844344907</v>
      </c>
      <c r="AH252" s="4">
        <v>46.5</v>
      </c>
      <c r="AI252" s="4">
        <v>45.1</v>
      </c>
      <c r="AJ252" s="4">
        <v>51</v>
      </c>
      <c r="AM252" s="4">
        <f>$L252-(AE252*'Feedstock Conversions'!$B$23)-'Rail Costs'!Q252</f>
        <v>168.94788684484894</v>
      </c>
      <c r="AN252" s="4">
        <f>$L252-(AF252*'Feedstock Conversions'!$B$23)-'Rail Costs'!R252</f>
        <v>165.33398935047609</v>
      </c>
      <c r="AO252" s="4">
        <f>$L252-(AG252*'Feedstock Conversions'!$B$23)-'Rail Costs'!S252</f>
        <v>164.94733947739053</v>
      </c>
      <c r="AP252" s="4">
        <f>$L252-(AH252*'Feedstock Conversions'!$B$23)-'Rail Costs'!T252</f>
        <v>197.96965413795135</v>
      </c>
      <c r="AQ252" s="4">
        <f>$L252-(AI252*'Feedstock Conversions'!$B$23)-'Rail Costs'!U252</f>
        <v>209.67211728253955</v>
      </c>
      <c r="AR252" s="4">
        <f>$L252-(AJ252*'Feedstock Conversions'!$B$23)-'Rail Costs'!V252</f>
        <v>160.06758496554161</v>
      </c>
      <c r="AT252" s="4">
        <f>$T252-(AE252*'Feedstock Conversions'!$B$3)-'Rail Costs'!Q252</f>
        <v>226.24704995797396</v>
      </c>
      <c r="AU252" s="4">
        <f>$T252-(AF252*'Feedstock Conversions'!$B$3)-'Rail Costs'!R252</f>
        <v>222.49815246360112</v>
      </c>
      <c r="AV252" s="4">
        <f>$T252-(AG252*'Feedstock Conversions'!$B$3)-'Rail Costs'!S252</f>
        <v>222.09200242254246</v>
      </c>
      <c r="AW252" s="4">
        <f>$T252-(AH252*'Feedstock Conversions'!$B$3)-'Rail Costs'!T252</f>
        <v>256.21381725107636</v>
      </c>
      <c r="AX252" s="4">
        <f>$T252-(AI252*'Feedstock Conversions'!$B$3)-'Rail Costs'!U252</f>
        <v>268.2942803956646</v>
      </c>
      <c r="AY252" s="4">
        <f>$T252-(AJ252*'Feedstock Conversions'!$B$3)-'Rail Costs'!V252</f>
        <v>217.09674807866665</v>
      </c>
      <c r="BH252">
        <f t="shared" si="22"/>
        <v>42</v>
      </c>
      <c r="BI252">
        <f t="shared" si="23"/>
        <v>2023</v>
      </c>
      <c r="BJ252">
        <f t="shared" si="25"/>
        <v>10</v>
      </c>
    </row>
    <row r="253" spans="1:62" x14ac:dyDescent="0.2">
      <c r="A253" s="11">
        <v>45226</v>
      </c>
      <c r="B253" s="4">
        <v>43</v>
      </c>
      <c r="C253" s="18">
        <f>'Yellow Grease'!B253</f>
        <v>43</v>
      </c>
      <c r="E253" s="4">
        <f>'Yellow Grease'!C253*'Feedstock Conversions'!B$23</f>
        <v>353.89000000000004</v>
      </c>
      <c r="F253" s="4">
        <f>'Yellow Grease'!C253*'Feedstock Conversions'!B$3</f>
        <v>365.5</v>
      </c>
      <c r="H253" s="4">
        <f>'Fuel Values'!B253-'Yellow Grease'!I253-'Yellow Grease'!J253-'Yellow Grease'!K253</f>
        <v>292.55846559124996</v>
      </c>
      <c r="I253" s="18">
        <f>('LCFS Values'!$E$6-$AA$4)/1000000*'LCFS Values'!B253*'LCFS Values'!$G$2*100</f>
        <v>58.71653440875</v>
      </c>
      <c r="J253" s="4">
        <f>'RIN Values'!C253</f>
        <v>130.72500000000002</v>
      </c>
      <c r="K253" s="4">
        <f>'Fixed Credits Value'!B253</f>
        <v>100</v>
      </c>
      <c r="L253" s="4">
        <f t="shared" si="24"/>
        <v>582</v>
      </c>
      <c r="M253" s="4">
        <f>L253/'Feedstock Conversions'!B$23</f>
        <v>70.716889428918591</v>
      </c>
      <c r="O253" s="4">
        <f>'Fuel Values'!C253*100</f>
        <v>306.81</v>
      </c>
      <c r="P253" s="18">
        <f>('LCFS Values'!$E$5-AB$4)/1000000*'LCFS Values'!B253*'LCFS Values'!$G$2*100</f>
        <v>63.618236049375</v>
      </c>
      <c r="Q253" s="4">
        <f>'RIN Values'!D253</f>
        <v>148.155</v>
      </c>
      <c r="R253" s="4">
        <f>'Fixed Credits Value'!B253</f>
        <v>100</v>
      </c>
      <c r="S253" s="4">
        <f>'Fixed Credits Value'!C253</f>
        <v>16</v>
      </c>
      <c r="T253" s="4">
        <f t="shared" si="26"/>
        <v>634.58323604937505</v>
      </c>
      <c r="U253" s="4">
        <f>T253/'Feedstock Conversions'!B$3</f>
        <v>74.656851299926473</v>
      </c>
      <c r="W253" s="4">
        <f t="shared" si="27"/>
        <v>228.10999999999996</v>
      </c>
      <c r="X253" s="4">
        <f t="shared" si="28"/>
        <v>269.08323604937505</v>
      </c>
      <c r="AE253" s="4">
        <v>46.65</v>
      </c>
      <c r="AF253" s="4">
        <v>47.3</v>
      </c>
      <c r="AG253" s="4">
        <f>AH253+'Rail Costs'!M253</f>
        <v>45.27222284434491</v>
      </c>
      <c r="AH253" s="4">
        <v>41.2</v>
      </c>
      <c r="AI253" s="4">
        <v>40.700000000000003</v>
      </c>
      <c r="AJ253" s="4">
        <v>47.1</v>
      </c>
      <c r="AM253" s="4">
        <f>$L253-(AE253*'Feedstock Conversions'!$B$23)-'Rail Costs'!Q253</f>
        <v>193.51838684484892</v>
      </c>
      <c r="AN253" s="4">
        <f>$L253-(AF253*'Feedstock Conversions'!$B$23)-'Rail Costs'!R253</f>
        <v>188.6699893504761</v>
      </c>
      <c r="AO253" s="4">
        <f>$L253-(AG253*'Feedstock Conversions'!$B$23)-'Rail Costs'!S253</f>
        <v>205.5663394773905</v>
      </c>
      <c r="AP253" s="4">
        <f>$L253-(AH253*'Feedstock Conversions'!$B$23)-'Rail Costs'!T253</f>
        <v>238.58865413795132</v>
      </c>
      <c r="AQ253" s="4">
        <f>$L253-(AI253*'Feedstock Conversions'!$B$23)-'Rail Costs'!U253</f>
        <v>242.88411728253959</v>
      </c>
      <c r="AR253" s="4">
        <f>$L253-(AJ253*'Feedstock Conversions'!$B$23)-'Rail Costs'!V253</f>
        <v>189.16458496554159</v>
      </c>
      <c r="AT253" s="4">
        <f>$T253-(AE253*'Feedstock Conversions'!$B$3)-'Rail Costs'!Q253</f>
        <v>233.50612289422401</v>
      </c>
      <c r="AU253" s="4">
        <f>$T253-(AF253*'Feedstock Conversions'!$B$3)-'Rail Costs'!R253</f>
        <v>228.48222539985119</v>
      </c>
      <c r="AV253" s="4">
        <f>$T253-(AG253*'Feedstock Conversions'!$B$3)-'Rail Costs'!S253</f>
        <v>245.92607535879245</v>
      </c>
      <c r="AW253" s="4">
        <f>$T253-(AH253*'Feedstock Conversions'!$B$3)-'Rail Costs'!T253</f>
        <v>280.04789018732635</v>
      </c>
      <c r="AX253" s="4">
        <f>$T253-(AI253*'Feedstock Conversions'!$B$3)-'Rail Costs'!U253</f>
        <v>284.4783533319146</v>
      </c>
      <c r="AY253" s="4">
        <f>$T253-(AJ253*'Feedstock Conversions'!$B$3)-'Rail Costs'!V253</f>
        <v>229.03082101491665</v>
      </c>
      <c r="BH253">
        <f t="shared" si="22"/>
        <v>43</v>
      </c>
      <c r="BI253">
        <f t="shared" si="23"/>
        <v>2023</v>
      </c>
      <c r="BJ253">
        <f t="shared" si="25"/>
        <v>10</v>
      </c>
    </row>
    <row r="254" spans="1:62" x14ac:dyDescent="0.2">
      <c r="A254" s="11">
        <v>45233</v>
      </c>
      <c r="B254" s="4">
        <v>39.9</v>
      </c>
      <c r="C254" s="18">
        <f>'Yellow Grease'!B254</f>
        <v>39.9</v>
      </c>
      <c r="E254" s="4">
        <f>'Yellow Grease'!C254*'Feedstock Conversions'!B$23</f>
        <v>328.37700000000001</v>
      </c>
      <c r="F254" s="4">
        <f>'Yellow Grease'!C254*'Feedstock Conversions'!B$3</f>
        <v>339.15</v>
      </c>
      <c r="H254" s="4">
        <f>'Fuel Values'!B254-'Yellow Grease'!I254-'Yellow Grease'!J254-'Yellow Grease'!K254</f>
        <v>289.97172249874995</v>
      </c>
      <c r="I254" s="18">
        <f>('LCFS Values'!$E$6-$AA$4)/1000000*'LCFS Values'!B254*'LCFS Values'!$G$2*100</f>
        <v>59.403277501249995</v>
      </c>
      <c r="J254" s="4">
        <f>'RIN Values'!C254</f>
        <v>122.625</v>
      </c>
      <c r="K254" s="4">
        <f>'Fixed Credits Value'!B254</f>
        <v>100</v>
      </c>
      <c r="L254" s="4">
        <f t="shared" si="24"/>
        <v>572</v>
      </c>
      <c r="M254" s="4">
        <f>L254/'Feedstock Conversions'!B$23</f>
        <v>69.501822600243017</v>
      </c>
      <c r="O254" s="4">
        <f>'Fuel Values'!C254*100</f>
        <v>295.45</v>
      </c>
      <c r="P254" s="18">
        <f>('LCFS Values'!$E$5-AB$4)/1000000*'LCFS Values'!B254*'LCFS Values'!$G$2*100</f>
        <v>64.362308985624992</v>
      </c>
      <c r="Q254" s="4">
        <f>'RIN Values'!D254</f>
        <v>138.97499999999999</v>
      </c>
      <c r="R254" s="4">
        <f>'Fixed Credits Value'!B254</f>
        <v>100</v>
      </c>
      <c r="S254" s="4">
        <f>'Fixed Credits Value'!C254</f>
        <v>16</v>
      </c>
      <c r="T254" s="4">
        <f t="shared" si="26"/>
        <v>614.78730898562503</v>
      </c>
      <c r="U254" s="4">
        <f>T254/'Feedstock Conversions'!B$3</f>
        <v>72.327918704191177</v>
      </c>
      <c r="W254" s="4">
        <f t="shared" si="27"/>
        <v>243.62299999999999</v>
      </c>
      <c r="X254" s="4">
        <f t="shared" si="28"/>
        <v>275.63730898562505</v>
      </c>
      <c r="AE254" s="4">
        <v>45.5</v>
      </c>
      <c r="AF254" s="4">
        <v>46.5</v>
      </c>
      <c r="AG254" s="4">
        <f>AH254+'Rail Costs'!M254</f>
        <v>44.572222844344907</v>
      </c>
      <c r="AH254" s="4">
        <v>40.5</v>
      </c>
      <c r="AI254" s="4">
        <v>39.5</v>
      </c>
      <c r="AJ254" s="4">
        <v>44.5</v>
      </c>
      <c r="AM254" s="4">
        <f>$L254-(AE254*'Feedstock Conversions'!$B$23)-'Rail Costs'!Q254</f>
        <v>192.98288684484891</v>
      </c>
      <c r="AN254" s="4">
        <f>$L254-(AF254*'Feedstock Conversions'!$B$23)-'Rail Costs'!R254</f>
        <v>185.2539893504761</v>
      </c>
      <c r="AO254" s="4">
        <f>$L254-(AG254*'Feedstock Conversions'!$B$23)-'Rail Costs'!S254</f>
        <v>201.32733947739052</v>
      </c>
      <c r="AP254" s="4">
        <f>$L254-(AH254*'Feedstock Conversions'!$B$23)-'Rail Costs'!T254</f>
        <v>234.34965413795135</v>
      </c>
      <c r="AQ254" s="4">
        <f>$L254-(AI254*'Feedstock Conversions'!$B$23)-'Rail Costs'!U254</f>
        <v>242.76011728253957</v>
      </c>
      <c r="AR254" s="4">
        <f>$L254-(AJ254*'Feedstock Conversions'!$B$23)-'Rail Costs'!V254</f>
        <v>200.56258496554162</v>
      </c>
      <c r="AT254" s="4">
        <f>$T254-(AE254*'Feedstock Conversions'!$B$3)-'Rail Costs'!Q254</f>
        <v>223.48519583047397</v>
      </c>
      <c r="AU254" s="4">
        <f>$T254-(AF254*'Feedstock Conversions'!$B$3)-'Rail Costs'!R254</f>
        <v>215.48629833610113</v>
      </c>
      <c r="AV254" s="4">
        <f>$T254-(AG254*'Feedstock Conversions'!$B$3)-'Rail Costs'!S254</f>
        <v>232.08014829504248</v>
      </c>
      <c r="AW254" s="4">
        <f>$T254-(AH254*'Feedstock Conversions'!$B$3)-'Rail Costs'!T254</f>
        <v>266.20196312357638</v>
      </c>
      <c r="AX254" s="4">
        <f>$T254-(AI254*'Feedstock Conversions'!$B$3)-'Rail Costs'!U254</f>
        <v>274.88242626816464</v>
      </c>
      <c r="AY254" s="4">
        <f>$T254-(AJ254*'Feedstock Conversions'!$B$3)-'Rail Costs'!V254</f>
        <v>231.33489395116666</v>
      </c>
      <c r="BH254">
        <f t="shared" si="22"/>
        <v>44</v>
      </c>
      <c r="BI254">
        <f t="shared" si="23"/>
        <v>2023</v>
      </c>
      <c r="BJ254">
        <f t="shared" si="25"/>
        <v>11</v>
      </c>
    </row>
    <row r="255" spans="1:62" x14ac:dyDescent="0.2">
      <c r="A255" s="11">
        <v>45240</v>
      </c>
      <c r="B255" s="4">
        <v>37.6</v>
      </c>
      <c r="C255" s="18">
        <f>'Yellow Grease'!B255</f>
        <v>37.6</v>
      </c>
      <c r="E255" s="4">
        <f>'Yellow Grease'!C255*'Feedstock Conversions'!B$23</f>
        <v>309.44800000000004</v>
      </c>
      <c r="F255" s="4">
        <f>'Yellow Grease'!C255*'Feedstock Conversions'!B$3</f>
        <v>319.60000000000002</v>
      </c>
      <c r="H255" s="4">
        <f>'Fuel Values'!B255-'Yellow Grease'!I255-'Yellow Grease'!J255-'Yellow Grease'!K255</f>
        <v>283.14279466281249</v>
      </c>
      <c r="I255" s="18">
        <f>('LCFS Values'!$E$6-$AA$4)/1000000*'LCFS Values'!B255*'LCFS Values'!$G$2*100</f>
        <v>57.2572053371875</v>
      </c>
      <c r="J255" s="4">
        <f>'RIN Values'!C255</f>
        <v>123.60000000000001</v>
      </c>
      <c r="K255" s="4">
        <f>'Fixed Credits Value'!B255</f>
        <v>100</v>
      </c>
      <c r="L255" s="4">
        <f t="shared" si="24"/>
        <v>564</v>
      </c>
      <c r="M255" s="4">
        <f>L255/'Feedstock Conversions'!B$23</f>
        <v>68.529769137302551</v>
      </c>
      <c r="O255" s="4">
        <f>'Fuel Values'!C255*100</f>
        <v>283.45999999999998</v>
      </c>
      <c r="P255" s="18">
        <f>('LCFS Values'!$E$5-AB$4)/1000000*'LCFS Values'!B255*'LCFS Values'!$G$2*100</f>
        <v>62.037081059843743</v>
      </c>
      <c r="Q255" s="4">
        <f>'RIN Values'!D255</f>
        <v>140.08000000000001</v>
      </c>
      <c r="R255" s="4">
        <f>'Fixed Credits Value'!B255</f>
        <v>100</v>
      </c>
      <c r="S255" s="4">
        <f>'Fixed Credits Value'!C255</f>
        <v>16</v>
      </c>
      <c r="T255" s="4">
        <f t="shared" si="26"/>
        <v>601.57708105984375</v>
      </c>
      <c r="U255" s="4">
        <f>T255/'Feedstock Conversions'!B$3</f>
        <v>70.773774242334554</v>
      </c>
      <c r="W255" s="4">
        <f t="shared" si="27"/>
        <v>254.55199999999996</v>
      </c>
      <c r="X255" s="4">
        <f t="shared" si="28"/>
        <v>281.97708105984373</v>
      </c>
      <c r="AE255" s="4">
        <v>45.3</v>
      </c>
      <c r="AF255" s="4">
        <v>45.7</v>
      </c>
      <c r="AG255" s="4">
        <f>AH255+'Rail Costs'!M255</f>
        <v>44.572222844344907</v>
      </c>
      <c r="AH255" s="4">
        <v>40.5</v>
      </c>
      <c r="AI255" s="4">
        <v>39.5</v>
      </c>
      <c r="AJ255" s="4">
        <v>41.7</v>
      </c>
      <c r="AM255" s="4">
        <f>$L255-(AE255*'Feedstock Conversions'!$B$23)-'Rail Costs'!Q255</f>
        <v>186.62888684484892</v>
      </c>
      <c r="AN255" s="4">
        <f>$L255-(AF255*'Feedstock Conversions'!$B$23)-'Rail Costs'!R255</f>
        <v>183.83798935047605</v>
      </c>
      <c r="AO255" s="4">
        <f>$L255-(AG255*'Feedstock Conversions'!$B$23)-'Rail Costs'!S255</f>
        <v>193.32733947739052</v>
      </c>
      <c r="AP255" s="4">
        <f>$L255-(AH255*'Feedstock Conversions'!$B$23)-'Rail Costs'!T255</f>
        <v>226.34965413795135</v>
      </c>
      <c r="AQ255" s="4">
        <f>$L255-(AI255*'Feedstock Conversions'!$B$23)-'Rail Costs'!U255</f>
        <v>234.76011728253957</v>
      </c>
      <c r="AR255" s="4">
        <f>$L255-(AJ255*'Feedstock Conversions'!$B$23)-'Rail Costs'!V255</f>
        <v>215.6065849655416</v>
      </c>
      <c r="AT255" s="4">
        <f>$T255-(AE255*'Feedstock Conversions'!$B$3)-'Rail Costs'!Q255</f>
        <v>211.97496790469273</v>
      </c>
      <c r="AU255" s="4">
        <f>$T255-(AF255*'Feedstock Conversions'!$B$3)-'Rail Costs'!R255</f>
        <v>209.0760704103198</v>
      </c>
      <c r="AV255" s="4">
        <f>$T255-(AG255*'Feedstock Conversions'!$B$3)-'Rail Costs'!S255</f>
        <v>218.86992036926119</v>
      </c>
      <c r="AW255" s="4">
        <f>$T255-(AH255*'Feedstock Conversions'!$B$3)-'Rail Costs'!T255</f>
        <v>252.99173519779509</v>
      </c>
      <c r="AX255" s="4">
        <f>$T255-(AI255*'Feedstock Conversions'!$B$3)-'Rail Costs'!U255</f>
        <v>261.67219834238335</v>
      </c>
      <c r="AY255" s="4">
        <f>$T255-(AJ255*'Feedstock Conversions'!$B$3)-'Rail Costs'!V255</f>
        <v>241.92466602538533</v>
      </c>
      <c r="BH255">
        <f t="shared" si="22"/>
        <v>45</v>
      </c>
      <c r="BI255">
        <f t="shared" si="23"/>
        <v>2023</v>
      </c>
      <c r="BJ255">
        <f t="shared" si="25"/>
        <v>11</v>
      </c>
    </row>
    <row r="256" spans="1:62" x14ac:dyDescent="0.2">
      <c r="A256" s="11">
        <v>45247</v>
      </c>
      <c r="B256" s="4">
        <v>36.5</v>
      </c>
      <c r="C256" s="18">
        <f>'Yellow Grease'!B256</f>
        <v>36.5</v>
      </c>
      <c r="E256" s="4">
        <f>'Yellow Grease'!C256*'Feedstock Conversions'!B$23</f>
        <v>300.39500000000004</v>
      </c>
      <c r="F256" s="4">
        <f>'Yellow Grease'!C256*'Feedstock Conversions'!B$3</f>
        <v>310.25</v>
      </c>
      <c r="H256" s="4">
        <f>'Fuel Values'!B256-'Yellow Grease'!I256-'Yellow Grease'!J256-'Yellow Grease'!K256</f>
        <v>277.21403033296878</v>
      </c>
      <c r="I256" s="18">
        <f>('LCFS Values'!$E$6-$AA$4)/1000000*'LCFS Values'!B256*'LCFS Values'!$G$2*100</f>
        <v>57.385969667031233</v>
      </c>
      <c r="J256" s="4">
        <f>'RIN Values'!C256</f>
        <v>125.39999999999999</v>
      </c>
      <c r="K256" s="4">
        <f>'Fixed Credits Value'!B256</f>
        <v>100</v>
      </c>
      <c r="L256" s="4">
        <f t="shared" si="24"/>
        <v>560</v>
      </c>
      <c r="M256" s="4">
        <f>L256/'Feedstock Conversions'!B$23</f>
        <v>68.043742405832319</v>
      </c>
      <c r="O256" s="4">
        <f>'Fuel Values'!C256*100</f>
        <v>296.03000000000003</v>
      </c>
      <c r="P256" s="18">
        <f>('LCFS Values'!$E$5-AB$4)/1000000*'LCFS Values'!B256*'LCFS Values'!$G$2*100</f>
        <v>62.176594735390623</v>
      </c>
      <c r="Q256" s="4">
        <f>'RIN Values'!D256</f>
        <v>142.11999999999998</v>
      </c>
      <c r="R256" s="4">
        <f>'Fixed Credits Value'!B256</f>
        <v>100</v>
      </c>
      <c r="S256" s="4">
        <f>'Fixed Credits Value'!C256</f>
        <v>16</v>
      </c>
      <c r="T256" s="4">
        <f t="shared" si="26"/>
        <v>616.3265947353907</v>
      </c>
      <c r="U256" s="4">
        <f>T256/'Feedstock Conversions'!B$3</f>
        <v>72.509011145340082</v>
      </c>
      <c r="W256" s="4">
        <f t="shared" si="27"/>
        <v>259.60499999999996</v>
      </c>
      <c r="X256" s="4">
        <f t="shared" si="28"/>
        <v>306.0765947353907</v>
      </c>
      <c r="AE256" s="4">
        <v>45.75</v>
      </c>
      <c r="AF256" s="4">
        <v>45.5</v>
      </c>
      <c r="AG256" s="4">
        <f>AH256+'Rail Costs'!M256</f>
        <v>43.972222844344898</v>
      </c>
      <c r="AH256" s="4">
        <v>39.9</v>
      </c>
      <c r="AI256" s="4">
        <v>39.299999999999997</v>
      </c>
      <c r="AJ256" s="4">
        <v>41</v>
      </c>
      <c r="AM256" s="4">
        <f>$L256-(AE256*'Feedstock Conversions'!$B$23)-'Rail Costs'!Q256</f>
        <v>178.9253868448489</v>
      </c>
      <c r="AN256" s="4">
        <f>$L256-(AF256*'Feedstock Conversions'!$B$23)-'Rail Costs'!R256</f>
        <v>181.48398935047607</v>
      </c>
      <c r="AO256" s="4">
        <f>$L256-(AG256*'Feedstock Conversions'!$B$23)-'Rail Costs'!S256</f>
        <v>194.26533947739063</v>
      </c>
      <c r="AP256" s="4">
        <f>$L256-(AH256*'Feedstock Conversions'!$B$23)-'Rail Costs'!T256</f>
        <v>227.28765413795134</v>
      </c>
      <c r="AQ256" s="4">
        <f>$L256-(AI256*'Feedstock Conversions'!$B$23)-'Rail Costs'!U256</f>
        <v>232.40611728253958</v>
      </c>
      <c r="AR256" s="4">
        <f>$L256-(AJ256*'Feedstock Conversions'!$B$23)-'Rail Costs'!V256</f>
        <v>217.36758496554162</v>
      </c>
      <c r="AT256" s="4">
        <f>$T256-(AE256*'Feedstock Conversions'!$B$3)-'Rail Costs'!Q256</f>
        <v>222.89948158023964</v>
      </c>
      <c r="AU256" s="4">
        <f>$T256-(AF256*'Feedstock Conversions'!$B$3)-'Rail Costs'!R256</f>
        <v>225.5255840858668</v>
      </c>
      <c r="AV256" s="4">
        <f>$T256-(AG256*'Feedstock Conversions'!$B$3)-'Rail Costs'!S256</f>
        <v>238.71943404480822</v>
      </c>
      <c r="AW256" s="4">
        <f>$T256-(AH256*'Feedstock Conversions'!$B$3)-'Rail Costs'!T256</f>
        <v>272.84124887334207</v>
      </c>
      <c r="AX256" s="4">
        <f>$T256-(AI256*'Feedstock Conversions'!$B$3)-'Rail Costs'!U256</f>
        <v>278.12171201793035</v>
      </c>
      <c r="AY256" s="4">
        <f>$T256-(AJ256*'Feedstock Conversions'!$B$3)-'Rail Costs'!V256</f>
        <v>262.62417970093236</v>
      </c>
      <c r="BH256">
        <f t="shared" si="22"/>
        <v>46</v>
      </c>
      <c r="BI256">
        <f t="shared" si="23"/>
        <v>2023</v>
      </c>
      <c r="BJ256">
        <f t="shared" si="25"/>
        <v>11</v>
      </c>
    </row>
    <row r="257" spans="1:62" x14ac:dyDescent="0.2">
      <c r="A257" s="11">
        <v>45254</v>
      </c>
      <c r="B257" s="4">
        <v>36.5</v>
      </c>
      <c r="C257" s="18">
        <f>'Yellow Grease'!B257</f>
        <v>36.5</v>
      </c>
      <c r="E257" s="4">
        <f>'Yellow Grease'!C257*'Feedstock Conversions'!B$23</f>
        <v>300.39500000000004</v>
      </c>
      <c r="F257" s="4">
        <f>'Yellow Grease'!C257*'Feedstock Conversions'!B$3</f>
        <v>310.25</v>
      </c>
      <c r="H257" s="4">
        <f>'Fuel Values'!B257-'Yellow Grease'!I257-'Yellow Grease'!J257-'Yellow Grease'!K257</f>
        <v>275.44992321953123</v>
      </c>
      <c r="I257" s="18">
        <f>('LCFS Values'!$E$6-$AA$4)/1000000*'LCFS Values'!B257*'LCFS Values'!$G$2*100</f>
        <v>57.300126780468752</v>
      </c>
      <c r="J257" s="4">
        <f>'RIN Values'!C257</f>
        <v>127.24994999999998</v>
      </c>
      <c r="K257" s="4">
        <f>'Fixed Credits Value'!B257</f>
        <v>100</v>
      </c>
      <c r="L257" s="4">
        <f t="shared" si="24"/>
        <v>560</v>
      </c>
      <c r="M257" s="4">
        <f>L257/'Feedstock Conversions'!B$23</f>
        <v>68.043742405832319</v>
      </c>
      <c r="O257" s="4">
        <f>'Fuel Values'!C257*100</f>
        <v>305.25</v>
      </c>
      <c r="P257" s="18">
        <f>('LCFS Values'!$E$5-AB$4)/1000000*'LCFS Values'!B257*'LCFS Values'!$G$2*100</f>
        <v>62.083585618359372</v>
      </c>
      <c r="Q257" s="4">
        <f>'RIN Values'!D257</f>
        <v>144.21660999999997</v>
      </c>
      <c r="R257" s="4">
        <f>'Fixed Credits Value'!B257</f>
        <v>100</v>
      </c>
      <c r="S257" s="4">
        <f>'Fixed Credits Value'!C257</f>
        <v>16</v>
      </c>
      <c r="T257" s="4">
        <f t="shared" si="26"/>
        <v>627.55019561835934</v>
      </c>
      <c r="U257" s="4">
        <f>T257/'Feedstock Conversions'!B$3</f>
        <v>73.829434778630514</v>
      </c>
      <c r="W257" s="4">
        <f t="shared" si="27"/>
        <v>259.60499999999996</v>
      </c>
      <c r="X257" s="4">
        <f t="shared" si="28"/>
        <v>317.30019561835934</v>
      </c>
      <c r="AE257" s="4">
        <v>45.75</v>
      </c>
      <c r="AF257" s="4">
        <v>45.5</v>
      </c>
      <c r="AG257" s="4">
        <f>AH257+'Rail Costs'!M257</f>
        <v>43.072222844344907</v>
      </c>
      <c r="AH257" s="4">
        <v>39</v>
      </c>
      <c r="AI257" s="4">
        <v>39</v>
      </c>
      <c r="AJ257" s="4">
        <v>41</v>
      </c>
      <c r="AM257" s="4">
        <f>$L257-(AE257*'Feedstock Conversions'!$B$23)-'Rail Costs'!Q257</f>
        <v>178.9253868448489</v>
      </c>
      <c r="AN257" s="4">
        <f>$L257-(AF257*'Feedstock Conversions'!$B$23)-'Rail Costs'!R257</f>
        <v>181.48398935047607</v>
      </c>
      <c r="AO257" s="4">
        <f>$L257-(AG257*'Feedstock Conversions'!$B$23)-'Rail Costs'!S257</f>
        <v>201.67233947739055</v>
      </c>
      <c r="AP257" s="4">
        <f>$L257-(AH257*'Feedstock Conversions'!$B$23)-'Rail Costs'!T257</f>
        <v>234.69465413795132</v>
      </c>
      <c r="AQ257" s="4">
        <f>$L257-(AI257*'Feedstock Conversions'!$B$23)-'Rail Costs'!U257</f>
        <v>234.87511728253958</v>
      </c>
      <c r="AR257" s="4">
        <f>$L257-(AJ257*'Feedstock Conversions'!$B$23)-'Rail Costs'!V257</f>
        <v>217.36758496554162</v>
      </c>
      <c r="AT257" s="4">
        <f>$T257-(AE257*'Feedstock Conversions'!$B$3)-'Rail Costs'!Q257</f>
        <v>234.12308246320828</v>
      </c>
      <c r="AU257" s="4">
        <f>$T257-(AF257*'Feedstock Conversions'!$B$3)-'Rail Costs'!R257</f>
        <v>236.74918496883544</v>
      </c>
      <c r="AV257" s="4">
        <f>$T257-(AG257*'Feedstock Conversions'!$B$3)-'Rail Costs'!S257</f>
        <v>257.59303492777678</v>
      </c>
      <c r="AW257" s="4">
        <f>$T257-(AH257*'Feedstock Conversions'!$B$3)-'Rail Costs'!T257</f>
        <v>291.71484975631068</v>
      </c>
      <c r="AX257" s="4">
        <f>$T257-(AI257*'Feedstock Conversions'!$B$3)-'Rail Costs'!U257</f>
        <v>291.89531290089894</v>
      </c>
      <c r="AY257" s="4">
        <f>$T257-(AJ257*'Feedstock Conversions'!$B$3)-'Rail Costs'!V257</f>
        <v>273.847780583901</v>
      </c>
      <c r="BH257">
        <f t="shared" si="22"/>
        <v>47</v>
      </c>
      <c r="BI257">
        <f t="shared" si="23"/>
        <v>2023</v>
      </c>
      <c r="BJ257">
        <f t="shared" si="25"/>
        <v>11</v>
      </c>
    </row>
    <row r="258" spans="1:62" x14ac:dyDescent="0.2">
      <c r="A258" s="11">
        <v>45261</v>
      </c>
      <c r="B258" s="4">
        <v>36.5</v>
      </c>
      <c r="C258" s="18">
        <f>'Yellow Grease'!B258</f>
        <v>36.5</v>
      </c>
      <c r="E258" s="4">
        <f>'Yellow Grease'!C258*'Feedstock Conversions'!B$23</f>
        <v>300.39500000000004</v>
      </c>
      <c r="F258" s="4">
        <f>'Yellow Grease'!C258*'Feedstock Conversions'!B$3</f>
        <v>310.25</v>
      </c>
      <c r="H258" s="4">
        <f>'Fuel Values'!B258-'Yellow Grease'!I258-'Yellow Grease'!J258-'Yellow Grease'!K258</f>
        <v>266.3962723957813</v>
      </c>
      <c r="I258" s="18">
        <f>('LCFS Values'!$E$6-$AA$4)/1000000*'LCFS Values'!B258*'LCFS Values'!$G$2*100</f>
        <v>59.703727604218734</v>
      </c>
      <c r="J258" s="4">
        <f>'RIN Values'!C258</f>
        <v>125.39999999999999</v>
      </c>
      <c r="K258" s="4">
        <f>'Fixed Credits Value'!B258</f>
        <v>100</v>
      </c>
      <c r="L258" s="4">
        <f t="shared" si="24"/>
        <v>551.5</v>
      </c>
      <c r="M258" s="4">
        <f>L258/'Feedstock Conversions'!B$23</f>
        <v>67.010935601458073</v>
      </c>
      <c r="O258" s="4">
        <f>'Fuel Values'!C258*100</f>
        <v>291.8</v>
      </c>
      <c r="P258" s="18">
        <f>('LCFS Values'!$E$5-AB$4)/1000000*'LCFS Values'!B258*'LCFS Values'!$G$2*100</f>
        <v>64.687840895234359</v>
      </c>
      <c r="Q258" s="4">
        <f>'RIN Values'!D258</f>
        <v>142.11999999999998</v>
      </c>
      <c r="R258" s="4">
        <f>'Fixed Credits Value'!B258</f>
        <v>100</v>
      </c>
      <c r="S258" s="4">
        <f>'Fixed Credits Value'!C258</f>
        <v>16</v>
      </c>
      <c r="T258" s="4">
        <f t="shared" si="26"/>
        <v>614.6078408952344</v>
      </c>
      <c r="U258" s="4">
        <f>T258/'Feedstock Conversions'!B$3</f>
        <v>72.306804811204046</v>
      </c>
      <c r="W258" s="4">
        <f t="shared" si="27"/>
        <v>251.10499999999996</v>
      </c>
      <c r="X258" s="4">
        <f t="shared" si="28"/>
        <v>304.3578408952344</v>
      </c>
      <c r="AE258" s="4">
        <v>45.2</v>
      </c>
      <c r="AF258" s="4">
        <v>45.5</v>
      </c>
      <c r="AG258" s="4">
        <f>AH258+'Rail Costs'!M258</f>
        <v>42.872222844344904</v>
      </c>
      <c r="AH258" s="4">
        <v>38.799999999999997</v>
      </c>
      <c r="AI258" s="4">
        <v>38.200000000000003</v>
      </c>
      <c r="AJ258" s="4">
        <v>41</v>
      </c>
      <c r="AM258" s="4">
        <f>$L258-(AE258*'Feedstock Conversions'!$B$23)-'Rail Costs'!Q258</f>
        <v>174.9518868448489</v>
      </c>
      <c r="AN258" s="4">
        <f>$L258-(AF258*'Feedstock Conversions'!$B$23)-'Rail Costs'!R258</f>
        <v>172.98398935047607</v>
      </c>
      <c r="AO258" s="4">
        <f>$L258-(AG258*'Feedstock Conversions'!$B$23)-'Rail Costs'!S258</f>
        <v>194.81833947739057</v>
      </c>
      <c r="AP258" s="4">
        <f>$L258-(AH258*'Feedstock Conversions'!$B$23)-'Rail Costs'!T258</f>
        <v>227.84065413795133</v>
      </c>
      <c r="AQ258" s="4">
        <f>$L258-(AI258*'Feedstock Conversions'!$B$23)-'Rail Costs'!U258</f>
        <v>232.95911728253958</v>
      </c>
      <c r="AR258" s="4">
        <f>$L258-(AJ258*'Feedstock Conversions'!$B$23)-'Rail Costs'!V258</f>
        <v>208.86758496554162</v>
      </c>
      <c r="AT258" s="4">
        <f>$T258-(AE258*'Feedstock Conversions'!$B$3)-'Rail Costs'!Q258</f>
        <v>225.8557277400833</v>
      </c>
      <c r="AU258" s="4">
        <f>$T258-(AF258*'Feedstock Conversions'!$B$3)-'Rail Costs'!R258</f>
        <v>223.8068302457105</v>
      </c>
      <c r="AV258" s="4">
        <f>$T258-(AG258*'Feedstock Conversions'!$B$3)-'Rail Costs'!S258</f>
        <v>246.35068020465184</v>
      </c>
      <c r="AW258" s="4">
        <f>$T258-(AH258*'Feedstock Conversions'!$B$3)-'Rail Costs'!T258</f>
        <v>280.47249503318579</v>
      </c>
      <c r="AX258" s="4">
        <f>$T258-(AI258*'Feedstock Conversions'!$B$3)-'Rail Costs'!U258</f>
        <v>285.75295817777396</v>
      </c>
      <c r="AY258" s="4">
        <f>$T258-(AJ258*'Feedstock Conversions'!$B$3)-'Rail Costs'!V258</f>
        <v>260.90542586077606</v>
      </c>
      <c r="BH258">
        <f t="shared" ref="BH258:BH321" si="29">WEEKNUM(A258)</f>
        <v>48</v>
      </c>
      <c r="BI258">
        <f t="shared" ref="BI258:BI321" si="30">YEAR(A258)</f>
        <v>2023</v>
      </c>
      <c r="BJ258">
        <f t="shared" si="25"/>
        <v>12</v>
      </c>
    </row>
    <row r="259" spans="1:62" x14ac:dyDescent="0.2">
      <c r="A259" s="11">
        <v>45268</v>
      </c>
      <c r="B259" s="4">
        <v>36.1</v>
      </c>
      <c r="C259" s="18">
        <f>'Yellow Grease'!B259</f>
        <v>36.1</v>
      </c>
      <c r="E259" s="4">
        <f>'Yellow Grease'!C259*'Feedstock Conversions'!B$23</f>
        <v>297.10300000000001</v>
      </c>
      <c r="F259" s="4">
        <f>'Yellow Grease'!C259*'Feedstock Conversions'!B$3</f>
        <v>306.85000000000002</v>
      </c>
      <c r="H259" s="4">
        <f>'Fuel Values'!B259-'Yellow Grease'!I259-'Yellow Grease'!J259-'Yellow Grease'!K259</f>
        <v>264.89146456156249</v>
      </c>
      <c r="I259" s="18">
        <f>('LCFS Values'!$E$6-$AA$4)/1000000*'LCFS Values'!B259*'LCFS Values'!$G$2*100</f>
        <v>61.721035438437497</v>
      </c>
      <c r="J259" s="4">
        <f>'RIN Values'!C259</f>
        <v>124.38749999999999</v>
      </c>
      <c r="K259" s="4">
        <f>'Fixed Credits Value'!B259</f>
        <v>100</v>
      </c>
      <c r="L259" s="4">
        <f t="shared" ref="L259:L322" si="31">K259+J259+I259+H259</f>
        <v>551</v>
      </c>
      <c r="M259" s="4">
        <f>L259/'Feedstock Conversions'!B$23</f>
        <v>66.950182260024292</v>
      </c>
      <c r="O259" s="4">
        <f>'Fuel Values'!C259*100</f>
        <v>257.5</v>
      </c>
      <c r="P259" s="18">
        <f>('LCFS Values'!$E$5-AB$4)/1000000*'LCFS Values'!B259*'LCFS Values'!$G$2*100</f>
        <v>66.873555145468742</v>
      </c>
      <c r="Q259" s="4">
        <f>'RIN Values'!D259</f>
        <v>140.9725</v>
      </c>
      <c r="R259" s="4">
        <f>'Fixed Credits Value'!B259</f>
        <v>100</v>
      </c>
      <c r="S259" s="4">
        <f>'Fixed Credits Value'!C259</f>
        <v>16</v>
      </c>
      <c r="T259" s="4">
        <f t="shared" si="26"/>
        <v>581.34605514546865</v>
      </c>
      <c r="U259" s="4">
        <f>T259/'Feedstock Conversions'!B$3</f>
        <v>68.393653546525726</v>
      </c>
      <c r="W259" s="4">
        <f t="shared" si="27"/>
        <v>253.89699999999999</v>
      </c>
      <c r="X259" s="4">
        <f t="shared" si="28"/>
        <v>274.49605514546863</v>
      </c>
      <c r="AE259" s="4">
        <v>43</v>
      </c>
      <c r="AF259" s="4">
        <v>45.2</v>
      </c>
      <c r="AG259" s="4">
        <f>AH259+'Rail Costs'!M259</f>
        <v>40.972222844344898</v>
      </c>
      <c r="AH259" s="4">
        <v>36.9</v>
      </c>
      <c r="AI259" s="4">
        <v>35.700000000000003</v>
      </c>
      <c r="AJ259" s="4">
        <v>41</v>
      </c>
      <c r="AM259" s="4">
        <f>$L259-(AE259*'Feedstock Conversions'!$B$23)-'Rail Costs'!Q259</f>
        <v>192.55788684484889</v>
      </c>
      <c r="AN259" s="4">
        <f>$L259-(AF259*'Feedstock Conversions'!$B$23)-'Rail Costs'!R259</f>
        <v>174.95298935047606</v>
      </c>
      <c r="AO259" s="4">
        <f>$L259-(AG259*'Feedstock Conversions'!$B$23)-'Rail Costs'!S259</f>
        <v>209.95533947739062</v>
      </c>
      <c r="AP259" s="4">
        <f>$L259-(AH259*'Feedstock Conversions'!$B$23)-'Rail Costs'!T259</f>
        <v>242.97765413795133</v>
      </c>
      <c r="AQ259" s="4">
        <f>$L259-(AI259*'Feedstock Conversions'!$B$23)-'Rail Costs'!U259</f>
        <v>253.03411728253957</v>
      </c>
      <c r="AR259" s="4">
        <f>$L259-(AJ259*'Feedstock Conversions'!$B$23)-'Rail Costs'!V259</f>
        <v>208.36758496554162</v>
      </c>
      <c r="AT259" s="4">
        <f>$T259-(AE259*'Feedstock Conversions'!$B$3)-'Rail Costs'!Q259</f>
        <v>211.29394199031759</v>
      </c>
      <c r="AU259" s="4">
        <f>$T259-(AF259*'Feedstock Conversions'!$B$3)-'Rail Costs'!R259</f>
        <v>193.09504449594471</v>
      </c>
      <c r="AV259" s="4">
        <f>$T259-(AG259*'Feedstock Conversions'!$B$3)-'Rail Costs'!S259</f>
        <v>229.23889445488618</v>
      </c>
      <c r="AW259" s="4">
        <f>$T259-(AH259*'Feedstock Conversions'!$B$3)-'Rail Costs'!T259</f>
        <v>263.36070928342002</v>
      </c>
      <c r="AX259" s="4">
        <f>$T259-(AI259*'Feedstock Conversions'!$B$3)-'Rail Costs'!U259</f>
        <v>273.74117242800821</v>
      </c>
      <c r="AY259" s="4">
        <f>$T259-(AJ259*'Feedstock Conversions'!$B$3)-'Rail Costs'!V259</f>
        <v>227.64364011101028</v>
      </c>
      <c r="BH259">
        <f t="shared" si="29"/>
        <v>49</v>
      </c>
      <c r="BI259">
        <f t="shared" si="30"/>
        <v>2023</v>
      </c>
      <c r="BJ259">
        <f t="shared" ref="BJ259:BJ322" si="32">MONTH(A259)</f>
        <v>12</v>
      </c>
    </row>
    <row r="260" spans="1:62" x14ac:dyDescent="0.2">
      <c r="A260" s="11">
        <v>45275</v>
      </c>
      <c r="B260" s="4">
        <v>33.9</v>
      </c>
      <c r="C260" s="18">
        <f>'Yellow Grease'!B260</f>
        <v>33.9</v>
      </c>
      <c r="E260" s="4">
        <f>'Yellow Grease'!C260*'Feedstock Conversions'!B$23</f>
        <v>278.99700000000001</v>
      </c>
      <c r="F260" s="4">
        <f>'Yellow Grease'!C260*'Feedstock Conversions'!B$3</f>
        <v>288.14999999999998</v>
      </c>
      <c r="H260" s="4">
        <f>'Fuel Values'!B260-'Yellow Grease'!I260-'Yellow Grease'!J260-'Yellow Grease'!K260</f>
        <v>267.09975012874997</v>
      </c>
      <c r="I260" s="18">
        <f>('LCFS Values'!$E$6-$AA$4)/1000000*'LCFS Values'!B260*'LCFS Values'!$G$2*100</f>
        <v>62.150249871249997</v>
      </c>
      <c r="J260" s="4">
        <f>'RIN Values'!C260</f>
        <v>120.75</v>
      </c>
      <c r="K260" s="4">
        <f>'Fixed Credits Value'!B260</f>
        <v>100</v>
      </c>
      <c r="L260" s="4">
        <f t="shared" si="31"/>
        <v>550</v>
      </c>
      <c r="M260" s="4">
        <f>L260/'Feedstock Conversions'!B$23</f>
        <v>66.828675577156744</v>
      </c>
      <c r="O260" s="4">
        <f>'Fuel Values'!C260*100</f>
        <v>246.30999999999997</v>
      </c>
      <c r="P260" s="18">
        <f>('LCFS Values'!$E$5-AB$4)/1000000*'LCFS Values'!B260*'LCFS Values'!$G$2*100</f>
        <v>67.338600730625004</v>
      </c>
      <c r="Q260" s="4">
        <f>'RIN Values'!D260</f>
        <v>136.85</v>
      </c>
      <c r="R260" s="4">
        <f>'Fixed Credits Value'!B260</f>
        <v>100</v>
      </c>
      <c r="S260" s="4">
        <f>'Fixed Credits Value'!C260</f>
        <v>16</v>
      </c>
      <c r="T260" s="4">
        <f t="shared" si="26"/>
        <v>566.49860073062496</v>
      </c>
      <c r="U260" s="4">
        <f>T260/'Feedstock Conversions'!B$3</f>
        <v>66.64689420360294</v>
      </c>
      <c r="W260" s="4">
        <f t="shared" si="27"/>
        <v>271.00299999999999</v>
      </c>
      <c r="X260" s="4">
        <f t="shared" si="28"/>
        <v>278.34860073062498</v>
      </c>
      <c r="AE260" s="4">
        <v>41.5</v>
      </c>
      <c r="AF260" s="4">
        <v>42.8</v>
      </c>
      <c r="AG260" s="4">
        <f>AH260+'Rail Costs'!M260</f>
        <v>38.972222844344898</v>
      </c>
      <c r="AH260" s="4">
        <v>34.9</v>
      </c>
      <c r="AI260" s="4">
        <v>33.9</v>
      </c>
      <c r="AJ260" s="4">
        <v>41</v>
      </c>
      <c r="AM260" s="4">
        <f>$L260-(AE260*'Feedstock Conversions'!$B$23)-'Rail Costs'!Q260</f>
        <v>203.90288684484892</v>
      </c>
      <c r="AN260" s="4">
        <f>$L260-(AF260*'Feedstock Conversions'!$B$23)-'Rail Costs'!R260</f>
        <v>193.70498935047613</v>
      </c>
      <c r="AO260" s="4">
        <f>$L260-(AG260*'Feedstock Conversions'!$B$23)-'Rail Costs'!S260</f>
        <v>225.4153394773906</v>
      </c>
      <c r="AP260" s="4">
        <f>$L260-(AH260*'Feedstock Conversions'!$B$23)-'Rail Costs'!T260</f>
        <v>258.43765413795137</v>
      </c>
      <c r="AQ260" s="4">
        <f>$L260-(AI260*'Feedstock Conversions'!$B$23)-'Rail Costs'!U260</f>
        <v>266.84811728253959</v>
      </c>
      <c r="AR260" s="4">
        <f>$L260-(AJ260*'Feedstock Conversions'!$B$23)-'Rail Costs'!V260</f>
        <v>207.36758496554162</v>
      </c>
      <c r="AT260" s="4">
        <f>$T260-(AE260*'Feedstock Conversions'!$B$3)-'Rail Costs'!Q260</f>
        <v>209.1964875754739</v>
      </c>
      <c r="AU260" s="4">
        <f>$T260-(AF260*'Feedstock Conversions'!$B$3)-'Rail Costs'!R260</f>
        <v>198.6475900811011</v>
      </c>
      <c r="AV260" s="4">
        <f>$T260-(AG260*'Feedstock Conversions'!$B$3)-'Rail Costs'!S260</f>
        <v>231.39144004004248</v>
      </c>
      <c r="AW260" s="4">
        <f>$T260-(AH260*'Feedstock Conversions'!$B$3)-'Rail Costs'!T260</f>
        <v>265.51325486857633</v>
      </c>
      <c r="AX260" s="4">
        <f>$T260-(AI260*'Feedstock Conversions'!$B$3)-'Rail Costs'!U260</f>
        <v>274.19371801316458</v>
      </c>
      <c r="AY260" s="4">
        <f>$T260-(AJ260*'Feedstock Conversions'!$B$3)-'Rail Costs'!V260</f>
        <v>212.79618569616659</v>
      </c>
      <c r="BH260">
        <f t="shared" si="29"/>
        <v>50</v>
      </c>
      <c r="BI260">
        <f t="shared" si="30"/>
        <v>2023</v>
      </c>
      <c r="BJ260">
        <f t="shared" si="32"/>
        <v>12</v>
      </c>
    </row>
    <row r="261" spans="1:62" x14ac:dyDescent="0.2">
      <c r="A261" s="11">
        <v>45282</v>
      </c>
      <c r="B261" s="4">
        <v>33.5</v>
      </c>
      <c r="C261" s="18">
        <f>'Yellow Grease'!B261</f>
        <v>33.5</v>
      </c>
      <c r="E261" s="4">
        <f>'Yellow Grease'!C261*'Feedstock Conversions'!B$23</f>
        <v>275.70500000000004</v>
      </c>
      <c r="F261" s="4">
        <f>'Yellow Grease'!C261*'Feedstock Conversions'!B$3</f>
        <v>284.75</v>
      </c>
      <c r="H261" s="4">
        <f>'Fuel Values'!B261-'Yellow Grease'!I261-'Yellow Grease'!J261-'Yellow Grease'!K261</f>
        <v>260.351550540625</v>
      </c>
      <c r="I261" s="18">
        <f>('LCFS Values'!$E$6-$AA$4)/1000000*'LCFS Values'!B261*'LCFS Values'!$G$2*100</f>
        <v>60.948449459374999</v>
      </c>
      <c r="J261" s="4">
        <f>'RIN Values'!C261</f>
        <v>122.69999999999999</v>
      </c>
      <c r="K261" s="4">
        <f>'Fixed Credits Value'!B261</f>
        <v>100</v>
      </c>
      <c r="L261" s="4">
        <f t="shared" si="31"/>
        <v>544</v>
      </c>
      <c r="M261" s="4">
        <f>L261/'Feedstock Conversions'!B$23</f>
        <v>66.099635479951388</v>
      </c>
      <c r="O261" s="4">
        <f>'Fuel Values'!C261*100</f>
        <v>267.12</v>
      </c>
      <c r="P261" s="18">
        <f>('LCFS Values'!$E$5-AB$4)/1000000*'LCFS Values'!B261*'LCFS Values'!$G$2*100</f>
        <v>66.036473092187492</v>
      </c>
      <c r="Q261" s="4">
        <f>'RIN Values'!D261</f>
        <v>139.06</v>
      </c>
      <c r="R261" s="4">
        <f>'Fixed Credits Value'!B261</f>
        <v>100</v>
      </c>
      <c r="S261" s="4">
        <f>'Fixed Credits Value'!C261</f>
        <v>16</v>
      </c>
      <c r="T261" s="4">
        <f t="shared" si="26"/>
        <v>588.21647309218747</v>
      </c>
      <c r="U261" s="4">
        <f>T261/'Feedstock Conversions'!B$3</f>
        <v>69.201938010845581</v>
      </c>
      <c r="W261" s="4">
        <f t="shared" si="27"/>
        <v>268.29499999999996</v>
      </c>
      <c r="X261" s="4">
        <f t="shared" si="28"/>
        <v>303.46647309218747</v>
      </c>
      <c r="AE261" s="4">
        <v>40.200000000000003</v>
      </c>
      <c r="AF261">
        <v>42.5</v>
      </c>
      <c r="AG261" s="4">
        <f>AH261+'Rail Costs'!M261</f>
        <v>37.77222284434491</v>
      </c>
      <c r="AH261" s="4">
        <v>33.700000000000003</v>
      </c>
      <c r="AI261" s="4">
        <v>32.700000000000003</v>
      </c>
      <c r="AJ261" s="4">
        <v>39.5</v>
      </c>
      <c r="AM261" s="4">
        <f>$L261-(AE261*'Feedstock Conversions'!$B$23)-'Rail Costs'!Q261</f>
        <v>208.60188684484888</v>
      </c>
      <c r="AN261" s="4">
        <f>$L261-(AF261*'Feedstock Conversions'!$B$23)-'Rail Costs'!R261</f>
        <v>190.17398935047606</v>
      </c>
      <c r="AO261" s="4">
        <f>$L261-(AG261*'Feedstock Conversions'!$B$23)-'Rail Costs'!S261</f>
        <v>229.29133947739052</v>
      </c>
      <c r="AP261" s="4">
        <f>$L261-(AH261*'Feedstock Conversions'!$B$23)-'Rail Costs'!T261</f>
        <v>262.31365413795129</v>
      </c>
      <c r="AQ261" s="4">
        <f>$L261-(AI261*'Feedstock Conversions'!$B$23)-'Rail Costs'!U261</f>
        <v>270.72411728253957</v>
      </c>
      <c r="AR261" s="4">
        <f>$L261-(AJ261*'Feedstock Conversions'!$B$23)-'Rail Costs'!V261</f>
        <v>213.71258496554159</v>
      </c>
      <c r="AT261" s="4">
        <f>$T261-(AE261*'Feedstock Conversions'!$B$3)-'Rail Costs'!Q261</f>
        <v>241.96435993703636</v>
      </c>
      <c r="AU261" s="4">
        <f>$T261-(AF261*'Feedstock Conversions'!$B$3)-'Rail Costs'!R261</f>
        <v>222.91546244266357</v>
      </c>
      <c r="AV261" s="4">
        <f>$T261-(AG261*'Feedstock Conversions'!$B$3)-'Rail Costs'!S261</f>
        <v>263.30931240160487</v>
      </c>
      <c r="AW261" s="4">
        <f>$T261-(AH261*'Feedstock Conversions'!$B$3)-'Rail Costs'!T261</f>
        <v>297.43112723013877</v>
      </c>
      <c r="AX261" s="4">
        <f>$T261-(AI261*'Feedstock Conversions'!$B$3)-'Rail Costs'!U261</f>
        <v>306.11159037472703</v>
      </c>
      <c r="AY261" s="4">
        <f>$T261-(AJ261*'Feedstock Conversions'!$B$3)-'Rail Costs'!V261</f>
        <v>247.2640580577291</v>
      </c>
      <c r="BH261">
        <f t="shared" si="29"/>
        <v>51</v>
      </c>
      <c r="BI261">
        <f t="shared" si="30"/>
        <v>2023</v>
      </c>
      <c r="BJ261">
        <f t="shared" si="32"/>
        <v>12</v>
      </c>
    </row>
    <row r="262" spans="1:62" x14ac:dyDescent="0.2">
      <c r="A262" s="11">
        <v>45289</v>
      </c>
      <c r="B262" s="4">
        <v>33.5</v>
      </c>
      <c r="C262" s="18">
        <f>'Yellow Grease'!B262</f>
        <v>33.5</v>
      </c>
      <c r="E262" s="4">
        <f>'Yellow Grease'!C262*'Feedstock Conversions'!B$23</f>
        <v>275.70500000000004</v>
      </c>
      <c r="F262" s="4">
        <f>'Yellow Grease'!C262*'Feedstock Conversions'!B$3</f>
        <v>284.75</v>
      </c>
      <c r="H262" s="4">
        <f>'Fuel Values'!B262-'Yellow Grease'!I262-'Yellow Grease'!J262-'Yellow Grease'!K262</f>
        <v>260.42164074570314</v>
      </c>
      <c r="I262" s="18">
        <f>('LCFS Values'!$E$6-$AA$4)/1000000*'LCFS Values'!B262*'LCFS Values'!$G$2*100</f>
        <v>58.265859254296871</v>
      </c>
      <c r="J262" s="4">
        <f>'RIN Values'!C262</f>
        <v>117.5625</v>
      </c>
      <c r="K262" s="4">
        <f>'Fixed Credits Value'!B262</f>
        <v>100</v>
      </c>
      <c r="L262" s="4">
        <f t="shared" si="31"/>
        <v>536.25</v>
      </c>
      <c r="M262" s="4">
        <f>L262/'Feedstock Conversions'!B$23</f>
        <v>65.157958687727827</v>
      </c>
      <c r="O262" s="4">
        <f>'Fuel Values'!C262*100</f>
        <v>263.18</v>
      </c>
      <c r="P262" s="18">
        <f>('LCFS Values'!$E$5-AB$4)/1000000*'LCFS Values'!B262*'LCFS Values'!$G$2*100</f>
        <v>63.129938184960935</v>
      </c>
      <c r="Q262" s="4">
        <f>'RIN Values'!D262</f>
        <v>133.23749999999998</v>
      </c>
      <c r="R262" s="4">
        <f>'Fixed Credits Value'!B262</f>
        <v>100</v>
      </c>
      <c r="S262" s="4">
        <f>'Fixed Credits Value'!C262</f>
        <v>16</v>
      </c>
      <c r="T262" s="4">
        <f t="shared" si="26"/>
        <v>575.54743818496092</v>
      </c>
      <c r="U262" s="4">
        <f>T262/'Feedstock Conversions'!B$3</f>
        <v>67.711463315877751</v>
      </c>
      <c r="W262" s="4">
        <f t="shared" si="27"/>
        <v>260.54499999999996</v>
      </c>
      <c r="X262" s="4">
        <f t="shared" si="28"/>
        <v>290.79743818496092</v>
      </c>
      <c r="AE262" s="4">
        <v>39.375</v>
      </c>
      <c r="AF262">
        <v>42.5</v>
      </c>
      <c r="AG262" s="4">
        <f>AH262+'Rail Costs'!M262</f>
        <v>37.072222844344907</v>
      </c>
      <c r="AH262" s="4">
        <v>33</v>
      </c>
      <c r="AI262" s="4">
        <v>32</v>
      </c>
      <c r="AJ262" s="4">
        <v>38.5</v>
      </c>
      <c r="AM262" s="4">
        <f>$L262-(AE262*'Feedstock Conversions'!$B$23)-'Rail Costs'!Q262</f>
        <v>207.6416368448489</v>
      </c>
      <c r="AN262" s="4">
        <f>$L262-(AF262*'Feedstock Conversions'!$B$23)-'Rail Costs'!R262</f>
        <v>182.42398935047606</v>
      </c>
      <c r="AO262" s="4">
        <f>$L262-(AG262*'Feedstock Conversions'!$B$23)-'Rail Costs'!S262</f>
        <v>227.30233947739055</v>
      </c>
      <c r="AP262" s="4">
        <f>$L262-(AH262*'Feedstock Conversions'!$B$23)-'Rail Costs'!T262</f>
        <v>260.32465413795131</v>
      </c>
      <c r="AQ262" s="4">
        <f>$L262-(AI262*'Feedstock Conversions'!$B$23)-'Rail Costs'!U262</f>
        <v>268.73511728253959</v>
      </c>
      <c r="AR262" s="4">
        <f>$L262-(AJ262*'Feedstock Conversions'!$B$23)-'Rail Costs'!V262</f>
        <v>214.19258496554161</v>
      </c>
      <c r="AT262" s="4">
        <f>$T262-(AE262*'Feedstock Conversions'!$B$3)-'Rail Costs'!Q262</f>
        <v>236.30782502980986</v>
      </c>
      <c r="AU262" s="4">
        <f>$T262-(AF262*'Feedstock Conversions'!$B$3)-'Rail Costs'!R262</f>
        <v>210.24642753543702</v>
      </c>
      <c r="AV262" s="4">
        <f>$T262-(AG262*'Feedstock Conversions'!$B$3)-'Rail Costs'!S262</f>
        <v>256.59027749437837</v>
      </c>
      <c r="AW262" s="4">
        <f>$T262-(AH262*'Feedstock Conversions'!$B$3)-'Rail Costs'!T262</f>
        <v>290.71209232291227</v>
      </c>
      <c r="AX262" s="4">
        <f>$T262-(AI262*'Feedstock Conversions'!$B$3)-'Rail Costs'!U262</f>
        <v>299.39255546750053</v>
      </c>
      <c r="AY262" s="4">
        <f>$T262-(AJ262*'Feedstock Conversions'!$B$3)-'Rail Costs'!V262</f>
        <v>243.09502315050256</v>
      </c>
      <c r="BH262">
        <f t="shared" si="29"/>
        <v>52</v>
      </c>
      <c r="BI262">
        <f t="shared" si="30"/>
        <v>2023</v>
      </c>
      <c r="BJ262">
        <f t="shared" si="32"/>
        <v>12</v>
      </c>
    </row>
    <row r="263" spans="1:62" x14ac:dyDescent="0.2">
      <c r="A263" s="11">
        <v>45296</v>
      </c>
      <c r="B263" s="4">
        <v>33.5</v>
      </c>
      <c r="C263" s="18">
        <f>'Yellow Grease'!B263</f>
        <v>33.5</v>
      </c>
      <c r="E263" s="4">
        <f>'Yellow Grease'!C263*'Feedstock Conversions'!B$23</f>
        <v>275.70500000000004</v>
      </c>
      <c r="F263" s="4">
        <f>'Yellow Grease'!C263*'Feedstock Conversions'!B$3</f>
        <v>284.75</v>
      </c>
      <c r="H263" s="4">
        <f>'Fuel Values'!B263-'Yellow Grease'!I263-'Yellow Grease'!J263-'Yellow Grease'!K263</f>
        <v>259.65506961132814</v>
      </c>
      <c r="I263" s="18">
        <f>('LCFS Values'!$E$6-$AA$4)/1000000*'LCFS Values'!B263*'LCFS Values'!$G$2*100</f>
        <v>57.407430388671877</v>
      </c>
      <c r="J263" s="4">
        <f>'RIN Values'!C263</f>
        <v>117.9375</v>
      </c>
      <c r="K263" s="4">
        <f>'Fixed Credits Value'!B263</f>
        <v>100</v>
      </c>
      <c r="L263" s="4">
        <f t="shared" si="31"/>
        <v>535</v>
      </c>
      <c r="M263" s="4">
        <f>L263/'Feedstock Conversions'!B$23</f>
        <v>65.006075334143375</v>
      </c>
      <c r="O263" s="4">
        <f>'Fuel Values'!C263*100</f>
        <v>270.18</v>
      </c>
      <c r="P263" s="18">
        <f>('LCFS Values'!$E$5-AB$4)/1000000*'LCFS Values'!B263*'LCFS Values'!$G$2*100</f>
        <v>62.199847014648427</v>
      </c>
      <c r="Q263" s="4">
        <f>'RIN Values'!D263</f>
        <v>133.66249999999999</v>
      </c>
      <c r="R263" s="4">
        <f>'Fixed Credits Value'!B263</f>
        <v>100</v>
      </c>
      <c r="S263" s="4">
        <f>'Fixed Credits Value'!C263</f>
        <v>16</v>
      </c>
      <c r="T263" s="4">
        <f t="shared" si="26"/>
        <v>582.04234701464839</v>
      </c>
      <c r="U263" s="4">
        <f>T263/'Feedstock Conversions'!B$3</f>
        <v>68.47557023701745</v>
      </c>
      <c r="W263" s="4">
        <f t="shared" si="27"/>
        <v>259.29499999999996</v>
      </c>
      <c r="X263" s="4">
        <f t="shared" si="28"/>
        <v>297.29234701464839</v>
      </c>
      <c r="AE263" s="4">
        <v>38.5</v>
      </c>
      <c r="AF263" s="4">
        <v>41.5</v>
      </c>
      <c r="AG263" s="4">
        <f>AH263+'Rail Costs'!M263</f>
        <v>35.880935050391933</v>
      </c>
      <c r="AH263" s="4">
        <v>32</v>
      </c>
      <c r="AI263" s="4">
        <v>31.25</v>
      </c>
      <c r="AJ263">
        <v>38</v>
      </c>
      <c r="AM263" s="4">
        <f>$L263-(AE263*'Feedstock Conversions'!$B$23)-'Rail Costs'!Q263</f>
        <v>213.59288684484892</v>
      </c>
      <c r="AN263" s="4">
        <f>$L263-(AF263*'Feedstock Conversions'!$B$23)-'Rail Costs'!R263</f>
        <v>189.40398935047608</v>
      </c>
      <c r="AO263" s="4">
        <f>$L263-(AG263*'Feedstock Conversions'!$B$23)-'Rail Costs'!S263</f>
        <v>235.8566380216235</v>
      </c>
      <c r="AP263" s="4">
        <f>$L263-(AH263*'Feedstock Conversions'!$B$23)-'Rail Costs'!T263</f>
        <v>267.30465413795133</v>
      </c>
      <c r="AQ263" s="4">
        <f>$L263-(AI263*'Feedstock Conversions'!$B$23)-'Rail Costs'!U263</f>
        <v>273.6576172825396</v>
      </c>
      <c r="AR263" s="4">
        <f>$L263-(AJ263*'Feedstock Conversions'!$B$23)-'Rail Costs'!V263</f>
        <v>217.05758496554162</v>
      </c>
      <c r="AT263" s="4">
        <f>$T263-(AE263*'Feedstock Conversions'!$B$3)-'Rail Costs'!Q263</f>
        <v>250.24023385949732</v>
      </c>
      <c r="AU263" s="4">
        <f>$T263-(AF263*'Feedstock Conversions'!$B$3)-'Rail Costs'!R263</f>
        <v>225.24133636512448</v>
      </c>
      <c r="AV263" s="4">
        <f>$T263-(AG263*'Feedstock Conversions'!$B$3)-'Rail Costs'!S263</f>
        <v>273.21113257266609</v>
      </c>
      <c r="AW263" s="4">
        <f>$T263-(AH263*'Feedstock Conversions'!$B$3)-'Rail Costs'!T263</f>
        <v>305.70700115259973</v>
      </c>
      <c r="AX263" s="4">
        <f>$T263-(AI263*'Feedstock Conversions'!$B$3)-'Rail Costs'!U263</f>
        <v>312.26246429718799</v>
      </c>
      <c r="AY263" s="4">
        <f>$T263-(AJ263*'Feedstock Conversions'!$B$3)-'Rail Costs'!V263</f>
        <v>253.83993198019002</v>
      </c>
      <c r="BH263">
        <f t="shared" si="29"/>
        <v>1</v>
      </c>
      <c r="BI263">
        <f t="shared" si="30"/>
        <v>2024</v>
      </c>
      <c r="BJ263">
        <f t="shared" si="32"/>
        <v>1</v>
      </c>
    </row>
    <row r="264" spans="1:62" x14ac:dyDescent="0.2">
      <c r="A264" s="11">
        <v>45303</v>
      </c>
      <c r="B264" s="4">
        <v>31.4</v>
      </c>
      <c r="C264" s="18">
        <f>'Yellow Grease'!B264</f>
        <v>31.4</v>
      </c>
      <c r="E264" s="4">
        <f>'Yellow Grease'!C264*'Feedstock Conversions'!B$23</f>
        <v>258.42200000000003</v>
      </c>
      <c r="F264" s="4">
        <f>'Yellow Grease'!C264*'Feedstock Conversions'!B$3</f>
        <v>266.89999999999998</v>
      </c>
      <c r="H264" s="4">
        <f>'Fuel Values'!B264-'Yellow Grease'!I264-'Yellow Grease'!J264-'Yellow Grease'!K264</f>
        <v>246.73768002406246</v>
      </c>
      <c r="I264" s="18">
        <f>('LCFS Values'!$E$6-$AA$4)/1000000*'LCFS Values'!B264*'LCFS Values'!$G$2*100</f>
        <v>58.2873199759375</v>
      </c>
      <c r="J264" s="4">
        <f>'RIN Values'!C264</f>
        <v>120.97500000000001</v>
      </c>
      <c r="K264" s="4">
        <f>'Fixed Credits Value'!B264</f>
        <v>100</v>
      </c>
      <c r="L264" s="4">
        <f t="shared" si="31"/>
        <v>526</v>
      </c>
      <c r="M264" s="4">
        <f>L264/'Feedstock Conversions'!B$23</f>
        <v>63.912515188335355</v>
      </c>
      <c r="O264" s="4">
        <f>'Fuel Values'!C264*100</f>
        <v>245.22</v>
      </c>
      <c r="P264" s="18">
        <f>('LCFS Values'!$E$5-AB$4)/1000000*'LCFS Values'!B264*'LCFS Values'!$G$2*100</f>
        <v>63.153190464218753</v>
      </c>
      <c r="Q264" s="4">
        <f>'RIN Values'!D264</f>
        <v>137.10500000000002</v>
      </c>
      <c r="R264" s="4">
        <f>'Fixed Credits Value'!B264</f>
        <v>100</v>
      </c>
      <c r="S264" s="4">
        <f>'Fixed Credits Value'!C264</f>
        <v>16</v>
      </c>
      <c r="T264" s="4">
        <f t="shared" si="26"/>
        <v>561.47819046421876</v>
      </c>
      <c r="U264" s="4">
        <f>T264/'Feedstock Conversions'!B$3</f>
        <v>66.056257701672791</v>
      </c>
      <c r="W264" s="4">
        <f t="shared" si="27"/>
        <v>267.57799999999997</v>
      </c>
      <c r="X264" s="4">
        <f t="shared" si="28"/>
        <v>294.57819046421878</v>
      </c>
      <c r="AE264" s="4">
        <v>38</v>
      </c>
      <c r="AF264" s="4">
        <v>39.700000000000003</v>
      </c>
      <c r="AG264" s="4">
        <f>AH264+'Rail Costs'!M264</f>
        <v>35.380935050391933</v>
      </c>
      <c r="AH264" s="4">
        <v>31.5</v>
      </c>
      <c r="AI264" s="4">
        <v>30.6</v>
      </c>
      <c r="AJ264">
        <v>38</v>
      </c>
      <c r="AM264" s="4">
        <f>$L264-(AE264*'Feedstock Conversions'!$B$23)-'Rail Costs'!Q264</f>
        <v>208.70788684484893</v>
      </c>
      <c r="AN264" s="4">
        <f>$L264-(AF264*'Feedstock Conversions'!$B$23)-'Rail Costs'!R264</f>
        <v>195.21798935047605</v>
      </c>
      <c r="AO264" s="4">
        <f>$L264-(AG264*'Feedstock Conversions'!$B$23)-'Rail Costs'!S264</f>
        <v>230.97163802162351</v>
      </c>
      <c r="AP264" s="4">
        <f>$L264-(AH264*'Feedstock Conversions'!$B$23)-'Rail Costs'!T264</f>
        <v>262.41965413795134</v>
      </c>
      <c r="AQ264" s="4">
        <f>$L264-(AI264*'Feedstock Conversions'!$B$23)-'Rail Costs'!U264</f>
        <v>270.00711728253958</v>
      </c>
      <c r="AR264" s="4">
        <f>$L264-(AJ264*'Feedstock Conversions'!$B$23)-'Rail Costs'!V264</f>
        <v>208.05758496554162</v>
      </c>
      <c r="AT264" s="4">
        <f>$T264-(AE264*'Feedstock Conversions'!$B$3)-'Rail Costs'!Q264</f>
        <v>233.92607730906769</v>
      </c>
      <c r="AU264" s="4">
        <f>$T264-(AF264*'Feedstock Conversions'!$B$3)-'Rail Costs'!R264</f>
        <v>219.97717981469481</v>
      </c>
      <c r="AV264" s="4">
        <f>$T264-(AG264*'Feedstock Conversions'!$B$3)-'Rail Costs'!S264</f>
        <v>256.89697602223646</v>
      </c>
      <c r="AW264" s="4">
        <f>$T264-(AH264*'Feedstock Conversions'!$B$3)-'Rail Costs'!T264</f>
        <v>289.3928446021701</v>
      </c>
      <c r="AX264" s="4">
        <f>$T264-(AI264*'Feedstock Conversions'!$B$3)-'Rail Costs'!U264</f>
        <v>297.22330774675834</v>
      </c>
      <c r="AY264" s="4">
        <f>$T264-(AJ264*'Feedstock Conversions'!$B$3)-'Rail Costs'!V264</f>
        <v>233.27577542976039</v>
      </c>
      <c r="BH264">
        <f t="shared" si="29"/>
        <v>2</v>
      </c>
      <c r="BI264">
        <f t="shared" si="30"/>
        <v>2024</v>
      </c>
      <c r="BJ264">
        <f t="shared" si="32"/>
        <v>1</v>
      </c>
    </row>
    <row r="265" spans="1:62" x14ac:dyDescent="0.2">
      <c r="A265" s="11">
        <v>45310</v>
      </c>
      <c r="B265" s="4">
        <v>30</v>
      </c>
      <c r="C265" s="18">
        <f>'Yellow Grease'!B265</f>
        <v>30</v>
      </c>
      <c r="E265" s="4">
        <f>'Yellow Grease'!C265*'Feedstock Conversions'!B$23</f>
        <v>246.9</v>
      </c>
      <c r="F265" s="4">
        <f>'Yellow Grease'!C265*'Feedstock Conversions'!B$3</f>
        <v>255</v>
      </c>
      <c r="H265" s="4">
        <f>'Fuel Values'!B265-'Yellow Grease'!I265-'Yellow Grease'!J265-'Yellow Grease'!K265</f>
        <v>249.50995233236534</v>
      </c>
      <c r="I265" s="18">
        <f>('LCFS Values'!$E$6-$AA$4)/1000000*'LCFS Values'!B265*'LCFS Values'!$G$2*100</f>
        <v>52.927547667634677</v>
      </c>
      <c r="J265" s="4">
        <f>'RIN Values'!C265</f>
        <v>117.5625</v>
      </c>
      <c r="K265" s="4">
        <f>'Fixed Credits Value'!B265</f>
        <v>100</v>
      </c>
      <c r="L265" s="4">
        <f t="shared" si="31"/>
        <v>520</v>
      </c>
      <c r="M265" s="4">
        <f>L265/'Feedstock Conversions'!B$23</f>
        <v>63.183475091130006</v>
      </c>
      <c r="O265" s="4">
        <f>'Fuel Values'!C265*100</f>
        <v>242</v>
      </c>
      <c r="P265" s="18">
        <f>('LCFS Values'!$E$5-AB$4)/1000000*'LCFS Values'!B265*'LCFS Values'!$G$2*100</f>
        <v>57.345980224138593</v>
      </c>
      <c r="Q265" s="4">
        <f>'RIN Values'!D265</f>
        <v>133.23749999999998</v>
      </c>
      <c r="R265" s="4">
        <f>'Fixed Credits Value'!B265</f>
        <v>100</v>
      </c>
      <c r="S265" s="4">
        <f>'Fixed Credits Value'!C265</f>
        <v>16</v>
      </c>
      <c r="T265" s="4">
        <f t="shared" si="26"/>
        <v>548.58348022413861</v>
      </c>
      <c r="U265" s="4">
        <f>T265/'Feedstock Conversions'!B$3</f>
        <v>64.539232967545715</v>
      </c>
      <c r="W265" s="4">
        <f t="shared" si="27"/>
        <v>273.10000000000002</v>
      </c>
      <c r="X265" s="4">
        <f t="shared" si="28"/>
        <v>293.58348022413861</v>
      </c>
      <c r="AE265" s="4">
        <v>38</v>
      </c>
      <c r="AF265" s="4">
        <v>39.5</v>
      </c>
      <c r="AG265" s="4">
        <f>AH265+'Rail Costs'!M265</f>
        <v>35.380935050391933</v>
      </c>
      <c r="AH265" s="4">
        <v>31.5</v>
      </c>
      <c r="AI265" s="4">
        <v>30.5</v>
      </c>
      <c r="AJ265" s="4">
        <v>38</v>
      </c>
      <c r="AM265" s="4">
        <f>$L265-(AE265*'Feedstock Conversions'!$B$23)-'Rail Costs'!Q265</f>
        <v>202.70788684484893</v>
      </c>
      <c r="AN265" s="4">
        <f>$L265-(AF265*'Feedstock Conversions'!$B$23)-'Rail Costs'!R265</f>
        <v>190.86398935047606</v>
      </c>
      <c r="AO265" s="4">
        <f>$L265-(AG265*'Feedstock Conversions'!$B$23)-'Rail Costs'!S265</f>
        <v>224.97163802162351</v>
      </c>
      <c r="AP265" s="4">
        <f>$L265-(AH265*'Feedstock Conversions'!$B$23)-'Rail Costs'!T265</f>
        <v>256.41965413795134</v>
      </c>
      <c r="AQ265" s="4">
        <f>$L265-(AI265*'Feedstock Conversions'!$B$23)-'Rail Costs'!U265</f>
        <v>264.83011728253962</v>
      </c>
      <c r="AR265" s="4">
        <f>$L265-(AJ265*'Feedstock Conversions'!$B$23)-'Rail Costs'!V265</f>
        <v>202.05758496554162</v>
      </c>
      <c r="AT265" s="4">
        <f>$T265-(AE265*'Feedstock Conversions'!$B$3)-'Rail Costs'!Q265</f>
        <v>221.03136706898755</v>
      </c>
      <c r="AU265" s="4">
        <f>$T265-(AF265*'Feedstock Conversions'!$B$3)-'Rail Costs'!R265</f>
        <v>208.78246957461471</v>
      </c>
      <c r="AV265" s="4">
        <f>$T265-(AG265*'Feedstock Conversions'!$B$3)-'Rail Costs'!S265</f>
        <v>244.00226578215631</v>
      </c>
      <c r="AW265" s="4">
        <f>$T265-(AH265*'Feedstock Conversions'!$B$3)-'Rail Costs'!T265</f>
        <v>276.49813436208996</v>
      </c>
      <c r="AX265" s="4">
        <f>$T265-(AI265*'Feedstock Conversions'!$B$3)-'Rail Costs'!U265</f>
        <v>285.17859750667822</v>
      </c>
      <c r="AY265" s="4">
        <f>$T265-(AJ265*'Feedstock Conversions'!$B$3)-'Rail Costs'!V265</f>
        <v>220.38106518968024</v>
      </c>
      <c r="BH265">
        <f t="shared" si="29"/>
        <v>3</v>
      </c>
      <c r="BI265">
        <f t="shared" si="30"/>
        <v>2024</v>
      </c>
      <c r="BJ265">
        <f t="shared" si="32"/>
        <v>1</v>
      </c>
    </row>
    <row r="266" spans="1:62" x14ac:dyDescent="0.2">
      <c r="A266" s="11">
        <v>45317</v>
      </c>
      <c r="B266" s="4">
        <v>30</v>
      </c>
      <c r="C266" s="18">
        <f>'Yellow Grease'!B266</f>
        <v>30</v>
      </c>
      <c r="E266" s="4">
        <f>'Yellow Grease'!C266*'Feedstock Conversions'!B$23</f>
        <v>246.9</v>
      </c>
      <c r="F266" s="4">
        <f>'Yellow Grease'!C266*'Feedstock Conversions'!B$3</f>
        <v>255</v>
      </c>
      <c r="H266" s="4">
        <f>'Fuel Values'!B266-'Yellow Grease'!I266-'Yellow Grease'!J266-'Yellow Grease'!K266</f>
        <v>265.53281156687501</v>
      </c>
      <c r="I266" s="18">
        <f>('LCFS Values'!$E$6-$AA$4)/1000000*'LCFS Values'!B266*'LCFS Values'!$G$2*100</f>
        <v>49.617188433124994</v>
      </c>
      <c r="J266" s="4">
        <f>'RIN Values'!C266</f>
        <v>98.850000000000009</v>
      </c>
      <c r="K266" s="4">
        <f>'Fixed Credits Value'!B266</f>
        <v>100</v>
      </c>
      <c r="L266" s="4">
        <f t="shared" si="31"/>
        <v>514</v>
      </c>
      <c r="M266" s="4">
        <f>L266/'Feedstock Conversions'!B$23</f>
        <v>62.454434993924664</v>
      </c>
      <c r="O266" s="4">
        <f>'Fuel Values'!C266*100</f>
        <v>245.71</v>
      </c>
      <c r="P266" s="18">
        <f>('LCFS Values'!$E$5-AB$4)/1000000*'LCFS Values'!B266*'LCFS Values'!$G$2*100</f>
        <v>53.759269644062492</v>
      </c>
      <c r="Q266" s="4">
        <f>'RIN Values'!D266</f>
        <v>112.03</v>
      </c>
      <c r="R266" s="4">
        <f>'Fixed Credits Value'!B266</f>
        <v>100</v>
      </c>
      <c r="S266" s="4">
        <f>'Fixed Credits Value'!C266</f>
        <v>16</v>
      </c>
      <c r="T266" s="4">
        <f t="shared" si="26"/>
        <v>527.49926964406245</v>
      </c>
      <c r="U266" s="4">
        <f>T266/'Feedstock Conversions'!B$3</f>
        <v>62.058737605183815</v>
      </c>
      <c r="W266" s="4">
        <f t="shared" si="27"/>
        <v>267.10000000000002</v>
      </c>
      <c r="X266" s="4">
        <f t="shared" si="28"/>
        <v>272.49926964406245</v>
      </c>
      <c r="AE266" s="4">
        <v>38</v>
      </c>
      <c r="AF266" s="4">
        <v>39.5</v>
      </c>
      <c r="AG266" s="4">
        <f>AH266+'Rail Costs'!M266</f>
        <v>35.380935050391933</v>
      </c>
      <c r="AH266" s="4">
        <v>31.5</v>
      </c>
      <c r="AI266" s="4">
        <v>30.5</v>
      </c>
      <c r="AJ266" s="4">
        <v>38.799999999999997</v>
      </c>
      <c r="AM266" s="4">
        <f>$L266-(AE266*'Feedstock Conversions'!$B$23)-'Rail Costs'!Q266</f>
        <v>196.70788684484893</v>
      </c>
      <c r="AN266" s="4">
        <f>$L266-(AF266*'Feedstock Conversions'!$B$23)-'Rail Costs'!R266</f>
        <v>184.86398935047606</v>
      </c>
      <c r="AO266" s="4">
        <f>$L266-(AG266*'Feedstock Conversions'!$B$23)-'Rail Costs'!S266</f>
        <v>218.97163802162351</v>
      </c>
      <c r="AP266" s="4">
        <f>$L266-(AH266*'Feedstock Conversions'!$B$23)-'Rail Costs'!T266</f>
        <v>250.41965413795134</v>
      </c>
      <c r="AQ266" s="4">
        <f>$L266-(AI266*'Feedstock Conversions'!$B$23)-'Rail Costs'!U266</f>
        <v>258.83011728253962</v>
      </c>
      <c r="AR266" s="4">
        <f>$L266-(AJ266*'Feedstock Conversions'!$B$23)-'Rail Costs'!V266</f>
        <v>189.47358496554162</v>
      </c>
      <c r="AT266" s="4">
        <f>$T266-(AE266*'Feedstock Conversions'!$B$3)-'Rail Costs'!Q266</f>
        <v>199.94715648891139</v>
      </c>
      <c r="AU266" s="4">
        <f>$T266-(AF266*'Feedstock Conversions'!$B$3)-'Rail Costs'!R266</f>
        <v>187.69825899453855</v>
      </c>
      <c r="AV266" s="4">
        <f>$T266-(AG266*'Feedstock Conversions'!$B$3)-'Rail Costs'!S266</f>
        <v>222.91805520208015</v>
      </c>
      <c r="AW266" s="4">
        <f>$T266-(AH266*'Feedstock Conversions'!$B$3)-'Rail Costs'!T266</f>
        <v>255.4139237820138</v>
      </c>
      <c r="AX266" s="4">
        <f>$T266-(AI266*'Feedstock Conversions'!$B$3)-'Rail Costs'!U266</f>
        <v>264.09438692660206</v>
      </c>
      <c r="AY266" s="4">
        <f>$T266-(AJ266*'Feedstock Conversions'!$B$3)-'Rail Costs'!V266</f>
        <v>192.49685460960413</v>
      </c>
      <c r="BH266">
        <f t="shared" si="29"/>
        <v>4</v>
      </c>
      <c r="BI266">
        <f t="shared" si="30"/>
        <v>2024</v>
      </c>
      <c r="BJ266">
        <f t="shared" si="32"/>
        <v>1</v>
      </c>
    </row>
    <row r="267" spans="1:62" x14ac:dyDescent="0.2">
      <c r="A267" s="11">
        <v>45324</v>
      </c>
      <c r="B267" s="4">
        <v>30</v>
      </c>
      <c r="C267" s="18">
        <f>'Yellow Grease'!B267</f>
        <v>30</v>
      </c>
      <c r="E267" s="4">
        <f>'Yellow Grease'!C267*'Feedstock Conversions'!B$23</f>
        <v>246.9</v>
      </c>
      <c r="F267" s="4">
        <f>'Yellow Grease'!C267*'Feedstock Conversions'!B$3</f>
        <v>255</v>
      </c>
      <c r="H267" s="4">
        <f>'Fuel Values'!B267-'Yellow Grease'!I267-'Yellow Grease'!J267-'Yellow Grease'!K267</f>
        <v>278.22528290718753</v>
      </c>
      <c r="I267" s="18">
        <f>('LCFS Values'!$E$6-$AA$4)/1000000*'LCFS Values'!B267*'LCFS Values'!$G$2*100</f>
        <v>49.874717092812496</v>
      </c>
      <c r="J267" s="4">
        <f>'RIN Values'!C267</f>
        <v>81.900000000000006</v>
      </c>
      <c r="K267" s="4">
        <f>'Fixed Credits Value'!B267</f>
        <v>100</v>
      </c>
      <c r="L267" s="4">
        <f t="shared" si="31"/>
        <v>510</v>
      </c>
      <c r="M267" s="4">
        <f>L267/'Feedstock Conversions'!B$23</f>
        <v>61.968408262454432</v>
      </c>
      <c r="O267" s="4">
        <f>'Fuel Values'!C267*100</f>
        <v>244.44</v>
      </c>
      <c r="P267" s="18">
        <f>('LCFS Values'!$E$5-AB$4)/1000000*'LCFS Values'!B267*'LCFS Values'!$G$2*100</f>
        <v>54.038296995156244</v>
      </c>
      <c r="Q267" s="4">
        <f>'RIN Values'!D267</f>
        <v>92.82</v>
      </c>
      <c r="R267" s="4">
        <f>'Fixed Credits Value'!B267</f>
        <v>100</v>
      </c>
      <c r="S267" s="4">
        <f>'Fixed Credits Value'!C267</f>
        <v>16</v>
      </c>
      <c r="T267" s="4">
        <f t="shared" si="26"/>
        <v>507.29829699515625</v>
      </c>
      <c r="U267" s="4">
        <f>T267/'Feedstock Conversions'!B$3</f>
        <v>59.682152587665442</v>
      </c>
      <c r="W267" s="4">
        <f t="shared" si="27"/>
        <v>263.10000000000002</v>
      </c>
      <c r="X267" s="4">
        <f t="shared" si="28"/>
        <v>252.29829699515625</v>
      </c>
      <c r="AE267" s="4">
        <v>38.4</v>
      </c>
      <c r="AF267" s="4">
        <v>39.5</v>
      </c>
      <c r="AG267" s="4">
        <f>AH267+'Rail Costs'!M267</f>
        <v>35.380935050391933</v>
      </c>
      <c r="AH267" s="4">
        <v>31.5</v>
      </c>
      <c r="AI267" s="4">
        <v>30.5</v>
      </c>
      <c r="AJ267" s="4">
        <v>39</v>
      </c>
      <c r="AM267" s="4">
        <f>$L267-(AE267*'Feedstock Conversions'!$B$23)-'Rail Costs'!Q267</f>
        <v>189.41588684484896</v>
      </c>
      <c r="AN267" s="4">
        <f>$L267-(AF267*'Feedstock Conversions'!$B$23)-'Rail Costs'!R267</f>
        <v>180.86398935047606</v>
      </c>
      <c r="AO267" s="4">
        <f>$L267-(AG267*'Feedstock Conversions'!$B$23)-'Rail Costs'!S267</f>
        <v>214.97163802162351</v>
      </c>
      <c r="AP267" s="4">
        <f>$L267-(AH267*'Feedstock Conversions'!$B$23)-'Rail Costs'!T267</f>
        <v>246.41965413795134</v>
      </c>
      <c r="AQ267" s="4">
        <f>$L267-(AI267*'Feedstock Conversions'!$B$23)-'Rail Costs'!U267</f>
        <v>254.83011728253962</v>
      </c>
      <c r="AR267" s="4">
        <f>$L267-(AJ267*'Feedstock Conversions'!$B$23)-'Rail Costs'!V267</f>
        <v>183.8275849655416</v>
      </c>
      <c r="AT267" s="4">
        <f>$T267-(AE267*'Feedstock Conversions'!$B$3)-'Rail Costs'!Q267</f>
        <v>176.34618384000521</v>
      </c>
      <c r="AU267" s="4">
        <f>$T267-(AF267*'Feedstock Conversions'!$B$3)-'Rail Costs'!R267</f>
        <v>167.49728634563235</v>
      </c>
      <c r="AV267" s="4">
        <f>$T267-(AG267*'Feedstock Conversions'!$B$3)-'Rail Costs'!S267</f>
        <v>202.71708255317395</v>
      </c>
      <c r="AW267" s="4">
        <f>$T267-(AH267*'Feedstock Conversions'!$B$3)-'Rail Costs'!T267</f>
        <v>235.21295113310759</v>
      </c>
      <c r="AX267" s="4">
        <f>$T267-(AI267*'Feedstock Conversions'!$B$3)-'Rail Costs'!U267</f>
        <v>243.89341427769585</v>
      </c>
      <c r="AY267" s="4">
        <f>$T267-(AJ267*'Feedstock Conversions'!$B$3)-'Rail Costs'!V267</f>
        <v>170.59588196069788</v>
      </c>
      <c r="BH267">
        <f t="shared" si="29"/>
        <v>5</v>
      </c>
      <c r="BI267">
        <f t="shared" si="30"/>
        <v>2024</v>
      </c>
      <c r="BJ267">
        <f t="shared" si="32"/>
        <v>2</v>
      </c>
    </row>
    <row r="268" spans="1:62" x14ac:dyDescent="0.2">
      <c r="A268" s="11">
        <v>45331</v>
      </c>
      <c r="B268" s="4">
        <v>30</v>
      </c>
      <c r="C268" s="18">
        <f>'Yellow Grease'!B268</f>
        <v>30</v>
      </c>
      <c r="E268" s="4">
        <f>'Yellow Grease'!C268*'Feedstock Conversions'!B$23</f>
        <v>246.9</v>
      </c>
      <c r="F268" s="4">
        <f>'Yellow Grease'!C268*'Feedstock Conversions'!B$3</f>
        <v>255</v>
      </c>
      <c r="H268" s="4">
        <f>'Fuel Values'!B268-'Yellow Grease'!I268-'Yellow Grease'!J268-'Yellow Grease'!K268</f>
        <v>276.13342517593753</v>
      </c>
      <c r="I268" s="18">
        <f>('LCFS Values'!$E$6-$AA$4)/1000000*'LCFS Values'!B268*'LCFS Values'!$G$2*100</f>
        <v>51.591574824062491</v>
      </c>
      <c r="J268" s="4">
        <f>'RIN Values'!C268</f>
        <v>79.275000000000006</v>
      </c>
      <c r="K268" s="4">
        <f>'Fixed Credits Value'!B268</f>
        <v>100</v>
      </c>
      <c r="L268" s="4">
        <f t="shared" si="31"/>
        <v>507</v>
      </c>
      <c r="M268" s="4">
        <f>L268/'Feedstock Conversions'!B$23</f>
        <v>61.603888213851761</v>
      </c>
      <c r="O268" s="4">
        <f>'Fuel Values'!C268*100</f>
        <v>280.75</v>
      </c>
      <c r="P268" s="18">
        <f>('LCFS Values'!$E$5-AB$4)/1000000*'LCFS Values'!B268*'LCFS Values'!$G$2*100</f>
        <v>55.898479335781246</v>
      </c>
      <c r="Q268" s="4">
        <f>'RIN Values'!D268</f>
        <v>89.844999999999999</v>
      </c>
      <c r="R268" s="4">
        <f>'Fixed Credits Value'!B268</f>
        <v>100</v>
      </c>
      <c r="S268" s="4">
        <f>'Fixed Credits Value'!C268</f>
        <v>16</v>
      </c>
      <c r="T268" s="4">
        <f t="shared" si="26"/>
        <v>542.49347933578122</v>
      </c>
      <c r="U268" s="4">
        <f>T268/'Feedstock Conversions'!B$3</f>
        <v>63.822762274797789</v>
      </c>
      <c r="W268" s="4">
        <f t="shared" si="27"/>
        <v>260.10000000000002</v>
      </c>
      <c r="X268" s="4">
        <f t="shared" si="28"/>
        <v>287.49347933578122</v>
      </c>
      <c r="AE268" s="4">
        <v>38.5</v>
      </c>
      <c r="AF268" s="4">
        <v>39.5</v>
      </c>
      <c r="AG268" s="4">
        <f>AH268+'Rail Costs'!M268</f>
        <v>35.380935050391933</v>
      </c>
      <c r="AH268" s="4">
        <v>31.5</v>
      </c>
      <c r="AI268" s="4">
        <v>30.5</v>
      </c>
      <c r="AJ268" s="4">
        <v>39</v>
      </c>
      <c r="AM268" s="4">
        <f>$L268-(AE268*'Feedstock Conversions'!$B$23)-'Rail Costs'!Q268</f>
        <v>185.59288684484892</v>
      </c>
      <c r="AN268" s="4">
        <f>$L268-(AF268*'Feedstock Conversions'!$B$23)-'Rail Costs'!R268</f>
        <v>177.86398935047606</v>
      </c>
      <c r="AO268" s="4">
        <f>$L268-(AG268*'Feedstock Conversions'!$B$23)-'Rail Costs'!S268</f>
        <v>211.97163802162351</v>
      </c>
      <c r="AP268" s="4">
        <f>$L268-(AH268*'Feedstock Conversions'!$B$23)-'Rail Costs'!T268</f>
        <v>243.41965413795134</v>
      </c>
      <c r="AQ268" s="4">
        <f>$L268-(AI268*'Feedstock Conversions'!$B$23)-'Rail Costs'!U268</f>
        <v>251.83011728253959</v>
      </c>
      <c r="AR268" s="4">
        <f>$L268-(AJ268*'Feedstock Conversions'!$B$23)-'Rail Costs'!V268</f>
        <v>180.8275849655416</v>
      </c>
      <c r="AT268" s="4">
        <f>$T268-(AE268*'Feedstock Conversions'!$B$3)-'Rail Costs'!Q268</f>
        <v>210.69136618063015</v>
      </c>
      <c r="AU268" s="4">
        <f>$T268-(AF268*'Feedstock Conversions'!$B$3)-'Rail Costs'!R268</f>
        <v>202.69246868625731</v>
      </c>
      <c r="AV268" s="4">
        <f>$T268-(AG268*'Feedstock Conversions'!$B$3)-'Rail Costs'!S268</f>
        <v>237.91226489379892</v>
      </c>
      <c r="AW268" s="4">
        <f>$T268-(AH268*'Feedstock Conversions'!$B$3)-'Rail Costs'!T268</f>
        <v>270.40813347373256</v>
      </c>
      <c r="AX268" s="4">
        <f>$T268-(AI268*'Feedstock Conversions'!$B$3)-'Rail Costs'!U268</f>
        <v>279.08859661832082</v>
      </c>
      <c r="AY268" s="4">
        <f>$T268-(AJ268*'Feedstock Conversions'!$B$3)-'Rail Costs'!V268</f>
        <v>205.79106430132285</v>
      </c>
      <c r="BH268">
        <f t="shared" si="29"/>
        <v>6</v>
      </c>
      <c r="BI268">
        <f t="shared" si="30"/>
        <v>2024</v>
      </c>
      <c r="BJ268">
        <f t="shared" si="32"/>
        <v>2</v>
      </c>
    </row>
    <row r="269" spans="1:62" x14ac:dyDescent="0.2">
      <c r="A269" s="11">
        <v>45338</v>
      </c>
      <c r="B269" s="4">
        <v>30</v>
      </c>
      <c r="C269" s="18">
        <f>'Yellow Grease'!B269</f>
        <v>30</v>
      </c>
      <c r="E269" s="4">
        <f>'Yellow Grease'!C269*'Feedstock Conversions'!B$23</f>
        <v>246.9</v>
      </c>
      <c r="F269" s="4">
        <f>'Yellow Grease'!C269*'Feedstock Conversions'!B$3</f>
        <v>255</v>
      </c>
      <c r="H269" s="4">
        <f>'Fuel Values'!B269-'Yellow Grease'!I269-'Yellow Grease'!J269-'Yellow Grease'!K269</f>
        <v>272.12470971343748</v>
      </c>
      <c r="I269" s="18">
        <f>('LCFS Values'!$E$6-$AA$4)/1000000*'LCFS Values'!B269*'LCFS Values'!$G$2*100</f>
        <v>55.025290286562502</v>
      </c>
      <c r="J269" s="4">
        <f>'RIN Values'!C269</f>
        <v>74.849999999999994</v>
      </c>
      <c r="K269" s="4">
        <f>'Fixed Credits Value'!B269</f>
        <v>100</v>
      </c>
      <c r="L269" s="4">
        <f t="shared" si="31"/>
        <v>502</v>
      </c>
      <c r="M269" s="4">
        <f>L269/'Feedstock Conversions'!B$23</f>
        <v>60.996354799513973</v>
      </c>
      <c r="O269" s="4">
        <f>'Fuel Values'!C269*100</f>
        <v>253.12</v>
      </c>
      <c r="P269" s="18">
        <f>('LCFS Values'!$E$5-AB$4)/1000000*'LCFS Values'!B269*'LCFS Values'!$G$2*100</f>
        <v>59.618844017031236</v>
      </c>
      <c r="Q269" s="4">
        <f>'RIN Values'!D269</f>
        <v>84.83</v>
      </c>
      <c r="R269" s="4">
        <f>'Fixed Credits Value'!B269</f>
        <v>100</v>
      </c>
      <c r="S269" s="4">
        <f>'Fixed Credits Value'!C269</f>
        <v>16</v>
      </c>
      <c r="T269" s="4">
        <f t="shared" si="26"/>
        <v>513.56884401703121</v>
      </c>
      <c r="U269" s="4">
        <f>T269/'Feedstock Conversions'!B$3</f>
        <v>60.419864002003671</v>
      </c>
      <c r="W269" s="4">
        <f t="shared" si="27"/>
        <v>255.1</v>
      </c>
      <c r="X269" s="4">
        <f t="shared" si="28"/>
        <v>258.56884401703121</v>
      </c>
      <c r="AE269" s="4">
        <v>38.5</v>
      </c>
      <c r="AF269" s="4">
        <v>39.5</v>
      </c>
      <c r="AG269" s="4">
        <f>AH269+'Rail Costs'!M269</f>
        <v>35.380935050391933</v>
      </c>
      <c r="AH269" s="4">
        <v>31.5</v>
      </c>
      <c r="AI269" s="4">
        <v>30.5</v>
      </c>
      <c r="AJ269" s="4">
        <v>39</v>
      </c>
      <c r="AM269" s="4">
        <f>$L269-(AE269*'Feedstock Conversions'!$B$23)-'Rail Costs'!Q269</f>
        <v>180.59288684484892</v>
      </c>
      <c r="AN269" s="4">
        <f>$L269-(AF269*'Feedstock Conversions'!$B$23)-'Rail Costs'!R269</f>
        <v>172.86398935047606</v>
      </c>
      <c r="AO269" s="4">
        <f>$L269-(AG269*'Feedstock Conversions'!$B$23)-'Rail Costs'!S269</f>
        <v>206.97163802162351</v>
      </c>
      <c r="AP269" s="4">
        <f>$L269-(AH269*'Feedstock Conversions'!$B$23)-'Rail Costs'!T269</f>
        <v>238.41965413795134</v>
      </c>
      <c r="AQ269" s="4">
        <f>$L269-(AI269*'Feedstock Conversions'!$B$23)-'Rail Costs'!U269</f>
        <v>246.83011728253959</v>
      </c>
      <c r="AR269" s="4">
        <f>$L269-(AJ269*'Feedstock Conversions'!$B$23)-'Rail Costs'!V269</f>
        <v>175.8275849655416</v>
      </c>
      <c r="AT269" s="4">
        <f>$T269-(AE269*'Feedstock Conversions'!$B$3)-'Rail Costs'!Q269</f>
        <v>181.76673086188015</v>
      </c>
      <c r="AU269" s="4">
        <f>$T269-(AF269*'Feedstock Conversions'!$B$3)-'Rail Costs'!R269</f>
        <v>173.76783336750731</v>
      </c>
      <c r="AV269" s="4">
        <f>$T269-(AG269*'Feedstock Conversions'!$B$3)-'Rail Costs'!S269</f>
        <v>208.98762957504891</v>
      </c>
      <c r="AW269" s="4">
        <f>$T269-(AH269*'Feedstock Conversions'!$B$3)-'Rail Costs'!T269</f>
        <v>241.48349815498256</v>
      </c>
      <c r="AX269" s="4">
        <f>$T269-(AI269*'Feedstock Conversions'!$B$3)-'Rail Costs'!U269</f>
        <v>250.16396129957081</v>
      </c>
      <c r="AY269" s="4">
        <f>$T269-(AJ269*'Feedstock Conversions'!$B$3)-'Rail Costs'!V269</f>
        <v>176.86642898257284</v>
      </c>
      <c r="BH269">
        <f t="shared" si="29"/>
        <v>7</v>
      </c>
      <c r="BI269">
        <f t="shared" si="30"/>
        <v>2024</v>
      </c>
      <c r="BJ269">
        <f t="shared" si="32"/>
        <v>2</v>
      </c>
    </row>
    <row r="270" spans="1:62" x14ac:dyDescent="0.2">
      <c r="A270" s="11">
        <v>45345</v>
      </c>
      <c r="B270" s="4">
        <v>30</v>
      </c>
      <c r="C270" s="18">
        <f>'Yellow Grease'!B270</f>
        <v>30</v>
      </c>
      <c r="E270" s="4">
        <f>'Yellow Grease'!C270*'Feedstock Conversions'!B$23</f>
        <v>246.9</v>
      </c>
      <c r="F270" s="4">
        <f>'Yellow Grease'!C270*'Feedstock Conversions'!B$3</f>
        <v>255</v>
      </c>
      <c r="H270" s="4">
        <f>'Fuel Values'!B270-'Yellow Grease'!I270-'Yellow Grease'!J270-'Yellow Grease'!K270</f>
        <v>263.28457064101565</v>
      </c>
      <c r="I270" s="18">
        <f>('LCFS Values'!$E$6-$AA$4)/1000000*'LCFS Values'!B270*'LCFS Values'!$G$2*100</f>
        <v>54.402929358984366</v>
      </c>
      <c r="J270" s="4">
        <f>'RIN Values'!C270</f>
        <v>61.6875</v>
      </c>
      <c r="K270" s="4">
        <f>'Fixed Credits Value'!B270</f>
        <v>100</v>
      </c>
      <c r="L270" s="4">
        <f t="shared" si="31"/>
        <v>479.375</v>
      </c>
      <c r="M270" s="4">
        <f>L270/'Feedstock Conversions'!B$23</f>
        <v>58.247266099635475</v>
      </c>
      <c r="O270" s="4">
        <f>'Fuel Values'!C270*100</f>
        <v>251.96</v>
      </c>
      <c r="P270" s="18">
        <f>('LCFS Values'!$E$5-AB$4)/1000000*'LCFS Values'!B270*'LCFS Values'!$G$2*100</f>
        <v>58.944527918554691</v>
      </c>
      <c r="Q270" s="4">
        <f>'RIN Values'!D270</f>
        <v>69.912499999999994</v>
      </c>
      <c r="R270" s="4">
        <f>'Fixed Credits Value'!B270</f>
        <v>100</v>
      </c>
      <c r="S270" s="4">
        <f>'Fixed Credits Value'!C270</f>
        <v>16</v>
      </c>
      <c r="T270" s="4">
        <f t="shared" si="26"/>
        <v>496.81702791855469</v>
      </c>
      <c r="U270" s="4">
        <f>T270/'Feedstock Conversions'!B$3</f>
        <v>58.449062108065256</v>
      </c>
      <c r="W270" s="4">
        <f t="shared" si="27"/>
        <v>232.47499999999999</v>
      </c>
      <c r="X270" s="4">
        <f t="shared" si="28"/>
        <v>241.81702791855469</v>
      </c>
      <c r="AE270" s="4">
        <v>39.0625</v>
      </c>
      <c r="AF270" s="4">
        <v>39.5</v>
      </c>
      <c r="AG270" s="4">
        <f>AH270+'Rail Costs'!M270</f>
        <v>35.380935050391933</v>
      </c>
      <c r="AH270" s="4">
        <v>31.5</v>
      </c>
      <c r="AI270" s="4">
        <v>30.5</v>
      </c>
      <c r="AJ270" s="4">
        <v>39</v>
      </c>
      <c r="AM270" s="4">
        <f>$L270-(AE270*'Feedstock Conversions'!$B$23)-'Rail Costs'!Q270</f>
        <v>153.33851184484894</v>
      </c>
      <c r="AN270" s="4">
        <f>$L270-(AF270*'Feedstock Conversions'!$B$23)-'Rail Costs'!R270</f>
        <v>150.23898935047606</v>
      </c>
      <c r="AO270" s="4">
        <f>$L270-(AG270*'Feedstock Conversions'!$B$23)-'Rail Costs'!S270</f>
        <v>184.34663802162351</v>
      </c>
      <c r="AP270" s="4">
        <f>$L270-(AH270*'Feedstock Conversions'!$B$23)-'Rail Costs'!T270</f>
        <v>215.79465413795134</v>
      </c>
      <c r="AQ270" s="4">
        <f>$L270-(AI270*'Feedstock Conversions'!$B$23)-'Rail Costs'!U270</f>
        <v>224.20511728253959</v>
      </c>
      <c r="AR270" s="4">
        <f>$L270-(AJ270*'Feedstock Conversions'!$B$23)-'Rail Costs'!V270</f>
        <v>153.2025849655416</v>
      </c>
      <c r="AT270" s="4">
        <f>$T270-(AE270*'Feedstock Conversions'!$B$3)-'Rail Costs'!Q270</f>
        <v>160.23366476340362</v>
      </c>
      <c r="AU270" s="4">
        <f>$T270-(AF270*'Feedstock Conversions'!$B$3)-'Rail Costs'!R270</f>
        <v>157.01601726903078</v>
      </c>
      <c r="AV270" s="4">
        <f>$T270-(AG270*'Feedstock Conversions'!$B$3)-'Rail Costs'!S270</f>
        <v>192.23581347657239</v>
      </c>
      <c r="AW270" s="4">
        <f>$T270-(AH270*'Feedstock Conversions'!$B$3)-'Rail Costs'!T270</f>
        <v>224.73168205650603</v>
      </c>
      <c r="AX270" s="4">
        <f>$T270-(AI270*'Feedstock Conversions'!$B$3)-'Rail Costs'!U270</f>
        <v>233.41214520109429</v>
      </c>
      <c r="AY270" s="4">
        <f>$T270-(AJ270*'Feedstock Conversions'!$B$3)-'Rail Costs'!V270</f>
        <v>160.11461288409632</v>
      </c>
      <c r="BH270">
        <f t="shared" si="29"/>
        <v>8</v>
      </c>
      <c r="BI270">
        <f t="shared" si="30"/>
        <v>2024</v>
      </c>
      <c r="BJ270">
        <f t="shared" si="32"/>
        <v>2</v>
      </c>
    </row>
    <row r="271" spans="1:62" x14ac:dyDescent="0.2">
      <c r="A271" s="11">
        <v>45352</v>
      </c>
      <c r="B271" s="4">
        <v>30</v>
      </c>
      <c r="C271" s="18">
        <f>'Yellow Grease'!B271</f>
        <v>30</v>
      </c>
      <c r="E271" s="4">
        <f>'Yellow Grease'!C271*'Feedstock Conversions'!B$23</f>
        <v>246.9</v>
      </c>
      <c r="F271" s="4">
        <f>'Yellow Grease'!C271*'Feedstock Conversions'!B$3</f>
        <v>255</v>
      </c>
      <c r="H271" s="4">
        <f>'Fuel Values'!B271-'Yellow Grease'!I271-'Yellow Grease'!J271-'Yellow Grease'!K271</f>
        <v>251.93285198218751</v>
      </c>
      <c r="I271" s="18">
        <f>('LCFS Values'!$E$6-$AA$4)/1000000*'LCFS Values'!B271*'LCFS Values'!$G$2*100</f>
        <v>56.74214801781249</v>
      </c>
      <c r="J271" s="4">
        <f>'RIN Values'!C271</f>
        <v>65.324999999999989</v>
      </c>
      <c r="K271" s="4">
        <f>'Fixed Credits Value'!B271</f>
        <v>100</v>
      </c>
      <c r="L271" s="4">
        <f t="shared" si="31"/>
        <v>474</v>
      </c>
      <c r="M271" s="4">
        <f>L271/'Feedstock Conversions'!B$23</f>
        <v>57.594167679222352</v>
      </c>
      <c r="O271" s="4">
        <f>'Fuel Values'!C271*100</f>
        <v>259.7</v>
      </c>
      <c r="P271" s="18">
        <f>('LCFS Values'!$E$5-AB$4)/1000000*'LCFS Values'!B271*'LCFS Values'!$G$2*100</f>
        <v>61.479026357656238</v>
      </c>
      <c r="Q271" s="4">
        <f>'RIN Values'!D271</f>
        <v>74.034999999999997</v>
      </c>
      <c r="R271" s="4">
        <f>'Fixed Credits Value'!B271</f>
        <v>100</v>
      </c>
      <c r="S271" s="4">
        <f>'Fixed Credits Value'!C271</f>
        <v>16</v>
      </c>
      <c r="T271" s="4">
        <f t="shared" si="26"/>
        <v>511.21402635765622</v>
      </c>
      <c r="U271" s="4">
        <f>T271/'Feedstock Conversions'!B$3</f>
        <v>60.142826630312499</v>
      </c>
      <c r="W271" s="4">
        <f t="shared" si="27"/>
        <v>227.1</v>
      </c>
      <c r="X271" s="4">
        <f t="shared" si="28"/>
        <v>256.21402635765622</v>
      </c>
      <c r="AE271" s="4">
        <v>39.35</v>
      </c>
      <c r="AF271" s="4">
        <v>39.5</v>
      </c>
      <c r="AG271" s="4">
        <f>AH271+'Rail Costs'!M271</f>
        <v>35.380935050391933</v>
      </c>
      <c r="AH271" s="4">
        <v>31.5</v>
      </c>
      <c r="AI271" s="4">
        <v>30.5</v>
      </c>
      <c r="AJ271" s="4">
        <v>39</v>
      </c>
      <c r="AM271" s="4">
        <f>$L271-(AE271*'Feedstock Conversions'!$B$23)-'Rail Costs'!Q271</f>
        <v>145.59738684484893</v>
      </c>
      <c r="AN271" s="4">
        <f>$L271-(AF271*'Feedstock Conversions'!$B$23)-'Rail Costs'!R271</f>
        <v>144.86398935047606</v>
      </c>
      <c r="AO271" s="4">
        <f>$L271-(AG271*'Feedstock Conversions'!$B$23)-'Rail Costs'!S271</f>
        <v>178.97163802162351</v>
      </c>
      <c r="AP271" s="4">
        <f>$L271-(AH271*'Feedstock Conversions'!$B$23)-'Rail Costs'!T271</f>
        <v>210.41965413795134</v>
      </c>
      <c r="AQ271" s="4">
        <f>$L271-(AI271*'Feedstock Conversions'!$B$23)-'Rail Costs'!U271</f>
        <v>218.83011728253959</v>
      </c>
      <c r="AR271" s="4">
        <f>$L271-(AJ271*'Feedstock Conversions'!$B$23)-'Rail Costs'!V271</f>
        <v>147.8275849655416</v>
      </c>
      <c r="AT271" s="4">
        <f>$T271-(AE271*'Feedstock Conversions'!$B$3)-'Rail Costs'!Q271</f>
        <v>172.18691320250514</v>
      </c>
      <c r="AU271" s="4">
        <f>$T271-(AF271*'Feedstock Conversions'!$B$3)-'Rail Costs'!R271</f>
        <v>171.41301570813232</v>
      </c>
      <c r="AV271" s="4">
        <f>$T271-(AG271*'Feedstock Conversions'!$B$3)-'Rail Costs'!S271</f>
        <v>206.63281191567393</v>
      </c>
      <c r="AW271" s="4">
        <f>$T271-(AH271*'Feedstock Conversions'!$B$3)-'Rail Costs'!T271</f>
        <v>239.12868049560757</v>
      </c>
      <c r="AX271" s="4">
        <f>$T271-(AI271*'Feedstock Conversions'!$B$3)-'Rail Costs'!U271</f>
        <v>247.80914364019583</v>
      </c>
      <c r="AY271" s="4">
        <f>$T271-(AJ271*'Feedstock Conversions'!$B$3)-'Rail Costs'!V271</f>
        <v>174.51161132319785</v>
      </c>
      <c r="BH271">
        <f t="shared" si="29"/>
        <v>9</v>
      </c>
      <c r="BI271">
        <f t="shared" si="30"/>
        <v>2024</v>
      </c>
      <c r="BJ271">
        <f t="shared" si="32"/>
        <v>3</v>
      </c>
    </row>
    <row r="272" spans="1:62" x14ac:dyDescent="0.2">
      <c r="A272" s="11">
        <v>45359</v>
      </c>
      <c r="B272" s="4">
        <v>30</v>
      </c>
      <c r="C272" s="18">
        <f>'Yellow Grease'!B272</f>
        <v>30</v>
      </c>
      <c r="E272" s="4">
        <f>'Yellow Grease'!C272*'Feedstock Conversions'!B$23</f>
        <v>246.9</v>
      </c>
      <c r="F272" s="4">
        <f>'Yellow Grease'!C272*'Feedstock Conversions'!B$3</f>
        <v>255</v>
      </c>
      <c r="H272" s="4">
        <f>'Fuel Values'!B272-'Yellow Grease'!I272-'Yellow Grease'!J272-'Yellow Grease'!K272</f>
        <v>241.4022872404687</v>
      </c>
      <c r="I272" s="18">
        <f>('LCFS Values'!$E$6-$AA$4)/1000000*'LCFS Values'!B272*'LCFS Values'!$G$2*100</f>
        <v>58.072712759531257</v>
      </c>
      <c r="J272" s="4">
        <f>'RIN Values'!C272</f>
        <v>69.525000000000006</v>
      </c>
      <c r="K272" s="4">
        <f>'Fixed Credits Value'!B272</f>
        <v>100</v>
      </c>
      <c r="L272" s="4">
        <f t="shared" si="31"/>
        <v>468.99999999999994</v>
      </c>
      <c r="M272" s="4">
        <f>L272/'Feedstock Conversions'!B$23</f>
        <v>56.986634264884557</v>
      </c>
      <c r="O272" s="4">
        <f>'Fuel Values'!C272*100</f>
        <v>260.95</v>
      </c>
      <c r="P272" s="18">
        <f>('LCFS Values'!$E$5-AB$4)/1000000*'LCFS Values'!B272*'LCFS Values'!$G$2*100</f>
        <v>62.920667671640629</v>
      </c>
      <c r="Q272" s="4">
        <f>'RIN Values'!D272</f>
        <v>78.795000000000002</v>
      </c>
      <c r="R272" s="4">
        <f>'Fixed Credits Value'!B272</f>
        <v>100</v>
      </c>
      <c r="S272" s="4">
        <f>'Fixed Credits Value'!C272</f>
        <v>16</v>
      </c>
      <c r="T272" s="4">
        <f t="shared" si="26"/>
        <v>518.66566767164068</v>
      </c>
      <c r="U272" s="4">
        <f>T272/'Feedstock Conversions'!B$3</f>
        <v>61.019490314310666</v>
      </c>
      <c r="W272" s="4">
        <f t="shared" si="27"/>
        <v>222.09999999999994</v>
      </c>
      <c r="X272" s="4">
        <f t="shared" si="28"/>
        <v>263.66566767164068</v>
      </c>
      <c r="AE272" s="4">
        <v>39.549999999999997</v>
      </c>
      <c r="AF272" s="4">
        <v>38.9</v>
      </c>
      <c r="AG272" s="4">
        <f>AH272+'Rail Costs'!M272</f>
        <v>35.380935050391933</v>
      </c>
      <c r="AH272" s="4">
        <v>31.5</v>
      </c>
      <c r="AI272" s="4">
        <v>30.5</v>
      </c>
      <c r="AJ272" s="4">
        <v>37</v>
      </c>
      <c r="AM272" s="4">
        <f>$L272-(AE272*'Feedstock Conversions'!$B$23)-'Rail Costs'!Q272</f>
        <v>138.95138684484891</v>
      </c>
      <c r="AN272" s="4">
        <f>$L272-(AF272*'Feedstock Conversions'!$B$23)-'Rail Costs'!R272</f>
        <v>144.80198935047605</v>
      </c>
      <c r="AO272" s="4">
        <f>$L272-(AG272*'Feedstock Conversions'!$B$23)-'Rail Costs'!S272</f>
        <v>173.97163802162345</v>
      </c>
      <c r="AP272" s="4">
        <f>$L272-(AH272*'Feedstock Conversions'!$B$23)-'Rail Costs'!T272</f>
        <v>205.41965413795128</v>
      </c>
      <c r="AQ272" s="4">
        <f>$L272-(AI272*'Feedstock Conversions'!$B$23)-'Rail Costs'!U272</f>
        <v>213.83011728253953</v>
      </c>
      <c r="AR272" s="4">
        <f>$L272-(AJ272*'Feedstock Conversions'!$B$23)-'Rail Costs'!V272</f>
        <v>159.28758496554158</v>
      </c>
      <c r="AT272" s="4">
        <f>$T272-(AE272*'Feedstock Conversions'!$B$3)-'Rail Costs'!Q272</f>
        <v>177.93855451648966</v>
      </c>
      <c r="AU272" s="4">
        <f>$T272-(AF272*'Feedstock Conversions'!$B$3)-'Rail Costs'!R272</f>
        <v>183.9646570221168</v>
      </c>
      <c r="AV272" s="4">
        <f>$T272-(AG272*'Feedstock Conversions'!$B$3)-'Rail Costs'!S272</f>
        <v>214.08445322965838</v>
      </c>
      <c r="AW272" s="4">
        <f>$T272-(AH272*'Feedstock Conversions'!$B$3)-'Rail Costs'!T272</f>
        <v>246.58032180959202</v>
      </c>
      <c r="AX272" s="4">
        <f>$T272-(AI272*'Feedstock Conversions'!$B$3)-'Rail Costs'!U272</f>
        <v>255.26078495418028</v>
      </c>
      <c r="AY272" s="4">
        <f>$T272-(AJ272*'Feedstock Conversions'!$B$3)-'Rail Costs'!V272</f>
        <v>198.96325263718231</v>
      </c>
      <c r="BH272">
        <f t="shared" si="29"/>
        <v>10</v>
      </c>
      <c r="BI272">
        <f t="shared" si="30"/>
        <v>2024</v>
      </c>
      <c r="BJ272">
        <f t="shared" si="32"/>
        <v>3</v>
      </c>
    </row>
    <row r="273" spans="1:62" x14ac:dyDescent="0.2">
      <c r="A273" s="11">
        <v>45366</v>
      </c>
      <c r="B273" s="4">
        <v>30</v>
      </c>
      <c r="C273" s="18">
        <f>'Yellow Grease'!B273</f>
        <v>30</v>
      </c>
      <c r="E273" s="4">
        <f>'Yellow Grease'!C273*'Feedstock Conversions'!B$23</f>
        <v>246.9</v>
      </c>
      <c r="F273" s="4">
        <f>'Yellow Grease'!C273*'Feedstock Conversions'!B$3</f>
        <v>255</v>
      </c>
      <c r="H273" s="4">
        <f>'Fuel Values'!B273-'Yellow Grease'!I273-'Yellow Grease'!J273-'Yellow Grease'!K273</f>
        <v>227.3509369315625</v>
      </c>
      <c r="I273" s="18">
        <f>('LCFS Values'!$E$6-$AA$4)/1000000*'LCFS Values'!B273*'LCFS Values'!$G$2*100</f>
        <v>58.974063068437502</v>
      </c>
      <c r="J273" s="4">
        <f>'RIN Values'!C273</f>
        <v>78.675000000000011</v>
      </c>
      <c r="K273" s="4">
        <f>'Fixed Credits Value'!B273</f>
        <v>100</v>
      </c>
      <c r="L273" s="4">
        <f t="shared" si="31"/>
        <v>465</v>
      </c>
      <c r="M273" s="4">
        <f>L273/'Feedstock Conversions'!B$23</f>
        <v>56.500607533414332</v>
      </c>
      <c r="O273" s="4">
        <f>'Fuel Values'!C273*100</f>
        <v>268.18</v>
      </c>
      <c r="P273" s="18">
        <f>('LCFS Values'!$E$5-AB$4)/1000000*'LCFS Values'!B273*'LCFS Values'!$G$2*100</f>
        <v>63.897263400468752</v>
      </c>
      <c r="Q273" s="4">
        <f>'RIN Values'!D273</f>
        <v>89.165000000000006</v>
      </c>
      <c r="R273" s="4">
        <f>'Fixed Credits Value'!B273</f>
        <v>100</v>
      </c>
      <c r="S273" s="4">
        <f>'Fixed Credits Value'!C273</f>
        <v>16</v>
      </c>
      <c r="T273" s="4">
        <f t="shared" si="26"/>
        <v>537.2422634004688</v>
      </c>
      <c r="U273" s="4">
        <f>T273/'Feedstock Conversions'!B$3</f>
        <v>63.204972164761038</v>
      </c>
      <c r="W273" s="4">
        <f t="shared" si="27"/>
        <v>218.1</v>
      </c>
      <c r="X273" s="4">
        <f t="shared" si="28"/>
        <v>282.2422634004688</v>
      </c>
      <c r="AE273" s="4">
        <v>41</v>
      </c>
      <c r="AF273" s="4">
        <v>38.75</v>
      </c>
      <c r="AG273" s="4">
        <f>AH273+'Rail Costs'!M273</f>
        <v>35.780935050391932</v>
      </c>
      <c r="AH273" s="4">
        <v>31.9</v>
      </c>
      <c r="AI273" s="4">
        <v>30.9</v>
      </c>
      <c r="AJ273" s="4">
        <v>36.5</v>
      </c>
      <c r="AM273" s="4">
        <f>$L273-(AE273*'Feedstock Conversions'!$B$23)-'Rail Costs'!Q273</f>
        <v>123.01788684484892</v>
      </c>
      <c r="AN273" s="4">
        <f>$L273-(AF273*'Feedstock Conversions'!$B$23)-'Rail Costs'!R273</f>
        <v>142.03648935047607</v>
      </c>
      <c r="AO273" s="4">
        <f>$L273-(AG273*'Feedstock Conversions'!$B$23)-'Rail Costs'!S273</f>
        <v>166.67963802162353</v>
      </c>
      <c r="AP273" s="4">
        <f>$L273-(AH273*'Feedstock Conversions'!$B$23)-'Rail Costs'!T273</f>
        <v>198.12765413795137</v>
      </c>
      <c r="AQ273" s="4">
        <f>$L273-(AI273*'Feedstock Conversions'!$B$23)-'Rail Costs'!U273</f>
        <v>206.53811728253962</v>
      </c>
      <c r="AR273" s="4">
        <f>$L273-(AJ273*'Feedstock Conversions'!$B$23)-'Rail Costs'!V273</f>
        <v>159.40258496554159</v>
      </c>
      <c r="AT273" s="4">
        <f>$T273-(AE273*'Feedstock Conversions'!$B$3)-'Rail Costs'!Q273</f>
        <v>184.19015024531774</v>
      </c>
      <c r="AU273" s="4">
        <f>$T273-(AF273*'Feedstock Conversions'!$B$3)-'Rail Costs'!R273</f>
        <v>203.8162527509449</v>
      </c>
      <c r="AV273" s="4">
        <f>$T273-(AG273*'Feedstock Conversions'!$B$3)-'Rail Costs'!S273</f>
        <v>229.26104895848653</v>
      </c>
      <c r="AW273" s="4">
        <f>$T273-(AH273*'Feedstock Conversions'!$B$3)-'Rail Costs'!T273</f>
        <v>261.75691753842017</v>
      </c>
      <c r="AX273" s="4">
        <f>$T273-(AI273*'Feedstock Conversions'!$B$3)-'Rail Costs'!U273</f>
        <v>270.43738068300843</v>
      </c>
      <c r="AY273" s="4">
        <f>$T273-(AJ273*'Feedstock Conversions'!$B$3)-'Rail Costs'!V273</f>
        <v>221.78984836601043</v>
      </c>
      <c r="BH273">
        <f t="shared" si="29"/>
        <v>11</v>
      </c>
      <c r="BI273">
        <f t="shared" si="30"/>
        <v>2024</v>
      </c>
      <c r="BJ273">
        <f t="shared" si="32"/>
        <v>3</v>
      </c>
    </row>
    <row r="274" spans="1:62" x14ac:dyDescent="0.2">
      <c r="A274" s="11">
        <v>45373</v>
      </c>
      <c r="B274" s="4">
        <v>30</v>
      </c>
      <c r="C274" s="18">
        <f>'Yellow Grease'!B274</f>
        <v>30</v>
      </c>
      <c r="E274" s="4">
        <f>'Yellow Grease'!C274*'Feedstock Conversions'!B$23</f>
        <v>246.9</v>
      </c>
      <c r="F274" s="4">
        <f>'Yellow Grease'!C274*'Feedstock Conversions'!B$3</f>
        <v>255</v>
      </c>
      <c r="H274" s="4">
        <f>'Fuel Values'!B274-'Yellow Grease'!I274-'Yellow Grease'!J274-'Yellow Grease'!K274</f>
        <v>224.61206641500002</v>
      </c>
      <c r="I274" s="18">
        <f>('LCFS Values'!$E$6-$AA$4)/1000000*'LCFS Values'!B274*'LCFS Values'!$G$2*100</f>
        <v>56.312933584999989</v>
      </c>
      <c r="J274" s="4">
        <f>'RIN Values'!C274</f>
        <v>84.074999999999989</v>
      </c>
      <c r="K274" s="4">
        <f>'Fixed Credits Value'!B274</f>
        <v>100</v>
      </c>
      <c r="L274" s="4">
        <f t="shared" si="31"/>
        <v>465</v>
      </c>
      <c r="M274" s="4">
        <f>L274/'Feedstock Conversions'!B$23</f>
        <v>56.500607533414332</v>
      </c>
      <c r="O274" s="4">
        <f>'Fuel Values'!C274*100</f>
        <v>273.34000000000003</v>
      </c>
      <c r="P274" s="18">
        <f>('LCFS Values'!$E$5-AB$4)/1000000*'LCFS Values'!B274*'LCFS Values'!$G$2*100</f>
        <v>61.013980772499984</v>
      </c>
      <c r="Q274" s="4">
        <f>'RIN Values'!D274</f>
        <v>95.284999999999997</v>
      </c>
      <c r="R274" s="4">
        <f>'Fixed Credits Value'!B274</f>
        <v>100</v>
      </c>
      <c r="S274" s="4">
        <f>'Fixed Credits Value'!C274</f>
        <v>16</v>
      </c>
      <c r="T274" s="4">
        <f t="shared" si="26"/>
        <v>545.63898077249996</v>
      </c>
      <c r="U274" s="4">
        <f>T274/'Feedstock Conversions'!B$3</f>
        <v>64.19282126735294</v>
      </c>
      <c r="W274" s="4">
        <f t="shared" si="27"/>
        <v>218.1</v>
      </c>
      <c r="X274" s="4">
        <f t="shared" si="28"/>
        <v>290.63898077249996</v>
      </c>
      <c r="AE274" s="4">
        <v>41.05</v>
      </c>
      <c r="AF274" s="4">
        <v>38.75</v>
      </c>
      <c r="AG274" s="4">
        <f>AH274+'Rail Costs'!M274</f>
        <v>36.380935050391933</v>
      </c>
      <c r="AH274" s="4">
        <v>32.5</v>
      </c>
      <c r="AI274">
        <v>31.5</v>
      </c>
      <c r="AJ274" s="4">
        <v>36.5</v>
      </c>
      <c r="AM274" s="4">
        <f>$L274-(AE274*'Feedstock Conversions'!$B$23)-'Rail Costs'!Q274</f>
        <v>122.60638684484893</v>
      </c>
      <c r="AN274" s="4">
        <f>$L274-(AF274*'Feedstock Conversions'!$B$23)-'Rail Costs'!R274</f>
        <v>142.03648935047607</v>
      </c>
      <c r="AO274" s="4">
        <f>$L274-(AG274*'Feedstock Conversions'!$B$23)-'Rail Costs'!S274</f>
        <v>161.74163802162349</v>
      </c>
      <c r="AP274" s="4">
        <f>$L274-(AH274*'Feedstock Conversions'!$B$23)-'Rail Costs'!T274</f>
        <v>193.18965413795132</v>
      </c>
      <c r="AQ274" s="4">
        <f>$L274-(AI274*'Feedstock Conversions'!$B$23)-'Rail Costs'!U274</f>
        <v>201.6001172825396</v>
      </c>
      <c r="AR274" s="4">
        <f>$L274-(AJ274*'Feedstock Conversions'!$B$23)-'Rail Costs'!V274</f>
        <v>159.40258496554159</v>
      </c>
      <c r="AT274" s="4">
        <f>$T274-(AE274*'Feedstock Conversions'!$B$3)-'Rail Costs'!Q274</f>
        <v>192.16186761734895</v>
      </c>
      <c r="AU274" s="4">
        <f>$T274-(AF274*'Feedstock Conversions'!$B$3)-'Rail Costs'!R274</f>
        <v>212.21297012297606</v>
      </c>
      <c r="AV274" s="4">
        <f>$T274-(AG274*'Feedstock Conversions'!$B$3)-'Rail Costs'!S274</f>
        <v>232.55776633051767</v>
      </c>
      <c r="AW274" s="4">
        <f>$T274-(AH274*'Feedstock Conversions'!$B$3)-'Rail Costs'!T274</f>
        <v>265.05363491045131</v>
      </c>
      <c r="AX274" s="4">
        <f>$T274-(AI274*'Feedstock Conversions'!$B$3)-'Rail Costs'!U274</f>
        <v>273.73409805503957</v>
      </c>
      <c r="AY274" s="4">
        <f>$T274-(AJ274*'Feedstock Conversions'!$B$3)-'Rail Costs'!V274</f>
        <v>230.18656573804159</v>
      </c>
      <c r="BH274">
        <f t="shared" si="29"/>
        <v>12</v>
      </c>
      <c r="BI274">
        <f t="shared" si="30"/>
        <v>2024</v>
      </c>
      <c r="BJ274">
        <f t="shared" si="32"/>
        <v>3</v>
      </c>
    </row>
    <row r="275" spans="1:62" x14ac:dyDescent="0.2">
      <c r="A275" s="11">
        <v>45380</v>
      </c>
      <c r="B275" s="4">
        <v>30</v>
      </c>
      <c r="C275" s="18">
        <f>'Yellow Grease'!B275</f>
        <v>30</v>
      </c>
      <c r="E275" s="4">
        <f>'Yellow Grease'!C275*'Feedstock Conversions'!B$23</f>
        <v>246.9</v>
      </c>
      <c r="F275" s="4">
        <f>'Yellow Grease'!C275*'Feedstock Conversions'!B$3</f>
        <v>255</v>
      </c>
      <c r="H275" s="4">
        <f>'Fuel Values'!B275-'Yellow Grease'!I275-'Yellow Grease'!J275-'Yellow Grease'!K275</f>
        <v>222.28119486874999</v>
      </c>
      <c r="I275" s="18">
        <f>('LCFS Values'!$E$6-$AA$4)/1000000*'LCFS Values'!B275*'LCFS Values'!$G$2*100</f>
        <v>56.656305131249994</v>
      </c>
      <c r="J275" s="4">
        <f>'RIN Values'!C275</f>
        <v>86.0625</v>
      </c>
      <c r="K275" s="4">
        <f>'Fixed Credits Value'!B275</f>
        <v>100</v>
      </c>
      <c r="L275" s="4">
        <f t="shared" si="31"/>
        <v>465</v>
      </c>
      <c r="M275" s="4">
        <f>L275/'Feedstock Conversions'!B$23</f>
        <v>56.500607533414332</v>
      </c>
      <c r="O275" s="4">
        <f>'Fuel Values'!C275*100</f>
        <v>264.87</v>
      </c>
      <c r="P275" s="18">
        <f>('LCFS Values'!$E$5-AB$4)/1000000*'LCFS Values'!B275*'LCFS Values'!$G$2*100</f>
        <v>61.386017240624987</v>
      </c>
      <c r="Q275" s="4">
        <f>'RIN Values'!D275</f>
        <v>97.537499999999994</v>
      </c>
      <c r="R275" s="4">
        <f>'Fixed Credits Value'!B275</f>
        <v>100</v>
      </c>
      <c r="S275" s="4">
        <f>'Fixed Credits Value'!C275</f>
        <v>16</v>
      </c>
      <c r="T275" s="4">
        <f t="shared" si="26"/>
        <v>539.79351724062496</v>
      </c>
      <c r="U275" s="4">
        <f>T275/'Feedstock Conversions'!B$3</f>
        <v>63.505119675367645</v>
      </c>
      <c r="W275" s="4">
        <f t="shared" si="27"/>
        <v>218.1</v>
      </c>
      <c r="X275" s="4">
        <f t="shared" si="28"/>
        <v>284.79351724062496</v>
      </c>
      <c r="AE275" s="4">
        <v>39.81</v>
      </c>
      <c r="AF275" s="4">
        <v>38.75</v>
      </c>
      <c r="AG275" s="4">
        <f>AH275+'Rail Costs'!M275</f>
        <v>36.380935050391933</v>
      </c>
      <c r="AH275" s="4">
        <v>32.5</v>
      </c>
      <c r="AI275">
        <v>31.5</v>
      </c>
      <c r="AJ275" s="4">
        <v>36.5</v>
      </c>
      <c r="AM275" s="4">
        <f>$L275-(AE275*'Feedstock Conversions'!$B$23)-'Rail Costs'!Q275</f>
        <v>132.81158684484888</v>
      </c>
      <c r="AN275" s="4">
        <f>$L275-(AF275*'Feedstock Conversions'!$B$23)-'Rail Costs'!R275</f>
        <v>142.03648935047607</v>
      </c>
      <c r="AO275" s="4">
        <f>$L275-(AG275*'Feedstock Conversions'!$B$23)-'Rail Costs'!S275</f>
        <v>161.74163802162349</v>
      </c>
      <c r="AP275" s="4">
        <f>$L275-(AH275*'Feedstock Conversions'!$B$23)-'Rail Costs'!T275</f>
        <v>193.18965413795132</v>
      </c>
      <c r="AQ275" s="4">
        <f>$L275-(AI275*'Feedstock Conversions'!$B$23)-'Rail Costs'!U275</f>
        <v>201.6001172825396</v>
      </c>
      <c r="AR275" s="4">
        <f>$L275-(AJ275*'Feedstock Conversions'!$B$23)-'Rail Costs'!V275</f>
        <v>159.40258496554159</v>
      </c>
      <c r="AT275" s="4">
        <f>$T275-(AE275*'Feedstock Conversions'!$B$3)-'Rail Costs'!Q275</f>
        <v>196.85640408547391</v>
      </c>
      <c r="AU275" s="4">
        <f>$T275-(AF275*'Feedstock Conversions'!$B$3)-'Rail Costs'!R275</f>
        <v>206.36750659110106</v>
      </c>
      <c r="AV275" s="4">
        <f>$T275-(AG275*'Feedstock Conversions'!$B$3)-'Rail Costs'!S275</f>
        <v>226.71230279864267</v>
      </c>
      <c r="AW275" s="4">
        <f>$T275-(AH275*'Feedstock Conversions'!$B$3)-'Rail Costs'!T275</f>
        <v>259.20817137857631</v>
      </c>
      <c r="AX275" s="4">
        <f>$T275-(AI275*'Feedstock Conversions'!$B$3)-'Rail Costs'!U275</f>
        <v>267.88863452316457</v>
      </c>
      <c r="AY275" s="4">
        <f>$T275-(AJ275*'Feedstock Conversions'!$B$3)-'Rail Costs'!V275</f>
        <v>224.3411022061666</v>
      </c>
      <c r="BH275">
        <f t="shared" si="29"/>
        <v>13</v>
      </c>
      <c r="BI275">
        <f t="shared" si="30"/>
        <v>2024</v>
      </c>
      <c r="BJ275">
        <f t="shared" si="32"/>
        <v>3</v>
      </c>
    </row>
    <row r="276" spans="1:62" x14ac:dyDescent="0.2">
      <c r="A276" s="11">
        <f>A275+7</f>
        <v>45387</v>
      </c>
      <c r="B276" s="4">
        <v>30</v>
      </c>
      <c r="C276" s="18">
        <f>'Yellow Grease'!B276</f>
        <v>30</v>
      </c>
      <c r="E276" s="4">
        <f>'Yellow Grease'!C276*'Feedstock Conversions'!B$23</f>
        <v>246.9</v>
      </c>
      <c r="F276" s="4">
        <f>'Yellow Grease'!C276*'Feedstock Conversions'!B$3</f>
        <v>255</v>
      </c>
      <c r="H276" s="4">
        <f>'Fuel Values'!B276-'Yellow Grease'!I276-'Yellow Grease'!J276-'Yellow Grease'!K276</f>
        <v>233.39790930156249</v>
      </c>
      <c r="I276" s="18">
        <f>('LCFS Values'!$E$6-$AA$4)/1000000*'LCFS Values'!B276*'LCFS Values'!$G$2*100</f>
        <v>56.2270906984375</v>
      </c>
      <c r="J276" s="4">
        <f>'RIN Values'!C276</f>
        <v>81.375</v>
      </c>
      <c r="K276" s="4">
        <f>'Fixed Credits Value'!B276</f>
        <v>100</v>
      </c>
      <c r="L276" s="4">
        <f t="shared" si="31"/>
        <v>471</v>
      </c>
      <c r="M276" s="4">
        <f>L276/'Feedstock Conversions'!B$23</f>
        <v>57.229647630619681</v>
      </c>
      <c r="O276" s="4">
        <f>'Fuel Values'!C276*100</f>
        <v>273.70999999999998</v>
      </c>
      <c r="P276" s="18">
        <f>('LCFS Values'!$E$5-AB$4)/1000000*'LCFS Values'!B276*'LCFS Values'!$G$2*100</f>
        <v>60.920971655468747</v>
      </c>
      <c r="Q276" s="4">
        <f>'RIN Values'!D276</f>
        <v>92.224999999999994</v>
      </c>
      <c r="R276" s="4">
        <f>'Fixed Credits Value'!B276</f>
        <v>100</v>
      </c>
      <c r="S276" s="4">
        <f>'Fixed Credits Value'!C276</f>
        <v>16</v>
      </c>
      <c r="T276" s="4">
        <f t="shared" si="26"/>
        <v>542.85597165546869</v>
      </c>
      <c r="U276" s="4">
        <f>T276/'Feedstock Conversions'!B$3</f>
        <v>63.86540843005514</v>
      </c>
      <c r="W276" s="4">
        <f t="shared" si="27"/>
        <v>224.1</v>
      </c>
      <c r="X276" s="4">
        <f t="shared" si="28"/>
        <v>287.85597165546869</v>
      </c>
      <c r="AE276" s="4">
        <v>39.65</v>
      </c>
      <c r="AF276" s="4">
        <v>38.75</v>
      </c>
      <c r="AG276" s="4">
        <f>AH276+'Rail Costs'!M276</f>
        <v>36.580935050391936</v>
      </c>
      <c r="AH276" s="4">
        <v>32.700000000000003</v>
      </c>
      <c r="AI276">
        <v>31.9</v>
      </c>
      <c r="AJ276" s="4">
        <v>36.5</v>
      </c>
      <c r="AM276" s="4">
        <f>$L276-(AE276*'Feedstock Conversions'!$B$23)-'Rail Costs'!Q276</f>
        <v>140.12838684484893</v>
      </c>
      <c r="AN276" s="4">
        <f>$L276-(AF276*'Feedstock Conversions'!$B$23)-'Rail Costs'!R276</f>
        <v>148.03648935047607</v>
      </c>
      <c r="AO276" s="4">
        <f>$L276-(AG276*'Feedstock Conversions'!$B$23)-'Rail Costs'!S276</f>
        <v>166.09563802162347</v>
      </c>
      <c r="AP276" s="4">
        <f>$L276-(AH276*'Feedstock Conversions'!$B$23)-'Rail Costs'!T276</f>
        <v>197.54365413795131</v>
      </c>
      <c r="AQ276" s="4">
        <f>$L276-(AI276*'Feedstock Conversions'!$B$23)-'Rail Costs'!U276</f>
        <v>204.30811728253963</v>
      </c>
      <c r="AR276" s="4">
        <f>$L276-(AJ276*'Feedstock Conversions'!$B$23)-'Rail Costs'!V276</f>
        <v>165.40258496554159</v>
      </c>
      <c r="AT276" s="4">
        <f>$T276-(AE276*'Feedstock Conversions'!$B$3)-'Rail Costs'!Q276</f>
        <v>201.27885850031765</v>
      </c>
      <c r="AU276" s="4">
        <f>$T276-(AF276*'Feedstock Conversions'!$B$3)-'Rail Costs'!R276</f>
        <v>209.42996100594479</v>
      </c>
      <c r="AV276" s="4">
        <f>$T276-(AG276*'Feedstock Conversions'!$B$3)-'Rail Costs'!S276</f>
        <v>228.07475721348635</v>
      </c>
      <c r="AW276" s="4">
        <f>$T276-(AH276*'Feedstock Conversions'!$B$3)-'Rail Costs'!T276</f>
        <v>260.57062579341999</v>
      </c>
      <c r="AX276" s="4">
        <f>$T276-(AI276*'Feedstock Conversions'!$B$3)-'Rail Costs'!U276</f>
        <v>267.55108893800832</v>
      </c>
      <c r="AY276" s="4">
        <f>$T276-(AJ276*'Feedstock Conversions'!$B$3)-'Rail Costs'!V276</f>
        <v>227.40355662101032</v>
      </c>
      <c r="BH276">
        <f t="shared" si="29"/>
        <v>14</v>
      </c>
      <c r="BI276">
        <f t="shared" si="30"/>
        <v>2024</v>
      </c>
      <c r="BJ276">
        <f t="shared" si="32"/>
        <v>4</v>
      </c>
    </row>
    <row r="277" spans="1:62" x14ac:dyDescent="0.2">
      <c r="A277" s="11">
        <v>45394</v>
      </c>
      <c r="B277" s="4">
        <v>30</v>
      </c>
      <c r="C277" s="18">
        <f>'Yellow Grease'!B277</f>
        <v>30</v>
      </c>
      <c r="E277" s="4">
        <f>'Yellow Grease'!C277*'Feedstock Conversions'!B$23</f>
        <v>246.9</v>
      </c>
      <c r="F277" s="4">
        <f>'Yellow Grease'!C277*'Feedstock Conversions'!B$3</f>
        <v>255</v>
      </c>
      <c r="H277" s="4">
        <f>'Fuel Values'!B277-'Yellow Grease'!I277-'Yellow Grease'!J277-'Yellow Grease'!K277</f>
        <v>249.23976703281249</v>
      </c>
      <c r="I277" s="18">
        <f>('LCFS Values'!$E$6-$AA$4)/1000000*'LCFS Values'!B277*'LCFS Values'!$G$2*100</f>
        <v>54.510232967187498</v>
      </c>
      <c r="J277" s="4">
        <f>'RIN Values'!C277</f>
        <v>75.75</v>
      </c>
      <c r="K277" s="4">
        <f>'Fixed Credits Value'!B277</f>
        <v>100</v>
      </c>
      <c r="L277" s="4">
        <f t="shared" si="31"/>
        <v>479.5</v>
      </c>
      <c r="M277" s="4">
        <f>L277/'Feedstock Conversions'!B$23</f>
        <v>58.26245443499392</v>
      </c>
      <c r="O277" s="4">
        <f>'Fuel Values'!C277*100</f>
        <v>272.35999999999996</v>
      </c>
      <c r="P277" s="18">
        <f>('LCFS Values'!$E$5-AB$4)/1000000*'LCFS Values'!B277*'LCFS Values'!$G$2*100</f>
        <v>59.060789314843746</v>
      </c>
      <c r="Q277" s="4">
        <f>'RIN Values'!D277</f>
        <v>85.85</v>
      </c>
      <c r="R277" s="4">
        <f>'Fixed Credits Value'!B277</f>
        <v>100</v>
      </c>
      <c r="S277" s="4">
        <f>'Fixed Credits Value'!C277</f>
        <v>16</v>
      </c>
      <c r="T277" s="4">
        <f t="shared" si="26"/>
        <v>533.27078931484368</v>
      </c>
      <c r="U277" s="4">
        <f>T277/'Feedstock Conversions'!B$3</f>
        <v>62.737739919393377</v>
      </c>
      <c r="W277" s="4">
        <f t="shared" si="27"/>
        <v>232.6</v>
      </c>
      <c r="X277" s="4">
        <f t="shared" si="28"/>
        <v>278.27078931484368</v>
      </c>
      <c r="AE277" s="4">
        <v>39.1</v>
      </c>
      <c r="AF277" s="4">
        <v>38.75</v>
      </c>
      <c r="AG277" s="4">
        <f>AH277+'Rail Costs'!M277</f>
        <v>38.117721164613663</v>
      </c>
      <c r="AH277" s="4">
        <v>34.200000000000003</v>
      </c>
      <c r="AI277">
        <v>33.700000000000003</v>
      </c>
      <c r="AJ277" s="4">
        <v>36.5</v>
      </c>
      <c r="AM277" s="4">
        <f>$L277-(AE277*'Feedstock Conversions'!$B$23)-'Rail Costs'!Q277</f>
        <v>153.15488684484893</v>
      </c>
      <c r="AN277" s="4">
        <f>$L277-(AF277*'Feedstock Conversions'!$B$23)-'Rail Costs'!R277</f>
        <v>156.53648935047607</v>
      </c>
      <c r="AO277" s="4">
        <f>$L277-(AG277*'Feedstock Conversions'!$B$23)-'Rail Costs'!S277</f>
        <v>161.9478883015787</v>
      </c>
      <c r="AP277" s="4">
        <f>$L277-(AH277*'Feedstock Conversions'!$B$23)-'Rail Costs'!T277</f>
        <v>193.69865413795128</v>
      </c>
      <c r="AQ277" s="4">
        <f>$L277-(AI277*'Feedstock Conversions'!$B$23)-'Rail Costs'!U277</f>
        <v>197.99411728253955</v>
      </c>
      <c r="AR277" s="4">
        <f>$L277-(AJ277*'Feedstock Conversions'!$B$23)-'Rail Costs'!V277</f>
        <v>173.90258496554159</v>
      </c>
      <c r="AT277" s="4">
        <f>$T277-(AE277*'Feedstock Conversions'!$B$3)-'Rail Costs'!Q277</f>
        <v>196.3686761596926</v>
      </c>
      <c r="AU277" s="4">
        <f>$T277-(AF277*'Feedstock Conversions'!$B$3)-'Rail Costs'!R277</f>
        <v>199.84477866531978</v>
      </c>
      <c r="AV277" s="4">
        <f>$T277-(AG277*'Feedstock Conversions'!$B$3)-'Rail Costs'!S277</f>
        <v>205.42689290197671</v>
      </c>
      <c r="AW277" s="4">
        <f>$T277-(AH277*'Feedstock Conversions'!$B$3)-'Rail Costs'!T277</f>
        <v>238.23544345279498</v>
      </c>
      <c r="AX277" s="4">
        <f>$T277-(AI277*'Feedstock Conversions'!$B$3)-'Rail Costs'!U277</f>
        <v>242.66590659738324</v>
      </c>
      <c r="AY277" s="4">
        <f>$T277-(AJ277*'Feedstock Conversions'!$B$3)-'Rail Costs'!V277</f>
        <v>217.81837428038531</v>
      </c>
      <c r="BH277">
        <f t="shared" si="29"/>
        <v>15</v>
      </c>
      <c r="BI277">
        <f t="shared" si="30"/>
        <v>2024</v>
      </c>
      <c r="BJ277">
        <f t="shared" si="32"/>
        <v>4</v>
      </c>
    </row>
    <row r="278" spans="1:62" x14ac:dyDescent="0.2">
      <c r="A278" s="11">
        <v>45401</v>
      </c>
      <c r="B278">
        <v>30.3</v>
      </c>
      <c r="C278" s="18">
        <f>'Yellow Grease'!B278</f>
        <v>30.3</v>
      </c>
      <c r="E278" s="4">
        <f>'Yellow Grease'!C278*'Feedstock Conversions'!B$23</f>
        <v>249.36900000000003</v>
      </c>
      <c r="F278" s="4">
        <f>'Yellow Grease'!C278*'Feedstock Conversions'!B$3</f>
        <v>257.55</v>
      </c>
      <c r="H278" s="4">
        <f>'Fuel Values'!B278-'Yellow Grease'!I278-'Yellow Grease'!J278-'Yellow Grease'!K278</f>
        <v>249.75842517593753</v>
      </c>
      <c r="I278" s="18">
        <f>('LCFS Values'!$E$6-$AA$4)/1000000*'LCFS Values'!B278*'LCFS Values'!$G$2*100</f>
        <v>51.591574824062491</v>
      </c>
      <c r="J278" s="4">
        <f>'RIN Values'!C278</f>
        <v>67.650000000000006</v>
      </c>
      <c r="K278" s="4">
        <f>'Fixed Credits Value'!B278</f>
        <v>100</v>
      </c>
      <c r="L278" s="4">
        <f t="shared" si="31"/>
        <v>469</v>
      </c>
      <c r="M278" s="4">
        <f>L278/'Feedstock Conversions'!B$23</f>
        <v>56.986634264884565</v>
      </c>
      <c r="O278" s="4">
        <f>'Fuel Values'!C278*100</f>
        <v>263.11</v>
      </c>
      <c r="P278" s="18">
        <f>('LCFS Values'!$E$5-AB$4)/1000000*'LCFS Values'!B278*'LCFS Values'!$G$2*100</f>
        <v>55.898479335781246</v>
      </c>
      <c r="Q278" s="4">
        <f>'RIN Values'!D278</f>
        <v>76.67</v>
      </c>
      <c r="R278" s="4">
        <f>'Fixed Credits Value'!B278</f>
        <v>100</v>
      </c>
      <c r="S278" s="4">
        <f>'Fixed Credits Value'!C278</f>
        <v>16</v>
      </c>
      <c r="T278" s="4">
        <f t="shared" si="26"/>
        <v>511.67847933578128</v>
      </c>
      <c r="U278" s="4">
        <f>T278/'Feedstock Conversions'!B$3</f>
        <v>60.197468157150738</v>
      </c>
      <c r="W278" s="4">
        <f t="shared" si="27"/>
        <v>219.63099999999997</v>
      </c>
      <c r="X278" s="4">
        <f t="shared" si="28"/>
        <v>254.12847933578126</v>
      </c>
      <c r="AE278" s="4">
        <v>38.65</v>
      </c>
      <c r="AF278" s="4">
        <v>38.75</v>
      </c>
      <c r="AG278" s="4">
        <f>AH278+'Rail Costs'!M278</f>
        <v>38.817721164613658</v>
      </c>
      <c r="AH278" s="4">
        <v>34.9</v>
      </c>
      <c r="AI278">
        <v>34.6</v>
      </c>
      <c r="AJ278" s="4">
        <v>36.5</v>
      </c>
      <c r="AM278" s="4">
        <f>$L278-(AE278*'Feedstock Conversions'!$B$23)-'Rail Costs'!Q278</f>
        <v>146.35838684484895</v>
      </c>
      <c r="AN278" s="4">
        <f>$L278-(AF278*'Feedstock Conversions'!$B$23)-'Rail Costs'!R278</f>
        <v>146.03648935047607</v>
      </c>
      <c r="AO278" s="4">
        <f>$L278-(AG278*'Feedstock Conversions'!$B$23)-'Rail Costs'!S278</f>
        <v>145.68688830157873</v>
      </c>
      <c r="AP278" s="4">
        <f>$L278-(AH278*'Feedstock Conversions'!$B$23)-'Rail Costs'!T278</f>
        <v>177.43765413795137</v>
      </c>
      <c r="AQ278" s="4">
        <f>$L278-(AI278*'Feedstock Conversions'!$B$23)-'Rail Costs'!U278</f>
        <v>180.08711728253957</v>
      </c>
      <c r="AR278" s="4">
        <f>$L278-(AJ278*'Feedstock Conversions'!$B$23)-'Rail Costs'!V278</f>
        <v>163.40258496554159</v>
      </c>
      <c r="AT278" s="4">
        <f>$T278-(AE278*'Feedstock Conversions'!$B$3)-'Rail Costs'!Q278</f>
        <v>178.60136618063024</v>
      </c>
      <c r="AU278" s="4">
        <f>$T278-(AF278*'Feedstock Conversions'!$B$3)-'Rail Costs'!R278</f>
        <v>178.25246868625737</v>
      </c>
      <c r="AV278" s="4">
        <f>$T278-(AG278*'Feedstock Conversions'!$B$3)-'Rail Costs'!S278</f>
        <v>177.88458292291432</v>
      </c>
      <c r="AW278" s="4">
        <f>$T278-(AH278*'Feedstock Conversions'!$B$3)-'Rail Costs'!T278</f>
        <v>210.69313347373264</v>
      </c>
      <c r="AX278" s="4">
        <f>$T278-(AI278*'Feedstock Conversions'!$B$3)-'Rail Costs'!U278</f>
        <v>213.42359661832086</v>
      </c>
      <c r="AY278" s="4">
        <f>$T278-(AJ278*'Feedstock Conversions'!$B$3)-'Rail Costs'!V278</f>
        <v>196.22606430132291</v>
      </c>
      <c r="BH278">
        <f t="shared" si="29"/>
        <v>16</v>
      </c>
      <c r="BI278">
        <f t="shared" si="30"/>
        <v>2024</v>
      </c>
      <c r="BJ278">
        <f t="shared" si="32"/>
        <v>4</v>
      </c>
    </row>
    <row r="279" spans="1:62" x14ac:dyDescent="0.2">
      <c r="A279" s="11">
        <v>45408</v>
      </c>
      <c r="B279">
        <v>30.5</v>
      </c>
      <c r="C279" s="18">
        <f>'Yellow Grease'!B279</f>
        <v>30.5</v>
      </c>
      <c r="E279" s="4">
        <f>'Yellow Grease'!C279*'Feedstock Conversions'!B$23</f>
        <v>251.01500000000001</v>
      </c>
      <c r="F279" s="4">
        <f>'Yellow Grease'!C279*'Feedstock Conversions'!B$3</f>
        <v>259.25</v>
      </c>
      <c r="H279" s="4">
        <f>'Fuel Values'!B279-'Yellow Grease'!I279-'Yellow Grease'!J279-'Yellow Grease'!K279</f>
        <v>233.66595383562503</v>
      </c>
      <c r="I279" s="18">
        <f>('LCFS Values'!$E$6-$AA$4)/1000000*'LCFS Values'!B279*'LCFS Values'!$G$2*100</f>
        <v>51.334046164374989</v>
      </c>
      <c r="J279" s="4">
        <f>'RIN Values'!C279</f>
        <v>69</v>
      </c>
      <c r="K279" s="4">
        <f>'Fixed Credits Value'!B279</f>
        <v>100</v>
      </c>
      <c r="L279" s="4">
        <f t="shared" si="31"/>
        <v>454</v>
      </c>
      <c r="M279" s="4">
        <f>L279/'Feedstock Conversions'!B$23</f>
        <v>55.164034021871203</v>
      </c>
      <c r="O279" s="4">
        <f>'Fuel Values'!C279*100</f>
        <v>250.76</v>
      </c>
      <c r="P279" s="18">
        <f>('LCFS Values'!$E$5-AB$4)/1000000*'LCFS Values'!B279*'LCFS Values'!$G$2*100</f>
        <v>55.619451984687487</v>
      </c>
      <c r="Q279" s="4">
        <f>'RIN Values'!D279</f>
        <v>78.2</v>
      </c>
      <c r="R279" s="4">
        <f>'Fixed Credits Value'!B279</f>
        <v>100</v>
      </c>
      <c r="S279" s="4">
        <f>'Fixed Credits Value'!C279</f>
        <v>16</v>
      </c>
      <c r="T279" s="4">
        <f t="shared" si="26"/>
        <v>500.57945198468747</v>
      </c>
      <c r="U279" s="4">
        <f>T279/'Feedstock Conversions'!B$3</f>
        <v>58.891700233492642</v>
      </c>
      <c r="W279" s="4">
        <f t="shared" si="27"/>
        <v>202.98499999999999</v>
      </c>
      <c r="X279" s="4">
        <f t="shared" si="28"/>
        <v>241.32945198468747</v>
      </c>
      <c r="AE279" s="4">
        <v>37.700000000000003</v>
      </c>
      <c r="AF279" s="4">
        <v>38.75</v>
      </c>
      <c r="AG279" s="4">
        <f>AH279+'Rail Costs'!M279</f>
        <v>38.91772116461366</v>
      </c>
      <c r="AH279" s="4">
        <v>35</v>
      </c>
      <c r="AI279">
        <v>34.75</v>
      </c>
      <c r="AJ279" s="4">
        <v>36.5</v>
      </c>
      <c r="AM279" s="4">
        <f>$L279-(AE279*'Feedstock Conversions'!$B$23)-'Rail Costs'!Q279</f>
        <v>139.17688684484892</v>
      </c>
      <c r="AN279" s="4">
        <f>$L279-(AF279*'Feedstock Conversions'!$B$23)-'Rail Costs'!R279</f>
        <v>131.03648935047607</v>
      </c>
      <c r="AO279" s="4">
        <f>$L279-(AG279*'Feedstock Conversions'!$B$23)-'Rail Costs'!S279</f>
        <v>129.8638883015787</v>
      </c>
      <c r="AP279" s="4">
        <f>$L279-(AH279*'Feedstock Conversions'!$B$23)-'Rail Costs'!T279</f>
        <v>161.61465413795133</v>
      </c>
      <c r="AQ279" s="4">
        <f>$L279-(AI279*'Feedstock Conversions'!$B$23)-'Rail Costs'!U279</f>
        <v>163.8526172825396</v>
      </c>
      <c r="AR279" s="4">
        <f>$L279-(AJ279*'Feedstock Conversions'!$B$23)-'Rail Costs'!V279</f>
        <v>148.40258496554159</v>
      </c>
      <c r="AT279" s="4">
        <f>$T279-(AE279*'Feedstock Conversions'!$B$3)-'Rail Costs'!Q279</f>
        <v>175.57733882953636</v>
      </c>
      <c r="AU279" s="4">
        <f>$T279-(AF279*'Feedstock Conversions'!$B$3)-'Rail Costs'!R279</f>
        <v>167.15344133516356</v>
      </c>
      <c r="AV279" s="4">
        <f>$T279-(AG279*'Feedstock Conversions'!$B$3)-'Rail Costs'!S279</f>
        <v>165.93555557182049</v>
      </c>
      <c r="AW279" s="4">
        <f>$T279-(AH279*'Feedstock Conversions'!$B$3)-'Rail Costs'!T279</f>
        <v>198.74410612263881</v>
      </c>
      <c r="AX279" s="4">
        <f>$T279-(AI279*'Feedstock Conversions'!$B$3)-'Rail Costs'!U279</f>
        <v>201.04956926722707</v>
      </c>
      <c r="AY279" s="4">
        <f>$T279-(AJ279*'Feedstock Conversions'!$B$3)-'Rail Costs'!V279</f>
        <v>185.1270369502291</v>
      </c>
      <c r="BH279">
        <f t="shared" si="29"/>
        <v>17</v>
      </c>
      <c r="BI279">
        <f t="shared" si="30"/>
        <v>2024</v>
      </c>
      <c r="BJ279">
        <f t="shared" si="32"/>
        <v>4</v>
      </c>
    </row>
    <row r="280" spans="1:62" x14ac:dyDescent="0.2">
      <c r="A280" s="11">
        <v>45415</v>
      </c>
      <c r="B280">
        <v>29.9</v>
      </c>
      <c r="C280" s="18">
        <f>'Yellow Grease'!B280</f>
        <v>29.9</v>
      </c>
      <c r="E280" s="4">
        <f>'Yellow Grease'!C280*'Feedstock Conversions'!B$23</f>
        <v>246.077</v>
      </c>
      <c r="F280" s="4">
        <f>'Yellow Grease'!C280*'Feedstock Conversions'!B$3</f>
        <v>254.14999999999998</v>
      </c>
      <c r="H280" s="4">
        <f>'Fuel Values'!B280-'Yellow Grease'!I280-'Yellow Grease'!J280-'Yellow Grease'!K280</f>
        <v>227.48281156687506</v>
      </c>
      <c r="I280" s="18">
        <f>('LCFS Values'!$E$6-$AA$4)/1000000*'LCFS Values'!B280*'LCFS Values'!$G$2*100</f>
        <v>49.617188433124994</v>
      </c>
      <c r="J280" s="4">
        <f>'RIN Values'!C280</f>
        <v>65.400000000000006</v>
      </c>
      <c r="K280" s="4">
        <f>'Fixed Credits Value'!B280</f>
        <v>100</v>
      </c>
      <c r="L280" s="4">
        <f t="shared" si="31"/>
        <v>442.50000000000006</v>
      </c>
      <c r="M280" s="4">
        <f>L280/'Feedstock Conversions'!B$23</f>
        <v>53.766707168894293</v>
      </c>
      <c r="O280" s="4">
        <f>'Fuel Values'!C280*100</f>
        <v>245.00000000000003</v>
      </c>
      <c r="P280" s="18">
        <f>('LCFS Values'!$E$5-AB$4)/1000000*'LCFS Values'!B280*'LCFS Values'!$G$2*100</f>
        <v>53.759269644062492</v>
      </c>
      <c r="Q280" s="4">
        <f>'RIN Values'!D280</f>
        <v>74.12</v>
      </c>
      <c r="R280" s="4">
        <f>'Fixed Credits Value'!B280</f>
        <v>100</v>
      </c>
      <c r="S280" s="4">
        <f>'Fixed Credits Value'!C280</f>
        <v>16</v>
      </c>
      <c r="T280" s="4">
        <f t="shared" si="26"/>
        <v>488.87926964406256</v>
      </c>
      <c r="U280" s="4">
        <f>T280/'Feedstock Conversions'!B$3</f>
        <v>57.515208193419127</v>
      </c>
      <c r="W280" s="4">
        <f t="shared" si="27"/>
        <v>196.42300000000006</v>
      </c>
      <c r="X280" s="4">
        <f t="shared" si="28"/>
        <v>234.72926964406258</v>
      </c>
      <c r="AE280" s="4">
        <v>37.5</v>
      </c>
      <c r="AF280" s="4">
        <v>38.450000000000003</v>
      </c>
      <c r="AG280" s="4">
        <f>AH280+'Rail Costs'!M280</f>
        <v>38.91772116461366</v>
      </c>
      <c r="AH280" s="4">
        <v>35</v>
      </c>
      <c r="AI280">
        <v>34.75</v>
      </c>
      <c r="AJ280" s="4">
        <v>35.9</v>
      </c>
      <c r="AM280" s="4">
        <f>$L280-(AE280*'Feedstock Conversions'!$B$23)-'Rail Costs'!Q280</f>
        <v>129.32288684484899</v>
      </c>
      <c r="AN280" s="4">
        <f>$L280-(AF280*'Feedstock Conversions'!$B$23)-'Rail Costs'!R280</f>
        <v>122.00548935047614</v>
      </c>
      <c r="AO280" s="4">
        <f>$L280-(AG280*'Feedstock Conversions'!$B$23)-'Rail Costs'!S280</f>
        <v>118.36388830157874</v>
      </c>
      <c r="AP280" s="4">
        <f>$L280-(AH280*'Feedstock Conversions'!$B$23)-'Rail Costs'!T280</f>
        <v>150.11465413795139</v>
      </c>
      <c r="AQ280" s="4">
        <f>$L280-(AI280*'Feedstock Conversions'!$B$23)-'Rail Costs'!U280</f>
        <v>152.35261728253965</v>
      </c>
      <c r="AR280" s="4">
        <f>$L280-(AJ280*'Feedstock Conversions'!$B$23)-'Rail Costs'!V280</f>
        <v>141.84058496554169</v>
      </c>
      <c r="AT280" s="4">
        <f>$T280-(AE280*'Feedstock Conversions'!$B$3)-'Rail Costs'!Q280</f>
        <v>165.5771564889115</v>
      </c>
      <c r="AU280" s="4">
        <f>$T280-(AF280*'Feedstock Conversions'!$B$3)-'Rail Costs'!R280</f>
        <v>158.00325899453861</v>
      </c>
      <c r="AV280" s="4">
        <f>$T280-(AG280*'Feedstock Conversions'!$B$3)-'Rail Costs'!S280</f>
        <v>154.23537323119558</v>
      </c>
      <c r="AW280" s="4">
        <f>$T280-(AH280*'Feedstock Conversions'!$B$3)-'Rail Costs'!T280</f>
        <v>187.04392378201391</v>
      </c>
      <c r="AX280" s="4">
        <f>$T280-(AI280*'Feedstock Conversions'!$B$3)-'Rail Costs'!U280</f>
        <v>189.34938692660216</v>
      </c>
      <c r="AY280" s="4">
        <f>$T280-(AJ280*'Feedstock Conversions'!$B$3)-'Rail Costs'!V280</f>
        <v>178.52685460960421</v>
      </c>
      <c r="BH280">
        <f t="shared" si="29"/>
        <v>18</v>
      </c>
      <c r="BI280">
        <f t="shared" si="30"/>
        <v>2024</v>
      </c>
      <c r="BJ280">
        <f t="shared" si="32"/>
        <v>5</v>
      </c>
    </row>
    <row r="281" spans="1:62" x14ac:dyDescent="0.2">
      <c r="A281" s="11">
        <v>45422</v>
      </c>
      <c r="B281" s="4">
        <v>29.5</v>
      </c>
      <c r="C281" s="18">
        <f>'Yellow Grease'!B281</f>
        <v>29.5</v>
      </c>
      <c r="E281" s="4">
        <f>'Yellow Grease'!C281*'Feedstock Conversions'!B$23</f>
        <v>242.78500000000003</v>
      </c>
      <c r="F281" s="4">
        <f>'Yellow Grease'!C281*'Feedstock Conversions'!B$3</f>
        <v>250.75</v>
      </c>
      <c r="H281" s="4">
        <f>'Fuel Values'!B281-'Yellow Grease'!I281-'Yellow Grease'!J281-'Yellow Grease'!K281</f>
        <v>227.43007053375004</v>
      </c>
      <c r="I281" s="18">
        <f>('LCFS Values'!$E$6-$AA$4)/1000000*'LCFS Values'!B281*'LCFS Values'!$G$2*100</f>
        <v>44.294929466249997</v>
      </c>
      <c r="J281" s="4">
        <f>'RIN Values'!C281</f>
        <v>67.275000000000006</v>
      </c>
      <c r="K281" s="4">
        <f>'Fixed Credits Value'!B281</f>
        <v>100</v>
      </c>
      <c r="L281" s="4">
        <f t="shared" si="31"/>
        <v>439.00000000000006</v>
      </c>
      <c r="M281" s="4">
        <f>L281/'Feedstock Conversions'!B$23</f>
        <v>53.341433778857841</v>
      </c>
      <c r="O281" s="4">
        <f>'Fuel Values'!C281*100</f>
        <v>245.29999999999998</v>
      </c>
      <c r="P281" s="18">
        <f>('LCFS Values'!$E$5-AB$4)/1000000*'LCFS Values'!B281*'LCFS Values'!$G$2*100</f>
        <v>47.992704388124999</v>
      </c>
      <c r="Q281" s="4">
        <f>'RIN Values'!D281</f>
        <v>76.245000000000005</v>
      </c>
      <c r="R281" s="4">
        <f>'Fixed Credits Value'!B281</f>
        <v>100</v>
      </c>
      <c r="S281" s="4">
        <f>'Fixed Credits Value'!C281</f>
        <v>16</v>
      </c>
      <c r="T281" s="4">
        <f t="shared" si="26"/>
        <v>485.53770438812501</v>
      </c>
      <c r="U281" s="4">
        <f>T281/'Feedstock Conversions'!B$3</f>
        <v>57.122082869191175</v>
      </c>
      <c r="W281" s="4">
        <f t="shared" si="27"/>
        <v>196.21500000000003</v>
      </c>
      <c r="X281" s="4">
        <f t="shared" si="28"/>
        <v>234.78770438812501</v>
      </c>
      <c r="AE281" s="4">
        <v>38.5</v>
      </c>
      <c r="AF281" s="4">
        <v>38</v>
      </c>
      <c r="AG281" s="4">
        <f>AH281+'Rail Costs'!M281</f>
        <v>38.91772116461366</v>
      </c>
      <c r="AH281" s="4">
        <v>35</v>
      </c>
      <c r="AI281" s="4">
        <v>34.75</v>
      </c>
      <c r="AJ281" s="4">
        <v>36.4</v>
      </c>
      <c r="AM281" s="4">
        <f>$L281-(AE281*'Feedstock Conversions'!$B$23)-'Rail Costs'!Q281</f>
        <v>117.59288684484896</v>
      </c>
      <c r="AN281" s="4">
        <f>$L281-(AF281*'Feedstock Conversions'!$B$23)-'Rail Costs'!R281</f>
        <v>122.20898935047616</v>
      </c>
      <c r="AO281" s="4">
        <f>$L281-(AG281*'Feedstock Conversions'!$B$23)-'Rail Costs'!S281</f>
        <v>114.86388830157874</v>
      </c>
      <c r="AP281" s="4">
        <f>$L281-(AH281*'Feedstock Conversions'!$B$23)-'Rail Costs'!T281</f>
        <v>146.61465413795139</v>
      </c>
      <c r="AQ281" s="4">
        <f>$L281-(AI281*'Feedstock Conversions'!$B$23)-'Rail Costs'!U281</f>
        <v>148.85261728253965</v>
      </c>
      <c r="AR281" s="4">
        <f>$L281-(AJ281*'Feedstock Conversions'!$B$23)-'Rail Costs'!V281</f>
        <v>134.22558496554169</v>
      </c>
      <c r="AT281" s="4">
        <f>$T281-(AE281*'Feedstock Conversions'!$B$3)-'Rail Costs'!Q281</f>
        <v>153.73559123297395</v>
      </c>
      <c r="AU281" s="4">
        <f>$T281-(AF281*'Feedstock Conversions'!$B$3)-'Rail Costs'!R281</f>
        <v>158.4866937386011</v>
      </c>
      <c r="AV281" s="4">
        <f>$T281-(AG281*'Feedstock Conversions'!$B$3)-'Rail Costs'!S281</f>
        <v>150.89380797525803</v>
      </c>
      <c r="AW281" s="4">
        <f>$T281-(AH281*'Feedstock Conversions'!$B$3)-'Rail Costs'!T281</f>
        <v>183.70235852607635</v>
      </c>
      <c r="AX281" s="4">
        <f>$T281-(AI281*'Feedstock Conversions'!$B$3)-'Rail Costs'!U281</f>
        <v>186.00782167066461</v>
      </c>
      <c r="AY281" s="4">
        <f>$T281-(AJ281*'Feedstock Conversions'!$B$3)-'Rail Costs'!V281</f>
        <v>170.93528935366666</v>
      </c>
      <c r="BH281">
        <f t="shared" si="29"/>
        <v>19</v>
      </c>
      <c r="BI281">
        <f t="shared" si="30"/>
        <v>2024</v>
      </c>
      <c r="BJ281">
        <f t="shared" si="32"/>
        <v>5</v>
      </c>
    </row>
    <row r="282" spans="1:62" x14ac:dyDescent="0.2">
      <c r="A282" s="11">
        <v>45429</v>
      </c>
      <c r="B282" s="4">
        <v>29.5</v>
      </c>
      <c r="C282" s="18">
        <f>'Yellow Grease'!B282</f>
        <v>29.5</v>
      </c>
      <c r="E282" s="4">
        <f>'Yellow Grease'!C282*'Feedstock Conversions'!B$23</f>
        <v>242.78500000000003</v>
      </c>
      <c r="F282" s="4">
        <f>'Yellow Grease'!C282*'Feedstock Conversions'!B$3</f>
        <v>250.75</v>
      </c>
      <c r="H282" s="4">
        <f>'Fuel Values'!B282-'Yellow Grease'!I282-'Yellow Grease'!J282-'Yellow Grease'!K282</f>
        <v>231.4616585721875</v>
      </c>
      <c r="I282" s="18">
        <f>('LCFS Values'!$E$6-$AA$4)/1000000*'LCFS Values'!B282*'LCFS Values'!$G$2*100</f>
        <v>37.513341427812499</v>
      </c>
      <c r="J282" s="4">
        <f>'RIN Values'!C282</f>
        <v>71.025000000000006</v>
      </c>
      <c r="K282" s="4">
        <f>'Fixed Credits Value'!B282</f>
        <v>100</v>
      </c>
      <c r="L282" s="4">
        <f t="shared" si="31"/>
        <v>440</v>
      </c>
      <c r="M282" s="4">
        <f>L282/'Feedstock Conversions'!B$23</f>
        <v>53.462940461725395</v>
      </c>
      <c r="O282" s="4">
        <f>'Fuel Values'!C282*100</f>
        <v>238.68999999999997</v>
      </c>
      <c r="P282" s="18">
        <f>('LCFS Values'!$E$5-AB$4)/1000000*'LCFS Values'!B282*'LCFS Values'!$G$2*100</f>
        <v>40.644984142656241</v>
      </c>
      <c r="Q282" s="4">
        <f>'RIN Values'!D282</f>
        <v>80.495000000000005</v>
      </c>
      <c r="R282" s="4">
        <f>'Fixed Credits Value'!B282</f>
        <v>100</v>
      </c>
      <c r="S282" s="4">
        <f>'Fixed Credits Value'!C282</f>
        <v>16</v>
      </c>
      <c r="T282" s="4">
        <f t="shared" si="26"/>
        <v>475.82998414265626</v>
      </c>
      <c r="U282" s="4">
        <f>T282/'Feedstock Conversions'!B$3</f>
        <v>55.979998134430147</v>
      </c>
      <c r="W282" s="4">
        <f t="shared" si="27"/>
        <v>197.21499999999997</v>
      </c>
      <c r="X282" s="4">
        <f t="shared" si="28"/>
        <v>225.07998414265626</v>
      </c>
      <c r="AE282" s="4">
        <v>39.5</v>
      </c>
      <c r="AF282" s="4">
        <v>38</v>
      </c>
      <c r="AG282" s="4">
        <f>AH282+'Rail Costs'!M282</f>
        <v>38.91772116461366</v>
      </c>
      <c r="AH282" s="4">
        <v>35</v>
      </c>
      <c r="AI282" s="4">
        <v>34.75</v>
      </c>
      <c r="AJ282" s="4">
        <v>38.5</v>
      </c>
      <c r="AM282" s="4">
        <f>$L282-(AE282*'Feedstock Conversions'!$B$23)-'Rail Costs'!Q282</f>
        <v>110.36288684484889</v>
      </c>
      <c r="AN282" s="4">
        <f>$L282-(AF282*'Feedstock Conversions'!$B$23)-'Rail Costs'!R282</f>
        <v>123.2089893504761</v>
      </c>
      <c r="AO282" s="4">
        <f>$L282-(AG282*'Feedstock Conversions'!$B$23)-'Rail Costs'!S282</f>
        <v>115.86388830157868</v>
      </c>
      <c r="AP282" s="4">
        <f>$L282-(AH282*'Feedstock Conversions'!$B$23)-'Rail Costs'!T282</f>
        <v>147.61465413795133</v>
      </c>
      <c r="AQ282" s="4">
        <f>$L282-(AI282*'Feedstock Conversions'!$B$23)-'Rail Costs'!U282</f>
        <v>149.8526172825396</v>
      </c>
      <c r="AR282" s="4">
        <f>$L282-(AJ282*'Feedstock Conversions'!$B$23)-'Rail Costs'!V282</f>
        <v>117.94258496554161</v>
      </c>
      <c r="AT282" s="4">
        <f>$T282-(AE282*'Feedstock Conversions'!$B$3)-'Rail Costs'!Q282</f>
        <v>135.5278709875052</v>
      </c>
      <c r="AU282" s="4">
        <f>$T282-(AF282*'Feedstock Conversions'!$B$3)-'Rail Costs'!R282</f>
        <v>148.77897349313236</v>
      </c>
      <c r="AV282" s="4">
        <f>$T282-(AG282*'Feedstock Conversions'!$B$3)-'Rail Costs'!S282</f>
        <v>141.18608772978928</v>
      </c>
      <c r="AW282" s="4">
        <f>$T282-(AH282*'Feedstock Conversions'!$B$3)-'Rail Costs'!T282</f>
        <v>173.9946382806076</v>
      </c>
      <c r="AX282" s="4">
        <f>$T282-(AI282*'Feedstock Conversions'!$B$3)-'Rail Costs'!U282</f>
        <v>176.30010142519586</v>
      </c>
      <c r="AY282" s="4">
        <f>$T282-(AJ282*'Feedstock Conversions'!$B$3)-'Rail Costs'!V282</f>
        <v>143.37756910819789</v>
      </c>
      <c r="BH282">
        <f t="shared" si="29"/>
        <v>20</v>
      </c>
      <c r="BI282">
        <f t="shared" si="30"/>
        <v>2024</v>
      </c>
      <c r="BJ282">
        <f t="shared" si="32"/>
        <v>5</v>
      </c>
    </row>
    <row r="283" spans="1:62" x14ac:dyDescent="0.2">
      <c r="A283" s="11">
        <v>45436</v>
      </c>
      <c r="B283">
        <v>29.5</v>
      </c>
      <c r="C283" s="18">
        <f>'Yellow Grease'!B283</f>
        <v>29.5</v>
      </c>
      <c r="E283" s="4">
        <f>'Yellow Grease'!C283*'Feedstock Conversions'!B$23</f>
        <v>242.78500000000003</v>
      </c>
      <c r="F283" s="4">
        <f>'Yellow Grease'!C283*'Feedstock Conversions'!B$3</f>
        <v>250.75</v>
      </c>
      <c r="H283" s="4">
        <f>'Fuel Values'!B283-'Yellow Grease'!I283-'Yellow Grease'!J283-'Yellow Grease'!K283</f>
        <v>219.99390063499999</v>
      </c>
      <c r="I283" s="18">
        <f>('LCFS Values'!$E$6-$AA$4)/1000000*'LCFS Values'!B283*'LCFS Values'!$G$2*100</f>
        <v>39.831099364999993</v>
      </c>
      <c r="J283" s="4">
        <f>'RIN Values'!C283</f>
        <v>83.175000000000011</v>
      </c>
      <c r="K283" s="4">
        <f>'Fixed Credits Value'!B283</f>
        <v>100</v>
      </c>
      <c r="L283" s="4">
        <f t="shared" si="31"/>
        <v>443</v>
      </c>
      <c r="M283" s="4">
        <f>L283/'Feedstock Conversions'!B$23</f>
        <v>53.827460510328066</v>
      </c>
      <c r="O283" s="4">
        <f>'Fuel Values'!C283*100</f>
        <v>243.12999999999997</v>
      </c>
      <c r="P283" s="18">
        <f>('LCFS Values'!$E$5-AB$4)/1000000*'LCFS Values'!B283*'LCFS Values'!$G$2*100</f>
        <v>43.156230302499992</v>
      </c>
      <c r="Q283" s="4">
        <f>'RIN Values'!D283</f>
        <v>94.265000000000001</v>
      </c>
      <c r="R283" s="4">
        <f>'Fixed Credits Value'!B283</f>
        <v>100</v>
      </c>
      <c r="S283" s="4">
        <f>'Fixed Credits Value'!C283</f>
        <v>16</v>
      </c>
      <c r="T283" s="4">
        <f t="shared" ref="T283:T330" si="33">S283+R283+Q283+P283+O283</f>
        <v>496.5512303024999</v>
      </c>
      <c r="U283" s="4">
        <f>T283/'Feedstock Conversions'!B$3</f>
        <v>58.417791800294104</v>
      </c>
      <c r="W283" s="4">
        <f t="shared" ref="W283:W330" si="34">L283-E283</f>
        <v>200.21499999999997</v>
      </c>
      <c r="X283" s="4">
        <f t="shared" ref="X283:X330" si="35">T283-F283</f>
        <v>245.8012303024999</v>
      </c>
      <c r="AE283" s="4">
        <v>40.700000000000003</v>
      </c>
      <c r="AF283" s="4">
        <v>38</v>
      </c>
      <c r="AG283" s="4">
        <f>AH283+'Rail Costs'!M283</f>
        <v>39.717721164613657</v>
      </c>
      <c r="AH283" s="4">
        <v>35.799999999999997</v>
      </c>
      <c r="AI283" s="4">
        <v>35.35</v>
      </c>
      <c r="AJ283" s="4">
        <v>39.9</v>
      </c>
      <c r="AM283" s="4">
        <f>$L283-(AE283*'Feedstock Conversions'!$B$23)-'Rail Costs'!Q283</f>
        <v>103.48688684484891</v>
      </c>
      <c r="AN283" s="4">
        <f>$L283-(AF283*'Feedstock Conversions'!$B$23)-'Rail Costs'!R283</f>
        <v>126.2089893504761</v>
      </c>
      <c r="AO283" s="4">
        <f>$L283-(AG283*'Feedstock Conversions'!$B$23)-'Rail Costs'!S283</f>
        <v>112.27988830157874</v>
      </c>
      <c r="AP283" s="4">
        <f>$L283-(AH283*'Feedstock Conversions'!$B$23)-'Rail Costs'!T283</f>
        <v>144.03065413795133</v>
      </c>
      <c r="AQ283" s="4">
        <f>$L283-(AI283*'Feedstock Conversions'!$B$23)-'Rail Costs'!U283</f>
        <v>147.91461728253955</v>
      </c>
      <c r="AR283" s="4">
        <f>$L283-(AJ283*'Feedstock Conversions'!$B$23)-'Rail Costs'!V283</f>
        <v>109.42058496554162</v>
      </c>
      <c r="AT283" s="4">
        <f>$T283-(AE283*'Feedstock Conversions'!$B$3)-'Rail Costs'!Q283</f>
        <v>146.0491171473488</v>
      </c>
      <c r="AU283" s="4">
        <f>$T283-(AF283*'Feedstock Conversions'!$B$3)-'Rail Costs'!R283</f>
        <v>169.500219652976</v>
      </c>
      <c r="AV283" s="4">
        <f>$T283-(AG283*'Feedstock Conversions'!$B$3)-'Rail Costs'!S283</f>
        <v>155.10733388963297</v>
      </c>
      <c r="AW283" s="4">
        <f>$T283-(AH283*'Feedstock Conversions'!$B$3)-'Rail Costs'!T283</f>
        <v>187.91588444045129</v>
      </c>
      <c r="AX283" s="4">
        <f>$T283-(AI283*'Feedstock Conversions'!$B$3)-'Rail Costs'!U283</f>
        <v>191.92134758503948</v>
      </c>
      <c r="AY283" s="4">
        <f>$T283-(AJ283*'Feedstock Conversions'!$B$3)-'Rail Costs'!V283</f>
        <v>152.19881526804156</v>
      </c>
      <c r="BH283">
        <f t="shared" si="29"/>
        <v>21</v>
      </c>
      <c r="BI283">
        <f t="shared" si="30"/>
        <v>2024</v>
      </c>
      <c r="BJ283">
        <f t="shared" si="32"/>
        <v>5</v>
      </c>
    </row>
    <row r="284" spans="1:62" x14ac:dyDescent="0.2">
      <c r="A284" s="11">
        <v>45443</v>
      </c>
      <c r="B284">
        <v>29.5</v>
      </c>
      <c r="C284" s="18">
        <f>'Yellow Grease'!B284</f>
        <v>29.5</v>
      </c>
      <c r="E284" s="4">
        <f>'Yellow Grease'!C284*'Feedstock Conversions'!B$23</f>
        <v>242.78500000000003</v>
      </c>
      <c r="F284" s="4">
        <f>'Yellow Grease'!C284*'Feedstock Conversions'!B$3</f>
        <v>250.75</v>
      </c>
      <c r="H284" s="4">
        <f>'Fuel Values'!B284-'Yellow Grease'!I284-'Yellow Grease'!J284-'Yellow Grease'!K284</f>
        <v>216.75700414023436</v>
      </c>
      <c r="I284" s="18">
        <f>('LCFS Values'!$E$6-$AA$4)/1000000*'LCFS Values'!B284*'LCFS Values'!$G$2*100</f>
        <v>40.024245859765621</v>
      </c>
      <c r="J284" s="4">
        <f>'RIN Values'!C284</f>
        <v>84.46875</v>
      </c>
      <c r="K284" s="4">
        <f>'Fixed Credits Value'!B284</f>
        <v>100</v>
      </c>
      <c r="L284" s="4">
        <f t="shared" si="31"/>
        <v>441.25</v>
      </c>
      <c r="M284" s="4">
        <f>L284/'Feedstock Conversions'!B$23</f>
        <v>53.61482381530984</v>
      </c>
      <c r="O284" s="4">
        <f>'Fuel Values'!C284*100</f>
        <v>243.88</v>
      </c>
      <c r="P284" s="18">
        <f>('LCFS Values'!$E$5-AB$4)/1000000*'LCFS Values'!B284*'LCFS Values'!$G$2*100</f>
        <v>43.365500815820305</v>
      </c>
      <c r="Q284" s="4">
        <f>'RIN Values'!D284</f>
        <v>95.731250000000003</v>
      </c>
      <c r="R284" s="4">
        <f>'Fixed Credits Value'!B284</f>
        <v>100</v>
      </c>
      <c r="S284" s="4">
        <f>'Fixed Credits Value'!C284</f>
        <v>16</v>
      </c>
      <c r="T284" s="4">
        <f t="shared" si="33"/>
        <v>498.97675081582031</v>
      </c>
      <c r="U284" s="4">
        <f>T284/'Feedstock Conversions'!B$3</f>
        <v>58.703147154802387</v>
      </c>
      <c r="W284" s="4">
        <f t="shared" si="34"/>
        <v>198.46499999999997</v>
      </c>
      <c r="X284" s="4">
        <f t="shared" si="35"/>
        <v>248.22675081582031</v>
      </c>
      <c r="AE284" s="4">
        <v>41.5</v>
      </c>
      <c r="AF284" s="4">
        <v>38</v>
      </c>
      <c r="AG284" s="4">
        <f>AH284+'Rail Costs'!M284</f>
        <v>39.91772116461366</v>
      </c>
      <c r="AH284" s="4">
        <v>36</v>
      </c>
      <c r="AI284" s="4">
        <v>35.5</v>
      </c>
      <c r="AJ284" s="4">
        <v>40.5</v>
      </c>
      <c r="AM284" s="4">
        <f>$L284-(AE284*'Feedstock Conversions'!$B$23)-'Rail Costs'!Q284</f>
        <v>95.152886844848908</v>
      </c>
      <c r="AN284" s="4">
        <f>$L284-(AF284*'Feedstock Conversions'!$B$23)-'Rail Costs'!R284</f>
        <v>124.4589893504761</v>
      </c>
      <c r="AO284" s="4">
        <f>$L284-(AG284*'Feedstock Conversions'!$B$23)-'Rail Costs'!S284</f>
        <v>108.88388830157866</v>
      </c>
      <c r="AP284" s="4">
        <f>$L284-(AH284*'Feedstock Conversions'!$B$23)-'Rail Costs'!T284</f>
        <v>140.63465413795132</v>
      </c>
      <c r="AQ284" s="4">
        <f>$L284-(AI284*'Feedstock Conversions'!$B$23)-'Rail Costs'!U284</f>
        <v>144.93011728253958</v>
      </c>
      <c r="AR284" s="4">
        <f>$L284-(AJ284*'Feedstock Conversions'!$B$23)-'Rail Costs'!V284</f>
        <v>102.73258496554163</v>
      </c>
      <c r="AT284" s="4">
        <f>$T284-(AE284*'Feedstock Conversions'!$B$3)-'Rail Costs'!Q284</f>
        <v>141.67463766066925</v>
      </c>
      <c r="AU284" s="4">
        <f>$T284-(AF284*'Feedstock Conversions'!$B$3)-'Rail Costs'!R284</f>
        <v>171.92574016629641</v>
      </c>
      <c r="AV284" s="4">
        <f>$T284-(AG284*'Feedstock Conversions'!$B$3)-'Rail Costs'!S284</f>
        <v>155.83285440295333</v>
      </c>
      <c r="AW284" s="4">
        <f>$T284-(AH284*'Feedstock Conversions'!$B$3)-'Rail Costs'!T284</f>
        <v>188.64140495377166</v>
      </c>
      <c r="AX284" s="4">
        <f>$T284-(AI284*'Feedstock Conversions'!$B$3)-'Rail Costs'!U284</f>
        <v>193.07186809835991</v>
      </c>
      <c r="AY284" s="4">
        <f>$T284-(AJ284*'Feedstock Conversions'!$B$3)-'Rail Costs'!V284</f>
        <v>149.52433578136194</v>
      </c>
      <c r="BH284">
        <f t="shared" si="29"/>
        <v>22</v>
      </c>
      <c r="BI284">
        <f t="shared" si="30"/>
        <v>2024</v>
      </c>
      <c r="BJ284">
        <f t="shared" si="32"/>
        <v>5</v>
      </c>
    </row>
    <row r="285" spans="1:62" x14ac:dyDescent="0.2">
      <c r="A285" s="11">
        <f>A284+7</f>
        <v>45450</v>
      </c>
      <c r="B285">
        <v>29.5</v>
      </c>
      <c r="C285" s="18">
        <f>'Yellow Grease'!B285</f>
        <v>29.5</v>
      </c>
      <c r="E285" s="4">
        <f>'Yellow Grease'!C285*'Feedstock Conversions'!B$23</f>
        <v>242.78500000000003</v>
      </c>
      <c r="F285" s="4">
        <f>'Yellow Grease'!C285*'Feedstock Conversions'!B$3</f>
        <v>250.75</v>
      </c>
      <c r="H285" s="4">
        <f>'Fuel Values'!B285-'Yellow Grease'!I285-'Yellow Grease'!J285-'Yellow Grease'!K285</f>
        <v>212.47070104687498</v>
      </c>
      <c r="I285" s="18">
        <f>('LCFS Values'!$E$6-$AA$4)/1000000*'LCFS Values'!B285*'LCFS Values'!$G$2*100</f>
        <v>38.629298953124994</v>
      </c>
      <c r="J285" s="4">
        <f>'RIN Values'!C285</f>
        <v>81.900000000000006</v>
      </c>
      <c r="K285" s="4">
        <f>'Fixed Credits Value'!B285</f>
        <v>100</v>
      </c>
      <c r="L285" s="4">
        <f t="shared" si="31"/>
        <v>433</v>
      </c>
      <c r="M285" s="4">
        <f>L285/'Feedstock Conversions'!B$23</f>
        <v>52.612393681652485</v>
      </c>
      <c r="O285" s="4">
        <f>'Fuel Values'!C285*100</f>
        <v>232.45</v>
      </c>
      <c r="P285" s="18">
        <f>('LCFS Values'!$E$5-AB$4)/1000000*'LCFS Values'!B285*'LCFS Values'!$G$2*100</f>
        <v>41.854102664062495</v>
      </c>
      <c r="Q285" s="4">
        <f>'RIN Values'!D285</f>
        <v>92.82</v>
      </c>
      <c r="R285" s="4">
        <f>'Fixed Credits Value'!B285</f>
        <v>100</v>
      </c>
      <c r="S285" s="4">
        <f>'Fixed Credits Value'!C285</f>
        <v>16</v>
      </c>
      <c r="T285" s="4">
        <f t="shared" si="33"/>
        <v>483.12410266406249</v>
      </c>
      <c r="U285" s="4">
        <f>T285/'Feedstock Conversions'!B$3</f>
        <v>56.838129725183819</v>
      </c>
      <c r="W285" s="4">
        <f t="shared" si="34"/>
        <v>190.21499999999997</v>
      </c>
      <c r="X285" s="4">
        <f t="shared" si="35"/>
        <v>232.37410266406249</v>
      </c>
      <c r="AE285" s="4">
        <v>41.5</v>
      </c>
      <c r="AF285" s="4">
        <v>38.299999999999997</v>
      </c>
      <c r="AG285" s="4">
        <f>AH285+'Rail Costs'!M285</f>
        <v>41.117721164613663</v>
      </c>
      <c r="AH285" s="4">
        <v>37.200000000000003</v>
      </c>
      <c r="AI285" s="4">
        <v>36.299999999999997</v>
      </c>
      <c r="AJ285" s="4">
        <v>40.200000000000003</v>
      </c>
      <c r="AM285" s="4">
        <f>$L285-(AE285*'Feedstock Conversions'!$B$23)-'Rail Costs'!Q285</f>
        <v>86.902886844848908</v>
      </c>
      <c r="AN285" s="4">
        <f>$L285-(AF285*'Feedstock Conversions'!$B$23)-'Rail Costs'!R285</f>
        <v>113.73998935047611</v>
      </c>
      <c r="AO285" s="4">
        <f>$L285-(AG285*'Feedstock Conversions'!$B$23)-'Rail Costs'!S285</f>
        <v>90.757888301578689</v>
      </c>
      <c r="AP285" s="4">
        <f>$L285-(AH285*'Feedstock Conversions'!$B$23)-'Rail Costs'!T285</f>
        <v>122.5086541379513</v>
      </c>
      <c r="AQ285" s="4">
        <f>$L285-(AI285*'Feedstock Conversions'!$B$23)-'Rail Costs'!U285</f>
        <v>130.09611728253964</v>
      </c>
      <c r="AR285" s="4">
        <f>$L285-(AJ285*'Feedstock Conversions'!$B$23)-'Rail Costs'!V285</f>
        <v>96.951584965541571</v>
      </c>
      <c r="AT285" s="4">
        <f>$T285-(AE285*'Feedstock Conversions'!$B$3)-'Rail Costs'!Q285</f>
        <v>125.82198950891141</v>
      </c>
      <c r="AU285" s="4">
        <f>$T285-(AF285*'Feedstock Conversions'!$B$3)-'Rail Costs'!R285</f>
        <v>153.52309201453863</v>
      </c>
      <c r="AV285" s="4">
        <f>$T285-(AG285*'Feedstock Conversions'!$B$3)-'Rail Costs'!S285</f>
        <v>129.78020625119552</v>
      </c>
      <c r="AW285" s="4">
        <f>$T285-(AH285*'Feedstock Conversions'!$B$3)-'Rail Costs'!T285</f>
        <v>162.58875680201379</v>
      </c>
      <c r="AX285" s="4">
        <f>$T285-(AI285*'Feedstock Conversions'!$B$3)-'Rail Costs'!U285</f>
        <v>170.41921994660214</v>
      </c>
      <c r="AY285" s="4">
        <f>$T285-(AJ285*'Feedstock Conversions'!$B$3)-'Rail Costs'!V285</f>
        <v>136.22168762960408</v>
      </c>
      <c r="BH285">
        <f t="shared" si="29"/>
        <v>23</v>
      </c>
      <c r="BI285">
        <f t="shared" si="30"/>
        <v>2024</v>
      </c>
      <c r="BJ285">
        <f t="shared" si="32"/>
        <v>6</v>
      </c>
    </row>
    <row r="286" spans="1:62" x14ac:dyDescent="0.2">
      <c r="A286" s="11">
        <f>A285+7</f>
        <v>45457</v>
      </c>
      <c r="B286">
        <v>29.5</v>
      </c>
      <c r="C286" s="18">
        <f>'Yellow Grease'!B286</f>
        <v>29.5</v>
      </c>
      <c r="E286" s="4">
        <f>'Yellow Grease'!C286*'Feedstock Conversions'!B$23</f>
        <v>242.78500000000003</v>
      </c>
      <c r="F286" s="4">
        <f>'Yellow Grease'!C286*'Feedstock Conversions'!B$3</f>
        <v>250.75</v>
      </c>
      <c r="H286" s="4">
        <f>'Fuel Values'!B286-'Yellow Grease'!I286-'Yellow Grease'!J286-'Yellow Grease'!K286</f>
        <v>216.9428369229687</v>
      </c>
      <c r="I286" s="18">
        <f>('LCFS Values'!$E$6-$AA$4)/1000000*'LCFS Values'!B286*'LCFS Values'!$G$2*100</f>
        <v>38.15716307703125</v>
      </c>
      <c r="J286" s="4">
        <f>'RIN Values'!C286</f>
        <v>81.900000000000006</v>
      </c>
      <c r="K286" s="4">
        <f>'Fixed Credits Value'!B286</f>
        <v>100</v>
      </c>
      <c r="L286" s="4">
        <f t="shared" si="31"/>
        <v>436.99999999999994</v>
      </c>
      <c r="M286" s="4">
        <f>L286/'Feedstock Conversions'!B$23</f>
        <v>53.09842041312271</v>
      </c>
      <c r="O286" s="4">
        <f>'Fuel Values'!C286*100</f>
        <v>245.67999999999998</v>
      </c>
      <c r="P286" s="18">
        <f>('LCFS Values'!$E$5-AB$4)/1000000*'LCFS Values'!B286*'LCFS Values'!$G$2*100</f>
        <v>41.342552520390619</v>
      </c>
      <c r="Q286" s="4">
        <f>'RIN Values'!D286</f>
        <v>92.82</v>
      </c>
      <c r="R286" s="4">
        <f>'Fixed Credits Value'!B286</f>
        <v>100</v>
      </c>
      <c r="S286" s="4">
        <f>'Fixed Credits Value'!C286</f>
        <v>16</v>
      </c>
      <c r="T286" s="4">
        <f t="shared" si="33"/>
        <v>495.8425525203906</v>
      </c>
      <c r="U286" s="4">
        <f>T286/'Feedstock Conversions'!B$3</f>
        <v>58.334417943575367</v>
      </c>
      <c r="W286" s="4">
        <f t="shared" si="34"/>
        <v>194.21499999999992</v>
      </c>
      <c r="X286" s="4">
        <f t="shared" si="35"/>
        <v>245.0925525203906</v>
      </c>
      <c r="AE286" s="4">
        <v>41.5</v>
      </c>
      <c r="AF286" s="4">
        <v>38.5</v>
      </c>
      <c r="AG286" s="4">
        <f>AH286+'Rail Costs'!M286</f>
        <v>41.41772116461366</v>
      </c>
      <c r="AH286" s="4">
        <v>37.5</v>
      </c>
      <c r="AI286" s="4">
        <v>36.5</v>
      </c>
      <c r="AJ286" s="4">
        <v>40</v>
      </c>
      <c r="AM286" s="4">
        <f>$L286-(AE286*'Feedstock Conversions'!$B$23)-'Rail Costs'!Q286</f>
        <v>90.902886844848851</v>
      </c>
      <c r="AN286" s="4">
        <f>$L286-(AF286*'Feedstock Conversions'!$B$23)-'Rail Costs'!R286</f>
        <v>116.09398935047604</v>
      </c>
      <c r="AO286" s="4">
        <f>$L286-(AG286*'Feedstock Conversions'!$B$23)-'Rail Costs'!S286</f>
        <v>92.288888301578638</v>
      </c>
      <c r="AP286" s="4">
        <f>$L286-(AH286*'Feedstock Conversions'!$B$23)-'Rail Costs'!T286</f>
        <v>124.0396541379513</v>
      </c>
      <c r="AQ286" s="4">
        <f>$L286-(AI286*'Feedstock Conversions'!$B$23)-'Rail Costs'!U286</f>
        <v>132.45011728253951</v>
      </c>
      <c r="AR286" s="4">
        <f>$L286-(AJ286*'Feedstock Conversions'!$B$23)-'Rail Costs'!V286</f>
        <v>102.59758496554153</v>
      </c>
      <c r="AT286" s="4">
        <f>$T286-(AE286*'Feedstock Conversions'!$B$3)-'Rail Costs'!Q286</f>
        <v>138.54043936523954</v>
      </c>
      <c r="AU286" s="4">
        <f>$T286-(AF286*'Feedstock Conversions'!$B$3)-'Rail Costs'!R286</f>
        <v>164.54154187086669</v>
      </c>
      <c r="AV286" s="4">
        <f>$T286-(AG286*'Feedstock Conversions'!$B$3)-'Rail Costs'!S286</f>
        <v>139.94865610752362</v>
      </c>
      <c r="AW286" s="4">
        <f>$T286-(AH286*'Feedstock Conversions'!$B$3)-'Rail Costs'!T286</f>
        <v>172.75720665834194</v>
      </c>
      <c r="AX286" s="4">
        <f>$T286-(AI286*'Feedstock Conversions'!$B$3)-'Rail Costs'!U286</f>
        <v>181.4376698029302</v>
      </c>
      <c r="AY286" s="4">
        <f>$T286-(AJ286*'Feedstock Conversions'!$B$3)-'Rail Costs'!V286</f>
        <v>150.64013748593223</v>
      </c>
      <c r="BH286">
        <f t="shared" si="29"/>
        <v>24</v>
      </c>
      <c r="BI286">
        <f t="shared" si="30"/>
        <v>2024</v>
      </c>
      <c r="BJ286">
        <f t="shared" si="32"/>
        <v>6</v>
      </c>
    </row>
    <row r="287" spans="1:62" x14ac:dyDescent="0.2">
      <c r="A287" s="11">
        <v>45464</v>
      </c>
      <c r="B287" s="4">
        <v>29.5</v>
      </c>
      <c r="C287" s="18">
        <f>'Yellow Grease'!B287</f>
        <v>29.5</v>
      </c>
      <c r="E287" s="4">
        <f>'Yellow Grease'!C287*'Feedstock Conversions'!B$23</f>
        <v>242.78500000000003</v>
      </c>
      <c r="F287" s="4">
        <f>'Yellow Grease'!C287*'Feedstock Conversions'!B$3</f>
        <v>250.75</v>
      </c>
      <c r="H287" s="4">
        <f>'Fuel Values'!B287-'Yellow Grease'!I287-'Yellow Grease'!J287-'Yellow Grease'!K287</f>
        <v>223.60380567670126</v>
      </c>
      <c r="I287" s="18">
        <f>('LCFS Values'!$E$6-$AA$4)/1000000*'LCFS Values'!B287*'LCFS Values'!$G$2*100</f>
        <v>37.958694323298751</v>
      </c>
      <c r="J287" s="4">
        <f>'RIN Values'!C287</f>
        <v>83.4375</v>
      </c>
      <c r="K287" s="4">
        <f>'Fixed Credits Value'!B287</f>
        <v>100</v>
      </c>
      <c r="L287" s="4">
        <f t="shared" si="31"/>
        <v>445</v>
      </c>
      <c r="M287" s="4">
        <f>L287/'Feedstock Conversions'!B$23</f>
        <v>54.070473876063183</v>
      </c>
      <c r="O287" s="4">
        <f>'Fuel Values'!C287*100</f>
        <v>251.48000000000002</v>
      </c>
      <c r="P287" s="18">
        <f>('LCFS Values'!$E$5-AB$4)/1000000*'LCFS Values'!B287*'LCFS Values'!$G$2*100</f>
        <v>41.127515441814374</v>
      </c>
      <c r="Q287" s="4">
        <f>'RIN Values'!D287</f>
        <v>94.5625</v>
      </c>
      <c r="R287" s="4">
        <f>'Fixed Credits Value'!B287</f>
        <v>100</v>
      </c>
      <c r="S287" s="4">
        <f>'Fixed Credits Value'!C287</f>
        <v>16</v>
      </c>
      <c r="T287" s="4">
        <f t="shared" si="33"/>
        <v>503.17001544181437</v>
      </c>
      <c r="U287" s="4">
        <f>T287/'Feedstock Conversions'!B$3</f>
        <v>59.196472404919341</v>
      </c>
      <c r="W287" s="4">
        <f t="shared" si="34"/>
        <v>202.21499999999997</v>
      </c>
      <c r="X287" s="4">
        <f t="shared" si="35"/>
        <v>252.42001544181437</v>
      </c>
      <c r="AE287" s="4">
        <v>42.25</v>
      </c>
      <c r="AF287" s="4">
        <v>38.5</v>
      </c>
      <c r="AG287" s="4">
        <f>AH287+'Rail Costs'!M287</f>
        <v>41.91772116461366</v>
      </c>
      <c r="AH287" s="4">
        <v>38</v>
      </c>
      <c r="AI287" s="4">
        <v>37.25</v>
      </c>
      <c r="AJ287" s="4">
        <v>40</v>
      </c>
      <c r="AM287" s="4">
        <f>$L287-(AE287*'Feedstock Conversions'!$B$23)-'Rail Costs'!Q287</f>
        <v>92.730386844848894</v>
      </c>
      <c r="AN287" s="4">
        <f>$L287-(AF287*'Feedstock Conversions'!$B$23)-'Rail Costs'!R287</f>
        <v>124.09398935047609</v>
      </c>
      <c r="AO287" s="4">
        <f>$L287-(AG287*'Feedstock Conversions'!$B$23)-'Rail Costs'!S287</f>
        <v>96.173888301578685</v>
      </c>
      <c r="AP287" s="4">
        <f>$L287-(AH287*'Feedstock Conversions'!$B$23)-'Rail Costs'!T287</f>
        <v>127.92465413795135</v>
      </c>
      <c r="AQ287" s="4">
        <f>$L287-(AI287*'Feedstock Conversions'!$B$23)-'Rail Costs'!U287</f>
        <v>134.27761728253961</v>
      </c>
      <c r="AR287" s="4">
        <f>$L287-(AJ287*'Feedstock Conversions'!$B$23)-'Rail Costs'!V287</f>
        <v>110.59758496554159</v>
      </c>
      <c r="AT287" s="4">
        <f>$T287-(AE287*'Feedstock Conversions'!$B$3)-'Rail Costs'!Q287</f>
        <v>139.49290228666331</v>
      </c>
      <c r="AU287" s="4">
        <f>$T287-(AF287*'Feedstock Conversions'!$B$3)-'Rail Costs'!R287</f>
        <v>171.86900479229047</v>
      </c>
      <c r="AV287" s="4">
        <f>$T287-(AG287*'Feedstock Conversions'!$B$3)-'Rail Costs'!S287</f>
        <v>143.02611902894739</v>
      </c>
      <c r="AW287" s="4">
        <f>$T287-(AH287*'Feedstock Conversions'!$B$3)-'Rail Costs'!T287</f>
        <v>175.83466957976572</v>
      </c>
      <c r="AX287" s="4">
        <f>$T287-(AI287*'Feedstock Conversions'!$B$3)-'Rail Costs'!U287</f>
        <v>182.39013272435398</v>
      </c>
      <c r="AY287" s="4">
        <f>$T287-(AJ287*'Feedstock Conversions'!$B$3)-'Rail Costs'!V287</f>
        <v>157.967600407356</v>
      </c>
      <c r="BH287">
        <f t="shared" si="29"/>
        <v>25</v>
      </c>
      <c r="BI287">
        <f t="shared" si="30"/>
        <v>2024</v>
      </c>
      <c r="BJ287">
        <f t="shared" si="32"/>
        <v>6</v>
      </c>
    </row>
    <row r="288" spans="1:62" x14ac:dyDescent="0.2">
      <c r="A288" s="11">
        <v>45471</v>
      </c>
      <c r="B288" s="4">
        <v>29.5</v>
      </c>
      <c r="C288" s="18">
        <f>'Yellow Grease'!B288</f>
        <v>29.5</v>
      </c>
      <c r="E288" s="4">
        <f>'Yellow Grease'!C288*'Feedstock Conversions'!B$23</f>
        <v>242.78500000000003</v>
      </c>
      <c r="F288" s="4">
        <f>'Yellow Grease'!C288*'Feedstock Conversions'!B$3</f>
        <v>250.75</v>
      </c>
      <c r="H288" s="4">
        <f>'Fuel Values'!B288-'Yellow Grease'!I288-'Yellow Grease'!J288-'Yellow Grease'!K288</f>
        <v>229.47777960359372</v>
      </c>
      <c r="I288" s="18">
        <f>('LCFS Values'!$E$6-$AA$4)/1000000*'LCFS Values'!B288*'LCFS Values'!$G$2*100</f>
        <v>38.672220396406246</v>
      </c>
      <c r="J288" s="4">
        <f>'RIN Values'!C288</f>
        <v>83.85</v>
      </c>
      <c r="K288" s="4">
        <f>'Fixed Credits Value'!B288</f>
        <v>100</v>
      </c>
      <c r="L288" s="4">
        <f t="shared" si="31"/>
        <v>451.99999999999994</v>
      </c>
      <c r="M288" s="4">
        <f>L288/'Feedstock Conversions'!B$23</f>
        <v>54.921020656136079</v>
      </c>
      <c r="O288" s="4">
        <f>'Fuel Values'!C288*100</f>
        <v>245.26</v>
      </c>
      <c r="P288" s="18">
        <f>('LCFS Values'!$E$5-AB$4)/1000000*'LCFS Values'!B288*'LCFS Values'!$G$2*100</f>
        <v>41.900607222578117</v>
      </c>
      <c r="Q288" s="4">
        <f>'RIN Values'!D288</f>
        <v>95.03</v>
      </c>
      <c r="R288" s="4">
        <f>'Fixed Credits Value'!B288</f>
        <v>100</v>
      </c>
      <c r="S288" s="4">
        <f>'Fixed Credits Value'!C288</f>
        <v>16</v>
      </c>
      <c r="T288" s="4">
        <f t="shared" si="33"/>
        <v>498.19060722257814</v>
      </c>
      <c r="U288" s="4">
        <f>T288/'Feedstock Conversions'!B$3</f>
        <v>58.610659673244484</v>
      </c>
      <c r="W288" s="4">
        <f t="shared" si="34"/>
        <v>209.21499999999992</v>
      </c>
      <c r="X288" s="4">
        <f t="shared" si="35"/>
        <v>247.44060722257814</v>
      </c>
      <c r="AE288" s="4">
        <v>44.1</v>
      </c>
      <c r="AF288" s="4">
        <v>38.5</v>
      </c>
      <c r="AG288" s="4">
        <f>AH288+'Rail Costs'!M288</f>
        <v>43.217721164613657</v>
      </c>
      <c r="AH288" s="4">
        <v>39.299999999999997</v>
      </c>
      <c r="AI288" s="4">
        <v>38.299999999999997</v>
      </c>
      <c r="AJ288" s="4">
        <v>40</v>
      </c>
      <c r="AM288" s="4">
        <f>$L288-(AE288*'Feedstock Conversions'!$B$23)-'Rail Costs'!Q288</f>
        <v>84.504886844848826</v>
      </c>
      <c r="AN288" s="4">
        <f>$L288-(AF288*'Feedstock Conversions'!$B$23)-'Rail Costs'!R288</f>
        <v>131.09398935047602</v>
      </c>
      <c r="AO288" s="4">
        <f>$L288-(AG288*'Feedstock Conversions'!$B$23)-'Rail Costs'!S288</f>
        <v>92.474888301578673</v>
      </c>
      <c r="AP288" s="4">
        <f>$L288-(AH288*'Feedstock Conversions'!$B$23)-'Rail Costs'!T288</f>
        <v>124.22565413795128</v>
      </c>
      <c r="AQ288" s="4">
        <f>$L288-(AI288*'Feedstock Conversions'!$B$23)-'Rail Costs'!U288</f>
        <v>132.63611728253954</v>
      </c>
      <c r="AR288" s="4">
        <f>$L288-(AJ288*'Feedstock Conversions'!$B$23)-'Rail Costs'!V288</f>
        <v>117.59758496554153</v>
      </c>
      <c r="AT288" s="4">
        <f>$T288-(AE288*'Feedstock Conversions'!$B$3)-'Rail Costs'!Q288</f>
        <v>118.78849406742704</v>
      </c>
      <c r="AU288" s="4">
        <f>$T288-(AF288*'Feedstock Conversions'!$B$3)-'Rail Costs'!R288</f>
        <v>166.88959657305423</v>
      </c>
      <c r="AV288" s="4">
        <f>$T288-(AG288*'Feedstock Conversions'!$B$3)-'Rail Costs'!S288</f>
        <v>126.99671080971119</v>
      </c>
      <c r="AW288" s="4">
        <f>$T288-(AH288*'Feedstock Conversions'!$B$3)-'Rail Costs'!T288</f>
        <v>159.80526136052953</v>
      </c>
      <c r="AX288" s="4">
        <f>$T288-(AI288*'Feedstock Conversions'!$B$3)-'Rail Costs'!U288</f>
        <v>168.48572450511779</v>
      </c>
      <c r="AY288" s="4">
        <f>$T288-(AJ288*'Feedstock Conversions'!$B$3)-'Rail Costs'!V288</f>
        <v>152.98819218811977</v>
      </c>
      <c r="BH288">
        <f t="shared" si="29"/>
        <v>26</v>
      </c>
      <c r="BI288">
        <f t="shared" si="30"/>
        <v>2024</v>
      </c>
      <c r="BJ288">
        <f t="shared" si="32"/>
        <v>6</v>
      </c>
    </row>
    <row r="289" spans="1:62" x14ac:dyDescent="0.2">
      <c r="A289" s="11">
        <v>45478</v>
      </c>
      <c r="B289" s="4">
        <v>29.5</v>
      </c>
      <c r="C289" s="18">
        <f>'Yellow Grease'!B289</f>
        <v>29.5</v>
      </c>
      <c r="E289" s="4">
        <f>'Yellow Grease'!C289*'Feedstock Conversions'!B$23</f>
        <v>242.78500000000003</v>
      </c>
      <c r="F289" s="4">
        <f>'Yellow Grease'!C289*'Feedstock Conversions'!B$3</f>
        <v>250.75</v>
      </c>
      <c r="H289" s="4">
        <f>'Fuel Values'!B289-'Yellow Grease'!I289-'Yellow Grease'!J289-'Yellow Grease'!K289</f>
        <v>233.67077269609376</v>
      </c>
      <c r="I289" s="18">
        <f>('LCFS Values'!$E$6-$AA$4)/1000000*'LCFS Values'!B289*'LCFS Values'!$G$2*100</f>
        <v>37.985477303906251</v>
      </c>
      <c r="J289" s="4">
        <f>'RIN Values'!C289</f>
        <v>94.59375</v>
      </c>
      <c r="K289" s="4">
        <f>'Fixed Credits Value'!B289</f>
        <v>100</v>
      </c>
      <c r="L289" s="4">
        <f t="shared" si="31"/>
        <v>466.25</v>
      </c>
      <c r="M289" s="4">
        <f>L289/'Feedstock Conversions'!B$23</f>
        <v>56.652490886998784</v>
      </c>
      <c r="O289" s="4">
        <f>'Fuel Values'!C289*100</f>
        <v>249.03</v>
      </c>
      <c r="P289" s="18">
        <f>('LCFS Values'!$E$5-AB$4)/1000000*'LCFS Values'!B289*'LCFS Values'!$G$2*100</f>
        <v>41.156534286328117</v>
      </c>
      <c r="Q289" s="4">
        <f>'RIN Values'!D289</f>
        <v>107.20625</v>
      </c>
      <c r="R289" s="4">
        <f>'Fixed Credits Value'!B289</f>
        <v>100</v>
      </c>
      <c r="S289" s="4">
        <f>'Fixed Credits Value'!C289</f>
        <v>16</v>
      </c>
      <c r="T289" s="4">
        <f t="shared" si="33"/>
        <v>513.39278428632815</v>
      </c>
      <c r="U289" s="4">
        <f>T289/'Feedstock Conversions'!B$3</f>
        <v>60.399151092509193</v>
      </c>
      <c r="W289" s="4">
        <f t="shared" si="34"/>
        <v>223.46499999999997</v>
      </c>
      <c r="X289" s="4">
        <f t="shared" si="35"/>
        <v>262.64278428632815</v>
      </c>
      <c r="AE289" s="4">
        <v>44.5</v>
      </c>
      <c r="AF289" s="4">
        <v>38.5</v>
      </c>
      <c r="AG289" s="4">
        <f>AH289+'Rail Costs'!M289</f>
        <v>43.41772116461366</v>
      </c>
      <c r="AH289" s="4">
        <v>39.5</v>
      </c>
      <c r="AI289" s="4">
        <v>38.5</v>
      </c>
      <c r="AJ289" s="4">
        <v>40</v>
      </c>
      <c r="AM289" s="4">
        <f>$L289-(AE289*'Feedstock Conversions'!$B$23)-'Rail Costs'!Q289</f>
        <v>95.46288684484891</v>
      </c>
      <c r="AN289" s="4">
        <f>$L289-(AF289*'Feedstock Conversions'!$B$23)-'Rail Costs'!R289</f>
        <v>145.34398935047608</v>
      </c>
      <c r="AO289" s="4">
        <f>$L289-(AG289*'Feedstock Conversions'!$B$23)-'Rail Costs'!S289</f>
        <v>105.07888830157871</v>
      </c>
      <c r="AP289" s="4">
        <f>$L289-(AH289*'Feedstock Conversions'!$B$23)-'Rail Costs'!T289</f>
        <v>136.82965413795131</v>
      </c>
      <c r="AQ289" s="4">
        <f>$L289-(AI289*'Feedstock Conversions'!$B$23)-'Rail Costs'!U289</f>
        <v>145.24011728253959</v>
      </c>
      <c r="AR289" s="4">
        <f>$L289-(AJ289*'Feedstock Conversions'!$B$23)-'Rail Costs'!V289</f>
        <v>131.84758496554159</v>
      </c>
      <c r="AT289" s="4">
        <f>$T289-(AE289*'Feedstock Conversions'!$B$3)-'Rail Costs'!Q289</f>
        <v>130.59067113117709</v>
      </c>
      <c r="AU289" s="4">
        <f>$T289-(AF289*'Feedstock Conversions'!$B$3)-'Rail Costs'!R289</f>
        <v>182.09177363680425</v>
      </c>
      <c r="AV289" s="4">
        <f>$T289-(AG289*'Feedstock Conversions'!$B$3)-'Rail Costs'!S289</f>
        <v>140.49888787346117</v>
      </c>
      <c r="AW289" s="4">
        <f>$T289-(AH289*'Feedstock Conversions'!$B$3)-'Rail Costs'!T289</f>
        <v>173.3074384242795</v>
      </c>
      <c r="AX289" s="4">
        <f>$T289-(AI289*'Feedstock Conversions'!$B$3)-'Rail Costs'!U289</f>
        <v>181.98790156886776</v>
      </c>
      <c r="AY289" s="4">
        <f>$T289-(AJ289*'Feedstock Conversions'!$B$3)-'Rail Costs'!V289</f>
        <v>168.19036925186978</v>
      </c>
      <c r="BH289">
        <f t="shared" si="29"/>
        <v>27</v>
      </c>
      <c r="BI289">
        <f t="shared" si="30"/>
        <v>2024</v>
      </c>
      <c r="BJ289">
        <f t="shared" si="32"/>
        <v>7</v>
      </c>
    </row>
    <row r="290" spans="1:62" x14ac:dyDescent="0.2">
      <c r="A290" s="11">
        <v>45485</v>
      </c>
      <c r="B290" s="4">
        <v>29.5</v>
      </c>
      <c r="C290" s="18">
        <f>'Yellow Grease'!B290</f>
        <v>29.5</v>
      </c>
      <c r="E290" s="4">
        <f>'Yellow Grease'!C290*'Feedstock Conversions'!B$23</f>
        <v>242.78500000000003</v>
      </c>
      <c r="F290" s="4">
        <f>'Yellow Grease'!C290*'Feedstock Conversions'!B$3</f>
        <v>250.75</v>
      </c>
      <c r="H290" s="4">
        <f>'Fuel Values'!B290-'Yellow Grease'!I290-'Yellow Grease'!J290-'Yellow Grease'!K290</f>
        <v>239.68907259312505</v>
      </c>
      <c r="I290" s="18">
        <f>('LCFS Values'!$E$6-$AA$4)/1000000*'LCFS Values'!B290*'LCFS Values'!$G$2*100</f>
        <v>38.285927406874997</v>
      </c>
      <c r="J290" s="4">
        <f>'RIN Values'!C290</f>
        <v>96.524999999999991</v>
      </c>
      <c r="K290" s="4">
        <f>'Fixed Credits Value'!B290</f>
        <v>100</v>
      </c>
      <c r="L290" s="4">
        <f t="shared" si="31"/>
        <v>474.5</v>
      </c>
      <c r="M290" s="4">
        <f>L290/'Feedstock Conversions'!B$23</f>
        <v>57.654921020656133</v>
      </c>
      <c r="O290" s="4">
        <f>'Fuel Values'!C290*100</f>
        <v>236.38</v>
      </c>
      <c r="P290" s="18">
        <f>('LCFS Values'!$E$5-AB$4)/1000000*'LCFS Values'!B290*'LCFS Values'!$G$2*100</f>
        <v>41.482066195937492</v>
      </c>
      <c r="Q290" s="4">
        <f>'RIN Values'!D290</f>
        <v>109.39499999999998</v>
      </c>
      <c r="R290" s="4">
        <f>'Fixed Credits Value'!B290</f>
        <v>100</v>
      </c>
      <c r="S290" s="4">
        <f>'Fixed Credits Value'!C290</f>
        <v>16</v>
      </c>
      <c r="T290" s="4">
        <f t="shared" si="33"/>
        <v>503.25706619593745</v>
      </c>
      <c r="U290" s="4">
        <f>T290/'Feedstock Conversions'!B$3</f>
        <v>59.20671367011029</v>
      </c>
      <c r="W290" s="4">
        <f t="shared" si="34"/>
        <v>231.71499999999997</v>
      </c>
      <c r="X290" s="4">
        <f t="shared" si="35"/>
        <v>252.50706619593745</v>
      </c>
      <c r="AE290" s="4">
        <v>45.7</v>
      </c>
      <c r="AF290" s="4">
        <v>38.5</v>
      </c>
      <c r="AG290" s="4">
        <f>AH290+'Rail Costs'!M290</f>
        <v>43.498650615901454</v>
      </c>
      <c r="AH290" s="4">
        <v>39.5</v>
      </c>
      <c r="AI290" s="4">
        <v>38.5</v>
      </c>
      <c r="AJ290" s="4">
        <v>40</v>
      </c>
      <c r="AM290" s="4">
        <f>$L290-(AE290*'Feedstock Conversions'!$B$23)-'Rail Costs'!Q290</f>
        <v>93.836886844848877</v>
      </c>
      <c r="AN290" s="4">
        <f>$L290-(AF290*'Feedstock Conversions'!$B$23)-'Rail Costs'!R290</f>
        <v>153.59398935047608</v>
      </c>
      <c r="AO290" s="4">
        <f>$L290-(AG290*'Feedstock Conversions'!$B$23)-'Rail Costs'!S290</f>
        <v>112.66283891748013</v>
      </c>
      <c r="AP290" s="4">
        <f>$L290-(AH290*'Feedstock Conversions'!$B$23)-'Rail Costs'!T290</f>
        <v>145.07965413795131</v>
      </c>
      <c r="AQ290" s="4">
        <f>$L290-(AI290*'Feedstock Conversions'!$B$23)-'Rail Costs'!U290</f>
        <v>153.49011728253959</v>
      </c>
      <c r="AR290" s="4">
        <f>$L290-(AJ290*'Feedstock Conversions'!$B$23)-'Rail Costs'!V290</f>
        <v>140.09758496554159</v>
      </c>
      <c r="AT290" s="4">
        <f>$T290-(AE290*'Feedstock Conversions'!$B$3)-'Rail Costs'!Q290</f>
        <v>110.25495304078633</v>
      </c>
      <c r="AU290" s="4">
        <f>$T290-(AF290*'Feedstock Conversions'!$B$3)-'Rail Costs'!R290</f>
        <v>171.95605554641355</v>
      </c>
      <c r="AV290" s="4">
        <f>$T290-(AG290*'Feedstock Conversions'!$B$3)-'Rail Costs'!S290</f>
        <v>129.67526944712426</v>
      </c>
      <c r="AW290" s="4">
        <f>$T290-(AH290*'Feedstock Conversions'!$B$3)-'Rail Costs'!T290</f>
        <v>163.1717203338888</v>
      </c>
      <c r="AX290" s="4">
        <f>$T290-(AI290*'Feedstock Conversions'!$B$3)-'Rail Costs'!U290</f>
        <v>171.85218347847706</v>
      </c>
      <c r="AY290" s="4">
        <f>$T290-(AJ290*'Feedstock Conversions'!$B$3)-'Rail Costs'!V290</f>
        <v>158.05465116147909</v>
      </c>
      <c r="BH290">
        <f t="shared" si="29"/>
        <v>28</v>
      </c>
      <c r="BI290">
        <f t="shared" si="30"/>
        <v>2024</v>
      </c>
      <c r="BJ290">
        <f t="shared" si="32"/>
        <v>7</v>
      </c>
    </row>
    <row r="291" spans="1:62" x14ac:dyDescent="0.2">
      <c r="A291" s="11">
        <f>A290+7</f>
        <v>45492</v>
      </c>
      <c r="B291" s="4">
        <v>29.5</v>
      </c>
      <c r="C291" s="18">
        <f>'Yellow Grease'!B291</f>
        <v>29.5</v>
      </c>
      <c r="E291" s="4">
        <f>'Yellow Grease'!C291*'Feedstock Conversions'!B$23</f>
        <v>242.78500000000003</v>
      </c>
      <c r="F291" s="4">
        <f>'Yellow Grease'!C291*'Feedstock Conversions'!B$3</f>
        <v>250.75</v>
      </c>
      <c r="H291" s="4">
        <f>'Fuel Values'!B291-'Yellow Grease'!I291-'Yellow Grease'!J291-'Yellow Grease'!K291</f>
        <v>235.15128599625001</v>
      </c>
      <c r="I291" s="18">
        <f>('LCFS Values'!$E$6-$AA$4)/1000000*'LCFS Values'!B291*'LCFS Values'!$G$2*100</f>
        <v>40.86121400375</v>
      </c>
      <c r="J291" s="4">
        <f>'RIN Values'!C291</f>
        <v>96.487500000000011</v>
      </c>
      <c r="K291" s="4">
        <f>'Fixed Credits Value'!B291</f>
        <v>100</v>
      </c>
      <c r="L291" s="4">
        <f t="shared" si="31"/>
        <v>472.5</v>
      </c>
      <c r="M291" s="4">
        <f>L291/'Feedstock Conversions'!B$23</f>
        <v>57.411907654921016</v>
      </c>
      <c r="O291" s="4">
        <f>'Fuel Values'!C291*100</f>
        <v>227.11999999999998</v>
      </c>
      <c r="P291" s="18">
        <f>('LCFS Values'!$E$5-AB$4)/1000000*'LCFS Values'!B291*'LCFS Values'!$G$2*100</f>
        <v>44.272339706874995</v>
      </c>
      <c r="Q291" s="4">
        <f>'RIN Values'!D291</f>
        <v>109.35250000000001</v>
      </c>
      <c r="R291" s="4">
        <f>'Fixed Credits Value'!B291</f>
        <v>100</v>
      </c>
      <c r="S291" s="4">
        <f>'Fixed Credits Value'!C291</f>
        <v>16</v>
      </c>
      <c r="T291" s="4">
        <f t="shared" si="33"/>
        <v>496.74483970687504</v>
      </c>
      <c r="U291" s="4">
        <f>T291/'Feedstock Conversions'!B$3</f>
        <v>58.440569377279417</v>
      </c>
      <c r="W291" s="4">
        <f t="shared" si="34"/>
        <v>229.71499999999997</v>
      </c>
      <c r="X291" s="4">
        <f t="shared" si="35"/>
        <v>245.99483970687504</v>
      </c>
      <c r="AE291" s="4">
        <v>46.95</v>
      </c>
      <c r="AF291" s="4">
        <v>38.5</v>
      </c>
      <c r="AG291" s="4">
        <f>AH291+'Rail Costs'!M291</f>
        <v>43.498650615901454</v>
      </c>
      <c r="AH291" s="4">
        <v>39.5</v>
      </c>
      <c r="AI291" s="4">
        <v>38.5</v>
      </c>
      <c r="AJ291" s="4">
        <v>40</v>
      </c>
      <c r="AM291" s="4">
        <f>$L291-(AE291*'Feedstock Conversions'!$B$23)-'Rail Costs'!Q291</f>
        <v>81.549386844848854</v>
      </c>
      <c r="AN291" s="4">
        <f>$L291-(AF291*'Feedstock Conversions'!$B$23)-'Rail Costs'!R291</f>
        <v>151.59398935047608</v>
      </c>
      <c r="AO291" s="4">
        <f>$L291-(AG291*'Feedstock Conversions'!$B$23)-'Rail Costs'!S291</f>
        <v>110.66283891748013</v>
      </c>
      <c r="AP291" s="4">
        <f>$L291-(AH291*'Feedstock Conversions'!$B$23)-'Rail Costs'!T291</f>
        <v>143.07965413795131</v>
      </c>
      <c r="AQ291" s="4">
        <f>$L291-(AI291*'Feedstock Conversions'!$B$23)-'Rail Costs'!U291</f>
        <v>151.49011728253959</v>
      </c>
      <c r="AR291" s="4">
        <f>$L291-(AJ291*'Feedstock Conversions'!$B$23)-'Rail Costs'!V291</f>
        <v>138.09758496554159</v>
      </c>
      <c r="AT291" s="4">
        <f>$T291-(AE291*'Feedstock Conversions'!$B$3)-'Rail Costs'!Q291</f>
        <v>93.117726551723919</v>
      </c>
      <c r="AU291" s="4">
        <f>$T291-(AF291*'Feedstock Conversions'!$B$3)-'Rail Costs'!R291</f>
        <v>165.44382905735114</v>
      </c>
      <c r="AV291" s="4">
        <f>$T291-(AG291*'Feedstock Conversions'!$B$3)-'Rail Costs'!S291</f>
        <v>123.16304295806184</v>
      </c>
      <c r="AW291" s="4">
        <f>$T291-(AH291*'Feedstock Conversions'!$B$3)-'Rail Costs'!T291</f>
        <v>156.65949384482639</v>
      </c>
      <c r="AX291" s="4">
        <f>$T291-(AI291*'Feedstock Conversions'!$B$3)-'Rail Costs'!U291</f>
        <v>165.33995698941465</v>
      </c>
      <c r="AY291" s="4">
        <f>$T291-(AJ291*'Feedstock Conversions'!$B$3)-'Rail Costs'!V291</f>
        <v>151.54242467241667</v>
      </c>
      <c r="BH291">
        <f t="shared" si="29"/>
        <v>29</v>
      </c>
      <c r="BI291">
        <f t="shared" si="30"/>
        <v>2024</v>
      </c>
      <c r="BJ291">
        <f t="shared" si="32"/>
        <v>7</v>
      </c>
    </row>
    <row r="292" spans="1:62" x14ac:dyDescent="0.2">
      <c r="A292" s="11">
        <f>A291+7</f>
        <v>45499</v>
      </c>
      <c r="B292" s="4">
        <v>29.9</v>
      </c>
      <c r="C292" s="18">
        <f>'Yellow Grease'!B292</f>
        <v>29.9</v>
      </c>
      <c r="E292" s="4">
        <f>'Yellow Grease'!C292*'Feedstock Conversions'!B$23</f>
        <v>246.077</v>
      </c>
      <c r="F292" s="4">
        <f>'Yellow Grease'!C292*'Feedstock Conversions'!B$3</f>
        <v>254.14999999999998</v>
      </c>
      <c r="H292" s="4">
        <f>'Fuel Values'!B292-'Yellow Grease'!I292-'Yellow Grease'!J292-'Yellow Grease'!K292</f>
        <v>231.20024249187497</v>
      </c>
      <c r="I292" s="18">
        <f>('LCFS Values'!$E$6-$AA$4)/1000000*'LCFS Values'!B292*'LCFS Values'!$G$2*100</f>
        <v>42.749757508125001</v>
      </c>
      <c r="J292" s="4">
        <f>'RIN Values'!C292</f>
        <v>98.550000000000011</v>
      </c>
      <c r="K292" s="4">
        <f>'Fixed Credits Value'!B292</f>
        <v>100</v>
      </c>
      <c r="L292" s="4">
        <f t="shared" si="31"/>
        <v>472.5</v>
      </c>
      <c r="M292" s="4">
        <f>L292/'Feedstock Conversions'!B$23</f>
        <v>57.411907654921016</v>
      </c>
      <c r="O292" s="4">
        <f>'Fuel Values'!C292*100</f>
        <v>227.11999999999998</v>
      </c>
      <c r="P292" s="18">
        <f>('LCFS Values'!$E$5-AB$4)/1000000*'LCFS Values'!B292*'LCFS Values'!$G$2*100</f>
        <v>46.318540281562491</v>
      </c>
      <c r="Q292" s="4">
        <f>'RIN Values'!D292</f>
        <v>111.69</v>
      </c>
      <c r="R292" s="4">
        <f>'Fixed Credits Value'!B292</f>
        <v>100</v>
      </c>
      <c r="S292" s="4">
        <f>'Fixed Credits Value'!C292</f>
        <v>16</v>
      </c>
      <c r="T292" s="4">
        <f t="shared" si="33"/>
        <v>501.12854028156244</v>
      </c>
      <c r="U292" s="4">
        <f>T292/'Feedstock Conversions'!B$3</f>
        <v>58.956298856654406</v>
      </c>
      <c r="W292" s="4">
        <f t="shared" si="34"/>
        <v>226.423</v>
      </c>
      <c r="X292" s="4">
        <f t="shared" si="35"/>
        <v>246.97854028156246</v>
      </c>
      <c r="AE292" s="4">
        <v>46.9</v>
      </c>
      <c r="AF292" s="4">
        <v>38.5</v>
      </c>
      <c r="AG292" s="4">
        <f>AH292+'Rail Costs'!M292</f>
        <v>43.498650615901454</v>
      </c>
      <c r="AH292" s="4">
        <v>39.5</v>
      </c>
      <c r="AI292" s="4">
        <v>38.5</v>
      </c>
      <c r="AJ292" s="4">
        <v>40.200000000000003</v>
      </c>
      <c r="AM292" s="4">
        <f>$L292-(AE292*'Feedstock Conversions'!$B$23)-'Rail Costs'!Q292</f>
        <v>81.960886844848901</v>
      </c>
      <c r="AN292" s="4">
        <f>$L292-(AF292*'Feedstock Conversions'!$B$23)-'Rail Costs'!R292</f>
        <v>151.59398935047608</v>
      </c>
      <c r="AO292" s="4">
        <f>$L292-(AG292*'Feedstock Conversions'!$B$23)-'Rail Costs'!S292</f>
        <v>110.66283891748013</v>
      </c>
      <c r="AP292" s="4">
        <f>$L292-(AH292*'Feedstock Conversions'!$B$23)-'Rail Costs'!T292</f>
        <v>143.07965413795131</v>
      </c>
      <c r="AQ292" s="4">
        <f>$L292-(AI292*'Feedstock Conversions'!$B$23)-'Rail Costs'!U292</f>
        <v>151.49011728253959</v>
      </c>
      <c r="AR292" s="4">
        <f>$L292-(AJ292*'Feedstock Conversions'!$B$23)-'Rail Costs'!V292</f>
        <v>136.45158496554157</v>
      </c>
      <c r="AT292" s="4">
        <f>$T292-(AE292*'Feedstock Conversions'!$B$3)-'Rail Costs'!Q292</f>
        <v>97.926427126411383</v>
      </c>
      <c r="AU292" s="4">
        <f>$T292-(AF292*'Feedstock Conversions'!$B$3)-'Rail Costs'!R292</f>
        <v>169.82752963203853</v>
      </c>
      <c r="AV292" s="4">
        <f>$T292-(AG292*'Feedstock Conversions'!$B$3)-'Rail Costs'!S292</f>
        <v>127.54674353274923</v>
      </c>
      <c r="AW292" s="4">
        <f>$T292-(AH292*'Feedstock Conversions'!$B$3)-'Rail Costs'!T292</f>
        <v>161.04319441951378</v>
      </c>
      <c r="AX292" s="4">
        <f>$T292-(AI292*'Feedstock Conversions'!$B$3)-'Rail Costs'!U292</f>
        <v>169.72365756410204</v>
      </c>
      <c r="AY292" s="4">
        <f>$T292-(AJ292*'Feedstock Conversions'!$B$3)-'Rail Costs'!V292</f>
        <v>154.22612524710402</v>
      </c>
      <c r="BH292">
        <f t="shared" si="29"/>
        <v>30</v>
      </c>
      <c r="BI292">
        <f t="shared" si="30"/>
        <v>2024</v>
      </c>
      <c r="BJ292">
        <f t="shared" si="32"/>
        <v>7</v>
      </c>
    </row>
    <row r="293" spans="1:62" x14ac:dyDescent="0.2">
      <c r="A293" s="11">
        <f t="shared" ref="A293:A308" si="36">A292+7</f>
        <v>45506</v>
      </c>
      <c r="B293" s="4">
        <v>31.5</v>
      </c>
      <c r="C293" s="18">
        <f>'Yellow Grease'!B293</f>
        <v>31.5</v>
      </c>
      <c r="E293" s="4">
        <f>'Yellow Grease'!C293*'Feedstock Conversions'!B$23</f>
        <v>259.245</v>
      </c>
      <c r="F293" s="4">
        <f>'Yellow Grease'!C293*'Feedstock Conversions'!B$3</f>
        <v>267.75</v>
      </c>
      <c r="H293" s="4">
        <f>'Fuel Values'!B293-'Yellow Grease'!I293-'Yellow Grease'!J293-'Yellow Grease'!K293</f>
        <v>239.0802138321875</v>
      </c>
      <c r="I293" s="18">
        <f>('LCFS Values'!$E$6-$AA$4)/1000000*'LCFS Values'!B293*'LCFS Values'!$G$2*100</f>
        <v>43.007286167812495</v>
      </c>
      <c r="J293" s="4">
        <f>'RIN Values'!C293</f>
        <v>90.412499999999994</v>
      </c>
      <c r="K293" s="4">
        <f>'Fixed Credits Value'!B293</f>
        <v>100</v>
      </c>
      <c r="L293" s="4">
        <f t="shared" si="31"/>
        <v>472.5</v>
      </c>
      <c r="M293" s="4">
        <f>L293/'Feedstock Conversions'!B$23</f>
        <v>57.411907654921016</v>
      </c>
      <c r="O293" s="4">
        <f>'Fuel Values'!C293*100</f>
        <v>215.15</v>
      </c>
      <c r="P293" s="18">
        <f>('LCFS Values'!$E$5-AB$4)/1000000*'LCFS Values'!B293*'LCFS Values'!$G$2*100</f>
        <v>46.597567632656244</v>
      </c>
      <c r="Q293" s="4">
        <f>'RIN Values'!D293</f>
        <v>102.4675</v>
      </c>
      <c r="R293" s="4">
        <f>'Fixed Credits Value'!B293</f>
        <v>100</v>
      </c>
      <c r="S293" s="4">
        <f>'Fixed Credits Value'!C293</f>
        <v>16</v>
      </c>
      <c r="T293" s="4">
        <f t="shared" si="33"/>
        <v>480.2150676326562</v>
      </c>
      <c r="U293" s="4">
        <f>T293/'Feedstock Conversions'!B$3</f>
        <v>56.49589030972426</v>
      </c>
      <c r="W293" s="4">
        <f t="shared" si="34"/>
        <v>213.255</v>
      </c>
      <c r="X293" s="4">
        <f t="shared" si="35"/>
        <v>212.4650676326562</v>
      </c>
      <c r="AE293" s="4">
        <v>45.25</v>
      </c>
      <c r="AF293" s="4">
        <v>38.5</v>
      </c>
      <c r="AG293" s="4">
        <f>AH293+'Rail Costs'!M293</f>
        <v>43.498650615901454</v>
      </c>
      <c r="AH293" s="4">
        <v>39.5</v>
      </c>
      <c r="AI293" s="4">
        <v>38.1</v>
      </c>
      <c r="AJ293" s="4">
        <v>40.5</v>
      </c>
      <c r="AM293" s="4">
        <f>$L293-(AE293*'Feedstock Conversions'!$B$23)-'Rail Costs'!Q293</f>
        <v>95.540386844848896</v>
      </c>
      <c r="AN293" s="4">
        <f>$L293-(AF293*'Feedstock Conversions'!$B$23)-'Rail Costs'!R293</f>
        <v>151.59398935047608</v>
      </c>
      <c r="AO293" s="4">
        <f>$L293-(AG293*'Feedstock Conversions'!$B$23)-'Rail Costs'!S293</f>
        <v>110.66283891748013</v>
      </c>
      <c r="AP293" s="4">
        <f>$L293-(AH293*'Feedstock Conversions'!$B$23)-'Rail Costs'!T293</f>
        <v>143.07965413795131</v>
      </c>
      <c r="AQ293" s="4">
        <f>$L293-(AI293*'Feedstock Conversions'!$B$23)-'Rail Costs'!U293</f>
        <v>154.78211728253956</v>
      </c>
      <c r="AR293" s="4">
        <f>$L293-(AJ293*'Feedstock Conversions'!$B$23)-'Rail Costs'!V293</f>
        <v>133.98258496554163</v>
      </c>
      <c r="AT293" s="4">
        <f>$T293-(AE293*'Feedstock Conversions'!$B$3)-'Rail Costs'!Q293</f>
        <v>91.037954477505124</v>
      </c>
      <c r="AU293" s="4">
        <f>$T293-(AF293*'Feedstock Conversions'!$B$3)-'Rail Costs'!R293</f>
        <v>148.9140569831323</v>
      </c>
      <c r="AV293" s="4">
        <f>$T293-(AG293*'Feedstock Conversions'!$B$3)-'Rail Costs'!S293</f>
        <v>106.633270883843</v>
      </c>
      <c r="AW293" s="4">
        <f>$T293-(AH293*'Feedstock Conversions'!$B$3)-'Rail Costs'!T293</f>
        <v>140.12972177060755</v>
      </c>
      <c r="AX293" s="4">
        <f>$T293-(AI293*'Feedstock Conversions'!$B$3)-'Rail Costs'!U293</f>
        <v>152.21018491519578</v>
      </c>
      <c r="AY293" s="4">
        <f>$T293-(AJ293*'Feedstock Conversions'!$B$3)-'Rail Costs'!V293</f>
        <v>130.76265259819783</v>
      </c>
      <c r="BH293">
        <f t="shared" si="29"/>
        <v>31</v>
      </c>
      <c r="BI293">
        <f t="shared" si="30"/>
        <v>2024</v>
      </c>
      <c r="BJ293">
        <f t="shared" si="32"/>
        <v>8</v>
      </c>
    </row>
    <row r="294" spans="1:62" x14ac:dyDescent="0.2">
      <c r="A294" s="11">
        <f t="shared" si="36"/>
        <v>45513</v>
      </c>
      <c r="B294" s="4">
        <v>31.5</v>
      </c>
      <c r="C294" s="18">
        <f>'Yellow Grease'!B294</f>
        <v>31.5</v>
      </c>
      <c r="E294" s="4">
        <f>'Yellow Grease'!C294*'Feedstock Conversions'!B$23</f>
        <v>259.245</v>
      </c>
      <c r="F294" s="4">
        <f>'Yellow Grease'!C294*'Feedstock Conversions'!B$3</f>
        <v>267.75</v>
      </c>
      <c r="H294" s="4">
        <f>'Fuel Values'!B294-'Yellow Grease'!I294-'Yellow Grease'!J294-'Yellow Grease'!K294</f>
        <v>222.92448558437502</v>
      </c>
      <c r="I294" s="18">
        <f>('LCFS Values'!$E$6-$AA$4)/1000000*'LCFS Values'!B294*'LCFS Values'!$G$2*100</f>
        <v>42.063014415624991</v>
      </c>
      <c r="J294" s="4">
        <f>'RIN Values'!C294</f>
        <v>88.012499999999989</v>
      </c>
      <c r="K294" s="4">
        <f>'Fixed Credits Value'!B294</f>
        <v>100</v>
      </c>
      <c r="L294" s="4">
        <f t="shared" si="31"/>
        <v>453</v>
      </c>
      <c r="M294" s="4">
        <f>L294/'Feedstock Conversions'!B$23</f>
        <v>55.042527339003641</v>
      </c>
      <c r="O294" s="4">
        <f>'Fuel Values'!C294*100</f>
        <v>215.95</v>
      </c>
      <c r="P294" s="18">
        <f>('LCFS Values'!$E$5-AB$4)/1000000*'LCFS Values'!B294*'LCFS Values'!$G$2*100</f>
        <v>45.574467345312492</v>
      </c>
      <c r="Q294" s="4">
        <f>'RIN Values'!D294</f>
        <v>99.747499999999988</v>
      </c>
      <c r="R294" s="4">
        <f>'Fixed Credits Value'!B294</f>
        <v>100</v>
      </c>
      <c r="S294" s="4">
        <f>'Fixed Credits Value'!C294</f>
        <v>16</v>
      </c>
      <c r="T294" s="4">
        <f t="shared" si="33"/>
        <v>477.27196734531248</v>
      </c>
      <c r="U294" s="4">
        <f>T294/'Feedstock Conversions'!B$3</f>
        <v>56.149643217095587</v>
      </c>
      <c r="W294" s="4">
        <f t="shared" si="34"/>
        <v>193.755</v>
      </c>
      <c r="X294" s="4">
        <f t="shared" si="35"/>
        <v>209.52196734531248</v>
      </c>
      <c r="AE294" s="25">
        <v>44.8</v>
      </c>
      <c r="AF294" s="25">
        <v>38.5</v>
      </c>
      <c r="AG294" s="25">
        <f>AH294+'Rail Costs'!M294</f>
        <v>41.698650615901457</v>
      </c>
      <c r="AH294" s="25">
        <v>37.700000000000003</v>
      </c>
      <c r="AI294" s="25">
        <v>37.200000000000003</v>
      </c>
      <c r="AJ294" s="25">
        <v>40.5</v>
      </c>
      <c r="AM294" s="4">
        <f>$L294-(AE294*'Feedstock Conversions'!$B$23)-'Rail Costs'!Q294</f>
        <v>79.743886844848916</v>
      </c>
      <c r="AN294" s="4">
        <f>$L294-(AF294*'Feedstock Conversions'!$B$23)-'Rail Costs'!R294</f>
        <v>132.09398935047608</v>
      </c>
      <c r="AO294" s="4">
        <f>$L294-(AG294*'Feedstock Conversions'!$B$23)-'Rail Costs'!S294</f>
        <v>105.97683891748009</v>
      </c>
      <c r="AP294" s="4">
        <f>$L294-(AH294*'Feedstock Conversions'!$B$23)-'Rail Costs'!T294</f>
        <v>138.39365413795133</v>
      </c>
      <c r="AQ294" s="4">
        <f>$L294-(AI294*'Feedstock Conversions'!$B$23)-'Rail Costs'!U294</f>
        <v>142.68911728253954</v>
      </c>
      <c r="AR294" s="4">
        <f>$L294-(AJ294*'Feedstock Conversions'!$B$23)-'Rail Costs'!V294</f>
        <v>114.48258496554163</v>
      </c>
      <c r="AT294" s="4">
        <f>$T294-(AE294*'Feedstock Conversions'!$B$3)-'Rail Costs'!Q294</f>
        <v>91.919854190161445</v>
      </c>
      <c r="AU294" s="4">
        <f>$T294-(AF294*'Feedstock Conversions'!$B$3)-'Rail Costs'!R294</f>
        <v>145.97095669578857</v>
      </c>
      <c r="AV294" s="4">
        <f>$T294-(AG294*'Feedstock Conversions'!$B$3)-'Rail Costs'!S294</f>
        <v>118.99017059649923</v>
      </c>
      <c r="AW294" s="4">
        <f>$T294-(AH294*'Feedstock Conversions'!$B$3)-'Rail Costs'!T294</f>
        <v>152.48662148326378</v>
      </c>
      <c r="AX294" s="4">
        <f>$T294-(AI294*'Feedstock Conversions'!$B$3)-'Rail Costs'!U294</f>
        <v>156.91708462785203</v>
      </c>
      <c r="AY294" s="4">
        <f>$T294-(AJ294*'Feedstock Conversions'!$B$3)-'Rail Costs'!V294</f>
        <v>127.81955231085411</v>
      </c>
      <c r="BH294">
        <f t="shared" si="29"/>
        <v>32</v>
      </c>
      <c r="BI294">
        <f t="shared" si="30"/>
        <v>2024</v>
      </c>
      <c r="BJ294">
        <f t="shared" si="32"/>
        <v>8</v>
      </c>
    </row>
    <row r="295" spans="1:62" x14ac:dyDescent="0.2">
      <c r="A295" s="11">
        <f t="shared" si="36"/>
        <v>45520</v>
      </c>
      <c r="B295" s="4">
        <v>31.5</v>
      </c>
      <c r="C295" s="18">
        <f>'Yellow Grease'!B295</f>
        <v>31.5</v>
      </c>
      <c r="E295" s="4">
        <f>'Yellow Grease'!C295*'Feedstock Conversions'!B$23</f>
        <v>259.245</v>
      </c>
      <c r="F295" s="4">
        <f>'Yellow Grease'!C295*'Feedstock Conversions'!B$3</f>
        <v>267.75</v>
      </c>
      <c r="H295" s="4">
        <f>'Fuel Values'!B295-'Yellow Grease'!I295-'Yellow Grease'!J295-'Yellow Grease'!K295</f>
        <v>218.08686249359374</v>
      </c>
      <c r="I295" s="18">
        <f>('LCFS Values'!$E$6-$AA$4)/1000000*'LCFS Values'!B295*'LCFS Values'!$G$2*100</f>
        <v>46.913137506406244</v>
      </c>
      <c r="J295" s="4">
        <f>'RIN Values'!C295</f>
        <v>82.5</v>
      </c>
      <c r="K295" s="4">
        <f>'Fixed Credits Value'!B295</f>
        <v>100</v>
      </c>
      <c r="L295" s="4">
        <f t="shared" si="31"/>
        <v>447.5</v>
      </c>
      <c r="M295" s="4">
        <f>L295/'Feedstock Conversions'!B$23</f>
        <v>54.374240583232073</v>
      </c>
      <c r="O295" s="4">
        <f>'Fuel Values'!C295*100</f>
        <v>216.33</v>
      </c>
      <c r="P295" s="18">
        <f>('LCFS Values'!$E$5-AB$4)/1000000*'LCFS Values'!B295*'LCFS Values'!$G$2*100</f>
        <v>50.829482457578123</v>
      </c>
      <c r="Q295" s="4">
        <f>'RIN Values'!D295</f>
        <v>93.5</v>
      </c>
      <c r="R295" s="4">
        <f>'Fixed Credits Value'!B295</f>
        <v>100</v>
      </c>
      <c r="S295" s="4">
        <f>'Fixed Credits Value'!C295</f>
        <v>16</v>
      </c>
      <c r="T295" s="4">
        <f t="shared" si="33"/>
        <v>476.65948245757818</v>
      </c>
      <c r="U295" s="4">
        <f>T295/'Feedstock Conversions'!B$3</f>
        <v>56.077586171479787</v>
      </c>
      <c r="W295" s="4">
        <f t="shared" si="34"/>
        <v>188.255</v>
      </c>
      <c r="X295" s="4">
        <f t="shared" si="35"/>
        <v>208.90948245757818</v>
      </c>
      <c r="AE295" s="25">
        <v>43.9</v>
      </c>
      <c r="AF295" s="25">
        <v>38.5</v>
      </c>
      <c r="AG295" s="25">
        <f>AH295+'Rail Costs'!M295</f>
        <v>40.998650615901454</v>
      </c>
      <c r="AH295" s="25">
        <v>37</v>
      </c>
      <c r="AI295" s="25">
        <v>36.299999999999997</v>
      </c>
      <c r="AJ295" s="25">
        <v>40.5</v>
      </c>
      <c r="AM295" s="4">
        <f>$L295-(AE295*'Feedstock Conversions'!$B$23)-'Rail Costs'!Q295</f>
        <v>81.650886844848898</v>
      </c>
      <c r="AN295" s="4">
        <f>$L295-(AF295*'Feedstock Conversions'!$B$23)-'Rail Costs'!R295</f>
        <v>126.59398935047609</v>
      </c>
      <c r="AO295" s="4">
        <f>$L295-(AG295*'Feedstock Conversions'!$B$23)-'Rail Costs'!S295</f>
        <v>106.23783891748012</v>
      </c>
      <c r="AP295" s="4">
        <f>$L295-(AH295*'Feedstock Conversions'!$B$23)-'Rail Costs'!T295</f>
        <v>138.65465413795135</v>
      </c>
      <c r="AQ295" s="4">
        <f>$L295-(AI295*'Feedstock Conversions'!$B$23)-'Rail Costs'!U295</f>
        <v>144.59611728253964</v>
      </c>
      <c r="AR295" s="4">
        <f>$L295-(AJ295*'Feedstock Conversions'!$B$23)-'Rail Costs'!V295</f>
        <v>108.98258496554163</v>
      </c>
      <c r="AT295" s="4">
        <f>$T295-(AE295*'Feedstock Conversions'!$B$3)-'Rail Costs'!Q295</f>
        <v>98.957369302427125</v>
      </c>
      <c r="AU295" s="4">
        <f>$T295-(AF295*'Feedstock Conversions'!$B$3)-'Rail Costs'!R295</f>
        <v>145.35847180805428</v>
      </c>
      <c r="AV295" s="4">
        <f>$T295-(AG295*'Feedstock Conversions'!$B$3)-'Rail Costs'!S295</f>
        <v>124.32768570876497</v>
      </c>
      <c r="AW295" s="4">
        <f>$T295-(AH295*'Feedstock Conversions'!$B$3)-'Rail Costs'!T295</f>
        <v>157.82413659552952</v>
      </c>
      <c r="AX295" s="4">
        <f>$T295-(AI295*'Feedstock Conversions'!$B$3)-'Rail Costs'!U295</f>
        <v>163.95459974011783</v>
      </c>
      <c r="AY295" s="4">
        <f>$T295-(AJ295*'Feedstock Conversions'!$B$3)-'Rail Costs'!V295</f>
        <v>127.20706742311981</v>
      </c>
      <c r="BH295">
        <f t="shared" si="29"/>
        <v>33</v>
      </c>
      <c r="BI295">
        <f t="shared" si="30"/>
        <v>2024</v>
      </c>
      <c r="BJ295">
        <f t="shared" si="32"/>
        <v>8</v>
      </c>
    </row>
    <row r="296" spans="1:62" x14ac:dyDescent="0.2">
      <c r="A296" s="11">
        <f t="shared" si="36"/>
        <v>45527</v>
      </c>
      <c r="B296" s="4">
        <v>31.5</v>
      </c>
      <c r="C296" s="18">
        <f>'Yellow Grease'!B296</f>
        <v>31.5</v>
      </c>
      <c r="E296" s="4">
        <f>'Yellow Grease'!C296*'Feedstock Conversions'!B$23</f>
        <v>259.245</v>
      </c>
      <c r="F296" s="4">
        <f>'Yellow Grease'!C296*'Feedstock Conversions'!B$3</f>
        <v>267.75</v>
      </c>
      <c r="H296" s="4">
        <f>'Fuel Values'!B296-'Yellow Grease'!I296-'Yellow Grease'!J296-'Yellow Grease'!K296</f>
        <v>211.42661300843747</v>
      </c>
      <c r="I296" s="18">
        <f>('LCFS Values'!$E$6-$AA$4)/1000000*'LCFS Values'!B296*'LCFS Values'!$G$2*100</f>
        <v>45.410886991562492</v>
      </c>
      <c r="J296" s="4">
        <f>'RIN Values'!C296</f>
        <v>82.162499999999994</v>
      </c>
      <c r="K296" s="4">
        <f>'Fixed Credits Value'!B296</f>
        <v>100</v>
      </c>
      <c r="L296" s="4">
        <f t="shared" si="31"/>
        <v>438.99999999999994</v>
      </c>
      <c r="M296" s="4">
        <f>L296/'Feedstock Conversions'!B$23</f>
        <v>53.341433778857827</v>
      </c>
      <c r="O296" s="4">
        <f>'Fuel Values'!C296*100</f>
        <v>202.87</v>
      </c>
      <c r="P296" s="18">
        <f>('LCFS Values'!$E$5-AB$4)/1000000*'LCFS Values'!B296*'LCFS Values'!$G$2*100</f>
        <v>49.201822909531238</v>
      </c>
      <c r="Q296" s="4">
        <f>'RIN Values'!D296</f>
        <v>93.117499999999993</v>
      </c>
      <c r="R296" s="4">
        <f>'Fixed Credits Value'!B296</f>
        <v>100</v>
      </c>
      <c r="S296" s="4">
        <f>'Fixed Credits Value'!C296</f>
        <v>16</v>
      </c>
      <c r="T296" s="4">
        <f t="shared" si="33"/>
        <v>461.18932290953126</v>
      </c>
      <c r="U296" s="4">
        <f>T296/'Feedstock Conversions'!B$3</f>
        <v>54.257567401121321</v>
      </c>
      <c r="W296" s="4">
        <f t="shared" si="34"/>
        <v>179.75499999999994</v>
      </c>
      <c r="X296" s="4">
        <f t="shared" si="35"/>
        <v>193.43932290953126</v>
      </c>
      <c r="AE296" s="25">
        <v>42.5</v>
      </c>
      <c r="AF296" s="25">
        <v>38.5</v>
      </c>
      <c r="AG296" s="25">
        <f>AH296+'Rail Costs'!M296</f>
        <v>38.998650615901454</v>
      </c>
      <c r="AH296" s="25">
        <v>35</v>
      </c>
      <c r="AI296" s="25">
        <v>34.5</v>
      </c>
      <c r="AJ296" s="25">
        <v>40.5</v>
      </c>
      <c r="AM296" s="4">
        <f>$L296-(AE296*'Feedstock Conversions'!$B$23)-'Rail Costs'!Q296</f>
        <v>84.672886844848833</v>
      </c>
      <c r="AN296" s="4">
        <f>$L296-(AF296*'Feedstock Conversions'!$B$23)-'Rail Costs'!R296</f>
        <v>118.09398935047604</v>
      </c>
      <c r="AO296" s="4">
        <f>$L296-(AG296*'Feedstock Conversions'!$B$23)-'Rail Costs'!S296</f>
        <v>114.1978389174801</v>
      </c>
      <c r="AP296" s="4">
        <f>$L296-(AH296*'Feedstock Conversions'!$B$23)-'Rail Costs'!T296</f>
        <v>146.61465413795128</v>
      </c>
      <c r="AQ296" s="4">
        <f>$L296-(AI296*'Feedstock Conversions'!$B$23)-'Rail Costs'!U296</f>
        <v>150.91011728253955</v>
      </c>
      <c r="AR296" s="4">
        <f>$L296-(AJ296*'Feedstock Conversions'!$B$23)-'Rail Costs'!V296</f>
        <v>100.48258496554158</v>
      </c>
      <c r="AT296" s="4">
        <f>$T296-(AE296*'Feedstock Conversions'!$B$3)-'Rail Costs'!Q296</f>
        <v>95.38720975438018</v>
      </c>
      <c r="AU296" s="4">
        <f>$T296-(AF296*'Feedstock Conversions'!$B$3)-'Rail Costs'!R296</f>
        <v>129.88831226000735</v>
      </c>
      <c r="AV296" s="4">
        <f>$T296-(AG296*'Feedstock Conversions'!$B$3)-'Rail Costs'!S296</f>
        <v>125.85752616071805</v>
      </c>
      <c r="AW296" s="4">
        <f>$T296-(AH296*'Feedstock Conversions'!$B$3)-'Rail Costs'!T296</f>
        <v>159.3539770474826</v>
      </c>
      <c r="AX296" s="4">
        <f>$T296-(AI296*'Feedstock Conversions'!$B$3)-'Rail Costs'!U296</f>
        <v>163.78444019207086</v>
      </c>
      <c r="AY296" s="4">
        <f>$T296-(AJ296*'Feedstock Conversions'!$B$3)-'Rail Costs'!V296</f>
        <v>111.73690787507289</v>
      </c>
      <c r="BH296">
        <f t="shared" si="29"/>
        <v>34</v>
      </c>
      <c r="BI296">
        <f t="shared" si="30"/>
        <v>2024</v>
      </c>
      <c r="BJ296">
        <f t="shared" si="32"/>
        <v>8</v>
      </c>
    </row>
    <row r="297" spans="1:62" x14ac:dyDescent="0.2">
      <c r="A297" s="11">
        <f t="shared" si="36"/>
        <v>45534</v>
      </c>
      <c r="B297" s="4">
        <v>31.5</v>
      </c>
      <c r="C297" s="18">
        <f>'Yellow Grease'!B297</f>
        <v>31.5</v>
      </c>
      <c r="E297" s="4">
        <f>'Yellow Grease'!C297*'Feedstock Conversions'!B$23</f>
        <v>259.245</v>
      </c>
      <c r="F297" s="4">
        <f>'Yellow Grease'!C297*'Feedstock Conversions'!B$3</f>
        <v>267.75</v>
      </c>
      <c r="H297" s="4">
        <f>'Fuel Values'!B297-'Yellow Grease'!I297-'Yellow Grease'!J297-'Yellow Grease'!K297</f>
        <v>201.19680517421875</v>
      </c>
      <c r="I297" s="18">
        <f>('LCFS Values'!$E$6-$AA$4)/1000000*'LCFS Values'!B297*'LCFS Values'!$G$2*100</f>
        <v>47.428194825781247</v>
      </c>
      <c r="J297" s="4">
        <f>'RIN Values'!C297</f>
        <v>85.875</v>
      </c>
      <c r="K297" s="4">
        <f>'Fixed Credits Value'!B297</f>
        <v>100</v>
      </c>
      <c r="L297" s="4">
        <f t="shared" si="31"/>
        <v>434.5</v>
      </c>
      <c r="M297" s="4">
        <f>L297/'Feedstock Conversions'!B$23</f>
        <v>52.794653705953827</v>
      </c>
      <c r="O297" s="4">
        <f>'Fuel Values'!C297*100</f>
        <v>209.98000000000002</v>
      </c>
      <c r="P297" s="18">
        <f>('LCFS Values'!$E$5-AB$4)/1000000*'LCFS Values'!B297*'LCFS Values'!$G$2*100</f>
        <v>51.387537159765614</v>
      </c>
      <c r="Q297" s="4">
        <f>'RIN Values'!D297</f>
        <v>97.325000000000003</v>
      </c>
      <c r="R297" s="4">
        <f>'Fixed Credits Value'!B297</f>
        <v>100</v>
      </c>
      <c r="S297" s="4">
        <f>'Fixed Credits Value'!C297</f>
        <v>16</v>
      </c>
      <c r="T297" s="4">
        <f t="shared" si="33"/>
        <v>474.69253715976561</v>
      </c>
      <c r="U297" s="4">
        <f>T297/'Feedstock Conversions'!B$3</f>
        <v>55.846180842325367</v>
      </c>
      <c r="W297" s="4">
        <f t="shared" si="34"/>
        <v>175.255</v>
      </c>
      <c r="X297" s="4">
        <f t="shared" si="35"/>
        <v>206.94253715976561</v>
      </c>
      <c r="AE297" s="25">
        <v>42.9</v>
      </c>
      <c r="AF297" s="25">
        <v>38.5</v>
      </c>
      <c r="AG297" s="25">
        <f>AH297+'Rail Costs'!M297</f>
        <v>38.998650615901454</v>
      </c>
      <c r="AH297" s="25">
        <v>35</v>
      </c>
      <c r="AI297" s="25">
        <v>34.5</v>
      </c>
      <c r="AJ297" s="25">
        <v>39.700000000000003</v>
      </c>
      <c r="AM297" s="4">
        <f>$L297-(AE297*'Feedstock Conversions'!$B$23)-'Rail Costs'!Q297</f>
        <v>76.880886844848916</v>
      </c>
      <c r="AN297" s="4">
        <f>$L297-(AF297*'Feedstock Conversions'!$B$23)-'Rail Costs'!R297</f>
        <v>113.59398935047609</v>
      </c>
      <c r="AO297" s="4">
        <f>$L297-(AG297*'Feedstock Conversions'!$B$23)-'Rail Costs'!S297</f>
        <v>109.69783891748015</v>
      </c>
      <c r="AP297" s="4">
        <f>$L297-(AH297*'Feedstock Conversions'!$B$23)-'Rail Costs'!T297</f>
        <v>142.11465413795133</v>
      </c>
      <c r="AQ297" s="4">
        <f>$L297-(AI297*'Feedstock Conversions'!$B$23)-'Rail Costs'!U297</f>
        <v>146.4101172825396</v>
      </c>
      <c r="AR297" s="4">
        <f>$L297-(AJ297*'Feedstock Conversions'!$B$23)-'Rail Costs'!V297</f>
        <v>102.56658496554158</v>
      </c>
      <c r="AT297" s="4">
        <f>$T297-(AE297*'Feedstock Conversions'!$B$3)-'Rail Costs'!Q297</f>
        <v>105.49042400461455</v>
      </c>
      <c r="AU297" s="4">
        <f>$T297-(AF297*'Feedstock Conversions'!$B$3)-'Rail Costs'!R297</f>
        <v>143.3915265102417</v>
      </c>
      <c r="AV297" s="4">
        <f>$T297-(AG297*'Feedstock Conversions'!$B$3)-'Rail Costs'!S297</f>
        <v>139.36074041095242</v>
      </c>
      <c r="AW297" s="4">
        <f>$T297-(AH297*'Feedstock Conversions'!$B$3)-'Rail Costs'!T297</f>
        <v>172.85719129771695</v>
      </c>
      <c r="AX297" s="4">
        <f>$T297-(AI297*'Feedstock Conversions'!$B$3)-'Rail Costs'!U297</f>
        <v>177.28765444230521</v>
      </c>
      <c r="AY297" s="4">
        <f>$T297-(AJ297*'Feedstock Conversions'!$B$3)-'Rail Costs'!V297</f>
        <v>132.04012212530719</v>
      </c>
      <c r="BH297">
        <f t="shared" si="29"/>
        <v>35</v>
      </c>
      <c r="BI297">
        <f t="shared" si="30"/>
        <v>2024</v>
      </c>
      <c r="BJ297">
        <f t="shared" si="32"/>
        <v>8</v>
      </c>
    </row>
    <row r="298" spans="1:62" x14ac:dyDescent="0.2">
      <c r="A298" s="11">
        <f t="shared" si="36"/>
        <v>45541</v>
      </c>
      <c r="B298" s="4">
        <v>33.75</v>
      </c>
      <c r="C298" s="18">
        <f>'Yellow Grease'!B298</f>
        <v>33.75</v>
      </c>
      <c r="E298" s="4">
        <f>'Yellow Grease'!C298*'Feedstock Conversions'!B$23</f>
        <v>277.76249999999999</v>
      </c>
      <c r="F298" s="4">
        <f>'Yellow Grease'!C298*'Feedstock Conversions'!B$3</f>
        <v>286.875</v>
      </c>
      <c r="H298" s="4">
        <f>'Fuel Values'!B298-'Yellow Grease'!I298-'Yellow Grease'!J298-'Yellow Grease'!K298</f>
        <v>200.82180517421875</v>
      </c>
      <c r="I298" s="18">
        <f>('LCFS Values'!$E$6-$AA$4)/1000000*'LCFS Values'!B298*'LCFS Values'!$G$2*100</f>
        <v>47.428194825781247</v>
      </c>
      <c r="J298" s="4">
        <f>'RIN Values'!C298</f>
        <v>85.875</v>
      </c>
      <c r="K298" s="4">
        <f>'Fixed Credits Value'!B298</f>
        <v>100</v>
      </c>
      <c r="L298" s="4">
        <f t="shared" si="31"/>
        <v>434.125</v>
      </c>
      <c r="M298" s="4">
        <f>L298/'Feedstock Conversions'!B$23</f>
        <v>52.749088699878492</v>
      </c>
      <c r="O298" s="4">
        <f>'Fuel Values'!C298*100</f>
        <v>198.5</v>
      </c>
      <c r="P298" s="18">
        <f>('LCFS Values'!$E$5-AB$4)/1000000*'LCFS Values'!B298*'LCFS Values'!$G$2*100</f>
        <v>51.387537159765614</v>
      </c>
      <c r="Q298" s="4">
        <f>'RIN Values'!D298</f>
        <v>97.325000000000003</v>
      </c>
      <c r="R298" s="4">
        <f>'Fixed Credits Value'!B298</f>
        <v>100</v>
      </c>
      <c r="S298" s="4">
        <f>'Fixed Credits Value'!C298</f>
        <v>16</v>
      </c>
      <c r="T298" s="4">
        <f t="shared" si="33"/>
        <v>463.21253715976559</v>
      </c>
      <c r="U298" s="4">
        <f>T298/'Feedstock Conversions'!B$3</f>
        <v>54.495592607031249</v>
      </c>
      <c r="W298" s="4">
        <f t="shared" si="34"/>
        <v>156.36250000000001</v>
      </c>
      <c r="X298" s="4">
        <f t="shared" si="35"/>
        <v>176.33753715976559</v>
      </c>
      <c r="AE298" s="25">
        <v>42.94</v>
      </c>
      <c r="AF298" s="25">
        <v>38.5</v>
      </c>
      <c r="AG298" s="25">
        <f>AH298+'Rail Costs'!M298</f>
        <v>38.998650615901454</v>
      </c>
      <c r="AH298" s="25">
        <v>35</v>
      </c>
      <c r="AI298" s="25">
        <v>34.5</v>
      </c>
      <c r="AJ298" s="25">
        <v>38.5</v>
      </c>
      <c r="AM298" s="4">
        <f>$L298-(AE298*'Feedstock Conversions'!$B$23)-'Rail Costs'!Q298</f>
        <v>76.176686844848902</v>
      </c>
      <c r="AN298" s="4">
        <f>$L298-(AF298*'Feedstock Conversions'!$B$23)-'Rail Costs'!R298</f>
        <v>113.21898935047609</v>
      </c>
      <c r="AO298" s="4">
        <f>$L298-(AG298*'Feedstock Conversions'!$B$23)-'Rail Costs'!S298</f>
        <v>109.32283891748015</v>
      </c>
      <c r="AP298" s="4">
        <f>$L298-(AH298*'Feedstock Conversions'!$B$23)-'Rail Costs'!T298</f>
        <v>141.73965413795133</v>
      </c>
      <c r="AQ298" s="4">
        <f>$L298-(AI298*'Feedstock Conversions'!$B$23)-'Rail Costs'!U298</f>
        <v>146.0351172825396</v>
      </c>
      <c r="AR298" s="4">
        <f>$L298-(AJ298*'Feedstock Conversions'!$B$23)-'Rail Costs'!V298</f>
        <v>112.06758496554161</v>
      </c>
      <c r="AT298" s="4">
        <f>$T298-(AE298*'Feedstock Conversions'!$B$3)-'Rail Costs'!Q298</f>
        <v>93.670424004614503</v>
      </c>
      <c r="AU298" s="4">
        <f>$T298-(AF298*'Feedstock Conversions'!$B$3)-'Rail Costs'!R298</f>
        <v>131.91152651024169</v>
      </c>
      <c r="AV298" s="4">
        <f>$T298-(AG298*'Feedstock Conversions'!$B$3)-'Rail Costs'!S298</f>
        <v>127.88074041095238</v>
      </c>
      <c r="AW298" s="4">
        <f>$T298-(AH298*'Feedstock Conversions'!$B$3)-'Rail Costs'!T298</f>
        <v>161.37719129771693</v>
      </c>
      <c r="AX298" s="4">
        <f>$T298-(AI298*'Feedstock Conversions'!$B$3)-'Rail Costs'!U298</f>
        <v>165.80765444230519</v>
      </c>
      <c r="AY298" s="4">
        <f>$T298-(AJ298*'Feedstock Conversions'!$B$3)-'Rail Costs'!V298</f>
        <v>130.76012212530722</v>
      </c>
      <c r="BH298">
        <f t="shared" si="29"/>
        <v>36</v>
      </c>
      <c r="BI298">
        <f t="shared" si="30"/>
        <v>2024</v>
      </c>
      <c r="BJ298">
        <f t="shared" si="32"/>
        <v>9</v>
      </c>
    </row>
    <row r="299" spans="1:62" x14ac:dyDescent="0.2">
      <c r="A299" s="11">
        <f t="shared" si="36"/>
        <v>45548</v>
      </c>
      <c r="B299" s="4">
        <v>36.5</v>
      </c>
      <c r="C299" s="18">
        <f>'Yellow Grease'!B299</f>
        <v>36.5</v>
      </c>
      <c r="E299" s="4">
        <f>'Yellow Grease'!C299*'Feedstock Conversions'!B$23</f>
        <v>300.39500000000004</v>
      </c>
      <c r="F299" s="4">
        <f>'Yellow Grease'!C299*'Feedstock Conversions'!B$3</f>
        <v>310.25</v>
      </c>
      <c r="H299" s="4">
        <f>'Fuel Values'!B299-'Yellow Grease'!I299-'Yellow Grease'!J299-'Yellow Grease'!K299</f>
        <v>194.05848672132817</v>
      </c>
      <c r="I299" s="18">
        <f>('LCFS Values'!$E$6-$AA$4)/1000000*'LCFS Values'!B299*'LCFS Values'!$G$2*100</f>
        <v>49.166513278671871</v>
      </c>
      <c r="J299" s="4">
        <f>'RIN Values'!C299</f>
        <v>85.574999999999989</v>
      </c>
      <c r="K299" s="4">
        <f>'Fixed Credits Value'!B299</f>
        <v>100</v>
      </c>
      <c r="L299" s="4">
        <f t="shared" si="31"/>
        <v>428.8</v>
      </c>
      <c r="M299" s="4">
        <f>L299/'Feedstock Conversions'!B$23</f>
        <v>52.102065613608744</v>
      </c>
      <c r="O299" s="4">
        <f>'Fuel Values'!C299*100</f>
        <v>195.79999999999998</v>
      </c>
      <c r="P299" s="18">
        <f>('LCFS Values'!$E$5-AB$4)/1000000*'LCFS Values'!B299*'LCFS Values'!$G$2*100</f>
        <v>53.270971779648434</v>
      </c>
      <c r="Q299" s="4">
        <f>'RIN Values'!D299</f>
        <v>96.984999999999999</v>
      </c>
      <c r="R299" s="4">
        <f>'Fixed Credits Value'!B299</f>
        <v>100</v>
      </c>
      <c r="S299" s="4">
        <f>'Fixed Credits Value'!C299</f>
        <v>16</v>
      </c>
      <c r="T299" s="4">
        <f t="shared" si="33"/>
        <v>462.05597177964842</v>
      </c>
      <c r="U299" s="4">
        <f>T299/'Feedstock Conversions'!B$3</f>
        <v>54.359526091723346</v>
      </c>
      <c r="W299" s="4">
        <f t="shared" si="34"/>
        <v>128.40499999999997</v>
      </c>
      <c r="X299" s="4">
        <f t="shared" si="35"/>
        <v>151.80597177964842</v>
      </c>
      <c r="AE299" s="25">
        <v>42.5</v>
      </c>
      <c r="AF299" s="25">
        <v>38.5</v>
      </c>
      <c r="AG299" s="25">
        <f>AH299+'Rail Costs'!M299</f>
        <v>38.998650615901454</v>
      </c>
      <c r="AH299" s="25">
        <v>35</v>
      </c>
      <c r="AI299" s="25">
        <v>34.5</v>
      </c>
      <c r="AJ299" s="25">
        <v>38.5</v>
      </c>
      <c r="AM299" s="4">
        <f>$L299-(AE299*'Feedstock Conversions'!$B$23)-'Rail Costs'!Q299</f>
        <v>74.472886844848901</v>
      </c>
      <c r="AN299" s="4">
        <f>$L299-(AF299*'Feedstock Conversions'!$B$23)-'Rail Costs'!R299</f>
        <v>107.8939893504761</v>
      </c>
      <c r="AO299" s="4">
        <f>$L299-(AG299*'Feedstock Conversions'!$B$23)-'Rail Costs'!S299</f>
        <v>103.99783891748017</v>
      </c>
      <c r="AP299" s="4">
        <f>$L299-(AH299*'Feedstock Conversions'!$B$23)-'Rail Costs'!T299</f>
        <v>136.41465413795135</v>
      </c>
      <c r="AQ299" s="4">
        <f>$L299-(AI299*'Feedstock Conversions'!$B$23)-'Rail Costs'!U299</f>
        <v>140.71011728253961</v>
      </c>
      <c r="AR299" s="4">
        <f>$L299-(AJ299*'Feedstock Conversions'!$B$23)-'Rail Costs'!V299</f>
        <v>106.74258496554162</v>
      </c>
      <c r="AT299" s="4">
        <f>$T299-(AE299*'Feedstock Conversions'!$B$3)-'Rail Costs'!Q299</f>
        <v>96.25385862449734</v>
      </c>
      <c r="AU299" s="4">
        <f>$T299-(AF299*'Feedstock Conversions'!$B$3)-'Rail Costs'!R299</f>
        <v>130.75496113012451</v>
      </c>
      <c r="AV299" s="4">
        <f>$T299-(AG299*'Feedstock Conversions'!$B$3)-'Rail Costs'!S299</f>
        <v>126.72417503083521</v>
      </c>
      <c r="AW299" s="4">
        <f>$T299-(AH299*'Feedstock Conversions'!$B$3)-'Rail Costs'!T299</f>
        <v>160.22062591759976</v>
      </c>
      <c r="AX299" s="4">
        <f>$T299-(AI299*'Feedstock Conversions'!$B$3)-'Rail Costs'!U299</f>
        <v>164.65108906218802</v>
      </c>
      <c r="AY299" s="4">
        <f>$T299-(AJ299*'Feedstock Conversions'!$B$3)-'Rail Costs'!V299</f>
        <v>129.60355674519005</v>
      </c>
      <c r="BH299">
        <f t="shared" si="29"/>
        <v>37</v>
      </c>
      <c r="BI299">
        <f t="shared" si="30"/>
        <v>2024</v>
      </c>
      <c r="BJ299">
        <f t="shared" si="32"/>
        <v>9</v>
      </c>
    </row>
    <row r="300" spans="1:62" x14ac:dyDescent="0.2">
      <c r="A300" s="11">
        <f t="shared" si="36"/>
        <v>45555</v>
      </c>
      <c r="B300" s="4">
        <v>37</v>
      </c>
      <c r="C300" s="18">
        <f>'Yellow Grease'!B300</f>
        <v>37</v>
      </c>
      <c r="E300" s="4">
        <f>'Yellow Grease'!C300*'Feedstock Conversions'!B$23</f>
        <v>304.51</v>
      </c>
      <c r="F300" s="4">
        <f>'Yellow Grease'!C300*'Feedstock Conversions'!B$3</f>
        <v>314.5</v>
      </c>
      <c r="H300" s="4">
        <f>'Fuel Values'!B300-'Yellow Grease'!I300-'Yellow Grease'!J300-'Yellow Grease'!K300</f>
        <v>194.93960352671877</v>
      </c>
      <c r="I300" s="18">
        <f>('LCFS Values'!$E$6-$AA$4)/1000000*'LCFS Values'!B300*'LCFS Values'!$G$2*100</f>
        <v>52.235396473281249</v>
      </c>
      <c r="J300" s="4">
        <f>'RIN Values'!C300</f>
        <v>87.224999999999994</v>
      </c>
      <c r="K300" s="4">
        <f>'Fixed Credits Value'!B300</f>
        <v>100</v>
      </c>
      <c r="L300" s="4">
        <f t="shared" si="31"/>
        <v>434.4</v>
      </c>
      <c r="M300" s="4">
        <f>L300/'Feedstock Conversions'!B$23</f>
        <v>52.78250303766707</v>
      </c>
      <c r="O300" s="4">
        <f>'Fuel Values'!C300*100</f>
        <v>206</v>
      </c>
      <c r="P300" s="18">
        <f>('LCFS Values'!$E$5-AB$4)/1000000*'LCFS Values'!B300*'LCFS Values'!$G$2*100</f>
        <v>56.596047713515617</v>
      </c>
      <c r="Q300" s="4">
        <f>'RIN Values'!D300</f>
        <v>98.85499999999999</v>
      </c>
      <c r="R300" s="4">
        <f>'Fixed Credits Value'!B300</f>
        <v>100</v>
      </c>
      <c r="S300" s="4">
        <f>'Fixed Credits Value'!C300</f>
        <v>16</v>
      </c>
      <c r="T300" s="4">
        <f t="shared" si="33"/>
        <v>477.45104771351561</v>
      </c>
      <c r="U300" s="4">
        <f>T300/'Feedstock Conversions'!B$3</f>
        <v>56.170711495707721</v>
      </c>
      <c r="W300" s="4">
        <f t="shared" si="34"/>
        <v>129.88999999999999</v>
      </c>
      <c r="X300" s="4">
        <f t="shared" si="35"/>
        <v>162.95104771351561</v>
      </c>
      <c r="AE300" s="25">
        <v>42.95</v>
      </c>
      <c r="AF300" s="25">
        <v>38.5</v>
      </c>
      <c r="AG300" s="25">
        <f>AH300+'Rail Costs'!M300</f>
        <v>38.998650615901454</v>
      </c>
      <c r="AH300" s="25">
        <v>35</v>
      </c>
      <c r="AI300" s="25">
        <v>34.5</v>
      </c>
      <c r="AJ300" s="25">
        <v>38.5</v>
      </c>
      <c r="AM300" s="4">
        <f>$L300-(AE300*'Feedstock Conversions'!$B$23)-'Rail Costs'!Q300</f>
        <v>76.369386844848847</v>
      </c>
      <c r="AN300" s="4">
        <f>$L300-(AF300*'Feedstock Conversions'!$B$23)-'Rail Costs'!R300</f>
        <v>113.49398935047607</v>
      </c>
      <c r="AO300" s="4">
        <f>$L300-(AG300*'Feedstock Conversions'!$B$23)-'Rail Costs'!S300</f>
        <v>109.59783891748013</v>
      </c>
      <c r="AP300" s="4">
        <f>$L300-(AH300*'Feedstock Conversions'!$B$23)-'Rail Costs'!T300</f>
        <v>142.01465413795131</v>
      </c>
      <c r="AQ300" s="4">
        <f>$L300-(AI300*'Feedstock Conversions'!$B$23)-'Rail Costs'!U300</f>
        <v>146.31011728253958</v>
      </c>
      <c r="AR300" s="4">
        <f>$L300-(AJ300*'Feedstock Conversions'!$B$23)-'Rail Costs'!V300</f>
        <v>112.34258496554159</v>
      </c>
      <c r="AT300" s="4">
        <f>$T300-(AE300*'Feedstock Conversions'!$B$3)-'Rail Costs'!Q300</f>
        <v>107.82393455836448</v>
      </c>
      <c r="AU300" s="4">
        <f>$T300-(AF300*'Feedstock Conversions'!$B$3)-'Rail Costs'!R300</f>
        <v>146.1500370639917</v>
      </c>
      <c r="AV300" s="4">
        <f>$T300-(AG300*'Feedstock Conversions'!$B$3)-'Rail Costs'!S300</f>
        <v>142.11925096470242</v>
      </c>
      <c r="AW300" s="4">
        <f>$T300-(AH300*'Feedstock Conversions'!$B$3)-'Rail Costs'!T300</f>
        <v>175.61570185146695</v>
      </c>
      <c r="AX300" s="4">
        <f>$T300-(AI300*'Feedstock Conversions'!$B$3)-'Rail Costs'!U300</f>
        <v>180.04616499605521</v>
      </c>
      <c r="AY300" s="4">
        <f>$T300-(AJ300*'Feedstock Conversions'!$B$3)-'Rail Costs'!V300</f>
        <v>144.99863267905724</v>
      </c>
      <c r="BH300">
        <f t="shared" si="29"/>
        <v>38</v>
      </c>
      <c r="BI300">
        <f t="shared" si="30"/>
        <v>2024</v>
      </c>
      <c r="BJ300">
        <f t="shared" si="32"/>
        <v>9</v>
      </c>
    </row>
    <row r="301" spans="1:62" x14ac:dyDescent="0.2">
      <c r="A301" s="11">
        <f t="shared" si="36"/>
        <v>45562</v>
      </c>
      <c r="B301" s="4">
        <v>39.5</v>
      </c>
      <c r="C301" s="18">
        <f>'Yellow Grease'!B301</f>
        <v>39.5</v>
      </c>
      <c r="E301" s="4">
        <f>'Yellow Grease'!C301*'Feedstock Conversions'!B$23</f>
        <v>325.08500000000004</v>
      </c>
      <c r="F301" s="4">
        <f>'Yellow Grease'!C301*'Feedstock Conversions'!B$3</f>
        <v>335.75</v>
      </c>
      <c r="H301" s="4">
        <f>'Fuel Values'!B301-'Yellow Grease'!I301-'Yellow Grease'!J301-'Yellow Grease'!K301</f>
        <v>183.42245919859374</v>
      </c>
      <c r="I301" s="18">
        <f>('LCFS Values'!$E$6-$AA$4)/1000000*'LCFS Values'!B301*'LCFS Values'!$G$2*100</f>
        <v>56.527540801406239</v>
      </c>
      <c r="J301" s="4">
        <f>'RIN Values'!C301</f>
        <v>100.05000000000001</v>
      </c>
      <c r="K301" s="4">
        <f>'Fixed Credits Value'!B301</f>
        <v>100</v>
      </c>
      <c r="L301" s="4">
        <f t="shared" si="31"/>
        <v>440</v>
      </c>
      <c r="M301" s="4">
        <f>L301/'Feedstock Conversions'!B$23</f>
        <v>53.462940461725395</v>
      </c>
      <c r="O301" s="4">
        <f>'Fuel Values'!C301*100</f>
        <v>206.8</v>
      </c>
      <c r="P301" s="18">
        <f>('LCFS Values'!$E$5-AB$4)/1000000*'LCFS Values'!B301*'LCFS Values'!$G$2*100</f>
        <v>61.246503565078115</v>
      </c>
      <c r="Q301" s="4">
        <f>'RIN Values'!D301</f>
        <v>113.39</v>
      </c>
      <c r="R301" s="4">
        <f>'Fixed Credits Value'!B301</f>
        <v>100</v>
      </c>
      <c r="S301" s="4">
        <f>'Fixed Credits Value'!C301</f>
        <v>16</v>
      </c>
      <c r="T301" s="4">
        <f t="shared" si="33"/>
        <v>497.43650356507811</v>
      </c>
      <c r="U301" s="4">
        <f>T301/'Feedstock Conversions'!B$3</f>
        <v>58.521941595891541</v>
      </c>
      <c r="W301" s="4">
        <f t="shared" si="34"/>
        <v>114.91499999999996</v>
      </c>
      <c r="X301" s="4">
        <f t="shared" si="35"/>
        <v>161.68650356507811</v>
      </c>
      <c r="AE301" s="25">
        <v>43.2</v>
      </c>
      <c r="AF301" s="25">
        <v>38.5</v>
      </c>
      <c r="AG301" s="25">
        <f>AH301+'Rail Costs'!M301</f>
        <v>38.998650615901454</v>
      </c>
      <c r="AH301" s="25">
        <v>35</v>
      </c>
      <c r="AI301" s="25">
        <v>34.5</v>
      </c>
      <c r="AJ301" s="25">
        <v>38.5</v>
      </c>
      <c r="AM301" s="4">
        <f>$L301-(AE301*'Feedstock Conversions'!$B$23)-'Rail Costs'!Q301</f>
        <v>79.911886844848866</v>
      </c>
      <c r="AN301" s="4">
        <f>$L301-(AF301*'Feedstock Conversions'!$B$23)-'Rail Costs'!R301</f>
        <v>119.09398935047609</v>
      </c>
      <c r="AO301" s="4">
        <f>$L301-(AG301*'Feedstock Conversions'!$B$23)-'Rail Costs'!S301</f>
        <v>115.19783891748015</v>
      </c>
      <c r="AP301" s="4">
        <f>$L301-(AH301*'Feedstock Conversions'!$B$23)-'Rail Costs'!T301</f>
        <v>147.61465413795133</v>
      </c>
      <c r="AQ301" s="4">
        <f>$L301-(AI301*'Feedstock Conversions'!$B$23)-'Rail Costs'!U301</f>
        <v>151.9101172825396</v>
      </c>
      <c r="AR301" s="4">
        <f>$L301-(AJ301*'Feedstock Conversions'!$B$23)-'Rail Costs'!V301</f>
        <v>117.94258496554161</v>
      </c>
      <c r="AT301" s="4">
        <f>$T301-(AE301*'Feedstock Conversions'!$B$3)-'Rail Costs'!Q301</f>
        <v>125.68439040992699</v>
      </c>
      <c r="AU301" s="4">
        <f>$T301-(AF301*'Feedstock Conversions'!$B$3)-'Rail Costs'!R301</f>
        <v>166.13549291555421</v>
      </c>
      <c r="AV301" s="4">
        <f>$T301-(AG301*'Feedstock Conversions'!$B$3)-'Rail Costs'!S301</f>
        <v>162.10470681626492</v>
      </c>
      <c r="AW301" s="4">
        <f>$T301-(AH301*'Feedstock Conversions'!$B$3)-'Rail Costs'!T301</f>
        <v>195.60115770302946</v>
      </c>
      <c r="AX301" s="4">
        <f>$T301-(AI301*'Feedstock Conversions'!$B$3)-'Rail Costs'!U301</f>
        <v>200.03162084761772</v>
      </c>
      <c r="AY301" s="4">
        <f>$T301-(AJ301*'Feedstock Conversions'!$B$3)-'Rail Costs'!V301</f>
        <v>164.98408853061974</v>
      </c>
      <c r="BH301">
        <f t="shared" si="29"/>
        <v>39</v>
      </c>
      <c r="BI301">
        <f t="shared" si="30"/>
        <v>2024</v>
      </c>
      <c r="BJ301">
        <f t="shared" si="32"/>
        <v>9</v>
      </c>
    </row>
    <row r="302" spans="1:62" x14ac:dyDescent="0.2">
      <c r="A302" s="11">
        <f t="shared" si="36"/>
        <v>45569</v>
      </c>
      <c r="B302" s="4">
        <v>39.299999999999997</v>
      </c>
      <c r="C302" s="18">
        <f>'Yellow Grease'!B302</f>
        <v>39.299999999999997</v>
      </c>
      <c r="E302" s="4">
        <f>'Yellow Grease'!C302*'Feedstock Conversions'!B$23</f>
        <v>323.43900000000002</v>
      </c>
      <c r="F302" s="4">
        <f>'Yellow Grease'!C302*'Feedstock Conversions'!B$3</f>
        <v>334.04999999999995</v>
      </c>
      <c r="H302" s="4">
        <f>'Fuel Values'!B302-'Yellow Grease'!I302-'Yellow Grease'!J302-'Yellow Grease'!K302</f>
        <v>164.7440303329688</v>
      </c>
      <c r="I302" s="18">
        <f>('LCFS Values'!$E$6-$AA$4)/1000000*'LCFS Values'!B302*'LCFS Values'!$G$2*100</f>
        <v>57.385969667031233</v>
      </c>
      <c r="J302" s="4">
        <f>'RIN Values'!C302</f>
        <v>103.47</v>
      </c>
      <c r="K302" s="4">
        <f>'Fixed Credits Value'!B302</f>
        <v>100</v>
      </c>
      <c r="L302" s="4">
        <f t="shared" si="31"/>
        <v>425.6</v>
      </c>
      <c r="M302" s="4">
        <f>L302/'Feedstock Conversions'!B$23</f>
        <v>51.713244228432565</v>
      </c>
      <c r="O302" s="4">
        <f>'Fuel Values'!C302*100</f>
        <v>214</v>
      </c>
      <c r="P302" s="18">
        <f>('LCFS Values'!$E$5-AB$4)/1000000*'LCFS Values'!B302*'LCFS Values'!$G$2*100</f>
        <v>62.176594735390623</v>
      </c>
      <c r="Q302" s="4">
        <f>'RIN Values'!D302</f>
        <v>117.26600000000001</v>
      </c>
      <c r="R302" s="4">
        <f>'Fixed Credits Value'!B302</f>
        <v>100</v>
      </c>
      <c r="S302" s="4">
        <f>'Fixed Credits Value'!C302</f>
        <v>16</v>
      </c>
      <c r="T302" s="4">
        <f t="shared" si="33"/>
        <v>509.44259473539063</v>
      </c>
      <c r="U302" s="4">
        <f>T302/'Feedstock Conversions'!B$3</f>
        <v>59.934422910045953</v>
      </c>
      <c r="W302" s="4">
        <f t="shared" si="34"/>
        <v>102.161</v>
      </c>
      <c r="X302" s="4">
        <f t="shared" si="35"/>
        <v>175.39259473539067</v>
      </c>
      <c r="AE302" s="25">
        <v>43.45</v>
      </c>
      <c r="AF302" s="25">
        <v>38.5</v>
      </c>
      <c r="AG302" s="25">
        <f>AH302+'Rail Costs'!M302</f>
        <v>38.998650615901454</v>
      </c>
      <c r="AH302" s="25">
        <v>35</v>
      </c>
      <c r="AI302" s="25">
        <v>33.700000000000003</v>
      </c>
      <c r="AJ302" s="25">
        <v>38.5</v>
      </c>
      <c r="AM302" s="4">
        <f>$L302-(AE302*'Feedstock Conversions'!$B$23)-'Rail Costs'!Q302</f>
        <v>63.454386844848884</v>
      </c>
      <c r="AN302" s="4">
        <f>$L302-(AF302*'Feedstock Conversions'!$B$23)-'Rail Costs'!R302</f>
        <v>104.69398935047612</v>
      </c>
      <c r="AO302" s="4">
        <f>$L302-(AG302*'Feedstock Conversions'!$B$23)-'Rail Costs'!S302</f>
        <v>100.79783891748018</v>
      </c>
      <c r="AP302" s="4">
        <f>$L302-(AH302*'Feedstock Conversions'!$B$23)-'Rail Costs'!T302</f>
        <v>133.21465413795136</v>
      </c>
      <c r="AQ302" s="4">
        <f>$L302-(AI302*'Feedstock Conversions'!$B$23)-'Rail Costs'!U302</f>
        <v>144.09411728253957</v>
      </c>
      <c r="AR302" s="4">
        <f>$L302-(AJ302*'Feedstock Conversions'!$B$23)-'Rail Costs'!V302</f>
        <v>103.54258496554164</v>
      </c>
      <c r="AT302" s="4">
        <f>$T302-(AE302*'Feedstock Conversions'!$B$3)-'Rail Costs'!Q302</f>
        <v>135.56548158023952</v>
      </c>
      <c r="AU302" s="4">
        <f>$T302-(AF302*'Feedstock Conversions'!$B$3)-'Rail Costs'!R302</f>
        <v>178.14158408586673</v>
      </c>
      <c r="AV302" s="4">
        <f>$T302-(AG302*'Feedstock Conversions'!$B$3)-'Rail Costs'!S302</f>
        <v>174.11079798657744</v>
      </c>
      <c r="AW302" s="4">
        <f>$T302-(AH302*'Feedstock Conversions'!$B$3)-'Rail Costs'!T302</f>
        <v>207.60724887334197</v>
      </c>
      <c r="AX302" s="4">
        <f>$T302-(AI302*'Feedstock Conversions'!$B$3)-'Rail Costs'!U302</f>
        <v>218.83771201793019</v>
      </c>
      <c r="AY302" s="4">
        <f>$T302-(AJ302*'Feedstock Conversions'!$B$3)-'Rail Costs'!V302</f>
        <v>176.99017970093226</v>
      </c>
      <c r="BH302">
        <f t="shared" si="29"/>
        <v>40</v>
      </c>
      <c r="BI302">
        <f t="shared" si="30"/>
        <v>2024</v>
      </c>
      <c r="BJ302">
        <f t="shared" si="32"/>
        <v>10</v>
      </c>
    </row>
    <row r="303" spans="1:62" x14ac:dyDescent="0.2">
      <c r="A303" s="11">
        <f t="shared" si="36"/>
        <v>45576</v>
      </c>
      <c r="B303" s="4">
        <v>39</v>
      </c>
      <c r="C303" s="18">
        <f>'Yellow Grease'!B303</f>
        <v>39</v>
      </c>
      <c r="E303" s="4">
        <f>'Yellow Grease'!C303*'Feedstock Conversions'!B$23</f>
        <v>320.97000000000003</v>
      </c>
      <c r="F303" s="4">
        <f>'Yellow Grease'!C303*'Feedstock Conversions'!B$3</f>
        <v>331.5</v>
      </c>
      <c r="H303" s="4">
        <f>'Fuel Values'!B303-'Yellow Grease'!I303-'Yellow Grease'!J303-'Yellow Grease'!K303</f>
        <v>206.57762270468743</v>
      </c>
      <c r="I303" s="18">
        <f>('LCFS Values'!$E$6-$AA$4)/1000000*'LCFS Values'!B303*'LCFS Values'!$G$2*100</f>
        <v>58.802377295312489</v>
      </c>
      <c r="J303" s="4">
        <f>'RIN Values'!C303</f>
        <v>106.02000000000001</v>
      </c>
      <c r="K303" s="4">
        <f>'Fixed Credits Value'!B303</f>
        <v>100</v>
      </c>
      <c r="L303" s="4">
        <f t="shared" si="31"/>
        <v>471.39999999999992</v>
      </c>
      <c r="M303" s="4">
        <f>L303/'Feedstock Conversions'!B$23</f>
        <v>57.278250303766697</v>
      </c>
      <c r="O303" s="4">
        <f>'Fuel Values'!C303*100</f>
        <v>225</v>
      </c>
      <c r="P303" s="18">
        <f>('LCFS Values'!$E$5-AB$4)/1000000*'LCFS Values'!B303*'LCFS Values'!$G$2*100</f>
        <v>63.71124516640625</v>
      </c>
      <c r="Q303" s="4">
        <f>'RIN Values'!D303</f>
        <v>120.15600000000001</v>
      </c>
      <c r="R303" s="4">
        <f>'Fixed Credits Value'!B303</f>
        <v>100</v>
      </c>
      <c r="S303" s="4">
        <f>'Fixed Credits Value'!C303</f>
        <v>16</v>
      </c>
      <c r="T303" s="4">
        <f t="shared" si="33"/>
        <v>524.86724516640629</v>
      </c>
      <c r="U303" s="4">
        <f>T303/'Feedstock Conversions'!B$3</f>
        <v>61.749087666636036</v>
      </c>
      <c r="W303" s="4">
        <f t="shared" si="34"/>
        <v>150.42999999999989</v>
      </c>
      <c r="X303" s="4">
        <f t="shared" si="35"/>
        <v>193.36724516640629</v>
      </c>
      <c r="AE303" s="25">
        <v>43.15</v>
      </c>
      <c r="AF303" s="25">
        <v>38.5</v>
      </c>
      <c r="AG303" s="25">
        <f>AH303+'Rail Costs'!M303</f>
        <v>38.954507278835386</v>
      </c>
      <c r="AH303" s="25">
        <v>35</v>
      </c>
      <c r="AI303" s="25">
        <v>33.5</v>
      </c>
      <c r="AJ303" s="25">
        <v>38.5</v>
      </c>
      <c r="AM303" s="4">
        <f>$L303-(AE303*'Feedstock Conversions'!$B$23)-'Rail Costs'!Q303</f>
        <v>111.72338684484883</v>
      </c>
      <c r="AN303" s="4">
        <f>$L303-(AF303*'Feedstock Conversions'!$B$23)-'Rail Costs'!R303</f>
        <v>150.493989350476</v>
      </c>
      <c r="AO303" s="4">
        <f>$L303-(AG303*'Feedstock Conversions'!$B$23)-'Rail Costs'!S303</f>
        <v>146.96113858153382</v>
      </c>
      <c r="AP303" s="4">
        <f>$L303-(AH303*'Feedstock Conversions'!$B$23)-'Rail Costs'!T303</f>
        <v>179.01465413795125</v>
      </c>
      <c r="AQ303" s="4">
        <f>$L303-(AI303*'Feedstock Conversions'!$B$23)-'Rail Costs'!U303</f>
        <v>191.54011728253948</v>
      </c>
      <c r="AR303" s="4">
        <f>$L303-(AJ303*'Feedstock Conversions'!$B$23)-'Rail Costs'!V303</f>
        <v>149.34258496554153</v>
      </c>
      <c r="AT303" s="4">
        <f>$T303-(AE303*'Feedstock Conversions'!$B$3)-'Rail Costs'!Q303</f>
        <v>153.54013201125525</v>
      </c>
      <c r="AU303" s="4">
        <f>$T303-(AF303*'Feedstock Conversions'!$B$3)-'Rail Costs'!R303</f>
        <v>193.56623451688239</v>
      </c>
      <c r="AV303" s="4">
        <f>$T303-(AG303*'Feedstock Conversions'!$B$3)-'Rail Costs'!S303</f>
        <v>189.91066678265463</v>
      </c>
      <c r="AW303" s="4">
        <f>$T303-(AH303*'Feedstock Conversions'!$B$3)-'Rail Costs'!T303</f>
        <v>223.03189930435764</v>
      </c>
      <c r="AX303" s="4">
        <f>$T303-(AI303*'Feedstock Conversions'!$B$3)-'Rail Costs'!U303</f>
        <v>235.9623624489459</v>
      </c>
      <c r="AY303" s="4">
        <f>$T303-(AJ303*'Feedstock Conversions'!$B$3)-'Rail Costs'!V303</f>
        <v>192.41483013194792</v>
      </c>
      <c r="BH303">
        <f t="shared" si="29"/>
        <v>41</v>
      </c>
      <c r="BI303">
        <f t="shared" si="30"/>
        <v>2024</v>
      </c>
      <c r="BJ303">
        <f t="shared" si="32"/>
        <v>10</v>
      </c>
    </row>
    <row r="304" spans="1:62" x14ac:dyDescent="0.2">
      <c r="A304" s="11">
        <f t="shared" si="36"/>
        <v>45583</v>
      </c>
      <c r="B304" s="4">
        <v>39</v>
      </c>
      <c r="C304" s="18">
        <f>'Yellow Grease'!B304</f>
        <v>39</v>
      </c>
      <c r="E304" s="4">
        <f>'Yellow Grease'!C304*'Feedstock Conversions'!B$23</f>
        <v>320.97000000000003</v>
      </c>
      <c r="F304" s="4">
        <f>'Yellow Grease'!C304*'Feedstock Conversions'!B$3</f>
        <v>331.5</v>
      </c>
      <c r="H304" s="4">
        <f>'Fuel Values'!B304-'Yellow Grease'!I304-'Yellow Grease'!J304-'Yellow Grease'!K304</f>
        <v>212.60880105546875</v>
      </c>
      <c r="I304" s="18">
        <f>('LCFS Values'!$E$6-$AA$4)/1000000*'LCFS Values'!B304*'LCFS Values'!$G$2*100</f>
        <v>59.44619894453124</v>
      </c>
      <c r="J304" s="4">
        <f>'RIN Values'!C304</f>
        <v>105.94499999999999</v>
      </c>
      <c r="K304" s="4">
        <f>'Fixed Credits Value'!B304</f>
        <v>100</v>
      </c>
      <c r="L304" s="4">
        <f t="shared" si="31"/>
        <v>478</v>
      </c>
      <c r="M304" s="4">
        <f>L304/'Feedstock Conversions'!B$23</f>
        <v>58.080194410692584</v>
      </c>
      <c r="O304" s="4">
        <f>'Fuel Values'!C304*100</f>
        <v>211</v>
      </c>
      <c r="P304" s="18">
        <f>('LCFS Values'!$E$5-AB$4)/1000000*'LCFS Values'!B304*'LCFS Values'!$G$2*100</f>
        <v>64.408813544140614</v>
      </c>
      <c r="Q304" s="4">
        <f>'RIN Values'!D304</f>
        <v>120.07099999999998</v>
      </c>
      <c r="R304" s="4">
        <f>'Fixed Credits Value'!B304</f>
        <v>100</v>
      </c>
      <c r="S304" s="4">
        <f>'Fixed Credits Value'!C304</f>
        <v>16</v>
      </c>
      <c r="T304" s="4">
        <f t="shared" si="33"/>
        <v>511.4798135441406</v>
      </c>
      <c r="U304" s="4">
        <f>T304/'Feedstock Conversions'!B$3</f>
        <v>60.174095711075367</v>
      </c>
      <c r="W304" s="4">
        <f t="shared" si="34"/>
        <v>157.02999999999997</v>
      </c>
      <c r="X304" s="4">
        <f t="shared" si="35"/>
        <v>179.9798135441406</v>
      </c>
      <c r="AE304" s="25">
        <v>43.25</v>
      </c>
      <c r="AF304" s="25">
        <v>38.5</v>
      </c>
      <c r="AG304" s="25">
        <f>AH304+'Rail Costs'!M304</f>
        <v>38.954507278835386</v>
      </c>
      <c r="AH304" s="25">
        <v>35</v>
      </c>
      <c r="AI304" s="25">
        <v>33.5</v>
      </c>
      <c r="AJ304" s="25">
        <v>38.5</v>
      </c>
      <c r="AM304" s="4">
        <f>$L304-(AE304*'Feedstock Conversions'!$B$23)-'Rail Costs'!Q304</f>
        <v>117.50038684484893</v>
      </c>
      <c r="AN304" s="4">
        <f>$L304-(AF304*'Feedstock Conversions'!$B$23)-'Rail Costs'!R304</f>
        <v>157.09398935047608</v>
      </c>
      <c r="AO304" s="4">
        <f>$L304-(AG304*'Feedstock Conversions'!$B$23)-'Rail Costs'!S304</f>
        <v>153.5611385815339</v>
      </c>
      <c r="AP304" s="4">
        <f>$L304-(AH304*'Feedstock Conversions'!$B$23)-'Rail Costs'!T304</f>
        <v>185.61465413795133</v>
      </c>
      <c r="AQ304" s="4">
        <f>$L304-(AI304*'Feedstock Conversions'!$B$23)-'Rail Costs'!U304</f>
        <v>198.14011728253956</v>
      </c>
      <c r="AR304" s="4">
        <f>$L304-(AJ304*'Feedstock Conversions'!$B$23)-'Rail Costs'!V304</f>
        <v>155.94258496554161</v>
      </c>
      <c r="AT304" s="4">
        <f>$T304-(AE304*'Feedstock Conversions'!$B$3)-'Rail Costs'!Q304</f>
        <v>139.30270038898954</v>
      </c>
      <c r="AU304" s="4">
        <f>$T304-(AF304*'Feedstock Conversions'!$B$3)-'Rail Costs'!R304</f>
        <v>180.17880289461669</v>
      </c>
      <c r="AV304" s="4">
        <f>$T304-(AG304*'Feedstock Conversions'!$B$3)-'Rail Costs'!S304</f>
        <v>176.52323516038894</v>
      </c>
      <c r="AW304" s="4">
        <f>$T304-(AH304*'Feedstock Conversions'!$B$3)-'Rail Costs'!T304</f>
        <v>209.64446768209194</v>
      </c>
      <c r="AX304" s="4">
        <f>$T304-(AI304*'Feedstock Conversions'!$B$3)-'Rail Costs'!U304</f>
        <v>222.5749308266802</v>
      </c>
      <c r="AY304" s="4">
        <f>$T304-(AJ304*'Feedstock Conversions'!$B$3)-'Rail Costs'!V304</f>
        <v>179.02739850968223</v>
      </c>
      <c r="BH304">
        <f t="shared" si="29"/>
        <v>42</v>
      </c>
      <c r="BI304">
        <f t="shared" si="30"/>
        <v>2024</v>
      </c>
      <c r="BJ304">
        <f t="shared" si="32"/>
        <v>10</v>
      </c>
    </row>
    <row r="305" spans="1:62" x14ac:dyDescent="0.2">
      <c r="A305" s="11">
        <f t="shared" si="36"/>
        <v>45590</v>
      </c>
      <c r="B305" s="4">
        <v>39</v>
      </c>
      <c r="C305" s="18">
        <f>'Yellow Grease'!B305</f>
        <v>39</v>
      </c>
      <c r="E305" s="4">
        <f>'Yellow Grease'!C305*'Feedstock Conversions'!B$23</f>
        <v>320.97000000000003</v>
      </c>
      <c r="F305" s="4">
        <f>'Yellow Grease'!C305*'Feedstock Conversions'!B$3</f>
        <v>331.5</v>
      </c>
      <c r="H305" s="4">
        <f>'Fuel Values'!B305-'Yellow Grease'!I305-'Yellow Grease'!J305-'Yellow Grease'!K305</f>
        <v>210.87549528062505</v>
      </c>
      <c r="I305" s="18">
        <f>('LCFS Values'!$E$6-$AA$4)/1000000*'LCFS Values'!B305*'LCFS Values'!$G$2*100</f>
        <v>55.454504719374988</v>
      </c>
      <c r="J305" s="4">
        <f>'RIN Values'!C305</f>
        <v>105.27000000000001</v>
      </c>
      <c r="K305" s="4">
        <f>'Fixed Credits Value'!B305</f>
        <v>100</v>
      </c>
      <c r="L305" s="4">
        <f t="shared" si="31"/>
        <v>471.6</v>
      </c>
      <c r="M305" s="4">
        <f>L305/'Feedstock Conversions'!B$23</f>
        <v>57.302551640340219</v>
      </c>
      <c r="O305" s="4">
        <f>'Fuel Values'!C305*100</f>
        <v>216.4</v>
      </c>
      <c r="P305" s="18">
        <f>('LCFS Values'!$E$5-AB$4)/1000000*'LCFS Values'!B305*'LCFS Values'!$G$2*100</f>
        <v>60.08388960218749</v>
      </c>
      <c r="Q305" s="4">
        <f>'RIN Values'!D305</f>
        <v>119.30600000000001</v>
      </c>
      <c r="R305" s="4">
        <f>'Fixed Credits Value'!B305</f>
        <v>100</v>
      </c>
      <c r="S305" s="4">
        <f>'Fixed Credits Value'!C305</f>
        <v>16</v>
      </c>
      <c r="T305" s="4">
        <f t="shared" si="33"/>
        <v>511.78988960218749</v>
      </c>
      <c r="U305" s="4">
        <f>T305/'Feedstock Conversions'!B$3</f>
        <v>60.210575247316171</v>
      </c>
      <c r="W305" s="4">
        <f t="shared" si="34"/>
        <v>150.63</v>
      </c>
      <c r="X305" s="4">
        <f t="shared" si="35"/>
        <v>180.28988960218749</v>
      </c>
      <c r="AE305" s="25">
        <v>43.4</v>
      </c>
      <c r="AF305" s="25">
        <v>38.5</v>
      </c>
      <c r="AG305" s="25">
        <f>AH305+'Rail Costs'!M305</f>
        <v>38.954507278835386</v>
      </c>
      <c r="AH305" s="25">
        <v>35</v>
      </c>
      <c r="AI305" s="25">
        <v>33.5</v>
      </c>
      <c r="AJ305" s="25">
        <v>38.5</v>
      </c>
      <c r="AM305" s="4">
        <f>$L305-(AE305*'Feedstock Conversions'!$B$23)-'Rail Costs'!Q305</f>
        <v>109.86588684484893</v>
      </c>
      <c r="AN305" s="4">
        <f>$L305-(AF305*'Feedstock Conversions'!$B$23)-'Rail Costs'!R305</f>
        <v>150.6939893504761</v>
      </c>
      <c r="AO305" s="4">
        <f>$L305-(AG305*'Feedstock Conversions'!$B$23)-'Rail Costs'!S305</f>
        <v>147.16113858153392</v>
      </c>
      <c r="AP305" s="4">
        <f>$L305-(AH305*'Feedstock Conversions'!$B$23)-'Rail Costs'!T305</f>
        <v>179.21465413795136</v>
      </c>
      <c r="AQ305" s="4">
        <f>$L305-(AI305*'Feedstock Conversions'!$B$23)-'Rail Costs'!U305</f>
        <v>191.74011728253959</v>
      </c>
      <c r="AR305" s="4">
        <f>$L305-(AJ305*'Feedstock Conversions'!$B$23)-'Rail Costs'!V305</f>
        <v>149.54258496554164</v>
      </c>
      <c r="AT305" s="4">
        <f>$T305-(AE305*'Feedstock Conversions'!$B$3)-'Rail Costs'!Q305</f>
        <v>138.33777644703645</v>
      </c>
      <c r="AU305" s="4">
        <f>$T305-(AF305*'Feedstock Conversions'!$B$3)-'Rail Costs'!R305</f>
        <v>180.48887895266358</v>
      </c>
      <c r="AV305" s="4">
        <f>$T305-(AG305*'Feedstock Conversions'!$B$3)-'Rail Costs'!S305</f>
        <v>176.83331121843582</v>
      </c>
      <c r="AW305" s="4">
        <f>$T305-(AH305*'Feedstock Conversions'!$B$3)-'Rail Costs'!T305</f>
        <v>209.95454374013883</v>
      </c>
      <c r="AX305" s="4">
        <f>$T305-(AI305*'Feedstock Conversions'!$B$3)-'Rail Costs'!U305</f>
        <v>222.88500688472709</v>
      </c>
      <c r="AY305" s="4">
        <f>$T305-(AJ305*'Feedstock Conversions'!$B$3)-'Rail Costs'!V305</f>
        <v>179.33747456772912</v>
      </c>
      <c r="BH305">
        <f t="shared" si="29"/>
        <v>43</v>
      </c>
      <c r="BI305">
        <f t="shared" si="30"/>
        <v>2024</v>
      </c>
      <c r="BJ305">
        <f t="shared" si="32"/>
        <v>10</v>
      </c>
    </row>
    <row r="306" spans="1:62" x14ac:dyDescent="0.2">
      <c r="A306" s="11">
        <f t="shared" si="36"/>
        <v>45597</v>
      </c>
      <c r="B306" s="4">
        <v>39</v>
      </c>
      <c r="C306" s="18">
        <f>'Yellow Grease'!B306</f>
        <v>39</v>
      </c>
      <c r="E306" s="4">
        <f>'Yellow Grease'!C306*'Feedstock Conversions'!B$23</f>
        <v>320.97000000000003</v>
      </c>
      <c r="F306" s="4">
        <f>'Yellow Grease'!C306*'Feedstock Conversions'!B$3</f>
        <v>331.5</v>
      </c>
      <c r="H306" s="4">
        <f>'Fuel Values'!B306-'Yellow Grease'!I306-'Yellow Grease'!J306-'Yellow Grease'!K306</f>
        <v>211.30982435218749</v>
      </c>
      <c r="I306" s="18">
        <f>('LCFS Values'!$E$6-$AA$4)/1000000*'LCFS Values'!B306*'LCFS Values'!$G$2*100</f>
        <v>53.995175647812502</v>
      </c>
      <c r="J306" s="4">
        <f>'RIN Values'!C306</f>
        <v>102.795</v>
      </c>
      <c r="K306" s="4">
        <f>'Fixed Credits Value'!B306</f>
        <v>100</v>
      </c>
      <c r="L306" s="4">
        <f t="shared" si="31"/>
        <v>468.1</v>
      </c>
      <c r="M306" s="4">
        <f>L306/'Feedstock Conversions'!B$23</f>
        <v>56.877278250303767</v>
      </c>
      <c r="O306" s="4">
        <f>'Fuel Values'!C306*100</f>
        <v>218.00000000000003</v>
      </c>
      <c r="P306" s="18">
        <f>('LCFS Values'!$E$5-AB$4)/1000000*'LCFS Values'!B306*'LCFS Values'!$G$2*100</f>
        <v>58.502734612656248</v>
      </c>
      <c r="Q306" s="4">
        <f>'RIN Values'!D306</f>
        <v>116.501</v>
      </c>
      <c r="R306" s="4">
        <f>'Fixed Credits Value'!B306</f>
        <v>100</v>
      </c>
      <c r="S306" s="4">
        <f>'Fixed Credits Value'!C306</f>
        <v>16</v>
      </c>
      <c r="T306" s="4">
        <f t="shared" si="33"/>
        <v>509.00373461265633</v>
      </c>
      <c r="U306" s="4">
        <f>T306/'Feedstock Conversions'!B$3</f>
        <v>59.882792307371332</v>
      </c>
      <c r="W306" s="4">
        <f t="shared" si="34"/>
        <v>147.13</v>
      </c>
      <c r="X306" s="4">
        <f t="shared" si="35"/>
        <v>177.50373461265633</v>
      </c>
      <c r="AE306" s="25">
        <v>43.05</v>
      </c>
      <c r="AF306" s="25">
        <v>38.5</v>
      </c>
      <c r="AG306" s="25">
        <f>AH306+'Rail Costs'!M306</f>
        <v>38.954507278835386</v>
      </c>
      <c r="AH306" s="25">
        <v>35</v>
      </c>
      <c r="AI306" s="25">
        <v>33.5</v>
      </c>
      <c r="AJ306" s="25">
        <v>38.5</v>
      </c>
      <c r="AM306" s="4">
        <f>$L306-(AE306*'Feedstock Conversions'!$B$23)-'Rail Costs'!Q306</f>
        <v>109.24638684484897</v>
      </c>
      <c r="AN306" s="4">
        <f>$L306-(AF306*'Feedstock Conversions'!$B$23)-'Rail Costs'!R306</f>
        <v>147.1939893504761</v>
      </c>
      <c r="AO306" s="4">
        <f>$L306-(AG306*'Feedstock Conversions'!$B$23)-'Rail Costs'!S306</f>
        <v>143.66113858153392</v>
      </c>
      <c r="AP306" s="4">
        <f>$L306-(AH306*'Feedstock Conversions'!$B$23)-'Rail Costs'!T306</f>
        <v>175.71465413795136</v>
      </c>
      <c r="AQ306" s="4">
        <f>$L306-(AI306*'Feedstock Conversions'!$B$23)-'Rail Costs'!U306</f>
        <v>188.24011728253959</v>
      </c>
      <c r="AR306" s="4">
        <f>$L306-(AJ306*'Feedstock Conversions'!$B$23)-'Rail Costs'!V306</f>
        <v>146.04258496554164</v>
      </c>
      <c r="AT306" s="4">
        <f>$T306-(AE306*'Feedstock Conversions'!$B$3)-'Rail Costs'!Q306</f>
        <v>138.52662145750531</v>
      </c>
      <c r="AU306" s="4">
        <f>$T306-(AF306*'Feedstock Conversions'!$B$3)-'Rail Costs'!R306</f>
        <v>177.70272396313243</v>
      </c>
      <c r="AV306" s="4">
        <f>$T306-(AG306*'Feedstock Conversions'!$B$3)-'Rail Costs'!S306</f>
        <v>174.04715622890467</v>
      </c>
      <c r="AW306" s="4">
        <f>$T306-(AH306*'Feedstock Conversions'!$B$3)-'Rail Costs'!T306</f>
        <v>207.16838875060768</v>
      </c>
      <c r="AX306" s="4">
        <f>$T306-(AI306*'Feedstock Conversions'!$B$3)-'Rail Costs'!U306</f>
        <v>220.09885189519593</v>
      </c>
      <c r="AY306" s="4">
        <f>$T306-(AJ306*'Feedstock Conversions'!$B$3)-'Rail Costs'!V306</f>
        <v>176.55131957819796</v>
      </c>
      <c r="BH306">
        <f t="shared" si="29"/>
        <v>44</v>
      </c>
      <c r="BI306">
        <f t="shared" si="30"/>
        <v>2024</v>
      </c>
      <c r="BJ306">
        <f t="shared" si="32"/>
        <v>11</v>
      </c>
    </row>
    <row r="307" spans="1:62" x14ac:dyDescent="0.2">
      <c r="A307" s="11">
        <f t="shared" si="36"/>
        <v>45604</v>
      </c>
      <c r="B307" s="4">
        <v>39</v>
      </c>
      <c r="C307" s="18">
        <f>'Yellow Grease'!B307</f>
        <v>39</v>
      </c>
      <c r="E307" s="4">
        <f>'Yellow Grease'!C307*'Feedstock Conversions'!B$23</f>
        <v>320.97000000000003</v>
      </c>
      <c r="F307" s="4">
        <f>'Yellow Grease'!C307*'Feedstock Conversions'!B$3</f>
        <v>331.5</v>
      </c>
      <c r="H307" s="4">
        <f>'Fuel Values'!B307-'Yellow Grease'!I307-'Yellow Grease'!J307-'Yellow Grease'!K307</f>
        <v>208.3725080659375</v>
      </c>
      <c r="I307" s="18">
        <f>('LCFS Values'!$E$6-$AA$4)/1000000*'LCFS Values'!B307*'LCFS Values'!$G$2*100</f>
        <v>59.832491934062496</v>
      </c>
      <c r="J307" s="4">
        <f>'RIN Values'!C307</f>
        <v>109.095</v>
      </c>
      <c r="K307" s="4">
        <f>'Fixed Credits Value'!B307</f>
        <v>100</v>
      </c>
      <c r="L307" s="4">
        <f t="shared" si="31"/>
        <v>477.3</v>
      </c>
      <c r="M307" s="4">
        <f>L307/'Feedstock Conversions'!B$23</f>
        <v>57.995139732685296</v>
      </c>
      <c r="O307" s="4">
        <f>'Fuel Values'!C307*100</f>
        <v>227.99999999999997</v>
      </c>
      <c r="P307" s="18">
        <f>('LCFS Values'!$E$5-AB$4)/1000000*'LCFS Values'!B307*'LCFS Values'!$G$2*100</f>
        <v>64.827354570781239</v>
      </c>
      <c r="Q307" s="4">
        <f>'RIN Values'!D307</f>
        <v>123.64100000000001</v>
      </c>
      <c r="R307" s="4">
        <f>'Fixed Credits Value'!B307</f>
        <v>100</v>
      </c>
      <c r="S307" s="4">
        <f>'Fixed Credits Value'!C307</f>
        <v>16</v>
      </c>
      <c r="T307" s="4">
        <f t="shared" si="33"/>
        <v>532.46835457078123</v>
      </c>
      <c r="U307" s="4">
        <f>T307/'Feedstock Conversions'!B$3</f>
        <v>62.643335831856618</v>
      </c>
      <c r="W307" s="4">
        <f t="shared" si="34"/>
        <v>156.32999999999998</v>
      </c>
      <c r="X307" s="4">
        <f t="shared" si="35"/>
        <v>200.96835457078123</v>
      </c>
      <c r="AE307" s="25">
        <v>42</v>
      </c>
      <c r="AF307" s="25">
        <v>38.35</v>
      </c>
      <c r="AG307" s="25">
        <f>AH307+'Rail Costs'!M307</f>
        <v>38.954507278835386</v>
      </c>
      <c r="AH307" s="25">
        <v>35</v>
      </c>
      <c r="AI307" s="25">
        <v>33.5</v>
      </c>
      <c r="AJ307" s="25">
        <v>38.5</v>
      </c>
      <c r="AM307" s="4">
        <f>$L307-(AE307*'Feedstock Conversions'!$B$23)-'Rail Costs'!Q307</f>
        <v>127.08788684484891</v>
      </c>
      <c r="AN307" s="4">
        <f>$L307-(AF307*'Feedstock Conversions'!$B$23)-'Rail Costs'!R307</f>
        <v>157.62848935047606</v>
      </c>
      <c r="AO307" s="4">
        <f>$L307-(AG307*'Feedstock Conversions'!$B$23)-'Rail Costs'!S307</f>
        <v>152.86113858153391</v>
      </c>
      <c r="AP307" s="4">
        <f>$L307-(AH307*'Feedstock Conversions'!$B$23)-'Rail Costs'!T307</f>
        <v>184.91465413795135</v>
      </c>
      <c r="AQ307" s="4">
        <f>$L307-(AI307*'Feedstock Conversions'!$B$23)-'Rail Costs'!U307</f>
        <v>197.44011728253957</v>
      </c>
      <c r="AR307" s="4">
        <f>$L307-(AJ307*'Feedstock Conversions'!$B$23)-'Rail Costs'!V307</f>
        <v>155.24258496554162</v>
      </c>
      <c r="AT307" s="4">
        <f>$T307-(AE307*'Feedstock Conversions'!$B$3)-'Rail Costs'!Q307</f>
        <v>170.91624141563017</v>
      </c>
      <c r="AU307" s="4">
        <f>$T307-(AF307*'Feedstock Conversions'!$B$3)-'Rail Costs'!R307</f>
        <v>202.4423439212573</v>
      </c>
      <c r="AV307" s="4">
        <f>$T307-(AG307*'Feedstock Conversions'!$B$3)-'Rail Costs'!S307</f>
        <v>197.51177618702957</v>
      </c>
      <c r="AW307" s="4">
        <f>$T307-(AH307*'Feedstock Conversions'!$B$3)-'Rail Costs'!T307</f>
        <v>230.63300870873258</v>
      </c>
      <c r="AX307" s="4">
        <f>$T307-(AI307*'Feedstock Conversions'!$B$3)-'Rail Costs'!U307</f>
        <v>243.56347185332083</v>
      </c>
      <c r="AY307" s="4">
        <f>$T307-(AJ307*'Feedstock Conversions'!$B$3)-'Rail Costs'!V307</f>
        <v>200.01593953632286</v>
      </c>
      <c r="BH307">
        <f t="shared" si="29"/>
        <v>45</v>
      </c>
      <c r="BI307">
        <f t="shared" si="30"/>
        <v>2024</v>
      </c>
      <c r="BJ307">
        <f t="shared" si="32"/>
        <v>11</v>
      </c>
    </row>
    <row r="308" spans="1:62" x14ac:dyDescent="0.2">
      <c r="A308" s="11">
        <f t="shared" si="36"/>
        <v>45611</v>
      </c>
      <c r="B308" s="4">
        <v>39</v>
      </c>
      <c r="C308" s="18">
        <f>'Yellow Grease'!B308</f>
        <v>39</v>
      </c>
      <c r="E308" s="4">
        <f>'Yellow Grease'!C308*'Feedstock Conversions'!B$23</f>
        <v>320.97000000000003</v>
      </c>
      <c r="F308" s="4">
        <f>'Yellow Grease'!C308*'Feedstock Conversions'!B$3</f>
        <v>331.5</v>
      </c>
      <c r="H308" s="4">
        <f>'Fuel Values'!B308-'Yellow Grease'!I308-'Yellow Grease'!J308-'Yellow Grease'!K308</f>
        <v>209.24856332593748</v>
      </c>
      <c r="I308" s="18">
        <f>('LCFS Values'!$E$6-$AA$4)/1000000*'LCFS Values'!B308*'LCFS Values'!$G$2*100</f>
        <v>65.326436674062492</v>
      </c>
      <c r="J308" s="4">
        <f>'RIN Values'!C308</f>
        <v>109.42500000000001</v>
      </c>
      <c r="K308" s="4">
        <f>'Fixed Credits Value'!B308</f>
        <v>100</v>
      </c>
      <c r="L308" s="4">
        <f t="shared" si="31"/>
        <v>484</v>
      </c>
      <c r="M308" s="4">
        <f>L308/'Feedstock Conversions'!B$23</f>
        <v>58.809234507897933</v>
      </c>
      <c r="O308" s="4">
        <f>'Fuel Values'!C308*100</f>
        <v>227.99999999999997</v>
      </c>
      <c r="P308" s="18">
        <f>('LCFS Values'!$E$5-AB$4)/1000000*'LCFS Values'!B308*'LCFS Values'!$G$2*100</f>
        <v>70.779938060781248</v>
      </c>
      <c r="Q308" s="4">
        <f>'RIN Values'!D308</f>
        <v>124.015</v>
      </c>
      <c r="R308" s="4">
        <f>'Fixed Credits Value'!B308</f>
        <v>100</v>
      </c>
      <c r="S308" s="4">
        <f>'Fixed Credits Value'!C308</f>
        <v>16</v>
      </c>
      <c r="T308" s="4">
        <f t="shared" si="33"/>
        <v>538.79493806078119</v>
      </c>
      <c r="U308" s="4">
        <f>T308/'Feedstock Conversions'!B$3</f>
        <v>63.387639771856612</v>
      </c>
      <c r="W308" s="4">
        <f t="shared" si="34"/>
        <v>163.02999999999997</v>
      </c>
      <c r="X308" s="4">
        <f t="shared" si="35"/>
        <v>207.29493806078119</v>
      </c>
      <c r="AE308" s="25">
        <v>42</v>
      </c>
      <c r="AF308" s="25">
        <v>38.25</v>
      </c>
      <c r="AG308" s="25">
        <f>AH308+'Rail Costs'!M308</f>
        <v>38.954507278835386</v>
      </c>
      <c r="AH308" s="25">
        <v>35</v>
      </c>
      <c r="AI308" s="25">
        <v>33.5</v>
      </c>
      <c r="AJ308" s="25">
        <v>38.5</v>
      </c>
      <c r="AM308" s="4">
        <f>$L308-(AE308*'Feedstock Conversions'!$B$23)-'Rail Costs'!Q308</f>
        <v>133.78788684484891</v>
      </c>
      <c r="AN308" s="4">
        <f>$L308-(AF308*'Feedstock Conversions'!$B$23)-'Rail Costs'!R308</f>
        <v>165.15148935047608</v>
      </c>
      <c r="AO308" s="4">
        <f>$L308-(AG308*'Feedstock Conversions'!$B$23)-'Rail Costs'!S308</f>
        <v>159.5611385815339</v>
      </c>
      <c r="AP308" s="4">
        <f>$L308-(AH308*'Feedstock Conversions'!$B$23)-'Rail Costs'!T308</f>
        <v>191.61465413795133</v>
      </c>
      <c r="AQ308" s="4">
        <f>$L308-(AI308*'Feedstock Conversions'!$B$23)-'Rail Costs'!U308</f>
        <v>204.14011728253956</v>
      </c>
      <c r="AR308" s="4">
        <f>$L308-(AJ308*'Feedstock Conversions'!$B$23)-'Rail Costs'!V308</f>
        <v>161.94258496554161</v>
      </c>
      <c r="AT308" s="4">
        <f>$T308-(AE308*'Feedstock Conversions'!$B$3)-'Rail Costs'!Q308</f>
        <v>177.24282490563013</v>
      </c>
      <c r="AU308" s="4">
        <f>$T308-(AF308*'Feedstock Conversions'!$B$3)-'Rail Costs'!R308</f>
        <v>209.61892741125729</v>
      </c>
      <c r="AV308" s="4">
        <f>$T308-(AG308*'Feedstock Conversions'!$B$3)-'Rail Costs'!S308</f>
        <v>203.83835967702953</v>
      </c>
      <c r="AW308" s="4">
        <f>$T308-(AH308*'Feedstock Conversions'!$B$3)-'Rail Costs'!T308</f>
        <v>236.95959219873254</v>
      </c>
      <c r="AX308" s="4">
        <f>$T308-(AI308*'Feedstock Conversions'!$B$3)-'Rail Costs'!U308</f>
        <v>249.8900553433208</v>
      </c>
      <c r="AY308" s="4">
        <f>$T308-(AJ308*'Feedstock Conversions'!$B$3)-'Rail Costs'!V308</f>
        <v>206.34252302632282</v>
      </c>
      <c r="BH308">
        <f t="shared" si="29"/>
        <v>46</v>
      </c>
      <c r="BI308">
        <f t="shared" si="30"/>
        <v>2024</v>
      </c>
      <c r="BJ308">
        <f t="shared" si="32"/>
        <v>11</v>
      </c>
    </row>
    <row r="309" spans="1:62" x14ac:dyDescent="0.2">
      <c r="A309" s="11">
        <v>45618</v>
      </c>
      <c r="B309" s="4">
        <v>39</v>
      </c>
      <c r="C309" s="18">
        <f>'Yellow Grease'!B309</f>
        <v>39</v>
      </c>
      <c r="E309" s="4">
        <f>'Yellow Grease'!C309*'Feedstock Conversions'!B$23</f>
        <v>320.97000000000003</v>
      </c>
      <c r="F309" s="4">
        <f>'Yellow Grease'!C309*'Feedstock Conversions'!B$3</f>
        <v>331.5</v>
      </c>
      <c r="H309" s="4">
        <f>'Fuel Values'!B309-'Yellow Grease'!I309-'Yellow Grease'!J309-'Yellow Grease'!K309</f>
        <v>226.74856332593748</v>
      </c>
      <c r="I309" s="18">
        <f>('LCFS Values'!$E$6-$AA$4)/1000000*'LCFS Values'!B309*'LCFS Values'!$G$2*100</f>
        <v>65.326436674062492</v>
      </c>
      <c r="J309" s="4">
        <f>'RIN Values'!C309</f>
        <v>96.225000000000009</v>
      </c>
      <c r="K309" s="4">
        <f>'Fixed Credits Value'!B309</f>
        <v>100</v>
      </c>
      <c r="L309" s="4">
        <f t="shared" si="31"/>
        <v>488.3</v>
      </c>
      <c r="M309" s="4">
        <f>L309/'Feedstock Conversions'!B$23</f>
        <v>59.331713244228432</v>
      </c>
      <c r="O309" s="4">
        <f>'Fuel Values'!C309*100</f>
        <v>225</v>
      </c>
      <c r="P309" s="18">
        <f>('LCFS Values'!$E$5-AB$4)/1000000*'LCFS Values'!B309*'LCFS Values'!$G$2*100</f>
        <v>70.779938060781248</v>
      </c>
      <c r="Q309" s="4">
        <f>'RIN Values'!D309</f>
        <v>109.05500000000001</v>
      </c>
      <c r="R309" s="4">
        <f>'Fixed Credits Value'!B309</f>
        <v>100</v>
      </c>
      <c r="S309" s="4">
        <f>'Fixed Credits Value'!C309</f>
        <v>16</v>
      </c>
      <c r="T309" s="4">
        <f t="shared" si="33"/>
        <v>520.83493806078127</v>
      </c>
      <c r="U309" s="4">
        <f>T309/'Feedstock Conversions'!B$3</f>
        <v>61.274698595386035</v>
      </c>
      <c r="W309" s="4">
        <f t="shared" si="34"/>
        <v>167.32999999999998</v>
      </c>
      <c r="X309" s="4">
        <f t="shared" si="35"/>
        <v>189.33493806078127</v>
      </c>
      <c r="AE309" s="25">
        <v>43.05</v>
      </c>
      <c r="AF309" s="25">
        <v>38.25</v>
      </c>
      <c r="AG309" s="25">
        <f>AH309+'Rail Costs'!M309</f>
        <v>38.954507278835386</v>
      </c>
      <c r="AH309" s="25">
        <v>35</v>
      </c>
      <c r="AI309" s="25">
        <v>33.5</v>
      </c>
      <c r="AJ309" s="25">
        <v>38.5</v>
      </c>
      <c r="AM309" s="4">
        <f>$L309-(AE309*'Feedstock Conversions'!$B$23)-'Rail Costs'!Q309</f>
        <v>129.44638684484897</v>
      </c>
      <c r="AN309" s="4">
        <f>$L309-(AF309*'Feedstock Conversions'!$B$23)-'Rail Costs'!R309</f>
        <v>169.45148935047609</v>
      </c>
      <c r="AO309" s="4">
        <f>$L309-(AG309*'Feedstock Conversions'!$B$23)-'Rail Costs'!S309</f>
        <v>163.86113858153391</v>
      </c>
      <c r="AP309" s="4">
        <f>$L309-(AH309*'Feedstock Conversions'!$B$23)-'Rail Costs'!T309</f>
        <v>195.91465413795135</v>
      </c>
      <c r="AQ309" s="4">
        <f>$L309-(AI309*'Feedstock Conversions'!$B$23)-'Rail Costs'!U309</f>
        <v>208.44011728253957</v>
      </c>
      <c r="AR309" s="4">
        <f>$L309-(AJ309*'Feedstock Conversions'!$B$23)-'Rail Costs'!V309</f>
        <v>166.24258496554162</v>
      </c>
      <c r="AT309" s="4">
        <f>$T309-(AE309*'Feedstock Conversions'!$B$3)-'Rail Costs'!Q309</f>
        <v>150.35782490563025</v>
      </c>
      <c r="AU309" s="4">
        <f>$T309-(AF309*'Feedstock Conversions'!$B$3)-'Rail Costs'!R309</f>
        <v>191.65892741125737</v>
      </c>
      <c r="AV309" s="4">
        <f>$T309-(AG309*'Feedstock Conversions'!$B$3)-'Rail Costs'!S309</f>
        <v>185.87835967702961</v>
      </c>
      <c r="AW309" s="4">
        <f>$T309-(AH309*'Feedstock Conversions'!$B$3)-'Rail Costs'!T309</f>
        <v>218.99959219873261</v>
      </c>
      <c r="AX309" s="4">
        <f>$T309-(AI309*'Feedstock Conversions'!$B$3)-'Rail Costs'!U309</f>
        <v>231.93005534332087</v>
      </c>
      <c r="AY309" s="4">
        <f>$T309-(AJ309*'Feedstock Conversions'!$B$3)-'Rail Costs'!V309</f>
        <v>188.3825230263229</v>
      </c>
      <c r="BH309">
        <f t="shared" si="29"/>
        <v>47</v>
      </c>
      <c r="BI309">
        <f t="shared" si="30"/>
        <v>2024</v>
      </c>
      <c r="BJ309">
        <f t="shared" si="32"/>
        <v>11</v>
      </c>
    </row>
    <row r="310" spans="1:62" x14ac:dyDescent="0.2">
      <c r="A310" s="11">
        <v>45625</v>
      </c>
      <c r="B310" s="4">
        <v>39</v>
      </c>
      <c r="C310" s="18">
        <f>'Yellow Grease'!B310</f>
        <v>39</v>
      </c>
      <c r="E310" s="4">
        <f>'Yellow Grease'!C310*'Feedstock Conversions'!B$23</f>
        <v>320.97000000000003</v>
      </c>
      <c r="F310" s="4">
        <f>'Yellow Grease'!C310*'Feedstock Conversions'!B$3</f>
        <v>331.5</v>
      </c>
      <c r="H310" s="4">
        <f>'Fuel Values'!B310-'Yellow Grease'!I310-'Yellow Grease'!J310-'Yellow Grease'!K310</f>
        <v>232.31249538789064</v>
      </c>
      <c r="I310" s="18">
        <f>('LCFS Values'!$E$6-$AA$4)/1000000*'LCFS Values'!B310*'LCFS Values'!$G$2*100</f>
        <v>65.562504612109365</v>
      </c>
      <c r="J310" s="4">
        <f>'RIN Values'!C310</f>
        <v>92.625</v>
      </c>
      <c r="K310" s="4">
        <f>'Fixed Credits Value'!B310</f>
        <v>100</v>
      </c>
      <c r="L310" s="4">
        <f t="shared" si="31"/>
        <v>490.5</v>
      </c>
      <c r="M310" s="4">
        <f>L310/'Feedstock Conversions'!B$23</f>
        <v>59.599027946537056</v>
      </c>
      <c r="O310" s="4">
        <f>'Fuel Values'!C310*100</f>
        <v>250.99999999999997</v>
      </c>
      <c r="P310" s="18">
        <f>('LCFS Values'!$E$5-AB$4)/1000000*'LCFS Values'!B310*'LCFS Values'!$G$2*100</f>
        <v>71.035713132617175</v>
      </c>
      <c r="Q310" s="4">
        <f>'RIN Values'!D310</f>
        <v>104.97499999999999</v>
      </c>
      <c r="R310" s="4">
        <f>'Fixed Credits Value'!B310</f>
        <v>100</v>
      </c>
      <c r="S310" s="4">
        <f>'Fixed Credits Value'!C310</f>
        <v>16</v>
      </c>
      <c r="T310" s="4">
        <f t="shared" si="33"/>
        <v>543.01071313261718</v>
      </c>
      <c r="U310" s="4">
        <f>T310/'Feedstock Conversions'!B$3</f>
        <v>63.883613309719671</v>
      </c>
      <c r="W310" s="4">
        <f t="shared" si="34"/>
        <v>169.52999999999997</v>
      </c>
      <c r="X310" s="4">
        <f t="shared" si="35"/>
        <v>211.51071313261718</v>
      </c>
      <c r="AE310" s="25">
        <v>43.75</v>
      </c>
      <c r="AF310" s="25">
        <v>38.25</v>
      </c>
      <c r="AG310" s="25">
        <f>AH310+'Rail Costs'!M310</f>
        <v>38.954507278835386</v>
      </c>
      <c r="AH310" s="25">
        <v>35</v>
      </c>
      <c r="AI310" s="25">
        <v>33.5</v>
      </c>
      <c r="AJ310" s="25">
        <v>38.5</v>
      </c>
      <c r="AM310" s="4">
        <f>$L310-(AE310*'Feedstock Conversions'!$B$23)-'Rail Costs'!Q310</f>
        <v>125.88538684484892</v>
      </c>
      <c r="AN310" s="4">
        <f>$L310-(AF310*'Feedstock Conversions'!$B$23)-'Rail Costs'!R310</f>
        <v>171.65148935047608</v>
      </c>
      <c r="AO310" s="4">
        <f>$L310-(AG310*'Feedstock Conversions'!$B$23)-'Rail Costs'!S310</f>
        <v>166.0611385815339</v>
      </c>
      <c r="AP310" s="4">
        <f>$L310-(AH310*'Feedstock Conversions'!$B$23)-'Rail Costs'!T310</f>
        <v>198.11465413795133</v>
      </c>
      <c r="AQ310" s="4">
        <f>$L310-(AI310*'Feedstock Conversions'!$B$23)-'Rail Costs'!U310</f>
        <v>210.64011728253956</v>
      </c>
      <c r="AR310" s="4">
        <f>$L310-(AJ310*'Feedstock Conversions'!$B$23)-'Rail Costs'!V310</f>
        <v>168.44258496554161</v>
      </c>
      <c r="AT310" s="4">
        <f>$T310-(AE310*'Feedstock Conversions'!$B$3)-'Rail Costs'!Q310</f>
        <v>166.58359997746612</v>
      </c>
      <c r="AU310" s="4">
        <f>$T310-(AF310*'Feedstock Conversions'!$B$3)-'Rail Costs'!R310</f>
        <v>213.83470248309328</v>
      </c>
      <c r="AV310" s="4">
        <f>$T310-(AG310*'Feedstock Conversions'!$B$3)-'Rail Costs'!S310</f>
        <v>208.05413474886552</v>
      </c>
      <c r="AW310" s="4">
        <f>$T310-(AH310*'Feedstock Conversions'!$B$3)-'Rail Costs'!T310</f>
        <v>241.17536727056853</v>
      </c>
      <c r="AX310" s="4">
        <f>$T310-(AI310*'Feedstock Conversions'!$B$3)-'Rail Costs'!U310</f>
        <v>254.10583041515679</v>
      </c>
      <c r="AY310" s="4">
        <f>$T310-(AJ310*'Feedstock Conversions'!$B$3)-'Rail Costs'!V310</f>
        <v>210.55829809815882</v>
      </c>
      <c r="BH310">
        <f t="shared" si="29"/>
        <v>48</v>
      </c>
      <c r="BI310">
        <f t="shared" si="30"/>
        <v>2024</v>
      </c>
      <c r="BJ310">
        <f t="shared" si="32"/>
        <v>11</v>
      </c>
    </row>
    <row r="311" spans="1:62" x14ac:dyDescent="0.2">
      <c r="A311" s="11">
        <v>45632</v>
      </c>
      <c r="B311" s="4">
        <v>39</v>
      </c>
      <c r="C311" s="18">
        <f>'Yellow Grease'!B311</f>
        <v>39</v>
      </c>
      <c r="E311" s="4">
        <f>'Yellow Grease'!C311*'Feedstock Conversions'!B$23</f>
        <v>320.97000000000003</v>
      </c>
      <c r="F311" s="4">
        <f>'Yellow Grease'!C311*'Feedstock Conversions'!B$3</f>
        <v>331.5</v>
      </c>
      <c r="H311" s="4">
        <f>'Fuel Values'!B311-'Yellow Grease'!I311-'Yellow Grease'!J311-'Yellow Grease'!K311</f>
        <v>231.13215569765623</v>
      </c>
      <c r="I311" s="18">
        <f>('LCFS Values'!$E$6-$AA$4)/1000000*'LCFS Values'!B311*'LCFS Values'!$G$2*100</f>
        <v>66.742844302343741</v>
      </c>
      <c r="J311" s="4">
        <f>'RIN Values'!C311</f>
        <v>92.625</v>
      </c>
      <c r="K311" s="4">
        <f>'Fixed Credits Value'!B311</f>
        <v>100</v>
      </c>
      <c r="L311" s="4">
        <f t="shared" si="31"/>
        <v>490.5</v>
      </c>
      <c r="M311" s="4">
        <f>L311/'Feedstock Conversions'!B$23</f>
        <v>59.599027946537056</v>
      </c>
      <c r="O311" s="4">
        <f>'Fuel Values'!C311*100</f>
        <v>246</v>
      </c>
      <c r="P311" s="18">
        <f>('LCFS Values'!$E$5-AB$4)/1000000*'LCFS Values'!B311*'LCFS Values'!$G$2*100</f>
        <v>72.314588491796854</v>
      </c>
      <c r="Q311" s="4">
        <f>'RIN Values'!D311</f>
        <v>104.97499999999999</v>
      </c>
      <c r="R311" s="4">
        <f>'Fixed Credits Value'!B311</f>
        <v>100</v>
      </c>
      <c r="S311" s="4">
        <f>'Fixed Credits Value'!C311</f>
        <v>16</v>
      </c>
      <c r="T311" s="4">
        <f t="shared" si="33"/>
        <v>539.28958849179685</v>
      </c>
      <c r="U311" s="4">
        <f>T311/'Feedstock Conversions'!B$3</f>
        <v>63.445833940211394</v>
      </c>
      <c r="W311" s="4">
        <f t="shared" si="34"/>
        <v>169.52999999999997</v>
      </c>
      <c r="X311" s="4">
        <f t="shared" si="35"/>
        <v>207.78958849179685</v>
      </c>
      <c r="AE311" s="25">
        <v>43.95</v>
      </c>
      <c r="AF311" s="25">
        <v>38.25</v>
      </c>
      <c r="AG311" s="25">
        <f>AH311+'Rail Costs'!M311</f>
        <v>39.354507278835385</v>
      </c>
      <c r="AH311" s="25">
        <v>35.4</v>
      </c>
      <c r="AI311" s="25">
        <v>34.299999999999997</v>
      </c>
      <c r="AJ311" s="25">
        <v>38.5</v>
      </c>
      <c r="AM311" s="4">
        <f>$L311-(AE311*'Feedstock Conversions'!$B$23)-'Rail Costs'!Q311</f>
        <v>124.23938684484891</v>
      </c>
      <c r="AN311" s="4">
        <f>$L311-(AF311*'Feedstock Conversions'!$B$23)-'Rail Costs'!R311</f>
        <v>171.65148935047608</v>
      </c>
      <c r="AO311" s="4">
        <f>$L311-(AG311*'Feedstock Conversions'!$B$23)-'Rail Costs'!S311</f>
        <v>162.76913858153392</v>
      </c>
      <c r="AP311" s="4">
        <f>$L311-(AH311*'Feedstock Conversions'!$B$23)-'Rail Costs'!T311</f>
        <v>194.82265413795136</v>
      </c>
      <c r="AQ311" s="4">
        <f>$L311-(AI311*'Feedstock Conversions'!$B$23)-'Rail Costs'!U311</f>
        <v>204.05611728253962</v>
      </c>
      <c r="AR311" s="4">
        <f>$L311-(AJ311*'Feedstock Conversions'!$B$23)-'Rail Costs'!V311</f>
        <v>168.44258496554161</v>
      </c>
      <c r="AT311" s="4">
        <f>$T311-(AE311*'Feedstock Conversions'!$B$3)-'Rail Costs'!Q311</f>
        <v>161.16247533664574</v>
      </c>
      <c r="AU311" s="4">
        <f>$T311-(AF311*'Feedstock Conversions'!$B$3)-'Rail Costs'!R311</f>
        <v>210.11357784227295</v>
      </c>
      <c r="AV311" s="4">
        <f>$T311-(AG311*'Feedstock Conversions'!$B$3)-'Rail Costs'!S311</f>
        <v>200.93301010804521</v>
      </c>
      <c r="AW311" s="4">
        <f>$T311-(AH311*'Feedstock Conversions'!$B$3)-'Rail Costs'!T311</f>
        <v>234.05424262974822</v>
      </c>
      <c r="AX311" s="4">
        <f>$T311-(AI311*'Feedstock Conversions'!$B$3)-'Rail Costs'!U311</f>
        <v>243.5847057743365</v>
      </c>
      <c r="AY311" s="4">
        <f>$T311-(AJ311*'Feedstock Conversions'!$B$3)-'Rail Costs'!V311</f>
        <v>206.83717345733848</v>
      </c>
      <c r="BH311">
        <f t="shared" si="29"/>
        <v>49</v>
      </c>
      <c r="BI311">
        <f t="shared" si="30"/>
        <v>2024</v>
      </c>
      <c r="BJ311">
        <f t="shared" si="32"/>
        <v>12</v>
      </c>
    </row>
    <row r="312" spans="1:62" x14ac:dyDescent="0.2">
      <c r="A312" s="11">
        <v>45639</v>
      </c>
      <c r="B312" s="4">
        <v>39</v>
      </c>
      <c r="C312" s="18">
        <f>'Yellow Grease'!B312</f>
        <v>39</v>
      </c>
      <c r="E312" s="4">
        <f>'Yellow Grease'!C312*'Feedstock Conversions'!B$23</f>
        <v>320.97000000000003</v>
      </c>
      <c r="F312" s="4">
        <f>'Yellow Grease'!C312*'Feedstock Conversions'!B$3</f>
        <v>331.5</v>
      </c>
      <c r="H312" s="4">
        <f>'Fuel Values'!B312-'Yellow Grease'!I312-'Yellow Grease'!J312-'Yellow Grease'!K312</f>
        <v>228.54103466624997</v>
      </c>
      <c r="I312" s="18">
        <f>('LCFS Values'!$E$6-$AA$4)/1000000*'LCFS Values'!B312*'LCFS Values'!$G$2*100</f>
        <v>65.583965333750001</v>
      </c>
      <c r="J312" s="4">
        <f>'RIN Values'!C312</f>
        <v>96.375</v>
      </c>
      <c r="K312" s="4">
        <f>'Fixed Credits Value'!B312</f>
        <v>100</v>
      </c>
      <c r="L312" s="4">
        <f t="shared" si="31"/>
        <v>490.5</v>
      </c>
      <c r="M312" s="4">
        <f>L312/'Feedstock Conversions'!B$23</f>
        <v>59.599027946537056</v>
      </c>
      <c r="O312" s="4">
        <f>'Fuel Values'!C312*100</f>
        <v>250.99999999999997</v>
      </c>
      <c r="P312" s="18">
        <f>('LCFS Values'!$E$5-AB$4)/1000000*'LCFS Values'!B312*'LCFS Values'!$G$2*100</f>
        <v>71.058965411874993</v>
      </c>
      <c r="Q312" s="4">
        <f>'RIN Values'!D312</f>
        <v>109.22499999999999</v>
      </c>
      <c r="R312" s="4">
        <f>'Fixed Credits Value'!B312</f>
        <v>100</v>
      </c>
      <c r="S312" s="4">
        <f>'Fixed Credits Value'!C312</f>
        <v>16</v>
      </c>
      <c r="T312" s="4">
        <f t="shared" si="33"/>
        <v>547.28396541187499</v>
      </c>
      <c r="U312" s="4">
        <f>T312/'Feedstock Conversions'!B$3</f>
        <v>64.386348871985291</v>
      </c>
      <c r="W312" s="4">
        <f t="shared" si="34"/>
        <v>169.52999999999997</v>
      </c>
      <c r="X312" s="4">
        <f t="shared" si="35"/>
        <v>215.78396541187499</v>
      </c>
      <c r="AE312" s="25">
        <v>44</v>
      </c>
      <c r="AF312" s="25">
        <v>38.25</v>
      </c>
      <c r="AG312" s="25">
        <f>AH312+'Rail Costs'!M312</f>
        <v>39.454507278835386</v>
      </c>
      <c r="AH312" s="25">
        <v>35.5</v>
      </c>
      <c r="AI312" s="25">
        <v>32.5</v>
      </c>
      <c r="AJ312" s="25">
        <v>38.5</v>
      </c>
      <c r="AM312" s="4">
        <f>$L312-(AE312*'Feedstock Conversions'!$B$23)-'Rail Costs'!Q312</f>
        <v>123.82788684484892</v>
      </c>
      <c r="AN312" s="4">
        <f>$L312-(AF312*'Feedstock Conversions'!$B$23)-'Rail Costs'!R312</f>
        <v>171.65148935047608</v>
      </c>
      <c r="AO312" s="4">
        <f>$L312-(AG312*'Feedstock Conversions'!$B$23)-'Rail Costs'!S312</f>
        <v>161.94613858153389</v>
      </c>
      <c r="AP312" s="4">
        <f>$L312-(AH312*'Feedstock Conversions'!$B$23)-'Rail Costs'!T312</f>
        <v>193.99965413795132</v>
      </c>
      <c r="AQ312" s="4">
        <f>$L312-(AI312*'Feedstock Conversions'!$B$23)-'Rail Costs'!U312</f>
        <v>218.87011728253958</v>
      </c>
      <c r="AR312" s="4">
        <f>$L312-(AJ312*'Feedstock Conversions'!$B$23)-'Rail Costs'!V312</f>
        <v>168.44258496554161</v>
      </c>
      <c r="AT312" s="4">
        <f>$T312-(AE312*'Feedstock Conversions'!$B$3)-'Rail Costs'!Q312</f>
        <v>168.73185225672393</v>
      </c>
      <c r="AU312" s="4">
        <f>$T312-(AF312*'Feedstock Conversions'!$B$3)-'Rail Costs'!R312</f>
        <v>218.10795476235108</v>
      </c>
      <c r="AV312" s="4">
        <f>$T312-(AG312*'Feedstock Conversions'!$B$3)-'Rail Costs'!S312</f>
        <v>208.07738702812333</v>
      </c>
      <c r="AW312" s="4">
        <f>$T312-(AH312*'Feedstock Conversions'!$B$3)-'Rail Costs'!T312</f>
        <v>241.19861954982633</v>
      </c>
      <c r="AX312" s="4">
        <f>$T312-(AI312*'Feedstock Conversions'!$B$3)-'Rail Costs'!U312</f>
        <v>266.87908269441459</v>
      </c>
      <c r="AY312" s="4">
        <f>$T312-(AJ312*'Feedstock Conversions'!$B$3)-'Rail Costs'!V312</f>
        <v>214.83155037741662</v>
      </c>
      <c r="BH312">
        <f t="shared" si="29"/>
        <v>50</v>
      </c>
      <c r="BI312">
        <f t="shared" si="30"/>
        <v>2024</v>
      </c>
      <c r="BJ312">
        <f t="shared" si="32"/>
        <v>12</v>
      </c>
    </row>
    <row r="313" spans="1:62" x14ac:dyDescent="0.2">
      <c r="A313" s="11">
        <f t="shared" ref="A313:A330" si="37">A312+7</f>
        <v>45646</v>
      </c>
      <c r="B313" s="4">
        <v>39</v>
      </c>
      <c r="C313" s="18">
        <f>'Yellow Grease'!B313</f>
        <v>39</v>
      </c>
      <c r="E313" s="4">
        <f>'Yellow Grease'!C313*'Feedstock Conversions'!B$23</f>
        <v>320.97000000000003</v>
      </c>
      <c r="F313" s="4">
        <f>'Yellow Grease'!C313*'Feedstock Conversions'!B$3</f>
        <v>331.5</v>
      </c>
      <c r="H313" s="4">
        <f>'Fuel Values'!B313-'Yellow Grease'!I313-'Yellow Grease'!J313-'Yellow Grease'!K313</f>
        <v>231.38940621249998</v>
      </c>
      <c r="I313" s="18">
        <f>('LCFS Values'!$E$6-$AA$4)/1000000*'LCFS Values'!B313*'LCFS Values'!$G$2*100</f>
        <v>65.240593787499989</v>
      </c>
      <c r="J313" s="4">
        <f>'RIN Values'!C313</f>
        <v>86.67</v>
      </c>
      <c r="K313" s="4">
        <f>'Fixed Credits Value'!B313</f>
        <v>100</v>
      </c>
      <c r="L313" s="4">
        <f t="shared" si="31"/>
        <v>483.29999999999995</v>
      </c>
      <c r="M313" s="4">
        <f>L313/'Feedstock Conversions'!B$23</f>
        <v>58.724179829890637</v>
      </c>
      <c r="O313" s="4">
        <f>'Fuel Values'!C313*100</f>
        <v>252.99999999999997</v>
      </c>
      <c r="P313" s="18">
        <f>('LCFS Values'!$E$5-AB$4)/1000000*'LCFS Values'!B313*'LCFS Values'!$G$2*100</f>
        <v>70.68692894374999</v>
      </c>
      <c r="Q313" s="4">
        <f>'RIN Values'!D313</f>
        <v>98.225999999999999</v>
      </c>
      <c r="R313" s="4">
        <f>'Fixed Credits Value'!B313</f>
        <v>100</v>
      </c>
      <c r="S313" s="4">
        <f>'Fixed Credits Value'!C313</f>
        <v>16</v>
      </c>
      <c r="T313" s="4">
        <f t="shared" si="33"/>
        <v>537.91292894374999</v>
      </c>
      <c r="U313" s="4">
        <f>T313/'Feedstock Conversions'!B$3</f>
        <v>63.28387399338235</v>
      </c>
      <c r="W313" s="4">
        <f t="shared" si="34"/>
        <v>162.32999999999993</v>
      </c>
      <c r="X313" s="4">
        <f t="shared" si="35"/>
        <v>206.41292894374999</v>
      </c>
      <c r="AE313" s="25">
        <v>43.3</v>
      </c>
      <c r="AF313" s="25">
        <v>38.25</v>
      </c>
      <c r="AG313" s="25">
        <f>AH313+'Rail Costs'!M313</f>
        <v>38.254507278835383</v>
      </c>
      <c r="AH313" s="25">
        <v>34.299999999999997</v>
      </c>
      <c r="AI313" s="25">
        <v>32</v>
      </c>
      <c r="AJ313" s="25">
        <v>38.5</v>
      </c>
      <c r="AM313" s="4">
        <f>$L313-(AE313*'Feedstock Conversions'!$B$23)-'Rail Costs'!Q313</f>
        <v>122.3888868448489</v>
      </c>
      <c r="AN313" s="4">
        <f>$L313-(AF313*'Feedstock Conversions'!$B$23)-'Rail Costs'!R313</f>
        <v>164.45148935047604</v>
      </c>
      <c r="AO313" s="4">
        <f>$L313-(AG313*'Feedstock Conversions'!$B$23)-'Rail Costs'!S313</f>
        <v>164.62213858153387</v>
      </c>
      <c r="AP313" s="4">
        <f>$L313-(AH313*'Feedstock Conversions'!$B$23)-'Rail Costs'!T313</f>
        <v>196.67565413795131</v>
      </c>
      <c r="AQ313" s="4">
        <f>$L313-(AI313*'Feedstock Conversions'!$B$23)-'Rail Costs'!U313</f>
        <v>215.78511728253955</v>
      </c>
      <c r="AR313" s="4">
        <f>$L313-(AJ313*'Feedstock Conversions'!$B$23)-'Rail Costs'!V313</f>
        <v>161.24258496554157</v>
      </c>
      <c r="AT313" s="4">
        <f>$T313-(AE313*'Feedstock Conversions'!$B$3)-'Rail Costs'!Q313</f>
        <v>165.31081578859897</v>
      </c>
      <c r="AU313" s="4">
        <f>$T313-(AF313*'Feedstock Conversions'!$B$3)-'Rail Costs'!R313</f>
        <v>208.73691829422609</v>
      </c>
      <c r="AV313" s="4">
        <f>$T313-(AG313*'Feedstock Conversions'!$B$3)-'Rail Costs'!S313</f>
        <v>208.90635055999837</v>
      </c>
      <c r="AW313" s="4">
        <f>$T313-(AH313*'Feedstock Conversions'!$B$3)-'Rail Costs'!T313</f>
        <v>242.02758308170138</v>
      </c>
      <c r="AX313" s="4">
        <f>$T313-(AI313*'Feedstock Conversions'!$B$3)-'Rail Costs'!U313</f>
        <v>261.75804622628959</v>
      </c>
      <c r="AY313" s="4">
        <f>$T313-(AJ313*'Feedstock Conversions'!$B$3)-'Rail Costs'!V313</f>
        <v>205.46051390929162</v>
      </c>
      <c r="BH313">
        <f t="shared" si="29"/>
        <v>51</v>
      </c>
      <c r="BI313">
        <f t="shared" si="30"/>
        <v>2024</v>
      </c>
      <c r="BJ313">
        <f t="shared" si="32"/>
        <v>12</v>
      </c>
    </row>
    <row r="314" spans="1:62" x14ac:dyDescent="0.2">
      <c r="A314" s="11">
        <f t="shared" si="37"/>
        <v>45653</v>
      </c>
      <c r="B314" s="4">
        <v>39</v>
      </c>
      <c r="C314" s="18">
        <f>'Yellow Grease'!B314</f>
        <v>39</v>
      </c>
      <c r="E314" s="4">
        <f>'Yellow Grease'!C314*'Feedstock Conversions'!B$23</f>
        <v>320.97000000000003</v>
      </c>
      <c r="F314" s="4">
        <f>'Yellow Grease'!C314*'Feedstock Conversions'!B$3</f>
        <v>331.5</v>
      </c>
      <c r="H314" s="4">
        <f>'Fuel Values'!B314-'Yellow Grease'!I314-'Yellow Grease'!J314-'Yellow Grease'!K314</f>
        <v>221.93940621250005</v>
      </c>
      <c r="I314" s="18">
        <f>('LCFS Values'!$E$6-$AA$4)/1000000*'LCFS Values'!B314*'LCFS Values'!$G$2*100</f>
        <v>65.240593787499989</v>
      </c>
      <c r="J314" s="4">
        <f>'RIN Values'!C314</f>
        <v>85.320000000000007</v>
      </c>
      <c r="K314" s="4">
        <f>'Fixed Credits Value'!B314</f>
        <v>100</v>
      </c>
      <c r="L314" s="4">
        <f t="shared" si="31"/>
        <v>472.5</v>
      </c>
      <c r="M314" s="4">
        <f>L314/'Feedstock Conversions'!B$23</f>
        <v>57.411907654921016</v>
      </c>
      <c r="O314" s="4">
        <f>'Fuel Values'!C314*100</f>
        <v>250.99999999999997</v>
      </c>
      <c r="P314" s="18">
        <f>('LCFS Values'!$E$5-AB$4)/1000000*'LCFS Values'!B314*'LCFS Values'!$G$2*100</f>
        <v>70.68692894374999</v>
      </c>
      <c r="Q314" s="4">
        <f>'RIN Values'!D314</f>
        <v>96.695999999999998</v>
      </c>
      <c r="R314" s="4">
        <f>'Fixed Credits Value'!B314</f>
        <v>100</v>
      </c>
      <c r="S314" s="4">
        <f>'Fixed Credits Value'!C314</f>
        <v>16</v>
      </c>
      <c r="T314" s="4">
        <f t="shared" si="33"/>
        <v>534.38292894375002</v>
      </c>
      <c r="U314" s="4">
        <f>T314/'Feedstock Conversions'!B$3</f>
        <v>62.868579875735293</v>
      </c>
      <c r="W314" s="4">
        <f t="shared" si="34"/>
        <v>151.52999999999997</v>
      </c>
      <c r="X314" s="4">
        <f t="shared" si="35"/>
        <v>202.88292894375002</v>
      </c>
      <c r="AE314" s="25">
        <v>42.5</v>
      </c>
      <c r="AF314" s="25">
        <v>38.25</v>
      </c>
      <c r="AG314" s="25">
        <f>AH314+'Rail Costs'!M314</f>
        <v>37.454507278835386</v>
      </c>
      <c r="AH314" s="25">
        <v>33.5</v>
      </c>
      <c r="AI314" s="25">
        <v>32</v>
      </c>
      <c r="AJ314" s="25">
        <v>38.5</v>
      </c>
      <c r="AM314" s="4">
        <f>$L314-(AE314*'Feedstock Conversions'!$B$23)-'Rail Costs'!Q314</f>
        <v>118.17288684484889</v>
      </c>
      <c r="AN314" s="4">
        <f>$L314-(AF314*'Feedstock Conversions'!$B$23)-'Rail Costs'!R314</f>
        <v>153.65148935047608</v>
      </c>
      <c r="AO314" s="4">
        <f>$L314-(AG314*'Feedstock Conversions'!$B$23)-'Rail Costs'!S314</f>
        <v>160.40613858153387</v>
      </c>
      <c r="AP314" s="4">
        <f>$L314-(AH314*'Feedstock Conversions'!$B$23)-'Rail Costs'!T314</f>
        <v>192.4596541379513</v>
      </c>
      <c r="AQ314" s="4">
        <f>$L314-(AI314*'Feedstock Conversions'!$B$23)-'Rail Costs'!U314</f>
        <v>204.98511728253959</v>
      </c>
      <c r="AR314" s="4">
        <f>$L314-(AJ314*'Feedstock Conversions'!$B$23)-'Rail Costs'!V314</f>
        <v>150.44258496554161</v>
      </c>
      <c r="AT314" s="4">
        <f>$T314-(AE314*'Feedstock Conversions'!$B$3)-'Rail Costs'!Q314</f>
        <v>168.58081578859895</v>
      </c>
      <c r="AU314" s="4">
        <f>$T314-(AF314*'Feedstock Conversions'!$B$3)-'Rail Costs'!R314</f>
        <v>205.20691829422611</v>
      </c>
      <c r="AV314" s="4">
        <f>$T314-(AG314*'Feedstock Conversions'!$B$3)-'Rail Costs'!S314</f>
        <v>212.17635055999835</v>
      </c>
      <c r="AW314" s="4">
        <f>$T314-(AH314*'Feedstock Conversions'!$B$3)-'Rail Costs'!T314</f>
        <v>245.29758308170136</v>
      </c>
      <c r="AX314" s="4">
        <f>$T314-(AI314*'Feedstock Conversions'!$B$3)-'Rail Costs'!U314</f>
        <v>258.22804622628962</v>
      </c>
      <c r="AY314" s="4">
        <f>$T314-(AJ314*'Feedstock Conversions'!$B$3)-'Rail Costs'!V314</f>
        <v>201.93051390929165</v>
      </c>
      <c r="BH314">
        <f t="shared" si="29"/>
        <v>52</v>
      </c>
      <c r="BI314">
        <f t="shared" si="30"/>
        <v>2024</v>
      </c>
      <c r="BJ314">
        <f t="shared" si="32"/>
        <v>12</v>
      </c>
    </row>
    <row r="315" spans="1:62" x14ac:dyDescent="0.2">
      <c r="A315" s="11">
        <f t="shared" si="37"/>
        <v>45660</v>
      </c>
      <c r="B315" s="4">
        <v>39</v>
      </c>
      <c r="C315" s="18">
        <f>'Yellow Grease'!B315</f>
        <v>39</v>
      </c>
      <c r="E315" s="4">
        <f>'Yellow Grease'!C315*'Feedstock Conversions'!B$23</f>
        <v>320.97000000000003</v>
      </c>
      <c r="F315" s="4">
        <f>'Yellow Grease'!C315*'Feedstock Conversions'!B$3</f>
        <v>331.5</v>
      </c>
      <c r="H315" s="4">
        <f>'Fuel Values'!B315-'Yellow Grease'!I315-'Yellow Grease'!J315-'Yellow Grease'!K315</f>
        <v>266.27597734687504</v>
      </c>
      <c r="I315" s="18">
        <f>('LCFS Values'!$E$6-$AA$4)/1000000*'LCFS Values'!B315*'LCFS Values'!$G$2*100</f>
        <v>66.09902265312499</v>
      </c>
      <c r="J315" s="4">
        <f>'RIN Values'!C315</f>
        <v>94.125</v>
      </c>
      <c r="K315" s="25">
        <f>'Fixed Credits Value'!K315</f>
        <v>46</v>
      </c>
      <c r="L315" s="4">
        <f t="shared" si="31"/>
        <v>472.5</v>
      </c>
      <c r="M315" s="4">
        <f>L315/'Feedstock Conversions'!B$23</f>
        <v>57.411907654921016</v>
      </c>
      <c r="O315" s="4">
        <f>'Fuel Values'!C315*100</f>
        <v>264</v>
      </c>
      <c r="P315" s="18">
        <f>('LCFS Values'!$E$5-AB$4)/1000000*'LCFS Values'!B315*'LCFS Values'!$G$2*100</f>
        <v>71.617020114062498</v>
      </c>
      <c r="Q315" s="4">
        <f>'RIN Values'!D315</f>
        <v>106.675</v>
      </c>
      <c r="R315" s="25">
        <f>'Fixed Credits Value'!S315</f>
        <v>54</v>
      </c>
      <c r="S315" s="4">
        <f>'Fixed Credits Value'!C315</f>
        <v>16</v>
      </c>
      <c r="T315" s="4">
        <f t="shared" si="33"/>
        <v>512.29202011406255</v>
      </c>
      <c r="U315" s="4">
        <f>T315/'Feedstock Conversions'!B$3</f>
        <v>60.269649425183829</v>
      </c>
      <c r="W315" s="4">
        <f t="shared" si="34"/>
        <v>151.52999999999997</v>
      </c>
      <c r="X315" s="4">
        <f t="shared" si="35"/>
        <v>180.79202011406255</v>
      </c>
      <c r="AE315" s="25">
        <v>42.5</v>
      </c>
      <c r="AF315" s="25">
        <v>38.25</v>
      </c>
      <c r="AG315" s="25">
        <f>AH315+'Rail Costs'!M315</f>
        <v>37.454507278835386</v>
      </c>
      <c r="AH315" s="25">
        <v>33.5</v>
      </c>
      <c r="AI315" s="25">
        <v>32</v>
      </c>
      <c r="AJ315" s="25">
        <v>38.5</v>
      </c>
      <c r="AM315" s="4">
        <f>$L315-(AE315*'Feedstock Conversions'!$B$23)-'Rail Costs'!Q315</f>
        <v>118.17288684484889</v>
      </c>
      <c r="AN315" s="4">
        <f>$L315-(AF315*'Feedstock Conversions'!$B$23)-'Rail Costs'!R315</f>
        <v>153.65148935047608</v>
      </c>
      <c r="AO315" s="4">
        <f>$L315-(AG315*'Feedstock Conversions'!$B$23)-'Rail Costs'!S315</f>
        <v>160.40613858153387</v>
      </c>
      <c r="AP315" s="4">
        <f>$L315-(AH315*'Feedstock Conversions'!$B$23)-'Rail Costs'!T315</f>
        <v>192.4596541379513</v>
      </c>
      <c r="AQ315" s="4">
        <f>$L315-(AI315*'Feedstock Conversions'!$B$23)-'Rail Costs'!U315</f>
        <v>204.98511728253959</v>
      </c>
      <c r="AR315" s="4">
        <f>$L315-(AJ315*'Feedstock Conversions'!$B$23)-'Rail Costs'!V315</f>
        <v>150.44258496554161</v>
      </c>
      <c r="AT315" s="4">
        <f>$T315-(AE315*'Feedstock Conversions'!$B$3)-'Rail Costs'!Q315</f>
        <v>146.48990695891149</v>
      </c>
      <c r="AU315" s="4">
        <f>$T315-(AF315*'Feedstock Conversions'!$B$3)-'Rail Costs'!R315</f>
        <v>183.11600946453865</v>
      </c>
      <c r="AV315" s="4">
        <f>$T315-(AG315*'Feedstock Conversions'!$B$3)-'Rail Costs'!S315</f>
        <v>190.08544173031089</v>
      </c>
      <c r="AW315" s="4">
        <f>$T315-(AH315*'Feedstock Conversions'!$B$3)-'Rail Costs'!T315</f>
        <v>223.2066742520139</v>
      </c>
      <c r="AX315" s="4">
        <f>$T315-(AI315*'Feedstock Conversions'!$B$3)-'Rail Costs'!U315</f>
        <v>236.13713739660216</v>
      </c>
      <c r="AY315" s="4">
        <f>$T315-(AJ315*'Feedstock Conversions'!$B$3)-'Rail Costs'!V315</f>
        <v>179.83960507960418</v>
      </c>
      <c r="BH315">
        <f t="shared" si="29"/>
        <v>1</v>
      </c>
      <c r="BI315">
        <f t="shared" si="30"/>
        <v>2025</v>
      </c>
      <c r="BJ315">
        <f t="shared" si="32"/>
        <v>1</v>
      </c>
    </row>
    <row r="316" spans="1:62" x14ac:dyDescent="0.2">
      <c r="A316" s="11">
        <f t="shared" si="37"/>
        <v>45667</v>
      </c>
      <c r="B316" s="4">
        <v>39</v>
      </c>
      <c r="C316" s="18">
        <f>'Yellow Grease'!B316</f>
        <v>39</v>
      </c>
      <c r="E316" s="4">
        <f>'Yellow Grease'!C316*'Feedstock Conversions'!B$23</f>
        <v>320.97000000000003</v>
      </c>
      <c r="F316" s="4">
        <f>'Yellow Grease'!C316*'Feedstock Conversions'!B$3</f>
        <v>331.5</v>
      </c>
      <c r="H316" s="4">
        <f>'Fuel Values'!B316-'Yellow Grease'!I316-'Yellow Grease'!J316-'Yellow Grease'!K316</f>
        <v>233.75081384078123</v>
      </c>
      <c r="I316" s="18">
        <f>('LCFS Values'!$E$6-$AA$4)/1000000*'LCFS Values'!B316*'LCFS Values'!$G$2*100</f>
        <v>63.82418615921874</v>
      </c>
      <c r="J316" s="4">
        <f>'RIN Values'!C316</f>
        <v>98.925000000000011</v>
      </c>
      <c r="K316" s="25">
        <f>'Fixed Credits Value'!K316</f>
        <v>46</v>
      </c>
      <c r="L316" s="4">
        <f t="shared" si="31"/>
        <v>442.5</v>
      </c>
      <c r="M316" s="4">
        <f>L316/'Feedstock Conversions'!B$23</f>
        <v>53.766707168894285</v>
      </c>
      <c r="O316" s="4">
        <f>'Fuel Values'!C316*100</f>
        <v>267.8</v>
      </c>
      <c r="P316" s="18">
        <f>('LCFS Values'!$E$5-AB$4)/1000000*'LCFS Values'!B316*'LCFS Values'!$G$2*100</f>
        <v>69.15227851273437</v>
      </c>
      <c r="Q316" s="4">
        <f>'RIN Values'!D316</f>
        <v>112.11499999999999</v>
      </c>
      <c r="R316" s="25">
        <f>'Fixed Credits Value'!S316</f>
        <v>54</v>
      </c>
      <c r="S316" s="4">
        <f>'Fixed Credits Value'!C316</f>
        <v>16</v>
      </c>
      <c r="T316" s="4">
        <f t="shared" si="33"/>
        <v>519.06727851273445</v>
      </c>
      <c r="U316" s="4">
        <f>T316/'Feedstock Conversions'!B$3</f>
        <v>61.066738648556992</v>
      </c>
      <c r="W316" s="4">
        <f t="shared" si="34"/>
        <v>121.52999999999997</v>
      </c>
      <c r="X316" s="4">
        <f t="shared" si="35"/>
        <v>187.56727851273445</v>
      </c>
      <c r="AE316" s="25">
        <v>42.5</v>
      </c>
      <c r="AF316" s="25">
        <v>38.25</v>
      </c>
      <c r="AG316" s="25">
        <f>AH316+'Rail Costs'!M316</f>
        <v>37.465543113101901</v>
      </c>
      <c r="AH316" s="25">
        <v>33.5</v>
      </c>
      <c r="AI316" s="25">
        <v>30.5</v>
      </c>
      <c r="AJ316" s="25">
        <v>38.5</v>
      </c>
      <c r="AM316" s="4">
        <f>$L316-(AE316*'Feedstock Conversions'!$B$23)-'Rail Costs'!Q316</f>
        <v>88.17288684484889</v>
      </c>
      <c r="AN316" s="4">
        <f>$L316-(AF316*'Feedstock Conversions'!$B$23)-'Rail Costs'!R316</f>
        <v>123.6514893504761</v>
      </c>
      <c r="AO316" s="4">
        <f>$L316-(AG316*'Feedstock Conversions'!$B$23)-'Rail Costs'!S316</f>
        <v>130.31531366552048</v>
      </c>
      <c r="AP316" s="4">
        <f>$L316-(AH316*'Feedstock Conversions'!$B$23)-'Rail Costs'!T316</f>
        <v>162.4596541379513</v>
      </c>
      <c r="AQ316" s="4">
        <f>$L316-(AI316*'Feedstock Conversions'!$B$23)-'Rail Costs'!U316</f>
        <v>187.33011728253959</v>
      </c>
      <c r="AR316" s="4">
        <f>$L316-(AJ316*'Feedstock Conversions'!$B$23)-'Rail Costs'!V316</f>
        <v>120.44258496554161</v>
      </c>
      <c r="AT316" s="4">
        <f>$T316-(AE316*'Feedstock Conversions'!$B$3)-'Rail Costs'!Q316</f>
        <v>153.26516535758338</v>
      </c>
      <c r="AU316" s="4">
        <f>$T316-(AF316*'Feedstock Conversions'!$B$3)-'Rail Costs'!R316</f>
        <v>189.89126786321054</v>
      </c>
      <c r="AV316" s="4">
        <f>$T316-(AG316*'Feedstock Conversions'!$B$3)-'Rail Costs'!S316</f>
        <v>196.7668955377174</v>
      </c>
      <c r="AW316" s="4">
        <f>$T316-(AH316*'Feedstock Conversions'!$B$3)-'Rail Costs'!T316</f>
        <v>229.98193265068579</v>
      </c>
      <c r="AX316" s="4">
        <f>$T316-(AI316*'Feedstock Conversions'!$B$3)-'Rail Costs'!U316</f>
        <v>255.66239579527405</v>
      </c>
      <c r="AY316" s="4">
        <f>$T316-(AJ316*'Feedstock Conversions'!$B$3)-'Rail Costs'!V316</f>
        <v>186.61486347827608</v>
      </c>
      <c r="BH316">
        <f t="shared" si="29"/>
        <v>2</v>
      </c>
      <c r="BI316">
        <f t="shared" si="30"/>
        <v>2025</v>
      </c>
      <c r="BJ316">
        <f t="shared" si="32"/>
        <v>1</v>
      </c>
    </row>
    <row r="317" spans="1:62" x14ac:dyDescent="0.2">
      <c r="A317" s="11">
        <f t="shared" si="37"/>
        <v>45674</v>
      </c>
      <c r="B317" s="4">
        <v>39</v>
      </c>
      <c r="C317" s="18">
        <f>'Yellow Grease'!B317</f>
        <v>39</v>
      </c>
      <c r="E317" s="4">
        <f>'Yellow Grease'!C317*'Feedstock Conversions'!B$23</f>
        <v>320.97000000000003</v>
      </c>
      <c r="F317" s="4">
        <f>'Yellow Grease'!C317*'Feedstock Conversions'!B$3</f>
        <v>331.5</v>
      </c>
      <c r="H317" s="4">
        <f>'Fuel Values'!B317-'Yellow Grease'!I317-'Yellow Grease'!J317-'Yellow Grease'!K317</f>
        <v>198.14749961390623</v>
      </c>
      <c r="I317" s="18">
        <f>('LCFS Values'!$E$6-$AA$4)/1000000*'LCFS Values'!B317*'LCFS Values'!$G$2*100</f>
        <v>63.652500386093749</v>
      </c>
      <c r="J317" s="4">
        <f>'RIN Values'!C317</f>
        <v>110.10000000000001</v>
      </c>
      <c r="K317" s="25">
        <f>'Fixed Credits Value'!K317</f>
        <v>46</v>
      </c>
      <c r="L317" s="4">
        <f t="shared" si="31"/>
        <v>417.9</v>
      </c>
      <c r="M317" s="4">
        <f>L317/'Feedstock Conversions'!B$23</f>
        <v>50.777642770352365</v>
      </c>
      <c r="O317" s="4">
        <f>'Fuel Values'!C317*100</f>
        <v>287</v>
      </c>
      <c r="P317" s="18">
        <f>('LCFS Values'!$E$5-AB$4)/1000000*'LCFS Values'!B317*'LCFS Values'!$G$2*100</f>
        <v>68.966260278671882</v>
      </c>
      <c r="Q317" s="4">
        <f>'RIN Values'!D317</f>
        <v>124.78</v>
      </c>
      <c r="R317" s="25">
        <f>'Fixed Credits Value'!S317</f>
        <v>54</v>
      </c>
      <c r="S317" s="4">
        <f>'Fixed Credits Value'!C317</f>
        <v>16</v>
      </c>
      <c r="T317" s="4">
        <f t="shared" si="33"/>
        <v>550.74626027867191</v>
      </c>
      <c r="U317" s="4">
        <f>T317/'Feedstock Conversions'!B$3</f>
        <v>64.793677679843753</v>
      </c>
      <c r="W317" s="4">
        <f t="shared" si="34"/>
        <v>96.92999999999995</v>
      </c>
      <c r="X317" s="4">
        <f t="shared" si="35"/>
        <v>219.24626027867191</v>
      </c>
      <c r="AE317" s="25">
        <v>44</v>
      </c>
      <c r="AF317" s="25">
        <v>38.25</v>
      </c>
      <c r="AG317" s="25">
        <f>AH317+'Rail Costs'!M317</f>
        <v>37.465543113101901</v>
      </c>
      <c r="AH317" s="25">
        <v>33.5</v>
      </c>
      <c r="AI317" s="25">
        <v>30.5</v>
      </c>
      <c r="AJ317" s="25">
        <v>38.5</v>
      </c>
      <c r="AM317" s="4">
        <f>$L317-(AE317*'Feedstock Conversions'!$B$23)-'Rail Costs'!Q317</f>
        <v>51.227886844848896</v>
      </c>
      <c r="AN317" s="4">
        <f>$L317-(AF317*'Feedstock Conversions'!$B$23)-'Rail Costs'!R317</f>
        <v>99.051489350476075</v>
      </c>
      <c r="AO317" s="4">
        <f>$L317-(AG317*'Feedstock Conversions'!$B$23)-'Rail Costs'!S317</f>
        <v>105.71531366552044</v>
      </c>
      <c r="AP317" s="4">
        <f>$L317-(AH317*'Feedstock Conversions'!$B$23)-'Rail Costs'!T317</f>
        <v>137.85965413795128</v>
      </c>
      <c r="AQ317" s="4">
        <f>$L317-(AI317*'Feedstock Conversions'!$B$23)-'Rail Costs'!U317</f>
        <v>162.73011728253957</v>
      </c>
      <c r="AR317" s="4">
        <f>$L317-(AJ317*'Feedstock Conversions'!$B$23)-'Rail Costs'!V317</f>
        <v>95.84258496554159</v>
      </c>
      <c r="AT317" s="4">
        <f>$T317-(AE317*'Feedstock Conversions'!$B$3)-'Rail Costs'!Q317</f>
        <v>172.19414712352085</v>
      </c>
      <c r="AU317" s="4">
        <f>$T317-(AF317*'Feedstock Conversions'!$B$3)-'Rail Costs'!R317</f>
        <v>221.57024962914801</v>
      </c>
      <c r="AV317" s="4">
        <f>$T317-(AG317*'Feedstock Conversions'!$B$3)-'Rail Costs'!S317</f>
        <v>228.44587730365487</v>
      </c>
      <c r="AW317" s="4">
        <f>$T317-(AH317*'Feedstock Conversions'!$B$3)-'Rail Costs'!T317</f>
        <v>261.66091441662326</v>
      </c>
      <c r="AX317" s="4">
        <f>$T317-(AI317*'Feedstock Conversions'!$B$3)-'Rail Costs'!U317</f>
        <v>287.34137756121152</v>
      </c>
      <c r="AY317" s="4">
        <f>$T317-(AJ317*'Feedstock Conversions'!$B$3)-'Rail Costs'!V317</f>
        <v>218.29384524421354</v>
      </c>
      <c r="BH317">
        <f t="shared" si="29"/>
        <v>3</v>
      </c>
      <c r="BI317">
        <f t="shared" si="30"/>
        <v>2025</v>
      </c>
      <c r="BJ317">
        <f t="shared" si="32"/>
        <v>1</v>
      </c>
    </row>
    <row r="318" spans="1:62" x14ac:dyDescent="0.2">
      <c r="A318" s="11">
        <f t="shared" si="37"/>
        <v>45681</v>
      </c>
      <c r="B318" s="4">
        <v>39</v>
      </c>
      <c r="C318" s="18">
        <f>'Yellow Grease'!B318</f>
        <v>39</v>
      </c>
      <c r="E318" s="4">
        <f>'Yellow Grease'!C318*'Feedstock Conversions'!B$23</f>
        <v>320.97000000000003</v>
      </c>
      <c r="F318" s="4">
        <f>'Yellow Grease'!C318*'Feedstock Conversions'!B$3</f>
        <v>331.5</v>
      </c>
      <c r="H318" s="4">
        <f>'Fuel Values'!B318-'Yellow Grease'!I318-'Yellow Grease'!J318-'Yellow Grease'!K318</f>
        <v>212.69593481855469</v>
      </c>
      <c r="I318" s="18">
        <f>('LCFS Values'!$E$6-$AA$4)/1000000*'LCFS Values'!B318*'LCFS Values'!$G$2*100</f>
        <v>59.92906518144531</v>
      </c>
      <c r="J318" s="4">
        <f>'RIN Values'!C318</f>
        <v>112.875</v>
      </c>
      <c r="K318" s="25">
        <f>'Fixed Credits Value'!K318</f>
        <v>46</v>
      </c>
      <c r="L318" s="4">
        <f t="shared" si="31"/>
        <v>431.5</v>
      </c>
      <c r="M318" s="4">
        <f>L318/'Feedstock Conversions'!B$23</f>
        <v>52.430133657351149</v>
      </c>
      <c r="O318" s="4">
        <f>'Fuel Values'!C318*100</f>
        <v>279.5</v>
      </c>
      <c r="P318" s="18">
        <f>('LCFS Values'!$E$5-AB$4)/1000000*'LCFS Values'!B318*'LCFS Values'!$G$2*100</f>
        <v>64.931989827441399</v>
      </c>
      <c r="Q318" s="4">
        <f>'RIN Values'!D318</f>
        <v>127.925</v>
      </c>
      <c r="R318" s="25">
        <f>'Fixed Credits Value'!S318</f>
        <v>54</v>
      </c>
      <c r="S318" s="4">
        <f>'Fixed Credits Value'!C318</f>
        <v>16</v>
      </c>
      <c r="T318" s="4">
        <f t="shared" si="33"/>
        <v>542.35698982744134</v>
      </c>
      <c r="U318" s="4">
        <f>T318/'Feedstock Conversions'!B$3</f>
        <v>63.806704685581337</v>
      </c>
      <c r="W318" s="4">
        <f t="shared" si="34"/>
        <v>110.52999999999997</v>
      </c>
      <c r="X318" s="4">
        <f t="shared" si="35"/>
        <v>210.85698982744134</v>
      </c>
      <c r="AE318" s="25">
        <v>46.25</v>
      </c>
      <c r="AF318" s="25">
        <v>38.25</v>
      </c>
      <c r="AG318" s="25">
        <f>AH318+'Rail Costs'!M318</f>
        <v>37.465543113101901</v>
      </c>
      <c r="AH318" s="25">
        <v>33.5</v>
      </c>
      <c r="AI318" s="25">
        <v>32.25</v>
      </c>
      <c r="AJ318" s="25">
        <v>38.5</v>
      </c>
      <c r="AM318" s="4">
        <f>$L318-(AE318*'Feedstock Conversions'!$B$23)-'Rail Costs'!Q318</f>
        <v>46.310386844848878</v>
      </c>
      <c r="AN318" s="4">
        <f>$L318-(AF318*'Feedstock Conversions'!$B$23)-'Rail Costs'!R318</f>
        <v>112.6514893504761</v>
      </c>
      <c r="AO318" s="4">
        <f>$L318-(AG318*'Feedstock Conversions'!$B$23)-'Rail Costs'!S318</f>
        <v>119.31531366552046</v>
      </c>
      <c r="AP318" s="4">
        <f>$L318-(AH318*'Feedstock Conversions'!$B$23)-'Rail Costs'!T318</f>
        <v>151.4596541379513</v>
      </c>
      <c r="AQ318" s="4">
        <f>$L318-(AI318*'Feedstock Conversions'!$B$23)-'Rail Costs'!U318</f>
        <v>161.92761728253959</v>
      </c>
      <c r="AR318" s="4">
        <f>$L318-(AJ318*'Feedstock Conversions'!$B$23)-'Rail Costs'!V318</f>
        <v>109.44258496554161</v>
      </c>
      <c r="AT318" s="4">
        <f>$T318-(AE318*'Feedstock Conversions'!$B$3)-'Rail Costs'!Q318</f>
        <v>144.67987667229028</v>
      </c>
      <c r="AU318" s="4">
        <f>$T318-(AF318*'Feedstock Conversions'!$B$3)-'Rail Costs'!R318</f>
        <v>213.18097917791744</v>
      </c>
      <c r="AV318" s="4">
        <f>$T318-(AG318*'Feedstock Conversions'!$B$3)-'Rail Costs'!S318</f>
        <v>220.0566068524243</v>
      </c>
      <c r="AW318" s="4">
        <f>$T318-(AH318*'Feedstock Conversions'!$B$3)-'Rail Costs'!T318</f>
        <v>253.27164396539268</v>
      </c>
      <c r="AX318" s="4">
        <f>$T318-(AI318*'Feedstock Conversions'!$B$3)-'Rail Costs'!U318</f>
        <v>264.07710710998094</v>
      </c>
      <c r="AY318" s="4">
        <f>$T318-(AJ318*'Feedstock Conversions'!$B$3)-'Rail Costs'!V318</f>
        <v>209.90457479298297</v>
      </c>
      <c r="BH318">
        <f t="shared" si="29"/>
        <v>4</v>
      </c>
      <c r="BI318">
        <f t="shared" si="30"/>
        <v>2025</v>
      </c>
      <c r="BJ318">
        <f t="shared" si="32"/>
        <v>1</v>
      </c>
    </row>
    <row r="319" spans="1:62" x14ac:dyDescent="0.2">
      <c r="A319" s="11">
        <f t="shared" si="37"/>
        <v>45688</v>
      </c>
      <c r="B319" s="4">
        <v>39</v>
      </c>
      <c r="C319" s="18">
        <f>'Yellow Grease'!B319</f>
        <v>39</v>
      </c>
      <c r="E319" s="4">
        <f>'Yellow Grease'!C319*'Feedstock Conversions'!B$23</f>
        <v>320.97000000000003</v>
      </c>
      <c r="F319" s="4">
        <f>'Yellow Grease'!C319*'Feedstock Conversions'!B$3</f>
        <v>331.5</v>
      </c>
      <c r="H319" s="4">
        <f>'Fuel Values'!B319-'Yellow Grease'!I319-'Yellow Grease'!J319-'Yellow Grease'!K319</f>
        <v>202.72233610781245</v>
      </c>
      <c r="I319" s="18">
        <f>('LCFS Values'!$E$6-$AA$4)/1000000*'LCFS Values'!B319*'LCFS Values'!$G$2*100</f>
        <v>61.377663892187492</v>
      </c>
      <c r="J319" s="4">
        <f>'RIN Values'!C319</f>
        <v>115.80000000000001</v>
      </c>
      <c r="K319" s="25">
        <f>'Fixed Credits Value'!K319</f>
        <v>46</v>
      </c>
      <c r="L319" s="4">
        <f t="shared" si="31"/>
        <v>425.9</v>
      </c>
      <c r="M319" s="4">
        <f>L319/'Feedstock Conversions'!B$23</f>
        <v>51.749696233292823</v>
      </c>
      <c r="O319" s="4">
        <f>'Fuel Values'!C319*100</f>
        <v>274.8</v>
      </c>
      <c r="P319" s="18">
        <f>('LCFS Values'!$E$5-AB$4)/1000000*'LCFS Values'!B319*'LCFS Values'!$G$2*100</f>
        <v>66.501518677343739</v>
      </c>
      <c r="Q319" s="4">
        <f>'RIN Values'!D319</f>
        <v>131.24</v>
      </c>
      <c r="R319" s="25">
        <f>'Fixed Credits Value'!S319</f>
        <v>54</v>
      </c>
      <c r="S319" s="4">
        <f>'Fixed Credits Value'!C319</f>
        <v>16</v>
      </c>
      <c r="T319" s="4">
        <f t="shared" si="33"/>
        <v>542.54151867734367</v>
      </c>
      <c r="U319" s="4">
        <f>T319/'Feedstock Conversions'!B$3</f>
        <v>63.828413962040429</v>
      </c>
      <c r="W319" s="4">
        <f t="shared" si="34"/>
        <v>104.92999999999995</v>
      </c>
      <c r="X319" s="4">
        <f t="shared" si="35"/>
        <v>211.04151867734367</v>
      </c>
      <c r="AE319" s="25">
        <v>46.8</v>
      </c>
      <c r="AF319" s="25">
        <v>38.25</v>
      </c>
      <c r="AG319" s="25">
        <f>AH319+'Rail Costs'!M319</f>
        <v>37.465543113101901</v>
      </c>
      <c r="AH319" s="25">
        <v>33.5</v>
      </c>
      <c r="AI319" s="25">
        <v>32.5</v>
      </c>
      <c r="AJ319" s="25">
        <v>38.5</v>
      </c>
      <c r="AM319" s="4">
        <f>$L319-(AE319*'Feedstock Conversions'!$B$23)-'Rail Costs'!Q319</f>
        <v>36.183886844848914</v>
      </c>
      <c r="AN319" s="4">
        <f>$L319-(AF319*'Feedstock Conversions'!$B$23)-'Rail Costs'!R319</f>
        <v>107.05148935047607</v>
      </c>
      <c r="AO319" s="4">
        <f>$L319-(AG319*'Feedstock Conversions'!$B$23)-'Rail Costs'!S319</f>
        <v>113.71531366552044</v>
      </c>
      <c r="AP319" s="4">
        <f>$L319-(AH319*'Feedstock Conversions'!$B$23)-'Rail Costs'!T319</f>
        <v>145.85965413795128</v>
      </c>
      <c r="AQ319" s="4">
        <f>$L319-(AI319*'Feedstock Conversions'!$B$23)-'Rail Costs'!U319</f>
        <v>154.27011728253956</v>
      </c>
      <c r="AR319" s="4">
        <f>$L319-(AJ319*'Feedstock Conversions'!$B$23)-'Rail Costs'!V319</f>
        <v>103.84258496554159</v>
      </c>
      <c r="AT319" s="4">
        <f>$T319-(AE319*'Feedstock Conversions'!$B$3)-'Rail Costs'!Q319</f>
        <v>140.18940552219266</v>
      </c>
      <c r="AU319" s="4">
        <f>$T319-(AF319*'Feedstock Conversions'!$B$3)-'Rail Costs'!R319</f>
        <v>213.36550802781977</v>
      </c>
      <c r="AV319" s="4">
        <f>$T319-(AG319*'Feedstock Conversions'!$B$3)-'Rail Costs'!S319</f>
        <v>220.24113570232663</v>
      </c>
      <c r="AW319" s="4">
        <f>$T319-(AH319*'Feedstock Conversions'!$B$3)-'Rail Costs'!T319</f>
        <v>253.45617281529502</v>
      </c>
      <c r="AX319" s="4">
        <f>$T319-(AI319*'Feedstock Conversions'!$B$3)-'Rail Costs'!U319</f>
        <v>262.13663595988328</v>
      </c>
      <c r="AY319" s="4">
        <f>$T319-(AJ319*'Feedstock Conversions'!$B$3)-'Rail Costs'!V319</f>
        <v>210.08910364288531</v>
      </c>
      <c r="BH319">
        <f t="shared" si="29"/>
        <v>5</v>
      </c>
      <c r="BI319">
        <f t="shared" si="30"/>
        <v>2025</v>
      </c>
      <c r="BJ319">
        <f t="shared" si="32"/>
        <v>1</v>
      </c>
    </row>
    <row r="320" spans="1:62" x14ac:dyDescent="0.2">
      <c r="A320" s="11">
        <f t="shared" si="37"/>
        <v>45695</v>
      </c>
      <c r="B320" s="4">
        <v>39</v>
      </c>
      <c r="C320" s="18">
        <f>'Yellow Grease'!B320</f>
        <v>39</v>
      </c>
      <c r="E320" s="4">
        <f>'Yellow Grease'!C320*'Feedstock Conversions'!B$23</f>
        <v>320.97000000000003</v>
      </c>
      <c r="F320" s="4">
        <f>'Yellow Grease'!C320*'Feedstock Conversions'!B$3</f>
        <v>331.5</v>
      </c>
      <c r="H320" s="4">
        <f>'Fuel Values'!B320-'Yellow Grease'!I320-'Yellow Grease'!J320-'Yellow Grease'!K320</f>
        <v>187.9554783765625</v>
      </c>
      <c r="I320" s="18">
        <f>('LCFS Values'!$E$6-$AA$4)/1000000*'LCFS Values'!B320*'LCFS Values'!$G$2*100</f>
        <v>63.094521623437494</v>
      </c>
      <c r="J320" s="4">
        <f>'RIN Values'!C320</f>
        <v>123.44999999999999</v>
      </c>
      <c r="K320" s="25">
        <f>'Fixed Credits Value'!K320</f>
        <v>46</v>
      </c>
      <c r="L320" s="4">
        <f t="shared" si="31"/>
        <v>420.5</v>
      </c>
      <c r="M320" s="4">
        <f>L320/'Feedstock Conversions'!B$23</f>
        <v>51.09356014580802</v>
      </c>
      <c r="O320" s="4">
        <f>'Fuel Values'!C320*100</f>
        <v>268.40000000000003</v>
      </c>
      <c r="P320" s="18">
        <f>('LCFS Values'!$E$5-AB$4)/1000000*'LCFS Values'!B320*'LCFS Values'!$G$2*100</f>
        <v>68.361701017968741</v>
      </c>
      <c r="Q320" s="4">
        <f>'RIN Values'!D320</f>
        <v>139.91</v>
      </c>
      <c r="R320" s="25">
        <f>'Fixed Credits Value'!S320</f>
        <v>54</v>
      </c>
      <c r="S320" s="4">
        <f>'Fixed Credits Value'!C320</f>
        <v>16</v>
      </c>
      <c r="T320" s="4">
        <f t="shared" si="33"/>
        <v>546.67170101796876</v>
      </c>
      <c r="U320" s="4">
        <f>T320/'Feedstock Conversions'!B$3</f>
        <v>64.314317766819855</v>
      </c>
      <c r="W320" s="4">
        <f t="shared" si="34"/>
        <v>99.529999999999973</v>
      </c>
      <c r="X320" s="4">
        <f t="shared" si="35"/>
        <v>215.17170101796876</v>
      </c>
      <c r="AE320" s="25">
        <v>47.3</v>
      </c>
      <c r="AF320" s="25">
        <v>38.25</v>
      </c>
      <c r="AG320" s="25">
        <f>AH320+'Rail Costs'!M320</f>
        <v>38.065543113101903</v>
      </c>
      <c r="AH320" s="25">
        <v>34.1</v>
      </c>
      <c r="AI320" s="25">
        <v>32.9</v>
      </c>
      <c r="AJ320" s="25">
        <v>38.5</v>
      </c>
      <c r="AM320" s="4">
        <f>$L320-(AE320*'Feedstock Conversions'!$B$23)-'Rail Costs'!Q320</f>
        <v>26.668886844848931</v>
      </c>
      <c r="AN320" s="4">
        <f>$L320-(AF320*'Feedstock Conversions'!$B$23)-'Rail Costs'!R320</f>
        <v>101.6514893504761</v>
      </c>
      <c r="AO320" s="4">
        <f>$L320-(AG320*'Feedstock Conversions'!$B$23)-'Rail Costs'!S320</f>
        <v>103.37731366552048</v>
      </c>
      <c r="AP320" s="4">
        <f>$L320-(AH320*'Feedstock Conversions'!$B$23)-'Rail Costs'!T320</f>
        <v>135.52165413795132</v>
      </c>
      <c r="AQ320" s="4">
        <f>$L320-(AI320*'Feedstock Conversions'!$B$23)-'Rail Costs'!U320</f>
        <v>145.57811728253961</v>
      </c>
      <c r="AR320" s="4">
        <f>$L320-(AJ320*'Feedstock Conversions'!$B$23)-'Rail Costs'!V320</f>
        <v>98.442584965541613</v>
      </c>
      <c r="AT320" s="4">
        <f>$T320-(AE320*'Feedstock Conversions'!$B$3)-'Rail Costs'!Q320</f>
        <v>140.06958786281774</v>
      </c>
      <c r="AU320" s="4">
        <f>$T320-(AF320*'Feedstock Conversions'!$B$3)-'Rail Costs'!R320</f>
        <v>217.49569036844485</v>
      </c>
      <c r="AV320" s="4">
        <f>$T320-(AG320*'Feedstock Conversions'!$B$3)-'Rail Costs'!S320</f>
        <v>219.27131804295175</v>
      </c>
      <c r="AW320" s="4">
        <f>$T320-(AH320*'Feedstock Conversions'!$B$3)-'Rail Costs'!T320</f>
        <v>252.48635515592008</v>
      </c>
      <c r="AX320" s="4">
        <f>$T320-(AI320*'Feedstock Conversions'!$B$3)-'Rail Costs'!U320</f>
        <v>262.86681830050838</v>
      </c>
      <c r="AY320" s="4">
        <f>$T320-(AJ320*'Feedstock Conversions'!$B$3)-'Rail Costs'!V320</f>
        <v>214.21928598351039</v>
      </c>
      <c r="BH320">
        <f t="shared" si="29"/>
        <v>6</v>
      </c>
      <c r="BI320">
        <f t="shared" si="30"/>
        <v>2025</v>
      </c>
      <c r="BJ320">
        <f t="shared" si="32"/>
        <v>2</v>
      </c>
    </row>
    <row r="321" spans="1:62" x14ac:dyDescent="0.2">
      <c r="A321" s="11">
        <f t="shared" si="37"/>
        <v>45702</v>
      </c>
      <c r="B321" s="4">
        <v>39</v>
      </c>
      <c r="C321" s="18">
        <f>'Yellow Grease'!B321</f>
        <v>39</v>
      </c>
      <c r="E321" s="4">
        <f>'Yellow Grease'!C321*'Feedstock Conversions'!B$23</f>
        <v>320.97000000000003</v>
      </c>
      <c r="F321" s="4">
        <f>'Yellow Grease'!C321*'Feedstock Conversions'!B$3</f>
        <v>331.5</v>
      </c>
      <c r="H321" s="4">
        <f>'Fuel Values'!B321-'Yellow Grease'!I321-'Yellow Grease'!J321-'Yellow Grease'!K321</f>
        <v>193.51345713921876</v>
      </c>
      <c r="I321" s="18">
        <f>('LCFS Values'!$E$6-$AA$4)/1000000*'LCFS Values'!B321*'LCFS Values'!$G$2*100</f>
        <v>62.536542860781239</v>
      </c>
      <c r="J321" s="4">
        <f>'RIN Values'!C321</f>
        <v>129.14999999999998</v>
      </c>
      <c r="K321" s="25">
        <f>'Fixed Credits Value'!K321</f>
        <v>46</v>
      </c>
      <c r="L321" s="4">
        <f t="shared" si="31"/>
        <v>431.2</v>
      </c>
      <c r="M321" s="4">
        <f>L321/'Feedstock Conversions'!B$23</f>
        <v>52.393681652490883</v>
      </c>
      <c r="O321" s="4">
        <f>'Fuel Values'!C321*100</f>
        <v>273.40000000000003</v>
      </c>
      <c r="P321" s="18">
        <f>('LCFS Values'!$E$5-AB$4)/1000000*'LCFS Values'!B321*'LCFS Values'!$G$2*100</f>
        <v>67.757141757265615</v>
      </c>
      <c r="Q321" s="4">
        <f>'RIN Values'!D321</f>
        <v>146.36999999999998</v>
      </c>
      <c r="R321" s="25">
        <f>'Fixed Credits Value'!S321</f>
        <v>54</v>
      </c>
      <c r="S321" s="4">
        <f>'Fixed Credits Value'!C321</f>
        <v>16</v>
      </c>
      <c r="T321" s="4">
        <f t="shared" si="33"/>
        <v>557.52714175726555</v>
      </c>
      <c r="U321" s="4">
        <f>T321/'Feedstock Conversions'!B$3</f>
        <v>65.591428442031244</v>
      </c>
      <c r="W321" s="4">
        <f t="shared" si="34"/>
        <v>110.22999999999996</v>
      </c>
      <c r="X321" s="4">
        <f t="shared" si="35"/>
        <v>226.02714175726555</v>
      </c>
      <c r="AE321" s="25">
        <v>47.5</v>
      </c>
      <c r="AF321" s="25">
        <v>38.25</v>
      </c>
      <c r="AG321" s="25">
        <f>AH321+'Rail Costs'!M321</f>
        <v>38.465543113101901</v>
      </c>
      <c r="AH321" s="25">
        <v>34.5</v>
      </c>
      <c r="AI321" s="25">
        <v>33.4</v>
      </c>
      <c r="AJ321" s="25">
        <v>38.5</v>
      </c>
      <c r="AM321" s="4">
        <f>$L321-(AE321*'Feedstock Conversions'!$B$23)-'Rail Costs'!Q321</f>
        <v>35.722886844848901</v>
      </c>
      <c r="AN321" s="4">
        <f>$L321-(AF321*'Feedstock Conversions'!$B$23)-'Rail Costs'!R321</f>
        <v>112.35148935047609</v>
      </c>
      <c r="AO321" s="4">
        <f>$L321-(AG321*'Feedstock Conversions'!$B$23)-'Rail Costs'!S321</f>
        <v>110.78531366552043</v>
      </c>
      <c r="AP321" s="4">
        <f>$L321-(AH321*'Feedstock Conversions'!$B$23)-'Rail Costs'!T321</f>
        <v>142.92965413795133</v>
      </c>
      <c r="AQ321" s="4">
        <f>$L321-(AI321*'Feedstock Conversions'!$B$23)-'Rail Costs'!U321</f>
        <v>152.16311728253959</v>
      </c>
      <c r="AR321" s="4">
        <f>$L321-(AJ321*'Feedstock Conversions'!$B$23)-'Rail Costs'!V321</f>
        <v>109.1425849655416</v>
      </c>
      <c r="AT321" s="4">
        <f>$T321-(AE321*'Feedstock Conversions'!$B$3)-'Rail Costs'!Q321</f>
        <v>149.22502860211449</v>
      </c>
      <c r="AU321" s="4">
        <f>$T321-(AF321*'Feedstock Conversions'!$B$3)-'Rail Costs'!R321</f>
        <v>228.35113110774165</v>
      </c>
      <c r="AV321" s="4">
        <f>$T321-(AG321*'Feedstock Conversions'!$B$3)-'Rail Costs'!S321</f>
        <v>226.72675878224851</v>
      </c>
      <c r="AW321" s="4">
        <f>$T321-(AH321*'Feedstock Conversions'!$B$3)-'Rail Costs'!T321</f>
        <v>259.9417958952169</v>
      </c>
      <c r="AX321" s="4">
        <f>$T321-(AI321*'Feedstock Conversions'!$B$3)-'Rail Costs'!U321</f>
        <v>269.47225903980518</v>
      </c>
      <c r="AY321" s="4">
        <f>$T321-(AJ321*'Feedstock Conversions'!$B$3)-'Rail Costs'!V321</f>
        <v>225.07472672280718</v>
      </c>
      <c r="BH321">
        <f t="shared" si="29"/>
        <v>7</v>
      </c>
      <c r="BI321">
        <f t="shared" si="30"/>
        <v>2025</v>
      </c>
      <c r="BJ321">
        <f t="shared" si="32"/>
        <v>2</v>
      </c>
    </row>
    <row r="322" spans="1:62" x14ac:dyDescent="0.2">
      <c r="A322" s="11">
        <f t="shared" si="37"/>
        <v>45709</v>
      </c>
      <c r="B322" s="4">
        <v>39</v>
      </c>
      <c r="C322" s="18">
        <f>'Yellow Grease'!B322</f>
        <v>39</v>
      </c>
      <c r="E322" s="4">
        <f>'Yellow Grease'!C322*'Feedstock Conversions'!B$23</f>
        <v>320.97000000000003</v>
      </c>
      <c r="F322" s="4">
        <f>'Yellow Grease'!C322*'Feedstock Conversions'!B$3</f>
        <v>331.5</v>
      </c>
      <c r="H322" s="4">
        <f>'Fuel Values'!B322-'Yellow Grease'!I322-'Yellow Grease'!J322-'Yellow Grease'!K322</f>
        <v>198.66222992109374</v>
      </c>
      <c r="I322" s="18">
        <f>('LCFS Values'!$E$6-$AA$4)/1000000*'LCFS Values'!B322*'LCFS Values'!$G$2*100</f>
        <v>58.587770078906246</v>
      </c>
      <c r="J322" s="4">
        <f>'RIN Values'!C322</f>
        <v>135.75</v>
      </c>
      <c r="K322" s="25">
        <f>'Fixed Credits Value'!K322</f>
        <v>46</v>
      </c>
      <c r="L322" s="4">
        <f t="shared" si="31"/>
        <v>439</v>
      </c>
      <c r="M322" s="4">
        <f>L322/'Feedstock Conversions'!B$23</f>
        <v>53.341433778857834</v>
      </c>
      <c r="O322" s="4">
        <f>'Fuel Values'!C322*100</f>
        <v>272.75</v>
      </c>
      <c r="P322" s="18">
        <f>('LCFS Values'!$E$5-AB$4)/1000000*'LCFS Values'!B322*'LCFS Values'!$G$2*100</f>
        <v>63.47872237382812</v>
      </c>
      <c r="Q322" s="4">
        <f>'RIN Values'!D322</f>
        <v>153.85</v>
      </c>
      <c r="R322" s="25">
        <f>'Fixed Credits Value'!S322</f>
        <v>54</v>
      </c>
      <c r="S322" s="4">
        <f>'Fixed Credits Value'!C322</f>
        <v>16</v>
      </c>
      <c r="T322" s="4">
        <f t="shared" si="33"/>
        <v>560.0787223738281</v>
      </c>
      <c r="U322" s="4">
        <f>T322/'Feedstock Conversions'!B$3</f>
        <v>65.891614396920957</v>
      </c>
      <c r="W322" s="4">
        <f t="shared" si="34"/>
        <v>118.02999999999997</v>
      </c>
      <c r="X322" s="4">
        <f t="shared" si="35"/>
        <v>228.5787223738281</v>
      </c>
      <c r="AE322" s="25">
        <v>47.5</v>
      </c>
      <c r="AF322" s="25">
        <v>38.25</v>
      </c>
      <c r="AG322" s="25">
        <f>AH322+'Rail Costs'!M322</f>
        <v>38.465543113101901</v>
      </c>
      <c r="AH322" s="25">
        <v>34.5</v>
      </c>
      <c r="AI322" s="25">
        <v>33.5</v>
      </c>
      <c r="AJ322" s="25">
        <v>38.5</v>
      </c>
      <c r="AM322" s="4">
        <f>$L322-(AE322*'Feedstock Conversions'!$B$23)-'Rail Costs'!Q322</f>
        <v>43.522886844848912</v>
      </c>
      <c r="AN322" s="4">
        <f>$L322-(AF322*'Feedstock Conversions'!$B$23)-'Rail Costs'!R322</f>
        <v>120.1514893504761</v>
      </c>
      <c r="AO322" s="4">
        <f>$L322-(AG322*'Feedstock Conversions'!$B$23)-'Rail Costs'!S322</f>
        <v>118.58531366552045</v>
      </c>
      <c r="AP322" s="4">
        <f>$L322-(AH322*'Feedstock Conversions'!$B$23)-'Rail Costs'!T322</f>
        <v>150.72965413795134</v>
      </c>
      <c r="AQ322" s="4">
        <f>$L322-(AI322*'Feedstock Conversions'!$B$23)-'Rail Costs'!U322</f>
        <v>159.14011728253956</v>
      </c>
      <c r="AR322" s="4">
        <f>$L322-(AJ322*'Feedstock Conversions'!$B$23)-'Rail Costs'!V322</f>
        <v>116.94258496554161</v>
      </c>
      <c r="AT322" s="4">
        <f>$T322-(AE322*'Feedstock Conversions'!$B$3)-'Rail Costs'!Q322</f>
        <v>151.77660921867704</v>
      </c>
      <c r="AU322" s="4">
        <f>$T322-(AF322*'Feedstock Conversions'!$B$3)-'Rail Costs'!R322</f>
        <v>230.9027117243042</v>
      </c>
      <c r="AV322" s="4">
        <f>$T322-(AG322*'Feedstock Conversions'!$B$3)-'Rail Costs'!S322</f>
        <v>229.27833939881106</v>
      </c>
      <c r="AW322" s="4">
        <f>$T322-(AH322*'Feedstock Conversions'!$B$3)-'Rail Costs'!T322</f>
        <v>262.49337651177945</v>
      </c>
      <c r="AX322" s="4">
        <f>$T322-(AI322*'Feedstock Conversions'!$B$3)-'Rail Costs'!U322</f>
        <v>271.1738396563677</v>
      </c>
      <c r="AY322" s="4">
        <f>$T322-(AJ322*'Feedstock Conversions'!$B$3)-'Rail Costs'!V322</f>
        <v>227.62630733936973</v>
      </c>
      <c r="BH322">
        <f t="shared" ref="BH322:BH330" si="38">WEEKNUM(A322)</f>
        <v>8</v>
      </c>
      <c r="BI322">
        <f t="shared" ref="BI322:BI330" si="39">YEAR(A322)</f>
        <v>2025</v>
      </c>
      <c r="BJ322">
        <f t="shared" si="32"/>
        <v>2</v>
      </c>
    </row>
    <row r="323" spans="1:62" x14ac:dyDescent="0.2">
      <c r="A323" s="11">
        <f t="shared" si="37"/>
        <v>45716</v>
      </c>
      <c r="B323" s="4">
        <v>39</v>
      </c>
      <c r="C323" s="18">
        <f>'Yellow Grease'!B323</f>
        <v>39</v>
      </c>
      <c r="E323" s="4">
        <f>'Yellow Grease'!C323*'Feedstock Conversions'!B$23</f>
        <v>320.97000000000003</v>
      </c>
      <c r="F323" s="4">
        <f>'Yellow Grease'!C323*'Feedstock Conversions'!B$3</f>
        <v>331.5</v>
      </c>
      <c r="H323" s="4">
        <f>'Fuel Values'!B323-'Yellow Grease'!I323-'Yellow Grease'!J323-'Yellow Grease'!K323</f>
        <v>202.46415342375002</v>
      </c>
      <c r="I323" s="18">
        <f>('LCFS Values'!$E$6-$AA$4)/1000000*'LCFS Values'!B323*'LCFS Values'!$G$2*100</f>
        <v>52.535846576250002</v>
      </c>
      <c r="J323" s="4">
        <f>'RIN Values'!C323</f>
        <v>123</v>
      </c>
      <c r="K323" s="25">
        <f>'Fixed Credits Value'!K323</f>
        <v>46</v>
      </c>
      <c r="L323" s="4">
        <f t="shared" ref="L323:L330" si="40">K323+J323+I323+H323</f>
        <v>424</v>
      </c>
      <c r="M323" s="4">
        <f>L323/'Feedstock Conversions'!B$23</f>
        <v>51.518833535844472</v>
      </c>
      <c r="O323" s="4">
        <f>'Fuel Values'!C323*100</f>
        <v>265.39999999999998</v>
      </c>
      <c r="P323" s="18">
        <f>('LCFS Values'!$E$5-AB$4)/1000000*'LCFS Values'!B323*'LCFS Values'!$G$2*100</f>
        <v>56.921579623124998</v>
      </c>
      <c r="Q323" s="4">
        <f>'RIN Values'!D323</f>
        <v>139.4</v>
      </c>
      <c r="R323" s="25">
        <f>'Fixed Credits Value'!S323</f>
        <v>54</v>
      </c>
      <c r="S323" s="4">
        <f>'Fixed Credits Value'!C323</f>
        <v>16</v>
      </c>
      <c r="T323" s="4">
        <f t="shared" si="33"/>
        <v>531.72157962312497</v>
      </c>
      <c r="U323" s="4">
        <f>T323/'Feedstock Conversions'!B$3</f>
        <v>62.55547995566176</v>
      </c>
      <c r="W323" s="4">
        <f t="shared" si="34"/>
        <v>103.02999999999997</v>
      </c>
      <c r="X323" s="4">
        <f t="shared" si="35"/>
        <v>200.22157962312497</v>
      </c>
      <c r="AE323" s="25">
        <v>47.4</v>
      </c>
      <c r="AF323" s="25">
        <v>38.25</v>
      </c>
      <c r="AG323" s="25">
        <f>AH323+'Rail Costs'!M323</f>
        <v>38.465543113101901</v>
      </c>
      <c r="AH323" s="25">
        <v>34.5</v>
      </c>
      <c r="AI323" s="25">
        <v>33.4</v>
      </c>
      <c r="AJ323" s="25">
        <v>38.5</v>
      </c>
      <c r="AM323" s="4">
        <f>$L323-(AE323*'Feedstock Conversions'!$B$23)-'Rail Costs'!Q323</f>
        <v>29.345886844848895</v>
      </c>
      <c r="AN323" s="4">
        <f>$L323-(AF323*'Feedstock Conversions'!$B$23)-'Rail Costs'!R323</f>
        <v>105.1514893504761</v>
      </c>
      <c r="AO323" s="4">
        <f>$L323-(AG323*'Feedstock Conversions'!$B$23)-'Rail Costs'!S323</f>
        <v>103.58531366552045</v>
      </c>
      <c r="AP323" s="4">
        <f>$L323-(AH323*'Feedstock Conversions'!$B$23)-'Rail Costs'!T323</f>
        <v>135.72965413795134</v>
      </c>
      <c r="AQ323" s="4">
        <f>$L323-(AI323*'Feedstock Conversions'!$B$23)-'Rail Costs'!U323</f>
        <v>144.9631172825396</v>
      </c>
      <c r="AR323" s="4">
        <f>$L323-(AJ323*'Feedstock Conversions'!$B$23)-'Rail Costs'!V323</f>
        <v>101.94258496554161</v>
      </c>
      <c r="AT323" s="4">
        <f>$T323-(AE323*'Feedstock Conversions'!$B$3)-'Rail Costs'!Q323</f>
        <v>124.26946646797391</v>
      </c>
      <c r="AU323" s="4">
        <f>$T323-(AF323*'Feedstock Conversions'!$B$3)-'Rail Costs'!R323</f>
        <v>202.54556897360106</v>
      </c>
      <c r="AV323" s="4">
        <f>$T323-(AG323*'Feedstock Conversions'!$B$3)-'Rail Costs'!S323</f>
        <v>200.92119664810792</v>
      </c>
      <c r="AW323" s="4">
        <f>$T323-(AH323*'Feedstock Conversions'!$B$3)-'Rail Costs'!T323</f>
        <v>234.13623376107631</v>
      </c>
      <c r="AX323" s="4">
        <f>$T323-(AI323*'Feedstock Conversions'!$B$3)-'Rail Costs'!U323</f>
        <v>243.66669690566459</v>
      </c>
      <c r="AY323" s="4">
        <f>$T323-(AJ323*'Feedstock Conversions'!$B$3)-'Rail Costs'!V323</f>
        <v>199.2691645886666</v>
      </c>
      <c r="BH323">
        <f t="shared" si="38"/>
        <v>9</v>
      </c>
      <c r="BI323">
        <f t="shared" si="39"/>
        <v>2025</v>
      </c>
      <c r="BJ323">
        <f t="shared" ref="BJ323:BJ330" si="41">MONTH(A323)</f>
        <v>2</v>
      </c>
    </row>
    <row r="324" spans="1:62" x14ac:dyDescent="0.2">
      <c r="A324" s="11">
        <f t="shared" si="37"/>
        <v>45723</v>
      </c>
      <c r="B324" s="4">
        <v>39</v>
      </c>
      <c r="C324" s="18">
        <f>'Yellow Grease'!B324</f>
        <v>39</v>
      </c>
      <c r="E324" s="4">
        <f>'Yellow Grease'!C324*'Feedstock Conversions'!B$23</f>
        <v>320.97000000000003</v>
      </c>
      <c r="F324" s="4">
        <f>'Yellow Grease'!C324*'Feedstock Conversions'!B$3</f>
        <v>331.5</v>
      </c>
      <c r="H324" s="4">
        <f>'Fuel Values'!B324-'Yellow Grease'!I324-'Yellow Grease'!J324-'Yellow Grease'!K324</f>
        <v>183.69214063843754</v>
      </c>
      <c r="I324" s="18">
        <f>('LCFS Values'!$E$6-$AA$4)/1000000*'LCFS Values'!B324*'LCFS Values'!$G$2*100</f>
        <v>48.157859361562494</v>
      </c>
      <c r="J324" s="4">
        <f>'RIN Values'!C324</f>
        <v>117.14999999999999</v>
      </c>
      <c r="K324" s="25">
        <f>'Fixed Credits Value'!K324</f>
        <v>46</v>
      </c>
      <c r="L324" s="4">
        <f t="shared" si="40"/>
        <v>395</v>
      </c>
      <c r="M324" s="4">
        <f>L324/'Feedstock Conversions'!B$23</f>
        <v>47.995139732685296</v>
      </c>
      <c r="O324" s="4">
        <f>'Fuel Values'!C324*100</f>
        <v>236.60000000000002</v>
      </c>
      <c r="P324" s="18">
        <f>('LCFS Values'!$E$5-AB$4)/1000000*'LCFS Values'!B324*'LCFS Values'!$G$2*100</f>
        <v>52.17811465453125</v>
      </c>
      <c r="Q324" s="4">
        <f>'RIN Values'!D324</f>
        <v>132.76999999999998</v>
      </c>
      <c r="R324" s="25">
        <f>'Fixed Credits Value'!S324</f>
        <v>54</v>
      </c>
      <c r="S324" s="4">
        <f>'Fixed Credits Value'!C324</f>
        <v>16</v>
      </c>
      <c r="T324" s="4">
        <f t="shared" si="33"/>
        <v>491.54811465453122</v>
      </c>
      <c r="U324" s="4">
        <f>T324/'Feedstock Conversions'!B$3</f>
        <v>57.829189959356611</v>
      </c>
      <c r="W324" s="4">
        <f t="shared" si="34"/>
        <v>74.029999999999973</v>
      </c>
      <c r="X324" s="4">
        <f t="shared" si="35"/>
        <v>160.04811465453122</v>
      </c>
      <c r="AE324" s="25">
        <v>47.5</v>
      </c>
      <c r="AF324" s="25">
        <v>38.25</v>
      </c>
      <c r="AG324" s="25">
        <f>AH324+'Rail Costs'!M324</f>
        <v>38.465543113101901</v>
      </c>
      <c r="AH324" s="25">
        <v>34.5</v>
      </c>
      <c r="AI324" s="25">
        <v>32.6</v>
      </c>
      <c r="AJ324" s="25">
        <v>38.5</v>
      </c>
      <c r="AM324" s="4">
        <f>$L324-(AE324*'Feedstock Conversions'!$B$23)-'Rail Costs'!Q324</f>
        <v>-0.4771131551510841</v>
      </c>
      <c r="AN324" s="4">
        <f>$L324-(AF324*'Feedstock Conversions'!$B$23)-'Rail Costs'!R324</f>
        <v>76.151489350476098</v>
      </c>
      <c r="AO324" s="4">
        <f>$L324-(AG324*'Feedstock Conversions'!$B$23)-'Rail Costs'!S324</f>
        <v>74.585313665520445</v>
      </c>
      <c r="AP324" s="4">
        <f>$L324-(AH324*'Feedstock Conversions'!$B$23)-'Rail Costs'!T324</f>
        <v>106.72965413795136</v>
      </c>
      <c r="AQ324" s="4">
        <f>$L324-(AI324*'Feedstock Conversions'!$B$23)-'Rail Costs'!U324</f>
        <v>122.5471172825396</v>
      </c>
      <c r="AR324" s="4">
        <f>$L324-(AJ324*'Feedstock Conversions'!$B$23)-'Rail Costs'!V324</f>
        <v>72.942584965541613</v>
      </c>
      <c r="AT324" s="4">
        <f>$T324-(AE324*'Feedstock Conversions'!$B$3)-'Rail Costs'!Q324</f>
        <v>83.246001499380142</v>
      </c>
      <c r="AU324" s="4">
        <f>$T324-(AF324*'Feedstock Conversions'!$B$3)-'Rail Costs'!R324</f>
        <v>162.37210400500732</v>
      </c>
      <c r="AV324" s="4">
        <f>$T324-(AG324*'Feedstock Conversions'!$B$3)-'Rail Costs'!S324</f>
        <v>160.74773167951417</v>
      </c>
      <c r="AW324" s="4">
        <f>$T324-(AH324*'Feedstock Conversions'!$B$3)-'Rail Costs'!T324</f>
        <v>193.96276879248256</v>
      </c>
      <c r="AX324" s="4">
        <f>$T324-(AI324*'Feedstock Conversions'!$B$3)-'Rail Costs'!U324</f>
        <v>210.2932319370708</v>
      </c>
      <c r="AY324" s="4">
        <f>$T324-(AJ324*'Feedstock Conversions'!$B$3)-'Rail Costs'!V324</f>
        <v>159.09569962007285</v>
      </c>
      <c r="BH324">
        <f t="shared" si="38"/>
        <v>10</v>
      </c>
      <c r="BI324">
        <f t="shared" si="39"/>
        <v>2025</v>
      </c>
      <c r="BJ324">
        <f t="shared" si="41"/>
        <v>3</v>
      </c>
    </row>
    <row r="325" spans="1:62" x14ac:dyDescent="0.2">
      <c r="A325" s="11">
        <f t="shared" si="37"/>
        <v>45730</v>
      </c>
      <c r="B325" s="4">
        <v>39</v>
      </c>
      <c r="C325" s="18">
        <f>'Yellow Grease'!B325</f>
        <v>39</v>
      </c>
      <c r="E325" s="4">
        <f>'Yellow Grease'!C325*'Feedstock Conversions'!B$23</f>
        <v>320.97000000000003</v>
      </c>
      <c r="F325" s="4">
        <f>'Yellow Grease'!C325*'Feedstock Conversions'!B$3</f>
        <v>331.5</v>
      </c>
      <c r="H325" s="4">
        <f>'Fuel Values'!B325-'Yellow Grease'!I325-'Yellow Grease'!J325-'Yellow Grease'!K325</f>
        <v>177.54876909218751</v>
      </c>
      <c r="I325" s="18">
        <f>('LCFS Values'!$E$6-$AA$4)/1000000*'LCFS Values'!B325*'LCFS Values'!$G$2*100</f>
        <v>48.501230907812499</v>
      </c>
      <c r="J325" s="4">
        <f>'RIN Values'!C325</f>
        <v>112.94999999999999</v>
      </c>
      <c r="K325" s="25">
        <f>'Fixed Credits Value'!K325</f>
        <v>46</v>
      </c>
      <c r="L325" s="4">
        <f t="shared" si="40"/>
        <v>385</v>
      </c>
      <c r="M325" s="4">
        <f>L325/'Feedstock Conversions'!B$23</f>
        <v>46.780072904009721</v>
      </c>
      <c r="O325" s="4">
        <f>'Fuel Values'!C325*100</f>
        <v>213.20000000000002</v>
      </c>
      <c r="P325" s="18">
        <f>('LCFS Values'!$E$5-AB$4)/1000000*'LCFS Values'!B325*'LCFS Values'!$G$2*100</f>
        <v>52.550151122656239</v>
      </c>
      <c r="Q325" s="4">
        <f>'RIN Values'!D325</f>
        <v>128.01</v>
      </c>
      <c r="R325" s="25">
        <f>'Fixed Credits Value'!S325</f>
        <v>54</v>
      </c>
      <c r="S325" s="4">
        <f>'Fixed Credits Value'!C325</f>
        <v>16</v>
      </c>
      <c r="T325" s="4">
        <f t="shared" si="33"/>
        <v>463.76015112265623</v>
      </c>
      <c r="U325" s="4">
        <f>T325/'Feedstock Conversions'!B$3</f>
        <v>54.560017779136025</v>
      </c>
      <c r="W325" s="4">
        <f t="shared" si="34"/>
        <v>64.029999999999973</v>
      </c>
      <c r="X325" s="4">
        <f t="shared" si="35"/>
        <v>132.26015112265623</v>
      </c>
      <c r="AE325" s="25">
        <v>45.9</v>
      </c>
      <c r="AF325" s="25">
        <v>38.25</v>
      </c>
      <c r="AG325" s="25">
        <f>AH325+'Rail Costs'!M325</f>
        <v>38.465543113101901</v>
      </c>
      <c r="AH325" s="25">
        <v>34.5</v>
      </c>
      <c r="AI325" s="25">
        <v>32.5</v>
      </c>
      <c r="AJ325" s="25">
        <v>38.5</v>
      </c>
      <c r="AM325" s="4">
        <f>$L325-(AE325*'Feedstock Conversions'!$B$23)-'Rail Costs'!Q325</f>
        <v>2.6908868448489223</v>
      </c>
      <c r="AN325" s="4">
        <f>$L325-(AF325*'Feedstock Conversions'!$B$23)-'Rail Costs'!R325</f>
        <v>66.151489350476098</v>
      </c>
      <c r="AO325" s="4">
        <f>$L325-(AG325*'Feedstock Conversions'!$B$23)-'Rail Costs'!S325</f>
        <v>64.585313665520445</v>
      </c>
      <c r="AP325" s="4">
        <f>$L325-(AH325*'Feedstock Conversions'!$B$23)-'Rail Costs'!T325</f>
        <v>96.729654137951357</v>
      </c>
      <c r="AQ325" s="4">
        <f>$L325-(AI325*'Feedstock Conversions'!$B$23)-'Rail Costs'!U325</f>
        <v>113.37011728253958</v>
      </c>
      <c r="AR325" s="4">
        <f>$L325-(AJ325*'Feedstock Conversions'!$B$23)-'Rail Costs'!V325</f>
        <v>62.942584965541613</v>
      </c>
      <c r="AT325" s="4">
        <f>$T325-(AE325*'Feedstock Conversions'!$B$3)-'Rail Costs'!Q325</f>
        <v>69.058037967505172</v>
      </c>
      <c r="AU325" s="4">
        <f>$T325-(AF325*'Feedstock Conversions'!$B$3)-'Rail Costs'!R325</f>
        <v>134.58414047313232</v>
      </c>
      <c r="AV325" s="4">
        <f>$T325-(AG325*'Feedstock Conversions'!$B$3)-'Rail Costs'!S325</f>
        <v>132.95976814763918</v>
      </c>
      <c r="AW325" s="4">
        <f>$T325-(AH325*'Feedstock Conversions'!$B$3)-'Rail Costs'!T325</f>
        <v>166.17480526060757</v>
      </c>
      <c r="AX325" s="4">
        <f>$T325-(AI325*'Feedstock Conversions'!$B$3)-'Rail Costs'!U325</f>
        <v>183.35526840519583</v>
      </c>
      <c r="AY325" s="4">
        <f>$T325-(AJ325*'Feedstock Conversions'!$B$3)-'Rail Costs'!V325</f>
        <v>131.30773608819786</v>
      </c>
      <c r="BH325">
        <f t="shared" si="38"/>
        <v>11</v>
      </c>
      <c r="BI325">
        <f t="shared" si="39"/>
        <v>2025</v>
      </c>
      <c r="BJ325">
        <f t="shared" si="41"/>
        <v>3</v>
      </c>
    </row>
    <row r="326" spans="1:62" x14ac:dyDescent="0.2">
      <c r="A326" s="11">
        <f t="shared" si="37"/>
        <v>45737</v>
      </c>
      <c r="B326" s="4">
        <v>39</v>
      </c>
      <c r="C326" s="18">
        <f>'Yellow Grease'!B326</f>
        <v>39</v>
      </c>
      <c r="E326" s="4">
        <f>'Yellow Grease'!C326*'Feedstock Conversions'!B$23</f>
        <v>320.97000000000003</v>
      </c>
      <c r="F326" s="4">
        <f>'Yellow Grease'!C326*'Feedstock Conversions'!B$3</f>
        <v>331.5</v>
      </c>
      <c r="H326" s="4">
        <f>'Fuel Values'!B326-'Yellow Grease'!I326-'Yellow Grease'!J326-'Yellow Grease'!K326</f>
        <v>180.20179672218751</v>
      </c>
      <c r="I326" s="18">
        <f>('LCFS Values'!$E$6-$AA$4)/1000000*'LCFS Values'!B326*'LCFS Values'!$G$2*100</f>
        <v>51.2482032778125</v>
      </c>
      <c r="J326" s="4">
        <f>'RIN Values'!C326</f>
        <v>117.75</v>
      </c>
      <c r="K326" s="25">
        <f>'Fixed Credits Value'!K326</f>
        <v>46</v>
      </c>
      <c r="L326" s="4">
        <f t="shared" si="40"/>
        <v>395.20000000000005</v>
      </c>
      <c r="M326" s="4">
        <f>L326/'Feedstock Conversions'!B$23</f>
        <v>48.019441069258811</v>
      </c>
      <c r="O326" s="4">
        <f>'Fuel Values'!C326*100</f>
        <v>221.8</v>
      </c>
      <c r="P326" s="18">
        <f>('LCFS Values'!$E$5-AB$4)/1000000*'LCFS Values'!B326*'LCFS Values'!$G$2*100</f>
        <v>55.526442867656243</v>
      </c>
      <c r="Q326" s="4">
        <f>'RIN Values'!D326</f>
        <v>133.44999999999999</v>
      </c>
      <c r="R326" s="25">
        <f>'Fixed Credits Value'!S326</f>
        <v>54</v>
      </c>
      <c r="S326" s="4">
        <f>'Fixed Credits Value'!C326</f>
        <v>16</v>
      </c>
      <c r="T326" s="4">
        <f t="shared" si="33"/>
        <v>480.77644286765627</v>
      </c>
      <c r="U326" s="4">
        <f>T326/'Feedstock Conversions'!B$3</f>
        <v>56.561934455018388</v>
      </c>
      <c r="W326" s="4">
        <f t="shared" si="34"/>
        <v>74.230000000000018</v>
      </c>
      <c r="X326" s="4">
        <f t="shared" si="35"/>
        <v>149.27644286765627</v>
      </c>
      <c r="AE326" s="25">
        <v>46.1</v>
      </c>
      <c r="AF326" s="25">
        <v>38.25</v>
      </c>
      <c r="AG326" s="25">
        <f>AH326+'Rail Costs'!M326</f>
        <v>38.465543113101901</v>
      </c>
      <c r="AH326" s="25">
        <v>34.5</v>
      </c>
      <c r="AI326" s="25">
        <v>32.5</v>
      </c>
      <c r="AJ326" s="25">
        <v>38.5</v>
      </c>
      <c r="AM326" s="4">
        <f>$L326-(AE326*'Feedstock Conversions'!$B$23)-'Rail Costs'!Q326</f>
        <v>11.244886844848953</v>
      </c>
      <c r="AN326" s="4">
        <f>$L326-(AF326*'Feedstock Conversions'!$B$23)-'Rail Costs'!R326</f>
        <v>76.351489350476143</v>
      </c>
      <c r="AO326" s="4">
        <f>$L326-(AG326*'Feedstock Conversions'!$B$23)-'Rail Costs'!S326</f>
        <v>74.785313665520491</v>
      </c>
      <c r="AP326" s="4">
        <f>$L326-(AH326*'Feedstock Conversions'!$B$23)-'Rail Costs'!T326</f>
        <v>106.9296541379514</v>
      </c>
      <c r="AQ326" s="4">
        <f>$L326-(AI326*'Feedstock Conversions'!$B$23)-'Rail Costs'!U326</f>
        <v>123.57011728253963</v>
      </c>
      <c r="AR326" s="4">
        <f>$L326-(AJ326*'Feedstock Conversions'!$B$23)-'Rail Costs'!V326</f>
        <v>73.142584965541658</v>
      </c>
      <c r="AT326" s="4">
        <f>$T326-(AE326*'Feedstock Conversions'!$B$3)-'Rail Costs'!Q326</f>
        <v>84.374329712505173</v>
      </c>
      <c r="AU326" s="4">
        <f>$T326-(AF326*'Feedstock Conversions'!$B$3)-'Rail Costs'!R326</f>
        <v>151.60043221813237</v>
      </c>
      <c r="AV326" s="4">
        <f>$T326-(AG326*'Feedstock Conversions'!$B$3)-'Rail Costs'!S326</f>
        <v>149.97605989263923</v>
      </c>
      <c r="AW326" s="4">
        <f>$T326-(AH326*'Feedstock Conversions'!$B$3)-'Rail Costs'!T326</f>
        <v>183.19109700560762</v>
      </c>
      <c r="AX326" s="4">
        <f>$T326-(AI326*'Feedstock Conversions'!$B$3)-'Rail Costs'!U326</f>
        <v>200.37156015019588</v>
      </c>
      <c r="AY326" s="4">
        <f>$T326-(AJ326*'Feedstock Conversions'!$B$3)-'Rail Costs'!V326</f>
        <v>148.3240278331979</v>
      </c>
      <c r="BH326">
        <f t="shared" si="38"/>
        <v>12</v>
      </c>
      <c r="BI326">
        <f t="shared" si="39"/>
        <v>2025</v>
      </c>
      <c r="BJ326">
        <f t="shared" si="41"/>
        <v>3</v>
      </c>
    </row>
    <row r="327" spans="1:62" x14ac:dyDescent="0.2">
      <c r="A327" s="11">
        <f t="shared" si="37"/>
        <v>45744</v>
      </c>
      <c r="B327" s="4">
        <v>39</v>
      </c>
      <c r="C327" s="18">
        <f>'Yellow Grease'!B327</f>
        <v>39</v>
      </c>
      <c r="E327" s="4">
        <f>'Yellow Grease'!C327*'Feedstock Conversions'!B$23</f>
        <v>320.97000000000003</v>
      </c>
      <c r="F327" s="4">
        <f>'Yellow Grease'!C327*'Feedstock Conversions'!B$3</f>
        <v>331.5</v>
      </c>
      <c r="H327" s="4">
        <f>'Fuel Values'!B327-'Yellow Grease'!I327-'Yellow Grease'!J327-'Yellow Grease'!K327</f>
        <v>178.87016826843751</v>
      </c>
      <c r="I327" s="18">
        <f>('LCFS Values'!$E$6-$AA$4)/1000000*'LCFS Values'!B327*'LCFS Values'!$G$2*100</f>
        <v>50.904831731562496</v>
      </c>
      <c r="J327" s="4">
        <f>'RIN Values'!C327</f>
        <v>126.22500000000001</v>
      </c>
      <c r="K327" s="25">
        <f>'Fixed Credits Value'!K327</f>
        <v>46</v>
      </c>
      <c r="L327" s="4">
        <f t="shared" si="40"/>
        <v>402</v>
      </c>
      <c r="M327" s="4">
        <f>L327/'Feedstock Conversions'!B$23</f>
        <v>48.845686512758199</v>
      </c>
      <c r="O327" s="4">
        <f>'Fuel Values'!C327*100</f>
        <v>234.79999999999998</v>
      </c>
      <c r="P327" s="18">
        <f>('LCFS Values'!$E$5-AB$4)/1000000*'LCFS Values'!B327*'LCFS Values'!$G$2*100</f>
        <v>55.154406399531233</v>
      </c>
      <c r="Q327" s="4">
        <f>'RIN Values'!D327</f>
        <v>143.05500000000001</v>
      </c>
      <c r="R327" s="25">
        <f>'Fixed Credits Value'!S327</f>
        <v>54</v>
      </c>
      <c r="S327" s="4">
        <f>'Fixed Credits Value'!C327</f>
        <v>16</v>
      </c>
      <c r="T327" s="4">
        <f t="shared" si="33"/>
        <v>503.00940639953126</v>
      </c>
      <c r="U327" s="4">
        <f>T327/'Feedstock Conversions'!B$3</f>
        <v>59.177577223474266</v>
      </c>
      <c r="W327" s="4">
        <f t="shared" si="34"/>
        <v>81.029999999999973</v>
      </c>
      <c r="X327" s="4">
        <f t="shared" si="35"/>
        <v>171.50940639953126</v>
      </c>
      <c r="AE327" s="25">
        <v>47</v>
      </c>
      <c r="AF327" s="25">
        <v>38.25</v>
      </c>
      <c r="AG327" s="25">
        <f>AH327+'Rail Costs'!M327</f>
        <v>38.465543113101901</v>
      </c>
      <c r="AH327" s="25">
        <v>34.5</v>
      </c>
      <c r="AI327" s="25">
        <v>32.5</v>
      </c>
      <c r="AJ327" s="25">
        <v>38.5</v>
      </c>
      <c r="AM327" s="4">
        <f>$L327-(AE327*'Feedstock Conversions'!$B$23)-'Rail Costs'!Q327</f>
        <v>10.637886844848925</v>
      </c>
      <c r="AN327" s="4">
        <f>$L327-(AF327*'Feedstock Conversions'!$B$23)-'Rail Costs'!R327</f>
        <v>83.151489350476098</v>
      </c>
      <c r="AO327" s="4">
        <f>$L327-(AG327*'Feedstock Conversions'!$B$23)-'Rail Costs'!S327</f>
        <v>81.585313665520445</v>
      </c>
      <c r="AP327" s="4">
        <f>$L327-(AH327*'Feedstock Conversions'!$B$23)-'Rail Costs'!T327</f>
        <v>113.72965413795136</v>
      </c>
      <c r="AQ327" s="4">
        <f>$L327-(AI327*'Feedstock Conversions'!$B$23)-'Rail Costs'!U327</f>
        <v>130.37011728253958</v>
      </c>
      <c r="AR327" s="4">
        <f>$L327-(AJ327*'Feedstock Conversions'!$B$23)-'Rail Costs'!V327</f>
        <v>79.942584965541613</v>
      </c>
      <c r="AT327" s="4">
        <f>$T327-(AE327*'Feedstock Conversions'!$B$3)-'Rail Costs'!Q327</f>
        <v>98.957293244380182</v>
      </c>
      <c r="AU327" s="4">
        <f>$T327-(AF327*'Feedstock Conversions'!$B$3)-'Rail Costs'!R327</f>
        <v>173.83339575000736</v>
      </c>
      <c r="AV327" s="4">
        <f>$T327-(AG327*'Feedstock Conversions'!$B$3)-'Rail Costs'!S327</f>
        <v>172.20902342451421</v>
      </c>
      <c r="AW327" s="4">
        <f>$T327-(AH327*'Feedstock Conversions'!$B$3)-'Rail Costs'!T327</f>
        <v>205.4240605374826</v>
      </c>
      <c r="AX327" s="4">
        <f>$T327-(AI327*'Feedstock Conversions'!$B$3)-'Rail Costs'!U327</f>
        <v>222.60452368207086</v>
      </c>
      <c r="AY327" s="4">
        <f>$T327-(AJ327*'Feedstock Conversions'!$B$3)-'Rail Costs'!V327</f>
        <v>170.55699136507289</v>
      </c>
      <c r="BH327">
        <f t="shared" si="38"/>
        <v>13</v>
      </c>
      <c r="BI327">
        <f t="shared" si="39"/>
        <v>2025</v>
      </c>
      <c r="BJ327">
        <f t="shared" si="41"/>
        <v>3</v>
      </c>
    </row>
    <row r="328" spans="1:62" x14ac:dyDescent="0.2">
      <c r="A328" s="11">
        <f t="shared" si="37"/>
        <v>45751</v>
      </c>
      <c r="B328" s="4">
        <v>39</v>
      </c>
      <c r="C328" s="18">
        <f>'Yellow Grease'!B328</f>
        <v>39</v>
      </c>
      <c r="E328" s="4">
        <f>'Yellow Grease'!C328*'Feedstock Conversions'!B$23</f>
        <v>320.97000000000003</v>
      </c>
      <c r="F328" s="4">
        <f>'Yellow Grease'!C328*'Feedstock Conversions'!B$3</f>
        <v>331.5</v>
      </c>
      <c r="H328" s="4">
        <f>'Fuel Values'!B328-'Yellow Grease'!I328-'Yellow Grease'!J328-'Yellow Grease'!K328</f>
        <v>186.62000476234374</v>
      </c>
      <c r="I328" s="18">
        <f>('LCFS Values'!$E$6-$AA$4)/1000000*'LCFS Values'!B328*'LCFS Values'!$G$2*100</f>
        <v>48.629995237656246</v>
      </c>
      <c r="J328" s="4">
        <f>'RIN Values'!C328</f>
        <v>150.14999999999998</v>
      </c>
      <c r="K328" s="25">
        <f>'Fixed Credits Value'!K328</f>
        <v>46</v>
      </c>
      <c r="L328" s="4">
        <f t="shared" si="40"/>
        <v>431.4</v>
      </c>
      <c r="M328" s="4">
        <f>L328/'Feedstock Conversions'!B$23</f>
        <v>52.417982989064392</v>
      </c>
      <c r="O328" s="4">
        <f>'Fuel Values'!C328*100</f>
        <v>234</v>
      </c>
      <c r="P328" s="18">
        <f>('LCFS Values'!$E$5-AB$4)/1000000*'LCFS Values'!B328*'LCFS Values'!$G$2*100</f>
        <v>52.689664798203118</v>
      </c>
      <c r="Q328" s="4">
        <f>'RIN Values'!D328</f>
        <v>170.17</v>
      </c>
      <c r="R328" s="25">
        <f>'Fixed Credits Value'!S328</f>
        <v>54</v>
      </c>
      <c r="S328" s="4">
        <f>'Fixed Credits Value'!C328</f>
        <v>16</v>
      </c>
      <c r="T328" s="4">
        <f t="shared" si="33"/>
        <v>526.85966479820308</v>
      </c>
      <c r="U328" s="4">
        <f>T328/'Feedstock Conversions'!B$3</f>
        <v>61.983489976259186</v>
      </c>
      <c r="W328" s="4">
        <f t="shared" si="34"/>
        <v>110.42999999999995</v>
      </c>
      <c r="X328" s="4">
        <f t="shared" si="35"/>
        <v>195.35966479820308</v>
      </c>
      <c r="AE328" s="25">
        <v>47</v>
      </c>
      <c r="AF328" s="25">
        <v>38.25</v>
      </c>
      <c r="AG328" s="25">
        <f>AH328+'Rail Costs'!M328</f>
        <v>38.465543113101901</v>
      </c>
      <c r="AH328" s="25">
        <v>34.5</v>
      </c>
      <c r="AI328" s="25">
        <v>32.9</v>
      </c>
      <c r="AJ328" s="25">
        <v>38.5</v>
      </c>
      <c r="AM328" s="4">
        <f>$L328-(AE328*'Feedstock Conversions'!$B$23)-'Rail Costs'!Q328</f>
        <v>40.037886844848899</v>
      </c>
      <c r="AN328" s="4">
        <f>$L328-(AF328*'Feedstock Conversions'!$B$23)-'Rail Costs'!R328</f>
        <v>112.55148935047607</v>
      </c>
      <c r="AO328" s="4">
        <f>$L328-(AG328*'Feedstock Conversions'!$B$23)-'Rail Costs'!S328</f>
        <v>110.98531366552042</v>
      </c>
      <c r="AP328" s="4">
        <f>$L328-(AH328*'Feedstock Conversions'!$B$23)-'Rail Costs'!T328</f>
        <v>143.12965413795132</v>
      </c>
      <c r="AQ328" s="4">
        <f>$L328-(AI328*'Feedstock Conversions'!$B$23)-'Rail Costs'!U328</f>
        <v>156.47811728253959</v>
      </c>
      <c r="AR328" s="4">
        <f>$L328-(AJ328*'Feedstock Conversions'!$B$23)-'Rail Costs'!V328</f>
        <v>109.34258496554159</v>
      </c>
      <c r="AT328" s="4">
        <f>$T328-(AE328*'Feedstock Conversions'!$B$3)-'Rail Costs'!Q328</f>
        <v>122.80755164305201</v>
      </c>
      <c r="AU328" s="4">
        <f>$T328-(AF328*'Feedstock Conversions'!$B$3)-'Rail Costs'!R328</f>
        <v>197.68365414867918</v>
      </c>
      <c r="AV328" s="4">
        <f>$T328-(AG328*'Feedstock Conversions'!$B$3)-'Rail Costs'!S328</f>
        <v>196.05928182318604</v>
      </c>
      <c r="AW328" s="4">
        <f>$T328-(AH328*'Feedstock Conversions'!$B$3)-'Rail Costs'!T328</f>
        <v>229.27431893615443</v>
      </c>
      <c r="AX328" s="4">
        <f>$T328-(AI328*'Feedstock Conversions'!$B$3)-'Rail Costs'!U328</f>
        <v>243.05478208074271</v>
      </c>
      <c r="AY328" s="4">
        <f>$T328-(AJ328*'Feedstock Conversions'!$B$3)-'Rail Costs'!V328</f>
        <v>194.40724976374472</v>
      </c>
      <c r="BH328">
        <f t="shared" si="38"/>
        <v>14</v>
      </c>
      <c r="BI328">
        <f t="shared" si="39"/>
        <v>2025</v>
      </c>
      <c r="BJ328">
        <f t="shared" si="41"/>
        <v>4</v>
      </c>
    </row>
    <row r="329" spans="1:62" x14ac:dyDescent="0.2">
      <c r="A329" s="11">
        <f t="shared" si="37"/>
        <v>45758</v>
      </c>
      <c r="B329" s="4">
        <v>39</v>
      </c>
      <c r="C329" s="18">
        <f>'Yellow Grease'!B329</f>
        <v>39</v>
      </c>
      <c r="E329" s="4">
        <f>'Yellow Grease'!C329*'Feedstock Conversions'!B$23</f>
        <v>320.97000000000003</v>
      </c>
      <c r="F329" s="4">
        <f>'Yellow Grease'!C329*'Feedstock Conversions'!B$3</f>
        <v>331.5</v>
      </c>
      <c r="H329" s="4">
        <f>'Fuel Values'!B329-'Yellow Grease'!I329-'Yellow Grease'!J329-'Yellow Grease'!K329</f>
        <v>189.4489325982812</v>
      </c>
      <c r="I329" s="18">
        <f>('LCFS Values'!$E$6-$AA$4)/1000000*'LCFS Values'!B329*'LCFS Values'!$G$2*100</f>
        <v>50.776067401718741</v>
      </c>
      <c r="J329" s="4">
        <f>'RIN Values'!C329</f>
        <v>155.17500000000001</v>
      </c>
      <c r="K329" s="25">
        <f>'Fixed Credits Value'!K329</f>
        <v>46</v>
      </c>
      <c r="L329" s="4">
        <f t="shared" si="40"/>
        <v>441.4</v>
      </c>
      <c r="M329" s="4">
        <f>L329/'Feedstock Conversions'!B$23</f>
        <v>53.633049817739973</v>
      </c>
      <c r="O329" s="4">
        <f>'Fuel Values'!C329*100</f>
        <v>219.79999999999995</v>
      </c>
      <c r="P329" s="18">
        <f>('LCFS Values'!$E$5-AB$4)/1000000*'LCFS Values'!B329*'LCFS Values'!$G$2*100</f>
        <v>55.014892723984367</v>
      </c>
      <c r="Q329" s="4">
        <f>'RIN Values'!D329</f>
        <v>175.86500000000001</v>
      </c>
      <c r="R329" s="25">
        <f>'Fixed Credits Value'!S329</f>
        <v>54</v>
      </c>
      <c r="S329" s="4">
        <f>'Fixed Credits Value'!C329</f>
        <v>16</v>
      </c>
      <c r="T329" s="4">
        <f t="shared" si="33"/>
        <v>520.67989272398427</v>
      </c>
      <c r="U329" s="4">
        <f>T329/'Feedstock Conversions'!B$3</f>
        <v>61.25645796752756</v>
      </c>
      <c r="W329" s="4">
        <f t="shared" si="34"/>
        <v>120.42999999999995</v>
      </c>
      <c r="X329" s="4">
        <f t="shared" si="35"/>
        <v>189.17989272398427</v>
      </c>
      <c r="AE329" s="25">
        <v>47</v>
      </c>
      <c r="AF329" s="25">
        <v>38.25</v>
      </c>
      <c r="AG329" s="25">
        <f>AH329+'Rail Costs'!M329</f>
        <v>38.465543113101901</v>
      </c>
      <c r="AH329" s="25">
        <v>34.5</v>
      </c>
      <c r="AI329" s="25">
        <v>33.5</v>
      </c>
      <c r="AJ329" s="25">
        <v>38.5</v>
      </c>
      <c r="AM329" s="4">
        <f>$L329-(AE329*'Feedstock Conversions'!$B$23)-'Rail Costs'!Q329</f>
        <v>50.037886844848899</v>
      </c>
      <c r="AN329" s="4">
        <f>$L329-(AF329*'Feedstock Conversions'!$B$23)-'Rail Costs'!R329</f>
        <v>122.55148935047607</v>
      </c>
      <c r="AO329" s="4">
        <f>$L329-(AG329*'Feedstock Conversions'!$B$23)-'Rail Costs'!S329</f>
        <v>120.98531366552042</v>
      </c>
      <c r="AP329" s="4">
        <f>$L329-(AH329*'Feedstock Conversions'!$B$23)-'Rail Costs'!T329</f>
        <v>153.12965413795132</v>
      </c>
      <c r="AQ329" s="4">
        <f>$L329-(AI329*'Feedstock Conversions'!$B$23)-'Rail Costs'!U329</f>
        <v>161.54011728253954</v>
      </c>
      <c r="AR329" s="4">
        <f>$L329-(AJ329*'Feedstock Conversions'!$B$23)-'Rail Costs'!V329</f>
        <v>119.34258496554159</v>
      </c>
      <c r="AT329" s="4">
        <f>$T329-(AE329*'Feedstock Conversions'!$B$3)-'Rail Costs'!Q329</f>
        <v>116.62777956883319</v>
      </c>
      <c r="AU329" s="4">
        <f>$T329-(AF329*'Feedstock Conversions'!$B$3)-'Rail Costs'!R329</f>
        <v>191.50388207446036</v>
      </c>
      <c r="AV329" s="4">
        <f>$T329-(AG329*'Feedstock Conversions'!$B$3)-'Rail Costs'!S329</f>
        <v>189.87950974896722</v>
      </c>
      <c r="AW329" s="4">
        <f>$T329-(AH329*'Feedstock Conversions'!$B$3)-'Rail Costs'!T329</f>
        <v>223.09454686193561</v>
      </c>
      <c r="AX329" s="4">
        <f>$T329-(AI329*'Feedstock Conversions'!$B$3)-'Rail Costs'!U329</f>
        <v>231.77501000652387</v>
      </c>
      <c r="AY329" s="4">
        <f>$T329-(AJ329*'Feedstock Conversions'!$B$3)-'Rail Costs'!V329</f>
        <v>188.2274776895259</v>
      </c>
      <c r="BH329">
        <f t="shared" si="38"/>
        <v>15</v>
      </c>
      <c r="BI329">
        <f t="shared" si="39"/>
        <v>2025</v>
      </c>
      <c r="BJ329">
        <f t="shared" si="41"/>
        <v>4</v>
      </c>
    </row>
    <row r="330" spans="1:62" x14ac:dyDescent="0.2">
      <c r="A330" s="11">
        <f t="shared" si="37"/>
        <v>45765</v>
      </c>
      <c r="B330" s="4">
        <v>39</v>
      </c>
      <c r="C330" s="18">
        <f>'Yellow Grease'!B330</f>
        <v>39</v>
      </c>
      <c r="E330" s="4">
        <f>'Yellow Grease'!C330*'Feedstock Conversions'!B$23</f>
        <v>320.97000000000003</v>
      </c>
      <c r="F330" s="4">
        <f>'Yellow Grease'!C330*'Feedstock Conversions'!B$3</f>
        <v>331.5</v>
      </c>
      <c r="H330" s="4">
        <f>'Fuel Values'!B330-'Yellow Grease'!I330-'Yellow Grease'!J330-'Yellow Grease'!K330</f>
        <v>182.97919727135417</v>
      </c>
      <c r="I330" s="18">
        <f>('LCFS Values'!$E$6-$AA$4)/1000000*'LCFS Values'!B330*'LCFS Values'!$G$2*100</f>
        <v>49.645802728645833</v>
      </c>
      <c r="J330" s="4">
        <f>'RIN Values'!C330</f>
        <v>158.875</v>
      </c>
      <c r="K330" s="25">
        <f>'Fixed Credits Value'!K330</f>
        <v>46</v>
      </c>
      <c r="L330" s="4">
        <f t="shared" si="40"/>
        <v>437.5</v>
      </c>
      <c r="M330" s="4">
        <f>L330/'Feedstock Conversions'!B$23</f>
        <v>53.159173754556498</v>
      </c>
      <c r="O330" s="4">
        <f>'Fuel Values'!C330*100</f>
        <v>218.00000000000003</v>
      </c>
      <c r="P330" s="18">
        <f>('LCFS Values'!$E$5-AB$4)/1000000*'LCFS Values'!B330*'LCFS Values'!$G$2*100</f>
        <v>53.790272683072914</v>
      </c>
      <c r="Q330" s="4">
        <f>'RIN Values'!D330</f>
        <v>180.05833333333334</v>
      </c>
      <c r="R330" s="25">
        <f>'Fixed Credits Value'!S330</f>
        <v>54</v>
      </c>
      <c r="S330" s="4">
        <f>'Fixed Credits Value'!C330</f>
        <v>16</v>
      </c>
      <c r="T330" s="4">
        <f t="shared" si="33"/>
        <v>521.84860601640628</v>
      </c>
      <c r="U330" s="4">
        <f>T330/'Feedstock Conversions'!B$3</f>
        <v>61.393953648988976</v>
      </c>
      <c r="W330" s="4">
        <f t="shared" si="34"/>
        <v>116.52999999999997</v>
      </c>
      <c r="X330" s="4">
        <f t="shared" si="35"/>
        <v>190.34860601640628</v>
      </c>
      <c r="AE330" s="25">
        <v>47</v>
      </c>
      <c r="AF330" s="25">
        <v>38.25</v>
      </c>
      <c r="AG330" s="25">
        <f>AH330+'Rail Costs'!M330</f>
        <v>38.465543113101901</v>
      </c>
      <c r="AH330" s="25">
        <v>34.5</v>
      </c>
      <c r="AI330" s="25">
        <v>33.833333333333336</v>
      </c>
      <c r="AJ330" s="25">
        <v>38.5</v>
      </c>
      <c r="AM330" s="4">
        <f>$L330-(AE330*'Feedstock Conversions'!$B$23)-'Rail Costs'!Q330</f>
        <v>46.137886844848921</v>
      </c>
      <c r="AN330" s="4">
        <f>$L330-(AF330*'Feedstock Conversions'!$B$23)-'Rail Costs'!R330</f>
        <v>118.6514893504761</v>
      </c>
      <c r="AO330" s="4">
        <f>$L330-(AG330*'Feedstock Conversions'!$B$23)-'Rail Costs'!S330</f>
        <v>117.08531366552045</v>
      </c>
      <c r="AP330" s="4">
        <f>$L330-(AH330*'Feedstock Conversions'!$B$23)-'Rail Costs'!T330</f>
        <v>149.22965413795134</v>
      </c>
      <c r="AQ330" s="4">
        <f>$L330-(AI330*'Feedstock Conversions'!$B$23)-'Rail Costs'!U330</f>
        <v>154.89678394920622</v>
      </c>
      <c r="AR330" s="4">
        <f>$L330-(AJ330*'Feedstock Conversions'!$B$23)-'Rail Costs'!V330</f>
        <v>115.44258496554161</v>
      </c>
      <c r="AT330" s="4">
        <f>$T330-(AE330*'Feedstock Conversions'!$B$3)-'Rail Costs'!Q330</f>
        <v>117.7964928612552</v>
      </c>
      <c r="AU330" s="4">
        <f>$T330-(AF330*'Feedstock Conversions'!$B$3)-'Rail Costs'!R330</f>
        <v>192.67259536688238</v>
      </c>
      <c r="AV330" s="4">
        <f>$T330-(AG330*'Feedstock Conversions'!$B$3)-'Rail Costs'!S330</f>
        <v>191.04822304138924</v>
      </c>
      <c r="AW330" s="4">
        <f>$T330-(AH330*'Feedstock Conversions'!$B$3)-'Rail Costs'!T330</f>
        <v>224.26326015435762</v>
      </c>
      <c r="AX330" s="4">
        <f>$T330-(AI330*'Feedstock Conversions'!$B$3)-'Rail Costs'!U330</f>
        <v>230.11038996561251</v>
      </c>
      <c r="AY330" s="4">
        <f>$T330-(AJ330*'Feedstock Conversions'!$B$3)-'Rail Costs'!V330</f>
        <v>189.39619098194791</v>
      </c>
      <c r="BH330">
        <f t="shared" si="38"/>
        <v>16</v>
      </c>
      <c r="BI330">
        <f t="shared" si="39"/>
        <v>2025</v>
      </c>
      <c r="BJ330">
        <f t="shared" si="41"/>
        <v>4</v>
      </c>
    </row>
    <row r="331" spans="1:62" x14ac:dyDescent="0.2">
      <c r="A331" s="11"/>
      <c r="C331" s="18"/>
      <c r="I331" s="18"/>
      <c r="P331" s="18"/>
      <c r="AE331" s="4"/>
      <c r="AF331" s="4"/>
      <c r="AG331" s="4"/>
      <c r="AH331" s="4"/>
      <c r="AI331" s="4"/>
      <c r="AJ331" s="4"/>
      <c r="AM331" s="4"/>
      <c r="AN331" s="4"/>
      <c r="AO331" s="4"/>
      <c r="AP331" s="4"/>
      <c r="AQ331" s="4"/>
      <c r="AR331" s="4"/>
      <c r="AT331" s="4"/>
      <c r="AU331" s="4"/>
      <c r="AV331" s="4"/>
      <c r="AW331" s="4"/>
      <c r="AX331" s="4"/>
      <c r="AY331" s="4"/>
    </row>
    <row r="332" spans="1:62" s="28" customFormat="1" x14ac:dyDescent="0.2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DFBA-29C4-4FC8-8F22-8C8A68CC0C58}">
  <dimension ref="A1:R330"/>
  <sheetViews>
    <sheetView zoomScaleNormal="100" workbookViewId="0">
      <pane xSplit="1" ySplit="1" topLeftCell="B297" activePane="bottomRight" state="frozen"/>
      <selection activeCell="A330" sqref="A330:XFD330"/>
      <selection pane="topRight" activeCell="A330" sqref="A330:XFD330"/>
      <selection pane="bottomLeft" activeCell="A330" sqref="A330:XFD330"/>
      <selection pane="bottomRight" activeCell="A330" sqref="A330:XFD330"/>
    </sheetView>
  </sheetViews>
  <sheetFormatPr defaultColWidth="9" defaultRowHeight="12.75" x14ac:dyDescent="0.2"/>
  <cols>
    <col min="1" max="1" width="10.1640625" style="11" bestFit="1" customWidth="1"/>
    <col min="2" max="2" width="11.6640625" style="61" customWidth="1"/>
    <col min="3" max="3" width="9" style="61"/>
    <col min="4" max="4" width="11.5" bestFit="1" customWidth="1"/>
    <col min="7" max="12" width="11.6640625" style="4" customWidth="1"/>
    <col min="13" max="13" width="11.6640625" customWidth="1"/>
    <col min="15" max="15" width="12" customWidth="1"/>
  </cols>
  <sheetData>
    <row r="1" spans="1:18" ht="38.25" x14ac:dyDescent="0.2">
      <c r="A1"/>
      <c r="B1" s="2" t="s">
        <v>172</v>
      </c>
      <c r="C1" s="2" t="s">
        <v>25</v>
      </c>
      <c r="F1" s="58" t="s">
        <v>173</v>
      </c>
      <c r="G1" s="59" t="s">
        <v>174</v>
      </c>
      <c r="H1" s="59" t="s">
        <v>175</v>
      </c>
      <c r="I1" s="59" t="s">
        <v>176</v>
      </c>
      <c r="J1" s="59" t="s">
        <v>177</v>
      </c>
      <c r="K1" s="59" t="s">
        <v>178</v>
      </c>
      <c r="L1" s="59" t="s">
        <v>179</v>
      </c>
      <c r="M1" s="60"/>
      <c r="N1" s="58" t="s">
        <v>25</v>
      </c>
      <c r="O1" s="59" t="s">
        <v>180</v>
      </c>
      <c r="P1" s="59" t="s">
        <v>181</v>
      </c>
      <c r="Q1" s="59" t="s">
        <v>182</v>
      </c>
      <c r="R1" s="59" t="s">
        <v>183</v>
      </c>
    </row>
    <row r="2" spans="1:18" x14ac:dyDescent="0.2">
      <c r="A2" s="11">
        <v>43469</v>
      </c>
      <c r="B2" s="61">
        <v>323.75</v>
      </c>
      <c r="C2" s="4"/>
      <c r="G2" s="4">
        <v>272.375</v>
      </c>
      <c r="H2" s="4">
        <v>256.5</v>
      </c>
      <c r="I2" s="4">
        <v>274.625</v>
      </c>
      <c r="J2" s="4">
        <v>270.125</v>
      </c>
      <c r="K2" s="4">
        <v>254.5</v>
      </c>
      <c r="L2" s="4">
        <v>280</v>
      </c>
      <c r="N2" s="4">
        <f t="shared" ref="N2:N65" si="0">B2-MAX(G2:L2)</f>
        <v>43.75</v>
      </c>
      <c r="P2" s="4">
        <f t="shared" ref="P2:P65" si="1">AVERAGE(G2:L2,B2)</f>
        <v>275.98214285714283</v>
      </c>
    </row>
    <row r="3" spans="1:18" x14ac:dyDescent="0.2">
      <c r="A3" s="11">
        <v>43476</v>
      </c>
      <c r="B3" s="61">
        <v>322.5</v>
      </c>
      <c r="C3" s="4"/>
      <c r="G3" s="4">
        <v>280.89999999999998</v>
      </c>
      <c r="H3" s="4">
        <v>269.39999999999998</v>
      </c>
      <c r="I3" s="4">
        <v>277.60000000000002</v>
      </c>
      <c r="J3" s="4">
        <v>273.39999999999998</v>
      </c>
      <c r="K3" s="4">
        <v>263.2</v>
      </c>
      <c r="L3" s="4">
        <v>282.3</v>
      </c>
      <c r="N3" s="4">
        <f t="shared" si="0"/>
        <v>40.199999999999989</v>
      </c>
      <c r="P3" s="4">
        <f t="shared" si="1"/>
        <v>281.32857142857142</v>
      </c>
    </row>
    <row r="4" spans="1:18" x14ac:dyDescent="0.2">
      <c r="A4" s="11">
        <v>43483</v>
      </c>
      <c r="B4" s="61">
        <v>322.5</v>
      </c>
      <c r="C4" s="4"/>
      <c r="G4" s="4">
        <v>287.5</v>
      </c>
      <c r="H4" s="4">
        <v>278</v>
      </c>
      <c r="I4" s="4">
        <v>280</v>
      </c>
      <c r="J4" s="4">
        <v>276</v>
      </c>
      <c r="K4" s="4">
        <v>272</v>
      </c>
      <c r="L4" s="4">
        <v>284.5</v>
      </c>
      <c r="N4" s="4">
        <f t="shared" si="0"/>
        <v>35</v>
      </c>
      <c r="P4" s="4">
        <f t="shared" si="1"/>
        <v>285.78571428571428</v>
      </c>
    </row>
    <row r="5" spans="1:18" x14ac:dyDescent="0.2">
      <c r="A5" s="11">
        <v>43490</v>
      </c>
      <c r="B5" s="61">
        <v>322.5</v>
      </c>
      <c r="C5" s="4"/>
      <c r="G5" s="4">
        <v>285.625</v>
      </c>
      <c r="H5" s="4">
        <v>275</v>
      </c>
      <c r="I5" s="4">
        <v>278.125</v>
      </c>
      <c r="J5" s="4">
        <v>275.625</v>
      </c>
      <c r="K5" s="4">
        <v>274</v>
      </c>
      <c r="L5" s="4">
        <v>283.375</v>
      </c>
      <c r="N5" s="4">
        <f t="shared" si="0"/>
        <v>36.875</v>
      </c>
      <c r="P5" s="4">
        <f t="shared" si="1"/>
        <v>284.89285714285717</v>
      </c>
    </row>
    <row r="6" spans="1:18" x14ac:dyDescent="0.2">
      <c r="A6" s="11">
        <v>43497</v>
      </c>
      <c r="B6" s="61">
        <v>322.5</v>
      </c>
      <c r="C6" s="4"/>
      <c r="G6" s="4">
        <v>287.39999999999998</v>
      </c>
      <c r="H6" s="4">
        <v>275.8</v>
      </c>
      <c r="I6" s="4">
        <v>280.5</v>
      </c>
      <c r="J6" s="4">
        <v>276.39999999999998</v>
      </c>
      <c r="K6" s="4">
        <v>276.39999999999998</v>
      </c>
      <c r="L6" s="4">
        <v>284.2</v>
      </c>
      <c r="N6" s="4">
        <f t="shared" si="0"/>
        <v>35.100000000000023</v>
      </c>
      <c r="P6" s="4">
        <f t="shared" si="1"/>
        <v>286.17142857142858</v>
      </c>
    </row>
    <row r="7" spans="1:18" x14ac:dyDescent="0.2">
      <c r="A7" s="11">
        <v>43504</v>
      </c>
      <c r="B7" s="61">
        <v>323.2</v>
      </c>
      <c r="C7" s="4"/>
      <c r="G7" s="4">
        <v>289</v>
      </c>
      <c r="H7" s="4">
        <v>277</v>
      </c>
      <c r="I7" s="4">
        <v>282.89999999999998</v>
      </c>
      <c r="J7" s="4">
        <v>277.5</v>
      </c>
      <c r="K7" s="4">
        <v>278</v>
      </c>
      <c r="L7" s="4">
        <v>285.7</v>
      </c>
      <c r="N7" s="4">
        <f t="shared" si="0"/>
        <v>34.199999999999989</v>
      </c>
      <c r="P7" s="4">
        <f t="shared" si="1"/>
        <v>287.61428571428576</v>
      </c>
    </row>
    <row r="8" spans="1:18" x14ac:dyDescent="0.2">
      <c r="A8" s="11">
        <v>43511</v>
      </c>
      <c r="B8" s="61">
        <v>327.2</v>
      </c>
      <c r="C8" s="4"/>
      <c r="G8" s="4">
        <v>288.39999999999998</v>
      </c>
      <c r="H8" s="4">
        <v>277.60000000000002</v>
      </c>
      <c r="I8" s="4">
        <v>286.89999999999998</v>
      </c>
      <c r="J8" s="4">
        <v>277.39999999999998</v>
      </c>
      <c r="K8" s="4">
        <v>278</v>
      </c>
      <c r="L8" s="4">
        <v>289.39999999999998</v>
      </c>
      <c r="N8" s="4">
        <f t="shared" si="0"/>
        <v>37.800000000000011</v>
      </c>
      <c r="P8" s="4">
        <f t="shared" si="1"/>
        <v>289.27142857142854</v>
      </c>
    </row>
    <row r="9" spans="1:18" x14ac:dyDescent="0.2">
      <c r="A9" s="11">
        <v>43518</v>
      </c>
      <c r="B9" s="61">
        <v>328</v>
      </c>
      <c r="C9" s="4"/>
      <c r="G9" s="4">
        <v>291.75</v>
      </c>
      <c r="H9" s="4">
        <v>282.125</v>
      </c>
      <c r="I9" s="4">
        <v>286.625</v>
      </c>
      <c r="J9" s="4">
        <v>278.25</v>
      </c>
      <c r="K9" s="4">
        <v>280.625</v>
      </c>
      <c r="L9" s="4">
        <v>290</v>
      </c>
      <c r="N9" s="4">
        <f t="shared" si="0"/>
        <v>36.25</v>
      </c>
      <c r="P9" s="4">
        <f t="shared" si="1"/>
        <v>291.05357142857144</v>
      </c>
    </row>
    <row r="10" spans="1:18" x14ac:dyDescent="0.2">
      <c r="A10" s="11">
        <v>43525</v>
      </c>
      <c r="B10" s="61">
        <v>328</v>
      </c>
      <c r="C10" s="4"/>
      <c r="G10" s="4">
        <v>293</v>
      </c>
      <c r="H10" s="4">
        <v>283.5</v>
      </c>
      <c r="I10" s="4">
        <v>286</v>
      </c>
      <c r="J10" s="4">
        <v>279</v>
      </c>
      <c r="K10" s="4">
        <v>281.5</v>
      </c>
      <c r="L10" s="4">
        <v>290</v>
      </c>
      <c r="N10" s="4">
        <f t="shared" si="0"/>
        <v>35</v>
      </c>
      <c r="P10" s="4">
        <f t="shared" si="1"/>
        <v>291.57142857142856</v>
      </c>
    </row>
    <row r="11" spans="1:18" x14ac:dyDescent="0.2">
      <c r="A11" s="11">
        <v>43532</v>
      </c>
      <c r="B11" s="61">
        <v>328</v>
      </c>
      <c r="C11" s="4"/>
      <c r="G11" s="4">
        <v>288.2</v>
      </c>
      <c r="H11" s="4">
        <v>279</v>
      </c>
      <c r="I11" s="4">
        <v>280</v>
      </c>
      <c r="J11" s="4">
        <v>275.10000000000002</v>
      </c>
      <c r="K11" s="4">
        <v>277.3</v>
      </c>
      <c r="L11" s="4">
        <v>285.5</v>
      </c>
      <c r="N11" s="4">
        <f t="shared" si="0"/>
        <v>39.800000000000011</v>
      </c>
      <c r="P11" s="4">
        <f t="shared" si="1"/>
        <v>287.58571428571429</v>
      </c>
    </row>
    <row r="12" spans="1:18" x14ac:dyDescent="0.2">
      <c r="A12" s="11">
        <v>43539</v>
      </c>
      <c r="B12" s="61">
        <v>328</v>
      </c>
      <c r="C12" s="4"/>
      <c r="G12" s="4">
        <v>283.39999999999998</v>
      </c>
      <c r="H12" s="4">
        <v>275.60000000000002</v>
      </c>
      <c r="I12" s="4">
        <v>277.60000000000002</v>
      </c>
      <c r="J12" s="4">
        <v>272.5</v>
      </c>
      <c r="K12" s="4">
        <v>274.3</v>
      </c>
      <c r="L12" s="4">
        <v>283.5</v>
      </c>
      <c r="N12" s="4">
        <f t="shared" si="0"/>
        <v>44.5</v>
      </c>
      <c r="P12" s="4">
        <f t="shared" si="1"/>
        <v>284.98571428571427</v>
      </c>
    </row>
    <row r="13" spans="1:18" x14ac:dyDescent="0.2">
      <c r="A13" s="11">
        <v>43546</v>
      </c>
      <c r="B13" s="61">
        <v>328</v>
      </c>
      <c r="C13" s="4"/>
      <c r="G13" s="4">
        <v>281</v>
      </c>
      <c r="H13" s="4">
        <v>272</v>
      </c>
      <c r="I13" s="4">
        <v>278.8</v>
      </c>
      <c r="J13" s="4">
        <v>271.89999999999998</v>
      </c>
      <c r="K13" s="4">
        <v>274</v>
      </c>
      <c r="L13" s="4">
        <v>283.8</v>
      </c>
      <c r="N13" s="4">
        <f t="shared" si="0"/>
        <v>44.199999999999989</v>
      </c>
      <c r="P13" s="4">
        <f t="shared" si="1"/>
        <v>284.21428571428567</v>
      </c>
    </row>
    <row r="14" spans="1:18" x14ac:dyDescent="0.2">
      <c r="A14" s="11">
        <v>43553</v>
      </c>
      <c r="B14" s="61">
        <v>328</v>
      </c>
      <c r="C14" s="4"/>
      <c r="G14" s="4">
        <v>281</v>
      </c>
      <c r="H14" s="4">
        <v>270</v>
      </c>
      <c r="I14" s="4">
        <v>278</v>
      </c>
      <c r="J14" s="4">
        <v>271.5</v>
      </c>
      <c r="K14" s="4">
        <v>274</v>
      </c>
      <c r="L14" s="4">
        <v>283</v>
      </c>
      <c r="N14" s="4">
        <f t="shared" si="0"/>
        <v>45</v>
      </c>
      <c r="P14" s="4">
        <f t="shared" si="1"/>
        <v>283.64285714285717</v>
      </c>
    </row>
    <row r="15" spans="1:18" x14ac:dyDescent="0.2">
      <c r="A15" s="11">
        <v>43560</v>
      </c>
      <c r="B15" s="61">
        <v>325</v>
      </c>
      <c r="C15" s="4"/>
      <c r="G15" s="4">
        <v>279.8</v>
      </c>
      <c r="H15" s="4">
        <v>268.2</v>
      </c>
      <c r="I15" s="4">
        <v>277.10000000000002</v>
      </c>
      <c r="J15" s="4">
        <v>269.7</v>
      </c>
      <c r="K15" s="4">
        <v>267.10000000000002</v>
      </c>
      <c r="L15" s="4">
        <v>281.5</v>
      </c>
      <c r="N15" s="4">
        <f t="shared" si="0"/>
        <v>43.5</v>
      </c>
      <c r="P15" s="4">
        <f t="shared" si="1"/>
        <v>281.2</v>
      </c>
    </row>
    <row r="16" spans="1:18" x14ac:dyDescent="0.2">
      <c r="A16" s="11">
        <v>43567</v>
      </c>
      <c r="B16" s="61">
        <v>323</v>
      </c>
      <c r="C16" s="4"/>
      <c r="G16" s="4">
        <v>280.2</v>
      </c>
      <c r="H16" s="4">
        <v>267.89999999999998</v>
      </c>
      <c r="I16" s="4">
        <v>277.10000000000002</v>
      </c>
      <c r="J16" s="4">
        <v>269.7</v>
      </c>
      <c r="K16" s="4">
        <v>264.3</v>
      </c>
      <c r="L16" s="4">
        <v>280.5</v>
      </c>
      <c r="N16" s="4">
        <f t="shared" si="0"/>
        <v>42.5</v>
      </c>
      <c r="P16" s="4">
        <f t="shared" si="1"/>
        <v>280.38571428571424</v>
      </c>
    </row>
    <row r="17" spans="1:16" x14ac:dyDescent="0.2">
      <c r="A17" s="11">
        <v>43574</v>
      </c>
      <c r="B17" s="61">
        <v>322.5</v>
      </c>
      <c r="C17" s="4"/>
      <c r="G17" s="4">
        <v>279.5</v>
      </c>
      <c r="H17" s="4">
        <v>264.25</v>
      </c>
      <c r="I17" s="4">
        <v>275.25</v>
      </c>
      <c r="J17" s="4">
        <v>268.75</v>
      </c>
      <c r="K17" s="4">
        <v>263</v>
      </c>
      <c r="L17" s="4">
        <v>279</v>
      </c>
      <c r="N17" s="4">
        <f t="shared" si="0"/>
        <v>43</v>
      </c>
      <c r="P17" s="4">
        <f t="shared" si="1"/>
        <v>278.89285714285717</v>
      </c>
    </row>
    <row r="18" spans="1:16" x14ac:dyDescent="0.2">
      <c r="A18" s="11">
        <v>43581</v>
      </c>
      <c r="B18" s="61">
        <v>325.3</v>
      </c>
      <c r="C18" s="4"/>
      <c r="G18" s="4">
        <v>278</v>
      </c>
      <c r="H18" s="4">
        <v>266</v>
      </c>
      <c r="I18" s="4">
        <v>274.8</v>
      </c>
      <c r="J18" s="4">
        <v>268.8</v>
      </c>
      <c r="K18" s="4">
        <v>263.5</v>
      </c>
      <c r="L18" s="4">
        <v>279.3</v>
      </c>
      <c r="N18" s="4">
        <f t="shared" si="0"/>
        <v>46</v>
      </c>
      <c r="P18" s="4">
        <f t="shared" si="1"/>
        <v>279.38571428571424</v>
      </c>
    </row>
    <row r="19" spans="1:16" x14ac:dyDescent="0.2">
      <c r="A19" s="11">
        <v>43588</v>
      </c>
      <c r="B19" s="61">
        <v>327.5</v>
      </c>
      <c r="C19" s="4"/>
      <c r="G19" s="4">
        <v>277.2</v>
      </c>
      <c r="H19" s="4">
        <v>269.39999999999998</v>
      </c>
      <c r="I19" s="4">
        <v>275.60000000000002</v>
      </c>
      <c r="J19" s="4">
        <v>269.39999999999998</v>
      </c>
      <c r="K19" s="4">
        <v>264.89999999999998</v>
      </c>
      <c r="L19" s="4">
        <v>279.89999999999998</v>
      </c>
      <c r="N19" s="4">
        <f t="shared" si="0"/>
        <v>47.600000000000023</v>
      </c>
      <c r="P19" s="4">
        <f t="shared" si="1"/>
        <v>280.55714285714288</v>
      </c>
    </row>
    <row r="20" spans="1:16" x14ac:dyDescent="0.2">
      <c r="A20" s="11">
        <v>43595</v>
      </c>
      <c r="B20" s="61">
        <v>327.5</v>
      </c>
      <c r="C20" s="4"/>
      <c r="G20" s="4">
        <v>272.2</v>
      </c>
      <c r="H20" s="4">
        <v>268.2</v>
      </c>
      <c r="I20" s="4">
        <v>271.60000000000002</v>
      </c>
      <c r="J20" s="4">
        <v>266.39999999999998</v>
      </c>
      <c r="K20" s="4">
        <v>262.2</v>
      </c>
      <c r="L20" s="4">
        <v>277.5</v>
      </c>
      <c r="N20" s="4">
        <f t="shared" si="0"/>
        <v>50</v>
      </c>
      <c r="P20" s="4">
        <f t="shared" si="1"/>
        <v>277.94285714285718</v>
      </c>
    </row>
    <row r="21" spans="1:16" x14ac:dyDescent="0.2">
      <c r="A21" s="11">
        <v>43602</v>
      </c>
      <c r="B21" s="61">
        <v>327.5</v>
      </c>
      <c r="C21" s="4"/>
      <c r="G21" s="4">
        <v>271.60000000000002</v>
      </c>
      <c r="H21" s="4">
        <v>270.2</v>
      </c>
      <c r="I21" s="4">
        <v>270.60000000000002</v>
      </c>
      <c r="J21" s="4">
        <v>267.2</v>
      </c>
      <c r="K21" s="4">
        <v>262</v>
      </c>
      <c r="L21" s="4">
        <v>277.5</v>
      </c>
      <c r="N21" s="4">
        <f t="shared" si="0"/>
        <v>50</v>
      </c>
      <c r="P21" s="4">
        <f t="shared" si="1"/>
        <v>278.08571428571429</v>
      </c>
    </row>
    <row r="22" spans="1:16" x14ac:dyDescent="0.2">
      <c r="A22" s="11">
        <v>43609</v>
      </c>
      <c r="B22" s="61">
        <v>327.5</v>
      </c>
      <c r="C22" s="4"/>
      <c r="G22" s="4">
        <v>272</v>
      </c>
      <c r="H22" s="4">
        <v>271</v>
      </c>
      <c r="I22" s="4">
        <v>271</v>
      </c>
      <c r="J22" s="4">
        <v>268</v>
      </c>
      <c r="K22" s="4">
        <v>262</v>
      </c>
      <c r="L22" s="4">
        <v>277.5</v>
      </c>
      <c r="N22" s="4">
        <f t="shared" si="0"/>
        <v>50</v>
      </c>
      <c r="P22" s="4">
        <f t="shared" si="1"/>
        <v>278.42857142857144</v>
      </c>
    </row>
    <row r="23" spans="1:16" x14ac:dyDescent="0.2">
      <c r="A23" s="11">
        <v>43616</v>
      </c>
      <c r="B23" s="61">
        <v>327.5</v>
      </c>
      <c r="C23" s="4"/>
      <c r="G23" s="4">
        <v>271</v>
      </c>
      <c r="H23" s="4">
        <v>267.5</v>
      </c>
      <c r="I23" s="4">
        <v>271.5</v>
      </c>
      <c r="J23" s="4">
        <v>269</v>
      </c>
      <c r="K23" s="4">
        <v>259.75</v>
      </c>
      <c r="L23" s="4">
        <v>277.5</v>
      </c>
      <c r="N23" s="4">
        <f t="shared" si="0"/>
        <v>50</v>
      </c>
      <c r="P23" s="4">
        <f t="shared" si="1"/>
        <v>277.67857142857144</v>
      </c>
    </row>
    <row r="24" spans="1:16" x14ac:dyDescent="0.2">
      <c r="A24" s="11">
        <v>43623</v>
      </c>
      <c r="B24" s="61">
        <v>324.5</v>
      </c>
      <c r="C24" s="4"/>
      <c r="G24" s="4">
        <v>270</v>
      </c>
      <c r="H24" s="4">
        <v>262.8</v>
      </c>
      <c r="I24" s="4">
        <v>272</v>
      </c>
      <c r="J24" s="4">
        <v>270</v>
      </c>
      <c r="K24" s="4">
        <v>255.1</v>
      </c>
      <c r="L24" s="4">
        <v>277.5</v>
      </c>
      <c r="N24" s="4">
        <f t="shared" si="0"/>
        <v>47</v>
      </c>
      <c r="P24" s="4">
        <f t="shared" si="1"/>
        <v>275.98571428571427</v>
      </c>
    </row>
    <row r="25" spans="1:16" x14ac:dyDescent="0.2">
      <c r="A25" s="11">
        <v>43630</v>
      </c>
      <c r="B25" s="61">
        <v>324.5</v>
      </c>
      <c r="C25" s="4"/>
      <c r="G25" s="4">
        <v>271.2</v>
      </c>
      <c r="H25" s="4">
        <v>263.60000000000002</v>
      </c>
      <c r="I25" s="4">
        <v>272</v>
      </c>
      <c r="J25" s="4">
        <v>270</v>
      </c>
      <c r="K25" s="4">
        <v>255.1</v>
      </c>
      <c r="L25" s="4">
        <v>277.5</v>
      </c>
      <c r="N25" s="4">
        <f t="shared" si="0"/>
        <v>47</v>
      </c>
      <c r="P25" s="4">
        <f t="shared" si="1"/>
        <v>276.27142857142854</v>
      </c>
    </row>
    <row r="26" spans="1:16" x14ac:dyDescent="0.2">
      <c r="A26" s="11">
        <v>43637</v>
      </c>
      <c r="B26" s="61">
        <v>329.3</v>
      </c>
      <c r="C26" s="61">
        <v>1.9100999999999999</v>
      </c>
      <c r="G26" s="4">
        <v>276</v>
      </c>
      <c r="H26" s="4">
        <v>268.10000000000002</v>
      </c>
      <c r="I26" s="4">
        <v>275</v>
      </c>
      <c r="J26" s="4">
        <v>271.5</v>
      </c>
      <c r="K26" s="4">
        <v>256</v>
      </c>
      <c r="L26" s="4">
        <v>279.3</v>
      </c>
      <c r="N26" s="4">
        <f t="shared" si="0"/>
        <v>50</v>
      </c>
      <c r="P26" s="4">
        <f t="shared" si="1"/>
        <v>279.31428571428569</v>
      </c>
    </row>
    <row r="27" spans="1:16" x14ac:dyDescent="0.2">
      <c r="A27" s="11">
        <v>43644</v>
      </c>
      <c r="B27" s="61">
        <v>330.5</v>
      </c>
      <c r="C27" s="61">
        <v>1.9500999999999999</v>
      </c>
      <c r="G27" s="4">
        <v>280</v>
      </c>
      <c r="H27" s="4">
        <v>271.10000000000002</v>
      </c>
      <c r="I27" s="4">
        <v>277.8</v>
      </c>
      <c r="J27" s="4">
        <v>274.7</v>
      </c>
      <c r="K27" s="4">
        <v>261.8</v>
      </c>
      <c r="L27" s="4">
        <v>281.5</v>
      </c>
      <c r="N27" s="4">
        <f t="shared" si="0"/>
        <v>49</v>
      </c>
      <c r="P27" s="4">
        <f t="shared" si="1"/>
        <v>282.48571428571432</v>
      </c>
    </row>
    <row r="28" spans="1:16" x14ac:dyDescent="0.2">
      <c r="A28" s="11">
        <v>43651</v>
      </c>
      <c r="B28" s="61">
        <v>330.5</v>
      </c>
      <c r="C28" s="61">
        <v>1.921</v>
      </c>
      <c r="G28" s="4">
        <v>283</v>
      </c>
      <c r="H28" s="4">
        <v>273.5</v>
      </c>
      <c r="I28" s="4">
        <v>279</v>
      </c>
      <c r="J28" s="4">
        <v>278</v>
      </c>
      <c r="K28" s="4">
        <v>272</v>
      </c>
      <c r="L28" s="4">
        <v>283</v>
      </c>
      <c r="N28" s="4">
        <f t="shared" si="0"/>
        <v>47.5</v>
      </c>
      <c r="P28" s="4">
        <f t="shared" si="1"/>
        <v>285.57142857142856</v>
      </c>
    </row>
    <row r="29" spans="1:16" x14ac:dyDescent="0.2">
      <c r="A29" s="11">
        <v>43658</v>
      </c>
      <c r="B29" s="61">
        <v>331.1</v>
      </c>
      <c r="C29" s="61">
        <v>1.9608000000000001</v>
      </c>
      <c r="G29" s="4">
        <v>283</v>
      </c>
      <c r="H29" s="4">
        <v>273.5</v>
      </c>
      <c r="I29" s="4">
        <v>278.7</v>
      </c>
      <c r="J29" s="4">
        <v>275.60000000000002</v>
      </c>
      <c r="K29" s="4">
        <v>270.8</v>
      </c>
      <c r="L29" s="4">
        <v>283</v>
      </c>
      <c r="N29" s="4">
        <f t="shared" si="0"/>
        <v>48.100000000000023</v>
      </c>
      <c r="P29" s="4">
        <f t="shared" si="1"/>
        <v>285.10000000000002</v>
      </c>
    </row>
    <row r="30" spans="1:16" x14ac:dyDescent="0.2">
      <c r="A30" s="11">
        <v>43665</v>
      </c>
      <c r="B30" s="61">
        <v>332.3</v>
      </c>
      <c r="C30" s="61">
        <v>1.9101999999999999</v>
      </c>
      <c r="G30" s="4">
        <v>282.2</v>
      </c>
      <c r="H30" s="4">
        <v>272.7</v>
      </c>
      <c r="I30" s="4">
        <v>277.89999999999998</v>
      </c>
      <c r="J30" s="4">
        <v>273.39999999999998</v>
      </c>
      <c r="K30" s="4">
        <v>269.8</v>
      </c>
      <c r="L30" s="4">
        <v>282.39999999999998</v>
      </c>
      <c r="N30" s="4">
        <f t="shared" si="0"/>
        <v>49.900000000000034</v>
      </c>
      <c r="P30" s="4">
        <f t="shared" si="1"/>
        <v>284.38571428571424</v>
      </c>
    </row>
    <row r="31" spans="1:16" x14ac:dyDescent="0.2">
      <c r="A31" s="11">
        <v>43672</v>
      </c>
      <c r="B31" s="61">
        <v>335.5</v>
      </c>
      <c r="C31" s="61">
        <v>1.9197</v>
      </c>
      <c r="G31" s="4">
        <v>279</v>
      </c>
      <c r="H31" s="4">
        <v>270.39999999999998</v>
      </c>
      <c r="I31" s="4">
        <v>276.7</v>
      </c>
      <c r="J31" s="4">
        <v>271</v>
      </c>
      <c r="K31" s="4">
        <v>268.39999999999998</v>
      </c>
      <c r="L31" s="4">
        <v>280</v>
      </c>
      <c r="N31" s="4">
        <f t="shared" si="0"/>
        <v>55.5</v>
      </c>
      <c r="P31" s="4">
        <f t="shared" si="1"/>
        <v>283</v>
      </c>
    </row>
    <row r="32" spans="1:16" x14ac:dyDescent="0.2">
      <c r="A32" s="11">
        <v>43679</v>
      </c>
      <c r="B32" s="61">
        <v>335.5</v>
      </c>
      <c r="C32" s="61">
        <v>1.9138999999999999</v>
      </c>
      <c r="G32" s="4">
        <v>279</v>
      </c>
      <c r="H32" s="4">
        <v>271</v>
      </c>
      <c r="I32" s="4">
        <v>277.5</v>
      </c>
      <c r="J32" s="4">
        <v>271</v>
      </c>
      <c r="K32" s="4">
        <v>268</v>
      </c>
      <c r="L32" s="4">
        <v>280</v>
      </c>
      <c r="N32" s="4">
        <f t="shared" si="0"/>
        <v>55.5</v>
      </c>
      <c r="P32" s="4">
        <f t="shared" si="1"/>
        <v>283.14285714285717</v>
      </c>
    </row>
    <row r="33" spans="1:17" x14ac:dyDescent="0.2">
      <c r="A33" s="11">
        <v>43686</v>
      </c>
      <c r="B33" s="61">
        <v>335.5</v>
      </c>
      <c r="C33" s="61">
        <v>1.8236000000000001</v>
      </c>
      <c r="G33" s="4">
        <v>278.60000000000002</v>
      </c>
      <c r="H33" s="4">
        <v>270.39999999999998</v>
      </c>
      <c r="I33" s="4">
        <v>276.5</v>
      </c>
      <c r="J33" s="4">
        <v>270.39999999999998</v>
      </c>
      <c r="K33" s="4">
        <v>267</v>
      </c>
      <c r="L33" s="4">
        <v>279.3</v>
      </c>
      <c r="N33" s="4">
        <f t="shared" si="0"/>
        <v>56.199999999999989</v>
      </c>
      <c r="P33" s="4">
        <f t="shared" si="1"/>
        <v>282.52857142857141</v>
      </c>
    </row>
    <row r="34" spans="1:17" x14ac:dyDescent="0.2">
      <c r="A34" s="11">
        <v>43693</v>
      </c>
      <c r="B34" s="61">
        <v>338.5</v>
      </c>
      <c r="C34" s="61">
        <v>1.84</v>
      </c>
      <c r="G34" s="4">
        <v>278.2</v>
      </c>
      <c r="H34" s="4">
        <v>268.60000000000002</v>
      </c>
      <c r="I34" s="4">
        <v>275.2</v>
      </c>
      <c r="J34" s="4">
        <v>270.39999999999998</v>
      </c>
      <c r="K34" s="4">
        <v>266</v>
      </c>
      <c r="L34" s="4">
        <v>278.3</v>
      </c>
      <c r="N34" s="4">
        <f t="shared" si="0"/>
        <v>60.199999999999989</v>
      </c>
      <c r="P34" s="4">
        <f t="shared" si="1"/>
        <v>282.17142857142858</v>
      </c>
    </row>
    <row r="35" spans="1:17" x14ac:dyDescent="0.2">
      <c r="A35" s="11">
        <v>43700</v>
      </c>
      <c r="B35" s="61">
        <v>340.5</v>
      </c>
      <c r="C35" s="61">
        <v>1.8503000000000001</v>
      </c>
      <c r="G35" s="4">
        <v>279</v>
      </c>
      <c r="H35" s="4">
        <v>269.39999999999998</v>
      </c>
      <c r="I35" s="4">
        <v>277.2</v>
      </c>
      <c r="J35" s="4">
        <v>273.2</v>
      </c>
      <c r="K35" s="4">
        <v>268</v>
      </c>
      <c r="L35" s="4">
        <v>279.5</v>
      </c>
      <c r="N35" s="4">
        <f t="shared" si="0"/>
        <v>61</v>
      </c>
      <c r="P35" s="4">
        <f t="shared" si="1"/>
        <v>283.82857142857142</v>
      </c>
    </row>
    <row r="36" spans="1:17" x14ac:dyDescent="0.2">
      <c r="A36" s="11">
        <v>43707</v>
      </c>
      <c r="B36" s="61">
        <v>340.7</v>
      </c>
      <c r="C36" s="61">
        <v>1.8403</v>
      </c>
      <c r="G36" s="4">
        <v>279</v>
      </c>
      <c r="H36" s="4">
        <v>269.2</v>
      </c>
      <c r="I36" s="4">
        <v>275.3</v>
      </c>
      <c r="J36" s="4">
        <v>273</v>
      </c>
      <c r="K36" s="4">
        <v>265.8</v>
      </c>
      <c r="L36" s="4">
        <v>277.7</v>
      </c>
      <c r="N36" s="4">
        <f t="shared" si="0"/>
        <v>61.699999999999989</v>
      </c>
      <c r="P36" s="4">
        <f t="shared" si="1"/>
        <v>282.95714285714286</v>
      </c>
    </row>
    <row r="37" spans="1:17" x14ac:dyDescent="0.2">
      <c r="A37" s="11">
        <v>43714</v>
      </c>
      <c r="B37" s="61">
        <v>341</v>
      </c>
      <c r="C37" s="61">
        <v>1.8751</v>
      </c>
      <c r="G37" s="4">
        <v>279</v>
      </c>
      <c r="H37" s="4">
        <v>268</v>
      </c>
      <c r="I37" s="4">
        <v>272</v>
      </c>
      <c r="J37" s="4">
        <v>270</v>
      </c>
      <c r="K37" s="4">
        <v>261.875</v>
      </c>
      <c r="L37" s="4">
        <v>275</v>
      </c>
      <c r="N37" s="4">
        <f t="shared" si="0"/>
        <v>62</v>
      </c>
      <c r="P37" s="4">
        <f t="shared" si="1"/>
        <v>280.98214285714283</v>
      </c>
      <c r="Q37" s="62">
        <f t="shared" ref="Q37:Q100" si="2">P37/P36-1</f>
        <v>-6.9798556066038575E-3</v>
      </c>
    </row>
    <row r="38" spans="1:17" x14ac:dyDescent="0.2">
      <c r="A38" s="11">
        <v>43721</v>
      </c>
      <c r="B38" s="61">
        <v>342.8</v>
      </c>
      <c r="C38" s="61">
        <v>1.9095</v>
      </c>
      <c r="G38" s="4">
        <v>281.39999999999998</v>
      </c>
      <c r="H38" s="4">
        <v>268.89999999999998</v>
      </c>
      <c r="I38" s="4">
        <v>272.89999999999998</v>
      </c>
      <c r="J38" s="4">
        <v>269.7</v>
      </c>
      <c r="K38" s="4">
        <v>263</v>
      </c>
      <c r="L38" s="4">
        <v>277.39999999999998</v>
      </c>
      <c r="N38" s="4">
        <f t="shared" si="0"/>
        <v>61.400000000000034</v>
      </c>
      <c r="P38" s="4">
        <f t="shared" si="1"/>
        <v>282.29999999999995</v>
      </c>
      <c r="Q38" s="62">
        <f t="shared" si="2"/>
        <v>4.6901811248807324E-3</v>
      </c>
    </row>
    <row r="39" spans="1:17" x14ac:dyDescent="0.2">
      <c r="A39" s="11">
        <v>43728</v>
      </c>
      <c r="B39" s="61">
        <v>344.5</v>
      </c>
      <c r="C39" s="61">
        <v>2.0175999999999998</v>
      </c>
      <c r="G39" s="4">
        <v>283</v>
      </c>
      <c r="H39" s="4">
        <v>271.5</v>
      </c>
      <c r="I39" s="4">
        <v>274.60000000000002</v>
      </c>
      <c r="J39" s="4">
        <v>270.5</v>
      </c>
      <c r="K39" s="4">
        <v>266</v>
      </c>
      <c r="L39" s="4">
        <v>280</v>
      </c>
      <c r="N39" s="4">
        <f t="shared" si="0"/>
        <v>61.5</v>
      </c>
      <c r="P39" s="4">
        <f t="shared" si="1"/>
        <v>284.3</v>
      </c>
      <c r="Q39" s="62">
        <f t="shared" si="2"/>
        <v>7.0846617074036278E-3</v>
      </c>
    </row>
    <row r="40" spans="1:17" x14ac:dyDescent="0.2">
      <c r="A40" s="11">
        <v>43735</v>
      </c>
      <c r="B40" s="61">
        <v>346.5</v>
      </c>
      <c r="C40" s="61">
        <v>1.9676</v>
      </c>
      <c r="G40" s="4">
        <v>280</v>
      </c>
      <c r="H40" s="4">
        <v>279.5</v>
      </c>
      <c r="I40" s="4">
        <v>277.8</v>
      </c>
      <c r="J40" s="4">
        <v>273.89999999999998</v>
      </c>
      <c r="K40" s="4">
        <v>270</v>
      </c>
      <c r="L40" s="4">
        <v>284</v>
      </c>
      <c r="N40" s="4">
        <f t="shared" si="0"/>
        <v>62.5</v>
      </c>
      <c r="P40" s="4">
        <f t="shared" si="1"/>
        <v>287.38571428571424</v>
      </c>
      <c r="Q40" s="62">
        <f t="shared" si="2"/>
        <v>1.0853725943419823E-2</v>
      </c>
    </row>
    <row r="41" spans="1:17" x14ac:dyDescent="0.2">
      <c r="A41" s="11">
        <v>43742</v>
      </c>
      <c r="B41" s="61">
        <v>341.1</v>
      </c>
      <c r="C41" s="61">
        <v>1.8995</v>
      </c>
      <c r="G41" s="4">
        <v>278.60000000000002</v>
      </c>
      <c r="H41" s="4">
        <v>277.7</v>
      </c>
      <c r="I41" s="4">
        <v>277</v>
      </c>
      <c r="J41" s="4">
        <v>273.5</v>
      </c>
      <c r="K41" s="4">
        <v>268.8</v>
      </c>
      <c r="L41" s="4">
        <v>284</v>
      </c>
      <c r="N41" s="4">
        <f t="shared" si="0"/>
        <v>57.100000000000023</v>
      </c>
      <c r="P41" s="4">
        <f t="shared" si="1"/>
        <v>285.81428571428569</v>
      </c>
      <c r="Q41" s="62">
        <f t="shared" si="2"/>
        <v>-5.468012129045019E-3</v>
      </c>
    </row>
    <row r="42" spans="1:17" x14ac:dyDescent="0.2">
      <c r="A42" s="11">
        <v>43749</v>
      </c>
      <c r="B42" s="61">
        <v>337.5</v>
      </c>
      <c r="C42" s="61">
        <v>1.9321999999999999</v>
      </c>
      <c r="G42" s="4">
        <v>282.60000000000002</v>
      </c>
      <c r="H42" s="4">
        <v>277.3</v>
      </c>
      <c r="I42" s="4">
        <v>278</v>
      </c>
      <c r="J42" s="4">
        <v>274.2</v>
      </c>
      <c r="K42" s="4">
        <v>268.8</v>
      </c>
      <c r="L42" s="4">
        <v>284.8</v>
      </c>
      <c r="N42" s="4">
        <f t="shared" si="0"/>
        <v>52.699999999999989</v>
      </c>
      <c r="P42" s="4">
        <f t="shared" si="1"/>
        <v>286.17142857142858</v>
      </c>
      <c r="Q42" s="62">
        <f t="shared" si="2"/>
        <v>1.2495626530715231E-3</v>
      </c>
    </row>
    <row r="43" spans="1:17" x14ac:dyDescent="0.2">
      <c r="A43" s="11">
        <v>43756</v>
      </c>
      <c r="B43" s="61">
        <v>337.5</v>
      </c>
      <c r="C43" s="61">
        <v>1.9426000000000001</v>
      </c>
      <c r="G43" s="4">
        <v>297</v>
      </c>
      <c r="H43" s="4">
        <v>280.8</v>
      </c>
      <c r="I43" s="4">
        <v>282</v>
      </c>
      <c r="J43" s="4">
        <v>277.39999999999998</v>
      </c>
      <c r="K43" s="4">
        <v>272.39999999999998</v>
      </c>
      <c r="L43" s="4">
        <v>288</v>
      </c>
      <c r="N43" s="4">
        <f t="shared" si="0"/>
        <v>40.5</v>
      </c>
      <c r="P43" s="4">
        <f t="shared" si="1"/>
        <v>290.7285714285714</v>
      </c>
      <c r="Q43" s="62">
        <f t="shared" si="2"/>
        <v>1.5924520766773087E-2</v>
      </c>
    </row>
    <row r="44" spans="1:17" x14ac:dyDescent="0.2">
      <c r="A44" s="11">
        <v>43763</v>
      </c>
      <c r="B44" s="61">
        <v>337.9</v>
      </c>
      <c r="C44" s="61">
        <v>1.9729000000000001</v>
      </c>
      <c r="G44" s="4">
        <v>297.39999999999998</v>
      </c>
      <c r="H44" s="4">
        <v>282.2</v>
      </c>
      <c r="I44" s="4">
        <v>282.10000000000002</v>
      </c>
      <c r="J44" s="4">
        <v>279.2</v>
      </c>
      <c r="K44" s="4">
        <v>274</v>
      </c>
      <c r="L44" s="4">
        <v>288.39999999999998</v>
      </c>
      <c r="N44" s="4">
        <f t="shared" si="0"/>
        <v>40.5</v>
      </c>
      <c r="P44" s="4">
        <f t="shared" si="1"/>
        <v>291.59999999999997</v>
      </c>
      <c r="Q44" s="62">
        <f t="shared" si="2"/>
        <v>2.9973957053708311E-3</v>
      </c>
    </row>
    <row r="45" spans="1:17" x14ac:dyDescent="0.2">
      <c r="A45" s="11">
        <v>43770</v>
      </c>
      <c r="B45" s="61">
        <v>339.5</v>
      </c>
      <c r="C45" s="61">
        <v>1.9397</v>
      </c>
      <c r="G45" s="4">
        <v>299.39999999999998</v>
      </c>
      <c r="H45" s="4">
        <v>283</v>
      </c>
      <c r="I45" s="4">
        <v>282.10000000000002</v>
      </c>
      <c r="J45" s="4">
        <v>279.60000000000002</v>
      </c>
      <c r="K45" s="4">
        <v>274</v>
      </c>
      <c r="L45" s="4">
        <v>290</v>
      </c>
      <c r="N45" s="4">
        <f t="shared" si="0"/>
        <v>40.100000000000023</v>
      </c>
      <c r="P45" s="4">
        <f t="shared" si="1"/>
        <v>292.51428571428568</v>
      </c>
      <c r="Q45" s="62">
        <f t="shared" si="2"/>
        <v>3.1354105428178514E-3</v>
      </c>
    </row>
    <row r="46" spans="1:17" x14ac:dyDescent="0.2">
      <c r="A46" s="11">
        <v>43777</v>
      </c>
      <c r="B46" s="61">
        <v>340.7</v>
      </c>
      <c r="C46" s="61">
        <v>1.9426000000000001</v>
      </c>
      <c r="G46" s="4">
        <v>301.2</v>
      </c>
      <c r="H46" s="4">
        <v>284.60000000000002</v>
      </c>
      <c r="I46" s="4">
        <v>283.10000000000002</v>
      </c>
      <c r="J46" s="4">
        <v>280.2</v>
      </c>
      <c r="K46" s="4">
        <v>274.8</v>
      </c>
      <c r="L46" s="4">
        <v>291.2</v>
      </c>
      <c r="N46" s="4">
        <f t="shared" si="0"/>
        <v>39.5</v>
      </c>
      <c r="P46" s="4">
        <f t="shared" si="1"/>
        <v>293.68571428571425</v>
      </c>
      <c r="Q46" s="62">
        <f t="shared" si="2"/>
        <v>4.0046884157061147E-3</v>
      </c>
    </row>
    <row r="47" spans="1:17" x14ac:dyDescent="0.2">
      <c r="A47" s="11">
        <v>43784</v>
      </c>
      <c r="B47" s="61">
        <v>342.5</v>
      </c>
      <c r="C47" s="61">
        <v>1.9279999999999999</v>
      </c>
      <c r="G47" s="4">
        <v>299.39999999999998</v>
      </c>
      <c r="H47" s="4">
        <v>285.8</v>
      </c>
      <c r="I47" s="4">
        <v>287.3</v>
      </c>
      <c r="J47" s="4">
        <v>281.39999999999998</v>
      </c>
      <c r="K47" s="4">
        <v>274.8</v>
      </c>
      <c r="L47" s="4">
        <v>291.2</v>
      </c>
      <c r="N47" s="4">
        <f t="shared" si="0"/>
        <v>43.100000000000023</v>
      </c>
      <c r="P47" s="4">
        <f t="shared" si="1"/>
        <v>294.62857142857143</v>
      </c>
      <c r="Q47" s="62">
        <f t="shared" si="2"/>
        <v>3.2104290300614124E-3</v>
      </c>
    </row>
    <row r="48" spans="1:17" x14ac:dyDescent="0.2">
      <c r="A48" s="11">
        <v>43791</v>
      </c>
      <c r="B48" s="61">
        <v>342.5</v>
      </c>
      <c r="C48" s="61">
        <v>1.9157</v>
      </c>
      <c r="G48" s="4">
        <v>294</v>
      </c>
      <c r="H48" s="4">
        <v>283.8</v>
      </c>
      <c r="I48" s="4">
        <v>286.10000000000002</v>
      </c>
      <c r="J48" s="4">
        <v>281</v>
      </c>
      <c r="K48" s="4">
        <v>271.60000000000002</v>
      </c>
      <c r="L48" s="4">
        <v>290</v>
      </c>
      <c r="N48" s="4">
        <f t="shared" si="0"/>
        <v>48.5</v>
      </c>
      <c r="P48" s="4">
        <f t="shared" si="1"/>
        <v>292.71428571428572</v>
      </c>
      <c r="Q48" s="62">
        <f t="shared" si="2"/>
        <v>-6.4972847168347503E-3</v>
      </c>
    </row>
    <row r="49" spans="1:17" x14ac:dyDescent="0.2">
      <c r="A49" s="11">
        <v>43798</v>
      </c>
      <c r="B49" s="61">
        <v>343.33330000000001</v>
      </c>
      <c r="C49" s="61">
        <v>1.9604999999999999</v>
      </c>
      <c r="G49" s="4">
        <v>292</v>
      </c>
      <c r="H49" s="4">
        <v>282.33330000000001</v>
      </c>
      <c r="I49" s="4">
        <v>284.5</v>
      </c>
      <c r="J49" s="4">
        <v>279.66669999999999</v>
      </c>
      <c r="K49" s="4">
        <v>269.66669999999999</v>
      </c>
      <c r="L49" s="4">
        <v>290</v>
      </c>
      <c r="N49" s="4">
        <f t="shared" si="0"/>
        <v>51.333300000000008</v>
      </c>
      <c r="P49" s="4">
        <f t="shared" si="1"/>
        <v>291.64285714285717</v>
      </c>
      <c r="Q49" s="62">
        <f t="shared" si="2"/>
        <v>-3.6603221083454374E-3</v>
      </c>
    </row>
    <row r="50" spans="1:17" x14ac:dyDescent="0.2">
      <c r="A50" s="11">
        <v>43805</v>
      </c>
      <c r="B50" s="61">
        <v>345</v>
      </c>
      <c r="C50" s="61">
        <v>1.9248000000000001</v>
      </c>
      <c r="G50" s="4">
        <v>292.60000000000002</v>
      </c>
      <c r="H50" s="4">
        <v>280.39999999999998</v>
      </c>
      <c r="I50" s="4">
        <v>284.5</v>
      </c>
      <c r="J50" s="4">
        <v>277</v>
      </c>
      <c r="K50" s="4">
        <v>269.60000000000002</v>
      </c>
      <c r="L50" s="4">
        <v>290</v>
      </c>
      <c r="N50" s="4">
        <f t="shared" si="0"/>
        <v>52.399999999999977</v>
      </c>
      <c r="P50" s="4">
        <f t="shared" si="1"/>
        <v>291.3</v>
      </c>
      <c r="Q50" s="62">
        <f t="shared" si="2"/>
        <v>-1.175606171932464E-3</v>
      </c>
    </row>
    <row r="51" spans="1:17" x14ac:dyDescent="0.2">
      <c r="A51" s="11">
        <v>43812</v>
      </c>
      <c r="B51" s="61">
        <v>344.1</v>
      </c>
      <c r="C51" s="61">
        <v>1.9651000000000001</v>
      </c>
      <c r="G51" s="4">
        <v>293</v>
      </c>
      <c r="H51" s="4">
        <v>280</v>
      </c>
      <c r="I51" s="4">
        <v>286.89999999999998</v>
      </c>
      <c r="J51" s="4">
        <v>279.10000000000002</v>
      </c>
      <c r="K51" s="4">
        <v>273</v>
      </c>
      <c r="L51" s="4">
        <v>292.39999999999998</v>
      </c>
      <c r="N51" s="4">
        <f t="shared" si="0"/>
        <v>51.100000000000023</v>
      </c>
      <c r="P51" s="4">
        <f t="shared" si="1"/>
        <v>292.64285714285717</v>
      </c>
      <c r="Q51" s="62">
        <f t="shared" si="2"/>
        <v>4.6098769064784051E-3</v>
      </c>
    </row>
    <row r="52" spans="1:17" x14ac:dyDescent="0.2">
      <c r="A52" s="11">
        <v>43819</v>
      </c>
      <c r="B52" s="61">
        <v>343.5</v>
      </c>
      <c r="C52" s="61">
        <v>2.0318999999999998</v>
      </c>
      <c r="G52" s="4">
        <v>299.89999999999998</v>
      </c>
      <c r="H52" s="4">
        <v>286.3</v>
      </c>
      <c r="I52" s="4">
        <v>295.39999999999998</v>
      </c>
      <c r="J52" s="4">
        <v>289.2</v>
      </c>
      <c r="K52" s="4">
        <v>281</v>
      </c>
      <c r="L52" s="4">
        <v>300.60000000000002</v>
      </c>
      <c r="N52" s="4">
        <f t="shared" si="0"/>
        <v>42.899999999999977</v>
      </c>
      <c r="P52" s="4">
        <f t="shared" si="1"/>
        <v>299.41428571428571</v>
      </c>
      <c r="Q52" s="62">
        <f t="shared" si="2"/>
        <v>2.3138882108860059E-2</v>
      </c>
    </row>
    <row r="53" spans="1:17" x14ac:dyDescent="0.2">
      <c r="A53" s="11">
        <v>43826</v>
      </c>
      <c r="B53" s="61">
        <v>343.5</v>
      </c>
      <c r="C53" s="61">
        <v>2.0501</v>
      </c>
      <c r="G53" s="4">
        <v>304.5</v>
      </c>
      <c r="H53" s="4">
        <v>290.5</v>
      </c>
      <c r="I53" s="4">
        <v>300</v>
      </c>
      <c r="J53" s="4">
        <v>295</v>
      </c>
      <c r="K53" s="4">
        <v>285</v>
      </c>
      <c r="L53" s="4">
        <v>305</v>
      </c>
      <c r="N53" s="4">
        <f t="shared" si="0"/>
        <v>38.5</v>
      </c>
      <c r="P53" s="4">
        <f t="shared" si="1"/>
        <v>303.35714285714283</v>
      </c>
      <c r="Q53" s="62">
        <f t="shared" si="2"/>
        <v>1.3168567202633596E-2</v>
      </c>
    </row>
    <row r="54" spans="1:17" x14ac:dyDescent="0.2">
      <c r="A54" s="11">
        <v>43833</v>
      </c>
      <c r="B54" s="61">
        <v>343.5</v>
      </c>
      <c r="C54" s="61">
        <v>2.0293999999999999</v>
      </c>
      <c r="G54" s="4">
        <v>304.5</v>
      </c>
      <c r="H54" s="4">
        <v>290.5</v>
      </c>
      <c r="I54" s="4">
        <v>300</v>
      </c>
      <c r="J54" s="4">
        <v>295</v>
      </c>
      <c r="K54" s="4">
        <v>285</v>
      </c>
      <c r="L54" s="4">
        <v>305</v>
      </c>
      <c r="N54" s="4">
        <f t="shared" si="0"/>
        <v>38.5</v>
      </c>
      <c r="P54" s="4">
        <f t="shared" si="1"/>
        <v>303.35714285714283</v>
      </c>
      <c r="Q54" s="62">
        <f t="shared" si="2"/>
        <v>0</v>
      </c>
    </row>
    <row r="55" spans="1:17" x14ac:dyDescent="0.2">
      <c r="A55" s="11">
        <v>43840</v>
      </c>
      <c r="B55" s="61">
        <v>343.5</v>
      </c>
      <c r="C55" s="61">
        <v>1.9905999999999999</v>
      </c>
      <c r="G55" s="4">
        <v>311.7</v>
      </c>
      <c r="H55" s="4">
        <v>298.7</v>
      </c>
      <c r="I55" s="4">
        <v>307</v>
      </c>
      <c r="J55" s="4">
        <v>302</v>
      </c>
      <c r="K55" s="4">
        <v>289.39999999999998</v>
      </c>
      <c r="L55" s="4">
        <v>312</v>
      </c>
      <c r="N55" s="4">
        <f t="shared" si="0"/>
        <v>31.5</v>
      </c>
      <c r="P55" s="4">
        <f t="shared" si="1"/>
        <v>309.18571428571431</v>
      </c>
      <c r="Q55" s="62">
        <f t="shared" si="2"/>
        <v>1.9213562514716509E-2</v>
      </c>
    </row>
    <row r="56" spans="1:17" x14ac:dyDescent="0.2">
      <c r="A56" s="11">
        <v>43847</v>
      </c>
      <c r="B56" s="61">
        <v>343.5</v>
      </c>
      <c r="C56" s="61">
        <v>1.8911</v>
      </c>
      <c r="G56" s="4">
        <v>320.5</v>
      </c>
      <c r="H56" s="4">
        <v>305.8</v>
      </c>
      <c r="I56" s="4">
        <v>315.10000000000002</v>
      </c>
      <c r="J56" s="4">
        <v>310.3</v>
      </c>
      <c r="K56" s="4">
        <v>294</v>
      </c>
      <c r="L56" s="4">
        <v>320.5</v>
      </c>
      <c r="N56" s="4">
        <f t="shared" si="0"/>
        <v>23</v>
      </c>
      <c r="P56" s="4">
        <f t="shared" si="1"/>
        <v>315.67142857142852</v>
      </c>
      <c r="Q56" s="62">
        <f t="shared" si="2"/>
        <v>2.0976759229311748E-2</v>
      </c>
    </row>
    <row r="57" spans="1:17" x14ac:dyDescent="0.2">
      <c r="A57" s="11">
        <v>43854</v>
      </c>
      <c r="B57" s="61">
        <v>343.5</v>
      </c>
      <c r="C57" s="61">
        <v>1.8128</v>
      </c>
      <c r="G57" s="4">
        <v>319.60000000000002</v>
      </c>
      <c r="H57" s="4">
        <v>298</v>
      </c>
      <c r="I57" s="4">
        <v>313.3</v>
      </c>
      <c r="J57" s="4">
        <v>308.2</v>
      </c>
      <c r="K57" s="4">
        <v>294.60000000000002</v>
      </c>
      <c r="L57" s="4">
        <v>318.7</v>
      </c>
      <c r="N57" s="4">
        <f t="shared" si="0"/>
        <v>23.899999999999977</v>
      </c>
      <c r="P57" s="4">
        <f t="shared" si="1"/>
        <v>313.7000000000001</v>
      </c>
      <c r="Q57" s="62">
        <f t="shared" si="2"/>
        <v>-6.2451916549752795E-3</v>
      </c>
    </row>
    <row r="58" spans="1:17" x14ac:dyDescent="0.2">
      <c r="A58" s="11">
        <v>43861</v>
      </c>
      <c r="B58" s="61">
        <v>343.5</v>
      </c>
      <c r="C58" s="61">
        <v>1.6826000000000001</v>
      </c>
      <c r="G58" s="4">
        <v>312.3</v>
      </c>
      <c r="H58" s="4">
        <v>295</v>
      </c>
      <c r="I58" s="4">
        <v>307.89999999999998</v>
      </c>
      <c r="J58" s="4">
        <v>303</v>
      </c>
      <c r="K58" s="4">
        <v>294</v>
      </c>
      <c r="L58" s="4">
        <v>313.5</v>
      </c>
      <c r="N58" s="4">
        <f t="shared" si="0"/>
        <v>30</v>
      </c>
      <c r="P58" s="4">
        <f t="shared" si="1"/>
        <v>309.88571428571424</v>
      </c>
      <c r="Q58" s="62">
        <f t="shared" si="2"/>
        <v>-1.2159023634956467E-2</v>
      </c>
    </row>
    <row r="59" spans="1:17" x14ac:dyDescent="0.2">
      <c r="A59" s="11">
        <v>43868</v>
      </c>
      <c r="B59" s="61">
        <v>343.5</v>
      </c>
      <c r="C59" s="61">
        <v>1.6332</v>
      </c>
      <c r="G59" s="4">
        <v>306.5</v>
      </c>
      <c r="H59" s="4">
        <v>293</v>
      </c>
      <c r="I59" s="4">
        <v>303.5</v>
      </c>
      <c r="J59" s="4">
        <v>299</v>
      </c>
      <c r="K59" s="4">
        <v>292</v>
      </c>
      <c r="L59" s="4">
        <v>309.5</v>
      </c>
      <c r="N59" s="4">
        <f t="shared" si="0"/>
        <v>34</v>
      </c>
      <c r="P59" s="4">
        <f t="shared" si="1"/>
        <v>306.71428571428572</v>
      </c>
      <c r="Q59" s="62">
        <f t="shared" si="2"/>
        <v>-1.0234187718974552E-2</v>
      </c>
    </row>
    <row r="60" spans="1:17" x14ac:dyDescent="0.2">
      <c r="A60" s="11">
        <v>43875</v>
      </c>
      <c r="B60" s="61">
        <v>333.1</v>
      </c>
      <c r="C60" s="61">
        <v>1.6677999999999999</v>
      </c>
      <c r="G60" s="4">
        <v>302.5</v>
      </c>
      <c r="H60" s="4">
        <v>291.8</v>
      </c>
      <c r="I60" s="4">
        <v>300.7</v>
      </c>
      <c r="J60" s="4">
        <v>296.60000000000002</v>
      </c>
      <c r="K60" s="4">
        <v>291.2</v>
      </c>
      <c r="L60" s="4">
        <v>306.7</v>
      </c>
      <c r="N60" s="4">
        <f t="shared" si="0"/>
        <v>26.400000000000034</v>
      </c>
      <c r="P60" s="4">
        <f t="shared" si="1"/>
        <v>303.2285714285714</v>
      </c>
      <c r="Q60" s="62">
        <f t="shared" si="2"/>
        <v>-1.1364694923148733E-2</v>
      </c>
    </row>
    <row r="61" spans="1:17" x14ac:dyDescent="0.2">
      <c r="A61" s="11">
        <v>43882</v>
      </c>
      <c r="B61" s="61">
        <v>319.5</v>
      </c>
      <c r="C61" s="61">
        <v>1.7009000000000001</v>
      </c>
      <c r="G61" s="4">
        <v>299</v>
      </c>
      <c r="H61" s="4">
        <v>291.5</v>
      </c>
      <c r="I61" s="4">
        <v>299</v>
      </c>
      <c r="J61" s="4">
        <v>295</v>
      </c>
      <c r="K61" s="4">
        <v>291.5</v>
      </c>
      <c r="L61" s="4">
        <v>304</v>
      </c>
      <c r="N61" s="4">
        <f t="shared" si="0"/>
        <v>15.5</v>
      </c>
      <c r="P61" s="4">
        <f t="shared" si="1"/>
        <v>299.92857142857144</v>
      </c>
      <c r="Q61" s="62">
        <f t="shared" si="2"/>
        <v>-1.0882879487420949E-2</v>
      </c>
    </row>
    <row r="62" spans="1:17" x14ac:dyDescent="0.2">
      <c r="A62" s="11">
        <v>43889</v>
      </c>
      <c r="B62" s="61">
        <v>325.5</v>
      </c>
      <c r="C62" s="61">
        <v>1.5422</v>
      </c>
      <c r="G62" s="4">
        <v>298.3</v>
      </c>
      <c r="H62" s="4">
        <v>290.60000000000002</v>
      </c>
      <c r="I62" s="4">
        <v>301.5</v>
      </c>
      <c r="J62" s="4">
        <v>297</v>
      </c>
      <c r="K62" s="4">
        <v>292</v>
      </c>
      <c r="L62" s="4">
        <v>304.3</v>
      </c>
      <c r="N62" s="4">
        <f t="shared" si="0"/>
        <v>21.199999999999989</v>
      </c>
      <c r="P62" s="4">
        <f t="shared" si="1"/>
        <v>301.31428571428569</v>
      </c>
      <c r="Q62" s="62">
        <f t="shared" si="2"/>
        <v>4.620147654203155E-3</v>
      </c>
    </row>
    <row r="63" spans="1:17" x14ac:dyDescent="0.2">
      <c r="A63" s="11">
        <v>43896</v>
      </c>
      <c r="B63" s="61">
        <v>331.5</v>
      </c>
      <c r="C63" s="61">
        <v>1.4904999999999999</v>
      </c>
      <c r="G63" s="4">
        <v>293.5</v>
      </c>
      <c r="H63" s="4">
        <v>287</v>
      </c>
      <c r="I63" s="4">
        <v>301.5</v>
      </c>
      <c r="J63" s="4">
        <v>297</v>
      </c>
      <c r="K63" s="4">
        <v>290.5</v>
      </c>
      <c r="L63" s="4">
        <v>302.5</v>
      </c>
      <c r="N63" s="4">
        <f t="shared" si="0"/>
        <v>29</v>
      </c>
      <c r="P63" s="4">
        <f t="shared" si="1"/>
        <v>300.5</v>
      </c>
      <c r="Q63" s="62">
        <f t="shared" si="2"/>
        <v>-2.7024464251848013E-3</v>
      </c>
    </row>
    <row r="64" spans="1:17" x14ac:dyDescent="0.2">
      <c r="A64" s="11">
        <v>43903</v>
      </c>
      <c r="B64" s="61">
        <v>333.7</v>
      </c>
      <c r="C64" s="61">
        <v>1.1996</v>
      </c>
      <c r="G64" s="4">
        <v>293.5</v>
      </c>
      <c r="H64" s="4">
        <v>280.2</v>
      </c>
      <c r="I64" s="4">
        <v>297.5</v>
      </c>
      <c r="J64" s="4">
        <v>293.39999999999998</v>
      </c>
      <c r="K64" s="4">
        <v>286.5</v>
      </c>
      <c r="L64" s="4">
        <v>300.5</v>
      </c>
      <c r="N64" s="4">
        <f t="shared" si="0"/>
        <v>33.199999999999989</v>
      </c>
      <c r="P64" s="4">
        <f t="shared" si="1"/>
        <v>297.89999999999998</v>
      </c>
      <c r="Q64" s="62">
        <f t="shared" si="2"/>
        <v>-8.6522462562397262E-3</v>
      </c>
    </row>
    <row r="65" spans="1:17" x14ac:dyDescent="0.2">
      <c r="A65" s="11">
        <v>43910</v>
      </c>
      <c r="B65" s="61">
        <v>335</v>
      </c>
      <c r="C65" s="61">
        <v>1.0268999999999999</v>
      </c>
      <c r="G65" s="4">
        <v>290.3</v>
      </c>
      <c r="H65" s="4">
        <v>266</v>
      </c>
      <c r="I65" s="4">
        <v>284.89999999999998</v>
      </c>
      <c r="J65" s="4">
        <v>280</v>
      </c>
      <c r="K65" s="4">
        <v>276.5</v>
      </c>
      <c r="L65" s="4">
        <v>291.5</v>
      </c>
      <c r="N65" s="4">
        <f t="shared" si="0"/>
        <v>43.5</v>
      </c>
      <c r="P65" s="4">
        <f t="shared" si="1"/>
        <v>289.17142857142852</v>
      </c>
      <c r="Q65" s="62">
        <f t="shared" si="2"/>
        <v>-2.9300340478588316E-2</v>
      </c>
    </row>
    <row r="66" spans="1:17" x14ac:dyDescent="0.2">
      <c r="A66" s="11">
        <v>43917</v>
      </c>
      <c r="B66" s="61">
        <v>335</v>
      </c>
      <c r="C66" s="61">
        <v>1.0726</v>
      </c>
      <c r="G66" s="4">
        <v>290.3</v>
      </c>
      <c r="H66" s="4">
        <v>262</v>
      </c>
      <c r="I66" s="4">
        <v>278.2</v>
      </c>
      <c r="J66" s="4">
        <v>272</v>
      </c>
      <c r="K66" s="4">
        <v>269.5</v>
      </c>
      <c r="L66" s="4">
        <v>284.3</v>
      </c>
      <c r="N66" s="4">
        <f t="shared" ref="N66:N129" si="3">B66-MAX(G66:L66)</f>
        <v>44.699999999999989</v>
      </c>
      <c r="P66" s="4">
        <f t="shared" ref="P66:P129" si="4">AVERAGE(G66:L66,B66)</f>
        <v>284.47142857142859</v>
      </c>
      <c r="Q66" s="62">
        <f t="shared" si="2"/>
        <v>-1.6253334650725981E-2</v>
      </c>
    </row>
    <row r="67" spans="1:17" x14ac:dyDescent="0.2">
      <c r="A67" s="11">
        <v>43924</v>
      </c>
      <c r="B67" s="61">
        <v>339.5</v>
      </c>
      <c r="C67" s="61">
        <v>1.0159</v>
      </c>
      <c r="G67" s="4">
        <v>297.5</v>
      </c>
      <c r="H67" s="4">
        <v>265</v>
      </c>
      <c r="I67" s="4">
        <v>283</v>
      </c>
      <c r="J67" s="4">
        <v>278</v>
      </c>
      <c r="K67" s="4">
        <v>268</v>
      </c>
      <c r="L67" s="4">
        <v>287</v>
      </c>
      <c r="N67" s="4">
        <f t="shared" si="3"/>
        <v>42</v>
      </c>
      <c r="P67" s="4">
        <f t="shared" si="4"/>
        <v>288.28571428571428</v>
      </c>
      <c r="Q67" s="62">
        <f t="shared" si="2"/>
        <v>1.3408326219052746E-2</v>
      </c>
    </row>
    <row r="68" spans="1:17" x14ac:dyDescent="0.2">
      <c r="A68" s="11">
        <v>43931</v>
      </c>
      <c r="B68" s="61">
        <v>339.5</v>
      </c>
      <c r="C68" s="61">
        <v>1.0241</v>
      </c>
      <c r="G68" s="4">
        <v>297.5</v>
      </c>
      <c r="H68" s="4">
        <v>260</v>
      </c>
      <c r="I68" s="4">
        <v>283</v>
      </c>
      <c r="J68" s="4">
        <v>278.5</v>
      </c>
      <c r="K68" s="4">
        <v>266.75</v>
      </c>
      <c r="L68" s="4">
        <v>287</v>
      </c>
      <c r="N68" s="4">
        <f t="shared" si="3"/>
        <v>42</v>
      </c>
      <c r="P68" s="4">
        <f t="shared" si="4"/>
        <v>287.46428571428572</v>
      </c>
      <c r="Q68" s="62">
        <f t="shared" si="2"/>
        <v>-2.8493557978195305E-3</v>
      </c>
    </row>
    <row r="69" spans="1:17" x14ac:dyDescent="0.2">
      <c r="A69" s="11">
        <v>43938</v>
      </c>
      <c r="B69" s="61">
        <v>339.5</v>
      </c>
      <c r="C69" s="61">
        <v>0.96099999999999997</v>
      </c>
      <c r="G69" s="4">
        <v>297.5</v>
      </c>
      <c r="H69" s="4">
        <v>255</v>
      </c>
      <c r="I69" s="4">
        <v>283</v>
      </c>
      <c r="J69" s="4">
        <v>279</v>
      </c>
      <c r="K69" s="4">
        <v>265.5</v>
      </c>
      <c r="L69" s="4">
        <v>287</v>
      </c>
      <c r="N69" s="4">
        <f t="shared" si="3"/>
        <v>42</v>
      </c>
      <c r="P69" s="4">
        <f t="shared" si="4"/>
        <v>286.64285714285717</v>
      </c>
      <c r="Q69" s="62">
        <f t="shared" si="2"/>
        <v>-2.8574978258167905E-3</v>
      </c>
    </row>
    <row r="70" spans="1:17" x14ac:dyDescent="0.2">
      <c r="A70" s="11">
        <v>43945</v>
      </c>
      <c r="B70" s="61">
        <v>339.5</v>
      </c>
      <c r="C70" s="61">
        <v>0.75539999999999996</v>
      </c>
      <c r="G70" s="4">
        <v>279.5</v>
      </c>
      <c r="H70" s="4">
        <v>247.5</v>
      </c>
      <c r="I70" s="4">
        <v>272.2</v>
      </c>
      <c r="J70" s="4">
        <v>268.8</v>
      </c>
      <c r="K70" s="4">
        <v>251.7</v>
      </c>
      <c r="L70" s="4">
        <v>279.8</v>
      </c>
      <c r="N70" s="4">
        <f t="shared" si="3"/>
        <v>59.699999999999989</v>
      </c>
      <c r="P70" s="4">
        <f t="shared" si="4"/>
        <v>277</v>
      </c>
      <c r="Q70" s="62">
        <f t="shared" si="2"/>
        <v>-3.3640667829553994E-2</v>
      </c>
    </row>
    <row r="71" spans="1:17" x14ac:dyDescent="0.2">
      <c r="A71" s="11">
        <v>43952</v>
      </c>
      <c r="B71" s="61">
        <v>339.5</v>
      </c>
      <c r="C71" s="61">
        <v>0.70269999999999999</v>
      </c>
      <c r="G71" s="4">
        <v>267.5</v>
      </c>
      <c r="H71" s="4">
        <v>242.5</v>
      </c>
      <c r="I71" s="4">
        <v>265</v>
      </c>
      <c r="J71" s="4">
        <v>262</v>
      </c>
      <c r="K71" s="4">
        <v>242.5</v>
      </c>
      <c r="L71" s="4">
        <v>275</v>
      </c>
      <c r="N71" s="4">
        <f t="shared" si="3"/>
        <v>64.5</v>
      </c>
      <c r="P71" s="4">
        <f t="shared" si="4"/>
        <v>270.57142857142856</v>
      </c>
      <c r="Q71" s="62">
        <f t="shared" si="2"/>
        <v>-2.3207839092315719E-2</v>
      </c>
    </row>
    <row r="72" spans="1:17" x14ac:dyDescent="0.2">
      <c r="A72" s="11">
        <v>43959</v>
      </c>
      <c r="B72" s="61">
        <v>339.5</v>
      </c>
      <c r="C72" s="61">
        <v>0.8619</v>
      </c>
      <c r="G72" s="4">
        <v>267.5</v>
      </c>
      <c r="H72" s="4">
        <v>242.5</v>
      </c>
      <c r="I72" s="4">
        <v>265</v>
      </c>
      <c r="J72" s="4">
        <v>262</v>
      </c>
      <c r="K72" s="4">
        <v>242.5</v>
      </c>
      <c r="L72" s="4">
        <v>275</v>
      </c>
      <c r="N72" s="4">
        <f t="shared" si="3"/>
        <v>64.5</v>
      </c>
      <c r="P72" s="4">
        <f t="shared" si="4"/>
        <v>270.57142857142856</v>
      </c>
      <c r="Q72" s="62">
        <f t="shared" si="2"/>
        <v>0</v>
      </c>
    </row>
    <row r="73" spans="1:17" x14ac:dyDescent="0.2">
      <c r="A73" s="11">
        <v>43966</v>
      </c>
      <c r="B73" s="61">
        <v>339.5</v>
      </c>
      <c r="C73" s="61">
        <v>0.88070000000000004</v>
      </c>
      <c r="G73" s="4">
        <v>267.5</v>
      </c>
      <c r="H73" s="4">
        <v>242.5</v>
      </c>
      <c r="I73" s="4">
        <v>265</v>
      </c>
      <c r="J73" s="4">
        <v>262</v>
      </c>
      <c r="K73" s="4">
        <v>242.5</v>
      </c>
      <c r="L73" s="4">
        <v>275</v>
      </c>
      <c r="N73" s="4">
        <f t="shared" si="3"/>
        <v>64.5</v>
      </c>
      <c r="P73" s="4">
        <f t="shared" si="4"/>
        <v>270.57142857142856</v>
      </c>
      <c r="Q73" s="62">
        <f t="shared" si="2"/>
        <v>0</v>
      </c>
    </row>
    <row r="74" spans="1:17" x14ac:dyDescent="0.2">
      <c r="A74" s="11">
        <v>43973</v>
      </c>
      <c r="B74" s="61">
        <v>338.7</v>
      </c>
      <c r="C74" s="61">
        <v>0.99829999999999997</v>
      </c>
      <c r="G74" s="4">
        <v>274.5</v>
      </c>
      <c r="H74" s="4">
        <v>250.5</v>
      </c>
      <c r="I74" s="4">
        <v>269.39999999999998</v>
      </c>
      <c r="J74" s="4">
        <v>267.2</v>
      </c>
      <c r="K74" s="4">
        <v>252.5</v>
      </c>
      <c r="L74" s="4">
        <v>277</v>
      </c>
      <c r="N74" s="4">
        <f t="shared" si="3"/>
        <v>61.699999999999989</v>
      </c>
      <c r="P74" s="4">
        <f t="shared" si="4"/>
        <v>275.68571428571425</v>
      </c>
      <c r="Q74" s="62">
        <f t="shared" si="2"/>
        <v>1.8901795142555411E-2</v>
      </c>
    </row>
    <row r="75" spans="1:17" x14ac:dyDescent="0.2">
      <c r="A75" s="11">
        <v>43980</v>
      </c>
      <c r="B75" s="61">
        <v>338</v>
      </c>
      <c r="C75" s="61">
        <v>0.97330000000000005</v>
      </c>
      <c r="G75" s="4">
        <v>285.75</v>
      </c>
      <c r="H75" s="4">
        <v>262.625</v>
      </c>
      <c r="I75" s="4">
        <v>275.375</v>
      </c>
      <c r="J75" s="4">
        <v>275</v>
      </c>
      <c r="K75" s="4">
        <v>268</v>
      </c>
      <c r="L75" s="4">
        <v>280</v>
      </c>
      <c r="N75" s="4">
        <f t="shared" si="3"/>
        <v>52.25</v>
      </c>
      <c r="P75" s="4">
        <f t="shared" si="4"/>
        <v>283.53571428571428</v>
      </c>
      <c r="Q75" s="62">
        <f t="shared" si="2"/>
        <v>2.8474453311224002E-2</v>
      </c>
    </row>
    <row r="76" spans="1:17" x14ac:dyDescent="0.2">
      <c r="A76" s="11">
        <v>43987</v>
      </c>
      <c r="B76" s="61">
        <v>342.7</v>
      </c>
      <c r="C76" s="61">
        <v>1.0921000000000001</v>
      </c>
      <c r="G76" s="4">
        <v>291.2</v>
      </c>
      <c r="H76" s="4">
        <v>264.8</v>
      </c>
      <c r="I76" s="4">
        <v>276.10000000000002</v>
      </c>
      <c r="J76" s="4">
        <v>276.2</v>
      </c>
      <c r="K76" s="4">
        <v>271.5</v>
      </c>
      <c r="L76" s="4">
        <v>283.2</v>
      </c>
      <c r="N76" s="4">
        <f t="shared" si="3"/>
        <v>51.5</v>
      </c>
      <c r="P76" s="4">
        <f t="shared" si="4"/>
        <v>286.52857142857141</v>
      </c>
      <c r="Q76" s="62">
        <f t="shared" si="2"/>
        <v>1.0555485577528723E-2</v>
      </c>
    </row>
    <row r="77" spans="1:17" x14ac:dyDescent="0.2">
      <c r="A77" s="11">
        <v>43994</v>
      </c>
      <c r="B77" s="61">
        <v>347.5</v>
      </c>
      <c r="C77" s="61">
        <v>1.1376999999999999</v>
      </c>
      <c r="G77" s="4">
        <v>296.8</v>
      </c>
      <c r="H77" s="4">
        <v>269</v>
      </c>
      <c r="I77" s="4">
        <v>281</v>
      </c>
      <c r="J77" s="4">
        <v>278</v>
      </c>
      <c r="K77" s="4">
        <v>276.5</v>
      </c>
      <c r="L77" s="4">
        <v>288.39999999999998</v>
      </c>
      <c r="N77" s="4">
        <f t="shared" si="3"/>
        <v>50.699999999999989</v>
      </c>
      <c r="P77" s="4">
        <f t="shared" si="4"/>
        <v>291.02857142857141</v>
      </c>
      <c r="Q77" s="62">
        <f t="shared" si="2"/>
        <v>1.570524006581242E-2</v>
      </c>
    </row>
    <row r="78" spans="1:17" x14ac:dyDescent="0.2">
      <c r="A78" s="11">
        <v>44001</v>
      </c>
      <c r="B78" s="61">
        <v>353.5</v>
      </c>
      <c r="C78" s="61">
        <v>1.1921999999999999</v>
      </c>
      <c r="G78" s="4">
        <v>300</v>
      </c>
      <c r="H78" s="4">
        <v>273.5</v>
      </c>
      <c r="I78" s="4">
        <v>283.5</v>
      </c>
      <c r="J78" s="4">
        <v>278.60000000000002</v>
      </c>
      <c r="K78" s="4">
        <v>277.3</v>
      </c>
      <c r="L78" s="4">
        <v>296</v>
      </c>
      <c r="N78" s="4">
        <f t="shared" si="3"/>
        <v>53.5</v>
      </c>
      <c r="P78" s="4">
        <f t="shared" si="4"/>
        <v>294.62857142857138</v>
      </c>
      <c r="Q78" s="62">
        <f t="shared" si="2"/>
        <v>1.2369919497349224E-2</v>
      </c>
    </row>
    <row r="79" spans="1:17" x14ac:dyDescent="0.2">
      <c r="A79" s="11">
        <v>44008</v>
      </c>
      <c r="B79" s="61">
        <v>356.3</v>
      </c>
      <c r="C79" s="61">
        <v>1.1829000000000001</v>
      </c>
      <c r="G79" s="4">
        <v>299.10000000000002</v>
      </c>
      <c r="H79" s="4">
        <v>271.3</v>
      </c>
      <c r="I79" s="4">
        <v>281.3</v>
      </c>
      <c r="J79" s="4">
        <v>279</v>
      </c>
      <c r="K79" s="4">
        <v>270.7</v>
      </c>
      <c r="L79" s="4">
        <v>298.2</v>
      </c>
      <c r="N79" s="4">
        <f t="shared" si="3"/>
        <v>57.199999999999989</v>
      </c>
      <c r="P79" s="4">
        <f t="shared" si="4"/>
        <v>293.7</v>
      </c>
      <c r="Q79" s="62">
        <f t="shared" si="2"/>
        <v>-3.1516679596584884E-3</v>
      </c>
    </row>
    <row r="80" spans="1:17" x14ac:dyDescent="0.2">
      <c r="A80" s="11">
        <v>44015</v>
      </c>
      <c r="B80" s="61">
        <v>355.5</v>
      </c>
      <c r="C80" s="61">
        <v>1.2036</v>
      </c>
      <c r="G80" s="4">
        <v>299</v>
      </c>
      <c r="H80" s="4">
        <v>271.5</v>
      </c>
      <c r="I80" s="4">
        <v>282</v>
      </c>
      <c r="J80" s="4">
        <v>279.75</v>
      </c>
      <c r="K80" s="4">
        <v>271</v>
      </c>
      <c r="L80" s="4">
        <v>297</v>
      </c>
      <c r="N80" s="4">
        <f t="shared" si="3"/>
        <v>56.5</v>
      </c>
      <c r="P80" s="4">
        <f t="shared" si="4"/>
        <v>293.67857142857144</v>
      </c>
      <c r="Q80" s="62">
        <f t="shared" si="2"/>
        <v>-7.2960747117933877E-5</v>
      </c>
    </row>
    <row r="81" spans="1:17" x14ac:dyDescent="0.2">
      <c r="A81" s="11">
        <v>44022</v>
      </c>
      <c r="B81" s="61">
        <v>355.5</v>
      </c>
      <c r="C81" s="61">
        <v>1.2470000000000001</v>
      </c>
      <c r="G81" s="4">
        <v>303.10000000000002</v>
      </c>
      <c r="H81" s="4">
        <v>275.5</v>
      </c>
      <c r="I81" s="4">
        <v>285.60000000000002</v>
      </c>
      <c r="J81" s="4">
        <v>283.5</v>
      </c>
      <c r="K81" s="4">
        <v>274.89999999999998</v>
      </c>
      <c r="L81" s="4">
        <v>300</v>
      </c>
      <c r="N81" s="4">
        <f t="shared" si="3"/>
        <v>52.399999999999977</v>
      </c>
      <c r="P81" s="4">
        <f t="shared" si="4"/>
        <v>296.87142857142857</v>
      </c>
      <c r="Q81" s="62">
        <f t="shared" si="2"/>
        <v>1.0871944545786105E-2</v>
      </c>
    </row>
    <row r="82" spans="1:17" x14ac:dyDescent="0.2">
      <c r="A82" s="11">
        <v>44029</v>
      </c>
      <c r="B82" s="61">
        <v>356.7</v>
      </c>
      <c r="C82" s="61">
        <v>1.2372000000000001</v>
      </c>
      <c r="G82" s="4">
        <v>306.39999999999998</v>
      </c>
      <c r="H82" s="4">
        <v>282.89999999999998</v>
      </c>
      <c r="I82" s="4">
        <v>288.8</v>
      </c>
      <c r="J82" s="4">
        <v>286.10000000000002</v>
      </c>
      <c r="K82" s="4">
        <v>278.3</v>
      </c>
      <c r="L82" s="4">
        <v>303.8</v>
      </c>
      <c r="N82" s="4">
        <f t="shared" si="3"/>
        <v>50.300000000000011</v>
      </c>
      <c r="P82" s="4">
        <f t="shared" si="4"/>
        <v>300.42857142857139</v>
      </c>
      <c r="Q82" s="62">
        <f t="shared" si="2"/>
        <v>1.1982099032770144E-2</v>
      </c>
    </row>
    <row r="83" spans="1:17" x14ac:dyDescent="0.2">
      <c r="A83" s="11">
        <v>44036</v>
      </c>
      <c r="B83" s="61">
        <v>357.5</v>
      </c>
      <c r="C83" s="61">
        <v>1.2693000000000001</v>
      </c>
      <c r="G83" s="4">
        <v>310</v>
      </c>
      <c r="H83" s="4">
        <v>288.3</v>
      </c>
      <c r="I83" s="4">
        <v>293.3</v>
      </c>
      <c r="J83" s="4">
        <v>289.5</v>
      </c>
      <c r="K83" s="4">
        <v>282.5</v>
      </c>
      <c r="L83" s="4">
        <v>308</v>
      </c>
      <c r="N83" s="4">
        <f t="shared" si="3"/>
        <v>47.5</v>
      </c>
      <c r="P83" s="4">
        <f t="shared" si="4"/>
        <v>304.15714285714284</v>
      </c>
      <c r="Q83" s="62">
        <f t="shared" si="2"/>
        <v>1.2410841654779015E-2</v>
      </c>
    </row>
    <row r="84" spans="1:17" x14ac:dyDescent="0.2">
      <c r="A84" s="11">
        <v>44043</v>
      </c>
      <c r="B84" s="61">
        <v>357.5</v>
      </c>
      <c r="C84" s="61">
        <v>1.2457</v>
      </c>
      <c r="G84" s="4">
        <v>312</v>
      </c>
      <c r="H84" s="4">
        <v>289.5</v>
      </c>
      <c r="I84" s="4">
        <v>295.5</v>
      </c>
      <c r="J84" s="4">
        <v>291.5</v>
      </c>
      <c r="K84" s="4">
        <v>284.5</v>
      </c>
      <c r="L84" s="4">
        <v>310</v>
      </c>
      <c r="N84" s="4">
        <f t="shared" si="3"/>
        <v>45.5</v>
      </c>
      <c r="P84" s="4">
        <f t="shared" si="4"/>
        <v>305.78571428571428</v>
      </c>
      <c r="Q84" s="62">
        <f t="shared" si="2"/>
        <v>5.3543750880653551E-3</v>
      </c>
    </row>
    <row r="85" spans="1:17" x14ac:dyDescent="0.2">
      <c r="A85" s="11">
        <v>44050</v>
      </c>
      <c r="B85" s="61">
        <v>358</v>
      </c>
      <c r="C85" s="61">
        <v>1.2564</v>
      </c>
      <c r="G85" s="4">
        <v>312.8</v>
      </c>
      <c r="H85" s="4">
        <v>290.39999999999998</v>
      </c>
      <c r="I85" s="4">
        <v>297.5</v>
      </c>
      <c r="J85" s="4">
        <v>292.7</v>
      </c>
      <c r="K85" s="4">
        <v>286.5</v>
      </c>
      <c r="L85" s="4">
        <v>312</v>
      </c>
      <c r="N85" s="4">
        <f t="shared" si="3"/>
        <v>45.199999999999989</v>
      </c>
      <c r="P85" s="4">
        <f t="shared" si="4"/>
        <v>307.12857142857143</v>
      </c>
      <c r="Q85" s="62">
        <f t="shared" si="2"/>
        <v>4.3914973137118007E-3</v>
      </c>
    </row>
    <row r="86" spans="1:17" x14ac:dyDescent="0.2">
      <c r="A86" s="11">
        <v>44057</v>
      </c>
      <c r="B86" s="61">
        <v>360</v>
      </c>
      <c r="C86" s="61">
        <v>1.2481</v>
      </c>
      <c r="G86" s="4">
        <v>316</v>
      </c>
      <c r="H86" s="4">
        <v>294</v>
      </c>
      <c r="I86" s="4">
        <v>305.5</v>
      </c>
      <c r="J86" s="4">
        <v>297.5</v>
      </c>
      <c r="K86" s="4">
        <v>294.5</v>
      </c>
      <c r="L86" s="4">
        <v>320</v>
      </c>
      <c r="N86" s="4">
        <f t="shared" si="3"/>
        <v>40</v>
      </c>
      <c r="P86" s="4">
        <f t="shared" si="4"/>
        <v>312.5</v>
      </c>
      <c r="Q86" s="62">
        <f t="shared" si="2"/>
        <v>1.748918554351353E-2</v>
      </c>
    </row>
    <row r="87" spans="1:17" x14ac:dyDescent="0.2">
      <c r="A87" s="11">
        <v>44064</v>
      </c>
      <c r="B87" s="61">
        <v>364.2</v>
      </c>
      <c r="C87" s="61">
        <v>1.2508999999999999</v>
      </c>
      <c r="G87" s="4">
        <v>317.8</v>
      </c>
      <c r="H87" s="4">
        <v>294</v>
      </c>
      <c r="I87" s="4">
        <v>306.10000000000002</v>
      </c>
      <c r="J87" s="4">
        <v>298.7</v>
      </c>
      <c r="K87" s="4">
        <v>294.5</v>
      </c>
      <c r="L87" s="4">
        <v>321.8</v>
      </c>
      <c r="N87" s="4">
        <f t="shared" si="3"/>
        <v>42.399999999999977</v>
      </c>
      <c r="P87" s="4">
        <f t="shared" si="4"/>
        <v>313.87142857142857</v>
      </c>
      <c r="Q87" s="62">
        <f t="shared" si="2"/>
        <v>4.3885714285714084E-3</v>
      </c>
    </row>
    <row r="88" spans="1:17" x14ac:dyDescent="0.2">
      <c r="A88" s="11">
        <v>44071</v>
      </c>
      <c r="B88" s="61">
        <v>367</v>
      </c>
      <c r="C88" s="61">
        <v>1.2459</v>
      </c>
      <c r="G88" s="4">
        <v>319</v>
      </c>
      <c r="H88" s="4">
        <v>294</v>
      </c>
      <c r="I88" s="4">
        <v>306.5</v>
      </c>
      <c r="J88" s="4">
        <v>299.5</v>
      </c>
      <c r="K88" s="4">
        <v>294.5</v>
      </c>
      <c r="L88" s="4">
        <v>323</v>
      </c>
      <c r="N88" s="4">
        <f t="shared" si="3"/>
        <v>44</v>
      </c>
      <c r="P88" s="4">
        <f t="shared" si="4"/>
        <v>314.78571428571428</v>
      </c>
      <c r="Q88" s="62">
        <f t="shared" si="2"/>
        <v>2.9129306813526767E-3</v>
      </c>
    </row>
    <row r="89" spans="1:17" x14ac:dyDescent="0.2">
      <c r="A89" s="11">
        <v>44078</v>
      </c>
      <c r="B89" s="61">
        <v>376</v>
      </c>
      <c r="C89" s="61">
        <v>1.1969000000000001</v>
      </c>
      <c r="G89" s="4">
        <v>320.2</v>
      </c>
      <c r="H89" s="4">
        <v>302.7</v>
      </c>
      <c r="I89" s="4">
        <v>312.2</v>
      </c>
      <c r="J89" s="4">
        <v>307.3</v>
      </c>
      <c r="K89" s="4">
        <v>303.5</v>
      </c>
      <c r="L89" s="4">
        <v>332</v>
      </c>
      <c r="N89" s="4">
        <f t="shared" si="3"/>
        <v>44</v>
      </c>
      <c r="P89" s="4">
        <f t="shared" si="4"/>
        <v>321.98571428571421</v>
      </c>
      <c r="Q89" s="62">
        <f t="shared" si="2"/>
        <v>2.2872702518720089E-2</v>
      </c>
    </row>
    <row r="90" spans="1:17" x14ac:dyDescent="0.2">
      <c r="A90" s="11">
        <v>44085</v>
      </c>
      <c r="B90" s="61">
        <v>379.75</v>
      </c>
      <c r="C90" s="61">
        <v>1.0987</v>
      </c>
      <c r="G90" s="4">
        <v>318.5</v>
      </c>
      <c r="H90" s="4">
        <v>307.25</v>
      </c>
      <c r="I90" s="4">
        <v>313</v>
      </c>
      <c r="J90" s="4">
        <v>310</v>
      </c>
      <c r="K90" s="4">
        <v>308.5</v>
      </c>
      <c r="L90" s="4">
        <v>336.5</v>
      </c>
      <c r="N90" s="4">
        <f t="shared" si="3"/>
        <v>43.25</v>
      </c>
      <c r="P90" s="4">
        <f t="shared" si="4"/>
        <v>324.78571428571428</v>
      </c>
      <c r="Q90" s="62">
        <f t="shared" si="2"/>
        <v>8.6960379786149566E-3</v>
      </c>
    </row>
    <row r="91" spans="1:17" x14ac:dyDescent="0.2">
      <c r="A91" s="11">
        <v>44092</v>
      </c>
      <c r="B91" s="61">
        <v>391</v>
      </c>
      <c r="C91" s="61">
        <v>1.1355999999999999</v>
      </c>
      <c r="G91" s="4">
        <v>322.60000000000002</v>
      </c>
      <c r="H91" s="4">
        <v>309.89999999999998</v>
      </c>
      <c r="I91" s="4">
        <v>316</v>
      </c>
      <c r="J91" s="4">
        <v>312</v>
      </c>
      <c r="K91" s="4">
        <v>313.5</v>
      </c>
      <c r="L91" s="4">
        <v>338</v>
      </c>
      <c r="N91" s="4">
        <f t="shared" si="3"/>
        <v>53</v>
      </c>
      <c r="P91" s="4">
        <f t="shared" si="4"/>
        <v>329</v>
      </c>
      <c r="Q91" s="62">
        <f t="shared" si="2"/>
        <v>1.2975588299978025E-2</v>
      </c>
    </row>
    <row r="92" spans="1:17" x14ac:dyDescent="0.2">
      <c r="A92" s="11">
        <v>44099</v>
      </c>
      <c r="B92" s="61">
        <v>398.5</v>
      </c>
      <c r="C92" s="61">
        <v>1.1208</v>
      </c>
      <c r="G92" s="4">
        <v>324.3</v>
      </c>
      <c r="H92" s="4">
        <v>309.5</v>
      </c>
      <c r="I92" s="4">
        <v>314</v>
      </c>
      <c r="J92" s="4">
        <v>312</v>
      </c>
      <c r="K92" s="4">
        <v>314.5</v>
      </c>
      <c r="L92" s="4">
        <v>334</v>
      </c>
      <c r="N92" s="4">
        <f t="shared" si="3"/>
        <v>64.5</v>
      </c>
      <c r="P92" s="4">
        <f t="shared" si="4"/>
        <v>329.54285714285714</v>
      </c>
      <c r="Q92" s="62">
        <f t="shared" si="2"/>
        <v>1.6500217108119664E-3</v>
      </c>
    </row>
    <row r="93" spans="1:17" x14ac:dyDescent="0.2">
      <c r="A93" s="11">
        <v>44106</v>
      </c>
      <c r="B93" s="61">
        <v>395.5</v>
      </c>
      <c r="C93" s="61">
        <v>1.1234999999999999</v>
      </c>
      <c r="G93" s="4">
        <v>322.5</v>
      </c>
      <c r="H93" s="4">
        <v>305.5</v>
      </c>
      <c r="I93" s="4">
        <v>309.2</v>
      </c>
      <c r="J93" s="4">
        <v>309.2</v>
      </c>
      <c r="K93" s="4">
        <v>309.7</v>
      </c>
      <c r="L93" s="4">
        <v>328</v>
      </c>
      <c r="N93" s="4">
        <f t="shared" si="3"/>
        <v>67.5</v>
      </c>
      <c r="P93" s="4">
        <f t="shared" si="4"/>
        <v>325.6571428571429</v>
      </c>
      <c r="Q93" s="62">
        <f t="shared" si="2"/>
        <v>-1.1791225940696926E-2</v>
      </c>
    </row>
    <row r="94" spans="1:17" x14ac:dyDescent="0.2">
      <c r="A94" s="11">
        <v>44113</v>
      </c>
      <c r="B94" s="61">
        <v>392.5</v>
      </c>
      <c r="C94" s="61">
        <v>1.1837</v>
      </c>
      <c r="G94" s="4">
        <v>322.5</v>
      </c>
      <c r="H94" s="4">
        <v>303</v>
      </c>
      <c r="I94" s="4">
        <v>307.89999999999998</v>
      </c>
      <c r="J94" s="4">
        <v>308</v>
      </c>
      <c r="K94" s="4">
        <v>305.89999999999998</v>
      </c>
      <c r="L94" s="4">
        <v>324</v>
      </c>
      <c r="N94" s="4">
        <f t="shared" si="3"/>
        <v>68.5</v>
      </c>
      <c r="P94" s="4">
        <f t="shared" si="4"/>
        <v>323.40000000000003</v>
      </c>
      <c r="Q94" s="62">
        <f t="shared" si="2"/>
        <v>-6.9310405334269687E-3</v>
      </c>
    </row>
    <row r="95" spans="1:17" x14ac:dyDescent="0.2">
      <c r="A95" s="11">
        <v>44120</v>
      </c>
      <c r="B95" s="61">
        <v>392.5</v>
      </c>
      <c r="C95" s="61">
        <v>1.1873</v>
      </c>
      <c r="G95" s="4">
        <v>323.5</v>
      </c>
      <c r="H95" s="4">
        <v>305.8</v>
      </c>
      <c r="I95" s="4">
        <v>309.3</v>
      </c>
      <c r="J95" s="4">
        <v>308.60000000000002</v>
      </c>
      <c r="K95" s="4">
        <v>307.5</v>
      </c>
      <c r="L95" s="4">
        <v>320.8</v>
      </c>
      <c r="N95" s="4">
        <f t="shared" si="3"/>
        <v>69</v>
      </c>
      <c r="P95" s="4">
        <f t="shared" si="4"/>
        <v>324</v>
      </c>
      <c r="Q95" s="62">
        <f t="shared" si="2"/>
        <v>1.8552875695732052E-3</v>
      </c>
    </row>
    <row r="96" spans="1:17" x14ac:dyDescent="0.2">
      <c r="A96" s="11">
        <v>44127</v>
      </c>
      <c r="B96" s="61">
        <v>395.5</v>
      </c>
      <c r="C96" s="61">
        <v>1.1667000000000001</v>
      </c>
      <c r="G96" s="4">
        <v>325</v>
      </c>
      <c r="H96" s="4">
        <v>306.2</v>
      </c>
      <c r="I96" s="4">
        <v>310.8</v>
      </c>
      <c r="J96" s="4">
        <v>307.3</v>
      </c>
      <c r="K96" s="4">
        <v>307.5</v>
      </c>
      <c r="L96" s="4">
        <v>320</v>
      </c>
      <c r="N96" s="4">
        <f t="shared" si="3"/>
        <v>70.5</v>
      </c>
      <c r="P96" s="4">
        <f t="shared" si="4"/>
        <v>324.61428571428576</v>
      </c>
      <c r="Q96" s="62">
        <f t="shared" si="2"/>
        <v>1.8959435626104693E-3</v>
      </c>
    </row>
    <row r="97" spans="1:17" x14ac:dyDescent="0.2">
      <c r="A97" s="11">
        <v>44134</v>
      </c>
      <c r="B97" s="61">
        <v>400</v>
      </c>
      <c r="C97" s="61">
        <v>1.1227</v>
      </c>
      <c r="G97" s="4">
        <v>325</v>
      </c>
      <c r="H97" s="4">
        <v>305</v>
      </c>
      <c r="I97" s="4">
        <v>307.2</v>
      </c>
      <c r="J97" s="4">
        <v>304.60000000000002</v>
      </c>
      <c r="K97" s="4">
        <v>309.3</v>
      </c>
      <c r="L97" s="4">
        <v>317</v>
      </c>
      <c r="N97" s="4">
        <f t="shared" si="3"/>
        <v>75</v>
      </c>
      <c r="P97" s="4">
        <f t="shared" si="4"/>
        <v>324.01428571428579</v>
      </c>
      <c r="Q97" s="62">
        <f t="shared" si="2"/>
        <v>-1.8483474893279395E-3</v>
      </c>
    </row>
    <row r="98" spans="1:17" x14ac:dyDescent="0.2">
      <c r="A98" s="11">
        <v>44141</v>
      </c>
      <c r="B98" s="61">
        <v>400</v>
      </c>
      <c r="C98" s="61">
        <v>1.155</v>
      </c>
      <c r="G98" s="4">
        <v>325</v>
      </c>
      <c r="H98" s="4">
        <v>305</v>
      </c>
      <c r="I98" s="4">
        <v>306</v>
      </c>
      <c r="J98" s="4">
        <v>305</v>
      </c>
      <c r="K98" s="4">
        <v>310.5</v>
      </c>
      <c r="L98" s="4">
        <v>317</v>
      </c>
      <c r="N98" s="4">
        <f t="shared" si="3"/>
        <v>75</v>
      </c>
      <c r="P98" s="4">
        <f t="shared" si="4"/>
        <v>324.07142857142856</v>
      </c>
      <c r="Q98" s="62">
        <f t="shared" si="2"/>
        <v>1.7635906706026105E-4</v>
      </c>
    </row>
    <row r="99" spans="1:17" x14ac:dyDescent="0.2">
      <c r="A99" s="11">
        <v>44148</v>
      </c>
      <c r="B99" s="61">
        <v>400</v>
      </c>
      <c r="C99" s="61">
        <v>1.2404999999999999</v>
      </c>
      <c r="G99" s="4">
        <v>325</v>
      </c>
      <c r="H99" s="4">
        <v>305</v>
      </c>
      <c r="I99" s="4">
        <v>306</v>
      </c>
      <c r="J99" s="4">
        <v>305</v>
      </c>
      <c r="K99" s="4">
        <v>310.5</v>
      </c>
      <c r="L99" s="4">
        <v>317</v>
      </c>
      <c r="N99" s="4">
        <f t="shared" si="3"/>
        <v>75</v>
      </c>
      <c r="P99" s="4">
        <f t="shared" si="4"/>
        <v>324.07142857142856</v>
      </c>
      <c r="Q99" s="62">
        <f t="shared" si="2"/>
        <v>0</v>
      </c>
    </row>
    <row r="100" spans="1:17" x14ac:dyDescent="0.2">
      <c r="A100" s="11">
        <v>44155</v>
      </c>
      <c r="B100" s="61">
        <v>410</v>
      </c>
      <c r="C100" s="61">
        <v>1.2678</v>
      </c>
      <c r="G100" s="4">
        <v>335.8</v>
      </c>
      <c r="H100" s="4">
        <v>311</v>
      </c>
      <c r="I100" s="4">
        <v>323.60000000000002</v>
      </c>
      <c r="J100" s="4">
        <v>320.2</v>
      </c>
      <c r="K100" s="4">
        <v>317.5</v>
      </c>
      <c r="L100" s="4">
        <v>325</v>
      </c>
      <c r="N100" s="4">
        <f t="shared" si="3"/>
        <v>74.199999999999989</v>
      </c>
      <c r="P100" s="4">
        <f t="shared" si="4"/>
        <v>334.7285714285714</v>
      </c>
      <c r="Q100" s="62">
        <f t="shared" si="2"/>
        <v>3.2885166409521771E-2</v>
      </c>
    </row>
    <row r="101" spans="1:17" x14ac:dyDescent="0.2">
      <c r="A101" s="11">
        <v>44162</v>
      </c>
      <c r="B101" s="61">
        <v>425</v>
      </c>
      <c r="C101" s="61">
        <v>1.3622000000000001</v>
      </c>
      <c r="G101" s="4">
        <v>352</v>
      </c>
      <c r="H101" s="4">
        <v>320</v>
      </c>
      <c r="I101" s="4">
        <v>350</v>
      </c>
      <c r="J101" s="4">
        <v>343</v>
      </c>
      <c r="K101" s="4">
        <v>328</v>
      </c>
      <c r="L101" s="4">
        <v>337</v>
      </c>
      <c r="N101" s="4">
        <f t="shared" si="3"/>
        <v>73</v>
      </c>
      <c r="P101" s="4">
        <f t="shared" si="4"/>
        <v>350.71428571428572</v>
      </c>
      <c r="Q101" s="62">
        <f t="shared" ref="Q101:Q164" si="5">P101/P100-1</f>
        <v>4.7757244675856958E-2</v>
      </c>
    </row>
    <row r="102" spans="1:17" x14ac:dyDescent="0.2">
      <c r="A102" s="11">
        <v>44169</v>
      </c>
      <c r="B102" s="61">
        <v>428</v>
      </c>
      <c r="C102" s="61">
        <v>1.3831</v>
      </c>
      <c r="G102" s="4">
        <v>357.2</v>
      </c>
      <c r="H102" s="4">
        <v>322.60000000000002</v>
      </c>
      <c r="I102" s="4">
        <v>345</v>
      </c>
      <c r="J102" s="4">
        <v>339</v>
      </c>
      <c r="K102" s="4">
        <v>329.4</v>
      </c>
      <c r="L102" s="4">
        <v>339.2</v>
      </c>
      <c r="N102" s="4">
        <f t="shared" si="3"/>
        <v>70.800000000000011</v>
      </c>
      <c r="P102" s="4">
        <f t="shared" si="4"/>
        <v>351.48571428571421</v>
      </c>
      <c r="Q102" s="62">
        <f t="shared" si="5"/>
        <v>2.199592668024275E-3</v>
      </c>
    </row>
    <row r="103" spans="1:17" x14ac:dyDescent="0.2">
      <c r="A103" s="11">
        <v>44176</v>
      </c>
      <c r="B103" s="61">
        <v>432.5</v>
      </c>
      <c r="C103" s="61">
        <v>1.4255</v>
      </c>
      <c r="G103" s="4">
        <v>367</v>
      </c>
      <c r="H103" s="4">
        <v>329.2</v>
      </c>
      <c r="I103" s="4">
        <v>339.5</v>
      </c>
      <c r="J103" s="4">
        <v>335</v>
      </c>
      <c r="K103" s="4">
        <v>333.5</v>
      </c>
      <c r="L103" s="4">
        <v>344.5</v>
      </c>
      <c r="N103" s="4">
        <f t="shared" si="3"/>
        <v>65.5</v>
      </c>
      <c r="P103" s="4">
        <f t="shared" si="4"/>
        <v>354.45714285714286</v>
      </c>
      <c r="Q103" s="62">
        <f t="shared" si="5"/>
        <v>8.4539099333444945E-3</v>
      </c>
    </row>
    <row r="104" spans="1:17" x14ac:dyDescent="0.2">
      <c r="A104" s="11">
        <v>44183</v>
      </c>
      <c r="B104" s="61">
        <v>436</v>
      </c>
      <c r="C104" s="61">
        <v>1.4910000000000001</v>
      </c>
      <c r="G104" s="4">
        <v>377.8</v>
      </c>
      <c r="H104" s="4">
        <v>341.4</v>
      </c>
      <c r="I104" s="4">
        <v>348.9</v>
      </c>
      <c r="J104" s="4">
        <v>344.4</v>
      </c>
      <c r="K104" s="4">
        <v>342.9</v>
      </c>
      <c r="L104" s="4">
        <v>353.9</v>
      </c>
      <c r="N104" s="4">
        <f t="shared" si="3"/>
        <v>58.199999999999989</v>
      </c>
      <c r="P104" s="4">
        <f t="shared" si="4"/>
        <v>363.61428571428576</v>
      </c>
      <c r="Q104" s="62">
        <f t="shared" si="5"/>
        <v>2.5834273738513769E-2</v>
      </c>
    </row>
    <row r="105" spans="1:17" x14ac:dyDescent="0.2">
      <c r="A105" s="11">
        <v>44190</v>
      </c>
      <c r="B105" s="61">
        <v>450</v>
      </c>
      <c r="C105" s="61">
        <v>1.4891000000000001</v>
      </c>
      <c r="G105" s="4">
        <v>389</v>
      </c>
      <c r="H105" s="4">
        <v>347</v>
      </c>
      <c r="I105" s="4">
        <v>354.5</v>
      </c>
      <c r="J105" s="4">
        <v>350</v>
      </c>
      <c r="K105" s="4">
        <v>348.5</v>
      </c>
      <c r="L105" s="4">
        <v>359.5</v>
      </c>
      <c r="N105" s="4">
        <f t="shared" si="3"/>
        <v>61</v>
      </c>
      <c r="P105" s="4">
        <f t="shared" si="4"/>
        <v>371.21428571428572</v>
      </c>
      <c r="Q105" s="62">
        <f t="shared" si="5"/>
        <v>2.0901269005618062E-2</v>
      </c>
    </row>
    <row r="106" spans="1:17" x14ac:dyDescent="0.2">
      <c r="A106" s="11">
        <v>44197</v>
      </c>
      <c r="B106" s="61">
        <v>450</v>
      </c>
      <c r="C106" s="61">
        <v>1.49</v>
      </c>
      <c r="G106" s="4">
        <v>389</v>
      </c>
      <c r="H106" s="4">
        <v>347</v>
      </c>
      <c r="I106" s="4">
        <v>354.5</v>
      </c>
      <c r="J106" s="4">
        <v>350</v>
      </c>
      <c r="K106" s="4">
        <v>348.5</v>
      </c>
      <c r="L106" s="4">
        <v>359.5</v>
      </c>
      <c r="N106" s="4">
        <f t="shared" si="3"/>
        <v>61</v>
      </c>
      <c r="P106" s="4">
        <f t="shared" si="4"/>
        <v>371.21428571428572</v>
      </c>
      <c r="Q106" s="62">
        <f t="shared" si="5"/>
        <v>0</v>
      </c>
    </row>
    <row r="107" spans="1:17" x14ac:dyDescent="0.2">
      <c r="A107" s="11">
        <v>44204</v>
      </c>
      <c r="B107" s="61">
        <v>450</v>
      </c>
      <c r="C107" s="61">
        <v>1.5354000000000001</v>
      </c>
      <c r="G107" s="4">
        <v>389</v>
      </c>
      <c r="H107" s="4">
        <v>347</v>
      </c>
      <c r="I107" s="4">
        <v>354.5</v>
      </c>
      <c r="J107" s="4">
        <v>350</v>
      </c>
      <c r="K107" s="4">
        <v>348.5</v>
      </c>
      <c r="L107" s="4">
        <v>359.5</v>
      </c>
      <c r="N107" s="4">
        <f t="shared" si="3"/>
        <v>61</v>
      </c>
      <c r="P107" s="4">
        <f t="shared" si="4"/>
        <v>371.21428571428572</v>
      </c>
      <c r="Q107" s="62">
        <f t="shared" si="5"/>
        <v>0</v>
      </c>
    </row>
    <row r="108" spans="1:17" x14ac:dyDescent="0.2">
      <c r="A108" s="11">
        <v>44211</v>
      </c>
      <c r="B108" s="61">
        <v>450</v>
      </c>
      <c r="C108" s="61">
        <v>1.6063000000000001</v>
      </c>
      <c r="G108" s="4">
        <v>389</v>
      </c>
      <c r="H108" s="4">
        <v>347</v>
      </c>
      <c r="I108" s="4">
        <v>354.5</v>
      </c>
      <c r="J108" s="4">
        <v>350</v>
      </c>
      <c r="K108" s="4">
        <v>348.5</v>
      </c>
      <c r="L108" s="4">
        <v>359.5</v>
      </c>
      <c r="N108" s="4">
        <f t="shared" si="3"/>
        <v>61</v>
      </c>
      <c r="P108" s="4">
        <f t="shared" si="4"/>
        <v>371.21428571428572</v>
      </c>
      <c r="Q108" s="62">
        <f t="shared" si="5"/>
        <v>0</v>
      </c>
    </row>
    <row r="109" spans="1:17" x14ac:dyDescent="0.2">
      <c r="A109" s="11">
        <v>44218</v>
      </c>
      <c r="B109" s="61">
        <v>474</v>
      </c>
      <c r="C109" s="61">
        <v>1.6039000000000001</v>
      </c>
      <c r="G109" s="4">
        <v>397.25</v>
      </c>
      <c r="H109" s="4">
        <v>360.5</v>
      </c>
      <c r="I109" s="4">
        <v>371.75</v>
      </c>
      <c r="J109" s="4">
        <v>366.875</v>
      </c>
      <c r="K109" s="4">
        <v>368.375</v>
      </c>
      <c r="L109" s="4">
        <v>382.375</v>
      </c>
      <c r="N109" s="4">
        <f t="shared" si="3"/>
        <v>76.75</v>
      </c>
      <c r="P109" s="4">
        <f t="shared" si="4"/>
        <v>388.73214285714283</v>
      </c>
      <c r="Q109" s="62">
        <f t="shared" si="5"/>
        <v>4.7190686934770021E-2</v>
      </c>
    </row>
    <row r="110" spans="1:17" x14ac:dyDescent="0.2">
      <c r="A110" s="11">
        <v>44225</v>
      </c>
      <c r="B110" s="61">
        <v>482</v>
      </c>
      <c r="C110" s="61">
        <v>1.6074999999999999</v>
      </c>
      <c r="G110" s="4">
        <v>400</v>
      </c>
      <c r="H110" s="4">
        <v>365</v>
      </c>
      <c r="I110" s="4">
        <v>377.5</v>
      </c>
      <c r="J110" s="4">
        <v>372.5</v>
      </c>
      <c r="K110" s="4">
        <v>375</v>
      </c>
      <c r="L110" s="4">
        <v>390</v>
      </c>
      <c r="N110" s="4">
        <f t="shared" si="3"/>
        <v>82</v>
      </c>
      <c r="P110" s="4">
        <f t="shared" si="4"/>
        <v>394.57142857142856</v>
      </c>
      <c r="Q110" s="62">
        <f t="shared" si="5"/>
        <v>1.5021360650466331E-2</v>
      </c>
    </row>
    <row r="111" spans="1:17" x14ac:dyDescent="0.2">
      <c r="A111" s="11">
        <v>44232</v>
      </c>
      <c r="B111" s="61">
        <v>482</v>
      </c>
      <c r="C111" s="61">
        <v>1.6952</v>
      </c>
      <c r="G111" s="4">
        <v>400</v>
      </c>
      <c r="H111" s="4">
        <v>365</v>
      </c>
      <c r="I111" s="4">
        <v>377.5</v>
      </c>
      <c r="J111" s="4">
        <v>372.5</v>
      </c>
      <c r="K111" s="4">
        <v>375</v>
      </c>
      <c r="L111" s="4">
        <v>390</v>
      </c>
      <c r="N111" s="4">
        <f t="shared" si="3"/>
        <v>82</v>
      </c>
      <c r="P111" s="4">
        <f t="shared" si="4"/>
        <v>394.57142857142856</v>
      </c>
      <c r="Q111" s="62">
        <f t="shared" si="5"/>
        <v>0</v>
      </c>
    </row>
    <row r="112" spans="1:17" x14ac:dyDescent="0.2">
      <c r="A112" s="11">
        <v>44239</v>
      </c>
      <c r="B112" s="61">
        <v>495.8</v>
      </c>
      <c r="C112" s="61">
        <v>1.7663</v>
      </c>
      <c r="G112" s="4">
        <v>419.8</v>
      </c>
      <c r="H112" s="4">
        <v>380</v>
      </c>
      <c r="I112" s="4">
        <v>394</v>
      </c>
      <c r="J112" s="4">
        <v>389</v>
      </c>
      <c r="K112" s="4">
        <v>387</v>
      </c>
      <c r="L112" s="4">
        <v>405</v>
      </c>
      <c r="N112" s="4">
        <f t="shared" si="3"/>
        <v>76</v>
      </c>
      <c r="P112" s="4">
        <f t="shared" si="4"/>
        <v>410.08571428571435</v>
      </c>
      <c r="Q112" s="62">
        <f t="shared" si="5"/>
        <v>3.9319333816075552E-2</v>
      </c>
    </row>
    <row r="113" spans="1:18" x14ac:dyDescent="0.2">
      <c r="A113" s="11">
        <v>44246</v>
      </c>
      <c r="B113" s="61">
        <v>505</v>
      </c>
      <c r="C113" s="61">
        <v>1.8379000000000001</v>
      </c>
      <c r="G113" s="4">
        <v>434</v>
      </c>
      <c r="H113" s="4">
        <v>401.25</v>
      </c>
      <c r="I113" s="4">
        <v>417.75</v>
      </c>
      <c r="J113" s="4">
        <v>410</v>
      </c>
      <c r="K113" s="4">
        <v>400</v>
      </c>
      <c r="L113" s="4">
        <v>426.25</v>
      </c>
      <c r="N113" s="4">
        <f t="shared" si="3"/>
        <v>71</v>
      </c>
      <c r="P113" s="4">
        <f t="shared" si="4"/>
        <v>427.75</v>
      </c>
      <c r="Q113" s="62">
        <f t="shared" si="5"/>
        <v>4.3074618546645072E-2</v>
      </c>
    </row>
    <row r="114" spans="1:18" x14ac:dyDescent="0.2">
      <c r="A114" s="11">
        <v>44253</v>
      </c>
      <c r="B114" s="61">
        <v>509</v>
      </c>
      <c r="C114" s="61">
        <v>1.8895999999999999</v>
      </c>
      <c r="G114" s="4">
        <v>444.4</v>
      </c>
      <c r="H114" s="4">
        <v>421.5</v>
      </c>
      <c r="I114" s="4">
        <v>441.3</v>
      </c>
      <c r="J114" s="4">
        <v>430</v>
      </c>
      <c r="K114" s="4">
        <v>417</v>
      </c>
      <c r="L114" s="4">
        <v>449.5</v>
      </c>
      <c r="N114" s="4">
        <f t="shared" si="3"/>
        <v>59.5</v>
      </c>
      <c r="P114" s="4">
        <f t="shared" si="4"/>
        <v>444.67142857142852</v>
      </c>
      <c r="Q114" s="62">
        <f t="shared" si="5"/>
        <v>3.9559155047173666E-2</v>
      </c>
    </row>
    <row r="115" spans="1:18" x14ac:dyDescent="0.2">
      <c r="A115" s="11">
        <v>44260</v>
      </c>
      <c r="B115" s="61">
        <v>521</v>
      </c>
      <c r="C115" s="61">
        <v>1.8585</v>
      </c>
      <c r="G115" s="4">
        <v>466.6</v>
      </c>
      <c r="H115" s="4">
        <v>441</v>
      </c>
      <c r="I115" s="4">
        <v>459</v>
      </c>
      <c r="J115" s="4">
        <v>451</v>
      </c>
      <c r="K115" s="4">
        <v>441</v>
      </c>
      <c r="L115" s="4">
        <v>473.5</v>
      </c>
      <c r="N115" s="4">
        <f t="shared" si="3"/>
        <v>47.5</v>
      </c>
      <c r="P115" s="4">
        <f t="shared" si="4"/>
        <v>464.7285714285714</v>
      </c>
      <c r="Q115" s="62">
        <f t="shared" si="5"/>
        <v>4.5105535387284457E-2</v>
      </c>
    </row>
    <row r="116" spans="1:18" x14ac:dyDescent="0.2">
      <c r="A116" s="11">
        <v>44267</v>
      </c>
      <c r="B116" s="61">
        <v>540</v>
      </c>
      <c r="C116" s="61">
        <v>1.9419999999999999</v>
      </c>
      <c r="G116" s="4">
        <v>487</v>
      </c>
      <c r="H116" s="4">
        <v>463</v>
      </c>
      <c r="I116" s="4">
        <v>478</v>
      </c>
      <c r="J116" s="4">
        <v>474.5</v>
      </c>
      <c r="K116" s="4">
        <v>458.8</v>
      </c>
      <c r="L116" s="4">
        <v>497</v>
      </c>
      <c r="N116" s="4">
        <f t="shared" si="3"/>
        <v>43</v>
      </c>
      <c r="P116" s="4">
        <f t="shared" si="4"/>
        <v>485.47142857142859</v>
      </c>
      <c r="Q116" s="62">
        <f t="shared" si="5"/>
        <v>4.4634348775014709E-2</v>
      </c>
    </row>
    <row r="117" spans="1:18" x14ac:dyDescent="0.2">
      <c r="A117" s="11">
        <v>44274</v>
      </c>
      <c r="B117" s="61">
        <v>550</v>
      </c>
      <c r="C117" s="61">
        <v>1.8888</v>
      </c>
      <c r="G117" s="4">
        <v>497</v>
      </c>
      <c r="H117" s="4">
        <v>475</v>
      </c>
      <c r="I117" s="4">
        <v>490</v>
      </c>
      <c r="J117" s="4">
        <v>487.5</v>
      </c>
      <c r="K117" s="4">
        <v>468</v>
      </c>
      <c r="L117" s="4">
        <v>510</v>
      </c>
      <c r="N117" s="4">
        <f t="shared" si="3"/>
        <v>40</v>
      </c>
      <c r="P117" s="4">
        <f t="shared" si="4"/>
        <v>496.78571428571428</v>
      </c>
      <c r="Q117" s="62">
        <f t="shared" si="5"/>
        <v>2.3305770532324965E-2</v>
      </c>
    </row>
    <row r="118" spans="1:18" x14ac:dyDescent="0.2">
      <c r="A118" s="11">
        <v>44281</v>
      </c>
      <c r="B118" s="61">
        <v>550</v>
      </c>
      <c r="C118" s="61">
        <v>1.8323</v>
      </c>
      <c r="G118" s="4">
        <v>497</v>
      </c>
      <c r="H118" s="4">
        <v>475</v>
      </c>
      <c r="I118" s="4">
        <v>490</v>
      </c>
      <c r="J118" s="4">
        <v>487.5</v>
      </c>
      <c r="K118" s="4">
        <v>468</v>
      </c>
      <c r="L118" s="4">
        <v>510</v>
      </c>
      <c r="N118" s="4">
        <f t="shared" si="3"/>
        <v>40</v>
      </c>
      <c r="P118" s="4">
        <f t="shared" si="4"/>
        <v>496.78571428571428</v>
      </c>
      <c r="Q118" s="62">
        <f t="shared" si="5"/>
        <v>0</v>
      </c>
      <c r="R118" s="62">
        <f t="shared" ref="R118:R181" si="6">P118/P66-1</f>
        <v>0.74634660774368489</v>
      </c>
    </row>
    <row r="119" spans="1:18" x14ac:dyDescent="0.2">
      <c r="A119" s="11">
        <v>44288</v>
      </c>
      <c r="B119" s="61">
        <v>550</v>
      </c>
      <c r="C119" s="61">
        <v>1.8105</v>
      </c>
      <c r="G119" s="4">
        <v>497</v>
      </c>
      <c r="H119" s="4">
        <v>475</v>
      </c>
      <c r="I119" s="4">
        <v>490</v>
      </c>
      <c r="J119" s="4">
        <v>487.5</v>
      </c>
      <c r="K119" s="4">
        <v>468</v>
      </c>
      <c r="L119" s="4">
        <v>510</v>
      </c>
      <c r="N119" s="4">
        <f t="shared" si="3"/>
        <v>40</v>
      </c>
      <c r="P119" s="4">
        <f t="shared" si="4"/>
        <v>496.78571428571428</v>
      </c>
      <c r="Q119" s="62">
        <f t="shared" si="5"/>
        <v>0</v>
      </c>
      <c r="R119" s="62">
        <f t="shared" si="6"/>
        <v>0.7232408325074331</v>
      </c>
    </row>
    <row r="120" spans="1:18" x14ac:dyDescent="0.2">
      <c r="A120" s="11">
        <v>44295</v>
      </c>
      <c r="B120" s="61">
        <v>562</v>
      </c>
      <c r="C120" s="61">
        <v>1.8084</v>
      </c>
      <c r="G120" s="4">
        <v>506.6</v>
      </c>
      <c r="H120" s="4">
        <v>481</v>
      </c>
      <c r="I120" s="4">
        <v>499</v>
      </c>
      <c r="J120" s="4">
        <v>496.5</v>
      </c>
      <c r="K120" s="4">
        <v>474.8</v>
      </c>
      <c r="L120" s="4">
        <v>517</v>
      </c>
      <c r="N120" s="4">
        <f t="shared" si="3"/>
        <v>45</v>
      </c>
      <c r="P120" s="4">
        <f t="shared" si="4"/>
        <v>505.2714285714286</v>
      </c>
      <c r="Q120" s="62">
        <f t="shared" si="5"/>
        <v>1.7081236520488874E-2</v>
      </c>
      <c r="R120" s="62">
        <f t="shared" si="6"/>
        <v>0.75768418437072937</v>
      </c>
    </row>
    <row r="121" spans="1:18" x14ac:dyDescent="0.2">
      <c r="A121" s="11">
        <v>44302</v>
      </c>
      <c r="B121" s="61">
        <v>580</v>
      </c>
      <c r="C121" s="61">
        <v>1.8714</v>
      </c>
      <c r="G121" s="4">
        <v>526.20000000000005</v>
      </c>
      <c r="H121" s="4">
        <v>488</v>
      </c>
      <c r="I121" s="4">
        <v>509.5</v>
      </c>
      <c r="J121" s="4">
        <v>506.4</v>
      </c>
      <c r="K121" s="4">
        <v>486</v>
      </c>
      <c r="L121" s="4">
        <v>526.5</v>
      </c>
      <c r="N121" s="4">
        <f t="shared" si="3"/>
        <v>53.5</v>
      </c>
      <c r="P121" s="4">
        <f t="shared" si="4"/>
        <v>517.51428571428573</v>
      </c>
      <c r="Q121" s="62">
        <f t="shared" si="5"/>
        <v>2.4230258135655491E-2</v>
      </c>
      <c r="R121" s="62">
        <f t="shared" si="6"/>
        <v>0.80543234487914273</v>
      </c>
    </row>
    <row r="122" spans="1:18" x14ac:dyDescent="0.2">
      <c r="A122" s="11">
        <v>44309</v>
      </c>
      <c r="B122" s="61">
        <v>580</v>
      </c>
      <c r="C122" s="61">
        <v>1.8821000000000001</v>
      </c>
      <c r="G122" s="4">
        <v>524.1</v>
      </c>
      <c r="H122" s="4">
        <v>485</v>
      </c>
      <c r="I122" s="4">
        <v>505</v>
      </c>
      <c r="J122" s="4">
        <v>500.4</v>
      </c>
      <c r="K122" s="4">
        <v>487.5</v>
      </c>
      <c r="L122" s="4">
        <v>522</v>
      </c>
      <c r="N122" s="4">
        <f t="shared" si="3"/>
        <v>55.899999999999977</v>
      </c>
      <c r="P122" s="4">
        <f t="shared" si="4"/>
        <v>514.85714285714289</v>
      </c>
      <c r="Q122" s="62">
        <f t="shared" si="5"/>
        <v>-5.1344338320542526E-3</v>
      </c>
      <c r="R122" s="62">
        <f t="shared" si="6"/>
        <v>0.85869004641567837</v>
      </c>
    </row>
    <row r="123" spans="1:18" x14ac:dyDescent="0.2">
      <c r="A123" s="11">
        <v>44316</v>
      </c>
      <c r="B123" s="61">
        <v>580</v>
      </c>
      <c r="C123" s="61">
        <v>1.9311</v>
      </c>
      <c r="G123" s="4">
        <v>522</v>
      </c>
      <c r="H123" s="4">
        <v>485</v>
      </c>
      <c r="I123" s="4">
        <v>527.5</v>
      </c>
      <c r="J123" s="4">
        <v>521</v>
      </c>
      <c r="K123" s="4">
        <v>498</v>
      </c>
      <c r="L123" s="4">
        <v>527.5</v>
      </c>
      <c r="N123" s="4">
        <f t="shared" si="3"/>
        <v>52.5</v>
      </c>
      <c r="P123" s="4">
        <f t="shared" si="4"/>
        <v>523</v>
      </c>
      <c r="Q123" s="62">
        <f t="shared" si="5"/>
        <v>1.581576026637066E-2</v>
      </c>
      <c r="R123" s="62">
        <f t="shared" si="6"/>
        <v>0.93294614572333701</v>
      </c>
    </row>
    <row r="124" spans="1:18" x14ac:dyDescent="0.2">
      <c r="A124" s="11">
        <v>44323</v>
      </c>
      <c r="B124" s="61">
        <v>580</v>
      </c>
      <c r="C124" s="61">
        <v>2.0007000000000001</v>
      </c>
      <c r="G124" s="4">
        <v>551.4</v>
      </c>
      <c r="H124" s="4">
        <v>494</v>
      </c>
      <c r="I124" s="4">
        <v>545.5</v>
      </c>
      <c r="J124" s="4">
        <v>538</v>
      </c>
      <c r="K124" s="4">
        <v>505</v>
      </c>
      <c r="L124" s="4">
        <v>535.5</v>
      </c>
      <c r="N124" s="4">
        <f t="shared" si="3"/>
        <v>28.600000000000023</v>
      </c>
      <c r="P124" s="4">
        <f t="shared" si="4"/>
        <v>535.62857142857149</v>
      </c>
      <c r="Q124" s="62">
        <f t="shared" si="5"/>
        <v>2.4146408085222726E-2</v>
      </c>
      <c r="R124" s="62">
        <f t="shared" si="6"/>
        <v>0.97961985216473102</v>
      </c>
    </row>
    <row r="125" spans="1:18" x14ac:dyDescent="0.2">
      <c r="A125" s="11">
        <v>44330</v>
      </c>
      <c r="B125" s="61">
        <v>604</v>
      </c>
      <c r="C125" s="61">
        <v>2.0430000000000001</v>
      </c>
      <c r="G125" s="4">
        <v>592.4</v>
      </c>
      <c r="H125" s="4">
        <v>506</v>
      </c>
      <c r="I125" s="4">
        <v>556.5</v>
      </c>
      <c r="J125" s="4">
        <v>549</v>
      </c>
      <c r="K125" s="4">
        <v>517</v>
      </c>
      <c r="L125" s="4">
        <v>551</v>
      </c>
      <c r="N125" s="4">
        <f t="shared" si="3"/>
        <v>11.600000000000023</v>
      </c>
      <c r="P125" s="4">
        <f t="shared" si="4"/>
        <v>553.70000000000005</v>
      </c>
      <c r="Q125" s="62">
        <f t="shared" si="5"/>
        <v>3.3738731530378097E-2</v>
      </c>
      <c r="R125" s="62">
        <f t="shared" si="6"/>
        <v>1.046409714889124</v>
      </c>
    </row>
    <row r="126" spans="1:18" x14ac:dyDescent="0.2">
      <c r="A126" s="11">
        <v>44337</v>
      </c>
      <c r="B126" s="61">
        <v>620</v>
      </c>
      <c r="C126" s="61">
        <v>2.0253000000000001</v>
      </c>
      <c r="G126" s="4">
        <v>606.79999999999995</v>
      </c>
      <c r="H126" s="4">
        <v>525</v>
      </c>
      <c r="I126" s="4">
        <v>569.5</v>
      </c>
      <c r="J126" s="4">
        <v>564.6</v>
      </c>
      <c r="K126" s="4">
        <v>535</v>
      </c>
      <c r="L126" s="4">
        <v>570</v>
      </c>
      <c r="N126" s="4">
        <f t="shared" si="3"/>
        <v>13.200000000000045</v>
      </c>
      <c r="P126" s="4">
        <f t="shared" si="4"/>
        <v>570.12857142857149</v>
      </c>
      <c r="Q126" s="62">
        <f t="shared" si="5"/>
        <v>2.9670528135400831E-2</v>
      </c>
      <c r="R126" s="62">
        <f t="shared" si="6"/>
        <v>1.06803813866722</v>
      </c>
    </row>
    <row r="127" spans="1:18" x14ac:dyDescent="0.2">
      <c r="A127" s="11">
        <v>44344</v>
      </c>
      <c r="B127" s="61">
        <v>620</v>
      </c>
      <c r="C127" s="61">
        <v>2.0547</v>
      </c>
      <c r="G127" s="4">
        <v>605</v>
      </c>
      <c r="H127" s="4">
        <v>547.5</v>
      </c>
      <c r="I127" s="4">
        <v>580</v>
      </c>
      <c r="J127" s="4">
        <v>579</v>
      </c>
      <c r="K127" s="4">
        <v>550</v>
      </c>
      <c r="L127" s="4">
        <v>585</v>
      </c>
      <c r="N127" s="4">
        <f t="shared" si="3"/>
        <v>15</v>
      </c>
      <c r="P127" s="4">
        <f t="shared" si="4"/>
        <v>580.92857142857144</v>
      </c>
      <c r="Q127" s="62">
        <f t="shared" si="5"/>
        <v>1.8943095542358845E-2</v>
      </c>
      <c r="R127" s="62">
        <f t="shared" si="6"/>
        <v>1.0488726539866482</v>
      </c>
    </row>
    <row r="128" spans="1:18" x14ac:dyDescent="0.2">
      <c r="A128" s="11">
        <v>44351</v>
      </c>
      <c r="B128" s="61">
        <v>622.5</v>
      </c>
      <c r="C128" s="61">
        <v>2.1101000000000001</v>
      </c>
      <c r="G128" s="4">
        <v>606.5</v>
      </c>
      <c r="H128" s="4">
        <v>552.5</v>
      </c>
      <c r="I128" s="4">
        <v>583.75</v>
      </c>
      <c r="J128" s="4">
        <v>583.25</v>
      </c>
      <c r="K128" s="4">
        <v>555</v>
      </c>
      <c r="L128" s="4">
        <v>590</v>
      </c>
      <c r="N128" s="4">
        <f t="shared" si="3"/>
        <v>16</v>
      </c>
      <c r="P128" s="4">
        <f t="shared" si="4"/>
        <v>584.78571428571433</v>
      </c>
      <c r="Q128" s="62">
        <f t="shared" si="5"/>
        <v>6.6396163777204809E-3</v>
      </c>
      <c r="R128" s="62">
        <f t="shared" si="6"/>
        <v>1.0409333399810543</v>
      </c>
    </row>
    <row r="129" spans="1:18" x14ac:dyDescent="0.2">
      <c r="A129" s="11">
        <v>44358</v>
      </c>
      <c r="B129" s="61">
        <v>648</v>
      </c>
      <c r="C129" s="61">
        <v>2.1387999999999998</v>
      </c>
      <c r="G129" s="4">
        <v>617.6</v>
      </c>
      <c r="H129" s="4">
        <v>576.5</v>
      </c>
      <c r="I129" s="4">
        <v>605.5</v>
      </c>
      <c r="J129" s="4">
        <v>600.5</v>
      </c>
      <c r="K129" s="4">
        <v>579</v>
      </c>
      <c r="L129" s="4">
        <v>614</v>
      </c>
      <c r="N129" s="4">
        <f t="shared" si="3"/>
        <v>30.399999999999977</v>
      </c>
      <c r="P129" s="4">
        <f t="shared" si="4"/>
        <v>605.87142857142862</v>
      </c>
      <c r="Q129" s="62">
        <f t="shared" si="5"/>
        <v>3.6057163796262337E-2</v>
      </c>
      <c r="R129" s="62">
        <f t="shared" si="6"/>
        <v>1.0818279992146085</v>
      </c>
    </row>
    <row r="130" spans="1:18" x14ac:dyDescent="0.2">
      <c r="A130" s="11">
        <v>44365</v>
      </c>
      <c r="B130" s="61">
        <v>660</v>
      </c>
      <c r="C130" s="61">
        <v>2.1074999999999999</v>
      </c>
      <c r="G130" s="4">
        <v>622</v>
      </c>
      <c r="H130" s="4">
        <v>582.5</v>
      </c>
      <c r="I130" s="4">
        <v>612.5</v>
      </c>
      <c r="J130" s="4">
        <v>603.5</v>
      </c>
      <c r="K130" s="4">
        <v>585</v>
      </c>
      <c r="L130" s="4">
        <v>620</v>
      </c>
      <c r="N130" s="4">
        <f t="shared" ref="N130:N193" si="7">B130-MAX(G130:L130)</f>
        <v>38</v>
      </c>
      <c r="P130" s="4">
        <f t="shared" ref="P130:P193" si="8">AVERAGE(G130:L130,B130)</f>
        <v>612.21428571428567</v>
      </c>
      <c r="Q130" s="62">
        <f t="shared" si="5"/>
        <v>1.0468982103699398E-2</v>
      </c>
      <c r="R130" s="62">
        <f t="shared" si="6"/>
        <v>1.0779189294026379</v>
      </c>
    </row>
    <row r="131" spans="1:18" x14ac:dyDescent="0.2">
      <c r="A131" s="11">
        <v>44372</v>
      </c>
      <c r="B131" s="61">
        <v>642</v>
      </c>
      <c r="C131" s="61">
        <v>2.1598000000000002</v>
      </c>
      <c r="G131" s="4">
        <v>587.79999999999995</v>
      </c>
      <c r="H131" s="4">
        <v>560</v>
      </c>
      <c r="I131" s="4">
        <v>578</v>
      </c>
      <c r="J131" s="4">
        <v>571.4</v>
      </c>
      <c r="K131" s="4">
        <v>558</v>
      </c>
      <c r="L131" s="4">
        <v>593</v>
      </c>
      <c r="N131" s="4">
        <f t="shared" si="7"/>
        <v>49</v>
      </c>
      <c r="P131" s="4">
        <f t="shared" si="8"/>
        <v>584.31428571428569</v>
      </c>
      <c r="Q131" s="62">
        <f t="shared" si="5"/>
        <v>-4.557227861393065E-2</v>
      </c>
      <c r="R131" s="62">
        <f t="shared" si="6"/>
        <v>0.98949365241500065</v>
      </c>
    </row>
    <row r="132" spans="1:18" x14ac:dyDescent="0.2">
      <c r="A132" s="11">
        <v>44379</v>
      </c>
      <c r="B132" s="61">
        <v>630</v>
      </c>
      <c r="C132" s="61">
        <v>2.1328</v>
      </c>
      <c r="G132" s="4">
        <v>565.4</v>
      </c>
      <c r="H132" s="4">
        <v>543</v>
      </c>
      <c r="I132" s="4">
        <v>554</v>
      </c>
      <c r="J132" s="4">
        <v>550</v>
      </c>
      <c r="K132" s="4">
        <v>540</v>
      </c>
      <c r="L132" s="4">
        <v>575</v>
      </c>
      <c r="N132" s="4">
        <f t="shared" si="7"/>
        <v>55</v>
      </c>
      <c r="P132" s="4">
        <f t="shared" si="8"/>
        <v>565.34285714285716</v>
      </c>
      <c r="Q132" s="62">
        <f t="shared" si="5"/>
        <v>-3.2467849982885877E-2</v>
      </c>
      <c r="R132" s="62">
        <f t="shared" si="6"/>
        <v>0.9250395232883375</v>
      </c>
    </row>
    <row r="133" spans="1:18" x14ac:dyDescent="0.2">
      <c r="A133" s="11">
        <v>44386</v>
      </c>
      <c r="B133" s="61">
        <v>630</v>
      </c>
      <c r="C133" s="61">
        <v>2.1274000000000002</v>
      </c>
      <c r="G133" s="4">
        <v>566</v>
      </c>
      <c r="H133" s="4">
        <v>540</v>
      </c>
      <c r="I133" s="4">
        <v>552.5</v>
      </c>
      <c r="J133" s="4">
        <v>550</v>
      </c>
      <c r="K133" s="4">
        <v>540</v>
      </c>
      <c r="L133" s="4">
        <v>575</v>
      </c>
      <c r="N133" s="4">
        <f t="shared" si="7"/>
        <v>55</v>
      </c>
      <c r="P133" s="4">
        <f t="shared" si="8"/>
        <v>564.78571428571433</v>
      </c>
      <c r="Q133" s="62">
        <f t="shared" si="5"/>
        <v>-9.8549552736637569E-4</v>
      </c>
      <c r="R133" s="62">
        <f t="shared" si="6"/>
        <v>0.9024589769500988</v>
      </c>
    </row>
    <row r="134" spans="1:18" x14ac:dyDescent="0.2">
      <c r="A134" s="11">
        <v>44393</v>
      </c>
      <c r="B134" s="61">
        <v>636</v>
      </c>
      <c r="C134" s="61">
        <v>2.1507000000000001</v>
      </c>
      <c r="G134" s="4">
        <v>566.6</v>
      </c>
      <c r="H134" s="4">
        <v>540</v>
      </c>
      <c r="I134" s="4">
        <v>575</v>
      </c>
      <c r="J134" s="4">
        <v>568</v>
      </c>
      <c r="K134" s="4">
        <v>552</v>
      </c>
      <c r="L134" s="4">
        <v>587</v>
      </c>
      <c r="N134" s="4">
        <f t="shared" si="7"/>
        <v>49</v>
      </c>
      <c r="P134" s="4">
        <f t="shared" si="8"/>
        <v>574.94285714285718</v>
      </c>
      <c r="Q134" s="62">
        <f t="shared" si="5"/>
        <v>1.7984064752750717E-2</v>
      </c>
      <c r="R134" s="62">
        <f t="shared" si="6"/>
        <v>0.91374227294341459</v>
      </c>
    </row>
    <row r="135" spans="1:18" x14ac:dyDescent="0.2">
      <c r="A135" s="11">
        <v>44400</v>
      </c>
      <c r="B135" s="61">
        <v>640</v>
      </c>
      <c r="C135" s="61">
        <v>1.9952000000000001</v>
      </c>
      <c r="G135" s="4">
        <v>567</v>
      </c>
      <c r="H135" s="4">
        <v>540</v>
      </c>
      <c r="I135" s="4">
        <v>590</v>
      </c>
      <c r="J135" s="4">
        <v>580</v>
      </c>
      <c r="K135" s="4">
        <v>560</v>
      </c>
      <c r="L135" s="4">
        <v>595</v>
      </c>
      <c r="N135" s="4">
        <f t="shared" si="7"/>
        <v>45</v>
      </c>
      <c r="P135" s="4">
        <f t="shared" si="8"/>
        <v>581.71428571428567</v>
      </c>
      <c r="Q135" s="62">
        <f t="shared" si="5"/>
        <v>1.1777567957063972E-2</v>
      </c>
      <c r="R135" s="62">
        <f t="shared" si="6"/>
        <v>0.91254520689493202</v>
      </c>
    </row>
    <row r="136" spans="1:18" x14ac:dyDescent="0.2">
      <c r="A136" s="11">
        <v>44407</v>
      </c>
      <c r="B136" s="61">
        <v>640</v>
      </c>
      <c r="C136" s="61">
        <v>2.1779000000000002</v>
      </c>
      <c r="G136" s="4">
        <v>573.6</v>
      </c>
      <c r="H136" s="4">
        <v>540</v>
      </c>
      <c r="I136" s="4">
        <v>584</v>
      </c>
      <c r="J136" s="4">
        <v>577</v>
      </c>
      <c r="K136" s="4">
        <v>557</v>
      </c>
      <c r="L136" s="4">
        <v>595</v>
      </c>
      <c r="N136" s="4">
        <f t="shared" si="7"/>
        <v>45</v>
      </c>
      <c r="P136" s="4">
        <f t="shared" si="8"/>
        <v>580.94285714285718</v>
      </c>
      <c r="Q136" s="62">
        <f t="shared" si="5"/>
        <v>-1.3261296660116439E-3</v>
      </c>
      <c r="R136" s="62">
        <f t="shared" si="6"/>
        <v>0.89983648680214912</v>
      </c>
    </row>
    <row r="137" spans="1:18" x14ac:dyDescent="0.2">
      <c r="A137" s="11">
        <v>44414</v>
      </c>
      <c r="B137" s="61">
        <v>640</v>
      </c>
      <c r="C137" s="61">
        <v>2.1154000000000002</v>
      </c>
      <c r="G137" s="4">
        <v>570.79999999999995</v>
      </c>
      <c r="H137" s="4">
        <v>540</v>
      </c>
      <c r="I137" s="4">
        <v>572.5</v>
      </c>
      <c r="J137" s="4">
        <v>567.5</v>
      </c>
      <c r="K137" s="4">
        <v>552</v>
      </c>
      <c r="L137" s="4">
        <v>595</v>
      </c>
      <c r="N137" s="4">
        <f t="shared" si="7"/>
        <v>45</v>
      </c>
      <c r="P137" s="4">
        <f t="shared" si="8"/>
        <v>576.82857142857142</v>
      </c>
      <c r="Q137" s="62">
        <f t="shared" si="5"/>
        <v>-7.0820833128412142E-3</v>
      </c>
      <c r="R137" s="62">
        <f t="shared" si="6"/>
        <v>0.87813386669147397</v>
      </c>
    </row>
    <row r="138" spans="1:18" x14ac:dyDescent="0.2">
      <c r="A138" s="11">
        <v>44421</v>
      </c>
      <c r="B138" s="61">
        <v>640</v>
      </c>
      <c r="C138" s="61">
        <v>2.0920000000000001</v>
      </c>
      <c r="G138" s="4">
        <v>566</v>
      </c>
      <c r="H138" s="4">
        <v>540</v>
      </c>
      <c r="I138" s="4">
        <v>567.5</v>
      </c>
      <c r="J138" s="4">
        <v>562.5</v>
      </c>
      <c r="K138" s="4">
        <v>550</v>
      </c>
      <c r="L138" s="4">
        <v>595</v>
      </c>
      <c r="N138" s="4">
        <f t="shared" si="7"/>
        <v>45</v>
      </c>
      <c r="P138" s="4">
        <f t="shared" si="8"/>
        <v>574.42857142857144</v>
      </c>
      <c r="Q138" s="62">
        <f t="shared" si="5"/>
        <v>-4.1606815592648561E-3</v>
      </c>
      <c r="R138" s="62">
        <f t="shared" si="6"/>
        <v>0.83817142857142857</v>
      </c>
    </row>
    <row r="139" spans="1:18" x14ac:dyDescent="0.2">
      <c r="A139" s="11">
        <v>44428</v>
      </c>
      <c r="B139" s="61">
        <v>632</v>
      </c>
      <c r="C139" s="61">
        <v>2.0066000000000002</v>
      </c>
      <c r="G139" s="4">
        <v>560.4</v>
      </c>
      <c r="H139" s="4">
        <v>544</v>
      </c>
      <c r="I139" s="4">
        <v>563.5</v>
      </c>
      <c r="J139" s="4">
        <v>554.5</v>
      </c>
      <c r="K139" s="4">
        <v>546</v>
      </c>
      <c r="L139" s="4">
        <v>587</v>
      </c>
      <c r="N139" s="4">
        <f t="shared" si="7"/>
        <v>45</v>
      </c>
      <c r="P139" s="4">
        <f t="shared" si="8"/>
        <v>569.62857142857149</v>
      </c>
      <c r="Q139" s="62">
        <f t="shared" si="5"/>
        <v>-8.3561303158417033E-3</v>
      </c>
      <c r="R139" s="62">
        <f t="shared" si="6"/>
        <v>0.81484684356651971</v>
      </c>
    </row>
    <row r="140" spans="1:18" x14ac:dyDescent="0.2">
      <c r="A140" s="11">
        <v>44435</v>
      </c>
      <c r="B140" s="61">
        <v>630</v>
      </c>
      <c r="C140" s="61">
        <v>2.0865</v>
      </c>
      <c r="G140" s="4">
        <v>559</v>
      </c>
      <c r="H140" s="4">
        <v>545</v>
      </c>
      <c r="I140" s="4">
        <v>562.5</v>
      </c>
      <c r="J140" s="4">
        <v>552.5</v>
      </c>
      <c r="K140" s="4">
        <v>545</v>
      </c>
      <c r="L140" s="4">
        <v>585</v>
      </c>
      <c r="N140" s="4">
        <f t="shared" si="7"/>
        <v>45</v>
      </c>
      <c r="P140" s="4">
        <f t="shared" si="8"/>
        <v>568.42857142857144</v>
      </c>
      <c r="Q140" s="62">
        <f t="shared" si="5"/>
        <v>-2.106635903094789E-3</v>
      </c>
      <c r="R140" s="62">
        <f t="shared" si="6"/>
        <v>0.80576355797594745</v>
      </c>
    </row>
    <row r="141" spans="1:18" x14ac:dyDescent="0.2">
      <c r="A141" s="11">
        <v>44442</v>
      </c>
      <c r="B141" s="61">
        <v>622</v>
      </c>
      <c r="C141" s="61">
        <v>2.1555</v>
      </c>
      <c r="G141" s="4">
        <v>548.6</v>
      </c>
      <c r="H141" s="4">
        <v>533</v>
      </c>
      <c r="I141" s="4">
        <v>543.5</v>
      </c>
      <c r="J141" s="4">
        <v>539.5</v>
      </c>
      <c r="K141" s="4">
        <v>532</v>
      </c>
      <c r="L141" s="4">
        <v>568</v>
      </c>
      <c r="N141" s="4">
        <f t="shared" si="7"/>
        <v>54</v>
      </c>
      <c r="P141" s="4">
        <f t="shared" si="8"/>
        <v>555.2285714285714</v>
      </c>
      <c r="Q141" s="62">
        <f t="shared" si="5"/>
        <v>-2.3221915054033704E-2</v>
      </c>
      <c r="R141" s="62">
        <f t="shared" si="6"/>
        <v>0.72438883712675839</v>
      </c>
    </row>
    <row r="142" spans="1:18" x14ac:dyDescent="0.2">
      <c r="A142" s="11">
        <v>44449</v>
      </c>
      <c r="B142" s="61">
        <v>610</v>
      </c>
      <c r="C142" s="61">
        <v>2.1314000000000002</v>
      </c>
      <c r="G142" s="4">
        <v>533</v>
      </c>
      <c r="H142" s="4">
        <v>515</v>
      </c>
      <c r="I142" s="4">
        <v>515</v>
      </c>
      <c r="J142" s="4">
        <v>520</v>
      </c>
      <c r="K142" s="4">
        <v>512.5</v>
      </c>
      <c r="L142" s="4">
        <v>542.5</v>
      </c>
      <c r="N142" s="4">
        <f t="shared" si="7"/>
        <v>67.5</v>
      </c>
      <c r="P142" s="4">
        <f t="shared" si="8"/>
        <v>535.42857142857144</v>
      </c>
      <c r="Q142" s="62">
        <f t="shared" si="5"/>
        <v>-3.5660989039263069E-2</v>
      </c>
      <c r="R142" s="62">
        <f t="shared" si="6"/>
        <v>0.64855948977347722</v>
      </c>
    </row>
    <row r="143" spans="1:18" x14ac:dyDescent="0.2">
      <c r="A143" s="11">
        <v>44456</v>
      </c>
      <c r="B143" s="61">
        <v>605</v>
      </c>
      <c r="C143" s="61">
        <v>2.1989999999999998</v>
      </c>
      <c r="G143" s="4">
        <v>530.79999999999995</v>
      </c>
      <c r="H143" s="4">
        <v>513.5</v>
      </c>
      <c r="I143" s="4">
        <v>515.5</v>
      </c>
      <c r="J143" s="4">
        <v>516</v>
      </c>
      <c r="K143" s="4">
        <v>512.5</v>
      </c>
      <c r="L143" s="4">
        <v>542.5</v>
      </c>
      <c r="N143" s="4">
        <f t="shared" si="7"/>
        <v>62.5</v>
      </c>
      <c r="P143" s="4">
        <f t="shared" si="8"/>
        <v>533.68571428571431</v>
      </c>
      <c r="Q143" s="62">
        <f t="shared" si="5"/>
        <v>-3.2550693703308209E-3</v>
      </c>
      <c r="R143" s="62">
        <f t="shared" si="6"/>
        <v>0.62214502822405571</v>
      </c>
    </row>
    <row r="144" spans="1:18" x14ac:dyDescent="0.2">
      <c r="A144" s="11">
        <v>44463</v>
      </c>
      <c r="B144" s="61">
        <v>585</v>
      </c>
      <c r="C144" s="61">
        <v>2.2221000000000002</v>
      </c>
      <c r="G144" s="4">
        <v>522</v>
      </c>
      <c r="H144" s="4">
        <v>507.5</v>
      </c>
      <c r="I144" s="4">
        <v>517.5</v>
      </c>
      <c r="J144" s="4">
        <v>500</v>
      </c>
      <c r="K144" s="4">
        <v>512.5</v>
      </c>
      <c r="L144" s="4">
        <v>542.5</v>
      </c>
      <c r="N144" s="4">
        <f t="shared" si="7"/>
        <v>42.5</v>
      </c>
      <c r="P144" s="4">
        <f t="shared" si="8"/>
        <v>526.71428571428567</v>
      </c>
      <c r="Q144" s="62">
        <f t="shared" si="5"/>
        <v>-1.3062797794314629E-2</v>
      </c>
      <c r="R144" s="62">
        <f t="shared" si="6"/>
        <v>0.59831801629963577</v>
      </c>
    </row>
    <row r="145" spans="1:18" x14ac:dyDescent="0.2">
      <c r="A145" s="11">
        <v>44470</v>
      </c>
      <c r="B145" s="61">
        <v>582.5</v>
      </c>
      <c r="C145" s="61">
        <v>2.3334000000000001</v>
      </c>
      <c r="G145" s="4">
        <v>517.6</v>
      </c>
      <c r="H145" s="4">
        <v>503.5</v>
      </c>
      <c r="I145" s="4">
        <v>512.5</v>
      </c>
      <c r="J145" s="4">
        <v>498</v>
      </c>
      <c r="K145" s="4">
        <v>506.5</v>
      </c>
      <c r="L145" s="4">
        <v>536.5</v>
      </c>
      <c r="N145" s="4">
        <f t="shared" si="7"/>
        <v>46</v>
      </c>
      <c r="P145" s="4">
        <f t="shared" si="8"/>
        <v>522.44285714285718</v>
      </c>
      <c r="Q145" s="62">
        <f t="shared" si="5"/>
        <v>-8.1095741795496057E-3</v>
      </c>
      <c r="R145" s="62">
        <f t="shared" si="6"/>
        <v>0.60427267941744156</v>
      </c>
    </row>
    <row r="146" spans="1:18" x14ac:dyDescent="0.2">
      <c r="A146" s="11">
        <v>44477</v>
      </c>
      <c r="B146" s="61">
        <v>572.5</v>
      </c>
      <c r="C146" s="61">
        <v>2.4710999999999999</v>
      </c>
      <c r="G146" s="4">
        <v>511</v>
      </c>
      <c r="H146" s="4">
        <v>497.5</v>
      </c>
      <c r="I146" s="4">
        <v>505</v>
      </c>
      <c r="J146" s="4">
        <v>495</v>
      </c>
      <c r="K146" s="4">
        <v>497.5</v>
      </c>
      <c r="L146" s="4">
        <v>527.5</v>
      </c>
      <c r="N146" s="4">
        <f t="shared" si="7"/>
        <v>45</v>
      </c>
      <c r="P146" s="4">
        <f t="shared" si="8"/>
        <v>515.14285714285711</v>
      </c>
      <c r="Q146" s="62">
        <f t="shared" si="5"/>
        <v>-1.3972819993984475E-2</v>
      </c>
      <c r="R146" s="62">
        <f t="shared" si="6"/>
        <v>0.59289689901934772</v>
      </c>
    </row>
    <row r="147" spans="1:18" x14ac:dyDescent="0.2">
      <c r="A147" s="11">
        <v>44484</v>
      </c>
      <c r="B147" s="61">
        <v>598</v>
      </c>
      <c r="C147" s="61">
        <v>2.5461999999999998</v>
      </c>
      <c r="G147" s="4">
        <v>536.20000000000005</v>
      </c>
      <c r="H147" s="4">
        <v>511</v>
      </c>
      <c r="I147" s="4">
        <v>523</v>
      </c>
      <c r="J147" s="4">
        <v>519</v>
      </c>
      <c r="K147" s="4">
        <v>515.5</v>
      </c>
      <c r="L147" s="4">
        <v>542.5</v>
      </c>
      <c r="N147" s="4">
        <f t="shared" si="7"/>
        <v>55.5</v>
      </c>
      <c r="P147" s="4">
        <f t="shared" si="8"/>
        <v>535.02857142857135</v>
      </c>
      <c r="Q147" s="62">
        <f t="shared" si="5"/>
        <v>3.8602329450915018E-2</v>
      </c>
      <c r="R147" s="62">
        <f t="shared" si="6"/>
        <v>0.65132275132275108</v>
      </c>
    </row>
    <row r="148" spans="1:18" x14ac:dyDescent="0.2">
      <c r="A148" s="11">
        <v>44491</v>
      </c>
      <c r="B148" s="61">
        <v>627</v>
      </c>
      <c r="C148" s="61">
        <v>2.5701000000000001</v>
      </c>
      <c r="G148" s="4">
        <v>562.6</v>
      </c>
      <c r="H148" s="4">
        <v>528</v>
      </c>
      <c r="I148" s="4">
        <v>541</v>
      </c>
      <c r="J148" s="4">
        <v>543</v>
      </c>
      <c r="K148" s="4">
        <v>532.5</v>
      </c>
      <c r="L148" s="4">
        <v>558.5</v>
      </c>
      <c r="N148" s="4">
        <f t="shared" si="7"/>
        <v>64.399999999999977</v>
      </c>
      <c r="P148" s="4">
        <f t="shared" si="8"/>
        <v>556.08571428571429</v>
      </c>
      <c r="Q148" s="62">
        <f t="shared" si="5"/>
        <v>3.9357043682580528E-2</v>
      </c>
      <c r="R148" s="62">
        <f t="shared" si="6"/>
        <v>0.71306605641860643</v>
      </c>
    </row>
    <row r="149" spans="1:18" x14ac:dyDescent="0.2">
      <c r="A149" s="11">
        <v>44498</v>
      </c>
      <c r="B149" s="61">
        <v>645</v>
      </c>
      <c r="C149" s="61">
        <v>2.5413999999999999</v>
      </c>
      <c r="G149" s="4">
        <v>577</v>
      </c>
      <c r="H149" s="4">
        <v>544</v>
      </c>
      <c r="I149" s="4">
        <v>558</v>
      </c>
      <c r="J149" s="4">
        <v>557</v>
      </c>
      <c r="K149" s="4">
        <v>542</v>
      </c>
      <c r="L149" s="4">
        <v>570.5</v>
      </c>
      <c r="N149" s="4">
        <f t="shared" si="7"/>
        <v>68</v>
      </c>
      <c r="P149" s="4">
        <f t="shared" si="8"/>
        <v>570.5</v>
      </c>
      <c r="Q149" s="62">
        <f t="shared" si="5"/>
        <v>2.5920978266454231E-2</v>
      </c>
      <c r="R149" s="62">
        <f t="shared" si="6"/>
        <v>0.76072483576561845</v>
      </c>
    </row>
    <row r="150" spans="1:18" x14ac:dyDescent="0.2">
      <c r="A150" s="11">
        <v>44505</v>
      </c>
      <c r="B150" s="61">
        <v>645</v>
      </c>
      <c r="C150" s="61">
        <v>2.4729999999999999</v>
      </c>
      <c r="G150" s="4">
        <v>566.6</v>
      </c>
      <c r="H150" s="4">
        <v>548</v>
      </c>
      <c r="I150" s="4">
        <v>564</v>
      </c>
      <c r="J150" s="4">
        <v>554</v>
      </c>
      <c r="K150" s="4">
        <v>549</v>
      </c>
      <c r="L150" s="4">
        <v>571</v>
      </c>
      <c r="N150" s="4">
        <f t="shared" si="7"/>
        <v>74</v>
      </c>
      <c r="P150" s="4">
        <f t="shared" si="8"/>
        <v>571.08571428571429</v>
      </c>
      <c r="Q150" s="62">
        <f t="shared" si="5"/>
        <v>1.0266683360460327E-3</v>
      </c>
      <c r="R150" s="62">
        <f t="shared" si="6"/>
        <v>0.76222173242230551</v>
      </c>
    </row>
    <row r="151" spans="1:18" x14ac:dyDescent="0.2">
      <c r="A151" s="11">
        <v>44512</v>
      </c>
      <c r="B151" s="61">
        <v>639</v>
      </c>
      <c r="C151" s="61">
        <v>2.4655999999999998</v>
      </c>
      <c r="G151" s="4">
        <v>555.6</v>
      </c>
      <c r="H151" s="4">
        <v>540</v>
      </c>
      <c r="I151" s="4">
        <v>559.5</v>
      </c>
      <c r="J151" s="4">
        <v>549.5</v>
      </c>
      <c r="K151" s="4">
        <v>550</v>
      </c>
      <c r="L151" s="4">
        <v>567</v>
      </c>
      <c r="N151" s="4">
        <f t="shared" si="7"/>
        <v>72</v>
      </c>
      <c r="P151" s="4">
        <f t="shared" si="8"/>
        <v>565.79999999999995</v>
      </c>
      <c r="Q151" s="62">
        <f t="shared" si="5"/>
        <v>-9.2555533319992334E-3</v>
      </c>
      <c r="R151" s="62">
        <f t="shared" si="6"/>
        <v>0.74591139519506267</v>
      </c>
    </row>
    <row r="152" spans="1:18" x14ac:dyDescent="0.2">
      <c r="A152" s="11">
        <v>44519</v>
      </c>
      <c r="B152" s="61">
        <v>635</v>
      </c>
      <c r="C152" s="61">
        <v>2.3841999999999999</v>
      </c>
      <c r="G152" s="4">
        <v>550</v>
      </c>
      <c r="H152" s="4">
        <v>535</v>
      </c>
      <c r="I152" s="4">
        <v>557.5</v>
      </c>
      <c r="J152" s="4">
        <v>547.5</v>
      </c>
      <c r="K152" s="4">
        <v>550</v>
      </c>
      <c r="L152" s="4">
        <v>565</v>
      </c>
      <c r="N152" s="4">
        <f t="shared" si="7"/>
        <v>70</v>
      </c>
      <c r="P152" s="4">
        <f t="shared" si="8"/>
        <v>562.85714285714289</v>
      </c>
      <c r="Q152" s="62">
        <f t="shared" si="5"/>
        <v>-5.2012321365447756E-3</v>
      </c>
      <c r="R152" s="62">
        <f t="shared" si="6"/>
        <v>0.68153301182194559</v>
      </c>
    </row>
    <row r="153" spans="1:18" x14ac:dyDescent="0.2">
      <c r="A153" s="11">
        <v>44526</v>
      </c>
      <c r="B153" s="61">
        <v>631.66669999999999</v>
      </c>
      <c r="C153" s="61">
        <v>2.3742000000000001</v>
      </c>
      <c r="G153" s="4">
        <v>548.33330000000001</v>
      </c>
      <c r="H153" s="4">
        <v>530.83330000000001</v>
      </c>
      <c r="I153" s="4">
        <v>552.5</v>
      </c>
      <c r="J153" s="4">
        <v>541.66669999999999</v>
      </c>
      <c r="K153" s="4">
        <v>546.66669999999999</v>
      </c>
      <c r="L153" s="4">
        <v>560</v>
      </c>
      <c r="N153" s="4">
        <f t="shared" si="7"/>
        <v>71.666699999999992</v>
      </c>
      <c r="P153" s="4">
        <f t="shared" si="8"/>
        <v>558.80952857142859</v>
      </c>
      <c r="Q153" s="62">
        <f t="shared" si="5"/>
        <v>-7.1911928934010882E-3</v>
      </c>
      <c r="R153" s="62">
        <f t="shared" si="6"/>
        <v>0.59334692464358452</v>
      </c>
    </row>
    <row r="154" spans="1:18" x14ac:dyDescent="0.2">
      <c r="A154" s="11">
        <v>44533</v>
      </c>
      <c r="B154" s="61">
        <v>625</v>
      </c>
      <c r="C154" s="61">
        <v>2.109</v>
      </c>
      <c r="G154" s="4">
        <v>545</v>
      </c>
      <c r="H154" s="4">
        <v>522.5</v>
      </c>
      <c r="I154" s="4">
        <v>542.5</v>
      </c>
      <c r="J154" s="4">
        <v>530</v>
      </c>
      <c r="K154" s="4">
        <v>540</v>
      </c>
      <c r="L154" s="4">
        <v>550</v>
      </c>
      <c r="N154" s="4">
        <f t="shared" si="7"/>
        <v>75</v>
      </c>
      <c r="P154" s="4">
        <f t="shared" si="8"/>
        <v>550.71428571428567</v>
      </c>
      <c r="Q154" s="62">
        <f t="shared" si="5"/>
        <v>-1.4486587009062024E-2</v>
      </c>
      <c r="R154" s="62">
        <f t="shared" si="6"/>
        <v>0.56681840351162438</v>
      </c>
    </row>
    <row r="155" spans="1:18" x14ac:dyDescent="0.2">
      <c r="A155" s="11">
        <v>44540</v>
      </c>
      <c r="B155" s="61">
        <v>616</v>
      </c>
      <c r="C155" s="61">
        <v>2.2418</v>
      </c>
      <c r="G155" s="4">
        <v>536</v>
      </c>
      <c r="H155" s="4">
        <v>509</v>
      </c>
      <c r="I155" s="4">
        <v>521.5</v>
      </c>
      <c r="J155" s="4">
        <v>515</v>
      </c>
      <c r="K155" s="4">
        <v>514.5</v>
      </c>
      <c r="L155" s="4">
        <v>533.5</v>
      </c>
      <c r="N155" s="4">
        <f t="shared" si="7"/>
        <v>80</v>
      </c>
      <c r="P155" s="4">
        <f t="shared" si="8"/>
        <v>535.07142857142856</v>
      </c>
      <c r="Q155" s="62">
        <f t="shared" si="5"/>
        <v>-2.8404669260700288E-2</v>
      </c>
      <c r="R155" s="62">
        <f t="shared" si="6"/>
        <v>0.50955182975979363</v>
      </c>
    </row>
    <row r="156" spans="1:18" x14ac:dyDescent="0.2">
      <c r="A156" s="11">
        <v>44547</v>
      </c>
      <c r="B156" s="61">
        <v>607</v>
      </c>
      <c r="C156" s="61">
        <v>2.2416</v>
      </c>
      <c r="G156" s="4">
        <v>518</v>
      </c>
      <c r="H156" s="4">
        <v>497</v>
      </c>
      <c r="I156" s="4">
        <v>504.5</v>
      </c>
      <c r="J156" s="4">
        <v>502</v>
      </c>
      <c r="K156" s="4">
        <v>497.5</v>
      </c>
      <c r="L156" s="4">
        <v>515</v>
      </c>
      <c r="N156" s="4">
        <f t="shared" si="7"/>
        <v>89</v>
      </c>
      <c r="P156" s="4">
        <f t="shared" si="8"/>
        <v>520.14285714285711</v>
      </c>
      <c r="Q156" s="62">
        <f t="shared" si="5"/>
        <v>-2.7900146842878115E-2</v>
      </c>
      <c r="R156" s="62">
        <f t="shared" si="6"/>
        <v>0.43047970769653854</v>
      </c>
    </row>
    <row r="157" spans="1:18" x14ac:dyDescent="0.2">
      <c r="A157" s="11">
        <v>44554</v>
      </c>
      <c r="B157" s="61">
        <v>605</v>
      </c>
      <c r="C157" s="61">
        <v>2.2774999999999999</v>
      </c>
      <c r="G157" s="4">
        <v>510</v>
      </c>
      <c r="H157" s="4">
        <v>495</v>
      </c>
      <c r="I157" s="4">
        <v>502.5</v>
      </c>
      <c r="J157" s="4">
        <v>500</v>
      </c>
      <c r="K157" s="4">
        <v>497.5</v>
      </c>
      <c r="L157" s="4">
        <v>510</v>
      </c>
      <c r="N157" s="4">
        <f t="shared" si="7"/>
        <v>95</v>
      </c>
      <c r="P157" s="4">
        <f t="shared" si="8"/>
        <v>517.14285714285711</v>
      </c>
      <c r="Q157" s="62">
        <f t="shared" si="5"/>
        <v>-5.7676462510299897E-3</v>
      </c>
      <c r="R157" s="62">
        <f t="shared" si="6"/>
        <v>0.39311141042909359</v>
      </c>
    </row>
    <row r="158" spans="1:18" x14ac:dyDescent="0.2">
      <c r="A158" s="11">
        <v>44561</v>
      </c>
      <c r="B158" s="61">
        <v>605</v>
      </c>
      <c r="C158" s="61">
        <v>2.3847</v>
      </c>
      <c r="G158" s="4">
        <v>510</v>
      </c>
      <c r="H158" s="4">
        <v>495</v>
      </c>
      <c r="I158" s="4">
        <v>502.5</v>
      </c>
      <c r="J158" s="4">
        <v>500</v>
      </c>
      <c r="K158" s="4">
        <v>497.5</v>
      </c>
      <c r="L158" s="4">
        <v>510</v>
      </c>
      <c r="N158" s="4">
        <f t="shared" si="7"/>
        <v>95</v>
      </c>
      <c r="P158" s="4">
        <f t="shared" si="8"/>
        <v>517.14285714285711</v>
      </c>
      <c r="Q158" s="62">
        <f t="shared" si="5"/>
        <v>0</v>
      </c>
      <c r="R158" s="62">
        <f t="shared" si="6"/>
        <v>0.39311141042909359</v>
      </c>
    </row>
    <row r="159" spans="1:18" x14ac:dyDescent="0.2">
      <c r="A159" s="11">
        <v>44568</v>
      </c>
      <c r="B159" s="61">
        <v>605</v>
      </c>
      <c r="C159" s="61">
        <v>2.4437000000000002</v>
      </c>
      <c r="G159" s="4">
        <v>510</v>
      </c>
      <c r="H159" s="4">
        <v>495</v>
      </c>
      <c r="I159" s="4">
        <v>502.5</v>
      </c>
      <c r="J159" s="4">
        <v>500</v>
      </c>
      <c r="K159" s="4">
        <v>497.5</v>
      </c>
      <c r="L159" s="4">
        <v>510</v>
      </c>
      <c r="N159" s="4">
        <f t="shared" si="7"/>
        <v>95</v>
      </c>
      <c r="P159" s="4">
        <f t="shared" si="8"/>
        <v>517.14285714285711</v>
      </c>
      <c r="Q159" s="62">
        <f t="shared" si="5"/>
        <v>0</v>
      </c>
      <c r="R159" s="62">
        <f t="shared" si="6"/>
        <v>0.39311141042909359</v>
      </c>
    </row>
    <row r="160" spans="1:18" x14ac:dyDescent="0.2">
      <c r="A160" s="11">
        <v>44575</v>
      </c>
      <c r="B160" s="61">
        <v>605</v>
      </c>
      <c r="C160" s="61">
        <v>2.5876000000000001</v>
      </c>
      <c r="G160" s="4">
        <v>510</v>
      </c>
      <c r="H160" s="4">
        <v>495</v>
      </c>
      <c r="I160" s="4">
        <v>502.5</v>
      </c>
      <c r="J160" s="4">
        <v>500</v>
      </c>
      <c r="K160" s="4">
        <v>497.5</v>
      </c>
      <c r="L160" s="4">
        <v>510</v>
      </c>
      <c r="N160" s="4">
        <f t="shared" si="7"/>
        <v>95</v>
      </c>
      <c r="P160" s="4">
        <f t="shared" si="8"/>
        <v>517.14285714285711</v>
      </c>
      <c r="Q160" s="62">
        <f t="shared" si="5"/>
        <v>0</v>
      </c>
      <c r="R160" s="62">
        <f t="shared" si="6"/>
        <v>0.39311141042909359</v>
      </c>
    </row>
    <row r="161" spans="1:18" x14ac:dyDescent="0.2">
      <c r="A161" s="11">
        <v>44582</v>
      </c>
      <c r="B161" s="61">
        <v>611.25</v>
      </c>
      <c r="C161" s="61">
        <v>2.6922999999999999</v>
      </c>
      <c r="G161" s="4">
        <v>515</v>
      </c>
      <c r="H161" s="4">
        <v>500</v>
      </c>
      <c r="I161" s="4">
        <v>510</v>
      </c>
      <c r="J161" s="4">
        <v>505</v>
      </c>
      <c r="K161" s="4">
        <v>508.125</v>
      </c>
      <c r="L161" s="4">
        <v>517.5</v>
      </c>
      <c r="N161" s="4">
        <f t="shared" si="7"/>
        <v>93.75</v>
      </c>
      <c r="P161" s="4">
        <f t="shared" si="8"/>
        <v>523.83928571428567</v>
      </c>
      <c r="Q161" s="62">
        <f t="shared" si="5"/>
        <v>1.2948895027624197E-2</v>
      </c>
      <c r="R161" s="62">
        <f t="shared" si="6"/>
        <v>0.34755845468326507</v>
      </c>
    </row>
    <row r="162" spans="1:18" x14ac:dyDescent="0.2">
      <c r="A162" s="11">
        <v>44589</v>
      </c>
      <c r="B162" s="61">
        <v>632</v>
      </c>
      <c r="C162" s="61">
        <v>2.7341000000000002</v>
      </c>
      <c r="G162" s="4">
        <v>544</v>
      </c>
      <c r="H162" s="4">
        <v>523</v>
      </c>
      <c r="I162" s="4">
        <v>536.5</v>
      </c>
      <c r="J162" s="4">
        <v>526</v>
      </c>
      <c r="K162" s="4">
        <v>542</v>
      </c>
      <c r="L162" s="4">
        <v>544</v>
      </c>
      <c r="N162" s="4">
        <f t="shared" si="7"/>
        <v>88</v>
      </c>
      <c r="P162" s="4">
        <f t="shared" si="8"/>
        <v>549.64285714285711</v>
      </c>
      <c r="Q162" s="62">
        <f t="shared" si="5"/>
        <v>4.9258564854269604E-2</v>
      </c>
      <c r="R162" s="62">
        <f t="shared" si="6"/>
        <v>0.39301230992034752</v>
      </c>
    </row>
    <row r="163" spans="1:18" x14ac:dyDescent="0.2">
      <c r="A163" s="11">
        <v>44596</v>
      </c>
      <c r="B163" s="61">
        <v>650</v>
      </c>
      <c r="C163" s="61">
        <v>2.8012000000000001</v>
      </c>
      <c r="G163" s="4">
        <v>571</v>
      </c>
      <c r="H163" s="4">
        <v>550</v>
      </c>
      <c r="I163" s="4">
        <v>556</v>
      </c>
      <c r="J163" s="4">
        <v>547</v>
      </c>
      <c r="K163" s="4">
        <v>551</v>
      </c>
      <c r="L163" s="4">
        <v>565</v>
      </c>
      <c r="N163" s="4">
        <f t="shared" si="7"/>
        <v>79</v>
      </c>
      <c r="P163" s="4">
        <f t="shared" si="8"/>
        <v>570</v>
      </c>
      <c r="Q163" s="62">
        <f t="shared" si="5"/>
        <v>3.7037037037037202E-2</v>
      </c>
      <c r="R163" s="62">
        <f t="shared" si="6"/>
        <v>0.44460535843591598</v>
      </c>
    </row>
    <row r="164" spans="1:18" x14ac:dyDescent="0.2">
      <c r="A164" s="11">
        <v>44603</v>
      </c>
      <c r="B164" s="61">
        <v>660</v>
      </c>
      <c r="C164" s="61">
        <v>2.8517000000000001</v>
      </c>
      <c r="G164" s="4">
        <v>575</v>
      </c>
      <c r="H164" s="4">
        <v>560</v>
      </c>
      <c r="I164" s="4">
        <v>565</v>
      </c>
      <c r="J164" s="4">
        <v>555</v>
      </c>
      <c r="K164" s="4">
        <v>555</v>
      </c>
      <c r="L164" s="4">
        <v>575</v>
      </c>
      <c r="N164" s="4">
        <f t="shared" si="7"/>
        <v>85</v>
      </c>
      <c r="P164" s="4">
        <f t="shared" si="8"/>
        <v>577.85714285714289</v>
      </c>
      <c r="Q164" s="62">
        <f t="shared" si="5"/>
        <v>1.3784461152882344E-2</v>
      </c>
      <c r="R164" s="62">
        <f t="shared" si="6"/>
        <v>0.40911307740542036</v>
      </c>
    </row>
    <row r="165" spans="1:18" x14ac:dyDescent="0.2">
      <c r="A165" s="11">
        <v>44610</v>
      </c>
      <c r="B165" s="61">
        <v>663</v>
      </c>
      <c r="C165" s="61">
        <v>2.86</v>
      </c>
      <c r="G165" s="4">
        <v>582.79999999999995</v>
      </c>
      <c r="H165" s="4">
        <v>572</v>
      </c>
      <c r="I165" s="4">
        <v>575.5</v>
      </c>
      <c r="J165" s="4">
        <v>570</v>
      </c>
      <c r="K165" s="4">
        <v>564</v>
      </c>
      <c r="L165" s="4">
        <v>581</v>
      </c>
      <c r="N165" s="4">
        <f t="shared" si="7"/>
        <v>80.200000000000045</v>
      </c>
      <c r="P165" s="4">
        <f t="shared" si="8"/>
        <v>586.9</v>
      </c>
      <c r="Q165" s="62">
        <f t="shared" ref="Q165:Q228" si="9">P165/P164-1</f>
        <v>1.5648949320148153E-2</v>
      </c>
      <c r="R165" s="62">
        <f t="shared" si="6"/>
        <v>0.37206312098188188</v>
      </c>
    </row>
    <row r="166" spans="1:18" x14ac:dyDescent="0.2">
      <c r="A166" s="11">
        <v>44617</v>
      </c>
      <c r="B166" s="61">
        <v>665</v>
      </c>
      <c r="C166" s="61">
        <v>2.8586</v>
      </c>
      <c r="G166" s="4">
        <v>592.875</v>
      </c>
      <c r="H166" s="4">
        <v>581.5</v>
      </c>
      <c r="I166" s="4">
        <v>586.25</v>
      </c>
      <c r="J166" s="4">
        <v>580.75</v>
      </c>
      <c r="K166" s="4">
        <v>571.875</v>
      </c>
      <c r="L166" s="4">
        <v>592.5</v>
      </c>
      <c r="N166" s="4">
        <f t="shared" si="7"/>
        <v>72.125</v>
      </c>
      <c r="P166" s="4">
        <f t="shared" si="8"/>
        <v>595.82142857142856</v>
      </c>
      <c r="Q166" s="62">
        <f t="shared" si="9"/>
        <v>1.5200934693182067E-2</v>
      </c>
      <c r="R166" s="62">
        <f t="shared" si="6"/>
        <v>0.33991390111478803</v>
      </c>
    </row>
    <row r="167" spans="1:18" x14ac:dyDescent="0.2">
      <c r="A167" s="11">
        <v>44624</v>
      </c>
      <c r="B167" s="61">
        <v>677</v>
      </c>
      <c r="C167" s="61">
        <v>3.3978000000000002</v>
      </c>
      <c r="G167" s="4">
        <v>628.29999999999995</v>
      </c>
      <c r="H167" s="4">
        <v>616.20000000000005</v>
      </c>
      <c r="I167" s="4">
        <v>622.29999999999995</v>
      </c>
      <c r="J167" s="4">
        <v>612.6</v>
      </c>
      <c r="K167" s="4">
        <v>604.5</v>
      </c>
      <c r="L167" s="4">
        <v>630</v>
      </c>
      <c r="N167" s="4">
        <f t="shared" si="7"/>
        <v>47</v>
      </c>
      <c r="P167" s="4">
        <f t="shared" si="8"/>
        <v>627.27142857142849</v>
      </c>
      <c r="Q167" s="62">
        <f t="shared" si="9"/>
        <v>5.2784271414014095E-2</v>
      </c>
      <c r="R167" s="62">
        <f t="shared" si="6"/>
        <v>0.34975869170944618</v>
      </c>
    </row>
    <row r="168" spans="1:18" x14ac:dyDescent="0.2">
      <c r="A168" s="11">
        <v>44631</v>
      </c>
      <c r="B168" s="61">
        <v>725</v>
      </c>
      <c r="C168" s="61">
        <v>3.7176</v>
      </c>
      <c r="G168" s="4">
        <v>700.6</v>
      </c>
      <c r="H168" s="4">
        <v>687</v>
      </c>
      <c r="I168" s="4">
        <v>691.3</v>
      </c>
      <c r="J168" s="4">
        <v>672</v>
      </c>
      <c r="K168" s="4">
        <v>682.5</v>
      </c>
      <c r="L168" s="4">
        <v>699</v>
      </c>
      <c r="N168" s="4">
        <f t="shared" si="7"/>
        <v>24.399999999999977</v>
      </c>
      <c r="P168" s="4">
        <f t="shared" si="8"/>
        <v>693.91428571428571</v>
      </c>
      <c r="Q168" s="62">
        <f t="shared" si="9"/>
        <v>0.10624245598852178</v>
      </c>
      <c r="R168" s="62">
        <f t="shared" si="6"/>
        <v>0.42936173969337599</v>
      </c>
    </row>
    <row r="169" spans="1:18" x14ac:dyDescent="0.2">
      <c r="A169" s="11">
        <v>44638</v>
      </c>
      <c r="B169" s="61">
        <v>735</v>
      </c>
      <c r="C169" s="61">
        <v>3.3083</v>
      </c>
      <c r="G169" s="4">
        <v>691</v>
      </c>
      <c r="H169" s="4">
        <v>682</v>
      </c>
      <c r="I169" s="4">
        <v>680.5</v>
      </c>
      <c r="J169" s="4">
        <v>666</v>
      </c>
      <c r="K169" s="4">
        <v>665.5</v>
      </c>
      <c r="L169" s="4">
        <v>688</v>
      </c>
      <c r="N169" s="4">
        <f t="shared" si="7"/>
        <v>44</v>
      </c>
      <c r="P169" s="4">
        <f t="shared" si="8"/>
        <v>686.85714285714289</v>
      </c>
      <c r="Q169" s="62">
        <f t="shared" si="9"/>
        <v>-1.0170049820891758E-2</v>
      </c>
      <c r="R169" s="62">
        <f t="shared" si="6"/>
        <v>0.38260244428468737</v>
      </c>
    </row>
    <row r="170" spans="1:18" x14ac:dyDescent="0.2">
      <c r="A170" s="11">
        <v>44645</v>
      </c>
      <c r="B170" s="61">
        <v>732</v>
      </c>
      <c r="C170" s="61">
        <v>4.0195999999999996</v>
      </c>
      <c r="G170" s="4">
        <v>674.5</v>
      </c>
      <c r="H170" s="4">
        <v>666.7</v>
      </c>
      <c r="I170" s="4">
        <v>662.5</v>
      </c>
      <c r="J170" s="4">
        <v>661.5</v>
      </c>
      <c r="K170" s="4">
        <v>647.5</v>
      </c>
      <c r="L170" s="4">
        <v>670</v>
      </c>
      <c r="N170" s="4">
        <f t="shared" si="7"/>
        <v>57.5</v>
      </c>
      <c r="P170" s="4">
        <f t="shared" si="8"/>
        <v>673.52857142857135</v>
      </c>
      <c r="Q170" s="62">
        <f t="shared" si="9"/>
        <v>-1.9405158069883632E-2</v>
      </c>
      <c r="R170" s="62">
        <f t="shared" si="6"/>
        <v>0.35577282530553545</v>
      </c>
    </row>
    <row r="171" spans="1:18" x14ac:dyDescent="0.2">
      <c r="A171" s="11">
        <v>44652</v>
      </c>
      <c r="B171" s="61">
        <v>752</v>
      </c>
      <c r="C171" s="61">
        <v>3.6945999999999999</v>
      </c>
      <c r="G171" s="4">
        <v>686.5</v>
      </c>
      <c r="H171" s="4">
        <v>672.5</v>
      </c>
      <c r="I171" s="4">
        <v>670.5</v>
      </c>
      <c r="J171" s="4">
        <v>670.5</v>
      </c>
      <c r="K171" s="4">
        <v>669.5</v>
      </c>
      <c r="L171" s="4">
        <v>676</v>
      </c>
      <c r="N171" s="4">
        <f t="shared" si="7"/>
        <v>65.5</v>
      </c>
      <c r="P171" s="4">
        <f t="shared" si="8"/>
        <v>685.35714285714289</v>
      </c>
      <c r="Q171" s="62">
        <f t="shared" si="9"/>
        <v>1.7562093028188563E-2</v>
      </c>
      <c r="R171" s="62">
        <f t="shared" si="6"/>
        <v>0.37958303378864144</v>
      </c>
    </row>
    <row r="172" spans="1:18" x14ac:dyDescent="0.2">
      <c r="A172" s="11">
        <v>44659</v>
      </c>
      <c r="B172" s="61">
        <v>770</v>
      </c>
      <c r="C172" s="61">
        <v>3.399</v>
      </c>
      <c r="G172" s="4">
        <v>679</v>
      </c>
      <c r="H172" s="4">
        <v>663.5</v>
      </c>
      <c r="I172" s="4">
        <v>662.5</v>
      </c>
      <c r="J172" s="4">
        <v>661.5</v>
      </c>
      <c r="K172" s="4">
        <v>656</v>
      </c>
      <c r="L172" s="4">
        <v>666</v>
      </c>
      <c r="N172" s="4">
        <f t="shared" si="7"/>
        <v>91</v>
      </c>
      <c r="P172" s="4">
        <f t="shared" si="8"/>
        <v>679.78571428571433</v>
      </c>
      <c r="Q172" s="62">
        <f t="shared" si="9"/>
        <v>-8.1292339760291599E-3</v>
      </c>
      <c r="R172" s="62">
        <f t="shared" si="6"/>
        <v>0.34538720348327634</v>
      </c>
    </row>
    <row r="173" spans="1:18" x14ac:dyDescent="0.2">
      <c r="A173" s="11">
        <v>44666</v>
      </c>
      <c r="B173" s="61">
        <v>772.5</v>
      </c>
      <c r="C173" s="61">
        <v>3.5863</v>
      </c>
      <c r="G173" s="4">
        <v>672.5</v>
      </c>
      <c r="H173" s="4">
        <v>659.125</v>
      </c>
      <c r="I173" s="4">
        <v>660</v>
      </c>
      <c r="J173" s="4">
        <v>657.5</v>
      </c>
      <c r="K173" s="4">
        <v>646.25</v>
      </c>
      <c r="L173" s="4">
        <v>663.75</v>
      </c>
      <c r="N173" s="4">
        <f t="shared" si="7"/>
        <v>100</v>
      </c>
      <c r="P173" s="4">
        <f t="shared" si="8"/>
        <v>675.94642857142856</v>
      </c>
      <c r="Q173" s="62">
        <f t="shared" si="9"/>
        <v>-5.6477881685406128E-3</v>
      </c>
      <c r="R173" s="62">
        <f t="shared" si="6"/>
        <v>0.30614061723623909</v>
      </c>
    </row>
    <row r="174" spans="1:18" x14ac:dyDescent="0.2">
      <c r="A174" s="11">
        <v>44673</v>
      </c>
      <c r="B174" s="61">
        <v>795</v>
      </c>
      <c r="C174" s="61">
        <v>3.923</v>
      </c>
      <c r="G174" s="4">
        <v>706.4</v>
      </c>
      <c r="H174" s="4">
        <v>692.2</v>
      </c>
      <c r="I174" s="4">
        <v>699</v>
      </c>
      <c r="J174" s="4">
        <v>695</v>
      </c>
      <c r="K174" s="4">
        <v>683</v>
      </c>
      <c r="L174" s="4">
        <v>702</v>
      </c>
      <c r="N174" s="4">
        <f t="shared" si="7"/>
        <v>88.600000000000023</v>
      </c>
      <c r="P174" s="4">
        <f t="shared" si="8"/>
        <v>710.37142857142862</v>
      </c>
      <c r="Q174" s="62">
        <f t="shared" si="9"/>
        <v>5.0928592185560007E-2</v>
      </c>
      <c r="R174" s="62">
        <f t="shared" si="6"/>
        <v>0.37974472807991133</v>
      </c>
    </row>
    <row r="175" spans="1:18" x14ac:dyDescent="0.2">
      <c r="A175" s="11">
        <v>44680</v>
      </c>
      <c r="B175" s="61">
        <v>814</v>
      </c>
      <c r="C175" s="61">
        <v>4.6399999999999997</v>
      </c>
      <c r="G175" s="4">
        <v>757.6</v>
      </c>
      <c r="H175" s="4">
        <v>741</v>
      </c>
      <c r="I175" s="4">
        <v>746.5</v>
      </c>
      <c r="J175" s="4">
        <v>741.5</v>
      </c>
      <c r="K175" s="4">
        <v>734.5</v>
      </c>
      <c r="L175" s="4">
        <v>750</v>
      </c>
      <c r="N175" s="4">
        <f t="shared" si="7"/>
        <v>56.399999999999977</v>
      </c>
      <c r="P175" s="4">
        <f t="shared" si="8"/>
        <v>755.01428571428573</v>
      </c>
      <c r="Q175" s="62">
        <f t="shared" si="9"/>
        <v>6.2844387242086519E-2</v>
      </c>
      <c r="R175" s="62">
        <f t="shared" si="6"/>
        <v>0.44362196121278341</v>
      </c>
    </row>
    <row r="176" spans="1:18" x14ac:dyDescent="0.2">
      <c r="A176" s="11">
        <v>44687</v>
      </c>
      <c r="B176" s="61">
        <v>808</v>
      </c>
      <c r="C176" s="61">
        <v>4.1059999999999999</v>
      </c>
      <c r="G176" s="4">
        <v>776.4</v>
      </c>
      <c r="H176" s="4">
        <v>767</v>
      </c>
      <c r="I176" s="4">
        <v>766.5</v>
      </c>
      <c r="J176" s="4">
        <v>762.5</v>
      </c>
      <c r="K176" s="4">
        <v>756.5</v>
      </c>
      <c r="L176" s="4">
        <v>769</v>
      </c>
      <c r="N176" s="4">
        <f t="shared" si="7"/>
        <v>31.600000000000023</v>
      </c>
      <c r="P176" s="4">
        <f t="shared" si="8"/>
        <v>772.27142857142849</v>
      </c>
      <c r="Q176" s="62">
        <f t="shared" si="9"/>
        <v>2.2856710374448808E-2</v>
      </c>
      <c r="R176" s="62">
        <f t="shared" si="6"/>
        <v>0.44180402197684931</v>
      </c>
    </row>
    <row r="177" spans="1:18" x14ac:dyDescent="0.2">
      <c r="A177" s="11">
        <v>44694</v>
      </c>
      <c r="B177" s="61">
        <v>797.5</v>
      </c>
      <c r="C177" s="61">
        <v>3.9211</v>
      </c>
      <c r="G177" s="4">
        <v>769</v>
      </c>
      <c r="H177" s="4">
        <v>768</v>
      </c>
      <c r="I177" s="4">
        <v>764</v>
      </c>
      <c r="J177" s="4">
        <v>761</v>
      </c>
      <c r="K177" s="4">
        <v>753</v>
      </c>
      <c r="L177" s="4">
        <v>766.5</v>
      </c>
      <c r="N177" s="4">
        <f t="shared" si="7"/>
        <v>28.5</v>
      </c>
      <c r="P177" s="4">
        <f t="shared" si="8"/>
        <v>768.42857142857144</v>
      </c>
      <c r="Q177" s="62">
        <f t="shared" si="9"/>
        <v>-4.9760446919105972E-3</v>
      </c>
      <c r="R177" s="62">
        <f t="shared" si="6"/>
        <v>0.38780670295931263</v>
      </c>
    </row>
    <row r="178" spans="1:18" x14ac:dyDescent="0.2">
      <c r="A178" s="11">
        <v>44701</v>
      </c>
      <c r="B178" s="61">
        <v>797.5</v>
      </c>
      <c r="C178" s="61">
        <v>3.7191999999999998</v>
      </c>
      <c r="G178" s="4">
        <v>761</v>
      </c>
      <c r="H178" s="4">
        <v>760</v>
      </c>
      <c r="I178" s="4">
        <v>760</v>
      </c>
      <c r="J178" s="4">
        <v>755</v>
      </c>
      <c r="K178" s="4">
        <v>745</v>
      </c>
      <c r="L178" s="4">
        <v>762.5</v>
      </c>
      <c r="N178" s="4">
        <f t="shared" si="7"/>
        <v>35</v>
      </c>
      <c r="P178" s="4">
        <f t="shared" si="8"/>
        <v>763</v>
      </c>
      <c r="Q178" s="62">
        <f t="shared" si="9"/>
        <v>-7.0645101319948278E-3</v>
      </c>
      <c r="R178" s="62">
        <f t="shared" si="6"/>
        <v>0.33829462026109391</v>
      </c>
    </row>
    <row r="179" spans="1:18" x14ac:dyDescent="0.2">
      <c r="A179" s="11">
        <v>44708</v>
      </c>
      <c r="B179" s="61">
        <v>791.5</v>
      </c>
      <c r="C179" s="61">
        <v>3.8875999999999999</v>
      </c>
      <c r="G179" s="4">
        <v>749</v>
      </c>
      <c r="H179" s="4">
        <v>760</v>
      </c>
      <c r="I179" s="4">
        <v>746.5</v>
      </c>
      <c r="J179" s="4">
        <v>743</v>
      </c>
      <c r="K179" s="4">
        <v>736</v>
      </c>
      <c r="L179" s="4">
        <v>749</v>
      </c>
      <c r="N179" s="4">
        <f t="shared" si="7"/>
        <v>31.5</v>
      </c>
      <c r="P179" s="4">
        <f t="shared" si="8"/>
        <v>753.57142857142856</v>
      </c>
      <c r="Q179" s="62">
        <f t="shared" si="9"/>
        <v>-1.2357236472570698E-2</v>
      </c>
      <c r="R179" s="62">
        <f t="shared" si="6"/>
        <v>0.29718431083241104</v>
      </c>
    </row>
    <row r="180" spans="1:18" x14ac:dyDescent="0.2">
      <c r="A180" s="11">
        <v>44715</v>
      </c>
      <c r="B180" s="61">
        <v>787.5</v>
      </c>
      <c r="C180" s="61">
        <v>4.1906999999999996</v>
      </c>
      <c r="G180" s="4">
        <v>741</v>
      </c>
      <c r="H180" s="4">
        <v>760</v>
      </c>
      <c r="I180" s="4">
        <v>737.5</v>
      </c>
      <c r="J180" s="4">
        <v>735</v>
      </c>
      <c r="K180" s="4">
        <v>730</v>
      </c>
      <c r="L180" s="4">
        <v>740</v>
      </c>
      <c r="N180" s="4">
        <f t="shared" si="7"/>
        <v>27.5</v>
      </c>
      <c r="P180" s="4">
        <f t="shared" si="8"/>
        <v>747.28571428571433</v>
      </c>
      <c r="Q180" s="62">
        <f t="shared" si="9"/>
        <v>-8.3412322274880601E-3</v>
      </c>
      <c r="R180" s="62">
        <f t="shared" si="6"/>
        <v>0.27787956516428491</v>
      </c>
    </row>
    <row r="181" spans="1:18" x14ac:dyDescent="0.2">
      <c r="A181" s="11">
        <v>44722</v>
      </c>
      <c r="B181" s="61">
        <v>787.5</v>
      </c>
      <c r="C181" s="61">
        <v>4.3631000000000002</v>
      </c>
      <c r="G181" s="4">
        <v>754.6</v>
      </c>
      <c r="H181" s="4">
        <v>770</v>
      </c>
      <c r="I181" s="4">
        <v>757.5</v>
      </c>
      <c r="J181" s="4">
        <v>751</v>
      </c>
      <c r="K181" s="4">
        <v>744</v>
      </c>
      <c r="L181" s="4">
        <v>760</v>
      </c>
      <c r="N181" s="4">
        <f t="shared" si="7"/>
        <v>17.5</v>
      </c>
      <c r="P181" s="4">
        <f t="shared" si="8"/>
        <v>760.65714285714296</v>
      </c>
      <c r="Q181" s="62">
        <f t="shared" si="9"/>
        <v>1.7893328235519146E-2</v>
      </c>
      <c r="R181" s="62">
        <f t="shared" si="6"/>
        <v>0.25547617363419883</v>
      </c>
    </row>
    <row r="182" spans="1:18" x14ac:dyDescent="0.2">
      <c r="A182" s="11">
        <v>44729</v>
      </c>
      <c r="B182" s="61">
        <v>793.5</v>
      </c>
      <c r="C182" s="61">
        <v>4.3875000000000002</v>
      </c>
      <c r="G182" s="4">
        <v>776.2</v>
      </c>
      <c r="H182" s="4">
        <v>780.5</v>
      </c>
      <c r="I182" s="4">
        <v>781.5</v>
      </c>
      <c r="J182" s="4">
        <v>775</v>
      </c>
      <c r="K182" s="4">
        <v>762</v>
      </c>
      <c r="L182" s="4">
        <v>785.5</v>
      </c>
      <c r="N182" s="4">
        <f t="shared" si="7"/>
        <v>8</v>
      </c>
      <c r="P182" s="4">
        <f t="shared" si="8"/>
        <v>779.17142857142858</v>
      </c>
      <c r="Q182" s="62">
        <f t="shared" si="9"/>
        <v>2.4339856515043223E-2</v>
      </c>
      <c r="R182" s="62">
        <f t="shared" ref="R182:R245" si="10">P182/P130-1</f>
        <v>0.27271030218177583</v>
      </c>
    </row>
    <row r="183" spans="1:18" x14ac:dyDescent="0.2">
      <c r="A183" s="11">
        <v>44736</v>
      </c>
      <c r="B183" s="61">
        <v>795.625</v>
      </c>
      <c r="C183" s="61">
        <v>4.3760000000000003</v>
      </c>
      <c r="G183" s="4">
        <v>764.25</v>
      </c>
      <c r="H183" s="4">
        <v>770.75</v>
      </c>
      <c r="I183" s="4">
        <v>743.75</v>
      </c>
      <c r="J183" s="4">
        <v>760</v>
      </c>
      <c r="K183" s="4">
        <v>748.75</v>
      </c>
      <c r="L183" s="4">
        <v>769.375</v>
      </c>
      <c r="N183" s="4">
        <f t="shared" si="7"/>
        <v>24.875</v>
      </c>
      <c r="P183" s="4">
        <f t="shared" si="8"/>
        <v>764.64285714285711</v>
      </c>
      <c r="Q183" s="62">
        <f t="shared" si="9"/>
        <v>-1.8646180924791977E-2</v>
      </c>
      <c r="R183" s="62">
        <f t="shared" si="10"/>
        <v>0.30861571561292855</v>
      </c>
    </row>
    <row r="184" spans="1:18" x14ac:dyDescent="0.2">
      <c r="A184" s="11">
        <v>44743</v>
      </c>
      <c r="B184" s="61">
        <v>795</v>
      </c>
      <c r="C184" s="61">
        <v>4.0705999999999998</v>
      </c>
      <c r="G184" s="4">
        <v>756</v>
      </c>
      <c r="H184" s="4">
        <v>757.7</v>
      </c>
      <c r="I184" s="4">
        <v>734.5</v>
      </c>
      <c r="J184" s="4">
        <v>747</v>
      </c>
      <c r="K184" s="4">
        <v>741</v>
      </c>
      <c r="L184" s="4">
        <v>757</v>
      </c>
      <c r="N184" s="4">
        <f t="shared" si="7"/>
        <v>37.299999999999955</v>
      </c>
      <c r="P184" s="4">
        <f t="shared" si="8"/>
        <v>755.4571428571428</v>
      </c>
      <c r="Q184" s="62">
        <f t="shared" si="9"/>
        <v>-1.2013078000934208E-2</v>
      </c>
      <c r="R184" s="62">
        <f t="shared" si="10"/>
        <v>0.33628139687673708</v>
      </c>
    </row>
    <row r="185" spans="1:18" x14ac:dyDescent="0.2">
      <c r="A185" s="11">
        <v>44750</v>
      </c>
      <c r="B185" s="61">
        <v>768.75</v>
      </c>
      <c r="C185" s="61">
        <v>3.5998000000000001</v>
      </c>
      <c r="G185" s="4">
        <v>710</v>
      </c>
      <c r="H185" s="4">
        <v>710</v>
      </c>
      <c r="I185" s="4">
        <v>688.125</v>
      </c>
      <c r="J185" s="4">
        <v>696.25</v>
      </c>
      <c r="K185" s="4">
        <v>702.5</v>
      </c>
      <c r="L185" s="4">
        <v>717.5</v>
      </c>
      <c r="N185" s="4">
        <f t="shared" si="7"/>
        <v>51.25</v>
      </c>
      <c r="P185" s="4">
        <f t="shared" si="8"/>
        <v>713.30357142857144</v>
      </c>
      <c r="Q185" s="62">
        <f t="shared" si="9"/>
        <v>-5.5798759502287965E-2</v>
      </c>
      <c r="R185" s="62">
        <f t="shared" si="10"/>
        <v>0.26296319716706718</v>
      </c>
    </row>
    <row r="186" spans="1:18" x14ac:dyDescent="0.2">
      <c r="A186" s="11">
        <v>44757</v>
      </c>
      <c r="B186" s="61">
        <v>766</v>
      </c>
      <c r="C186" s="61">
        <v>3.6989999999999998</v>
      </c>
      <c r="G186" s="4">
        <v>701</v>
      </c>
      <c r="H186" s="4">
        <v>701</v>
      </c>
      <c r="I186" s="4">
        <v>677</v>
      </c>
      <c r="J186" s="4">
        <v>686</v>
      </c>
      <c r="K186" s="4">
        <v>691.5</v>
      </c>
      <c r="L186" s="4">
        <v>711</v>
      </c>
      <c r="N186" s="4">
        <f t="shared" si="7"/>
        <v>55</v>
      </c>
      <c r="P186" s="4">
        <f t="shared" si="8"/>
        <v>704.78571428571433</v>
      </c>
      <c r="Q186" s="62">
        <f t="shared" si="9"/>
        <v>-1.1941419451746094E-2</v>
      </c>
      <c r="R186" s="62">
        <f t="shared" si="10"/>
        <v>0.22583610793619235</v>
      </c>
    </row>
    <row r="187" spans="1:18" x14ac:dyDescent="0.2">
      <c r="A187" s="11">
        <v>44764</v>
      </c>
      <c r="B187" s="61">
        <v>752</v>
      </c>
      <c r="C187" s="61">
        <v>3.5964999999999998</v>
      </c>
      <c r="G187" s="4">
        <v>699</v>
      </c>
      <c r="H187" s="4">
        <v>705</v>
      </c>
      <c r="I187" s="4">
        <v>681.5</v>
      </c>
      <c r="J187" s="4">
        <v>690</v>
      </c>
      <c r="K187" s="4">
        <v>695.5</v>
      </c>
      <c r="L187" s="4">
        <v>715</v>
      </c>
      <c r="N187" s="4">
        <f t="shared" si="7"/>
        <v>37</v>
      </c>
      <c r="P187" s="4">
        <f t="shared" si="8"/>
        <v>705.42857142857144</v>
      </c>
      <c r="Q187" s="62">
        <f t="shared" si="9"/>
        <v>9.121313469138137E-4</v>
      </c>
      <c r="R187" s="62">
        <f t="shared" si="10"/>
        <v>0.21267190569744621</v>
      </c>
    </row>
    <row r="188" spans="1:18" x14ac:dyDescent="0.2">
      <c r="A188" s="11">
        <v>44771</v>
      </c>
      <c r="B188" s="61">
        <v>738.2</v>
      </c>
      <c r="C188" s="61">
        <v>3.6358000000000001</v>
      </c>
      <c r="G188" s="4">
        <v>692</v>
      </c>
      <c r="H188" s="4">
        <v>702</v>
      </c>
      <c r="I188" s="4">
        <v>679.5</v>
      </c>
      <c r="J188" s="4">
        <v>690</v>
      </c>
      <c r="K188" s="4">
        <v>694.5</v>
      </c>
      <c r="L188" s="4">
        <v>706</v>
      </c>
      <c r="N188" s="4">
        <f t="shared" si="7"/>
        <v>32.200000000000045</v>
      </c>
      <c r="P188" s="4">
        <f t="shared" si="8"/>
        <v>700.31428571428569</v>
      </c>
      <c r="Q188" s="62">
        <f t="shared" si="9"/>
        <v>-7.2498987444310492E-3</v>
      </c>
      <c r="R188" s="62">
        <f t="shared" si="10"/>
        <v>0.20547877834062844</v>
      </c>
    </row>
    <row r="189" spans="1:18" x14ac:dyDescent="0.2">
      <c r="A189" s="11">
        <v>44778</v>
      </c>
      <c r="B189" s="61">
        <v>737</v>
      </c>
      <c r="C189" s="61">
        <v>3.383</v>
      </c>
      <c r="G189" s="4">
        <v>690</v>
      </c>
      <c r="H189" s="4">
        <v>700</v>
      </c>
      <c r="I189" s="4">
        <v>677.5</v>
      </c>
      <c r="J189" s="4">
        <v>690</v>
      </c>
      <c r="K189" s="4">
        <v>692.5</v>
      </c>
      <c r="L189" s="4">
        <v>700</v>
      </c>
      <c r="N189" s="4">
        <f t="shared" si="7"/>
        <v>37</v>
      </c>
      <c r="P189" s="4">
        <f t="shared" si="8"/>
        <v>698.14285714285711</v>
      </c>
      <c r="Q189" s="62">
        <f t="shared" si="9"/>
        <v>-3.1006486883440321E-3</v>
      </c>
      <c r="R189" s="62">
        <f t="shared" si="10"/>
        <v>0.21031254643617814</v>
      </c>
    </row>
    <row r="190" spans="1:18" x14ac:dyDescent="0.2">
      <c r="A190" s="11">
        <v>44785</v>
      </c>
      <c r="B190" s="61">
        <v>737</v>
      </c>
      <c r="C190" s="61">
        <v>3.3948999999999998</v>
      </c>
      <c r="G190" s="4">
        <v>690.9</v>
      </c>
      <c r="H190" s="4">
        <v>700</v>
      </c>
      <c r="I190" s="4">
        <v>684.4</v>
      </c>
      <c r="J190" s="4">
        <v>693</v>
      </c>
      <c r="K190" s="4">
        <v>692.5</v>
      </c>
      <c r="L190" s="4">
        <v>703</v>
      </c>
      <c r="N190" s="4">
        <f t="shared" si="7"/>
        <v>34</v>
      </c>
      <c r="P190" s="4">
        <f t="shared" si="8"/>
        <v>700.11428571428576</v>
      </c>
      <c r="Q190" s="62">
        <f t="shared" si="9"/>
        <v>2.8238182934317013E-3</v>
      </c>
      <c r="R190" s="62">
        <f t="shared" si="10"/>
        <v>0.21880129321064423</v>
      </c>
    </row>
    <row r="191" spans="1:18" x14ac:dyDescent="0.2">
      <c r="A191" s="11">
        <v>44792</v>
      </c>
      <c r="B191" s="61">
        <v>749</v>
      </c>
      <c r="C191" s="61">
        <v>3.5876000000000001</v>
      </c>
      <c r="G191" s="4">
        <v>695.4</v>
      </c>
      <c r="H191" s="4">
        <v>701.2</v>
      </c>
      <c r="I191" s="4">
        <v>689</v>
      </c>
      <c r="J191" s="4">
        <v>695</v>
      </c>
      <c r="K191" s="4">
        <v>692.5</v>
      </c>
      <c r="L191" s="4">
        <v>707.4</v>
      </c>
      <c r="N191" s="4">
        <f t="shared" si="7"/>
        <v>41.600000000000023</v>
      </c>
      <c r="P191" s="4">
        <f t="shared" si="8"/>
        <v>704.21428571428567</v>
      </c>
      <c r="Q191" s="62">
        <f t="shared" si="9"/>
        <v>5.8561867450210858E-3</v>
      </c>
      <c r="R191" s="62">
        <f t="shared" si="10"/>
        <v>0.23626924813161443</v>
      </c>
    </row>
    <row r="192" spans="1:18" x14ac:dyDescent="0.2">
      <c r="A192" s="11">
        <v>44799</v>
      </c>
      <c r="B192" s="61">
        <v>764.8</v>
      </c>
      <c r="C192" s="61">
        <v>3.9276</v>
      </c>
      <c r="G192" s="4">
        <v>717.8</v>
      </c>
      <c r="H192" s="4">
        <v>715.8</v>
      </c>
      <c r="I192" s="4">
        <v>704.6</v>
      </c>
      <c r="J192" s="4">
        <v>710</v>
      </c>
      <c r="K192" s="4">
        <v>704.5</v>
      </c>
      <c r="L192" s="4">
        <v>721</v>
      </c>
      <c r="N192" s="4">
        <f t="shared" si="7"/>
        <v>43.799999999999955</v>
      </c>
      <c r="P192" s="4">
        <f t="shared" si="8"/>
        <v>719.78571428571433</v>
      </c>
      <c r="Q192" s="62">
        <f t="shared" si="9"/>
        <v>2.2111776042195164E-2</v>
      </c>
      <c r="R192" s="62">
        <f t="shared" si="10"/>
        <v>0.26627293289771314</v>
      </c>
    </row>
    <row r="193" spans="1:18" x14ac:dyDescent="0.2">
      <c r="A193" s="11">
        <v>44806</v>
      </c>
      <c r="B193" s="61">
        <v>770</v>
      </c>
      <c r="C193" s="61">
        <v>3.7263000000000002</v>
      </c>
      <c r="G193" s="4">
        <v>731</v>
      </c>
      <c r="H193" s="4">
        <v>725</v>
      </c>
      <c r="I193" s="4">
        <v>715</v>
      </c>
      <c r="J193" s="4">
        <v>720</v>
      </c>
      <c r="K193" s="4">
        <v>712.5</v>
      </c>
      <c r="L193" s="4">
        <v>729</v>
      </c>
      <c r="N193" s="4">
        <f t="shared" si="7"/>
        <v>39</v>
      </c>
      <c r="P193" s="4">
        <f t="shared" si="8"/>
        <v>728.92857142857144</v>
      </c>
      <c r="Q193" s="62">
        <f t="shared" si="9"/>
        <v>1.2702193113029558E-2</v>
      </c>
      <c r="R193" s="62">
        <f t="shared" si="10"/>
        <v>0.31284413111717191</v>
      </c>
    </row>
    <row r="194" spans="1:18" x14ac:dyDescent="0.2">
      <c r="A194" s="11">
        <v>44813</v>
      </c>
      <c r="B194" s="61">
        <v>770</v>
      </c>
      <c r="C194" s="61">
        <v>3.5796999999999999</v>
      </c>
      <c r="G194" s="4">
        <v>723.5</v>
      </c>
      <c r="H194" s="4">
        <v>725</v>
      </c>
      <c r="I194" s="4">
        <v>696.25</v>
      </c>
      <c r="J194" s="4">
        <v>716.25</v>
      </c>
      <c r="K194" s="4">
        <v>710.625</v>
      </c>
      <c r="L194" s="4">
        <v>722.25</v>
      </c>
      <c r="N194" s="4">
        <f t="shared" ref="N194:N257" si="11">B194-MAX(G194:L194)</f>
        <v>45</v>
      </c>
      <c r="P194" s="4">
        <f t="shared" ref="P194:P257" si="12">AVERAGE(G194:L194,B194)</f>
        <v>723.41071428571433</v>
      </c>
      <c r="Q194" s="62">
        <f t="shared" si="9"/>
        <v>-7.5698187163154573E-3</v>
      </c>
      <c r="R194" s="62">
        <f t="shared" si="10"/>
        <v>0.3510872465314836</v>
      </c>
    </row>
    <row r="195" spans="1:18" x14ac:dyDescent="0.2">
      <c r="A195" s="11">
        <v>44820</v>
      </c>
      <c r="B195" s="61">
        <v>770</v>
      </c>
      <c r="C195" s="61">
        <v>3.3902000000000001</v>
      </c>
      <c r="G195" s="4">
        <v>718</v>
      </c>
      <c r="H195" s="4">
        <v>722</v>
      </c>
      <c r="I195" s="4">
        <v>696</v>
      </c>
      <c r="J195" s="4">
        <v>712</v>
      </c>
      <c r="K195" s="4">
        <v>704</v>
      </c>
      <c r="L195" s="4">
        <v>717</v>
      </c>
      <c r="N195" s="4">
        <f t="shared" si="11"/>
        <v>48</v>
      </c>
      <c r="P195" s="4">
        <f t="shared" si="12"/>
        <v>719.85714285714289</v>
      </c>
      <c r="Q195" s="62">
        <f t="shared" si="9"/>
        <v>-4.9122460566266568E-3</v>
      </c>
      <c r="R195" s="62">
        <f t="shared" si="10"/>
        <v>0.34884094437603719</v>
      </c>
    </row>
    <row r="196" spans="1:18" x14ac:dyDescent="0.2">
      <c r="A196" s="11">
        <v>44827</v>
      </c>
      <c r="B196" s="61">
        <v>770</v>
      </c>
      <c r="C196" s="61">
        <v>3.3508</v>
      </c>
      <c r="G196" s="4">
        <v>710.6</v>
      </c>
      <c r="H196" s="4">
        <v>705</v>
      </c>
      <c r="I196" s="4">
        <v>700</v>
      </c>
      <c r="J196" s="4">
        <v>698</v>
      </c>
      <c r="K196" s="4">
        <v>691</v>
      </c>
      <c r="L196" s="4">
        <v>707.5</v>
      </c>
      <c r="N196" s="4">
        <f t="shared" si="11"/>
        <v>59.399999999999977</v>
      </c>
      <c r="P196" s="4">
        <f t="shared" si="12"/>
        <v>711.72857142857151</v>
      </c>
      <c r="Q196" s="62">
        <f t="shared" si="9"/>
        <v>-1.1291923000595339E-2</v>
      </c>
      <c r="R196" s="62">
        <f t="shared" si="10"/>
        <v>0.35126118795768946</v>
      </c>
    </row>
    <row r="197" spans="1:18" x14ac:dyDescent="0.2">
      <c r="A197" s="11">
        <v>44834</v>
      </c>
      <c r="B197" s="61">
        <v>770</v>
      </c>
      <c r="C197" s="61">
        <v>3.3344</v>
      </c>
      <c r="G197" s="4">
        <v>703.1</v>
      </c>
      <c r="H197" s="4">
        <v>695</v>
      </c>
      <c r="I197" s="4">
        <v>694</v>
      </c>
      <c r="J197" s="4">
        <v>684</v>
      </c>
      <c r="K197" s="4">
        <v>680.5</v>
      </c>
      <c r="L197" s="4">
        <v>698</v>
      </c>
      <c r="N197" s="4">
        <f t="shared" si="11"/>
        <v>66.899999999999977</v>
      </c>
      <c r="P197" s="4">
        <f t="shared" si="12"/>
        <v>703.51428571428573</v>
      </c>
      <c r="Q197" s="62">
        <f t="shared" si="9"/>
        <v>-1.1541317918147054E-2</v>
      </c>
      <c r="R197" s="62">
        <f t="shared" si="10"/>
        <v>0.3465860928057749</v>
      </c>
    </row>
    <row r="198" spans="1:18" x14ac:dyDescent="0.2">
      <c r="A198" s="11">
        <v>44841</v>
      </c>
      <c r="B198" s="61">
        <v>770</v>
      </c>
      <c r="C198" s="61">
        <v>3.7050999999999998</v>
      </c>
      <c r="G198" s="4">
        <v>702.6</v>
      </c>
      <c r="H198" s="4">
        <v>695</v>
      </c>
      <c r="I198" s="4">
        <v>684</v>
      </c>
      <c r="J198" s="4">
        <v>683</v>
      </c>
      <c r="K198" s="4">
        <v>677.5</v>
      </c>
      <c r="L198" s="4">
        <v>695</v>
      </c>
      <c r="N198" s="4">
        <f t="shared" si="11"/>
        <v>67.399999999999977</v>
      </c>
      <c r="P198" s="4">
        <f t="shared" si="12"/>
        <v>701.01428571428573</v>
      </c>
      <c r="Q198" s="62">
        <f t="shared" si="9"/>
        <v>-3.5535881086788956E-3</v>
      </c>
      <c r="R198" s="62">
        <f t="shared" si="10"/>
        <v>0.36081530782029958</v>
      </c>
    </row>
    <row r="199" spans="1:18" x14ac:dyDescent="0.2">
      <c r="A199" s="11">
        <v>44848</v>
      </c>
      <c r="B199" s="61">
        <v>788</v>
      </c>
      <c r="C199" s="61">
        <v>3.9807000000000001</v>
      </c>
      <c r="G199" s="4">
        <v>726.2</v>
      </c>
      <c r="H199" s="4">
        <v>719</v>
      </c>
      <c r="I199" s="4">
        <v>695</v>
      </c>
      <c r="J199" s="4">
        <v>712</v>
      </c>
      <c r="K199" s="4">
        <v>692.5</v>
      </c>
      <c r="L199" s="4">
        <v>722</v>
      </c>
      <c r="N199" s="4">
        <f t="shared" si="11"/>
        <v>61.799999999999955</v>
      </c>
      <c r="P199" s="4">
        <f t="shared" si="12"/>
        <v>722.1</v>
      </c>
      <c r="Q199" s="62">
        <f t="shared" si="9"/>
        <v>3.0078865317600956E-2</v>
      </c>
      <c r="R199" s="62">
        <f t="shared" si="10"/>
        <v>0.34964754886254434</v>
      </c>
    </row>
    <row r="200" spans="1:18" x14ac:dyDescent="0.2">
      <c r="A200" s="11">
        <v>44855</v>
      </c>
      <c r="B200" s="61">
        <v>810.5</v>
      </c>
      <c r="C200" s="61">
        <v>3.9245000000000001</v>
      </c>
      <c r="G200" s="4">
        <v>746.4</v>
      </c>
      <c r="H200" s="4">
        <v>738</v>
      </c>
      <c r="I200" s="4">
        <v>708</v>
      </c>
      <c r="J200" s="4">
        <v>733</v>
      </c>
      <c r="K200" s="4">
        <v>702.5</v>
      </c>
      <c r="L200" s="4">
        <v>743</v>
      </c>
      <c r="N200" s="4">
        <f t="shared" si="11"/>
        <v>64.100000000000023</v>
      </c>
      <c r="P200" s="4">
        <f t="shared" si="12"/>
        <v>740.19999999999993</v>
      </c>
      <c r="Q200" s="62">
        <f t="shared" si="9"/>
        <v>2.506578036283047E-2</v>
      </c>
      <c r="R200" s="62">
        <f t="shared" si="10"/>
        <v>0.33108976005754487</v>
      </c>
    </row>
    <row r="201" spans="1:18" x14ac:dyDescent="0.2">
      <c r="A201" s="11">
        <v>44862</v>
      </c>
      <c r="B201" s="61">
        <v>814.5</v>
      </c>
      <c r="C201" s="61">
        <v>4.1882000000000001</v>
      </c>
      <c r="G201" s="4">
        <v>748.5</v>
      </c>
      <c r="H201" s="4">
        <v>738.2</v>
      </c>
      <c r="I201" s="4">
        <v>723.5</v>
      </c>
      <c r="J201" s="4">
        <v>733.5</v>
      </c>
      <c r="K201" s="4">
        <v>704</v>
      </c>
      <c r="L201" s="4">
        <v>743.5</v>
      </c>
      <c r="N201" s="4">
        <f t="shared" si="11"/>
        <v>66</v>
      </c>
      <c r="P201" s="4">
        <f t="shared" si="12"/>
        <v>743.67142857142858</v>
      </c>
      <c r="Q201" s="62">
        <f t="shared" si="9"/>
        <v>4.6898521635079238E-3</v>
      </c>
      <c r="R201" s="62">
        <f t="shared" si="10"/>
        <v>0.30354325779391522</v>
      </c>
    </row>
    <row r="202" spans="1:18" x14ac:dyDescent="0.2">
      <c r="A202" s="11">
        <v>44869</v>
      </c>
      <c r="B202" s="61">
        <v>809.5</v>
      </c>
      <c r="C202" s="61">
        <v>3.8639000000000001</v>
      </c>
      <c r="G202" s="4">
        <v>741.5</v>
      </c>
      <c r="H202" s="4">
        <v>737</v>
      </c>
      <c r="I202" s="4">
        <v>734</v>
      </c>
      <c r="J202" s="4">
        <v>732.5</v>
      </c>
      <c r="K202" s="4">
        <v>705</v>
      </c>
      <c r="L202" s="4">
        <v>742.5</v>
      </c>
      <c r="N202" s="4">
        <f t="shared" si="11"/>
        <v>67</v>
      </c>
      <c r="P202" s="4">
        <f t="shared" si="12"/>
        <v>743.14285714285711</v>
      </c>
      <c r="Q202" s="62">
        <f t="shared" si="9"/>
        <v>-7.1075935993247796E-4</v>
      </c>
      <c r="R202" s="62">
        <f t="shared" si="10"/>
        <v>0.30128076846107654</v>
      </c>
    </row>
    <row r="203" spans="1:18" x14ac:dyDescent="0.2">
      <c r="A203" s="11">
        <v>44876</v>
      </c>
      <c r="B203" s="61">
        <v>807.5</v>
      </c>
      <c r="C203" s="61">
        <v>3.6766000000000001</v>
      </c>
      <c r="G203" s="4">
        <v>740.5</v>
      </c>
      <c r="H203" s="4">
        <v>737</v>
      </c>
      <c r="I203" s="4">
        <v>736.5</v>
      </c>
      <c r="J203" s="4">
        <v>732.5</v>
      </c>
      <c r="K203" s="4">
        <v>707.1</v>
      </c>
      <c r="L203" s="4">
        <v>742.5</v>
      </c>
      <c r="N203" s="4">
        <f t="shared" si="11"/>
        <v>65</v>
      </c>
      <c r="P203" s="4">
        <f t="shared" si="12"/>
        <v>743.37142857142862</v>
      </c>
      <c r="Q203" s="62">
        <f t="shared" si="9"/>
        <v>3.0757400999625872E-4</v>
      </c>
      <c r="R203" s="62">
        <f t="shared" si="10"/>
        <v>0.31384133717113594</v>
      </c>
    </row>
    <row r="204" spans="1:18" x14ac:dyDescent="0.2">
      <c r="A204" s="11">
        <v>44883</v>
      </c>
      <c r="B204" s="61">
        <v>806.9</v>
      </c>
      <c r="C204" s="61">
        <v>3.5783999999999998</v>
      </c>
      <c r="G204" s="4">
        <v>739.5</v>
      </c>
      <c r="H204" s="4">
        <v>735.2</v>
      </c>
      <c r="I204" s="4">
        <v>734.5</v>
      </c>
      <c r="J204" s="4">
        <v>728</v>
      </c>
      <c r="K204" s="4">
        <v>705.8</v>
      </c>
      <c r="L204" s="4">
        <v>739.5</v>
      </c>
      <c r="N204" s="4">
        <f t="shared" si="11"/>
        <v>67.399999999999977</v>
      </c>
      <c r="P204" s="4">
        <f t="shared" si="12"/>
        <v>741.34285714285704</v>
      </c>
      <c r="Q204" s="62">
        <f t="shared" si="9"/>
        <v>-2.728880006149792E-3</v>
      </c>
      <c r="R204" s="62">
        <f t="shared" si="10"/>
        <v>0.31710659898477123</v>
      </c>
    </row>
    <row r="205" spans="1:18" x14ac:dyDescent="0.2">
      <c r="A205" s="11">
        <v>44890</v>
      </c>
      <c r="B205" s="61">
        <v>799.83330000000001</v>
      </c>
      <c r="C205" s="61">
        <v>3.4152999999999998</v>
      </c>
      <c r="G205" s="4">
        <v>730.83330000000001</v>
      </c>
      <c r="H205" s="4">
        <v>731.33330000000001</v>
      </c>
      <c r="I205" s="4">
        <v>724.16660000000002</v>
      </c>
      <c r="J205" s="4">
        <v>718.33330000000001</v>
      </c>
      <c r="K205" s="4">
        <v>700.66660000000002</v>
      </c>
      <c r="L205" s="4">
        <v>730.83330000000001</v>
      </c>
      <c r="N205" s="4">
        <f t="shared" si="11"/>
        <v>68.5</v>
      </c>
      <c r="P205" s="4">
        <f t="shared" si="12"/>
        <v>733.71424285714295</v>
      </c>
      <c r="Q205" s="62">
        <f t="shared" si="9"/>
        <v>-1.029026477049344E-2</v>
      </c>
      <c r="R205" s="62">
        <f t="shared" si="10"/>
        <v>0.3129952252833812</v>
      </c>
    </row>
    <row r="206" spans="1:18" x14ac:dyDescent="0.2">
      <c r="A206" s="11">
        <v>44897</v>
      </c>
      <c r="B206" s="61">
        <v>794.1</v>
      </c>
      <c r="C206" s="61">
        <v>3.2698999999999998</v>
      </c>
      <c r="G206" s="4">
        <v>718.5</v>
      </c>
      <c r="H206" s="4">
        <v>721</v>
      </c>
      <c r="I206" s="4">
        <v>708</v>
      </c>
      <c r="J206" s="4">
        <v>709</v>
      </c>
      <c r="K206" s="4">
        <v>693</v>
      </c>
      <c r="L206" s="4">
        <v>720</v>
      </c>
      <c r="N206" s="4">
        <f t="shared" si="11"/>
        <v>73.100000000000023</v>
      </c>
      <c r="P206" s="4">
        <f t="shared" si="12"/>
        <v>723.37142857142862</v>
      </c>
      <c r="Q206" s="62">
        <f t="shared" si="9"/>
        <v>-1.4096515620902417E-2</v>
      </c>
      <c r="R206" s="62">
        <f t="shared" si="10"/>
        <v>0.31351491569390433</v>
      </c>
    </row>
    <row r="207" spans="1:18" x14ac:dyDescent="0.2">
      <c r="A207" s="11">
        <v>44904</v>
      </c>
      <c r="B207" s="61">
        <v>782</v>
      </c>
      <c r="C207" s="61">
        <v>2.8839000000000001</v>
      </c>
      <c r="G207" s="4">
        <v>694.5</v>
      </c>
      <c r="H207" s="4">
        <v>701.5</v>
      </c>
      <c r="I207" s="4">
        <v>676</v>
      </c>
      <c r="J207" s="4">
        <v>687</v>
      </c>
      <c r="K207" s="4">
        <v>665.6</v>
      </c>
      <c r="L207" s="4">
        <v>695.5</v>
      </c>
      <c r="N207" s="4">
        <f t="shared" si="11"/>
        <v>80.5</v>
      </c>
      <c r="P207" s="4">
        <f t="shared" si="12"/>
        <v>700.30000000000007</v>
      </c>
      <c r="Q207" s="62">
        <f t="shared" si="9"/>
        <v>-3.189430444742869E-2</v>
      </c>
      <c r="R207" s="62">
        <f t="shared" si="10"/>
        <v>0.30879722333466852</v>
      </c>
    </row>
    <row r="208" spans="1:18" x14ac:dyDescent="0.2">
      <c r="A208" s="11">
        <v>44911</v>
      </c>
      <c r="B208" s="61">
        <v>775</v>
      </c>
      <c r="C208" s="61">
        <v>3.0182000000000002</v>
      </c>
      <c r="G208" s="4">
        <v>685.5</v>
      </c>
      <c r="H208" s="4">
        <v>692.5</v>
      </c>
      <c r="I208" s="4">
        <v>654</v>
      </c>
      <c r="J208" s="4">
        <v>675</v>
      </c>
      <c r="K208" s="4">
        <v>653</v>
      </c>
      <c r="L208" s="4">
        <v>682.5</v>
      </c>
      <c r="N208" s="4">
        <f t="shared" si="11"/>
        <v>82.5</v>
      </c>
      <c r="P208" s="4">
        <f t="shared" si="12"/>
        <v>688.21428571428567</v>
      </c>
      <c r="Q208" s="62">
        <f t="shared" si="9"/>
        <v>-1.7257909875359689E-2</v>
      </c>
      <c r="R208" s="62">
        <f t="shared" si="10"/>
        <v>0.32312551496841535</v>
      </c>
    </row>
    <row r="209" spans="1:18" x14ac:dyDescent="0.2">
      <c r="A209" s="11">
        <v>44918</v>
      </c>
      <c r="B209" s="61">
        <v>760</v>
      </c>
      <c r="C209" s="61">
        <v>2.7869000000000002</v>
      </c>
      <c r="G209" s="4">
        <v>687.5</v>
      </c>
      <c r="H209" s="4">
        <v>689.5</v>
      </c>
      <c r="I209" s="4">
        <v>645.5</v>
      </c>
      <c r="J209" s="4">
        <v>675</v>
      </c>
      <c r="K209" s="4">
        <v>653.5</v>
      </c>
      <c r="L209" s="4">
        <v>682.5</v>
      </c>
      <c r="N209" s="4">
        <f t="shared" si="11"/>
        <v>70.5</v>
      </c>
      <c r="P209" s="4">
        <f t="shared" si="12"/>
        <v>684.78571428571433</v>
      </c>
      <c r="Q209" s="62">
        <f t="shared" si="9"/>
        <v>-4.9818370524129518E-3</v>
      </c>
      <c r="R209" s="62">
        <f t="shared" si="10"/>
        <v>0.32417127071823226</v>
      </c>
    </row>
    <row r="210" spans="1:18" x14ac:dyDescent="0.2">
      <c r="A210" s="11">
        <v>44925</v>
      </c>
      <c r="B210" s="61">
        <v>750</v>
      </c>
      <c r="C210" s="61">
        <v>3.0108999999999999</v>
      </c>
      <c r="G210" s="4">
        <v>687.5</v>
      </c>
      <c r="H210" s="4">
        <v>687.5</v>
      </c>
      <c r="I210" s="4">
        <v>642.5</v>
      </c>
      <c r="J210" s="4">
        <v>675</v>
      </c>
      <c r="K210" s="4">
        <v>652.5</v>
      </c>
      <c r="L210" s="4">
        <v>682.5</v>
      </c>
      <c r="N210" s="4">
        <f t="shared" si="11"/>
        <v>62.5</v>
      </c>
      <c r="P210" s="4">
        <f t="shared" si="12"/>
        <v>682.5</v>
      </c>
      <c r="Q210" s="62">
        <f t="shared" si="9"/>
        <v>-3.3378533430687973E-3</v>
      </c>
      <c r="R210" s="62">
        <f t="shared" si="10"/>
        <v>0.31975138121546975</v>
      </c>
    </row>
    <row r="211" spans="1:18" x14ac:dyDescent="0.2">
      <c r="A211" s="11">
        <v>44932</v>
      </c>
      <c r="B211" s="61">
        <v>746.25</v>
      </c>
      <c r="C211" s="61">
        <v>2.6688000000000001</v>
      </c>
      <c r="G211" s="4">
        <v>663.125</v>
      </c>
      <c r="H211" s="4">
        <v>663.125</v>
      </c>
      <c r="I211" s="4">
        <v>618.125</v>
      </c>
      <c r="J211" s="4">
        <v>641.25</v>
      </c>
      <c r="K211" s="4">
        <v>652.5</v>
      </c>
      <c r="L211" s="4">
        <v>658.125</v>
      </c>
      <c r="N211" s="4">
        <f t="shared" si="11"/>
        <v>83.125</v>
      </c>
      <c r="P211" s="4">
        <f t="shared" si="12"/>
        <v>663.21428571428567</v>
      </c>
      <c r="Q211" s="62">
        <f t="shared" si="9"/>
        <v>-2.8257456828885474E-2</v>
      </c>
      <c r="R211" s="62">
        <f t="shared" si="10"/>
        <v>0.28245856353591159</v>
      </c>
    </row>
    <row r="212" spans="1:18" x14ac:dyDescent="0.2">
      <c r="A212" s="11">
        <v>44939</v>
      </c>
      <c r="B212" s="61">
        <v>745</v>
      </c>
      <c r="C212" s="61">
        <v>2.9129</v>
      </c>
      <c r="G212" s="4">
        <v>655</v>
      </c>
      <c r="H212" s="4">
        <v>655</v>
      </c>
      <c r="I212" s="4">
        <v>610</v>
      </c>
      <c r="J212" s="4">
        <v>630</v>
      </c>
      <c r="K212" s="4">
        <v>652.5</v>
      </c>
      <c r="L212" s="4">
        <v>650</v>
      </c>
      <c r="N212" s="4">
        <f t="shared" si="11"/>
        <v>90</v>
      </c>
      <c r="P212" s="4">
        <f t="shared" si="12"/>
        <v>656.78571428571433</v>
      </c>
      <c r="Q212" s="62">
        <f t="shared" si="9"/>
        <v>-9.6930533117930429E-3</v>
      </c>
      <c r="R212" s="62">
        <f t="shared" si="10"/>
        <v>0.27002762430939242</v>
      </c>
    </row>
    <row r="213" spans="1:18" x14ac:dyDescent="0.2">
      <c r="A213" s="11">
        <v>44946</v>
      </c>
      <c r="B213" s="61">
        <v>745</v>
      </c>
      <c r="C213" s="61">
        <v>3.0804</v>
      </c>
      <c r="G213" s="4">
        <v>651.25</v>
      </c>
      <c r="H213" s="4">
        <v>651.25</v>
      </c>
      <c r="I213" s="4">
        <v>600.625</v>
      </c>
      <c r="J213" s="4">
        <v>622.5</v>
      </c>
      <c r="K213" s="4">
        <v>652.5</v>
      </c>
      <c r="L213" s="4">
        <v>646.25</v>
      </c>
      <c r="N213" s="4">
        <f t="shared" si="11"/>
        <v>92.5</v>
      </c>
      <c r="P213" s="4">
        <f t="shared" si="12"/>
        <v>652.76785714285711</v>
      </c>
      <c r="Q213" s="62">
        <f t="shared" si="9"/>
        <v>-6.1174551386624643E-3</v>
      </c>
      <c r="R213" s="62">
        <f t="shared" si="10"/>
        <v>0.24612237941026094</v>
      </c>
    </row>
    <row r="214" spans="1:18" x14ac:dyDescent="0.2">
      <c r="A214" s="11">
        <v>44953</v>
      </c>
      <c r="B214" s="61">
        <v>745</v>
      </c>
      <c r="C214" s="61">
        <v>3.1402999999999999</v>
      </c>
      <c r="G214" s="4">
        <v>650</v>
      </c>
      <c r="H214" s="4">
        <v>650</v>
      </c>
      <c r="I214" s="4">
        <v>597.5</v>
      </c>
      <c r="J214" s="4">
        <v>620</v>
      </c>
      <c r="K214" s="4">
        <v>652.5</v>
      </c>
      <c r="L214" s="4">
        <v>645</v>
      </c>
      <c r="N214" s="4">
        <f t="shared" si="11"/>
        <v>92.5</v>
      </c>
      <c r="P214" s="4">
        <f t="shared" si="12"/>
        <v>651.42857142857144</v>
      </c>
      <c r="Q214" s="62">
        <f t="shared" si="9"/>
        <v>-2.051702913418052E-3</v>
      </c>
      <c r="R214" s="62">
        <f t="shared" si="10"/>
        <v>0.18518518518518534</v>
      </c>
    </row>
    <row r="215" spans="1:18" x14ac:dyDescent="0.2">
      <c r="A215" s="11">
        <v>44960</v>
      </c>
      <c r="B215" s="61">
        <v>727</v>
      </c>
      <c r="C215" s="61">
        <v>2.8351999999999999</v>
      </c>
      <c r="G215" s="4">
        <v>650</v>
      </c>
      <c r="H215" s="4">
        <v>644</v>
      </c>
      <c r="I215" s="4">
        <v>596</v>
      </c>
      <c r="J215" s="4">
        <v>614</v>
      </c>
      <c r="K215" s="4">
        <v>645</v>
      </c>
      <c r="L215" s="4">
        <v>642</v>
      </c>
      <c r="N215" s="4">
        <f t="shared" si="11"/>
        <v>77</v>
      </c>
      <c r="P215" s="4">
        <f t="shared" si="12"/>
        <v>645.42857142857144</v>
      </c>
      <c r="Q215" s="62">
        <f t="shared" si="9"/>
        <v>-9.2105263157894468E-3</v>
      </c>
      <c r="R215" s="62">
        <f t="shared" si="10"/>
        <v>0.1323308270676693</v>
      </c>
    </row>
    <row r="216" spans="1:18" x14ac:dyDescent="0.2">
      <c r="A216" s="11">
        <v>44967</v>
      </c>
      <c r="B216" s="61">
        <v>709</v>
      </c>
      <c r="C216" s="61">
        <v>2.8647999999999998</v>
      </c>
      <c r="G216" s="4">
        <v>632</v>
      </c>
      <c r="H216" s="4">
        <v>628</v>
      </c>
      <c r="I216" s="4">
        <v>583</v>
      </c>
      <c r="J216" s="4">
        <v>598</v>
      </c>
      <c r="K216" s="4">
        <v>613</v>
      </c>
      <c r="L216" s="4">
        <v>628</v>
      </c>
      <c r="N216" s="4">
        <f t="shared" si="11"/>
        <v>77</v>
      </c>
      <c r="P216" s="4">
        <f t="shared" si="12"/>
        <v>627.28571428571433</v>
      </c>
      <c r="Q216" s="62">
        <f t="shared" si="9"/>
        <v>-2.8109783089862672E-2</v>
      </c>
      <c r="R216" s="62">
        <f t="shared" si="10"/>
        <v>8.5537700865265798E-2</v>
      </c>
    </row>
    <row r="217" spans="1:18" x14ac:dyDescent="0.2">
      <c r="A217" s="11">
        <v>44974</v>
      </c>
      <c r="B217" s="61">
        <v>705</v>
      </c>
      <c r="C217" s="61">
        <v>2.8576000000000001</v>
      </c>
      <c r="G217" s="4">
        <v>629</v>
      </c>
      <c r="H217" s="4">
        <v>626</v>
      </c>
      <c r="I217" s="4">
        <v>581</v>
      </c>
      <c r="J217" s="4">
        <v>593</v>
      </c>
      <c r="K217" s="4">
        <v>598</v>
      </c>
      <c r="L217" s="4">
        <v>620</v>
      </c>
      <c r="N217" s="4">
        <f t="shared" si="11"/>
        <v>76</v>
      </c>
      <c r="P217" s="4">
        <f t="shared" si="12"/>
        <v>621.71428571428567</v>
      </c>
      <c r="Q217" s="62">
        <f t="shared" si="9"/>
        <v>-8.8818036893647534E-3</v>
      </c>
      <c r="R217" s="62">
        <f t="shared" si="10"/>
        <v>5.9318939707421414E-2</v>
      </c>
    </row>
    <row r="218" spans="1:18" x14ac:dyDescent="0.2">
      <c r="A218" s="11">
        <v>44981</v>
      </c>
      <c r="B218" s="61">
        <v>705</v>
      </c>
      <c r="C218" s="61">
        <v>2.7677999999999998</v>
      </c>
      <c r="G218" s="4">
        <v>625</v>
      </c>
      <c r="H218" s="4">
        <v>625</v>
      </c>
      <c r="I218" s="4">
        <v>587.5</v>
      </c>
      <c r="J218" s="4">
        <v>595</v>
      </c>
      <c r="K218" s="4">
        <v>592.5</v>
      </c>
      <c r="L218" s="4">
        <v>620</v>
      </c>
      <c r="N218" s="4">
        <f t="shared" si="11"/>
        <v>80</v>
      </c>
      <c r="P218" s="4">
        <f t="shared" si="12"/>
        <v>621.42857142857144</v>
      </c>
      <c r="Q218" s="62">
        <f t="shared" si="9"/>
        <v>-4.5955882352932687E-4</v>
      </c>
      <c r="R218" s="62">
        <f t="shared" si="10"/>
        <v>4.2977881675957619E-2</v>
      </c>
    </row>
    <row r="219" spans="1:18" x14ac:dyDescent="0.2">
      <c r="A219" s="11">
        <v>44988</v>
      </c>
      <c r="B219" s="61">
        <v>682.5</v>
      </c>
      <c r="C219" s="61">
        <v>2.8201000000000001</v>
      </c>
      <c r="G219" s="4">
        <v>625</v>
      </c>
      <c r="H219" s="4">
        <v>625</v>
      </c>
      <c r="I219" s="4">
        <v>584.79999999999995</v>
      </c>
      <c r="J219" s="4">
        <v>592</v>
      </c>
      <c r="K219" s="4">
        <v>595.5</v>
      </c>
      <c r="L219" s="4">
        <v>612.5</v>
      </c>
      <c r="N219" s="4">
        <f t="shared" si="11"/>
        <v>57.5</v>
      </c>
      <c r="P219" s="4">
        <f t="shared" si="12"/>
        <v>616.75714285714287</v>
      </c>
      <c r="Q219" s="62">
        <f t="shared" si="9"/>
        <v>-7.5172413793103132E-3</v>
      </c>
      <c r="R219" s="62">
        <f t="shared" si="10"/>
        <v>-1.6761939465713027E-2</v>
      </c>
    </row>
    <row r="220" spans="1:18" x14ac:dyDescent="0.2">
      <c r="A220" s="11">
        <v>44995</v>
      </c>
      <c r="B220" s="61">
        <v>654.5</v>
      </c>
      <c r="C220" s="61">
        <v>2.6496</v>
      </c>
      <c r="G220" s="4">
        <v>621</v>
      </c>
      <c r="H220" s="4">
        <v>619</v>
      </c>
      <c r="I220" s="4">
        <v>579.4</v>
      </c>
      <c r="J220" s="4">
        <v>586</v>
      </c>
      <c r="K220" s="4">
        <v>593.5</v>
      </c>
      <c r="L220" s="4">
        <v>603.5</v>
      </c>
      <c r="N220" s="4">
        <f t="shared" si="11"/>
        <v>33.5</v>
      </c>
      <c r="P220" s="4">
        <f t="shared" si="12"/>
        <v>608.12857142857138</v>
      </c>
      <c r="Q220" s="62">
        <f t="shared" si="9"/>
        <v>-1.3990225372339293E-2</v>
      </c>
      <c r="R220" s="62">
        <f t="shared" si="10"/>
        <v>-0.12362580804545653</v>
      </c>
    </row>
    <row r="221" spans="1:18" x14ac:dyDescent="0.2">
      <c r="A221" s="11">
        <v>45002</v>
      </c>
      <c r="B221" s="61">
        <v>635</v>
      </c>
      <c r="C221" s="61">
        <v>2.5503999999999998</v>
      </c>
      <c r="G221" s="4">
        <v>615</v>
      </c>
      <c r="H221" s="4">
        <v>610</v>
      </c>
      <c r="I221" s="4">
        <v>574</v>
      </c>
      <c r="J221" s="4">
        <v>580</v>
      </c>
      <c r="K221" s="4">
        <v>587.5</v>
      </c>
      <c r="L221" s="4">
        <v>597.5</v>
      </c>
      <c r="N221" s="4">
        <f t="shared" si="11"/>
        <v>20</v>
      </c>
      <c r="P221" s="4">
        <f t="shared" si="12"/>
        <v>599.85714285714289</v>
      </c>
      <c r="Q221" s="62">
        <f t="shared" si="9"/>
        <v>-1.3601447062416172E-2</v>
      </c>
      <c r="R221" s="62">
        <f t="shared" si="10"/>
        <v>-0.12666389351081531</v>
      </c>
    </row>
    <row r="222" spans="1:18" x14ac:dyDescent="0.2">
      <c r="A222" s="11">
        <v>45009</v>
      </c>
      <c r="B222" s="61">
        <v>623</v>
      </c>
      <c r="C222" s="61">
        <v>2.5695000000000001</v>
      </c>
      <c r="G222" s="4">
        <v>603</v>
      </c>
      <c r="H222" s="4">
        <v>595</v>
      </c>
      <c r="I222" s="4">
        <v>558.1</v>
      </c>
      <c r="J222" s="4">
        <v>568</v>
      </c>
      <c r="K222" s="4">
        <v>575.5</v>
      </c>
      <c r="L222" s="4">
        <v>588.5</v>
      </c>
      <c r="N222" s="4">
        <f t="shared" si="11"/>
        <v>20</v>
      </c>
      <c r="P222" s="4">
        <f t="shared" si="12"/>
        <v>587.30000000000007</v>
      </c>
      <c r="Q222" s="62">
        <f t="shared" si="9"/>
        <v>-2.0933555608478094E-2</v>
      </c>
      <c r="R222" s="62">
        <f t="shared" si="10"/>
        <v>-0.12802511294461982</v>
      </c>
    </row>
    <row r="223" spans="1:18" x14ac:dyDescent="0.2">
      <c r="A223" s="11">
        <v>45016</v>
      </c>
      <c r="B223" s="61">
        <v>615</v>
      </c>
      <c r="C223" s="61">
        <v>2.5524</v>
      </c>
      <c r="G223" s="4">
        <v>595</v>
      </c>
      <c r="H223" s="4">
        <v>585</v>
      </c>
      <c r="I223" s="4">
        <v>547.5</v>
      </c>
      <c r="J223" s="4">
        <v>560</v>
      </c>
      <c r="K223" s="4">
        <v>567.5</v>
      </c>
      <c r="L223" s="4">
        <v>582.5</v>
      </c>
      <c r="N223" s="4">
        <f t="shared" si="11"/>
        <v>20</v>
      </c>
      <c r="P223" s="4">
        <f t="shared" si="12"/>
        <v>578.92857142857144</v>
      </c>
      <c r="Q223" s="62">
        <f t="shared" si="9"/>
        <v>-1.4254092578628641E-2</v>
      </c>
      <c r="R223" s="62">
        <f t="shared" si="10"/>
        <v>-0.15528921313183952</v>
      </c>
    </row>
    <row r="224" spans="1:18" x14ac:dyDescent="0.2">
      <c r="A224" s="11">
        <v>45023</v>
      </c>
      <c r="B224" s="61">
        <v>613.75</v>
      </c>
      <c r="C224" s="61">
        <v>2.5367000000000002</v>
      </c>
      <c r="D224" s="5">
        <f>(B240/B224)-1</f>
        <v>3.1364562118126216E-2</v>
      </c>
      <c r="E224" s="5">
        <f>(C240/C224)-1</f>
        <v>8.8658493318090281E-2</v>
      </c>
      <c r="G224" s="4">
        <v>591.25</v>
      </c>
      <c r="H224" s="4">
        <v>583.75</v>
      </c>
      <c r="I224" s="4">
        <v>547.5</v>
      </c>
      <c r="J224" s="4">
        <v>560</v>
      </c>
      <c r="K224" s="4">
        <v>566.25</v>
      </c>
      <c r="L224" s="4">
        <v>581.25</v>
      </c>
      <c r="N224" s="4">
        <f t="shared" si="11"/>
        <v>22.5</v>
      </c>
      <c r="P224" s="4">
        <f t="shared" si="12"/>
        <v>577.67857142857144</v>
      </c>
      <c r="Q224" s="62">
        <f t="shared" si="9"/>
        <v>-2.1591610117212001E-3</v>
      </c>
      <c r="R224" s="62">
        <f t="shared" si="10"/>
        <v>-0.15020489650099822</v>
      </c>
    </row>
    <row r="225" spans="1:18" x14ac:dyDescent="0.2">
      <c r="A225" s="11">
        <v>45030</v>
      </c>
      <c r="B225" s="61">
        <v>607</v>
      </c>
      <c r="C225" s="61">
        <v>2.4887000000000001</v>
      </c>
      <c r="G225" s="4">
        <v>581.5</v>
      </c>
      <c r="H225" s="4">
        <v>583</v>
      </c>
      <c r="I225" s="4">
        <v>547.5</v>
      </c>
      <c r="J225" s="4">
        <v>563</v>
      </c>
      <c r="K225" s="4">
        <v>562.5</v>
      </c>
      <c r="L225" s="4">
        <v>577.5</v>
      </c>
      <c r="N225" s="4">
        <f t="shared" si="11"/>
        <v>24</v>
      </c>
      <c r="P225" s="4">
        <f t="shared" si="12"/>
        <v>574.57142857142856</v>
      </c>
      <c r="Q225" s="62">
        <f t="shared" si="9"/>
        <v>-5.3786707882534923E-3</v>
      </c>
      <c r="R225" s="62">
        <f t="shared" si="10"/>
        <v>-0.14997490291390381</v>
      </c>
    </row>
    <row r="226" spans="1:18" x14ac:dyDescent="0.2">
      <c r="A226" s="11">
        <v>45037</v>
      </c>
      <c r="B226" s="61">
        <v>605</v>
      </c>
      <c r="C226" s="61">
        <v>2.3681999999999999</v>
      </c>
      <c r="G226" s="4">
        <v>581</v>
      </c>
      <c r="H226" s="4">
        <v>585</v>
      </c>
      <c r="I226" s="4">
        <v>547.5</v>
      </c>
      <c r="J226" s="4">
        <v>565</v>
      </c>
      <c r="K226" s="4">
        <v>562.5</v>
      </c>
      <c r="L226" s="4">
        <v>577.5</v>
      </c>
      <c r="N226" s="4">
        <f t="shared" si="11"/>
        <v>20</v>
      </c>
      <c r="P226" s="4">
        <f t="shared" si="12"/>
        <v>574.78571428571433</v>
      </c>
      <c r="Q226" s="62">
        <f t="shared" si="9"/>
        <v>3.7294878170079926E-4</v>
      </c>
      <c r="R226" s="62">
        <f t="shared" si="10"/>
        <v>-0.19086594538068613</v>
      </c>
    </row>
    <row r="227" spans="1:18" x14ac:dyDescent="0.2">
      <c r="A227" s="11">
        <v>45044</v>
      </c>
      <c r="B227" s="61">
        <v>596</v>
      </c>
      <c r="C227" s="61">
        <v>2.2334000000000001</v>
      </c>
      <c r="G227" s="4">
        <v>568</v>
      </c>
      <c r="H227" s="4">
        <v>576</v>
      </c>
      <c r="I227" s="4">
        <v>538.5</v>
      </c>
      <c r="J227" s="4">
        <v>553</v>
      </c>
      <c r="K227" s="4">
        <v>556.5</v>
      </c>
      <c r="L227" s="4">
        <v>565.5</v>
      </c>
      <c r="N227" s="4">
        <f t="shared" si="11"/>
        <v>20</v>
      </c>
      <c r="P227" s="4">
        <f t="shared" si="12"/>
        <v>564.78571428571433</v>
      </c>
      <c r="Q227" s="62">
        <f t="shared" si="9"/>
        <v>-1.739778799552627E-2</v>
      </c>
      <c r="R227" s="62">
        <f t="shared" si="10"/>
        <v>-0.25195360541900813</v>
      </c>
    </row>
    <row r="228" spans="1:18" x14ac:dyDescent="0.2">
      <c r="A228" s="11">
        <v>45051</v>
      </c>
      <c r="B228" s="61">
        <v>590</v>
      </c>
      <c r="C228" s="61">
        <v>2.1181000000000001</v>
      </c>
      <c r="G228" s="4">
        <v>552.20000000000005</v>
      </c>
      <c r="H228" s="4">
        <v>564.6</v>
      </c>
      <c r="I228" s="4">
        <v>528.6</v>
      </c>
      <c r="J228" s="4">
        <v>539</v>
      </c>
      <c r="K228" s="4">
        <v>542</v>
      </c>
      <c r="L228" s="4">
        <v>551.5</v>
      </c>
      <c r="N228" s="4">
        <f t="shared" si="11"/>
        <v>25.399999999999977</v>
      </c>
      <c r="P228" s="4">
        <f t="shared" si="12"/>
        <v>552.55714285714282</v>
      </c>
      <c r="Q228" s="62">
        <f t="shared" si="9"/>
        <v>-2.1651701024408943E-2</v>
      </c>
      <c r="R228" s="62">
        <f t="shared" si="10"/>
        <v>-0.28450396788693832</v>
      </c>
    </row>
    <row r="229" spans="1:18" x14ac:dyDescent="0.2">
      <c r="A229" s="11">
        <v>45058</v>
      </c>
      <c r="B229" s="61">
        <v>593.20000000000005</v>
      </c>
      <c r="C229" s="61">
        <v>2.1791</v>
      </c>
      <c r="G229" s="4">
        <v>550.20000000000005</v>
      </c>
      <c r="H229" s="4">
        <v>559.4</v>
      </c>
      <c r="I229" s="4">
        <v>527.6</v>
      </c>
      <c r="J229" s="4">
        <v>535</v>
      </c>
      <c r="K229" s="4">
        <v>537</v>
      </c>
      <c r="L229" s="4">
        <v>547.5</v>
      </c>
      <c r="N229" s="4">
        <f t="shared" si="11"/>
        <v>33.800000000000068</v>
      </c>
      <c r="P229" s="4">
        <f t="shared" si="12"/>
        <v>549.98571428571427</v>
      </c>
      <c r="Q229" s="62">
        <f t="shared" ref="Q229:Q292" si="13">P229/P228-1</f>
        <v>-4.6536880477778819E-3</v>
      </c>
      <c r="R229" s="62">
        <f t="shared" si="10"/>
        <v>-0.28427216954824319</v>
      </c>
    </row>
    <row r="230" spans="1:18" x14ac:dyDescent="0.2">
      <c r="A230" s="11">
        <v>45065</v>
      </c>
      <c r="B230" s="61">
        <v>598</v>
      </c>
      <c r="C230" s="61">
        <v>2.2092000000000001</v>
      </c>
      <c r="G230" s="4">
        <v>555</v>
      </c>
      <c r="H230" s="4">
        <v>557</v>
      </c>
      <c r="I230" s="4">
        <v>530</v>
      </c>
      <c r="J230" s="4">
        <v>535</v>
      </c>
      <c r="K230" s="4">
        <v>540</v>
      </c>
      <c r="L230" s="4">
        <v>547.5</v>
      </c>
      <c r="N230" s="4">
        <f t="shared" si="11"/>
        <v>41</v>
      </c>
      <c r="P230" s="4">
        <f t="shared" si="12"/>
        <v>551.78571428571433</v>
      </c>
      <c r="Q230" s="62">
        <f t="shared" si="13"/>
        <v>3.2728122808385329E-3</v>
      </c>
      <c r="R230" s="62">
        <f t="shared" si="10"/>
        <v>-0.27682082007114761</v>
      </c>
    </row>
    <row r="231" spans="1:18" x14ac:dyDescent="0.2">
      <c r="A231" s="11">
        <v>45072</v>
      </c>
      <c r="B231" s="61">
        <v>598</v>
      </c>
      <c r="C231" s="61">
        <v>2.1873</v>
      </c>
      <c r="G231" s="4">
        <v>546</v>
      </c>
      <c r="H231" s="4">
        <v>554</v>
      </c>
      <c r="I231" s="4">
        <v>533</v>
      </c>
      <c r="J231" s="4">
        <v>532</v>
      </c>
      <c r="K231" s="4">
        <v>538.20000000000005</v>
      </c>
      <c r="L231" s="4">
        <v>547.5</v>
      </c>
      <c r="N231" s="4">
        <f t="shared" si="11"/>
        <v>44</v>
      </c>
      <c r="P231" s="4">
        <f t="shared" si="12"/>
        <v>549.81428571428569</v>
      </c>
      <c r="Q231" s="62">
        <f t="shared" si="13"/>
        <v>-3.5728155339807E-3</v>
      </c>
      <c r="R231" s="62">
        <f t="shared" si="10"/>
        <v>-0.27038862559241705</v>
      </c>
    </row>
    <row r="232" spans="1:18" x14ac:dyDescent="0.2">
      <c r="A232" s="11">
        <v>45079</v>
      </c>
      <c r="B232" s="61">
        <v>588.25</v>
      </c>
      <c r="C232" s="61">
        <v>2.1187999999999998</v>
      </c>
      <c r="G232" s="4">
        <v>532.5</v>
      </c>
      <c r="H232" s="4">
        <v>537</v>
      </c>
      <c r="I232" s="4">
        <v>525.625</v>
      </c>
      <c r="J232" s="4">
        <v>522.5</v>
      </c>
      <c r="K232" s="4">
        <v>529.5</v>
      </c>
      <c r="L232" s="4">
        <v>540</v>
      </c>
      <c r="N232" s="4">
        <f t="shared" si="11"/>
        <v>48.25</v>
      </c>
      <c r="P232" s="4">
        <f t="shared" si="12"/>
        <v>539.33928571428567</v>
      </c>
      <c r="Q232" s="62">
        <f t="shared" si="13"/>
        <v>-1.9051887650375465E-2</v>
      </c>
      <c r="R232" s="62">
        <f t="shared" si="10"/>
        <v>-0.27826897342764301</v>
      </c>
    </row>
    <row r="233" spans="1:18" x14ac:dyDescent="0.2">
      <c r="A233" s="11">
        <v>45086</v>
      </c>
      <c r="B233" s="61">
        <v>583</v>
      </c>
      <c r="C233" s="61">
        <v>2.1953999999999998</v>
      </c>
      <c r="G233" s="4">
        <v>528</v>
      </c>
      <c r="H233" s="4">
        <v>531.20000000000005</v>
      </c>
      <c r="I233" s="4">
        <v>520.5</v>
      </c>
      <c r="J233" s="4">
        <v>520</v>
      </c>
      <c r="K233" s="4">
        <v>524.20000000000005</v>
      </c>
      <c r="L233" s="4">
        <v>535.5</v>
      </c>
      <c r="N233" s="4">
        <f t="shared" si="11"/>
        <v>47.5</v>
      </c>
      <c r="P233" s="4">
        <f t="shared" si="12"/>
        <v>534.62857142857138</v>
      </c>
      <c r="Q233" s="62">
        <f t="shared" si="13"/>
        <v>-8.7342316988379132E-3</v>
      </c>
      <c r="R233" s="62">
        <f t="shared" si="10"/>
        <v>-0.29714908162115483</v>
      </c>
    </row>
    <row r="234" spans="1:18" x14ac:dyDescent="0.2">
      <c r="A234" s="11">
        <v>45093</v>
      </c>
      <c r="B234" s="61">
        <v>580</v>
      </c>
      <c r="C234" s="61">
        <v>2.2345000000000002</v>
      </c>
      <c r="G234" s="4">
        <v>528</v>
      </c>
      <c r="H234" s="4">
        <v>531.5</v>
      </c>
      <c r="I234" s="4">
        <v>520</v>
      </c>
      <c r="J234" s="4">
        <v>522.29999999999995</v>
      </c>
      <c r="K234" s="4">
        <v>519.5</v>
      </c>
      <c r="L234" s="4">
        <v>534</v>
      </c>
      <c r="N234" s="4">
        <f t="shared" si="11"/>
        <v>46</v>
      </c>
      <c r="P234" s="4">
        <f t="shared" si="12"/>
        <v>533.61428571428576</v>
      </c>
      <c r="Q234" s="62">
        <f t="shared" si="13"/>
        <v>-1.897178281316636E-3</v>
      </c>
      <c r="R234" s="62">
        <f t="shared" si="10"/>
        <v>-0.31515162626966364</v>
      </c>
    </row>
    <row r="235" spans="1:18" x14ac:dyDescent="0.2">
      <c r="A235" s="11">
        <v>45100</v>
      </c>
      <c r="B235" s="61">
        <v>580</v>
      </c>
      <c r="C235" s="61">
        <v>2.2639</v>
      </c>
      <c r="G235" s="4">
        <v>540</v>
      </c>
      <c r="H235" s="4">
        <v>537.5</v>
      </c>
      <c r="I235" s="4">
        <v>530</v>
      </c>
      <c r="J235" s="4">
        <v>531.5</v>
      </c>
      <c r="K235" s="4">
        <v>517.5</v>
      </c>
      <c r="L235" s="4">
        <v>540</v>
      </c>
      <c r="N235" s="4">
        <f t="shared" si="11"/>
        <v>40</v>
      </c>
      <c r="P235" s="4">
        <f t="shared" si="12"/>
        <v>539.5</v>
      </c>
      <c r="Q235" s="62">
        <f t="shared" si="13"/>
        <v>1.1029903889915094E-2</v>
      </c>
      <c r="R235" s="62">
        <f t="shared" si="10"/>
        <v>-0.29444184960298925</v>
      </c>
    </row>
    <row r="236" spans="1:18" x14ac:dyDescent="0.2">
      <c r="A236" s="11">
        <v>45107</v>
      </c>
      <c r="B236" s="61">
        <v>576</v>
      </c>
      <c r="C236" s="61">
        <v>2.2374999999999998</v>
      </c>
      <c r="G236" s="4">
        <v>536</v>
      </c>
      <c r="H236" s="4">
        <v>534.5</v>
      </c>
      <c r="I236" s="4">
        <v>526</v>
      </c>
      <c r="J236" s="4">
        <v>528.9</v>
      </c>
      <c r="K236" s="4">
        <v>517.5</v>
      </c>
      <c r="L236" s="4">
        <v>535</v>
      </c>
      <c r="N236" s="4">
        <f t="shared" si="11"/>
        <v>40</v>
      </c>
      <c r="P236" s="4">
        <f t="shared" si="12"/>
        <v>536.2714285714286</v>
      </c>
      <c r="Q236" s="62">
        <f t="shared" si="13"/>
        <v>-5.9843770687143527E-3</v>
      </c>
      <c r="R236" s="62">
        <f t="shared" si="10"/>
        <v>-0.29013653038841181</v>
      </c>
    </row>
    <row r="237" spans="1:18" x14ac:dyDescent="0.2">
      <c r="A237" s="11">
        <v>45114</v>
      </c>
      <c r="B237" s="61">
        <v>573.5</v>
      </c>
      <c r="C237" s="61">
        <v>2.2930999999999999</v>
      </c>
      <c r="D237" s="5">
        <f>(B249/B237)-1</f>
        <v>9.5030514385353149E-2</v>
      </c>
      <c r="E237" s="5">
        <f>(C249/C237)-1</f>
        <v>0.63473027778989155</v>
      </c>
      <c r="G237">
        <v>546.5</v>
      </c>
      <c r="H237" s="4">
        <v>552.5</v>
      </c>
      <c r="I237" s="4">
        <v>538.75</v>
      </c>
      <c r="J237" s="4">
        <v>543.75</v>
      </c>
      <c r="K237" s="4">
        <v>536.25</v>
      </c>
      <c r="L237" s="4">
        <v>544.375</v>
      </c>
      <c r="N237" s="4">
        <f t="shared" si="11"/>
        <v>21</v>
      </c>
      <c r="P237" s="4">
        <f t="shared" si="12"/>
        <v>547.94642857142856</v>
      </c>
      <c r="Q237" s="62">
        <f t="shared" si="13"/>
        <v>2.1770691813846943E-2</v>
      </c>
      <c r="R237" s="62">
        <f t="shared" si="10"/>
        <v>-0.23181875078232572</v>
      </c>
    </row>
    <row r="238" spans="1:18" x14ac:dyDescent="0.2">
      <c r="A238" s="11">
        <v>45121</v>
      </c>
      <c r="B238" s="61">
        <v>576.5</v>
      </c>
      <c r="C238" s="61">
        <v>2.4047999999999998</v>
      </c>
      <c r="G238" s="4">
        <v>552</v>
      </c>
      <c r="H238" s="4">
        <v>563</v>
      </c>
      <c r="I238" s="4">
        <v>548</v>
      </c>
      <c r="J238" s="4">
        <v>562</v>
      </c>
      <c r="K238" s="4">
        <v>545.5</v>
      </c>
      <c r="L238" s="4">
        <v>553</v>
      </c>
      <c r="N238" s="4">
        <f t="shared" si="11"/>
        <v>13.5</v>
      </c>
      <c r="P238" s="4">
        <f t="shared" si="12"/>
        <v>557.14285714285711</v>
      </c>
      <c r="Q238" s="62">
        <f t="shared" si="13"/>
        <v>1.6783444679810966E-2</v>
      </c>
      <c r="R238" s="62">
        <f t="shared" si="10"/>
        <v>-0.20948616600790526</v>
      </c>
    </row>
    <row r="239" spans="1:18" x14ac:dyDescent="0.2">
      <c r="A239" s="11">
        <v>45128</v>
      </c>
      <c r="B239" s="61">
        <v>577.5</v>
      </c>
      <c r="C239" s="61">
        <v>2.4588999999999999</v>
      </c>
      <c r="D239" s="5"/>
      <c r="E239" s="5"/>
      <c r="G239" s="4">
        <v>552</v>
      </c>
      <c r="H239" s="4">
        <v>565</v>
      </c>
      <c r="I239" s="4">
        <v>550</v>
      </c>
      <c r="J239" s="4">
        <v>570</v>
      </c>
      <c r="K239" s="4">
        <v>547.5</v>
      </c>
      <c r="L239" s="4">
        <v>555</v>
      </c>
      <c r="N239" s="4">
        <f t="shared" si="11"/>
        <v>7.5</v>
      </c>
      <c r="P239" s="4">
        <f t="shared" si="12"/>
        <v>559.57142857142856</v>
      </c>
      <c r="Q239" s="62">
        <f t="shared" si="13"/>
        <v>4.3589743589744767E-3</v>
      </c>
      <c r="R239" s="62">
        <f t="shared" si="10"/>
        <v>-0.20676387201296076</v>
      </c>
    </row>
    <row r="240" spans="1:18" x14ac:dyDescent="0.2">
      <c r="A240" s="11">
        <v>45135</v>
      </c>
      <c r="B240" s="61">
        <v>633</v>
      </c>
      <c r="C240" s="61">
        <v>2.7616000000000001</v>
      </c>
      <c r="G240" s="4">
        <v>607.20000000000005</v>
      </c>
      <c r="H240" s="4">
        <v>595</v>
      </c>
      <c r="I240" s="4">
        <v>601</v>
      </c>
      <c r="J240" s="4">
        <v>607.5</v>
      </c>
      <c r="K240" s="4">
        <v>582</v>
      </c>
      <c r="L240" s="4">
        <v>609</v>
      </c>
      <c r="N240" s="4">
        <f t="shared" si="11"/>
        <v>24</v>
      </c>
      <c r="P240" s="4">
        <f t="shared" si="12"/>
        <v>604.9571428571428</v>
      </c>
      <c r="Q240" s="62">
        <f t="shared" si="13"/>
        <v>8.1107990809292652E-2</v>
      </c>
      <c r="R240" s="62">
        <f t="shared" si="10"/>
        <v>-0.13616335522826495</v>
      </c>
    </row>
    <row r="241" spans="1:18" x14ac:dyDescent="0.2">
      <c r="A241" s="11">
        <v>45142</v>
      </c>
      <c r="B241" s="61">
        <v>670</v>
      </c>
      <c r="C241" s="61">
        <v>2.8557999999999999</v>
      </c>
      <c r="G241" s="4">
        <v>644</v>
      </c>
      <c r="H241" s="4">
        <v>615</v>
      </c>
      <c r="I241" s="4">
        <v>635</v>
      </c>
      <c r="J241" s="4">
        <v>632.5</v>
      </c>
      <c r="K241" s="4">
        <v>605</v>
      </c>
      <c r="L241" s="4">
        <v>645</v>
      </c>
      <c r="N241" s="4">
        <f t="shared" si="11"/>
        <v>25</v>
      </c>
      <c r="P241" s="4">
        <f t="shared" si="12"/>
        <v>635.21428571428567</v>
      </c>
      <c r="Q241" s="62">
        <f t="shared" si="13"/>
        <v>5.0015349375398532E-2</v>
      </c>
      <c r="R241" s="62">
        <f t="shared" si="10"/>
        <v>-9.0137098424391215E-2</v>
      </c>
    </row>
    <row r="242" spans="1:18" x14ac:dyDescent="0.2">
      <c r="A242" s="11">
        <v>45149</v>
      </c>
      <c r="B242" s="61">
        <v>673</v>
      </c>
      <c r="C242" s="61">
        <v>3.0973999999999999</v>
      </c>
      <c r="G242" s="4">
        <v>644.6</v>
      </c>
      <c r="H242" s="4">
        <v>618</v>
      </c>
      <c r="I242" s="4">
        <v>632.9</v>
      </c>
      <c r="J242" s="4">
        <v>631</v>
      </c>
      <c r="K242" s="4">
        <v>605</v>
      </c>
      <c r="L242" s="4">
        <v>648</v>
      </c>
      <c r="N242" s="4">
        <f t="shared" si="11"/>
        <v>25</v>
      </c>
      <c r="P242" s="4">
        <f t="shared" si="12"/>
        <v>636.07142857142856</v>
      </c>
      <c r="Q242" s="62">
        <f t="shared" si="13"/>
        <v>1.3493759136400385E-3</v>
      </c>
      <c r="R242" s="62">
        <f t="shared" si="10"/>
        <v>-9.1474861247143435E-2</v>
      </c>
    </row>
    <row r="243" spans="1:18" x14ac:dyDescent="0.2">
      <c r="A243" s="11">
        <v>45156</v>
      </c>
      <c r="B243" s="61">
        <v>657</v>
      </c>
      <c r="C243" s="61">
        <v>3.2084999999999999</v>
      </c>
      <c r="G243" s="4">
        <v>642</v>
      </c>
      <c r="H243" s="4">
        <v>614</v>
      </c>
      <c r="I243" s="4">
        <v>621.6</v>
      </c>
      <c r="J243" s="4">
        <v>627</v>
      </c>
      <c r="K243" s="4">
        <v>597.5</v>
      </c>
      <c r="L243" s="4">
        <v>635</v>
      </c>
      <c r="N243" s="4">
        <f t="shared" si="11"/>
        <v>15</v>
      </c>
      <c r="P243" s="4">
        <f t="shared" si="12"/>
        <v>627.72857142857151</v>
      </c>
      <c r="Q243" s="62">
        <f t="shared" si="13"/>
        <v>-1.3116226838854383E-2</v>
      </c>
      <c r="R243" s="62">
        <f t="shared" si="10"/>
        <v>-0.10861142103661614</v>
      </c>
    </row>
    <row r="244" spans="1:18" x14ac:dyDescent="0.2">
      <c r="A244" s="11">
        <v>45163</v>
      </c>
      <c r="B244" s="61">
        <v>645</v>
      </c>
      <c r="C244" s="61">
        <v>3.1979000000000002</v>
      </c>
      <c r="G244" s="4">
        <v>635.5</v>
      </c>
      <c r="H244" s="4">
        <v>613</v>
      </c>
      <c r="I244" s="4">
        <v>615</v>
      </c>
      <c r="J244" s="4">
        <v>625</v>
      </c>
      <c r="K244" s="4">
        <v>595.5</v>
      </c>
      <c r="L244" s="4">
        <v>625</v>
      </c>
      <c r="N244" s="4">
        <f t="shared" si="11"/>
        <v>9.5</v>
      </c>
      <c r="P244" s="4">
        <f t="shared" si="12"/>
        <v>622</v>
      </c>
      <c r="Q244" s="62">
        <f t="shared" si="13"/>
        <v>-9.1258733301473605E-3</v>
      </c>
      <c r="R244" s="62">
        <f t="shared" si="10"/>
        <v>-0.13585392477920022</v>
      </c>
    </row>
    <row r="245" spans="1:18" x14ac:dyDescent="0.2">
      <c r="A245" s="11">
        <v>45170</v>
      </c>
      <c r="B245" s="61">
        <v>645</v>
      </c>
      <c r="C245" s="61">
        <v>3.3052999999999999</v>
      </c>
      <c r="G245" s="4">
        <v>620.5</v>
      </c>
      <c r="H245" s="4">
        <v>603</v>
      </c>
      <c r="I245" s="4">
        <v>599</v>
      </c>
      <c r="J245" s="4">
        <v>601</v>
      </c>
      <c r="K245" s="4">
        <v>591.5</v>
      </c>
      <c r="L245" s="4">
        <v>605</v>
      </c>
      <c r="N245" s="4">
        <f t="shared" si="11"/>
        <v>24.5</v>
      </c>
      <c r="P245" s="4">
        <f t="shared" si="12"/>
        <v>609.28571428571433</v>
      </c>
      <c r="Q245" s="62">
        <f t="shared" si="13"/>
        <v>-2.0440973817179575E-2</v>
      </c>
      <c r="R245" s="62">
        <f t="shared" si="10"/>
        <v>-0.1641352278294953</v>
      </c>
    </row>
    <row r="246" spans="1:18" x14ac:dyDescent="0.2">
      <c r="A246" s="11">
        <v>45177</v>
      </c>
      <c r="B246" s="61">
        <v>645</v>
      </c>
      <c r="C246" s="61">
        <v>3.4060999999999999</v>
      </c>
      <c r="G246" s="4">
        <v>617.5</v>
      </c>
      <c r="H246" s="4">
        <v>600</v>
      </c>
      <c r="I246" s="4">
        <v>595</v>
      </c>
      <c r="J246" s="4">
        <v>595</v>
      </c>
      <c r="K246" s="4">
        <v>588.125</v>
      </c>
      <c r="L246" s="4">
        <v>600</v>
      </c>
      <c r="N246" s="4">
        <f t="shared" si="11"/>
        <v>27.5</v>
      </c>
      <c r="P246" s="4">
        <f t="shared" si="12"/>
        <v>605.80357142857144</v>
      </c>
      <c r="Q246" s="62">
        <f t="shared" si="13"/>
        <v>-5.7151230949590293E-3</v>
      </c>
      <c r="R246" s="62">
        <f t="shared" ref="R246:R309" si="14">P246/P194-1</f>
        <v>-0.16257312828614456</v>
      </c>
    </row>
    <row r="247" spans="1:18" x14ac:dyDescent="0.2">
      <c r="A247" s="11">
        <v>45184</v>
      </c>
      <c r="B247" s="61">
        <v>647</v>
      </c>
      <c r="C247" s="61">
        <v>3.9146999999999998</v>
      </c>
      <c r="D247" s="4">
        <f>B247-B277</f>
        <v>167.5</v>
      </c>
      <c r="E247" s="4">
        <f>C247-C277</f>
        <v>1.1911</v>
      </c>
      <c r="G247" s="4">
        <v>624.5</v>
      </c>
      <c r="H247" s="4">
        <v>604</v>
      </c>
      <c r="I247" s="4">
        <v>593</v>
      </c>
      <c r="J247" s="4">
        <v>598</v>
      </c>
      <c r="K247" s="4">
        <v>595.5</v>
      </c>
      <c r="L247" s="4">
        <v>604</v>
      </c>
      <c r="N247" s="4">
        <f t="shared" si="11"/>
        <v>22.5</v>
      </c>
      <c r="P247" s="4">
        <f t="shared" si="12"/>
        <v>609.42857142857144</v>
      </c>
      <c r="Q247" s="62">
        <f t="shared" si="13"/>
        <v>5.983787767133375E-3</v>
      </c>
      <c r="R247" s="62">
        <f t="shared" si="14"/>
        <v>-0.15340345306608461</v>
      </c>
    </row>
    <row r="248" spans="1:18" x14ac:dyDescent="0.2">
      <c r="A248" s="11">
        <v>45191</v>
      </c>
      <c r="B248" s="61">
        <v>644</v>
      </c>
      <c r="C248" s="61">
        <v>3.8936000000000002</v>
      </c>
      <c r="G248" s="4">
        <v>620</v>
      </c>
      <c r="H248" s="4">
        <v>604</v>
      </c>
      <c r="I248" s="4">
        <v>582.79999999999995</v>
      </c>
      <c r="J248" s="4">
        <v>599.5</v>
      </c>
      <c r="K248" s="4">
        <v>600</v>
      </c>
      <c r="L248" s="4">
        <v>602.5</v>
      </c>
      <c r="N248" s="4">
        <f t="shared" si="11"/>
        <v>24</v>
      </c>
      <c r="P248" s="4">
        <f t="shared" si="12"/>
        <v>607.5428571428572</v>
      </c>
      <c r="Q248" s="62">
        <f t="shared" si="13"/>
        <v>-3.0942334739801902E-3</v>
      </c>
      <c r="R248" s="62">
        <f t="shared" si="14"/>
        <v>-0.14638405491660145</v>
      </c>
    </row>
    <row r="249" spans="1:18" x14ac:dyDescent="0.2">
      <c r="A249" s="11">
        <v>45198</v>
      </c>
      <c r="B249" s="61">
        <v>628</v>
      </c>
      <c r="C249" s="61">
        <v>3.7486000000000002</v>
      </c>
      <c r="G249" s="4">
        <v>607</v>
      </c>
      <c r="H249" s="4">
        <v>586.5</v>
      </c>
      <c r="I249" s="4">
        <v>576.20000000000005</v>
      </c>
      <c r="J249" s="4">
        <v>596</v>
      </c>
      <c r="K249" s="4">
        <v>586</v>
      </c>
      <c r="L249" s="4">
        <v>594.5</v>
      </c>
      <c r="N249" s="4">
        <f t="shared" si="11"/>
        <v>21</v>
      </c>
      <c r="P249" s="4">
        <f t="shared" si="12"/>
        <v>596.31428571428569</v>
      </c>
      <c r="Q249" s="62">
        <f t="shared" si="13"/>
        <v>-1.8481941309255179E-2</v>
      </c>
      <c r="R249" s="62">
        <f t="shared" si="14"/>
        <v>-0.15237785810015037</v>
      </c>
    </row>
    <row r="250" spans="1:18" x14ac:dyDescent="0.2">
      <c r="A250" s="11">
        <v>45205</v>
      </c>
      <c r="B250" s="61">
        <v>614</v>
      </c>
      <c r="C250" s="61">
        <v>3.4188000000000001</v>
      </c>
      <c r="G250" s="4">
        <v>593</v>
      </c>
      <c r="H250" s="4">
        <v>576</v>
      </c>
      <c r="I250" s="4">
        <v>551</v>
      </c>
      <c r="J250" s="4">
        <v>568</v>
      </c>
      <c r="K250" s="4">
        <v>547</v>
      </c>
      <c r="L250" s="4">
        <v>579</v>
      </c>
      <c r="N250" s="4">
        <f t="shared" si="11"/>
        <v>21</v>
      </c>
      <c r="P250" s="4">
        <f t="shared" si="12"/>
        <v>575.42857142857144</v>
      </c>
      <c r="Q250" s="62">
        <f t="shared" si="13"/>
        <v>-3.5024675386900461E-2</v>
      </c>
      <c r="R250" s="62">
        <f t="shared" si="14"/>
        <v>-0.17914858062806949</v>
      </c>
    </row>
    <row r="251" spans="1:18" x14ac:dyDescent="0.2">
      <c r="A251" s="11">
        <v>45212</v>
      </c>
      <c r="B251" s="61">
        <v>595</v>
      </c>
      <c r="C251" s="61">
        <v>3.2553999999999998</v>
      </c>
      <c r="G251" s="4">
        <v>562</v>
      </c>
      <c r="H251" s="4">
        <v>533</v>
      </c>
      <c r="I251" s="4">
        <v>509.5</v>
      </c>
      <c r="J251" s="4">
        <v>511</v>
      </c>
      <c r="K251" s="4">
        <v>508.5</v>
      </c>
      <c r="L251" s="4">
        <v>534</v>
      </c>
      <c r="N251" s="4">
        <f t="shared" si="11"/>
        <v>33</v>
      </c>
      <c r="P251" s="4">
        <f t="shared" si="12"/>
        <v>536.14285714285711</v>
      </c>
      <c r="Q251" s="62">
        <f t="shared" si="13"/>
        <v>-6.8272095332671423E-2</v>
      </c>
      <c r="R251" s="62">
        <f t="shared" si="14"/>
        <v>-0.25752270164401458</v>
      </c>
    </row>
    <row r="252" spans="1:18" x14ac:dyDescent="0.2">
      <c r="A252" s="11">
        <v>45219</v>
      </c>
      <c r="B252" s="61">
        <v>585</v>
      </c>
      <c r="C252" s="61">
        <v>3.2282000000000002</v>
      </c>
      <c r="G252" s="4">
        <v>554</v>
      </c>
      <c r="H252" s="4">
        <v>529</v>
      </c>
      <c r="I252" s="4">
        <v>501.5</v>
      </c>
      <c r="J252" s="4">
        <v>494</v>
      </c>
      <c r="K252" s="4">
        <v>502</v>
      </c>
      <c r="L252" s="4">
        <v>519</v>
      </c>
      <c r="N252" s="4">
        <f t="shared" si="11"/>
        <v>31</v>
      </c>
      <c r="P252" s="4">
        <f t="shared" si="12"/>
        <v>526.35714285714289</v>
      </c>
      <c r="Q252" s="62">
        <f t="shared" si="13"/>
        <v>-1.8252065014654817E-2</v>
      </c>
      <c r="R252" s="62">
        <f t="shared" si="14"/>
        <v>-0.28889875323271696</v>
      </c>
    </row>
    <row r="253" spans="1:18" x14ac:dyDescent="0.2">
      <c r="A253" s="11">
        <v>45226</v>
      </c>
      <c r="B253" s="61">
        <v>582</v>
      </c>
      <c r="C253" s="61">
        <v>3.0680999999999998</v>
      </c>
      <c r="G253" s="4">
        <v>554</v>
      </c>
      <c r="H253" s="4">
        <v>545</v>
      </c>
      <c r="I253" s="4">
        <v>497.1</v>
      </c>
      <c r="J253" s="4">
        <v>497</v>
      </c>
      <c r="K253" s="4">
        <v>502</v>
      </c>
      <c r="L253" s="4">
        <v>519</v>
      </c>
      <c r="N253" s="4">
        <f t="shared" si="11"/>
        <v>28</v>
      </c>
      <c r="P253" s="4">
        <f t="shared" si="12"/>
        <v>528.01428571428573</v>
      </c>
      <c r="Q253" s="62">
        <f t="shared" si="13"/>
        <v>3.1483240602523388E-3</v>
      </c>
      <c r="R253" s="62">
        <f t="shared" si="14"/>
        <v>-0.28998981885241171</v>
      </c>
    </row>
    <row r="254" spans="1:18" x14ac:dyDescent="0.2">
      <c r="A254" s="11">
        <v>45233</v>
      </c>
      <c r="B254" s="61">
        <v>572</v>
      </c>
      <c r="C254" s="61">
        <v>2.9544999999999999</v>
      </c>
      <c r="G254" s="4">
        <v>524</v>
      </c>
      <c r="H254" s="4">
        <v>524</v>
      </c>
      <c r="I254" s="4">
        <v>485.8</v>
      </c>
      <c r="J254" s="4">
        <v>475</v>
      </c>
      <c r="K254" s="4">
        <v>496</v>
      </c>
      <c r="L254" s="4">
        <v>507</v>
      </c>
      <c r="N254" s="4">
        <f t="shared" si="11"/>
        <v>48</v>
      </c>
      <c r="P254" s="4">
        <f t="shared" si="12"/>
        <v>511.97142857142859</v>
      </c>
      <c r="Q254" s="62">
        <f t="shared" si="13"/>
        <v>-3.0383377073131101E-2</v>
      </c>
      <c r="R254" s="62">
        <f t="shared" si="14"/>
        <v>-0.31107266435986158</v>
      </c>
    </row>
    <row r="255" spans="1:18" x14ac:dyDescent="0.2">
      <c r="A255" s="11">
        <v>45240</v>
      </c>
      <c r="B255" s="61">
        <v>564</v>
      </c>
      <c r="C255" s="61">
        <v>2.8346</v>
      </c>
      <c r="G255" s="4">
        <v>503</v>
      </c>
      <c r="H255" s="4">
        <v>503</v>
      </c>
      <c r="I255" s="4">
        <v>479</v>
      </c>
      <c r="J255" s="4">
        <v>465.5</v>
      </c>
      <c r="K255" s="4">
        <v>486</v>
      </c>
      <c r="L255" s="4">
        <v>496</v>
      </c>
      <c r="N255" s="4">
        <f t="shared" si="11"/>
        <v>61</v>
      </c>
      <c r="P255" s="4">
        <f t="shared" si="12"/>
        <v>499.5</v>
      </c>
      <c r="Q255" s="62">
        <f t="shared" si="13"/>
        <v>-2.435961828227029E-2</v>
      </c>
      <c r="R255" s="62">
        <f t="shared" si="14"/>
        <v>-0.32806134214774396</v>
      </c>
    </row>
    <row r="256" spans="1:18" x14ac:dyDescent="0.2">
      <c r="A256" s="11">
        <v>45247</v>
      </c>
      <c r="B256" s="61">
        <v>560</v>
      </c>
      <c r="C256" s="61">
        <v>2.9603000000000002</v>
      </c>
      <c r="G256" s="4">
        <v>497</v>
      </c>
      <c r="H256" s="4">
        <v>494</v>
      </c>
      <c r="I256" s="4">
        <v>481</v>
      </c>
      <c r="J256" s="4">
        <v>465.5</v>
      </c>
      <c r="K256" s="4">
        <v>481</v>
      </c>
      <c r="L256" s="4">
        <v>494</v>
      </c>
      <c r="N256" s="4">
        <f t="shared" si="11"/>
        <v>63</v>
      </c>
      <c r="P256" s="4">
        <f t="shared" si="12"/>
        <v>496.07142857142856</v>
      </c>
      <c r="Q256" s="62">
        <f t="shared" si="13"/>
        <v>-6.8640068640068996E-3</v>
      </c>
      <c r="R256" s="62">
        <f t="shared" si="14"/>
        <v>-0.33084749682044157</v>
      </c>
    </row>
    <row r="257" spans="1:18" x14ac:dyDescent="0.2">
      <c r="A257" s="11">
        <v>45254</v>
      </c>
      <c r="B257" s="61">
        <v>560</v>
      </c>
      <c r="C257" s="61">
        <v>3.0525000000000002</v>
      </c>
      <c r="G257" s="4">
        <v>500</v>
      </c>
      <c r="H257" s="4">
        <v>492.5</v>
      </c>
      <c r="I257" s="4">
        <v>483.33330000000001</v>
      </c>
      <c r="J257" s="4">
        <v>470</v>
      </c>
      <c r="K257" s="4">
        <v>482.5</v>
      </c>
      <c r="L257" s="4">
        <v>500</v>
      </c>
      <c r="N257" s="4">
        <f t="shared" si="11"/>
        <v>60</v>
      </c>
      <c r="P257" s="4">
        <f t="shared" si="12"/>
        <v>498.33332857142858</v>
      </c>
      <c r="Q257" s="62">
        <f t="shared" si="13"/>
        <v>4.5596256299496041E-3</v>
      </c>
      <c r="R257" s="62">
        <f t="shared" si="14"/>
        <v>-0.3208073396110207</v>
      </c>
    </row>
    <row r="258" spans="1:18" x14ac:dyDescent="0.2">
      <c r="A258" s="11">
        <v>45261</v>
      </c>
      <c r="B258" s="61">
        <v>551.5</v>
      </c>
      <c r="C258" s="61">
        <v>2.9180000000000001</v>
      </c>
      <c r="D258" s="4"/>
      <c r="E258" s="4"/>
      <c r="G258" s="4">
        <v>500</v>
      </c>
      <c r="H258" s="4">
        <v>492.5</v>
      </c>
      <c r="I258" s="4">
        <v>480</v>
      </c>
      <c r="J258" s="4">
        <v>473</v>
      </c>
      <c r="K258" s="4">
        <v>482.5</v>
      </c>
      <c r="L258" s="4">
        <v>500</v>
      </c>
      <c r="N258" s="4">
        <f t="shared" ref="N258:N321" si="15">B258-MAX(G258:L258)</f>
        <v>51.5</v>
      </c>
      <c r="P258" s="4">
        <f t="shared" ref="P258:P321" si="16">AVERAGE(G258:L258,B258)</f>
        <v>497.07142857142856</v>
      </c>
      <c r="Q258" s="62">
        <f t="shared" si="13"/>
        <v>-2.5322408268728669E-3</v>
      </c>
      <c r="R258" s="62">
        <f t="shared" si="14"/>
        <v>-0.3128406667193302</v>
      </c>
    </row>
    <row r="259" spans="1:18" x14ac:dyDescent="0.2">
      <c r="A259" s="11">
        <v>45268</v>
      </c>
      <c r="B259" s="61">
        <v>551</v>
      </c>
      <c r="C259" s="61">
        <v>2.5750000000000002</v>
      </c>
      <c r="G259" s="4">
        <v>494</v>
      </c>
      <c r="H259" s="4">
        <v>491</v>
      </c>
      <c r="I259" s="4">
        <v>470.4</v>
      </c>
      <c r="J259" s="4">
        <v>470.5</v>
      </c>
      <c r="K259" s="4">
        <v>474</v>
      </c>
      <c r="L259" s="4">
        <v>494</v>
      </c>
      <c r="N259" s="4">
        <f t="shared" si="15"/>
        <v>57</v>
      </c>
      <c r="P259" s="4">
        <f t="shared" si="16"/>
        <v>492.12857142857143</v>
      </c>
      <c r="Q259" s="62">
        <f t="shared" si="13"/>
        <v>-9.943957465152975E-3</v>
      </c>
      <c r="R259" s="62">
        <f t="shared" si="14"/>
        <v>-0.29726035780583837</v>
      </c>
    </row>
    <row r="260" spans="1:18" x14ac:dyDescent="0.2">
      <c r="A260" s="11">
        <v>45275</v>
      </c>
      <c r="B260" s="61">
        <v>550</v>
      </c>
      <c r="C260" s="61">
        <v>2.4630999999999998</v>
      </c>
      <c r="G260" s="4">
        <v>494</v>
      </c>
      <c r="H260" s="4">
        <v>494</v>
      </c>
      <c r="I260" s="4">
        <v>464</v>
      </c>
      <c r="J260" s="4">
        <v>467.5</v>
      </c>
      <c r="K260" s="4">
        <v>465</v>
      </c>
      <c r="L260" s="4">
        <v>490</v>
      </c>
      <c r="N260" s="4">
        <f t="shared" si="15"/>
        <v>56</v>
      </c>
      <c r="P260" s="4">
        <f t="shared" si="16"/>
        <v>489.21428571428572</v>
      </c>
      <c r="Q260" s="62">
        <f t="shared" si="13"/>
        <v>-5.9217974396934547E-3</v>
      </c>
      <c r="R260" s="62">
        <f t="shared" si="14"/>
        <v>-0.28915412558380893</v>
      </c>
    </row>
    <row r="261" spans="1:18" x14ac:dyDescent="0.2">
      <c r="A261" s="11">
        <v>45282</v>
      </c>
      <c r="B261" s="61">
        <v>544</v>
      </c>
      <c r="C261" s="61">
        <v>2.6711999999999998</v>
      </c>
      <c r="D261" s="5"/>
      <c r="E261" s="5"/>
      <c r="G261" s="4">
        <v>487.2</v>
      </c>
      <c r="H261" s="4">
        <v>486</v>
      </c>
      <c r="I261" s="4">
        <v>462.8</v>
      </c>
      <c r="J261" s="4">
        <v>464.5</v>
      </c>
      <c r="K261" s="4">
        <v>465</v>
      </c>
      <c r="L261" s="4">
        <v>484</v>
      </c>
      <c r="N261" s="4">
        <f t="shared" si="15"/>
        <v>56.800000000000011</v>
      </c>
      <c r="P261" s="4">
        <f t="shared" si="16"/>
        <v>484.78571428571428</v>
      </c>
      <c r="Q261" s="62">
        <f t="shared" si="13"/>
        <v>-9.052416411154951E-3</v>
      </c>
      <c r="R261" s="62">
        <f t="shared" si="14"/>
        <v>-0.29206216751851477</v>
      </c>
    </row>
    <row r="262" spans="1:18" x14ac:dyDescent="0.2">
      <c r="A262" s="11">
        <v>45289</v>
      </c>
      <c r="B262" s="61">
        <v>536.25</v>
      </c>
      <c r="C262" s="61">
        <v>2.6318000000000001</v>
      </c>
      <c r="D262" s="4"/>
      <c r="E262" s="4"/>
      <c r="G262" s="4">
        <v>478.25</v>
      </c>
      <c r="H262" s="4">
        <v>472.5</v>
      </c>
      <c r="I262" s="4">
        <v>448.125</v>
      </c>
      <c r="J262" s="4">
        <v>455</v>
      </c>
      <c r="K262" s="4">
        <v>457.5</v>
      </c>
      <c r="L262" s="4">
        <v>472.5</v>
      </c>
      <c r="N262" s="4">
        <f t="shared" si="15"/>
        <v>58</v>
      </c>
      <c r="P262" s="4">
        <f t="shared" si="16"/>
        <v>474.30357142857144</v>
      </c>
      <c r="Q262" s="62">
        <f t="shared" si="13"/>
        <v>-2.1622218947988769E-2</v>
      </c>
      <c r="R262" s="62">
        <f t="shared" si="14"/>
        <v>-0.30504971219256927</v>
      </c>
    </row>
    <row r="263" spans="1:18" x14ac:dyDescent="0.2">
      <c r="A263" s="11">
        <v>45296</v>
      </c>
      <c r="B263" s="61">
        <v>535</v>
      </c>
      <c r="C263" s="61">
        <v>2.7018</v>
      </c>
      <c r="G263" s="4">
        <v>477</v>
      </c>
      <c r="H263" s="4">
        <v>470</v>
      </c>
      <c r="I263" s="4">
        <v>439</v>
      </c>
      <c r="J263" s="4">
        <v>452.5</v>
      </c>
      <c r="K263" s="4">
        <v>455</v>
      </c>
      <c r="L263" s="4">
        <v>470</v>
      </c>
      <c r="N263" s="4">
        <f t="shared" si="15"/>
        <v>58</v>
      </c>
      <c r="P263" s="4">
        <f t="shared" si="16"/>
        <v>471.21428571428572</v>
      </c>
      <c r="Q263" s="62">
        <f t="shared" si="13"/>
        <v>-6.5133089868604221E-3</v>
      </c>
      <c r="R263" s="62">
        <f t="shared" si="14"/>
        <v>-0.28949919224555731</v>
      </c>
    </row>
    <row r="264" spans="1:18" x14ac:dyDescent="0.2">
      <c r="A264" s="11">
        <v>45303</v>
      </c>
      <c r="B264" s="61">
        <v>526</v>
      </c>
      <c r="C264" s="61">
        <v>2.4521999999999999</v>
      </c>
      <c r="G264" s="4">
        <v>469.8</v>
      </c>
      <c r="H264" s="4">
        <v>464</v>
      </c>
      <c r="I264" s="4">
        <v>433.6</v>
      </c>
      <c r="J264" s="4">
        <v>439</v>
      </c>
      <c r="K264" s="4">
        <v>446</v>
      </c>
      <c r="L264" s="4">
        <v>458</v>
      </c>
      <c r="N264" s="4">
        <f t="shared" si="15"/>
        <v>56.199999999999989</v>
      </c>
      <c r="P264" s="4">
        <f t="shared" si="16"/>
        <v>462.34285714285716</v>
      </c>
      <c r="Q264" s="62">
        <f t="shared" si="13"/>
        <v>-1.8826739427012296E-2</v>
      </c>
      <c r="R264" s="62">
        <f t="shared" si="14"/>
        <v>-0.29605220228384999</v>
      </c>
    </row>
    <row r="265" spans="1:18" x14ac:dyDescent="0.2">
      <c r="A265" s="11">
        <v>45310</v>
      </c>
      <c r="B265" s="61">
        <v>520</v>
      </c>
      <c r="C265" s="61">
        <v>2.42</v>
      </c>
      <c r="G265" s="4">
        <v>465</v>
      </c>
      <c r="H265" s="4">
        <v>460</v>
      </c>
      <c r="I265" s="4">
        <v>430</v>
      </c>
      <c r="J265" s="4">
        <v>430</v>
      </c>
      <c r="K265" s="4">
        <v>440</v>
      </c>
      <c r="L265" s="4">
        <v>450</v>
      </c>
      <c r="N265" s="4">
        <f t="shared" si="15"/>
        <v>55</v>
      </c>
      <c r="P265" s="4">
        <f t="shared" si="16"/>
        <v>456.42857142857144</v>
      </c>
      <c r="Q265" s="62">
        <f t="shared" si="13"/>
        <v>-1.2791991101223532E-2</v>
      </c>
      <c r="R265" s="62">
        <f t="shared" si="14"/>
        <v>-0.30077964710709881</v>
      </c>
    </row>
    <row r="266" spans="1:18" x14ac:dyDescent="0.2">
      <c r="A266" s="11">
        <v>45317</v>
      </c>
      <c r="B266" s="61">
        <v>514</v>
      </c>
      <c r="C266" s="61">
        <v>2.4571000000000001</v>
      </c>
      <c r="G266" s="4">
        <v>459</v>
      </c>
      <c r="H266" s="4">
        <v>454</v>
      </c>
      <c r="I266" s="4">
        <v>424</v>
      </c>
      <c r="J266" s="4">
        <v>418</v>
      </c>
      <c r="K266" s="4">
        <v>441.5</v>
      </c>
      <c r="L266" s="4">
        <v>444</v>
      </c>
      <c r="N266" s="4">
        <f t="shared" si="15"/>
        <v>55</v>
      </c>
      <c r="P266" s="4">
        <f t="shared" si="16"/>
        <v>450.64285714285717</v>
      </c>
      <c r="Q266" s="62">
        <f t="shared" si="13"/>
        <v>-1.2676056338028152E-2</v>
      </c>
      <c r="R266" s="62">
        <f t="shared" si="14"/>
        <v>-0.30822368421052626</v>
      </c>
    </row>
    <row r="267" spans="1:18" x14ac:dyDescent="0.2">
      <c r="A267" s="11">
        <v>45324</v>
      </c>
      <c r="B267" s="61">
        <v>510</v>
      </c>
      <c r="C267" s="61">
        <v>2.4443999999999999</v>
      </c>
      <c r="G267" s="4">
        <v>446</v>
      </c>
      <c r="H267" s="4">
        <v>444</v>
      </c>
      <c r="I267" s="4">
        <v>417</v>
      </c>
      <c r="J267" s="4">
        <v>410</v>
      </c>
      <c r="K267" s="4">
        <v>442.5</v>
      </c>
      <c r="L267" s="4">
        <v>437</v>
      </c>
      <c r="N267" s="4">
        <f t="shared" si="15"/>
        <v>64</v>
      </c>
      <c r="P267" s="4">
        <f t="shared" si="16"/>
        <v>443.78571428571428</v>
      </c>
      <c r="Q267" s="62">
        <f t="shared" si="13"/>
        <v>-1.5216357584403317E-2</v>
      </c>
      <c r="R267" s="62">
        <f t="shared" si="14"/>
        <v>-0.31241699867197881</v>
      </c>
    </row>
    <row r="268" spans="1:18" x14ac:dyDescent="0.2">
      <c r="A268" s="11">
        <v>45331</v>
      </c>
      <c r="B268" s="61">
        <v>507</v>
      </c>
      <c r="C268" s="61">
        <v>2.8075000000000001</v>
      </c>
      <c r="G268" s="4">
        <v>440</v>
      </c>
      <c r="H268" s="4">
        <v>440</v>
      </c>
      <c r="I268" s="4">
        <v>415</v>
      </c>
      <c r="J268" s="4">
        <v>410</v>
      </c>
      <c r="K268" s="4">
        <v>442.5</v>
      </c>
      <c r="L268" s="4">
        <v>435</v>
      </c>
      <c r="N268" s="4">
        <f t="shared" si="15"/>
        <v>64.5</v>
      </c>
      <c r="P268" s="4">
        <f t="shared" si="16"/>
        <v>441.35714285714283</v>
      </c>
      <c r="Q268" s="62">
        <f t="shared" si="13"/>
        <v>-5.4723965877998548E-3</v>
      </c>
      <c r="R268" s="62">
        <f t="shared" si="14"/>
        <v>-0.29640173081302679</v>
      </c>
    </row>
    <row r="269" spans="1:18" x14ac:dyDescent="0.2">
      <c r="A269" s="11">
        <v>45338</v>
      </c>
      <c r="B269" s="61">
        <v>502</v>
      </c>
      <c r="C269" s="61">
        <v>2.5312000000000001</v>
      </c>
      <c r="G269" s="4">
        <v>440</v>
      </c>
      <c r="H269" s="4">
        <v>440</v>
      </c>
      <c r="I269" s="4">
        <v>412</v>
      </c>
      <c r="J269" s="4">
        <v>410</v>
      </c>
      <c r="K269" s="4">
        <v>441</v>
      </c>
      <c r="L269" s="4">
        <v>435</v>
      </c>
      <c r="N269" s="4">
        <f t="shared" si="15"/>
        <v>61</v>
      </c>
      <c r="P269" s="4">
        <f t="shared" si="16"/>
        <v>440</v>
      </c>
      <c r="Q269" s="62">
        <f t="shared" si="13"/>
        <v>-3.0749312186437727E-3</v>
      </c>
      <c r="R269" s="62">
        <f t="shared" si="14"/>
        <v>-0.29227941176470584</v>
      </c>
    </row>
    <row r="270" spans="1:18" x14ac:dyDescent="0.2">
      <c r="A270" s="11">
        <v>45345</v>
      </c>
      <c r="B270" s="61">
        <v>479.375</v>
      </c>
      <c r="C270" s="61">
        <v>2.5196000000000001</v>
      </c>
      <c r="G270" s="4">
        <v>432.5</v>
      </c>
      <c r="H270" s="4">
        <v>432.5</v>
      </c>
      <c r="I270" s="4">
        <v>410</v>
      </c>
      <c r="J270" s="4">
        <v>410</v>
      </c>
      <c r="K270" s="4">
        <v>440</v>
      </c>
      <c r="L270" s="4">
        <v>431.25</v>
      </c>
      <c r="N270" s="4">
        <f t="shared" si="15"/>
        <v>39.375</v>
      </c>
      <c r="P270" s="4">
        <f t="shared" si="16"/>
        <v>433.66071428571428</v>
      </c>
      <c r="Q270" s="62">
        <f t="shared" si="13"/>
        <v>-1.4407467532467577E-2</v>
      </c>
      <c r="R270" s="62">
        <f t="shared" si="14"/>
        <v>-0.30215517241379308</v>
      </c>
    </row>
    <row r="271" spans="1:18" x14ac:dyDescent="0.2">
      <c r="A271" s="11">
        <v>45352</v>
      </c>
      <c r="B271" s="61">
        <v>474</v>
      </c>
      <c r="C271" s="61">
        <v>2.597</v>
      </c>
      <c r="G271" s="4">
        <v>428.5</v>
      </c>
      <c r="H271" s="4">
        <v>428.5</v>
      </c>
      <c r="I271" s="4">
        <v>407</v>
      </c>
      <c r="J271" s="4">
        <v>410</v>
      </c>
      <c r="K271" s="4">
        <v>434</v>
      </c>
      <c r="L271" s="4">
        <v>430</v>
      </c>
      <c r="N271" s="4">
        <f t="shared" si="15"/>
        <v>40</v>
      </c>
      <c r="P271" s="4">
        <f t="shared" si="16"/>
        <v>430.28571428571428</v>
      </c>
      <c r="Q271" s="62">
        <f t="shared" si="13"/>
        <v>-7.7825818406423997E-3</v>
      </c>
      <c r="R271" s="62">
        <f t="shared" si="14"/>
        <v>-0.30234174136613168</v>
      </c>
    </row>
    <row r="272" spans="1:18" x14ac:dyDescent="0.2">
      <c r="A272" s="11">
        <v>45359</v>
      </c>
      <c r="B272" s="61">
        <v>469</v>
      </c>
      <c r="C272" s="61">
        <v>2.6095000000000002</v>
      </c>
      <c r="G272" s="4">
        <v>421.5</v>
      </c>
      <c r="H272" s="4">
        <v>423</v>
      </c>
      <c r="I272" s="4">
        <v>405</v>
      </c>
      <c r="J272" s="4">
        <v>407</v>
      </c>
      <c r="K272" s="4">
        <v>415</v>
      </c>
      <c r="L272" s="4">
        <v>424</v>
      </c>
      <c r="N272" s="4">
        <f t="shared" si="15"/>
        <v>45</v>
      </c>
      <c r="P272" s="4">
        <f t="shared" si="16"/>
        <v>423.5</v>
      </c>
      <c r="Q272" s="62">
        <f t="shared" si="13"/>
        <v>-1.5770252324037171E-2</v>
      </c>
      <c r="R272" s="62">
        <f t="shared" si="14"/>
        <v>-0.30360121214968638</v>
      </c>
    </row>
    <row r="273" spans="1:18" x14ac:dyDescent="0.2">
      <c r="A273" s="11">
        <v>45366</v>
      </c>
      <c r="B273" s="61">
        <v>465</v>
      </c>
      <c r="C273" s="61">
        <v>2.6818</v>
      </c>
      <c r="G273" s="4">
        <v>420.5</v>
      </c>
      <c r="H273" s="4">
        <v>423</v>
      </c>
      <c r="I273" s="4">
        <v>405</v>
      </c>
      <c r="J273" s="4">
        <v>405</v>
      </c>
      <c r="K273" s="4">
        <v>403.5</v>
      </c>
      <c r="L273" s="4">
        <v>420</v>
      </c>
      <c r="N273" s="4">
        <f t="shared" si="15"/>
        <v>42</v>
      </c>
      <c r="P273" s="4">
        <f t="shared" si="16"/>
        <v>420.28571428571428</v>
      </c>
      <c r="Q273" s="62">
        <f t="shared" si="13"/>
        <v>-7.5898127846180108E-3</v>
      </c>
      <c r="R273" s="62">
        <f t="shared" si="14"/>
        <v>-0.29935698975946656</v>
      </c>
    </row>
    <row r="274" spans="1:18" x14ac:dyDescent="0.2">
      <c r="A274" s="11">
        <v>45373</v>
      </c>
      <c r="B274" s="61">
        <v>465</v>
      </c>
      <c r="C274" s="61">
        <v>2.7334000000000001</v>
      </c>
      <c r="G274" s="4">
        <v>426.5</v>
      </c>
      <c r="H274" s="4">
        <v>430</v>
      </c>
      <c r="I274" s="4">
        <v>414</v>
      </c>
      <c r="J274" s="4">
        <v>411</v>
      </c>
      <c r="K274" s="4">
        <v>405.5</v>
      </c>
      <c r="L274" s="4">
        <v>426</v>
      </c>
      <c r="N274" s="4">
        <f t="shared" si="15"/>
        <v>35</v>
      </c>
      <c r="P274" s="4">
        <f t="shared" si="16"/>
        <v>425.42857142857144</v>
      </c>
      <c r="Q274" s="62">
        <f t="shared" si="13"/>
        <v>1.2236573759347502E-2</v>
      </c>
      <c r="R274" s="62">
        <f t="shared" si="14"/>
        <v>-0.27561966383692937</v>
      </c>
    </row>
    <row r="275" spans="1:18" x14ac:dyDescent="0.2">
      <c r="A275" s="11">
        <v>45380</v>
      </c>
      <c r="B275" s="61">
        <v>465</v>
      </c>
      <c r="C275" s="61">
        <v>2.6486999999999998</v>
      </c>
      <c r="G275" s="4">
        <v>433.75</v>
      </c>
      <c r="H275" s="4">
        <v>437.5</v>
      </c>
      <c r="I275" s="4">
        <v>420</v>
      </c>
      <c r="J275" s="4">
        <v>417.5</v>
      </c>
      <c r="K275" s="4">
        <v>405</v>
      </c>
      <c r="L275" s="4">
        <v>428.75</v>
      </c>
      <c r="N275" s="4">
        <f t="shared" si="15"/>
        <v>27.5</v>
      </c>
      <c r="P275" s="4">
        <f t="shared" si="16"/>
        <v>429.64285714285717</v>
      </c>
      <c r="Q275" s="62">
        <f t="shared" si="13"/>
        <v>9.9059771658831508E-3</v>
      </c>
      <c r="R275" s="62">
        <f t="shared" si="14"/>
        <v>-0.25786551511412703</v>
      </c>
    </row>
    <row r="276" spans="1:18" x14ac:dyDescent="0.2">
      <c r="A276" s="11">
        <v>45387</v>
      </c>
      <c r="B276" s="61">
        <v>471</v>
      </c>
      <c r="C276" s="61">
        <v>2.7370999999999999</v>
      </c>
      <c r="G276" s="4">
        <v>441</v>
      </c>
      <c r="H276" s="4">
        <v>442</v>
      </c>
      <c r="I276" s="4">
        <v>428.4</v>
      </c>
      <c r="J276" s="4">
        <v>426</v>
      </c>
      <c r="K276" s="4">
        <v>411.5</v>
      </c>
      <c r="L276" s="4">
        <v>435</v>
      </c>
      <c r="N276" s="4">
        <f t="shared" si="15"/>
        <v>29</v>
      </c>
      <c r="P276" s="4">
        <f t="shared" si="16"/>
        <v>436.41428571428571</v>
      </c>
      <c r="Q276" s="62">
        <f t="shared" si="13"/>
        <v>1.5760598503740564E-2</v>
      </c>
      <c r="R276" s="62">
        <f t="shared" si="14"/>
        <v>-0.24453786707882541</v>
      </c>
    </row>
    <row r="277" spans="1:18" x14ac:dyDescent="0.2">
      <c r="A277" s="11">
        <v>45394</v>
      </c>
      <c r="B277" s="61">
        <v>479.5</v>
      </c>
      <c r="C277" s="61">
        <v>2.7235999999999998</v>
      </c>
      <c r="G277" s="4">
        <v>443.5</v>
      </c>
      <c r="H277" s="4">
        <v>443.5</v>
      </c>
      <c r="I277" s="4">
        <v>428.6</v>
      </c>
      <c r="J277" s="4">
        <v>430</v>
      </c>
      <c r="K277" s="4">
        <v>417.5</v>
      </c>
      <c r="L277" s="4">
        <v>440</v>
      </c>
      <c r="N277" s="4">
        <f t="shared" si="15"/>
        <v>36</v>
      </c>
      <c r="P277" s="4">
        <f t="shared" si="16"/>
        <v>440.37142857142857</v>
      </c>
      <c r="Q277" s="62">
        <f t="shared" si="13"/>
        <v>9.0673999148909168E-3</v>
      </c>
      <c r="R277" s="62">
        <f t="shared" si="14"/>
        <v>-0.23356539035305812</v>
      </c>
    </row>
    <row r="278" spans="1:18" x14ac:dyDescent="0.2">
      <c r="A278" s="11">
        <v>45401</v>
      </c>
      <c r="B278" s="61">
        <v>469</v>
      </c>
      <c r="C278" s="61">
        <v>2.6311</v>
      </c>
      <c r="G278" s="4">
        <v>436.5</v>
      </c>
      <c r="H278" s="4">
        <v>436.5</v>
      </c>
      <c r="I278" s="4">
        <v>417.5</v>
      </c>
      <c r="J278" s="4">
        <v>424</v>
      </c>
      <c r="K278" s="4">
        <v>413</v>
      </c>
      <c r="L278" s="4">
        <v>434</v>
      </c>
      <c r="N278" s="4">
        <f t="shared" si="15"/>
        <v>32.5</v>
      </c>
      <c r="P278" s="4">
        <f t="shared" si="16"/>
        <v>432.92857142857144</v>
      </c>
      <c r="Q278" s="62">
        <f t="shared" si="13"/>
        <v>-1.690131707000575E-2</v>
      </c>
      <c r="R278" s="62">
        <f t="shared" si="14"/>
        <v>-0.24680004970796576</v>
      </c>
    </row>
    <row r="279" spans="1:18" x14ac:dyDescent="0.2">
      <c r="A279" s="11">
        <v>45408</v>
      </c>
      <c r="B279" s="61">
        <v>454</v>
      </c>
      <c r="C279" s="61">
        <v>2.5076000000000001</v>
      </c>
      <c r="G279" s="4">
        <v>429.5</v>
      </c>
      <c r="H279" s="4">
        <v>428</v>
      </c>
      <c r="I279" s="4">
        <v>412.5</v>
      </c>
      <c r="J279" s="4">
        <v>414</v>
      </c>
      <c r="K279" s="4">
        <v>410</v>
      </c>
      <c r="L279" s="4">
        <v>430</v>
      </c>
      <c r="N279" s="4">
        <f t="shared" si="15"/>
        <v>24</v>
      </c>
      <c r="P279" s="4">
        <f t="shared" si="16"/>
        <v>425.42857142857144</v>
      </c>
      <c r="Q279" s="62">
        <f t="shared" si="13"/>
        <v>-1.7323873948193347E-2</v>
      </c>
      <c r="R279" s="62">
        <f t="shared" si="14"/>
        <v>-0.24674339193120021</v>
      </c>
    </row>
    <row r="280" spans="1:18" x14ac:dyDescent="0.2">
      <c r="A280" s="11">
        <v>45415</v>
      </c>
      <c r="B280" s="61">
        <v>442.5</v>
      </c>
      <c r="C280" s="61">
        <v>2.4500000000000002</v>
      </c>
      <c r="G280" s="4">
        <v>424.5</v>
      </c>
      <c r="H280" s="4">
        <v>423.2</v>
      </c>
      <c r="I280" s="4">
        <v>403</v>
      </c>
      <c r="J280" s="4">
        <v>404</v>
      </c>
      <c r="K280" s="4">
        <v>404</v>
      </c>
      <c r="L280" s="4">
        <v>424</v>
      </c>
      <c r="N280" s="4">
        <f t="shared" si="15"/>
        <v>18</v>
      </c>
      <c r="P280" s="4">
        <f t="shared" si="16"/>
        <v>417.88571428571424</v>
      </c>
      <c r="Q280" s="62">
        <f t="shared" si="13"/>
        <v>-1.7730020147750269E-2</v>
      </c>
      <c r="R280" s="62">
        <f t="shared" si="14"/>
        <v>-0.24372398459112188</v>
      </c>
    </row>
    <row r="281" spans="1:18" x14ac:dyDescent="0.2">
      <c r="A281" s="11">
        <v>45422</v>
      </c>
      <c r="B281" s="61">
        <v>439</v>
      </c>
      <c r="C281" s="61">
        <v>2.4529999999999998</v>
      </c>
      <c r="G281" s="4">
        <v>418</v>
      </c>
      <c r="H281" s="4">
        <v>422</v>
      </c>
      <c r="I281" s="4">
        <v>395</v>
      </c>
      <c r="J281" s="4">
        <v>400</v>
      </c>
      <c r="K281" s="4">
        <v>397</v>
      </c>
      <c r="L281" s="4">
        <v>420</v>
      </c>
      <c r="N281" s="4">
        <f t="shared" si="15"/>
        <v>17</v>
      </c>
      <c r="P281" s="4">
        <f t="shared" si="16"/>
        <v>413</v>
      </c>
      <c r="Q281" s="62">
        <f t="shared" si="13"/>
        <v>-1.1691508272938522E-2</v>
      </c>
      <c r="R281" s="62">
        <f t="shared" si="14"/>
        <v>-0.24907140445206366</v>
      </c>
    </row>
    <row r="282" spans="1:18" x14ac:dyDescent="0.2">
      <c r="A282" s="11">
        <v>45429</v>
      </c>
      <c r="B282" s="61">
        <v>440</v>
      </c>
      <c r="C282" s="61">
        <v>2.3868999999999998</v>
      </c>
      <c r="G282" s="4">
        <v>415</v>
      </c>
      <c r="H282" s="4">
        <v>417.8</v>
      </c>
      <c r="I282" s="4">
        <v>396.5</v>
      </c>
      <c r="J282" s="4">
        <v>400</v>
      </c>
      <c r="K282" s="4">
        <v>392</v>
      </c>
      <c r="L282" s="4">
        <v>420</v>
      </c>
      <c r="N282" s="4">
        <f t="shared" si="15"/>
        <v>20</v>
      </c>
      <c r="P282" s="4">
        <f t="shared" si="16"/>
        <v>411.61428571428576</v>
      </c>
      <c r="Q282" s="62">
        <f t="shared" si="13"/>
        <v>-3.3552404012451298E-3</v>
      </c>
      <c r="R282" s="62">
        <f t="shared" si="14"/>
        <v>-0.25403236245954697</v>
      </c>
    </row>
    <row r="283" spans="1:18" x14ac:dyDescent="0.2">
      <c r="A283" s="11">
        <v>45436</v>
      </c>
      <c r="B283" s="61">
        <v>443</v>
      </c>
      <c r="C283" s="61">
        <v>2.4312999999999998</v>
      </c>
      <c r="G283" s="4">
        <v>419.8</v>
      </c>
      <c r="H283" s="4">
        <v>420.7</v>
      </c>
      <c r="I283" s="4">
        <v>406.5</v>
      </c>
      <c r="J283" s="4">
        <v>404.5</v>
      </c>
      <c r="K283" s="4">
        <v>400.5</v>
      </c>
      <c r="L283" s="4">
        <v>426</v>
      </c>
      <c r="N283" s="4">
        <f t="shared" si="15"/>
        <v>17</v>
      </c>
      <c r="P283" s="4">
        <f t="shared" si="16"/>
        <v>417.28571428571428</v>
      </c>
      <c r="Q283" s="62">
        <f t="shared" si="13"/>
        <v>1.377850275917103E-2</v>
      </c>
      <c r="R283" s="62">
        <f t="shared" si="14"/>
        <v>-0.24104242991139868</v>
      </c>
    </row>
    <row r="284" spans="1:18" x14ac:dyDescent="0.2">
      <c r="A284" s="11">
        <v>45443</v>
      </c>
      <c r="B284" s="61">
        <v>441.25</v>
      </c>
      <c r="C284" s="61">
        <v>2.4388000000000001</v>
      </c>
      <c r="G284" s="4">
        <v>422.75</v>
      </c>
      <c r="H284" s="4">
        <v>423.5</v>
      </c>
      <c r="I284" s="4">
        <v>410</v>
      </c>
      <c r="J284" s="4">
        <v>404.5</v>
      </c>
      <c r="K284" s="4">
        <v>405</v>
      </c>
      <c r="L284" s="4">
        <v>427.5</v>
      </c>
      <c r="N284" s="4">
        <f t="shared" si="15"/>
        <v>13.75</v>
      </c>
      <c r="P284" s="4">
        <f t="shared" si="16"/>
        <v>419.21428571428572</v>
      </c>
      <c r="Q284" s="62">
        <f t="shared" si="13"/>
        <v>4.621704895583667E-3</v>
      </c>
      <c r="R284" s="62">
        <f t="shared" si="14"/>
        <v>-0.22272621924974334</v>
      </c>
    </row>
    <row r="285" spans="1:18" x14ac:dyDescent="0.2">
      <c r="A285" s="11">
        <f>A284+7</f>
        <v>45450</v>
      </c>
      <c r="B285" s="61">
        <v>433</v>
      </c>
      <c r="C285" s="61">
        <v>2.3245</v>
      </c>
      <c r="G285" s="4">
        <v>413.5</v>
      </c>
      <c r="H285" s="4">
        <v>414.7</v>
      </c>
      <c r="I285" s="4">
        <v>400</v>
      </c>
      <c r="J285" s="4">
        <v>396.1</v>
      </c>
      <c r="K285" s="4">
        <v>396.5</v>
      </c>
      <c r="L285" s="4">
        <v>419</v>
      </c>
      <c r="N285" s="4">
        <f t="shared" si="15"/>
        <v>14</v>
      </c>
      <c r="P285" s="4">
        <f t="shared" si="16"/>
        <v>410.40000000000003</v>
      </c>
      <c r="Q285" s="62">
        <f t="shared" si="13"/>
        <v>-2.102572840347583E-2</v>
      </c>
      <c r="R285" s="62">
        <f t="shared" si="14"/>
        <v>-0.23236425823001272</v>
      </c>
    </row>
    <row r="286" spans="1:18" x14ac:dyDescent="0.2">
      <c r="A286" s="11">
        <f>A285+7</f>
        <v>45457</v>
      </c>
      <c r="B286" s="61">
        <v>437</v>
      </c>
      <c r="C286" s="61">
        <v>2.4567999999999999</v>
      </c>
      <c r="G286" s="4">
        <v>413.2</v>
      </c>
      <c r="H286" s="4">
        <v>415.8</v>
      </c>
      <c r="I286" s="4">
        <v>401</v>
      </c>
      <c r="J286" s="4">
        <v>398.5</v>
      </c>
      <c r="K286" s="4">
        <v>400.3</v>
      </c>
      <c r="L286" s="4">
        <v>418</v>
      </c>
      <c r="N286" s="4">
        <f t="shared" si="15"/>
        <v>19</v>
      </c>
      <c r="P286" s="4">
        <f t="shared" si="16"/>
        <v>411.97142857142859</v>
      </c>
      <c r="Q286" s="62">
        <f t="shared" si="13"/>
        <v>3.8290169869117374E-3</v>
      </c>
      <c r="R286" s="62">
        <f t="shared" si="14"/>
        <v>-0.22796027092870719</v>
      </c>
    </row>
    <row r="287" spans="1:18" x14ac:dyDescent="0.2">
      <c r="A287" s="11">
        <v>45464</v>
      </c>
      <c r="B287" s="61">
        <v>445</v>
      </c>
      <c r="C287" s="61">
        <v>2.5148000000000001</v>
      </c>
      <c r="G287" s="4">
        <v>420.5</v>
      </c>
      <c r="H287" s="4">
        <v>422</v>
      </c>
      <c r="I287" s="4">
        <v>408.5</v>
      </c>
      <c r="J287" s="4">
        <v>405</v>
      </c>
      <c r="K287" s="4">
        <v>407.75</v>
      </c>
      <c r="L287" s="4">
        <v>422.5</v>
      </c>
      <c r="N287" s="4">
        <f t="shared" si="15"/>
        <v>22.5</v>
      </c>
      <c r="P287" s="4">
        <f t="shared" si="16"/>
        <v>418.75</v>
      </c>
      <c r="Q287" s="62">
        <f t="shared" si="13"/>
        <v>1.6453984326236126E-2</v>
      </c>
      <c r="R287" s="62">
        <f t="shared" si="14"/>
        <v>-0.22381835032437447</v>
      </c>
    </row>
    <row r="288" spans="1:18" x14ac:dyDescent="0.2">
      <c r="A288" s="11">
        <v>45471</v>
      </c>
      <c r="B288" s="61">
        <v>452</v>
      </c>
      <c r="C288" s="61">
        <v>2.4525999999999999</v>
      </c>
      <c r="G288" s="4">
        <v>424</v>
      </c>
      <c r="H288" s="4">
        <v>424</v>
      </c>
      <c r="I288" s="4">
        <v>412.3</v>
      </c>
      <c r="J288" s="4">
        <v>407.5</v>
      </c>
      <c r="K288" s="4">
        <v>410</v>
      </c>
      <c r="L288" s="4">
        <v>425</v>
      </c>
      <c r="N288" s="4">
        <f t="shared" si="15"/>
        <v>27</v>
      </c>
      <c r="P288" s="4">
        <f t="shared" si="16"/>
        <v>422.11428571428576</v>
      </c>
      <c r="Q288" s="62">
        <f t="shared" si="13"/>
        <v>8.0341151385927567E-3</v>
      </c>
      <c r="R288" s="62">
        <f t="shared" si="14"/>
        <v>-0.21287194650896402</v>
      </c>
    </row>
    <row r="289" spans="1:18" x14ac:dyDescent="0.2">
      <c r="A289" s="11">
        <v>45478</v>
      </c>
      <c r="B289" s="61">
        <v>466.25</v>
      </c>
      <c r="C289" s="61">
        <v>2.4903</v>
      </c>
      <c r="G289" s="4">
        <v>429.5</v>
      </c>
      <c r="H289" s="4">
        <v>429.5</v>
      </c>
      <c r="I289" s="4">
        <v>423.75</v>
      </c>
      <c r="J289" s="4">
        <v>421.25</v>
      </c>
      <c r="K289" s="4">
        <v>420</v>
      </c>
      <c r="L289" s="4">
        <v>435</v>
      </c>
      <c r="N289" s="4">
        <f t="shared" si="15"/>
        <v>31.25</v>
      </c>
      <c r="P289" s="4">
        <f t="shared" si="16"/>
        <v>432.17857142857144</v>
      </c>
      <c r="Q289" s="62">
        <f t="shared" si="13"/>
        <v>2.3842561256260941E-2</v>
      </c>
      <c r="R289" s="62">
        <f t="shared" si="14"/>
        <v>-0.21127586768779527</v>
      </c>
    </row>
    <row r="290" spans="1:18" x14ac:dyDescent="0.2">
      <c r="A290" s="11">
        <v>45485</v>
      </c>
      <c r="B290" s="61">
        <v>474.5</v>
      </c>
      <c r="C290" s="61">
        <v>2.3637999999999999</v>
      </c>
      <c r="G290" s="4">
        <v>435</v>
      </c>
      <c r="H290" s="4">
        <v>435</v>
      </c>
      <c r="I290" s="4">
        <v>429.6</v>
      </c>
      <c r="J290" s="4">
        <v>430.8</v>
      </c>
      <c r="K290" s="4">
        <v>427</v>
      </c>
      <c r="L290" s="4">
        <v>445</v>
      </c>
      <c r="N290" s="4">
        <f t="shared" si="15"/>
        <v>29.5</v>
      </c>
      <c r="P290" s="4">
        <f t="shared" si="16"/>
        <v>439.55714285714282</v>
      </c>
      <c r="Q290" s="62">
        <f t="shared" si="13"/>
        <v>1.7072969176101127E-2</v>
      </c>
      <c r="R290" s="62">
        <f t="shared" si="14"/>
        <v>-0.2110512820512821</v>
      </c>
    </row>
    <row r="291" spans="1:18" x14ac:dyDescent="0.2">
      <c r="A291" s="11">
        <f>A290+7</f>
        <v>45492</v>
      </c>
      <c r="B291" s="61">
        <v>472.5</v>
      </c>
      <c r="C291" s="61">
        <v>2.2711999999999999</v>
      </c>
      <c r="G291" s="4">
        <v>435</v>
      </c>
      <c r="H291" s="4">
        <v>435</v>
      </c>
      <c r="I291" s="4">
        <v>426</v>
      </c>
      <c r="J291" s="4">
        <v>428</v>
      </c>
      <c r="K291" s="4">
        <v>425</v>
      </c>
      <c r="L291" s="4">
        <v>445</v>
      </c>
      <c r="N291" s="4">
        <f t="shared" si="15"/>
        <v>27.5</v>
      </c>
      <c r="P291" s="4">
        <f t="shared" si="16"/>
        <v>438.07142857142856</v>
      </c>
      <c r="Q291" s="62">
        <f t="shared" si="13"/>
        <v>-3.3800253501901079E-3</v>
      </c>
      <c r="R291" s="62">
        <f t="shared" si="14"/>
        <v>-0.21713045698238453</v>
      </c>
    </row>
    <row r="292" spans="1:18" x14ac:dyDescent="0.2">
      <c r="A292" s="11">
        <f>A291+7</f>
        <v>45499</v>
      </c>
      <c r="B292" s="61">
        <v>472.5</v>
      </c>
      <c r="C292" s="61">
        <v>2.2711999999999999</v>
      </c>
      <c r="G292" s="4">
        <v>429</v>
      </c>
      <c r="H292" s="4">
        <v>430.2</v>
      </c>
      <c r="I292" s="4">
        <v>425.4</v>
      </c>
      <c r="J292" s="4">
        <v>424.7</v>
      </c>
      <c r="K292" s="4">
        <v>423.5</v>
      </c>
      <c r="L292" s="4">
        <v>442</v>
      </c>
      <c r="N292" s="4">
        <f t="shared" si="15"/>
        <v>30.5</v>
      </c>
      <c r="P292" s="4">
        <f t="shared" si="16"/>
        <v>435.32857142857148</v>
      </c>
      <c r="Q292" s="62">
        <f t="shared" si="13"/>
        <v>-6.2612098483612044E-3</v>
      </c>
      <c r="R292" s="62">
        <f t="shared" si="14"/>
        <v>-0.28039766689493928</v>
      </c>
    </row>
    <row r="293" spans="1:18" x14ac:dyDescent="0.2">
      <c r="A293" s="11">
        <f t="shared" ref="A293:A298" si="17">A292+7</f>
        <v>45506</v>
      </c>
      <c r="B293" s="61">
        <v>472.5</v>
      </c>
      <c r="C293" s="61">
        <v>2.1515</v>
      </c>
      <c r="G293" s="4">
        <v>425</v>
      </c>
      <c r="H293" s="4">
        <v>427</v>
      </c>
      <c r="I293" s="4">
        <v>425</v>
      </c>
      <c r="J293" s="4">
        <v>422.5</v>
      </c>
      <c r="K293" s="4">
        <v>425.5</v>
      </c>
      <c r="L293" s="4">
        <v>440</v>
      </c>
      <c r="N293" s="4">
        <f t="shared" si="15"/>
        <v>32.5</v>
      </c>
      <c r="P293" s="4">
        <f t="shared" si="16"/>
        <v>433.92857142857144</v>
      </c>
      <c r="Q293" s="62">
        <f t="shared" ref="Q293:Q330" si="18">P293/P292-1</f>
        <v>-3.2159616709874772E-3</v>
      </c>
      <c r="R293" s="62">
        <f t="shared" si="14"/>
        <v>-0.31687844371977958</v>
      </c>
    </row>
    <row r="294" spans="1:18" x14ac:dyDescent="0.2">
      <c r="A294" s="11">
        <f t="shared" si="17"/>
        <v>45513</v>
      </c>
      <c r="B294" s="61">
        <v>453</v>
      </c>
      <c r="C294" s="61">
        <v>2.1595</v>
      </c>
      <c r="G294" s="4">
        <v>418.7</v>
      </c>
      <c r="H294" s="4">
        <v>419.8</v>
      </c>
      <c r="I294" s="4">
        <v>413</v>
      </c>
      <c r="J294" s="4">
        <v>410.5</v>
      </c>
      <c r="K294" s="4">
        <v>409.5</v>
      </c>
      <c r="L294" s="4">
        <v>432.5</v>
      </c>
      <c r="N294" s="4">
        <f t="shared" si="15"/>
        <v>20.5</v>
      </c>
      <c r="P294" s="4">
        <f t="shared" si="16"/>
        <v>422.42857142857144</v>
      </c>
      <c r="Q294" s="62">
        <f t="shared" si="18"/>
        <v>-2.6502057613168706E-2</v>
      </c>
      <c r="R294" s="62">
        <f t="shared" si="14"/>
        <v>-0.33587871982032558</v>
      </c>
    </row>
    <row r="295" spans="1:18" x14ac:dyDescent="0.2">
      <c r="A295" s="11">
        <f t="shared" si="17"/>
        <v>45520</v>
      </c>
      <c r="B295" s="61">
        <v>447.5</v>
      </c>
      <c r="C295" s="61">
        <v>2.1633</v>
      </c>
      <c r="G295" s="4">
        <v>415.4</v>
      </c>
      <c r="H295" s="4">
        <v>415</v>
      </c>
      <c r="I295" s="4">
        <v>405</v>
      </c>
      <c r="J295" s="4">
        <v>402.5</v>
      </c>
      <c r="K295" s="4">
        <v>400.5</v>
      </c>
      <c r="L295" s="4">
        <v>427.5</v>
      </c>
      <c r="N295" s="4">
        <f t="shared" si="15"/>
        <v>20</v>
      </c>
      <c r="P295" s="4">
        <f t="shared" si="16"/>
        <v>416.2</v>
      </c>
      <c r="Q295" s="62">
        <f t="shared" si="18"/>
        <v>-1.4744673655732177E-2</v>
      </c>
      <c r="R295" s="62">
        <f t="shared" si="14"/>
        <v>-0.33697457954985099</v>
      </c>
    </row>
    <row r="296" spans="1:18" x14ac:dyDescent="0.2">
      <c r="A296" s="11">
        <f t="shared" si="17"/>
        <v>45527</v>
      </c>
      <c r="B296" s="61">
        <v>439</v>
      </c>
      <c r="C296" s="61">
        <v>2.0287000000000002</v>
      </c>
      <c r="G296" s="4">
        <v>411.8</v>
      </c>
      <c r="H296" s="4">
        <v>412.6</v>
      </c>
      <c r="I296" s="4">
        <v>399</v>
      </c>
      <c r="J296" s="4">
        <v>396.5</v>
      </c>
      <c r="K296" s="4">
        <v>396.5</v>
      </c>
      <c r="L296" s="4">
        <v>420</v>
      </c>
      <c r="N296" s="4">
        <f t="shared" si="15"/>
        <v>19</v>
      </c>
      <c r="P296" s="4">
        <f t="shared" si="16"/>
        <v>410.7714285714286</v>
      </c>
      <c r="Q296" s="62">
        <f t="shared" si="18"/>
        <v>-1.3043179789936077E-2</v>
      </c>
      <c r="R296" s="62">
        <f t="shared" si="14"/>
        <v>-0.33959577400091867</v>
      </c>
    </row>
    <row r="297" spans="1:18" x14ac:dyDescent="0.2">
      <c r="A297" s="11">
        <f t="shared" si="17"/>
        <v>45534</v>
      </c>
      <c r="B297" s="61">
        <v>434.5</v>
      </c>
      <c r="C297" s="61">
        <v>2.0998000000000001</v>
      </c>
      <c r="G297" s="4">
        <v>406.6</v>
      </c>
      <c r="H297" s="4">
        <v>409.8</v>
      </c>
      <c r="I297" s="4">
        <v>395</v>
      </c>
      <c r="J297" s="4">
        <v>391</v>
      </c>
      <c r="K297" s="4">
        <v>392.5</v>
      </c>
      <c r="L297" s="4">
        <v>415</v>
      </c>
      <c r="N297" s="4">
        <f t="shared" si="15"/>
        <v>19.5</v>
      </c>
      <c r="P297" s="4">
        <f t="shared" si="16"/>
        <v>406.34285714285716</v>
      </c>
      <c r="Q297" s="62">
        <f t="shared" si="18"/>
        <v>-1.078110871530924E-2</v>
      </c>
      <c r="R297" s="62">
        <f t="shared" si="14"/>
        <v>-0.3330832356389215</v>
      </c>
    </row>
    <row r="298" spans="1:18" x14ac:dyDescent="0.2">
      <c r="A298" s="11">
        <f t="shared" si="17"/>
        <v>45541</v>
      </c>
      <c r="B298" s="61">
        <v>434.125</v>
      </c>
      <c r="C298" s="61">
        <v>1.9850000000000001</v>
      </c>
      <c r="G298" s="4">
        <v>406.6</v>
      </c>
      <c r="H298" s="4">
        <v>409.8</v>
      </c>
      <c r="I298" s="4">
        <v>395</v>
      </c>
      <c r="J298" s="4">
        <v>391</v>
      </c>
      <c r="K298" s="4">
        <v>392.5</v>
      </c>
      <c r="L298" s="4">
        <v>415</v>
      </c>
      <c r="N298" s="4">
        <f t="shared" si="15"/>
        <v>19.125</v>
      </c>
      <c r="P298" s="4">
        <f t="shared" si="16"/>
        <v>406.28928571428571</v>
      </c>
      <c r="Q298" s="62">
        <f t="shared" si="18"/>
        <v>-1.3183799746874225E-4</v>
      </c>
      <c r="R298" s="62">
        <f t="shared" si="14"/>
        <v>-0.32933824613117169</v>
      </c>
    </row>
    <row r="299" spans="1:18" x14ac:dyDescent="0.2">
      <c r="A299" s="11">
        <v>45548</v>
      </c>
      <c r="B299" s="61">
        <v>428.8</v>
      </c>
      <c r="C299" s="61">
        <v>1.958</v>
      </c>
      <c r="G299" s="4">
        <v>397.7</v>
      </c>
      <c r="H299" s="4">
        <v>398.1</v>
      </c>
      <c r="I299" s="4">
        <v>392</v>
      </c>
      <c r="J299" s="4">
        <v>381</v>
      </c>
      <c r="K299" s="4">
        <v>382.3</v>
      </c>
      <c r="L299" s="4">
        <v>405.5</v>
      </c>
      <c r="N299" s="4">
        <f t="shared" si="15"/>
        <v>23.300000000000011</v>
      </c>
      <c r="P299" s="4">
        <f t="shared" si="16"/>
        <v>397.91428571428571</v>
      </c>
      <c r="Q299" s="62">
        <f t="shared" si="18"/>
        <v>-2.061339123249617E-2</v>
      </c>
      <c r="R299" s="62">
        <f t="shared" si="14"/>
        <v>-0.34706985466479134</v>
      </c>
    </row>
    <row r="300" spans="1:18" x14ac:dyDescent="0.2">
      <c r="A300" s="11">
        <f t="shared" ref="A300:A330" si="19">A299+7</f>
        <v>45555</v>
      </c>
      <c r="B300" s="61">
        <v>434.4</v>
      </c>
      <c r="C300" s="61">
        <v>2.06</v>
      </c>
      <c r="G300" s="4">
        <v>396.3</v>
      </c>
      <c r="H300" s="4">
        <v>394.8</v>
      </c>
      <c r="I300" s="4">
        <v>390</v>
      </c>
      <c r="J300" s="4">
        <v>384.5</v>
      </c>
      <c r="K300" s="4">
        <v>377.5</v>
      </c>
      <c r="L300" s="4">
        <v>402.5</v>
      </c>
      <c r="N300" s="4">
        <f t="shared" si="15"/>
        <v>31.899999999999977</v>
      </c>
      <c r="P300" s="4">
        <f t="shared" si="16"/>
        <v>397.14285714285717</v>
      </c>
      <c r="Q300" s="62">
        <f t="shared" si="18"/>
        <v>-1.9386802613627907E-3</v>
      </c>
      <c r="R300" s="62">
        <f t="shared" si="14"/>
        <v>-0.34631301730624531</v>
      </c>
    </row>
    <row r="301" spans="1:18" x14ac:dyDescent="0.2">
      <c r="A301" s="11">
        <f t="shared" si="19"/>
        <v>45562</v>
      </c>
      <c r="B301" s="61">
        <v>440</v>
      </c>
      <c r="C301" s="61">
        <v>2.0680000000000001</v>
      </c>
      <c r="G301" s="4">
        <v>397.5</v>
      </c>
      <c r="H301" s="4">
        <v>395</v>
      </c>
      <c r="I301" s="4">
        <v>390</v>
      </c>
      <c r="J301" s="4">
        <v>387.5</v>
      </c>
      <c r="K301" s="4">
        <v>377.5</v>
      </c>
      <c r="L301" s="4">
        <v>402.5</v>
      </c>
      <c r="N301" s="4">
        <f t="shared" si="15"/>
        <v>37.5</v>
      </c>
      <c r="P301" s="4">
        <f t="shared" si="16"/>
        <v>398.57142857142856</v>
      </c>
      <c r="Q301" s="62">
        <f t="shared" si="18"/>
        <v>3.597122302158251E-3</v>
      </c>
      <c r="R301" s="62">
        <f t="shared" si="14"/>
        <v>-0.33160845191893062</v>
      </c>
    </row>
    <row r="302" spans="1:18" x14ac:dyDescent="0.2">
      <c r="A302" s="11">
        <f t="shared" si="19"/>
        <v>45569</v>
      </c>
      <c r="B302" s="61">
        <v>425.6</v>
      </c>
      <c r="C302" s="61">
        <v>2.14</v>
      </c>
      <c r="G302" s="4">
        <v>403.5</v>
      </c>
      <c r="H302" s="4">
        <v>399.5</v>
      </c>
      <c r="I302" s="4">
        <v>393</v>
      </c>
      <c r="J302" s="4">
        <v>392.3</v>
      </c>
      <c r="K302" s="4">
        <v>388</v>
      </c>
      <c r="L302" s="4">
        <v>405.5</v>
      </c>
      <c r="N302" s="4">
        <f t="shared" si="15"/>
        <v>20.100000000000023</v>
      </c>
      <c r="P302" s="4">
        <f t="shared" si="16"/>
        <v>401.05714285714288</v>
      </c>
      <c r="Q302" s="62">
        <f t="shared" si="18"/>
        <v>6.2365591397850473E-3</v>
      </c>
      <c r="R302" s="62">
        <f t="shared" si="14"/>
        <v>-0.30302879841112218</v>
      </c>
    </row>
    <row r="303" spans="1:18" x14ac:dyDescent="0.2">
      <c r="A303" s="11">
        <f t="shared" si="19"/>
        <v>45576</v>
      </c>
      <c r="B303" s="61">
        <v>471.4</v>
      </c>
      <c r="C303" s="61">
        <v>2.25</v>
      </c>
      <c r="G303" s="4">
        <v>416.2</v>
      </c>
      <c r="H303" s="4">
        <v>414.2</v>
      </c>
      <c r="I303" s="4">
        <v>401</v>
      </c>
      <c r="J303" s="4">
        <v>406.3</v>
      </c>
      <c r="K303" s="4">
        <v>399.5</v>
      </c>
      <c r="L303" s="4">
        <v>415</v>
      </c>
      <c r="N303" s="4">
        <f t="shared" si="15"/>
        <v>55.199999999999989</v>
      </c>
      <c r="P303" s="4">
        <f t="shared" si="16"/>
        <v>417.65714285714284</v>
      </c>
      <c r="Q303" s="62">
        <f t="shared" si="18"/>
        <v>4.1390610529315364E-2</v>
      </c>
      <c r="R303" s="62">
        <f t="shared" si="14"/>
        <v>-0.2209965361044498</v>
      </c>
    </row>
    <row r="304" spans="1:18" x14ac:dyDescent="0.2">
      <c r="A304" s="11">
        <f t="shared" si="19"/>
        <v>45583</v>
      </c>
      <c r="B304" s="61">
        <v>478</v>
      </c>
      <c r="C304" s="61">
        <v>2.11</v>
      </c>
      <c r="G304" s="4">
        <v>422</v>
      </c>
      <c r="H304" s="4">
        <v>422</v>
      </c>
      <c r="I304" s="4">
        <v>405</v>
      </c>
      <c r="J304" s="4">
        <v>411.75</v>
      </c>
      <c r="K304" s="4">
        <v>402.5</v>
      </c>
      <c r="L304" s="4">
        <v>420</v>
      </c>
      <c r="N304" s="4">
        <f t="shared" si="15"/>
        <v>56</v>
      </c>
      <c r="P304" s="4">
        <f t="shared" si="16"/>
        <v>423.03571428571428</v>
      </c>
      <c r="Q304" s="62">
        <f t="shared" si="18"/>
        <v>1.2877958681078105E-2</v>
      </c>
      <c r="R304" s="62">
        <f t="shared" si="14"/>
        <v>-0.19629529108427202</v>
      </c>
    </row>
    <row r="305" spans="1:18" x14ac:dyDescent="0.2">
      <c r="A305" s="11">
        <f t="shared" si="19"/>
        <v>45590</v>
      </c>
      <c r="B305" s="61">
        <v>471.6</v>
      </c>
      <c r="C305" s="61">
        <v>2.1640000000000001</v>
      </c>
      <c r="G305" s="4">
        <v>419.9</v>
      </c>
      <c r="H305" s="4">
        <v>419.9</v>
      </c>
      <c r="I305" s="4">
        <v>406.7</v>
      </c>
      <c r="J305" s="4">
        <v>402.9</v>
      </c>
      <c r="K305" s="4">
        <v>401</v>
      </c>
      <c r="L305" s="4">
        <v>418.2</v>
      </c>
      <c r="N305" s="4">
        <f t="shared" si="15"/>
        <v>51.700000000000045</v>
      </c>
      <c r="P305" s="4">
        <f t="shared" si="16"/>
        <v>420.02857142857141</v>
      </c>
      <c r="Q305" s="62">
        <f t="shared" si="18"/>
        <v>-7.1084845926551177E-3</v>
      </c>
      <c r="R305" s="62">
        <f t="shared" si="14"/>
        <v>-0.20451286491166376</v>
      </c>
    </row>
    <row r="306" spans="1:18" x14ac:dyDescent="0.2">
      <c r="A306" s="11">
        <f t="shared" si="19"/>
        <v>45597</v>
      </c>
      <c r="B306" s="61">
        <v>468.1</v>
      </c>
      <c r="C306" s="61">
        <v>2.1800000000000002</v>
      </c>
      <c r="G306" s="4">
        <v>418.5</v>
      </c>
      <c r="H306" s="4">
        <v>418.5</v>
      </c>
      <c r="I306" s="4">
        <v>397.9</v>
      </c>
      <c r="J306" s="4">
        <v>404.5</v>
      </c>
      <c r="K306" s="4">
        <v>398.75</v>
      </c>
      <c r="L306" s="4">
        <v>417</v>
      </c>
      <c r="N306" s="4">
        <f t="shared" si="15"/>
        <v>49.600000000000023</v>
      </c>
      <c r="P306" s="4">
        <f t="shared" si="16"/>
        <v>417.60714285714283</v>
      </c>
      <c r="Q306" s="62">
        <f t="shared" si="18"/>
        <v>-5.7649139514318604E-3</v>
      </c>
      <c r="R306" s="62">
        <f t="shared" si="14"/>
        <v>-0.18431553100061393</v>
      </c>
    </row>
    <row r="307" spans="1:18" x14ac:dyDescent="0.2">
      <c r="A307" s="11">
        <f t="shared" si="19"/>
        <v>45604</v>
      </c>
      <c r="B307" s="63">
        <v>477.3</v>
      </c>
      <c r="C307" s="63">
        <v>2.2799999999999998</v>
      </c>
      <c r="G307" s="4">
        <v>425.1</v>
      </c>
      <c r="H307" s="4">
        <v>423.9</v>
      </c>
      <c r="I307" s="4">
        <v>404.2</v>
      </c>
      <c r="J307" s="4">
        <v>411.1</v>
      </c>
      <c r="K307" s="4">
        <v>403.5</v>
      </c>
      <c r="L307" s="4">
        <v>423.3</v>
      </c>
      <c r="N307" s="4">
        <f t="shared" si="15"/>
        <v>52.199999999999989</v>
      </c>
      <c r="P307" s="4">
        <f t="shared" si="16"/>
        <v>424.05714285714294</v>
      </c>
      <c r="Q307" s="62">
        <f t="shared" si="18"/>
        <v>1.5445138116822354E-2</v>
      </c>
      <c r="R307" s="62">
        <f t="shared" si="14"/>
        <v>-0.15103675103675085</v>
      </c>
    </row>
    <row r="308" spans="1:18" x14ac:dyDescent="0.2">
      <c r="A308" s="11">
        <f t="shared" si="19"/>
        <v>45611</v>
      </c>
      <c r="B308" s="63">
        <v>484</v>
      </c>
      <c r="C308" s="63">
        <v>2.2799999999999998</v>
      </c>
      <c r="G308" s="4">
        <v>430.4</v>
      </c>
      <c r="H308" s="4">
        <v>428.1</v>
      </c>
      <c r="I308" s="4">
        <v>413</v>
      </c>
      <c r="J308" s="4">
        <v>418.2</v>
      </c>
      <c r="K308" s="4">
        <v>413.5</v>
      </c>
      <c r="L308" s="4">
        <v>430.5</v>
      </c>
      <c r="N308" s="4">
        <f t="shared" si="15"/>
        <v>53.5</v>
      </c>
      <c r="P308" s="4">
        <f t="shared" si="16"/>
        <v>431.09999999999997</v>
      </c>
      <c r="Q308" s="62">
        <f t="shared" si="18"/>
        <v>1.6608273817544594E-2</v>
      </c>
      <c r="R308" s="62">
        <f t="shared" si="14"/>
        <v>-0.13097192224622034</v>
      </c>
    </row>
    <row r="309" spans="1:18" x14ac:dyDescent="0.2">
      <c r="A309" s="11">
        <f t="shared" si="19"/>
        <v>45618</v>
      </c>
      <c r="B309" s="63">
        <v>488.3</v>
      </c>
      <c r="C309" s="63">
        <v>2.25</v>
      </c>
      <c r="G309" s="4">
        <v>429.5</v>
      </c>
      <c r="H309" s="4">
        <v>427</v>
      </c>
      <c r="I309" s="4">
        <v>410.5</v>
      </c>
      <c r="J309" s="4">
        <v>418.5</v>
      </c>
      <c r="K309" s="4">
        <v>419</v>
      </c>
      <c r="L309" s="4">
        <v>431</v>
      </c>
      <c r="N309" s="4">
        <f t="shared" si="15"/>
        <v>57.300000000000011</v>
      </c>
      <c r="P309" s="4">
        <f t="shared" si="16"/>
        <v>431.97142857142859</v>
      </c>
      <c r="Q309" s="62">
        <f t="shared" si="18"/>
        <v>2.0214070318456123E-3</v>
      </c>
      <c r="R309" s="62">
        <f t="shared" si="14"/>
        <v>-0.13316769358019775</v>
      </c>
    </row>
    <row r="310" spans="1:18" x14ac:dyDescent="0.2">
      <c r="A310" s="11">
        <f t="shared" si="19"/>
        <v>45625</v>
      </c>
      <c r="B310" s="61">
        <v>490.5</v>
      </c>
      <c r="C310" s="63">
        <v>2.5099999999999998</v>
      </c>
      <c r="G310" s="4">
        <v>428.5</v>
      </c>
      <c r="H310" s="4">
        <v>426</v>
      </c>
      <c r="I310" s="4">
        <v>407.5</v>
      </c>
      <c r="J310" s="4">
        <v>417.5</v>
      </c>
      <c r="K310" s="4">
        <v>420</v>
      </c>
      <c r="L310" s="4">
        <v>430</v>
      </c>
      <c r="N310" s="4">
        <f t="shared" si="15"/>
        <v>60.5</v>
      </c>
      <c r="P310" s="4">
        <f t="shared" si="16"/>
        <v>431.42857142857144</v>
      </c>
      <c r="Q310" s="62">
        <f t="shared" si="18"/>
        <v>-1.2566968714862181E-3</v>
      </c>
      <c r="R310" s="62">
        <f t="shared" ref="R310:R330" si="20">P310/P258-1</f>
        <v>-0.13205920390860748</v>
      </c>
    </row>
    <row r="311" spans="1:18" x14ac:dyDescent="0.2">
      <c r="A311" s="11">
        <f t="shared" si="19"/>
        <v>45632</v>
      </c>
      <c r="B311" s="61">
        <v>490.5</v>
      </c>
      <c r="C311" s="63">
        <v>2.46</v>
      </c>
      <c r="G311" s="4">
        <v>425.5</v>
      </c>
      <c r="H311" s="4">
        <v>426</v>
      </c>
      <c r="I311" s="4">
        <v>399.7</v>
      </c>
      <c r="J311" s="4">
        <v>417.5</v>
      </c>
      <c r="K311" s="4">
        <v>418.2</v>
      </c>
      <c r="L311" s="4">
        <v>427</v>
      </c>
      <c r="N311" s="4">
        <f t="shared" si="15"/>
        <v>63.5</v>
      </c>
      <c r="P311" s="4">
        <f t="shared" si="16"/>
        <v>429.2</v>
      </c>
      <c r="Q311" s="62">
        <f t="shared" si="18"/>
        <v>-5.1655629139073511E-3</v>
      </c>
      <c r="R311" s="62">
        <f t="shared" si="20"/>
        <v>-0.12787018491102797</v>
      </c>
    </row>
    <row r="312" spans="1:18" x14ac:dyDescent="0.2">
      <c r="A312" s="11">
        <f t="shared" si="19"/>
        <v>45639</v>
      </c>
      <c r="B312" s="61">
        <v>490.5</v>
      </c>
      <c r="C312" s="63">
        <v>2.5099999999999998</v>
      </c>
      <c r="G312" s="4">
        <v>423.5</v>
      </c>
      <c r="H312" s="4">
        <v>426</v>
      </c>
      <c r="I312" s="4">
        <v>394.5</v>
      </c>
      <c r="J312" s="4">
        <v>417.5</v>
      </c>
      <c r="K312" s="4">
        <v>417</v>
      </c>
      <c r="L312" s="4">
        <v>425</v>
      </c>
      <c r="N312" s="4">
        <f t="shared" si="15"/>
        <v>64.5</v>
      </c>
      <c r="P312" s="4">
        <f t="shared" si="16"/>
        <v>427.71428571428572</v>
      </c>
      <c r="Q312" s="62">
        <f t="shared" si="18"/>
        <v>-3.461589668486198E-3</v>
      </c>
      <c r="R312" s="62">
        <f t="shared" si="20"/>
        <v>-0.12571178274200612</v>
      </c>
    </row>
    <row r="313" spans="1:18" x14ac:dyDescent="0.2">
      <c r="A313" s="11">
        <f t="shared" si="19"/>
        <v>45646</v>
      </c>
      <c r="B313" s="61">
        <v>483.3</v>
      </c>
      <c r="C313" s="63">
        <v>2.5299999999999998</v>
      </c>
      <c r="G313" s="4">
        <v>423.5</v>
      </c>
      <c r="H313" s="4">
        <v>426</v>
      </c>
      <c r="I313" s="4">
        <v>392.7</v>
      </c>
      <c r="J313" s="4">
        <v>417.5</v>
      </c>
      <c r="K313" s="4">
        <v>418.2</v>
      </c>
      <c r="L313" s="4">
        <v>425</v>
      </c>
      <c r="N313" s="4">
        <f t="shared" si="15"/>
        <v>57.300000000000011</v>
      </c>
      <c r="P313" s="4">
        <f t="shared" si="16"/>
        <v>426.6</v>
      </c>
      <c r="Q313" s="62">
        <f t="shared" si="18"/>
        <v>-2.6052104208416083E-3</v>
      </c>
      <c r="R313" s="62">
        <f t="shared" si="20"/>
        <v>-0.12002357448062462</v>
      </c>
    </row>
    <row r="314" spans="1:18" x14ac:dyDescent="0.2">
      <c r="A314" s="11">
        <f t="shared" si="19"/>
        <v>45653</v>
      </c>
      <c r="B314" s="61">
        <v>472.5</v>
      </c>
      <c r="C314" s="63">
        <v>2.5099999999999998</v>
      </c>
      <c r="G314" s="4">
        <v>423.5</v>
      </c>
      <c r="H314" s="4">
        <v>426</v>
      </c>
      <c r="I314" s="4">
        <v>390</v>
      </c>
      <c r="J314" s="4">
        <v>417.5</v>
      </c>
      <c r="K314" s="4">
        <v>419</v>
      </c>
      <c r="L314" s="4">
        <v>425</v>
      </c>
      <c r="N314" s="4">
        <f t="shared" si="15"/>
        <v>46.5</v>
      </c>
      <c r="P314" s="4">
        <f t="shared" si="16"/>
        <v>424.78571428571428</v>
      </c>
      <c r="Q314" s="62">
        <f t="shared" si="18"/>
        <v>-4.2528966579600258E-3</v>
      </c>
      <c r="R314" s="62">
        <f t="shared" si="20"/>
        <v>-0.10440118971424273</v>
      </c>
    </row>
    <row r="315" spans="1:18" x14ac:dyDescent="0.2">
      <c r="A315" s="11">
        <f t="shared" si="19"/>
        <v>45660</v>
      </c>
      <c r="B315" s="61">
        <v>472.5</v>
      </c>
      <c r="C315" s="63">
        <v>2.64</v>
      </c>
      <c r="G315" s="4">
        <v>423.5</v>
      </c>
      <c r="H315" s="4">
        <v>426</v>
      </c>
      <c r="I315" s="4">
        <v>390</v>
      </c>
      <c r="J315" s="4">
        <v>417.5</v>
      </c>
      <c r="K315" s="4">
        <v>419</v>
      </c>
      <c r="L315" s="4">
        <v>425</v>
      </c>
      <c r="N315" s="4">
        <f t="shared" si="15"/>
        <v>46.5</v>
      </c>
      <c r="P315" s="4">
        <f t="shared" si="16"/>
        <v>424.78571428571428</v>
      </c>
      <c r="Q315" s="62">
        <f t="shared" si="18"/>
        <v>0</v>
      </c>
      <c r="R315" s="62">
        <f t="shared" si="20"/>
        <v>-9.8529634682431477E-2</v>
      </c>
    </row>
    <row r="316" spans="1:18" x14ac:dyDescent="0.2">
      <c r="A316" s="11">
        <f t="shared" si="19"/>
        <v>45667</v>
      </c>
      <c r="B316" s="61">
        <v>442.5</v>
      </c>
      <c r="C316" s="63">
        <v>2.6779999999999999</v>
      </c>
      <c r="G316" s="4">
        <v>400.1</v>
      </c>
      <c r="H316" s="4">
        <v>401.6</v>
      </c>
      <c r="I316" s="4">
        <v>370</v>
      </c>
      <c r="J316" s="4">
        <v>386.1</v>
      </c>
      <c r="K316" s="4">
        <v>385.4</v>
      </c>
      <c r="L316" s="4">
        <v>395</v>
      </c>
      <c r="N316" s="4">
        <f t="shared" si="15"/>
        <v>40.899999999999977</v>
      </c>
      <c r="P316" s="4">
        <f t="shared" si="16"/>
        <v>397.24285714285719</v>
      </c>
      <c r="Q316" s="62">
        <f t="shared" si="18"/>
        <v>-6.4839414831007081E-2</v>
      </c>
      <c r="R316" s="62">
        <f t="shared" si="20"/>
        <v>-0.14080459770114939</v>
      </c>
    </row>
    <row r="317" spans="1:18" x14ac:dyDescent="0.2">
      <c r="A317" s="11">
        <f t="shared" si="19"/>
        <v>45674</v>
      </c>
      <c r="B317" s="61">
        <v>417.9</v>
      </c>
      <c r="C317" s="63">
        <v>2.87</v>
      </c>
      <c r="G317" s="4">
        <v>371</v>
      </c>
      <c r="H317" s="4">
        <v>371</v>
      </c>
      <c r="I317" s="4">
        <v>343</v>
      </c>
      <c r="J317" s="4">
        <v>342.6</v>
      </c>
      <c r="K317" s="4">
        <v>335</v>
      </c>
      <c r="L317" s="4">
        <v>354.5</v>
      </c>
      <c r="N317" s="4">
        <f t="shared" si="15"/>
        <v>46.899999999999977</v>
      </c>
      <c r="P317" s="4">
        <f t="shared" si="16"/>
        <v>362.14285714285717</v>
      </c>
      <c r="Q317" s="62">
        <f t="shared" si="18"/>
        <v>-8.8359046283310039E-2</v>
      </c>
      <c r="R317" s="62">
        <f t="shared" si="20"/>
        <v>-0.20657276995305163</v>
      </c>
    </row>
    <row r="318" spans="1:18" x14ac:dyDescent="0.2">
      <c r="A318" s="11">
        <f t="shared" si="19"/>
        <v>45681</v>
      </c>
      <c r="B318" s="61">
        <v>431.5</v>
      </c>
      <c r="C318" s="63">
        <v>2.7949999999999999</v>
      </c>
      <c r="G318" s="4">
        <v>375</v>
      </c>
      <c r="H318" s="4">
        <v>375</v>
      </c>
      <c r="I318" s="4">
        <v>345</v>
      </c>
      <c r="J318" s="4">
        <v>345</v>
      </c>
      <c r="K318" s="4">
        <v>335</v>
      </c>
      <c r="L318" s="4">
        <v>357.5</v>
      </c>
      <c r="N318" s="4">
        <f t="shared" si="15"/>
        <v>56.5</v>
      </c>
      <c r="P318" s="4">
        <f t="shared" si="16"/>
        <v>366.28571428571428</v>
      </c>
      <c r="Q318" s="62">
        <f t="shared" si="18"/>
        <v>1.1439842209072904E-2</v>
      </c>
      <c r="R318" s="62">
        <f t="shared" si="20"/>
        <v>-0.1871928990331273</v>
      </c>
    </row>
    <row r="319" spans="1:18" x14ac:dyDescent="0.2">
      <c r="A319" s="11">
        <f t="shared" si="19"/>
        <v>45688</v>
      </c>
      <c r="B319" s="61">
        <v>425.9</v>
      </c>
      <c r="C319" s="63">
        <v>2.7480000000000002</v>
      </c>
      <c r="G319" s="4">
        <v>375</v>
      </c>
      <c r="H319" s="4">
        <v>375</v>
      </c>
      <c r="I319" s="4">
        <v>346.2</v>
      </c>
      <c r="J319" s="4">
        <v>351</v>
      </c>
      <c r="K319" s="4">
        <v>343</v>
      </c>
      <c r="L319" s="4">
        <v>360.5</v>
      </c>
      <c r="N319" s="4">
        <f t="shared" si="15"/>
        <v>50.899999999999977</v>
      </c>
      <c r="P319" s="4">
        <f t="shared" si="16"/>
        <v>368.08571428571429</v>
      </c>
      <c r="Q319" s="62">
        <f t="shared" si="18"/>
        <v>4.9141965678627386E-3</v>
      </c>
      <c r="R319" s="62">
        <f t="shared" si="20"/>
        <v>-0.17057782069853533</v>
      </c>
    </row>
    <row r="320" spans="1:18" x14ac:dyDescent="0.2">
      <c r="A320" s="11">
        <f t="shared" si="19"/>
        <v>45695</v>
      </c>
      <c r="B320" s="61">
        <v>420.5</v>
      </c>
      <c r="C320" s="63">
        <v>2.6840000000000002</v>
      </c>
      <c r="G320" s="4">
        <v>378</v>
      </c>
      <c r="H320" s="4">
        <v>375</v>
      </c>
      <c r="I320" s="4">
        <v>352.2</v>
      </c>
      <c r="J320" s="4">
        <v>353.5</v>
      </c>
      <c r="K320" s="4">
        <v>350</v>
      </c>
      <c r="L320" s="4">
        <v>362.5</v>
      </c>
      <c r="N320" s="4">
        <f t="shared" si="15"/>
        <v>42.5</v>
      </c>
      <c r="P320" s="4">
        <f t="shared" si="16"/>
        <v>370.24285714285713</v>
      </c>
      <c r="Q320" s="62">
        <f t="shared" si="18"/>
        <v>5.8604362337963956E-3</v>
      </c>
      <c r="R320" s="62">
        <f t="shared" si="20"/>
        <v>-0.16112639585693478</v>
      </c>
    </row>
    <row r="321" spans="1:18" x14ac:dyDescent="0.2">
      <c r="A321" s="11">
        <f t="shared" si="19"/>
        <v>45702</v>
      </c>
      <c r="B321" s="61">
        <v>431.2</v>
      </c>
      <c r="C321" s="63">
        <v>2.7340000000000004</v>
      </c>
      <c r="G321" s="4">
        <v>386</v>
      </c>
      <c r="H321" s="4">
        <v>375</v>
      </c>
      <c r="I321" s="4">
        <v>358</v>
      </c>
      <c r="J321" s="4">
        <v>357</v>
      </c>
      <c r="K321" s="4">
        <v>350</v>
      </c>
      <c r="L321" s="4">
        <v>368.5</v>
      </c>
      <c r="N321" s="4">
        <f t="shared" si="15"/>
        <v>45.199999999999989</v>
      </c>
      <c r="P321" s="4">
        <f t="shared" si="16"/>
        <v>375.09999999999997</v>
      </c>
      <c r="Q321" s="62">
        <f t="shared" si="18"/>
        <v>1.3118802330516655E-2</v>
      </c>
      <c r="R321" s="62">
        <f t="shared" si="20"/>
        <v>-0.14750000000000008</v>
      </c>
    </row>
    <row r="322" spans="1:18" x14ac:dyDescent="0.2">
      <c r="A322" s="11">
        <f t="shared" si="19"/>
        <v>45709</v>
      </c>
      <c r="B322" s="61">
        <v>439</v>
      </c>
      <c r="C322" s="63">
        <v>2.7275</v>
      </c>
      <c r="G322" s="4">
        <v>392.5</v>
      </c>
      <c r="H322" s="4">
        <v>377.5</v>
      </c>
      <c r="I322" s="4">
        <v>362.5</v>
      </c>
      <c r="J322" s="4">
        <v>362.5</v>
      </c>
      <c r="K322" s="4">
        <v>352.5</v>
      </c>
      <c r="L322" s="4">
        <v>375</v>
      </c>
      <c r="N322" s="4">
        <f t="shared" ref="N322:N330" si="21">B322-MAX(G322:L322)</f>
        <v>46.5</v>
      </c>
      <c r="P322" s="4">
        <f t="shared" ref="P322:P330" si="22">AVERAGE(G322:L322,B322)</f>
        <v>380.21428571428572</v>
      </c>
      <c r="Q322" s="62">
        <f t="shared" si="18"/>
        <v>1.3634459382260156E-2</v>
      </c>
      <c r="R322" s="62">
        <f t="shared" si="20"/>
        <v>-0.12324480131768578</v>
      </c>
    </row>
    <row r="323" spans="1:18" x14ac:dyDescent="0.2">
      <c r="A323" s="11">
        <f t="shared" si="19"/>
        <v>45716</v>
      </c>
      <c r="B323" s="61">
        <v>424</v>
      </c>
      <c r="C323" s="63">
        <v>2.6539999999999999</v>
      </c>
      <c r="G323" s="4">
        <v>391</v>
      </c>
      <c r="H323" s="4">
        <v>385</v>
      </c>
      <c r="I323" s="4">
        <v>359</v>
      </c>
      <c r="J323" s="4">
        <v>361</v>
      </c>
      <c r="K323" s="4">
        <v>357</v>
      </c>
      <c r="L323" s="4">
        <v>375</v>
      </c>
      <c r="N323" s="4">
        <f t="shared" si="21"/>
        <v>33</v>
      </c>
      <c r="P323" s="4">
        <f t="shared" si="22"/>
        <v>378.85714285714283</v>
      </c>
      <c r="Q323" s="62">
        <f t="shared" si="18"/>
        <v>-3.56941574300218E-3</v>
      </c>
      <c r="R323" s="62">
        <f t="shared" si="20"/>
        <v>-0.11952191235059761</v>
      </c>
    </row>
    <row r="324" spans="1:18" x14ac:dyDescent="0.2">
      <c r="A324" s="11">
        <f t="shared" si="19"/>
        <v>45723</v>
      </c>
      <c r="B324" s="61">
        <v>395</v>
      </c>
      <c r="C324" s="63">
        <v>2.3660000000000001</v>
      </c>
      <c r="G324" s="4">
        <v>368.5</v>
      </c>
      <c r="H324" s="4">
        <v>373</v>
      </c>
      <c r="I324" s="4">
        <v>335.5</v>
      </c>
      <c r="J324" s="4">
        <v>338</v>
      </c>
      <c r="K324" s="4">
        <v>343</v>
      </c>
      <c r="L324" s="4">
        <v>355</v>
      </c>
      <c r="N324" s="4">
        <f t="shared" si="21"/>
        <v>22</v>
      </c>
      <c r="P324" s="4">
        <f t="shared" si="22"/>
        <v>358.28571428571428</v>
      </c>
      <c r="Q324" s="62">
        <f t="shared" si="18"/>
        <v>-5.429864253393657E-2</v>
      </c>
      <c r="R324" s="62">
        <f t="shared" si="20"/>
        <v>-0.15398886827458258</v>
      </c>
    </row>
    <row r="325" spans="1:18" x14ac:dyDescent="0.2">
      <c r="A325" s="11">
        <f t="shared" si="19"/>
        <v>45730</v>
      </c>
      <c r="B325" s="61">
        <v>385</v>
      </c>
      <c r="C325" s="63">
        <v>2.1320000000000001</v>
      </c>
      <c r="G325" s="4">
        <v>361.3</v>
      </c>
      <c r="H325" s="4">
        <v>362</v>
      </c>
      <c r="I325" s="4">
        <v>327.5</v>
      </c>
      <c r="J325" s="4">
        <v>328.2</v>
      </c>
      <c r="K325" s="4">
        <v>335</v>
      </c>
      <c r="L325" s="4">
        <v>345</v>
      </c>
      <c r="N325" s="4">
        <f t="shared" si="21"/>
        <v>23</v>
      </c>
      <c r="P325" s="4">
        <f t="shared" si="22"/>
        <v>349.14285714285717</v>
      </c>
      <c r="Q325" s="62">
        <f t="shared" si="18"/>
        <v>-2.551834130781494E-2</v>
      </c>
      <c r="R325" s="62">
        <f t="shared" si="20"/>
        <v>-0.16927260367097208</v>
      </c>
    </row>
    <row r="326" spans="1:18" x14ac:dyDescent="0.2">
      <c r="A326" s="11">
        <f t="shared" si="19"/>
        <v>45737</v>
      </c>
      <c r="B326" s="61">
        <v>395.2</v>
      </c>
      <c r="C326" s="63">
        <v>2.218</v>
      </c>
      <c r="G326" s="4">
        <v>363.2</v>
      </c>
      <c r="H326" s="4">
        <v>360</v>
      </c>
      <c r="I326" s="4">
        <v>333.5</v>
      </c>
      <c r="J326" s="4">
        <v>336</v>
      </c>
      <c r="K326" s="4">
        <v>341</v>
      </c>
      <c r="L326" s="4">
        <v>351</v>
      </c>
      <c r="N326" s="4">
        <f t="shared" si="21"/>
        <v>32</v>
      </c>
      <c r="P326" s="4">
        <f t="shared" si="22"/>
        <v>354.27142857142854</v>
      </c>
      <c r="Q326" s="62">
        <f t="shared" si="18"/>
        <v>1.4689034369885334E-2</v>
      </c>
      <c r="R326" s="62">
        <f t="shared" si="20"/>
        <v>-0.167259905977166</v>
      </c>
    </row>
    <row r="327" spans="1:18" x14ac:dyDescent="0.2">
      <c r="A327" s="11">
        <f t="shared" si="19"/>
        <v>45744</v>
      </c>
      <c r="B327" s="61">
        <v>402</v>
      </c>
      <c r="C327" s="63">
        <v>2.3479999999999999</v>
      </c>
      <c r="G327" s="4">
        <v>365</v>
      </c>
      <c r="H327" s="4">
        <v>360</v>
      </c>
      <c r="I327" s="4">
        <v>340.5</v>
      </c>
      <c r="J327" s="4">
        <v>342</v>
      </c>
      <c r="K327" s="4">
        <v>345</v>
      </c>
      <c r="L327" s="4">
        <v>355</v>
      </c>
      <c r="N327" s="4">
        <f t="shared" si="21"/>
        <v>37</v>
      </c>
      <c r="P327" s="4">
        <f t="shared" si="22"/>
        <v>358.5</v>
      </c>
      <c r="Q327" s="62">
        <f t="shared" si="18"/>
        <v>1.1935965159885598E-2</v>
      </c>
      <c r="R327" s="62">
        <f t="shared" si="20"/>
        <v>-0.16558603491271828</v>
      </c>
    </row>
    <row r="328" spans="1:18" x14ac:dyDescent="0.2">
      <c r="A328" s="11">
        <f t="shared" si="19"/>
        <v>45751</v>
      </c>
      <c r="B328" s="61">
        <v>431.4</v>
      </c>
      <c r="C328" s="63">
        <v>2.34</v>
      </c>
      <c r="G328" s="4">
        <v>381.5</v>
      </c>
      <c r="H328" s="4">
        <v>379.5</v>
      </c>
      <c r="I328" s="4">
        <v>360.2</v>
      </c>
      <c r="J328" s="4">
        <v>354</v>
      </c>
      <c r="K328" s="4">
        <v>357</v>
      </c>
      <c r="L328" s="4">
        <v>364</v>
      </c>
      <c r="N328" s="4">
        <f t="shared" si="21"/>
        <v>49.899999999999977</v>
      </c>
      <c r="P328" s="4">
        <f t="shared" si="22"/>
        <v>375.37142857142857</v>
      </c>
      <c r="Q328" s="62">
        <f t="shared" si="18"/>
        <v>4.7061167563259509E-2</v>
      </c>
      <c r="R328" s="62">
        <f t="shared" si="20"/>
        <v>-0.13987364561851456</v>
      </c>
    </row>
    <row r="329" spans="1:18" x14ac:dyDescent="0.2">
      <c r="A329" s="11">
        <f t="shared" si="19"/>
        <v>45758</v>
      </c>
      <c r="B329" s="61">
        <v>441.4</v>
      </c>
      <c r="C329" s="63">
        <v>2.1979999999999995</v>
      </c>
      <c r="G329" s="4">
        <v>383.5</v>
      </c>
      <c r="H329" s="4">
        <v>386.5</v>
      </c>
      <c r="I329" s="4">
        <v>370.8</v>
      </c>
      <c r="J329" s="4">
        <v>357.8</v>
      </c>
      <c r="K329" s="4">
        <v>356</v>
      </c>
      <c r="L329" s="4">
        <v>370</v>
      </c>
      <c r="N329" s="4">
        <f t="shared" si="21"/>
        <v>54.899999999999977</v>
      </c>
      <c r="P329" s="4">
        <f t="shared" si="22"/>
        <v>380.85714285714283</v>
      </c>
      <c r="Q329" s="62">
        <f t="shared" si="18"/>
        <v>1.4614096513928976E-2</v>
      </c>
      <c r="R329" s="62">
        <f t="shared" si="20"/>
        <v>-0.13514565626419262</v>
      </c>
    </row>
    <row r="330" spans="1:18" x14ac:dyDescent="0.2">
      <c r="A330" s="11">
        <f t="shared" si="19"/>
        <v>45765</v>
      </c>
      <c r="B330" s="61">
        <v>437.5</v>
      </c>
      <c r="C330" s="63">
        <v>2.1800000000000002</v>
      </c>
      <c r="G330" s="4">
        <v>379.16666666666669</v>
      </c>
      <c r="H330" s="4">
        <v>382.5</v>
      </c>
      <c r="I330" s="4">
        <v>373.33333333333331</v>
      </c>
      <c r="J330" s="4">
        <v>358.33333333333331</v>
      </c>
      <c r="K330" s="4">
        <v>353.33333333333331</v>
      </c>
      <c r="L330" s="4">
        <v>375</v>
      </c>
      <c r="N330" s="4">
        <f t="shared" si="21"/>
        <v>55</v>
      </c>
      <c r="P330" s="4">
        <f t="shared" si="22"/>
        <v>379.88095238095235</v>
      </c>
      <c r="Q330" s="62">
        <f t="shared" si="18"/>
        <v>-2.5631407851962607E-3</v>
      </c>
      <c r="R330" s="62">
        <f t="shared" si="20"/>
        <v>-0.12253203541769797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F3F2-5327-4FFE-A7B4-1526CF7AAD3D}">
  <dimension ref="A1:V330"/>
  <sheetViews>
    <sheetView workbookViewId="0">
      <pane xSplit="1" ySplit="1" topLeftCell="B298" activePane="bottomRight" state="frozen"/>
      <selection activeCell="A330" sqref="A330:XFD330"/>
      <selection pane="topRight" activeCell="A330" sqref="A330:XFD330"/>
      <selection pane="bottomLeft" activeCell="A330" sqref="A330:XFD330"/>
      <selection pane="bottomRight" activeCell="A330" sqref="A330:XFD330"/>
    </sheetView>
  </sheetViews>
  <sheetFormatPr defaultColWidth="9" defaultRowHeight="12.75" x14ac:dyDescent="0.2"/>
  <cols>
    <col min="1" max="1" width="10.1640625" bestFit="1" customWidth="1"/>
    <col min="2" max="3" width="9" style="4"/>
    <col min="9" max="9" width="9" style="68"/>
    <col min="10" max="10" width="9" style="67"/>
    <col min="11" max="11" width="9" style="69"/>
    <col min="17" max="17" width="9" style="68"/>
    <col min="18" max="18" width="9" style="67"/>
    <col min="19" max="19" width="9" style="69"/>
  </cols>
  <sheetData>
    <row r="1" spans="1:22" ht="38.25" x14ac:dyDescent="0.2">
      <c r="B1" s="2" t="s">
        <v>184</v>
      </c>
      <c r="C1" s="2" t="s">
        <v>185</v>
      </c>
      <c r="D1" s="2" t="s">
        <v>186</v>
      </c>
      <c r="E1" s="2" t="s">
        <v>187</v>
      </c>
      <c r="F1" s="2" t="s">
        <v>188</v>
      </c>
      <c r="G1" s="2" t="s">
        <v>189</v>
      </c>
      <c r="H1" s="2" t="s">
        <v>190</v>
      </c>
      <c r="I1" s="64" t="s">
        <v>191</v>
      </c>
      <c r="J1" s="65" t="s">
        <v>192</v>
      </c>
      <c r="K1" s="66" t="s">
        <v>193</v>
      </c>
      <c r="L1" s="2" t="s">
        <v>194</v>
      </c>
      <c r="M1" s="2" t="s">
        <v>195</v>
      </c>
      <c r="N1" s="2" t="s">
        <v>196</v>
      </c>
      <c r="O1" s="2" t="s">
        <v>197</v>
      </c>
      <c r="P1" s="2" t="s">
        <v>198</v>
      </c>
      <c r="Q1" s="64" t="s">
        <v>199</v>
      </c>
      <c r="R1" s="65" t="s">
        <v>200</v>
      </c>
      <c r="S1" s="66" t="s">
        <v>201</v>
      </c>
      <c r="V1" s="67" t="s">
        <v>202</v>
      </c>
    </row>
    <row r="2" spans="1:22" x14ac:dyDescent="0.2">
      <c r="A2" s="11">
        <v>43469</v>
      </c>
      <c r="B2" s="4">
        <v>100</v>
      </c>
      <c r="C2" s="4">
        <v>16</v>
      </c>
    </row>
    <row r="3" spans="1:22" x14ac:dyDescent="0.2">
      <c r="A3" s="11">
        <v>43476</v>
      </c>
      <c r="B3" s="4">
        <v>100</v>
      </c>
      <c r="C3" s="4">
        <v>16</v>
      </c>
    </row>
    <row r="4" spans="1:22" x14ac:dyDescent="0.2">
      <c r="A4" s="11">
        <v>43483</v>
      </c>
      <c r="B4" s="4">
        <v>100</v>
      </c>
      <c r="C4" s="4">
        <v>16</v>
      </c>
    </row>
    <row r="5" spans="1:22" x14ac:dyDescent="0.2">
      <c r="A5" s="11">
        <v>43490</v>
      </c>
      <c r="B5" s="4">
        <v>100</v>
      </c>
      <c r="C5" s="4">
        <v>16</v>
      </c>
    </row>
    <row r="6" spans="1:22" x14ac:dyDescent="0.2">
      <c r="A6" s="11">
        <v>43497</v>
      </c>
      <c r="B6" s="4">
        <v>100</v>
      </c>
      <c r="C6" s="4">
        <v>16</v>
      </c>
    </row>
    <row r="7" spans="1:22" x14ac:dyDescent="0.2">
      <c r="A7" s="11">
        <v>43504</v>
      </c>
      <c r="B7" s="4">
        <v>100</v>
      </c>
      <c r="C7" s="4">
        <v>16</v>
      </c>
    </row>
    <row r="8" spans="1:22" x14ac:dyDescent="0.2">
      <c r="A8" s="11">
        <v>43511</v>
      </c>
      <c r="B8" s="4">
        <v>100</v>
      </c>
      <c r="C8" s="4">
        <v>16</v>
      </c>
    </row>
    <row r="9" spans="1:22" x14ac:dyDescent="0.2">
      <c r="A9" s="11">
        <v>43518</v>
      </c>
      <c r="B9" s="4">
        <v>100</v>
      </c>
      <c r="C9" s="4">
        <v>16</v>
      </c>
    </row>
    <row r="10" spans="1:22" x14ac:dyDescent="0.2">
      <c r="A10" s="11">
        <v>43525</v>
      </c>
      <c r="B10" s="4">
        <v>100</v>
      </c>
      <c r="C10" s="4">
        <v>16</v>
      </c>
    </row>
    <row r="11" spans="1:22" x14ac:dyDescent="0.2">
      <c r="A11" s="11">
        <v>43532</v>
      </c>
      <c r="B11" s="4">
        <v>100</v>
      </c>
      <c r="C11" s="4">
        <v>16</v>
      </c>
    </row>
    <row r="12" spans="1:22" x14ac:dyDescent="0.2">
      <c r="A12" s="11">
        <v>43539</v>
      </c>
      <c r="B12" s="4">
        <v>100</v>
      </c>
      <c r="C12" s="4">
        <v>16</v>
      </c>
    </row>
    <row r="13" spans="1:22" x14ac:dyDescent="0.2">
      <c r="A13" s="11">
        <v>43546</v>
      </c>
      <c r="B13" s="4">
        <v>100</v>
      </c>
      <c r="C13" s="4">
        <v>16</v>
      </c>
    </row>
    <row r="14" spans="1:22" x14ac:dyDescent="0.2">
      <c r="A14" s="11">
        <v>43553</v>
      </c>
      <c r="B14" s="4">
        <v>100</v>
      </c>
      <c r="C14" s="4">
        <v>16</v>
      </c>
    </row>
    <row r="15" spans="1:22" x14ac:dyDescent="0.2">
      <c r="A15" s="11">
        <v>43560</v>
      </c>
      <c r="B15" s="4">
        <v>100</v>
      </c>
      <c r="C15" s="4">
        <v>16</v>
      </c>
    </row>
    <row r="16" spans="1:22" x14ac:dyDescent="0.2">
      <c r="A16" s="11">
        <v>43567</v>
      </c>
      <c r="B16" s="4">
        <v>100</v>
      </c>
      <c r="C16" s="4">
        <v>16</v>
      </c>
    </row>
    <row r="17" spans="1:3" x14ac:dyDescent="0.2">
      <c r="A17" s="11">
        <v>43574</v>
      </c>
      <c r="B17" s="4">
        <v>100</v>
      </c>
      <c r="C17" s="4">
        <v>16</v>
      </c>
    </row>
    <row r="18" spans="1:3" x14ac:dyDescent="0.2">
      <c r="A18" s="11">
        <v>43581</v>
      </c>
      <c r="B18" s="4">
        <v>100</v>
      </c>
      <c r="C18" s="4">
        <v>16</v>
      </c>
    </row>
    <row r="19" spans="1:3" x14ac:dyDescent="0.2">
      <c r="A19" s="11">
        <v>43588</v>
      </c>
      <c r="B19" s="4">
        <v>100</v>
      </c>
      <c r="C19" s="4">
        <v>16</v>
      </c>
    </row>
    <row r="20" spans="1:3" x14ac:dyDescent="0.2">
      <c r="A20" s="11">
        <v>43595</v>
      </c>
      <c r="B20" s="4">
        <v>100</v>
      </c>
      <c r="C20" s="4">
        <v>16</v>
      </c>
    </row>
    <row r="21" spans="1:3" x14ac:dyDescent="0.2">
      <c r="A21" s="11">
        <v>43602</v>
      </c>
      <c r="B21" s="4">
        <v>100</v>
      </c>
      <c r="C21" s="4">
        <v>16</v>
      </c>
    </row>
    <row r="22" spans="1:3" x14ac:dyDescent="0.2">
      <c r="A22" s="11">
        <v>43609</v>
      </c>
      <c r="B22" s="4">
        <v>100</v>
      </c>
      <c r="C22" s="4">
        <v>16</v>
      </c>
    </row>
    <row r="23" spans="1:3" x14ac:dyDescent="0.2">
      <c r="A23" s="11">
        <v>43616</v>
      </c>
      <c r="B23" s="4">
        <v>100</v>
      </c>
      <c r="C23" s="4">
        <v>16</v>
      </c>
    </row>
    <row r="24" spans="1:3" x14ac:dyDescent="0.2">
      <c r="A24" s="11">
        <v>43623</v>
      </c>
      <c r="B24" s="4">
        <v>100</v>
      </c>
      <c r="C24" s="4">
        <v>16</v>
      </c>
    </row>
    <row r="25" spans="1:3" x14ac:dyDescent="0.2">
      <c r="A25" s="11">
        <v>43630</v>
      </c>
      <c r="B25" s="4">
        <v>100</v>
      </c>
      <c r="C25" s="4">
        <v>16</v>
      </c>
    </row>
    <row r="26" spans="1:3" x14ac:dyDescent="0.2">
      <c r="A26" s="11">
        <v>43637</v>
      </c>
      <c r="B26" s="4">
        <v>100</v>
      </c>
      <c r="C26" s="4">
        <v>16</v>
      </c>
    </row>
    <row r="27" spans="1:3" x14ac:dyDescent="0.2">
      <c r="A27" s="11">
        <v>43644</v>
      </c>
      <c r="B27" s="4">
        <v>100</v>
      </c>
      <c r="C27" s="4">
        <v>16</v>
      </c>
    </row>
    <row r="28" spans="1:3" x14ac:dyDescent="0.2">
      <c r="A28" s="11">
        <v>43651</v>
      </c>
      <c r="B28" s="4">
        <v>100</v>
      </c>
      <c r="C28" s="4">
        <v>16</v>
      </c>
    </row>
    <row r="29" spans="1:3" x14ac:dyDescent="0.2">
      <c r="A29" s="11">
        <v>43658</v>
      </c>
      <c r="B29" s="4">
        <v>100</v>
      </c>
      <c r="C29" s="4">
        <v>16</v>
      </c>
    </row>
    <row r="30" spans="1:3" x14ac:dyDescent="0.2">
      <c r="A30" s="11">
        <v>43665</v>
      </c>
      <c r="B30" s="4">
        <v>100</v>
      </c>
      <c r="C30" s="4">
        <v>16</v>
      </c>
    </row>
    <row r="31" spans="1:3" x14ac:dyDescent="0.2">
      <c r="A31" s="11">
        <v>43672</v>
      </c>
      <c r="B31" s="4">
        <v>100</v>
      </c>
      <c r="C31" s="4">
        <v>16</v>
      </c>
    </row>
    <row r="32" spans="1:3" x14ac:dyDescent="0.2">
      <c r="A32" s="11">
        <v>43679</v>
      </c>
      <c r="B32" s="4">
        <v>100</v>
      </c>
      <c r="C32" s="4">
        <v>16</v>
      </c>
    </row>
    <row r="33" spans="1:3" x14ac:dyDescent="0.2">
      <c r="A33" s="11">
        <v>43686</v>
      </c>
      <c r="B33" s="4">
        <v>100</v>
      </c>
      <c r="C33" s="4">
        <v>16</v>
      </c>
    </row>
    <row r="34" spans="1:3" x14ac:dyDescent="0.2">
      <c r="A34" s="11">
        <v>43693</v>
      </c>
      <c r="B34" s="4">
        <v>100</v>
      </c>
      <c r="C34" s="4">
        <v>16</v>
      </c>
    </row>
    <row r="35" spans="1:3" x14ac:dyDescent="0.2">
      <c r="A35" s="11">
        <v>43700</v>
      </c>
      <c r="B35" s="4">
        <v>100</v>
      </c>
      <c r="C35" s="4">
        <v>16</v>
      </c>
    </row>
    <row r="36" spans="1:3" x14ac:dyDescent="0.2">
      <c r="A36" s="11">
        <v>43707</v>
      </c>
      <c r="B36" s="4">
        <v>100</v>
      </c>
      <c r="C36" s="4">
        <v>16</v>
      </c>
    </row>
    <row r="37" spans="1:3" x14ac:dyDescent="0.2">
      <c r="A37" s="11">
        <v>43714</v>
      </c>
      <c r="B37" s="4">
        <v>100</v>
      </c>
      <c r="C37" s="4">
        <v>16</v>
      </c>
    </row>
    <row r="38" spans="1:3" x14ac:dyDescent="0.2">
      <c r="A38" s="11">
        <v>43721</v>
      </c>
      <c r="B38" s="4">
        <v>100</v>
      </c>
      <c r="C38" s="4">
        <v>16</v>
      </c>
    </row>
    <row r="39" spans="1:3" x14ac:dyDescent="0.2">
      <c r="A39" s="11">
        <v>43728</v>
      </c>
      <c r="B39" s="4">
        <v>100</v>
      </c>
      <c r="C39" s="4">
        <v>16</v>
      </c>
    </row>
    <row r="40" spans="1:3" x14ac:dyDescent="0.2">
      <c r="A40" s="11">
        <v>43735</v>
      </c>
      <c r="B40" s="4">
        <v>100</v>
      </c>
      <c r="C40" s="4">
        <v>16</v>
      </c>
    </row>
    <row r="41" spans="1:3" x14ac:dyDescent="0.2">
      <c r="A41" s="11">
        <v>43742</v>
      </c>
      <c r="B41" s="4">
        <v>100</v>
      </c>
      <c r="C41" s="4">
        <v>16</v>
      </c>
    </row>
    <row r="42" spans="1:3" x14ac:dyDescent="0.2">
      <c r="A42" s="11">
        <v>43749</v>
      </c>
      <c r="B42" s="4">
        <v>100</v>
      </c>
      <c r="C42" s="4">
        <v>16</v>
      </c>
    </row>
    <row r="43" spans="1:3" x14ac:dyDescent="0.2">
      <c r="A43" s="11">
        <v>43756</v>
      </c>
      <c r="B43" s="4">
        <v>100</v>
      </c>
      <c r="C43" s="4">
        <v>16</v>
      </c>
    </row>
    <row r="44" spans="1:3" x14ac:dyDescent="0.2">
      <c r="A44" s="11">
        <v>43763</v>
      </c>
      <c r="B44" s="4">
        <v>100</v>
      </c>
      <c r="C44" s="4">
        <v>16</v>
      </c>
    </row>
    <row r="45" spans="1:3" x14ac:dyDescent="0.2">
      <c r="A45" s="11">
        <v>43770</v>
      </c>
      <c r="B45" s="4">
        <v>100</v>
      </c>
      <c r="C45" s="4">
        <v>16</v>
      </c>
    </row>
    <row r="46" spans="1:3" x14ac:dyDescent="0.2">
      <c r="A46" s="11">
        <v>43777</v>
      </c>
      <c r="B46" s="4">
        <v>100</v>
      </c>
      <c r="C46" s="4">
        <v>16</v>
      </c>
    </row>
    <row r="47" spans="1:3" x14ac:dyDescent="0.2">
      <c r="A47" s="11">
        <v>43784</v>
      </c>
      <c r="B47" s="4">
        <v>100</v>
      </c>
      <c r="C47" s="4">
        <v>16</v>
      </c>
    </row>
    <row r="48" spans="1:3" x14ac:dyDescent="0.2">
      <c r="A48" s="11">
        <v>43791</v>
      </c>
      <c r="B48" s="4">
        <v>100</v>
      </c>
      <c r="C48" s="4">
        <v>16</v>
      </c>
    </row>
    <row r="49" spans="1:3" x14ac:dyDescent="0.2">
      <c r="A49" s="11">
        <v>43798</v>
      </c>
      <c r="B49" s="4">
        <v>100</v>
      </c>
      <c r="C49" s="4">
        <v>16</v>
      </c>
    </row>
    <row r="50" spans="1:3" x14ac:dyDescent="0.2">
      <c r="A50" s="11">
        <v>43805</v>
      </c>
      <c r="B50" s="4">
        <v>100</v>
      </c>
      <c r="C50" s="4">
        <v>16</v>
      </c>
    </row>
    <row r="51" spans="1:3" x14ac:dyDescent="0.2">
      <c r="A51" s="11">
        <v>43812</v>
      </c>
      <c r="B51" s="4">
        <v>100</v>
      </c>
      <c r="C51" s="4">
        <v>16</v>
      </c>
    </row>
    <row r="52" spans="1:3" x14ac:dyDescent="0.2">
      <c r="A52" s="11">
        <v>43819</v>
      </c>
      <c r="B52" s="4">
        <v>100</v>
      </c>
      <c r="C52" s="4">
        <v>16</v>
      </c>
    </row>
    <row r="53" spans="1:3" x14ac:dyDescent="0.2">
      <c r="A53" s="11">
        <v>43826</v>
      </c>
      <c r="B53" s="4">
        <v>100</v>
      </c>
      <c r="C53" s="4">
        <v>16</v>
      </c>
    </row>
    <row r="54" spans="1:3" x14ac:dyDescent="0.2">
      <c r="A54" s="11">
        <v>43833</v>
      </c>
      <c r="B54" s="4">
        <v>100</v>
      </c>
      <c r="C54" s="4">
        <v>16</v>
      </c>
    </row>
    <row r="55" spans="1:3" x14ac:dyDescent="0.2">
      <c r="A55" s="11">
        <v>43840</v>
      </c>
      <c r="B55" s="4">
        <v>100</v>
      </c>
      <c r="C55" s="4">
        <v>16</v>
      </c>
    </row>
    <row r="56" spans="1:3" x14ac:dyDescent="0.2">
      <c r="A56" s="11">
        <v>43847</v>
      </c>
      <c r="B56" s="4">
        <v>100</v>
      </c>
      <c r="C56" s="4">
        <v>16</v>
      </c>
    </row>
    <row r="57" spans="1:3" x14ac:dyDescent="0.2">
      <c r="A57" s="11">
        <v>43854</v>
      </c>
      <c r="B57" s="4">
        <v>100</v>
      </c>
      <c r="C57" s="4">
        <v>16</v>
      </c>
    </row>
    <row r="58" spans="1:3" x14ac:dyDescent="0.2">
      <c r="A58" s="11">
        <v>43861</v>
      </c>
      <c r="B58" s="4">
        <v>100</v>
      </c>
      <c r="C58" s="4">
        <v>16</v>
      </c>
    </row>
    <row r="59" spans="1:3" x14ac:dyDescent="0.2">
      <c r="A59" s="11">
        <v>43868</v>
      </c>
      <c r="B59" s="4">
        <v>100</v>
      </c>
      <c r="C59" s="4">
        <v>16</v>
      </c>
    </row>
    <row r="60" spans="1:3" x14ac:dyDescent="0.2">
      <c r="A60" s="11">
        <v>43875</v>
      </c>
      <c r="B60" s="4">
        <v>100</v>
      </c>
      <c r="C60" s="4">
        <v>16</v>
      </c>
    </row>
    <row r="61" spans="1:3" x14ac:dyDescent="0.2">
      <c r="A61" s="11">
        <v>43882</v>
      </c>
      <c r="B61" s="4">
        <v>100</v>
      </c>
      <c r="C61" s="4">
        <v>16</v>
      </c>
    </row>
    <row r="62" spans="1:3" x14ac:dyDescent="0.2">
      <c r="A62" s="11">
        <v>43889</v>
      </c>
      <c r="B62" s="4">
        <v>100</v>
      </c>
      <c r="C62" s="4">
        <v>16</v>
      </c>
    </row>
    <row r="63" spans="1:3" x14ac:dyDescent="0.2">
      <c r="A63" s="11">
        <v>43896</v>
      </c>
      <c r="B63" s="4">
        <v>100</v>
      </c>
      <c r="C63" s="4">
        <v>16</v>
      </c>
    </row>
    <row r="64" spans="1:3" x14ac:dyDescent="0.2">
      <c r="A64" s="11">
        <v>43903</v>
      </c>
      <c r="B64" s="4">
        <v>100</v>
      </c>
      <c r="C64" s="4">
        <v>16</v>
      </c>
    </row>
    <row r="65" spans="1:3" x14ac:dyDescent="0.2">
      <c r="A65" s="11">
        <v>43910</v>
      </c>
      <c r="B65" s="4">
        <v>100</v>
      </c>
      <c r="C65" s="4">
        <v>16</v>
      </c>
    </row>
    <row r="66" spans="1:3" x14ac:dyDescent="0.2">
      <c r="A66" s="11">
        <v>43917</v>
      </c>
      <c r="B66" s="4">
        <v>100</v>
      </c>
      <c r="C66" s="4">
        <v>16</v>
      </c>
    </row>
    <row r="67" spans="1:3" x14ac:dyDescent="0.2">
      <c r="A67" s="11">
        <v>43924</v>
      </c>
      <c r="B67" s="4">
        <v>100</v>
      </c>
      <c r="C67" s="4">
        <v>16</v>
      </c>
    </row>
    <row r="68" spans="1:3" x14ac:dyDescent="0.2">
      <c r="A68" s="11">
        <v>43931</v>
      </c>
      <c r="B68" s="4">
        <v>100</v>
      </c>
      <c r="C68" s="4">
        <v>16</v>
      </c>
    </row>
    <row r="69" spans="1:3" x14ac:dyDescent="0.2">
      <c r="A69" s="11">
        <v>43938</v>
      </c>
      <c r="B69" s="4">
        <v>100</v>
      </c>
      <c r="C69" s="4">
        <v>16</v>
      </c>
    </row>
    <row r="70" spans="1:3" x14ac:dyDescent="0.2">
      <c r="A70" s="11">
        <v>43945</v>
      </c>
      <c r="B70" s="4">
        <v>100</v>
      </c>
      <c r="C70" s="4">
        <v>16</v>
      </c>
    </row>
    <row r="71" spans="1:3" x14ac:dyDescent="0.2">
      <c r="A71" s="11">
        <v>43952</v>
      </c>
      <c r="B71" s="4">
        <v>100</v>
      </c>
      <c r="C71" s="4">
        <v>16</v>
      </c>
    </row>
    <row r="72" spans="1:3" x14ac:dyDescent="0.2">
      <c r="A72" s="11">
        <v>43959</v>
      </c>
      <c r="B72" s="4">
        <v>100</v>
      </c>
      <c r="C72" s="4">
        <v>16</v>
      </c>
    </row>
    <row r="73" spans="1:3" x14ac:dyDescent="0.2">
      <c r="A73" s="11">
        <v>43966</v>
      </c>
      <c r="B73" s="4">
        <v>100</v>
      </c>
      <c r="C73" s="4">
        <v>16</v>
      </c>
    </row>
    <row r="74" spans="1:3" x14ac:dyDescent="0.2">
      <c r="A74" s="11">
        <v>43973</v>
      </c>
      <c r="B74" s="4">
        <v>100</v>
      </c>
      <c r="C74" s="4">
        <v>16</v>
      </c>
    </row>
    <row r="75" spans="1:3" x14ac:dyDescent="0.2">
      <c r="A75" s="11">
        <v>43980</v>
      </c>
      <c r="B75" s="4">
        <v>100</v>
      </c>
      <c r="C75" s="4">
        <v>16</v>
      </c>
    </row>
    <row r="76" spans="1:3" x14ac:dyDescent="0.2">
      <c r="A76" s="11">
        <v>43987</v>
      </c>
      <c r="B76" s="4">
        <v>100</v>
      </c>
      <c r="C76" s="4">
        <v>16</v>
      </c>
    </row>
    <row r="77" spans="1:3" x14ac:dyDescent="0.2">
      <c r="A77" s="11">
        <v>43994</v>
      </c>
      <c r="B77" s="4">
        <v>100</v>
      </c>
      <c r="C77" s="4">
        <v>16</v>
      </c>
    </row>
    <row r="78" spans="1:3" x14ac:dyDescent="0.2">
      <c r="A78" s="11">
        <v>44001</v>
      </c>
      <c r="B78" s="4">
        <v>100</v>
      </c>
      <c r="C78" s="4">
        <v>16</v>
      </c>
    </row>
    <row r="79" spans="1:3" x14ac:dyDescent="0.2">
      <c r="A79" s="11">
        <v>44008</v>
      </c>
      <c r="B79" s="4">
        <v>100</v>
      </c>
      <c r="C79" s="4">
        <v>16</v>
      </c>
    </row>
    <row r="80" spans="1:3" x14ac:dyDescent="0.2">
      <c r="A80" s="11">
        <v>44015</v>
      </c>
      <c r="B80" s="4">
        <v>100</v>
      </c>
      <c r="C80" s="4">
        <v>16</v>
      </c>
    </row>
    <row r="81" spans="1:3" x14ac:dyDescent="0.2">
      <c r="A81" s="11">
        <v>44022</v>
      </c>
      <c r="B81" s="4">
        <v>100</v>
      </c>
      <c r="C81" s="4">
        <v>16</v>
      </c>
    </row>
    <row r="82" spans="1:3" x14ac:dyDescent="0.2">
      <c r="A82" s="11">
        <v>44029</v>
      </c>
      <c r="B82" s="4">
        <v>100</v>
      </c>
      <c r="C82" s="4">
        <v>16</v>
      </c>
    </row>
    <row r="83" spans="1:3" x14ac:dyDescent="0.2">
      <c r="A83" s="11">
        <v>44036</v>
      </c>
      <c r="B83" s="4">
        <v>100</v>
      </c>
      <c r="C83" s="4">
        <v>16</v>
      </c>
    </row>
    <row r="84" spans="1:3" x14ac:dyDescent="0.2">
      <c r="A84" s="11">
        <v>44043</v>
      </c>
      <c r="B84" s="4">
        <v>100</v>
      </c>
      <c r="C84" s="4">
        <v>16</v>
      </c>
    </row>
    <row r="85" spans="1:3" x14ac:dyDescent="0.2">
      <c r="A85" s="11">
        <v>44050</v>
      </c>
      <c r="B85" s="4">
        <v>100</v>
      </c>
      <c r="C85" s="4">
        <v>16</v>
      </c>
    </row>
    <row r="86" spans="1:3" x14ac:dyDescent="0.2">
      <c r="A86" s="11">
        <v>44057</v>
      </c>
      <c r="B86" s="4">
        <v>100</v>
      </c>
      <c r="C86" s="4">
        <v>16</v>
      </c>
    </row>
    <row r="87" spans="1:3" x14ac:dyDescent="0.2">
      <c r="A87" s="11">
        <v>44064</v>
      </c>
      <c r="B87" s="4">
        <v>100</v>
      </c>
      <c r="C87" s="4">
        <v>16</v>
      </c>
    </row>
    <row r="88" spans="1:3" x14ac:dyDescent="0.2">
      <c r="A88" s="11">
        <v>44071</v>
      </c>
      <c r="B88" s="4">
        <v>100</v>
      </c>
      <c r="C88" s="4">
        <v>16</v>
      </c>
    </row>
    <row r="89" spans="1:3" x14ac:dyDescent="0.2">
      <c r="A89" s="11">
        <v>44078</v>
      </c>
      <c r="B89" s="4">
        <v>100</v>
      </c>
      <c r="C89" s="4">
        <v>16</v>
      </c>
    </row>
    <row r="90" spans="1:3" x14ac:dyDescent="0.2">
      <c r="A90" s="11">
        <v>44085</v>
      </c>
      <c r="B90" s="4">
        <v>100</v>
      </c>
      <c r="C90" s="4">
        <v>16</v>
      </c>
    </row>
    <row r="91" spans="1:3" x14ac:dyDescent="0.2">
      <c r="A91" s="11">
        <v>44092</v>
      </c>
      <c r="B91" s="4">
        <v>100</v>
      </c>
      <c r="C91" s="4">
        <v>16</v>
      </c>
    </row>
    <row r="92" spans="1:3" x14ac:dyDescent="0.2">
      <c r="A92" s="11">
        <v>44099</v>
      </c>
      <c r="B92" s="4">
        <v>100</v>
      </c>
      <c r="C92" s="4">
        <v>16</v>
      </c>
    </row>
    <row r="93" spans="1:3" x14ac:dyDescent="0.2">
      <c r="A93" s="11">
        <v>44106</v>
      </c>
      <c r="B93" s="4">
        <v>100</v>
      </c>
      <c r="C93" s="4">
        <v>16</v>
      </c>
    </row>
    <row r="94" spans="1:3" x14ac:dyDescent="0.2">
      <c r="A94" s="11">
        <v>44113</v>
      </c>
      <c r="B94" s="4">
        <v>100</v>
      </c>
      <c r="C94" s="4">
        <v>16</v>
      </c>
    </row>
    <row r="95" spans="1:3" x14ac:dyDescent="0.2">
      <c r="A95" s="11">
        <v>44120</v>
      </c>
      <c r="B95" s="4">
        <v>100</v>
      </c>
      <c r="C95" s="4">
        <v>16</v>
      </c>
    </row>
    <row r="96" spans="1:3" x14ac:dyDescent="0.2">
      <c r="A96" s="11">
        <v>44127</v>
      </c>
      <c r="B96" s="4">
        <v>100</v>
      </c>
      <c r="C96" s="4">
        <v>16</v>
      </c>
    </row>
    <row r="97" spans="1:3" x14ac:dyDescent="0.2">
      <c r="A97" s="11">
        <v>44134</v>
      </c>
      <c r="B97" s="4">
        <v>100</v>
      </c>
      <c r="C97" s="4">
        <v>16</v>
      </c>
    </row>
    <row r="98" spans="1:3" x14ac:dyDescent="0.2">
      <c r="A98" s="11">
        <v>44141</v>
      </c>
      <c r="B98" s="4">
        <v>100</v>
      </c>
      <c r="C98" s="4">
        <v>16</v>
      </c>
    </row>
    <row r="99" spans="1:3" x14ac:dyDescent="0.2">
      <c r="A99" s="11">
        <v>44148</v>
      </c>
      <c r="B99" s="4">
        <v>100</v>
      </c>
      <c r="C99" s="4">
        <v>16</v>
      </c>
    </row>
    <row r="100" spans="1:3" x14ac:dyDescent="0.2">
      <c r="A100" s="11">
        <v>44155</v>
      </c>
      <c r="B100" s="4">
        <v>100</v>
      </c>
      <c r="C100" s="4">
        <v>16</v>
      </c>
    </row>
    <row r="101" spans="1:3" x14ac:dyDescent="0.2">
      <c r="A101" s="11">
        <v>44162</v>
      </c>
      <c r="B101" s="4">
        <v>100</v>
      </c>
      <c r="C101" s="4">
        <v>16</v>
      </c>
    </row>
    <row r="102" spans="1:3" x14ac:dyDescent="0.2">
      <c r="A102" s="11">
        <v>44169</v>
      </c>
      <c r="B102" s="4">
        <v>100</v>
      </c>
      <c r="C102" s="4">
        <v>16</v>
      </c>
    </row>
    <row r="103" spans="1:3" x14ac:dyDescent="0.2">
      <c r="A103" s="11">
        <v>44176</v>
      </c>
      <c r="B103" s="4">
        <v>100</v>
      </c>
      <c r="C103" s="4">
        <v>16</v>
      </c>
    </row>
    <row r="104" spans="1:3" x14ac:dyDescent="0.2">
      <c r="A104" s="11">
        <v>44183</v>
      </c>
      <c r="B104" s="4">
        <v>100</v>
      </c>
      <c r="C104" s="4">
        <v>16</v>
      </c>
    </row>
    <row r="105" spans="1:3" x14ac:dyDescent="0.2">
      <c r="A105" s="11">
        <v>44190</v>
      </c>
      <c r="B105" s="4">
        <v>100</v>
      </c>
      <c r="C105" s="4">
        <v>16</v>
      </c>
    </row>
    <row r="106" spans="1:3" x14ac:dyDescent="0.2">
      <c r="A106" s="11">
        <v>44197</v>
      </c>
      <c r="B106" s="4">
        <v>100</v>
      </c>
      <c r="C106" s="4">
        <v>16</v>
      </c>
    </row>
    <row r="107" spans="1:3" x14ac:dyDescent="0.2">
      <c r="A107" s="11">
        <v>44204</v>
      </c>
      <c r="B107" s="4">
        <v>100</v>
      </c>
      <c r="C107" s="4">
        <v>16</v>
      </c>
    </row>
    <row r="108" spans="1:3" x14ac:dyDescent="0.2">
      <c r="A108" s="11">
        <v>44211</v>
      </c>
      <c r="B108" s="4">
        <v>100</v>
      </c>
      <c r="C108" s="4">
        <v>16</v>
      </c>
    </row>
    <row r="109" spans="1:3" x14ac:dyDescent="0.2">
      <c r="A109" s="11">
        <v>44218</v>
      </c>
      <c r="B109" s="4">
        <v>100</v>
      </c>
      <c r="C109" s="4">
        <v>16</v>
      </c>
    </row>
    <row r="110" spans="1:3" x14ac:dyDescent="0.2">
      <c r="A110" s="11">
        <v>44225</v>
      </c>
      <c r="B110" s="4">
        <v>100</v>
      </c>
      <c r="C110" s="4">
        <v>16</v>
      </c>
    </row>
    <row r="111" spans="1:3" x14ac:dyDescent="0.2">
      <c r="A111" s="11">
        <v>44232</v>
      </c>
      <c r="B111" s="4">
        <v>100</v>
      </c>
      <c r="C111" s="4">
        <v>16</v>
      </c>
    </row>
    <row r="112" spans="1:3" x14ac:dyDescent="0.2">
      <c r="A112" s="11">
        <v>44239</v>
      </c>
      <c r="B112" s="4">
        <v>100</v>
      </c>
      <c r="C112" s="4">
        <v>16</v>
      </c>
    </row>
    <row r="113" spans="1:3" x14ac:dyDescent="0.2">
      <c r="A113" s="11">
        <v>44246</v>
      </c>
      <c r="B113" s="4">
        <v>100</v>
      </c>
      <c r="C113" s="4">
        <v>16</v>
      </c>
    </row>
    <row r="114" spans="1:3" x14ac:dyDescent="0.2">
      <c r="A114" s="11">
        <v>44253</v>
      </c>
      <c r="B114" s="4">
        <v>100</v>
      </c>
      <c r="C114" s="4">
        <v>16</v>
      </c>
    </row>
    <row r="115" spans="1:3" x14ac:dyDescent="0.2">
      <c r="A115" s="11">
        <v>44260</v>
      </c>
      <c r="B115" s="4">
        <v>100</v>
      </c>
      <c r="C115" s="4">
        <v>16</v>
      </c>
    </row>
    <row r="116" spans="1:3" x14ac:dyDescent="0.2">
      <c r="A116" s="11">
        <v>44267</v>
      </c>
      <c r="B116" s="4">
        <v>100</v>
      </c>
      <c r="C116" s="4">
        <v>16</v>
      </c>
    </row>
    <row r="117" spans="1:3" x14ac:dyDescent="0.2">
      <c r="A117" s="11">
        <v>44274</v>
      </c>
      <c r="B117" s="4">
        <v>100</v>
      </c>
      <c r="C117" s="4">
        <v>16</v>
      </c>
    </row>
    <row r="118" spans="1:3" x14ac:dyDescent="0.2">
      <c r="A118" s="11">
        <v>44281</v>
      </c>
      <c r="B118" s="4">
        <v>100</v>
      </c>
      <c r="C118" s="4">
        <v>16</v>
      </c>
    </row>
    <row r="119" spans="1:3" x14ac:dyDescent="0.2">
      <c r="A119" s="11">
        <v>44288</v>
      </c>
      <c r="B119" s="4">
        <v>100</v>
      </c>
      <c r="C119" s="4">
        <v>16</v>
      </c>
    </row>
    <row r="120" spans="1:3" x14ac:dyDescent="0.2">
      <c r="A120" s="11">
        <v>44295</v>
      </c>
      <c r="B120" s="4">
        <v>100</v>
      </c>
      <c r="C120" s="4">
        <v>16</v>
      </c>
    </row>
    <row r="121" spans="1:3" x14ac:dyDescent="0.2">
      <c r="A121" s="11">
        <v>44302</v>
      </c>
      <c r="B121" s="4">
        <v>100</v>
      </c>
      <c r="C121" s="4">
        <v>16</v>
      </c>
    </row>
    <row r="122" spans="1:3" x14ac:dyDescent="0.2">
      <c r="A122" s="11">
        <v>44309</v>
      </c>
      <c r="B122" s="4">
        <v>100</v>
      </c>
      <c r="C122" s="4">
        <v>16</v>
      </c>
    </row>
    <row r="123" spans="1:3" x14ac:dyDescent="0.2">
      <c r="A123" s="11">
        <v>44316</v>
      </c>
      <c r="B123" s="4">
        <v>100</v>
      </c>
      <c r="C123" s="4">
        <v>16</v>
      </c>
    </row>
    <row r="124" spans="1:3" x14ac:dyDescent="0.2">
      <c r="A124" s="11">
        <v>44323</v>
      </c>
      <c r="B124" s="4">
        <v>100</v>
      </c>
      <c r="C124" s="4">
        <v>16</v>
      </c>
    </row>
    <row r="125" spans="1:3" x14ac:dyDescent="0.2">
      <c r="A125" s="11">
        <v>44330</v>
      </c>
      <c r="B125" s="4">
        <v>100</v>
      </c>
      <c r="C125" s="4">
        <v>16</v>
      </c>
    </row>
    <row r="126" spans="1:3" x14ac:dyDescent="0.2">
      <c r="A126" s="11">
        <v>44337</v>
      </c>
      <c r="B126" s="4">
        <v>100</v>
      </c>
      <c r="C126" s="4">
        <v>16</v>
      </c>
    </row>
    <row r="127" spans="1:3" x14ac:dyDescent="0.2">
      <c r="A127" s="11">
        <v>44344</v>
      </c>
      <c r="B127" s="4">
        <v>100</v>
      </c>
      <c r="C127" s="4">
        <v>16</v>
      </c>
    </row>
    <row r="128" spans="1:3" x14ac:dyDescent="0.2">
      <c r="A128" s="11">
        <v>44351</v>
      </c>
      <c r="B128" s="4">
        <v>100</v>
      </c>
      <c r="C128" s="4">
        <v>16</v>
      </c>
    </row>
    <row r="129" spans="1:3" x14ac:dyDescent="0.2">
      <c r="A129" s="11">
        <v>44358</v>
      </c>
      <c r="B129" s="4">
        <v>100</v>
      </c>
      <c r="C129" s="4">
        <v>16</v>
      </c>
    </row>
    <row r="130" spans="1:3" x14ac:dyDescent="0.2">
      <c r="A130" s="11">
        <v>44365</v>
      </c>
      <c r="B130" s="4">
        <v>100</v>
      </c>
      <c r="C130" s="4">
        <v>16</v>
      </c>
    </row>
    <row r="131" spans="1:3" x14ac:dyDescent="0.2">
      <c r="A131" s="11">
        <v>44372</v>
      </c>
      <c r="B131" s="4">
        <v>100</v>
      </c>
      <c r="C131" s="4">
        <v>16</v>
      </c>
    </row>
    <row r="132" spans="1:3" x14ac:dyDescent="0.2">
      <c r="A132" s="11">
        <v>44379</v>
      </c>
      <c r="B132" s="4">
        <v>100</v>
      </c>
      <c r="C132" s="4">
        <v>16</v>
      </c>
    </row>
    <row r="133" spans="1:3" x14ac:dyDescent="0.2">
      <c r="A133" s="11">
        <v>44386</v>
      </c>
      <c r="B133" s="4">
        <v>100</v>
      </c>
      <c r="C133" s="4">
        <v>16</v>
      </c>
    </row>
    <row r="134" spans="1:3" x14ac:dyDescent="0.2">
      <c r="A134" s="11">
        <v>44393</v>
      </c>
      <c r="B134" s="4">
        <v>100</v>
      </c>
      <c r="C134" s="4">
        <v>16</v>
      </c>
    </row>
    <row r="135" spans="1:3" x14ac:dyDescent="0.2">
      <c r="A135" s="11">
        <v>44400</v>
      </c>
      <c r="B135" s="4">
        <v>100</v>
      </c>
      <c r="C135" s="4">
        <v>16</v>
      </c>
    </row>
    <row r="136" spans="1:3" x14ac:dyDescent="0.2">
      <c r="A136" s="11">
        <v>44407</v>
      </c>
      <c r="B136" s="4">
        <v>100</v>
      </c>
      <c r="C136" s="4">
        <v>16</v>
      </c>
    </row>
    <row r="137" spans="1:3" x14ac:dyDescent="0.2">
      <c r="A137" s="11">
        <v>44414</v>
      </c>
      <c r="B137" s="4">
        <v>100</v>
      </c>
      <c r="C137" s="4">
        <v>16</v>
      </c>
    </row>
    <row r="138" spans="1:3" x14ac:dyDescent="0.2">
      <c r="A138" s="11">
        <v>44421</v>
      </c>
      <c r="B138" s="4">
        <v>100</v>
      </c>
      <c r="C138" s="4">
        <v>16</v>
      </c>
    </row>
    <row r="139" spans="1:3" x14ac:dyDescent="0.2">
      <c r="A139" s="11">
        <v>44428</v>
      </c>
      <c r="B139" s="4">
        <v>100</v>
      </c>
      <c r="C139" s="4">
        <v>16</v>
      </c>
    </row>
    <row r="140" spans="1:3" x14ac:dyDescent="0.2">
      <c r="A140" s="11">
        <v>44435</v>
      </c>
      <c r="B140" s="4">
        <v>100</v>
      </c>
      <c r="C140" s="4">
        <v>16</v>
      </c>
    </row>
    <row r="141" spans="1:3" x14ac:dyDescent="0.2">
      <c r="A141" s="11">
        <v>44442</v>
      </c>
      <c r="B141" s="4">
        <v>100</v>
      </c>
      <c r="C141" s="4">
        <v>16</v>
      </c>
    </row>
    <row r="142" spans="1:3" x14ac:dyDescent="0.2">
      <c r="A142" s="11">
        <v>44449</v>
      </c>
      <c r="B142" s="4">
        <v>100</v>
      </c>
      <c r="C142" s="4">
        <v>16</v>
      </c>
    </row>
    <row r="143" spans="1:3" x14ac:dyDescent="0.2">
      <c r="A143" s="11">
        <v>44456</v>
      </c>
      <c r="B143" s="4">
        <v>100</v>
      </c>
      <c r="C143" s="4">
        <v>16</v>
      </c>
    </row>
    <row r="144" spans="1:3" x14ac:dyDescent="0.2">
      <c r="A144" s="11">
        <v>44463</v>
      </c>
      <c r="B144" s="4">
        <v>100</v>
      </c>
      <c r="C144" s="4">
        <v>16</v>
      </c>
    </row>
    <row r="145" spans="1:3" x14ac:dyDescent="0.2">
      <c r="A145" s="11">
        <v>44470</v>
      </c>
      <c r="B145" s="4">
        <v>100</v>
      </c>
      <c r="C145" s="4">
        <v>16</v>
      </c>
    </row>
    <row r="146" spans="1:3" x14ac:dyDescent="0.2">
      <c r="A146" s="11">
        <v>44477</v>
      </c>
      <c r="B146" s="4">
        <v>100</v>
      </c>
      <c r="C146" s="4">
        <v>16</v>
      </c>
    </row>
    <row r="147" spans="1:3" x14ac:dyDescent="0.2">
      <c r="A147" s="11">
        <v>44484</v>
      </c>
      <c r="B147" s="4">
        <v>100</v>
      </c>
      <c r="C147" s="4">
        <v>16</v>
      </c>
    </row>
    <row r="148" spans="1:3" x14ac:dyDescent="0.2">
      <c r="A148" s="11">
        <v>44491</v>
      </c>
      <c r="B148" s="4">
        <v>100</v>
      </c>
      <c r="C148" s="4">
        <v>16</v>
      </c>
    </row>
    <row r="149" spans="1:3" x14ac:dyDescent="0.2">
      <c r="A149" s="11">
        <v>44498</v>
      </c>
      <c r="B149" s="4">
        <v>100</v>
      </c>
      <c r="C149" s="4">
        <v>16</v>
      </c>
    </row>
    <row r="150" spans="1:3" x14ac:dyDescent="0.2">
      <c r="A150" s="11">
        <v>44505</v>
      </c>
      <c r="B150" s="4">
        <v>100</v>
      </c>
      <c r="C150" s="4">
        <v>16</v>
      </c>
    </row>
    <row r="151" spans="1:3" x14ac:dyDescent="0.2">
      <c r="A151" s="11">
        <v>44512</v>
      </c>
      <c r="B151" s="4">
        <v>100</v>
      </c>
      <c r="C151" s="4">
        <v>16</v>
      </c>
    </row>
    <row r="152" spans="1:3" x14ac:dyDescent="0.2">
      <c r="A152" s="11">
        <v>44519</v>
      </c>
      <c r="B152" s="4">
        <v>100</v>
      </c>
      <c r="C152" s="4">
        <v>16</v>
      </c>
    </row>
    <row r="153" spans="1:3" x14ac:dyDescent="0.2">
      <c r="A153" s="11">
        <v>44526</v>
      </c>
      <c r="B153" s="4">
        <v>100</v>
      </c>
      <c r="C153" s="4">
        <v>16</v>
      </c>
    </row>
    <row r="154" spans="1:3" x14ac:dyDescent="0.2">
      <c r="A154" s="11">
        <v>44533</v>
      </c>
      <c r="B154" s="4">
        <v>100</v>
      </c>
      <c r="C154" s="4">
        <v>16</v>
      </c>
    </row>
    <row r="155" spans="1:3" x14ac:dyDescent="0.2">
      <c r="A155" s="11">
        <v>44540</v>
      </c>
      <c r="B155" s="4">
        <v>100</v>
      </c>
      <c r="C155" s="4">
        <v>16</v>
      </c>
    </row>
    <row r="156" spans="1:3" x14ac:dyDescent="0.2">
      <c r="A156" s="11">
        <v>44547</v>
      </c>
      <c r="B156" s="4">
        <v>100</v>
      </c>
      <c r="C156" s="4">
        <v>16</v>
      </c>
    </row>
    <row r="157" spans="1:3" x14ac:dyDescent="0.2">
      <c r="A157" s="11">
        <v>44554</v>
      </c>
      <c r="B157" s="4">
        <v>100</v>
      </c>
      <c r="C157" s="4">
        <v>16</v>
      </c>
    </row>
    <row r="158" spans="1:3" x14ac:dyDescent="0.2">
      <c r="A158" s="11">
        <v>44561</v>
      </c>
      <c r="B158" s="4">
        <v>100</v>
      </c>
      <c r="C158" s="4">
        <v>16</v>
      </c>
    </row>
    <row r="159" spans="1:3" x14ac:dyDescent="0.2">
      <c r="A159" s="11">
        <v>44568</v>
      </c>
      <c r="B159" s="4">
        <v>100</v>
      </c>
      <c r="C159" s="4">
        <v>16</v>
      </c>
    </row>
    <row r="160" spans="1:3" x14ac:dyDescent="0.2">
      <c r="A160" s="11">
        <v>44575</v>
      </c>
      <c r="B160" s="4">
        <v>100</v>
      </c>
      <c r="C160" s="4">
        <v>16</v>
      </c>
    </row>
    <row r="161" spans="1:3" x14ac:dyDescent="0.2">
      <c r="A161" s="11">
        <v>44582</v>
      </c>
      <c r="B161" s="4">
        <v>100</v>
      </c>
      <c r="C161" s="4">
        <v>16</v>
      </c>
    </row>
    <row r="162" spans="1:3" x14ac:dyDescent="0.2">
      <c r="A162" s="11">
        <v>44589</v>
      </c>
      <c r="B162" s="4">
        <v>100</v>
      </c>
      <c r="C162" s="4">
        <v>16</v>
      </c>
    </row>
    <row r="163" spans="1:3" x14ac:dyDescent="0.2">
      <c r="A163" s="11">
        <v>44596</v>
      </c>
      <c r="B163" s="4">
        <v>100</v>
      </c>
      <c r="C163" s="4">
        <v>16</v>
      </c>
    </row>
    <row r="164" spans="1:3" x14ac:dyDescent="0.2">
      <c r="A164" s="11">
        <v>44603</v>
      </c>
      <c r="B164" s="4">
        <v>100</v>
      </c>
      <c r="C164" s="4">
        <v>16</v>
      </c>
    </row>
    <row r="165" spans="1:3" x14ac:dyDescent="0.2">
      <c r="A165" s="11">
        <v>44610</v>
      </c>
      <c r="B165" s="4">
        <v>100</v>
      </c>
      <c r="C165" s="4">
        <v>16</v>
      </c>
    </row>
    <row r="166" spans="1:3" x14ac:dyDescent="0.2">
      <c r="A166" s="11">
        <v>44617</v>
      </c>
      <c r="B166" s="4">
        <v>100</v>
      </c>
      <c r="C166" s="4">
        <v>16</v>
      </c>
    </row>
    <row r="167" spans="1:3" x14ac:dyDescent="0.2">
      <c r="A167" s="11">
        <v>44624</v>
      </c>
      <c r="B167" s="4">
        <v>100</v>
      </c>
      <c r="C167" s="4">
        <v>16</v>
      </c>
    </row>
    <row r="168" spans="1:3" x14ac:dyDescent="0.2">
      <c r="A168" s="11">
        <v>44631</v>
      </c>
      <c r="B168" s="4">
        <v>100</v>
      </c>
      <c r="C168" s="4">
        <v>16</v>
      </c>
    </row>
    <row r="169" spans="1:3" x14ac:dyDescent="0.2">
      <c r="A169" s="11">
        <v>44638</v>
      </c>
      <c r="B169" s="4">
        <v>100</v>
      </c>
      <c r="C169" s="4">
        <v>16</v>
      </c>
    </row>
    <row r="170" spans="1:3" x14ac:dyDescent="0.2">
      <c r="A170" s="11">
        <v>44645</v>
      </c>
      <c r="B170" s="4">
        <v>100</v>
      </c>
      <c r="C170" s="4">
        <v>16</v>
      </c>
    </row>
    <row r="171" spans="1:3" x14ac:dyDescent="0.2">
      <c r="A171" s="11">
        <v>44652</v>
      </c>
      <c r="B171" s="4">
        <v>100</v>
      </c>
      <c r="C171" s="4">
        <v>16</v>
      </c>
    </row>
    <row r="172" spans="1:3" x14ac:dyDescent="0.2">
      <c r="A172" s="11">
        <v>44659</v>
      </c>
      <c r="B172" s="4">
        <v>100</v>
      </c>
      <c r="C172" s="4">
        <v>16</v>
      </c>
    </row>
    <row r="173" spans="1:3" x14ac:dyDescent="0.2">
      <c r="A173" s="11">
        <v>44666</v>
      </c>
      <c r="B173" s="4">
        <v>100</v>
      </c>
      <c r="C173" s="4">
        <v>16</v>
      </c>
    </row>
    <row r="174" spans="1:3" x14ac:dyDescent="0.2">
      <c r="A174" s="11">
        <v>44673</v>
      </c>
      <c r="B174" s="4">
        <v>100</v>
      </c>
      <c r="C174" s="4">
        <v>16</v>
      </c>
    </row>
    <row r="175" spans="1:3" x14ac:dyDescent="0.2">
      <c r="A175" s="11">
        <v>44680</v>
      </c>
      <c r="B175" s="4">
        <v>100</v>
      </c>
      <c r="C175" s="4">
        <v>16</v>
      </c>
    </row>
    <row r="176" spans="1:3" x14ac:dyDescent="0.2">
      <c r="A176" s="11">
        <v>44687</v>
      </c>
      <c r="B176" s="4">
        <v>100</v>
      </c>
      <c r="C176" s="4">
        <v>16</v>
      </c>
    </row>
    <row r="177" spans="1:3" x14ac:dyDescent="0.2">
      <c r="A177" s="11">
        <v>44694</v>
      </c>
      <c r="B177" s="4">
        <v>100</v>
      </c>
      <c r="C177" s="4">
        <v>16</v>
      </c>
    </row>
    <row r="178" spans="1:3" x14ac:dyDescent="0.2">
      <c r="A178" s="11">
        <v>44701</v>
      </c>
      <c r="B178" s="4">
        <v>100</v>
      </c>
      <c r="C178" s="4">
        <v>16</v>
      </c>
    </row>
    <row r="179" spans="1:3" x14ac:dyDescent="0.2">
      <c r="A179" s="11">
        <v>44708</v>
      </c>
      <c r="B179" s="4">
        <v>100</v>
      </c>
      <c r="C179" s="4">
        <v>16</v>
      </c>
    </row>
    <row r="180" spans="1:3" x14ac:dyDescent="0.2">
      <c r="A180" s="11">
        <v>44715</v>
      </c>
      <c r="B180" s="4">
        <v>100</v>
      </c>
      <c r="C180" s="4">
        <v>16</v>
      </c>
    </row>
    <row r="181" spans="1:3" x14ac:dyDescent="0.2">
      <c r="A181" s="11">
        <v>44722</v>
      </c>
      <c r="B181" s="4">
        <v>100</v>
      </c>
      <c r="C181" s="4">
        <v>16</v>
      </c>
    </row>
    <row r="182" spans="1:3" x14ac:dyDescent="0.2">
      <c r="A182" s="11">
        <v>44729</v>
      </c>
      <c r="B182" s="4">
        <v>100</v>
      </c>
      <c r="C182" s="4">
        <v>16</v>
      </c>
    </row>
    <row r="183" spans="1:3" x14ac:dyDescent="0.2">
      <c r="A183" s="11">
        <v>44736</v>
      </c>
      <c r="B183" s="4">
        <v>100</v>
      </c>
      <c r="C183" s="4">
        <v>16</v>
      </c>
    </row>
    <row r="184" spans="1:3" x14ac:dyDescent="0.2">
      <c r="A184" s="11">
        <v>44743</v>
      </c>
      <c r="B184" s="4">
        <v>100</v>
      </c>
      <c r="C184" s="4">
        <v>16</v>
      </c>
    </row>
    <row r="185" spans="1:3" x14ac:dyDescent="0.2">
      <c r="A185" s="11">
        <v>44750</v>
      </c>
      <c r="B185" s="4">
        <v>100</v>
      </c>
      <c r="C185" s="4">
        <v>16</v>
      </c>
    </row>
    <row r="186" spans="1:3" x14ac:dyDescent="0.2">
      <c r="A186" s="11">
        <v>44757</v>
      </c>
      <c r="B186" s="4">
        <v>100</v>
      </c>
      <c r="C186" s="4">
        <v>16</v>
      </c>
    </row>
    <row r="187" spans="1:3" x14ac:dyDescent="0.2">
      <c r="A187" s="11">
        <v>44764</v>
      </c>
      <c r="B187" s="4">
        <v>100</v>
      </c>
      <c r="C187" s="4">
        <v>16</v>
      </c>
    </row>
    <row r="188" spans="1:3" x14ac:dyDescent="0.2">
      <c r="A188" s="11">
        <v>44771</v>
      </c>
      <c r="B188" s="4">
        <v>100</v>
      </c>
      <c r="C188" s="4">
        <v>16</v>
      </c>
    </row>
    <row r="189" spans="1:3" x14ac:dyDescent="0.2">
      <c r="A189" s="11">
        <v>44778</v>
      </c>
      <c r="B189" s="4">
        <v>100</v>
      </c>
      <c r="C189" s="4">
        <v>16</v>
      </c>
    </row>
    <row r="190" spans="1:3" x14ac:dyDescent="0.2">
      <c r="A190" s="11">
        <v>44785</v>
      </c>
      <c r="B190" s="4">
        <v>100</v>
      </c>
      <c r="C190" s="4">
        <v>16</v>
      </c>
    </row>
    <row r="191" spans="1:3" x14ac:dyDescent="0.2">
      <c r="A191" s="11">
        <v>44792</v>
      </c>
      <c r="B191" s="4">
        <v>100</v>
      </c>
      <c r="C191" s="4">
        <v>16</v>
      </c>
    </row>
    <row r="192" spans="1:3" x14ac:dyDescent="0.2">
      <c r="A192" s="11">
        <v>44799</v>
      </c>
      <c r="B192" s="4">
        <v>100</v>
      </c>
      <c r="C192" s="4">
        <v>16</v>
      </c>
    </row>
    <row r="193" spans="1:3" x14ac:dyDescent="0.2">
      <c r="A193" s="11">
        <v>44806</v>
      </c>
      <c r="B193" s="4">
        <v>100</v>
      </c>
      <c r="C193" s="4">
        <v>16</v>
      </c>
    </row>
    <row r="194" spans="1:3" x14ac:dyDescent="0.2">
      <c r="A194" s="11">
        <v>44813</v>
      </c>
      <c r="B194" s="4">
        <v>100</v>
      </c>
      <c r="C194" s="4">
        <v>16</v>
      </c>
    </row>
    <row r="195" spans="1:3" x14ac:dyDescent="0.2">
      <c r="A195" s="11">
        <v>44820</v>
      </c>
      <c r="B195" s="4">
        <v>100</v>
      </c>
      <c r="C195" s="4">
        <v>16</v>
      </c>
    </row>
    <row r="196" spans="1:3" x14ac:dyDescent="0.2">
      <c r="A196" s="11">
        <v>44827</v>
      </c>
      <c r="B196" s="4">
        <v>100</v>
      </c>
      <c r="C196" s="4">
        <v>16</v>
      </c>
    </row>
    <row r="197" spans="1:3" x14ac:dyDescent="0.2">
      <c r="A197" s="11">
        <v>44834</v>
      </c>
      <c r="B197" s="4">
        <v>100</v>
      </c>
      <c r="C197" s="4">
        <v>16</v>
      </c>
    </row>
    <row r="198" spans="1:3" x14ac:dyDescent="0.2">
      <c r="A198" s="11">
        <v>44841</v>
      </c>
      <c r="B198" s="4">
        <v>100</v>
      </c>
      <c r="C198" s="4">
        <v>16</v>
      </c>
    </row>
    <row r="199" spans="1:3" x14ac:dyDescent="0.2">
      <c r="A199" s="11">
        <v>44848</v>
      </c>
      <c r="B199" s="4">
        <v>100</v>
      </c>
      <c r="C199" s="4">
        <v>16</v>
      </c>
    </row>
    <row r="200" spans="1:3" x14ac:dyDescent="0.2">
      <c r="A200" s="11">
        <v>44855</v>
      </c>
      <c r="B200" s="4">
        <v>100</v>
      </c>
      <c r="C200" s="4">
        <v>16</v>
      </c>
    </row>
    <row r="201" spans="1:3" x14ac:dyDescent="0.2">
      <c r="A201" s="11">
        <v>44862</v>
      </c>
      <c r="B201" s="4">
        <v>100</v>
      </c>
      <c r="C201" s="4">
        <v>16</v>
      </c>
    </row>
    <row r="202" spans="1:3" x14ac:dyDescent="0.2">
      <c r="A202" s="11">
        <v>44869</v>
      </c>
      <c r="B202" s="4">
        <v>100</v>
      </c>
      <c r="C202" s="4">
        <v>16</v>
      </c>
    </row>
    <row r="203" spans="1:3" x14ac:dyDescent="0.2">
      <c r="A203" s="11">
        <v>44876</v>
      </c>
      <c r="B203" s="4">
        <v>100</v>
      </c>
      <c r="C203" s="4">
        <v>16</v>
      </c>
    </row>
    <row r="204" spans="1:3" x14ac:dyDescent="0.2">
      <c r="A204" s="11">
        <v>44883</v>
      </c>
      <c r="B204" s="4">
        <v>100</v>
      </c>
      <c r="C204" s="4">
        <v>16</v>
      </c>
    </row>
    <row r="205" spans="1:3" x14ac:dyDescent="0.2">
      <c r="A205" s="11">
        <v>44890</v>
      </c>
      <c r="B205" s="4">
        <v>100</v>
      </c>
      <c r="C205" s="4">
        <v>16</v>
      </c>
    </row>
    <row r="206" spans="1:3" x14ac:dyDescent="0.2">
      <c r="A206" s="11">
        <v>44897</v>
      </c>
      <c r="B206" s="4">
        <v>100</v>
      </c>
      <c r="C206" s="4">
        <v>16</v>
      </c>
    </row>
    <row r="207" spans="1:3" x14ac:dyDescent="0.2">
      <c r="A207" s="11">
        <v>44904</v>
      </c>
      <c r="B207" s="4">
        <v>100</v>
      </c>
      <c r="C207" s="4">
        <v>16</v>
      </c>
    </row>
    <row r="208" spans="1:3" x14ac:dyDescent="0.2">
      <c r="A208" s="11">
        <v>44911</v>
      </c>
      <c r="B208" s="4">
        <v>100</v>
      </c>
      <c r="C208" s="4">
        <v>16</v>
      </c>
    </row>
    <row r="209" spans="1:3" x14ac:dyDescent="0.2">
      <c r="A209" s="11">
        <v>44918</v>
      </c>
      <c r="B209" s="4">
        <v>100</v>
      </c>
      <c r="C209" s="4">
        <v>16</v>
      </c>
    </row>
    <row r="210" spans="1:3" x14ac:dyDescent="0.2">
      <c r="A210" s="11">
        <v>44925</v>
      </c>
      <c r="B210" s="4">
        <v>100</v>
      </c>
      <c r="C210" s="4">
        <v>16</v>
      </c>
    </row>
    <row r="211" spans="1:3" x14ac:dyDescent="0.2">
      <c r="A211" s="11">
        <v>44932</v>
      </c>
      <c r="B211" s="4">
        <v>100</v>
      </c>
      <c r="C211" s="4">
        <v>16</v>
      </c>
    </row>
    <row r="212" spans="1:3" x14ac:dyDescent="0.2">
      <c r="A212" s="11">
        <v>44939</v>
      </c>
      <c r="B212" s="4">
        <v>100</v>
      </c>
      <c r="C212" s="4">
        <v>16</v>
      </c>
    </row>
    <row r="213" spans="1:3" x14ac:dyDescent="0.2">
      <c r="A213" s="11">
        <v>44946</v>
      </c>
      <c r="B213" s="4">
        <v>100</v>
      </c>
      <c r="C213" s="4">
        <v>16</v>
      </c>
    </row>
    <row r="214" spans="1:3" x14ac:dyDescent="0.2">
      <c r="A214" s="11">
        <v>44953</v>
      </c>
      <c r="B214" s="4">
        <v>100</v>
      </c>
      <c r="C214" s="4">
        <v>16</v>
      </c>
    </row>
    <row r="215" spans="1:3" x14ac:dyDescent="0.2">
      <c r="A215" s="11">
        <v>44960</v>
      </c>
      <c r="B215" s="4">
        <v>100</v>
      </c>
      <c r="C215" s="4">
        <v>16</v>
      </c>
    </row>
    <row r="216" spans="1:3" x14ac:dyDescent="0.2">
      <c r="A216" s="11">
        <v>44967</v>
      </c>
      <c r="B216" s="4">
        <v>100</v>
      </c>
      <c r="C216" s="4">
        <v>16</v>
      </c>
    </row>
    <row r="217" spans="1:3" x14ac:dyDescent="0.2">
      <c r="A217" s="11">
        <v>44974</v>
      </c>
      <c r="B217" s="4">
        <v>100</v>
      </c>
      <c r="C217" s="4">
        <v>16</v>
      </c>
    </row>
    <row r="218" spans="1:3" x14ac:dyDescent="0.2">
      <c r="A218" s="11">
        <v>44981</v>
      </c>
      <c r="B218" s="4">
        <v>100</v>
      </c>
      <c r="C218" s="4">
        <v>16</v>
      </c>
    </row>
    <row r="219" spans="1:3" x14ac:dyDescent="0.2">
      <c r="A219" s="11">
        <v>44988</v>
      </c>
      <c r="B219" s="4">
        <v>100</v>
      </c>
      <c r="C219" s="4">
        <v>16</v>
      </c>
    </row>
    <row r="220" spans="1:3" x14ac:dyDescent="0.2">
      <c r="A220" s="11">
        <v>44995</v>
      </c>
      <c r="B220" s="4">
        <v>100</v>
      </c>
      <c r="C220" s="4">
        <v>16</v>
      </c>
    </row>
    <row r="221" spans="1:3" x14ac:dyDescent="0.2">
      <c r="A221" s="11">
        <v>45002</v>
      </c>
      <c r="B221" s="4">
        <v>100</v>
      </c>
      <c r="C221" s="4">
        <v>16</v>
      </c>
    </row>
    <row r="222" spans="1:3" x14ac:dyDescent="0.2">
      <c r="A222" s="11">
        <v>45009</v>
      </c>
      <c r="B222" s="4">
        <v>100</v>
      </c>
      <c r="C222" s="4">
        <v>16</v>
      </c>
    </row>
    <row r="223" spans="1:3" x14ac:dyDescent="0.2">
      <c r="A223" s="11">
        <v>45016</v>
      </c>
      <c r="B223" s="4">
        <v>100</v>
      </c>
      <c r="C223" s="4">
        <v>16</v>
      </c>
    </row>
    <row r="224" spans="1:3" x14ac:dyDescent="0.2">
      <c r="A224" s="11">
        <v>45023</v>
      </c>
      <c r="B224" s="4">
        <v>100</v>
      </c>
      <c r="C224" s="4">
        <v>16</v>
      </c>
    </row>
    <row r="225" spans="1:3" x14ac:dyDescent="0.2">
      <c r="A225" s="11">
        <v>45030</v>
      </c>
      <c r="B225" s="4">
        <v>100</v>
      </c>
      <c r="C225" s="4">
        <v>16</v>
      </c>
    </row>
    <row r="226" spans="1:3" x14ac:dyDescent="0.2">
      <c r="A226" s="11">
        <v>45037</v>
      </c>
      <c r="B226" s="4">
        <v>100</v>
      </c>
      <c r="C226" s="4">
        <v>16</v>
      </c>
    </row>
    <row r="227" spans="1:3" x14ac:dyDescent="0.2">
      <c r="A227" s="11">
        <v>45044</v>
      </c>
      <c r="B227" s="4">
        <v>100</v>
      </c>
      <c r="C227" s="4">
        <v>16</v>
      </c>
    </row>
    <row r="228" spans="1:3" x14ac:dyDescent="0.2">
      <c r="A228" s="11">
        <v>45051</v>
      </c>
      <c r="B228" s="4">
        <v>100</v>
      </c>
      <c r="C228" s="4">
        <v>16</v>
      </c>
    </row>
    <row r="229" spans="1:3" x14ac:dyDescent="0.2">
      <c r="A229" s="11">
        <v>45058</v>
      </c>
      <c r="B229" s="4">
        <v>100</v>
      </c>
      <c r="C229" s="4">
        <v>16</v>
      </c>
    </row>
    <row r="230" spans="1:3" x14ac:dyDescent="0.2">
      <c r="A230" s="11">
        <v>45065</v>
      </c>
      <c r="B230" s="4">
        <v>100</v>
      </c>
      <c r="C230" s="4">
        <v>16</v>
      </c>
    </row>
    <row r="231" spans="1:3" x14ac:dyDescent="0.2">
      <c r="A231" s="11">
        <v>45072</v>
      </c>
      <c r="B231" s="4">
        <v>100</v>
      </c>
      <c r="C231" s="4">
        <v>16</v>
      </c>
    </row>
    <row r="232" spans="1:3" x14ac:dyDescent="0.2">
      <c r="A232" s="11">
        <v>45079</v>
      </c>
      <c r="B232" s="4">
        <v>100</v>
      </c>
      <c r="C232" s="4">
        <v>16</v>
      </c>
    </row>
    <row r="233" spans="1:3" x14ac:dyDescent="0.2">
      <c r="A233" s="11">
        <v>45086</v>
      </c>
      <c r="B233" s="4">
        <v>100</v>
      </c>
      <c r="C233" s="4">
        <v>16</v>
      </c>
    </row>
    <row r="234" spans="1:3" x14ac:dyDescent="0.2">
      <c r="A234" s="11">
        <f>A233+7</f>
        <v>45093</v>
      </c>
      <c r="B234" s="4">
        <v>100</v>
      </c>
      <c r="C234" s="4">
        <v>16</v>
      </c>
    </row>
    <row r="235" spans="1:3" x14ac:dyDescent="0.2">
      <c r="A235" s="11">
        <f t="shared" ref="A235:A240" si="0">A234+7</f>
        <v>45100</v>
      </c>
      <c r="B235" s="4">
        <v>100</v>
      </c>
      <c r="C235" s="4">
        <v>16</v>
      </c>
    </row>
    <row r="236" spans="1:3" x14ac:dyDescent="0.2">
      <c r="A236" s="11">
        <f t="shared" si="0"/>
        <v>45107</v>
      </c>
      <c r="B236" s="4">
        <v>100</v>
      </c>
      <c r="C236" s="4">
        <v>16</v>
      </c>
    </row>
    <row r="237" spans="1:3" x14ac:dyDescent="0.2">
      <c r="A237" s="11">
        <f t="shared" si="0"/>
        <v>45114</v>
      </c>
      <c r="B237" s="4">
        <v>100</v>
      </c>
      <c r="C237" s="4">
        <v>16</v>
      </c>
    </row>
    <row r="238" spans="1:3" x14ac:dyDescent="0.2">
      <c r="A238" s="11">
        <f t="shared" si="0"/>
        <v>45121</v>
      </c>
      <c r="B238" s="4">
        <v>100</v>
      </c>
      <c r="C238" s="4">
        <v>16</v>
      </c>
    </row>
    <row r="239" spans="1:3" x14ac:dyDescent="0.2">
      <c r="A239" s="11">
        <f t="shared" si="0"/>
        <v>45128</v>
      </c>
      <c r="B239" s="4">
        <v>100</v>
      </c>
      <c r="C239" s="4">
        <v>16</v>
      </c>
    </row>
    <row r="240" spans="1:3" x14ac:dyDescent="0.2">
      <c r="A240" s="11">
        <f t="shared" si="0"/>
        <v>45135</v>
      </c>
      <c r="B240" s="4">
        <v>100</v>
      </c>
      <c r="C240" s="4">
        <v>16</v>
      </c>
    </row>
    <row r="241" spans="1:3" x14ac:dyDescent="0.2">
      <c r="A241" s="11">
        <v>45142</v>
      </c>
      <c r="B241" s="4">
        <v>100</v>
      </c>
      <c r="C241" s="4">
        <v>16</v>
      </c>
    </row>
    <row r="242" spans="1:3" x14ac:dyDescent="0.2">
      <c r="A242" s="11">
        <v>45149</v>
      </c>
      <c r="B242" s="4">
        <v>100</v>
      </c>
      <c r="C242" s="4">
        <v>16</v>
      </c>
    </row>
    <row r="243" spans="1:3" x14ac:dyDescent="0.2">
      <c r="A243" s="11">
        <v>45156</v>
      </c>
      <c r="B243" s="4">
        <v>100</v>
      </c>
      <c r="C243" s="4">
        <v>16</v>
      </c>
    </row>
    <row r="244" spans="1:3" x14ac:dyDescent="0.2">
      <c r="A244" s="11">
        <v>45163</v>
      </c>
      <c r="B244" s="4">
        <v>100</v>
      </c>
      <c r="C244" s="4">
        <v>16</v>
      </c>
    </row>
    <row r="245" spans="1:3" x14ac:dyDescent="0.2">
      <c r="A245" s="11">
        <v>45170</v>
      </c>
      <c r="B245" s="4">
        <v>100</v>
      </c>
      <c r="C245" s="4">
        <v>16</v>
      </c>
    </row>
    <row r="246" spans="1:3" x14ac:dyDescent="0.2">
      <c r="A246" s="11">
        <v>45177</v>
      </c>
      <c r="B246" s="4">
        <v>100</v>
      </c>
      <c r="C246" s="4">
        <v>16</v>
      </c>
    </row>
    <row r="247" spans="1:3" x14ac:dyDescent="0.2">
      <c r="A247" s="11">
        <v>45184</v>
      </c>
      <c r="B247" s="4">
        <v>100</v>
      </c>
      <c r="C247" s="4">
        <v>16</v>
      </c>
    </row>
    <row r="248" spans="1:3" x14ac:dyDescent="0.2">
      <c r="A248" s="11">
        <v>45191</v>
      </c>
      <c r="B248" s="4">
        <v>100</v>
      </c>
      <c r="C248" s="4">
        <v>16</v>
      </c>
    </row>
    <row r="249" spans="1:3" x14ac:dyDescent="0.2">
      <c r="A249" s="11">
        <v>45198</v>
      </c>
      <c r="B249" s="4">
        <v>100</v>
      </c>
      <c r="C249" s="4">
        <v>16</v>
      </c>
    </row>
    <row r="250" spans="1:3" x14ac:dyDescent="0.2">
      <c r="A250" s="11">
        <v>45205</v>
      </c>
      <c r="B250" s="4">
        <v>100</v>
      </c>
      <c r="C250" s="4">
        <v>16</v>
      </c>
    </row>
    <row r="251" spans="1:3" x14ac:dyDescent="0.2">
      <c r="A251" s="11">
        <v>45212</v>
      </c>
      <c r="B251" s="4">
        <v>100</v>
      </c>
      <c r="C251" s="4">
        <v>16</v>
      </c>
    </row>
    <row r="252" spans="1:3" x14ac:dyDescent="0.2">
      <c r="A252" s="11">
        <v>45219</v>
      </c>
      <c r="B252" s="4">
        <v>100</v>
      </c>
      <c r="C252" s="4">
        <v>16</v>
      </c>
    </row>
    <row r="253" spans="1:3" x14ac:dyDescent="0.2">
      <c r="A253" s="11">
        <v>45226</v>
      </c>
      <c r="B253" s="4">
        <v>100</v>
      </c>
      <c r="C253" s="4">
        <v>16</v>
      </c>
    </row>
    <row r="254" spans="1:3" x14ac:dyDescent="0.2">
      <c r="A254" s="11">
        <v>45233</v>
      </c>
      <c r="B254" s="4">
        <v>100</v>
      </c>
      <c r="C254" s="4">
        <v>16</v>
      </c>
    </row>
    <row r="255" spans="1:3" x14ac:dyDescent="0.2">
      <c r="A255" s="11">
        <v>45240</v>
      </c>
      <c r="B255" s="4">
        <v>100</v>
      </c>
      <c r="C255" s="4">
        <v>16</v>
      </c>
    </row>
    <row r="256" spans="1:3" x14ac:dyDescent="0.2">
      <c r="A256" s="11">
        <v>45247</v>
      </c>
      <c r="B256" s="4">
        <v>100</v>
      </c>
      <c r="C256" s="4">
        <v>16</v>
      </c>
    </row>
    <row r="257" spans="1:3" x14ac:dyDescent="0.2">
      <c r="A257" s="11">
        <v>45254</v>
      </c>
      <c r="B257" s="4">
        <v>100</v>
      </c>
      <c r="C257" s="4">
        <v>16</v>
      </c>
    </row>
    <row r="258" spans="1:3" x14ac:dyDescent="0.2">
      <c r="A258" s="11">
        <v>45261</v>
      </c>
      <c r="B258" s="4">
        <v>100</v>
      </c>
      <c r="C258" s="4">
        <v>16</v>
      </c>
    </row>
    <row r="259" spans="1:3" x14ac:dyDescent="0.2">
      <c r="A259" s="11">
        <v>45268</v>
      </c>
      <c r="B259" s="4">
        <v>100</v>
      </c>
      <c r="C259" s="4">
        <v>16</v>
      </c>
    </row>
    <row r="260" spans="1:3" x14ac:dyDescent="0.2">
      <c r="A260" s="11">
        <v>45275</v>
      </c>
      <c r="B260" s="4">
        <v>100</v>
      </c>
      <c r="C260" s="4">
        <v>16</v>
      </c>
    </row>
    <row r="261" spans="1:3" x14ac:dyDescent="0.2">
      <c r="A261" s="11">
        <v>45282</v>
      </c>
      <c r="B261" s="4">
        <v>100</v>
      </c>
      <c r="C261" s="4">
        <v>16</v>
      </c>
    </row>
    <row r="262" spans="1:3" x14ac:dyDescent="0.2">
      <c r="A262" s="11">
        <v>45289</v>
      </c>
      <c r="B262" s="4">
        <v>100</v>
      </c>
      <c r="C262" s="4">
        <v>16</v>
      </c>
    </row>
    <row r="263" spans="1:3" x14ac:dyDescent="0.2">
      <c r="A263" s="11">
        <v>44931</v>
      </c>
      <c r="B263" s="4">
        <v>100</v>
      </c>
      <c r="C263" s="4">
        <v>16</v>
      </c>
    </row>
    <row r="264" spans="1:3" x14ac:dyDescent="0.2">
      <c r="A264" s="11">
        <v>45303</v>
      </c>
      <c r="B264" s="4">
        <v>100</v>
      </c>
      <c r="C264" s="4">
        <v>16</v>
      </c>
    </row>
    <row r="265" spans="1:3" x14ac:dyDescent="0.2">
      <c r="A265" s="11">
        <v>45310</v>
      </c>
      <c r="B265" s="4">
        <v>100</v>
      </c>
      <c r="C265" s="4">
        <v>16</v>
      </c>
    </row>
    <row r="266" spans="1:3" x14ac:dyDescent="0.2">
      <c r="A266" s="11">
        <v>45317</v>
      </c>
      <c r="B266" s="4">
        <v>100</v>
      </c>
      <c r="C266" s="4">
        <v>16</v>
      </c>
    </row>
    <row r="267" spans="1:3" x14ac:dyDescent="0.2">
      <c r="A267" s="11">
        <v>45324</v>
      </c>
      <c r="B267" s="4">
        <v>100</v>
      </c>
      <c r="C267" s="4">
        <v>16</v>
      </c>
    </row>
    <row r="268" spans="1:3" x14ac:dyDescent="0.2">
      <c r="A268" s="70">
        <v>45331</v>
      </c>
      <c r="B268" s="4">
        <v>100</v>
      </c>
      <c r="C268" s="4">
        <v>16</v>
      </c>
    </row>
    <row r="269" spans="1:3" x14ac:dyDescent="0.2">
      <c r="A269" s="70">
        <v>45338</v>
      </c>
      <c r="B269" s="4">
        <v>100</v>
      </c>
      <c r="C269" s="4">
        <v>16</v>
      </c>
    </row>
    <row r="270" spans="1:3" x14ac:dyDescent="0.2">
      <c r="A270" s="70">
        <v>45345</v>
      </c>
      <c r="B270" s="4">
        <v>100</v>
      </c>
      <c r="C270" s="4">
        <v>16</v>
      </c>
    </row>
    <row r="271" spans="1:3" x14ac:dyDescent="0.2">
      <c r="A271" s="70">
        <v>45352</v>
      </c>
      <c r="B271" s="4">
        <v>100</v>
      </c>
      <c r="C271" s="4">
        <v>16</v>
      </c>
    </row>
    <row r="272" spans="1:3" x14ac:dyDescent="0.2">
      <c r="A272" s="70">
        <v>45359</v>
      </c>
      <c r="B272" s="4">
        <v>100</v>
      </c>
      <c r="C272" s="4">
        <v>16</v>
      </c>
    </row>
    <row r="273" spans="1:3" x14ac:dyDescent="0.2">
      <c r="A273" s="70">
        <v>45366</v>
      </c>
      <c r="B273" s="4">
        <v>100</v>
      </c>
      <c r="C273" s="4">
        <v>16</v>
      </c>
    </row>
    <row r="274" spans="1:3" x14ac:dyDescent="0.2">
      <c r="A274" s="70">
        <v>45373</v>
      </c>
      <c r="B274" s="4">
        <v>100</v>
      </c>
      <c r="C274" s="4">
        <v>16</v>
      </c>
    </row>
    <row r="275" spans="1:3" x14ac:dyDescent="0.2">
      <c r="A275" s="70">
        <v>45380</v>
      </c>
      <c r="B275" s="4">
        <v>100</v>
      </c>
      <c r="C275" s="4">
        <v>16</v>
      </c>
    </row>
    <row r="276" spans="1:3" x14ac:dyDescent="0.2">
      <c r="A276" s="70">
        <f>A275+7</f>
        <v>45387</v>
      </c>
      <c r="B276" s="4">
        <v>100</v>
      </c>
      <c r="C276" s="4">
        <v>16</v>
      </c>
    </row>
    <row r="277" spans="1:3" x14ac:dyDescent="0.2">
      <c r="A277" s="11">
        <v>45394</v>
      </c>
      <c r="B277" s="4">
        <v>100</v>
      </c>
      <c r="C277" s="4">
        <v>16</v>
      </c>
    </row>
    <row r="278" spans="1:3" x14ac:dyDescent="0.2">
      <c r="A278" s="11">
        <v>45401</v>
      </c>
      <c r="B278" s="4">
        <v>100</v>
      </c>
      <c r="C278" s="4">
        <v>16</v>
      </c>
    </row>
    <row r="279" spans="1:3" x14ac:dyDescent="0.2">
      <c r="A279" s="11">
        <v>45408</v>
      </c>
      <c r="B279" s="4">
        <v>100</v>
      </c>
      <c r="C279" s="4">
        <v>16</v>
      </c>
    </row>
    <row r="280" spans="1:3" x14ac:dyDescent="0.2">
      <c r="A280" s="11">
        <v>45415</v>
      </c>
      <c r="B280" s="4">
        <v>100</v>
      </c>
      <c r="C280" s="4">
        <v>16</v>
      </c>
    </row>
    <row r="281" spans="1:3" x14ac:dyDescent="0.2">
      <c r="A281" s="70">
        <v>45422</v>
      </c>
      <c r="B281" s="4">
        <v>100</v>
      </c>
      <c r="C281" s="4">
        <v>16</v>
      </c>
    </row>
    <row r="282" spans="1:3" x14ac:dyDescent="0.2">
      <c r="A282" s="70">
        <v>45429</v>
      </c>
      <c r="B282" s="4">
        <v>100</v>
      </c>
      <c r="C282" s="4">
        <v>16</v>
      </c>
    </row>
    <row r="283" spans="1:3" x14ac:dyDescent="0.2">
      <c r="A283" s="70">
        <v>45436</v>
      </c>
      <c r="B283" s="4">
        <v>100</v>
      </c>
      <c r="C283" s="4">
        <v>16</v>
      </c>
    </row>
    <row r="284" spans="1:3" x14ac:dyDescent="0.2">
      <c r="A284" s="70">
        <v>45443</v>
      </c>
      <c r="B284" s="4">
        <v>100</v>
      </c>
      <c r="C284" s="4">
        <v>16</v>
      </c>
    </row>
    <row r="285" spans="1:3" x14ac:dyDescent="0.2">
      <c r="A285" s="71">
        <f>A284+7</f>
        <v>45450</v>
      </c>
      <c r="B285" s="4">
        <v>100</v>
      </c>
      <c r="C285" s="4">
        <v>16</v>
      </c>
    </row>
    <row r="286" spans="1:3" x14ac:dyDescent="0.2">
      <c r="A286" s="71">
        <f>A285+7</f>
        <v>45457</v>
      </c>
      <c r="B286" s="4">
        <v>100</v>
      </c>
      <c r="C286" s="4">
        <v>16</v>
      </c>
    </row>
    <row r="287" spans="1:3" x14ac:dyDescent="0.2">
      <c r="A287" s="71">
        <v>45464</v>
      </c>
      <c r="B287" s="4">
        <v>100</v>
      </c>
      <c r="C287" s="4">
        <v>16</v>
      </c>
    </row>
    <row r="288" spans="1:3" x14ac:dyDescent="0.2">
      <c r="A288" s="70">
        <v>45471</v>
      </c>
      <c r="B288" s="4">
        <v>100</v>
      </c>
      <c r="C288" s="4">
        <v>16</v>
      </c>
    </row>
    <row r="289" spans="1:3" x14ac:dyDescent="0.2">
      <c r="A289" s="70">
        <v>45478</v>
      </c>
      <c r="B289" s="4">
        <v>100</v>
      </c>
      <c r="C289" s="4">
        <v>16</v>
      </c>
    </row>
    <row r="290" spans="1:3" x14ac:dyDescent="0.2">
      <c r="A290" s="70">
        <v>45485</v>
      </c>
      <c r="B290" s="4">
        <v>100</v>
      </c>
      <c r="C290" s="4">
        <v>16</v>
      </c>
    </row>
    <row r="291" spans="1:3" x14ac:dyDescent="0.2">
      <c r="A291" s="71">
        <f>A290+7</f>
        <v>45492</v>
      </c>
      <c r="B291" s="4">
        <v>100</v>
      </c>
      <c r="C291" s="4">
        <v>16</v>
      </c>
    </row>
    <row r="292" spans="1:3" x14ac:dyDescent="0.2">
      <c r="A292" s="71">
        <f>A291+7</f>
        <v>45499</v>
      </c>
      <c r="B292" s="4">
        <v>100</v>
      </c>
      <c r="C292" s="4">
        <v>16</v>
      </c>
    </row>
    <row r="293" spans="1:3" x14ac:dyDescent="0.2">
      <c r="A293" s="71">
        <f t="shared" ref="A293:A330" si="1">A292+7</f>
        <v>45506</v>
      </c>
      <c r="B293" s="4">
        <v>100</v>
      </c>
      <c r="C293" s="4">
        <v>16</v>
      </c>
    </row>
    <row r="294" spans="1:3" x14ac:dyDescent="0.2">
      <c r="A294" s="71">
        <f t="shared" si="1"/>
        <v>45513</v>
      </c>
      <c r="B294" s="4">
        <v>100</v>
      </c>
      <c r="C294" s="4">
        <v>16</v>
      </c>
    </row>
    <row r="295" spans="1:3" x14ac:dyDescent="0.2">
      <c r="A295" s="71">
        <f t="shared" si="1"/>
        <v>45520</v>
      </c>
      <c r="B295" s="4">
        <v>100</v>
      </c>
      <c r="C295" s="4">
        <v>16</v>
      </c>
    </row>
    <row r="296" spans="1:3" x14ac:dyDescent="0.2">
      <c r="A296" s="71">
        <f t="shared" si="1"/>
        <v>45527</v>
      </c>
      <c r="B296" s="4">
        <v>100</v>
      </c>
      <c r="C296" s="4">
        <v>16</v>
      </c>
    </row>
    <row r="297" spans="1:3" x14ac:dyDescent="0.2">
      <c r="A297" s="71">
        <f t="shared" si="1"/>
        <v>45534</v>
      </c>
      <c r="B297" s="4">
        <v>100</v>
      </c>
      <c r="C297" s="4">
        <v>16</v>
      </c>
    </row>
    <row r="298" spans="1:3" x14ac:dyDescent="0.2">
      <c r="A298" s="71">
        <f t="shared" si="1"/>
        <v>45541</v>
      </c>
      <c r="B298" s="4">
        <v>100</v>
      </c>
      <c r="C298" s="4">
        <v>16</v>
      </c>
    </row>
    <row r="299" spans="1:3" x14ac:dyDescent="0.2">
      <c r="A299" s="71">
        <f t="shared" si="1"/>
        <v>45548</v>
      </c>
      <c r="B299" s="4">
        <v>100</v>
      </c>
      <c r="C299" s="4">
        <v>16</v>
      </c>
    </row>
    <row r="300" spans="1:3" x14ac:dyDescent="0.2">
      <c r="A300" s="71">
        <f t="shared" si="1"/>
        <v>45555</v>
      </c>
      <c r="B300" s="4">
        <v>100</v>
      </c>
      <c r="C300" s="4">
        <v>16</v>
      </c>
    </row>
    <row r="301" spans="1:3" x14ac:dyDescent="0.2">
      <c r="A301" s="71">
        <f t="shared" si="1"/>
        <v>45562</v>
      </c>
      <c r="B301" s="4">
        <v>100</v>
      </c>
      <c r="C301" s="4">
        <v>16</v>
      </c>
    </row>
    <row r="302" spans="1:3" x14ac:dyDescent="0.2">
      <c r="A302" s="71">
        <f t="shared" si="1"/>
        <v>45569</v>
      </c>
      <c r="B302" s="4">
        <v>100</v>
      </c>
      <c r="C302" s="4">
        <v>16</v>
      </c>
    </row>
    <row r="303" spans="1:3" x14ac:dyDescent="0.2">
      <c r="A303" s="71">
        <f t="shared" si="1"/>
        <v>45576</v>
      </c>
      <c r="B303" s="4">
        <v>100</v>
      </c>
      <c r="C303" s="4">
        <v>16</v>
      </c>
    </row>
    <row r="304" spans="1:3" x14ac:dyDescent="0.2">
      <c r="A304" s="71">
        <f t="shared" si="1"/>
        <v>45583</v>
      </c>
      <c r="B304" s="4">
        <v>100</v>
      </c>
      <c r="C304" s="4">
        <v>16</v>
      </c>
    </row>
    <row r="305" spans="1:19" x14ac:dyDescent="0.2">
      <c r="A305" s="71">
        <f t="shared" si="1"/>
        <v>45590</v>
      </c>
      <c r="B305" s="4">
        <v>100</v>
      </c>
      <c r="C305" s="4">
        <v>16</v>
      </c>
    </row>
    <row r="306" spans="1:19" x14ac:dyDescent="0.2">
      <c r="A306" s="71">
        <f t="shared" si="1"/>
        <v>45597</v>
      </c>
      <c r="B306" s="4">
        <v>100</v>
      </c>
      <c r="C306" s="4">
        <v>16</v>
      </c>
    </row>
    <row r="307" spans="1:19" x14ac:dyDescent="0.2">
      <c r="A307" s="71">
        <f t="shared" si="1"/>
        <v>45604</v>
      </c>
      <c r="B307" s="4">
        <v>100</v>
      </c>
      <c r="C307" s="4">
        <v>16</v>
      </c>
    </row>
    <row r="308" spans="1:19" x14ac:dyDescent="0.2">
      <c r="A308" s="71">
        <f t="shared" si="1"/>
        <v>45611</v>
      </c>
      <c r="B308" s="4">
        <v>100</v>
      </c>
      <c r="C308" s="4">
        <v>16</v>
      </c>
    </row>
    <row r="309" spans="1:19" x14ac:dyDescent="0.2">
      <c r="A309" s="71">
        <f t="shared" si="1"/>
        <v>45618</v>
      </c>
      <c r="B309" s="4">
        <v>100</v>
      </c>
      <c r="C309" s="4">
        <v>16</v>
      </c>
    </row>
    <row r="310" spans="1:19" x14ac:dyDescent="0.2">
      <c r="A310" s="71">
        <f t="shared" si="1"/>
        <v>45625</v>
      </c>
      <c r="B310" s="4">
        <v>100</v>
      </c>
      <c r="C310" s="4">
        <v>16</v>
      </c>
    </row>
    <row r="311" spans="1:19" x14ac:dyDescent="0.2">
      <c r="A311" s="71">
        <f t="shared" si="1"/>
        <v>45632</v>
      </c>
      <c r="B311" s="4">
        <v>100</v>
      </c>
      <c r="C311" s="4">
        <v>16</v>
      </c>
    </row>
    <row r="312" spans="1:19" x14ac:dyDescent="0.2">
      <c r="A312" s="71">
        <f t="shared" si="1"/>
        <v>45639</v>
      </c>
      <c r="B312" s="4">
        <v>100</v>
      </c>
      <c r="C312" s="4">
        <v>16</v>
      </c>
    </row>
    <row r="313" spans="1:19" x14ac:dyDescent="0.2">
      <c r="A313" s="71">
        <f t="shared" si="1"/>
        <v>45646</v>
      </c>
      <c r="B313" s="4">
        <v>100</v>
      </c>
      <c r="C313" s="4">
        <v>16</v>
      </c>
    </row>
    <row r="314" spans="1:19" x14ac:dyDescent="0.2">
      <c r="A314" s="71">
        <f t="shared" si="1"/>
        <v>45653</v>
      </c>
      <c r="B314" s="4">
        <v>100</v>
      </c>
      <c r="C314" s="4">
        <v>16</v>
      </c>
    </row>
    <row r="315" spans="1:19" x14ac:dyDescent="0.2">
      <c r="A315" s="71">
        <f t="shared" si="1"/>
        <v>45660</v>
      </c>
      <c r="B315" s="4">
        <v>0</v>
      </c>
      <c r="C315" s="25">
        <v>16</v>
      </c>
      <c r="D315" s="4">
        <v>33</v>
      </c>
      <c r="E315" s="4">
        <v>0</v>
      </c>
      <c r="F315" s="4">
        <v>60</v>
      </c>
      <c r="G315" s="4">
        <v>78</v>
      </c>
      <c r="H315" s="4">
        <v>60</v>
      </c>
      <c r="I315" s="72">
        <f>(50-38)/50*100</f>
        <v>24</v>
      </c>
      <c r="J315" s="73">
        <f>(50-35)/50*100</f>
        <v>30</v>
      </c>
      <c r="K315" s="74">
        <f>(50-27)/50*100</f>
        <v>46</v>
      </c>
      <c r="L315" s="4">
        <v>27</v>
      </c>
      <c r="M315" s="4">
        <v>0</v>
      </c>
      <c r="N315" s="4">
        <v>66</v>
      </c>
      <c r="O315" s="4">
        <v>75</v>
      </c>
      <c r="P315" s="4">
        <v>65</v>
      </c>
      <c r="Q315" s="72">
        <f>(50-47)/50*100</f>
        <v>6</v>
      </c>
      <c r="R315" s="73">
        <f>(50-38)/50*100</f>
        <v>24</v>
      </c>
      <c r="S315" s="74">
        <f>(50-23)/50*100</f>
        <v>54</v>
      </c>
    </row>
    <row r="316" spans="1:19" x14ac:dyDescent="0.2">
      <c r="A316" s="71">
        <f t="shared" si="1"/>
        <v>45667</v>
      </c>
      <c r="B316" s="4">
        <v>0</v>
      </c>
      <c r="C316" s="25">
        <v>16</v>
      </c>
      <c r="D316" s="4">
        <v>33</v>
      </c>
      <c r="E316" s="4">
        <v>0</v>
      </c>
      <c r="F316" s="4">
        <v>60</v>
      </c>
      <c r="G316" s="4">
        <v>78</v>
      </c>
      <c r="H316" s="4">
        <v>60</v>
      </c>
      <c r="I316" s="72">
        <f t="shared" ref="I316:I330" si="2">(50-38)/50*100</f>
        <v>24</v>
      </c>
      <c r="J316" s="73">
        <f t="shared" ref="J316:J330" si="3">(50-35)/50*100</f>
        <v>30</v>
      </c>
      <c r="K316" s="74">
        <f t="shared" ref="K316:K330" si="4">(50-27)/50*100</f>
        <v>46</v>
      </c>
      <c r="L316" s="4">
        <v>27</v>
      </c>
      <c r="M316" s="4">
        <v>0</v>
      </c>
      <c r="N316" s="4">
        <v>66</v>
      </c>
      <c r="O316" s="4">
        <v>75</v>
      </c>
      <c r="P316" s="4">
        <v>65</v>
      </c>
      <c r="Q316" s="72">
        <f t="shared" ref="Q316:Q330" si="5">(50-47)/50*100</f>
        <v>6</v>
      </c>
      <c r="R316" s="73">
        <f t="shared" ref="R316:R330" si="6">(50-38)/50*100</f>
        <v>24</v>
      </c>
      <c r="S316" s="74">
        <f t="shared" ref="S316:S330" si="7">(50-23)/50*100</f>
        <v>54</v>
      </c>
    </row>
    <row r="317" spans="1:19" x14ac:dyDescent="0.2">
      <c r="A317" s="71">
        <f t="shared" si="1"/>
        <v>45674</v>
      </c>
      <c r="B317" s="4">
        <v>0</v>
      </c>
      <c r="C317" s="25">
        <v>16</v>
      </c>
      <c r="D317" s="4">
        <v>33</v>
      </c>
      <c r="E317" s="4">
        <v>0</v>
      </c>
      <c r="F317" s="4">
        <v>60</v>
      </c>
      <c r="G317" s="4">
        <v>78</v>
      </c>
      <c r="H317" s="4">
        <v>60</v>
      </c>
      <c r="I317" s="72">
        <f t="shared" si="2"/>
        <v>24</v>
      </c>
      <c r="J317" s="73">
        <f t="shared" si="3"/>
        <v>30</v>
      </c>
      <c r="K317" s="74">
        <f t="shared" si="4"/>
        <v>46</v>
      </c>
      <c r="L317" s="4">
        <v>27</v>
      </c>
      <c r="M317" s="4">
        <v>0</v>
      </c>
      <c r="N317" s="4">
        <v>66</v>
      </c>
      <c r="O317" s="4">
        <v>75</v>
      </c>
      <c r="P317" s="4">
        <v>65</v>
      </c>
      <c r="Q317" s="72">
        <f t="shared" si="5"/>
        <v>6</v>
      </c>
      <c r="R317" s="73">
        <f t="shared" si="6"/>
        <v>24</v>
      </c>
      <c r="S317" s="74">
        <f t="shared" si="7"/>
        <v>54</v>
      </c>
    </row>
    <row r="318" spans="1:19" x14ac:dyDescent="0.2">
      <c r="A318" s="71">
        <f t="shared" si="1"/>
        <v>45681</v>
      </c>
      <c r="B318" s="4">
        <v>0</v>
      </c>
      <c r="C318" s="25">
        <v>16</v>
      </c>
      <c r="D318" s="4">
        <v>33</v>
      </c>
      <c r="E318" s="4">
        <v>0</v>
      </c>
      <c r="F318" s="4">
        <v>60</v>
      </c>
      <c r="G318" s="4">
        <v>78</v>
      </c>
      <c r="H318" s="4">
        <v>60</v>
      </c>
      <c r="I318" s="72">
        <f t="shared" si="2"/>
        <v>24</v>
      </c>
      <c r="J318" s="73">
        <f t="shared" si="3"/>
        <v>30</v>
      </c>
      <c r="K318" s="74">
        <f t="shared" si="4"/>
        <v>46</v>
      </c>
      <c r="L318" s="4">
        <v>27</v>
      </c>
      <c r="M318" s="4">
        <v>0</v>
      </c>
      <c r="N318" s="4">
        <v>66</v>
      </c>
      <c r="O318" s="4">
        <v>75</v>
      </c>
      <c r="P318" s="4">
        <v>65</v>
      </c>
      <c r="Q318" s="72">
        <f t="shared" si="5"/>
        <v>6</v>
      </c>
      <c r="R318" s="73">
        <f t="shared" si="6"/>
        <v>24</v>
      </c>
      <c r="S318" s="74">
        <f t="shared" si="7"/>
        <v>54</v>
      </c>
    </row>
    <row r="319" spans="1:19" x14ac:dyDescent="0.2">
      <c r="A319" s="71">
        <f t="shared" si="1"/>
        <v>45688</v>
      </c>
      <c r="B319" s="4">
        <v>0</v>
      </c>
      <c r="C319" s="25">
        <v>16</v>
      </c>
      <c r="D319" s="4">
        <v>33</v>
      </c>
      <c r="E319" s="4">
        <v>0</v>
      </c>
      <c r="F319" s="4">
        <v>60</v>
      </c>
      <c r="G319" s="4">
        <v>78</v>
      </c>
      <c r="H319" s="4">
        <v>60</v>
      </c>
      <c r="I319" s="72">
        <f t="shared" si="2"/>
        <v>24</v>
      </c>
      <c r="J319" s="73">
        <f t="shared" si="3"/>
        <v>30</v>
      </c>
      <c r="K319" s="74">
        <f t="shared" si="4"/>
        <v>46</v>
      </c>
      <c r="L319" s="4">
        <v>27</v>
      </c>
      <c r="M319" s="4">
        <v>0</v>
      </c>
      <c r="N319" s="4">
        <v>66</v>
      </c>
      <c r="O319" s="4">
        <v>75</v>
      </c>
      <c r="P319" s="4">
        <v>65</v>
      </c>
      <c r="Q319" s="72">
        <f t="shared" si="5"/>
        <v>6</v>
      </c>
      <c r="R319" s="73">
        <f t="shared" si="6"/>
        <v>24</v>
      </c>
      <c r="S319" s="74">
        <f t="shared" si="7"/>
        <v>54</v>
      </c>
    </row>
    <row r="320" spans="1:19" x14ac:dyDescent="0.2">
      <c r="A320" s="71">
        <f t="shared" si="1"/>
        <v>45695</v>
      </c>
      <c r="B320" s="4">
        <v>0</v>
      </c>
      <c r="C320" s="25">
        <v>16</v>
      </c>
      <c r="D320" s="4">
        <v>33</v>
      </c>
      <c r="E320" s="4">
        <v>0</v>
      </c>
      <c r="F320" s="4">
        <v>60</v>
      </c>
      <c r="G320" s="4">
        <v>78</v>
      </c>
      <c r="H320" s="4">
        <v>60</v>
      </c>
      <c r="I320" s="72">
        <f t="shared" si="2"/>
        <v>24</v>
      </c>
      <c r="J320" s="73">
        <f t="shared" si="3"/>
        <v>30</v>
      </c>
      <c r="K320" s="74">
        <f t="shared" si="4"/>
        <v>46</v>
      </c>
      <c r="L320" s="4">
        <v>27</v>
      </c>
      <c r="M320" s="4">
        <v>0</v>
      </c>
      <c r="N320" s="4">
        <v>66</v>
      </c>
      <c r="O320" s="4">
        <v>75</v>
      </c>
      <c r="P320" s="4">
        <v>65</v>
      </c>
      <c r="Q320" s="72">
        <f t="shared" si="5"/>
        <v>6</v>
      </c>
      <c r="R320" s="73">
        <f t="shared" si="6"/>
        <v>24</v>
      </c>
      <c r="S320" s="74">
        <f t="shared" si="7"/>
        <v>54</v>
      </c>
    </row>
    <row r="321" spans="1:19" x14ac:dyDescent="0.2">
      <c r="A321" s="71">
        <f t="shared" si="1"/>
        <v>45702</v>
      </c>
      <c r="B321" s="4">
        <v>0</v>
      </c>
      <c r="C321" s="25">
        <v>16</v>
      </c>
      <c r="D321" s="4">
        <v>33</v>
      </c>
      <c r="E321" s="4">
        <v>0</v>
      </c>
      <c r="F321" s="4">
        <v>60</v>
      </c>
      <c r="G321" s="4">
        <v>78</v>
      </c>
      <c r="H321" s="4">
        <v>60</v>
      </c>
      <c r="I321" s="72">
        <f t="shared" si="2"/>
        <v>24</v>
      </c>
      <c r="J321" s="73">
        <f t="shared" si="3"/>
        <v>30</v>
      </c>
      <c r="K321" s="74">
        <f t="shared" si="4"/>
        <v>46</v>
      </c>
      <c r="L321" s="4">
        <v>27</v>
      </c>
      <c r="M321" s="4">
        <v>0</v>
      </c>
      <c r="N321" s="4">
        <v>66</v>
      </c>
      <c r="O321" s="4">
        <v>75</v>
      </c>
      <c r="P321" s="4">
        <v>65</v>
      </c>
      <c r="Q321" s="72">
        <f t="shared" si="5"/>
        <v>6</v>
      </c>
      <c r="R321" s="73">
        <f t="shared" si="6"/>
        <v>24</v>
      </c>
      <c r="S321" s="74">
        <f t="shared" si="7"/>
        <v>54</v>
      </c>
    </row>
    <row r="322" spans="1:19" x14ac:dyDescent="0.2">
      <c r="A322" s="71">
        <f t="shared" si="1"/>
        <v>45709</v>
      </c>
      <c r="B322" s="4">
        <v>0</v>
      </c>
      <c r="C322" s="25">
        <v>16</v>
      </c>
      <c r="D322" s="4">
        <v>33</v>
      </c>
      <c r="E322" s="4">
        <v>0</v>
      </c>
      <c r="F322" s="4">
        <v>60</v>
      </c>
      <c r="G322" s="4">
        <v>78</v>
      </c>
      <c r="H322" s="4">
        <v>60</v>
      </c>
      <c r="I322" s="72">
        <f t="shared" si="2"/>
        <v>24</v>
      </c>
      <c r="J322" s="73">
        <f t="shared" si="3"/>
        <v>30</v>
      </c>
      <c r="K322" s="74">
        <f t="shared" si="4"/>
        <v>46</v>
      </c>
      <c r="L322" s="4">
        <v>27</v>
      </c>
      <c r="M322" s="4">
        <v>0</v>
      </c>
      <c r="N322" s="4">
        <v>66</v>
      </c>
      <c r="O322" s="4">
        <v>75</v>
      </c>
      <c r="P322" s="4">
        <v>65</v>
      </c>
      <c r="Q322" s="72">
        <f t="shared" si="5"/>
        <v>6</v>
      </c>
      <c r="R322" s="73">
        <f t="shared" si="6"/>
        <v>24</v>
      </c>
      <c r="S322" s="74">
        <f t="shared" si="7"/>
        <v>54</v>
      </c>
    </row>
    <row r="323" spans="1:19" x14ac:dyDescent="0.2">
      <c r="A323" s="71">
        <f t="shared" si="1"/>
        <v>45716</v>
      </c>
      <c r="B323" s="4">
        <v>0</v>
      </c>
      <c r="C323" s="25">
        <v>16</v>
      </c>
      <c r="D323" s="4">
        <v>33</v>
      </c>
      <c r="E323" s="4">
        <v>0</v>
      </c>
      <c r="F323" s="4">
        <v>60</v>
      </c>
      <c r="G323" s="4">
        <v>78</v>
      </c>
      <c r="H323" s="4">
        <v>60</v>
      </c>
      <c r="I323" s="72">
        <f t="shared" si="2"/>
        <v>24</v>
      </c>
      <c r="J323" s="73">
        <f t="shared" si="3"/>
        <v>30</v>
      </c>
      <c r="K323" s="74">
        <f t="shared" si="4"/>
        <v>46</v>
      </c>
      <c r="L323" s="4">
        <v>27</v>
      </c>
      <c r="M323" s="4">
        <v>0</v>
      </c>
      <c r="N323" s="4">
        <v>66</v>
      </c>
      <c r="O323" s="4">
        <v>75</v>
      </c>
      <c r="P323" s="4">
        <v>65</v>
      </c>
      <c r="Q323" s="72">
        <f t="shared" si="5"/>
        <v>6</v>
      </c>
      <c r="R323" s="73">
        <f t="shared" si="6"/>
        <v>24</v>
      </c>
      <c r="S323" s="74">
        <f t="shared" si="7"/>
        <v>54</v>
      </c>
    </row>
    <row r="324" spans="1:19" x14ac:dyDescent="0.2">
      <c r="A324" s="71">
        <f t="shared" si="1"/>
        <v>45723</v>
      </c>
      <c r="B324" s="4">
        <v>0</v>
      </c>
      <c r="C324" s="25">
        <v>16</v>
      </c>
      <c r="D324" s="4">
        <v>33</v>
      </c>
      <c r="E324" s="4">
        <v>0</v>
      </c>
      <c r="F324" s="4">
        <v>60</v>
      </c>
      <c r="G324" s="4">
        <v>78</v>
      </c>
      <c r="H324" s="4">
        <v>60</v>
      </c>
      <c r="I324" s="72">
        <f t="shared" si="2"/>
        <v>24</v>
      </c>
      <c r="J324" s="73">
        <f t="shared" si="3"/>
        <v>30</v>
      </c>
      <c r="K324" s="74">
        <f t="shared" si="4"/>
        <v>46</v>
      </c>
      <c r="L324" s="4">
        <v>27</v>
      </c>
      <c r="M324" s="4">
        <v>0</v>
      </c>
      <c r="N324" s="4">
        <v>66</v>
      </c>
      <c r="O324" s="4">
        <v>75</v>
      </c>
      <c r="P324" s="4">
        <v>65</v>
      </c>
      <c r="Q324" s="72">
        <f t="shared" si="5"/>
        <v>6</v>
      </c>
      <c r="R324" s="73">
        <f t="shared" si="6"/>
        <v>24</v>
      </c>
      <c r="S324" s="74">
        <f t="shared" si="7"/>
        <v>54</v>
      </c>
    </row>
    <row r="325" spans="1:19" x14ac:dyDescent="0.2">
      <c r="A325" s="71">
        <f t="shared" si="1"/>
        <v>45730</v>
      </c>
      <c r="B325" s="4">
        <v>0</v>
      </c>
      <c r="C325" s="25">
        <v>16</v>
      </c>
      <c r="D325" s="4">
        <v>33</v>
      </c>
      <c r="E325" s="4">
        <v>0</v>
      </c>
      <c r="F325" s="4">
        <v>60</v>
      </c>
      <c r="G325" s="4">
        <v>78</v>
      </c>
      <c r="H325" s="4">
        <v>60</v>
      </c>
      <c r="I325" s="72">
        <f t="shared" si="2"/>
        <v>24</v>
      </c>
      <c r="J325" s="73">
        <f t="shared" si="3"/>
        <v>30</v>
      </c>
      <c r="K325" s="74">
        <f t="shared" si="4"/>
        <v>46</v>
      </c>
      <c r="L325" s="4">
        <v>27</v>
      </c>
      <c r="M325" s="4">
        <v>0</v>
      </c>
      <c r="N325" s="4">
        <v>66</v>
      </c>
      <c r="O325" s="4">
        <v>75</v>
      </c>
      <c r="P325" s="4">
        <v>65</v>
      </c>
      <c r="Q325" s="72">
        <f t="shared" si="5"/>
        <v>6</v>
      </c>
      <c r="R325" s="73">
        <f t="shared" si="6"/>
        <v>24</v>
      </c>
      <c r="S325" s="74">
        <f t="shared" si="7"/>
        <v>54</v>
      </c>
    </row>
    <row r="326" spans="1:19" x14ac:dyDescent="0.2">
      <c r="A326" s="71">
        <f t="shared" si="1"/>
        <v>45737</v>
      </c>
      <c r="B326" s="4">
        <v>0</v>
      </c>
      <c r="C326" s="25">
        <v>16</v>
      </c>
      <c r="D326" s="4">
        <v>33</v>
      </c>
      <c r="E326" s="4">
        <v>0</v>
      </c>
      <c r="F326" s="4">
        <v>60</v>
      </c>
      <c r="G326" s="4">
        <v>78</v>
      </c>
      <c r="H326" s="4">
        <v>60</v>
      </c>
      <c r="I326" s="72">
        <f t="shared" si="2"/>
        <v>24</v>
      </c>
      <c r="J326" s="73">
        <f t="shared" si="3"/>
        <v>30</v>
      </c>
      <c r="K326" s="74">
        <f t="shared" si="4"/>
        <v>46</v>
      </c>
      <c r="L326" s="4">
        <v>27</v>
      </c>
      <c r="M326" s="4">
        <v>0</v>
      </c>
      <c r="N326" s="4">
        <v>66</v>
      </c>
      <c r="O326" s="4">
        <v>75</v>
      </c>
      <c r="P326" s="4">
        <v>65</v>
      </c>
      <c r="Q326" s="72">
        <f t="shared" si="5"/>
        <v>6</v>
      </c>
      <c r="R326" s="73">
        <f t="shared" si="6"/>
        <v>24</v>
      </c>
      <c r="S326" s="74">
        <f t="shared" si="7"/>
        <v>54</v>
      </c>
    </row>
    <row r="327" spans="1:19" x14ac:dyDescent="0.2">
      <c r="A327" s="71">
        <f t="shared" si="1"/>
        <v>45744</v>
      </c>
      <c r="B327" s="4">
        <v>0</v>
      </c>
      <c r="C327" s="25">
        <v>16</v>
      </c>
      <c r="D327" s="4">
        <v>33</v>
      </c>
      <c r="E327" s="4">
        <v>0</v>
      </c>
      <c r="F327" s="4">
        <v>60</v>
      </c>
      <c r="G327" s="4">
        <v>78</v>
      </c>
      <c r="H327" s="4">
        <v>60</v>
      </c>
      <c r="I327" s="72">
        <f t="shared" si="2"/>
        <v>24</v>
      </c>
      <c r="J327" s="73">
        <f t="shared" si="3"/>
        <v>30</v>
      </c>
      <c r="K327" s="74">
        <f t="shared" si="4"/>
        <v>46</v>
      </c>
      <c r="L327" s="4">
        <v>27</v>
      </c>
      <c r="M327" s="4">
        <v>0</v>
      </c>
      <c r="N327" s="4">
        <v>66</v>
      </c>
      <c r="O327" s="4">
        <v>75</v>
      </c>
      <c r="P327" s="4">
        <v>65</v>
      </c>
      <c r="Q327" s="72">
        <f t="shared" si="5"/>
        <v>6</v>
      </c>
      <c r="R327" s="73">
        <f t="shared" si="6"/>
        <v>24</v>
      </c>
      <c r="S327" s="74">
        <f t="shared" si="7"/>
        <v>54</v>
      </c>
    </row>
    <row r="328" spans="1:19" x14ac:dyDescent="0.2">
      <c r="A328" s="71">
        <f t="shared" si="1"/>
        <v>45751</v>
      </c>
      <c r="B328" s="4">
        <v>0</v>
      </c>
      <c r="C328" s="25">
        <v>16</v>
      </c>
      <c r="D328" s="4">
        <v>33</v>
      </c>
      <c r="E328" s="4">
        <v>0</v>
      </c>
      <c r="F328" s="4">
        <v>60</v>
      </c>
      <c r="G328" s="4">
        <v>78</v>
      </c>
      <c r="H328" s="4">
        <v>60</v>
      </c>
      <c r="I328" s="72">
        <f t="shared" si="2"/>
        <v>24</v>
      </c>
      <c r="J328" s="73">
        <f t="shared" si="3"/>
        <v>30</v>
      </c>
      <c r="K328" s="74">
        <f t="shared" si="4"/>
        <v>46</v>
      </c>
      <c r="L328" s="4">
        <v>27</v>
      </c>
      <c r="M328" s="4">
        <v>0</v>
      </c>
      <c r="N328" s="4">
        <v>66</v>
      </c>
      <c r="O328" s="4">
        <v>75</v>
      </c>
      <c r="P328" s="4">
        <v>65</v>
      </c>
      <c r="Q328" s="72">
        <f t="shared" si="5"/>
        <v>6</v>
      </c>
      <c r="R328" s="73">
        <f t="shared" si="6"/>
        <v>24</v>
      </c>
      <c r="S328" s="74">
        <f t="shared" si="7"/>
        <v>54</v>
      </c>
    </row>
    <row r="329" spans="1:19" x14ac:dyDescent="0.2">
      <c r="A329" s="71">
        <f t="shared" si="1"/>
        <v>45758</v>
      </c>
      <c r="B329" s="4">
        <v>0</v>
      </c>
      <c r="C329" s="25">
        <v>16</v>
      </c>
      <c r="D329" s="4">
        <v>33</v>
      </c>
      <c r="E329" s="4">
        <v>0</v>
      </c>
      <c r="F329" s="4">
        <v>60</v>
      </c>
      <c r="G329" s="4">
        <v>78</v>
      </c>
      <c r="H329" s="4">
        <v>60</v>
      </c>
      <c r="I329" s="72">
        <f t="shared" si="2"/>
        <v>24</v>
      </c>
      <c r="J329" s="73">
        <f t="shared" si="3"/>
        <v>30</v>
      </c>
      <c r="K329" s="74">
        <f t="shared" si="4"/>
        <v>46</v>
      </c>
      <c r="L329" s="4">
        <v>27</v>
      </c>
      <c r="M329" s="4">
        <v>0</v>
      </c>
      <c r="N329" s="4">
        <v>66</v>
      </c>
      <c r="O329" s="4">
        <v>75</v>
      </c>
      <c r="P329" s="4">
        <v>65</v>
      </c>
      <c r="Q329" s="72">
        <f t="shared" si="5"/>
        <v>6</v>
      </c>
      <c r="R329" s="73">
        <f t="shared" si="6"/>
        <v>24</v>
      </c>
      <c r="S329" s="74">
        <f t="shared" si="7"/>
        <v>54</v>
      </c>
    </row>
    <row r="330" spans="1:19" x14ac:dyDescent="0.2">
      <c r="A330" s="71">
        <f t="shared" si="1"/>
        <v>45765</v>
      </c>
      <c r="B330" s="4">
        <v>0</v>
      </c>
      <c r="C330" s="25">
        <v>16</v>
      </c>
      <c r="D330" s="4">
        <v>33</v>
      </c>
      <c r="E330" s="4">
        <v>0</v>
      </c>
      <c r="F330" s="4">
        <v>60</v>
      </c>
      <c r="G330" s="4">
        <v>78</v>
      </c>
      <c r="H330" s="4">
        <v>60</v>
      </c>
      <c r="I330" s="72">
        <f t="shared" si="2"/>
        <v>24</v>
      </c>
      <c r="J330" s="73">
        <f t="shared" si="3"/>
        <v>30</v>
      </c>
      <c r="K330" s="74">
        <f t="shared" si="4"/>
        <v>46</v>
      </c>
      <c r="L330" s="4">
        <v>27</v>
      </c>
      <c r="M330" s="4">
        <v>0</v>
      </c>
      <c r="N330" s="4">
        <v>66</v>
      </c>
      <c r="O330" s="4">
        <v>75</v>
      </c>
      <c r="P330" s="4">
        <v>65</v>
      </c>
      <c r="Q330" s="72">
        <f t="shared" si="5"/>
        <v>6</v>
      </c>
      <c r="R330" s="73">
        <f t="shared" si="6"/>
        <v>24</v>
      </c>
      <c r="S330" s="74">
        <f t="shared" si="7"/>
        <v>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D586-8180-4504-9B13-2B22D8663A64}">
  <dimension ref="A1:Q330"/>
  <sheetViews>
    <sheetView workbookViewId="0">
      <pane xSplit="1" ySplit="1" topLeftCell="B307" activePane="bottomRight" state="frozen"/>
      <selection activeCell="A330" sqref="A330:XFD330"/>
      <selection pane="topRight" activeCell="A330" sqref="A330:XFD330"/>
      <selection pane="bottomLeft" activeCell="A330" sqref="A330:XFD330"/>
      <selection pane="bottomRight" activeCell="A330" sqref="A330:XFD330"/>
    </sheetView>
  </sheetViews>
  <sheetFormatPr defaultColWidth="9" defaultRowHeight="12.75" x14ac:dyDescent="0.2"/>
  <cols>
    <col min="1" max="1" width="10.1640625" style="70" bestFit="1" customWidth="1"/>
    <col min="2" max="2" width="11.6640625" style="61" customWidth="1"/>
    <col min="3" max="3" width="11.6640625" customWidth="1"/>
    <col min="13" max="17" width="13.33203125" customWidth="1"/>
  </cols>
  <sheetData>
    <row r="1" spans="1:17" ht="76.5" x14ac:dyDescent="0.2">
      <c r="B1" s="2" t="s">
        <v>203</v>
      </c>
      <c r="C1" t="s">
        <v>204</v>
      </c>
      <c r="E1" s="16" t="s">
        <v>205</v>
      </c>
      <c r="G1" s="16" t="s">
        <v>206</v>
      </c>
      <c r="I1" s="75" t="s">
        <v>207</v>
      </c>
      <c r="M1" s="76" t="s">
        <v>208</v>
      </c>
      <c r="N1" s="76" t="s">
        <v>209</v>
      </c>
      <c r="P1" s="76" t="s">
        <v>210</v>
      </c>
      <c r="Q1" s="76" t="s">
        <v>211</v>
      </c>
    </row>
    <row r="2" spans="1:17" x14ac:dyDescent="0.2">
      <c r="A2" s="70">
        <v>43469</v>
      </c>
      <c r="B2" s="61">
        <v>194.1875</v>
      </c>
      <c r="D2">
        <v>2019</v>
      </c>
      <c r="E2" s="77">
        <v>94.17</v>
      </c>
      <c r="G2">
        <v>134.47</v>
      </c>
      <c r="M2" s="61">
        <f>(BFT!E2*0.5)+(DCO!I2*0.25)+(UCO!I2*0.25)</f>
        <v>207.09327314118218</v>
      </c>
      <c r="P2" s="61">
        <f>('Soybean Oil'!I2*0.75)+('Yellow Grease'!I2*0.25)</f>
        <v>119.52030092533721</v>
      </c>
    </row>
    <row r="3" spans="1:17" x14ac:dyDescent="0.2">
      <c r="A3" s="70">
        <v>43476</v>
      </c>
      <c r="B3" s="61">
        <v>189.85</v>
      </c>
      <c r="D3">
        <v>2020</v>
      </c>
      <c r="E3" s="77">
        <v>92.92</v>
      </c>
      <c r="F3">
        <f>E3/E2-1</f>
        <v>-1.3273866411808388E-2</v>
      </c>
      <c r="M3" s="61">
        <f>(BFT!E3*0.5)+(DCO!I3*0.25)+(UCO!I3*0.25)</f>
        <v>205.09702864295301</v>
      </c>
      <c r="P3" s="61">
        <f>('Soybean Oil'!I3*0.75)+('Yellow Grease'!I3*0.25)</f>
        <v>116.8506167012566</v>
      </c>
    </row>
    <row r="4" spans="1:17" x14ac:dyDescent="0.2">
      <c r="A4" s="70">
        <v>43483</v>
      </c>
      <c r="B4" s="61">
        <v>190.35</v>
      </c>
      <c r="D4">
        <v>2021</v>
      </c>
      <c r="E4" s="77">
        <v>91.66</v>
      </c>
      <c r="F4">
        <f t="shared" ref="F4:F23" si="0">E4/E3-1</f>
        <v>-1.3560051657339756E-2</v>
      </c>
      <c r="M4" s="61">
        <f>(BFT!E4*0.5)+(DCO!I4*0.25)+(UCO!I4*0.25)</f>
        <v>205.32714328251831</v>
      </c>
      <c r="P4" s="61">
        <f>('Soybean Oil'!I4*0.75)+('Yellow Grease'!I4*0.25)</f>
        <v>117.15836128040135</v>
      </c>
    </row>
    <row r="5" spans="1:17" x14ac:dyDescent="0.2">
      <c r="A5" s="70">
        <v>43490</v>
      </c>
      <c r="B5" s="61">
        <v>191.5</v>
      </c>
      <c r="D5">
        <v>2022</v>
      </c>
      <c r="E5" s="77">
        <v>90.41</v>
      </c>
      <c r="F5">
        <f t="shared" si="0"/>
        <v>-1.3637355444032329E-2</v>
      </c>
      <c r="M5" s="61">
        <f>(BFT!E5*0.5)+(DCO!I5*0.25)+(UCO!I5*0.25)</f>
        <v>205.85640695351856</v>
      </c>
      <c r="P5" s="61">
        <f>('Soybean Oil'!I5*0.75)+('Yellow Grease'!I5*0.25)</f>
        <v>117.86617381243424</v>
      </c>
    </row>
    <row r="6" spans="1:17" x14ac:dyDescent="0.2">
      <c r="A6" s="70">
        <v>43497</v>
      </c>
      <c r="B6" s="61">
        <v>192.77500000000001</v>
      </c>
      <c r="D6">
        <v>2023</v>
      </c>
      <c r="E6" s="77">
        <v>89.149374999999992</v>
      </c>
      <c r="F6">
        <f t="shared" si="0"/>
        <v>-1.3943424399955773E-2</v>
      </c>
      <c r="M6" s="61">
        <f>(BFT!E6*0.5)+(DCO!I6*0.25)+(UCO!I6*0.25)</f>
        <v>206.44319928441013</v>
      </c>
      <c r="P6" s="61">
        <f>('Soybean Oil'!I6*0.75)+('Yellow Grease'!I6*0.25)</f>
        <v>118.6509224892533</v>
      </c>
    </row>
    <row r="7" spans="1:17" x14ac:dyDescent="0.2">
      <c r="A7" s="70">
        <v>43504</v>
      </c>
      <c r="B7" s="61">
        <v>194.4</v>
      </c>
      <c r="D7">
        <v>2024</v>
      </c>
      <c r="E7" s="77">
        <v>87.893749999999997</v>
      </c>
      <c r="F7">
        <f t="shared" si="0"/>
        <v>-1.4084507042253502E-2</v>
      </c>
      <c r="M7" s="61">
        <f>(BFT!E7*0.5)+(DCO!I7*0.25)+(UCO!I7*0.25)</f>
        <v>207.19107186299743</v>
      </c>
      <c r="P7" s="61">
        <f>('Soybean Oil'!I7*0.75)+('Yellow Grease'!I7*0.25)</f>
        <v>119.65109237147371</v>
      </c>
    </row>
    <row r="8" spans="1:17" x14ac:dyDescent="0.2">
      <c r="A8" s="70">
        <v>43511</v>
      </c>
      <c r="B8" s="61">
        <v>196.3</v>
      </c>
      <c r="D8">
        <v>2025</v>
      </c>
      <c r="E8" s="77">
        <v>86.638125000000002</v>
      </c>
      <c r="F8">
        <f t="shared" si="0"/>
        <v>-1.4285714285714235E-2</v>
      </c>
      <c r="M8" s="61">
        <f>(BFT!E8*0.5)+(DCO!I8*0.25)+(UCO!I8*0.25)</f>
        <v>208.06550749334565</v>
      </c>
      <c r="P8" s="61">
        <f>('Soybean Oil'!I8*0.75)+('Yellow Grease'!I8*0.25)</f>
        <v>120.82052177222369</v>
      </c>
    </row>
    <row r="9" spans="1:17" x14ac:dyDescent="0.2">
      <c r="A9" s="70">
        <v>43518</v>
      </c>
      <c r="B9" s="61">
        <v>195.75</v>
      </c>
      <c r="D9">
        <v>2026</v>
      </c>
      <c r="E9" s="77">
        <v>85.382499999999993</v>
      </c>
      <c r="F9">
        <f t="shared" si="0"/>
        <v>-1.449275362318847E-2</v>
      </c>
      <c r="M9" s="61">
        <f>(BFT!E9*0.5)+(DCO!I9*0.25)+(UCO!I9*0.25)</f>
        <v>207.8123813898238</v>
      </c>
      <c r="P9" s="61">
        <f>('Soybean Oil'!I9*0.75)+('Yellow Grease'!I9*0.25)</f>
        <v>120.48200273516449</v>
      </c>
    </row>
    <row r="10" spans="1:17" x14ac:dyDescent="0.2">
      <c r="A10" s="70">
        <v>43525</v>
      </c>
      <c r="B10" s="61">
        <v>196.2</v>
      </c>
      <c r="D10">
        <v>2027</v>
      </c>
      <c r="E10" s="77">
        <v>84.126874999999998</v>
      </c>
      <c r="F10">
        <f t="shared" si="0"/>
        <v>-1.4705882352941124E-2</v>
      </c>
      <c r="M10" s="61">
        <f>(BFT!E10*0.5)+(DCO!I10*0.25)+(UCO!I10*0.25)</f>
        <v>208.01948456543261</v>
      </c>
      <c r="P10" s="61">
        <f>('Soybean Oil'!I10*0.75)+('Yellow Grease'!I10*0.25)</f>
        <v>120.75897285639476</v>
      </c>
    </row>
    <row r="11" spans="1:17" x14ac:dyDescent="0.2">
      <c r="A11" s="70">
        <v>43532</v>
      </c>
      <c r="B11" s="61">
        <v>195.35</v>
      </c>
      <c r="D11">
        <v>2028</v>
      </c>
      <c r="E11" s="77">
        <v>82.871250000000003</v>
      </c>
      <c r="F11">
        <f t="shared" si="0"/>
        <v>-1.492537313432829E-2</v>
      </c>
      <c r="M11" s="61">
        <f>(BFT!E11*0.5)+(DCO!I11*0.25)+(UCO!I11*0.25)</f>
        <v>207.62828967817154</v>
      </c>
      <c r="P11" s="61">
        <f>('Soybean Oil'!I11*0.75)+('Yellow Grease'!I11*0.25)</f>
        <v>120.2358070718487</v>
      </c>
    </row>
    <row r="12" spans="1:17" x14ac:dyDescent="0.2">
      <c r="A12" s="70">
        <v>43539</v>
      </c>
      <c r="B12" s="61">
        <v>195.55</v>
      </c>
      <c r="D12">
        <v>2029</v>
      </c>
      <c r="E12" s="77">
        <v>81.615625000000009</v>
      </c>
      <c r="F12">
        <f t="shared" si="0"/>
        <v>-1.5151515151515138E-2</v>
      </c>
      <c r="M12" s="61">
        <f>(BFT!E12*0.5)+(DCO!I12*0.25)+(UCO!I12*0.25)</f>
        <v>207.72033553399768</v>
      </c>
      <c r="P12" s="61">
        <f>('Soybean Oil'!I12*0.75)+('Yellow Grease'!I12*0.25)</f>
        <v>120.35890490350658</v>
      </c>
    </row>
    <row r="13" spans="1:17" x14ac:dyDescent="0.2">
      <c r="A13" s="70">
        <v>43546</v>
      </c>
      <c r="B13" s="61">
        <v>195.45</v>
      </c>
      <c r="D13">
        <v>2030</v>
      </c>
      <c r="E13" s="77">
        <v>80.360000000000014</v>
      </c>
      <c r="F13">
        <f t="shared" si="0"/>
        <v>-1.538461538461533E-2</v>
      </c>
      <c r="M13" s="61">
        <f>(BFT!E13*0.5)+(DCO!I13*0.25)+(UCO!I13*0.25)</f>
        <v>207.67431260608461</v>
      </c>
      <c r="P13" s="61">
        <f>('Soybean Oil'!I13*0.75)+('Yellow Grease'!I13*0.25)</f>
        <v>120.29735598767763</v>
      </c>
    </row>
    <row r="14" spans="1:17" x14ac:dyDescent="0.2">
      <c r="A14" s="70">
        <v>43553</v>
      </c>
      <c r="B14" s="61">
        <v>193.35</v>
      </c>
      <c r="D14">
        <v>2031</v>
      </c>
      <c r="E14" s="78">
        <f>FORECAST(D14,E2:E13,D2:D13)</f>
        <v>79.104128787878835</v>
      </c>
      <c r="F14">
        <f>E14/E13-1</f>
        <v>-1.5628063864126185E-2</v>
      </c>
      <c r="M14" s="61">
        <f>(BFT!E14*0.5)+(DCO!I14*0.25)+(UCO!I14*0.25)</f>
        <v>207.48283111991026</v>
      </c>
      <c r="P14" s="61">
        <f>('Soybean Oil'!I14*0.75)+('Yellow Grease'!I14*0.25)</f>
        <v>119.00482875526977</v>
      </c>
    </row>
    <row r="15" spans="1:17" x14ac:dyDescent="0.2">
      <c r="A15" s="70">
        <v>43560</v>
      </c>
      <c r="B15" s="61">
        <v>189.55</v>
      </c>
      <c r="D15">
        <v>2032</v>
      </c>
      <c r="E15" s="78">
        <f t="shared" ref="E15:E23" si="1">FORECAST(D15,E3:E14,D3:D14)</f>
        <v>77.847739898989857</v>
      </c>
      <c r="F15">
        <f t="shared" si="0"/>
        <v>-1.5882722029061713E-2</v>
      </c>
      <c r="M15" s="61">
        <f>(BFT!E15*0.5)+(DCO!I15*0.25)+(UCO!I15*0.25)</f>
        <v>208.87197217724292</v>
      </c>
      <c r="P15" s="61">
        <f>('Soybean Oil'!I15*0.75)+('Yellow Grease'!I15*0.25)</f>
        <v>116.66596995376977</v>
      </c>
    </row>
    <row r="16" spans="1:17" x14ac:dyDescent="0.2">
      <c r="A16" s="70">
        <v>43567</v>
      </c>
      <c r="B16" s="61">
        <v>184.5</v>
      </c>
      <c r="D16">
        <v>2033</v>
      </c>
      <c r="E16" s="78">
        <f t="shared" si="1"/>
        <v>76.592215526476593</v>
      </c>
      <c r="F16">
        <f t="shared" si="0"/>
        <v>-1.6127948918521651E-2</v>
      </c>
      <c r="M16" s="61">
        <f>(BFT!E16*0.5)+(DCO!I16*0.25)+(UCO!I16*0.25)</f>
        <v>208.87281431763319</v>
      </c>
      <c r="P16" s="61">
        <f>('Soybean Oil'!I16*0.75)+('Yellow Grease'!I16*0.25)</f>
        <v>113.55774970440791</v>
      </c>
    </row>
    <row r="17" spans="1:17" x14ac:dyDescent="0.2">
      <c r="A17" s="70">
        <v>43574</v>
      </c>
      <c r="B17" s="61">
        <v>180.375</v>
      </c>
      <c r="D17">
        <v>2034</v>
      </c>
      <c r="E17" s="78">
        <f t="shared" si="1"/>
        <v>75.33601303438445</v>
      </c>
      <c r="F17">
        <f t="shared" si="0"/>
        <v>-1.640117710993616E-2</v>
      </c>
      <c r="M17" s="61">
        <f>(BFT!E17*0.5)+(DCO!I17*0.25)+(UCO!I17*0.25)</f>
        <v>208.52436854121925</v>
      </c>
      <c r="P17" s="61">
        <f>('Soybean Oil'!I17*0.75)+('Yellow Grease'!I17*0.25)</f>
        <v>111.01885692646384</v>
      </c>
    </row>
    <row r="18" spans="1:17" x14ac:dyDescent="0.2">
      <c r="A18" s="70">
        <v>43581</v>
      </c>
      <c r="B18" s="61">
        <v>186.8</v>
      </c>
      <c r="D18">
        <v>2035</v>
      </c>
      <c r="E18" s="78">
        <f t="shared" si="1"/>
        <v>74.080824157360439</v>
      </c>
      <c r="F18">
        <f t="shared" si="0"/>
        <v>-1.6661206592538003E-2</v>
      </c>
      <c r="M18" s="61">
        <f>(BFT!E18*0.5)+(DCO!I18*0.25)+(UCO!I18*0.25)</f>
        <v>211.48134165963364</v>
      </c>
      <c r="P18" s="61">
        <f>('Soybean Oil'!I18*0.75)+('Yellow Grease'!I18*0.25)</f>
        <v>114.97337476847372</v>
      </c>
    </row>
    <row r="19" spans="1:17" x14ac:dyDescent="0.2">
      <c r="A19" s="70">
        <v>43588</v>
      </c>
      <c r="B19" s="61">
        <v>186.1</v>
      </c>
      <c r="D19">
        <v>2036</v>
      </c>
      <c r="E19" s="78">
        <f t="shared" si="1"/>
        <v>72.825014910674327</v>
      </c>
      <c r="F19">
        <f t="shared" si="0"/>
        <v>-1.6951880071130909E-2</v>
      </c>
      <c r="M19" s="61">
        <f>(BFT!E19*0.5)+(DCO!I19*0.25)+(UCO!I19*0.25)</f>
        <v>211.15918116424217</v>
      </c>
      <c r="P19" s="61">
        <f>('Soybean Oil'!I19*0.75)+('Yellow Grease'!I19*0.25)</f>
        <v>114.54253235767106</v>
      </c>
    </row>
    <row r="20" spans="1:17" x14ac:dyDescent="0.2">
      <c r="A20" s="70">
        <v>43595</v>
      </c>
      <c r="B20" s="61">
        <v>186.5</v>
      </c>
      <c r="D20">
        <v>2037</v>
      </c>
      <c r="E20" s="78">
        <f t="shared" si="1"/>
        <v>71.569192014001146</v>
      </c>
      <c r="F20">
        <f>E20/E19-1</f>
        <v>-1.7244389145866235E-2</v>
      </c>
      <c r="M20" s="61">
        <f>(BFT!E20*0.5)+(DCO!I20*0.25)+(UCO!I20*0.25)</f>
        <v>211.34327287589446</v>
      </c>
      <c r="P20" s="61">
        <f>('Soybean Oil'!I20*0.75)+('Yellow Grease'!I20*0.25)</f>
        <v>114.78872802098687</v>
      </c>
    </row>
    <row r="21" spans="1:17" x14ac:dyDescent="0.2">
      <c r="A21" s="70">
        <v>43602</v>
      </c>
      <c r="B21" s="61">
        <v>187.2</v>
      </c>
      <c r="D21">
        <v>2038</v>
      </c>
      <c r="E21" s="78">
        <f t="shared" si="1"/>
        <v>70.313359292194036</v>
      </c>
      <c r="F21">
        <f t="shared" si="0"/>
        <v>-1.7547113310451112E-2</v>
      </c>
      <c r="M21" s="61">
        <f>(BFT!E21*0.5)+(DCO!I21*0.25)+(UCO!I21*0.25)</f>
        <v>211.66543337128587</v>
      </c>
      <c r="P21" s="61">
        <f>('Soybean Oil'!I21*0.75)+('Yellow Grease'!I21*0.25)</f>
        <v>115.21957043178949</v>
      </c>
    </row>
    <row r="22" spans="1:17" x14ac:dyDescent="0.2">
      <c r="A22" s="70">
        <v>43609</v>
      </c>
      <c r="B22" s="61">
        <v>188.5</v>
      </c>
      <c r="D22">
        <v>2039</v>
      </c>
      <c r="E22" s="78">
        <f t="shared" si="1"/>
        <v>69.057522465511738</v>
      </c>
      <c r="F22">
        <f t="shared" si="0"/>
        <v>-1.7860572149078324E-2</v>
      </c>
      <c r="M22" s="61">
        <f>(BFT!E22*0.5)+(DCO!I22*0.25)+(UCO!I22*0.25)</f>
        <v>213.23248143415572</v>
      </c>
      <c r="P22" s="61">
        <f>('Soybean Oil'!I22*0.75)+('Yellow Grease'!I22*0.25)</f>
        <v>116.01970633756581</v>
      </c>
    </row>
    <row r="23" spans="1:17" x14ac:dyDescent="0.2">
      <c r="A23" s="70">
        <v>43616</v>
      </c>
      <c r="B23" s="61">
        <v>189.5</v>
      </c>
      <c r="D23">
        <v>2040</v>
      </c>
      <c r="E23" s="78">
        <f t="shared" si="1"/>
        <v>67.801689607562821</v>
      </c>
      <c r="F23">
        <f t="shared" si="0"/>
        <v>-1.8185315851377282E-2</v>
      </c>
      <c r="M23" s="61">
        <f>(BFT!E23*0.5)+(DCO!I23*0.25)+(UCO!I23*0.25)</f>
        <v>217.56771071328637</v>
      </c>
      <c r="P23" s="61">
        <f>('Soybean Oil'!I23*0.75)+('Yellow Grease'!I23*0.25)</f>
        <v>116.63519549585529</v>
      </c>
    </row>
    <row r="24" spans="1:17" x14ac:dyDescent="0.2">
      <c r="A24" s="70">
        <v>43623</v>
      </c>
      <c r="B24" s="61">
        <v>190.3</v>
      </c>
      <c r="M24" s="61">
        <f>(BFT!E24*0.5)+(DCO!I24*0.25)+(UCO!I24*0.25)</f>
        <v>217.93589413659089</v>
      </c>
      <c r="P24" s="61">
        <f>('Soybean Oil'!I24*0.75)+('Yellow Grease'!I24*0.25)</f>
        <v>117.12758682248688</v>
      </c>
    </row>
    <row r="25" spans="1:17" x14ac:dyDescent="0.2">
      <c r="A25" s="70">
        <v>43630</v>
      </c>
      <c r="B25" s="61">
        <v>191.2</v>
      </c>
      <c r="M25" s="61">
        <f>(BFT!E25*0.5)+(DCO!I25*0.25)+(UCO!I25*0.25)</f>
        <v>218.35010048780848</v>
      </c>
      <c r="P25" s="61">
        <f>('Soybean Oil'!I25*0.75)+('Yellow Grease'!I25*0.25)</f>
        <v>117.68152706494737</v>
      </c>
    </row>
    <row r="26" spans="1:17" x14ac:dyDescent="0.2">
      <c r="A26" s="70">
        <v>43637</v>
      </c>
      <c r="B26" s="61">
        <v>192.2</v>
      </c>
      <c r="M26" s="61">
        <f>(BFT!E26*0.5)+(DCO!I26*0.25)+(UCO!I26*0.25)</f>
        <v>218.81032976693911</v>
      </c>
      <c r="N26" s="61">
        <f>(BFT!P26*0.5)+(DCO!P26*0.25)+(UCO!P26*0.25)</f>
        <v>156.26042502813232</v>
      </c>
      <c r="P26" s="61">
        <f>('Soybean Oil'!I26*0.75)+('Yellow Grease'!I26*0.25)</f>
        <v>118.29701622323685</v>
      </c>
      <c r="Q26" s="61">
        <f>('Soybean Oil'!P26*0.75)+('Yellow Grease'!P26)</f>
        <v>253.54426440189582</v>
      </c>
    </row>
    <row r="27" spans="1:17" x14ac:dyDescent="0.2">
      <c r="A27" s="70">
        <v>43644</v>
      </c>
      <c r="B27" s="61">
        <v>193.1</v>
      </c>
      <c r="M27" s="61">
        <f>(BFT!E27*0.5)+(DCO!I27*0.25)+(UCO!I27*0.25)</f>
        <v>219.22453611815669</v>
      </c>
      <c r="N27" s="61">
        <f>(BFT!P27*0.5)+(DCO!P27*0.25)+(UCO!P27*0.25)</f>
        <v>156.99213357404966</v>
      </c>
      <c r="P27" s="61">
        <f>('Soybean Oil'!I27*0.75)+('Yellow Grease'!I27*0.25)</f>
        <v>118.85095646569738</v>
      </c>
      <c r="Q27" s="61">
        <f>('Soybean Oil'!P27*0.75)+('Yellow Grease'!P27)</f>
        <v>254.73151642042706</v>
      </c>
    </row>
    <row r="28" spans="1:17" x14ac:dyDescent="0.2">
      <c r="A28" s="70">
        <v>43651</v>
      </c>
      <c r="B28" s="61">
        <v>195</v>
      </c>
      <c r="M28" s="61">
        <f>(BFT!E28*0.5)+(DCO!I28*0.25)+(UCO!I28*0.25)</f>
        <v>219.9279163173739</v>
      </c>
      <c r="N28" s="61">
        <f>(BFT!P28*0.5)+(DCO!P28*0.25)+(UCO!P28*0.25)</f>
        <v>158.53685161543081</v>
      </c>
      <c r="P28" s="61">
        <f>('Soybean Oil'!I28*0.75)+('Yellow Grease'!I28*0.25)</f>
        <v>120.02038586644738</v>
      </c>
      <c r="Q28" s="61">
        <f>('Soybean Oil'!P28*0.75)+('Yellow Grease'!P28)</f>
        <v>257.23793734843747</v>
      </c>
    </row>
    <row r="29" spans="1:17" x14ac:dyDescent="0.2">
      <c r="A29" s="70">
        <v>43658</v>
      </c>
      <c r="B29" s="61">
        <v>196.9</v>
      </c>
      <c r="M29" s="61">
        <f>(BFT!E29*0.5)+(DCO!I29*0.25)+(UCO!I29*0.25)</f>
        <v>222.93360194772214</v>
      </c>
      <c r="N29" s="61">
        <f>(BFT!P29*0.5)+(DCO!P29*0.25)+(UCO!P29*0.25)</f>
        <v>160.08156965681189</v>
      </c>
      <c r="P29" s="61">
        <f>('Soybean Oil'!I29*0.75)+('Yellow Grease'!I29*0.25)</f>
        <v>121.18981526719739</v>
      </c>
      <c r="Q29" s="61">
        <f>('Soybean Oil'!P29*0.75)+('Yellow Grease'!P29)</f>
        <v>259.74435827644788</v>
      </c>
    </row>
    <row r="30" spans="1:17" x14ac:dyDescent="0.2">
      <c r="A30" s="70">
        <v>43665</v>
      </c>
      <c r="B30" s="61">
        <v>198.3</v>
      </c>
      <c r="M30" s="61">
        <f>(BFT!E30*0.5)+(DCO!I30*0.25)+(UCO!I30*0.25)</f>
        <v>227.06542293850504</v>
      </c>
      <c r="N30" s="61">
        <f>(BFT!P30*0.5)+(DCO!P30*0.25)+(UCO!P30*0.25)</f>
        <v>161.21978295046117</v>
      </c>
      <c r="P30" s="61">
        <f>('Soybean Oil'!I30*0.75)+('Yellow Grease'!I30*0.25)</f>
        <v>122.05150008880267</v>
      </c>
      <c r="Q30" s="61">
        <f>('Soybean Oil'!P30*0.75)+('Yellow Grease'!P30)</f>
        <v>261.59119474971874</v>
      </c>
    </row>
    <row r="31" spans="1:17" x14ac:dyDescent="0.2">
      <c r="A31" s="70">
        <v>43672</v>
      </c>
      <c r="B31" s="61">
        <v>196.45</v>
      </c>
      <c r="M31" s="61">
        <f>(BFT!E31*0.5)+(DCO!I31*0.25)+(UCO!I31*0.25)</f>
        <v>227.37649877211334</v>
      </c>
      <c r="N31" s="61">
        <f>(BFT!P31*0.5)+(DCO!P31*0.25)+(UCO!P31*0.25)</f>
        <v>159.71571538385319</v>
      </c>
      <c r="P31" s="61">
        <f>('Soybean Oil'!I31*0.75)+('Yellow Grease'!I31*0.25)</f>
        <v>120.91284514596713</v>
      </c>
      <c r="Q31" s="61">
        <f>('Soybean Oil'!P31*0.75)+('Yellow Grease'!P31)</f>
        <v>259.15073226718232</v>
      </c>
    </row>
    <row r="32" spans="1:17" x14ac:dyDescent="0.2">
      <c r="A32" s="70">
        <v>43679</v>
      </c>
      <c r="B32" s="61">
        <v>196.1</v>
      </c>
      <c r="M32" s="61">
        <f>(BFT!E32*0.5)+(DCO!I32*0.25)+(UCO!I32*0.25)</f>
        <v>227.2154185244176</v>
      </c>
      <c r="N32" s="61">
        <f>(BFT!P32*0.5)+(DCO!P32*0.25)+(UCO!P32*0.25)</f>
        <v>159.4311620604409</v>
      </c>
      <c r="P32" s="61">
        <f>('Soybean Oil'!I32*0.75)+('Yellow Grease'!I32*0.25)</f>
        <v>120.69742394056581</v>
      </c>
      <c r="Q32" s="61">
        <f>('Soybean Oil'!P32*0.75)+('Yellow Grease'!P32)</f>
        <v>258.68902314886458</v>
      </c>
    </row>
    <row r="33" spans="1:17" x14ac:dyDescent="0.2">
      <c r="A33" s="70">
        <v>43686</v>
      </c>
      <c r="B33" s="61">
        <v>195.95</v>
      </c>
      <c r="M33" s="61">
        <f>(BFT!E33*0.5)+(DCO!I33*0.25)+(UCO!I33*0.25)</f>
        <v>227.14638413254801</v>
      </c>
      <c r="N33" s="61">
        <f>(BFT!P33*0.5)+(DCO!P33*0.25)+(UCO!P33*0.25)</f>
        <v>159.30921063612135</v>
      </c>
      <c r="P33" s="61">
        <f>('Soybean Oil'!I33*0.75)+('Yellow Grease'!I33*0.25)</f>
        <v>120.6051005668224</v>
      </c>
      <c r="Q33" s="61">
        <f>('Soybean Oil'!P33*0.75)+('Yellow Grease'!P33)</f>
        <v>258.4911478124427</v>
      </c>
    </row>
    <row r="34" spans="1:17" x14ac:dyDescent="0.2">
      <c r="A34" s="70">
        <v>43693</v>
      </c>
      <c r="B34" s="61">
        <v>195.45</v>
      </c>
      <c r="M34" s="61">
        <f>(BFT!E34*0.5)+(DCO!I34*0.25)+(UCO!I34*0.25)</f>
        <v>226.91626949298271</v>
      </c>
      <c r="N34" s="61">
        <f>(BFT!P34*0.5)+(DCO!P34*0.25)+(UCO!P34*0.25)</f>
        <v>158.90270588838945</v>
      </c>
      <c r="P34" s="61">
        <f>('Soybean Oil'!I34*0.75)+('Yellow Grease'!I34*0.25)</f>
        <v>120.29735598767763</v>
      </c>
      <c r="Q34" s="61">
        <f>('Soybean Oil'!P34*0.75)+('Yellow Grease'!P34)</f>
        <v>257.83156335770309</v>
      </c>
    </row>
    <row r="35" spans="1:17" x14ac:dyDescent="0.2">
      <c r="A35" s="70">
        <v>43700</v>
      </c>
      <c r="B35" s="61">
        <v>197.6</v>
      </c>
      <c r="M35" s="61">
        <f>(BFT!E35*0.5)+(DCO!I35*0.25)+(UCO!I35*0.25)</f>
        <v>227.90576244311359</v>
      </c>
      <c r="N35" s="61">
        <f>(BFT!P35*0.5)+(DCO!P35*0.25)+(UCO!P35*0.25)</f>
        <v>160.65067630363652</v>
      </c>
      <c r="P35" s="61">
        <f>('Soybean Oil'!I35*0.75)+('Yellow Grease'!I35*0.25)</f>
        <v>121.620657678</v>
      </c>
      <c r="Q35" s="61">
        <f>('Soybean Oil'!P35*0.75)+('Yellow Grease'!P35)</f>
        <v>260.66777651308331</v>
      </c>
    </row>
    <row r="36" spans="1:17" x14ac:dyDescent="0.2">
      <c r="A36" s="70">
        <v>43707</v>
      </c>
      <c r="B36" s="61">
        <v>199.2</v>
      </c>
      <c r="M36" s="61">
        <f>(BFT!E36*0.5)+(DCO!I36*0.25)+(UCO!I36*0.25)</f>
        <v>225.15462928972264</v>
      </c>
      <c r="N36" s="61">
        <f>(BFT!P36*0.5)+(DCO!P36*0.25)+(UCO!P36*0.25)</f>
        <v>161.95149149637854</v>
      </c>
      <c r="P36" s="61">
        <f>('Soybean Oil'!I36*0.75)+('Yellow Grease'!I36*0.25)</f>
        <v>122.60544033126317</v>
      </c>
      <c r="Q36" s="61">
        <f>('Soybean Oil'!P36*0.75)+('Yellow Grease'!P36)</f>
        <v>262.77844676824998</v>
      </c>
    </row>
    <row r="37" spans="1:17" x14ac:dyDescent="0.2">
      <c r="A37" s="70">
        <v>43714</v>
      </c>
      <c r="B37" s="61">
        <v>198.75</v>
      </c>
      <c r="M37" s="61">
        <f>(BFT!E37*0.5)+(DCO!I37*0.25)+(UCO!I37*0.25)</f>
        <v>218.74752611411384</v>
      </c>
      <c r="N37" s="61">
        <f>(BFT!P37*0.5)+(DCO!P37*0.25)+(UCO!P37*0.25)</f>
        <v>161.58563722341984</v>
      </c>
      <c r="P37" s="61">
        <f>('Soybean Oil'!I37*0.75)+('Yellow Grease'!I37*0.25)</f>
        <v>122.32847021003292</v>
      </c>
      <c r="Q37" s="61">
        <f>('Soybean Oil'!P37*0.75)+('Yellow Grease'!P37)</f>
        <v>262.18482075898442</v>
      </c>
    </row>
    <row r="38" spans="1:17" x14ac:dyDescent="0.2">
      <c r="A38" s="70">
        <v>43721</v>
      </c>
      <c r="B38" s="61">
        <v>200.05</v>
      </c>
      <c r="M38" s="61">
        <f>(BFT!E38*0.5)+(DCO!I38*0.25)+(UCO!I38*0.25)</f>
        <v>217.7958241769837</v>
      </c>
      <c r="N38" s="61">
        <f>(BFT!P38*0.5)+(DCO!P38*0.25)+(UCO!P38*0.25)</f>
        <v>162.64254956752274</v>
      </c>
      <c r="P38" s="61">
        <f>('Soybean Oil'!I38*0.75)+('Yellow Grease'!I38*0.25)</f>
        <v>123.12860611580925</v>
      </c>
      <c r="Q38" s="61">
        <f>('Soybean Oil'!P38*0.75)+('Yellow Grease'!P38)</f>
        <v>263.89974034130728</v>
      </c>
    </row>
    <row r="39" spans="1:17" x14ac:dyDescent="0.2">
      <c r="A39" s="70">
        <v>43728</v>
      </c>
      <c r="B39" s="61">
        <v>200.1</v>
      </c>
      <c r="M39" s="61">
        <f>(BFT!E39*0.5)+(DCO!I39*0.25)+(UCO!I39*0.25)</f>
        <v>215.4938356409402</v>
      </c>
      <c r="N39" s="61">
        <f>(BFT!P39*0.5)+(DCO!P39*0.25)+(UCO!P39*0.25)</f>
        <v>162.68320004229591</v>
      </c>
      <c r="P39" s="61">
        <f>('Soybean Oil'!I39*0.75)+('Yellow Grease'!I39*0.25)</f>
        <v>123.15938057372369</v>
      </c>
      <c r="Q39" s="61">
        <f>('Soybean Oil'!P39*0.75)+('Yellow Grease'!P39)</f>
        <v>263.96569878678122</v>
      </c>
    </row>
    <row r="40" spans="1:17" x14ac:dyDescent="0.2">
      <c r="A40" s="70">
        <v>43735</v>
      </c>
      <c r="B40" s="61">
        <v>199.47499999999999</v>
      </c>
      <c r="M40" s="61">
        <f>(BFT!E40*0.5)+(DCO!I40*0.25)+(UCO!I40*0.25)</f>
        <v>215.20619234148353</v>
      </c>
      <c r="N40" s="61">
        <f>(BFT!P40*0.5)+(DCO!P40*0.25)+(UCO!P40*0.25)</f>
        <v>162.17506910763106</v>
      </c>
      <c r="P40" s="61">
        <f>('Soybean Oil'!I40*0.75)+('Yellow Grease'!I40*0.25)</f>
        <v>122.77469984979277</v>
      </c>
      <c r="Q40" s="61">
        <f>('Soybean Oil'!P40*0.75)+('Yellow Grease'!P40)</f>
        <v>263.14121821835681</v>
      </c>
    </row>
    <row r="41" spans="1:17" x14ac:dyDescent="0.2">
      <c r="A41" s="70">
        <v>43742</v>
      </c>
      <c r="B41" s="61">
        <v>199.4</v>
      </c>
      <c r="M41" s="61">
        <f>(BFT!E41*0.5)+(DCO!I41*0.25)+(UCO!I41*0.25)</f>
        <v>214.76148057667979</v>
      </c>
      <c r="N41" s="61">
        <f>(BFT!P41*0.5)+(DCO!P41*0.25)+(UCO!P41*0.25)</f>
        <v>162.11409339547129</v>
      </c>
      <c r="P41" s="61">
        <f>('Soybean Oil'!I41*0.75)+('Yellow Grease'!I41*0.25)</f>
        <v>122.72853816292107</v>
      </c>
      <c r="Q41" s="61">
        <f>('Soybean Oil'!P41*0.75)+('Yellow Grease'!P41)</f>
        <v>263.04228055014585</v>
      </c>
    </row>
    <row r="42" spans="1:17" x14ac:dyDescent="0.2">
      <c r="A42" s="70">
        <v>43749</v>
      </c>
      <c r="B42" s="61">
        <v>200.9</v>
      </c>
      <c r="M42" s="61">
        <f>(BFT!E42*0.5)+(DCO!I42*0.25)+(UCO!I42*0.25)</f>
        <v>212.15807449537573</v>
      </c>
      <c r="N42" s="61">
        <f>(BFT!P42*0.5)+(DCO!P42*0.25)+(UCO!P42*0.25)</f>
        <v>163.3336076386669</v>
      </c>
      <c r="P42" s="61">
        <f>('Soybean Oil'!I42*0.75)+('Yellow Grease'!I42*0.25)</f>
        <v>123.65177190035529</v>
      </c>
      <c r="Q42" s="61">
        <f>('Soybean Oil'!P42*0.75)+('Yellow Grease'!P42)</f>
        <v>265.02103391436458</v>
      </c>
    </row>
    <row r="43" spans="1:17" x14ac:dyDescent="0.2">
      <c r="A43" s="70">
        <v>43756</v>
      </c>
      <c r="B43" s="61">
        <v>202.75</v>
      </c>
      <c r="M43" s="61">
        <f>(BFT!E43*0.5)+(DCO!I43*0.25)+(UCO!I43*0.25)</f>
        <v>212.23449866176742</v>
      </c>
      <c r="N43" s="61">
        <f>(BFT!P43*0.5)+(DCO!P43*0.25)+(UCO!P43*0.25)</f>
        <v>164.83767520527485</v>
      </c>
      <c r="P43" s="61">
        <f>('Soybean Oil'!I43*0.75)+('Yellow Grease'!I43*0.25)</f>
        <v>124.7904268431908</v>
      </c>
      <c r="Q43" s="61">
        <f>('Soybean Oil'!P43*0.75)+('Yellow Grease'!P43)</f>
        <v>267.461496396901</v>
      </c>
    </row>
    <row r="44" spans="1:17" x14ac:dyDescent="0.2">
      <c r="A44" s="70">
        <v>43763</v>
      </c>
      <c r="B44" s="61">
        <v>204.1</v>
      </c>
      <c r="M44" s="61">
        <f>(BFT!E44*0.5)+(DCO!I44*0.25)+(UCO!I44*0.25)</f>
        <v>205.88080818859379</v>
      </c>
      <c r="N44" s="61">
        <f>(BFT!P44*0.5)+(DCO!P44*0.25)+(UCO!P44*0.25)</f>
        <v>165.93523802415089</v>
      </c>
      <c r="P44" s="61">
        <f>('Soybean Oil'!I44*0.75)+('Yellow Grease'!I44*0.25)</f>
        <v>125.62133720688159</v>
      </c>
      <c r="Q44" s="61">
        <f>('Soybean Oil'!P44*0.75)+('Yellow Grease'!P44)</f>
        <v>269.24237442469791</v>
      </c>
    </row>
    <row r="45" spans="1:17" x14ac:dyDescent="0.2">
      <c r="A45" s="70">
        <v>43770</v>
      </c>
      <c r="B45" s="61">
        <v>207.6</v>
      </c>
      <c r="M45" s="61">
        <f>(BFT!E45*0.5)+(DCO!I45*0.25)+(UCO!I45*0.25)</f>
        <v>205.55411066555106</v>
      </c>
      <c r="N45" s="61">
        <f>(BFT!P45*0.5)+(DCO!P45*0.25)+(UCO!P45*0.25)</f>
        <v>168.780771258274</v>
      </c>
      <c r="P45" s="61">
        <f>('Soybean Oil'!I45*0.75)+('Yellow Grease'!I45*0.25)</f>
        <v>127.77554926089476</v>
      </c>
      <c r="Q45" s="61">
        <f>('Soybean Oil'!P45*0.75)+('Yellow Grease'!P45)</f>
        <v>273.85946560787499</v>
      </c>
    </row>
    <row r="46" spans="1:17" x14ac:dyDescent="0.2">
      <c r="A46" s="70">
        <v>43777</v>
      </c>
      <c r="B46" s="61">
        <v>207.4</v>
      </c>
      <c r="M46" s="61">
        <f>(BFT!E46*0.5)+(DCO!I46*0.25)+(UCO!I46*0.25)</f>
        <v>203.91206480972494</v>
      </c>
      <c r="N46" s="61">
        <f>(BFT!P46*0.5)+(DCO!P46*0.25)+(UCO!P46*0.25)</f>
        <v>168.61816935918128</v>
      </c>
      <c r="P46" s="61">
        <f>('Soybean Oil'!I46*0.75)+('Yellow Grease'!I46*0.25)</f>
        <v>127.65245142923686</v>
      </c>
      <c r="Q46" s="61">
        <f>('Soybean Oil'!P46*0.75)+('Yellow Grease'!P46)</f>
        <v>273.59563182597918</v>
      </c>
    </row>
    <row r="47" spans="1:17" x14ac:dyDescent="0.2">
      <c r="A47" s="70">
        <v>43784</v>
      </c>
      <c r="B47" s="61">
        <v>208.85</v>
      </c>
      <c r="M47" s="61">
        <f>(BFT!E47*0.5)+(DCO!I47*0.25)+(UCO!I47*0.25)</f>
        <v>202.25439726446436</v>
      </c>
      <c r="N47" s="61">
        <f>(BFT!P47*0.5)+(DCO!P47*0.25)+(UCO!P47*0.25)</f>
        <v>169.7970331276037</v>
      </c>
      <c r="P47" s="61">
        <f>('Soybean Oil'!I47*0.75)+('Yellow Grease'!I47*0.25)</f>
        <v>128.54491070875659</v>
      </c>
      <c r="Q47" s="61">
        <f>('Soybean Oil'!P47*0.75)+('Yellow Grease'!P47)</f>
        <v>275.50842674472392</v>
      </c>
    </row>
    <row r="48" spans="1:17" x14ac:dyDescent="0.2">
      <c r="A48" s="70">
        <v>43791</v>
      </c>
      <c r="B48" s="61">
        <v>208</v>
      </c>
      <c r="M48" s="61">
        <f>(BFT!E48*0.5)+(DCO!I48*0.25)+(UCO!I48*0.25)</f>
        <v>201.86320237720332</v>
      </c>
      <c r="N48" s="61">
        <f>(BFT!P48*0.5)+(DCO!P48*0.25)+(UCO!P48*0.25)</f>
        <v>169.1059750564595</v>
      </c>
      <c r="P48" s="61">
        <f>('Soybean Oil'!I48*0.75)+('Yellow Grease'!I48*0.25)</f>
        <v>128.02174492421054</v>
      </c>
      <c r="Q48" s="61">
        <f>('Soybean Oil'!P48*0.75)+('Yellow Grease'!P48)</f>
        <v>274.38713317166662</v>
      </c>
    </row>
    <row r="49" spans="1:17" x14ac:dyDescent="0.2">
      <c r="A49" s="70">
        <v>43798</v>
      </c>
      <c r="B49" s="61">
        <v>207</v>
      </c>
      <c r="M49" s="61">
        <f>(BFT!E49*0.5)+(DCO!I49*0.25)+(UCO!I49*0.25)</f>
        <v>202.69451059807267</v>
      </c>
      <c r="N49" s="61">
        <f>(BFT!P49*0.5)+(DCO!P49*0.25)+(UCO!P49*0.25)</f>
        <v>168.29296556099578</v>
      </c>
      <c r="P49" s="61">
        <f>('Soybean Oil'!I49*0.75)+('Yellow Grease'!I49*0.25)</f>
        <v>127.40625576592107</v>
      </c>
      <c r="Q49" s="61">
        <f>('Soybean Oil'!P49*0.75)+('Yellow Grease'!P49)</f>
        <v>273.0679642621875</v>
      </c>
    </row>
    <row r="50" spans="1:17" x14ac:dyDescent="0.2">
      <c r="A50" s="70">
        <v>43805</v>
      </c>
      <c r="B50" s="61">
        <v>207</v>
      </c>
      <c r="M50" s="61">
        <f>(BFT!E50*0.5)+(DCO!I50*0.25)+(UCO!I50*0.25)</f>
        <v>203.34047309807266</v>
      </c>
      <c r="N50" s="61">
        <f>(BFT!P50*0.5)+(DCO!P50*0.25)+(UCO!P50*0.25)</f>
        <v>168.29296556099578</v>
      </c>
      <c r="P50" s="61">
        <f>('Soybean Oil'!I50*0.75)+('Yellow Grease'!I50*0.25)</f>
        <v>127.40625576592107</v>
      </c>
      <c r="Q50" s="61">
        <f>('Soybean Oil'!P50*0.75)+('Yellow Grease'!P50)</f>
        <v>273.0679642621875</v>
      </c>
    </row>
    <row r="51" spans="1:17" x14ac:dyDescent="0.2">
      <c r="A51" s="70">
        <v>43812</v>
      </c>
      <c r="B51" s="61">
        <v>207.35</v>
      </c>
      <c r="M51" s="61">
        <f>(BFT!E51*0.5)+(DCO!I51*0.25)+(UCO!I51*0.25)</f>
        <v>209.70155334576842</v>
      </c>
      <c r="N51" s="61">
        <f>(BFT!P51*0.5)+(DCO!P51*0.25)+(UCO!P51*0.25)</f>
        <v>168.57751888440805</v>
      </c>
      <c r="P51" s="61">
        <f>('Soybean Oil'!I51*0.75)+('Yellow Grease'!I51*0.25)</f>
        <v>127.62167697132237</v>
      </c>
      <c r="Q51" s="61">
        <f>('Soybean Oil'!P51*0.75)+('Yellow Grease'!P51)</f>
        <v>273.52967338050519</v>
      </c>
    </row>
    <row r="52" spans="1:17" x14ac:dyDescent="0.2">
      <c r="A52" s="70">
        <v>43819</v>
      </c>
      <c r="B52" s="61">
        <v>205.6</v>
      </c>
      <c r="M52" s="61">
        <f>(BFT!E52*0.5)+(DCO!I52*0.25)+(UCO!I52*0.25)</f>
        <v>212.38365210728978</v>
      </c>
      <c r="N52" s="61">
        <f>(BFT!P52*0.5)+(DCO!P52*0.25)+(UCO!P52*0.25)</f>
        <v>167.15475226734651</v>
      </c>
      <c r="P52" s="61">
        <f>('Soybean Oil'!I52*0.75)+('Yellow Grease'!I52*0.25)</f>
        <v>126.54457094431581</v>
      </c>
      <c r="Q52" s="61">
        <f>('Soybean Oil'!P52*0.75)+('Yellow Grease'!P52)</f>
        <v>271.22112778891665</v>
      </c>
    </row>
    <row r="53" spans="1:17" x14ac:dyDescent="0.2">
      <c r="A53" s="70">
        <v>43826</v>
      </c>
      <c r="B53" s="61">
        <v>206</v>
      </c>
      <c r="M53" s="61">
        <f>(BFT!E53*0.5)+(DCO!I53*0.25)+(UCO!I53*0.25)</f>
        <v>212.56774381894206</v>
      </c>
      <c r="N53" s="61">
        <f>(BFT!P53*0.5)+(DCO!P53*0.25)+(UCO!P53*0.25)</f>
        <v>167.47995606553201</v>
      </c>
      <c r="P53" s="61">
        <f>('Soybean Oil'!I53*0.75)+('Yellow Grease'!I53*0.25)</f>
        <v>126.7907666076316</v>
      </c>
      <c r="Q53" s="61">
        <f>('Soybean Oil'!P53*0.75)+('Yellow Grease'!P53)</f>
        <v>271.74879535270838</v>
      </c>
    </row>
    <row r="54" spans="1:17" x14ac:dyDescent="0.2">
      <c r="A54" s="70">
        <v>43833</v>
      </c>
      <c r="B54" s="61">
        <v>205.75</v>
      </c>
      <c r="M54" s="61">
        <f>(BFT!E54*0.5)+(DCO!I54*0.25)+(UCO!I54*0.25)</f>
        <v>210.95156025108406</v>
      </c>
      <c r="N54" s="61">
        <f>(BFT!P54*0.5)+(DCO!P54*0.25)+(UCO!P54*0.25)</f>
        <v>163.81830337916608</v>
      </c>
      <c r="P54" s="61">
        <f>('Soybean Oil'!I54*0.75)+('Yellow Grease'!I54*0.25)</f>
        <v>123.17849400555923</v>
      </c>
      <c r="Q54" s="61">
        <f>('Soybean Oil'!P54*0.75)+('Yellow Grease'!P54)</f>
        <v>265.36680257846359</v>
      </c>
    </row>
    <row r="55" spans="1:17" x14ac:dyDescent="0.2">
      <c r="A55" s="70">
        <v>43840</v>
      </c>
      <c r="B55" s="61">
        <v>206.1</v>
      </c>
      <c r="M55" s="61">
        <f>(BFT!E55*0.5)+(DCO!I55*0.25)+(UCO!I55*0.25)</f>
        <v>218.85969896752977</v>
      </c>
      <c r="N55" s="61">
        <f>(BFT!P55*0.5)+(DCO!P55*0.25)+(UCO!P55*0.25)</f>
        <v>164.09697364007837</v>
      </c>
      <c r="P55" s="61">
        <f>('Soybean Oil'!I55*0.75)+('Yellow Grease'!I55*0.25)</f>
        <v>123.38803214846054</v>
      </c>
      <c r="Q55" s="61">
        <f>('Soybean Oil'!P55*0.75)+('Yellow Grease'!P55)</f>
        <v>265.81821633740628</v>
      </c>
    </row>
    <row r="56" spans="1:17" x14ac:dyDescent="0.2">
      <c r="A56" s="70">
        <v>43847</v>
      </c>
      <c r="B56" s="61">
        <v>208.4</v>
      </c>
      <c r="M56" s="61">
        <f>(BFT!E56*0.5)+(DCO!I56*0.25)+(UCO!I56*0.25)</f>
        <v>231.52389624703028</v>
      </c>
      <c r="N56" s="61">
        <f>(BFT!P56*0.5)+(DCO!P56*0.25)+(UCO!P56*0.25)</f>
        <v>165.92823535464504</v>
      </c>
      <c r="P56" s="61">
        <f>('Soybean Oil'!I56*0.75)+('Yellow Grease'!I56*0.25)</f>
        <v>124.76499708752633</v>
      </c>
      <c r="Q56" s="61">
        <f>('Soybean Oil'!P56*0.75)+('Yellow Grease'!P56)</f>
        <v>268.78464961045836</v>
      </c>
    </row>
    <row r="57" spans="1:17" x14ac:dyDescent="0.2">
      <c r="A57" s="70">
        <v>43854</v>
      </c>
      <c r="B57" s="61">
        <v>210.55</v>
      </c>
      <c r="M57" s="61">
        <f>(BFT!E57*0.5)+(DCO!I57*0.25)+(UCO!I57*0.25)</f>
        <v>234.43281979091117</v>
      </c>
      <c r="N57" s="61">
        <f>(BFT!P57*0.5)+(DCO!P57*0.25)+(UCO!P57*0.25)</f>
        <v>167.64006695739209</v>
      </c>
      <c r="P57" s="61">
        <f>('Soybean Oil'!I57*0.75)+('Yellow Grease'!I57*0.25)</f>
        <v>126.05215996534869</v>
      </c>
      <c r="Q57" s="61">
        <f>('Soybean Oil'!P57*0.75)+('Yellow Grease'!P57)</f>
        <v>271.55761984396361</v>
      </c>
    </row>
    <row r="58" spans="1:17" x14ac:dyDescent="0.2">
      <c r="A58" s="70">
        <v>43861</v>
      </c>
      <c r="B58" s="61">
        <v>212.935</v>
      </c>
      <c r="M58" s="61">
        <f>(BFT!E58*0.5)+(DCO!I58*0.25)+(UCO!I58*0.25)</f>
        <v>242.09792218726272</v>
      </c>
      <c r="N58" s="61">
        <f>(BFT!P58*0.5)+(DCO!P58*0.25)+(UCO!P58*0.25)</f>
        <v>169.53900573532312</v>
      </c>
      <c r="P58" s="61">
        <f>('Soybean Oil'!I58*0.75)+('Yellow Grease'!I58*0.25)</f>
        <v>127.4800127391191</v>
      </c>
      <c r="Q58" s="61">
        <f>('Soybean Oil'!P58*0.75)+('Yellow Grease'!P58)</f>
        <v>274.63368217275888</v>
      </c>
    </row>
    <row r="59" spans="1:17" x14ac:dyDescent="0.2">
      <c r="A59" s="70">
        <v>43868</v>
      </c>
      <c r="B59" s="61">
        <v>216.2</v>
      </c>
      <c r="M59" s="61">
        <f>(BFT!E59*0.5)+(DCO!I59*0.25)+(UCO!I59*0.25)</f>
        <v>244.73563049924928</v>
      </c>
      <c r="N59" s="61">
        <f>(BFT!P59*0.5)+(DCO!P59*0.25)+(UCO!P59*0.25)</f>
        <v>172.13860116926224</v>
      </c>
      <c r="P59" s="61">
        <f>('Soybean Oil'!I59*0.75)+('Yellow Grease'!I59*0.25)</f>
        <v>129.43470427218421</v>
      </c>
      <c r="Q59" s="61">
        <f>('Soybean Oil'!P59*0.75)+('Yellow Grease'!P59)</f>
        <v>278.84472766689584</v>
      </c>
    </row>
    <row r="60" spans="1:17" x14ac:dyDescent="0.2">
      <c r="A60" s="70">
        <v>43875</v>
      </c>
      <c r="B60" s="61">
        <v>211.2</v>
      </c>
      <c r="M60" s="61">
        <f>(BFT!E60*0.5)+(DCO!I60*0.25)+(UCO!I60*0.25)</f>
        <v>243.63900597859603</v>
      </c>
      <c r="N60" s="61">
        <f>(BFT!P60*0.5)+(DCO!P60*0.25)+(UCO!P60*0.25)</f>
        <v>168.15759744194349</v>
      </c>
      <c r="P60" s="61">
        <f>('Soybean Oil'!I60*0.75)+('Yellow Grease'!I60*0.25)</f>
        <v>126.44130223073685</v>
      </c>
      <c r="Q60" s="61">
        <f>('Soybean Oil'!P60*0.75)+('Yellow Grease'!P60)</f>
        <v>272.39595968200001</v>
      </c>
    </row>
    <row r="61" spans="1:17" x14ac:dyDescent="0.2">
      <c r="A61" s="70">
        <v>43882</v>
      </c>
      <c r="B61" s="61">
        <v>207.75</v>
      </c>
      <c r="M61" s="61">
        <f>(BFT!E61*0.5)+(DCO!I61*0.25)+(UCO!I61*0.25)</f>
        <v>246.73021005934532</v>
      </c>
      <c r="N61" s="61">
        <f>(BFT!P61*0.5)+(DCO!P61*0.25)+(UCO!P61*0.25)</f>
        <v>165.41070487009358</v>
      </c>
      <c r="P61" s="61">
        <f>('Soybean Oil'!I61*0.75)+('Yellow Grease'!I61*0.25)</f>
        <v>124.37585482213818</v>
      </c>
      <c r="Q61" s="61">
        <f>('Soybean Oil'!P61*0.75)+('Yellow Grease'!P61)</f>
        <v>267.94630977242196</v>
      </c>
    </row>
    <row r="62" spans="1:17" x14ac:dyDescent="0.2">
      <c r="A62" s="70">
        <v>43889</v>
      </c>
      <c r="B62" s="61">
        <v>205.8</v>
      </c>
      <c r="M62" s="61">
        <f>(BFT!E62*0.5)+(DCO!I62*0.25)+(UCO!I62*0.25)</f>
        <v>245.84915149629057</v>
      </c>
      <c r="N62" s="61">
        <f>(BFT!P62*0.5)+(DCO!P62*0.25)+(UCO!P62*0.25)</f>
        <v>163.85811341643927</v>
      </c>
      <c r="P62" s="61">
        <f>('Soybean Oil'!I62*0.75)+('Yellow Grease'!I62*0.25)</f>
        <v>123.20842802597372</v>
      </c>
      <c r="Q62" s="61">
        <f>('Soybean Oil'!P62*0.75)+('Yellow Grease'!P62)</f>
        <v>265.43129025831252</v>
      </c>
    </row>
    <row r="63" spans="1:17" x14ac:dyDescent="0.2">
      <c r="A63" s="70">
        <v>43896</v>
      </c>
      <c r="B63" s="61">
        <v>211.6</v>
      </c>
      <c r="M63" s="61">
        <f>(BFT!E63*0.5)+(DCO!I63*0.25)+(UCO!I63*0.25)</f>
        <v>248.46973594024831</v>
      </c>
      <c r="N63" s="61">
        <f>(BFT!P63*0.5)+(DCO!P63*0.25)+(UCO!P63*0.25)</f>
        <v>168.476077740129</v>
      </c>
      <c r="P63" s="61">
        <f>('Soybean Oil'!I63*0.75)+('Yellow Grease'!I63*0.25)</f>
        <v>126.68077439405263</v>
      </c>
      <c r="Q63" s="61">
        <f>('Soybean Oil'!P63*0.75)+('Yellow Grease'!P63)</f>
        <v>272.91186112079168</v>
      </c>
    </row>
    <row r="64" spans="1:17" x14ac:dyDescent="0.2">
      <c r="A64" s="70">
        <v>43903</v>
      </c>
      <c r="B64" s="61">
        <v>207.9</v>
      </c>
      <c r="M64" s="61">
        <f>(BFT!E64*0.5)+(DCO!I64*0.25)+(UCO!I64*0.25)</f>
        <v>239.82298379496495</v>
      </c>
      <c r="N64" s="61">
        <f>(BFT!P64*0.5)+(DCO!P64*0.25)+(UCO!P64*0.25)</f>
        <v>165.53013498191314</v>
      </c>
      <c r="P64" s="61">
        <f>('Soybean Oil'!I64*0.75)+('Yellow Grease'!I64*0.25)</f>
        <v>124.46565688338157</v>
      </c>
      <c r="Q64" s="61">
        <f>('Soybean Oil'!P64*0.75)+('Yellow Grease'!P64)</f>
        <v>268.13977281196878</v>
      </c>
    </row>
    <row r="65" spans="1:17" x14ac:dyDescent="0.2">
      <c r="A65" s="70">
        <v>43910</v>
      </c>
      <c r="B65" s="61">
        <v>189.7</v>
      </c>
      <c r="M65" s="61">
        <f>(BFT!E65*0.5)+(DCO!I65*0.25)+(UCO!I65*0.25)</f>
        <v>212.99977053978719</v>
      </c>
      <c r="N65" s="61">
        <f>(BFT!P65*0.5)+(DCO!P65*0.25)+(UCO!P65*0.25)</f>
        <v>151.0392814144729</v>
      </c>
      <c r="P65" s="61">
        <f>('Soybean Oil'!I65*0.75)+('Yellow Grease'!I65*0.25)</f>
        <v>113.56967345251316</v>
      </c>
      <c r="Q65" s="61">
        <f>('Soybean Oil'!P65*0.75)+('Yellow Grease'!P65)</f>
        <v>244.66625734694793</v>
      </c>
    </row>
    <row r="66" spans="1:17" x14ac:dyDescent="0.2">
      <c r="A66" s="70">
        <v>43917</v>
      </c>
      <c r="B66" s="61">
        <v>188.5</v>
      </c>
      <c r="M66" s="61">
        <f>(BFT!E66*0.5)+(DCO!I66*0.25)+(UCO!I66*0.25)</f>
        <v>212.45758065483039</v>
      </c>
      <c r="N66" s="61">
        <f>(BFT!P66*0.5)+(DCO!P66*0.25)+(UCO!P66*0.25)</f>
        <v>150.08384051991644</v>
      </c>
      <c r="P66" s="61">
        <f>('Soybean Oil'!I66*0.75)+('Yellow Grease'!I66*0.25)</f>
        <v>112.8512569625658</v>
      </c>
      <c r="Q66" s="61">
        <f>('Soybean Oil'!P66*0.75)+('Yellow Grease'!P66)</f>
        <v>243.11855303057297</v>
      </c>
    </row>
    <row r="67" spans="1:17" x14ac:dyDescent="0.2">
      <c r="A67" s="70">
        <v>43924</v>
      </c>
      <c r="B67" s="61">
        <v>198.05</v>
      </c>
      <c r="M67" s="61">
        <f>(BFT!E67*0.5)+(DCO!I67*0.25)+(UCO!I67*0.25)</f>
        <v>211.0244037860306</v>
      </c>
      <c r="N67" s="61">
        <f>(BFT!P67*0.5)+(DCO!P67*0.25)+(UCO!P67*0.25)</f>
        <v>157.68755763909525</v>
      </c>
      <c r="P67" s="61">
        <f>('Soybean Oil'!I67*0.75)+('Yellow Grease'!I67*0.25)</f>
        <v>118.56865486173029</v>
      </c>
      <c r="Q67" s="61">
        <f>('Soybean Oil'!P67*0.75)+('Yellow Grease'!P67)</f>
        <v>255.43569988172402</v>
      </c>
    </row>
    <row r="68" spans="1:17" x14ac:dyDescent="0.2">
      <c r="A68" s="70">
        <v>43931</v>
      </c>
      <c r="B68" s="61">
        <v>188.875</v>
      </c>
      <c r="M68" s="61">
        <f>(BFT!E68*0.5)+(DCO!I68*0.25)+(UCO!I68*0.25)</f>
        <v>210.75391029063195</v>
      </c>
      <c r="N68" s="61">
        <f>(BFT!P68*0.5)+(DCO!P68*0.25)+(UCO!P68*0.25)</f>
        <v>150.38241579946532</v>
      </c>
      <c r="P68" s="61">
        <f>('Soybean Oil'!I68*0.75)+('Yellow Grease'!I68*0.25)</f>
        <v>113.07576211567435</v>
      </c>
      <c r="Q68" s="61">
        <f>('Soybean Oil'!P68*0.75)+('Yellow Grease'!P68)</f>
        <v>243.60221062944015</v>
      </c>
    </row>
    <row r="69" spans="1:17" x14ac:dyDescent="0.2">
      <c r="A69" s="70">
        <v>43938</v>
      </c>
      <c r="B69" s="61">
        <v>193.65</v>
      </c>
      <c r="M69" s="61">
        <f>(BFT!E69*0.5)+(DCO!I69*0.25)+(UCO!I69*0.25)</f>
        <v>216.78637420785577</v>
      </c>
      <c r="N69" s="61">
        <f>(BFT!P69*0.5)+(DCO!P69*0.25)+(UCO!P69*0.25)</f>
        <v>154.18427435905471</v>
      </c>
      <c r="P69" s="61">
        <f>('Soybean Oil'!I69*0.75)+('Yellow Grease'!I69*0.25)</f>
        <v>115.93446106525658</v>
      </c>
      <c r="Q69" s="61">
        <f>('Soybean Oil'!P69*0.75)+('Yellow Grease'!P69)</f>
        <v>249.76078405501568</v>
      </c>
    </row>
    <row r="70" spans="1:17" x14ac:dyDescent="0.2">
      <c r="A70" s="70">
        <v>43945</v>
      </c>
      <c r="B70" s="61">
        <v>193.6</v>
      </c>
      <c r="M70" s="61">
        <f>(BFT!E70*0.5)+(DCO!I70*0.25)+(UCO!I70*0.25)</f>
        <v>234.97628296264926</v>
      </c>
      <c r="N70" s="61">
        <f>(BFT!P70*0.5)+(DCO!P70*0.25)+(UCO!P70*0.25)</f>
        <v>154.14446432178156</v>
      </c>
      <c r="P70" s="61">
        <f>('Soybean Oil'!I70*0.75)+('Yellow Grease'!I70*0.25)</f>
        <v>115.90452704484211</v>
      </c>
      <c r="Q70" s="61">
        <f>('Soybean Oil'!P70*0.75)+('Yellow Grease'!P70)</f>
        <v>249.6962963751667</v>
      </c>
    </row>
    <row r="71" spans="1:17" x14ac:dyDescent="0.2">
      <c r="A71" s="70">
        <v>43952</v>
      </c>
      <c r="B71" s="61">
        <v>193.1</v>
      </c>
      <c r="M71" s="61">
        <f>(BFT!E71*0.5)+(DCO!I71*0.25)+(UCO!I71*0.25)</f>
        <v>237.8503705105839</v>
      </c>
      <c r="N71" s="61">
        <f>(BFT!P71*0.5)+(DCO!P71*0.25)+(UCO!P71*0.25)</f>
        <v>153.74636394904968</v>
      </c>
      <c r="P71" s="61">
        <f>('Soybean Oil'!I71*0.75)+('Yellow Grease'!I71*0.25)</f>
        <v>115.60518684069737</v>
      </c>
      <c r="Q71" s="61">
        <f>('Soybean Oil'!P71*0.75)+('Yellow Grease'!P71)</f>
        <v>249.05141957667712</v>
      </c>
    </row>
    <row r="72" spans="1:17" x14ac:dyDescent="0.2">
      <c r="A72" s="70">
        <v>43959</v>
      </c>
      <c r="B72" s="61">
        <v>194.1</v>
      </c>
      <c r="M72" s="61">
        <f>(BFT!E72*0.5)+(DCO!I72*0.25)+(UCO!I72*0.25)</f>
        <v>238.30219541471456</v>
      </c>
      <c r="N72" s="61">
        <f>(BFT!P72*0.5)+(DCO!P72*0.25)+(UCO!P72*0.25)</f>
        <v>154.54256469451343</v>
      </c>
      <c r="P72" s="61">
        <f>('Soybean Oil'!I72*0.75)+('Yellow Grease'!I72*0.25)</f>
        <v>116.20386724898685</v>
      </c>
      <c r="Q72" s="61">
        <f>('Soybean Oil'!P72*0.75)+('Yellow Grease'!P72)</f>
        <v>250.34117317365627</v>
      </c>
    </row>
    <row r="73" spans="1:17" x14ac:dyDescent="0.2">
      <c r="A73" s="70">
        <v>43966</v>
      </c>
      <c r="B73" s="61">
        <v>203.1</v>
      </c>
      <c r="M73" s="61">
        <f>(BFT!E73*0.5)+(DCO!I73*0.25)+(UCO!I73*0.25)</f>
        <v>242.36861955189039</v>
      </c>
      <c r="N73" s="61">
        <f>(BFT!P73*0.5)+(DCO!P73*0.25)+(UCO!P73*0.25)</f>
        <v>161.70837140368712</v>
      </c>
      <c r="P73" s="61">
        <f>('Soybean Oil'!I73*0.75)+('Yellow Grease'!I73*0.25)</f>
        <v>121.59199092359214</v>
      </c>
      <c r="Q73" s="61">
        <f>('Soybean Oil'!P73*0.75)+('Yellow Grease'!P73)</f>
        <v>261.94895554646877</v>
      </c>
    </row>
    <row r="74" spans="1:17" x14ac:dyDescent="0.2">
      <c r="A74" s="70">
        <v>43973</v>
      </c>
      <c r="B74" s="61">
        <v>206</v>
      </c>
      <c r="M74" s="61">
        <f>(BFT!E74*0.5)+(DCO!I74*0.25)+(UCO!I74*0.25)</f>
        <v>242.90391177386925</v>
      </c>
      <c r="N74" s="61">
        <f>(BFT!P74*0.5)+(DCO!P74*0.25)+(UCO!P74*0.25)</f>
        <v>164.01735356553201</v>
      </c>
      <c r="P74" s="61">
        <f>('Soybean Oil'!I74*0.75)+('Yellow Grease'!I74*0.25)</f>
        <v>123.32816410763159</v>
      </c>
      <c r="Q74" s="61">
        <f>('Soybean Oil'!P74*0.75)+('Yellow Grease'!P74)</f>
        <v>265.68924097770838</v>
      </c>
    </row>
    <row r="75" spans="1:17" x14ac:dyDescent="0.2">
      <c r="A75" s="70">
        <v>43980</v>
      </c>
      <c r="B75" s="61">
        <v>208.375</v>
      </c>
      <c r="M75" s="61">
        <f>(BFT!E75*0.5)+(DCO!I75*0.25)+(UCO!I75*0.25)</f>
        <v>229.25199592117951</v>
      </c>
      <c r="N75" s="61">
        <f>(BFT!P75*0.5)+(DCO!P75*0.25)+(UCO!P75*0.25)</f>
        <v>165.90833033600842</v>
      </c>
      <c r="P75" s="61">
        <f>('Soybean Oil'!I75*0.75)+('Yellow Grease'!I75*0.25)</f>
        <v>124.7500300773191</v>
      </c>
      <c r="Q75" s="61">
        <f>('Soybean Oil'!P75*0.75)+('Yellow Grease'!P75)</f>
        <v>268.75240577053387</v>
      </c>
    </row>
    <row r="76" spans="1:17" x14ac:dyDescent="0.2">
      <c r="A76" s="70">
        <v>43987</v>
      </c>
      <c r="B76" s="61">
        <v>212.45</v>
      </c>
      <c r="M76" s="61">
        <f>(BFT!E76*0.5)+(DCO!I76*0.25)+(UCO!I76*0.25)</f>
        <v>222.95568240551185</v>
      </c>
      <c r="N76" s="61">
        <f>(BFT!P76*0.5)+(DCO!P76*0.25)+(UCO!P76*0.25)</f>
        <v>169.1528483737732</v>
      </c>
      <c r="P76" s="61">
        <f>('Soybean Oil'!I76*0.75)+('Yellow Grease'!I76*0.25)</f>
        <v>127.18965274109868</v>
      </c>
      <c r="Q76" s="61">
        <f>('Soybean Oil'!P76*0.75)+('Yellow Grease'!P76)</f>
        <v>274.00815167822395</v>
      </c>
    </row>
    <row r="77" spans="1:17" x14ac:dyDescent="0.2">
      <c r="A77" s="70">
        <v>43994</v>
      </c>
      <c r="B77" s="61">
        <v>210.2</v>
      </c>
      <c r="M77" s="61">
        <f>(BFT!E77*0.5)+(DCO!I77*0.25)+(UCO!I77*0.25)</f>
        <v>214.96407637121797</v>
      </c>
      <c r="N77" s="61">
        <f>(BFT!P77*0.5)+(DCO!P77*0.25)+(UCO!P77*0.25)</f>
        <v>167.36139669647974</v>
      </c>
      <c r="P77" s="61">
        <f>('Soybean Oil'!I77*0.75)+('Yellow Grease'!I77*0.25)</f>
        <v>125.84262182244738</v>
      </c>
      <c r="Q77" s="61">
        <f>('Soybean Oil'!P77*0.75)+('Yellow Grease'!P77)</f>
        <v>271.10620608502086</v>
      </c>
    </row>
    <row r="78" spans="1:17" x14ac:dyDescent="0.2">
      <c r="A78" s="70">
        <v>44001</v>
      </c>
      <c r="B78" s="61">
        <v>207.3</v>
      </c>
      <c r="M78" s="61">
        <f>(BFT!E78*0.5)+(DCO!I78*0.25)+(UCO!I78*0.25)</f>
        <v>203.57878414923908</v>
      </c>
      <c r="N78" s="61">
        <f>(BFT!P78*0.5)+(DCO!P78*0.25)+(UCO!P78*0.25)</f>
        <v>165.05241453463492</v>
      </c>
      <c r="P78" s="61">
        <f>('Soybean Oil'!I78*0.75)+('Yellow Grease'!I78*0.25)</f>
        <v>124.1064486384079</v>
      </c>
      <c r="Q78" s="61">
        <f>('Soybean Oil'!P78*0.75)+('Yellow Grease'!P78)</f>
        <v>267.3659206537813</v>
      </c>
    </row>
    <row r="79" spans="1:17" x14ac:dyDescent="0.2">
      <c r="A79" s="70">
        <v>44008</v>
      </c>
      <c r="B79" s="61">
        <v>207.1</v>
      </c>
      <c r="M79" s="61">
        <f>(BFT!E79*0.5)+(DCO!I79*0.25)+(UCO!I79*0.25)</f>
        <v>195.73841916841295</v>
      </c>
      <c r="N79" s="61">
        <f>(BFT!P79*0.5)+(DCO!P79*0.25)+(UCO!P79*0.25)</f>
        <v>164.89317438554212</v>
      </c>
      <c r="P79" s="61">
        <f>('Soybean Oil'!I79*0.75)+('Yellow Grease'!I79*0.25)</f>
        <v>123.98671255675001</v>
      </c>
      <c r="Q79" s="61">
        <f>('Soybean Oil'!P79*0.75)+('Yellow Grease'!P79)</f>
        <v>267.10796993438544</v>
      </c>
    </row>
    <row r="80" spans="1:17" x14ac:dyDescent="0.2">
      <c r="A80" s="70">
        <v>44015</v>
      </c>
      <c r="B80" s="61">
        <v>202.8125</v>
      </c>
      <c r="M80" s="61">
        <f>(BFT!E80*0.5)+(DCO!I80*0.25)+(UCO!I80*0.25)</f>
        <v>193.4118756870256</v>
      </c>
      <c r="N80" s="61">
        <f>(BFT!P80*0.5)+(DCO!P80*0.25)+(UCO!P80*0.25)</f>
        <v>161.47946368936633</v>
      </c>
      <c r="P80" s="61">
        <f>('Soybean Oil'!I80*0.75)+('Yellow Grease'!I80*0.25)</f>
        <v>121.41987030620888</v>
      </c>
      <c r="Q80" s="61">
        <f>('Soybean Oil'!P80*0.75)+('Yellow Grease'!P80)</f>
        <v>261.57815138733724</v>
      </c>
    </row>
    <row r="81" spans="1:17" x14ac:dyDescent="0.2">
      <c r="A81" s="70">
        <v>44022</v>
      </c>
      <c r="B81" s="61">
        <v>199.5</v>
      </c>
      <c r="M81" s="61">
        <f>(BFT!E81*0.5)+(DCO!I81*0.25)+(UCO!I81*0.25)</f>
        <v>192.39958069209283</v>
      </c>
      <c r="N81" s="61">
        <f>(BFT!P81*0.5)+(DCO!P81*0.25)+(UCO!P81*0.25)</f>
        <v>158.84204872001766</v>
      </c>
      <c r="P81" s="61">
        <f>('Soybean Oil'!I81*0.75)+('Yellow Grease'!I81*0.25)</f>
        <v>119.43674145375002</v>
      </c>
      <c r="Q81" s="61">
        <f>('Soybean Oil'!P81*0.75)+('Yellow Grease'!P81)</f>
        <v>257.30584259734383</v>
      </c>
    </row>
    <row r="82" spans="1:17" x14ac:dyDescent="0.2">
      <c r="A82" s="70">
        <v>44029</v>
      </c>
      <c r="B82" s="61">
        <v>194.7</v>
      </c>
      <c r="M82" s="61">
        <f>(BFT!E82*0.5)+(DCO!I82*0.25)+(UCO!I82*0.25)</f>
        <v>190.23082115226575</v>
      </c>
      <c r="N82" s="61">
        <f>(BFT!P82*0.5)+(DCO!P82*0.25)+(UCO!P82*0.25)</f>
        <v>155.02028514179167</v>
      </c>
      <c r="P82" s="61">
        <f>('Soybean Oil'!I82*0.75)+('Yellow Grease'!I82*0.25)</f>
        <v>116.56307549396053</v>
      </c>
      <c r="Q82" s="61">
        <f>('Soybean Oil'!P82*0.75)+('Yellow Grease'!P82)</f>
        <v>251.11502533184378</v>
      </c>
    </row>
    <row r="83" spans="1:17" x14ac:dyDescent="0.2">
      <c r="A83" s="70">
        <v>44036</v>
      </c>
      <c r="B83" s="61">
        <v>194.7</v>
      </c>
      <c r="M83" s="61">
        <f>(BFT!E83*0.5)+(DCO!I83*0.25)+(UCO!I83*0.25)</f>
        <v>201.20985865226575</v>
      </c>
      <c r="N83" s="61">
        <f>(BFT!P83*0.5)+(DCO!P83*0.25)+(UCO!P83*0.25)</f>
        <v>155.02028514179167</v>
      </c>
      <c r="P83" s="61">
        <f>('Soybean Oil'!I83*0.75)+('Yellow Grease'!I83*0.25)</f>
        <v>116.56307549396053</v>
      </c>
      <c r="Q83" s="61">
        <f>('Soybean Oil'!P83*0.75)+('Yellow Grease'!P83)</f>
        <v>251.11502533184378</v>
      </c>
    </row>
    <row r="84" spans="1:17" x14ac:dyDescent="0.2">
      <c r="A84" s="70">
        <v>44043</v>
      </c>
      <c r="B84" s="61">
        <v>200.2</v>
      </c>
      <c r="M84" s="61">
        <f>(BFT!E84*0.5)+(DCO!I84*0.25)+(UCO!I84*0.25)</f>
        <v>209.18460812498429</v>
      </c>
      <c r="N84" s="61">
        <f>(BFT!P84*0.5)+(DCO!P84*0.25)+(UCO!P84*0.25)</f>
        <v>159.39938924184227</v>
      </c>
      <c r="P84" s="61">
        <f>('Soybean Oil'!I84*0.75)+('Yellow Grease'!I84*0.25)</f>
        <v>119.85581773955263</v>
      </c>
      <c r="Q84" s="61">
        <f>('Soybean Oil'!P84*0.75)+('Yellow Grease'!P84)</f>
        <v>258.20867011522921</v>
      </c>
    </row>
    <row r="85" spans="1:17" x14ac:dyDescent="0.2">
      <c r="A85" s="70">
        <v>44050</v>
      </c>
      <c r="B85" s="61">
        <v>196</v>
      </c>
      <c r="M85" s="61">
        <f>(BFT!E85*0.5)+(DCO!I85*0.25)+(UCO!I85*0.25)</f>
        <v>210.96819352763555</v>
      </c>
      <c r="N85" s="61">
        <f>(BFT!P85*0.5)+(DCO!P85*0.25)+(UCO!P85*0.25)</f>
        <v>156.05534611089453</v>
      </c>
      <c r="P85" s="61">
        <f>('Soybean Oil'!I85*0.75)+('Yellow Grease'!I85*0.25)</f>
        <v>117.34136002473684</v>
      </c>
      <c r="Q85" s="61">
        <f>('Soybean Oil'!P85*0.75)+('Yellow Grease'!P85)</f>
        <v>252.79170500791673</v>
      </c>
    </row>
    <row r="86" spans="1:17" x14ac:dyDescent="0.2">
      <c r="A86" s="70">
        <v>44057</v>
      </c>
      <c r="B86" s="61">
        <v>193.2</v>
      </c>
      <c r="M86" s="61">
        <f>(BFT!E86*0.5)+(DCO!I86*0.25)+(UCO!I86*0.25)</f>
        <v>224.42808379606976</v>
      </c>
      <c r="N86" s="61">
        <f>(BFT!P86*0.5)+(DCO!P86*0.25)+(UCO!P86*0.25)</f>
        <v>153.82598402359602</v>
      </c>
      <c r="P86" s="61">
        <f>('Soybean Oil'!I86*0.75)+('Yellow Grease'!I86*0.25)</f>
        <v>115.66505488152632</v>
      </c>
      <c r="Q86" s="61">
        <f>('Soybean Oil'!P86*0.75)+('Yellow Grease'!P86)</f>
        <v>249.18039493637502</v>
      </c>
    </row>
    <row r="87" spans="1:17" x14ac:dyDescent="0.2">
      <c r="A87" s="70">
        <v>44064</v>
      </c>
      <c r="B87" s="61">
        <v>190.7</v>
      </c>
      <c r="M87" s="61">
        <f>(BFT!E87*0.5)+(DCO!I87*0.25)+(UCO!I87*0.25)</f>
        <v>223.29852153574313</v>
      </c>
      <c r="N87" s="61">
        <f>(BFT!P87*0.5)+(DCO!P87*0.25)+(UCO!P87*0.25)</f>
        <v>151.83548215993667</v>
      </c>
      <c r="P87" s="61">
        <f>('Soybean Oil'!I87*0.75)+('Yellow Grease'!I87*0.25)</f>
        <v>114.16835386080263</v>
      </c>
      <c r="Q87" s="61">
        <f>('Soybean Oil'!P87*0.75)+('Yellow Grease'!P87)</f>
        <v>245.95601094392708</v>
      </c>
    </row>
    <row r="88" spans="1:17" x14ac:dyDescent="0.2">
      <c r="A88" s="70">
        <v>44071</v>
      </c>
      <c r="B88" s="61">
        <v>189.8</v>
      </c>
      <c r="M88" s="61">
        <f>(BFT!E88*0.5)+(DCO!I88*0.25)+(UCO!I88*0.25)</f>
        <v>222.89187912202556</v>
      </c>
      <c r="N88" s="61">
        <f>(BFT!P88*0.5)+(DCO!P88*0.25)+(UCO!P88*0.25)</f>
        <v>151.11890148901932</v>
      </c>
      <c r="P88" s="61">
        <f>('Soybean Oil'!I88*0.75)+('Yellow Grease'!I88*0.25)</f>
        <v>113.62954149334212</v>
      </c>
      <c r="Q88" s="61">
        <f>('Soybean Oil'!P88*0.75)+('Yellow Grease'!P88)</f>
        <v>244.79523270664589</v>
      </c>
    </row>
    <row r="89" spans="1:17" x14ac:dyDescent="0.2">
      <c r="A89" s="70">
        <v>44078</v>
      </c>
      <c r="B89" s="61">
        <v>195.3</v>
      </c>
      <c r="M89" s="61">
        <f>(BFT!E89*0.5)+(DCO!I89*0.25)+(UCO!I89*0.25)</f>
        <v>225.37691609474413</v>
      </c>
      <c r="N89" s="61">
        <f>(BFT!P89*0.5)+(DCO!P89*0.25)+(UCO!P89*0.25)</f>
        <v>155.49800558906995</v>
      </c>
      <c r="P89" s="61">
        <f>('Soybean Oil'!I89*0.75)+('Yellow Grease'!I89*0.25)</f>
        <v>116.92228373893421</v>
      </c>
      <c r="Q89" s="61">
        <f>('Soybean Oil'!P89*0.75)+('Yellow Grease'!P89)</f>
        <v>251.88887749003129</v>
      </c>
    </row>
    <row r="90" spans="1:17" x14ac:dyDescent="0.2">
      <c r="A90" s="70">
        <v>44085</v>
      </c>
      <c r="B90" s="61">
        <v>198.6875</v>
      </c>
      <c r="M90" s="61">
        <f>(BFT!E90*0.5)+(DCO!I90*0.25)+(UCO!I90*0.25)</f>
        <v>226.90747295748665</v>
      </c>
      <c r="N90" s="61">
        <f>(BFT!P90*0.5)+(DCO!P90*0.25)+(UCO!P90*0.25)</f>
        <v>158.19513561432836</v>
      </c>
      <c r="P90" s="61">
        <f>('Soybean Oil'!I90*0.75)+('Yellow Grease'!I90*0.25)</f>
        <v>118.95031362201482</v>
      </c>
      <c r="Q90" s="61">
        <f>('Soybean Oil'!P90*0.75)+('Yellow Grease'!P90)</f>
        <v>256.25791779979818</v>
      </c>
    </row>
    <row r="91" spans="1:17" x14ac:dyDescent="0.2">
      <c r="A91" s="70">
        <v>44092</v>
      </c>
      <c r="B91" s="61">
        <v>195.9</v>
      </c>
      <c r="M91" s="61">
        <f>(BFT!E91*0.5)+(DCO!I91*0.25)+(UCO!I91*0.25)</f>
        <v>225.64801103722249</v>
      </c>
      <c r="N91" s="61">
        <f>(BFT!P91*0.5)+(DCO!P91*0.25)+(UCO!P91*0.25)</f>
        <v>155.97572603634819</v>
      </c>
      <c r="P91" s="61">
        <f>('Soybean Oil'!I91*0.75)+('Yellow Grease'!I91*0.25)</f>
        <v>117.2814919839079</v>
      </c>
      <c r="Q91" s="61">
        <f>('Soybean Oil'!P91*0.75)+('Yellow Grease'!P91)</f>
        <v>252.66272964821877</v>
      </c>
    </row>
    <row r="92" spans="1:17" x14ac:dyDescent="0.2">
      <c r="A92" s="70">
        <v>44099</v>
      </c>
      <c r="B92" s="61">
        <v>197.9</v>
      </c>
      <c r="M92" s="61">
        <f>(BFT!E92*0.5)+(DCO!I92*0.25)+(UCO!I92*0.25)</f>
        <v>228.10166084548382</v>
      </c>
      <c r="N92" s="61">
        <f>(BFT!P92*0.5)+(DCO!P92*0.25)+(UCO!P92*0.25)</f>
        <v>157.56812752727564</v>
      </c>
      <c r="P92" s="61">
        <f>('Soybean Oil'!I92*0.75)+('Yellow Grease'!I92*0.25)</f>
        <v>118.47885280048685</v>
      </c>
      <c r="Q92" s="61">
        <f>('Soybean Oil'!P92*0.75)+('Yellow Grease'!P92)</f>
        <v>255.24223684217714</v>
      </c>
    </row>
    <row r="93" spans="1:17" x14ac:dyDescent="0.2">
      <c r="A93" s="70">
        <v>44106</v>
      </c>
      <c r="B93" s="61">
        <v>198.55</v>
      </c>
      <c r="M93" s="61">
        <f>(BFT!E93*0.5)+(DCO!I93*0.25)+(UCO!I93*0.25)</f>
        <v>228.63079776105224</v>
      </c>
      <c r="N93" s="61">
        <f>(BFT!P93*0.5)+(DCO!P93*0.25)+(UCO!P93*0.25)</f>
        <v>158.08565801182709</v>
      </c>
      <c r="P93" s="61">
        <f>('Soybean Oil'!I93*0.75)+('Yellow Grease'!I93*0.25)</f>
        <v>118.86799506587502</v>
      </c>
      <c r="Q93" s="61">
        <f>('Soybean Oil'!P93*0.75)+('Yellow Grease'!P93)</f>
        <v>256.0805766802136</v>
      </c>
    </row>
    <row r="94" spans="1:17" x14ac:dyDescent="0.2">
      <c r="A94" s="70">
        <v>44113</v>
      </c>
      <c r="B94" s="61">
        <v>196.4</v>
      </c>
      <c r="M94" s="61">
        <f>(BFT!E94*0.5)+(DCO!I94*0.25)+(UCO!I94*0.25)</f>
        <v>227.65937421717135</v>
      </c>
      <c r="N94" s="61">
        <f>(BFT!P94*0.5)+(DCO!P94*0.25)+(UCO!P94*0.25)</f>
        <v>156.37382640908004</v>
      </c>
      <c r="P94" s="61">
        <f>('Soybean Oil'!I94*0.75)+('Yellow Grease'!I94*0.25)</f>
        <v>117.58083218805265</v>
      </c>
      <c r="Q94" s="61">
        <f>('Soybean Oil'!P94*0.75)+('Yellow Grease'!P94)</f>
        <v>253.30760644670838</v>
      </c>
    </row>
    <row r="95" spans="1:17" x14ac:dyDescent="0.2">
      <c r="A95" s="70">
        <v>44120</v>
      </c>
      <c r="B95" s="61">
        <v>194.8</v>
      </c>
      <c r="M95" s="61">
        <f>(BFT!E95*0.5)+(DCO!I95*0.25)+(UCO!I95*0.25)</f>
        <v>226.93645437056233</v>
      </c>
      <c r="N95" s="61">
        <f>(BFT!P95*0.5)+(DCO!P95*0.25)+(UCO!P95*0.25)</f>
        <v>155.09990521633807</v>
      </c>
      <c r="P95" s="61">
        <f>('Soybean Oil'!I95*0.75)+('Yellow Grease'!I95*0.25)</f>
        <v>116.6229435347895</v>
      </c>
      <c r="Q95" s="61">
        <f>('Soybean Oil'!P95*0.75)+('Yellow Grease'!P95)</f>
        <v>251.24400069154169</v>
      </c>
    </row>
    <row r="96" spans="1:17" x14ac:dyDescent="0.2">
      <c r="A96" s="70">
        <v>44127</v>
      </c>
      <c r="B96" s="61">
        <v>195.45</v>
      </c>
      <c r="M96" s="61">
        <f>(BFT!E96*0.5)+(DCO!I96*0.25)+(UCO!I96*0.25)</f>
        <v>227.61764055824725</v>
      </c>
      <c r="N96" s="61">
        <f>(BFT!P96*0.5)+(DCO!P96*0.25)+(UCO!P96*0.25)</f>
        <v>155.61743570088947</v>
      </c>
      <c r="P96" s="61">
        <f>('Soybean Oil'!I96*0.75)+('Yellow Grease'!I96*0.25)</f>
        <v>117.01208580017763</v>
      </c>
      <c r="Q96" s="61">
        <f>('Soybean Oil'!P96*0.75)+('Yellow Grease'!P96)</f>
        <v>252.08234052957815</v>
      </c>
    </row>
    <row r="97" spans="1:17" x14ac:dyDescent="0.2">
      <c r="A97" s="70">
        <v>44134</v>
      </c>
      <c r="B97" s="61">
        <v>195.15</v>
      </c>
      <c r="M97" s="61">
        <f>(BFT!E97*0.5)+(DCO!I97*0.25)+(UCO!I97*0.25)</f>
        <v>229.03209308700804</v>
      </c>
      <c r="N97" s="61">
        <f>(BFT!P97*0.5)+(DCO!P97*0.25)+(UCO!P97*0.25)</f>
        <v>155.37857547725034</v>
      </c>
      <c r="P97" s="61">
        <f>('Soybean Oil'!I97*0.75)+('Yellow Grease'!I97*0.25)</f>
        <v>116.83248167769079</v>
      </c>
      <c r="Q97" s="61">
        <f>('Soybean Oil'!P97*0.75)+('Yellow Grease'!P97)</f>
        <v>251.69541445048441</v>
      </c>
    </row>
    <row r="98" spans="1:17" x14ac:dyDescent="0.2">
      <c r="A98" s="70">
        <v>44141</v>
      </c>
      <c r="B98" s="61">
        <v>195.65</v>
      </c>
      <c r="M98" s="61">
        <f>(BFT!E98*0.5)+(DCO!I98*0.25)+(UCO!I98*0.25)</f>
        <v>229.25800553907337</v>
      </c>
      <c r="N98" s="61">
        <f>(BFT!P98*0.5)+(DCO!P98*0.25)+(UCO!P98*0.25)</f>
        <v>155.77667584998224</v>
      </c>
      <c r="P98" s="61">
        <f>('Soybean Oil'!I98*0.75)+('Yellow Grease'!I98*0.25)</f>
        <v>117.13182188183553</v>
      </c>
      <c r="Q98" s="61">
        <f>('Soybean Oil'!P98*0.75)+('Yellow Grease'!P98)</f>
        <v>252.34029124897401</v>
      </c>
    </row>
    <row r="99" spans="1:17" x14ac:dyDescent="0.2">
      <c r="A99" s="70">
        <v>44148</v>
      </c>
      <c r="B99" s="61">
        <v>198.9</v>
      </c>
      <c r="M99" s="61">
        <f>(BFT!E99*0.5)+(DCO!I99*0.25)+(UCO!I99*0.25)</f>
        <v>230.72643647749797</v>
      </c>
      <c r="N99" s="61">
        <f>(BFT!P99*0.5)+(DCO!P99*0.25)+(UCO!P99*0.25)</f>
        <v>158.36432827273941</v>
      </c>
      <c r="P99" s="61">
        <f>('Soybean Oil'!I99*0.75)+('Yellow Grease'!I99*0.25)</f>
        <v>119.07753320877632</v>
      </c>
      <c r="Q99" s="61">
        <f>('Soybean Oil'!P99*0.75)+('Yellow Grease'!P99)</f>
        <v>256.53199043915629</v>
      </c>
    </row>
    <row r="100" spans="1:17" x14ac:dyDescent="0.2">
      <c r="A100" s="70">
        <v>44155</v>
      </c>
      <c r="B100" s="61">
        <v>200.55</v>
      </c>
      <c r="M100" s="61">
        <f>(BFT!E100*0.5)+(DCO!I100*0.25)+(UCO!I100*0.25)</f>
        <v>231.47194756931353</v>
      </c>
      <c r="N100" s="61">
        <f>(BFT!P100*0.5)+(DCO!P100*0.25)+(UCO!P100*0.25)</f>
        <v>159.67805950275459</v>
      </c>
      <c r="P100" s="61">
        <f>('Soybean Oil'!I100*0.75)+('Yellow Grease'!I100*0.25)</f>
        <v>120.06535588245396</v>
      </c>
      <c r="Q100" s="61">
        <f>('Soybean Oil'!P100*0.75)+('Yellow Grease'!P100)</f>
        <v>258.66008387417196</v>
      </c>
    </row>
    <row r="101" spans="1:17" x14ac:dyDescent="0.2">
      <c r="A101" s="70">
        <v>44162</v>
      </c>
      <c r="B101" s="61">
        <v>200.08330000000001</v>
      </c>
      <c r="M101" s="61">
        <f>(BFT!E101*0.5)+(DCO!I101*0.25)+(UCO!I101*0.25)</f>
        <v>231.26108088655576</v>
      </c>
      <c r="N101" s="61">
        <f>(BFT!P101*0.5)+(DCO!P101*0.25)+(UCO!P101*0.25)</f>
        <v>159.30647261484665</v>
      </c>
      <c r="P101" s="61">
        <f>('Soybean Oil'!I101*0.75)+('Yellow Grease'!I101*0.25)</f>
        <v>119.78595173590526</v>
      </c>
      <c r="Q101" s="61">
        <f>('Soybean Oil'!P101*0.75)+('Yellow Grease'!P101)</f>
        <v>258.05815587046175</v>
      </c>
    </row>
    <row r="102" spans="1:17" x14ac:dyDescent="0.2">
      <c r="A102" s="70">
        <v>44169</v>
      </c>
      <c r="B102" s="61">
        <v>200.2</v>
      </c>
      <c r="M102" s="61">
        <f>(BFT!E102*0.5)+(DCO!I102*0.25)+(UCO!I102*0.25)</f>
        <v>231.31380885286779</v>
      </c>
      <c r="N102" s="61">
        <f>(BFT!P102*0.5)+(DCO!P102*0.25)+(UCO!P102*0.25)</f>
        <v>159.39938924184227</v>
      </c>
      <c r="P102" s="61">
        <f>('Soybean Oil'!I102*0.75)+('Yellow Grease'!I102*0.25)</f>
        <v>119.85581773955263</v>
      </c>
      <c r="Q102" s="61">
        <f>('Soybean Oil'!P102*0.75)+('Yellow Grease'!P102)</f>
        <v>258.20867011522921</v>
      </c>
    </row>
    <row r="103" spans="1:17" x14ac:dyDescent="0.2">
      <c r="A103" s="70">
        <v>44176</v>
      </c>
      <c r="B103" s="61">
        <v>198.75</v>
      </c>
      <c r="M103" s="61">
        <f>(BFT!E103*0.5)+(DCO!I103*0.25)+(UCO!I103*0.25)</f>
        <v>239.57116274187837</v>
      </c>
      <c r="N103" s="61">
        <f>(BFT!P103*0.5)+(DCO!P103*0.25)+(UCO!P103*0.25)</f>
        <v>158.24489816091983</v>
      </c>
      <c r="P103" s="61">
        <f>('Soybean Oil'!I103*0.75)+('Yellow Grease'!I103*0.25)</f>
        <v>118.98773114753291</v>
      </c>
      <c r="Q103" s="61">
        <f>('Soybean Oil'!P103*0.75)+('Yellow Grease'!P103)</f>
        <v>256.3385273996094</v>
      </c>
    </row>
    <row r="104" spans="1:17" x14ac:dyDescent="0.2">
      <c r="A104" s="70">
        <v>44183</v>
      </c>
      <c r="B104" s="61">
        <v>198.65</v>
      </c>
      <c r="M104" s="61">
        <f>(BFT!E104*0.5)+(DCO!I104*0.25)+(UCO!I104*0.25)</f>
        <v>248.05098025146529</v>
      </c>
      <c r="N104" s="61">
        <f>(BFT!P104*0.5)+(DCO!P104*0.25)+(UCO!P104*0.25)</f>
        <v>158.16527808637349</v>
      </c>
      <c r="P104" s="61">
        <f>('Soybean Oil'!I104*0.75)+('Yellow Grease'!I104*0.25)</f>
        <v>118.92786310670397</v>
      </c>
      <c r="Q104" s="61">
        <f>('Soybean Oil'!P104*0.75)+('Yellow Grease'!P104)</f>
        <v>256.2095520399115</v>
      </c>
    </row>
    <row r="105" spans="1:17" x14ac:dyDescent="0.2">
      <c r="A105" s="70">
        <v>44190</v>
      </c>
      <c r="B105" s="61">
        <v>199</v>
      </c>
      <c r="M105" s="61">
        <f>(BFT!E105*0.5)+(DCO!I105*0.25)+(UCO!I105*0.25)</f>
        <v>252.08411896791102</v>
      </c>
      <c r="N105" s="61">
        <f>(BFT!P105*0.5)+(DCO!P105*0.25)+(UCO!P105*0.25)</f>
        <v>158.44394834728578</v>
      </c>
      <c r="P105" s="61">
        <f>('Soybean Oil'!I105*0.75)+('Yellow Grease'!I105*0.25)</f>
        <v>119.13740124960526</v>
      </c>
      <c r="Q105" s="61">
        <f>('Soybean Oil'!P105*0.75)+('Yellow Grease'!P105)</f>
        <v>256.66096579885425</v>
      </c>
    </row>
    <row r="106" spans="1:17" x14ac:dyDescent="0.2">
      <c r="A106" s="70">
        <v>44197</v>
      </c>
      <c r="B106" s="61">
        <v>198.375</v>
      </c>
      <c r="M106" s="61">
        <f>(BFT!E106*0.5)+(DCO!I106*0.25)+(UCO!I106*0.25)</f>
        <v>249.98812965597747</v>
      </c>
      <c r="N106" s="61">
        <f>(BFT!P106*0.5)+(DCO!P106*0.25)+(UCO!P106*0.25)</f>
        <v>155.42548943074596</v>
      </c>
      <c r="P106" s="61">
        <f>('Soybean Oil'!I106*0.75)+('Yellow Grease'!I106*0.25)</f>
        <v>115.40211472692434</v>
      </c>
      <c r="Q106" s="61">
        <f>('Soybean Oil'!P106*0.75)+('Yellow Grease'!P106)</f>
        <v>249.97292508261717</v>
      </c>
    </row>
    <row r="107" spans="1:17" x14ac:dyDescent="0.2">
      <c r="A107" s="70">
        <v>44204</v>
      </c>
      <c r="B107" s="61">
        <v>199.3</v>
      </c>
      <c r="M107" s="61">
        <f>(BFT!E107*0.5)+(DCO!I107*0.25)+(UCO!I107*0.25)</f>
        <v>252.33573145304831</v>
      </c>
      <c r="N107" s="61">
        <f>(BFT!P107*0.5)+(DCO!P107*0.25)+(UCO!P107*0.25)</f>
        <v>155.30602482492492</v>
      </c>
      <c r="P107" s="61">
        <f>('Soybean Oil'!I107*0.75)+('Yellow Grease'!I107*0.25)</f>
        <v>115.9402216260921</v>
      </c>
      <c r="Q107" s="61">
        <f>('Soybean Oil'!P107*0.75)+('Yellow Grease'!P107)</f>
        <v>251.13852032244793</v>
      </c>
    </row>
    <row r="108" spans="1:17" x14ac:dyDescent="0.2">
      <c r="A108" s="70">
        <v>44211</v>
      </c>
      <c r="B108" s="61">
        <v>201.15</v>
      </c>
      <c r="M108" s="61">
        <f>(BFT!E108*0.5)+(DCO!I108*0.25)+(UCO!I108*0.25)</f>
        <v>260.90593504718998</v>
      </c>
      <c r="N108" s="61">
        <f>(BFT!P108*0.5)+(DCO!P108*0.25)+(UCO!P108*0.25)</f>
        <v>156.74765124703285</v>
      </c>
      <c r="P108" s="61">
        <f>('Soybean Oil'!I108*0.75)+('Yellow Grease'!I108*0.25)</f>
        <v>117.01643542442764</v>
      </c>
      <c r="Q108" s="61">
        <f>('Soybean Oil'!P108*0.75)+('Yellow Grease'!P108)</f>
        <v>253.4697108021094</v>
      </c>
    </row>
    <row r="109" spans="1:17" x14ac:dyDescent="0.2">
      <c r="A109" s="70">
        <v>44218</v>
      </c>
      <c r="B109" s="61">
        <v>201.125</v>
      </c>
      <c r="M109" s="61">
        <f>(BFT!E109*0.5)+(DCO!I109*0.25)+(UCO!I109*0.25)</f>
        <v>260.89485121483676</v>
      </c>
      <c r="N109" s="61">
        <f>(BFT!P109*0.5)+(DCO!P109*0.25)+(UCO!P109*0.25)</f>
        <v>156.72816980889624</v>
      </c>
      <c r="P109" s="61">
        <f>('Soybean Oil'!I109*0.75)+('Yellow Grease'!I109*0.25)</f>
        <v>117.0018919947204</v>
      </c>
      <c r="Q109" s="61">
        <f>('Soybean Oil'!P109*0.75)+('Yellow Grease'!P109)</f>
        <v>253.43820822805989</v>
      </c>
    </row>
    <row r="110" spans="1:17" x14ac:dyDescent="0.2">
      <c r="A110" s="70">
        <v>44225</v>
      </c>
      <c r="B110" s="61">
        <v>198.02500000000001</v>
      </c>
      <c r="M110" s="61">
        <f>(BFT!E110*0.5)+(DCO!I110*0.25)+(UCO!I110*0.25)</f>
        <v>263.39545600303177</v>
      </c>
      <c r="N110" s="61">
        <f>(BFT!P110*0.5)+(DCO!P110*0.25)+(UCO!P110*0.25)</f>
        <v>154.31247147995865</v>
      </c>
      <c r="P110" s="61">
        <f>('Soybean Oil'!I110*0.75)+('Yellow Grease'!I110*0.25)</f>
        <v>115.19850671102304</v>
      </c>
      <c r="Q110" s="61">
        <f>('Soybean Oil'!P110*0.75)+('Yellow Grease'!P110)</f>
        <v>249.53188904592449</v>
      </c>
    </row>
    <row r="111" spans="1:17" x14ac:dyDescent="0.2">
      <c r="A111" s="70">
        <v>44232</v>
      </c>
      <c r="B111" s="61">
        <v>192.95</v>
      </c>
      <c r="M111" s="61">
        <f>(BFT!E111*0.5)+(DCO!I111*0.25)+(UCO!I111*0.25)</f>
        <v>266.9579380353187</v>
      </c>
      <c r="N111" s="61">
        <f>(BFT!P111*0.5)+(DCO!P111*0.25)+(UCO!P111*0.25)</f>
        <v>150.35773953823011</v>
      </c>
      <c r="P111" s="61">
        <f>('Soybean Oil'!I111*0.75)+('Yellow Grease'!I111*0.25)</f>
        <v>112.24619048045395</v>
      </c>
      <c r="Q111" s="61">
        <f>('Soybean Oil'!P111*0.75)+('Yellow Grease'!P111)</f>
        <v>243.13686651388019</v>
      </c>
    </row>
    <row r="112" spans="1:17" x14ac:dyDescent="0.2">
      <c r="A112" s="70">
        <v>44239</v>
      </c>
      <c r="B112" s="61">
        <v>192.6</v>
      </c>
      <c r="M112" s="61">
        <f>(BFT!E112*0.5)+(DCO!I112*0.25)+(UCO!I112*0.25)</f>
        <v>268.35276438237298</v>
      </c>
      <c r="N112" s="61">
        <f>(BFT!P112*0.5)+(DCO!P112*0.25)+(UCO!P112*0.25)</f>
        <v>150.08499940431778</v>
      </c>
      <c r="P112" s="61">
        <f>('Soybean Oil'!I112*0.75)+('Yellow Grease'!I112*0.25)</f>
        <v>112.04258246455265</v>
      </c>
      <c r="Q112" s="61">
        <f>('Soybean Oil'!P112*0.75)+('Yellow Grease'!P112)</f>
        <v>242.69583047718749</v>
      </c>
    </row>
    <row r="113" spans="1:17" x14ac:dyDescent="0.2">
      <c r="A113" s="70">
        <v>44246</v>
      </c>
      <c r="B113" s="61">
        <v>192.5</v>
      </c>
      <c r="M113" s="61">
        <f>(BFT!E113*0.5)+(DCO!I113*0.25)+(UCO!I113*0.25)</f>
        <v>272.57092905295991</v>
      </c>
      <c r="N113" s="61">
        <f>(BFT!P113*0.5)+(DCO!P113*0.25)+(UCO!P113*0.25)</f>
        <v>150.00707365177141</v>
      </c>
      <c r="P113" s="61">
        <f>('Soybean Oil'!I113*0.75)+('Yellow Grease'!I113*0.25)</f>
        <v>111.98440874572367</v>
      </c>
      <c r="Q113" s="61">
        <f>('Soybean Oil'!P113*0.75)+('Yellow Grease'!P113)</f>
        <v>242.56982018098958</v>
      </c>
    </row>
    <row r="114" spans="1:17" x14ac:dyDescent="0.2">
      <c r="A114" s="70">
        <v>44253</v>
      </c>
      <c r="B114" s="61">
        <v>193.7</v>
      </c>
      <c r="M114" s="61">
        <f>(BFT!E114*0.5)+(DCO!I114*0.25)+(UCO!I114*0.25)</f>
        <v>282.40295300591669</v>
      </c>
      <c r="N114" s="61">
        <f>(BFT!P114*0.5)+(DCO!P114*0.25)+(UCO!P114*0.25)</f>
        <v>150.94218268232788</v>
      </c>
      <c r="P114" s="61">
        <f>('Soybean Oil'!I114*0.75)+('Yellow Grease'!I114*0.25)</f>
        <v>112.68249337167104</v>
      </c>
      <c r="Q114" s="61">
        <f>('Soybean Oil'!P114*0.75)+('Yellow Grease'!P114)</f>
        <v>244.08194373536452</v>
      </c>
    </row>
    <row r="115" spans="1:17" x14ac:dyDescent="0.2">
      <c r="A115" s="70">
        <v>44260</v>
      </c>
      <c r="B115" s="61">
        <v>195.3</v>
      </c>
      <c r="M115" s="61">
        <f>(BFT!E115*0.5)+(DCO!I115*0.25)+(UCO!I115*0.25)</f>
        <v>285.43731827652573</v>
      </c>
      <c r="N115" s="61">
        <f>(BFT!P115*0.5)+(DCO!P115*0.25)+(UCO!P115*0.25)</f>
        <v>152.18899472306992</v>
      </c>
      <c r="P115" s="61">
        <f>('Soybean Oil'!I115*0.75)+('Yellow Grease'!I115*0.25)</f>
        <v>113.61327287293422</v>
      </c>
      <c r="Q115" s="61">
        <f>('Soybean Oil'!P115*0.75)+('Yellow Grease'!P115)</f>
        <v>246.09810847453124</v>
      </c>
    </row>
    <row r="116" spans="1:17" x14ac:dyDescent="0.2">
      <c r="A116" s="70">
        <v>44267</v>
      </c>
      <c r="B116" s="61">
        <v>195.75</v>
      </c>
      <c r="M116" s="61">
        <f>(BFT!E116*0.5)+(DCO!I116*0.25)+(UCO!I116*0.25)</f>
        <v>287.57432725888452</v>
      </c>
      <c r="N116" s="61">
        <f>(BFT!P116*0.5)+(DCO!P116*0.25)+(UCO!P116*0.25)</f>
        <v>152.5396606095286</v>
      </c>
      <c r="P116" s="61">
        <f>('Soybean Oil'!I116*0.75)+('Yellow Grease'!I116*0.25)</f>
        <v>113.87505460766448</v>
      </c>
      <c r="Q116" s="61">
        <f>('Soybean Oil'!P116*0.75)+('Yellow Grease'!P116)</f>
        <v>246.66515480742186</v>
      </c>
    </row>
    <row r="117" spans="1:17" x14ac:dyDescent="0.2">
      <c r="A117" s="70">
        <v>44274</v>
      </c>
      <c r="B117" s="61">
        <v>195.72499999999999</v>
      </c>
      <c r="M117" s="61">
        <f>(BFT!E117*0.5)+(DCO!I117*0.25)+(UCO!I117*0.25)</f>
        <v>295.31324342653124</v>
      </c>
      <c r="N117" s="61">
        <f>(BFT!P117*0.5)+(DCO!P117*0.25)+(UCO!P117*0.25)</f>
        <v>152.52017917139202</v>
      </c>
      <c r="P117" s="61">
        <f>('Soybean Oil'!I117*0.75)+('Yellow Grease'!I117*0.25)</f>
        <v>113.86051117795722</v>
      </c>
      <c r="Q117" s="61">
        <f>('Soybean Oil'!P117*0.75)+('Yellow Grease'!P117)</f>
        <v>246.63365223337235</v>
      </c>
    </row>
    <row r="118" spans="1:17" x14ac:dyDescent="0.2">
      <c r="A118" s="70">
        <v>44281</v>
      </c>
      <c r="B118" s="61">
        <v>189.7</v>
      </c>
      <c r="M118" s="61">
        <f>(BFT!E118*0.5)+(DCO!I118*0.25)+(UCO!I118*0.25)</f>
        <v>312.40453982939414</v>
      </c>
      <c r="N118" s="61">
        <f>(BFT!P118*0.5)+(DCO!P118*0.25)+(UCO!P118*0.25)</f>
        <v>147.82515258047292</v>
      </c>
      <c r="P118" s="61">
        <f>('Soybean Oil'!I118*0.75)+('Yellow Grease'!I118*0.25)</f>
        <v>110.35554461851314</v>
      </c>
      <c r="Q118" s="61">
        <f>('Soybean Oil'!P118*0.75)+('Yellow Grease'!P118)</f>
        <v>239.04153188744789</v>
      </c>
    </row>
    <row r="119" spans="1:17" x14ac:dyDescent="0.2">
      <c r="A119" s="70">
        <v>44288</v>
      </c>
      <c r="B119" s="61">
        <v>185.75</v>
      </c>
      <c r="M119" s="61">
        <f>(BFT!E119*0.5)+(DCO!I119*0.25)+(UCO!I119*0.25)</f>
        <v>314.84402220111673</v>
      </c>
      <c r="N119" s="61">
        <f>(BFT!P119*0.5)+(DCO!P119*0.25)+(UCO!P119*0.25)</f>
        <v>144.74708535489111</v>
      </c>
      <c r="P119" s="61">
        <f>('Soybean Oil'!I119*0.75)+('Yellow Grease'!I119*0.25)</f>
        <v>108.05768272476973</v>
      </c>
      <c r="Q119" s="61">
        <f>('Soybean Oil'!P119*0.75)+('Yellow Grease'!P119)</f>
        <v>234.0641251876302</v>
      </c>
    </row>
    <row r="120" spans="1:17" x14ac:dyDescent="0.2">
      <c r="A120" s="70">
        <v>44295</v>
      </c>
      <c r="B120" s="61">
        <v>178.45</v>
      </c>
      <c r="M120" s="61">
        <f>(BFT!E120*0.5)+(DCO!I120*0.25)+(UCO!I120*0.25)</f>
        <v>308.12004315396297</v>
      </c>
      <c r="N120" s="61">
        <f>(BFT!P120*0.5)+(DCO!P120*0.25)+(UCO!P120*0.25)</f>
        <v>139.05850541900577</v>
      </c>
      <c r="P120" s="61">
        <f>('Soybean Oil'!I120*0.75)+('Yellow Grease'!I120*0.25)</f>
        <v>103.81100125025658</v>
      </c>
      <c r="Q120" s="61">
        <f>('Soybean Oil'!P120*0.75)+('Yellow Grease'!P120)</f>
        <v>224.86537356518227</v>
      </c>
    </row>
    <row r="121" spans="1:17" x14ac:dyDescent="0.2">
      <c r="A121" s="70">
        <v>44302</v>
      </c>
      <c r="B121" s="61">
        <v>180.55</v>
      </c>
      <c r="M121" s="61">
        <f>(BFT!E121*0.5)+(DCO!I121*0.25)+(UCO!I121*0.25)</f>
        <v>302.85108507163739</v>
      </c>
      <c r="N121" s="61">
        <f>(BFT!P121*0.5)+(DCO!P121*0.25)+(UCO!P121*0.25)</f>
        <v>140.69494622247964</v>
      </c>
      <c r="P121" s="61">
        <f>('Soybean Oil'!I121*0.75)+('Yellow Grease'!I121*0.25)</f>
        <v>105.03264934566448</v>
      </c>
      <c r="Q121" s="61">
        <f>('Soybean Oil'!P121*0.75)+('Yellow Grease'!P121)</f>
        <v>227.51158978533857</v>
      </c>
    </row>
    <row r="122" spans="1:17" x14ac:dyDescent="0.2">
      <c r="A122" s="70">
        <v>44309</v>
      </c>
      <c r="B122" s="61">
        <v>175.6</v>
      </c>
      <c r="M122" s="61">
        <f>(BFT!E122*0.5)+(DCO!I122*0.25)+(UCO!I122*0.25)</f>
        <v>300.65648626569066</v>
      </c>
      <c r="N122" s="61">
        <f>(BFT!P122*0.5)+(DCO!P122*0.25)+(UCO!P122*0.25)</f>
        <v>136.83762147143409</v>
      </c>
      <c r="P122" s="61">
        <f>('Soybean Oil'!I122*0.75)+('Yellow Grease'!I122*0.25)</f>
        <v>102.15305026363158</v>
      </c>
      <c r="Q122" s="61">
        <f>('Soybean Oil'!P122*0.75)+('Yellow Grease'!P122)</f>
        <v>221.27408012354164</v>
      </c>
    </row>
    <row r="123" spans="1:17" x14ac:dyDescent="0.2">
      <c r="A123" s="70">
        <v>44316</v>
      </c>
      <c r="B123" s="61">
        <v>175.55</v>
      </c>
      <c r="M123" s="61">
        <f>(BFT!E123*0.5)+(DCO!I123*0.25)+(UCO!I123*0.25)</f>
        <v>300.6343186009841</v>
      </c>
      <c r="N123" s="61">
        <f>(BFT!P123*0.5)+(DCO!P123*0.25)+(UCO!P123*0.25)</f>
        <v>136.7986585951609</v>
      </c>
      <c r="P123" s="61">
        <f>('Soybean Oil'!I123*0.75)+('Yellow Grease'!I123*0.25)</f>
        <v>102.12396340421711</v>
      </c>
      <c r="Q123" s="61">
        <f>('Soybean Oil'!P123*0.75)+('Yellow Grease'!P123)</f>
        <v>221.21107497544273</v>
      </c>
    </row>
    <row r="124" spans="1:17" x14ac:dyDescent="0.2">
      <c r="A124" s="70">
        <v>44323</v>
      </c>
      <c r="B124" s="61">
        <v>184.05</v>
      </c>
      <c r="M124" s="61">
        <f>(BFT!E124*0.5)+(DCO!I124*0.25)+(UCO!I124*0.25)</f>
        <v>307.50282160109464</v>
      </c>
      <c r="N124" s="61">
        <f>(BFT!P124*0.5)+(DCO!P124*0.25)+(UCO!P124*0.25)</f>
        <v>143.42234756160275</v>
      </c>
      <c r="P124" s="61">
        <f>('Soybean Oil'!I124*0.75)+('Yellow Grease'!I124*0.25)</f>
        <v>107.06872950467763</v>
      </c>
      <c r="Q124" s="61">
        <f>('Soybean Oil'!P124*0.75)+('Yellow Grease'!P124)</f>
        <v>231.92195015226565</v>
      </c>
    </row>
    <row r="125" spans="1:17" x14ac:dyDescent="0.2">
      <c r="A125" s="70">
        <v>44330</v>
      </c>
      <c r="B125" s="61">
        <v>187</v>
      </c>
      <c r="M125" s="61">
        <f>(BFT!E125*0.5)+(DCO!I125*0.25)+(UCO!I125*0.25)</f>
        <v>309.58571381877999</v>
      </c>
      <c r="N125" s="61">
        <f>(BFT!P125*0.5)+(DCO!P125*0.25)+(UCO!P125*0.25)</f>
        <v>145.7211572617208</v>
      </c>
      <c r="P125" s="61">
        <f>('Soybean Oil'!I125*0.75)+('Yellow Grease'!I125*0.25)</f>
        <v>108.78485421013158</v>
      </c>
      <c r="Q125" s="61">
        <f>('Soybean Oil'!P125*0.75)+('Yellow Grease'!P125)</f>
        <v>235.63925389010416</v>
      </c>
    </row>
    <row r="126" spans="1:17" x14ac:dyDescent="0.2">
      <c r="A126" s="70">
        <v>44337</v>
      </c>
      <c r="B126" s="61">
        <v>188.2</v>
      </c>
      <c r="M126" s="61">
        <f>(BFT!E126*0.5)+(DCO!I126*0.25)+(UCO!I126*0.25)</f>
        <v>317.86773777173676</v>
      </c>
      <c r="N126" s="61">
        <f>(BFT!P126*0.5)+(DCO!P126*0.25)+(UCO!P126*0.25)</f>
        <v>146.65626629227728</v>
      </c>
      <c r="P126" s="61">
        <f>('Soybean Oil'!I126*0.75)+('Yellow Grease'!I126*0.25)</f>
        <v>109.48293883607893</v>
      </c>
      <c r="Q126" s="61">
        <f>('Soybean Oil'!P126*0.75)+('Yellow Grease'!P126)</f>
        <v>237.15137744447912</v>
      </c>
    </row>
    <row r="127" spans="1:17" x14ac:dyDescent="0.2">
      <c r="A127" s="70">
        <v>44344</v>
      </c>
      <c r="B127" s="61">
        <v>191.9</v>
      </c>
      <c r="M127" s="61">
        <f>(BFT!E127*0.5)+(DCO!I127*0.25)+(UCO!I127*0.25)</f>
        <v>319.50814496002016</v>
      </c>
      <c r="N127" s="61">
        <f>(BFT!P127*0.5)+(DCO!P127*0.25)+(UCO!P127*0.25)</f>
        <v>149.53951913649317</v>
      </c>
      <c r="P127" s="61">
        <f>('Soybean Oil'!I127*0.75)+('Yellow Grease'!I127*0.25)</f>
        <v>111.63536643275</v>
      </c>
      <c r="Q127" s="61">
        <f>('Soybean Oil'!P127*0.75)+('Yellow Grease'!P127)</f>
        <v>241.8137584038021</v>
      </c>
    </row>
    <row r="128" spans="1:17" x14ac:dyDescent="0.2">
      <c r="A128" s="70">
        <v>44351</v>
      </c>
      <c r="B128" s="61">
        <v>192.625</v>
      </c>
      <c r="M128" s="61">
        <f>(BFT!E128*0.5)+(DCO!I128*0.25)+(UCO!I128*0.25)</f>
        <v>319.82957609826491</v>
      </c>
      <c r="N128" s="61">
        <f>(BFT!P128*0.5)+(DCO!P128*0.25)+(UCO!P128*0.25)</f>
        <v>150.10448084245436</v>
      </c>
      <c r="P128" s="61">
        <f>('Soybean Oil'!I128*0.75)+('Yellow Grease'!I128*0.25)</f>
        <v>112.05712589425987</v>
      </c>
      <c r="Q128" s="61">
        <f>('Soybean Oil'!P128*0.75)+('Yellow Grease'!P128)</f>
        <v>242.72733305123697</v>
      </c>
    </row>
    <row r="129" spans="1:17" x14ac:dyDescent="0.2">
      <c r="A129" s="70">
        <v>44358</v>
      </c>
      <c r="B129" s="61">
        <v>191.1</v>
      </c>
      <c r="M129" s="61">
        <f>(BFT!E129*0.5)+(DCO!I129*0.25)+(UCO!I129*0.25)</f>
        <v>325.35346232471568</v>
      </c>
      <c r="N129" s="61">
        <f>(BFT!P129*0.5)+(DCO!P129*0.25)+(UCO!P129*0.25)</f>
        <v>148.91611311612218</v>
      </c>
      <c r="P129" s="61">
        <f>('Soybean Oil'!I129*0.75)+('Yellow Grease'!I129*0.25)</f>
        <v>111.16997668211842</v>
      </c>
      <c r="Q129" s="61">
        <f>('Soybean Oil'!P129*0.75)+('Yellow Grease'!P129)</f>
        <v>240.80567603421872</v>
      </c>
    </row>
    <row r="130" spans="1:17" x14ac:dyDescent="0.2">
      <c r="A130" s="70">
        <v>44365</v>
      </c>
      <c r="B130" s="61">
        <v>188.45</v>
      </c>
      <c r="M130" s="61">
        <f>(BFT!E130*0.5)+(DCO!I130*0.25)+(UCO!I130*0.25)</f>
        <v>329.60357609526949</v>
      </c>
      <c r="N130" s="61">
        <f>(BFT!P130*0.5)+(DCO!P130*0.25)+(UCO!P130*0.25)</f>
        <v>146.85108067364322</v>
      </c>
      <c r="P130" s="61">
        <f>('Soybean Oil'!I130*0.75)+('Yellow Grease'!I130*0.25)</f>
        <v>109.62837313315131</v>
      </c>
      <c r="Q130" s="61">
        <f>('Soybean Oil'!P130*0.75)+('Yellow Grease'!P130)</f>
        <v>237.46640318497396</v>
      </c>
    </row>
    <row r="131" spans="1:17" x14ac:dyDescent="0.2">
      <c r="A131" s="70">
        <v>44372</v>
      </c>
      <c r="B131" s="61">
        <v>186.9</v>
      </c>
      <c r="M131" s="61">
        <f>(BFT!E131*0.5)+(DCO!I131*0.25)+(UCO!I131*0.25)</f>
        <v>328.91637848936693</v>
      </c>
      <c r="N131" s="61">
        <f>(BFT!P131*0.5)+(DCO!P131*0.25)+(UCO!P131*0.25)</f>
        <v>145.64323150917443</v>
      </c>
      <c r="P131" s="61">
        <f>('Soybean Oil'!I131*0.75)+('Yellow Grease'!I131*0.25)</f>
        <v>108.72668049130263</v>
      </c>
      <c r="Q131" s="61">
        <f>('Soybean Oil'!P131*0.75)+('Yellow Grease'!P131)</f>
        <v>235.51324359390625</v>
      </c>
    </row>
    <row r="132" spans="1:17" x14ac:dyDescent="0.2">
      <c r="A132" s="70">
        <v>44379</v>
      </c>
      <c r="B132" s="61">
        <v>183.3</v>
      </c>
      <c r="M132" s="61">
        <f>(BFT!E132*0.5)+(DCO!I132*0.25)+(UCO!I132*0.25)</f>
        <v>335.67850371896253</v>
      </c>
      <c r="N132" s="61">
        <f>(BFT!P132*0.5)+(DCO!P132*0.25)+(UCO!P132*0.25)</f>
        <v>142.83790441750494</v>
      </c>
      <c r="P132" s="61">
        <f>('Soybean Oil'!I132*0.75)+('Yellow Grease'!I132*0.25)</f>
        <v>106.63242661346052</v>
      </c>
      <c r="Q132" s="61">
        <f>('Soybean Oil'!P132*0.75)+('Yellow Grease'!P132)</f>
        <v>230.97687293078121</v>
      </c>
    </row>
    <row r="133" spans="1:17" x14ac:dyDescent="0.2">
      <c r="A133" s="70">
        <v>44386</v>
      </c>
      <c r="B133" s="61">
        <v>179.5</v>
      </c>
      <c r="M133" s="61">
        <f>(BFT!E133*0.5)+(DCO!I133*0.25)+(UCO!I133*0.25)</f>
        <v>333.99376120126601</v>
      </c>
      <c r="N133" s="61">
        <f>(BFT!P133*0.5)+(DCO!P133*0.25)+(UCO!P133*0.25)</f>
        <v>139.87672582074271</v>
      </c>
      <c r="P133" s="61">
        <f>('Soybean Oil'!I133*0.75)+('Yellow Grease'!I133*0.25)</f>
        <v>104.42182529796054</v>
      </c>
      <c r="Q133" s="61">
        <f>('Soybean Oil'!P133*0.75)+('Yellow Grease'!P133)</f>
        <v>226.18848167526042</v>
      </c>
    </row>
    <row r="134" spans="1:17" x14ac:dyDescent="0.2">
      <c r="A134" s="70">
        <v>44393</v>
      </c>
      <c r="B134" s="61">
        <v>176.6</v>
      </c>
      <c r="M134" s="61">
        <f>(BFT!E134*0.5)+(DCO!I134*0.25)+(UCO!I134*0.25)</f>
        <v>335.03303664828712</v>
      </c>
      <c r="N134" s="61">
        <f>(BFT!P134*0.5)+(DCO!P134*0.25)+(UCO!P134*0.25)</f>
        <v>137.61687899689784</v>
      </c>
      <c r="P134" s="61">
        <f>('Soybean Oil'!I134*0.75)+('Yellow Grease'!I134*0.25)</f>
        <v>102.73478745192105</v>
      </c>
      <c r="Q134" s="61">
        <f>('Soybean Oil'!P134*0.75)+('Yellow Grease'!P134)</f>
        <v>222.53418308552079</v>
      </c>
    </row>
    <row r="135" spans="1:17" x14ac:dyDescent="0.2">
      <c r="A135" s="70">
        <v>44400</v>
      </c>
      <c r="B135" s="61">
        <v>179.6</v>
      </c>
      <c r="M135" s="61">
        <f>(BFT!E135*0.5)+(DCO!I135*0.25)+(UCO!I135*0.25)</f>
        <v>337.91309653067907</v>
      </c>
      <c r="N135" s="61">
        <f>(BFT!P135*0.5)+(DCO!P135*0.25)+(UCO!P135*0.25)</f>
        <v>139.95465157328906</v>
      </c>
      <c r="P135" s="61">
        <f>('Soybean Oil'!I135*0.75)+('Yellow Grease'!I135*0.25)</f>
        <v>104.47999901678946</v>
      </c>
      <c r="Q135" s="61">
        <f>('Soybean Oil'!P135*0.75)+('Yellow Grease'!P135)</f>
        <v>226.31449197145832</v>
      </c>
    </row>
    <row r="136" spans="1:17" x14ac:dyDescent="0.2">
      <c r="A136" s="70">
        <v>44407</v>
      </c>
      <c r="B136" s="61">
        <v>180.9</v>
      </c>
      <c r="M136" s="61">
        <f>(BFT!E136*0.5)+(DCO!I136*0.25)+(UCO!I136*0.25)</f>
        <v>340.81445581304894</v>
      </c>
      <c r="N136" s="61">
        <f>(BFT!P136*0.5)+(DCO!P136*0.25)+(UCO!P136*0.25)</f>
        <v>140.96768635639194</v>
      </c>
      <c r="P136" s="61">
        <f>('Soybean Oil'!I136*0.75)+('Yellow Grease'!I136*0.25)</f>
        <v>105.23625736156579</v>
      </c>
      <c r="Q136" s="61">
        <f>('Soybean Oil'!P136*0.75)+('Yellow Grease'!P136)</f>
        <v>227.95262582203128</v>
      </c>
    </row>
    <row r="137" spans="1:17" x14ac:dyDescent="0.2">
      <c r="A137" s="70">
        <v>44414</v>
      </c>
      <c r="B137" s="61">
        <v>182.6</v>
      </c>
      <c r="M137" s="61">
        <f>(BFT!E137*0.5)+(DCO!I137*0.25)+(UCO!I137*0.25)</f>
        <v>350.86815641307106</v>
      </c>
      <c r="N137" s="61">
        <f>(BFT!P137*0.5)+(DCO!P137*0.25)+(UCO!P137*0.25)</f>
        <v>142.2924241496803</v>
      </c>
      <c r="P137" s="61">
        <f>('Soybean Oil'!I137*0.75)+('Yellow Grease'!I137*0.25)</f>
        <v>106.2252105816579</v>
      </c>
      <c r="Q137" s="61">
        <f>('Soybean Oil'!P137*0.75)+('Yellow Grease'!P137)</f>
        <v>230.09480085739585</v>
      </c>
    </row>
    <row r="138" spans="1:17" x14ac:dyDescent="0.2">
      <c r="A138" s="70">
        <v>44421</v>
      </c>
      <c r="B138" s="61">
        <v>181.5</v>
      </c>
      <c r="M138" s="61">
        <f>(BFT!E138*0.5)+(DCO!I138*0.25)+(UCO!I138*0.25)</f>
        <v>350.3804677895273</v>
      </c>
      <c r="N138" s="61">
        <f>(BFT!P138*0.5)+(DCO!P138*0.25)+(UCO!P138*0.25)</f>
        <v>141.4352408716702</v>
      </c>
      <c r="P138" s="61">
        <f>('Soybean Oil'!I138*0.75)+('Yellow Grease'!I138*0.25)</f>
        <v>105.58529967453947</v>
      </c>
      <c r="Q138" s="61">
        <f>('Soybean Oil'!P138*0.75)+('Yellow Grease'!P138)</f>
        <v>228.70868759921876</v>
      </c>
    </row>
    <row r="139" spans="1:17" x14ac:dyDescent="0.2">
      <c r="A139" s="70">
        <v>44428</v>
      </c>
      <c r="B139" s="61">
        <v>180.35</v>
      </c>
      <c r="M139" s="61">
        <f>(BFT!E139*0.5)+(DCO!I139*0.25)+(UCO!I139*0.25)</f>
        <v>359.17061150127716</v>
      </c>
      <c r="N139" s="61">
        <f>(BFT!P139*0.5)+(DCO!P139*0.25)+(UCO!P139*0.25)</f>
        <v>140.53909471738689</v>
      </c>
      <c r="P139" s="61">
        <f>('Soybean Oil'!I139*0.75)+('Yellow Grease'!I139*0.25)</f>
        <v>104.91630190800657</v>
      </c>
      <c r="Q139" s="61">
        <f>('Soybean Oil'!P139*0.75)+('Yellow Grease'!P139)</f>
        <v>227.25956919294271</v>
      </c>
    </row>
    <row r="140" spans="1:17" x14ac:dyDescent="0.2">
      <c r="A140" s="70">
        <v>44435</v>
      </c>
      <c r="B140" s="61">
        <v>178.7</v>
      </c>
      <c r="M140" s="61">
        <f>(BFT!E140*0.5)+(DCO!I140*0.25)+(UCO!I140*0.25)</f>
        <v>360.76407856596154</v>
      </c>
      <c r="N140" s="61">
        <f>(BFT!P140*0.5)+(DCO!P140*0.25)+(UCO!P140*0.25)</f>
        <v>139.25331980037171</v>
      </c>
      <c r="P140" s="61">
        <f>('Soybean Oil'!I140*0.75)+('Yellow Grease'!I140*0.25)</f>
        <v>103.95643554732894</v>
      </c>
      <c r="Q140" s="61">
        <f>('Soybean Oil'!P140*0.75)+('Yellow Grease'!P140)</f>
        <v>225.18039930567707</v>
      </c>
    </row>
    <row r="141" spans="1:17" x14ac:dyDescent="0.2">
      <c r="A141" s="70">
        <v>44442</v>
      </c>
      <c r="B141" s="61">
        <v>176.4</v>
      </c>
      <c r="M141" s="61">
        <f>(BFT!E141*0.5)+(DCO!I141*0.25)+(UCO!I141*0.25)</f>
        <v>341.53186598946104</v>
      </c>
      <c r="N141" s="61">
        <f>(BFT!P141*0.5)+(DCO!P141*0.25)+(UCO!P141*0.25)</f>
        <v>137.46102749180511</v>
      </c>
      <c r="P141" s="61">
        <f>('Soybean Oil'!I141*0.75)+('Yellow Grease'!I141*0.25)</f>
        <v>102.61844001426317</v>
      </c>
      <c r="Q141" s="61">
        <f>('Soybean Oil'!P141*0.75)+('Yellow Grease'!P141)</f>
        <v>222.28216249312499</v>
      </c>
    </row>
    <row r="142" spans="1:17" x14ac:dyDescent="0.2">
      <c r="A142" s="70">
        <v>44449</v>
      </c>
      <c r="B142" s="61">
        <v>170.3125</v>
      </c>
      <c r="M142" s="61">
        <f>(BFT!E142*0.5)+(DCO!I142*0.25)+(UCO!I142*0.25)</f>
        <v>329.92045281144073</v>
      </c>
      <c r="N142" s="61">
        <f>(BFT!P142*0.5)+(DCO!P142*0.25)+(UCO!P142*0.25)</f>
        <v>132.71729730554452</v>
      </c>
      <c r="P142" s="61">
        <f>('Soybean Oil'!I142*0.75)+('Yellow Grease'!I142*0.25)</f>
        <v>99.077114880550994</v>
      </c>
      <c r="Q142" s="61">
        <f>('Soybean Oil'!P142*0.75)+('Yellow Grease'!P142)</f>
        <v>214.61128571207684</v>
      </c>
    </row>
    <row r="143" spans="1:17" x14ac:dyDescent="0.2">
      <c r="A143" s="70">
        <v>44456</v>
      </c>
      <c r="B143" s="61">
        <v>168.25</v>
      </c>
      <c r="M143" s="61">
        <f>(BFT!E143*0.5)+(DCO!I143*0.25)+(UCO!I143*0.25)</f>
        <v>336.75603664229629</v>
      </c>
      <c r="N143" s="61">
        <f>(BFT!P143*0.5)+(DCO!P143*0.25)+(UCO!P143*0.25)</f>
        <v>131.11007865927553</v>
      </c>
      <c r="P143" s="61">
        <f>('Soybean Oil'!I143*0.75)+('Yellow Grease'!I143*0.25)</f>
        <v>97.877281929703955</v>
      </c>
      <c r="Q143" s="61">
        <f>('Soybean Oil'!P143*0.75)+('Yellow Grease'!P143)</f>
        <v>212.01232335299477</v>
      </c>
    </row>
    <row r="144" spans="1:17" x14ac:dyDescent="0.2">
      <c r="A144" s="70">
        <v>44463</v>
      </c>
      <c r="B144" s="61">
        <v>164.05</v>
      </c>
      <c r="M144" s="61">
        <f>(BFT!E144*0.5)+(DCO!I144*0.25)+(UCO!I144*0.25)</f>
        <v>334.8939528069476</v>
      </c>
      <c r="N144" s="61">
        <f>(BFT!P144*0.5)+(DCO!P144*0.25)+(UCO!P144*0.25)</f>
        <v>127.83719705232781</v>
      </c>
      <c r="P144" s="61">
        <f>('Soybean Oil'!I144*0.75)+('Yellow Grease'!I144*0.25)</f>
        <v>95.433985738888168</v>
      </c>
      <c r="Q144" s="61">
        <f>('Soybean Oil'!P144*0.75)+('Yellow Grease'!P144)</f>
        <v>206.7198909126823</v>
      </c>
    </row>
    <row r="145" spans="1:17" x14ac:dyDescent="0.2">
      <c r="A145" s="70">
        <v>44470</v>
      </c>
      <c r="B145" s="61">
        <v>159.1</v>
      </c>
      <c r="M145" s="61">
        <f>(BFT!E145*0.5)+(DCO!I145*0.25)+(UCO!I145*0.25)</f>
        <v>332.83239711410283</v>
      </c>
      <c r="N145" s="61">
        <f>(BFT!P145*0.5)+(DCO!P145*0.25)+(UCO!P145*0.25)</f>
        <v>123.97987230128224</v>
      </c>
      <c r="P145" s="61">
        <f>('Soybean Oil'!I145*0.75)+('Yellow Grease'!I145*0.25)</f>
        <v>92.554386656855257</v>
      </c>
      <c r="Q145" s="61">
        <f>('Soybean Oil'!P145*0.75)+('Yellow Grease'!P145)</f>
        <v>200.4823812508854</v>
      </c>
    </row>
    <row r="146" spans="1:17" x14ac:dyDescent="0.2">
      <c r="A146" s="70">
        <v>44477</v>
      </c>
      <c r="B146" s="61">
        <v>162.4</v>
      </c>
      <c r="M146" s="61">
        <f>(BFT!E146*0.5)+(DCO!I146*0.25)+(UCO!I146*0.25)</f>
        <v>347.857962984734</v>
      </c>
      <c r="N146" s="61">
        <f>(BFT!P146*0.5)+(DCO!P146*0.25)+(UCO!P146*0.25)</f>
        <v>126.55142213531261</v>
      </c>
      <c r="P146" s="61">
        <f>('Soybean Oil'!I146*0.75)+('Yellow Grease'!I146*0.25)</f>
        <v>94.474119378210531</v>
      </c>
      <c r="Q146" s="61">
        <f>('Soybean Oil'!P146*0.75)+('Yellow Grease'!P146)</f>
        <v>204.64072102541667</v>
      </c>
    </row>
    <row r="147" spans="1:17" x14ac:dyDescent="0.2">
      <c r="A147" s="70">
        <v>44484</v>
      </c>
      <c r="B147" s="61">
        <v>172.8</v>
      </c>
      <c r="M147" s="61">
        <f>(BFT!E147*0.5)+(DCO!I147*0.25)+(UCO!I147*0.25)</f>
        <v>360.21883724369269</v>
      </c>
      <c r="N147" s="61">
        <f>(BFT!P147*0.5)+(DCO!P147*0.25)+(UCO!P147*0.25)</f>
        <v>134.65570040013557</v>
      </c>
      <c r="P147" s="61">
        <f>('Soybean Oil'!I147*0.75)+('Yellow Grease'!I147*0.25)</f>
        <v>100.52418613642106</v>
      </c>
      <c r="Q147" s="61">
        <f>('Soybean Oil'!P147*0.75)+('Yellow Grease'!P147)</f>
        <v>217.74579183</v>
      </c>
    </row>
    <row r="148" spans="1:17" x14ac:dyDescent="0.2">
      <c r="A148" s="70">
        <v>44491</v>
      </c>
      <c r="B148" s="61">
        <v>170.4</v>
      </c>
      <c r="M148" s="61">
        <f>(BFT!E148*0.5)+(DCO!I148*0.25)+(UCO!I148*0.25)</f>
        <v>360.31728933777907</v>
      </c>
      <c r="N148" s="61">
        <f>(BFT!P148*0.5)+(DCO!P148*0.25)+(UCO!P148*0.25)</f>
        <v>132.78548233902262</v>
      </c>
      <c r="P148" s="61">
        <f>('Soybean Oil'!I148*0.75)+('Yellow Grease'!I148*0.25)</f>
        <v>99.128016884526318</v>
      </c>
      <c r="Q148" s="61">
        <f>('Soybean Oil'!P148*0.75)+('Yellow Grease'!P148)</f>
        <v>214.72154472125001</v>
      </c>
    </row>
    <row r="149" spans="1:17" x14ac:dyDescent="0.2">
      <c r="A149" s="70">
        <v>44498</v>
      </c>
      <c r="B149" s="61">
        <v>166.75</v>
      </c>
      <c r="M149" s="61">
        <f>(BFT!E149*0.5)+(DCO!I149*0.25)+(UCO!I149*0.25)</f>
        <v>363.34904981420226</v>
      </c>
      <c r="N149" s="61">
        <f>(BFT!P149*0.5)+(DCO!P149*0.25)+(UCO!P149*0.25)</f>
        <v>129.94119237107992</v>
      </c>
      <c r="P149" s="61">
        <f>('Soybean Oil'!I149*0.75)+('Yellow Grease'!I149*0.25)</f>
        <v>97.004676147269734</v>
      </c>
      <c r="Q149" s="61">
        <f>('Soybean Oil'!P149*0.75)+('Yellow Grease'!P149)</f>
        <v>210.12216891002601</v>
      </c>
    </row>
    <row r="150" spans="1:17" x14ac:dyDescent="0.2">
      <c r="A150" s="70">
        <v>44505</v>
      </c>
      <c r="B150" s="61">
        <v>157.19999999999999</v>
      </c>
      <c r="M150" s="61">
        <f>(BFT!E150*0.5)+(DCO!I150*0.25)+(UCO!I150*0.25)</f>
        <v>359.11502585525454</v>
      </c>
      <c r="N150" s="61">
        <f>(BFT!P150*0.5)+(DCO!P150*0.25)+(UCO!P150*0.25)</f>
        <v>122.49928300290112</v>
      </c>
      <c r="P150" s="61">
        <f>('Soybean Oil'!I150*0.75)+('Yellow Grease'!I150*0.25)</f>
        <v>91.449085999105264</v>
      </c>
      <c r="Q150" s="61">
        <f>('Soybean Oil'!P150*0.75)+('Yellow Grease'!P150)</f>
        <v>198.08818562312496</v>
      </c>
    </row>
    <row r="151" spans="1:17" x14ac:dyDescent="0.2">
      <c r="A151" s="70">
        <v>44512</v>
      </c>
      <c r="B151" s="61">
        <v>151.69999999999999</v>
      </c>
      <c r="M151" s="61">
        <f>(BFT!E151*0.5)+(DCO!I151*0.25)+(UCO!I151*0.25)</f>
        <v>349.701582737536</v>
      </c>
      <c r="N151" s="61">
        <f>(BFT!P151*0.5)+(DCO!P151*0.25)+(UCO!P151*0.25)</f>
        <v>118.21336661285051</v>
      </c>
      <c r="P151" s="61">
        <f>('Soybean Oil'!I151*0.75)+('Yellow Grease'!I151*0.25)</f>
        <v>88.249531463513151</v>
      </c>
      <c r="Q151" s="61">
        <f>('Soybean Oil'!P151*0.75)+('Yellow Grease'!P151)</f>
        <v>191.15761933223959</v>
      </c>
    </row>
    <row r="152" spans="1:17" x14ac:dyDescent="0.2">
      <c r="A152" s="70">
        <v>44519</v>
      </c>
      <c r="B152" s="61">
        <v>146.19999999999999</v>
      </c>
      <c r="M152" s="61">
        <f>(BFT!E152*0.5)+(DCO!I152*0.25)+(UCO!I152*0.25)</f>
        <v>326.33813961981747</v>
      </c>
      <c r="N152" s="61">
        <f>(BFT!P152*0.5)+(DCO!P152*0.25)+(UCO!P152*0.25)</f>
        <v>113.92745022279991</v>
      </c>
      <c r="P152" s="61">
        <f>('Soybean Oil'!I152*0.75)+('Yellow Grease'!I152*0.25)</f>
        <v>85.049976927921051</v>
      </c>
      <c r="Q152" s="61">
        <f>('Soybean Oil'!P152*0.75)+('Yellow Grease'!P152)</f>
        <v>184.22705304135414</v>
      </c>
    </row>
    <row r="153" spans="1:17" x14ac:dyDescent="0.2">
      <c r="A153" s="70">
        <v>44526</v>
      </c>
      <c r="B153" s="61">
        <v>142.5</v>
      </c>
      <c r="M153" s="61">
        <f>(BFT!E153*0.5)+(DCO!I153*0.25)+(UCO!I153*0.25)</f>
        <v>315.1392699315341</v>
      </c>
      <c r="N153" s="61">
        <f>(BFT!P153*0.5)+(DCO!P153*0.25)+(UCO!P153*0.25)</f>
        <v>111.04419737858403</v>
      </c>
      <c r="P153" s="61">
        <f>('Soybean Oil'!I153*0.75)+('Yellow Grease'!I153*0.25)</f>
        <v>82.897549331250005</v>
      </c>
      <c r="Q153" s="61">
        <f>('Soybean Oil'!P153*0.75)+('Yellow Grease'!P153)</f>
        <v>179.56467208203122</v>
      </c>
    </row>
    <row r="154" spans="1:17" x14ac:dyDescent="0.2">
      <c r="A154" s="70">
        <v>44533</v>
      </c>
      <c r="B154" s="61">
        <v>143.9</v>
      </c>
      <c r="M154" s="61">
        <f>(BFT!E154*0.5)+(DCO!I154*0.25)+(UCO!I154*0.25)</f>
        <v>304.39342704331693</v>
      </c>
      <c r="N154" s="61">
        <f>(BFT!P154*0.5)+(DCO!P154*0.25)+(UCO!P154*0.25)</f>
        <v>112.13515791423329</v>
      </c>
      <c r="P154" s="61">
        <f>('Soybean Oil'!I154*0.75)+('Yellow Grease'!I154*0.25)</f>
        <v>83.711981394855258</v>
      </c>
      <c r="Q154" s="61">
        <f>('Soybean Oil'!P154*0.75)+('Yellow Grease'!P154)</f>
        <v>181.32881622880208</v>
      </c>
    </row>
    <row r="155" spans="1:17" x14ac:dyDescent="0.2">
      <c r="A155" s="70">
        <v>44540</v>
      </c>
      <c r="B155" s="61">
        <v>152.80000000000001</v>
      </c>
      <c r="M155" s="61">
        <f>(BFT!E155*0.5)+(DCO!I155*0.25)+(UCO!I155*0.25)</f>
        <v>302.13927136107969</v>
      </c>
      <c r="N155" s="61">
        <f>(BFT!P155*0.5)+(DCO!P155*0.25)+(UCO!P155*0.25)</f>
        <v>119.07054989086066</v>
      </c>
      <c r="P155" s="61">
        <f>('Soybean Oil'!I155*0.75)+('Yellow Grease'!I155*0.25)</f>
        <v>88.889442370631585</v>
      </c>
      <c r="Q155" s="61">
        <f>('Soybean Oil'!P155*0.75)+('Yellow Grease'!P155)</f>
        <v>192.54373259041671</v>
      </c>
    </row>
    <row r="156" spans="1:17" x14ac:dyDescent="0.2">
      <c r="A156" s="70">
        <v>44547</v>
      </c>
      <c r="B156" s="61">
        <v>148.5</v>
      </c>
      <c r="M156" s="61">
        <f>(BFT!E156*0.5)+(DCO!I156*0.25)+(UCO!I156*0.25)</f>
        <v>295.58285219631796</v>
      </c>
      <c r="N156" s="61">
        <f>(BFT!P156*0.5)+(DCO!P156*0.25)+(UCO!P156*0.25)</f>
        <v>115.71974253136652</v>
      </c>
      <c r="P156" s="61">
        <f>('Soybean Oil'!I156*0.75)+('Yellow Grease'!I156*0.25)</f>
        <v>86.387972460986845</v>
      </c>
      <c r="Q156" s="61">
        <f>('Soybean Oil'!P156*0.75)+('Yellow Grease'!P156)</f>
        <v>187.12528985390625</v>
      </c>
    </row>
    <row r="157" spans="1:17" x14ac:dyDescent="0.2">
      <c r="A157" s="70">
        <v>44554</v>
      </c>
      <c r="B157" s="61">
        <v>146.25</v>
      </c>
      <c r="M157" s="61">
        <f>(BFT!E157*0.5)+(DCO!I157*0.25)+(UCO!I157*0.25)</f>
        <v>295.650932284524</v>
      </c>
      <c r="N157" s="61">
        <f>(BFT!P157*0.5)+(DCO!P157*0.25)+(UCO!P157*0.25)</f>
        <v>113.96641309907308</v>
      </c>
      <c r="P157" s="61">
        <f>('Soybean Oil'!I157*0.75)+('Yellow Grease'!I157*0.25)</f>
        <v>85.079063787335528</v>
      </c>
      <c r="Q157" s="61">
        <f>('Soybean Oil'!P157*0.75)+('Yellow Grease'!P157)</f>
        <v>184.29005818945311</v>
      </c>
    </row>
    <row r="158" spans="1:17" x14ac:dyDescent="0.2">
      <c r="A158" s="70">
        <v>44561</v>
      </c>
      <c r="B158" s="61">
        <v>148.3125</v>
      </c>
      <c r="M158" s="61">
        <f>(BFT!E158*0.5)+(DCO!I158*0.25)+(UCO!I158*0.25)</f>
        <v>300.92472345366843</v>
      </c>
      <c r="N158" s="61">
        <f>(BFT!P158*0.5)+(DCO!P158*0.25)+(UCO!P158*0.25)</f>
        <v>115.57363174534207</v>
      </c>
      <c r="P158" s="61">
        <f>('Soybean Oil'!I158*0.75)+('Yellow Grease'!I158*0.25)</f>
        <v>86.278896738182567</v>
      </c>
      <c r="Q158" s="61">
        <f>('Soybean Oil'!P158*0.75)+('Yellow Grease'!P158)</f>
        <v>186.8890205485352</v>
      </c>
    </row>
    <row r="159" spans="1:17" x14ac:dyDescent="0.2">
      <c r="A159" s="70">
        <v>44568</v>
      </c>
      <c r="B159" s="61">
        <v>150.80000000000001</v>
      </c>
      <c r="M159" s="61">
        <f>(BFT!E159*0.5)+(DCO!I159*0.25)+(UCO!I159*0.25)</f>
        <v>317.88620965887668</v>
      </c>
      <c r="N159" s="61">
        <f>(BFT!P159*0.5)+(DCO!P159*0.25)+(UCO!P159*0.25)</f>
        <v>114.97727533993313</v>
      </c>
      <c r="P159" s="61">
        <f>('Soybean Oil'!I159*0.75)+('Yellow Grease'!I159*0.25)</f>
        <v>85.191208494052646</v>
      </c>
      <c r="Q159" s="61">
        <f>('Soybean Oil'!P159*0.75)+('Yellow Grease'!P159)</f>
        <v>185.58769754145834</v>
      </c>
    </row>
    <row r="160" spans="1:17" x14ac:dyDescent="0.2">
      <c r="A160" s="70">
        <v>44575</v>
      </c>
      <c r="B160" s="61">
        <v>151.1</v>
      </c>
      <c r="M160" s="61">
        <f>(BFT!E160*0.5)+(DCO!I160*0.25)+(UCO!I160*0.25)</f>
        <v>336.61669433461583</v>
      </c>
      <c r="N160" s="61">
        <f>(BFT!P160*0.5)+(DCO!P160*0.25)+(UCO!P160*0.25)</f>
        <v>115.20600997257225</v>
      </c>
      <c r="P160" s="61">
        <f>('Soybean Oil'!I160*0.75)+('Yellow Grease'!I160*0.25)</f>
        <v>85.360687025539477</v>
      </c>
      <c r="Q160" s="61">
        <f>('Soybean Oil'!P160*0.75)+('Yellow Grease'!P160)</f>
        <v>185.95690383630205</v>
      </c>
    </row>
    <row r="161" spans="1:17" x14ac:dyDescent="0.2">
      <c r="A161" s="70">
        <v>44582</v>
      </c>
      <c r="B161" s="61">
        <v>149.125</v>
      </c>
      <c r="M161" s="61">
        <f>(BFT!E161*0.5)+(DCO!I161*0.25)+(UCO!I161*0.25)</f>
        <v>354.11548271933282</v>
      </c>
      <c r="N161" s="61">
        <f>(BFT!P161*0.5)+(DCO!P161*0.25)+(UCO!P161*0.25)</f>
        <v>113.70017364103137</v>
      </c>
      <c r="P161" s="61">
        <f>('Soybean Oil'!I161*0.75)+('Yellow Grease'!I161*0.25)</f>
        <v>84.244953359917758</v>
      </c>
      <c r="Q161" s="61">
        <f>('Soybean Oil'!P161*0.75)+('Yellow Grease'!P161)</f>
        <v>183.52629572858072</v>
      </c>
    </row>
    <row r="162" spans="1:17" x14ac:dyDescent="0.2">
      <c r="A162" s="70">
        <v>44589</v>
      </c>
      <c r="B162" s="61">
        <v>149.44999999999999</v>
      </c>
      <c r="M162" s="61">
        <f>(BFT!E162*0.5)+(DCO!I162*0.25)+(UCO!I162*0.25)</f>
        <v>354.49902861805032</v>
      </c>
      <c r="N162" s="61">
        <f>(BFT!P162*0.5)+(DCO!P162*0.25)+(UCO!P162*0.25)</f>
        <v>113.94796949305706</v>
      </c>
      <c r="P162" s="61">
        <f>('Soybean Oil'!I162*0.75)+('Yellow Grease'!I162*0.25)</f>
        <v>84.428555102361841</v>
      </c>
      <c r="Q162" s="61">
        <f>('Soybean Oil'!P162*0.75)+('Yellow Grease'!P162)</f>
        <v>183.92626921466143</v>
      </c>
    </row>
    <row r="163" spans="1:17" x14ac:dyDescent="0.2">
      <c r="A163" s="70">
        <v>44596</v>
      </c>
      <c r="B163" s="61">
        <v>143.5</v>
      </c>
      <c r="M163" s="61">
        <f>(BFT!E163*0.5)+(DCO!I163*0.25)+(UCO!I163*0.25)</f>
        <v>353.26733254922294</v>
      </c>
      <c r="N163" s="61">
        <f>(BFT!P163*0.5)+(DCO!P163*0.25)+(UCO!P163*0.25)</f>
        <v>109.41139927904777</v>
      </c>
      <c r="P163" s="61">
        <f>('Soybean Oil'!I163*0.75)+('Yellow Grease'!I163*0.25)</f>
        <v>81.067230894539478</v>
      </c>
      <c r="Q163" s="61">
        <f>('Soybean Oil'!P163*0.75)+('Yellow Grease'!P163)</f>
        <v>176.60367770026039</v>
      </c>
    </row>
    <row r="164" spans="1:17" x14ac:dyDescent="0.2">
      <c r="A164" s="70">
        <v>44603</v>
      </c>
      <c r="B164" s="61">
        <v>141.4</v>
      </c>
      <c r="M164" s="61">
        <f>(BFT!E164*0.5)+(DCO!I164*0.25)+(UCO!I164*0.25)</f>
        <v>351.38518981904855</v>
      </c>
      <c r="N164" s="61">
        <f>(BFT!P164*0.5)+(DCO!P164*0.25)+(UCO!P164*0.25)</f>
        <v>107.81025685057391</v>
      </c>
      <c r="P164" s="61">
        <f>('Soybean Oil'!I164*0.75)+('Yellow Grease'!I164*0.25)</f>
        <v>79.880881174131588</v>
      </c>
      <c r="Q164" s="61">
        <f>('Soybean Oil'!P164*0.75)+('Yellow Grease'!P164)</f>
        <v>174.01923363635416</v>
      </c>
    </row>
    <row r="165" spans="1:17" x14ac:dyDescent="0.2">
      <c r="A165" s="70">
        <v>44610</v>
      </c>
      <c r="B165" s="61">
        <v>140.30000000000001</v>
      </c>
      <c r="M165" s="61">
        <f>(BFT!E165*0.5)+(DCO!I165*0.25)+(UCO!I165*0.25)</f>
        <v>350.03487100800493</v>
      </c>
      <c r="N165" s="61">
        <f>(BFT!P165*0.5)+(DCO!P165*0.25)+(UCO!P165*0.25)</f>
        <v>106.9715631975638</v>
      </c>
      <c r="P165" s="61">
        <f>('Soybean Oil'!I165*0.75)+('Yellow Grease'!I165*0.25)</f>
        <v>79.259459892013183</v>
      </c>
      <c r="Q165" s="61">
        <f>('Soybean Oil'!P165*0.75)+('Yellow Grease'!P165)</f>
        <v>172.66547722192706</v>
      </c>
    </row>
    <row r="166" spans="1:17" x14ac:dyDescent="0.2">
      <c r="A166" s="70">
        <v>44617</v>
      </c>
      <c r="B166" s="61">
        <v>140.5</v>
      </c>
      <c r="M166" s="61">
        <f>(BFT!E166*0.5)+(DCO!I166*0.25)+(UCO!I166*0.25)</f>
        <v>352.18064829183101</v>
      </c>
      <c r="N166" s="61">
        <f>(BFT!P166*0.5)+(DCO!P166*0.25)+(UCO!P166*0.25)</f>
        <v>107.12405295265653</v>
      </c>
      <c r="P166" s="61">
        <f>('Soybean Oil'!I166*0.75)+('Yellow Grease'!I166*0.25)</f>
        <v>79.372445579671052</v>
      </c>
      <c r="Q166" s="61">
        <f>('Soybean Oil'!P166*0.75)+('Yellow Grease'!P166)</f>
        <v>172.91161475182292</v>
      </c>
    </row>
    <row r="167" spans="1:17" x14ac:dyDescent="0.2">
      <c r="A167" s="70">
        <v>44624</v>
      </c>
      <c r="B167" s="61">
        <v>137.30000000000001</v>
      </c>
      <c r="M167" s="61">
        <f>(BFT!E167*0.5)+(DCO!I167*0.25)+(UCO!I167*0.25)</f>
        <v>359.28939925061286</v>
      </c>
      <c r="N167" s="61">
        <f>(BFT!P167*0.5)+(DCO!P167*0.25)+(UCO!P167*0.25)</f>
        <v>104.68421687117254</v>
      </c>
      <c r="P167" s="61">
        <f>('Soybean Oil'!I167*0.75)+('Yellow Grease'!I167*0.25)</f>
        <v>77.564674577144757</v>
      </c>
      <c r="Q167" s="61">
        <f>('Soybean Oil'!P167*0.75)+('Yellow Grease'!P167)</f>
        <v>168.9734142734896</v>
      </c>
    </row>
    <row r="168" spans="1:17" x14ac:dyDescent="0.2">
      <c r="A168" s="70">
        <v>44631</v>
      </c>
      <c r="B168" s="61">
        <v>131.1</v>
      </c>
      <c r="M168" s="61">
        <f>(BFT!E168*0.5)+(DCO!I168*0.25)+(UCO!I168*0.25)</f>
        <v>365.89271595200296</v>
      </c>
      <c r="N168" s="61">
        <f>(BFT!P168*0.5)+(DCO!P168*0.25)+(UCO!P168*0.25)</f>
        <v>99.957034463297319</v>
      </c>
      <c r="P168" s="61">
        <f>('Soybean Oil'!I168*0.75)+('Yellow Grease'!I168*0.25)</f>
        <v>74.062118259749994</v>
      </c>
      <c r="Q168" s="61">
        <f>('Soybean Oil'!P168*0.75)+('Yellow Grease'!P168)</f>
        <v>161.34315084671874</v>
      </c>
    </row>
    <row r="169" spans="1:17" x14ac:dyDescent="0.2">
      <c r="A169" s="70">
        <v>44638</v>
      </c>
      <c r="B169" s="61">
        <v>124.55</v>
      </c>
      <c r="M169" s="61">
        <f>(BFT!E169*0.5)+(DCO!I169*0.25)+(UCO!I169*0.25)</f>
        <v>358.78130053169724</v>
      </c>
      <c r="N169" s="61">
        <f>(BFT!P169*0.5)+(DCO!P169*0.25)+(UCO!P169*0.25)</f>
        <v>94.962994984009754</v>
      </c>
      <c r="P169" s="61">
        <f>('Soybean Oil'!I169*0.75)+('Yellow Grease'!I169*0.25)</f>
        <v>70.361836988953954</v>
      </c>
      <c r="Q169" s="61">
        <f>('Soybean Oil'!P169*0.75)+('Yellow Grease'!P169)</f>
        <v>153.2821467426302</v>
      </c>
    </row>
    <row r="170" spans="1:17" x14ac:dyDescent="0.2">
      <c r="A170" s="70">
        <v>44645</v>
      </c>
      <c r="B170" s="61">
        <v>116.9</v>
      </c>
      <c r="M170" s="61">
        <f>(BFT!E170*0.5)+(DCO!I170*0.25)+(UCO!I170*0.25)</f>
        <v>350.02894130034781</v>
      </c>
      <c r="N170" s="61">
        <f>(BFT!P170*0.5)+(DCO!P170*0.25)+(UCO!P170*0.25)</f>
        <v>89.130261851712092</v>
      </c>
      <c r="P170" s="61">
        <f>('Soybean Oil'!I170*0.75)+('Yellow Grease'!I170*0.25)</f>
        <v>66.040134436039466</v>
      </c>
      <c r="Q170" s="61">
        <f>('Soybean Oil'!P170*0.75)+('Yellow Grease'!P170)</f>
        <v>143.86738622411457</v>
      </c>
    </row>
    <row r="171" spans="1:17" x14ac:dyDescent="0.2">
      <c r="A171" s="70">
        <v>44652</v>
      </c>
      <c r="B171" s="61">
        <v>121.3</v>
      </c>
      <c r="M171" s="61">
        <f>(BFT!E171*0.5)+(DCO!I171*0.25)+(UCO!I171*0.25)</f>
        <v>356.97283972481375</v>
      </c>
      <c r="N171" s="61">
        <f>(BFT!P171*0.5)+(DCO!P171*0.25)+(UCO!P171*0.25)</f>
        <v>92.485036463752579</v>
      </c>
      <c r="P171" s="61">
        <f>('Soybean Oil'!I171*0.75)+('Yellow Grease'!I171*0.25)</f>
        <v>68.525819564513171</v>
      </c>
      <c r="Q171" s="61">
        <f>('Soybean Oil'!P171*0.75)+('Yellow Grease'!P171)</f>
        <v>149.2824118818229</v>
      </c>
    </row>
    <row r="172" spans="1:17" x14ac:dyDescent="0.2">
      <c r="A172" s="70">
        <v>44659</v>
      </c>
      <c r="B172" s="61">
        <v>123</v>
      </c>
      <c r="M172" s="61">
        <f>(BFT!E172*0.5)+(DCO!I172*0.25)+(UCO!I172*0.25)</f>
        <v>353.06225288733589</v>
      </c>
      <c r="N172" s="61">
        <f>(BFT!P172*0.5)+(DCO!P172*0.25)+(UCO!P172*0.25)</f>
        <v>93.781199382040953</v>
      </c>
      <c r="P172" s="61">
        <f>('Soybean Oil'!I172*0.75)+('Yellow Grease'!I172*0.25)</f>
        <v>69.486197909605266</v>
      </c>
      <c r="Q172" s="61">
        <f>('Soybean Oil'!P172*0.75)+('Yellow Grease'!P172)</f>
        <v>151.37458088593746</v>
      </c>
    </row>
    <row r="173" spans="1:17" x14ac:dyDescent="0.2">
      <c r="A173" s="70">
        <v>44666</v>
      </c>
      <c r="B173" s="61">
        <v>115</v>
      </c>
      <c r="M173" s="61">
        <f>(BFT!E173*0.5)+(DCO!I173*0.25)+(UCO!I173*0.25)</f>
        <v>349.58266153429071</v>
      </c>
      <c r="N173" s="61">
        <f>(BFT!P173*0.5)+(DCO!P173*0.25)+(UCO!P173*0.25)</f>
        <v>87.681609178330973</v>
      </c>
      <c r="P173" s="61">
        <f>('Soybean Oil'!I173*0.75)+('Yellow Grease'!I173*0.25)</f>
        <v>64.966770403289487</v>
      </c>
      <c r="Q173" s="61">
        <f>('Soybean Oil'!P173*0.75)+('Yellow Grease'!P173)</f>
        <v>141.52907969010417</v>
      </c>
    </row>
    <row r="174" spans="1:17" x14ac:dyDescent="0.2">
      <c r="A174" s="70">
        <v>44673</v>
      </c>
      <c r="B174" s="61">
        <v>116</v>
      </c>
      <c r="M174" s="61">
        <f>(BFT!E174*0.5)+(DCO!I174*0.25)+(UCO!I174*0.25)</f>
        <v>360.48011045342133</v>
      </c>
      <c r="N174" s="61">
        <f>(BFT!P174*0.5)+(DCO!P174*0.25)+(UCO!P174*0.25)</f>
        <v>88.444057953794697</v>
      </c>
      <c r="P174" s="61">
        <f>('Soybean Oil'!I174*0.75)+('Yellow Grease'!I174*0.25)</f>
        <v>65.531698841578958</v>
      </c>
      <c r="Q174" s="61">
        <f>('Soybean Oil'!P174*0.75)+('Yellow Grease'!P174)</f>
        <v>142.75976733958333</v>
      </c>
    </row>
    <row r="175" spans="1:17" x14ac:dyDescent="0.2">
      <c r="A175" s="70">
        <v>44680</v>
      </c>
      <c r="B175" s="61">
        <v>115.4</v>
      </c>
      <c r="M175" s="61">
        <f>(BFT!E175*0.5)+(DCO!I175*0.25)+(UCO!I175*0.25)</f>
        <v>366.41914110194296</v>
      </c>
      <c r="N175" s="61">
        <f>(BFT!P175*0.5)+(DCO!P175*0.25)+(UCO!P175*0.25)</f>
        <v>87.986588688516463</v>
      </c>
      <c r="P175" s="61">
        <f>('Soybean Oil'!I175*0.75)+('Yellow Grease'!I175*0.25)</f>
        <v>65.192741778605267</v>
      </c>
      <c r="Q175" s="61">
        <f>('Soybean Oil'!P175*0.75)+('Yellow Grease'!P175)</f>
        <v>142.02135474989583</v>
      </c>
    </row>
    <row r="176" spans="1:17" x14ac:dyDescent="0.2">
      <c r="A176" s="70">
        <v>44687</v>
      </c>
      <c r="B176" s="61">
        <v>114.05</v>
      </c>
      <c r="M176" s="61">
        <f>(BFT!E176*0.5)+(DCO!I176*0.25)+(UCO!I176*0.25)</f>
        <v>378.23196006111664</v>
      </c>
      <c r="N176" s="61">
        <f>(BFT!P176*0.5)+(DCO!P176*0.25)+(UCO!P176*0.25)</f>
        <v>86.957282841640406</v>
      </c>
      <c r="P176" s="61">
        <f>('Soybean Oil'!I176*0.75)+('Yellow Grease'!I176*0.25)</f>
        <v>64.430088386914477</v>
      </c>
      <c r="Q176" s="61">
        <f>('Soybean Oil'!P176*0.75)+('Yellow Grease'!P176)</f>
        <v>140.35992642309895</v>
      </c>
    </row>
    <row r="177" spans="1:17" x14ac:dyDescent="0.2">
      <c r="A177" s="70">
        <v>44694</v>
      </c>
      <c r="B177" s="61">
        <v>117.1</v>
      </c>
      <c r="M177" s="61">
        <f>(BFT!E177*0.5)+(DCO!I177*0.25)+(UCO!I177*0.25)</f>
        <v>379.55855426446504</v>
      </c>
      <c r="N177" s="61">
        <f>(BFT!P177*0.5)+(DCO!P177*0.25)+(UCO!P177*0.25)</f>
        <v>89.282751606804837</v>
      </c>
      <c r="P177" s="61">
        <f>('Soybean Oil'!I177*0.75)+('Yellow Grease'!I177*0.25)</f>
        <v>66.153120123697363</v>
      </c>
      <c r="Q177" s="61">
        <f>('Soybean Oil'!P177*0.75)+('Yellow Grease'!P177)</f>
        <v>144.1135237540104</v>
      </c>
    </row>
    <row r="178" spans="1:17" x14ac:dyDescent="0.2">
      <c r="A178" s="70">
        <v>44701</v>
      </c>
      <c r="B178" s="61">
        <v>106.7</v>
      </c>
      <c r="M178" s="61">
        <f>(BFT!E178*0.5)+(DCO!I178*0.25)+(UCO!I178*0.25)</f>
        <v>375.0350855055064</v>
      </c>
      <c r="N178" s="61">
        <f>(BFT!P178*0.5)+(DCO!P178*0.25)+(UCO!P178*0.25)</f>
        <v>81.353284341981862</v>
      </c>
      <c r="P178" s="61">
        <f>('Soybean Oil'!I178*0.75)+('Yellow Grease'!I178*0.25)</f>
        <v>60.277864365486842</v>
      </c>
      <c r="Q178" s="61">
        <f>('Soybean Oil'!P178*0.75)+('Yellow Grease'!P178)</f>
        <v>131.31437219942705</v>
      </c>
    </row>
    <row r="179" spans="1:17" x14ac:dyDescent="0.2">
      <c r="A179" s="70">
        <v>44708</v>
      </c>
      <c r="B179" s="61">
        <v>99.15</v>
      </c>
      <c r="M179" s="61">
        <f>(BFT!E179*0.5)+(DCO!I179*0.25)+(UCO!I179*0.25)</f>
        <v>371.75122116607002</v>
      </c>
      <c r="N179" s="61">
        <f>(BFT!P179*0.5)+(DCO!P179*0.25)+(UCO!P179*0.25)</f>
        <v>75.596796087230587</v>
      </c>
      <c r="P179" s="61">
        <f>('Soybean Oil'!I179*0.75)+('Yellow Grease'!I179*0.25)</f>
        <v>56.012654656401324</v>
      </c>
      <c r="Q179" s="61">
        <f>('Soybean Oil'!P179*0.75)+('Yellow Grease'!P179)</f>
        <v>122.02268044585938</v>
      </c>
    </row>
    <row r="180" spans="1:17" x14ac:dyDescent="0.2">
      <c r="A180" s="70">
        <v>44715</v>
      </c>
      <c r="B180" s="61">
        <v>90.9375</v>
      </c>
      <c r="M180" s="61">
        <f>(BFT!E180*0.5)+(DCO!I180*0.25)+(UCO!I180*0.25)</f>
        <v>368.1792031677096</v>
      </c>
      <c r="N180" s="61">
        <f>(BFT!P180*0.5)+(DCO!P180*0.25)+(UCO!P180*0.25)</f>
        <v>69.335185518734548</v>
      </c>
      <c r="P180" s="61">
        <f>('Soybean Oil'!I180*0.75)+('Yellow Grease'!I180*0.25)</f>
        <v>51.373179856949015</v>
      </c>
      <c r="Q180" s="61">
        <f>('Soybean Oil'!P180*0.75)+('Yellow Grease'!P180)</f>
        <v>111.91565812451171</v>
      </c>
    </row>
    <row r="181" spans="1:17" x14ac:dyDescent="0.2">
      <c r="A181" s="70">
        <v>44722</v>
      </c>
      <c r="B181" s="61">
        <v>81.650000000000006</v>
      </c>
      <c r="M181" s="61">
        <f>(BFT!E181*0.5)+(DCO!I181*0.25)+(UCO!I181*0.25)</f>
        <v>366.46461508128363</v>
      </c>
      <c r="N181" s="61">
        <f>(BFT!P181*0.5)+(DCO!P181*0.25)+(UCO!P181*0.25)</f>
        <v>62.253942516614991</v>
      </c>
      <c r="P181" s="61">
        <f>('Soybean Oil'!I181*0.75)+('Yellow Grease'!I181*0.25)</f>
        <v>46.126406986335532</v>
      </c>
      <c r="Q181" s="61">
        <f>('Soybean Oil'!P181*0.75)+('Yellow Grease'!P181)</f>
        <v>100.48564657997395</v>
      </c>
    </row>
    <row r="182" spans="1:17" x14ac:dyDescent="0.2">
      <c r="A182" s="70">
        <v>44729</v>
      </c>
      <c r="B182" s="61">
        <v>84.75</v>
      </c>
      <c r="M182" s="61">
        <f>(BFT!E182*0.5)+(DCO!I182*0.25)+(UCO!I182*0.25)</f>
        <v>369.36295673058873</v>
      </c>
      <c r="N182" s="61">
        <f>(BFT!P182*0.5)+(DCO!P182*0.25)+(UCO!P182*0.25)</f>
        <v>64.617533720552615</v>
      </c>
      <c r="P182" s="61">
        <f>('Soybean Oil'!I182*0.75)+('Yellow Grease'!I182*0.25)</f>
        <v>47.877685145032899</v>
      </c>
      <c r="Q182" s="61">
        <f>('Soybean Oil'!P182*0.75)+('Yellow Grease'!P182)</f>
        <v>104.30077829335937</v>
      </c>
    </row>
    <row r="183" spans="1:17" x14ac:dyDescent="0.2">
      <c r="A183" s="70">
        <v>44736</v>
      </c>
      <c r="B183" s="61">
        <v>92.125</v>
      </c>
      <c r="M183" s="61">
        <f>(BFT!E183*0.5)+(DCO!I183*0.25)+(UCO!I183*0.25)</f>
        <v>372.57070500917717</v>
      </c>
      <c r="N183" s="61">
        <f>(BFT!P183*0.5)+(DCO!P183*0.25)+(UCO!P183*0.25)</f>
        <v>70.240593439597745</v>
      </c>
      <c r="P183" s="61">
        <f>('Soybean Oil'!I183*0.75)+('Yellow Grease'!I183*0.25)</f>
        <v>52.044032377417764</v>
      </c>
      <c r="Q183" s="61">
        <f>('Soybean Oil'!P183*0.75)+('Yellow Grease'!P183)</f>
        <v>113.37709970826822</v>
      </c>
    </row>
    <row r="184" spans="1:17" x14ac:dyDescent="0.2">
      <c r="A184" s="70">
        <v>44743</v>
      </c>
      <c r="B184" s="61">
        <v>96.7</v>
      </c>
      <c r="M184" s="61">
        <f>(BFT!E184*0.5)+(DCO!I184*0.25)+(UCO!I184*0.25)</f>
        <v>378.83472565350564</v>
      </c>
      <c r="N184" s="61">
        <f>(BFT!P184*0.5)+(DCO!P184*0.25)+(UCO!P184*0.25)</f>
        <v>73.728796587344391</v>
      </c>
      <c r="P184" s="61">
        <f>('Soybean Oil'!I184*0.75)+('Yellow Grease'!I184*0.25)</f>
        <v>54.628579982592107</v>
      </c>
      <c r="Q184" s="61">
        <f>('Soybean Oil'!P184*0.75)+('Yellow Grease'!P184)</f>
        <v>119.0074957046354</v>
      </c>
    </row>
    <row r="185" spans="1:17" x14ac:dyDescent="0.2">
      <c r="A185" s="70">
        <v>44750</v>
      </c>
      <c r="B185" s="61">
        <v>92.25</v>
      </c>
      <c r="M185" s="61">
        <f>(BFT!E185*0.5)+(DCO!I185*0.25)+(UCO!I185*0.25)</f>
        <v>365.27420296337425</v>
      </c>
      <c r="N185" s="61">
        <f>(BFT!P185*0.5)+(DCO!P185*0.25)+(UCO!P185*0.25)</f>
        <v>70.335899536530718</v>
      </c>
      <c r="P185" s="61">
        <f>('Soybean Oil'!I185*0.75)+('Yellow Grease'!I185*0.25)</f>
        <v>52.11464843220395</v>
      </c>
      <c r="Q185" s="61">
        <f>('Soybean Oil'!P185*0.75)+('Yellow Grease'!P185)</f>
        <v>113.53093566445311</v>
      </c>
    </row>
    <row r="186" spans="1:17" x14ac:dyDescent="0.2">
      <c r="A186" s="70">
        <v>44757</v>
      </c>
      <c r="B186" s="61">
        <v>94.35</v>
      </c>
      <c r="M186" s="61">
        <f>(BFT!E186*0.5)+(DCO!I186*0.25)+(UCO!I186*0.25)</f>
        <v>359.21259569354856</v>
      </c>
      <c r="N186" s="61">
        <f>(BFT!P186*0.5)+(DCO!P186*0.25)+(UCO!P186*0.25)</f>
        <v>71.937041965004582</v>
      </c>
      <c r="P186" s="61">
        <f>('Soybean Oil'!I186*0.75)+('Yellow Grease'!I186*0.25)</f>
        <v>53.300998152611839</v>
      </c>
      <c r="Q186" s="61">
        <f>('Soybean Oil'!P186*0.75)+('Yellow Grease'!P186)</f>
        <v>116.11537972835936</v>
      </c>
    </row>
    <row r="187" spans="1:17" x14ac:dyDescent="0.2">
      <c r="A187" s="70">
        <v>44764</v>
      </c>
      <c r="B187" s="61">
        <v>93.95</v>
      </c>
      <c r="M187" s="61">
        <f>(BFT!E187*0.5)+(DCO!I187*0.25)+(UCO!I187*0.25)</f>
        <v>360.58861612589635</v>
      </c>
      <c r="N187" s="61">
        <f>(BFT!P187*0.5)+(DCO!P187*0.25)+(UCO!P187*0.25)</f>
        <v>71.632062454819078</v>
      </c>
      <c r="P187" s="61">
        <f>('Soybean Oil'!I187*0.75)+('Yellow Grease'!I187*0.25)</f>
        <v>53.07502677729606</v>
      </c>
      <c r="Q187" s="61">
        <f>('Soybean Oil'!P187*0.75)+('Yellow Grease'!P187)</f>
        <v>115.62310466856771</v>
      </c>
    </row>
    <row r="188" spans="1:17" x14ac:dyDescent="0.2">
      <c r="A188" s="70">
        <v>44771</v>
      </c>
      <c r="B188" s="61">
        <v>91.15</v>
      </c>
      <c r="M188" s="61">
        <f>(BFT!E188*0.5)+(DCO!I188*0.25)+(UCO!I188*0.25)</f>
        <v>366.34575915233057</v>
      </c>
      <c r="N188" s="61">
        <f>(BFT!P188*0.5)+(DCO!P188*0.25)+(UCO!P188*0.25)</f>
        <v>69.497205883520607</v>
      </c>
      <c r="P188" s="61">
        <f>('Soybean Oil'!I188*0.75)+('Yellow Grease'!I188*0.25)</f>
        <v>51.493227150085531</v>
      </c>
      <c r="Q188" s="61">
        <f>('Soybean Oil'!P188*0.75)+('Yellow Grease'!P188)</f>
        <v>112.17717925002603</v>
      </c>
    </row>
    <row r="189" spans="1:17" x14ac:dyDescent="0.2">
      <c r="A189" s="70">
        <v>44778</v>
      </c>
      <c r="B189" s="61">
        <v>84.2</v>
      </c>
      <c r="M189" s="61">
        <f>(BFT!E189*0.5)+(DCO!I189*0.25)+(UCO!I189*0.25)</f>
        <v>365.64786416437261</v>
      </c>
      <c r="N189" s="61">
        <f>(BFT!P189*0.5)+(DCO!P189*0.25)+(UCO!P189*0.25)</f>
        <v>64.198186894047552</v>
      </c>
      <c r="P189" s="61">
        <f>('Soybean Oil'!I189*0.75)+('Yellow Grease'!I189*0.25)</f>
        <v>47.56697450397369</v>
      </c>
      <c r="Q189" s="61">
        <f>('Soybean Oil'!P189*0.75)+('Yellow Grease'!P189)</f>
        <v>103.62390008614584</v>
      </c>
    </row>
    <row r="190" spans="1:17" x14ac:dyDescent="0.2">
      <c r="A190" s="70">
        <v>44785</v>
      </c>
      <c r="B190" s="61">
        <v>91.15</v>
      </c>
      <c r="M190" s="61">
        <f>(BFT!E190*0.5)+(DCO!I190*0.25)+(UCO!I190*0.25)</f>
        <v>368.67075915233056</v>
      </c>
      <c r="N190" s="61">
        <f>(BFT!P190*0.5)+(DCO!P190*0.25)+(UCO!P190*0.25)</f>
        <v>69.497205883520607</v>
      </c>
      <c r="P190" s="61">
        <f>('Soybean Oil'!I190*0.75)+('Yellow Grease'!I190*0.25)</f>
        <v>51.493227150085531</v>
      </c>
      <c r="Q190" s="61">
        <f>('Soybean Oil'!P190*0.75)+('Yellow Grease'!P190)</f>
        <v>112.17717925002603</v>
      </c>
    </row>
    <row r="191" spans="1:17" x14ac:dyDescent="0.2">
      <c r="A191" s="70">
        <v>44792</v>
      </c>
      <c r="B191" s="61">
        <v>89.3</v>
      </c>
      <c r="M191" s="61">
        <f>(BFT!E191*0.5)+(DCO!I191*0.25)+(UCO!I191*0.25)</f>
        <v>367.86610365193883</v>
      </c>
      <c r="N191" s="61">
        <f>(BFT!P191*0.5)+(DCO!P191*0.25)+(UCO!P191*0.25)</f>
        <v>68.08667564891266</v>
      </c>
      <c r="P191" s="61">
        <f>('Soybean Oil'!I191*0.75)+('Yellow Grease'!I191*0.25)</f>
        <v>50.448109539249998</v>
      </c>
      <c r="Q191" s="61">
        <f>('Soybean Oil'!P191*0.75)+('Yellow Grease'!P191)</f>
        <v>109.90040709848958</v>
      </c>
    </row>
    <row r="192" spans="1:17" x14ac:dyDescent="0.2">
      <c r="A192" s="70">
        <v>44799</v>
      </c>
      <c r="B192" s="61">
        <v>87.95</v>
      </c>
      <c r="M192" s="61">
        <f>(BFT!E192*0.5)+(DCO!I192*0.25)+(UCO!I192*0.25)</f>
        <v>367.27892261111253</v>
      </c>
      <c r="N192" s="61">
        <f>(BFT!P192*0.5)+(DCO!P192*0.25)+(UCO!P192*0.25)</f>
        <v>67.057369802036604</v>
      </c>
      <c r="P192" s="61">
        <f>('Soybean Oil'!I192*0.75)+('Yellow Grease'!I192*0.25)</f>
        <v>49.685456147559215</v>
      </c>
      <c r="Q192" s="61">
        <f>('Soybean Oil'!P192*0.75)+('Yellow Grease'!P192)</f>
        <v>108.2389787716927</v>
      </c>
    </row>
    <row r="193" spans="1:17" x14ac:dyDescent="0.2">
      <c r="A193" s="70">
        <v>44806</v>
      </c>
      <c r="B193" s="61">
        <v>85.85</v>
      </c>
      <c r="M193" s="61">
        <f>(BFT!E193*0.5)+(DCO!I193*0.25)+(UCO!I193*0.25)</f>
        <v>366.36552988093808</v>
      </c>
      <c r="N193" s="61">
        <f>(BFT!P193*0.5)+(DCO!P193*0.25)+(UCO!P193*0.25)</f>
        <v>65.456227373562726</v>
      </c>
      <c r="P193" s="61">
        <f>('Soybean Oil'!I193*0.75)+('Yellow Grease'!I193*0.25)</f>
        <v>48.499106427151318</v>
      </c>
      <c r="Q193" s="61">
        <f>('Soybean Oil'!P193*0.75)+('Yellow Grease'!P193)</f>
        <v>105.65453470778645</v>
      </c>
    </row>
    <row r="194" spans="1:17" x14ac:dyDescent="0.2">
      <c r="A194" s="70">
        <v>44813</v>
      </c>
      <c r="B194" s="61">
        <v>82.875</v>
      </c>
      <c r="M194" s="61">
        <f>(BFT!E194*0.5)+(DCO!I194*0.25)+(UCO!I194*0.25)</f>
        <v>365.07155684652446</v>
      </c>
      <c r="N194" s="61">
        <f>(BFT!P194*0.5)+(DCO!P194*0.25)+(UCO!P194*0.25)</f>
        <v>63.187942266558082</v>
      </c>
      <c r="P194" s="61">
        <f>('Soybean Oil'!I194*0.75)+('Yellow Grease'!I194*0.25)</f>
        <v>46.818444323240136</v>
      </c>
      <c r="Q194" s="61">
        <f>('Soybean Oil'!P194*0.75)+('Yellow Grease'!P194)</f>
        <v>101.99323895058592</v>
      </c>
    </row>
    <row r="195" spans="1:17" x14ac:dyDescent="0.2">
      <c r="A195" s="70">
        <v>44820</v>
      </c>
      <c r="B195" s="61">
        <v>81.150000000000006</v>
      </c>
      <c r="M195" s="61">
        <f>(BFT!E195*0.5)+(DCO!I195*0.25)+(UCO!I195*0.25)</f>
        <v>356.57126996102409</v>
      </c>
      <c r="N195" s="61">
        <f>(BFT!P195*0.5)+(DCO!P195*0.25)+(UCO!P195*0.25)</f>
        <v>61.872718128883122</v>
      </c>
      <c r="P195" s="61">
        <f>('Soybean Oil'!I195*0.75)+('Yellow Grease'!I195*0.25)</f>
        <v>45.843942767190796</v>
      </c>
      <c r="Q195" s="61">
        <f>('Soybean Oil'!P195*0.75)+('Yellow Grease'!P195)</f>
        <v>99.870302755234377</v>
      </c>
    </row>
    <row r="196" spans="1:17" x14ac:dyDescent="0.2">
      <c r="A196" s="70">
        <v>44827</v>
      </c>
      <c r="B196" s="61">
        <v>76.099999999999994</v>
      </c>
      <c r="M196" s="61">
        <f>(BFT!E196*0.5)+(DCO!I196*0.25)+(UCO!I196*0.25)</f>
        <v>338.87477791941433</v>
      </c>
      <c r="N196" s="61">
        <f>(BFT!P196*0.5)+(DCO!P196*0.25)+(UCO!P196*0.25)</f>
        <v>58.022351812791186</v>
      </c>
      <c r="P196" s="61">
        <f>('Soybean Oil'!I196*0.75)+('Yellow Grease'!I196*0.25)</f>
        <v>42.991054153828948</v>
      </c>
      <c r="Q196" s="61">
        <f>('Soybean Oil'!P196*0.75)+('Yellow Grease'!P196)</f>
        <v>93.655330125364571</v>
      </c>
    </row>
    <row r="197" spans="1:17" x14ac:dyDescent="0.2">
      <c r="A197" s="70">
        <v>44834</v>
      </c>
      <c r="B197" s="61">
        <v>67.3</v>
      </c>
      <c r="M197" s="61">
        <f>(BFT!E197*0.5)+(DCO!I197*0.25)+(UCO!I197*0.25)</f>
        <v>335.04722743106464</v>
      </c>
      <c r="N197" s="61">
        <f>(BFT!P197*0.5)+(DCO!P197*0.25)+(UCO!P197*0.25)</f>
        <v>51.312802588710213</v>
      </c>
      <c r="P197" s="61">
        <f>('Soybean Oil'!I197*0.75)+('Yellow Grease'!I197*0.25)</f>
        <v>38.019683896881581</v>
      </c>
      <c r="Q197" s="61">
        <f>('Soybean Oil'!P197*0.75)+('Yellow Grease'!P197)</f>
        <v>82.825278809947903</v>
      </c>
    </row>
    <row r="198" spans="1:17" x14ac:dyDescent="0.2">
      <c r="A198" s="70">
        <v>44841</v>
      </c>
      <c r="B198" s="61">
        <v>63.6</v>
      </c>
      <c r="M198" s="61">
        <f>(BFT!E198*0.5)+(DCO!I198*0.25)+(UCO!I198*0.25)</f>
        <v>333.41891027126667</v>
      </c>
      <c r="N198" s="61">
        <f>(BFT!P198*0.5)+(DCO!P198*0.25)+(UCO!P198*0.25)</f>
        <v>48.491742119494347</v>
      </c>
      <c r="P198" s="61">
        <f>('Soybean Oil'!I198*0.75)+('Yellow Grease'!I198*0.25)</f>
        <v>35.92944867521053</v>
      </c>
      <c r="Q198" s="61">
        <f>('Soybean Oil'!P198*0.75)+('Yellow Grease'!P198)</f>
        <v>78.271734506875006</v>
      </c>
    </row>
    <row r="199" spans="1:17" x14ac:dyDescent="0.2">
      <c r="A199" s="70">
        <v>44848</v>
      </c>
      <c r="B199" s="61">
        <v>67.099999999999994</v>
      </c>
      <c r="M199" s="61">
        <f>(BFT!E199*0.5)+(DCO!I199*0.25)+(UCO!I199*0.25)</f>
        <v>334.94123148822393</v>
      </c>
      <c r="N199" s="61">
        <f>(BFT!P199*0.5)+(DCO!P199*0.25)+(UCO!P199*0.25)</f>
        <v>51.160312833617461</v>
      </c>
      <c r="P199" s="61">
        <f>('Soybean Oil'!I199*0.75)+('Yellow Grease'!I199*0.25)</f>
        <v>37.906698209223684</v>
      </c>
      <c r="Q199" s="61">
        <f>('Soybean Oil'!P199*0.75)+('Yellow Grease'!P199)</f>
        <v>82.57914128005207</v>
      </c>
    </row>
    <row r="200" spans="1:17" x14ac:dyDescent="0.2">
      <c r="A200" s="70">
        <v>44855</v>
      </c>
      <c r="B200" s="61">
        <v>69.5</v>
      </c>
      <c r="M200" s="61">
        <f>(BFT!E200*0.5)+(DCO!I200*0.25)+(UCO!I200*0.25)</f>
        <v>335.98510889413757</v>
      </c>
      <c r="N200" s="61">
        <f>(BFT!P200*0.5)+(DCO!P200*0.25)+(UCO!P200*0.25)</f>
        <v>52.990189894730463</v>
      </c>
      <c r="P200" s="61">
        <f>('Soybean Oil'!I200*0.75)+('Yellow Grease'!I200*0.25)</f>
        <v>39.262526461118426</v>
      </c>
      <c r="Q200" s="61">
        <f>('Soybean Oil'!P200*0.75)+('Yellow Grease'!P200)</f>
        <v>85.532791638802067</v>
      </c>
    </row>
    <row r="201" spans="1:17" x14ac:dyDescent="0.2">
      <c r="A201" s="70">
        <v>44862</v>
      </c>
      <c r="B201" s="61">
        <v>64.7</v>
      </c>
      <c r="M201" s="61">
        <f>(BFT!E201*0.5)+(DCO!I201*0.25)+(UCO!I201*0.25)</f>
        <v>333.89735408231041</v>
      </c>
      <c r="N201" s="61">
        <f>(BFT!P201*0.5)+(DCO!P201*0.25)+(UCO!P201*0.25)</f>
        <v>49.330435772504472</v>
      </c>
      <c r="P201" s="61">
        <f>('Soybean Oil'!I201*0.75)+('Yellow Grease'!I201*0.25)</f>
        <v>36.550869957328956</v>
      </c>
      <c r="Q201" s="61">
        <f>('Soybean Oil'!P201*0.75)+('Yellow Grease'!P201)</f>
        <v>79.625490921302088</v>
      </c>
    </row>
    <row r="202" spans="1:17" x14ac:dyDescent="0.2">
      <c r="A202" s="70">
        <v>44869</v>
      </c>
      <c r="B202" s="61">
        <v>63.65</v>
      </c>
      <c r="M202" s="61">
        <f>(BFT!E202*0.5)+(DCO!I202*0.25)+(UCO!I202*0.25)</f>
        <v>333.44065771722319</v>
      </c>
      <c r="N202" s="61">
        <f>(BFT!P202*0.5)+(DCO!P202*0.25)+(UCO!P202*0.25)</f>
        <v>48.529864558267526</v>
      </c>
      <c r="P202" s="61">
        <f>('Soybean Oil'!I202*0.75)+('Yellow Grease'!I202*0.25)</f>
        <v>35.957695097125004</v>
      </c>
      <c r="Q202" s="61">
        <f>('Soybean Oil'!P202*0.75)+('Yellow Grease'!P202)</f>
        <v>78.333268889348943</v>
      </c>
    </row>
    <row r="203" spans="1:17" x14ac:dyDescent="0.2">
      <c r="A203" s="70">
        <v>44876</v>
      </c>
      <c r="B203" s="61">
        <v>64.900000000000006</v>
      </c>
      <c r="M203" s="61">
        <f>(BFT!E203*0.5)+(DCO!I203*0.25)+(UCO!I203*0.25)</f>
        <v>333.98434386613656</v>
      </c>
      <c r="N203" s="61">
        <f>(BFT!P203*0.5)+(DCO!P203*0.25)+(UCO!P203*0.25)</f>
        <v>49.482925527597217</v>
      </c>
      <c r="P203" s="61">
        <f>('Soybean Oil'!I203*0.75)+('Yellow Grease'!I203*0.25)</f>
        <v>36.663855644986853</v>
      </c>
      <c r="Q203" s="61">
        <f>('Soybean Oil'!P203*0.75)+('Yellow Grease'!P203)</f>
        <v>79.871628451197921</v>
      </c>
    </row>
    <row r="204" spans="1:17" x14ac:dyDescent="0.2">
      <c r="A204" s="70">
        <v>44883</v>
      </c>
      <c r="B204" s="61">
        <v>61.3</v>
      </c>
      <c r="M204" s="61">
        <f>(BFT!E204*0.5)+(DCO!I204*0.25)+(UCO!I204*0.25)</f>
        <v>332.41852775726619</v>
      </c>
      <c r="N204" s="61">
        <f>(BFT!P204*0.5)+(DCO!P204*0.25)+(UCO!P204*0.25)</f>
        <v>46.738109935927724</v>
      </c>
      <c r="P204" s="61">
        <f>('Soybean Oil'!I204*0.75)+('Yellow Grease'!I204*0.25)</f>
        <v>34.630113267144736</v>
      </c>
      <c r="Q204" s="61">
        <f>('Soybean Oil'!P204*0.75)+('Yellow Grease'!P204)</f>
        <v>75.441152913072898</v>
      </c>
    </row>
    <row r="205" spans="1:17" x14ac:dyDescent="0.2">
      <c r="A205" s="70">
        <v>44890</v>
      </c>
      <c r="B205" s="61">
        <v>62.5</v>
      </c>
      <c r="M205" s="61">
        <f>(BFT!E205*0.5)+(DCO!I205*0.25)+(UCO!I205*0.25)</f>
        <v>332.94046646022304</v>
      </c>
      <c r="N205" s="61">
        <f>(BFT!P205*0.5)+(DCO!P205*0.25)+(UCO!P205*0.25)</f>
        <v>47.653048466484229</v>
      </c>
      <c r="P205" s="61">
        <f>('Soybean Oil'!I205*0.75)+('Yellow Grease'!I205*0.25)</f>
        <v>35.308027393092104</v>
      </c>
      <c r="Q205" s="61">
        <f>('Soybean Oil'!P205*0.75)+('Yellow Grease'!P205)</f>
        <v>76.91797809244791</v>
      </c>
    </row>
    <row r="206" spans="1:17" x14ac:dyDescent="0.2">
      <c r="A206" s="70">
        <v>44897</v>
      </c>
      <c r="B206" s="61">
        <v>64.2</v>
      </c>
      <c r="M206" s="61">
        <f>(BFT!E206*0.5)+(DCO!I206*0.25)+(UCO!I206*0.25)</f>
        <v>333.67987962274509</v>
      </c>
      <c r="N206" s="61">
        <f>(BFT!P206*0.5)+(DCO!P206*0.25)+(UCO!P206*0.25)</f>
        <v>48.949211384772596</v>
      </c>
      <c r="P206" s="61">
        <f>('Soybean Oil'!I206*0.75)+('Yellow Grease'!I206*0.25)</f>
        <v>36.268405738184214</v>
      </c>
      <c r="Q206" s="61">
        <f>('Soybean Oil'!P206*0.75)+('Yellow Grease'!P206)</f>
        <v>79.010147096562505</v>
      </c>
    </row>
    <row r="207" spans="1:17" x14ac:dyDescent="0.2">
      <c r="A207" s="70">
        <v>44904</v>
      </c>
      <c r="B207" s="61">
        <v>65.2</v>
      </c>
      <c r="M207" s="61">
        <f>(BFT!E207*0.5)+(DCO!I207*0.25)+(UCO!I207*0.25)</f>
        <v>323.26482854187572</v>
      </c>
      <c r="N207" s="61">
        <f>(BFT!P207*0.5)+(DCO!P207*0.25)+(UCO!P207*0.25)</f>
        <v>49.711660160236342</v>
      </c>
      <c r="P207" s="61">
        <f>('Soybean Oil'!I207*0.75)+('Yellow Grease'!I207*0.25)</f>
        <v>36.833334176473691</v>
      </c>
      <c r="Q207" s="61">
        <f>('Soybean Oil'!P207*0.75)+('Yellow Grease'!P207)</f>
        <v>80.240834746041656</v>
      </c>
    </row>
    <row r="208" spans="1:17" x14ac:dyDescent="0.2">
      <c r="A208" s="70">
        <v>44911</v>
      </c>
      <c r="B208" s="61">
        <v>66.3</v>
      </c>
      <c r="M208" s="61">
        <f>(BFT!E208*0.5)+(DCO!I208*0.25)+(UCO!I208*0.25)</f>
        <v>307.46827235291948</v>
      </c>
      <c r="N208" s="61">
        <f>(BFT!P208*0.5)+(DCO!P208*0.25)+(UCO!P208*0.25)</f>
        <v>50.55035381324646</v>
      </c>
      <c r="P208" s="61">
        <f>('Soybean Oil'!I208*0.75)+('Yellow Grease'!I208*0.25)</f>
        <v>37.454755458592103</v>
      </c>
      <c r="Q208" s="61">
        <f>('Soybean Oil'!P208*0.75)+('Yellow Grease'!P208)</f>
        <v>81.594591160468738</v>
      </c>
    </row>
    <row r="209" spans="1:17" x14ac:dyDescent="0.2">
      <c r="A209" s="70">
        <v>44918</v>
      </c>
      <c r="B209" s="61">
        <v>68.8</v>
      </c>
      <c r="M209" s="61">
        <f>(BFT!E209*0.5)+(DCO!I209*0.25)+(UCO!I209*0.25)</f>
        <v>308.55564465074605</v>
      </c>
      <c r="N209" s="61">
        <f>(BFT!P209*0.5)+(DCO!P209*0.25)+(UCO!P209*0.25)</f>
        <v>52.456475751905828</v>
      </c>
      <c r="P209" s="61">
        <f>('Soybean Oil'!I209*0.75)+('Yellow Grease'!I209*0.25)</f>
        <v>38.867076554315787</v>
      </c>
      <c r="Q209" s="61">
        <f>('Soybean Oil'!P209*0.75)+('Yellow Grease'!P209)</f>
        <v>84.671310284166651</v>
      </c>
    </row>
    <row r="210" spans="1:17" x14ac:dyDescent="0.2">
      <c r="A210" s="70">
        <v>44925</v>
      </c>
      <c r="B210" s="61">
        <v>68.875</v>
      </c>
      <c r="M210" s="61">
        <f>(BFT!E210*0.5)+(DCO!I210*0.25)+(UCO!I210*0.25)</f>
        <v>308.58826581968088</v>
      </c>
      <c r="N210" s="61">
        <f>(BFT!P210*0.5)+(DCO!P210*0.25)+(UCO!P210*0.25)</f>
        <v>52.513659410065614</v>
      </c>
      <c r="P210" s="61">
        <f>('Soybean Oil'!I210*0.75)+('Yellow Grease'!I210*0.25)</f>
        <v>38.909446187187498</v>
      </c>
      <c r="Q210" s="61">
        <f>('Soybean Oil'!P210*0.75)+('Yellow Grease'!P210)</f>
        <v>84.763611857877592</v>
      </c>
    </row>
    <row r="211" spans="1:17" x14ac:dyDescent="0.2">
      <c r="A211" s="70">
        <v>44932</v>
      </c>
      <c r="B211" s="61">
        <v>68.0625</v>
      </c>
      <c r="M211" s="61">
        <f>(BFT!E211*0.5)+(DCO!I211*0.25)+(UCO!I211*0.25)</f>
        <v>308.79835439674895</v>
      </c>
      <c r="N211" s="61">
        <f>(BFT!P211*0.5)+(DCO!P211*0.25)+(UCO!P211*0.25)</f>
        <v>51.894169780001327</v>
      </c>
      <c r="P211" s="61">
        <f>('Soybean Oil'!I211*0.75)+('Yellow Grease'!I211*0.25)</f>
        <v>37.296671897053862</v>
      </c>
      <c r="Q211" s="61">
        <f>('Soybean Oil'!P211*0.75)+('Yellow Grease'!P211)</f>
        <v>83.763678142675786</v>
      </c>
    </row>
    <row r="212" spans="1:17" x14ac:dyDescent="0.2">
      <c r="A212" s="70">
        <v>44939</v>
      </c>
      <c r="B212" s="61">
        <v>65.650000000000006</v>
      </c>
      <c r="M212" s="61">
        <f>(BFT!E212*0.5)+(DCO!I212*0.25)+(UCO!I212*0.25)</f>
        <v>307.76948802624861</v>
      </c>
      <c r="N212" s="61">
        <f>(BFT!P212*0.5)+(DCO!P212*0.25)+(UCO!P212*0.25)</f>
        <v>50.054762109195032</v>
      </c>
      <c r="P212" s="61">
        <f>('Soybean Oil'!I212*0.75)+('Yellow Grease'!I212*0.25)</f>
        <v>35.974677833485188</v>
      </c>
      <c r="Q212" s="61">
        <f>('Soybean Oil'!P212*0.75)+('Yellow Grease'!P212)</f>
        <v>80.794644188307302</v>
      </c>
    </row>
    <row r="213" spans="1:17" x14ac:dyDescent="0.2">
      <c r="A213" s="70">
        <v>44946</v>
      </c>
      <c r="B213" s="61">
        <v>62.9375</v>
      </c>
      <c r="M213" s="61">
        <f>(BFT!E213*0.5)+(DCO!I213*0.25)+(UCO!I213*0.25)</f>
        <v>306.61267972366528</v>
      </c>
      <c r="N213" s="61">
        <f>(BFT!P213*0.5)+(DCO!P213*0.25)+(UCO!P213*0.25)</f>
        <v>47.986619805749619</v>
      </c>
      <c r="P213" s="61">
        <f>('Soybean Oil'!I213*0.75)+('Yellow Grease'!I213*0.25)</f>
        <v>34.488290725742182</v>
      </c>
      <c r="Q213" s="61">
        <f>('Soybean Oil'!P213*0.75)+('Yellow Grease'!P213)</f>
        <v>77.456403939095054</v>
      </c>
    </row>
    <row r="214" spans="1:17" x14ac:dyDescent="0.2">
      <c r="A214" s="70">
        <v>44953</v>
      </c>
      <c r="B214" s="61">
        <v>63</v>
      </c>
      <c r="M214" s="61">
        <f>(BFT!E214*0.5)+(DCO!I214*0.25)+(UCO!I214*0.25)</f>
        <v>306.63933429284924</v>
      </c>
      <c r="N214" s="61">
        <f>(BFT!P214*0.5)+(DCO!P214*0.25)+(UCO!P214*0.25)</f>
        <v>48.034272854216098</v>
      </c>
      <c r="P214" s="61">
        <f>('Soybean Oil'!I214*0.75)+('Yellow Grease'!I214*0.25)</f>
        <v>34.522539276611838</v>
      </c>
      <c r="Q214" s="61">
        <f>('Soybean Oil'!P214*0.75)+('Yellow Grease'!P214)</f>
        <v>77.533321917187493</v>
      </c>
    </row>
    <row r="215" spans="1:17" x14ac:dyDescent="0.2">
      <c r="A215" s="70">
        <v>44960</v>
      </c>
      <c r="B215" s="61">
        <v>61.45</v>
      </c>
      <c r="M215" s="61">
        <f>(BFT!E215*0.5)+(DCO!I215*0.25)+(UCO!I215*0.25)</f>
        <v>299.77830097708738</v>
      </c>
      <c r="N215" s="61">
        <f>(BFT!P215*0.5)+(DCO!P215*0.25)+(UCO!P215*0.25)</f>
        <v>46.85247725224729</v>
      </c>
      <c r="P215" s="61">
        <f>('Soybean Oil'!I215*0.75)+('Yellow Grease'!I215*0.25)</f>
        <v>33.673175215044409</v>
      </c>
      <c r="Q215" s="61">
        <f>('Soybean Oil'!P215*0.75)+('Yellow Grease'!P215)</f>
        <v>75.625756060494794</v>
      </c>
    </row>
    <row r="216" spans="1:17" x14ac:dyDescent="0.2">
      <c r="A216" s="70">
        <v>44967</v>
      </c>
      <c r="B216" s="61">
        <v>60.5</v>
      </c>
      <c r="M216" s="61">
        <f>(BFT!E216*0.5)+(DCO!I216*0.25)+(UCO!I216*0.25)</f>
        <v>279.99815152549138</v>
      </c>
      <c r="N216" s="61">
        <f>(BFT!P216*0.5)+(DCO!P216*0.25)+(UCO!P216*0.25)</f>
        <v>46.128150915556731</v>
      </c>
      <c r="P216" s="61">
        <f>('Soybean Oil'!I216*0.75)+('Yellow Grease'!I216*0.25)</f>
        <v>33.152597241825653</v>
      </c>
      <c r="Q216" s="61">
        <f>('Soybean Oil'!P216*0.75)+('Yellow Grease'!P216)</f>
        <v>74.456602793489566</v>
      </c>
    </row>
    <row r="217" spans="1:17" x14ac:dyDescent="0.2">
      <c r="A217" s="70">
        <v>44974</v>
      </c>
      <c r="B217" s="61">
        <v>63.65</v>
      </c>
      <c r="M217" s="61">
        <f>(BFT!E217*0.5)+(DCO!I217*0.25)+(UCO!I217*0.25)</f>
        <v>268.94154181236235</v>
      </c>
      <c r="N217" s="61">
        <f>(BFT!P217*0.5)+(DCO!P217*0.25)+(UCO!P217*0.25)</f>
        <v>48.529864558267526</v>
      </c>
      <c r="P217" s="61">
        <f>('Soybean Oil'!I217*0.75)+('Yellow Grease'!I217*0.25)</f>
        <v>34.878724205656248</v>
      </c>
      <c r="Q217" s="61">
        <f>('Soybean Oil'!P217*0.75)+('Yellow Grease'!P217)</f>
        <v>78.333268889348943</v>
      </c>
    </row>
    <row r="218" spans="1:17" x14ac:dyDescent="0.2">
      <c r="A218" s="70">
        <v>44981</v>
      </c>
      <c r="B218" s="61">
        <v>69.375</v>
      </c>
      <c r="M218" s="61">
        <f>(BFT!E218*0.5)+(DCO!I218*0.25)+(UCO!I218*0.25)</f>
        <v>273.02997534961185</v>
      </c>
      <c r="N218" s="61">
        <f>(BFT!P218*0.5)+(DCO!P218*0.25)+(UCO!P218*0.25)</f>
        <v>52.894883797797483</v>
      </c>
      <c r="P218" s="61">
        <f>('Soybean Oil'!I218*0.75)+('Yellow Grease'!I218*0.25)</f>
        <v>38.015891465316606</v>
      </c>
      <c r="Q218" s="61">
        <f>('Soybean Oil'!P218*0.75)+('Yellow Grease'!P218)</f>
        <v>85.378955682617189</v>
      </c>
    </row>
    <row r="219" spans="1:17" x14ac:dyDescent="0.2">
      <c r="A219" s="70">
        <v>44988</v>
      </c>
      <c r="B219" s="61">
        <v>65.95</v>
      </c>
      <c r="M219" s="61">
        <f>(BFT!E219*0.5)+(DCO!I219*0.25)+(UCO!I219*0.25)</f>
        <v>267.20992995833154</v>
      </c>
      <c r="N219" s="61">
        <f>(BFT!P219*0.5)+(DCO!P219*0.25)+(UCO!P219*0.25)</f>
        <v>50.283496741834156</v>
      </c>
      <c r="P219" s="61">
        <f>('Soybean Oil'!I219*0.75)+('Yellow Grease'!I219*0.25)</f>
        <v>36.139070877659535</v>
      </c>
      <c r="Q219" s="61">
        <f>('Soybean Oil'!P219*0.75)+('Yellow Grease'!P219)</f>
        <v>81.163850483151037</v>
      </c>
    </row>
    <row r="220" spans="1:17" x14ac:dyDescent="0.2">
      <c r="A220" s="70">
        <v>44995</v>
      </c>
      <c r="B220" s="61">
        <v>66.150000000000006</v>
      </c>
      <c r="M220" s="61">
        <f>(BFT!E220*0.5)+(DCO!I220*0.25)+(UCO!I220*0.25)</f>
        <v>267.29522457972018</v>
      </c>
      <c r="N220" s="61">
        <f>(BFT!P220*0.5)+(DCO!P220*0.25)+(UCO!P220*0.25)</f>
        <v>50.435986496926901</v>
      </c>
      <c r="P220" s="61">
        <f>('Soybean Oil'!I220*0.75)+('Yellow Grease'!I220*0.25)</f>
        <v>36.248666240442432</v>
      </c>
      <c r="Q220" s="61">
        <f>('Soybean Oil'!P220*0.75)+('Yellow Grease'!P220)</f>
        <v>81.40998801304687</v>
      </c>
    </row>
    <row r="221" spans="1:17" x14ac:dyDescent="0.2">
      <c r="A221" s="70">
        <v>45002</v>
      </c>
      <c r="B221" s="61">
        <v>70.45</v>
      </c>
      <c r="M221" s="61">
        <f>(BFT!E221*0.5)+(DCO!I221*0.25)+(UCO!I221*0.25)</f>
        <v>259.44155893957571</v>
      </c>
      <c r="N221" s="61">
        <f>(BFT!P221*0.5)+(DCO!P221*0.25)+(UCO!P221*0.25)</f>
        <v>53.714516231421015</v>
      </c>
      <c r="P221" s="61">
        <f>('Soybean Oil'!I221*0.75)+('Yellow Grease'!I221*0.25)</f>
        <v>38.604966540274667</v>
      </c>
      <c r="Q221" s="61">
        <f>('Soybean Oil'!P221*0.75)+('Yellow Grease'!P221)</f>
        <v>86.701944905807295</v>
      </c>
    </row>
    <row r="222" spans="1:17" x14ac:dyDescent="0.2">
      <c r="A222" s="70">
        <v>45009</v>
      </c>
      <c r="B222" s="61">
        <v>69.400000000000006</v>
      </c>
      <c r="M222" s="61">
        <f>(BFT!E222*0.5)+(DCO!I222*0.25)+(UCO!I222*0.25)</f>
        <v>255.11876217728539</v>
      </c>
      <c r="N222" s="61">
        <f>(BFT!P222*0.5)+(DCO!P222*0.25)+(UCO!P222*0.25)</f>
        <v>52.913945017184091</v>
      </c>
      <c r="P222" s="61">
        <f>('Soybean Oil'!I222*0.75)+('Yellow Grease'!I222*0.25)</f>
        <v>38.029590885664469</v>
      </c>
      <c r="Q222" s="61">
        <f>('Soybean Oil'!P222*0.75)+('Yellow Grease'!P222)</f>
        <v>85.40972287385415</v>
      </c>
    </row>
    <row r="223" spans="1:17" x14ac:dyDescent="0.2">
      <c r="A223" s="70">
        <v>45016</v>
      </c>
      <c r="B223" s="61">
        <v>69</v>
      </c>
      <c r="M223" s="61">
        <f>(BFT!E223*0.5)+(DCO!I223*0.25)+(UCO!I223*0.25)</f>
        <v>246.81067293450812</v>
      </c>
      <c r="N223" s="61">
        <f>(BFT!P223*0.5)+(DCO!P223*0.25)+(UCO!P223*0.25)</f>
        <v>52.60896550699858</v>
      </c>
      <c r="P223" s="61">
        <f>('Soybean Oil'!I223*0.75)+('Yellow Grease'!I223*0.25)</f>
        <v>37.810400160098681</v>
      </c>
      <c r="Q223" s="61">
        <f>('Soybean Oil'!P223*0.75)+('Yellow Grease'!P223)</f>
        <v>84.917447814062484</v>
      </c>
    </row>
    <row r="224" spans="1:17" x14ac:dyDescent="0.2">
      <c r="A224" s="70">
        <v>45023</v>
      </c>
      <c r="B224" s="61">
        <v>72.25</v>
      </c>
      <c r="M224" s="61">
        <f>(BFT!E224*0.5)+(DCO!I224*0.25)+(UCO!I224*0.25)</f>
        <v>247.63503080083038</v>
      </c>
      <c r="N224" s="61">
        <f>(BFT!P224*0.5)+(DCO!P224*0.25)+(UCO!P224*0.25)</f>
        <v>55.086924027255762</v>
      </c>
      <c r="P224" s="61">
        <f>('Soybean Oil'!I224*0.75)+('Yellow Grease'!I224*0.25)</f>
        <v>39.591324805320724</v>
      </c>
      <c r="Q224" s="61">
        <f>('Soybean Oil'!P224*0.75)+('Yellow Grease'!P224)</f>
        <v>88.917182674869792</v>
      </c>
    </row>
    <row r="225" spans="1:17" x14ac:dyDescent="0.2">
      <c r="A225" s="70">
        <v>45030</v>
      </c>
      <c r="B225" s="61">
        <v>76.3</v>
      </c>
      <c r="M225" s="61">
        <f>(BFT!E225*0.5)+(DCO!I225*0.25)+(UCO!I225*0.25)</f>
        <v>249.36224688395012</v>
      </c>
      <c r="N225" s="61">
        <f>(BFT!P225*0.5)+(DCO!P225*0.25)+(UCO!P225*0.25)</f>
        <v>58.174841567883938</v>
      </c>
      <c r="P225" s="61">
        <f>('Soybean Oil'!I225*0.75)+('Yellow Grease'!I225*0.25)</f>
        <v>41.810630901674337</v>
      </c>
      <c r="Q225" s="61">
        <f>('Soybean Oil'!P225*0.75)+('Yellow Grease'!P225)</f>
        <v>93.901467655260419</v>
      </c>
    </row>
    <row r="226" spans="1:17" x14ac:dyDescent="0.2">
      <c r="A226" s="70">
        <v>45037</v>
      </c>
      <c r="B226" s="61">
        <v>83.1</v>
      </c>
      <c r="M226" s="61">
        <f>(BFT!E226*0.5)+(DCO!I226*0.25)+(UCO!I226*0.25)</f>
        <v>260.0122640111635</v>
      </c>
      <c r="N226" s="61">
        <f>(BFT!P226*0.5)+(DCO!P226*0.25)+(UCO!P226*0.25)</f>
        <v>63.359493241037413</v>
      </c>
      <c r="P226" s="61">
        <f>('Soybean Oil'!I226*0.75)+('Yellow Grease'!I226*0.25)</f>
        <v>45.536873236292763</v>
      </c>
      <c r="Q226" s="61">
        <f>('Soybean Oil'!P226*0.75)+('Yellow Grease'!P226)</f>
        <v>102.27014367171873</v>
      </c>
    </row>
    <row r="227" spans="1:17" x14ac:dyDescent="0.2">
      <c r="A227" s="70">
        <v>45044</v>
      </c>
      <c r="B227" s="61">
        <v>79.25</v>
      </c>
      <c r="M227" s="61">
        <f>(BFT!E227*0.5)+(DCO!I227*0.25)+(UCO!I227*0.25)</f>
        <v>270.38284254943238</v>
      </c>
      <c r="N227" s="61">
        <f>(BFT!P227*0.5)+(DCO!P227*0.25)+(UCO!P227*0.25)</f>
        <v>60.424065455501996</v>
      </c>
      <c r="P227" s="61">
        <f>('Soybean Oil'!I227*0.75)+('Yellow Grease'!I227*0.25)</f>
        <v>43.427162502722034</v>
      </c>
      <c r="Q227" s="61">
        <f>('Soybean Oil'!P227*0.75)+('Yellow Grease'!P227)</f>
        <v>97.531996221223949</v>
      </c>
    </row>
    <row r="228" spans="1:17" x14ac:dyDescent="0.2">
      <c r="A228" s="70">
        <v>45051</v>
      </c>
      <c r="B228" s="61">
        <v>84.3</v>
      </c>
      <c r="M228" s="61">
        <f>(BFT!E228*0.5)+(DCO!I228*0.25)+(UCO!I228*0.25)</f>
        <v>274.08653173949529</v>
      </c>
      <c r="N228" s="61">
        <f>(BFT!P228*0.5)+(DCO!P228*0.25)+(UCO!P228*0.25)</f>
        <v>64.274431771593925</v>
      </c>
      <c r="P228" s="61">
        <f>('Soybean Oil'!I228*0.75)+('Yellow Grease'!I228*0.25)</f>
        <v>46.19444541299012</v>
      </c>
      <c r="Q228" s="61">
        <f>('Soybean Oil'!P228*0.75)+('Yellow Grease'!P228)</f>
        <v>103.74696885109374</v>
      </c>
    </row>
    <row r="229" spans="1:17" x14ac:dyDescent="0.2">
      <c r="A229" s="70">
        <v>45058</v>
      </c>
      <c r="B229" s="61">
        <v>84.65</v>
      </c>
      <c r="M229" s="61">
        <f>(BFT!E229*0.5)+(DCO!I229*0.25)+(UCO!I229*0.25)</f>
        <v>275.0107973269254</v>
      </c>
      <c r="N229" s="61">
        <f>(BFT!P229*0.5)+(DCO!P229*0.25)+(UCO!P229*0.25)</f>
        <v>64.541288843006242</v>
      </c>
      <c r="P229" s="61">
        <f>('Soybean Oil'!I229*0.75)+('Yellow Grease'!I229*0.25)</f>
        <v>46.386237297860191</v>
      </c>
      <c r="Q229" s="61">
        <f>('Soybean Oil'!P229*0.75)+('Yellow Grease'!P229)</f>
        <v>104.17770952841147</v>
      </c>
    </row>
    <row r="230" spans="1:17" x14ac:dyDescent="0.2">
      <c r="A230" s="70">
        <v>45065</v>
      </c>
      <c r="B230" s="61">
        <v>83</v>
      </c>
      <c r="M230" s="61">
        <f>(BFT!E230*0.5)+(DCO!I230*0.25)+(UCO!I230*0.25)</f>
        <v>275.46961670046915</v>
      </c>
      <c r="N230" s="61">
        <f>(BFT!P230*0.5)+(DCO!P230*0.25)+(UCO!P230*0.25)</f>
        <v>63.28324836349104</v>
      </c>
      <c r="P230" s="61">
        <f>('Soybean Oil'!I230*0.75)+('Yellow Grease'!I230*0.25)</f>
        <v>45.482075554901307</v>
      </c>
      <c r="Q230" s="61">
        <f>('Soybean Oil'!P230*0.75)+('Yellow Grease'!P230)</f>
        <v>102.14707490677083</v>
      </c>
    </row>
    <row r="231" spans="1:17" x14ac:dyDescent="0.2">
      <c r="A231" s="70">
        <v>45072</v>
      </c>
      <c r="B231" s="61">
        <v>85.5</v>
      </c>
      <c r="M231" s="61">
        <f>(BFT!E231*0.5)+(DCO!I231*0.25)+(UCO!I231*0.25)</f>
        <v>276.53579946782708</v>
      </c>
      <c r="N231" s="61">
        <f>(BFT!P231*0.5)+(DCO!P231*0.25)+(UCO!P231*0.25)</f>
        <v>65.189370302150408</v>
      </c>
      <c r="P231" s="61">
        <f>('Soybean Oil'!I231*0.75)+('Yellow Grease'!I231*0.25)</f>
        <v>46.852017589687499</v>
      </c>
      <c r="Q231" s="61">
        <f>('Soybean Oil'!P231*0.75)+('Yellow Grease'!P231)</f>
        <v>105.22379403046874</v>
      </c>
    </row>
    <row r="232" spans="1:17" x14ac:dyDescent="0.2">
      <c r="A232" s="70">
        <v>45079</v>
      </c>
      <c r="B232" s="61">
        <v>85</v>
      </c>
      <c r="M232" s="61">
        <f>(BFT!E232*0.5)+(DCO!I232*0.25)+(UCO!I232*0.25)</f>
        <v>276.32256291435544</v>
      </c>
      <c r="N232" s="61">
        <f>(BFT!P232*0.5)+(DCO!P232*0.25)+(UCO!P232*0.25)</f>
        <v>64.808145914418532</v>
      </c>
      <c r="P232" s="61">
        <f>('Soybean Oil'!I232*0.75)+('Yellow Grease'!I232*0.25)</f>
        <v>46.578029182730255</v>
      </c>
      <c r="Q232" s="61">
        <f>('Soybean Oil'!P232*0.75)+('Yellow Grease'!P232)</f>
        <v>104.60845020572917</v>
      </c>
    </row>
    <row r="233" spans="1:17" x14ac:dyDescent="0.2">
      <c r="A233" s="70">
        <v>45086</v>
      </c>
      <c r="B233" s="61">
        <v>82.15</v>
      </c>
      <c r="M233" s="61">
        <f>(BFT!E233*0.5)+(DCO!I233*0.25)+(UCO!I233*0.25)</f>
        <v>273.16961455956755</v>
      </c>
      <c r="N233" s="61">
        <f>(BFT!P233*0.5)+(DCO!P233*0.25)+(UCO!P233*0.25)</f>
        <v>62.635166904346868</v>
      </c>
      <c r="P233" s="61">
        <f>('Soybean Oil'!I233*0.75)+('Yellow Grease'!I233*0.25)</f>
        <v>45.016295263074014</v>
      </c>
      <c r="Q233" s="61">
        <f>('Soybean Oil'!P233*0.75)+('Yellow Grease'!P233)</f>
        <v>101.10099040471354</v>
      </c>
    </row>
    <row r="234" spans="1:17" x14ac:dyDescent="0.2">
      <c r="A234" s="70">
        <v>45093</v>
      </c>
      <c r="B234" s="61">
        <v>83</v>
      </c>
      <c r="M234" s="61">
        <f>(BFT!E234*0.5)+(DCO!I234*0.25)+(UCO!I234*0.25)</f>
        <v>282.83211670046916</v>
      </c>
      <c r="N234" s="61">
        <f>(BFT!P234*0.5)+(DCO!P234*0.25)+(UCO!P234*0.25)</f>
        <v>63.28324836349104</v>
      </c>
      <c r="P234" s="61">
        <f>('Soybean Oil'!I234*0.75)+('Yellow Grease'!I234*0.25)</f>
        <v>45.482075554901307</v>
      </c>
      <c r="Q234" s="61">
        <f>('Soybean Oil'!P234*0.75)+('Yellow Grease'!P234)</f>
        <v>102.14707490677083</v>
      </c>
    </row>
    <row r="235" spans="1:17" x14ac:dyDescent="0.2">
      <c r="A235" s="70">
        <v>45100</v>
      </c>
      <c r="B235" s="61">
        <v>77.3125</v>
      </c>
      <c r="M235" s="61">
        <f>(BFT!E235*0.5)+(DCO!I235*0.25)+(UCO!I235*0.25)</f>
        <v>286.60655090473006</v>
      </c>
      <c r="N235" s="61">
        <f>(BFT!P235*0.5)+(DCO!P235*0.25)+(UCO!P235*0.25)</f>
        <v>58.946820953040991</v>
      </c>
      <c r="P235" s="61">
        <f>('Soybean Oil'!I235*0.75)+('Yellow Grease'!I235*0.25)</f>
        <v>42.365457425762742</v>
      </c>
      <c r="Q235" s="61">
        <f>('Soybean Oil'!P235*0.75)+('Yellow Grease'!P235)</f>
        <v>95.147538900358057</v>
      </c>
    </row>
    <row r="236" spans="1:17" x14ac:dyDescent="0.2">
      <c r="A236" s="70">
        <v>45107</v>
      </c>
      <c r="B236" s="61">
        <v>77</v>
      </c>
      <c r="M236" s="61">
        <f>(BFT!E236*0.5)+(DCO!I236*0.25)+(UCO!I236*0.25)</f>
        <v>295.77327805881026</v>
      </c>
      <c r="N236" s="61">
        <f>(BFT!P236*0.5)+(DCO!P236*0.25)+(UCO!P236*0.25)</f>
        <v>58.708555710708566</v>
      </c>
      <c r="P236" s="61">
        <f>('Soybean Oil'!I236*0.75)+('Yellow Grease'!I236*0.25)</f>
        <v>42.194214671414464</v>
      </c>
      <c r="Q236" s="61">
        <f>('Soybean Oil'!P236*0.75)+('Yellow Grease'!P236)</f>
        <v>94.762949009895834</v>
      </c>
    </row>
    <row r="237" spans="1:17" x14ac:dyDescent="0.2">
      <c r="A237" s="70">
        <v>45114</v>
      </c>
      <c r="B237" s="61">
        <v>74.5</v>
      </c>
      <c r="M237" s="61">
        <f>(BFT!E237*0.5)+(DCO!I237*0.25)+(UCO!I237*0.25)</f>
        <v>298.96959529145238</v>
      </c>
      <c r="N237" s="61">
        <f>(BFT!P237*0.5)+(DCO!P237*0.25)+(UCO!P237*0.25)</f>
        <v>56.802433772049199</v>
      </c>
      <c r="P237" s="61">
        <f>('Soybean Oil'!I237*0.75)+('Yellow Grease'!I237*0.25)</f>
        <v>40.04085408248396</v>
      </c>
      <c r="Q237" s="61">
        <f>('Soybean Oil'!P237*0.75)+('Yellow Grease'!P237)</f>
        <v>90.979828160156245</v>
      </c>
    </row>
    <row r="238" spans="1:17" x14ac:dyDescent="0.2">
      <c r="A238" s="70">
        <v>45121</v>
      </c>
      <c r="B238" s="61">
        <v>72.150000000000006</v>
      </c>
      <c r="M238" s="61">
        <f>(BFT!E238*0.5)+(DCO!I238*0.25)+(UCO!I238*0.25)</f>
        <v>303.77988349013606</v>
      </c>
      <c r="N238" s="61">
        <f>(BFT!P238*0.5)+(DCO!P238*0.25)+(UCO!P238*0.25)</f>
        <v>55.010679149709389</v>
      </c>
      <c r="P238" s="61">
        <f>('Soybean Oil'!I238*0.75)+('Yellow Grease'!I238*0.25)</f>
        <v>39.536527123929268</v>
      </c>
      <c r="Q238" s="61">
        <f>('Soybean Oil'!P238*0.75)+('Yellow Grease'!P238)</f>
        <v>88.794113909921862</v>
      </c>
    </row>
    <row r="239" spans="1:17" x14ac:dyDescent="0.2">
      <c r="A239" s="70">
        <v>45128</v>
      </c>
      <c r="B239" s="61">
        <v>72.900000000000006</v>
      </c>
      <c r="M239" s="61">
        <f>(BFT!E239*0.5)+(DCO!I239*0.25)+(UCO!I239*0.25)</f>
        <v>310.29973832034335</v>
      </c>
      <c r="N239" s="61">
        <f>(BFT!P239*0.5)+(DCO!P239*0.25)+(UCO!P239*0.25)</f>
        <v>55.582515731307204</v>
      </c>
      <c r="P239" s="61">
        <f>('Soybean Oil'!I239*0.75)+('Yellow Grease'!I239*0.25)</f>
        <v>39.947509734365127</v>
      </c>
      <c r="Q239" s="61">
        <f>('Soybean Oil'!P239*0.75)+('Yellow Grease'!P239)</f>
        <v>89.717129647031257</v>
      </c>
    </row>
    <row r="240" spans="1:17" x14ac:dyDescent="0.2">
      <c r="A240" s="70">
        <v>45135</v>
      </c>
      <c r="B240" s="61">
        <v>73.5</v>
      </c>
      <c r="M240" s="61">
        <f>(BFT!E240*0.5)+(DCO!I240*0.25)+(UCO!I240*0.25)</f>
        <v>312.10562218450929</v>
      </c>
      <c r="N240" s="61">
        <f>(BFT!P240*0.5)+(DCO!P240*0.25)+(UCO!P240*0.25)</f>
        <v>56.039984996585446</v>
      </c>
      <c r="P240" s="61">
        <f>('Soybean Oil'!I240*0.75)+('Yellow Grease'!I240*0.25)</f>
        <v>40.276295822713813</v>
      </c>
      <c r="Q240" s="61">
        <f>('Soybean Oil'!P240*0.75)+('Yellow Grease'!P240)</f>
        <v>90.455542236718742</v>
      </c>
    </row>
    <row r="241" spans="1:17" x14ac:dyDescent="0.2">
      <c r="A241" s="70">
        <v>45142</v>
      </c>
      <c r="B241" s="61">
        <v>75.400000000000006</v>
      </c>
      <c r="M241" s="61">
        <f>(BFT!E241*0.5)+(DCO!I241*0.25)+(UCO!I241*0.25)</f>
        <v>312.91592108770129</v>
      </c>
      <c r="N241" s="61">
        <f>(BFT!P241*0.5)+(DCO!P241*0.25)+(UCO!P241*0.25)</f>
        <v>57.488637669966565</v>
      </c>
      <c r="P241" s="61">
        <f>('Soybean Oil'!I241*0.75)+('Yellow Grease'!I241*0.25)</f>
        <v>41.317451769151312</v>
      </c>
      <c r="Q241" s="61">
        <f>('Soybean Oil'!P241*0.75)+('Yellow Grease'!P241)</f>
        <v>92.79384877072917</v>
      </c>
    </row>
    <row r="242" spans="1:17" x14ac:dyDescent="0.2">
      <c r="A242" s="70">
        <v>45149</v>
      </c>
      <c r="B242" s="61">
        <v>79</v>
      </c>
      <c r="M242" s="61">
        <f>(BFT!E242*0.5)+(DCO!I242*0.25)+(UCO!I242*0.25)</f>
        <v>317.55122427269663</v>
      </c>
      <c r="N242" s="61">
        <f>(BFT!P242*0.5)+(DCO!P242*0.25)+(UCO!P242*0.25)</f>
        <v>60.233453261636058</v>
      </c>
      <c r="P242" s="61">
        <f>('Soybean Oil'!I242*0.75)+('Yellow Grease'!I242*0.25)</f>
        <v>43.290168299243419</v>
      </c>
      <c r="Q242" s="61">
        <f>('Soybean Oil'!P242*0.75)+('Yellow Grease'!P242)</f>
        <v>97.22432430885415</v>
      </c>
    </row>
    <row r="243" spans="1:17" x14ac:dyDescent="0.2">
      <c r="A243" s="70">
        <v>45156</v>
      </c>
      <c r="B243" s="61">
        <v>79.55</v>
      </c>
      <c r="M243" s="61">
        <f>(BFT!E243*0.5)+(DCO!I243*0.25)+(UCO!I243*0.25)</f>
        <v>320.88578448151532</v>
      </c>
      <c r="N243" s="61">
        <f>(BFT!P243*0.5)+(DCO!P243*0.25)+(UCO!P243*0.25)</f>
        <v>60.65280008814112</v>
      </c>
      <c r="P243" s="61">
        <f>('Soybean Oil'!I243*0.75)+('Yellow Grease'!I243*0.25)</f>
        <v>43.591555546896373</v>
      </c>
      <c r="Q243" s="61">
        <f>('Soybean Oil'!P243*0.75)+('Yellow Grease'!P243)</f>
        <v>97.901202516067698</v>
      </c>
    </row>
    <row r="244" spans="1:17" x14ac:dyDescent="0.2">
      <c r="A244" s="70">
        <v>45163</v>
      </c>
      <c r="B244" s="61">
        <v>78</v>
      </c>
      <c r="M244" s="61">
        <f>(BFT!E244*0.5)+(DCO!I244*0.25)+(UCO!I244*0.25)</f>
        <v>321.7747511657534</v>
      </c>
      <c r="N244" s="61">
        <f>(BFT!P244*0.5)+(DCO!P244*0.25)+(UCO!P244*0.25)</f>
        <v>59.471004486172312</v>
      </c>
      <c r="P244" s="61">
        <f>('Soybean Oil'!I244*0.75)+('Yellow Grease'!I244*0.25)</f>
        <v>42.742191485328945</v>
      </c>
      <c r="Q244" s="61">
        <f>('Soybean Oil'!P244*0.75)+('Yellow Grease'!P244)</f>
        <v>95.993636659374985</v>
      </c>
    </row>
    <row r="245" spans="1:17" x14ac:dyDescent="0.2">
      <c r="A245" s="70">
        <v>45170</v>
      </c>
      <c r="B245" s="61">
        <v>77.8</v>
      </c>
      <c r="M245" s="61">
        <f>(BFT!E245*0.5)+(DCO!I245*0.25)+(UCO!I245*0.25)</f>
        <v>321.68945654436482</v>
      </c>
      <c r="N245" s="61">
        <f>(BFT!P245*0.5)+(DCO!P245*0.25)+(UCO!P245*0.25)</f>
        <v>59.31851473107956</v>
      </c>
      <c r="P245" s="61">
        <f>('Soybean Oil'!I245*0.75)+('Yellow Grease'!I245*0.25)</f>
        <v>42.63259612254604</v>
      </c>
      <c r="Q245" s="61">
        <f>('Soybean Oil'!P245*0.75)+('Yellow Grease'!P245)</f>
        <v>95.747499129479152</v>
      </c>
    </row>
    <row r="246" spans="1:17" x14ac:dyDescent="0.2">
      <c r="A246" s="70">
        <v>45177</v>
      </c>
      <c r="B246" s="61">
        <v>76.625</v>
      </c>
      <c r="M246" s="61">
        <f>(BFT!E246*0.5)+(DCO!I246*0.25)+(UCO!I246*0.25)</f>
        <v>321.1883506437066</v>
      </c>
      <c r="N246" s="61">
        <f>(BFT!P246*0.5)+(DCO!P246*0.25)+(UCO!P246*0.25)</f>
        <v>58.422637419909655</v>
      </c>
      <c r="P246" s="61">
        <f>('Soybean Oil'!I246*0.75)+('Yellow Grease'!I246*0.25)</f>
        <v>41.988723366196538</v>
      </c>
      <c r="Q246" s="61">
        <f>('Soybean Oil'!P246*0.75)+('Yellow Grease'!P246)</f>
        <v>94.30144114134113</v>
      </c>
    </row>
    <row r="247" spans="1:17" x14ac:dyDescent="0.2">
      <c r="A247" s="70">
        <v>45184</v>
      </c>
      <c r="B247" s="61">
        <v>76.2</v>
      </c>
      <c r="M247" s="61">
        <f>(BFT!E247*0.5)+(DCO!I247*0.25)+(UCO!I247*0.25)</f>
        <v>322.16959957325577</v>
      </c>
      <c r="N247" s="61">
        <f>(BFT!P247*0.5)+(DCO!P247*0.25)+(UCO!P247*0.25)</f>
        <v>58.098596690337565</v>
      </c>
      <c r="P247" s="61">
        <f>('Soybean Oil'!I247*0.75)+('Yellow Grease'!I247*0.25)</f>
        <v>41.755833220282881</v>
      </c>
      <c r="Q247" s="61">
        <f>('Soybean Oil'!P247*0.75)+('Yellow Grease'!P247)</f>
        <v>93.778398890312502</v>
      </c>
    </row>
    <row r="248" spans="1:17" x14ac:dyDescent="0.2">
      <c r="A248" s="70">
        <v>45191</v>
      </c>
      <c r="B248" s="61">
        <v>65.599999999999994</v>
      </c>
      <c r="M248" s="61">
        <f>(BFT!E248*0.5)+(DCO!I248*0.25)+(UCO!I248*0.25)</f>
        <v>318.42398463965844</v>
      </c>
      <c r="N248" s="61">
        <f>(BFT!P248*0.5)+(DCO!P248*0.25)+(UCO!P248*0.25)</f>
        <v>50.016639670421839</v>
      </c>
      <c r="P248" s="61">
        <f>('Soybean Oil'!I248*0.75)+('Yellow Grease'!I248*0.25)</f>
        <v>35.947278992789464</v>
      </c>
      <c r="Q248" s="61">
        <f>('Soybean Oil'!P248*0.75)+('Yellow Grease'!P248)</f>
        <v>80.733109805833323</v>
      </c>
    </row>
    <row r="249" spans="1:17" x14ac:dyDescent="0.2">
      <c r="A249" s="70">
        <v>45198</v>
      </c>
      <c r="B249" s="61">
        <v>69.900000000000006</v>
      </c>
      <c r="M249" s="61">
        <f>(BFT!E249*0.5)+(DCO!I249*0.25)+(UCO!I249*0.25)</f>
        <v>314.44531899951397</v>
      </c>
      <c r="N249" s="61">
        <f>(BFT!P249*0.5)+(DCO!P249*0.25)+(UCO!P249*0.25)</f>
        <v>53.295169404915953</v>
      </c>
      <c r="P249" s="61">
        <f>('Soybean Oil'!I249*0.75)+('Yellow Grease'!I249*0.25)</f>
        <v>38.303579292621706</v>
      </c>
      <c r="Q249" s="61">
        <f>('Soybean Oil'!P249*0.75)+('Yellow Grease'!P249)</f>
        <v>86.025066698593747</v>
      </c>
    </row>
    <row r="250" spans="1:17" x14ac:dyDescent="0.2">
      <c r="A250" s="70">
        <v>45205</v>
      </c>
      <c r="B250" s="61">
        <v>74.5</v>
      </c>
      <c r="M250" s="61">
        <f>(BFT!E250*0.5)+(DCO!I250*0.25)+(UCO!I250*0.25)</f>
        <v>310.88706449637959</v>
      </c>
      <c r="N250" s="61">
        <f>(BFT!P250*0.5)+(DCO!P250*0.25)+(UCO!P250*0.25)</f>
        <v>56.802433772049199</v>
      </c>
      <c r="P250" s="61">
        <f>('Soybean Oil'!I250*0.75)+('Yellow Grease'!I250*0.25)</f>
        <v>40.990957435382398</v>
      </c>
      <c r="Q250" s="61">
        <f>('Soybean Oil'!P250*0.75)+('Yellow Grease'!P250)</f>
        <v>91.686229886197921</v>
      </c>
    </row>
    <row r="251" spans="1:17" x14ac:dyDescent="0.2">
      <c r="A251" s="70">
        <v>45212</v>
      </c>
      <c r="B251" s="61">
        <v>70.7</v>
      </c>
      <c r="M251" s="61">
        <f>(BFT!E251*0.5)+(DCO!I251*0.25)+(UCO!I251*0.25)</f>
        <v>290.66646668999573</v>
      </c>
      <c r="N251" s="61">
        <f>(BFT!P251*0.5)+(DCO!P251*0.25)+(UCO!P251*0.25)</f>
        <v>53.905128425286954</v>
      </c>
      <c r="P251" s="61">
        <f>('Soybean Oil'!I251*0.75)+('Yellow Grease'!I251*0.25)</f>
        <v>38.841971623005747</v>
      </c>
      <c r="Q251" s="61">
        <f>('Soybean Oil'!P251*0.75)+('Yellow Grease'!P251)</f>
        <v>87.009616818177079</v>
      </c>
    </row>
    <row r="252" spans="1:17" x14ac:dyDescent="0.2">
      <c r="A252" s="70">
        <v>45219</v>
      </c>
      <c r="B252" s="61">
        <v>67.599999999999994</v>
      </c>
      <c r="M252" s="61">
        <f>(BFT!E252*0.5)+(DCO!I252*0.25)+(UCO!I252*0.25)</f>
        <v>269.96940005847193</v>
      </c>
      <c r="N252" s="61">
        <f>(BFT!P252*0.5)+(DCO!P252*0.25)+(UCO!P252*0.25)</f>
        <v>51.54153722134933</v>
      </c>
      <c r="P252" s="61">
        <f>('Soybean Oil'!I252*0.75)+('Yellow Grease'!I252*0.25)</f>
        <v>37.176580459621704</v>
      </c>
      <c r="Q252" s="61">
        <f>('Soybean Oil'!P252*0.75)+('Yellow Grease'!P252)</f>
        <v>83.194485104791653</v>
      </c>
    </row>
    <row r="253" spans="1:17" x14ac:dyDescent="0.2">
      <c r="A253" s="70">
        <v>45226</v>
      </c>
      <c r="B253" s="61">
        <v>68.400000000000006</v>
      </c>
      <c r="M253" s="61">
        <f>(BFT!E253*0.5)+(DCO!I253*0.25)+(UCO!I253*0.25)</f>
        <v>264.49807854402644</v>
      </c>
      <c r="N253" s="61">
        <f>(BFT!P253*0.5)+(DCO!P253*0.25)+(UCO!P253*0.25)</f>
        <v>52.151496241720338</v>
      </c>
      <c r="P253" s="61">
        <f>('Soybean Oil'!I253*0.75)+('Yellow Grease'!I253*0.25)</f>
        <v>37.348266232746703</v>
      </c>
      <c r="Q253" s="61">
        <f>('Soybean Oil'!P253*0.75)+('Yellow Grease'!P253)</f>
        <v>84.179035224374999</v>
      </c>
    </row>
    <row r="254" spans="1:17" x14ac:dyDescent="0.2">
      <c r="A254" s="70">
        <v>45233</v>
      </c>
      <c r="B254" s="61">
        <v>69.2</v>
      </c>
      <c r="M254" s="61">
        <f>(BFT!E254*0.5)+(DCO!I254*0.25)+(UCO!I254*0.25)</f>
        <v>253.98925702958098</v>
      </c>
      <c r="N254" s="61">
        <f>(BFT!P254*0.5)+(DCO!P254*0.25)+(UCO!P254*0.25)</f>
        <v>52.761455262091332</v>
      </c>
      <c r="P254" s="61">
        <f>('Soybean Oil'!I254*0.75)+('Yellow Grease'!I254*0.25)</f>
        <v>37.853321603379932</v>
      </c>
      <c r="Q254" s="61">
        <f>('Soybean Oil'!P254*0.75)+('Yellow Grease'!P254)</f>
        <v>85.163585343958331</v>
      </c>
    </row>
    <row r="255" spans="1:17" x14ac:dyDescent="0.2">
      <c r="A255" s="70">
        <v>45240</v>
      </c>
      <c r="B255" s="61">
        <v>66.7</v>
      </c>
      <c r="M255" s="61">
        <f>(BFT!E255*0.5)+(DCO!I255*0.25)+(UCO!I255*0.25)</f>
        <v>250.98557426222311</v>
      </c>
      <c r="N255" s="61">
        <f>(BFT!P255*0.5)+(DCO!P255*0.25)+(UCO!P255*0.25)</f>
        <v>50.855333323431964</v>
      </c>
      <c r="P255" s="61">
        <f>('Soybean Oil'!I255*0.75)+('Yellow Grease'!I255*0.25)</f>
        <v>36.650064367347859</v>
      </c>
      <c r="Q255" s="61">
        <f>('Soybean Oil'!P255*0.75)+('Yellow Grease'!P255)</f>
        <v>82.086866220260418</v>
      </c>
    </row>
    <row r="256" spans="1:17" x14ac:dyDescent="0.2">
      <c r="A256" s="70">
        <v>45247</v>
      </c>
      <c r="B256" s="61">
        <v>66.849999999999994</v>
      </c>
      <c r="M256" s="61">
        <f>(BFT!E256*0.5)+(DCO!I256*0.25)+(UCO!I256*0.25)</f>
        <v>243.29954522826458</v>
      </c>
      <c r="N256" s="61">
        <f>(BFT!P256*0.5)+(DCO!P256*0.25)+(UCO!P256*0.25)</f>
        <v>50.969700639751522</v>
      </c>
      <c r="P256" s="61">
        <f>('Soybean Oil'!I256*0.75)+('Yellow Grease'!I256*0.25)</f>
        <v>36.682255449808792</v>
      </c>
      <c r="Q256" s="61">
        <f>('Soybean Oil'!P256*0.75)+('Yellow Grease'!P256)</f>
        <v>82.271469367682286</v>
      </c>
    </row>
    <row r="257" spans="1:17" x14ac:dyDescent="0.2">
      <c r="A257" s="70">
        <v>45254</v>
      </c>
      <c r="B257" s="61">
        <v>66.75</v>
      </c>
      <c r="M257" s="61">
        <f>(BFT!E257*0.5)+(DCO!I257*0.25)+(UCO!I257*0.25)</f>
        <v>243.25689791757026</v>
      </c>
      <c r="N257" s="61">
        <f>(BFT!P257*0.5)+(DCO!P257*0.25)+(UCO!P257*0.25)</f>
        <v>50.89345576220515</v>
      </c>
      <c r="P257" s="61">
        <f>('Soybean Oil'!I257*0.75)+('Yellow Grease'!I257*0.25)</f>
        <v>36.66079472816817</v>
      </c>
      <c r="Q257" s="61">
        <f>('Soybean Oil'!P257*0.75)+('Yellow Grease'!P257)</f>
        <v>82.14840060273437</v>
      </c>
    </row>
    <row r="258" spans="1:17" x14ac:dyDescent="0.2">
      <c r="A258" s="70">
        <v>45261</v>
      </c>
      <c r="B258" s="61">
        <v>69.55</v>
      </c>
      <c r="M258" s="61">
        <f>(BFT!E258*0.5)+(DCO!I258*0.25)+(UCO!I258*0.25)</f>
        <v>244.45102261701106</v>
      </c>
      <c r="N258" s="61">
        <f>(BFT!P258*0.5)+(DCO!P258*0.25)+(UCO!P258*0.25)</f>
        <v>53.028312333503649</v>
      </c>
      <c r="P258" s="61">
        <f>('Soybean Oil'!I258*0.75)+('Yellow Grease'!I258*0.25)</f>
        <v>38.261803726630333</v>
      </c>
      <c r="Q258" s="61">
        <f>('Soybean Oil'!P258*0.75)+('Yellow Grease'!P258)</f>
        <v>85.594326021276032</v>
      </c>
    </row>
    <row r="259" spans="1:17" x14ac:dyDescent="0.2">
      <c r="A259" s="70">
        <v>45268</v>
      </c>
      <c r="B259" s="61">
        <v>71.900000000000006</v>
      </c>
      <c r="M259" s="61">
        <f>(BFT!E259*0.5)+(DCO!I259*0.25)+(UCO!I259*0.25)</f>
        <v>235.37823441832745</v>
      </c>
      <c r="N259" s="61">
        <f>(BFT!P259*0.5)+(DCO!P259*0.25)+(UCO!P259*0.25)</f>
        <v>54.820066955843458</v>
      </c>
      <c r="P259" s="61">
        <f>('Soybean Oil'!I259*0.75)+('Yellow Grease'!I259*0.25)</f>
        <v>39.43286988020148</v>
      </c>
      <c r="Q259" s="61">
        <f>('Soybean Oil'!P259*0.75)+('Yellow Grease'!P259)</f>
        <v>88.486441997552078</v>
      </c>
    </row>
    <row r="260" spans="1:17" x14ac:dyDescent="0.2">
      <c r="A260" s="70">
        <v>45275</v>
      </c>
      <c r="B260" s="61">
        <v>72.400000000000006</v>
      </c>
      <c r="M260" s="61">
        <f>(BFT!E260*0.5)+(DCO!I260*0.25)+(UCO!I260*0.25)</f>
        <v>225.51647097179901</v>
      </c>
      <c r="N260" s="61">
        <f>(BFT!P260*0.5)+(DCO!P260*0.25)+(UCO!P260*0.25)</f>
        <v>55.201291343575335</v>
      </c>
      <c r="P260" s="61">
        <f>('Soybean Oil'!I260*0.75)+('Yellow Grease'!I260*0.25)</f>
        <v>39.540173488404605</v>
      </c>
      <c r="Q260" s="61">
        <f>('Soybean Oil'!P260*0.75)+('Yellow Grease'!P260)</f>
        <v>89.101785822291674</v>
      </c>
    </row>
    <row r="261" spans="1:17" x14ac:dyDescent="0.2">
      <c r="A261" s="70">
        <v>45282</v>
      </c>
      <c r="B261" s="61">
        <v>71</v>
      </c>
      <c r="M261" s="61">
        <f>(BFT!E261*0.5)+(DCO!I261*0.25)+(UCO!I261*0.25)</f>
        <v>220.26940862207863</v>
      </c>
      <c r="N261" s="61">
        <f>(BFT!P261*0.5)+(DCO!P261*0.25)+(UCO!P261*0.25)</f>
        <v>54.133863057926078</v>
      </c>
      <c r="P261" s="61">
        <f>('Soybean Oil'!I261*0.75)+('Yellow Grease'!I261*0.25)</f>
        <v>38.906353787927628</v>
      </c>
      <c r="Q261" s="61">
        <f>('Soybean Oil'!P261*0.75)+('Yellow Grease'!P261)</f>
        <v>87.378823113020829</v>
      </c>
    </row>
    <row r="262" spans="1:17" x14ac:dyDescent="0.2">
      <c r="A262" s="70">
        <v>45289</v>
      </c>
      <c r="B262" s="61">
        <v>67.875</v>
      </c>
      <c r="M262" s="61">
        <f>(BFT!E262*0.5)+(DCO!I262*0.25)+(UCO!I262*0.25)</f>
        <v>216.61168016288133</v>
      </c>
      <c r="N262" s="61">
        <f>(BFT!P262*0.5)+(DCO!P262*0.25)+(UCO!P262*0.25)</f>
        <v>51.751210634601868</v>
      </c>
      <c r="P262" s="61">
        <f>('Soybean Oil'!I262*0.75)+('Yellow Grease'!I262*0.25)</f>
        <v>37.235597444133418</v>
      </c>
      <c r="Q262" s="61">
        <f>('Soybean Oil'!P262*0.75)+('Yellow Grease'!P262)</f>
        <v>83.532924208398441</v>
      </c>
    </row>
    <row r="263" spans="1:17" x14ac:dyDescent="0.2">
      <c r="A263" s="70">
        <v>45296</v>
      </c>
      <c r="B263" s="61">
        <v>66.875</v>
      </c>
      <c r="M263" s="61">
        <f>(BFT!E263*0.5)+(DCO!I263*0.25)+(UCO!I263*0.25)</f>
        <v>215.19688678718114</v>
      </c>
      <c r="N263" s="61">
        <f>(BFT!P263*0.5)+(DCO!P263*0.25)+(UCO!P263*0.25)</f>
        <v>50.988761859138123</v>
      </c>
      <c r="P263" s="61">
        <f>('Soybean Oil'!I263*0.75)+('Yellow Grease'!I263*0.25)</f>
        <v>36.687620630218952</v>
      </c>
      <c r="Q263" s="61">
        <f>('Soybean Oil'!P263*0.75)+('Yellow Grease'!P263)</f>
        <v>82.302236558919262</v>
      </c>
    </row>
    <row r="264" spans="1:17" x14ac:dyDescent="0.2">
      <c r="A264" s="70">
        <v>45303</v>
      </c>
      <c r="B264" s="61">
        <v>67.900000000000006</v>
      </c>
      <c r="M264" s="61">
        <f>(BFT!E264*0.5)+(DCO!I264*0.25)+(UCO!I264*0.25)</f>
        <v>210.98402172179789</v>
      </c>
      <c r="N264" s="61">
        <f>(BFT!P264*0.5)+(DCO!P264*0.25)+(UCO!P264*0.25)</f>
        <v>51.770271853988469</v>
      </c>
      <c r="P264" s="61">
        <f>('Soybean Oil'!I264*0.75)+('Yellow Grease'!I264*0.25)</f>
        <v>37.240962624543577</v>
      </c>
      <c r="Q264" s="61">
        <f>('Soybean Oil'!P264*0.75)+('Yellow Grease'!P264)</f>
        <v>83.563691399635417</v>
      </c>
    </row>
    <row r="265" spans="1:17" x14ac:dyDescent="0.2">
      <c r="A265" s="70">
        <v>45310</v>
      </c>
      <c r="B265" s="61">
        <v>61.656300000000002</v>
      </c>
      <c r="M265" s="61">
        <f>(BFT!E265*0.5)+(DCO!I265*0.25)+(UCO!I265*0.25)</f>
        <v>205.22125158397697</v>
      </c>
      <c r="N265" s="61">
        <f>(BFT!P265*0.5)+(DCO!P265*0.25)+(UCO!P265*0.25)</f>
        <v>47.009770434625466</v>
      </c>
      <c r="P265" s="61">
        <f>('Soybean Oil'!I265*0.75)+('Yellow Grease'!I265*0.25)</f>
        <v>33.900801962418534</v>
      </c>
      <c r="Q265" s="61">
        <f>('Soybean Oil'!P265*0.75)+('Yellow Grease'!P265)</f>
        <v>75.879646922582339</v>
      </c>
    </row>
    <row r="266" spans="1:17" x14ac:dyDescent="0.2">
      <c r="A266" s="70">
        <v>45317</v>
      </c>
      <c r="B266" s="61">
        <v>57.8</v>
      </c>
      <c r="M266" s="61">
        <f>(BFT!E266*0.5)+(DCO!I266*0.25)+(UCO!I266*0.25)</f>
        <v>203.57664334167211</v>
      </c>
      <c r="N266" s="61">
        <f>(BFT!P266*0.5)+(DCO!P266*0.25)+(UCO!P266*0.25)</f>
        <v>44.069539221804604</v>
      </c>
      <c r="P266" s="61">
        <f>('Soybean Oil'!I266*0.75)+('Yellow Grease'!I266*0.25)</f>
        <v>31.739733763758217</v>
      </c>
      <c r="Q266" s="61">
        <f>('Soybean Oil'!P266*0.75)+('Yellow Grease'!P266)</f>
        <v>71.13374613989582</v>
      </c>
    </row>
    <row r="267" spans="1:17" x14ac:dyDescent="0.2">
      <c r="A267" s="11">
        <v>45324</v>
      </c>
      <c r="B267" s="61">
        <v>58.1</v>
      </c>
      <c r="M267" s="61">
        <f>(BFT!E267*0.5)+(DCO!I267*0.25)+(UCO!I267*0.25)</f>
        <v>199.05458527375504</v>
      </c>
      <c r="N267" s="61">
        <f>(BFT!P267*0.5)+(DCO!P267*0.25)+(UCO!P267*0.25)</f>
        <v>44.298273854443735</v>
      </c>
      <c r="P267" s="61">
        <f>('Soybean Oil'!I267*0.75)+('Yellow Grease'!I267*0.25)</f>
        <v>31.804115928680091</v>
      </c>
      <c r="Q267" s="61">
        <f>('Soybean Oil'!P267*0.75)+('Yellow Grease'!P267)</f>
        <v>71.502952434739569</v>
      </c>
    </row>
    <row r="268" spans="1:17" x14ac:dyDescent="0.2">
      <c r="A268" s="70">
        <v>45331</v>
      </c>
      <c r="B268" s="61">
        <v>60.1</v>
      </c>
      <c r="M268" s="61">
        <f>(BFT!E268*0.5)+(DCO!I268*0.25)+(UCO!I268*0.25)</f>
        <v>199.52003148764135</v>
      </c>
      <c r="N268" s="61">
        <f>(BFT!P268*0.5)+(DCO!P268*0.25)+(UCO!P268*0.25)</f>
        <v>45.823171405371227</v>
      </c>
      <c r="P268" s="61">
        <f>('Soybean Oil'!I268*0.75)+('Yellow Grease'!I268*0.25)</f>
        <v>32.900069556509038</v>
      </c>
      <c r="Q268" s="61">
        <f>('Soybean Oil'!P268*0.75)+('Yellow Grease'!P268)</f>
        <v>73.964327733697914</v>
      </c>
    </row>
    <row r="269" spans="1:17" x14ac:dyDescent="0.2">
      <c r="A269" s="70">
        <v>45338</v>
      </c>
      <c r="B269" s="61">
        <v>64.099999999999994</v>
      </c>
      <c r="M269" s="61">
        <f>(BFT!E269*0.5)+(DCO!I269*0.25)+(UCO!I269*0.25)</f>
        <v>207.42592391541393</v>
      </c>
      <c r="N269" s="61">
        <f>(BFT!P269*0.5)+(DCO!P269*0.25)+(UCO!P269*0.25)</f>
        <v>48.872966507226224</v>
      </c>
      <c r="P269" s="61">
        <f>('Soybean Oil'!I269*0.75)+('Yellow Grease'!I269*0.25)</f>
        <v>35.091976812166941</v>
      </c>
      <c r="Q269" s="61">
        <f>('Soybean Oil'!P269*0.75)+('Yellow Grease'!P269)</f>
        <v>78.887078331614561</v>
      </c>
    </row>
    <row r="270" spans="1:17" x14ac:dyDescent="0.2">
      <c r="A270" s="70">
        <v>45345</v>
      </c>
      <c r="B270" s="61">
        <v>63.375</v>
      </c>
      <c r="M270" s="61">
        <f>(BFT!E270*0.5)+(DCO!I270*0.25)+(UCO!I270*0.25)</f>
        <v>205.95423091288015</v>
      </c>
      <c r="N270" s="61">
        <f>(BFT!P270*0.5)+(DCO!P270*0.25)+(UCO!P270*0.25)</f>
        <v>48.320191145015002</v>
      </c>
      <c r="P270" s="61">
        <f>('Soybean Oil'!I270*0.75)+('Yellow Grease'!I270*0.25)</f>
        <v>34.603016982764174</v>
      </c>
      <c r="Q270" s="61">
        <f>('Soybean Oil'!P270*0.75)+('Yellow Grease'!P270)</f>
        <v>77.994829785742184</v>
      </c>
    </row>
    <row r="271" spans="1:17" x14ac:dyDescent="0.2">
      <c r="A271" s="70">
        <v>45352</v>
      </c>
      <c r="B271" s="61">
        <v>66.099999999999994</v>
      </c>
      <c r="M271" s="61">
        <f>(BFT!E271*0.5)+(DCO!I271*0.25)+(UCO!I271*0.25)</f>
        <v>207.11637012930024</v>
      </c>
      <c r="N271" s="61">
        <f>(BFT!P271*0.5)+(DCO!P271*0.25)+(UCO!P271*0.25)</f>
        <v>50.397864058153708</v>
      </c>
      <c r="P271" s="61">
        <f>('Soybean Oil'!I271*0.75)+('Yellow Grease'!I271*0.25)</f>
        <v>36.187930439995881</v>
      </c>
      <c r="Q271" s="61">
        <f>('Soybean Oil'!P271*0.75)+('Yellow Grease'!P271)</f>
        <v>81.348453630572905</v>
      </c>
    </row>
    <row r="272" spans="1:17" x14ac:dyDescent="0.2">
      <c r="A272" s="70">
        <v>45359</v>
      </c>
      <c r="B272" s="61">
        <v>67.650000000000006</v>
      </c>
      <c r="M272" s="61">
        <f>(BFT!E272*0.5)+(DCO!I272*0.25)+(UCO!I272*0.25)</f>
        <v>207.77740344506208</v>
      </c>
      <c r="N272" s="61">
        <f>(BFT!P272*0.5)+(DCO!P272*0.25)+(UCO!P272*0.25)</f>
        <v>51.57965966012253</v>
      </c>
      <c r="P272" s="61">
        <f>('Soybean Oil'!I272*0.75)+('Yellow Grease'!I272*0.25)</f>
        <v>37.187310820442022</v>
      </c>
      <c r="Q272" s="61">
        <f>('Soybean Oil'!P272*0.75)+('Yellow Grease'!P272)</f>
        <v>83.256019487265633</v>
      </c>
    </row>
    <row r="273" spans="1:17" x14ac:dyDescent="0.2">
      <c r="A273" s="70">
        <v>45366</v>
      </c>
      <c r="B273" s="61">
        <v>68.7</v>
      </c>
      <c r="M273" s="61">
        <f>(BFT!E273*0.5)+(DCO!I273*0.25)+(UCO!I273*0.25)</f>
        <v>211.3252002073524</v>
      </c>
      <c r="N273" s="61">
        <f>(BFT!P273*0.5)+(DCO!P273*0.25)+(UCO!P273*0.25)</f>
        <v>52.380230874359455</v>
      </c>
      <c r="P273" s="61">
        <f>('Soybean Oil'!I273*0.75)+('Yellow Grease'!I273*0.25)</f>
        <v>37.746017995176807</v>
      </c>
      <c r="Q273" s="61">
        <f>('Soybean Oil'!P273*0.75)+('Yellow Grease'!P273)</f>
        <v>84.548241519218749</v>
      </c>
    </row>
    <row r="274" spans="1:17" x14ac:dyDescent="0.2">
      <c r="A274" s="70">
        <v>45373</v>
      </c>
      <c r="B274" s="61">
        <v>65.599999999999994</v>
      </c>
      <c r="M274" s="61">
        <f>(BFT!E274*0.5)+(DCO!I274*0.25)+(UCO!I274*0.25)</f>
        <v>210.77813357582863</v>
      </c>
      <c r="N274" s="61">
        <f>(BFT!P274*0.5)+(DCO!P274*0.25)+(UCO!P274*0.25)</f>
        <v>50.016639670421839</v>
      </c>
      <c r="P274" s="61">
        <f>('Soybean Oil'!I274*0.75)+('Yellow Grease'!I274*0.25)</f>
        <v>36.080626831792756</v>
      </c>
      <c r="Q274" s="61">
        <f>('Soybean Oil'!P274*0.75)+('Yellow Grease'!P274)</f>
        <v>80.733109805833323</v>
      </c>
    </row>
    <row r="275" spans="1:17" x14ac:dyDescent="0.2">
      <c r="A275" s="70">
        <v>45380</v>
      </c>
      <c r="B275" s="61">
        <v>66</v>
      </c>
      <c r="M275" s="61">
        <f>(BFT!E275*0.5)+(DCO!I275*0.25)+(UCO!I275*0.25)</f>
        <v>210.94872281860592</v>
      </c>
      <c r="N275" s="61">
        <f>(BFT!P275*0.5)+(DCO!P275*0.25)+(UCO!P275*0.25)</f>
        <v>50.321619180607335</v>
      </c>
      <c r="P275" s="61">
        <f>('Soybean Oil'!I275*0.75)+('Yellow Grease'!I275*0.25)</f>
        <v>36.166469718355259</v>
      </c>
      <c r="Q275" s="61">
        <f>('Soybean Oil'!P275*0.75)+('Yellow Grease'!P275)</f>
        <v>81.225384865624989</v>
      </c>
    </row>
    <row r="276" spans="1:17" x14ac:dyDescent="0.2">
      <c r="A276" s="70">
        <v>45387</v>
      </c>
      <c r="B276" s="61">
        <v>65.5</v>
      </c>
      <c r="M276" s="61">
        <f>(BFT!E276*0.5)+(DCO!I276*0.25)+(UCO!I276*0.25)</f>
        <v>210.92554785527992</v>
      </c>
      <c r="N276" s="61">
        <f>(BFT!P276*0.5)+(DCO!P276*0.25)+(UCO!P276*0.25)</f>
        <v>49.940394792875466</v>
      </c>
      <c r="P276" s="61">
        <f>('Soybean Oil'!I276*0.75)+('Yellow Grease'!I276*0.25)</f>
        <v>36.059166110152134</v>
      </c>
      <c r="Q276" s="61">
        <f>('Soybean Oil'!P276*0.75)+('Yellow Grease'!P276)</f>
        <v>80.61004104088542</v>
      </c>
    </row>
    <row r="277" spans="1:17" x14ac:dyDescent="0.2">
      <c r="A277" s="11">
        <v>45394</v>
      </c>
      <c r="B277" s="61">
        <v>63.5</v>
      </c>
      <c r="M277" s="61">
        <f>(BFT!E277*0.5)+(DCO!I277*0.25)+(UCO!I277*0.25)</f>
        <v>210.07260164139362</v>
      </c>
      <c r="N277" s="61">
        <f>(BFT!P277*0.5)+(DCO!P277*0.25)+(UCO!P277*0.25)</f>
        <v>48.415497241947968</v>
      </c>
      <c r="P277" s="61">
        <f>('Soybean Oil'!I277*0.75)+('Yellow Grease'!I277*0.25)</f>
        <v>34.963212482323186</v>
      </c>
      <c r="Q277" s="61">
        <f>('Soybean Oil'!P277*0.75)+('Yellow Grease'!P277)</f>
        <v>78.148665741927076</v>
      </c>
    </row>
    <row r="278" spans="1:17" x14ac:dyDescent="0.2">
      <c r="A278" s="11">
        <v>45401</v>
      </c>
      <c r="B278" s="61">
        <v>60.1</v>
      </c>
      <c r="M278" s="61">
        <f>(BFT!E278*0.5)+(DCO!I278*0.25)+(UCO!I278*0.25)</f>
        <v>208.62259307778692</v>
      </c>
      <c r="N278" s="61">
        <f>(BFT!P278*0.5)+(DCO!P278*0.25)+(UCO!P278*0.25)</f>
        <v>45.823171405371227</v>
      </c>
      <c r="P278" s="61">
        <f>('Soybean Oil'!I278*0.75)+('Yellow Grease'!I278*0.25)</f>
        <v>32.900069556509038</v>
      </c>
      <c r="Q278" s="61">
        <f>('Soybean Oil'!P278*0.75)+('Yellow Grease'!P278)</f>
        <v>73.964327733697914</v>
      </c>
    </row>
    <row r="279" spans="1:17" x14ac:dyDescent="0.2">
      <c r="A279" s="11">
        <v>45408</v>
      </c>
      <c r="B279" s="61">
        <v>59.8</v>
      </c>
      <c r="M279" s="61">
        <f>(BFT!E279*0.5)+(DCO!I279*0.25)+(UCO!I279*0.25)</f>
        <v>206.16965114570399</v>
      </c>
      <c r="N279" s="61">
        <f>(BFT!P279*0.5)+(DCO!P279*0.25)+(UCO!P279*0.25)</f>
        <v>45.594436772732102</v>
      </c>
      <c r="P279" s="61">
        <f>('Soybean Oil'!I279*0.75)+('Yellow Grease'!I279*0.25)</f>
        <v>32.835687391587165</v>
      </c>
      <c r="Q279" s="61">
        <f>('Soybean Oil'!P279*0.75)+('Yellow Grease'!P279)</f>
        <v>73.59512143885415</v>
      </c>
    </row>
    <row r="280" spans="1:17" x14ac:dyDescent="0.2">
      <c r="A280" s="11">
        <v>45415</v>
      </c>
      <c r="B280" s="61">
        <v>57.8</v>
      </c>
      <c r="M280" s="61">
        <f>(BFT!E280*0.5)+(DCO!I280*0.25)+(UCO!I280*0.25)</f>
        <v>201.82920493181769</v>
      </c>
      <c r="N280" s="61">
        <f>(BFT!P280*0.5)+(DCO!P280*0.25)+(UCO!P280*0.25)</f>
        <v>44.069539221804604</v>
      </c>
      <c r="P280" s="61">
        <f>('Soybean Oil'!I280*0.75)+('Yellow Grease'!I280*0.25)</f>
        <v>31.739733763758217</v>
      </c>
      <c r="Q280" s="61">
        <f>('Soybean Oil'!P280*0.75)+('Yellow Grease'!P280)</f>
        <v>71.13374613989582</v>
      </c>
    </row>
    <row r="281" spans="1:17" x14ac:dyDescent="0.2">
      <c r="A281" s="70">
        <v>45422</v>
      </c>
      <c r="B281" s="61">
        <v>51.6</v>
      </c>
      <c r="M281" s="61">
        <f>(BFT!E281*0.5)+(DCO!I281*0.25)+(UCO!I281*0.25)</f>
        <v>200.73507166877019</v>
      </c>
      <c r="N281" s="61">
        <f>(BFT!P281*0.5)+(DCO!P281*0.25)+(UCO!P281*0.25)</f>
        <v>39.342356813929371</v>
      </c>
      <c r="P281" s="61">
        <f>('Soybean Oil'!I281*0.75)+('Yellow Grease'!I281*0.25)</f>
        <v>28.408951436990126</v>
      </c>
      <c r="Q281" s="61">
        <f>('Soybean Oil'!P281*0.75)+('Yellow Grease'!P281)</f>
        <v>63.503482713125003</v>
      </c>
    </row>
    <row r="282" spans="1:17" x14ac:dyDescent="0.2">
      <c r="A282" s="70">
        <v>45429</v>
      </c>
      <c r="B282" s="61">
        <v>43.7</v>
      </c>
      <c r="M282" s="61">
        <f>(BFT!E282*0.5)+(DCO!I282*0.25)+(UCO!I282*0.25)</f>
        <v>199.69093412391933</v>
      </c>
      <c r="N282" s="61">
        <f>(BFT!P282*0.5)+(DCO!P282*0.25)+(UCO!P282*0.25)</f>
        <v>33.319011487765771</v>
      </c>
      <c r="P282" s="61">
        <f>('Soybean Oil'!I282*0.75)+('Yellow Grease'!I282*0.25)</f>
        <v>24.046597647314965</v>
      </c>
      <c r="Q282" s="61">
        <f>('Soybean Oil'!P282*0.75)+('Yellow Grease'!P282)</f>
        <v>53.781050282239576</v>
      </c>
    </row>
    <row r="283" spans="1:17" x14ac:dyDescent="0.2">
      <c r="A283" s="70">
        <v>45436</v>
      </c>
      <c r="B283" s="61">
        <v>46.4</v>
      </c>
      <c r="M283" s="61">
        <f>(BFT!E283*0.5)+(DCO!I283*0.25)+(UCO!I283*0.25)</f>
        <v>203.94241151266584</v>
      </c>
      <c r="N283" s="61">
        <f>(BFT!P283*0.5)+(DCO!P283*0.25)+(UCO!P283*0.25)</f>
        <v>35.37762318151789</v>
      </c>
      <c r="P283" s="61">
        <f>('Soybean Oil'!I283*0.75)+('Yellow Grease'!I283*0.25)</f>
        <v>25.292776326628285</v>
      </c>
      <c r="Q283" s="61">
        <f>('Soybean Oil'!P283*0.75)+('Yellow Grease'!P283)</f>
        <v>57.103906935833322</v>
      </c>
    </row>
    <row r="284" spans="1:17" x14ac:dyDescent="0.2">
      <c r="A284" s="70">
        <v>45443</v>
      </c>
      <c r="B284" s="61">
        <v>46.625</v>
      </c>
      <c r="M284" s="61">
        <f>(BFT!E284*0.5)+(DCO!I284*0.25)+(UCO!I284*0.25)</f>
        <v>209.17274296172803</v>
      </c>
      <c r="N284" s="61">
        <f>(BFT!P284*0.5)+(DCO!P284*0.25)+(UCO!P284*0.25)</f>
        <v>35.549174155997228</v>
      </c>
      <c r="P284" s="61">
        <f>('Soybean Oil'!I284*0.75)+('Yellow Grease'!I284*0.25)</f>
        <v>25.674432547827916</v>
      </c>
      <c r="Q284" s="61">
        <f>('Soybean Oil'!P284*0.75)+('Yellow Grease'!P284)</f>
        <v>57.380811656966138</v>
      </c>
    </row>
    <row r="285" spans="1:17" x14ac:dyDescent="0.2">
      <c r="A285" s="70">
        <f>A284+7</f>
        <v>45450</v>
      </c>
      <c r="B285" s="61">
        <v>45</v>
      </c>
      <c r="M285" s="61">
        <f>(BFT!E285*0.5)+(DCO!I285*0.25)+(UCO!I285*0.25)</f>
        <v>210.70784916294542</v>
      </c>
      <c r="N285" s="61">
        <f>(BFT!P285*0.5)+(DCO!P285*0.25)+(UCO!P285*0.25)</f>
        <v>34.310194895868641</v>
      </c>
      <c r="P285" s="61">
        <f>('Soybean Oil'!I285*0.75)+('Yellow Grease'!I285*0.25)</f>
        <v>24.658956626151316</v>
      </c>
      <c r="Q285" s="61">
        <f>('Soybean Oil'!P285*0.75)+('Yellow Grease'!P285)</f>
        <v>55.380944226562498</v>
      </c>
    </row>
    <row r="286" spans="1:17" x14ac:dyDescent="0.2">
      <c r="A286" s="70">
        <f>A285+7</f>
        <v>45457</v>
      </c>
      <c r="B286" s="61">
        <v>44.45</v>
      </c>
      <c r="M286" s="61">
        <f>(BFT!E286*0.5)+(DCO!I286*0.25)+(UCO!I286*0.25)</f>
        <v>215.12328895412674</v>
      </c>
      <c r="N286" s="61">
        <f>(BFT!P286*0.5)+(DCO!P286*0.25)+(UCO!P286*0.25)</f>
        <v>33.890848069363585</v>
      </c>
      <c r="P286" s="61">
        <f>('Soybean Oil'!I286*0.75)+('Yellow Grease'!I286*0.25)</f>
        <v>24.207553059619652</v>
      </c>
      <c r="Q286" s="61">
        <f>('Soybean Oil'!P286*0.75)+('Yellow Grease'!P286)</f>
        <v>54.70406601934895</v>
      </c>
    </row>
    <row r="287" spans="1:17" x14ac:dyDescent="0.2">
      <c r="A287" s="70">
        <v>45464</v>
      </c>
      <c r="B287" s="61">
        <v>44.218800000000002</v>
      </c>
      <c r="M287" s="61">
        <f>(BFT!E287*0.5)+(DCO!I287*0.25)+(UCO!I287*0.25)</f>
        <v>227.03718837180145</v>
      </c>
      <c r="N287" s="61">
        <f>(BFT!P287*0.5)+(DCO!P287*0.25)+(UCO!P287*0.25)</f>
        <v>33.714569912476364</v>
      </c>
      <c r="P287" s="61">
        <f>('Soybean Oil'!I287*0.75)+('Yellow Grease'!I287*0.25)</f>
        <v>24.157935871186528</v>
      </c>
      <c r="Q287" s="61">
        <f>('Soybean Oil'!P287*0.75)+('Yellow Grease'!P287)</f>
        <v>54.419531034789372</v>
      </c>
    </row>
    <row r="288" spans="1:17" x14ac:dyDescent="0.2">
      <c r="A288" s="70">
        <v>45471</v>
      </c>
      <c r="B288" s="61">
        <v>45.05</v>
      </c>
      <c r="M288" s="61">
        <f>(BFT!E288*0.5)+(DCO!I288*0.25)+(UCO!I288*0.25)</f>
        <v>237.07917281829262</v>
      </c>
      <c r="N288" s="61">
        <f>(BFT!P288*0.5)+(DCO!P288*0.25)+(UCO!P288*0.25)</f>
        <v>34.348317334641827</v>
      </c>
      <c r="P288" s="61">
        <f>('Soybean Oil'!I288*0.75)+('Yellow Grease'!I288*0.25)</f>
        <v>24.669686986971627</v>
      </c>
      <c r="Q288" s="61">
        <f>('Soybean Oil'!P288*0.75)+('Yellow Grease'!P288)</f>
        <v>55.442478609036449</v>
      </c>
    </row>
    <row r="289" spans="1:17" x14ac:dyDescent="0.2">
      <c r="A289" s="70">
        <v>45478</v>
      </c>
      <c r="B289" s="61">
        <v>44.25</v>
      </c>
      <c r="M289" s="61">
        <f>(BFT!E289*0.5)+(DCO!I289*0.25)+(UCO!I289*0.25)</f>
        <v>237.15612983105834</v>
      </c>
      <c r="N289" s="61">
        <f>(BFT!P289*0.5)+(DCO!P289*0.25)+(UCO!P289*0.25)</f>
        <v>33.738358314270826</v>
      </c>
      <c r="P289" s="61">
        <f>('Soybean Oil'!I289*0.75)+('Yellow Grease'!I289*0.25)</f>
        <v>24.164631616338404</v>
      </c>
      <c r="Q289" s="61">
        <f>('Soybean Oil'!P289*0.75)+('Yellow Grease'!P289)</f>
        <v>54.457928489453117</v>
      </c>
    </row>
    <row r="290" spans="1:17" x14ac:dyDescent="0.2">
      <c r="A290" s="70">
        <v>45485</v>
      </c>
      <c r="B290" s="61">
        <v>44.6</v>
      </c>
      <c r="M290" s="61">
        <f>(BFT!E290*0.5)+(DCO!I290*0.25)+(UCO!I290*0.25)</f>
        <v>237.30539541848844</v>
      </c>
      <c r="N290" s="61">
        <f>(BFT!P290*0.5)+(DCO!P290*0.25)+(UCO!P290*0.25)</f>
        <v>34.005215385683144</v>
      </c>
      <c r="P290" s="61">
        <f>('Soybean Oil'!I290*0.75)+('Yellow Grease'!I290*0.25)</f>
        <v>24.573113739588813</v>
      </c>
      <c r="Q290" s="61">
        <f>('Soybean Oil'!P290*0.75)+('Yellow Grease'!P290)</f>
        <v>54.888669166770825</v>
      </c>
    </row>
    <row r="291" spans="1:17" x14ac:dyDescent="0.2">
      <c r="A291" s="70">
        <f>A290+7</f>
        <v>45492</v>
      </c>
      <c r="B291" s="61">
        <v>47.6</v>
      </c>
      <c r="M291" s="61">
        <f>(BFT!E291*0.5)+(DCO!I291*0.25)+(UCO!I291*0.25)</f>
        <v>238.58481473931786</v>
      </c>
      <c r="N291" s="61">
        <f>(BFT!P291*0.5)+(DCO!P291*0.25)+(UCO!P291*0.25)</f>
        <v>36.292561712074388</v>
      </c>
      <c r="P291" s="61">
        <f>('Soybean Oil'!I291*0.75)+('Yellow Grease'!I291*0.25)</f>
        <v>26.217044181332234</v>
      </c>
      <c r="Q291" s="61">
        <f>('Soybean Oil'!P291*0.75)+('Yellow Grease'!P291)</f>
        <v>58.580732115208335</v>
      </c>
    </row>
    <row r="292" spans="1:17" x14ac:dyDescent="0.2">
      <c r="A292" s="70">
        <f>A291+7</f>
        <v>45499</v>
      </c>
      <c r="B292" s="61">
        <v>49.8</v>
      </c>
      <c r="M292" s="61">
        <f>(BFT!E292*0.5)+(DCO!I292*0.25)+(UCO!I292*0.25)</f>
        <v>239.5230555745928</v>
      </c>
      <c r="N292" s="61">
        <f>(BFT!P292*0.5)+(DCO!P292*0.25)+(UCO!P292*0.25)</f>
        <v>37.969949018094624</v>
      </c>
      <c r="P292" s="61">
        <f>('Soybean Oil'!I292*0.75)+('Yellow Grease'!I292*0.25)</f>
        <v>27.35591925244243</v>
      </c>
      <c r="Q292" s="61">
        <f>('Soybean Oil'!P292*0.75)+('Yellow Grease'!P292)</f>
        <v>61.288244944062491</v>
      </c>
    </row>
    <row r="293" spans="1:17" x14ac:dyDescent="0.2">
      <c r="A293" s="70">
        <f t="shared" ref="A293:A307" si="2">A292+7</f>
        <v>45506</v>
      </c>
      <c r="B293" s="61">
        <v>50.1</v>
      </c>
      <c r="M293" s="61">
        <f>(BFT!E293*0.5)+(DCO!I293*0.25)+(UCO!I293*0.25)</f>
        <v>235.77599750667574</v>
      </c>
      <c r="N293" s="61">
        <f>(BFT!P293*0.5)+(DCO!P293*0.25)+(UCO!P293*0.25)</f>
        <v>38.198683650733756</v>
      </c>
      <c r="P293" s="61">
        <f>('Soybean Oil'!I293*0.75)+('Yellow Grease'!I293*0.25)</f>
        <v>27.420301417364303</v>
      </c>
      <c r="Q293" s="61">
        <f>('Soybean Oil'!P293*0.75)+('Yellow Grease'!P293)</f>
        <v>61.657451238906248</v>
      </c>
    </row>
    <row r="294" spans="1:17" x14ac:dyDescent="0.2">
      <c r="A294" s="70">
        <f t="shared" si="2"/>
        <v>45513</v>
      </c>
      <c r="B294" s="61">
        <v>49</v>
      </c>
      <c r="M294" s="61">
        <f>(BFT!E294*0.5)+(DCO!I294*0.25)+(UCO!I294*0.25)</f>
        <v>226.3943770890383</v>
      </c>
      <c r="N294" s="61">
        <f>(BFT!P294*0.5)+(DCO!P294*0.25)+(UCO!P294*0.25)</f>
        <v>37.35998999772363</v>
      </c>
      <c r="P294" s="61">
        <f>('Soybean Oil'!I294*0.75)+('Yellow Grease'!I294*0.25)</f>
        <v>26.850863881809207</v>
      </c>
      <c r="Q294" s="61">
        <f>('Soybean Oil'!P294*0.75)+('Yellow Grease'!P294)</f>
        <v>60.303694824479159</v>
      </c>
    </row>
    <row r="295" spans="1:17" x14ac:dyDescent="0.2">
      <c r="A295" s="70">
        <f t="shared" si="2"/>
        <v>45520</v>
      </c>
      <c r="B295" s="61">
        <v>54.65</v>
      </c>
      <c r="M295" s="61">
        <f>(BFT!E295*0.5)+(DCO!I295*0.25)+(UCO!I295*0.25)</f>
        <v>224.15395014326705</v>
      </c>
      <c r="N295" s="61">
        <f>(BFT!P295*0.5)+(DCO!P295*0.25)+(UCO!P295*0.25)</f>
        <v>41.667825579093801</v>
      </c>
      <c r="P295" s="61">
        <f>('Soybean Oil'!I295*0.75)+('Yellow Grease'!I295*0.25)</f>
        <v>30.063612239553862</v>
      </c>
      <c r="Q295" s="61">
        <f>('Soybean Oil'!P295*0.75)+('Yellow Grease'!P295)</f>
        <v>67.257080044036456</v>
      </c>
    </row>
    <row r="296" spans="1:17" x14ac:dyDescent="0.2">
      <c r="A296" s="70">
        <f t="shared" si="2"/>
        <v>45527</v>
      </c>
      <c r="B296" s="61">
        <v>52.9</v>
      </c>
      <c r="M296" s="61">
        <f>(BFT!E296*0.5)+(DCO!I296*0.25)+(UCO!I296*0.25)</f>
        <v>221.66387220611654</v>
      </c>
      <c r="N296" s="61">
        <f>(BFT!P296*0.5)+(DCO!P296*0.25)+(UCO!P296*0.25)</f>
        <v>40.333540222032241</v>
      </c>
      <c r="P296" s="61">
        <f>('Soybean Oil'!I296*0.75)+('Yellow Grease'!I296*0.25)</f>
        <v>29.021310415826473</v>
      </c>
      <c r="Q296" s="61">
        <f>('Soybean Oil'!P296*0.75)+('Yellow Grease'!P296)</f>
        <v>65.10337665744791</v>
      </c>
    </row>
    <row r="297" spans="1:17" x14ac:dyDescent="0.2">
      <c r="A297" s="70">
        <f t="shared" si="2"/>
        <v>45534</v>
      </c>
      <c r="B297" s="61">
        <v>55.25</v>
      </c>
      <c r="M297" s="61">
        <f>(BFT!E297*0.5)+(DCO!I297*0.25)+(UCO!I297*0.25)</f>
        <v>221.50358400743292</v>
      </c>
      <c r="N297" s="61">
        <f>(BFT!P297*0.5)+(DCO!P297*0.25)+(UCO!P297*0.25)</f>
        <v>42.125294844372057</v>
      </c>
      <c r="P297" s="61">
        <f>('Soybean Oil'!I297*0.75)+('Yellow Grease'!I297*0.25)</f>
        <v>30.192376569397613</v>
      </c>
      <c r="Q297" s="61">
        <f>('Soybean Oil'!P297*0.75)+('Yellow Grease'!P297)</f>
        <v>67.995492633723956</v>
      </c>
    </row>
    <row r="298" spans="1:17" x14ac:dyDescent="0.2">
      <c r="A298" s="70">
        <f t="shared" si="2"/>
        <v>45541</v>
      </c>
      <c r="B298" s="61">
        <v>55.25</v>
      </c>
      <c r="M298" s="61">
        <f>(BFT!E298*0.5)+(DCO!I298*0.25)+(UCO!I298*0.25)</f>
        <v>221.50358400743292</v>
      </c>
      <c r="N298" s="61">
        <f>(BFT!P298*0.5)+(DCO!P298*0.25)+(UCO!P298*0.25)</f>
        <v>42.125294844372057</v>
      </c>
      <c r="P298" s="61">
        <f>('Soybean Oil'!I298*0.75)+('Yellow Grease'!I298*0.25)</f>
        <v>30.192376569397613</v>
      </c>
      <c r="Q298" s="61">
        <f>('Soybean Oil'!P298*0.75)+('Yellow Grease'!P298)</f>
        <v>67.995492633723956</v>
      </c>
    </row>
    <row r="299" spans="1:17" x14ac:dyDescent="0.2">
      <c r="A299" s="70">
        <f t="shared" si="2"/>
        <v>45548</v>
      </c>
      <c r="B299" s="61">
        <v>57.274999999999999</v>
      </c>
      <c r="M299" s="61">
        <f>(BFT!E299*0.5)+(DCO!I299*0.25)+(UCO!I299*0.25)</f>
        <v>222.36719204899279</v>
      </c>
      <c r="N299" s="61">
        <f>(BFT!P299*0.5)+(DCO!P299*0.25)+(UCO!P299*0.25)</f>
        <v>43.669253614686141</v>
      </c>
      <c r="P299" s="61">
        <f>('Soybean Oil'!I299*0.75)+('Yellow Grease'!I299*0.25)</f>
        <v>31.293695377636716</v>
      </c>
      <c r="Q299" s="61">
        <f>('Soybean Oil'!P299*0.75)+('Yellow Grease'!P299)</f>
        <v>70.487635123919262</v>
      </c>
    </row>
    <row r="300" spans="1:17" x14ac:dyDescent="0.2">
      <c r="A300" s="70">
        <f t="shared" si="2"/>
        <v>45555</v>
      </c>
      <c r="B300" s="61">
        <v>60.85</v>
      </c>
      <c r="M300" s="61">
        <f>(BFT!E300*0.5)+(DCO!I300*0.25)+(UCO!I300*0.25)</f>
        <v>223.89183340631453</v>
      </c>
      <c r="N300" s="61">
        <f>(BFT!P300*0.5)+(DCO!P300*0.25)+(UCO!P300*0.25)</f>
        <v>46.395007986969041</v>
      </c>
      <c r="P300" s="61">
        <f>('Soybean Oil'!I300*0.75)+('Yellow Grease'!I300*0.25)</f>
        <v>33.394394566321949</v>
      </c>
      <c r="Q300" s="61">
        <f>('Soybean Oil'!P300*0.75)+('Yellow Grease'!P300)</f>
        <v>74.887343470807281</v>
      </c>
    </row>
    <row r="301" spans="1:17" x14ac:dyDescent="0.2">
      <c r="A301" s="70">
        <f t="shared" si="2"/>
        <v>45562</v>
      </c>
      <c r="B301" s="61">
        <v>65.849999999999994</v>
      </c>
      <c r="M301" s="61">
        <f>(BFT!E301*0.5)+(DCO!I301*0.25)+(UCO!I301*0.25)</f>
        <v>226.02419894103025</v>
      </c>
      <c r="N301" s="61">
        <f>(BFT!P301*0.5)+(DCO!P301*0.25)+(UCO!P301*0.25)</f>
        <v>50.20725186428777</v>
      </c>
      <c r="P301" s="61">
        <f>('Soybean Oil'!I301*0.75)+('Yellow Grease'!I301*0.25)</f>
        <v>36.134278635894319</v>
      </c>
      <c r="Q301" s="61">
        <f>('Soybean Oil'!P301*0.75)+('Yellow Grease'!P301)</f>
        <v>81.040781718203107</v>
      </c>
    </row>
    <row r="302" spans="1:17" x14ac:dyDescent="0.2">
      <c r="A302" s="70">
        <f t="shared" si="2"/>
        <v>45569</v>
      </c>
      <c r="B302" s="61">
        <v>66.849999999999994</v>
      </c>
      <c r="M302" s="61">
        <f>(BFT!E302*0.5)+(DCO!I302*0.25)+(UCO!I302*0.25)</f>
        <v>225.44759813979871</v>
      </c>
      <c r="N302" s="61">
        <f>(BFT!P302*0.5)+(DCO!P302*0.25)+(UCO!P302*0.25)</f>
        <v>50.969700639751522</v>
      </c>
      <c r="P302" s="61">
        <f>('Soybean Oil'!I302*0.75)+('Yellow Grease'!I302*0.25)</f>
        <v>36.682255449808792</v>
      </c>
      <c r="Q302" s="61">
        <f>('Soybean Oil'!P302*0.75)+('Yellow Grease'!P302)</f>
        <v>82.271469367682286</v>
      </c>
    </row>
    <row r="303" spans="1:17" x14ac:dyDescent="0.2">
      <c r="A303" s="70">
        <f t="shared" si="2"/>
        <v>45576</v>
      </c>
      <c r="B303" s="61">
        <v>68.5</v>
      </c>
      <c r="M303" s="61">
        <f>(BFT!E303*0.5)+(DCO!I303*0.25)+(UCO!I303*0.25)</f>
        <v>224.40752876625493</v>
      </c>
      <c r="N303" s="61">
        <f>(BFT!P303*0.5)+(DCO!P303*0.25)+(UCO!P303*0.25)</f>
        <v>52.22774111926671</v>
      </c>
      <c r="P303" s="61">
        <f>('Soybean Oil'!I303*0.75)+('Yellow Grease'!I303*0.25)</f>
        <v>37.703096551895555</v>
      </c>
      <c r="Q303" s="61">
        <f>('Soybean Oil'!P303*0.75)+('Yellow Grease'!P303)</f>
        <v>84.302103989322916</v>
      </c>
    </row>
    <row r="304" spans="1:17" x14ac:dyDescent="0.2">
      <c r="A304" s="70">
        <f t="shared" si="2"/>
        <v>45583</v>
      </c>
      <c r="B304" s="61">
        <v>69.25</v>
      </c>
      <c r="M304" s="61">
        <f>(BFT!E304*0.5)+(DCO!I304*0.25)+(UCO!I304*0.25)</f>
        <v>224.33988359646227</v>
      </c>
      <c r="N304" s="61">
        <f>(BFT!P304*0.5)+(DCO!P304*0.25)+(UCO!P304*0.25)</f>
        <v>52.799577700864525</v>
      </c>
      <c r="P304" s="61">
        <f>('Soybean Oil'!I304*0.75)+('Yellow Grease'!I304*0.25)</f>
        <v>37.864051964200243</v>
      </c>
      <c r="Q304" s="61">
        <f>('Soybean Oil'!P304*0.75)+('Yellow Grease'!P304)</f>
        <v>85.225119726432283</v>
      </c>
    </row>
    <row r="305" spans="1:17" x14ac:dyDescent="0.2">
      <c r="A305" s="70">
        <f t="shared" si="2"/>
        <v>45590</v>
      </c>
      <c r="B305" s="61">
        <v>64.599999999999994</v>
      </c>
      <c r="M305" s="61">
        <f>(BFT!E305*0.5)+(DCO!I305*0.25)+(UCO!I305*0.25)</f>
        <v>219.25678364917667</v>
      </c>
      <c r="N305" s="61">
        <f>(BFT!P305*0.5)+(DCO!P305*0.25)+(UCO!P305*0.25)</f>
        <v>49.254190894958086</v>
      </c>
      <c r="P305" s="61">
        <f>('Soybean Oil'!I305*0.75)+('Yellow Grease'!I305*0.25)</f>
        <v>35.532650017878282</v>
      </c>
      <c r="Q305" s="61">
        <f>('Soybean Oil'!P305*0.75)+('Yellow Grease'!P305)</f>
        <v>79.502422156354157</v>
      </c>
    </row>
    <row r="306" spans="1:17" x14ac:dyDescent="0.2">
      <c r="A306" s="70">
        <f t="shared" si="2"/>
        <v>45597</v>
      </c>
      <c r="B306" s="63">
        <v>62.9</v>
      </c>
      <c r="M306" s="61">
        <f>(BFT!E306*0.5)+(DCO!I306*0.25)+(UCO!I306*0.25)</f>
        <v>213.8817793673733</v>
      </c>
      <c r="N306" s="61">
        <f>(BFT!P306*0.5)+(DCO!P306*0.25)+(UCO!P306*0.25)</f>
        <v>47.958027976669719</v>
      </c>
      <c r="P306" s="61">
        <f>('Soybean Oil'!I306*0.75)+('Yellow Grease'!I306*0.25)</f>
        <v>34.501078554971215</v>
      </c>
      <c r="Q306" s="61">
        <f>('Soybean Oil'!P306*0.75)+('Yellow Grease'!P306)</f>
        <v>77.410253152239591</v>
      </c>
    </row>
    <row r="307" spans="1:17" x14ac:dyDescent="0.2">
      <c r="A307" s="70">
        <f t="shared" si="2"/>
        <v>45604</v>
      </c>
      <c r="B307" s="63">
        <v>69.7</v>
      </c>
      <c r="M307" s="61">
        <f>(BFT!E307*0.5)+(DCO!I307*0.25)+(UCO!I307*0.25)</f>
        <v>215.61929649458671</v>
      </c>
      <c r="N307" s="61">
        <f>(BFT!P307*0.5)+(DCO!P307*0.25)+(UCO!P307*0.25)</f>
        <v>53.142679649823208</v>
      </c>
      <c r="P307" s="61">
        <f>('Soybean Oil'!I307*0.75)+('Yellow Grease'!I307*0.25)</f>
        <v>38.293994809091274</v>
      </c>
      <c r="Q307" s="61">
        <f>('Soybean Oil'!P307*0.75)+('Yellow Grease'!P307)</f>
        <v>85.778929168697914</v>
      </c>
    </row>
    <row r="308" spans="1:17" x14ac:dyDescent="0.2">
      <c r="A308" s="70">
        <v>45611</v>
      </c>
      <c r="B308" s="63">
        <v>76.099999999999994</v>
      </c>
      <c r="M308" s="61">
        <f>(BFT!E308*0.5)+(DCO!I308*0.25)+(UCO!I308*0.25)</f>
        <v>217.57372437902282</v>
      </c>
      <c r="N308" s="61">
        <f>(BFT!P308*0.5)+(DCO!P308*0.25)+(UCO!P308*0.25)</f>
        <v>58.022351812791186</v>
      </c>
      <c r="P308" s="61">
        <f>('Soybean Oil'!I308*0.75)+('Yellow Grease'!I308*0.25)</f>
        <v>41.66769857914062</v>
      </c>
      <c r="Q308" s="61">
        <f>('Soybean Oil'!P308*0.75)+('Yellow Grease'!P308)</f>
        <v>93.655330125364571</v>
      </c>
    </row>
    <row r="309" spans="1:17" x14ac:dyDescent="0.2">
      <c r="A309" s="70">
        <v>45618</v>
      </c>
      <c r="B309" s="63">
        <v>76.099999999999994</v>
      </c>
      <c r="M309" s="61">
        <f>(BFT!E309*0.5)+(DCO!I309*0.25)+(UCO!I309*0.25)</f>
        <v>217.57372437902282</v>
      </c>
      <c r="N309" s="61">
        <f>(BFT!P309*0.5)+(DCO!P309*0.25)+(UCO!P309*0.25)</f>
        <v>58.022351812791186</v>
      </c>
      <c r="P309" s="61">
        <f>('Soybean Oil'!I309*0.75)+('Yellow Grease'!I309*0.25)</f>
        <v>41.66769857914062</v>
      </c>
      <c r="Q309" s="61">
        <f>('Soybean Oil'!P309*0.75)+('Yellow Grease'!P309)</f>
        <v>93.655330125364571</v>
      </c>
    </row>
    <row r="310" spans="1:17" x14ac:dyDescent="0.2">
      <c r="A310" s="70">
        <v>45625</v>
      </c>
      <c r="B310" s="61">
        <v>76.375</v>
      </c>
      <c r="M310" s="61">
        <f>(BFT!E310*0.5)+(DCO!I310*0.25)+(UCO!I310*0.25)</f>
        <v>223.50350448343221</v>
      </c>
      <c r="N310" s="61">
        <f>(BFT!P310*0.5)+(DCO!P310*0.25)+(UCO!P310*0.25)</f>
        <v>58.232025226043731</v>
      </c>
      <c r="P310" s="61">
        <f>('Soybean Oil'!I310*0.75)+('Yellow Grease'!I310*0.25)</f>
        <v>41.726715563652334</v>
      </c>
      <c r="Q310" s="61">
        <f>('Soybean Oil'!P310*0.75)+('Yellow Grease'!P310)</f>
        <v>93.993769228971331</v>
      </c>
    </row>
    <row r="311" spans="1:17" x14ac:dyDescent="0.2">
      <c r="A311" s="70">
        <v>45632</v>
      </c>
      <c r="B311" s="61">
        <v>77.75</v>
      </c>
      <c r="M311" s="61">
        <f>(BFT!E311*0.5)+(DCO!I311*0.25)+(UCO!I311*0.25)</f>
        <v>224.08990500547901</v>
      </c>
      <c r="N311" s="61">
        <f>(BFT!P311*0.5)+(DCO!P311*0.25)+(UCO!P311*0.25)</f>
        <v>59.280392292306374</v>
      </c>
      <c r="P311" s="61">
        <f>('Soybean Oil'!I311*0.75)+('Yellow Grease'!I311*0.25)</f>
        <v>42.688539681227383</v>
      </c>
      <c r="Q311" s="61">
        <f>('Soybean Oil'!P311*0.75)+('Yellow Grease'!P311)</f>
        <v>95.685964747005187</v>
      </c>
    </row>
    <row r="312" spans="1:17" x14ac:dyDescent="0.2">
      <c r="A312" s="70">
        <v>45639</v>
      </c>
      <c r="B312" s="61">
        <v>76.400000000000006</v>
      </c>
      <c r="M312" s="61">
        <f>(BFT!E312*0.5)+(DCO!I312*0.25)+(UCO!I312*0.25)</f>
        <v>223.51416631110578</v>
      </c>
      <c r="N312" s="61">
        <f>(BFT!P312*0.5)+(DCO!P312*0.25)+(UCO!P312*0.25)</f>
        <v>58.251086445430317</v>
      </c>
      <c r="P312" s="61">
        <f>('Soybean Oil'!I312*0.75)+('Yellow Grease'!I312*0.25)</f>
        <v>41.7320807440625</v>
      </c>
      <c r="Q312" s="61">
        <f>('Soybean Oil'!P312*0.75)+('Yellow Grease'!P312)</f>
        <v>94.024536420208335</v>
      </c>
    </row>
    <row r="313" spans="1:17" x14ac:dyDescent="0.2">
      <c r="A313" s="70">
        <f t="shared" ref="A313:A330" si="3">A312+7</f>
        <v>45646</v>
      </c>
      <c r="B313" s="61">
        <v>76</v>
      </c>
      <c r="M313" s="61">
        <f>(BFT!E313*0.5)+(DCO!I313*0.25)+(UCO!I313*0.25)</f>
        <v>219.85607706832852</v>
      </c>
      <c r="N313" s="61">
        <f>(BFT!P313*0.5)+(DCO!P313*0.25)+(UCO!P313*0.25)</f>
        <v>57.946106935244821</v>
      </c>
      <c r="P313" s="61">
        <f>('Soybean Oil'!I313*0.75)+('Yellow Grease'!I313*0.25)</f>
        <v>41.646237857499997</v>
      </c>
      <c r="Q313" s="61">
        <f>('Soybean Oil'!P313*0.75)+('Yellow Grease'!P313)</f>
        <v>93.532261360416655</v>
      </c>
    </row>
    <row r="314" spans="1:17" x14ac:dyDescent="0.2">
      <c r="A314" s="70">
        <f t="shared" si="3"/>
        <v>45653</v>
      </c>
      <c r="B314" s="61">
        <v>76</v>
      </c>
      <c r="M314" s="61">
        <f>(BFT!E314*0.5)+(DCO!I314*0.25)+(UCO!I314*0.25)</f>
        <v>217.5310770683285</v>
      </c>
      <c r="N314" s="61">
        <f>(BFT!P314*0.5)+(DCO!P314*0.25)+(UCO!P314*0.25)</f>
        <v>57.946106935244821</v>
      </c>
      <c r="P314" s="61">
        <f>('Soybean Oil'!I331*0.75)+('Yellow Grease'!I314*0.25)</f>
        <v>16.310148446874997</v>
      </c>
      <c r="Q314" s="61">
        <f>('Soybean Oil'!P331*0.75)+('Yellow Grease'!P314)</f>
        <v>70.68692894374999</v>
      </c>
    </row>
    <row r="315" spans="1:17" x14ac:dyDescent="0.2">
      <c r="A315" s="70">
        <f t="shared" si="3"/>
        <v>45660</v>
      </c>
      <c r="B315" s="61">
        <v>77</v>
      </c>
      <c r="M315" s="61">
        <f>(BFT!E315*0.5)+(DCO!I315*0.25)+(UCO!I315*0.25)</f>
        <v>218.01456865231532</v>
      </c>
      <c r="N315" s="61">
        <f>(BFT!P315*0.5)+(DCO!P315*0.25)+(UCO!P315*0.25)</f>
        <v>58.708555710708566</v>
      </c>
      <c r="P315" s="61">
        <f>('Soybean Oil'!I332*0.75)+('Yellow Grease'!I315*0.25)</f>
        <v>16.524755663281248</v>
      </c>
      <c r="Q315" s="61">
        <f>('Soybean Oil'!P332*0.75)+('Yellow Grease'!P315)</f>
        <v>71.617020114062498</v>
      </c>
    </row>
    <row r="316" spans="1:17" x14ac:dyDescent="0.2">
      <c r="A316" s="70">
        <f t="shared" si="3"/>
        <v>45667</v>
      </c>
      <c r="B316" s="61">
        <v>74.349999999999994</v>
      </c>
      <c r="M316" s="61">
        <f>(BFT!E316*0.5)+(DCO!I316*0.25)+(UCO!I316*0.25)</f>
        <v>224.63441491891598</v>
      </c>
      <c r="N316" s="61">
        <f>(BFT!P316*0.5)+(DCO!P316*0.25)+(UCO!P316*0.25)</f>
        <v>56.688066455729626</v>
      </c>
      <c r="P316" s="61">
        <f>('Soybean Oil'!I333*0.75)+('Yellow Grease'!I316*0.25)</f>
        <v>15.956046539804685</v>
      </c>
      <c r="Q316" s="61">
        <f>('Soybean Oil'!P333*0.75)+('Yellow Grease'!P316)</f>
        <v>69.15227851273437</v>
      </c>
    </row>
    <row r="317" spans="1:17" x14ac:dyDescent="0.2">
      <c r="A317" s="70">
        <f t="shared" si="3"/>
        <v>45674</v>
      </c>
      <c r="B317" s="61">
        <v>74.150000000000006</v>
      </c>
      <c r="M317" s="61">
        <f>(BFT!E317*0.5)+(DCO!I317*0.25)+(UCO!I317*0.25)</f>
        <v>228.03662029752738</v>
      </c>
      <c r="N317" s="61">
        <f>(BFT!P317*0.5)+(DCO!P317*0.25)+(UCO!P317*0.25)</f>
        <v>56.535576700636881</v>
      </c>
      <c r="P317" s="61">
        <f>('Soybean Oil'!I334*0.75)+('Yellow Grease'!I317*0.25)</f>
        <v>15.913125096523437</v>
      </c>
      <c r="Q317" s="61">
        <f>('Soybean Oil'!P334*0.75)+('Yellow Grease'!P317)</f>
        <v>68.966260278671882</v>
      </c>
    </row>
    <row r="318" spans="1:17" x14ac:dyDescent="0.2">
      <c r="A318" s="70">
        <f t="shared" si="3"/>
        <v>45681</v>
      </c>
      <c r="B318" s="61">
        <v>69.8125</v>
      </c>
      <c r="M318" s="61">
        <f>(BFT!E318*0.5)+(DCO!I318*0.25)+(UCO!I318*0.25)</f>
        <v>236.26179319616148</v>
      </c>
      <c r="N318" s="61">
        <f>(BFT!P318*0.5)+(DCO!P318*0.25)+(UCO!P318*0.25)</f>
        <v>53.228455137062873</v>
      </c>
      <c r="P318" s="61">
        <f>('Soybean Oil'!I335*0.75)+('Yellow Grease'!I318*0.25)</f>
        <v>14.982266295361327</v>
      </c>
      <c r="Q318" s="61">
        <f>('Soybean Oil'!P335*0.75)+('Yellow Grease'!P318)</f>
        <v>64.931989827441399</v>
      </c>
    </row>
    <row r="319" spans="1:17" x14ac:dyDescent="0.2">
      <c r="A319" s="70">
        <f t="shared" si="3"/>
        <v>45688</v>
      </c>
      <c r="B319" s="61">
        <v>71.5</v>
      </c>
      <c r="M319" s="61">
        <f>(BFT!E319*0.5)+(DCO!I319*0.25)+(UCO!I319*0.25)</f>
        <v>240.85646656412806</v>
      </c>
      <c r="N319" s="61">
        <f>(BFT!P319*0.5)+(DCO!P319*0.25)+(UCO!P319*0.25)</f>
        <v>54.515087445657947</v>
      </c>
      <c r="P319" s="61">
        <f>('Soybean Oil'!I336*0.75)+('Yellow Grease'!I319*0.25)</f>
        <v>15.344415973046873</v>
      </c>
      <c r="Q319" s="61">
        <f>('Soybean Oil'!P336*0.75)+('Yellow Grease'!P319)</f>
        <v>66.501518677343739</v>
      </c>
    </row>
    <row r="320" spans="1:17" x14ac:dyDescent="0.2">
      <c r="A320" s="70">
        <f t="shared" si="3"/>
        <v>45695</v>
      </c>
      <c r="B320" s="61">
        <v>73.5</v>
      </c>
      <c r="M320" s="61">
        <f>(BFT!E320*0.5)+(DCO!I320*0.25)+(UCO!I320*0.25)</f>
        <v>247.90941277801434</v>
      </c>
      <c r="N320" s="61">
        <f>(BFT!P320*0.5)+(DCO!P320*0.25)+(UCO!P320*0.25)</f>
        <v>56.039984996585446</v>
      </c>
      <c r="P320" s="61">
        <f>('Soybean Oil'!I337*0.75)+('Yellow Grease'!I320*0.25)</f>
        <v>15.773630405859373</v>
      </c>
      <c r="Q320" s="61">
        <f>('Soybean Oil'!P337*0.75)+('Yellow Grease'!P320)</f>
        <v>68.361701017968741</v>
      </c>
    </row>
    <row r="321" spans="1:17" x14ac:dyDescent="0.2">
      <c r="A321" s="70">
        <f t="shared" si="3"/>
        <v>45702</v>
      </c>
      <c r="B321" s="61">
        <v>72.849999999999994</v>
      </c>
      <c r="M321" s="61">
        <f>(BFT!E321*0.5)+(DCO!I321*0.25)+(UCO!I321*0.25)</f>
        <v>249.18220525850128</v>
      </c>
      <c r="N321" s="61">
        <f>(BFT!P321*0.5)+(DCO!P321*0.25)+(UCO!P321*0.25)</f>
        <v>55.544393292533996</v>
      </c>
      <c r="P321" s="61">
        <f>('Soybean Oil'!I338*0.75)+('Yellow Grease'!I321*0.25)</f>
        <v>15.63413571519531</v>
      </c>
      <c r="Q321" s="61">
        <f>('Soybean Oil'!P338*0.75)+('Yellow Grease'!P321)</f>
        <v>67.757141757265615</v>
      </c>
    </row>
    <row r="322" spans="1:17" x14ac:dyDescent="0.2">
      <c r="A322" s="70">
        <f t="shared" si="3"/>
        <v>45709</v>
      </c>
      <c r="B322" s="61">
        <v>68.25</v>
      </c>
      <c r="M322" s="61">
        <f>(BFT!E322*0.5)+(DCO!I322*0.25)+(UCO!I322*0.25)</f>
        <v>254.48605396656279</v>
      </c>
      <c r="N322" s="61">
        <f>(BFT!P322*0.5)+(DCO!P322*0.25)+(UCO!P322*0.25)</f>
        <v>52.037128925400779</v>
      </c>
      <c r="P322" s="61">
        <f>('Soybean Oil'!I339*0.75)+('Yellow Grease'!I322*0.25)</f>
        <v>14.646942519726561</v>
      </c>
      <c r="Q322" s="61">
        <f>('Soybean Oil'!P339*0.75)+('Yellow Grease'!P322)</f>
        <v>63.47872237382812</v>
      </c>
    </row>
    <row r="323" spans="1:17" x14ac:dyDescent="0.2">
      <c r="A323" s="70">
        <f t="shared" si="3"/>
        <v>45716</v>
      </c>
      <c r="B323" s="61">
        <v>61.2</v>
      </c>
      <c r="M323" s="61">
        <f>(BFT!E323*0.5)+(DCO!I323*0.25)+(UCO!I323*0.25)</f>
        <v>253.90129356261366</v>
      </c>
      <c r="N323" s="61">
        <f>(BFT!P323*0.5)+(DCO!P323*0.25)+(UCO!P323*0.25)</f>
        <v>46.661865058381352</v>
      </c>
      <c r="P323" s="61">
        <f>('Soybean Oil'!I340*0.75)+('Yellow Grease'!I323*0.25)</f>
        <v>13.1339616440625</v>
      </c>
      <c r="Q323" s="61">
        <f>('Soybean Oil'!P340*0.75)+('Yellow Grease'!P323)</f>
        <v>56.921579623124998</v>
      </c>
    </row>
    <row r="324" spans="1:17" x14ac:dyDescent="0.2">
      <c r="A324" s="70">
        <f t="shared" si="3"/>
        <v>45723</v>
      </c>
      <c r="B324" s="61">
        <v>56.1</v>
      </c>
      <c r="M324" s="61">
        <f>(BFT!E324*0.5)+(DCO!I324*0.25)+(UCO!I324*0.25)</f>
        <v>243.97628071720359</v>
      </c>
      <c r="N324" s="61">
        <f>(BFT!P324*0.5)+(DCO!P324*0.25)+(UCO!P324*0.25)</f>
        <v>42.773376303516237</v>
      </c>
      <c r="P324" s="61">
        <f>('Soybean Oil'!I341*0.75)+('Yellow Grease'!I324*0.25)</f>
        <v>12.039464840390623</v>
      </c>
      <c r="Q324" s="61">
        <f>('Soybean Oil'!P341*0.75)+('Yellow Grease'!P324)</f>
        <v>52.17811465453125</v>
      </c>
    </row>
    <row r="325" spans="1:17" x14ac:dyDescent="0.2">
      <c r="A325" s="70">
        <f t="shared" si="3"/>
        <v>45730</v>
      </c>
      <c r="B325" s="61">
        <v>56.5</v>
      </c>
      <c r="M325" s="61">
        <f>(BFT!E325*0.5)+(DCO!I325*0.25)+(UCO!I325*0.25)</f>
        <v>237.55936995998087</v>
      </c>
      <c r="N325" s="61">
        <f>(BFT!P325*0.5)+(DCO!P325*0.25)+(UCO!P325*0.25)</f>
        <v>43.078355813701741</v>
      </c>
      <c r="P325" s="61">
        <f>('Soybean Oil'!I342*0.75)+('Yellow Grease'!I325*0.25)</f>
        <v>12.125307726953125</v>
      </c>
      <c r="Q325" s="61">
        <f>('Soybean Oil'!P342*0.75)+('Yellow Grease'!P325)</f>
        <v>52.550151122656239</v>
      </c>
    </row>
    <row r="326" spans="1:17" x14ac:dyDescent="0.2">
      <c r="A326" s="70">
        <f t="shared" si="3"/>
        <v>45737</v>
      </c>
      <c r="B326" s="61">
        <v>59.7</v>
      </c>
      <c r="M326" s="61">
        <f>(BFT!E326*0.5)+(DCO!I326*0.25)+(UCO!I326*0.25)</f>
        <v>231.94908390219891</v>
      </c>
      <c r="N326" s="61">
        <f>(BFT!P326*0.5)+(DCO!P326*0.25)+(UCO!P326*0.25)</f>
        <v>45.51819189518573</v>
      </c>
      <c r="P326" s="61">
        <f>('Soybean Oil'!I343*0.75)+('Yellow Grease'!I326*0.25)</f>
        <v>12.812050819453125</v>
      </c>
      <c r="Q326" s="61">
        <f>('Soybean Oil'!P343*0.75)+('Yellow Grease'!P326)</f>
        <v>55.526442867656243</v>
      </c>
    </row>
    <row r="327" spans="1:17" x14ac:dyDescent="0.2">
      <c r="A327" s="70">
        <f t="shared" si="3"/>
        <v>45744</v>
      </c>
      <c r="B327" s="61">
        <v>59.3</v>
      </c>
      <c r="M327" s="61">
        <f>(BFT!E327*0.5)+(DCO!I327*0.25)+(UCO!I327*0.25)</f>
        <v>233.32849465942166</v>
      </c>
      <c r="N327" s="61">
        <f>(BFT!P327*0.5)+(DCO!P327*0.25)+(UCO!P327*0.25)</f>
        <v>45.213212385000233</v>
      </c>
      <c r="P327" s="61">
        <f>('Soybean Oil'!I344*0.75)+('Yellow Grease'!I327*0.25)</f>
        <v>12.726207932890624</v>
      </c>
      <c r="Q327" s="61">
        <f>('Soybean Oil'!P344*0.75)+('Yellow Grease'!P327)</f>
        <v>55.154406399531233</v>
      </c>
    </row>
    <row r="328" spans="1:17" x14ac:dyDescent="0.2">
      <c r="A328" s="70">
        <f t="shared" si="3"/>
        <v>45751</v>
      </c>
      <c r="B328" s="61">
        <v>56.65</v>
      </c>
      <c r="M328" s="61">
        <f>(BFT!E328*0.5)+(DCO!I328*0.25)+(UCO!I328*0.25)</f>
        <v>238.39834092602234</v>
      </c>
      <c r="N328" s="61">
        <f>(BFT!P328*0.5)+(DCO!P328*0.25)+(UCO!P328*0.25)</f>
        <v>43.192723130021292</v>
      </c>
      <c r="P328" s="61">
        <f>('Soybean Oil'!I345*0.75)+('Yellow Grease'!I328*0.25)</f>
        <v>12.157498809414061</v>
      </c>
      <c r="Q328" s="61">
        <f>('Soybean Oil'!P345*0.75)+('Yellow Grease'!P328)</f>
        <v>52.689664798203118</v>
      </c>
    </row>
    <row r="329" spans="1:17" x14ac:dyDescent="0.2">
      <c r="A329" s="70">
        <f t="shared" si="3"/>
        <v>45758</v>
      </c>
      <c r="B329" s="61">
        <v>59.15</v>
      </c>
      <c r="M329" s="61">
        <f>(BFT!E329*0.5)+(DCO!I329*0.25)+(UCO!I329*0.25)</f>
        <v>239.46452369338019</v>
      </c>
      <c r="N329" s="61">
        <f>(BFT!P329*0.5)+(DCO!P329*0.25)+(UCO!P329*0.25)</f>
        <v>45.098845068680674</v>
      </c>
      <c r="P329" s="61">
        <f>('Soybean Oil'!I346*0.75)+('Yellow Grease'!I329*0.25)</f>
        <v>12.694016850429685</v>
      </c>
      <c r="Q329" s="61">
        <f>('Soybean Oil'!P346*0.75)+('Yellow Grease'!P329)</f>
        <v>55.014892723984367</v>
      </c>
    </row>
    <row r="330" spans="1:17" x14ac:dyDescent="0.2">
      <c r="A330" s="70">
        <f t="shared" si="3"/>
        <v>45765</v>
      </c>
      <c r="B330" s="61">
        <v>57.833333333333336</v>
      </c>
      <c r="M330" s="61">
        <f>(BFT!E330*0.5)+(DCO!I330*0.25)+(UCO!I330*0.25)</f>
        <v>242.77800076923836</v>
      </c>
      <c r="N330" s="61">
        <f>(BFT!P330*0.5)+(DCO!P330*0.25)+(UCO!P330*0.25)</f>
        <v>44.09495418098674</v>
      </c>
      <c r="P330" s="61">
        <f>('Soybean Oil'!I347*0.75)+('Yellow Grease'!I330*0.25)</f>
        <v>12.411450682161458</v>
      </c>
      <c r="Q330" s="61">
        <f>('Soybean Oil'!P347*0.75)+('Yellow Grease'!P330)</f>
        <v>53.790272683072914</v>
      </c>
    </row>
  </sheetData>
  <hyperlinks>
    <hyperlink ref="I1" r:id="rId1" xr:uid="{8DD79E55-B159-4D10-A63E-E767ECCF4D6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9823-D36A-49A9-AAEA-B4E819D401CF}">
  <dimension ref="A1:F330"/>
  <sheetViews>
    <sheetView workbookViewId="0">
      <pane xSplit="1" ySplit="1" topLeftCell="B300" activePane="bottomRight" state="frozen"/>
      <selection activeCell="A330" sqref="A330:XFD330"/>
      <selection pane="topRight" activeCell="A330" sqref="A330:XFD330"/>
      <selection pane="bottomLeft" activeCell="A330" sqref="A330:XFD330"/>
      <selection pane="bottomRight" activeCell="A330" sqref="A330:XFD330"/>
    </sheetView>
  </sheetViews>
  <sheetFormatPr defaultColWidth="9" defaultRowHeight="12.75" x14ac:dyDescent="0.2"/>
  <cols>
    <col min="1" max="1" width="11.83203125" style="11" bestFit="1" customWidth="1"/>
    <col min="2" max="2" width="9.5" style="4" bestFit="1" customWidth="1"/>
    <col min="3" max="4" width="15" style="4" customWidth="1"/>
    <col min="5" max="5" width="10.33203125" bestFit="1" customWidth="1"/>
  </cols>
  <sheetData>
    <row r="1" spans="1:4" s="79" customFormat="1" ht="31.5" x14ac:dyDescent="0.25">
      <c r="B1" s="80" t="s">
        <v>212</v>
      </c>
      <c r="C1" s="80" t="s">
        <v>173</v>
      </c>
      <c r="D1" s="80" t="s">
        <v>25</v>
      </c>
    </row>
    <row r="2" spans="1:4" ht="13.5" x14ac:dyDescent="0.25">
      <c r="A2" s="34">
        <v>43469</v>
      </c>
      <c r="B2" s="35">
        <v>57.25</v>
      </c>
      <c r="C2" s="35">
        <f>B2*1.5</f>
        <v>85.875</v>
      </c>
      <c r="D2" s="35"/>
    </row>
    <row r="3" spans="1:4" ht="13.5" x14ac:dyDescent="0.25">
      <c r="A3" s="34">
        <v>43476</v>
      </c>
      <c r="B3" s="35">
        <v>52.75</v>
      </c>
      <c r="C3" s="35">
        <f t="shared" ref="C3:C66" si="0">B3*1.5</f>
        <v>79.125</v>
      </c>
      <c r="D3" s="35"/>
    </row>
    <row r="4" spans="1:4" ht="13.5" x14ac:dyDescent="0.25">
      <c r="A4" s="34">
        <v>43483</v>
      </c>
      <c r="B4" s="35">
        <v>49.8</v>
      </c>
      <c r="C4" s="35">
        <f t="shared" si="0"/>
        <v>74.699999999999989</v>
      </c>
      <c r="D4" s="35"/>
    </row>
    <row r="5" spans="1:4" ht="13.5" x14ac:dyDescent="0.25">
      <c r="A5" s="34">
        <v>43490</v>
      </c>
      <c r="B5" s="35">
        <v>53.656300000000002</v>
      </c>
      <c r="C5" s="35">
        <f t="shared" si="0"/>
        <v>80.48445000000001</v>
      </c>
      <c r="D5" s="35"/>
    </row>
    <row r="6" spans="1:4" ht="13.5" x14ac:dyDescent="0.25">
      <c r="A6" s="34">
        <v>43497</v>
      </c>
      <c r="B6" s="35">
        <v>55.9</v>
      </c>
      <c r="C6" s="35">
        <f t="shared" si="0"/>
        <v>83.85</v>
      </c>
      <c r="D6" s="35"/>
    </row>
    <row r="7" spans="1:4" ht="13.5" x14ac:dyDescent="0.25">
      <c r="A7" s="34">
        <v>43504</v>
      </c>
      <c r="B7" s="35">
        <v>56.7</v>
      </c>
      <c r="C7" s="35">
        <f t="shared" si="0"/>
        <v>85.050000000000011</v>
      </c>
      <c r="D7" s="35"/>
    </row>
    <row r="8" spans="1:4" ht="13.5" x14ac:dyDescent="0.25">
      <c r="A8" s="34">
        <v>43511</v>
      </c>
      <c r="B8" s="35">
        <v>55.2</v>
      </c>
      <c r="C8" s="35">
        <f t="shared" si="0"/>
        <v>82.800000000000011</v>
      </c>
      <c r="D8" s="35"/>
    </row>
    <row r="9" spans="1:4" ht="13.5" x14ac:dyDescent="0.25">
      <c r="A9" s="34">
        <v>43518</v>
      </c>
      <c r="B9" s="35">
        <v>55.281300000000002</v>
      </c>
      <c r="C9" s="35">
        <f t="shared" si="0"/>
        <v>82.92195000000001</v>
      </c>
      <c r="D9" s="35"/>
    </row>
    <row r="10" spans="1:4" ht="13.5" x14ac:dyDescent="0.25">
      <c r="A10" s="34">
        <v>43525</v>
      </c>
      <c r="B10" s="35">
        <v>53.1</v>
      </c>
      <c r="C10" s="35">
        <f t="shared" si="0"/>
        <v>79.650000000000006</v>
      </c>
      <c r="D10" s="35"/>
    </row>
    <row r="11" spans="1:4" ht="13.5" x14ac:dyDescent="0.25">
      <c r="A11" s="34">
        <v>43532</v>
      </c>
      <c r="B11" s="35">
        <v>48.8</v>
      </c>
      <c r="C11" s="35">
        <f t="shared" si="0"/>
        <v>73.199999999999989</v>
      </c>
      <c r="D11" s="35"/>
    </row>
    <row r="12" spans="1:4" ht="13.5" x14ac:dyDescent="0.25">
      <c r="A12" s="34">
        <v>43539</v>
      </c>
      <c r="B12" s="35">
        <v>43.8</v>
      </c>
      <c r="C12" s="35">
        <f t="shared" si="0"/>
        <v>65.699999999999989</v>
      </c>
      <c r="D12" s="35"/>
    </row>
    <row r="13" spans="1:4" ht="13.5" x14ac:dyDescent="0.25">
      <c r="A13" s="34">
        <v>43546</v>
      </c>
      <c r="B13" s="35">
        <v>37.700000000000003</v>
      </c>
      <c r="C13" s="35">
        <f t="shared" si="0"/>
        <v>56.550000000000004</v>
      </c>
      <c r="D13" s="35"/>
    </row>
    <row r="14" spans="1:4" ht="13.5" x14ac:dyDescent="0.25">
      <c r="A14" s="34">
        <v>43553</v>
      </c>
      <c r="B14" s="35">
        <v>37.450000000000003</v>
      </c>
      <c r="C14" s="35">
        <f t="shared" si="0"/>
        <v>56.175000000000004</v>
      </c>
      <c r="D14" s="35"/>
    </row>
    <row r="15" spans="1:4" ht="13.5" x14ac:dyDescent="0.25">
      <c r="A15" s="34">
        <v>43560</v>
      </c>
      <c r="B15" s="35">
        <v>38.6</v>
      </c>
      <c r="C15" s="35">
        <f t="shared" si="0"/>
        <v>57.900000000000006</v>
      </c>
      <c r="D15" s="35"/>
    </row>
    <row r="16" spans="1:4" ht="13.5" x14ac:dyDescent="0.25">
      <c r="A16" s="34">
        <v>43567</v>
      </c>
      <c r="B16" s="35">
        <v>36.75</v>
      </c>
      <c r="C16" s="35">
        <f t="shared" si="0"/>
        <v>55.125</v>
      </c>
      <c r="D16" s="35"/>
    </row>
    <row r="17" spans="1:4" ht="13.5" x14ac:dyDescent="0.25">
      <c r="A17" s="34">
        <v>43574</v>
      </c>
      <c r="B17" s="35">
        <v>36.4375</v>
      </c>
      <c r="C17" s="35">
        <f t="shared" si="0"/>
        <v>54.65625</v>
      </c>
      <c r="D17" s="35"/>
    </row>
    <row r="18" spans="1:4" ht="13.5" x14ac:dyDescent="0.25">
      <c r="A18" s="34">
        <v>43581</v>
      </c>
      <c r="B18" s="35">
        <v>34.15</v>
      </c>
      <c r="C18" s="35">
        <f t="shared" si="0"/>
        <v>51.224999999999994</v>
      </c>
      <c r="D18" s="35"/>
    </row>
    <row r="19" spans="1:4" ht="13.5" x14ac:dyDescent="0.25">
      <c r="A19" s="34">
        <v>43588</v>
      </c>
      <c r="B19" s="35">
        <v>35.125</v>
      </c>
      <c r="C19" s="35">
        <f t="shared" si="0"/>
        <v>52.6875</v>
      </c>
      <c r="D19" s="35"/>
    </row>
    <row r="20" spans="1:4" ht="13.5" x14ac:dyDescent="0.25">
      <c r="A20" s="34">
        <v>43595</v>
      </c>
      <c r="B20" s="35">
        <v>32.85</v>
      </c>
      <c r="C20" s="35">
        <f t="shared" si="0"/>
        <v>49.275000000000006</v>
      </c>
      <c r="D20" s="35"/>
    </row>
    <row r="21" spans="1:4" ht="13.5" x14ac:dyDescent="0.25">
      <c r="A21" s="34">
        <v>43602</v>
      </c>
      <c r="B21" s="35">
        <v>32.700000000000003</v>
      </c>
      <c r="C21" s="35">
        <f t="shared" si="0"/>
        <v>49.050000000000004</v>
      </c>
      <c r="D21" s="35"/>
    </row>
    <row r="22" spans="1:4" ht="13.5" x14ac:dyDescent="0.25">
      <c r="A22" s="34">
        <v>43609</v>
      </c>
      <c r="B22" s="35">
        <v>32.700000000000003</v>
      </c>
      <c r="C22" s="35">
        <f t="shared" si="0"/>
        <v>49.050000000000004</v>
      </c>
      <c r="D22" s="35"/>
    </row>
    <row r="23" spans="1:4" ht="13.5" x14ac:dyDescent="0.25">
      <c r="A23" s="34">
        <v>43616</v>
      </c>
      <c r="B23" s="35">
        <v>35.3125</v>
      </c>
      <c r="C23" s="35">
        <f t="shared" si="0"/>
        <v>52.96875</v>
      </c>
      <c r="D23" s="35"/>
    </row>
    <row r="24" spans="1:4" ht="13.5" x14ac:dyDescent="0.25">
      <c r="A24" s="34">
        <v>43623</v>
      </c>
      <c r="B24" s="35">
        <v>39.274999999999999</v>
      </c>
      <c r="C24" s="35">
        <f t="shared" si="0"/>
        <v>58.912499999999994</v>
      </c>
      <c r="D24" s="35"/>
    </row>
    <row r="25" spans="1:4" ht="13.5" x14ac:dyDescent="0.25">
      <c r="A25" s="34">
        <v>43630</v>
      </c>
      <c r="B25" s="35">
        <v>42.95</v>
      </c>
      <c r="C25" s="35">
        <f t="shared" si="0"/>
        <v>64.425000000000011</v>
      </c>
      <c r="D25" s="35"/>
    </row>
    <row r="26" spans="1:4" ht="13.5" x14ac:dyDescent="0.25">
      <c r="A26" s="34">
        <v>43637</v>
      </c>
      <c r="B26" s="35">
        <v>46.8</v>
      </c>
      <c r="C26" s="35">
        <f t="shared" si="0"/>
        <v>70.199999999999989</v>
      </c>
      <c r="D26" s="35">
        <f>B26*1.7</f>
        <v>79.559999999999988</v>
      </c>
    </row>
    <row r="27" spans="1:4" ht="13.5" x14ac:dyDescent="0.25">
      <c r="A27" s="34">
        <v>43644</v>
      </c>
      <c r="B27" s="35">
        <v>43.4</v>
      </c>
      <c r="C27" s="35">
        <f t="shared" si="0"/>
        <v>65.099999999999994</v>
      </c>
      <c r="D27" s="35">
        <f t="shared" ref="D27:D90" si="1">B27*1.7</f>
        <v>73.78</v>
      </c>
    </row>
    <row r="28" spans="1:4" ht="13.5" x14ac:dyDescent="0.25">
      <c r="A28" s="34">
        <v>43651</v>
      </c>
      <c r="B28" s="35">
        <v>42</v>
      </c>
      <c r="C28" s="35">
        <f t="shared" si="0"/>
        <v>63</v>
      </c>
      <c r="D28" s="35">
        <f t="shared" si="1"/>
        <v>71.399999999999991</v>
      </c>
    </row>
    <row r="29" spans="1:4" ht="13.5" x14ac:dyDescent="0.25">
      <c r="A29" s="34">
        <v>43658</v>
      </c>
      <c r="B29" s="35">
        <v>40</v>
      </c>
      <c r="C29" s="35">
        <f t="shared" si="0"/>
        <v>60</v>
      </c>
      <c r="D29" s="35">
        <f t="shared" si="1"/>
        <v>68</v>
      </c>
    </row>
    <row r="30" spans="1:4" ht="13.5" x14ac:dyDescent="0.25">
      <c r="A30" s="34">
        <v>43665</v>
      </c>
      <c r="B30" s="35">
        <v>40.75</v>
      </c>
      <c r="C30" s="35">
        <f t="shared" si="0"/>
        <v>61.125</v>
      </c>
      <c r="D30" s="35">
        <f t="shared" si="1"/>
        <v>69.274999999999991</v>
      </c>
    </row>
    <row r="31" spans="1:4" ht="13.5" x14ac:dyDescent="0.25">
      <c r="A31" s="34">
        <v>43672</v>
      </c>
      <c r="B31" s="35">
        <v>44.95</v>
      </c>
      <c r="C31" s="35">
        <f t="shared" si="0"/>
        <v>67.425000000000011</v>
      </c>
      <c r="D31" s="35">
        <f t="shared" si="1"/>
        <v>76.415000000000006</v>
      </c>
    </row>
    <row r="32" spans="1:4" ht="13.5" x14ac:dyDescent="0.25">
      <c r="A32" s="34">
        <v>43679</v>
      </c>
      <c r="B32" s="35">
        <v>45.65</v>
      </c>
      <c r="C32" s="35">
        <f t="shared" si="0"/>
        <v>68.474999999999994</v>
      </c>
      <c r="D32" s="35">
        <f t="shared" si="1"/>
        <v>77.60499999999999</v>
      </c>
    </row>
    <row r="33" spans="1:4" ht="13.5" x14ac:dyDescent="0.25">
      <c r="A33" s="34">
        <v>43686</v>
      </c>
      <c r="B33" s="35">
        <v>46.7</v>
      </c>
      <c r="C33" s="35">
        <f t="shared" si="0"/>
        <v>70.050000000000011</v>
      </c>
      <c r="D33" s="35">
        <f t="shared" si="1"/>
        <v>79.39</v>
      </c>
    </row>
    <row r="34" spans="1:4" ht="13.5" x14ac:dyDescent="0.25">
      <c r="A34" s="34">
        <v>43693</v>
      </c>
      <c r="B34" s="35">
        <v>42.3</v>
      </c>
      <c r="C34" s="35">
        <f t="shared" si="0"/>
        <v>63.449999999999996</v>
      </c>
      <c r="D34" s="35">
        <f t="shared" si="1"/>
        <v>71.91</v>
      </c>
    </row>
    <row r="35" spans="1:4" ht="13.5" x14ac:dyDescent="0.25">
      <c r="A35" s="34">
        <v>43700</v>
      </c>
      <c r="B35" s="35">
        <v>45.7</v>
      </c>
      <c r="C35" s="35">
        <f t="shared" si="0"/>
        <v>68.550000000000011</v>
      </c>
      <c r="D35" s="35">
        <f t="shared" si="1"/>
        <v>77.69</v>
      </c>
    </row>
    <row r="36" spans="1:4" ht="13.5" x14ac:dyDescent="0.25">
      <c r="A36" s="34">
        <v>43707</v>
      </c>
      <c r="B36" s="35">
        <v>47.5</v>
      </c>
      <c r="C36" s="35">
        <f t="shared" si="0"/>
        <v>71.25</v>
      </c>
      <c r="D36" s="35">
        <f t="shared" si="1"/>
        <v>80.75</v>
      </c>
    </row>
    <row r="37" spans="1:4" ht="13.5" x14ac:dyDescent="0.25">
      <c r="A37" s="34">
        <v>43714</v>
      </c>
      <c r="B37" s="35">
        <v>47.25</v>
      </c>
      <c r="C37" s="35">
        <f t="shared" si="0"/>
        <v>70.875</v>
      </c>
      <c r="D37" s="35">
        <f t="shared" si="1"/>
        <v>80.325000000000003</v>
      </c>
    </row>
    <row r="38" spans="1:4" ht="13.5" x14ac:dyDescent="0.25">
      <c r="A38" s="34">
        <v>43721</v>
      </c>
      <c r="B38" s="35">
        <v>47.3</v>
      </c>
      <c r="C38" s="35">
        <f t="shared" si="0"/>
        <v>70.949999999999989</v>
      </c>
      <c r="D38" s="35">
        <f t="shared" si="1"/>
        <v>80.41</v>
      </c>
    </row>
    <row r="39" spans="1:4" ht="13.5" x14ac:dyDescent="0.25">
      <c r="A39" s="34">
        <v>43728</v>
      </c>
      <c r="B39" s="35">
        <v>51.9</v>
      </c>
      <c r="C39" s="35">
        <f t="shared" si="0"/>
        <v>77.849999999999994</v>
      </c>
      <c r="D39" s="35">
        <f t="shared" si="1"/>
        <v>88.22999999999999</v>
      </c>
    </row>
    <row r="40" spans="1:4" ht="13.5" x14ac:dyDescent="0.25">
      <c r="A40" s="34">
        <v>43735</v>
      </c>
      <c r="B40" s="35">
        <v>49.024999999999999</v>
      </c>
      <c r="C40" s="35">
        <f t="shared" si="0"/>
        <v>73.537499999999994</v>
      </c>
      <c r="D40" s="35">
        <f t="shared" si="1"/>
        <v>83.342500000000001</v>
      </c>
    </row>
    <row r="41" spans="1:4" ht="13.5" x14ac:dyDescent="0.25">
      <c r="A41" s="34">
        <v>43742</v>
      </c>
      <c r="B41" s="35">
        <v>54.45</v>
      </c>
      <c r="C41" s="35">
        <f t="shared" si="0"/>
        <v>81.675000000000011</v>
      </c>
      <c r="D41" s="35">
        <f t="shared" si="1"/>
        <v>92.564999999999998</v>
      </c>
    </row>
    <row r="42" spans="1:4" ht="13.5" x14ac:dyDescent="0.25">
      <c r="A42" s="34">
        <v>43749</v>
      </c>
      <c r="B42" s="35">
        <v>54.8</v>
      </c>
      <c r="C42" s="35">
        <f t="shared" si="0"/>
        <v>82.199999999999989</v>
      </c>
      <c r="D42" s="35">
        <f t="shared" si="1"/>
        <v>93.16</v>
      </c>
    </row>
    <row r="43" spans="1:4" ht="13.5" x14ac:dyDescent="0.25">
      <c r="A43" s="34">
        <v>43756</v>
      </c>
      <c r="B43" s="35">
        <v>56.3</v>
      </c>
      <c r="C43" s="35">
        <f t="shared" si="0"/>
        <v>84.449999999999989</v>
      </c>
      <c r="D43" s="35">
        <f t="shared" si="1"/>
        <v>95.71</v>
      </c>
    </row>
    <row r="44" spans="1:4" ht="13.5" x14ac:dyDescent="0.25">
      <c r="A44" s="34">
        <v>43763</v>
      </c>
      <c r="B44" s="35">
        <v>58</v>
      </c>
      <c r="C44" s="35">
        <f t="shared" si="0"/>
        <v>87</v>
      </c>
      <c r="D44" s="35">
        <f t="shared" si="1"/>
        <v>98.6</v>
      </c>
    </row>
    <row r="45" spans="1:4" ht="13.5" x14ac:dyDescent="0.25">
      <c r="A45" s="34">
        <v>43770</v>
      </c>
      <c r="B45" s="35">
        <v>59.95</v>
      </c>
      <c r="C45" s="35">
        <f t="shared" si="0"/>
        <v>89.925000000000011</v>
      </c>
      <c r="D45" s="35">
        <f t="shared" si="1"/>
        <v>101.91500000000001</v>
      </c>
    </row>
    <row r="46" spans="1:4" ht="13.5" x14ac:dyDescent="0.25">
      <c r="A46" s="34">
        <v>43777</v>
      </c>
      <c r="B46" s="35">
        <v>62.3</v>
      </c>
      <c r="C46" s="35">
        <f t="shared" si="0"/>
        <v>93.449999999999989</v>
      </c>
      <c r="D46" s="35">
        <f t="shared" si="1"/>
        <v>105.91</v>
      </c>
    </row>
    <row r="47" spans="1:4" ht="13.5" x14ac:dyDescent="0.25">
      <c r="A47" s="34">
        <v>43784</v>
      </c>
      <c r="B47" s="35">
        <v>62.8</v>
      </c>
      <c r="C47" s="35">
        <f t="shared" si="0"/>
        <v>94.199999999999989</v>
      </c>
      <c r="D47" s="35">
        <f t="shared" si="1"/>
        <v>106.75999999999999</v>
      </c>
    </row>
    <row r="48" spans="1:4" ht="13.5" x14ac:dyDescent="0.25">
      <c r="A48" s="34">
        <v>43791</v>
      </c>
      <c r="B48" s="35">
        <v>63.05</v>
      </c>
      <c r="C48" s="35">
        <f t="shared" si="0"/>
        <v>94.574999999999989</v>
      </c>
      <c r="D48" s="35">
        <f t="shared" si="1"/>
        <v>107.18499999999999</v>
      </c>
    </row>
    <row r="49" spans="1:4" ht="13.5" x14ac:dyDescent="0.25">
      <c r="A49" s="34">
        <v>43798</v>
      </c>
      <c r="B49" s="35">
        <v>58.666699999999999</v>
      </c>
      <c r="C49" s="35">
        <f t="shared" si="0"/>
        <v>88.000050000000002</v>
      </c>
      <c r="D49" s="35">
        <f t="shared" si="1"/>
        <v>99.73339</v>
      </c>
    </row>
    <row r="50" spans="1:4" ht="13.5" x14ac:dyDescent="0.25">
      <c r="A50" s="34">
        <v>43805</v>
      </c>
      <c r="B50" s="35">
        <v>58.4</v>
      </c>
      <c r="C50" s="35">
        <f t="shared" si="0"/>
        <v>87.6</v>
      </c>
      <c r="D50" s="35">
        <f t="shared" si="1"/>
        <v>99.28</v>
      </c>
    </row>
    <row r="51" spans="1:4" ht="13.5" x14ac:dyDescent="0.25">
      <c r="A51" s="34">
        <v>43812</v>
      </c>
      <c r="B51" s="35">
        <v>57.1</v>
      </c>
      <c r="C51" s="35">
        <f t="shared" si="0"/>
        <v>85.65</v>
      </c>
      <c r="D51" s="35">
        <f t="shared" si="1"/>
        <v>97.07</v>
      </c>
    </row>
    <row r="52" spans="1:4" ht="13.5" x14ac:dyDescent="0.25">
      <c r="A52" s="34">
        <v>43819</v>
      </c>
      <c r="B52" s="35">
        <v>45.55</v>
      </c>
      <c r="C52" s="35">
        <f t="shared" si="0"/>
        <v>68.324999999999989</v>
      </c>
      <c r="D52" s="35">
        <f t="shared" si="1"/>
        <v>77.434999999999988</v>
      </c>
    </row>
    <row r="53" spans="1:4" ht="13.5" x14ac:dyDescent="0.25">
      <c r="A53" s="34">
        <v>43826</v>
      </c>
      <c r="B53" s="35">
        <v>43.25</v>
      </c>
      <c r="C53" s="35">
        <f t="shared" si="0"/>
        <v>64.875</v>
      </c>
      <c r="D53" s="35">
        <f t="shared" si="1"/>
        <v>73.524999999999991</v>
      </c>
    </row>
    <row r="54" spans="1:4" ht="13.5" x14ac:dyDescent="0.25">
      <c r="A54" s="34">
        <v>43833</v>
      </c>
      <c r="B54" s="35">
        <v>39.625</v>
      </c>
      <c r="C54" s="35">
        <f t="shared" si="0"/>
        <v>59.4375</v>
      </c>
      <c r="D54" s="35">
        <f t="shared" si="1"/>
        <v>67.362499999999997</v>
      </c>
    </row>
    <row r="55" spans="1:4" ht="13.5" x14ac:dyDescent="0.25">
      <c r="A55" s="34">
        <v>43840</v>
      </c>
      <c r="B55" s="35">
        <v>39.450000000000003</v>
      </c>
      <c r="C55" s="35">
        <f t="shared" si="0"/>
        <v>59.175000000000004</v>
      </c>
      <c r="D55" s="35">
        <f t="shared" si="1"/>
        <v>67.064999999999998</v>
      </c>
    </row>
    <row r="56" spans="1:4" ht="13.5" x14ac:dyDescent="0.25">
      <c r="A56" s="34">
        <v>43847</v>
      </c>
      <c r="B56" s="35">
        <v>38.35</v>
      </c>
      <c r="C56" s="35">
        <f t="shared" si="0"/>
        <v>57.525000000000006</v>
      </c>
      <c r="D56" s="35">
        <f t="shared" si="1"/>
        <v>65.195000000000007</v>
      </c>
    </row>
    <row r="57" spans="1:4" ht="13.5" x14ac:dyDescent="0.25">
      <c r="A57" s="34">
        <v>43854</v>
      </c>
      <c r="B57" s="35">
        <v>40.4</v>
      </c>
      <c r="C57" s="35">
        <f t="shared" si="0"/>
        <v>60.599999999999994</v>
      </c>
      <c r="D57" s="35">
        <f t="shared" si="1"/>
        <v>68.679999999999993</v>
      </c>
    </row>
    <row r="58" spans="1:4" ht="13.5" x14ac:dyDescent="0.25">
      <c r="A58" s="34">
        <v>43861</v>
      </c>
      <c r="B58" s="35">
        <v>44.05</v>
      </c>
      <c r="C58" s="35">
        <f t="shared" si="0"/>
        <v>66.074999999999989</v>
      </c>
      <c r="D58" s="35">
        <f t="shared" si="1"/>
        <v>74.884999999999991</v>
      </c>
    </row>
    <row r="59" spans="1:4" ht="13.5" x14ac:dyDescent="0.25">
      <c r="A59" s="34">
        <v>43868</v>
      </c>
      <c r="B59" s="35">
        <v>47.75</v>
      </c>
      <c r="C59" s="35">
        <f t="shared" si="0"/>
        <v>71.625</v>
      </c>
      <c r="D59" s="35">
        <f t="shared" si="1"/>
        <v>81.174999999999997</v>
      </c>
    </row>
    <row r="60" spans="1:4" ht="13.5" x14ac:dyDescent="0.25">
      <c r="A60" s="34">
        <v>43875</v>
      </c>
      <c r="B60" s="35">
        <v>48.45</v>
      </c>
      <c r="C60" s="35">
        <f t="shared" si="0"/>
        <v>72.675000000000011</v>
      </c>
      <c r="D60" s="35">
        <f t="shared" si="1"/>
        <v>82.365000000000009</v>
      </c>
    </row>
    <row r="61" spans="1:4" ht="13.5" x14ac:dyDescent="0.25">
      <c r="A61" s="34">
        <v>43882</v>
      </c>
      <c r="B61" s="35">
        <v>47.4375</v>
      </c>
      <c r="C61" s="35">
        <f t="shared" si="0"/>
        <v>71.15625</v>
      </c>
      <c r="D61" s="35">
        <f t="shared" si="1"/>
        <v>80.643749999999997</v>
      </c>
    </row>
    <row r="62" spans="1:4" ht="13.5" x14ac:dyDescent="0.25">
      <c r="A62" s="34">
        <v>43889</v>
      </c>
      <c r="B62" s="35">
        <v>50.3</v>
      </c>
      <c r="C62" s="35">
        <f t="shared" si="0"/>
        <v>75.449999999999989</v>
      </c>
      <c r="D62" s="35">
        <f t="shared" si="1"/>
        <v>85.509999999999991</v>
      </c>
    </row>
    <row r="63" spans="1:4" ht="13.5" x14ac:dyDescent="0.25">
      <c r="A63" s="34">
        <v>43896</v>
      </c>
      <c r="B63" s="35">
        <v>49.75</v>
      </c>
      <c r="C63" s="35">
        <f t="shared" si="0"/>
        <v>74.625</v>
      </c>
      <c r="D63" s="35">
        <f t="shared" si="1"/>
        <v>84.575000000000003</v>
      </c>
    </row>
    <row r="64" spans="1:4" ht="13.5" x14ac:dyDescent="0.25">
      <c r="A64" s="34">
        <v>43903</v>
      </c>
      <c r="B64" s="35">
        <v>50.25</v>
      </c>
      <c r="C64" s="35">
        <f t="shared" si="0"/>
        <v>75.375</v>
      </c>
      <c r="D64" s="35">
        <f t="shared" si="1"/>
        <v>85.424999999999997</v>
      </c>
    </row>
    <row r="65" spans="1:4" ht="13.5" x14ac:dyDescent="0.25">
      <c r="A65" s="34">
        <v>43910</v>
      </c>
      <c r="B65" s="35">
        <v>43.75</v>
      </c>
      <c r="C65" s="35">
        <f t="shared" si="0"/>
        <v>65.625</v>
      </c>
      <c r="D65" s="35">
        <f t="shared" si="1"/>
        <v>74.375</v>
      </c>
    </row>
    <row r="66" spans="1:4" ht="13.5" x14ac:dyDescent="0.25">
      <c r="A66" s="34">
        <v>43917</v>
      </c>
      <c r="B66" s="35">
        <v>49.2</v>
      </c>
      <c r="C66" s="35">
        <f t="shared" si="0"/>
        <v>73.800000000000011</v>
      </c>
      <c r="D66" s="35">
        <f t="shared" si="1"/>
        <v>83.64</v>
      </c>
    </row>
    <row r="67" spans="1:4" ht="13.5" x14ac:dyDescent="0.25">
      <c r="A67" s="34">
        <v>43924</v>
      </c>
      <c r="B67" s="35">
        <v>51.4</v>
      </c>
      <c r="C67" s="35">
        <f t="shared" ref="C67:C130" si="2">B67*1.5</f>
        <v>77.099999999999994</v>
      </c>
      <c r="D67" s="35">
        <f t="shared" si="1"/>
        <v>87.38</v>
      </c>
    </row>
    <row r="68" spans="1:4" ht="13.5" x14ac:dyDescent="0.25">
      <c r="A68" s="34">
        <v>43931</v>
      </c>
      <c r="B68" s="35">
        <v>53</v>
      </c>
      <c r="C68" s="35">
        <f t="shared" si="2"/>
        <v>79.5</v>
      </c>
      <c r="D68" s="35">
        <f t="shared" si="1"/>
        <v>90.1</v>
      </c>
    </row>
    <row r="69" spans="1:4" ht="13.5" x14ac:dyDescent="0.25">
      <c r="A69" s="34">
        <v>43938</v>
      </c>
      <c r="B69" s="35">
        <v>52.4</v>
      </c>
      <c r="C69" s="35">
        <f t="shared" si="2"/>
        <v>78.599999999999994</v>
      </c>
      <c r="D69" s="35">
        <f t="shared" si="1"/>
        <v>89.08</v>
      </c>
    </row>
    <row r="70" spans="1:4" ht="13.5" x14ac:dyDescent="0.25">
      <c r="A70" s="34">
        <v>43945</v>
      </c>
      <c r="B70" s="35">
        <v>51.65</v>
      </c>
      <c r="C70" s="35">
        <f t="shared" si="2"/>
        <v>77.474999999999994</v>
      </c>
      <c r="D70" s="35">
        <f t="shared" si="1"/>
        <v>87.804999999999993</v>
      </c>
    </row>
    <row r="71" spans="1:4" ht="13.5" x14ac:dyDescent="0.25">
      <c r="A71" s="34">
        <v>43952</v>
      </c>
      <c r="B71" s="35">
        <v>52.15</v>
      </c>
      <c r="C71" s="35">
        <f t="shared" si="2"/>
        <v>78.224999999999994</v>
      </c>
      <c r="D71" s="35">
        <f t="shared" si="1"/>
        <v>88.655000000000001</v>
      </c>
    </row>
    <row r="72" spans="1:4" ht="13.5" x14ac:dyDescent="0.25">
      <c r="A72" s="34">
        <v>43959</v>
      </c>
      <c r="B72" s="35">
        <v>51.9</v>
      </c>
      <c r="C72" s="35">
        <f t="shared" si="2"/>
        <v>77.849999999999994</v>
      </c>
      <c r="D72" s="35">
        <f t="shared" si="1"/>
        <v>88.22999999999999</v>
      </c>
    </row>
    <row r="73" spans="1:4" ht="13.5" x14ac:dyDescent="0.25">
      <c r="A73" s="34">
        <v>43966</v>
      </c>
      <c r="B73" s="35">
        <v>53.1</v>
      </c>
      <c r="C73" s="35">
        <f t="shared" si="2"/>
        <v>79.650000000000006</v>
      </c>
      <c r="D73" s="35">
        <f t="shared" si="1"/>
        <v>90.27</v>
      </c>
    </row>
    <row r="74" spans="1:4" ht="13.5" x14ac:dyDescent="0.25">
      <c r="A74" s="34">
        <v>43973</v>
      </c>
      <c r="B74" s="35">
        <v>54.1</v>
      </c>
      <c r="C74" s="35">
        <f t="shared" si="2"/>
        <v>81.150000000000006</v>
      </c>
      <c r="D74" s="35">
        <f t="shared" si="1"/>
        <v>91.97</v>
      </c>
    </row>
    <row r="75" spans="1:4" ht="13.5" x14ac:dyDescent="0.25">
      <c r="A75" s="34">
        <v>43980</v>
      </c>
      <c r="B75" s="35">
        <v>56.25</v>
      </c>
      <c r="C75" s="35">
        <f t="shared" si="2"/>
        <v>84.375</v>
      </c>
      <c r="D75" s="35">
        <f t="shared" si="1"/>
        <v>95.625</v>
      </c>
    </row>
    <row r="76" spans="1:4" ht="13.5" x14ac:dyDescent="0.25">
      <c r="A76" s="34">
        <v>43987</v>
      </c>
      <c r="B76" s="35">
        <v>58.35</v>
      </c>
      <c r="C76" s="35">
        <f t="shared" si="2"/>
        <v>87.525000000000006</v>
      </c>
      <c r="D76" s="35">
        <f t="shared" si="1"/>
        <v>99.194999999999993</v>
      </c>
    </row>
    <row r="77" spans="1:4" ht="13.5" x14ac:dyDescent="0.25">
      <c r="A77" s="34">
        <v>43994</v>
      </c>
      <c r="B77" s="35">
        <v>56.05</v>
      </c>
      <c r="C77" s="35">
        <f t="shared" si="2"/>
        <v>84.074999999999989</v>
      </c>
      <c r="D77" s="35">
        <f t="shared" si="1"/>
        <v>95.284999999999997</v>
      </c>
    </row>
    <row r="78" spans="1:4" ht="13.5" x14ac:dyDescent="0.25">
      <c r="A78" s="34">
        <v>44001</v>
      </c>
      <c r="B78" s="35">
        <v>56.8</v>
      </c>
      <c r="C78" s="35">
        <f t="shared" si="2"/>
        <v>85.199999999999989</v>
      </c>
      <c r="D78" s="35">
        <f t="shared" si="1"/>
        <v>96.559999999999988</v>
      </c>
    </row>
    <row r="79" spans="1:4" ht="13.5" x14ac:dyDescent="0.25">
      <c r="A79" s="34">
        <v>44008</v>
      </c>
      <c r="B79" s="35">
        <v>54.75</v>
      </c>
      <c r="C79" s="35">
        <f t="shared" si="2"/>
        <v>82.125</v>
      </c>
      <c r="D79" s="35">
        <f t="shared" si="1"/>
        <v>93.075000000000003</v>
      </c>
    </row>
    <row r="80" spans="1:4" ht="13.5" x14ac:dyDescent="0.25">
      <c r="A80" s="34">
        <v>44015</v>
      </c>
      <c r="B80" s="35">
        <v>56.875</v>
      </c>
      <c r="C80" s="35">
        <f t="shared" si="2"/>
        <v>85.3125</v>
      </c>
      <c r="D80" s="35">
        <f t="shared" si="1"/>
        <v>96.6875</v>
      </c>
    </row>
    <row r="81" spans="1:4" ht="13.5" x14ac:dyDescent="0.25">
      <c r="A81" s="34">
        <v>44022</v>
      </c>
      <c r="B81" s="35">
        <v>58.9</v>
      </c>
      <c r="C81" s="35">
        <f t="shared" si="2"/>
        <v>88.35</v>
      </c>
      <c r="D81" s="35">
        <f t="shared" si="1"/>
        <v>100.13</v>
      </c>
    </row>
    <row r="82" spans="1:4" ht="13.5" x14ac:dyDescent="0.25">
      <c r="A82" s="34">
        <v>44029</v>
      </c>
      <c r="B82" s="35">
        <v>58.9</v>
      </c>
      <c r="C82" s="35">
        <f t="shared" si="2"/>
        <v>88.35</v>
      </c>
      <c r="D82" s="35">
        <f t="shared" si="1"/>
        <v>100.13</v>
      </c>
    </row>
    <row r="83" spans="1:4" ht="13.5" x14ac:dyDescent="0.25">
      <c r="A83" s="34">
        <v>44036</v>
      </c>
      <c r="B83" s="35">
        <v>60.4</v>
      </c>
      <c r="C83" s="35">
        <f t="shared" si="2"/>
        <v>90.6</v>
      </c>
      <c r="D83" s="35">
        <f t="shared" si="1"/>
        <v>102.67999999999999</v>
      </c>
    </row>
    <row r="84" spans="1:4" ht="13.5" x14ac:dyDescent="0.25">
      <c r="A84" s="34">
        <v>44043</v>
      </c>
      <c r="B84" s="35">
        <v>62.3</v>
      </c>
      <c r="C84" s="35">
        <f t="shared" si="2"/>
        <v>93.449999999999989</v>
      </c>
      <c r="D84" s="35">
        <f t="shared" si="1"/>
        <v>105.91</v>
      </c>
    </row>
    <row r="85" spans="1:4" ht="13.5" x14ac:dyDescent="0.25">
      <c r="A85" s="34">
        <v>44050</v>
      </c>
      <c r="B85" s="35">
        <v>63.1</v>
      </c>
      <c r="C85" s="35">
        <f t="shared" si="2"/>
        <v>94.65</v>
      </c>
      <c r="D85" s="35">
        <f t="shared" si="1"/>
        <v>107.27</v>
      </c>
    </row>
    <row r="86" spans="1:4" ht="13.5" x14ac:dyDescent="0.25">
      <c r="A86" s="34">
        <v>44057</v>
      </c>
      <c r="B86" s="35">
        <v>61.6</v>
      </c>
      <c r="C86" s="35">
        <f t="shared" si="2"/>
        <v>92.4</v>
      </c>
      <c r="D86" s="35">
        <f t="shared" si="1"/>
        <v>104.72</v>
      </c>
    </row>
    <row r="87" spans="1:4" ht="13.5" x14ac:dyDescent="0.25">
      <c r="A87" s="34">
        <v>44064</v>
      </c>
      <c r="B87" s="35">
        <v>65.650000000000006</v>
      </c>
      <c r="C87" s="35">
        <f t="shared" si="2"/>
        <v>98.475000000000009</v>
      </c>
      <c r="D87" s="35">
        <f t="shared" si="1"/>
        <v>111.605</v>
      </c>
    </row>
    <row r="88" spans="1:4" ht="13.5" x14ac:dyDescent="0.25">
      <c r="A88" s="34">
        <v>44071</v>
      </c>
      <c r="B88" s="35">
        <v>68.3</v>
      </c>
      <c r="C88" s="35">
        <f t="shared" si="2"/>
        <v>102.44999999999999</v>
      </c>
      <c r="D88" s="35">
        <f t="shared" si="1"/>
        <v>116.10999999999999</v>
      </c>
    </row>
    <row r="89" spans="1:4" ht="13.5" x14ac:dyDescent="0.25">
      <c r="A89" s="34">
        <v>44078</v>
      </c>
      <c r="B89" s="35">
        <v>72.25</v>
      </c>
      <c r="C89" s="35">
        <f t="shared" si="2"/>
        <v>108.375</v>
      </c>
      <c r="D89" s="35">
        <f t="shared" si="1"/>
        <v>122.825</v>
      </c>
    </row>
    <row r="90" spans="1:4" ht="13.5" x14ac:dyDescent="0.25">
      <c r="A90" s="34">
        <v>44085</v>
      </c>
      <c r="B90" s="35">
        <v>75.6875</v>
      </c>
      <c r="C90" s="35">
        <f t="shared" si="2"/>
        <v>113.53125</v>
      </c>
      <c r="D90" s="35">
        <f t="shared" si="1"/>
        <v>128.66874999999999</v>
      </c>
    </row>
    <row r="91" spans="1:4" ht="13.5" x14ac:dyDescent="0.25">
      <c r="A91" s="34">
        <v>44092</v>
      </c>
      <c r="B91" s="35">
        <v>80.2</v>
      </c>
      <c r="C91" s="35">
        <f t="shared" si="2"/>
        <v>120.30000000000001</v>
      </c>
      <c r="D91" s="35">
        <f t="shared" ref="D91:D154" si="3">B91*1.7</f>
        <v>136.34</v>
      </c>
    </row>
    <row r="92" spans="1:4" ht="13.5" x14ac:dyDescent="0.25">
      <c r="A92" s="34">
        <v>44099</v>
      </c>
      <c r="B92" s="35">
        <v>77.5</v>
      </c>
      <c r="C92" s="35">
        <f t="shared" si="2"/>
        <v>116.25</v>
      </c>
      <c r="D92" s="35">
        <f t="shared" si="3"/>
        <v>131.75</v>
      </c>
    </row>
    <row r="93" spans="1:4" ht="13.5" x14ac:dyDescent="0.25">
      <c r="A93" s="34">
        <v>44106</v>
      </c>
      <c r="B93" s="35">
        <v>74.900000000000006</v>
      </c>
      <c r="C93" s="35">
        <f t="shared" si="2"/>
        <v>112.35000000000001</v>
      </c>
      <c r="D93" s="35">
        <f t="shared" si="3"/>
        <v>127.33000000000001</v>
      </c>
    </row>
    <row r="94" spans="1:4" ht="13.5" x14ac:dyDescent="0.25">
      <c r="A94" s="34">
        <v>44113</v>
      </c>
      <c r="B94" s="35">
        <v>77.25</v>
      </c>
      <c r="C94" s="35">
        <f t="shared" si="2"/>
        <v>115.875</v>
      </c>
      <c r="D94" s="35">
        <f t="shared" si="3"/>
        <v>131.32499999999999</v>
      </c>
    </row>
    <row r="95" spans="1:4" ht="13.5" x14ac:dyDescent="0.25">
      <c r="A95" s="34">
        <v>44120</v>
      </c>
      <c r="B95" s="35">
        <v>79.45</v>
      </c>
      <c r="C95" s="35">
        <f t="shared" si="2"/>
        <v>119.17500000000001</v>
      </c>
      <c r="D95" s="35">
        <f t="shared" si="3"/>
        <v>135.065</v>
      </c>
    </row>
    <row r="96" spans="1:4" ht="13.5" x14ac:dyDescent="0.25">
      <c r="A96" s="34">
        <v>44127</v>
      </c>
      <c r="B96" s="35">
        <v>81</v>
      </c>
      <c r="C96" s="35">
        <f t="shared" si="2"/>
        <v>121.5</v>
      </c>
      <c r="D96" s="35">
        <f t="shared" si="3"/>
        <v>137.69999999999999</v>
      </c>
    </row>
    <row r="97" spans="1:4" ht="13.5" x14ac:dyDescent="0.25">
      <c r="A97" s="34">
        <v>44134</v>
      </c>
      <c r="B97" s="35">
        <v>82.55</v>
      </c>
      <c r="C97" s="35">
        <f t="shared" si="2"/>
        <v>123.82499999999999</v>
      </c>
      <c r="D97" s="35">
        <f t="shared" si="3"/>
        <v>140.33499999999998</v>
      </c>
    </row>
    <row r="98" spans="1:4" ht="13.5" x14ac:dyDescent="0.25">
      <c r="A98" s="34">
        <v>44141</v>
      </c>
      <c r="B98" s="35">
        <v>83.45</v>
      </c>
      <c r="C98" s="35">
        <f t="shared" si="2"/>
        <v>125.17500000000001</v>
      </c>
      <c r="D98" s="35">
        <f t="shared" si="3"/>
        <v>141.86500000000001</v>
      </c>
    </row>
    <row r="99" spans="1:4" ht="13.5" x14ac:dyDescent="0.25">
      <c r="A99" s="34">
        <v>44148</v>
      </c>
      <c r="B99" s="35">
        <v>87</v>
      </c>
      <c r="C99" s="35">
        <f t="shared" si="2"/>
        <v>130.5</v>
      </c>
      <c r="D99" s="35">
        <f t="shared" si="3"/>
        <v>147.9</v>
      </c>
    </row>
    <row r="100" spans="1:4" ht="13.5" x14ac:dyDescent="0.25">
      <c r="A100" s="34">
        <v>44155</v>
      </c>
      <c r="B100" s="35">
        <v>89.55</v>
      </c>
      <c r="C100" s="35">
        <f t="shared" si="2"/>
        <v>134.32499999999999</v>
      </c>
      <c r="D100" s="35">
        <f t="shared" si="3"/>
        <v>152.23499999999999</v>
      </c>
    </row>
    <row r="101" spans="1:4" ht="13.5" x14ac:dyDescent="0.25">
      <c r="A101" s="34">
        <v>44162</v>
      </c>
      <c r="B101" s="35">
        <v>89.083299999999994</v>
      </c>
      <c r="C101" s="35">
        <f t="shared" si="2"/>
        <v>133.62494999999998</v>
      </c>
      <c r="D101" s="35">
        <f t="shared" si="3"/>
        <v>151.44161</v>
      </c>
    </row>
    <row r="102" spans="1:4" ht="13.5" x14ac:dyDescent="0.25">
      <c r="A102" s="34">
        <v>44169</v>
      </c>
      <c r="B102" s="35">
        <v>92.35</v>
      </c>
      <c r="C102" s="35">
        <f t="shared" si="2"/>
        <v>138.52499999999998</v>
      </c>
      <c r="D102" s="35">
        <f t="shared" si="3"/>
        <v>156.99499999999998</v>
      </c>
    </row>
    <row r="103" spans="1:4" ht="13.5" x14ac:dyDescent="0.25">
      <c r="A103" s="34">
        <v>44176</v>
      </c>
      <c r="B103" s="35">
        <v>100.8</v>
      </c>
      <c r="C103" s="35">
        <f t="shared" si="2"/>
        <v>151.19999999999999</v>
      </c>
      <c r="D103" s="35">
        <f t="shared" si="3"/>
        <v>171.35999999999999</v>
      </c>
    </row>
    <row r="104" spans="1:4" ht="13.5" x14ac:dyDescent="0.25">
      <c r="A104" s="34">
        <v>44183</v>
      </c>
      <c r="B104" s="35">
        <v>96.3</v>
      </c>
      <c r="C104" s="35">
        <f t="shared" si="2"/>
        <v>144.44999999999999</v>
      </c>
      <c r="D104" s="35">
        <f t="shared" si="3"/>
        <v>163.70999999999998</v>
      </c>
    </row>
    <row r="105" spans="1:4" ht="13.5" x14ac:dyDescent="0.25">
      <c r="A105" s="34">
        <v>44190</v>
      </c>
      <c r="B105" s="35">
        <v>97.125</v>
      </c>
      <c r="C105" s="35">
        <f t="shared" si="2"/>
        <v>145.6875</v>
      </c>
      <c r="D105" s="35">
        <f t="shared" si="3"/>
        <v>165.11249999999998</v>
      </c>
    </row>
    <row r="106" spans="1:4" ht="13.5" x14ac:dyDescent="0.25">
      <c r="A106" s="34">
        <v>44197</v>
      </c>
      <c r="B106" s="35">
        <v>98.5</v>
      </c>
      <c r="C106" s="35">
        <f t="shared" si="2"/>
        <v>147.75</v>
      </c>
      <c r="D106" s="35">
        <f t="shared" si="3"/>
        <v>167.45</v>
      </c>
    </row>
    <row r="107" spans="1:4" ht="13.5" x14ac:dyDescent="0.25">
      <c r="A107" s="34">
        <v>44204</v>
      </c>
      <c r="B107" s="35">
        <v>102.6</v>
      </c>
      <c r="C107" s="35">
        <f t="shared" si="2"/>
        <v>153.89999999999998</v>
      </c>
      <c r="D107" s="35">
        <f t="shared" si="3"/>
        <v>174.42</v>
      </c>
    </row>
    <row r="108" spans="1:4" ht="13.5" x14ac:dyDescent="0.25">
      <c r="A108" s="34">
        <v>44211</v>
      </c>
      <c r="B108" s="35">
        <v>95.3</v>
      </c>
      <c r="C108" s="35">
        <f t="shared" si="2"/>
        <v>142.94999999999999</v>
      </c>
      <c r="D108" s="35">
        <f t="shared" si="3"/>
        <v>162.01</v>
      </c>
    </row>
    <row r="109" spans="1:4" ht="13.5" x14ac:dyDescent="0.25">
      <c r="A109" s="34">
        <v>44218</v>
      </c>
      <c r="B109" s="35">
        <v>101.125</v>
      </c>
      <c r="C109" s="35">
        <f t="shared" si="2"/>
        <v>151.6875</v>
      </c>
      <c r="D109" s="35">
        <f t="shared" si="3"/>
        <v>171.91249999999999</v>
      </c>
    </row>
    <row r="110" spans="1:4" ht="13.5" x14ac:dyDescent="0.25">
      <c r="A110" s="34">
        <v>44225</v>
      </c>
      <c r="B110" s="35">
        <v>111.15</v>
      </c>
      <c r="C110" s="35">
        <f t="shared" si="2"/>
        <v>166.72500000000002</v>
      </c>
      <c r="D110" s="35">
        <f t="shared" si="3"/>
        <v>188.95500000000001</v>
      </c>
    </row>
    <row r="111" spans="1:4" ht="13.5" x14ac:dyDescent="0.25">
      <c r="A111" s="34">
        <v>44232</v>
      </c>
      <c r="B111" s="35">
        <v>111.85</v>
      </c>
      <c r="C111" s="35">
        <f t="shared" si="2"/>
        <v>167.77499999999998</v>
      </c>
      <c r="D111" s="35">
        <f t="shared" si="3"/>
        <v>190.14499999999998</v>
      </c>
    </row>
    <row r="112" spans="1:4" ht="13.5" x14ac:dyDescent="0.25">
      <c r="A112" s="34">
        <v>44239</v>
      </c>
      <c r="B112" s="35">
        <v>106.5</v>
      </c>
      <c r="C112" s="35">
        <f t="shared" si="2"/>
        <v>159.75</v>
      </c>
      <c r="D112" s="35">
        <f t="shared" si="3"/>
        <v>181.04999999999998</v>
      </c>
    </row>
    <row r="113" spans="1:4" ht="13.5" x14ac:dyDescent="0.25">
      <c r="A113" s="34">
        <v>44246</v>
      </c>
      <c r="B113" s="35">
        <v>104.875</v>
      </c>
      <c r="C113" s="35">
        <f t="shared" si="2"/>
        <v>157.3125</v>
      </c>
      <c r="D113" s="35">
        <f t="shared" si="3"/>
        <v>178.28749999999999</v>
      </c>
    </row>
    <row r="114" spans="1:4" ht="13.5" x14ac:dyDescent="0.25">
      <c r="A114" s="34">
        <v>44253</v>
      </c>
      <c r="B114" s="35">
        <v>115.35</v>
      </c>
      <c r="C114" s="35">
        <f t="shared" si="2"/>
        <v>173.02499999999998</v>
      </c>
      <c r="D114" s="35">
        <f t="shared" si="3"/>
        <v>196.095</v>
      </c>
    </row>
    <row r="115" spans="1:4" ht="13.5" x14ac:dyDescent="0.25">
      <c r="A115" s="34">
        <v>44260</v>
      </c>
      <c r="B115" s="35">
        <v>125.9</v>
      </c>
      <c r="C115" s="35">
        <f t="shared" si="2"/>
        <v>188.85000000000002</v>
      </c>
      <c r="D115" s="35">
        <f t="shared" si="3"/>
        <v>214.03</v>
      </c>
    </row>
    <row r="116" spans="1:4" ht="13.5" x14ac:dyDescent="0.25">
      <c r="A116" s="34">
        <v>44267</v>
      </c>
      <c r="B116" s="35">
        <v>139.55000000000001</v>
      </c>
      <c r="C116" s="35">
        <f t="shared" si="2"/>
        <v>209.32500000000002</v>
      </c>
      <c r="D116" s="35">
        <f t="shared" si="3"/>
        <v>237.23500000000001</v>
      </c>
    </row>
    <row r="117" spans="1:4" ht="13.5" x14ac:dyDescent="0.25">
      <c r="A117" s="34">
        <v>44274</v>
      </c>
      <c r="B117" s="35">
        <v>143.69999999999999</v>
      </c>
      <c r="C117" s="35">
        <f t="shared" si="2"/>
        <v>215.54999999999998</v>
      </c>
      <c r="D117" s="35">
        <f t="shared" si="3"/>
        <v>244.28999999999996</v>
      </c>
    </row>
    <row r="118" spans="1:4" ht="13.5" x14ac:dyDescent="0.25">
      <c r="A118" s="34">
        <v>44281</v>
      </c>
      <c r="B118" s="35">
        <v>144.80000000000001</v>
      </c>
      <c r="C118" s="35">
        <f t="shared" si="2"/>
        <v>217.20000000000002</v>
      </c>
      <c r="D118" s="35">
        <f t="shared" si="3"/>
        <v>246.16000000000003</v>
      </c>
    </row>
    <row r="119" spans="1:4" ht="13.5" x14ac:dyDescent="0.25">
      <c r="A119" s="34">
        <v>44288</v>
      </c>
      <c r="B119" s="35">
        <v>138.25</v>
      </c>
      <c r="C119" s="35">
        <f t="shared" si="2"/>
        <v>207.375</v>
      </c>
      <c r="D119" s="35">
        <f t="shared" si="3"/>
        <v>235.02500000000001</v>
      </c>
    </row>
    <row r="120" spans="1:4" ht="13.5" x14ac:dyDescent="0.25">
      <c r="A120" s="34">
        <v>44295</v>
      </c>
      <c r="B120" s="35">
        <v>142.19999999999999</v>
      </c>
      <c r="C120" s="35">
        <f t="shared" si="2"/>
        <v>213.29999999999998</v>
      </c>
      <c r="D120" s="35">
        <f t="shared" si="3"/>
        <v>241.73999999999998</v>
      </c>
    </row>
    <row r="121" spans="1:4" ht="13.5" x14ac:dyDescent="0.25">
      <c r="A121" s="34">
        <v>44302</v>
      </c>
      <c r="B121" s="35">
        <v>139.15</v>
      </c>
      <c r="C121" s="35">
        <f t="shared" si="2"/>
        <v>208.72500000000002</v>
      </c>
      <c r="D121" s="35">
        <f t="shared" si="3"/>
        <v>236.55500000000001</v>
      </c>
    </row>
    <row r="122" spans="1:4" ht="13.5" x14ac:dyDescent="0.25">
      <c r="A122" s="34">
        <v>44309</v>
      </c>
      <c r="B122" s="35">
        <v>145.15</v>
      </c>
      <c r="C122" s="35">
        <f t="shared" si="2"/>
        <v>217.72500000000002</v>
      </c>
      <c r="D122" s="35">
        <f t="shared" si="3"/>
        <v>246.755</v>
      </c>
    </row>
    <row r="123" spans="1:4" ht="13.5" x14ac:dyDescent="0.25">
      <c r="A123" s="34">
        <v>44316</v>
      </c>
      <c r="B123" s="35">
        <v>158.05000000000001</v>
      </c>
      <c r="C123" s="35">
        <f t="shared" si="2"/>
        <v>237.07500000000002</v>
      </c>
      <c r="D123" s="35">
        <f t="shared" si="3"/>
        <v>268.685</v>
      </c>
    </row>
    <row r="124" spans="1:4" ht="13.5" x14ac:dyDescent="0.25">
      <c r="A124" s="34">
        <v>44323</v>
      </c>
      <c r="B124" s="35">
        <v>173.95</v>
      </c>
      <c r="C124" s="35">
        <f t="shared" si="2"/>
        <v>260.92499999999995</v>
      </c>
      <c r="D124" s="35">
        <f t="shared" si="3"/>
        <v>295.71499999999997</v>
      </c>
    </row>
    <row r="125" spans="1:4" ht="13.5" x14ac:dyDescent="0.25">
      <c r="A125" s="34">
        <v>44330</v>
      </c>
      <c r="B125" s="35">
        <v>190.45</v>
      </c>
      <c r="C125" s="35">
        <f t="shared" si="2"/>
        <v>285.67499999999995</v>
      </c>
      <c r="D125" s="35">
        <f t="shared" si="3"/>
        <v>323.76499999999999</v>
      </c>
    </row>
    <row r="126" spans="1:4" ht="13.5" x14ac:dyDescent="0.25">
      <c r="A126" s="34">
        <v>44337</v>
      </c>
      <c r="B126" s="35">
        <v>195.6</v>
      </c>
      <c r="C126" s="35">
        <f t="shared" si="2"/>
        <v>293.39999999999998</v>
      </c>
      <c r="D126" s="35">
        <f t="shared" si="3"/>
        <v>332.52</v>
      </c>
    </row>
    <row r="127" spans="1:4" ht="13.5" x14ac:dyDescent="0.25">
      <c r="A127" s="34">
        <v>44344</v>
      </c>
      <c r="B127" s="35">
        <v>193.25</v>
      </c>
      <c r="C127" s="35">
        <f t="shared" si="2"/>
        <v>289.875</v>
      </c>
      <c r="D127" s="35">
        <f t="shared" si="3"/>
        <v>328.52499999999998</v>
      </c>
    </row>
    <row r="128" spans="1:4" ht="13.5" x14ac:dyDescent="0.25">
      <c r="A128" s="34">
        <v>44351</v>
      </c>
      <c r="B128" s="35">
        <v>195.75</v>
      </c>
      <c r="C128" s="35">
        <f t="shared" si="2"/>
        <v>293.625</v>
      </c>
      <c r="D128" s="35">
        <f t="shared" si="3"/>
        <v>332.77499999999998</v>
      </c>
    </row>
    <row r="129" spans="1:4" ht="13.5" x14ac:dyDescent="0.25">
      <c r="A129" s="34">
        <v>44358</v>
      </c>
      <c r="B129" s="35">
        <v>198.75</v>
      </c>
      <c r="C129" s="35">
        <f t="shared" si="2"/>
        <v>298.125</v>
      </c>
      <c r="D129" s="35">
        <f t="shared" si="3"/>
        <v>337.875</v>
      </c>
    </row>
    <row r="130" spans="1:4" ht="13.5" x14ac:dyDescent="0.25">
      <c r="A130" s="34">
        <v>44365</v>
      </c>
      <c r="B130" s="35">
        <v>154.19999999999999</v>
      </c>
      <c r="C130" s="35">
        <f t="shared" si="2"/>
        <v>231.29999999999998</v>
      </c>
      <c r="D130" s="35">
        <f t="shared" si="3"/>
        <v>262.14</v>
      </c>
    </row>
    <row r="131" spans="1:4" ht="13.5" x14ac:dyDescent="0.25">
      <c r="A131" s="34">
        <v>44372</v>
      </c>
      <c r="B131" s="35">
        <v>167.6</v>
      </c>
      <c r="C131" s="35">
        <f t="shared" ref="C131:C148" si="4">B131*1.5</f>
        <v>251.39999999999998</v>
      </c>
      <c r="D131" s="35">
        <f t="shared" si="3"/>
        <v>284.91999999999996</v>
      </c>
    </row>
    <row r="132" spans="1:4" ht="13.5" x14ac:dyDescent="0.25">
      <c r="A132" s="34">
        <v>44379</v>
      </c>
      <c r="B132" s="35">
        <v>166.75</v>
      </c>
      <c r="C132" s="35">
        <f t="shared" si="4"/>
        <v>250.125</v>
      </c>
      <c r="D132" s="35">
        <f t="shared" si="3"/>
        <v>283.47499999999997</v>
      </c>
    </row>
    <row r="133" spans="1:4" ht="13.5" x14ac:dyDescent="0.25">
      <c r="A133" s="34">
        <v>44386</v>
      </c>
      <c r="B133" s="35">
        <v>158.8125</v>
      </c>
      <c r="C133" s="35">
        <f t="shared" si="4"/>
        <v>238.21875</v>
      </c>
      <c r="D133" s="35">
        <f t="shared" si="3"/>
        <v>269.98124999999999</v>
      </c>
    </row>
    <row r="134" spans="1:4" ht="13.5" x14ac:dyDescent="0.25">
      <c r="A134" s="34">
        <v>44393</v>
      </c>
      <c r="B134" s="35">
        <v>162.69999999999999</v>
      </c>
      <c r="C134" s="35">
        <f t="shared" si="4"/>
        <v>244.04999999999998</v>
      </c>
      <c r="D134" s="35">
        <f t="shared" si="3"/>
        <v>276.58999999999997</v>
      </c>
    </row>
    <row r="135" spans="1:4" ht="13.5" x14ac:dyDescent="0.25">
      <c r="A135" s="34">
        <v>44400</v>
      </c>
      <c r="B135" s="35">
        <v>163.5</v>
      </c>
      <c r="C135" s="35">
        <f t="shared" si="4"/>
        <v>245.25</v>
      </c>
      <c r="D135" s="35">
        <f t="shared" si="3"/>
        <v>277.95</v>
      </c>
    </row>
    <row r="136" spans="1:4" ht="13.5" x14ac:dyDescent="0.25">
      <c r="A136" s="34">
        <v>44407</v>
      </c>
      <c r="B136" s="35">
        <v>175</v>
      </c>
      <c r="C136" s="35">
        <f t="shared" si="4"/>
        <v>262.5</v>
      </c>
      <c r="D136" s="35">
        <f t="shared" si="3"/>
        <v>297.5</v>
      </c>
    </row>
    <row r="137" spans="1:4" ht="13.5" x14ac:dyDescent="0.25">
      <c r="A137" s="34">
        <v>44414</v>
      </c>
      <c r="B137" s="35">
        <v>180.05</v>
      </c>
      <c r="C137" s="35">
        <f t="shared" si="4"/>
        <v>270.07500000000005</v>
      </c>
      <c r="D137" s="35">
        <f t="shared" si="3"/>
        <v>306.08500000000004</v>
      </c>
    </row>
    <row r="138" spans="1:4" ht="13.5" x14ac:dyDescent="0.25">
      <c r="A138" s="34">
        <v>44421</v>
      </c>
      <c r="B138" s="35">
        <v>180.25</v>
      </c>
      <c r="C138" s="35">
        <f t="shared" si="4"/>
        <v>270.375</v>
      </c>
      <c r="D138" s="35">
        <f t="shared" si="3"/>
        <v>306.42500000000001</v>
      </c>
    </row>
    <row r="139" spans="1:4" ht="13.5" x14ac:dyDescent="0.25">
      <c r="A139" s="34">
        <v>44428</v>
      </c>
      <c r="B139" s="35">
        <v>173.1</v>
      </c>
      <c r="C139" s="35">
        <f t="shared" si="4"/>
        <v>259.64999999999998</v>
      </c>
      <c r="D139" s="35">
        <f t="shared" si="3"/>
        <v>294.27</v>
      </c>
    </row>
    <row r="140" spans="1:4" ht="13.5" x14ac:dyDescent="0.25">
      <c r="A140" s="34">
        <v>44435</v>
      </c>
      <c r="B140" s="35">
        <v>159.9</v>
      </c>
      <c r="C140" s="35">
        <f t="shared" si="4"/>
        <v>239.85000000000002</v>
      </c>
      <c r="D140" s="35">
        <f t="shared" si="3"/>
        <v>271.83</v>
      </c>
    </row>
    <row r="141" spans="1:4" ht="13.5" x14ac:dyDescent="0.25">
      <c r="A141" s="34">
        <v>44442</v>
      </c>
      <c r="B141" s="35">
        <v>158.19999999999999</v>
      </c>
      <c r="C141" s="35">
        <f t="shared" si="4"/>
        <v>237.29999999999998</v>
      </c>
      <c r="D141" s="35">
        <f t="shared" si="3"/>
        <v>268.94</v>
      </c>
    </row>
    <row r="142" spans="1:4" ht="13.5" x14ac:dyDescent="0.25">
      <c r="A142" s="34">
        <v>44449</v>
      </c>
      <c r="B142" s="35">
        <v>154.8125</v>
      </c>
      <c r="C142" s="35">
        <f t="shared" si="4"/>
        <v>232.21875</v>
      </c>
      <c r="D142" s="35">
        <f t="shared" si="3"/>
        <v>263.18124999999998</v>
      </c>
    </row>
    <row r="143" spans="1:4" ht="13.5" x14ac:dyDescent="0.25">
      <c r="A143" s="34">
        <v>44456</v>
      </c>
      <c r="B143" s="35">
        <v>144.44999999999999</v>
      </c>
      <c r="C143" s="35">
        <f t="shared" si="4"/>
        <v>216.67499999999998</v>
      </c>
      <c r="D143" s="35">
        <f t="shared" si="3"/>
        <v>245.56499999999997</v>
      </c>
    </row>
    <row r="144" spans="1:4" ht="13.5" x14ac:dyDescent="0.25">
      <c r="A144" s="34">
        <v>44463</v>
      </c>
      <c r="B144" s="35">
        <v>132.80000000000001</v>
      </c>
      <c r="C144" s="35">
        <f t="shared" si="4"/>
        <v>199.20000000000002</v>
      </c>
      <c r="D144" s="35">
        <f t="shared" si="3"/>
        <v>225.76000000000002</v>
      </c>
    </row>
    <row r="145" spans="1:4" ht="13.5" x14ac:dyDescent="0.25">
      <c r="A145" s="34">
        <v>44470</v>
      </c>
      <c r="B145" s="35">
        <v>136.5</v>
      </c>
      <c r="C145" s="35">
        <f t="shared" si="4"/>
        <v>204.75</v>
      </c>
      <c r="D145" s="35">
        <f t="shared" si="3"/>
        <v>232.04999999999998</v>
      </c>
    </row>
    <row r="146" spans="1:4" ht="13.5" x14ac:dyDescent="0.25">
      <c r="A146" s="34">
        <v>44477</v>
      </c>
      <c r="B146" s="35">
        <v>149.9</v>
      </c>
      <c r="C146" s="35">
        <f t="shared" si="4"/>
        <v>224.85000000000002</v>
      </c>
      <c r="D146" s="35">
        <f t="shared" si="3"/>
        <v>254.83</v>
      </c>
    </row>
    <row r="147" spans="1:4" ht="13.5" x14ac:dyDescent="0.25">
      <c r="A147" s="34">
        <v>44484</v>
      </c>
      <c r="B147" s="35">
        <v>149.6</v>
      </c>
      <c r="C147" s="35">
        <f t="shared" si="4"/>
        <v>224.39999999999998</v>
      </c>
      <c r="D147" s="35">
        <f t="shared" si="3"/>
        <v>254.32</v>
      </c>
    </row>
    <row r="148" spans="1:4" ht="13.5" x14ac:dyDescent="0.25">
      <c r="A148" s="34">
        <v>44491</v>
      </c>
      <c r="B148" s="35">
        <v>162.94999999999999</v>
      </c>
      <c r="C148" s="35">
        <f t="shared" si="4"/>
        <v>244.42499999999998</v>
      </c>
      <c r="D148" s="35">
        <f t="shared" si="3"/>
        <v>277.01499999999999</v>
      </c>
    </row>
    <row r="149" spans="1:4" ht="13.5" x14ac:dyDescent="0.25">
      <c r="A149" s="34">
        <v>44498</v>
      </c>
      <c r="B149" s="35">
        <v>142.6</v>
      </c>
      <c r="C149" s="35">
        <f>B149*1.5</f>
        <v>213.89999999999998</v>
      </c>
      <c r="D149" s="35">
        <f t="shared" si="3"/>
        <v>242.42</v>
      </c>
    </row>
    <row r="150" spans="1:4" ht="13.5" x14ac:dyDescent="0.25">
      <c r="A150" s="34">
        <v>44505</v>
      </c>
      <c r="B150" s="35">
        <v>140</v>
      </c>
      <c r="C150" s="35">
        <f t="shared" ref="C150:C213" si="5">B150*1.5</f>
        <v>210</v>
      </c>
      <c r="D150" s="35">
        <f t="shared" si="3"/>
        <v>238</v>
      </c>
    </row>
    <row r="151" spans="1:4" ht="13.5" x14ac:dyDescent="0.25">
      <c r="A151" s="34">
        <v>44512</v>
      </c>
      <c r="B151" s="35">
        <v>130.9</v>
      </c>
      <c r="C151" s="35">
        <f t="shared" si="5"/>
        <v>196.35000000000002</v>
      </c>
      <c r="D151" s="35">
        <f t="shared" si="3"/>
        <v>222.53</v>
      </c>
    </row>
    <row r="152" spans="1:4" ht="13.5" x14ac:dyDescent="0.25">
      <c r="A152" s="34">
        <v>44519</v>
      </c>
      <c r="B152" s="35">
        <v>132.4</v>
      </c>
      <c r="C152" s="35">
        <f t="shared" si="5"/>
        <v>198.60000000000002</v>
      </c>
      <c r="D152" s="35">
        <f t="shared" si="3"/>
        <v>225.08</v>
      </c>
    </row>
    <row r="153" spans="1:4" ht="13.5" x14ac:dyDescent="0.25">
      <c r="A153" s="34">
        <v>44526</v>
      </c>
      <c r="B153" s="35">
        <v>132.66669999999999</v>
      </c>
      <c r="C153" s="35">
        <f t="shared" si="5"/>
        <v>199.00004999999999</v>
      </c>
      <c r="D153" s="35">
        <f t="shared" si="3"/>
        <v>225.53338999999997</v>
      </c>
    </row>
    <row r="154" spans="1:4" ht="13.5" x14ac:dyDescent="0.25">
      <c r="A154" s="34">
        <v>44533</v>
      </c>
      <c r="B154" s="35">
        <v>130.19999999999999</v>
      </c>
      <c r="C154" s="35">
        <f t="shared" si="5"/>
        <v>195.29999999999998</v>
      </c>
      <c r="D154" s="35">
        <f t="shared" si="3"/>
        <v>221.33999999999997</v>
      </c>
    </row>
    <row r="155" spans="1:4" ht="13.5" x14ac:dyDescent="0.25">
      <c r="A155" s="34">
        <v>44540</v>
      </c>
      <c r="B155" s="35">
        <v>126.9</v>
      </c>
      <c r="C155" s="35">
        <f t="shared" si="5"/>
        <v>190.35000000000002</v>
      </c>
      <c r="D155" s="35">
        <f t="shared" ref="D155:D218" si="6">B155*1.7</f>
        <v>215.73000000000002</v>
      </c>
    </row>
    <row r="156" spans="1:4" ht="13.5" x14ac:dyDescent="0.25">
      <c r="A156" s="34">
        <v>44547</v>
      </c>
      <c r="B156" s="35">
        <v>120.8</v>
      </c>
      <c r="C156" s="35">
        <f t="shared" si="5"/>
        <v>181.2</v>
      </c>
      <c r="D156" s="35">
        <f t="shared" si="6"/>
        <v>205.35999999999999</v>
      </c>
    </row>
    <row r="157" spans="1:4" ht="13.5" x14ac:dyDescent="0.25">
      <c r="A157" s="34">
        <v>44554</v>
      </c>
      <c r="B157" s="35">
        <v>127.25</v>
      </c>
      <c r="C157" s="35">
        <f t="shared" si="5"/>
        <v>190.875</v>
      </c>
      <c r="D157" s="35">
        <f t="shared" si="6"/>
        <v>216.32499999999999</v>
      </c>
    </row>
    <row r="158" spans="1:4" ht="13.5" x14ac:dyDescent="0.25">
      <c r="A158" s="34">
        <v>44561</v>
      </c>
      <c r="B158" s="35">
        <v>128</v>
      </c>
      <c r="C158" s="35">
        <f t="shared" si="5"/>
        <v>192</v>
      </c>
      <c r="D158" s="35">
        <f t="shared" si="6"/>
        <v>217.6</v>
      </c>
    </row>
    <row r="159" spans="1:4" ht="13.5" x14ac:dyDescent="0.25">
      <c r="A159" s="34">
        <v>44568</v>
      </c>
      <c r="B159" s="35">
        <v>134.85</v>
      </c>
      <c r="C159" s="35">
        <f t="shared" si="5"/>
        <v>202.27499999999998</v>
      </c>
      <c r="D159" s="35">
        <f t="shared" si="6"/>
        <v>229.24499999999998</v>
      </c>
    </row>
    <row r="160" spans="1:4" ht="13.5" x14ac:dyDescent="0.25">
      <c r="A160" s="34">
        <v>44575</v>
      </c>
      <c r="B160" s="35">
        <v>136.19999999999999</v>
      </c>
      <c r="C160" s="35">
        <f t="shared" si="5"/>
        <v>204.29999999999998</v>
      </c>
      <c r="D160" s="35">
        <f t="shared" si="6"/>
        <v>231.53999999999996</v>
      </c>
    </row>
    <row r="161" spans="1:4" ht="13.5" x14ac:dyDescent="0.25">
      <c r="A161" s="34">
        <v>44582</v>
      </c>
      <c r="B161" s="35">
        <v>129.0625</v>
      </c>
      <c r="C161" s="35">
        <f t="shared" si="5"/>
        <v>193.59375</v>
      </c>
      <c r="D161" s="35">
        <f t="shared" si="6"/>
        <v>219.40625</v>
      </c>
    </row>
    <row r="162" spans="1:4" ht="13.5" x14ac:dyDescent="0.25">
      <c r="A162" s="34">
        <v>44589</v>
      </c>
      <c r="B162" s="35">
        <v>140.35</v>
      </c>
      <c r="C162" s="35">
        <f t="shared" si="5"/>
        <v>210.52499999999998</v>
      </c>
      <c r="D162" s="35">
        <f t="shared" si="6"/>
        <v>238.59499999999997</v>
      </c>
    </row>
    <row r="163" spans="1:4" ht="13.5" x14ac:dyDescent="0.25">
      <c r="A163" s="34">
        <v>44596</v>
      </c>
      <c r="B163" s="35">
        <v>142.69999999999999</v>
      </c>
      <c r="C163" s="35">
        <f t="shared" si="5"/>
        <v>214.04999999999998</v>
      </c>
      <c r="D163" s="35">
        <f t="shared" si="6"/>
        <v>242.58999999999997</v>
      </c>
    </row>
    <row r="164" spans="1:4" ht="13.5" x14ac:dyDescent="0.25">
      <c r="A164" s="34">
        <v>44603</v>
      </c>
      <c r="B164" s="35">
        <v>139.19999999999999</v>
      </c>
      <c r="C164" s="35">
        <f t="shared" si="5"/>
        <v>208.79999999999998</v>
      </c>
      <c r="D164" s="35">
        <f t="shared" si="6"/>
        <v>236.64</v>
      </c>
    </row>
    <row r="165" spans="1:4" ht="13.5" x14ac:dyDescent="0.25">
      <c r="A165" s="34">
        <v>44610</v>
      </c>
      <c r="B165" s="35">
        <v>146.05000000000001</v>
      </c>
      <c r="C165" s="35">
        <f t="shared" si="5"/>
        <v>219.07500000000002</v>
      </c>
      <c r="D165" s="35">
        <f t="shared" si="6"/>
        <v>248.28500000000003</v>
      </c>
    </row>
    <row r="166" spans="1:4" ht="13.5" x14ac:dyDescent="0.25">
      <c r="A166" s="34">
        <v>44617</v>
      </c>
      <c r="B166" s="35">
        <v>156.875</v>
      </c>
      <c r="C166" s="35">
        <f t="shared" si="5"/>
        <v>235.3125</v>
      </c>
      <c r="D166" s="35">
        <f t="shared" si="6"/>
        <v>266.6875</v>
      </c>
    </row>
    <row r="167" spans="1:4" ht="13.5" x14ac:dyDescent="0.25">
      <c r="A167" s="34">
        <v>44624</v>
      </c>
      <c r="B167" s="35">
        <v>152.94999999999999</v>
      </c>
      <c r="C167" s="35">
        <f t="shared" si="5"/>
        <v>229.42499999999998</v>
      </c>
      <c r="D167" s="35">
        <f t="shared" si="6"/>
        <v>260.01499999999999</v>
      </c>
    </row>
    <row r="168" spans="1:4" ht="13.5" x14ac:dyDescent="0.25">
      <c r="A168" s="34">
        <v>44631</v>
      </c>
      <c r="B168" s="35">
        <v>139.15</v>
      </c>
      <c r="C168" s="35">
        <f t="shared" si="5"/>
        <v>208.72500000000002</v>
      </c>
      <c r="D168" s="35">
        <f t="shared" si="6"/>
        <v>236.55500000000001</v>
      </c>
    </row>
    <row r="169" spans="1:4" ht="13.5" x14ac:dyDescent="0.25">
      <c r="A169" s="34">
        <v>44638</v>
      </c>
      <c r="B169" s="35">
        <v>152.6</v>
      </c>
      <c r="C169" s="35">
        <f t="shared" si="5"/>
        <v>228.89999999999998</v>
      </c>
      <c r="D169" s="35">
        <f t="shared" si="6"/>
        <v>259.41999999999996</v>
      </c>
    </row>
    <row r="170" spans="1:4" ht="13.5" x14ac:dyDescent="0.25">
      <c r="A170" s="34">
        <v>44645</v>
      </c>
      <c r="B170" s="35">
        <v>149.44999999999999</v>
      </c>
      <c r="C170" s="35">
        <f t="shared" si="5"/>
        <v>224.17499999999998</v>
      </c>
      <c r="D170" s="35">
        <f t="shared" si="6"/>
        <v>254.06499999999997</v>
      </c>
    </row>
    <row r="171" spans="1:4" ht="13.5" x14ac:dyDescent="0.25">
      <c r="A171" s="34">
        <v>44652</v>
      </c>
      <c r="B171" s="35">
        <v>145.05000000000001</v>
      </c>
      <c r="C171" s="35">
        <f t="shared" si="5"/>
        <v>217.57500000000002</v>
      </c>
      <c r="D171" s="35">
        <f t="shared" si="6"/>
        <v>246.58500000000001</v>
      </c>
    </row>
    <row r="172" spans="1:4" ht="13.5" x14ac:dyDescent="0.25">
      <c r="A172" s="34">
        <v>44659</v>
      </c>
      <c r="B172" s="35">
        <v>149.82499999999999</v>
      </c>
      <c r="C172" s="35">
        <f t="shared" si="5"/>
        <v>224.73749999999998</v>
      </c>
      <c r="D172" s="35">
        <f t="shared" si="6"/>
        <v>254.70249999999999</v>
      </c>
    </row>
    <row r="173" spans="1:4" ht="13.5" x14ac:dyDescent="0.25">
      <c r="A173" s="34">
        <v>44666</v>
      </c>
      <c r="B173" s="35">
        <v>160.75</v>
      </c>
      <c r="C173" s="35">
        <f t="shared" si="5"/>
        <v>241.125</v>
      </c>
      <c r="D173" s="35">
        <f t="shared" si="6"/>
        <v>273.27499999999998</v>
      </c>
    </row>
    <row r="174" spans="1:4" ht="13.5" x14ac:dyDescent="0.25">
      <c r="A174" s="34">
        <v>44673</v>
      </c>
      <c r="B174" s="35">
        <v>168</v>
      </c>
      <c r="C174" s="35">
        <f t="shared" si="5"/>
        <v>252</v>
      </c>
      <c r="D174" s="35">
        <f t="shared" si="6"/>
        <v>285.59999999999997</v>
      </c>
    </row>
    <row r="175" spans="1:4" ht="13.5" x14ac:dyDescent="0.25">
      <c r="A175" s="34">
        <v>44680</v>
      </c>
      <c r="B175" s="35">
        <v>184.85</v>
      </c>
      <c r="C175" s="35">
        <f t="shared" si="5"/>
        <v>277.27499999999998</v>
      </c>
      <c r="D175" s="35">
        <f t="shared" si="6"/>
        <v>314.245</v>
      </c>
    </row>
    <row r="176" spans="1:4" ht="13.5" x14ac:dyDescent="0.25">
      <c r="A176" s="34">
        <v>44687</v>
      </c>
      <c r="B176" s="35">
        <v>176.9</v>
      </c>
      <c r="C176" s="35">
        <f t="shared" si="5"/>
        <v>265.35000000000002</v>
      </c>
      <c r="D176" s="35">
        <f t="shared" si="6"/>
        <v>300.73</v>
      </c>
    </row>
    <row r="177" spans="1:4" ht="13.5" x14ac:dyDescent="0.25">
      <c r="A177" s="34">
        <v>44694</v>
      </c>
      <c r="B177" s="35">
        <v>184.8</v>
      </c>
      <c r="C177" s="35">
        <f t="shared" si="5"/>
        <v>277.20000000000005</v>
      </c>
      <c r="D177" s="35">
        <f t="shared" si="6"/>
        <v>314.16000000000003</v>
      </c>
    </row>
    <row r="178" spans="1:4" ht="13.5" x14ac:dyDescent="0.25">
      <c r="A178" s="34">
        <v>44701</v>
      </c>
      <c r="B178" s="35">
        <v>181.9</v>
      </c>
      <c r="C178" s="35">
        <f t="shared" si="5"/>
        <v>272.85000000000002</v>
      </c>
      <c r="D178" s="35">
        <f t="shared" si="6"/>
        <v>309.23</v>
      </c>
    </row>
    <row r="179" spans="1:4" ht="13.5" x14ac:dyDescent="0.25">
      <c r="A179" s="34">
        <v>44708</v>
      </c>
      <c r="B179" s="35">
        <v>173.5</v>
      </c>
      <c r="C179" s="35">
        <f t="shared" si="5"/>
        <v>260.25</v>
      </c>
      <c r="D179" s="35">
        <f t="shared" si="6"/>
        <v>294.95</v>
      </c>
    </row>
    <row r="180" spans="1:4" ht="13.5" x14ac:dyDescent="0.25">
      <c r="A180" s="34">
        <v>44715</v>
      </c>
      <c r="B180" s="35">
        <v>168.625</v>
      </c>
      <c r="C180" s="35">
        <f t="shared" si="5"/>
        <v>252.9375</v>
      </c>
      <c r="D180" s="35">
        <f t="shared" si="6"/>
        <v>286.66249999999997</v>
      </c>
    </row>
    <row r="181" spans="1:4" ht="13.5" x14ac:dyDescent="0.25">
      <c r="A181" s="34">
        <v>44722</v>
      </c>
      <c r="B181" s="35">
        <v>173.45</v>
      </c>
      <c r="C181" s="35">
        <f t="shared" si="5"/>
        <v>260.17499999999995</v>
      </c>
      <c r="D181" s="35">
        <f t="shared" si="6"/>
        <v>294.86499999999995</v>
      </c>
    </row>
    <row r="182" spans="1:4" ht="13.5" x14ac:dyDescent="0.25">
      <c r="A182" s="34">
        <v>44729</v>
      </c>
      <c r="B182" s="35">
        <v>162.15</v>
      </c>
      <c r="C182" s="35">
        <f t="shared" si="5"/>
        <v>243.22500000000002</v>
      </c>
      <c r="D182" s="35">
        <f t="shared" si="6"/>
        <v>275.65500000000003</v>
      </c>
    </row>
    <row r="183" spans="1:4" ht="13.5" x14ac:dyDescent="0.25">
      <c r="A183" s="34">
        <v>44736</v>
      </c>
      <c r="B183" s="35">
        <v>151</v>
      </c>
      <c r="C183" s="35">
        <f t="shared" si="5"/>
        <v>226.5</v>
      </c>
      <c r="D183" s="35">
        <f t="shared" si="6"/>
        <v>256.7</v>
      </c>
    </row>
    <row r="184" spans="1:4" ht="13.5" x14ac:dyDescent="0.25">
      <c r="A184" s="34">
        <v>44743</v>
      </c>
      <c r="B184" s="35">
        <v>158.65</v>
      </c>
      <c r="C184" s="35">
        <f t="shared" si="5"/>
        <v>237.97500000000002</v>
      </c>
      <c r="D184" s="35">
        <f t="shared" si="6"/>
        <v>269.70499999999998</v>
      </c>
    </row>
    <row r="185" spans="1:4" ht="13.5" x14ac:dyDescent="0.25">
      <c r="A185" s="34">
        <v>44750</v>
      </c>
      <c r="B185" s="35">
        <v>156.625</v>
      </c>
      <c r="C185" s="35">
        <f t="shared" si="5"/>
        <v>234.9375</v>
      </c>
      <c r="D185" s="35">
        <f t="shared" si="6"/>
        <v>266.26249999999999</v>
      </c>
    </row>
    <row r="186" spans="1:4" ht="13.5" x14ac:dyDescent="0.25">
      <c r="A186" s="34">
        <v>44757</v>
      </c>
      <c r="B186" s="35">
        <v>160.6</v>
      </c>
      <c r="C186" s="35">
        <f t="shared" si="5"/>
        <v>240.89999999999998</v>
      </c>
      <c r="D186" s="35">
        <f t="shared" si="6"/>
        <v>273.02</v>
      </c>
    </row>
    <row r="187" spans="1:4" ht="13.5" x14ac:dyDescent="0.25">
      <c r="A187" s="34">
        <v>44764</v>
      </c>
      <c r="B187" s="35">
        <v>163.19999999999999</v>
      </c>
      <c r="C187" s="35">
        <f t="shared" si="5"/>
        <v>244.79999999999998</v>
      </c>
      <c r="D187" s="35">
        <f t="shared" si="6"/>
        <v>277.44</v>
      </c>
    </row>
    <row r="188" spans="1:4" ht="13.5" x14ac:dyDescent="0.25">
      <c r="A188" s="34">
        <v>44771</v>
      </c>
      <c r="B188" s="35">
        <v>164.4</v>
      </c>
      <c r="C188" s="35">
        <f t="shared" si="5"/>
        <v>246.60000000000002</v>
      </c>
      <c r="D188" s="35">
        <f t="shared" si="6"/>
        <v>279.48</v>
      </c>
    </row>
    <row r="189" spans="1:4" ht="13.5" x14ac:dyDescent="0.25">
      <c r="A189" s="34">
        <v>44778</v>
      </c>
      <c r="B189" s="35">
        <v>172.1</v>
      </c>
      <c r="C189" s="35">
        <f t="shared" si="5"/>
        <v>258.14999999999998</v>
      </c>
      <c r="D189" s="35">
        <f t="shared" si="6"/>
        <v>292.57</v>
      </c>
    </row>
    <row r="190" spans="1:4" ht="13.5" x14ac:dyDescent="0.25">
      <c r="A190" s="34">
        <v>44785</v>
      </c>
      <c r="B190" s="35">
        <v>178.9</v>
      </c>
      <c r="C190" s="35">
        <f t="shared" si="5"/>
        <v>268.35000000000002</v>
      </c>
      <c r="D190" s="35">
        <f t="shared" si="6"/>
        <v>304.13</v>
      </c>
    </row>
    <row r="191" spans="1:4" ht="13.5" x14ac:dyDescent="0.25">
      <c r="A191" s="34">
        <v>44792</v>
      </c>
      <c r="B191" s="35">
        <v>178.7</v>
      </c>
      <c r="C191" s="35">
        <f t="shared" si="5"/>
        <v>268.04999999999995</v>
      </c>
      <c r="D191" s="35">
        <f t="shared" si="6"/>
        <v>303.78999999999996</v>
      </c>
    </row>
    <row r="192" spans="1:4" ht="13.5" x14ac:dyDescent="0.25">
      <c r="A192" s="34">
        <v>44799</v>
      </c>
      <c r="B192" s="35">
        <v>177.05</v>
      </c>
      <c r="C192" s="35">
        <f t="shared" si="5"/>
        <v>265.57500000000005</v>
      </c>
      <c r="D192" s="35">
        <f t="shared" si="6"/>
        <v>300.98500000000001</v>
      </c>
    </row>
    <row r="193" spans="1:4" ht="13.5" x14ac:dyDescent="0.25">
      <c r="A193" s="34">
        <v>44806</v>
      </c>
      <c r="B193" s="35">
        <v>175.7</v>
      </c>
      <c r="C193" s="35">
        <f t="shared" si="5"/>
        <v>263.54999999999995</v>
      </c>
      <c r="D193" s="35">
        <f t="shared" si="6"/>
        <v>298.69</v>
      </c>
    </row>
    <row r="194" spans="1:4" ht="13.5" x14ac:dyDescent="0.25">
      <c r="A194" s="34">
        <v>44813</v>
      </c>
      <c r="B194" s="35">
        <v>174.5</v>
      </c>
      <c r="C194" s="35">
        <f t="shared" si="5"/>
        <v>261.75</v>
      </c>
      <c r="D194" s="35">
        <f t="shared" si="6"/>
        <v>296.64999999999998</v>
      </c>
    </row>
    <row r="195" spans="1:4" ht="13.5" x14ac:dyDescent="0.25">
      <c r="A195" s="34">
        <v>44820</v>
      </c>
      <c r="B195" s="35">
        <v>176.57499999999999</v>
      </c>
      <c r="C195" s="35">
        <f t="shared" si="5"/>
        <v>264.86249999999995</v>
      </c>
      <c r="D195" s="35">
        <f t="shared" si="6"/>
        <v>300.17749999999995</v>
      </c>
    </row>
    <row r="196" spans="1:4" ht="13.5" x14ac:dyDescent="0.25">
      <c r="A196" s="34">
        <v>44827</v>
      </c>
      <c r="B196" s="35">
        <v>174.85</v>
      </c>
      <c r="C196" s="35">
        <f t="shared" si="5"/>
        <v>262.27499999999998</v>
      </c>
      <c r="D196" s="35">
        <f t="shared" si="6"/>
        <v>297.245</v>
      </c>
    </row>
    <row r="197" spans="1:4" ht="13.5" x14ac:dyDescent="0.25">
      <c r="A197" s="34">
        <v>44834</v>
      </c>
      <c r="B197" s="35">
        <v>173.05</v>
      </c>
      <c r="C197" s="35">
        <f t="shared" si="5"/>
        <v>259.57500000000005</v>
      </c>
      <c r="D197" s="35">
        <f t="shared" si="6"/>
        <v>294.185</v>
      </c>
    </row>
    <row r="198" spans="1:4" ht="13.5" x14ac:dyDescent="0.25">
      <c r="A198" s="34">
        <v>44841</v>
      </c>
      <c r="B198" s="35">
        <v>176.95</v>
      </c>
      <c r="C198" s="35">
        <f t="shared" si="5"/>
        <v>265.42499999999995</v>
      </c>
      <c r="D198" s="35">
        <f t="shared" si="6"/>
        <v>300.815</v>
      </c>
    </row>
    <row r="199" spans="1:4" ht="13.5" x14ac:dyDescent="0.25">
      <c r="A199" s="34">
        <v>44848</v>
      </c>
      <c r="B199" s="35">
        <v>179.4</v>
      </c>
      <c r="C199" s="35">
        <f t="shared" si="5"/>
        <v>269.10000000000002</v>
      </c>
      <c r="D199" s="35">
        <f t="shared" si="6"/>
        <v>304.98</v>
      </c>
    </row>
    <row r="200" spans="1:4" ht="13.5" x14ac:dyDescent="0.25">
      <c r="A200" s="34">
        <v>44855</v>
      </c>
      <c r="B200" s="35">
        <v>183.45</v>
      </c>
      <c r="C200" s="35">
        <f t="shared" si="5"/>
        <v>275.17499999999995</v>
      </c>
      <c r="D200" s="35">
        <f t="shared" si="6"/>
        <v>311.86499999999995</v>
      </c>
    </row>
    <row r="201" spans="1:4" ht="13.5" x14ac:dyDescent="0.25">
      <c r="A201" s="34">
        <v>44862</v>
      </c>
      <c r="B201" s="35">
        <v>184.4</v>
      </c>
      <c r="C201" s="35">
        <f t="shared" si="5"/>
        <v>276.60000000000002</v>
      </c>
      <c r="D201" s="35">
        <f t="shared" si="6"/>
        <v>313.48</v>
      </c>
    </row>
    <row r="202" spans="1:4" ht="13.5" x14ac:dyDescent="0.25">
      <c r="A202" s="34">
        <v>44869</v>
      </c>
      <c r="B202" s="35">
        <v>189</v>
      </c>
      <c r="C202" s="35">
        <f t="shared" si="5"/>
        <v>283.5</v>
      </c>
      <c r="D202" s="35">
        <f t="shared" si="6"/>
        <v>321.3</v>
      </c>
    </row>
    <row r="203" spans="1:4" ht="13.5" x14ac:dyDescent="0.25">
      <c r="A203" s="34">
        <v>44876</v>
      </c>
      <c r="B203" s="35">
        <v>190.85</v>
      </c>
      <c r="C203" s="35">
        <f t="shared" si="5"/>
        <v>286.27499999999998</v>
      </c>
      <c r="D203" s="35">
        <f t="shared" si="6"/>
        <v>324.44499999999999</v>
      </c>
    </row>
    <row r="204" spans="1:4" ht="13.5" x14ac:dyDescent="0.25">
      <c r="A204" s="34">
        <v>44883</v>
      </c>
      <c r="B204" s="35">
        <v>190.9</v>
      </c>
      <c r="C204" s="35">
        <f t="shared" si="5"/>
        <v>286.35000000000002</v>
      </c>
      <c r="D204" s="35">
        <f t="shared" si="6"/>
        <v>324.53000000000003</v>
      </c>
    </row>
    <row r="205" spans="1:4" ht="13.5" x14ac:dyDescent="0.25">
      <c r="A205" s="34">
        <v>44890</v>
      </c>
      <c r="B205" s="35">
        <v>193</v>
      </c>
      <c r="C205" s="35">
        <f t="shared" si="5"/>
        <v>289.5</v>
      </c>
      <c r="D205" s="35">
        <f t="shared" si="6"/>
        <v>328.09999999999997</v>
      </c>
    </row>
    <row r="206" spans="1:4" ht="13.5" x14ac:dyDescent="0.25">
      <c r="A206" s="34">
        <v>44897</v>
      </c>
      <c r="B206" s="35">
        <v>186.95</v>
      </c>
      <c r="C206" s="35">
        <f t="shared" si="5"/>
        <v>280.42499999999995</v>
      </c>
      <c r="D206" s="35">
        <f t="shared" si="6"/>
        <v>317.815</v>
      </c>
    </row>
    <row r="207" spans="1:4" ht="13.5" x14ac:dyDescent="0.25">
      <c r="A207" s="34">
        <v>44904</v>
      </c>
      <c r="B207" s="35">
        <v>168.6</v>
      </c>
      <c r="C207" s="35">
        <f t="shared" si="5"/>
        <v>252.89999999999998</v>
      </c>
      <c r="D207" s="35">
        <f t="shared" si="6"/>
        <v>286.62</v>
      </c>
    </row>
    <row r="208" spans="1:4" ht="13.5" x14ac:dyDescent="0.25">
      <c r="A208" s="34">
        <v>44911</v>
      </c>
      <c r="B208" s="35">
        <v>173.35</v>
      </c>
      <c r="C208" s="35">
        <f t="shared" si="5"/>
        <v>260.02499999999998</v>
      </c>
      <c r="D208" s="35">
        <f t="shared" si="6"/>
        <v>294.69499999999999</v>
      </c>
    </row>
    <row r="209" spans="1:4" ht="13.5" x14ac:dyDescent="0.25">
      <c r="A209" s="34">
        <v>44918</v>
      </c>
      <c r="B209" s="35">
        <v>174.7</v>
      </c>
      <c r="C209" s="35">
        <f t="shared" si="5"/>
        <v>262.04999999999995</v>
      </c>
      <c r="D209" s="35">
        <f t="shared" si="6"/>
        <v>296.98999999999995</v>
      </c>
    </row>
    <row r="210" spans="1:4" ht="13.5" x14ac:dyDescent="0.25">
      <c r="A210" s="34">
        <v>44925</v>
      </c>
      <c r="B210" s="35">
        <v>174.6875</v>
      </c>
      <c r="C210" s="35">
        <f t="shared" si="5"/>
        <v>262.03125</v>
      </c>
      <c r="D210" s="35">
        <f t="shared" si="6"/>
        <v>296.96875</v>
      </c>
    </row>
    <row r="211" spans="1:4" ht="13.5" x14ac:dyDescent="0.25">
      <c r="A211" s="34">
        <v>44932</v>
      </c>
      <c r="B211" s="35">
        <v>172.75</v>
      </c>
      <c r="C211" s="35">
        <f t="shared" si="5"/>
        <v>259.125</v>
      </c>
      <c r="D211" s="35">
        <f t="shared" si="6"/>
        <v>293.67500000000001</v>
      </c>
    </row>
    <row r="212" spans="1:4" ht="13.5" x14ac:dyDescent="0.25">
      <c r="A212" s="34">
        <v>44939</v>
      </c>
      <c r="B212" s="35">
        <v>172.2</v>
      </c>
      <c r="C212" s="35">
        <f t="shared" si="5"/>
        <v>258.29999999999995</v>
      </c>
      <c r="D212" s="35">
        <f t="shared" si="6"/>
        <v>292.73999999999995</v>
      </c>
    </row>
    <row r="213" spans="1:4" ht="13.5" x14ac:dyDescent="0.25">
      <c r="A213" s="34">
        <v>44946</v>
      </c>
      <c r="B213" s="35">
        <v>166.5625</v>
      </c>
      <c r="C213" s="35">
        <f t="shared" si="5"/>
        <v>249.84375</v>
      </c>
      <c r="D213" s="35">
        <f t="shared" si="6"/>
        <v>283.15625</v>
      </c>
    </row>
    <row r="214" spans="1:4" ht="13.5" x14ac:dyDescent="0.25">
      <c r="A214" s="34">
        <v>44953</v>
      </c>
      <c r="B214" s="35">
        <v>167.05</v>
      </c>
      <c r="C214" s="35">
        <f t="shared" ref="C214:C258" si="7">B214*1.5</f>
        <v>250.57500000000002</v>
      </c>
      <c r="D214" s="35">
        <f t="shared" si="6"/>
        <v>283.98500000000001</v>
      </c>
    </row>
    <row r="215" spans="1:4" ht="13.5" x14ac:dyDescent="0.25">
      <c r="A215" s="34">
        <v>44960</v>
      </c>
      <c r="B215" s="35">
        <v>160.69999999999999</v>
      </c>
      <c r="C215" s="35">
        <f t="shared" si="7"/>
        <v>241.04999999999998</v>
      </c>
      <c r="D215" s="35">
        <f t="shared" si="6"/>
        <v>273.19</v>
      </c>
    </row>
    <row r="216" spans="1:4" ht="13.5" x14ac:dyDescent="0.25">
      <c r="A216" s="34">
        <v>44967</v>
      </c>
      <c r="B216" s="35">
        <v>159.1</v>
      </c>
      <c r="C216" s="35">
        <f t="shared" si="7"/>
        <v>238.64999999999998</v>
      </c>
      <c r="D216" s="35">
        <f t="shared" si="6"/>
        <v>270.46999999999997</v>
      </c>
    </row>
    <row r="217" spans="1:4" ht="13.5" x14ac:dyDescent="0.25">
      <c r="A217" s="34">
        <v>44974</v>
      </c>
      <c r="B217" s="35">
        <v>164.2</v>
      </c>
      <c r="C217" s="35">
        <f t="shared" si="7"/>
        <v>246.29999999999998</v>
      </c>
      <c r="D217" s="35">
        <f t="shared" si="6"/>
        <v>279.14</v>
      </c>
    </row>
    <row r="218" spans="1:4" ht="13.5" x14ac:dyDescent="0.25">
      <c r="A218" s="34">
        <v>44981</v>
      </c>
      <c r="B218" s="35">
        <v>165.75</v>
      </c>
      <c r="C218" s="35">
        <f t="shared" si="7"/>
        <v>248.625</v>
      </c>
      <c r="D218" s="35">
        <f t="shared" si="6"/>
        <v>281.77499999999998</v>
      </c>
    </row>
    <row r="219" spans="1:4" ht="13.5" x14ac:dyDescent="0.25">
      <c r="A219" s="34">
        <v>44988</v>
      </c>
      <c r="B219" s="35">
        <v>161.4</v>
      </c>
      <c r="C219" s="35">
        <f t="shared" si="7"/>
        <v>242.10000000000002</v>
      </c>
      <c r="D219" s="35">
        <f t="shared" ref="D219:D258" si="8">B219*1.7</f>
        <v>274.38</v>
      </c>
    </row>
    <row r="220" spans="1:4" ht="13.5" x14ac:dyDescent="0.25">
      <c r="A220" s="34">
        <v>44995</v>
      </c>
      <c r="B220" s="35">
        <v>160.55000000000001</v>
      </c>
      <c r="C220" s="35">
        <f t="shared" si="7"/>
        <v>240.82500000000002</v>
      </c>
      <c r="D220" s="35">
        <f t="shared" si="8"/>
        <v>272.935</v>
      </c>
    </row>
    <row r="221" spans="1:4" ht="13.5" x14ac:dyDescent="0.25">
      <c r="A221" s="34">
        <v>45002</v>
      </c>
      <c r="B221" s="35">
        <v>156.69999999999999</v>
      </c>
      <c r="C221" s="35">
        <f t="shared" si="7"/>
        <v>235.04999999999998</v>
      </c>
      <c r="D221" s="35">
        <f t="shared" si="8"/>
        <v>266.39</v>
      </c>
    </row>
    <row r="222" spans="1:4" ht="13.5" x14ac:dyDescent="0.25">
      <c r="A222" s="34">
        <v>45009</v>
      </c>
      <c r="B222" s="35">
        <v>155.25</v>
      </c>
      <c r="C222" s="35">
        <f t="shared" si="7"/>
        <v>232.875</v>
      </c>
      <c r="D222" s="35">
        <f t="shared" si="8"/>
        <v>263.92500000000001</v>
      </c>
    </row>
    <row r="223" spans="1:4" ht="13.5" x14ac:dyDescent="0.25">
      <c r="A223" s="34">
        <v>45016</v>
      </c>
      <c r="B223" s="35">
        <v>154.85</v>
      </c>
      <c r="C223" s="35">
        <f t="shared" si="7"/>
        <v>232.27499999999998</v>
      </c>
      <c r="D223" s="35">
        <f t="shared" si="8"/>
        <v>263.245</v>
      </c>
    </row>
    <row r="224" spans="1:4" ht="13.5" x14ac:dyDescent="0.25">
      <c r="A224" s="34">
        <v>45023</v>
      </c>
      <c r="B224" s="35">
        <v>154.9375</v>
      </c>
      <c r="C224" s="35">
        <f t="shared" si="7"/>
        <v>232.40625</v>
      </c>
      <c r="D224" s="35">
        <f t="shared" si="8"/>
        <v>263.39375000000001</v>
      </c>
    </row>
    <row r="225" spans="1:4" ht="13.5" x14ac:dyDescent="0.25">
      <c r="A225" s="34">
        <v>45030</v>
      </c>
      <c r="B225" s="35">
        <v>157.30000000000001</v>
      </c>
      <c r="C225" s="35">
        <f t="shared" si="7"/>
        <v>235.95000000000002</v>
      </c>
      <c r="D225" s="35">
        <f t="shared" si="8"/>
        <v>267.41000000000003</v>
      </c>
    </row>
    <row r="226" spans="1:4" ht="13.5" x14ac:dyDescent="0.25">
      <c r="A226" s="34">
        <v>45037</v>
      </c>
      <c r="B226" s="35">
        <v>158.53</v>
      </c>
      <c r="C226" s="35">
        <f t="shared" si="7"/>
        <v>237.79500000000002</v>
      </c>
      <c r="D226" s="35">
        <f t="shared" si="8"/>
        <v>269.50099999999998</v>
      </c>
    </row>
    <row r="227" spans="1:4" ht="13.5" x14ac:dyDescent="0.25">
      <c r="A227" s="34">
        <v>45044</v>
      </c>
      <c r="B227" s="35">
        <v>155.69999999999999</v>
      </c>
      <c r="C227" s="35">
        <f t="shared" si="7"/>
        <v>233.54999999999998</v>
      </c>
      <c r="D227" s="35">
        <f t="shared" si="8"/>
        <v>264.69</v>
      </c>
    </row>
    <row r="228" spans="1:4" ht="13.5" x14ac:dyDescent="0.25">
      <c r="A228" s="34">
        <v>45051</v>
      </c>
      <c r="B228" s="35">
        <v>157.44999999999999</v>
      </c>
      <c r="C228" s="35">
        <f t="shared" si="7"/>
        <v>236.17499999999998</v>
      </c>
      <c r="D228" s="35">
        <f t="shared" si="8"/>
        <v>267.66499999999996</v>
      </c>
    </row>
    <row r="229" spans="1:4" ht="13.5" x14ac:dyDescent="0.25">
      <c r="A229" s="34">
        <v>45058</v>
      </c>
      <c r="B229" s="35">
        <v>156</v>
      </c>
      <c r="C229" s="35">
        <f t="shared" si="7"/>
        <v>234</v>
      </c>
      <c r="D229" s="35">
        <f t="shared" si="8"/>
        <v>265.2</v>
      </c>
    </row>
    <row r="230" spans="1:4" ht="13.5" x14ac:dyDescent="0.25">
      <c r="A230" s="34">
        <v>45065</v>
      </c>
      <c r="B230" s="35">
        <v>151.4</v>
      </c>
      <c r="C230" s="35">
        <f t="shared" si="7"/>
        <v>227.10000000000002</v>
      </c>
      <c r="D230" s="35">
        <f t="shared" si="8"/>
        <v>257.38</v>
      </c>
    </row>
    <row r="231" spans="1:4" ht="13.5" x14ac:dyDescent="0.25">
      <c r="A231" s="34">
        <v>45072</v>
      </c>
      <c r="B231" s="35">
        <v>151.1</v>
      </c>
      <c r="C231" s="35">
        <f t="shared" si="7"/>
        <v>226.64999999999998</v>
      </c>
      <c r="D231" s="35">
        <f t="shared" si="8"/>
        <v>256.87</v>
      </c>
    </row>
    <row r="232" spans="1:4" ht="13.5" x14ac:dyDescent="0.25">
      <c r="A232" s="34">
        <v>45079</v>
      </c>
      <c r="B232" s="35">
        <v>145.5</v>
      </c>
      <c r="C232" s="35">
        <f t="shared" si="7"/>
        <v>218.25</v>
      </c>
      <c r="D232" s="35">
        <f t="shared" si="8"/>
        <v>247.35</v>
      </c>
    </row>
    <row r="233" spans="1:4" ht="13.5" x14ac:dyDescent="0.25">
      <c r="A233" s="34">
        <v>45086</v>
      </c>
      <c r="B233" s="35">
        <v>143.55000000000001</v>
      </c>
      <c r="C233" s="35">
        <f t="shared" si="7"/>
        <v>215.32500000000002</v>
      </c>
      <c r="D233" s="35">
        <f t="shared" si="8"/>
        <v>244.03500000000003</v>
      </c>
    </row>
    <row r="234" spans="1:4" ht="13.5" x14ac:dyDescent="0.25">
      <c r="A234" s="34">
        <v>45093</v>
      </c>
      <c r="B234" s="35">
        <v>147</v>
      </c>
      <c r="C234" s="35">
        <f t="shared" si="7"/>
        <v>220.5</v>
      </c>
      <c r="D234" s="35">
        <f t="shared" si="8"/>
        <v>249.9</v>
      </c>
    </row>
    <row r="235" spans="1:4" ht="13.5" x14ac:dyDescent="0.25">
      <c r="A235" s="34">
        <v>45100</v>
      </c>
      <c r="B235" s="35">
        <v>141.5625</v>
      </c>
      <c r="C235" s="35">
        <f t="shared" si="7"/>
        <v>212.34375</v>
      </c>
      <c r="D235" s="35">
        <f t="shared" si="8"/>
        <v>240.65625</v>
      </c>
    </row>
    <row r="236" spans="1:4" ht="13.5" x14ac:dyDescent="0.25">
      <c r="A236" s="34">
        <v>45107</v>
      </c>
      <c r="B236" s="35">
        <v>145.57499999999999</v>
      </c>
      <c r="C236" s="35">
        <f t="shared" si="7"/>
        <v>218.36249999999998</v>
      </c>
      <c r="D236" s="35">
        <f t="shared" si="8"/>
        <v>247.47749999999996</v>
      </c>
    </row>
    <row r="237" spans="1:4" ht="13.5" x14ac:dyDescent="0.25">
      <c r="A237" s="34">
        <v>45114</v>
      </c>
      <c r="B237" s="35">
        <v>155.5</v>
      </c>
      <c r="C237" s="35">
        <f t="shared" si="7"/>
        <v>233.25</v>
      </c>
      <c r="D237" s="35">
        <f t="shared" si="8"/>
        <v>264.34999999999997</v>
      </c>
    </row>
    <row r="238" spans="1:4" ht="13.5" x14ac:dyDescent="0.25">
      <c r="A238" s="34">
        <v>45121</v>
      </c>
      <c r="B238" s="35">
        <v>156.35</v>
      </c>
      <c r="C238" s="35">
        <f t="shared" si="7"/>
        <v>234.52499999999998</v>
      </c>
      <c r="D238" s="35">
        <f t="shared" si="8"/>
        <v>265.79499999999996</v>
      </c>
    </row>
    <row r="239" spans="1:4" ht="13.5" x14ac:dyDescent="0.25">
      <c r="A239" s="34">
        <v>45128</v>
      </c>
      <c r="B239" s="35">
        <v>155.15</v>
      </c>
      <c r="C239" s="35">
        <f t="shared" si="7"/>
        <v>232.72500000000002</v>
      </c>
      <c r="D239" s="35">
        <f t="shared" si="8"/>
        <v>263.755</v>
      </c>
    </row>
    <row r="240" spans="1:4" ht="13.5" x14ac:dyDescent="0.25">
      <c r="A240" s="34">
        <v>45135</v>
      </c>
      <c r="B240" s="35">
        <v>156.55000000000001</v>
      </c>
      <c r="C240" s="35">
        <f t="shared" si="7"/>
        <v>234.82500000000002</v>
      </c>
      <c r="D240" s="35">
        <f t="shared" si="8"/>
        <v>266.13499999999999</v>
      </c>
    </row>
    <row r="241" spans="1:5" ht="13.5" x14ac:dyDescent="0.25">
      <c r="A241" s="34">
        <v>45142</v>
      </c>
      <c r="B241" s="35">
        <v>151.19999999999999</v>
      </c>
      <c r="C241" s="35">
        <f t="shared" si="7"/>
        <v>226.79999999999998</v>
      </c>
      <c r="D241" s="35">
        <f t="shared" si="8"/>
        <v>257.03999999999996</v>
      </c>
    </row>
    <row r="242" spans="1:5" ht="13.5" x14ac:dyDescent="0.25">
      <c r="A242" s="34">
        <v>45149</v>
      </c>
      <c r="B242" s="35">
        <v>147.1</v>
      </c>
      <c r="C242" s="35">
        <f t="shared" si="7"/>
        <v>220.64999999999998</v>
      </c>
      <c r="D242" s="35">
        <f t="shared" si="8"/>
        <v>250.07</v>
      </c>
    </row>
    <row r="243" spans="1:5" ht="13.5" x14ac:dyDescent="0.25">
      <c r="A243" s="34">
        <v>45156</v>
      </c>
      <c r="B243" s="35">
        <v>144.5</v>
      </c>
      <c r="C243" s="35">
        <f t="shared" si="7"/>
        <v>216.75</v>
      </c>
      <c r="D243" s="35">
        <f t="shared" si="8"/>
        <v>245.65</v>
      </c>
    </row>
    <row r="244" spans="1:5" ht="13.5" x14ac:dyDescent="0.25">
      <c r="A244" s="34">
        <v>45163</v>
      </c>
      <c r="B244" s="35">
        <v>141.19999999999999</v>
      </c>
      <c r="C244" s="35">
        <f t="shared" si="7"/>
        <v>211.79999999999998</v>
      </c>
      <c r="D244" s="35">
        <f t="shared" si="8"/>
        <v>240.03999999999996</v>
      </c>
    </row>
    <row r="245" spans="1:5" ht="13.5" x14ac:dyDescent="0.25">
      <c r="A245" s="34">
        <v>45170</v>
      </c>
      <c r="B245" s="35">
        <v>141.30000000000001</v>
      </c>
      <c r="C245" s="35">
        <f t="shared" si="7"/>
        <v>211.95000000000002</v>
      </c>
      <c r="D245" s="35">
        <f t="shared" si="8"/>
        <v>240.21</v>
      </c>
    </row>
    <row r="246" spans="1:5" ht="13.5" x14ac:dyDescent="0.25">
      <c r="A246" s="34">
        <v>45177</v>
      </c>
      <c r="B246" s="35">
        <v>134.1875</v>
      </c>
      <c r="C246" s="35">
        <f t="shared" si="7"/>
        <v>201.28125</v>
      </c>
      <c r="D246" s="35">
        <f t="shared" si="8"/>
        <v>228.11875000000001</v>
      </c>
    </row>
    <row r="247" spans="1:5" ht="13.5" x14ac:dyDescent="0.25">
      <c r="A247" s="34">
        <v>45184</v>
      </c>
      <c r="B247" s="35">
        <v>129.80000000000001</v>
      </c>
      <c r="C247" s="35">
        <f t="shared" si="7"/>
        <v>194.70000000000002</v>
      </c>
      <c r="D247" s="35">
        <f t="shared" si="8"/>
        <v>220.66000000000003</v>
      </c>
    </row>
    <row r="248" spans="1:5" ht="13.5" x14ac:dyDescent="0.25">
      <c r="A248" s="34">
        <v>45191</v>
      </c>
      <c r="B248" s="35">
        <v>112.7</v>
      </c>
      <c r="C248" s="35">
        <f t="shared" si="7"/>
        <v>169.05</v>
      </c>
      <c r="D248" s="35">
        <f t="shared" si="8"/>
        <v>191.59</v>
      </c>
    </row>
    <row r="249" spans="1:5" ht="13.5" x14ac:dyDescent="0.25">
      <c r="A249" s="34">
        <v>45198</v>
      </c>
      <c r="B249" s="35">
        <v>99.7</v>
      </c>
      <c r="C249" s="35">
        <f t="shared" si="7"/>
        <v>149.55000000000001</v>
      </c>
      <c r="D249" s="35">
        <f t="shared" si="8"/>
        <v>169.49</v>
      </c>
    </row>
    <row r="250" spans="1:5" ht="13.5" x14ac:dyDescent="0.25">
      <c r="A250" s="34">
        <v>45205</v>
      </c>
      <c r="B250" s="35">
        <v>95.4</v>
      </c>
      <c r="C250" s="35">
        <f t="shared" si="7"/>
        <v>143.10000000000002</v>
      </c>
      <c r="D250" s="35">
        <f t="shared" si="8"/>
        <v>162.18</v>
      </c>
    </row>
    <row r="251" spans="1:5" ht="13.5" x14ac:dyDescent="0.25">
      <c r="A251" s="34">
        <v>45212</v>
      </c>
      <c r="B251" s="35">
        <v>83.05</v>
      </c>
      <c r="C251" s="35">
        <f t="shared" si="7"/>
        <v>124.57499999999999</v>
      </c>
      <c r="D251" s="35">
        <f t="shared" si="8"/>
        <v>141.185</v>
      </c>
    </row>
    <row r="252" spans="1:5" ht="13.5" x14ac:dyDescent="0.25">
      <c r="A252" s="34">
        <v>45219</v>
      </c>
      <c r="B252" s="35">
        <v>90.65</v>
      </c>
      <c r="C252" s="35">
        <f t="shared" si="7"/>
        <v>135.97500000000002</v>
      </c>
      <c r="D252" s="35">
        <f t="shared" si="8"/>
        <v>154.10500000000002</v>
      </c>
    </row>
    <row r="253" spans="1:5" ht="13.5" x14ac:dyDescent="0.25">
      <c r="A253" s="34">
        <v>45226</v>
      </c>
      <c r="B253" s="35">
        <v>87.15</v>
      </c>
      <c r="C253" s="35">
        <f t="shared" si="7"/>
        <v>130.72500000000002</v>
      </c>
      <c r="D253" s="35">
        <f t="shared" si="8"/>
        <v>148.155</v>
      </c>
    </row>
    <row r="254" spans="1:5" ht="13.5" x14ac:dyDescent="0.25">
      <c r="A254" s="34">
        <v>45233</v>
      </c>
      <c r="B254" s="35">
        <v>81.75</v>
      </c>
      <c r="C254" s="35">
        <f t="shared" si="7"/>
        <v>122.625</v>
      </c>
      <c r="D254" s="35">
        <f t="shared" si="8"/>
        <v>138.97499999999999</v>
      </c>
      <c r="E254" s="4"/>
    </row>
    <row r="255" spans="1:5" ht="13.5" x14ac:dyDescent="0.25">
      <c r="A255" s="34">
        <v>45240</v>
      </c>
      <c r="B255" s="35">
        <v>82.4</v>
      </c>
      <c r="C255" s="35">
        <f t="shared" si="7"/>
        <v>123.60000000000001</v>
      </c>
      <c r="D255" s="35">
        <f t="shared" si="8"/>
        <v>140.08000000000001</v>
      </c>
    </row>
    <row r="256" spans="1:5" ht="13.5" x14ac:dyDescent="0.25">
      <c r="A256" s="34">
        <v>45247</v>
      </c>
      <c r="B256" s="35">
        <v>83.6</v>
      </c>
      <c r="C256" s="35">
        <f t="shared" si="7"/>
        <v>125.39999999999999</v>
      </c>
      <c r="D256" s="35">
        <f t="shared" si="8"/>
        <v>142.11999999999998</v>
      </c>
    </row>
    <row r="257" spans="1:5" ht="13.5" x14ac:dyDescent="0.25">
      <c r="A257" s="34">
        <v>45254</v>
      </c>
      <c r="B257" s="35">
        <v>84.833299999999994</v>
      </c>
      <c r="C257" s="35">
        <f t="shared" si="7"/>
        <v>127.24994999999998</v>
      </c>
      <c r="D257" s="35">
        <f t="shared" si="8"/>
        <v>144.21660999999997</v>
      </c>
      <c r="E257" s="5"/>
    </row>
    <row r="258" spans="1:5" ht="13.5" x14ac:dyDescent="0.25">
      <c r="A258" s="34">
        <v>45261</v>
      </c>
      <c r="B258" s="35">
        <v>83.6</v>
      </c>
      <c r="C258" s="35">
        <f t="shared" si="7"/>
        <v>125.39999999999999</v>
      </c>
      <c r="D258" s="35">
        <f t="shared" si="8"/>
        <v>142.11999999999998</v>
      </c>
      <c r="E258" s="4"/>
    </row>
    <row r="259" spans="1:5" ht="13.5" x14ac:dyDescent="0.25">
      <c r="A259" s="34">
        <v>45268</v>
      </c>
      <c r="B259" s="35">
        <v>82.924999999999997</v>
      </c>
      <c r="C259" s="35">
        <f>B259*1.5</f>
        <v>124.38749999999999</v>
      </c>
      <c r="D259" s="35">
        <f>B259*1.7</f>
        <v>140.9725</v>
      </c>
    </row>
    <row r="260" spans="1:5" ht="13.5" x14ac:dyDescent="0.25">
      <c r="A260" s="34">
        <v>45275</v>
      </c>
      <c r="B260" s="35">
        <v>80.5</v>
      </c>
      <c r="C260" s="35">
        <f>B260*1.5</f>
        <v>120.75</v>
      </c>
      <c r="D260" s="35">
        <f>B260*1.7</f>
        <v>136.85</v>
      </c>
    </row>
    <row r="261" spans="1:5" ht="13.5" x14ac:dyDescent="0.25">
      <c r="A261" s="34">
        <v>45282</v>
      </c>
      <c r="B261" s="35">
        <v>81.8</v>
      </c>
      <c r="C261" s="35">
        <f>B261*1.5</f>
        <v>122.69999999999999</v>
      </c>
      <c r="D261" s="35">
        <f>B261*1.7</f>
        <v>139.06</v>
      </c>
    </row>
    <row r="262" spans="1:5" ht="13.5" x14ac:dyDescent="0.25">
      <c r="A262" s="34">
        <v>45289</v>
      </c>
      <c r="B262" s="35">
        <v>78.375</v>
      </c>
      <c r="C262" s="35">
        <f>B262*1.5</f>
        <v>117.5625</v>
      </c>
      <c r="D262" s="35">
        <f>B262*1.7</f>
        <v>133.23749999999998</v>
      </c>
    </row>
    <row r="263" spans="1:5" ht="13.5" x14ac:dyDescent="0.25">
      <c r="A263" s="34">
        <v>45296</v>
      </c>
      <c r="B263" s="35">
        <v>78.625</v>
      </c>
      <c r="C263" s="35">
        <f t="shared" ref="C263:C326" si="9">B263*1.5</f>
        <v>117.9375</v>
      </c>
      <c r="D263" s="35">
        <f t="shared" ref="D263:D326" si="10">B263*1.7</f>
        <v>133.66249999999999</v>
      </c>
    </row>
    <row r="264" spans="1:5" ht="13.5" x14ac:dyDescent="0.25">
      <c r="A264" s="34">
        <v>45303</v>
      </c>
      <c r="B264" s="35">
        <v>80.650000000000006</v>
      </c>
      <c r="C264" s="35">
        <f t="shared" si="9"/>
        <v>120.97500000000001</v>
      </c>
      <c r="D264" s="35">
        <f t="shared" si="10"/>
        <v>137.10500000000002</v>
      </c>
    </row>
    <row r="265" spans="1:5" ht="13.5" x14ac:dyDescent="0.25">
      <c r="A265" s="34">
        <v>45310</v>
      </c>
      <c r="B265" s="35">
        <v>78.375</v>
      </c>
      <c r="C265" s="35">
        <f t="shared" si="9"/>
        <v>117.5625</v>
      </c>
      <c r="D265" s="35">
        <f t="shared" si="10"/>
        <v>133.23749999999998</v>
      </c>
    </row>
    <row r="266" spans="1:5" ht="13.5" x14ac:dyDescent="0.25">
      <c r="A266" s="34">
        <v>45317</v>
      </c>
      <c r="B266" s="35">
        <v>65.900000000000006</v>
      </c>
      <c r="C266" s="35">
        <f t="shared" si="9"/>
        <v>98.850000000000009</v>
      </c>
      <c r="D266" s="35">
        <f t="shared" si="10"/>
        <v>112.03</v>
      </c>
    </row>
    <row r="267" spans="1:5" ht="13.5" x14ac:dyDescent="0.25">
      <c r="A267" s="34">
        <v>45324</v>
      </c>
      <c r="B267" s="35">
        <v>54.6</v>
      </c>
      <c r="C267" s="35">
        <f t="shared" si="9"/>
        <v>81.900000000000006</v>
      </c>
      <c r="D267" s="35">
        <f t="shared" si="10"/>
        <v>92.82</v>
      </c>
    </row>
    <row r="268" spans="1:5" ht="13.5" x14ac:dyDescent="0.25">
      <c r="A268" s="34">
        <v>45331</v>
      </c>
      <c r="B268" s="35">
        <v>52.85</v>
      </c>
      <c r="C268" s="35">
        <f t="shared" si="9"/>
        <v>79.275000000000006</v>
      </c>
      <c r="D268" s="35">
        <f t="shared" si="10"/>
        <v>89.844999999999999</v>
      </c>
    </row>
    <row r="269" spans="1:5" ht="13.5" x14ac:dyDescent="0.25">
      <c r="A269" s="34">
        <v>45338</v>
      </c>
      <c r="B269" s="35">
        <v>49.9</v>
      </c>
      <c r="C269" s="35">
        <f t="shared" si="9"/>
        <v>74.849999999999994</v>
      </c>
      <c r="D269" s="35">
        <f t="shared" si="10"/>
        <v>84.83</v>
      </c>
    </row>
    <row r="270" spans="1:5" ht="13.5" x14ac:dyDescent="0.25">
      <c r="A270" s="34">
        <v>45345</v>
      </c>
      <c r="B270" s="35">
        <v>41.125</v>
      </c>
      <c r="C270" s="35">
        <f t="shared" si="9"/>
        <v>61.6875</v>
      </c>
      <c r="D270" s="35">
        <f t="shared" si="10"/>
        <v>69.912499999999994</v>
      </c>
    </row>
    <row r="271" spans="1:5" ht="13.5" x14ac:dyDescent="0.25">
      <c r="A271" s="34">
        <v>45352</v>
      </c>
      <c r="B271" s="35">
        <v>43.55</v>
      </c>
      <c r="C271" s="35">
        <f t="shared" si="9"/>
        <v>65.324999999999989</v>
      </c>
      <c r="D271" s="35">
        <f t="shared" si="10"/>
        <v>74.034999999999997</v>
      </c>
    </row>
    <row r="272" spans="1:5" ht="13.5" x14ac:dyDescent="0.25">
      <c r="A272" s="34">
        <v>45359</v>
      </c>
      <c r="B272" s="35">
        <v>46.35</v>
      </c>
      <c r="C272" s="35">
        <f t="shared" si="9"/>
        <v>69.525000000000006</v>
      </c>
      <c r="D272" s="35">
        <f t="shared" si="10"/>
        <v>78.795000000000002</v>
      </c>
    </row>
    <row r="273" spans="1:6" ht="13.5" x14ac:dyDescent="0.25">
      <c r="A273" s="34">
        <v>45366</v>
      </c>
      <c r="B273" s="35">
        <v>52.45</v>
      </c>
      <c r="C273" s="35">
        <f t="shared" si="9"/>
        <v>78.675000000000011</v>
      </c>
      <c r="D273" s="35">
        <f t="shared" si="10"/>
        <v>89.165000000000006</v>
      </c>
    </row>
    <row r="274" spans="1:6" ht="13.5" x14ac:dyDescent="0.25">
      <c r="A274" s="11">
        <v>45373</v>
      </c>
      <c r="B274" s="4">
        <v>56.05</v>
      </c>
      <c r="C274" s="35">
        <f t="shared" si="9"/>
        <v>84.074999999999989</v>
      </c>
      <c r="D274" s="35">
        <f t="shared" si="10"/>
        <v>95.284999999999997</v>
      </c>
    </row>
    <row r="275" spans="1:6" ht="13.5" x14ac:dyDescent="0.25">
      <c r="A275" s="11">
        <v>45380</v>
      </c>
      <c r="B275" s="4">
        <v>57.375</v>
      </c>
      <c r="C275" s="35">
        <f t="shared" si="9"/>
        <v>86.0625</v>
      </c>
      <c r="D275" s="35">
        <f t="shared" si="10"/>
        <v>97.537499999999994</v>
      </c>
    </row>
    <row r="276" spans="1:6" ht="13.5" x14ac:dyDescent="0.25">
      <c r="A276" s="11">
        <v>45387</v>
      </c>
      <c r="B276" s="4">
        <v>54.25</v>
      </c>
      <c r="C276" s="35">
        <f t="shared" si="9"/>
        <v>81.375</v>
      </c>
      <c r="D276" s="35">
        <f t="shared" si="10"/>
        <v>92.224999999999994</v>
      </c>
    </row>
    <row r="277" spans="1:6" ht="13.5" x14ac:dyDescent="0.25">
      <c r="A277" s="11">
        <v>45394</v>
      </c>
      <c r="B277">
        <v>50.5</v>
      </c>
      <c r="C277" s="35">
        <f t="shared" si="9"/>
        <v>75.75</v>
      </c>
      <c r="D277" s="35">
        <f t="shared" si="10"/>
        <v>85.85</v>
      </c>
    </row>
    <row r="278" spans="1:6" ht="13.5" x14ac:dyDescent="0.25">
      <c r="A278" s="11">
        <v>45401</v>
      </c>
      <c r="B278">
        <v>45.1</v>
      </c>
      <c r="C278" s="35">
        <f t="shared" si="9"/>
        <v>67.650000000000006</v>
      </c>
      <c r="D278" s="35">
        <f t="shared" si="10"/>
        <v>76.67</v>
      </c>
    </row>
    <row r="279" spans="1:6" ht="13.5" x14ac:dyDescent="0.25">
      <c r="A279" s="11">
        <v>45408</v>
      </c>
      <c r="B279">
        <v>46</v>
      </c>
      <c r="C279" s="35">
        <f t="shared" si="9"/>
        <v>69</v>
      </c>
      <c r="D279" s="35">
        <f t="shared" si="10"/>
        <v>78.2</v>
      </c>
    </row>
    <row r="280" spans="1:6" ht="13.5" x14ac:dyDescent="0.25">
      <c r="A280" s="11">
        <v>45415</v>
      </c>
      <c r="B280">
        <v>43.6</v>
      </c>
      <c r="C280" s="35">
        <f t="shared" si="9"/>
        <v>65.400000000000006</v>
      </c>
      <c r="D280" s="35">
        <f t="shared" si="10"/>
        <v>74.12</v>
      </c>
      <c r="F280">
        <f>AVERAGE(B280:B284)</f>
        <v>49.512500000000003</v>
      </c>
    </row>
    <row r="281" spans="1:6" ht="13.5" x14ac:dyDescent="0.25">
      <c r="A281" s="11">
        <v>45422</v>
      </c>
      <c r="B281" s="4">
        <v>44.85</v>
      </c>
      <c r="C281" s="35">
        <f t="shared" si="9"/>
        <v>67.275000000000006</v>
      </c>
      <c r="D281" s="35">
        <f t="shared" si="10"/>
        <v>76.245000000000005</v>
      </c>
      <c r="F281">
        <f>AVERAGE(B285:B287)</f>
        <v>54.941666666666663</v>
      </c>
    </row>
    <row r="282" spans="1:6" ht="13.5" x14ac:dyDescent="0.25">
      <c r="A282" s="11">
        <v>45429</v>
      </c>
      <c r="B282" s="4">
        <v>47.35</v>
      </c>
      <c r="C282" s="35">
        <f t="shared" si="9"/>
        <v>71.025000000000006</v>
      </c>
      <c r="D282" s="35">
        <f t="shared" si="10"/>
        <v>80.495000000000005</v>
      </c>
      <c r="F282">
        <f>F281/F280-1</f>
        <v>0.10965244466885449</v>
      </c>
    </row>
    <row r="283" spans="1:6" ht="13.5" x14ac:dyDescent="0.25">
      <c r="A283" s="11">
        <v>45436</v>
      </c>
      <c r="B283">
        <v>55.45</v>
      </c>
      <c r="C283" s="35">
        <f t="shared" si="9"/>
        <v>83.175000000000011</v>
      </c>
      <c r="D283" s="35">
        <f t="shared" si="10"/>
        <v>94.265000000000001</v>
      </c>
    </row>
    <row r="284" spans="1:6" ht="13.5" x14ac:dyDescent="0.25">
      <c r="A284" s="11">
        <v>45443</v>
      </c>
      <c r="B284">
        <v>56.3125</v>
      </c>
      <c r="C284" s="35">
        <f t="shared" si="9"/>
        <v>84.46875</v>
      </c>
      <c r="D284" s="35">
        <f t="shared" si="10"/>
        <v>95.731250000000003</v>
      </c>
    </row>
    <row r="285" spans="1:6" ht="13.5" x14ac:dyDescent="0.25">
      <c r="A285" s="11">
        <f>A284+7</f>
        <v>45450</v>
      </c>
      <c r="B285">
        <v>54.6</v>
      </c>
      <c r="C285" s="35">
        <f t="shared" si="9"/>
        <v>81.900000000000006</v>
      </c>
      <c r="D285" s="35">
        <f t="shared" si="10"/>
        <v>92.82</v>
      </c>
    </row>
    <row r="286" spans="1:6" ht="13.5" x14ac:dyDescent="0.25">
      <c r="A286" s="11">
        <f>A285+7</f>
        <v>45457</v>
      </c>
      <c r="B286">
        <v>54.6</v>
      </c>
      <c r="C286" s="35">
        <f t="shared" si="9"/>
        <v>81.900000000000006</v>
      </c>
      <c r="D286" s="35">
        <f t="shared" si="10"/>
        <v>92.82</v>
      </c>
    </row>
    <row r="287" spans="1:6" ht="13.5" x14ac:dyDescent="0.25">
      <c r="A287" s="11">
        <v>45464</v>
      </c>
      <c r="B287" s="4">
        <v>55.625</v>
      </c>
      <c r="C287" s="35">
        <f t="shared" si="9"/>
        <v>83.4375</v>
      </c>
      <c r="D287" s="35">
        <f t="shared" si="10"/>
        <v>94.5625</v>
      </c>
    </row>
    <row r="288" spans="1:6" ht="13.5" x14ac:dyDescent="0.25">
      <c r="A288" s="11">
        <v>45471</v>
      </c>
      <c r="B288" s="4">
        <v>55.9</v>
      </c>
      <c r="C288" s="35">
        <f t="shared" si="9"/>
        <v>83.85</v>
      </c>
      <c r="D288" s="35">
        <f t="shared" si="10"/>
        <v>95.03</v>
      </c>
    </row>
    <row r="289" spans="1:4" ht="13.5" x14ac:dyDescent="0.25">
      <c r="A289" s="11">
        <v>45478</v>
      </c>
      <c r="B289" s="4">
        <v>63.0625</v>
      </c>
      <c r="C289" s="35">
        <f t="shared" si="9"/>
        <v>94.59375</v>
      </c>
      <c r="D289" s="35">
        <f t="shared" si="10"/>
        <v>107.20625</v>
      </c>
    </row>
    <row r="290" spans="1:4" ht="13.5" x14ac:dyDescent="0.25">
      <c r="A290" s="11">
        <v>45485</v>
      </c>
      <c r="B290" s="4">
        <v>64.349999999999994</v>
      </c>
      <c r="C290" s="35">
        <f t="shared" si="9"/>
        <v>96.524999999999991</v>
      </c>
      <c r="D290" s="35">
        <f t="shared" si="10"/>
        <v>109.39499999999998</v>
      </c>
    </row>
    <row r="291" spans="1:4" ht="13.5" x14ac:dyDescent="0.25">
      <c r="A291" s="11">
        <f>A290+7</f>
        <v>45492</v>
      </c>
      <c r="B291" s="4">
        <v>64.325000000000003</v>
      </c>
      <c r="C291" s="35">
        <f t="shared" si="9"/>
        <v>96.487500000000011</v>
      </c>
      <c r="D291" s="35">
        <f t="shared" si="10"/>
        <v>109.35250000000001</v>
      </c>
    </row>
    <row r="292" spans="1:4" ht="13.5" x14ac:dyDescent="0.25">
      <c r="A292" s="11">
        <f>A291+7</f>
        <v>45499</v>
      </c>
      <c r="B292" s="4">
        <v>65.7</v>
      </c>
      <c r="C292" s="35">
        <f t="shared" si="9"/>
        <v>98.550000000000011</v>
      </c>
      <c r="D292" s="35">
        <f t="shared" si="10"/>
        <v>111.69</v>
      </c>
    </row>
    <row r="293" spans="1:4" ht="13.5" x14ac:dyDescent="0.25">
      <c r="A293" s="11">
        <f t="shared" ref="A293:A307" si="11">A292+7</f>
        <v>45506</v>
      </c>
      <c r="B293" s="4">
        <v>60.274999999999999</v>
      </c>
      <c r="C293" s="35">
        <f t="shared" si="9"/>
        <v>90.412499999999994</v>
      </c>
      <c r="D293" s="35">
        <f t="shared" si="10"/>
        <v>102.4675</v>
      </c>
    </row>
    <row r="294" spans="1:4" ht="13.5" x14ac:dyDescent="0.25">
      <c r="A294" s="11">
        <f t="shared" si="11"/>
        <v>45513</v>
      </c>
      <c r="B294" s="4">
        <v>58.674999999999997</v>
      </c>
      <c r="C294" s="35">
        <f t="shared" si="9"/>
        <v>88.012499999999989</v>
      </c>
      <c r="D294" s="35">
        <f t="shared" si="10"/>
        <v>99.747499999999988</v>
      </c>
    </row>
    <row r="295" spans="1:4" ht="13.5" x14ac:dyDescent="0.25">
      <c r="A295" s="11">
        <f t="shared" si="11"/>
        <v>45520</v>
      </c>
      <c r="B295" s="4">
        <v>55</v>
      </c>
      <c r="C295" s="35">
        <f t="shared" si="9"/>
        <v>82.5</v>
      </c>
      <c r="D295" s="35">
        <f t="shared" si="10"/>
        <v>93.5</v>
      </c>
    </row>
    <row r="296" spans="1:4" ht="13.5" x14ac:dyDescent="0.25">
      <c r="A296" s="11">
        <f t="shared" si="11"/>
        <v>45527</v>
      </c>
      <c r="B296" s="4">
        <v>54.774999999999999</v>
      </c>
      <c r="C296" s="35">
        <f t="shared" si="9"/>
        <v>82.162499999999994</v>
      </c>
      <c r="D296" s="35">
        <f t="shared" si="10"/>
        <v>93.117499999999993</v>
      </c>
    </row>
    <row r="297" spans="1:4" ht="13.5" x14ac:dyDescent="0.25">
      <c r="A297" s="11">
        <f t="shared" si="11"/>
        <v>45534</v>
      </c>
      <c r="B297" s="4">
        <v>57.25</v>
      </c>
      <c r="C297" s="35">
        <f t="shared" si="9"/>
        <v>85.875</v>
      </c>
      <c r="D297" s="35">
        <f t="shared" si="10"/>
        <v>97.325000000000003</v>
      </c>
    </row>
    <row r="298" spans="1:4" ht="13.5" x14ac:dyDescent="0.25">
      <c r="A298" s="11">
        <f t="shared" si="11"/>
        <v>45541</v>
      </c>
      <c r="B298" s="4">
        <v>57.25</v>
      </c>
      <c r="C298" s="35">
        <f t="shared" si="9"/>
        <v>85.875</v>
      </c>
      <c r="D298" s="35">
        <f t="shared" si="10"/>
        <v>97.325000000000003</v>
      </c>
    </row>
    <row r="299" spans="1:4" ht="13.5" x14ac:dyDescent="0.25">
      <c r="A299" s="11">
        <f t="shared" si="11"/>
        <v>45548</v>
      </c>
      <c r="B299" s="4">
        <v>57.05</v>
      </c>
      <c r="C299" s="35">
        <f t="shared" si="9"/>
        <v>85.574999999999989</v>
      </c>
      <c r="D299" s="35">
        <f t="shared" si="10"/>
        <v>96.984999999999999</v>
      </c>
    </row>
    <row r="300" spans="1:4" ht="13.5" x14ac:dyDescent="0.25">
      <c r="A300" s="11">
        <f t="shared" si="11"/>
        <v>45555</v>
      </c>
      <c r="B300" s="4">
        <v>58.15</v>
      </c>
      <c r="C300" s="35">
        <f t="shared" si="9"/>
        <v>87.224999999999994</v>
      </c>
      <c r="D300" s="35">
        <f t="shared" si="10"/>
        <v>98.85499999999999</v>
      </c>
    </row>
    <row r="301" spans="1:4" ht="13.5" x14ac:dyDescent="0.25">
      <c r="A301" s="11">
        <f t="shared" si="11"/>
        <v>45562</v>
      </c>
      <c r="B301" s="4">
        <v>66.7</v>
      </c>
      <c r="C301" s="35">
        <f t="shared" si="9"/>
        <v>100.05000000000001</v>
      </c>
      <c r="D301" s="35">
        <f t="shared" si="10"/>
        <v>113.39</v>
      </c>
    </row>
    <row r="302" spans="1:4" ht="13.5" x14ac:dyDescent="0.25">
      <c r="A302" s="11">
        <f t="shared" si="11"/>
        <v>45569</v>
      </c>
      <c r="B302" s="4">
        <v>68.98</v>
      </c>
      <c r="C302" s="35">
        <f t="shared" si="9"/>
        <v>103.47</v>
      </c>
      <c r="D302" s="35">
        <f t="shared" si="10"/>
        <v>117.26600000000001</v>
      </c>
    </row>
    <row r="303" spans="1:4" ht="13.5" x14ac:dyDescent="0.25">
      <c r="A303" s="11">
        <f t="shared" si="11"/>
        <v>45576</v>
      </c>
      <c r="B303" s="4">
        <v>70.680000000000007</v>
      </c>
      <c r="C303" s="35">
        <f t="shared" si="9"/>
        <v>106.02000000000001</v>
      </c>
      <c r="D303" s="35">
        <f t="shared" si="10"/>
        <v>120.15600000000001</v>
      </c>
    </row>
    <row r="304" spans="1:4" ht="13.5" x14ac:dyDescent="0.25">
      <c r="A304" s="11">
        <f t="shared" si="11"/>
        <v>45583</v>
      </c>
      <c r="B304" s="4">
        <v>70.63</v>
      </c>
      <c r="C304" s="35">
        <f t="shared" si="9"/>
        <v>105.94499999999999</v>
      </c>
      <c r="D304" s="35">
        <f t="shared" si="10"/>
        <v>120.07099999999998</v>
      </c>
    </row>
    <row r="305" spans="1:4" ht="13.5" x14ac:dyDescent="0.25">
      <c r="A305" s="11">
        <f t="shared" si="11"/>
        <v>45590</v>
      </c>
      <c r="B305" s="4">
        <v>70.180000000000007</v>
      </c>
      <c r="C305" s="35">
        <f t="shared" si="9"/>
        <v>105.27000000000001</v>
      </c>
      <c r="D305" s="35">
        <f t="shared" si="10"/>
        <v>119.30600000000001</v>
      </c>
    </row>
    <row r="306" spans="1:4" ht="13.5" x14ac:dyDescent="0.25">
      <c r="A306" s="11">
        <f t="shared" si="11"/>
        <v>45597</v>
      </c>
      <c r="B306" s="4">
        <v>68.53</v>
      </c>
      <c r="C306" s="35">
        <f t="shared" si="9"/>
        <v>102.795</v>
      </c>
      <c r="D306" s="35">
        <f t="shared" si="10"/>
        <v>116.501</v>
      </c>
    </row>
    <row r="307" spans="1:4" ht="13.5" x14ac:dyDescent="0.25">
      <c r="A307" s="11">
        <f t="shared" si="11"/>
        <v>45604</v>
      </c>
      <c r="B307" s="4">
        <v>72.73</v>
      </c>
      <c r="C307" s="35">
        <f t="shared" si="9"/>
        <v>109.095</v>
      </c>
      <c r="D307" s="35">
        <f t="shared" si="10"/>
        <v>123.64100000000001</v>
      </c>
    </row>
    <row r="308" spans="1:4" ht="13.5" x14ac:dyDescent="0.25">
      <c r="A308" s="11">
        <v>45611</v>
      </c>
      <c r="B308" s="4">
        <v>72.95</v>
      </c>
      <c r="C308" s="35">
        <f t="shared" si="9"/>
        <v>109.42500000000001</v>
      </c>
      <c r="D308" s="35">
        <f t="shared" si="10"/>
        <v>124.015</v>
      </c>
    </row>
    <row r="309" spans="1:4" ht="13.5" x14ac:dyDescent="0.25">
      <c r="A309" s="11">
        <v>45618</v>
      </c>
      <c r="B309" s="4">
        <v>64.150000000000006</v>
      </c>
      <c r="C309" s="35">
        <f t="shared" si="9"/>
        <v>96.225000000000009</v>
      </c>
      <c r="D309" s="35">
        <f t="shared" si="10"/>
        <v>109.05500000000001</v>
      </c>
    </row>
    <row r="310" spans="1:4" ht="13.5" x14ac:dyDescent="0.25">
      <c r="A310" s="11">
        <v>45625</v>
      </c>
      <c r="B310" s="4">
        <v>61.75</v>
      </c>
      <c r="C310" s="35">
        <f t="shared" si="9"/>
        <v>92.625</v>
      </c>
      <c r="D310" s="35">
        <f t="shared" si="10"/>
        <v>104.97499999999999</v>
      </c>
    </row>
    <row r="311" spans="1:4" ht="13.5" x14ac:dyDescent="0.25">
      <c r="A311" s="11">
        <v>45632</v>
      </c>
      <c r="B311" s="4">
        <v>61.75</v>
      </c>
      <c r="C311" s="35">
        <f t="shared" si="9"/>
        <v>92.625</v>
      </c>
      <c r="D311" s="35">
        <f t="shared" si="10"/>
        <v>104.97499999999999</v>
      </c>
    </row>
    <row r="312" spans="1:4" ht="13.5" x14ac:dyDescent="0.25">
      <c r="A312" s="11">
        <f t="shared" ref="A312:A330" si="12">A311+7</f>
        <v>45639</v>
      </c>
      <c r="B312" s="4">
        <v>64.25</v>
      </c>
      <c r="C312" s="35">
        <f t="shared" si="9"/>
        <v>96.375</v>
      </c>
      <c r="D312" s="35">
        <f t="shared" si="10"/>
        <v>109.22499999999999</v>
      </c>
    </row>
    <row r="313" spans="1:4" ht="13.5" x14ac:dyDescent="0.25">
      <c r="A313" s="11">
        <f t="shared" si="12"/>
        <v>45646</v>
      </c>
      <c r="B313" s="4">
        <v>57.78</v>
      </c>
      <c r="C313" s="35">
        <f t="shared" si="9"/>
        <v>86.67</v>
      </c>
      <c r="D313" s="35">
        <f t="shared" si="10"/>
        <v>98.225999999999999</v>
      </c>
    </row>
    <row r="314" spans="1:4" ht="13.5" x14ac:dyDescent="0.25">
      <c r="A314" s="11">
        <f t="shared" si="12"/>
        <v>45653</v>
      </c>
      <c r="B314" s="4">
        <v>56.88</v>
      </c>
      <c r="C314" s="35">
        <f t="shared" si="9"/>
        <v>85.320000000000007</v>
      </c>
      <c r="D314" s="35">
        <f t="shared" si="10"/>
        <v>96.695999999999998</v>
      </c>
    </row>
    <row r="315" spans="1:4" ht="13.5" x14ac:dyDescent="0.25">
      <c r="A315" s="11">
        <f t="shared" si="12"/>
        <v>45660</v>
      </c>
      <c r="B315" s="4">
        <v>62.75</v>
      </c>
      <c r="C315" s="35">
        <f t="shared" si="9"/>
        <v>94.125</v>
      </c>
      <c r="D315" s="35">
        <f t="shared" si="10"/>
        <v>106.675</v>
      </c>
    </row>
    <row r="316" spans="1:4" ht="13.5" x14ac:dyDescent="0.25">
      <c r="A316" s="11">
        <f t="shared" si="12"/>
        <v>45667</v>
      </c>
      <c r="B316" s="4">
        <v>65.95</v>
      </c>
      <c r="C316" s="35">
        <f t="shared" si="9"/>
        <v>98.925000000000011</v>
      </c>
      <c r="D316" s="35">
        <f t="shared" si="10"/>
        <v>112.11499999999999</v>
      </c>
    </row>
    <row r="317" spans="1:4" ht="13.5" x14ac:dyDescent="0.25">
      <c r="A317" s="11">
        <f t="shared" si="12"/>
        <v>45674</v>
      </c>
      <c r="B317" s="4">
        <v>73.400000000000006</v>
      </c>
      <c r="C317" s="35">
        <f t="shared" si="9"/>
        <v>110.10000000000001</v>
      </c>
      <c r="D317" s="35">
        <f t="shared" si="10"/>
        <v>124.78</v>
      </c>
    </row>
    <row r="318" spans="1:4" ht="13.5" x14ac:dyDescent="0.25">
      <c r="A318" s="11">
        <f t="shared" si="12"/>
        <v>45681</v>
      </c>
      <c r="B318" s="4">
        <v>75.25</v>
      </c>
      <c r="C318" s="35">
        <f t="shared" si="9"/>
        <v>112.875</v>
      </c>
      <c r="D318" s="35">
        <f t="shared" si="10"/>
        <v>127.925</v>
      </c>
    </row>
    <row r="319" spans="1:4" ht="13.5" x14ac:dyDescent="0.25">
      <c r="A319" s="11">
        <f t="shared" si="12"/>
        <v>45688</v>
      </c>
      <c r="B319" s="4">
        <v>77.2</v>
      </c>
      <c r="C319" s="35">
        <f t="shared" si="9"/>
        <v>115.80000000000001</v>
      </c>
      <c r="D319" s="35">
        <f t="shared" si="10"/>
        <v>131.24</v>
      </c>
    </row>
    <row r="320" spans="1:4" ht="13.5" x14ac:dyDescent="0.25">
      <c r="A320" s="11">
        <f t="shared" si="12"/>
        <v>45695</v>
      </c>
      <c r="B320" s="4">
        <v>82.3</v>
      </c>
      <c r="C320" s="35">
        <f t="shared" si="9"/>
        <v>123.44999999999999</v>
      </c>
      <c r="D320" s="35">
        <f t="shared" si="10"/>
        <v>139.91</v>
      </c>
    </row>
    <row r="321" spans="1:4" ht="13.5" x14ac:dyDescent="0.25">
      <c r="A321" s="11">
        <f t="shared" si="12"/>
        <v>45702</v>
      </c>
      <c r="B321" s="4">
        <v>86.1</v>
      </c>
      <c r="C321" s="35">
        <f t="shared" si="9"/>
        <v>129.14999999999998</v>
      </c>
      <c r="D321" s="35">
        <f t="shared" si="10"/>
        <v>146.36999999999998</v>
      </c>
    </row>
    <row r="322" spans="1:4" ht="13.5" x14ac:dyDescent="0.25">
      <c r="A322" s="11">
        <f t="shared" si="12"/>
        <v>45709</v>
      </c>
      <c r="B322" s="4">
        <v>90.5</v>
      </c>
      <c r="C322" s="35">
        <f t="shared" si="9"/>
        <v>135.75</v>
      </c>
      <c r="D322" s="35">
        <f t="shared" si="10"/>
        <v>153.85</v>
      </c>
    </row>
    <row r="323" spans="1:4" ht="13.5" x14ac:dyDescent="0.25">
      <c r="A323" s="11">
        <f t="shared" si="12"/>
        <v>45716</v>
      </c>
      <c r="B323" s="4">
        <v>82</v>
      </c>
      <c r="C323" s="35">
        <f t="shared" si="9"/>
        <v>123</v>
      </c>
      <c r="D323" s="35">
        <f t="shared" si="10"/>
        <v>139.4</v>
      </c>
    </row>
    <row r="324" spans="1:4" ht="13.5" x14ac:dyDescent="0.25">
      <c r="A324" s="11">
        <f t="shared" si="12"/>
        <v>45723</v>
      </c>
      <c r="B324" s="4">
        <v>78.099999999999994</v>
      </c>
      <c r="C324" s="35">
        <f t="shared" si="9"/>
        <v>117.14999999999999</v>
      </c>
      <c r="D324" s="35">
        <f t="shared" si="10"/>
        <v>132.76999999999998</v>
      </c>
    </row>
    <row r="325" spans="1:4" ht="13.5" x14ac:dyDescent="0.25">
      <c r="A325" s="11">
        <f t="shared" si="12"/>
        <v>45730</v>
      </c>
      <c r="B325" s="4">
        <v>75.3</v>
      </c>
      <c r="C325" s="35">
        <f t="shared" si="9"/>
        <v>112.94999999999999</v>
      </c>
      <c r="D325" s="35">
        <f t="shared" si="10"/>
        <v>128.01</v>
      </c>
    </row>
    <row r="326" spans="1:4" ht="13.5" x14ac:dyDescent="0.25">
      <c r="A326" s="11">
        <f t="shared" si="12"/>
        <v>45737</v>
      </c>
      <c r="B326" s="4">
        <v>78.5</v>
      </c>
      <c r="C326" s="35">
        <f t="shared" si="9"/>
        <v>117.75</v>
      </c>
      <c r="D326" s="35">
        <f t="shared" si="10"/>
        <v>133.44999999999999</v>
      </c>
    </row>
    <row r="327" spans="1:4" ht="13.5" x14ac:dyDescent="0.25">
      <c r="A327" s="11">
        <f t="shared" si="12"/>
        <v>45744</v>
      </c>
      <c r="B327" s="4">
        <v>84.15</v>
      </c>
      <c r="C327" s="35">
        <f t="shared" ref="C327:C330" si="13">B327*1.5</f>
        <v>126.22500000000001</v>
      </c>
      <c r="D327" s="35">
        <f t="shared" ref="D327:D330" si="14">B327*1.7</f>
        <v>143.05500000000001</v>
      </c>
    </row>
    <row r="328" spans="1:4" ht="13.5" x14ac:dyDescent="0.25">
      <c r="A328" s="11">
        <f t="shared" si="12"/>
        <v>45751</v>
      </c>
      <c r="B328" s="4">
        <v>100.1</v>
      </c>
      <c r="C328" s="35">
        <f t="shared" si="13"/>
        <v>150.14999999999998</v>
      </c>
      <c r="D328" s="35">
        <f t="shared" si="14"/>
        <v>170.17</v>
      </c>
    </row>
    <row r="329" spans="1:4" ht="13.5" x14ac:dyDescent="0.25">
      <c r="A329" s="11">
        <f t="shared" si="12"/>
        <v>45758</v>
      </c>
      <c r="B329" s="4">
        <v>103.45</v>
      </c>
      <c r="C329" s="35">
        <f t="shared" si="13"/>
        <v>155.17500000000001</v>
      </c>
      <c r="D329" s="35">
        <f t="shared" si="14"/>
        <v>175.86500000000001</v>
      </c>
    </row>
    <row r="330" spans="1:4" ht="13.5" x14ac:dyDescent="0.25">
      <c r="A330" s="11">
        <f t="shared" si="12"/>
        <v>45765</v>
      </c>
      <c r="B330" s="4">
        <v>105.91666666666667</v>
      </c>
      <c r="C330" s="35">
        <f t="shared" si="13"/>
        <v>158.875</v>
      </c>
      <c r="D330" s="35">
        <f t="shared" si="14"/>
        <v>180.05833333333334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4565-137A-4893-B944-6454102FFFD3}">
  <dimension ref="A1:AF331"/>
  <sheetViews>
    <sheetView workbookViewId="0">
      <pane xSplit="1" ySplit="1" topLeftCell="B298" activePane="bottomRight" state="frozen"/>
      <selection activeCell="A330" sqref="A330:XFD330"/>
      <selection pane="topRight" activeCell="A330" sqref="A330:XFD330"/>
      <selection pane="bottomLeft" activeCell="A330" sqref="A330:XFD330"/>
      <selection pane="bottomRight" activeCell="A330" sqref="A330:XFD330"/>
    </sheetView>
  </sheetViews>
  <sheetFormatPr defaultColWidth="9" defaultRowHeight="12.75" x14ac:dyDescent="0.2"/>
  <cols>
    <col min="1" max="1" width="10.1640625" bestFit="1" customWidth="1"/>
    <col min="2" max="2" width="13" style="38" customWidth="1"/>
    <col min="11" max="22" width="11.6640625" customWidth="1"/>
    <col min="24" max="25" width="11.6640625" customWidth="1"/>
    <col min="28" max="28" width="10.83203125" customWidth="1"/>
  </cols>
  <sheetData>
    <row r="1" spans="1:32" ht="63.75" x14ac:dyDescent="0.2">
      <c r="B1" s="81" t="s">
        <v>213</v>
      </c>
      <c r="C1" s="75" t="s">
        <v>214</v>
      </c>
      <c r="E1" s="81" t="s">
        <v>215</v>
      </c>
      <c r="F1" s="81" t="s">
        <v>216</v>
      </c>
      <c r="G1" s="81" t="s">
        <v>217</v>
      </c>
      <c r="I1" s="81" t="s">
        <v>218</v>
      </c>
      <c r="K1" s="14" t="s">
        <v>219</v>
      </c>
      <c r="L1" s="15" t="s">
        <v>220</v>
      </c>
      <c r="M1" s="15" t="s">
        <v>221</v>
      </c>
      <c r="N1" s="15" t="s">
        <v>222</v>
      </c>
      <c r="O1" s="15" t="s">
        <v>223</v>
      </c>
      <c r="P1" s="15" t="s">
        <v>224</v>
      </c>
      <c r="Q1" s="15" t="s">
        <v>225</v>
      </c>
      <c r="R1" s="15" t="s">
        <v>226</v>
      </c>
      <c r="S1" s="15" t="s">
        <v>227</v>
      </c>
      <c r="T1" s="15" t="s">
        <v>228</v>
      </c>
      <c r="U1" s="15" t="s">
        <v>229</v>
      </c>
      <c r="V1" s="15" t="s">
        <v>230</v>
      </c>
      <c r="X1" s="15" t="s">
        <v>231</v>
      </c>
      <c r="Y1" s="15" t="s">
        <v>232</v>
      </c>
      <c r="Z1" s="15"/>
      <c r="AA1" s="15"/>
      <c r="AB1" s="15" t="s">
        <v>233</v>
      </c>
      <c r="AC1" s="15"/>
      <c r="AE1" s="82" t="s">
        <v>57</v>
      </c>
      <c r="AF1" s="82" t="s">
        <v>56</v>
      </c>
    </row>
    <row r="2" spans="1:32" x14ac:dyDescent="0.2">
      <c r="A2" s="11">
        <v>43469</v>
      </c>
      <c r="B2" s="83">
        <f>G$2*I$2</f>
        <v>4.38</v>
      </c>
      <c r="E2" s="83">
        <v>3.2241138918075589</v>
      </c>
      <c r="F2" s="83">
        <v>3.3641500302480343</v>
      </c>
      <c r="G2" s="83">
        <v>4.1714285714285708</v>
      </c>
      <c r="H2" t="s">
        <v>234</v>
      </c>
      <c r="I2" s="40">
        <v>1.05</v>
      </c>
      <c r="K2" s="83">
        <f>B2*0.25</f>
        <v>1.095</v>
      </c>
      <c r="L2" s="83">
        <f>B2*0.5</f>
        <v>2.19</v>
      </c>
      <c r="M2" s="83">
        <f>B2*0.75</f>
        <v>3.2850000000000001</v>
      </c>
      <c r="N2" s="83">
        <f>B2*0.1</f>
        <v>0.438</v>
      </c>
      <c r="O2" s="83">
        <f>B2*0.15</f>
        <v>0.65699999999999992</v>
      </c>
      <c r="P2" s="83">
        <f>B2*0.3</f>
        <v>1.3139999999999998</v>
      </c>
      <c r="Q2" s="83">
        <f>T2*1.05</f>
        <v>3.7089754083484583</v>
      </c>
      <c r="R2" s="83">
        <f>U2*0.975</f>
        <v>3.3006865967379881</v>
      </c>
      <c r="S2" s="83">
        <f>U2*0.925</f>
        <v>3.1314206174180916</v>
      </c>
      <c r="T2" s="83">
        <f>$F$2*$I$2</f>
        <v>3.5323575317604363</v>
      </c>
      <c r="U2" s="83">
        <f>$E$2*$I$2</f>
        <v>3.3853195863979368</v>
      </c>
      <c r="V2" s="83">
        <f>T2*1.2</f>
        <v>4.2388290381125238</v>
      </c>
      <c r="X2" s="38">
        <f>AB2*0.75</f>
        <v>30.375</v>
      </c>
      <c r="Y2" s="38">
        <f>T2*1.3</f>
        <v>4.5920647912885677</v>
      </c>
      <c r="Z2" s="38"/>
      <c r="AA2" s="38"/>
      <c r="AB2" s="83">
        <v>40.5</v>
      </c>
      <c r="AC2" s="38"/>
      <c r="AE2">
        <f>MONTH(A2)</f>
        <v>1</v>
      </c>
      <c r="AF2">
        <f>YEAR(A2)</f>
        <v>2019</v>
      </c>
    </row>
    <row r="3" spans="1:32" x14ac:dyDescent="0.2">
      <c r="A3" s="11">
        <v>43476</v>
      </c>
      <c r="B3" s="83">
        <f t="shared" ref="B3:B14" si="0">G$2*I$2</f>
        <v>4.38</v>
      </c>
      <c r="F3">
        <v>87.4</v>
      </c>
      <c r="H3" t="s">
        <v>235</v>
      </c>
      <c r="I3" s="40">
        <f t="shared" ref="I3:I25" si="1">I2*(1+E5)</f>
        <v>1.0523516237402017</v>
      </c>
      <c r="K3" s="83">
        <f t="shared" ref="K3:K66" si="2">B3*0.25</f>
        <v>1.095</v>
      </c>
      <c r="L3" s="83">
        <f t="shared" ref="L3:L66" si="3">B3*0.5</f>
        <v>2.19</v>
      </c>
      <c r="M3" s="83">
        <f t="shared" ref="M3:M66" si="4">B3*0.75</f>
        <v>3.2850000000000001</v>
      </c>
      <c r="N3" s="83">
        <f t="shared" ref="N3:N66" si="5">B3*0.1</f>
        <v>0.438</v>
      </c>
      <c r="O3" s="83">
        <f t="shared" ref="O3:O66" si="6">B3*0.15</f>
        <v>0.65699999999999992</v>
      </c>
      <c r="P3" s="83">
        <f t="shared" ref="P3:P66" si="7">B3*0.3</f>
        <v>1.3139999999999998</v>
      </c>
      <c r="Q3" s="83">
        <f t="shared" ref="Q3:Q66" si="8">T3*1.05</f>
        <v>3.7089754083484583</v>
      </c>
      <c r="R3" s="83">
        <f t="shared" ref="R3:R66" si="9">U3*0.975</f>
        <v>3.3006865967379881</v>
      </c>
      <c r="S3" s="83">
        <f t="shared" ref="S3:S66" si="10">U3*0.925</f>
        <v>3.1314206174180916</v>
      </c>
      <c r="T3" s="83">
        <f t="shared" ref="T3:T14" si="11">$F$2*$I$2</f>
        <v>3.5323575317604363</v>
      </c>
      <c r="U3" s="83">
        <f t="shared" ref="U3:U14" si="12">$E$2*$I$2</f>
        <v>3.3853195863979368</v>
      </c>
      <c r="V3" s="83">
        <f t="shared" ref="V3:V66" si="13">T3*1.2</f>
        <v>4.2388290381125238</v>
      </c>
      <c r="X3" s="38">
        <f t="shared" ref="X3:X66" si="14">AB3*0.75</f>
        <v>29.775000000000002</v>
      </c>
      <c r="Y3" s="38">
        <f t="shared" ref="Y3:Y66" si="15">T3*1.3</f>
        <v>4.5920647912885677</v>
      </c>
      <c r="Z3" s="38"/>
      <c r="AA3" s="38"/>
      <c r="AB3" s="83">
        <v>39.700000000000003</v>
      </c>
      <c r="AC3" s="38"/>
      <c r="AE3">
        <f t="shared" ref="AE3:AE66" si="16">MONTH(A3)</f>
        <v>1</v>
      </c>
      <c r="AF3">
        <f t="shared" ref="AF3:AF66" si="17">YEAR(A3)</f>
        <v>2019</v>
      </c>
    </row>
    <row r="4" spans="1:32" x14ac:dyDescent="0.2">
      <c r="A4" s="11">
        <v>43483</v>
      </c>
      <c r="B4" s="83">
        <f t="shared" si="0"/>
        <v>4.38</v>
      </c>
      <c r="E4">
        <f>F4/F3-1</f>
        <v>2.1739130434782483E-2</v>
      </c>
      <c r="F4">
        <v>89.3</v>
      </c>
      <c r="H4" t="s">
        <v>236</v>
      </c>
      <c r="I4" s="40">
        <f t="shared" si="1"/>
        <v>1.0417693169092948</v>
      </c>
      <c r="K4" s="83">
        <f t="shared" si="2"/>
        <v>1.095</v>
      </c>
      <c r="L4" s="83">
        <f t="shared" si="3"/>
        <v>2.19</v>
      </c>
      <c r="M4" s="83">
        <f t="shared" si="4"/>
        <v>3.2850000000000001</v>
      </c>
      <c r="N4" s="83">
        <f t="shared" si="5"/>
        <v>0.438</v>
      </c>
      <c r="O4" s="83">
        <f t="shared" si="6"/>
        <v>0.65699999999999992</v>
      </c>
      <c r="P4" s="83">
        <f t="shared" si="7"/>
        <v>1.3139999999999998</v>
      </c>
      <c r="Q4" s="83">
        <f t="shared" si="8"/>
        <v>3.7089754083484583</v>
      </c>
      <c r="R4" s="83">
        <f t="shared" si="9"/>
        <v>3.3006865967379881</v>
      </c>
      <c r="S4" s="83">
        <f t="shared" si="10"/>
        <v>3.1314206174180916</v>
      </c>
      <c r="T4" s="83">
        <f t="shared" si="11"/>
        <v>3.5323575317604363</v>
      </c>
      <c r="U4" s="83">
        <f t="shared" si="12"/>
        <v>3.3853195863979368</v>
      </c>
      <c r="V4" s="83">
        <f t="shared" si="13"/>
        <v>4.2388290381125238</v>
      </c>
      <c r="X4" s="38">
        <f t="shared" si="14"/>
        <v>27.375</v>
      </c>
      <c r="Y4" s="38">
        <f t="shared" si="15"/>
        <v>4.5920647912885677</v>
      </c>
      <c r="Z4" s="38"/>
      <c r="AA4" s="38"/>
      <c r="AB4" s="83">
        <v>36.5</v>
      </c>
      <c r="AC4" s="38"/>
      <c r="AE4">
        <f t="shared" si="16"/>
        <v>1</v>
      </c>
      <c r="AF4">
        <f t="shared" si="17"/>
        <v>2019</v>
      </c>
    </row>
    <row r="5" spans="1:32" x14ac:dyDescent="0.2">
      <c r="A5" s="11">
        <v>43490</v>
      </c>
      <c r="B5" s="83">
        <f t="shared" si="0"/>
        <v>4.38</v>
      </c>
      <c r="E5">
        <f>F5/F4-1</f>
        <v>2.2396416573349232E-3</v>
      </c>
      <c r="F5">
        <v>89.5</v>
      </c>
      <c r="H5" t="s">
        <v>237</v>
      </c>
      <c r="I5" s="40">
        <f t="shared" si="1"/>
        <v>1.0523516237402017</v>
      </c>
      <c r="K5" s="83">
        <f t="shared" si="2"/>
        <v>1.095</v>
      </c>
      <c r="L5" s="83">
        <f t="shared" si="3"/>
        <v>2.19</v>
      </c>
      <c r="M5" s="83">
        <f t="shared" si="4"/>
        <v>3.2850000000000001</v>
      </c>
      <c r="N5" s="83">
        <f t="shared" si="5"/>
        <v>0.438</v>
      </c>
      <c r="O5" s="83">
        <f t="shared" si="6"/>
        <v>0.65699999999999992</v>
      </c>
      <c r="P5" s="83">
        <f t="shared" si="7"/>
        <v>1.3139999999999998</v>
      </c>
      <c r="Q5" s="83">
        <f t="shared" si="8"/>
        <v>3.7089754083484583</v>
      </c>
      <c r="R5" s="83">
        <f t="shared" si="9"/>
        <v>3.3006865967379881</v>
      </c>
      <c r="S5" s="83">
        <f t="shared" si="10"/>
        <v>3.1314206174180916</v>
      </c>
      <c r="T5" s="83">
        <f t="shared" si="11"/>
        <v>3.5323575317604363</v>
      </c>
      <c r="U5" s="83">
        <f t="shared" si="12"/>
        <v>3.3853195863979368</v>
      </c>
      <c r="V5" s="83">
        <f t="shared" si="13"/>
        <v>4.2388290381125238</v>
      </c>
      <c r="X5" s="38">
        <f t="shared" si="14"/>
        <v>27.375</v>
      </c>
      <c r="Y5" s="38">
        <f t="shared" si="15"/>
        <v>4.5920647912885677</v>
      </c>
      <c r="Z5" s="38"/>
      <c r="AA5" s="38"/>
      <c r="AB5" s="83">
        <v>36.5</v>
      </c>
      <c r="AC5" s="38"/>
      <c r="AE5">
        <f t="shared" si="16"/>
        <v>1</v>
      </c>
      <c r="AF5">
        <f t="shared" si="17"/>
        <v>2019</v>
      </c>
    </row>
    <row r="6" spans="1:32" x14ac:dyDescent="0.2">
      <c r="A6" s="11">
        <v>43497</v>
      </c>
      <c r="B6" s="83">
        <f t="shared" si="0"/>
        <v>4.38</v>
      </c>
      <c r="E6">
        <f t="shared" ref="E6:E16" si="18">F6/F5-1</f>
        <v>-1.0055865921787754E-2</v>
      </c>
      <c r="F6">
        <v>88.6</v>
      </c>
      <c r="H6" t="s">
        <v>238</v>
      </c>
      <c r="I6" s="40">
        <f t="shared" si="1"/>
        <v>1.0664613661814111</v>
      </c>
      <c r="K6" s="83">
        <f t="shared" si="2"/>
        <v>1.095</v>
      </c>
      <c r="L6" s="83">
        <f t="shared" si="3"/>
        <v>2.19</v>
      </c>
      <c r="M6" s="83">
        <f t="shared" si="4"/>
        <v>3.2850000000000001</v>
      </c>
      <c r="N6" s="83">
        <f t="shared" si="5"/>
        <v>0.438</v>
      </c>
      <c r="O6" s="83">
        <f t="shared" si="6"/>
        <v>0.65699999999999992</v>
      </c>
      <c r="P6" s="83">
        <f t="shared" si="7"/>
        <v>1.3139999999999998</v>
      </c>
      <c r="Q6" s="83">
        <f t="shared" si="8"/>
        <v>3.7089754083484583</v>
      </c>
      <c r="R6" s="83">
        <f t="shared" si="9"/>
        <v>3.3006865967379881</v>
      </c>
      <c r="S6" s="83">
        <f t="shared" si="10"/>
        <v>3.1314206174180916</v>
      </c>
      <c r="T6" s="83">
        <f t="shared" si="11"/>
        <v>3.5323575317604363</v>
      </c>
      <c r="U6" s="83">
        <f t="shared" si="12"/>
        <v>3.3853195863979368</v>
      </c>
      <c r="V6" s="83">
        <f t="shared" si="13"/>
        <v>4.2388290381125238</v>
      </c>
      <c r="X6" s="38">
        <f t="shared" si="14"/>
        <v>27</v>
      </c>
      <c r="Y6" s="38">
        <f t="shared" si="15"/>
        <v>4.5920647912885677</v>
      </c>
      <c r="Z6" s="38"/>
      <c r="AA6" s="38"/>
      <c r="AB6" s="83">
        <v>36</v>
      </c>
      <c r="AC6" s="38"/>
      <c r="AE6">
        <f t="shared" si="16"/>
        <v>2</v>
      </c>
      <c r="AF6">
        <f t="shared" si="17"/>
        <v>2019</v>
      </c>
    </row>
    <row r="7" spans="1:32" x14ac:dyDescent="0.2">
      <c r="A7" s="11">
        <v>43504</v>
      </c>
      <c r="B7" s="83">
        <f t="shared" si="0"/>
        <v>4.38</v>
      </c>
      <c r="E7">
        <f t="shared" si="18"/>
        <v>1.0158013544018019E-2</v>
      </c>
      <c r="F7">
        <v>89.5</v>
      </c>
      <c r="H7" t="s">
        <v>239</v>
      </c>
      <c r="I7" s="40">
        <f t="shared" si="1"/>
        <v>1.0464725643896977</v>
      </c>
      <c r="K7" s="83">
        <f t="shared" si="2"/>
        <v>1.095</v>
      </c>
      <c r="L7" s="83">
        <f t="shared" si="3"/>
        <v>2.19</v>
      </c>
      <c r="M7" s="83">
        <f t="shared" si="4"/>
        <v>3.2850000000000001</v>
      </c>
      <c r="N7" s="83">
        <f t="shared" si="5"/>
        <v>0.438</v>
      </c>
      <c r="O7" s="83">
        <f t="shared" si="6"/>
        <v>0.65699999999999992</v>
      </c>
      <c r="P7" s="83">
        <f t="shared" si="7"/>
        <v>1.3139999999999998</v>
      </c>
      <c r="Q7" s="83">
        <f t="shared" si="8"/>
        <v>3.7089754083484583</v>
      </c>
      <c r="R7" s="83">
        <f t="shared" si="9"/>
        <v>3.3006865967379881</v>
      </c>
      <c r="S7" s="83">
        <f t="shared" si="10"/>
        <v>3.1314206174180916</v>
      </c>
      <c r="T7" s="83">
        <f t="shared" si="11"/>
        <v>3.5323575317604363</v>
      </c>
      <c r="U7" s="83">
        <f t="shared" si="12"/>
        <v>3.3853195863979368</v>
      </c>
      <c r="V7" s="83">
        <f t="shared" si="13"/>
        <v>4.2388290381125238</v>
      </c>
      <c r="X7" s="38">
        <f t="shared" si="14"/>
        <v>25.349999999999998</v>
      </c>
      <c r="Y7" s="38">
        <f t="shared" si="15"/>
        <v>4.5920647912885677</v>
      </c>
      <c r="Z7" s="38"/>
      <c r="AA7" s="38"/>
      <c r="AB7" s="83">
        <v>33.799999999999997</v>
      </c>
      <c r="AC7" s="38"/>
      <c r="AE7">
        <f t="shared" si="16"/>
        <v>2</v>
      </c>
      <c r="AF7">
        <f t="shared" si="17"/>
        <v>2019</v>
      </c>
    </row>
    <row r="8" spans="1:32" x14ac:dyDescent="0.2">
      <c r="A8" s="11">
        <v>43511</v>
      </c>
      <c r="B8" s="83">
        <f t="shared" si="0"/>
        <v>4.38</v>
      </c>
      <c r="E8">
        <f t="shared" si="18"/>
        <v>1.3407821229050265E-2</v>
      </c>
      <c r="F8">
        <v>90.7</v>
      </c>
      <c r="H8" t="s">
        <v>240</v>
      </c>
      <c r="I8" s="40">
        <f t="shared" si="1"/>
        <v>1.0523516237402015</v>
      </c>
      <c r="K8" s="83">
        <f t="shared" si="2"/>
        <v>1.095</v>
      </c>
      <c r="L8" s="83">
        <f t="shared" si="3"/>
        <v>2.19</v>
      </c>
      <c r="M8" s="83">
        <f t="shared" si="4"/>
        <v>3.2850000000000001</v>
      </c>
      <c r="N8" s="83">
        <f t="shared" si="5"/>
        <v>0.438</v>
      </c>
      <c r="O8" s="83">
        <f t="shared" si="6"/>
        <v>0.65699999999999992</v>
      </c>
      <c r="P8" s="83">
        <f t="shared" si="7"/>
        <v>1.3139999999999998</v>
      </c>
      <c r="Q8" s="83">
        <f t="shared" si="8"/>
        <v>3.7089754083484583</v>
      </c>
      <c r="R8" s="83">
        <f t="shared" si="9"/>
        <v>3.3006865967379881</v>
      </c>
      <c r="S8" s="83">
        <f t="shared" si="10"/>
        <v>3.1314206174180916</v>
      </c>
      <c r="T8" s="83">
        <f t="shared" si="11"/>
        <v>3.5323575317604363</v>
      </c>
      <c r="U8" s="83">
        <f t="shared" si="12"/>
        <v>3.3853195863979368</v>
      </c>
      <c r="V8" s="83">
        <f t="shared" si="13"/>
        <v>4.2388290381125238</v>
      </c>
      <c r="X8" s="38">
        <f t="shared" si="14"/>
        <v>24.900000000000002</v>
      </c>
      <c r="Y8" s="38">
        <f t="shared" si="15"/>
        <v>4.5920647912885677</v>
      </c>
      <c r="Z8" s="38"/>
      <c r="AA8" s="38"/>
      <c r="AB8" s="83">
        <v>33.200000000000003</v>
      </c>
      <c r="AC8" s="38"/>
      <c r="AE8">
        <f t="shared" si="16"/>
        <v>2</v>
      </c>
      <c r="AF8">
        <f t="shared" si="17"/>
        <v>2019</v>
      </c>
    </row>
    <row r="9" spans="1:32" x14ac:dyDescent="0.2">
      <c r="A9" s="11">
        <v>43518</v>
      </c>
      <c r="B9" s="83">
        <f t="shared" si="0"/>
        <v>4.38</v>
      </c>
      <c r="E9">
        <f t="shared" si="18"/>
        <v>-1.8743109151047488E-2</v>
      </c>
      <c r="F9">
        <v>89</v>
      </c>
      <c r="H9" t="s">
        <v>241</v>
      </c>
      <c r="I9" s="40">
        <f t="shared" si="1"/>
        <v>1.0429451287793952</v>
      </c>
      <c r="K9" s="83">
        <f t="shared" si="2"/>
        <v>1.095</v>
      </c>
      <c r="L9" s="83">
        <f t="shared" si="3"/>
        <v>2.19</v>
      </c>
      <c r="M9" s="83">
        <f t="shared" si="4"/>
        <v>3.2850000000000001</v>
      </c>
      <c r="N9" s="83">
        <f t="shared" si="5"/>
        <v>0.438</v>
      </c>
      <c r="O9" s="83">
        <f t="shared" si="6"/>
        <v>0.65699999999999992</v>
      </c>
      <c r="P9" s="83">
        <f t="shared" si="7"/>
        <v>1.3139999999999998</v>
      </c>
      <c r="Q9" s="83">
        <f t="shared" si="8"/>
        <v>3.7089754083484583</v>
      </c>
      <c r="R9" s="83">
        <f t="shared" si="9"/>
        <v>3.3006865967379881</v>
      </c>
      <c r="S9" s="83">
        <f t="shared" si="10"/>
        <v>3.1314206174180916</v>
      </c>
      <c r="T9" s="83">
        <f t="shared" si="11"/>
        <v>3.5323575317604363</v>
      </c>
      <c r="U9" s="83">
        <f t="shared" si="12"/>
        <v>3.3853195863979368</v>
      </c>
      <c r="V9" s="83">
        <f t="shared" si="13"/>
        <v>4.2388290381125238</v>
      </c>
      <c r="X9" s="38">
        <f t="shared" si="14"/>
        <v>25.5</v>
      </c>
      <c r="Y9" s="38">
        <f t="shared" si="15"/>
        <v>4.5920647912885677</v>
      </c>
      <c r="Z9" s="38"/>
      <c r="AA9" s="38"/>
      <c r="AB9" s="83">
        <v>34</v>
      </c>
      <c r="AC9" s="38"/>
      <c r="AE9">
        <f t="shared" si="16"/>
        <v>2</v>
      </c>
      <c r="AF9">
        <f t="shared" si="17"/>
        <v>2019</v>
      </c>
    </row>
    <row r="10" spans="1:32" x14ac:dyDescent="0.2">
      <c r="A10" s="11">
        <v>43525</v>
      </c>
      <c r="B10" s="83">
        <f t="shared" si="0"/>
        <v>4.38</v>
      </c>
      <c r="E10">
        <f t="shared" si="18"/>
        <v>5.6179775280897903E-3</v>
      </c>
      <c r="F10">
        <v>89.5</v>
      </c>
      <c r="H10" t="s">
        <v>242</v>
      </c>
      <c r="I10" s="40">
        <f t="shared" si="1"/>
        <v>1.0347144456886896</v>
      </c>
      <c r="K10" s="83">
        <f t="shared" si="2"/>
        <v>1.095</v>
      </c>
      <c r="L10" s="83">
        <f t="shared" si="3"/>
        <v>2.19</v>
      </c>
      <c r="M10" s="83">
        <f t="shared" si="4"/>
        <v>3.2850000000000001</v>
      </c>
      <c r="N10" s="83">
        <f t="shared" si="5"/>
        <v>0.438</v>
      </c>
      <c r="O10" s="83">
        <f t="shared" si="6"/>
        <v>0.65699999999999992</v>
      </c>
      <c r="P10" s="83">
        <f t="shared" si="7"/>
        <v>1.3139999999999998</v>
      </c>
      <c r="Q10" s="83">
        <f t="shared" si="8"/>
        <v>3.7089754083484583</v>
      </c>
      <c r="R10" s="83">
        <f t="shared" si="9"/>
        <v>3.3006865967379881</v>
      </c>
      <c r="S10" s="83">
        <f t="shared" si="10"/>
        <v>3.1314206174180916</v>
      </c>
      <c r="T10" s="83">
        <f t="shared" si="11"/>
        <v>3.5323575317604363</v>
      </c>
      <c r="U10" s="83">
        <f t="shared" si="12"/>
        <v>3.3853195863979368</v>
      </c>
      <c r="V10" s="83">
        <f t="shared" si="13"/>
        <v>4.2388290381125238</v>
      </c>
      <c r="X10" s="38">
        <f t="shared" si="14"/>
        <v>26.25</v>
      </c>
      <c r="Y10" s="38">
        <f t="shared" si="15"/>
        <v>4.5920647912885677</v>
      </c>
      <c r="Z10" s="38"/>
      <c r="AA10" s="38"/>
      <c r="AB10" s="83">
        <v>35</v>
      </c>
      <c r="AC10" s="38"/>
      <c r="AE10">
        <f t="shared" si="16"/>
        <v>3</v>
      </c>
      <c r="AF10">
        <f t="shared" si="17"/>
        <v>2019</v>
      </c>
    </row>
    <row r="11" spans="1:32" x14ac:dyDescent="0.2">
      <c r="A11" s="11">
        <v>43532</v>
      </c>
      <c r="B11" s="83">
        <f t="shared" si="0"/>
        <v>4.38</v>
      </c>
      <c r="E11">
        <f t="shared" si="18"/>
        <v>-8.9385474860335101E-3</v>
      </c>
      <c r="F11">
        <v>88.7</v>
      </c>
      <c r="H11" t="s">
        <v>243</v>
      </c>
      <c r="I11" s="40">
        <f t="shared" si="1"/>
        <v>1.0782194848824187</v>
      </c>
      <c r="K11" s="83">
        <f t="shared" si="2"/>
        <v>1.095</v>
      </c>
      <c r="L11" s="83">
        <f t="shared" si="3"/>
        <v>2.19</v>
      </c>
      <c r="M11" s="83">
        <f t="shared" si="4"/>
        <v>3.2850000000000001</v>
      </c>
      <c r="N11" s="83">
        <f t="shared" si="5"/>
        <v>0.438</v>
      </c>
      <c r="O11" s="83">
        <f t="shared" si="6"/>
        <v>0.65699999999999992</v>
      </c>
      <c r="P11" s="83">
        <f t="shared" si="7"/>
        <v>1.3139999999999998</v>
      </c>
      <c r="Q11" s="83">
        <f t="shared" si="8"/>
        <v>3.7089754083484583</v>
      </c>
      <c r="R11" s="83">
        <f t="shared" si="9"/>
        <v>3.3006865967379881</v>
      </c>
      <c r="S11" s="83">
        <f t="shared" si="10"/>
        <v>3.1314206174180916</v>
      </c>
      <c r="T11" s="83">
        <f t="shared" si="11"/>
        <v>3.5323575317604363</v>
      </c>
      <c r="U11" s="83">
        <f t="shared" si="12"/>
        <v>3.3853195863979368</v>
      </c>
      <c r="V11" s="83">
        <f t="shared" si="13"/>
        <v>4.2388290381125238</v>
      </c>
      <c r="X11" s="38">
        <f t="shared" si="14"/>
        <v>29.400000000000002</v>
      </c>
      <c r="Y11" s="38">
        <f t="shared" si="15"/>
        <v>4.5920647912885677</v>
      </c>
      <c r="Z11" s="38"/>
      <c r="AA11" s="38"/>
      <c r="AB11" s="83">
        <v>39.200000000000003</v>
      </c>
      <c r="AC11" s="38"/>
      <c r="AE11">
        <f t="shared" si="16"/>
        <v>3</v>
      </c>
      <c r="AF11">
        <f t="shared" si="17"/>
        <v>2019</v>
      </c>
    </row>
    <row r="12" spans="1:32" x14ac:dyDescent="0.2">
      <c r="A12" s="11">
        <v>43539</v>
      </c>
      <c r="B12" s="83">
        <f t="shared" si="0"/>
        <v>4.38</v>
      </c>
      <c r="E12">
        <f t="shared" si="18"/>
        <v>-7.8917700112739464E-3</v>
      </c>
      <c r="F12">
        <v>88</v>
      </c>
      <c r="H12" t="s">
        <v>244</v>
      </c>
      <c r="I12" s="40">
        <f t="shared" si="1"/>
        <v>1.1158454647256437</v>
      </c>
      <c r="K12" s="83">
        <f t="shared" si="2"/>
        <v>1.095</v>
      </c>
      <c r="L12" s="83">
        <f t="shared" si="3"/>
        <v>2.19</v>
      </c>
      <c r="M12" s="83">
        <f t="shared" si="4"/>
        <v>3.2850000000000001</v>
      </c>
      <c r="N12" s="83">
        <f t="shared" si="5"/>
        <v>0.438</v>
      </c>
      <c r="O12" s="83">
        <f t="shared" si="6"/>
        <v>0.65699999999999992</v>
      </c>
      <c r="P12" s="83">
        <f t="shared" si="7"/>
        <v>1.3139999999999998</v>
      </c>
      <c r="Q12" s="83">
        <f t="shared" si="8"/>
        <v>3.7089754083484583</v>
      </c>
      <c r="R12" s="83">
        <f t="shared" si="9"/>
        <v>3.3006865967379881</v>
      </c>
      <c r="S12" s="83">
        <f t="shared" si="10"/>
        <v>3.1314206174180916</v>
      </c>
      <c r="T12" s="83">
        <f t="shared" si="11"/>
        <v>3.5323575317604363</v>
      </c>
      <c r="U12" s="83">
        <f t="shared" si="12"/>
        <v>3.3853195863979368</v>
      </c>
      <c r="V12" s="83">
        <f t="shared" si="13"/>
        <v>4.2388290381125238</v>
      </c>
      <c r="X12" s="38">
        <f t="shared" si="14"/>
        <v>30</v>
      </c>
      <c r="Y12" s="38">
        <f t="shared" si="15"/>
        <v>4.5920647912885677</v>
      </c>
      <c r="Z12" s="38"/>
      <c r="AA12" s="38"/>
      <c r="AB12" s="83">
        <v>40</v>
      </c>
      <c r="AC12" s="38"/>
      <c r="AE12">
        <f t="shared" si="16"/>
        <v>3</v>
      </c>
      <c r="AF12">
        <f t="shared" si="17"/>
        <v>2019</v>
      </c>
    </row>
    <row r="13" spans="1:32" x14ac:dyDescent="0.2">
      <c r="A13" s="11">
        <v>43546</v>
      </c>
      <c r="B13" s="83">
        <f t="shared" si="0"/>
        <v>4.38</v>
      </c>
      <c r="E13">
        <f t="shared" si="18"/>
        <v>4.2045454545454497E-2</v>
      </c>
      <c r="F13">
        <v>91.7</v>
      </c>
      <c r="H13" t="s">
        <v>245</v>
      </c>
      <c r="I13" s="40">
        <f t="shared" si="1"/>
        <v>1.124076147816349</v>
      </c>
      <c r="K13" s="83">
        <f t="shared" si="2"/>
        <v>1.095</v>
      </c>
      <c r="L13" s="83">
        <f t="shared" si="3"/>
        <v>2.19</v>
      </c>
      <c r="M13" s="83">
        <f t="shared" si="4"/>
        <v>3.2850000000000001</v>
      </c>
      <c r="N13" s="83">
        <f t="shared" si="5"/>
        <v>0.438</v>
      </c>
      <c r="O13" s="83">
        <f t="shared" si="6"/>
        <v>0.65699999999999992</v>
      </c>
      <c r="P13" s="83">
        <f t="shared" si="7"/>
        <v>1.3139999999999998</v>
      </c>
      <c r="Q13" s="83">
        <f t="shared" si="8"/>
        <v>3.7089754083484583</v>
      </c>
      <c r="R13" s="83">
        <f t="shared" si="9"/>
        <v>3.3006865967379881</v>
      </c>
      <c r="S13" s="83">
        <f t="shared" si="10"/>
        <v>3.1314206174180916</v>
      </c>
      <c r="T13" s="83">
        <f t="shared" si="11"/>
        <v>3.5323575317604363</v>
      </c>
      <c r="U13" s="83">
        <f t="shared" si="12"/>
        <v>3.3853195863979368</v>
      </c>
      <c r="V13" s="83">
        <f t="shared" si="13"/>
        <v>4.2388290381125238</v>
      </c>
      <c r="X13" s="38">
        <f t="shared" si="14"/>
        <v>29.700000000000003</v>
      </c>
      <c r="Y13" s="38">
        <f t="shared" si="15"/>
        <v>4.5920647912885677</v>
      </c>
      <c r="Z13" s="38"/>
      <c r="AA13" s="38"/>
      <c r="AB13" s="83">
        <v>39.6</v>
      </c>
      <c r="AC13" s="38"/>
      <c r="AE13">
        <f t="shared" si="16"/>
        <v>3</v>
      </c>
      <c r="AF13">
        <f t="shared" si="17"/>
        <v>2019</v>
      </c>
    </row>
    <row r="14" spans="1:32" x14ac:dyDescent="0.2">
      <c r="A14" s="11">
        <v>43553</v>
      </c>
      <c r="B14" s="83">
        <f t="shared" si="0"/>
        <v>4.38</v>
      </c>
      <c r="E14">
        <f t="shared" si="18"/>
        <v>3.4896401308615044E-2</v>
      </c>
      <c r="F14">
        <v>94.9</v>
      </c>
      <c r="H14" t="s">
        <v>246</v>
      </c>
      <c r="I14" s="40">
        <f>I13*(1+E16)</f>
        <v>1.1287793952967522</v>
      </c>
      <c r="K14" s="83">
        <f t="shared" si="2"/>
        <v>1.095</v>
      </c>
      <c r="L14" s="83">
        <f t="shared" si="3"/>
        <v>2.19</v>
      </c>
      <c r="M14" s="83">
        <f t="shared" si="4"/>
        <v>3.2850000000000001</v>
      </c>
      <c r="N14" s="83">
        <f t="shared" si="5"/>
        <v>0.438</v>
      </c>
      <c r="O14" s="83">
        <f t="shared" si="6"/>
        <v>0.65699999999999992</v>
      </c>
      <c r="P14" s="83">
        <f t="shared" si="7"/>
        <v>1.3139999999999998</v>
      </c>
      <c r="Q14" s="83">
        <f t="shared" si="8"/>
        <v>3.7089754083484583</v>
      </c>
      <c r="R14" s="83">
        <f t="shared" si="9"/>
        <v>3.3006865967379881</v>
      </c>
      <c r="S14" s="83">
        <f t="shared" si="10"/>
        <v>3.1314206174180916</v>
      </c>
      <c r="T14" s="83">
        <f t="shared" si="11"/>
        <v>3.5323575317604363</v>
      </c>
      <c r="U14" s="83">
        <f t="shared" si="12"/>
        <v>3.3853195863979368</v>
      </c>
      <c r="V14" s="83">
        <f t="shared" si="13"/>
        <v>4.2388290381125238</v>
      </c>
      <c r="X14" s="38">
        <f t="shared" si="14"/>
        <v>29.099999999999998</v>
      </c>
      <c r="Y14" s="38">
        <f t="shared" si="15"/>
        <v>4.5920647912885677</v>
      </c>
      <c r="Z14" s="38"/>
      <c r="AA14" s="38"/>
      <c r="AB14" s="83">
        <v>38.799999999999997</v>
      </c>
      <c r="AC14" s="38"/>
      <c r="AE14">
        <f t="shared" si="16"/>
        <v>3</v>
      </c>
      <c r="AF14">
        <f t="shared" si="17"/>
        <v>2019</v>
      </c>
    </row>
    <row r="15" spans="1:32" x14ac:dyDescent="0.2">
      <c r="A15" s="11">
        <v>43560</v>
      </c>
      <c r="B15" s="83">
        <f>G$2*I$3</f>
        <v>4.3898096304591263</v>
      </c>
      <c r="E15">
        <f t="shared" si="18"/>
        <v>7.3761854583771491E-3</v>
      </c>
      <c r="F15">
        <v>95.6</v>
      </c>
      <c r="H15" t="s">
        <v>247</v>
      </c>
      <c r="I15" s="40">
        <f>I14*(1+E17)</f>
        <v>1.1522956326987679</v>
      </c>
      <c r="K15" s="83">
        <f t="shared" si="2"/>
        <v>1.0974524076147816</v>
      </c>
      <c r="L15" s="83">
        <f t="shared" si="3"/>
        <v>2.1949048152295632</v>
      </c>
      <c r="M15" s="83">
        <f t="shared" si="4"/>
        <v>3.2923572228443447</v>
      </c>
      <c r="N15" s="83">
        <f t="shared" si="5"/>
        <v>0.43898096304591266</v>
      </c>
      <c r="O15" s="83">
        <f t="shared" si="6"/>
        <v>0.65847144456886897</v>
      </c>
      <c r="P15" s="83">
        <f t="shared" si="7"/>
        <v>1.3169428891377379</v>
      </c>
      <c r="Q15" s="83">
        <f t="shared" si="8"/>
        <v>3.7172821841790262</v>
      </c>
      <c r="R15" s="83">
        <f t="shared" si="9"/>
        <v>3.30807895193785</v>
      </c>
      <c r="S15" s="83">
        <f t="shared" si="10"/>
        <v>3.1384338774794989</v>
      </c>
      <c r="T15" s="83">
        <f>$F$2*$I$3</f>
        <v>3.5402687468371679</v>
      </c>
      <c r="U15" s="83">
        <f>$E$2*$I$3</f>
        <v>3.3929014891670257</v>
      </c>
      <c r="V15" s="83">
        <f t="shared" si="13"/>
        <v>4.2483224962046009</v>
      </c>
      <c r="X15" s="38">
        <f t="shared" si="14"/>
        <v>31.5</v>
      </c>
      <c r="Y15" s="38">
        <f t="shared" si="15"/>
        <v>4.6023493708883185</v>
      </c>
      <c r="Z15" s="38"/>
      <c r="AA15" s="38"/>
      <c r="AB15" s="83">
        <v>42</v>
      </c>
      <c r="AC15" s="38"/>
      <c r="AE15">
        <f t="shared" si="16"/>
        <v>4</v>
      </c>
      <c r="AF15">
        <f t="shared" si="17"/>
        <v>2019</v>
      </c>
    </row>
    <row r="16" spans="1:32" x14ac:dyDescent="0.2">
      <c r="A16" s="11">
        <v>43567</v>
      </c>
      <c r="B16" s="83">
        <f t="shared" ref="B16:B27" si="19">G$2*I$3</f>
        <v>4.3898096304591263</v>
      </c>
      <c r="E16">
        <f t="shared" si="18"/>
        <v>4.1841004184099972E-3</v>
      </c>
      <c r="F16">
        <v>96</v>
      </c>
      <c r="H16" t="s">
        <v>248</v>
      </c>
      <c r="I16" s="40">
        <f t="shared" si="1"/>
        <v>1.1769876819708842</v>
      </c>
      <c r="K16" s="83">
        <f t="shared" si="2"/>
        <v>1.0974524076147816</v>
      </c>
      <c r="L16" s="83">
        <f t="shared" si="3"/>
        <v>2.1949048152295632</v>
      </c>
      <c r="M16" s="83">
        <f t="shared" si="4"/>
        <v>3.2923572228443447</v>
      </c>
      <c r="N16" s="83">
        <f t="shared" si="5"/>
        <v>0.43898096304591266</v>
      </c>
      <c r="O16" s="83">
        <f t="shared" si="6"/>
        <v>0.65847144456886897</v>
      </c>
      <c r="P16" s="83">
        <f t="shared" si="7"/>
        <v>1.3169428891377379</v>
      </c>
      <c r="Q16" s="83">
        <f t="shared" si="8"/>
        <v>3.7172821841790262</v>
      </c>
      <c r="R16" s="83">
        <f t="shared" si="9"/>
        <v>3.30807895193785</v>
      </c>
      <c r="S16" s="83">
        <f t="shared" si="10"/>
        <v>3.1384338774794989</v>
      </c>
      <c r="T16" s="83">
        <f t="shared" ref="T16:T27" si="20">$F$2*$I$3</f>
        <v>3.5402687468371679</v>
      </c>
      <c r="U16" s="83">
        <f t="shared" ref="U16:U27" si="21">$E$2*$I$3</f>
        <v>3.3929014891670257</v>
      </c>
      <c r="V16" s="83">
        <f t="shared" si="13"/>
        <v>4.2483224962046009</v>
      </c>
      <c r="X16" s="38">
        <f t="shared" si="14"/>
        <v>31.5</v>
      </c>
      <c r="Y16" s="38">
        <f t="shared" si="15"/>
        <v>4.6023493708883185</v>
      </c>
      <c r="Z16" s="38"/>
      <c r="AA16" s="38"/>
      <c r="AB16" s="83">
        <v>42</v>
      </c>
      <c r="AC16" s="38"/>
      <c r="AE16">
        <f t="shared" si="16"/>
        <v>4</v>
      </c>
      <c r="AF16">
        <f t="shared" si="17"/>
        <v>2019</v>
      </c>
    </row>
    <row r="17" spans="1:32" x14ac:dyDescent="0.2">
      <c r="A17" s="11">
        <v>43574</v>
      </c>
      <c r="B17" s="83">
        <f t="shared" si="19"/>
        <v>4.3898096304591263</v>
      </c>
      <c r="E17">
        <f>F17/F16-1</f>
        <v>2.0833333333333259E-2</v>
      </c>
      <c r="F17">
        <v>98</v>
      </c>
      <c r="H17" t="s">
        <v>249</v>
      </c>
      <c r="I17" s="40">
        <f t="shared" si="1"/>
        <v>1.1758118701007834</v>
      </c>
      <c r="K17" s="83">
        <f t="shared" si="2"/>
        <v>1.0974524076147816</v>
      </c>
      <c r="L17" s="83">
        <f t="shared" si="3"/>
        <v>2.1949048152295632</v>
      </c>
      <c r="M17" s="83">
        <f t="shared" si="4"/>
        <v>3.2923572228443447</v>
      </c>
      <c r="N17" s="83">
        <f t="shared" si="5"/>
        <v>0.43898096304591266</v>
      </c>
      <c r="O17" s="83">
        <f t="shared" si="6"/>
        <v>0.65847144456886897</v>
      </c>
      <c r="P17" s="83">
        <f t="shared" si="7"/>
        <v>1.3169428891377379</v>
      </c>
      <c r="Q17" s="83">
        <f t="shared" si="8"/>
        <v>3.7172821841790262</v>
      </c>
      <c r="R17" s="83">
        <f t="shared" si="9"/>
        <v>3.30807895193785</v>
      </c>
      <c r="S17" s="83">
        <f t="shared" si="10"/>
        <v>3.1384338774794989</v>
      </c>
      <c r="T17" s="83">
        <f t="shared" si="20"/>
        <v>3.5402687468371679</v>
      </c>
      <c r="U17" s="83">
        <f t="shared" si="21"/>
        <v>3.3929014891670257</v>
      </c>
      <c r="V17" s="83">
        <f t="shared" si="13"/>
        <v>4.2483224962046009</v>
      </c>
      <c r="X17" s="38">
        <f t="shared" si="14"/>
        <v>31.5</v>
      </c>
      <c r="Y17" s="38">
        <f t="shared" si="15"/>
        <v>4.6023493708883185</v>
      </c>
      <c r="Z17" s="38"/>
      <c r="AA17" s="38"/>
      <c r="AB17" s="83">
        <v>42</v>
      </c>
      <c r="AC17" s="38"/>
      <c r="AE17">
        <f t="shared" si="16"/>
        <v>4</v>
      </c>
      <c r="AF17">
        <f t="shared" si="17"/>
        <v>2019</v>
      </c>
    </row>
    <row r="18" spans="1:32" x14ac:dyDescent="0.2">
      <c r="A18" s="11">
        <v>43581</v>
      </c>
      <c r="B18" s="83">
        <f t="shared" si="19"/>
        <v>4.3898096304591263</v>
      </c>
      <c r="E18">
        <f>F18/F17-1</f>
        <v>2.1428571428571352E-2</v>
      </c>
      <c r="F18">
        <v>100.1</v>
      </c>
      <c r="H18" t="s">
        <v>250</v>
      </c>
      <c r="I18" s="40">
        <f t="shared" si="1"/>
        <v>1.2463605823068304</v>
      </c>
      <c r="K18" s="83">
        <f t="shared" si="2"/>
        <v>1.0974524076147816</v>
      </c>
      <c r="L18" s="83">
        <f t="shared" si="3"/>
        <v>2.1949048152295632</v>
      </c>
      <c r="M18" s="83">
        <f t="shared" si="4"/>
        <v>3.2923572228443447</v>
      </c>
      <c r="N18" s="83">
        <f t="shared" si="5"/>
        <v>0.43898096304591266</v>
      </c>
      <c r="O18" s="83">
        <f t="shared" si="6"/>
        <v>0.65847144456886897</v>
      </c>
      <c r="P18" s="83">
        <f t="shared" si="7"/>
        <v>1.3169428891377379</v>
      </c>
      <c r="Q18" s="83">
        <f t="shared" si="8"/>
        <v>3.7172821841790262</v>
      </c>
      <c r="R18" s="83">
        <f t="shared" si="9"/>
        <v>3.30807895193785</v>
      </c>
      <c r="S18" s="83">
        <f t="shared" si="10"/>
        <v>3.1384338774794989</v>
      </c>
      <c r="T18" s="83">
        <f t="shared" si="20"/>
        <v>3.5402687468371679</v>
      </c>
      <c r="U18" s="83">
        <f t="shared" si="21"/>
        <v>3.3929014891670257</v>
      </c>
      <c r="V18" s="83">
        <f t="shared" si="13"/>
        <v>4.2483224962046009</v>
      </c>
      <c r="X18" s="38">
        <f t="shared" si="14"/>
        <v>31.125</v>
      </c>
      <c r="Y18" s="38">
        <f t="shared" si="15"/>
        <v>4.6023493708883185</v>
      </c>
      <c r="Z18" s="38"/>
      <c r="AA18" s="38"/>
      <c r="AB18" s="83">
        <v>41.5</v>
      </c>
      <c r="AC18" s="38"/>
      <c r="AE18">
        <f t="shared" si="16"/>
        <v>4</v>
      </c>
      <c r="AF18">
        <f t="shared" si="17"/>
        <v>2019</v>
      </c>
    </row>
    <row r="19" spans="1:32" x14ac:dyDescent="0.2">
      <c r="A19" s="11">
        <v>43588</v>
      </c>
      <c r="B19" s="83">
        <f t="shared" si="19"/>
        <v>4.3898096304591263</v>
      </c>
      <c r="E19">
        <f>F19/F18-1</f>
        <v>-9.9900099900096517E-4</v>
      </c>
      <c r="F19">
        <v>100</v>
      </c>
      <c r="H19" t="s">
        <v>251</v>
      </c>
      <c r="I19" s="40">
        <f t="shared" si="1"/>
        <v>1.2886898096304586</v>
      </c>
      <c r="K19" s="83">
        <f t="shared" si="2"/>
        <v>1.0974524076147816</v>
      </c>
      <c r="L19" s="83">
        <f t="shared" si="3"/>
        <v>2.1949048152295632</v>
      </c>
      <c r="M19" s="83">
        <f t="shared" si="4"/>
        <v>3.2923572228443447</v>
      </c>
      <c r="N19" s="83">
        <f t="shared" si="5"/>
        <v>0.43898096304591266</v>
      </c>
      <c r="O19" s="83">
        <f t="shared" si="6"/>
        <v>0.65847144456886897</v>
      </c>
      <c r="P19" s="83">
        <f t="shared" si="7"/>
        <v>1.3169428891377379</v>
      </c>
      <c r="Q19" s="83">
        <f t="shared" si="8"/>
        <v>3.7172821841790262</v>
      </c>
      <c r="R19" s="83">
        <f t="shared" si="9"/>
        <v>3.30807895193785</v>
      </c>
      <c r="S19" s="83">
        <f t="shared" si="10"/>
        <v>3.1384338774794989</v>
      </c>
      <c r="T19" s="83">
        <f t="shared" si="20"/>
        <v>3.5402687468371679</v>
      </c>
      <c r="U19" s="83">
        <f t="shared" si="21"/>
        <v>3.3929014891670257</v>
      </c>
      <c r="V19" s="83">
        <f t="shared" si="13"/>
        <v>4.2483224962046009</v>
      </c>
      <c r="X19" s="38">
        <f t="shared" si="14"/>
        <v>30</v>
      </c>
      <c r="Y19" s="38">
        <f t="shared" si="15"/>
        <v>4.6023493708883185</v>
      </c>
      <c r="Z19" s="38"/>
      <c r="AA19" s="38"/>
      <c r="AB19" s="83">
        <v>40</v>
      </c>
      <c r="AC19" s="38"/>
      <c r="AE19">
        <f t="shared" si="16"/>
        <v>5</v>
      </c>
      <c r="AF19">
        <f t="shared" si="17"/>
        <v>2019</v>
      </c>
    </row>
    <row r="20" spans="1:32" x14ac:dyDescent="0.2">
      <c r="A20" s="11">
        <v>43595</v>
      </c>
      <c r="B20" s="83">
        <f t="shared" si="19"/>
        <v>4.3898096304591263</v>
      </c>
      <c r="E20">
        <f>F20/F19-1</f>
        <v>6.0000000000000053E-2</v>
      </c>
      <c r="F20">
        <v>106</v>
      </c>
      <c r="H20" t="s">
        <v>252</v>
      </c>
      <c r="I20" s="40">
        <f t="shared" si="1"/>
        <v>1.3075027995520712</v>
      </c>
      <c r="K20" s="83">
        <f t="shared" si="2"/>
        <v>1.0974524076147816</v>
      </c>
      <c r="L20" s="83">
        <f t="shared" si="3"/>
        <v>2.1949048152295632</v>
      </c>
      <c r="M20" s="83">
        <f t="shared" si="4"/>
        <v>3.2923572228443447</v>
      </c>
      <c r="N20" s="83">
        <f t="shared" si="5"/>
        <v>0.43898096304591266</v>
      </c>
      <c r="O20" s="83">
        <f t="shared" si="6"/>
        <v>0.65847144456886897</v>
      </c>
      <c r="P20" s="83">
        <f t="shared" si="7"/>
        <v>1.3169428891377379</v>
      </c>
      <c r="Q20" s="83">
        <f t="shared" si="8"/>
        <v>3.7172821841790262</v>
      </c>
      <c r="R20" s="83">
        <f t="shared" si="9"/>
        <v>3.30807895193785</v>
      </c>
      <c r="S20" s="83">
        <f t="shared" si="10"/>
        <v>3.1384338774794989</v>
      </c>
      <c r="T20" s="83">
        <f t="shared" si="20"/>
        <v>3.5402687468371679</v>
      </c>
      <c r="U20" s="83">
        <f t="shared" si="21"/>
        <v>3.3929014891670257</v>
      </c>
      <c r="V20" s="83">
        <f t="shared" si="13"/>
        <v>4.2483224962046009</v>
      </c>
      <c r="X20" s="38">
        <f t="shared" si="14"/>
        <v>30</v>
      </c>
      <c r="Y20" s="38">
        <f t="shared" si="15"/>
        <v>4.6023493708883185</v>
      </c>
      <c r="Z20" s="38"/>
      <c r="AA20" s="38"/>
      <c r="AB20" s="83">
        <v>40</v>
      </c>
      <c r="AC20" s="38"/>
      <c r="AE20">
        <f t="shared" si="16"/>
        <v>5</v>
      </c>
      <c r="AF20">
        <f t="shared" si="17"/>
        <v>2019</v>
      </c>
    </row>
    <row r="21" spans="1:32" x14ac:dyDescent="0.2">
      <c r="A21" s="11">
        <v>43602</v>
      </c>
      <c r="B21" s="83">
        <f t="shared" si="19"/>
        <v>4.3898096304591263</v>
      </c>
      <c r="E21">
        <f>F21/F20-1</f>
        <v>3.3962264150943389E-2</v>
      </c>
      <c r="F21">
        <v>109.6</v>
      </c>
      <c r="H21" t="s">
        <v>253</v>
      </c>
      <c r="I21" s="40">
        <f t="shared" si="1"/>
        <v>1.3016237402015673</v>
      </c>
      <c r="K21" s="83">
        <f t="shared" si="2"/>
        <v>1.0974524076147816</v>
      </c>
      <c r="L21" s="83">
        <f t="shared" si="3"/>
        <v>2.1949048152295632</v>
      </c>
      <c r="M21" s="83">
        <f t="shared" si="4"/>
        <v>3.2923572228443447</v>
      </c>
      <c r="N21" s="83">
        <f t="shared" si="5"/>
        <v>0.43898096304591266</v>
      </c>
      <c r="O21" s="83">
        <f t="shared" si="6"/>
        <v>0.65847144456886897</v>
      </c>
      <c r="P21" s="83">
        <f t="shared" si="7"/>
        <v>1.3169428891377379</v>
      </c>
      <c r="Q21" s="83">
        <f t="shared" si="8"/>
        <v>3.7172821841790262</v>
      </c>
      <c r="R21" s="83">
        <f t="shared" si="9"/>
        <v>3.30807895193785</v>
      </c>
      <c r="S21" s="83">
        <f t="shared" si="10"/>
        <v>3.1384338774794989</v>
      </c>
      <c r="T21" s="83">
        <f t="shared" si="20"/>
        <v>3.5402687468371679</v>
      </c>
      <c r="U21" s="83">
        <f t="shared" si="21"/>
        <v>3.3929014891670257</v>
      </c>
      <c r="V21" s="83">
        <f t="shared" si="13"/>
        <v>4.2483224962046009</v>
      </c>
      <c r="X21" s="38">
        <f t="shared" si="14"/>
        <v>30</v>
      </c>
      <c r="Y21" s="38">
        <f t="shared" si="15"/>
        <v>4.6023493708883185</v>
      </c>
      <c r="Z21" s="38"/>
      <c r="AA21" s="38"/>
      <c r="AB21" s="83">
        <v>40</v>
      </c>
      <c r="AC21" s="38"/>
      <c r="AE21">
        <f t="shared" si="16"/>
        <v>5</v>
      </c>
      <c r="AF21">
        <f t="shared" si="17"/>
        <v>2019</v>
      </c>
    </row>
    <row r="22" spans="1:32" x14ac:dyDescent="0.2">
      <c r="A22" s="11">
        <v>43609</v>
      </c>
      <c r="B22" s="83">
        <f t="shared" si="19"/>
        <v>4.3898096304591263</v>
      </c>
      <c r="E22">
        <f t="shared" ref="E22:E28" si="22">F22/F21-1</f>
        <v>1.4598540145985384E-2</v>
      </c>
      <c r="F22">
        <v>111.2</v>
      </c>
      <c r="H22" t="s">
        <v>254</v>
      </c>
      <c r="I22" s="40">
        <f t="shared" si="1"/>
        <v>1.2404815229563264</v>
      </c>
      <c r="K22" s="83">
        <f t="shared" si="2"/>
        <v>1.0974524076147816</v>
      </c>
      <c r="L22" s="83">
        <f t="shared" si="3"/>
        <v>2.1949048152295632</v>
      </c>
      <c r="M22" s="83">
        <f t="shared" si="4"/>
        <v>3.2923572228443447</v>
      </c>
      <c r="N22" s="83">
        <f t="shared" si="5"/>
        <v>0.43898096304591266</v>
      </c>
      <c r="O22" s="83">
        <f t="shared" si="6"/>
        <v>0.65847144456886897</v>
      </c>
      <c r="P22" s="83">
        <f t="shared" si="7"/>
        <v>1.3169428891377379</v>
      </c>
      <c r="Q22" s="83">
        <f t="shared" si="8"/>
        <v>3.7172821841790262</v>
      </c>
      <c r="R22" s="83">
        <f t="shared" si="9"/>
        <v>3.30807895193785</v>
      </c>
      <c r="S22" s="83">
        <f t="shared" si="10"/>
        <v>3.1384338774794989</v>
      </c>
      <c r="T22" s="83">
        <f t="shared" si="20"/>
        <v>3.5402687468371679</v>
      </c>
      <c r="U22" s="83">
        <f t="shared" si="21"/>
        <v>3.3929014891670257</v>
      </c>
      <c r="V22" s="83">
        <f t="shared" si="13"/>
        <v>4.2483224962046009</v>
      </c>
      <c r="X22" s="38">
        <f t="shared" si="14"/>
        <v>30.150000000000002</v>
      </c>
      <c r="Y22" s="38">
        <f t="shared" si="15"/>
        <v>4.6023493708883185</v>
      </c>
      <c r="Z22" s="38"/>
      <c r="AA22" s="38"/>
      <c r="AB22" s="83">
        <v>40.200000000000003</v>
      </c>
      <c r="AC22" s="38"/>
      <c r="AE22">
        <f t="shared" si="16"/>
        <v>5</v>
      </c>
      <c r="AF22">
        <f t="shared" si="17"/>
        <v>2019</v>
      </c>
    </row>
    <row r="23" spans="1:32" x14ac:dyDescent="0.2">
      <c r="A23" s="11">
        <v>43616</v>
      </c>
      <c r="B23" s="83">
        <f t="shared" si="19"/>
        <v>4.3898096304591263</v>
      </c>
      <c r="E23">
        <f t="shared" si="22"/>
        <v>-4.4964028776978138E-3</v>
      </c>
      <c r="F23">
        <v>110.7</v>
      </c>
      <c r="H23" t="s">
        <v>255</v>
      </c>
      <c r="I23" s="40">
        <f t="shared" si="1"/>
        <v>1.2522396416573343</v>
      </c>
      <c r="K23" s="83">
        <f t="shared" si="2"/>
        <v>1.0974524076147816</v>
      </c>
      <c r="L23" s="83">
        <f t="shared" si="3"/>
        <v>2.1949048152295632</v>
      </c>
      <c r="M23" s="83">
        <f t="shared" si="4"/>
        <v>3.2923572228443447</v>
      </c>
      <c r="N23" s="83">
        <f t="shared" si="5"/>
        <v>0.43898096304591266</v>
      </c>
      <c r="O23" s="83">
        <f t="shared" si="6"/>
        <v>0.65847144456886897</v>
      </c>
      <c r="P23" s="83">
        <f t="shared" si="7"/>
        <v>1.3169428891377379</v>
      </c>
      <c r="Q23" s="83">
        <f t="shared" si="8"/>
        <v>3.7172821841790262</v>
      </c>
      <c r="R23" s="83">
        <f t="shared" si="9"/>
        <v>3.30807895193785</v>
      </c>
      <c r="S23" s="83">
        <f t="shared" si="10"/>
        <v>3.1384338774794989</v>
      </c>
      <c r="T23" s="83">
        <f t="shared" si="20"/>
        <v>3.5402687468371679</v>
      </c>
      <c r="U23" s="83">
        <f t="shared" si="21"/>
        <v>3.3929014891670257</v>
      </c>
      <c r="V23" s="83">
        <f t="shared" si="13"/>
        <v>4.2483224962046009</v>
      </c>
      <c r="X23" s="38">
        <f t="shared" si="14"/>
        <v>30.900000000000002</v>
      </c>
      <c r="Y23" s="38">
        <f t="shared" si="15"/>
        <v>4.6023493708883185</v>
      </c>
      <c r="Z23" s="38"/>
      <c r="AA23" s="38"/>
      <c r="AB23" s="83">
        <v>41.2</v>
      </c>
      <c r="AC23" s="38"/>
      <c r="AE23">
        <f t="shared" si="16"/>
        <v>5</v>
      </c>
      <c r="AF23">
        <f t="shared" si="17"/>
        <v>2019</v>
      </c>
    </row>
    <row r="24" spans="1:32" x14ac:dyDescent="0.2">
      <c r="A24" s="11">
        <v>43623</v>
      </c>
      <c r="B24" s="83">
        <f t="shared" si="19"/>
        <v>4.3898096304591263</v>
      </c>
      <c r="E24">
        <f t="shared" si="22"/>
        <v>-4.6973803071364117E-2</v>
      </c>
      <c r="F24">
        <v>105.5</v>
      </c>
      <c r="H24" t="s">
        <v>256</v>
      </c>
      <c r="I24" s="40">
        <f t="shared" si="1"/>
        <v>1.2781075027995517</v>
      </c>
      <c r="K24" s="83">
        <f t="shared" si="2"/>
        <v>1.0974524076147816</v>
      </c>
      <c r="L24" s="83">
        <f t="shared" si="3"/>
        <v>2.1949048152295632</v>
      </c>
      <c r="M24" s="83">
        <f t="shared" si="4"/>
        <v>3.2923572228443447</v>
      </c>
      <c r="N24" s="83">
        <f t="shared" si="5"/>
        <v>0.43898096304591266</v>
      </c>
      <c r="O24" s="83">
        <f t="shared" si="6"/>
        <v>0.65847144456886897</v>
      </c>
      <c r="P24" s="83">
        <f t="shared" si="7"/>
        <v>1.3169428891377379</v>
      </c>
      <c r="Q24" s="83">
        <f t="shared" si="8"/>
        <v>3.7172821841790262</v>
      </c>
      <c r="R24" s="83">
        <f t="shared" si="9"/>
        <v>3.30807895193785</v>
      </c>
      <c r="S24" s="83">
        <f t="shared" si="10"/>
        <v>3.1384338774794989</v>
      </c>
      <c r="T24" s="83">
        <f t="shared" si="20"/>
        <v>3.5402687468371679</v>
      </c>
      <c r="U24" s="83">
        <f t="shared" si="21"/>
        <v>3.3929014891670257</v>
      </c>
      <c r="V24" s="83">
        <f t="shared" si="13"/>
        <v>4.2483224962046009</v>
      </c>
      <c r="X24" s="38">
        <f t="shared" si="14"/>
        <v>31.5</v>
      </c>
      <c r="Y24" s="38">
        <f t="shared" si="15"/>
        <v>4.6023493708883185</v>
      </c>
      <c r="AB24" s="83">
        <v>42</v>
      </c>
      <c r="AE24">
        <f t="shared" si="16"/>
        <v>6</v>
      </c>
      <c r="AF24">
        <f t="shared" si="17"/>
        <v>2019</v>
      </c>
    </row>
    <row r="25" spans="1:32" x14ac:dyDescent="0.2">
      <c r="A25" s="11">
        <v>43630</v>
      </c>
      <c r="B25" s="83">
        <f t="shared" si="19"/>
        <v>4.3898096304591263</v>
      </c>
      <c r="E25">
        <f t="shared" si="22"/>
        <v>9.4786729857820884E-3</v>
      </c>
      <c r="F25">
        <v>106.5</v>
      </c>
      <c r="H25" t="s">
        <v>257</v>
      </c>
      <c r="I25" s="40">
        <f t="shared" si="1"/>
        <v>1.2639977603583421</v>
      </c>
      <c r="K25" s="83">
        <f t="shared" si="2"/>
        <v>1.0974524076147816</v>
      </c>
      <c r="L25" s="83">
        <f t="shared" si="3"/>
        <v>2.1949048152295632</v>
      </c>
      <c r="M25" s="83">
        <f t="shared" si="4"/>
        <v>3.2923572228443447</v>
      </c>
      <c r="N25" s="83">
        <f t="shared" si="5"/>
        <v>0.43898096304591266</v>
      </c>
      <c r="O25" s="83">
        <f t="shared" si="6"/>
        <v>0.65847144456886897</v>
      </c>
      <c r="P25" s="83">
        <f t="shared" si="7"/>
        <v>1.3169428891377379</v>
      </c>
      <c r="Q25" s="83">
        <f t="shared" si="8"/>
        <v>3.7172821841790262</v>
      </c>
      <c r="R25" s="83">
        <f t="shared" si="9"/>
        <v>3.30807895193785</v>
      </c>
      <c r="S25" s="83">
        <f t="shared" si="10"/>
        <v>3.1384338774794989</v>
      </c>
      <c r="T25" s="83">
        <f t="shared" si="20"/>
        <v>3.5402687468371679</v>
      </c>
      <c r="U25" s="83">
        <f t="shared" si="21"/>
        <v>3.3929014891670257</v>
      </c>
      <c r="V25" s="83">
        <f t="shared" si="13"/>
        <v>4.2483224962046009</v>
      </c>
      <c r="X25" s="38">
        <f t="shared" si="14"/>
        <v>31.5</v>
      </c>
      <c r="Y25" s="38">
        <f t="shared" si="15"/>
        <v>4.6023493708883185</v>
      </c>
      <c r="AB25" s="83">
        <v>42</v>
      </c>
      <c r="AE25">
        <f t="shared" si="16"/>
        <v>6</v>
      </c>
      <c r="AF25">
        <f t="shared" si="17"/>
        <v>2019</v>
      </c>
    </row>
    <row r="26" spans="1:32" x14ac:dyDescent="0.2">
      <c r="A26" s="11">
        <v>43637</v>
      </c>
      <c r="B26" s="83">
        <f t="shared" si="19"/>
        <v>4.3898096304591263</v>
      </c>
      <c r="E26">
        <f t="shared" si="22"/>
        <v>2.0657276995305285E-2</v>
      </c>
      <c r="F26">
        <v>108.7</v>
      </c>
      <c r="H26" t="s">
        <v>258</v>
      </c>
      <c r="I26" s="40">
        <f>I25*(1+E28)</f>
        <v>1.2675251959686444</v>
      </c>
      <c r="K26" s="83">
        <f t="shared" si="2"/>
        <v>1.0974524076147816</v>
      </c>
      <c r="L26" s="83">
        <f t="shared" si="3"/>
        <v>2.1949048152295632</v>
      </c>
      <c r="M26" s="83">
        <f t="shared" si="4"/>
        <v>3.2923572228443447</v>
      </c>
      <c r="N26" s="83">
        <f t="shared" si="5"/>
        <v>0.43898096304591266</v>
      </c>
      <c r="O26" s="83">
        <f t="shared" si="6"/>
        <v>0.65847144456886897</v>
      </c>
      <c r="P26" s="83">
        <f t="shared" si="7"/>
        <v>1.3169428891377379</v>
      </c>
      <c r="Q26" s="83">
        <f t="shared" si="8"/>
        <v>3.7172821841790262</v>
      </c>
      <c r="R26" s="83">
        <f t="shared" si="9"/>
        <v>3.30807895193785</v>
      </c>
      <c r="S26" s="83">
        <f t="shared" si="10"/>
        <v>3.1384338774794989</v>
      </c>
      <c r="T26" s="83">
        <f t="shared" si="20"/>
        <v>3.5402687468371679</v>
      </c>
      <c r="U26" s="83">
        <f t="shared" si="21"/>
        <v>3.3929014891670257</v>
      </c>
      <c r="V26" s="83">
        <f t="shared" si="13"/>
        <v>4.2483224962046009</v>
      </c>
      <c r="X26" s="38">
        <f t="shared" si="14"/>
        <v>31.5</v>
      </c>
      <c r="Y26" s="38">
        <f t="shared" si="15"/>
        <v>4.6023493708883185</v>
      </c>
      <c r="AB26" s="83">
        <v>42</v>
      </c>
      <c r="AE26">
        <f t="shared" si="16"/>
        <v>6</v>
      </c>
      <c r="AF26">
        <f t="shared" si="17"/>
        <v>2019</v>
      </c>
    </row>
    <row r="27" spans="1:32" x14ac:dyDescent="0.2">
      <c r="A27" s="11">
        <v>43644</v>
      </c>
      <c r="B27" s="83">
        <f t="shared" si="19"/>
        <v>4.3898096304591263</v>
      </c>
      <c r="E27">
        <f t="shared" si="22"/>
        <v>-1.1039558417663353E-2</v>
      </c>
      <c r="F27">
        <v>107.5</v>
      </c>
      <c r="H27" t="s">
        <v>259</v>
      </c>
      <c r="I27" s="40">
        <f>I26*(1+E29)</f>
        <v>1.2675251959686444</v>
      </c>
      <c r="K27" s="83">
        <f t="shared" si="2"/>
        <v>1.0974524076147816</v>
      </c>
      <c r="L27" s="83">
        <f t="shared" si="3"/>
        <v>2.1949048152295632</v>
      </c>
      <c r="M27" s="83">
        <f t="shared" si="4"/>
        <v>3.2923572228443447</v>
      </c>
      <c r="N27" s="83">
        <f t="shared" si="5"/>
        <v>0.43898096304591266</v>
      </c>
      <c r="O27" s="83">
        <f t="shared" si="6"/>
        <v>0.65847144456886897</v>
      </c>
      <c r="P27" s="83">
        <f t="shared" si="7"/>
        <v>1.3169428891377379</v>
      </c>
      <c r="Q27" s="83">
        <f t="shared" si="8"/>
        <v>3.7172821841790262</v>
      </c>
      <c r="R27" s="83">
        <f t="shared" si="9"/>
        <v>3.30807895193785</v>
      </c>
      <c r="S27" s="83">
        <f t="shared" si="10"/>
        <v>3.1384338774794989</v>
      </c>
      <c r="T27" s="83">
        <f t="shared" si="20"/>
        <v>3.5402687468371679</v>
      </c>
      <c r="U27" s="83">
        <f t="shared" si="21"/>
        <v>3.3929014891670257</v>
      </c>
      <c r="V27" s="83">
        <f t="shared" si="13"/>
        <v>4.2483224962046009</v>
      </c>
      <c r="X27" s="38">
        <f t="shared" si="14"/>
        <v>29.625</v>
      </c>
      <c r="Y27" s="38">
        <f t="shared" si="15"/>
        <v>4.6023493708883185</v>
      </c>
      <c r="AB27" s="83">
        <v>39.5</v>
      </c>
      <c r="AE27">
        <f t="shared" si="16"/>
        <v>6</v>
      </c>
      <c r="AF27">
        <f t="shared" si="17"/>
        <v>2019</v>
      </c>
    </row>
    <row r="28" spans="1:32" x14ac:dyDescent="0.2">
      <c r="A28" s="11">
        <v>43651</v>
      </c>
      <c r="B28" s="83">
        <f>G$2*I$4</f>
        <v>4.3456662933930579</v>
      </c>
      <c r="E28">
        <f t="shared" si="22"/>
        <v>2.7906976744185297E-3</v>
      </c>
      <c r="F28">
        <v>107.8</v>
      </c>
      <c r="K28" s="83">
        <f t="shared" si="2"/>
        <v>1.0864165733482645</v>
      </c>
      <c r="L28" s="83">
        <f t="shared" si="3"/>
        <v>2.1728331466965289</v>
      </c>
      <c r="M28" s="83">
        <f t="shared" si="4"/>
        <v>3.2592497200447932</v>
      </c>
      <c r="N28" s="83">
        <f t="shared" si="5"/>
        <v>0.43456662933930579</v>
      </c>
      <c r="O28" s="83">
        <f t="shared" si="6"/>
        <v>0.65184994400895868</v>
      </c>
      <c r="P28" s="83">
        <f t="shared" si="7"/>
        <v>1.3036998880179174</v>
      </c>
      <c r="Q28" s="83">
        <f t="shared" si="8"/>
        <v>3.6799016929414723</v>
      </c>
      <c r="R28" s="83">
        <f t="shared" si="9"/>
        <v>3.2748133535384754</v>
      </c>
      <c r="S28" s="83">
        <f t="shared" si="10"/>
        <v>3.1068742072031688</v>
      </c>
      <c r="T28" s="83">
        <f>$F$2*$I$4</f>
        <v>3.5046682789918782</v>
      </c>
      <c r="U28" s="83">
        <f>$E$2*$I$4</f>
        <v>3.3587829267061284</v>
      </c>
      <c r="V28" s="83">
        <f t="shared" si="13"/>
        <v>4.2056019347902538</v>
      </c>
      <c r="X28" s="38">
        <f t="shared" si="14"/>
        <v>29.625</v>
      </c>
      <c r="Y28" s="38">
        <f t="shared" si="15"/>
        <v>4.5560687626894421</v>
      </c>
      <c r="AB28" s="83">
        <v>39.5</v>
      </c>
      <c r="AE28">
        <f t="shared" si="16"/>
        <v>7</v>
      </c>
      <c r="AF28">
        <f t="shared" si="17"/>
        <v>2019</v>
      </c>
    </row>
    <row r="29" spans="1:32" x14ac:dyDescent="0.2">
      <c r="A29" s="11">
        <v>43658</v>
      </c>
      <c r="B29" s="83">
        <f t="shared" ref="B29:B40" si="23">G$2*I$4</f>
        <v>4.3456662933930579</v>
      </c>
      <c r="K29" s="83">
        <f t="shared" si="2"/>
        <v>1.0864165733482645</v>
      </c>
      <c r="L29" s="83">
        <f t="shared" si="3"/>
        <v>2.1728331466965289</v>
      </c>
      <c r="M29" s="83">
        <f t="shared" si="4"/>
        <v>3.2592497200447932</v>
      </c>
      <c r="N29" s="83">
        <f t="shared" si="5"/>
        <v>0.43456662933930579</v>
      </c>
      <c r="O29" s="83">
        <f t="shared" si="6"/>
        <v>0.65184994400895868</v>
      </c>
      <c r="P29" s="83">
        <f t="shared" si="7"/>
        <v>1.3036998880179174</v>
      </c>
      <c r="Q29" s="83">
        <f t="shared" si="8"/>
        <v>3.6799016929414723</v>
      </c>
      <c r="R29" s="83">
        <f t="shared" si="9"/>
        <v>3.2748133535384754</v>
      </c>
      <c r="S29" s="83">
        <f t="shared" si="10"/>
        <v>3.1068742072031688</v>
      </c>
      <c r="T29" s="83">
        <f t="shared" ref="T29:T40" si="24">$F$2*$I$4</f>
        <v>3.5046682789918782</v>
      </c>
      <c r="U29" s="83">
        <f t="shared" ref="U29:U40" si="25">$E$2*$I$4</f>
        <v>3.3587829267061284</v>
      </c>
      <c r="V29" s="83">
        <f t="shared" si="13"/>
        <v>4.2056019347902538</v>
      </c>
      <c r="X29" s="38">
        <f t="shared" si="14"/>
        <v>30.224999999999998</v>
      </c>
      <c r="Y29" s="38">
        <f t="shared" si="15"/>
        <v>4.5560687626894421</v>
      </c>
      <c r="AB29" s="83">
        <v>40.299999999999997</v>
      </c>
      <c r="AE29">
        <f t="shared" si="16"/>
        <v>7</v>
      </c>
      <c r="AF29">
        <f t="shared" si="17"/>
        <v>2019</v>
      </c>
    </row>
    <row r="30" spans="1:32" x14ac:dyDescent="0.2">
      <c r="A30" s="11">
        <v>43665</v>
      </c>
      <c r="B30" s="83">
        <f t="shared" si="23"/>
        <v>4.3456662933930579</v>
      </c>
      <c r="E30" t="s">
        <v>260</v>
      </c>
      <c r="I30" t="s">
        <v>261</v>
      </c>
      <c r="K30" s="83">
        <f t="shared" si="2"/>
        <v>1.0864165733482645</v>
      </c>
      <c r="L30" s="83">
        <f t="shared" si="3"/>
        <v>2.1728331466965289</v>
      </c>
      <c r="M30" s="83">
        <f t="shared" si="4"/>
        <v>3.2592497200447932</v>
      </c>
      <c r="N30" s="83">
        <f t="shared" si="5"/>
        <v>0.43456662933930579</v>
      </c>
      <c r="O30" s="83">
        <f t="shared" si="6"/>
        <v>0.65184994400895868</v>
      </c>
      <c r="P30" s="83">
        <f t="shared" si="7"/>
        <v>1.3036998880179174</v>
      </c>
      <c r="Q30" s="83">
        <f t="shared" si="8"/>
        <v>3.6799016929414723</v>
      </c>
      <c r="R30" s="83">
        <f t="shared" si="9"/>
        <v>3.2748133535384754</v>
      </c>
      <c r="S30" s="83">
        <f t="shared" si="10"/>
        <v>3.1068742072031688</v>
      </c>
      <c r="T30" s="83">
        <f t="shared" si="24"/>
        <v>3.5046682789918782</v>
      </c>
      <c r="U30" s="83">
        <f t="shared" si="25"/>
        <v>3.3587829267061284</v>
      </c>
      <c r="V30" s="83">
        <f t="shared" si="13"/>
        <v>4.2056019347902538</v>
      </c>
      <c r="X30" s="38">
        <f t="shared" si="14"/>
        <v>33.075000000000003</v>
      </c>
      <c r="Y30" s="38">
        <f t="shared" si="15"/>
        <v>4.5560687626894421</v>
      </c>
      <c r="AB30" s="83">
        <v>44.1</v>
      </c>
      <c r="AE30">
        <f t="shared" si="16"/>
        <v>7</v>
      </c>
      <c r="AF30">
        <f t="shared" si="17"/>
        <v>2019</v>
      </c>
    </row>
    <row r="31" spans="1:32" x14ac:dyDescent="0.2">
      <c r="A31" s="11">
        <v>43672</v>
      </c>
      <c r="B31" s="83">
        <f t="shared" si="23"/>
        <v>4.3456662933930579</v>
      </c>
      <c r="K31" s="83">
        <f t="shared" si="2"/>
        <v>1.0864165733482645</v>
      </c>
      <c r="L31" s="83">
        <f t="shared" si="3"/>
        <v>2.1728331466965289</v>
      </c>
      <c r="M31" s="83">
        <f t="shared" si="4"/>
        <v>3.2592497200447932</v>
      </c>
      <c r="N31" s="83">
        <f t="shared" si="5"/>
        <v>0.43456662933930579</v>
      </c>
      <c r="O31" s="83">
        <f t="shared" si="6"/>
        <v>0.65184994400895868</v>
      </c>
      <c r="P31" s="83">
        <f t="shared" si="7"/>
        <v>1.3036998880179174</v>
      </c>
      <c r="Q31" s="83">
        <f t="shared" si="8"/>
        <v>3.6799016929414723</v>
      </c>
      <c r="R31" s="83">
        <f t="shared" si="9"/>
        <v>3.2748133535384754</v>
      </c>
      <c r="S31" s="83">
        <f t="shared" si="10"/>
        <v>3.1068742072031688</v>
      </c>
      <c r="T31" s="83">
        <f t="shared" si="24"/>
        <v>3.5046682789918782</v>
      </c>
      <c r="U31" s="83">
        <f t="shared" si="25"/>
        <v>3.3587829267061284</v>
      </c>
      <c r="V31" s="83">
        <f t="shared" si="13"/>
        <v>4.2056019347902538</v>
      </c>
      <c r="X31" s="38">
        <f t="shared" si="14"/>
        <v>34.875</v>
      </c>
      <c r="Y31" s="38">
        <f t="shared" si="15"/>
        <v>4.5560687626894421</v>
      </c>
      <c r="AB31" s="83">
        <v>46.5</v>
      </c>
      <c r="AE31">
        <f t="shared" si="16"/>
        <v>7</v>
      </c>
      <c r="AF31">
        <f t="shared" si="17"/>
        <v>2019</v>
      </c>
    </row>
    <row r="32" spans="1:32" x14ac:dyDescent="0.2">
      <c r="A32" s="11">
        <v>43679</v>
      </c>
      <c r="B32" s="83">
        <f t="shared" si="23"/>
        <v>4.3456662933930579</v>
      </c>
      <c r="K32" s="83">
        <f t="shared" si="2"/>
        <v>1.0864165733482645</v>
      </c>
      <c r="L32" s="83">
        <f t="shared" si="3"/>
        <v>2.1728331466965289</v>
      </c>
      <c r="M32" s="83">
        <f t="shared" si="4"/>
        <v>3.2592497200447932</v>
      </c>
      <c r="N32" s="83">
        <f t="shared" si="5"/>
        <v>0.43456662933930579</v>
      </c>
      <c r="O32" s="83">
        <f t="shared" si="6"/>
        <v>0.65184994400895868</v>
      </c>
      <c r="P32" s="83">
        <f t="shared" si="7"/>
        <v>1.3036998880179174</v>
      </c>
      <c r="Q32" s="83">
        <f t="shared" si="8"/>
        <v>3.6799016929414723</v>
      </c>
      <c r="R32" s="83">
        <f t="shared" si="9"/>
        <v>3.2748133535384754</v>
      </c>
      <c r="S32" s="83">
        <f t="shared" si="10"/>
        <v>3.1068742072031688</v>
      </c>
      <c r="T32" s="83">
        <f t="shared" si="24"/>
        <v>3.5046682789918782</v>
      </c>
      <c r="U32" s="83">
        <f t="shared" si="25"/>
        <v>3.3587829267061284</v>
      </c>
      <c r="V32" s="83">
        <f t="shared" si="13"/>
        <v>4.2056019347902538</v>
      </c>
      <c r="X32" s="38">
        <f t="shared" si="14"/>
        <v>34.575000000000003</v>
      </c>
      <c r="Y32" s="38">
        <f t="shared" si="15"/>
        <v>4.5560687626894421</v>
      </c>
      <c r="AB32" s="83">
        <v>46.1</v>
      </c>
      <c r="AE32">
        <f t="shared" si="16"/>
        <v>8</v>
      </c>
      <c r="AF32">
        <f t="shared" si="17"/>
        <v>2019</v>
      </c>
    </row>
    <row r="33" spans="1:32" x14ac:dyDescent="0.2">
      <c r="A33" s="11">
        <v>43686</v>
      </c>
      <c r="B33" s="83">
        <f t="shared" si="23"/>
        <v>4.3456662933930579</v>
      </c>
      <c r="K33" s="83">
        <f t="shared" si="2"/>
        <v>1.0864165733482645</v>
      </c>
      <c r="L33" s="83">
        <f t="shared" si="3"/>
        <v>2.1728331466965289</v>
      </c>
      <c r="M33" s="83">
        <f t="shared" si="4"/>
        <v>3.2592497200447932</v>
      </c>
      <c r="N33" s="83">
        <f t="shared" si="5"/>
        <v>0.43456662933930579</v>
      </c>
      <c r="O33" s="83">
        <f t="shared" si="6"/>
        <v>0.65184994400895868</v>
      </c>
      <c r="P33" s="83">
        <f t="shared" si="7"/>
        <v>1.3036998880179174</v>
      </c>
      <c r="Q33" s="83">
        <f t="shared" si="8"/>
        <v>3.6799016929414723</v>
      </c>
      <c r="R33" s="83">
        <f t="shared" si="9"/>
        <v>3.2748133535384754</v>
      </c>
      <c r="S33" s="83">
        <f t="shared" si="10"/>
        <v>3.1068742072031688</v>
      </c>
      <c r="T33" s="83">
        <f t="shared" si="24"/>
        <v>3.5046682789918782</v>
      </c>
      <c r="U33" s="83">
        <f t="shared" si="25"/>
        <v>3.3587829267061284</v>
      </c>
      <c r="V33" s="83">
        <f t="shared" si="13"/>
        <v>4.2056019347902538</v>
      </c>
      <c r="X33" s="38">
        <f t="shared" si="14"/>
        <v>33.375</v>
      </c>
      <c r="Y33" s="38">
        <f t="shared" si="15"/>
        <v>4.5560687626894421</v>
      </c>
      <c r="AB33" s="83">
        <v>44.5</v>
      </c>
      <c r="AE33">
        <f t="shared" si="16"/>
        <v>8</v>
      </c>
      <c r="AF33">
        <f t="shared" si="17"/>
        <v>2019</v>
      </c>
    </row>
    <row r="34" spans="1:32" x14ac:dyDescent="0.2">
      <c r="A34" s="11">
        <v>43693</v>
      </c>
      <c r="B34" s="83">
        <f t="shared" si="23"/>
        <v>4.3456662933930579</v>
      </c>
      <c r="K34" s="83">
        <f t="shared" si="2"/>
        <v>1.0864165733482645</v>
      </c>
      <c r="L34" s="83">
        <f t="shared" si="3"/>
        <v>2.1728331466965289</v>
      </c>
      <c r="M34" s="83">
        <f t="shared" si="4"/>
        <v>3.2592497200447932</v>
      </c>
      <c r="N34" s="83">
        <f t="shared" si="5"/>
        <v>0.43456662933930579</v>
      </c>
      <c r="O34" s="83">
        <f t="shared" si="6"/>
        <v>0.65184994400895868</v>
      </c>
      <c r="P34" s="83">
        <f t="shared" si="7"/>
        <v>1.3036998880179174</v>
      </c>
      <c r="Q34" s="83">
        <f t="shared" si="8"/>
        <v>3.6799016929414723</v>
      </c>
      <c r="R34" s="83">
        <f t="shared" si="9"/>
        <v>3.2748133535384754</v>
      </c>
      <c r="S34" s="83">
        <f t="shared" si="10"/>
        <v>3.1068742072031688</v>
      </c>
      <c r="T34" s="83">
        <f t="shared" si="24"/>
        <v>3.5046682789918782</v>
      </c>
      <c r="U34" s="83">
        <f t="shared" si="25"/>
        <v>3.3587829267061284</v>
      </c>
      <c r="V34" s="83">
        <f t="shared" si="13"/>
        <v>4.2056019347902538</v>
      </c>
      <c r="X34" s="38">
        <f t="shared" si="14"/>
        <v>33.674999999999997</v>
      </c>
      <c r="Y34" s="38">
        <f t="shared" si="15"/>
        <v>4.5560687626894421</v>
      </c>
      <c r="AB34" s="83">
        <v>44.9</v>
      </c>
      <c r="AE34">
        <f t="shared" si="16"/>
        <v>8</v>
      </c>
      <c r="AF34">
        <f t="shared" si="17"/>
        <v>2019</v>
      </c>
    </row>
    <row r="35" spans="1:32" x14ac:dyDescent="0.2">
      <c r="A35" s="11">
        <v>43700</v>
      </c>
      <c r="B35" s="83">
        <f t="shared" si="23"/>
        <v>4.3456662933930579</v>
      </c>
      <c r="K35" s="83">
        <f t="shared" si="2"/>
        <v>1.0864165733482645</v>
      </c>
      <c r="L35" s="83">
        <f t="shared" si="3"/>
        <v>2.1728331466965289</v>
      </c>
      <c r="M35" s="83">
        <f t="shared" si="4"/>
        <v>3.2592497200447932</v>
      </c>
      <c r="N35" s="83">
        <f t="shared" si="5"/>
        <v>0.43456662933930579</v>
      </c>
      <c r="O35" s="83">
        <f t="shared" si="6"/>
        <v>0.65184994400895868</v>
      </c>
      <c r="P35" s="83">
        <f t="shared" si="7"/>
        <v>1.3036998880179174</v>
      </c>
      <c r="Q35" s="83">
        <f t="shared" si="8"/>
        <v>3.6799016929414723</v>
      </c>
      <c r="R35" s="83">
        <f t="shared" si="9"/>
        <v>3.2748133535384754</v>
      </c>
      <c r="S35" s="83">
        <f t="shared" si="10"/>
        <v>3.1068742072031688</v>
      </c>
      <c r="T35" s="83">
        <f t="shared" si="24"/>
        <v>3.5046682789918782</v>
      </c>
      <c r="U35" s="83">
        <f t="shared" si="25"/>
        <v>3.3587829267061284</v>
      </c>
      <c r="V35" s="83">
        <f t="shared" si="13"/>
        <v>4.2056019347902538</v>
      </c>
      <c r="X35" s="38">
        <f t="shared" si="14"/>
        <v>35.025000000000006</v>
      </c>
      <c r="Y35" s="38">
        <f t="shared" si="15"/>
        <v>4.5560687626894421</v>
      </c>
      <c r="AB35" s="83">
        <v>46.7</v>
      </c>
      <c r="AE35">
        <f t="shared" si="16"/>
        <v>8</v>
      </c>
      <c r="AF35">
        <f t="shared" si="17"/>
        <v>2019</v>
      </c>
    </row>
    <row r="36" spans="1:32" x14ac:dyDescent="0.2">
      <c r="A36" s="11">
        <v>43707</v>
      </c>
      <c r="B36" s="83">
        <f t="shared" si="23"/>
        <v>4.3456662933930579</v>
      </c>
      <c r="K36" s="83">
        <f t="shared" si="2"/>
        <v>1.0864165733482645</v>
      </c>
      <c r="L36" s="83">
        <f t="shared" si="3"/>
        <v>2.1728331466965289</v>
      </c>
      <c r="M36" s="83">
        <f t="shared" si="4"/>
        <v>3.2592497200447932</v>
      </c>
      <c r="N36" s="83">
        <f t="shared" si="5"/>
        <v>0.43456662933930579</v>
      </c>
      <c r="O36" s="83">
        <f t="shared" si="6"/>
        <v>0.65184994400895868</v>
      </c>
      <c r="P36" s="83">
        <f t="shared" si="7"/>
        <v>1.3036998880179174</v>
      </c>
      <c r="Q36" s="83">
        <f t="shared" si="8"/>
        <v>3.6799016929414723</v>
      </c>
      <c r="R36" s="83">
        <f t="shared" si="9"/>
        <v>3.2748133535384754</v>
      </c>
      <c r="S36" s="83">
        <f t="shared" si="10"/>
        <v>3.1068742072031688</v>
      </c>
      <c r="T36" s="83">
        <f t="shared" si="24"/>
        <v>3.5046682789918782</v>
      </c>
      <c r="U36" s="83">
        <f t="shared" si="25"/>
        <v>3.3587829267061284</v>
      </c>
      <c r="V36" s="83">
        <f t="shared" si="13"/>
        <v>4.2056019347902538</v>
      </c>
      <c r="X36" s="38">
        <f t="shared" si="14"/>
        <v>35.924999999999997</v>
      </c>
      <c r="Y36" s="38">
        <f t="shared" si="15"/>
        <v>4.5560687626894421</v>
      </c>
      <c r="AB36" s="83">
        <v>47.9</v>
      </c>
      <c r="AE36">
        <f t="shared" si="16"/>
        <v>8</v>
      </c>
      <c r="AF36">
        <f t="shared" si="17"/>
        <v>2019</v>
      </c>
    </row>
    <row r="37" spans="1:32" x14ac:dyDescent="0.2">
      <c r="A37" s="11">
        <v>43714</v>
      </c>
      <c r="B37" s="83">
        <f t="shared" si="23"/>
        <v>4.3456662933930579</v>
      </c>
      <c r="K37" s="83">
        <f t="shared" si="2"/>
        <v>1.0864165733482645</v>
      </c>
      <c r="L37" s="83">
        <f t="shared" si="3"/>
        <v>2.1728331466965289</v>
      </c>
      <c r="M37" s="83">
        <f t="shared" si="4"/>
        <v>3.2592497200447932</v>
      </c>
      <c r="N37" s="83">
        <f t="shared" si="5"/>
        <v>0.43456662933930579</v>
      </c>
      <c r="O37" s="83">
        <f t="shared" si="6"/>
        <v>0.65184994400895868</v>
      </c>
      <c r="P37" s="83">
        <f t="shared" si="7"/>
        <v>1.3036998880179174</v>
      </c>
      <c r="Q37" s="83">
        <f t="shared" si="8"/>
        <v>3.6799016929414723</v>
      </c>
      <c r="R37" s="83">
        <f t="shared" si="9"/>
        <v>3.2748133535384754</v>
      </c>
      <c r="S37" s="83">
        <f t="shared" si="10"/>
        <v>3.1068742072031688</v>
      </c>
      <c r="T37" s="83">
        <f t="shared" si="24"/>
        <v>3.5046682789918782</v>
      </c>
      <c r="U37" s="83">
        <f t="shared" si="25"/>
        <v>3.3587829267061284</v>
      </c>
      <c r="V37" s="83">
        <f t="shared" si="13"/>
        <v>4.2056019347902538</v>
      </c>
      <c r="X37" s="38">
        <f t="shared" si="14"/>
        <v>37.125</v>
      </c>
      <c r="Y37" s="38">
        <f t="shared" si="15"/>
        <v>4.5560687626894421</v>
      </c>
      <c r="AB37" s="83">
        <v>49.5</v>
      </c>
      <c r="AE37">
        <f t="shared" si="16"/>
        <v>9</v>
      </c>
      <c r="AF37">
        <f t="shared" si="17"/>
        <v>2019</v>
      </c>
    </row>
    <row r="38" spans="1:32" x14ac:dyDescent="0.2">
      <c r="A38" s="11">
        <v>43721</v>
      </c>
      <c r="B38" s="83">
        <f t="shared" si="23"/>
        <v>4.3456662933930579</v>
      </c>
      <c r="K38" s="83">
        <f t="shared" si="2"/>
        <v>1.0864165733482645</v>
      </c>
      <c r="L38" s="83">
        <f t="shared" si="3"/>
        <v>2.1728331466965289</v>
      </c>
      <c r="M38" s="83">
        <f t="shared" si="4"/>
        <v>3.2592497200447932</v>
      </c>
      <c r="N38" s="83">
        <f t="shared" si="5"/>
        <v>0.43456662933930579</v>
      </c>
      <c r="O38" s="83">
        <f t="shared" si="6"/>
        <v>0.65184994400895868</v>
      </c>
      <c r="P38" s="83">
        <f t="shared" si="7"/>
        <v>1.3036998880179174</v>
      </c>
      <c r="Q38" s="83">
        <f t="shared" si="8"/>
        <v>3.6799016929414723</v>
      </c>
      <c r="R38" s="83">
        <f t="shared" si="9"/>
        <v>3.2748133535384754</v>
      </c>
      <c r="S38" s="83">
        <f t="shared" si="10"/>
        <v>3.1068742072031688</v>
      </c>
      <c r="T38" s="83">
        <f t="shared" si="24"/>
        <v>3.5046682789918782</v>
      </c>
      <c r="U38" s="83">
        <f t="shared" si="25"/>
        <v>3.3587829267061284</v>
      </c>
      <c r="V38" s="83">
        <f t="shared" si="13"/>
        <v>4.2056019347902538</v>
      </c>
      <c r="X38" s="38">
        <f t="shared" si="14"/>
        <v>36.974999999999994</v>
      </c>
      <c r="Y38" s="38">
        <f t="shared" si="15"/>
        <v>4.5560687626894421</v>
      </c>
      <c r="AB38" s="83">
        <v>49.3</v>
      </c>
      <c r="AE38">
        <f t="shared" si="16"/>
        <v>9</v>
      </c>
      <c r="AF38">
        <f t="shared" si="17"/>
        <v>2019</v>
      </c>
    </row>
    <row r="39" spans="1:32" x14ac:dyDescent="0.2">
      <c r="A39" s="11">
        <v>43728</v>
      </c>
      <c r="B39" s="83">
        <f t="shared" si="23"/>
        <v>4.3456662933930579</v>
      </c>
      <c r="K39" s="83">
        <f t="shared" si="2"/>
        <v>1.0864165733482645</v>
      </c>
      <c r="L39" s="83">
        <f t="shared" si="3"/>
        <v>2.1728331466965289</v>
      </c>
      <c r="M39" s="83">
        <f t="shared" si="4"/>
        <v>3.2592497200447932</v>
      </c>
      <c r="N39" s="83">
        <f t="shared" si="5"/>
        <v>0.43456662933930579</v>
      </c>
      <c r="O39" s="83">
        <f t="shared" si="6"/>
        <v>0.65184994400895868</v>
      </c>
      <c r="P39" s="83">
        <f t="shared" si="7"/>
        <v>1.3036998880179174</v>
      </c>
      <c r="Q39" s="83">
        <f t="shared" si="8"/>
        <v>3.6799016929414723</v>
      </c>
      <c r="R39" s="83">
        <f t="shared" si="9"/>
        <v>3.2748133535384754</v>
      </c>
      <c r="S39" s="83">
        <f t="shared" si="10"/>
        <v>3.1068742072031688</v>
      </c>
      <c r="T39" s="83">
        <f t="shared" si="24"/>
        <v>3.5046682789918782</v>
      </c>
      <c r="U39" s="83">
        <f t="shared" si="25"/>
        <v>3.3587829267061284</v>
      </c>
      <c r="V39" s="83">
        <f t="shared" si="13"/>
        <v>4.2056019347902538</v>
      </c>
      <c r="X39" s="38">
        <f t="shared" si="14"/>
        <v>36.375</v>
      </c>
      <c r="Y39" s="38">
        <f t="shared" si="15"/>
        <v>4.5560687626894421</v>
      </c>
      <c r="AB39" s="83">
        <v>48.5</v>
      </c>
      <c r="AE39">
        <f t="shared" si="16"/>
        <v>9</v>
      </c>
      <c r="AF39">
        <f t="shared" si="17"/>
        <v>2019</v>
      </c>
    </row>
    <row r="40" spans="1:32" x14ac:dyDescent="0.2">
      <c r="A40" s="11">
        <v>43735</v>
      </c>
      <c r="B40" s="83">
        <f t="shared" si="23"/>
        <v>4.3456662933930579</v>
      </c>
      <c r="K40" s="83">
        <f t="shared" si="2"/>
        <v>1.0864165733482645</v>
      </c>
      <c r="L40" s="83">
        <f t="shared" si="3"/>
        <v>2.1728331466965289</v>
      </c>
      <c r="M40" s="83">
        <f t="shared" si="4"/>
        <v>3.2592497200447932</v>
      </c>
      <c r="N40" s="83">
        <f t="shared" si="5"/>
        <v>0.43456662933930579</v>
      </c>
      <c r="O40" s="83">
        <f t="shared" si="6"/>
        <v>0.65184994400895868</v>
      </c>
      <c r="P40" s="83">
        <f t="shared" si="7"/>
        <v>1.3036998880179174</v>
      </c>
      <c r="Q40" s="83">
        <f t="shared" si="8"/>
        <v>3.6799016929414723</v>
      </c>
      <c r="R40" s="83">
        <f t="shared" si="9"/>
        <v>3.2748133535384754</v>
      </c>
      <c r="S40" s="83">
        <f t="shared" si="10"/>
        <v>3.1068742072031688</v>
      </c>
      <c r="T40" s="83">
        <f t="shared" si="24"/>
        <v>3.5046682789918782</v>
      </c>
      <c r="U40" s="83">
        <f t="shared" si="25"/>
        <v>3.3587829267061284</v>
      </c>
      <c r="V40" s="83">
        <f t="shared" si="13"/>
        <v>4.2056019347902538</v>
      </c>
      <c r="X40" s="38">
        <f t="shared" si="14"/>
        <v>36.224999999999994</v>
      </c>
      <c r="Y40" s="38">
        <f t="shared" si="15"/>
        <v>4.5560687626894421</v>
      </c>
      <c r="AB40" s="83">
        <v>48.3</v>
      </c>
      <c r="AE40">
        <f t="shared" si="16"/>
        <v>9</v>
      </c>
      <c r="AF40">
        <f t="shared" si="17"/>
        <v>2019</v>
      </c>
    </row>
    <row r="41" spans="1:32" x14ac:dyDescent="0.2">
      <c r="A41" s="11">
        <v>43742</v>
      </c>
      <c r="B41" s="83">
        <f>G$2*I$5</f>
        <v>4.3898096304591263</v>
      </c>
      <c r="K41" s="83">
        <f t="shared" si="2"/>
        <v>1.0974524076147816</v>
      </c>
      <c r="L41" s="83">
        <f t="shared" si="3"/>
        <v>2.1949048152295632</v>
      </c>
      <c r="M41" s="83">
        <f t="shared" si="4"/>
        <v>3.2923572228443447</v>
      </c>
      <c r="N41" s="83">
        <f t="shared" si="5"/>
        <v>0.43898096304591266</v>
      </c>
      <c r="O41" s="83">
        <f t="shared" si="6"/>
        <v>0.65847144456886897</v>
      </c>
      <c r="P41" s="83">
        <f t="shared" si="7"/>
        <v>1.3169428891377379</v>
      </c>
      <c r="Q41" s="83">
        <f t="shared" si="8"/>
        <v>3.7172821841790262</v>
      </c>
      <c r="R41" s="83">
        <f t="shared" si="9"/>
        <v>3.30807895193785</v>
      </c>
      <c r="S41" s="83">
        <f t="shared" si="10"/>
        <v>3.1384338774794989</v>
      </c>
      <c r="T41" s="83">
        <f>$F$2*$I$5</f>
        <v>3.5402687468371679</v>
      </c>
      <c r="U41" s="83">
        <f>$E$2*$I$5</f>
        <v>3.3929014891670257</v>
      </c>
      <c r="V41" s="83">
        <f t="shared" si="13"/>
        <v>4.2483224962046009</v>
      </c>
      <c r="X41" s="38">
        <f t="shared" si="14"/>
        <v>35.775000000000006</v>
      </c>
      <c r="Y41" s="38">
        <f t="shared" si="15"/>
        <v>4.6023493708883185</v>
      </c>
      <c r="AB41" s="83">
        <v>47.7</v>
      </c>
      <c r="AE41">
        <f t="shared" si="16"/>
        <v>10</v>
      </c>
      <c r="AF41">
        <f t="shared" si="17"/>
        <v>2019</v>
      </c>
    </row>
    <row r="42" spans="1:32" x14ac:dyDescent="0.2">
      <c r="A42" s="11">
        <v>43749</v>
      </c>
      <c r="B42" s="83">
        <f t="shared" ref="B42:B53" si="26">G$2*I$5</f>
        <v>4.3898096304591263</v>
      </c>
      <c r="K42" s="83">
        <f t="shared" si="2"/>
        <v>1.0974524076147816</v>
      </c>
      <c r="L42" s="83">
        <f t="shared" si="3"/>
        <v>2.1949048152295632</v>
      </c>
      <c r="M42" s="83">
        <f t="shared" si="4"/>
        <v>3.2923572228443447</v>
      </c>
      <c r="N42" s="83">
        <f t="shared" si="5"/>
        <v>0.43898096304591266</v>
      </c>
      <c r="O42" s="83">
        <f t="shared" si="6"/>
        <v>0.65847144456886897</v>
      </c>
      <c r="P42" s="83">
        <f t="shared" si="7"/>
        <v>1.3169428891377379</v>
      </c>
      <c r="Q42" s="83">
        <f t="shared" si="8"/>
        <v>3.7172821841790262</v>
      </c>
      <c r="R42" s="83">
        <f t="shared" si="9"/>
        <v>3.30807895193785</v>
      </c>
      <c r="S42" s="83">
        <f t="shared" si="10"/>
        <v>3.1384338774794989</v>
      </c>
      <c r="T42" s="83">
        <f t="shared" ref="T42:T53" si="27">$F$2*$I$5</f>
        <v>3.5402687468371679</v>
      </c>
      <c r="U42" s="83">
        <f t="shared" ref="U42:U53" si="28">$E$2*$I$5</f>
        <v>3.3929014891670257</v>
      </c>
      <c r="V42" s="83">
        <f t="shared" si="13"/>
        <v>4.2483224962046009</v>
      </c>
      <c r="X42" s="38">
        <f t="shared" si="14"/>
        <v>36.075000000000003</v>
      </c>
      <c r="Y42" s="38">
        <f t="shared" si="15"/>
        <v>4.6023493708883185</v>
      </c>
      <c r="AB42" s="83">
        <v>48.1</v>
      </c>
      <c r="AE42">
        <f t="shared" si="16"/>
        <v>10</v>
      </c>
      <c r="AF42">
        <f t="shared" si="17"/>
        <v>2019</v>
      </c>
    </row>
    <row r="43" spans="1:32" x14ac:dyDescent="0.2">
      <c r="A43" s="11">
        <v>43756</v>
      </c>
      <c r="B43" s="83">
        <f t="shared" si="26"/>
        <v>4.3898096304591263</v>
      </c>
      <c r="K43" s="83">
        <f t="shared" si="2"/>
        <v>1.0974524076147816</v>
      </c>
      <c r="L43" s="83">
        <f t="shared" si="3"/>
        <v>2.1949048152295632</v>
      </c>
      <c r="M43" s="83">
        <f t="shared" si="4"/>
        <v>3.2923572228443447</v>
      </c>
      <c r="N43" s="83">
        <f t="shared" si="5"/>
        <v>0.43898096304591266</v>
      </c>
      <c r="O43" s="83">
        <f t="shared" si="6"/>
        <v>0.65847144456886897</v>
      </c>
      <c r="P43" s="83">
        <f t="shared" si="7"/>
        <v>1.3169428891377379</v>
      </c>
      <c r="Q43" s="83">
        <f t="shared" si="8"/>
        <v>3.7172821841790262</v>
      </c>
      <c r="R43" s="83">
        <f t="shared" si="9"/>
        <v>3.30807895193785</v>
      </c>
      <c r="S43" s="83">
        <f t="shared" si="10"/>
        <v>3.1384338774794989</v>
      </c>
      <c r="T43" s="83">
        <f t="shared" si="27"/>
        <v>3.5402687468371679</v>
      </c>
      <c r="U43" s="83">
        <f t="shared" si="28"/>
        <v>3.3929014891670257</v>
      </c>
      <c r="V43" s="83">
        <f t="shared" si="13"/>
        <v>4.2483224962046009</v>
      </c>
      <c r="X43" s="38">
        <f t="shared" si="14"/>
        <v>34.875</v>
      </c>
      <c r="Y43" s="38">
        <f t="shared" si="15"/>
        <v>4.6023493708883185</v>
      </c>
      <c r="AB43" s="83">
        <v>46.5</v>
      </c>
      <c r="AE43">
        <f t="shared" si="16"/>
        <v>10</v>
      </c>
      <c r="AF43">
        <f t="shared" si="17"/>
        <v>2019</v>
      </c>
    </row>
    <row r="44" spans="1:32" x14ac:dyDescent="0.2">
      <c r="A44" s="11">
        <v>43763</v>
      </c>
      <c r="B44" s="83">
        <f t="shared" si="26"/>
        <v>4.3898096304591263</v>
      </c>
      <c r="K44" s="83">
        <f t="shared" si="2"/>
        <v>1.0974524076147816</v>
      </c>
      <c r="L44" s="83">
        <f t="shared" si="3"/>
        <v>2.1949048152295632</v>
      </c>
      <c r="M44" s="83">
        <f t="shared" si="4"/>
        <v>3.2923572228443447</v>
      </c>
      <c r="N44" s="83">
        <f t="shared" si="5"/>
        <v>0.43898096304591266</v>
      </c>
      <c r="O44" s="83">
        <f t="shared" si="6"/>
        <v>0.65847144456886897</v>
      </c>
      <c r="P44" s="83">
        <f t="shared" si="7"/>
        <v>1.3169428891377379</v>
      </c>
      <c r="Q44" s="83">
        <f t="shared" si="8"/>
        <v>3.7172821841790262</v>
      </c>
      <c r="R44" s="83">
        <f t="shared" si="9"/>
        <v>3.30807895193785</v>
      </c>
      <c r="S44" s="83">
        <f t="shared" si="10"/>
        <v>3.1384338774794989</v>
      </c>
      <c r="T44" s="83">
        <f t="shared" si="27"/>
        <v>3.5402687468371679</v>
      </c>
      <c r="U44" s="83">
        <f t="shared" si="28"/>
        <v>3.3929014891670257</v>
      </c>
      <c r="V44" s="83">
        <f t="shared" si="13"/>
        <v>4.2483224962046009</v>
      </c>
      <c r="X44" s="38">
        <f t="shared" si="14"/>
        <v>34.575000000000003</v>
      </c>
      <c r="Y44" s="38">
        <f t="shared" si="15"/>
        <v>4.6023493708883185</v>
      </c>
      <c r="AB44" s="83">
        <v>46.1</v>
      </c>
      <c r="AE44">
        <f t="shared" si="16"/>
        <v>10</v>
      </c>
      <c r="AF44">
        <f t="shared" si="17"/>
        <v>2019</v>
      </c>
    </row>
    <row r="45" spans="1:32" x14ac:dyDescent="0.2">
      <c r="A45" s="11">
        <v>43770</v>
      </c>
      <c r="B45" s="83">
        <f t="shared" si="26"/>
        <v>4.3898096304591263</v>
      </c>
      <c r="K45" s="83">
        <f t="shared" si="2"/>
        <v>1.0974524076147816</v>
      </c>
      <c r="L45" s="83">
        <f t="shared" si="3"/>
        <v>2.1949048152295632</v>
      </c>
      <c r="M45" s="83">
        <f t="shared" si="4"/>
        <v>3.2923572228443447</v>
      </c>
      <c r="N45" s="83">
        <f t="shared" si="5"/>
        <v>0.43898096304591266</v>
      </c>
      <c r="O45" s="83">
        <f t="shared" si="6"/>
        <v>0.65847144456886897</v>
      </c>
      <c r="P45" s="83">
        <f t="shared" si="7"/>
        <v>1.3169428891377379</v>
      </c>
      <c r="Q45" s="83">
        <f t="shared" si="8"/>
        <v>3.7172821841790262</v>
      </c>
      <c r="R45" s="83">
        <f t="shared" si="9"/>
        <v>3.30807895193785</v>
      </c>
      <c r="S45" s="83">
        <f t="shared" si="10"/>
        <v>3.1384338774794989</v>
      </c>
      <c r="T45" s="83">
        <f t="shared" si="27"/>
        <v>3.5402687468371679</v>
      </c>
      <c r="U45" s="83">
        <f t="shared" si="28"/>
        <v>3.3929014891670257</v>
      </c>
      <c r="V45" s="83">
        <f t="shared" si="13"/>
        <v>4.2483224962046009</v>
      </c>
      <c r="X45" s="38">
        <f t="shared" si="14"/>
        <v>33.299999999999997</v>
      </c>
      <c r="Y45" s="38">
        <f t="shared" si="15"/>
        <v>4.6023493708883185</v>
      </c>
      <c r="AB45" s="83">
        <v>44.4</v>
      </c>
      <c r="AE45">
        <f t="shared" si="16"/>
        <v>11</v>
      </c>
      <c r="AF45">
        <f t="shared" si="17"/>
        <v>2019</v>
      </c>
    </row>
    <row r="46" spans="1:32" x14ac:dyDescent="0.2">
      <c r="A46" s="11">
        <v>43777</v>
      </c>
      <c r="B46" s="83">
        <f t="shared" si="26"/>
        <v>4.3898096304591263</v>
      </c>
      <c r="K46" s="83">
        <f t="shared" si="2"/>
        <v>1.0974524076147816</v>
      </c>
      <c r="L46" s="83">
        <f t="shared" si="3"/>
        <v>2.1949048152295632</v>
      </c>
      <c r="M46" s="83">
        <f t="shared" si="4"/>
        <v>3.2923572228443447</v>
      </c>
      <c r="N46" s="83">
        <f t="shared" si="5"/>
        <v>0.43898096304591266</v>
      </c>
      <c r="O46" s="83">
        <f t="shared" si="6"/>
        <v>0.65847144456886897</v>
      </c>
      <c r="P46" s="83">
        <f t="shared" si="7"/>
        <v>1.3169428891377379</v>
      </c>
      <c r="Q46" s="83">
        <f t="shared" si="8"/>
        <v>3.7172821841790262</v>
      </c>
      <c r="R46" s="83">
        <f t="shared" si="9"/>
        <v>3.30807895193785</v>
      </c>
      <c r="S46" s="83">
        <f t="shared" si="10"/>
        <v>3.1384338774794989</v>
      </c>
      <c r="T46" s="83">
        <f t="shared" si="27"/>
        <v>3.5402687468371679</v>
      </c>
      <c r="U46" s="83">
        <f t="shared" si="28"/>
        <v>3.3929014891670257</v>
      </c>
      <c r="V46" s="83">
        <f t="shared" si="13"/>
        <v>4.2483224962046009</v>
      </c>
      <c r="X46" s="38">
        <f t="shared" si="14"/>
        <v>32.775000000000006</v>
      </c>
      <c r="Y46" s="38">
        <f t="shared" si="15"/>
        <v>4.6023493708883185</v>
      </c>
      <c r="AB46" s="83">
        <v>43.7</v>
      </c>
      <c r="AE46">
        <f t="shared" si="16"/>
        <v>11</v>
      </c>
      <c r="AF46">
        <f t="shared" si="17"/>
        <v>2019</v>
      </c>
    </row>
    <row r="47" spans="1:32" x14ac:dyDescent="0.2">
      <c r="A47" s="11">
        <v>43784</v>
      </c>
      <c r="B47" s="83">
        <f t="shared" si="26"/>
        <v>4.3898096304591263</v>
      </c>
      <c r="K47" s="83">
        <f t="shared" si="2"/>
        <v>1.0974524076147816</v>
      </c>
      <c r="L47" s="83">
        <f t="shared" si="3"/>
        <v>2.1949048152295632</v>
      </c>
      <c r="M47" s="83">
        <f t="shared" si="4"/>
        <v>3.2923572228443447</v>
      </c>
      <c r="N47" s="83">
        <f t="shared" si="5"/>
        <v>0.43898096304591266</v>
      </c>
      <c r="O47" s="83">
        <f t="shared" si="6"/>
        <v>0.65847144456886897</v>
      </c>
      <c r="P47" s="83">
        <f t="shared" si="7"/>
        <v>1.3169428891377379</v>
      </c>
      <c r="Q47" s="83">
        <f t="shared" si="8"/>
        <v>3.7172821841790262</v>
      </c>
      <c r="R47" s="83">
        <f t="shared" si="9"/>
        <v>3.30807895193785</v>
      </c>
      <c r="S47" s="83">
        <f t="shared" si="10"/>
        <v>3.1384338774794989</v>
      </c>
      <c r="T47" s="83">
        <f t="shared" si="27"/>
        <v>3.5402687468371679</v>
      </c>
      <c r="U47" s="83">
        <f t="shared" si="28"/>
        <v>3.3929014891670257</v>
      </c>
      <c r="V47" s="83">
        <f t="shared" si="13"/>
        <v>4.2483224962046009</v>
      </c>
      <c r="X47" s="38">
        <f t="shared" si="14"/>
        <v>31.724999999999998</v>
      </c>
      <c r="Y47" s="38">
        <f t="shared" si="15"/>
        <v>4.6023493708883185</v>
      </c>
      <c r="AB47" s="83">
        <v>42.3</v>
      </c>
      <c r="AE47">
        <f t="shared" si="16"/>
        <v>11</v>
      </c>
      <c r="AF47">
        <f t="shared" si="17"/>
        <v>2019</v>
      </c>
    </row>
    <row r="48" spans="1:32" x14ac:dyDescent="0.2">
      <c r="A48" s="11">
        <v>43791</v>
      </c>
      <c r="B48" s="83">
        <f t="shared" si="26"/>
        <v>4.3898096304591263</v>
      </c>
      <c r="K48" s="83">
        <f t="shared" si="2"/>
        <v>1.0974524076147816</v>
      </c>
      <c r="L48" s="83">
        <f t="shared" si="3"/>
        <v>2.1949048152295632</v>
      </c>
      <c r="M48" s="83">
        <f t="shared" si="4"/>
        <v>3.2923572228443447</v>
      </c>
      <c r="N48" s="83">
        <f t="shared" si="5"/>
        <v>0.43898096304591266</v>
      </c>
      <c r="O48" s="83">
        <f t="shared" si="6"/>
        <v>0.65847144456886897</v>
      </c>
      <c r="P48" s="83">
        <f t="shared" si="7"/>
        <v>1.3169428891377379</v>
      </c>
      <c r="Q48" s="83">
        <f t="shared" si="8"/>
        <v>3.7172821841790262</v>
      </c>
      <c r="R48" s="83">
        <f t="shared" si="9"/>
        <v>3.30807895193785</v>
      </c>
      <c r="S48" s="83">
        <f t="shared" si="10"/>
        <v>3.1384338774794989</v>
      </c>
      <c r="T48" s="83">
        <f t="shared" si="27"/>
        <v>3.5402687468371679</v>
      </c>
      <c r="U48" s="83">
        <f t="shared" si="28"/>
        <v>3.3929014891670257</v>
      </c>
      <c r="V48" s="83">
        <f t="shared" si="13"/>
        <v>4.2483224962046009</v>
      </c>
      <c r="X48" s="38">
        <f t="shared" si="14"/>
        <v>30.974999999999998</v>
      </c>
      <c r="Y48" s="38">
        <f t="shared" si="15"/>
        <v>4.6023493708883185</v>
      </c>
      <c r="AB48" s="83">
        <v>41.3</v>
      </c>
      <c r="AE48">
        <f t="shared" si="16"/>
        <v>11</v>
      </c>
      <c r="AF48">
        <f t="shared" si="17"/>
        <v>2019</v>
      </c>
    </row>
    <row r="49" spans="1:32" x14ac:dyDescent="0.2">
      <c r="A49" s="11">
        <v>43798</v>
      </c>
      <c r="B49" s="83">
        <f t="shared" si="26"/>
        <v>4.3898096304591263</v>
      </c>
      <c r="K49" s="83">
        <f t="shared" si="2"/>
        <v>1.0974524076147816</v>
      </c>
      <c r="L49" s="83">
        <f t="shared" si="3"/>
        <v>2.1949048152295632</v>
      </c>
      <c r="M49" s="83">
        <f t="shared" si="4"/>
        <v>3.2923572228443447</v>
      </c>
      <c r="N49" s="83">
        <f t="shared" si="5"/>
        <v>0.43898096304591266</v>
      </c>
      <c r="O49" s="83">
        <f t="shared" si="6"/>
        <v>0.65847144456886897</v>
      </c>
      <c r="P49" s="83">
        <f t="shared" si="7"/>
        <v>1.3169428891377379</v>
      </c>
      <c r="Q49" s="83">
        <f t="shared" si="8"/>
        <v>3.7172821841790262</v>
      </c>
      <c r="R49" s="83">
        <f t="shared" si="9"/>
        <v>3.30807895193785</v>
      </c>
      <c r="S49" s="83">
        <f t="shared" si="10"/>
        <v>3.1384338774794989</v>
      </c>
      <c r="T49" s="83">
        <f t="shared" si="27"/>
        <v>3.5402687468371679</v>
      </c>
      <c r="U49" s="83">
        <f t="shared" si="28"/>
        <v>3.3929014891670257</v>
      </c>
      <c r="V49" s="83">
        <f t="shared" si="13"/>
        <v>4.2483224962046009</v>
      </c>
      <c r="X49" s="38">
        <f t="shared" si="14"/>
        <v>30.375</v>
      </c>
      <c r="Y49" s="38">
        <f t="shared" si="15"/>
        <v>4.6023493708883185</v>
      </c>
      <c r="AB49" s="83">
        <v>40.5</v>
      </c>
      <c r="AE49">
        <f t="shared" si="16"/>
        <v>11</v>
      </c>
      <c r="AF49">
        <f t="shared" si="17"/>
        <v>2019</v>
      </c>
    </row>
    <row r="50" spans="1:32" x14ac:dyDescent="0.2">
      <c r="A50" s="11">
        <v>43805</v>
      </c>
      <c r="B50" s="83">
        <f t="shared" si="26"/>
        <v>4.3898096304591263</v>
      </c>
      <c r="K50" s="83">
        <f t="shared" si="2"/>
        <v>1.0974524076147816</v>
      </c>
      <c r="L50" s="83">
        <f t="shared" si="3"/>
        <v>2.1949048152295632</v>
      </c>
      <c r="M50" s="83">
        <f t="shared" si="4"/>
        <v>3.2923572228443447</v>
      </c>
      <c r="N50" s="83">
        <f t="shared" si="5"/>
        <v>0.43898096304591266</v>
      </c>
      <c r="O50" s="83">
        <f t="shared" si="6"/>
        <v>0.65847144456886897</v>
      </c>
      <c r="P50" s="83">
        <f t="shared" si="7"/>
        <v>1.3169428891377379</v>
      </c>
      <c r="Q50" s="83">
        <f t="shared" si="8"/>
        <v>3.7172821841790262</v>
      </c>
      <c r="R50" s="83">
        <f t="shared" si="9"/>
        <v>3.30807895193785</v>
      </c>
      <c r="S50" s="83">
        <f t="shared" si="10"/>
        <v>3.1384338774794989</v>
      </c>
      <c r="T50" s="83">
        <f t="shared" si="27"/>
        <v>3.5402687468371679</v>
      </c>
      <c r="U50" s="83">
        <f t="shared" si="28"/>
        <v>3.3929014891670257</v>
      </c>
      <c r="V50" s="83">
        <f t="shared" si="13"/>
        <v>4.2483224962046009</v>
      </c>
      <c r="X50" s="38">
        <f t="shared" si="14"/>
        <v>30.375</v>
      </c>
      <c r="Y50" s="38">
        <f t="shared" si="15"/>
        <v>4.6023493708883185</v>
      </c>
      <c r="AB50" s="83">
        <v>40.5</v>
      </c>
      <c r="AE50">
        <f t="shared" si="16"/>
        <v>12</v>
      </c>
      <c r="AF50">
        <f t="shared" si="17"/>
        <v>2019</v>
      </c>
    </row>
    <row r="51" spans="1:32" x14ac:dyDescent="0.2">
      <c r="A51" s="11">
        <v>43812</v>
      </c>
      <c r="B51" s="83">
        <f t="shared" si="26"/>
        <v>4.3898096304591263</v>
      </c>
      <c r="K51" s="83">
        <f t="shared" si="2"/>
        <v>1.0974524076147816</v>
      </c>
      <c r="L51" s="83">
        <f t="shared" si="3"/>
        <v>2.1949048152295632</v>
      </c>
      <c r="M51" s="83">
        <f t="shared" si="4"/>
        <v>3.2923572228443447</v>
      </c>
      <c r="N51" s="83">
        <f t="shared" si="5"/>
        <v>0.43898096304591266</v>
      </c>
      <c r="O51" s="83">
        <f t="shared" si="6"/>
        <v>0.65847144456886897</v>
      </c>
      <c r="P51" s="83">
        <f t="shared" si="7"/>
        <v>1.3169428891377379</v>
      </c>
      <c r="Q51" s="83">
        <f t="shared" si="8"/>
        <v>3.7172821841790262</v>
      </c>
      <c r="R51" s="83">
        <f t="shared" si="9"/>
        <v>3.30807895193785</v>
      </c>
      <c r="S51" s="83">
        <f t="shared" si="10"/>
        <v>3.1384338774794989</v>
      </c>
      <c r="T51" s="83">
        <f t="shared" si="27"/>
        <v>3.5402687468371679</v>
      </c>
      <c r="U51" s="83">
        <f t="shared" si="28"/>
        <v>3.3929014891670257</v>
      </c>
      <c r="V51" s="83">
        <f t="shared" si="13"/>
        <v>4.2483224962046009</v>
      </c>
      <c r="X51" s="38">
        <f t="shared" si="14"/>
        <v>30.75</v>
      </c>
      <c r="Y51" s="38">
        <f t="shared" si="15"/>
        <v>4.6023493708883185</v>
      </c>
      <c r="AB51" s="83">
        <v>41</v>
      </c>
      <c r="AE51">
        <f t="shared" si="16"/>
        <v>12</v>
      </c>
      <c r="AF51">
        <f t="shared" si="17"/>
        <v>2019</v>
      </c>
    </row>
    <row r="52" spans="1:32" x14ac:dyDescent="0.2">
      <c r="A52" s="11">
        <v>43819</v>
      </c>
      <c r="B52" s="83">
        <f t="shared" si="26"/>
        <v>4.3898096304591263</v>
      </c>
      <c r="K52" s="83">
        <f t="shared" si="2"/>
        <v>1.0974524076147816</v>
      </c>
      <c r="L52" s="83">
        <f t="shared" si="3"/>
        <v>2.1949048152295632</v>
      </c>
      <c r="M52" s="83">
        <f t="shared" si="4"/>
        <v>3.2923572228443447</v>
      </c>
      <c r="N52" s="83">
        <f t="shared" si="5"/>
        <v>0.43898096304591266</v>
      </c>
      <c r="O52" s="83">
        <f t="shared" si="6"/>
        <v>0.65847144456886897</v>
      </c>
      <c r="P52" s="83">
        <f t="shared" si="7"/>
        <v>1.3169428891377379</v>
      </c>
      <c r="Q52" s="83">
        <f t="shared" si="8"/>
        <v>3.7172821841790262</v>
      </c>
      <c r="R52" s="83">
        <f t="shared" si="9"/>
        <v>3.30807895193785</v>
      </c>
      <c r="S52" s="83">
        <f t="shared" si="10"/>
        <v>3.1384338774794989</v>
      </c>
      <c r="T52" s="83">
        <f t="shared" si="27"/>
        <v>3.5402687468371679</v>
      </c>
      <c r="U52" s="83">
        <f t="shared" si="28"/>
        <v>3.3929014891670257</v>
      </c>
      <c r="V52" s="83">
        <f t="shared" si="13"/>
        <v>4.2483224962046009</v>
      </c>
      <c r="X52" s="38">
        <f t="shared" si="14"/>
        <v>30.712500000000002</v>
      </c>
      <c r="Y52" s="38">
        <f t="shared" si="15"/>
        <v>4.6023493708883185</v>
      </c>
      <c r="AB52" s="83">
        <v>40.950000000000003</v>
      </c>
      <c r="AE52">
        <f t="shared" si="16"/>
        <v>12</v>
      </c>
      <c r="AF52">
        <f t="shared" si="17"/>
        <v>2019</v>
      </c>
    </row>
    <row r="53" spans="1:32" x14ac:dyDescent="0.2">
      <c r="A53" s="11">
        <v>43826</v>
      </c>
      <c r="B53" s="83">
        <f t="shared" si="26"/>
        <v>4.3898096304591263</v>
      </c>
      <c r="K53" s="83">
        <f t="shared" si="2"/>
        <v>1.0974524076147816</v>
      </c>
      <c r="L53" s="83">
        <f t="shared" si="3"/>
        <v>2.1949048152295632</v>
      </c>
      <c r="M53" s="83">
        <f t="shared" si="4"/>
        <v>3.2923572228443447</v>
      </c>
      <c r="N53" s="83">
        <f t="shared" si="5"/>
        <v>0.43898096304591266</v>
      </c>
      <c r="O53" s="83">
        <f t="shared" si="6"/>
        <v>0.65847144456886897</v>
      </c>
      <c r="P53" s="83">
        <f t="shared" si="7"/>
        <v>1.3169428891377379</v>
      </c>
      <c r="Q53" s="83">
        <f t="shared" si="8"/>
        <v>3.7172821841790262</v>
      </c>
      <c r="R53" s="83">
        <f t="shared" si="9"/>
        <v>3.30807895193785</v>
      </c>
      <c r="S53" s="83">
        <f t="shared" si="10"/>
        <v>3.1384338774794989</v>
      </c>
      <c r="T53" s="83">
        <f t="shared" si="27"/>
        <v>3.5402687468371679</v>
      </c>
      <c r="U53" s="83">
        <f t="shared" si="28"/>
        <v>3.3929014891670257</v>
      </c>
      <c r="V53" s="83">
        <f t="shared" si="13"/>
        <v>4.2483224962046009</v>
      </c>
      <c r="X53" s="38">
        <f t="shared" si="14"/>
        <v>30.5625</v>
      </c>
      <c r="Y53" s="38">
        <f t="shared" si="15"/>
        <v>4.6023493708883185</v>
      </c>
      <c r="AB53" s="83">
        <v>40.75</v>
      </c>
      <c r="AE53">
        <f t="shared" si="16"/>
        <v>12</v>
      </c>
      <c r="AF53">
        <f t="shared" si="17"/>
        <v>2019</v>
      </c>
    </row>
    <row r="54" spans="1:32" x14ac:dyDescent="0.2">
      <c r="A54" s="11">
        <v>43833</v>
      </c>
      <c r="B54" s="83">
        <f>G$2*I$6</f>
        <v>4.4486674132138857</v>
      </c>
      <c r="K54" s="83">
        <f t="shared" si="2"/>
        <v>1.1121668533034714</v>
      </c>
      <c r="L54" s="83">
        <f t="shared" si="3"/>
        <v>2.2243337066069429</v>
      </c>
      <c r="M54" s="83">
        <f t="shared" si="4"/>
        <v>3.3365005599104141</v>
      </c>
      <c r="N54" s="83">
        <f t="shared" si="5"/>
        <v>0.44486674132138859</v>
      </c>
      <c r="O54" s="83">
        <f t="shared" si="6"/>
        <v>0.66730011198208283</v>
      </c>
      <c r="P54" s="83">
        <f t="shared" si="7"/>
        <v>1.3346002239641657</v>
      </c>
      <c r="Q54" s="83">
        <f t="shared" si="8"/>
        <v>3.7671228391624316</v>
      </c>
      <c r="R54" s="83">
        <f t="shared" si="9"/>
        <v>3.3524330831370164</v>
      </c>
      <c r="S54" s="83">
        <f t="shared" si="10"/>
        <v>3.1805134378479387</v>
      </c>
      <c r="T54" s="83">
        <f>$F$2*$I$6</f>
        <v>3.587736037297554</v>
      </c>
      <c r="U54" s="83">
        <f>$E$2*$I$6</f>
        <v>3.4383929057815554</v>
      </c>
      <c r="V54" s="83">
        <f t="shared" si="13"/>
        <v>4.3052832447570646</v>
      </c>
      <c r="X54" s="38">
        <f t="shared" si="14"/>
        <v>30.525000000000002</v>
      </c>
      <c r="Y54" s="38">
        <f t="shared" si="15"/>
        <v>4.6640568484868199</v>
      </c>
      <c r="AB54" s="83">
        <v>40.700000000000003</v>
      </c>
      <c r="AE54">
        <f t="shared" si="16"/>
        <v>1</v>
      </c>
      <c r="AF54">
        <f t="shared" si="17"/>
        <v>2020</v>
      </c>
    </row>
    <row r="55" spans="1:32" x14ac:dyDescent="0.2">
      <c r="A55" s="11">
        <v>43840</v>
      </c>
      <c r="B55" s="83">
        <f t="shared" ref="B55:B66" si="29">G$2*I$6</f>
        <v>4.4486674132138857</v>
      </c>
      <c r="K55" s="83">
        <f t="shared" si="2"/>
        <v>1.1121668533034714</v>
      </c>
      <c r="L55" s="83">
        <f t="shared" si="3"/>
        <v>2.2243337066069429</v>
      </c>
      <c r="M55" s="83">
        <f t="shared" si="4"/>
        <v>3.3365005599104141</v>
      </c>
      <c r="N55" s="83">
        <f t="shared" si="5"/>
        <v>0.44486674132138859</v>
      </c>
      <c r="O55" s="83">
        <f t="shared" si="6"/>
        <v>0.66730011198208283</v>
      </c>
      <c r="P55" s="83">
        <f t="shared" si="7"/>
        <v>1.3346002239641657</v>
      </c>
      <c r="Q55" s="83">
        <f t="shared" si="8"/>
        <v>3.7671228391624316</v>
      </c>
      <c r="R55" s="83">
        <f t="shared" si="9"/>
        <v>3.3524330831370164</v>
      </c>
      <c r="S55" s="83">
        <f t="shared" si="10"/>
        <v>3.1805134378479387</v>
      </c>
      <c r="T55" s="83">
        <f t="shared" ref="T55:T66" si="30">$F$2*$I$6</f>
        <v>3.587736037297554</v>
      </c>
      <c r="U55" s="83">
        <f t="shared" ref="U55:U66" si="31">$E$2*$I$6</f>
        <v>3.4383929057815554</v>
      </c>
      <c r="V55" s="83">
        <f t="shared" si="13"/>
        <v>4.3052832447570646</v>
      </c>
      <c r="X55" s="38">
        <f t="shared" si="14"/>
        <v>30.337500000000002</v>
      </c>
      <c r="Y55" s="38">
        <f t="shared" si="15"/>
        <v>4.6640568484868199</v>
      </c>
      <c r="AB55" s="83">
        <v>40.450000000000003</v>
      </c>
      <c r="AE55">
        <f t="shared" si="16"/>
        <v>1</v>
      </c>
      <c r="AF55">
        <f t="shared" si="17"/>
        <v>2020</v>
      </c>
    </row>
    <row r="56" spans="1:32" x14ac:dyDescent="0.2">
      <c r="A56" s="11">
        <v>43847</v>
      </c>
      <c r="B56" s="83">
        <f t="shared" si="29"/>
        <v>4.4486674132138857</v>
      </c>
      <c r="K56" s="83">
        <f t="shared" si="2"/>
        <v>1.1121668533034714</v>
      </c>
      <c r="L56" s="83">
        <f t="shared" si="3"/>
        <v>2.2243337066069429</v>
      </c>
      <c r="M56" s="83">
        <f t="shared" si="4"/>
        <v>3.3365005599104141</v>
      </c>
      <c r="N56" s="83">
        <f t="shared" si="5"/>
        <v>0.44486674132138859</v>
      </c>
      <c r="O56" s="83">
        <f t="shared" si="6"/>
        <v>0.66730011198208283</v>
      </c>
      <c r="P56" s="83">
        <f t="shared" si="7"/>
        <v>1.3346002239641657</v>
      </c>
      <c r="Q56" s="83">
        <f t="shared" si="8"/>
        <v>3.7671228391624316</v>
      </c>
      <c r="R56" s="83">
        <f t="shared" si="9"/>
        <v>3.3524330831370164</v>
      </c>
      <c r="S56" s="83">
        <f t="shared" si="10"/>
        <v>3.1805134378479387</v>
      </c>
      <c r="T56" s="83">
        <f t="shared" si="30"/>
        <v>3.587736037297554</v>
      </c>
      <c r="U56" s="83">
        <f t="shared" si="31"/>
        <v>3.4383929057815554</v>
      </c>
      <c r="V56" s="83">
        <f t="shared" si="13"/>
        <v>4.3052832447570646</v>
      </c>
      <c r="X56" s="38">
        <f t="shared" si="14"/>
        <v>30.337500000000002</v>
      </c>
      <c r="Y56" s="38">
        <f t="shared" si="15"/>
        <v>4.6640568484868199</v>
      </c>
      <c r="AB56" s="83">
        <v>40.450000000000003</v>
      </c>
      <c r="AE56">
        <f t="shared" si="16"/>
        <v>1</v>
      </c>
      <c r="AF56">
        <f t="shared" si="17"/>
        <v>2020</v>
      </c>
    </row>
    <row r="57" spans="1:32" x14ac:dyDescent="0.2">
      <c r="A57" s="11">
        <v>43854</v>
      </c>
      <c r="B57" s="83">
        <f t="shared" si="29"/>
        <v>4.4486674132138857</v>
      </c>
      <c r="K57" s="83">
        <f t="shared" si="2"/>
        <v>1.1121668533034714</v>
      </c>
      <c r="L57" s="83">
        <f t="shared" si="3"/>
        <v>2.2243337066069429</v>
      </c>
      <c r="M57" s="83">
        <f t="shared" si="4"/>
        <v>3.3365005599104141</v>
      </c>
      <c r="N57" s="83">
        <f t="shared" si="5"/>
        <v>0.44486674132138859</v>
      </c>
      <c r="O57" s="83">
        <f t="shared" si="6"/>
        <v>0.66730011198208283</v>
      </c>
      <c r="P57" s="83">
        <f t="shared" si="7"/>
        <v>1.3346002239641657</v>
      </c>
      <c r="Q57" s="83">
        <f t="shared" si="8"/>
        <v>3.7671228391624316</v>
      </c>
      <c r="R57" s="83">
        <f t="shared" si="9"/>
        <v>3.3524330831370164</v>
      </c>
      <c r="S57" s="83">
        <f t="shared" si="10"/>
        <v>3.1805134378479387</v>
      </c>
      <c r="T57" s="83">
        <f t="shared" si="30"/>
        <v>3.587736037297554</v>
      </c>
      <c r="U57" s="83">
        <f t="shared" si="31"/>
        <v>3.4383929057815554</v>
      </c>
      <c r="V57" s="83">
        <f t="shared" si="13"/>
        <v>4.3052832447570646</v>
      </c>
      <c r="X57" s="38">
        <f t="shared" si="14"/>
        <v>30.9375</v>
      </c>
      <c r="Y57" s="38">
        <f t="shared" si="15"/>
        <v>4.6640568484868199</v>
      </c>
      <c r="AB57" s="83">
        <v>41.25</v>
      </c>
      <c r="AE57">
        <f t="shared" si="16"/>
        <v>1</v>
      </c>
      <c r="AF57">
        <f t="shared" si="17"/>
        <v>2020</v>
      </c>
    </row>
    <row r="58" spans="1:32" x14ac:dyDescent="0.2">
      <c r="A58" s="11">
        <v>43861</v>
      </c>
      <c r="B58" s="83">
        <f t="shared" si="29"/>
        <v>4.4486674132138857</v>
      </c>
      <c r="K58" s="83">
        <f t="shared" si="2"/>
        <v>1.1121668533034714</v>
      </c>
      <c r="L58" s="83">
        <f t="shared" si="3"/>
        <v>2.2243337066069429</v>
      </c>
      <c r="M58" s="83">
        <f t="shared" si="4"/>
        <v>3.3365005599104141</v>
      </c>
      <c r="N58" s="83">
        <f t="shared" si="5"/>
        <v>0.44486674132138859</v>
      </c>
      <c r="O58" s="83">
        <f t="shared" si="6"/>
        <v>0.66730011198208283</v>
      </c>
      <c r="P58" s="83">
        <f t="shared" si="7"/>
        <v>1.3346002239641657</v>
      </c>
      <c r="Q58" s="83">
        <f t="shared" si="8"/>
        <v>3.7671228391624316</v>
      </c>
      <c r="R58" s="83">
        <f t="shared" si="9"/>
        <v>3.3524330831370164</v>
      </c>
      <c r="S58" s="83">
        <f t="shared" si="10"/>
        <v>3.1805134378479387</v>
      </c>
      <c r="T58" s="83">
        <f t="shared" si="30"/>
        <v>3.587736037297554</v>
      </c>
      <c r="U58" s="83">
        <f t="shared" si="31"/>
        <v>3.4383929057815554</v>
      </c>
      <c r="V58" s="83">
        <f t="shared" si="13"/>
        <v>4.3052832447570646</v>
      </c>
      <c r="X58" s="38">
        <f t="shared" si="14"/>
        <v>27.712500000000002</v>
      </c>
      <c r="Y58" s="38">
        <f t="shared" si="15"/>
        <v>4.6640568484868199</v>
      </c>
      <c r="AB58" s="83">
        <v>36.950000000000003</v>
      </c>
      <c r="AE58">
        <f t="shared" si="16"/>
        <v>1</v>
      </c>
      <c r="AF58">
        <f t="shared" si="17"/>
        <v>2020</v>
      </c>
    </row>
    <row r="59" spans="1:32" x14ac:dyDescent="0.2">
      <c r="A59" s="11">
        <v>43868</v>
      </c>
      <c r="B59" s="83">
        <f t="shared" si="29"/>
        <v>4.4486674132138857</v>
      </c>
      <c r="K59" s="83">
        <f t="shared" si="2"/>
        <v>1.1121668533034714</v>
      </c>
      <c r="L59" s="83">
        <f t="shared" si="3"/>
        <v>2.2243337066069429</v>
      </c>
      <c r="M59" s="83">
        <f t="shared" si="4"/>
        <v>3.3365005599104141</v>
      </c>
      <c r="N59" s="83">
        <f t="shared" si="5"/>
        <v>0.44486674132138859</v>
      </c>
      <c r="O59" s="83">
        <f t="shared" si="6"/>
        <v>0.66730011198208283</v>
      </c>
      <c r="P59" s="83">
        <f t="shared" si="7"/>
        <v>1.3346002239641657</v>
      </c>
      <c r="Q59" s="83">
        <f t="shared" si="8"/>
        <v>3.7671228391624316</v>
      </c>
      <c r="R59" s="83">
        <f t="shared" si="9"/>
        <v>3.3524330831370164</v>
      </c>
      <c r="S59" s="83">
        <f t="shared" si="10"/>
        <v>3.1805134378479387</v>
      </c>
      <c r="T59" s="83">
        <f t="shared" si="30"/>
        <v>3.587736037297554</v>
      </c>
      <c r="U59" s="83">
        <f t="shared" si="31"/>
        <v>3.4383929057815554</v>
      </c>
      <c r="V59" s="83">
        <f t="shared" si="13"/>
        <v>4.3052832447570646</v>
      </c>
      <c r="X59" s="38">
        <f t="shared" si="14"/>
        <v>27.570000000000004</v>
      </c>
      <c r="Y59" s="38">
        <f t="shared" si="15"/>
        <v>4.6640568484868199</v>
      </c>
      <c r="AB59" s="83">
        <v>36.760000000000005</v>
      </c>
      <c r="AE59">
        <f t="shared" si="16"/>
        <v>2</v>
      </c>
      <c r="AF59">
        <f t="shared" si="17"/>
        <v>2020</v>
      </c>
    </row>
    <row r="60" spans="1:32" x14ac:dyDescent="0.2">
      <c r="A60" s="11">
        <v>43875</v>
      </c>
      <c r="B60" s="83">
        <f t="shared" si="29"/>
        <v>4.4486674132138857</v>
      </c>
      <c r="K60" s="83">
        <f t="shared" si="2"/>
        <v>1.1121668533034714</v>
      </c>
      <c r="L60" s="83">
        <f t="shared" si="3"/>
        <v>2.2243337066069429</v>
      </c>
      <c r="M60" s="83">
        <f t="shared" si="4"/>
        <v>3.3365005599104141</v>
      </c>
      <c r="N60" s="83">
        <f t="shared" si="5"/>
        <v>0.44486674132138859</v>
      </c>
      <c r="O60" s="83">
        <f t="shared" si="6"/>
        <v>0.66730011198208283</v>
      </c>
      <c r="P60" s="83">
        <f t="shared" si="7"/>
        <v>1.3346002239641657</v>
      </c>
      <c r="Q60" s="83">
        <f t="shared" si="8"/>
        <v>3.7671228391624316</v>
      </c>
      <c r="R60" s="83">
        <f t="shared" si="9"/>
        <v>3.3524330831370164</v>
      </c>
      <c r="S60" s="83">
        <f t="shared" si="10"/>
        <v>3.1805134378479387</v>
      </c>
      <c r="T60" s="83">
        <f t="shared" si="30"/>
        <v>3.587736037297554</v>
      </c>
      <c r="U60" s="83">
        <f t="shared" si="31"/>
        <v>3.4383929057815554</v>
      </c>
      <c r="V60" s="83">
        <f t="shared" si="13"/>
        <v>4.3052832447570646</v>
      </c>
      <c r="X60" s="38">
        <f t="shared" si="14"/>
        <v>26.775000000000002</v>
      </c>
      <c r="Y60" s="38">
        <f t="shared" si="15"/>
        <v>4.6640568484868199</v>
      </c>
      <c r="AB60" s="83">
        <v>35.700000000000003</v>
      </c>
      <c r="AE60">
        <f t="shared" si="16"/>
        <v>2</v>
      </c>
      <c r="AF60">
        <f t="shared" si="17"/>
        <v>2020</v>
      </c>
    </row>
    <row r="61" spans="1:32" x14ac:dyDescent="0.2">
      <c r="A61" s="11">
        <v>43882</v>
      </c>
      <c r="B61" s="83">
        <f t="shared" si="29"/>
        <v>4.4486674132138857</v>
      </c>
      <c r="K61" s="83">
        <f t="shared" si="2"/>
        <v>1.1121668533034714</v>
      </c>
      <c r="L61" s="83">
        <f t="shared" si="3"/>
        <v>2.2243337066069429</v>
      </c>
      <c r="M61" s="83">
        <f t="shared" si="4"/>
        <v>3.3365005599104141</v>
      </c>
      <c r="N61" s="83">
        <f t="shared" si="5"/>
        <v>0.44486674132138859</v>
      </c>
      <c r="O61" s="83">
        <f t="shared" si="6"/>
        <v>0.66730011198208283</v>
      </c>
      <c r="P61" s="83">
        <f t="shared" si="7"/>
        <v>1.3346002239641657</v>
      </c>
      <c r="Q61" s="83">
        <f t="shared" si="8"/>
        <v>3.7671228391624316</v>
      </c>
      <c r="R61" s="83">
        <f t="shared" si="9"/>
        <v>3.3524330831370164</v>
      </c>
      <c r="S61" s="83">
        <f t="shared" si="10"/>
        <v>3.1805134378479387</v>
      </c>
      <c r="T61" s="83">
        <f t="shared" si="30"/>
        <v>3.587736037297554</v>
      </c>
      <c r="U61" s="83">
        <f t="shared" si="31"/>
        <v>3.4383929057815554</v>
      </c>
      <c r="V61" s="83">
        <f t="shared" si="13"/>
        <v>4.3052832447570646</v>
      </c>
      <c r="X61" s="38">
        <f t="shared" si="14"/>
        <v>26.011500000000002</v>
      </c>
      <c r="Y61" s="38">
        <f t="shared" si="15"/>
        <v>4.6640568484868199</v>
      </c>
      <c r="AB61" s="83">
        <v>34.682000000000002</v>
      </c>
      <c r="AE61">
        <f t="shared" si="16"/>
        <v>2</v>
      </c>
      <c r="AF61">
        <f t="shared" si="17"/>
        <v>2020</v>
      </c>
    </row>
    <row r="62" spans="1:32" x14ac:dyDescent="0.2">
      <c r="A62" s="11">
        <v>43889</v>
      </c>
      <c r="B62" s="83">
        <f t="shared" si="29"/>
        <v>4.4486674132138857</v>
      </c>
      <c r="K62" s="83">
        <f t="shared" si="2"/>
        <v>1.1121668533034714</v>
      </c>
      <c r="L62" s="83">
        <f t="shared" si="3"/>
        <v>2.2243337066069429</v>
      </c>
      <c r="M62" s="83">
        <f t="shared" si="4"/>
        <v>3.3365005599104141</v>
      </c>
      <c r="N62" s="83">
        <f t="shared" si="5"/>
        <v>0.44486674132138859</v>
      </c>
      <c r="O62" s="83">
        <f t="shared" si="6"/>
        <v>0.66730011198208283</v>
      </c>
      <c r="P62" s="83">
        <f t="shared" si="7"/>
        <v>1.3346002239641657</v>
      </c>
      <c r="Q62" s="83">
        <f t="shared" si="8"/>
        <v>3.7671228391624316</v>
      </c>
      <c r="R62" s="83">
        <f t="shared" si="9"/>
        <v>3.3524330831370164</v>
      </c>
      <c r="S62" s="83">
        <f t="shared" si="10"/>
        <v>3.1805134378479387</v>
      </c>
      <c r="T62" s="83">
        <f t="shared" si="30"/>
        <v>3.587736037297554</v>
      </c>
      <c r="U62" s="83">
        <f t="shared" si="31"/>
        <v>3.4383929057815554</v>
      </c>
      <c r="V62" s="83">
        <f t="shared" si="13"/>
        <v>4.3052832447570646</v>
      </c>
      <c r="X62" s="38">
        <f t="shared" si="14"/>
        <v>26.5335</v>
      </c>
      <c r="Y62" s="38">
        <f t="shared" si="15"/>
        <v>4.6640568484868199</v>
      </c>
      <c r="AB62" s="83">
        <v>35.378</v>
      </c>
      <c r="AE62">
        <f t="shared" si="16"/>
        <v>2</v>
      </c>
      <c r="AF62">
        <f t="shared" si="17"/>
        <v>2020</v>
      </c>
    </row>
    <row r="63" spans="1:32" x14ac:dyDescent="0.2">
      <c r="A63" s="11">
        <v>43896</v>
      </c>
      <c r="B63" s="83">
        <f t="shared" si="29"/>
        <v>4.4486674132138857</v>
      </c>
      <c r="K63" s="83">
        <f t="shared" si="2"/>
        <v>1.1121668533034714</v>
      </c>
      <c r="L63" s="83">
        <f t="shared" si="3"/>
        <v>2.2243337066069429</v>
      </c>
      <c r="M63" s="83">
        <f t="shared" si="4"/>
        <v>3.3365005599104141</v>
      </c>
      <c r="N63" s="83">
        <f t="shared" si="5"/>
        <v>0.44486674132138859</v>
      </c>
      <c r="O63" s="83">
        <f t="shared" si="6"/>
        <v>0.66730011198208283</v>
      </c>
      <c r="P63" s="83">
        <f t="shared" si="7"/>
        <v>1.3346002239641657</v>
      </c>
      <c r="Q63" s="83">
        <f t="shared" si="8"/>
        <v>3.7671228391624316</v>
      </c>
      <c r="R63" s="83">
        <f t="shared" si="9"/>
        <v>3.3524330831370164</v>
      </c>
      <c r="S63" s="83">
        <f t="shared" si="10"/>
        <v>3.1805134378479387</v>
      </c>
      <c r="T63" s="83">
        <f t="shared" si="30"/>
        <v>3.587736037297554</v>
      </c>
      <c r="U63" s="83">
        <f t="shared" si="31"/>
        <v>3.4383929057815554</v>
      </c>
      <c r="V63" s="83">
        <f t="shared" si="13"/>
        <v>4.3052832447570646</v>
      </c>
      <c r="X63" s="38">
        <f t="shared" si="14"/>
        <v>26.662499999999998</v>
      </c>
      <c r="Y63" s="38">
        <f t="shared" si="15"/>
        <v>4.6640568484868199</v>
      </c>
      <c r="AB63" s="83">
        <v>35.549999999999997</v>
      </c>
      <c r="AE63">
        <f t="shared" si="16"/>
        <v>3</v>
      </c>
      <c r="AF63">
        <f t="shared" si="17"/>
        <v>2020</v>
      </c>
    </row>
    <row r="64" spans="1:32" x14ac:dyDescent="0.2">
      <c r="A64" s="11">
        <v>43903</v>
      </c>
      <c r="B64" s="83">
        <f t="shared" si="29"/>
        <v>4.4486674132138857</v>
      </c>
      <c r="K64" s="83">
        <f t="shared" si="2"/>
        <v>1.1121668533034714</v>
      </c>
      <c r="L64" s="83">
        <f t="shared" si="3"/>
        <v>2.2243337066069429</v>
      </c>
      <c r="M64" s="83">
        <f t="shared" si="4"/>
        <v>3.3365005599104141</v>
      </c>
      <c r="N64" s="83">
        <f t="shared" si="5"/>
        <v>0.44486674132138859</v>
      </c>
      <c r="O64" s="83">
        <f t="shared" si="6"/>
        <v>0.66730011198208283</v>
      </c>
      <c r="P64" s="83">
        <f t="shared" si="7"/>
        <v>1.3346002239641657</v>
      </c>
      <c r="Q64" s="83">
        <f t="shared" si="8"/>
        <v>3.7671228391624316</v>
      </c>
      <c r="R64" s="83">
        <f t="shared" si="9"/>
        <v>3.3524330831370164</v>
      </c>
      <c r="S64" s="83">
        <f t="shared" si="10"/>
        <v>3.1805134378479387</v>
      </c>
      <c r="T64" s="83">
        <f t="shared" si="30"/>
        <v>3.587736037297554</v>
      </c>
      <c r="U64" s="83">
        <f t="shared" si="31"/>
        <v>3.4383929057815554</v>
      </c>
      <c r="V64" s="83">
        <f t="shared" si="13"/>
        <v>4.3052832447570646</v>
      </c>
      <c r="X64" s="38">
        <f t="shared" si="14"/>
        <v>25.349999999999998</v>
      </c>
      <c r="Y64" s="38">
        <f t="shared" si="15"/>
        <v>4.6640568484868199</v>
      </c>
      <c r="AB64" s="83">
        <v>33.799999999999997</v>
      </c>
      <c r="AE64">
        <f t="shared" si="16"/>
        <v>3</v>
      </c>
      <c r="AF64">
        <f t="shared" si="17"/>
        <v>2020</v>
      </c>
    </row>
    <row r="65" spans="1:32" x14ac:dyDescent="0.2">
      <c r="A65" s="11">
        <v>43910</v>
      </c>
      <c r="B65" s="83">
        <f t="shared" si="29"/>
        <v>4.4486674132138857</v>
      </c>
      <c r="K65" s="83">
        <f t="shared" si="2"/>
        <v>1.1121668533034714</v>
      </c>
      <c r="L65" s="83">
        <f t="shared" si="3"/>
        <v>2.2243337066069429</v>
      </c>
      <c r="M65" s="83">
        <f t="shared" si="4"/>
        <v>3.3365005599104141</v>
      </c>
      <c r="N65" s="83">
        <f t="shared" si="5"/>
        <v>0.44486674132138859</v>
      </c>
      <c r="O65" s="83">
        <f t="shared" si="6"/>
        <v>0.66730011198208283</v>
      </c>
      <c r="P65" s="83">
        <f t="shared" si="7"/>
        <v>1.3346002239641657</v>
      </c>
      <c r="Q65" s="83">
        <f t="shared" si="8"/>
        <v>3.7671228391624316</v>
      </c>
      <c r="R65" s="83">
        <f t="shared" si="9"/>
        <v>3.3524330831370164</v>
      </c>
      <c r="S65" s="83">
        <f t="shared" si="10"/>
        <v>3.1805134378479387</v>
      </c>
      <c r="T65" s="83">
        <f t="shared" si="30"/>
        <v>3.587736037297554</v>
      </c>
      <c r="U65" s="83">
        <f t="shared" si="31"/>
        <v>3.4383929057815554</v>
      </c>
      <c r="V65" s="83">
        <f t="shared" si="13"/>
        <v>4.3052832447570646</v>
      </c>
      <c r="X65" s="38">
        <f t="shared" si="14"/>
        <v>22.462499999999999</v>
      </c>
      <c r="Y65" s="38">
        <f t="shared" si="15"/>
        <v>4.6640568484868199</v>
      </c>
      <c r="AB65" s="83">
        <v>29.95</v>
      </c>
      <c r="AE65">
        <f t="shared" si="16"/>
        <v>3</v>
      </c>
      <c r="AF65">
        <f t="shared" si="17"/>
        <v>2020</v>
      </c>
    </row>
    <row r="66" spans="1:32" x14ac:dyDescent="0.2">
      <c r="A66" s="11">
        <v>43917</v>
      </c>
      <c r="B66" s="83">
        <f t="shared" si="29"/>
        <v>4.4486674132138857</v>
      </c>
      <c r="K66" s="83">
        <f t="shared" si="2"/>
        <v>1.1121668533034714</v>
      </c>
      <c r="L66" s="83">
        <f t="shared" si="3"/>
        <v>2.2243337066069429</v>
      </c>
      <c r="M66" s="83">
        <f t="shared" si="4"/>
        <v>3.3365005599104141</v>
      </c>
      <c r="N66" s="83">
        <f t="shared" si="5"/>
        <v>0.44486674132138859</v>
      </c>
      <c r="O66" s="83">
        <f t="shared" si="6"/>
        <v>0.66730011198208283</v>
      </c>
      <c r="P66" s="83">
        <f t="shared" si="7"/>
        <v>1.3346002239641657</v>
      </c>
      <c r="Q66" s="83">
        <f t="shared" si="8"/>
        <v>3.7671228391624316</v>
      </c>
      <c r="R66" s="83">
        <f t="shared" si="9"/>
        <v>3.3524330831370164</v>
      </c>
      <c r="S66" s="83">
        <f t="shared" si="10"/>
        <v>3.1805134378479387</v>
      </c>
      <c r="T66" s="83">
        <f t="shared" si="30"/>
        <v>3.587736037297554</v>
      </c>
      <c r="U66" s="83">
        <f t="shared" si="31"/>
        <v>3.4383929057815554</v>
      </c>
      <c r="V66" s="83">
        <f t="shared" si="13"/>
        <v>4.3052832447570646</v>
      </c>
      <c r="X66" s="38">
        <f t="shared" si="14"/>
        <v>20.737499999999997</v>
      </c>
      <c r="Y66" s="38">
        <f t="shared" si="15"/>
        <v>4.6640568484868199</v>
      </c>
      <c r="AB66" s="83">
        <v>27.65</v>
      </c>
      <c r="AE66">
        <f t="shared" si="16"/>
        <v>3</v>
      </c>
      <c r="AF66">
        <f t="shared" si="17"/>
        <v>2020</v>
      </c>
    </row>
    <row r="67" spans="1:32" x14ac:dyDescent="0.2">
      <c r="A67" s="11">
        <v>43924</v>
      </c>
      <c r="B67" s="83">
        <f>G$2*I$7</f>
        <v>4.3652855543113098</v>
      </c>
      <c r="K67" s="83">
        <f t="shared" ref="K67:K130" si="32">B67*0.25</f>
        <v>1.0913213885778275</v>
      </c>
      <c r="L67" s="83">
        <f t="shared" ref="L67:L130" si="33">B67*0.5</f>
        <v>2.1826427771556549</v>
      </c>
      <c r="M67" s="83">
        <f t="shared" ref="M67:M130" si="34">B67*0.75</f>
        <v>3.2739641657334824</v>
      </c>
      <c r="N67" s="83">
        <f t="shared" ref="N67:N130" si="35">B67*0.1</f>
        <v>0.436528555431131</v>
      </c>
      <c r="O67" s="83">
        <f t="shared" ref="O67:O130" si="36">B67*0.15</f>
        <v>0.65479283314669645</v>
      </c>
      <c r="P67" s="83">
        <f t="shared" ref="P67:P130" si="37">B67*0.3</f>
        <v>1.3095856662933929</v>
      </c>
      <c r="Q67" s="83">
        <f t="shared" ref="Q67:Q130" si="38">T67*1.05</f>
        <v>3.6965152446026064</v>
      </c>
      <c r="R67" s="83">
        <f t="shared" ref="R67:R130" si="39">U67*0.975</f>
        <v>3.2895980639381968</v>
      </c>
      <c r="S67" s="83">
        <f t="shared" ref="S67:S130" si="40">U67*0.925</f>
        <v>3.1209007273259819</v>
      </c>
      <c r="T67" s="83">
        <f>$F$2*$I$7</f>
        <v>3.5204907091453395</v>
      </c>
      <c r="U67" s="83">
        <f>$E$2*$I$7</f>
        <v>3.3739467322443044</v>
      </c>
      <c r="V67" s="83">
        <f t="shared" ref="V67:V130" si="41">T67*1.2</f>
        <v>4.2245888509744072</v>
      </c>
      <c r="X67" s="38">
        <f t="shared" ref="X67:X130" si="42">AB67*0.75</f>
        <v>21.225000000000001</v>
      </c>
      <c r="Y67" s="38">
        <f t="shared" ref="Y67:Y130" si="43">T67*1.3</f>
        <v>4.576637921888941</v>
      </c>
      <c r="AB67" s="83">
        <v>28.3</v>
      </c>
      <c r="AE67">
        <f t="shared" ref="AE67:AE130" si="44">MONTH(A67)</f>
        <v>4</v>
      </c>
      <c r="AF67">
        <f t="shared" ref="AF67:AF130" si="45">YEAR(A67)</f>
        <v>2020</v>
      </c>
    </row>
    <row r="68" spans="1:32" x14ac:dyDescent="0.2">
      <c r="A68" s="11">
        <v>43931</v>
      </c>
      <c r="B68" s="83">
        <f t="shared" ref="B68:B79" si="46">G$2*I$7</f>
        <v>4.3652855543113098</v>
      </c>
      <c r="K68" s="83">
        <f t="shared" si="32"/>
        <v>1.0913213885778275</v>
      </c>
      <c r="L68" s="83">
        <f t="shared" si="33"/>
        <v>2.1826427771556549</v>
      </c>
      <c r="M68" s="83">
        <f t="shared" si="34"/>
        <v>3.2739641657334824</v>
      </c>
      <c r="N68" s="83">
        <f t="shared" si="35"/>
        <v>0.436528555431131</v>
      </c>
      <c r="O68" s="83">
        <f t="shared" si="36"/>
        <v>0.65479283314669645</v>
      </c>
      <c r="P68" s="83">
        <f t="shared" si="37"/>
        <v>1.3095856662933929</v>
      </c>
      <c r="Q68" s="83">
        <f t="shared" si="38"/>
        <v>3.6965152446026064</v>
      </c>
      <c r="R68" s="83">
        <f t="shared" si="39"/>
        <v>3.2895980639381968</v>
      </c>
      <c r="S68" s="83">
        <f t="shared" si="40"/>
        <v>3.1209007273259819</v>
      </c>
      <c r="T68" s="83">
        <f t="shared" ref="T68:T79" si="47">$F$2*$I$7</f>
        <v>3.5204907091453395</v>
      </c>
      <c r="U68" s="83">
        <f t="shared" ref="U68:U79" si="48">$E$2*$I$7</f>
        <v>3.3739467322443044</v>
      </c>
      <c r="V68" s="83">
        <f t="shared" si="41"/>
        <v>4.2245888509744072</v>
      </c>
      <c r="X68" s="38">
        <f t="shared" si="42"/>
        <v>21.975000000000001</v>
      </c>
      <c r="Y68" s="38">
        <f t="shared" si="43"/>
        <v>4.576637921888941</v>
      </c>
      <c r="AB68" s="83">
        <v>29.3</v>
      </c>
      <c r="AE68">
        <f t="shared" si="44"/>
        <v>4</v>
      </c>
      <c r="AF68">
        <f t="shared" si="45"/>
        <v>2020</v>
      </c>
    </row>
    <row r="69" spans="1:32" x14ac:dyDescent="0.2">
      <c r="A69" s="11">
        <v>43938</v>
      </c>
      <c r="B69" s="83">
        <f t="shared" si="46"/>
        <v>4.3652855543113098</v>
      </c>
      <c r="K69" s="83">
        <f t="shared" si="32"/>
        <v>1.0913213885778275</v>
      </c>
      <c r="L69" s="83">
        <f t="shared" si="33"/>
        <v>2.1826427771556549</v>
      </c>
      <c r="M69" s="83">
        <f t="shared" si="34"/>
        <v>3.2739641657334824</v>
      </c>
      <c r="N69" s="83">
        <f t="shared" si="35"/>
        <v>0.436528555431131</v>
      </c>
      <c r="O69" s="83">
        <f t="shared" si="36"/>
        <v>0.65479283314669645</v>
      </c>
      <c r="P69" s="83">
        <f t="shared" si="37"/>
        <v>1.3095856662933929</v>
      </c>
      <c r="Q69" s="83">
        <f t="shared" si="38"/>
        <v>3.6965152446026064</v>
      </c>
      <c r="R69" s="83">
        <f t="shared" si="39"/>
        <v>3.2895980639381968</v>
      </c>
      <c r="S69" s="83">
        <f t="shared" si="40"/>
        <v>3.1209007273259819</v>
      </c>
      <c r="T69" s="83">
        <f t="shared" si="47"/>
        <v>3.5204907091453395</v>
      </c>
      <c r="U69" s="83">
        <f t="shared" si="48"/>
        <v>3.3739467322443044</v>
      </c>
      <c r="V69" s="83">
        <f t="shared" si="41"/>
        <v>4.2245888509744072</v>
      </c>
      <c r="X69" s="38">
        <f t="shared" si="42"/>
        <v>22.462499999999999</v>
      </c>
      <c r="Y69" s="38">
        <f t="shared" si="43"/>
        <v>4.576637921888941</v>
      </c>
      <c r="AB69" s="83">
        <v>29.95</v>
      </c>
      <c r="AE69">
        <f t="shared" si="44"/>
        <v>4</v>
      </c>
      <c r="AF69">
        <f t="shared" si="45"/>
        <v>2020</v>
      </c>
    </row>
    <row r="70" spans="1:32" x14ac:dyDescent="0.2">
      <c r="A70" s="11">
        <v>43945</v>
      </c>
      <c r="B70" s="83">
        <f t="shared" si="46"/>
        <v>4.3652855543113098</v>
      </c>
      <c r="K70" s="83">
        <f t="shared" si="32"/>
        <v>1.0913213885778275</v>
      </c>
      <c r="L70" s="83">
        <f t="shared" si="33"/>
        <v>2.1826427771556549</v>
      </c>
      <c r="M70" s="83">
        <f t="shared" si="34"/>
        <v>3.2739641657334824</v>
      </c>
      <c r="N70" s="83">
        <f t="shared" si="35"/>
        <v>0.436528555431131</v>
      </c>
      <c r="O70" s="83">
        <f t="shared" si="36"/>
        <v>0.65479283314669645</v>
      </c>
      <c r="P70" s="83">
        <f t="shared" si="37"/>
        <v>1.3095856662933929</v>
      </c>
      <c r="Q70" s="83">
        <f t="shared" si="38"/>
        <v>3.6965152446026064</v>
      </c>
      <c r="R70" s="83">
        <f t="shared" si="39"/>
        <v>3.2895980639381968</v>
      </c>
      <c r="S70" s="83">
        <f t="shared" si="40"/>
        <v>3.1209007273259819</v>
      </c>
      <c r="T70" s="83">
        <f t="shared" si="47"/>
        <v>3.5204907091453395</v>
      </c>
      <c r="U70" s="83">
        <f t="shared" si="48"/>
        <v>3.3739467322443044</v>
      </c>
      <c r="V70" s="83">
        <f t="shared" si="41"/>
        <v>4.2245888509744072</v>
      </c>
      <c r="X70" s="38">
        <f t="shared" si="42"/>
        <v>21.674999999999997</v>
      </c>
      <c r="Y70" s="38">
        <f t="shared" si="43"/>
        <v>4.576637921888941</v>
      </c>
      <c r="AB70" s="83">
        <v>28.9</v>
      </c>
      <c r="AE70">
        <f t="shared" si="44"/>
        <v>4</v>
      </c>
      <c r="AF70">
        <f t="shared" si="45"/>
        <v>2020</v>
      </c>
    </row>
    <row r="71" spans="1:32" x14ac:dyDescent="0.2">
      <c r="A71" s="11">
        <v>43952</v>
      </c>
      <c r="B71" s="83">
        <f t="shared" si="46"/>
        <v>4.3652855543113098</v>
      </c>
      <c r="K71" s="83">
        <f t="shared" si="32"/>
        <v>1.0913213885778275</v>
      </c>
      <c r="L71" s="83">
        <f t="shared" si="33"/>
        <v>2.1826427771556549</v>
      </c>
      <c r="M71" s="83">
        <f t="shared" si="34"/>
        <v>3.2739641657334824</v>
      </c>
      <c r="N71" s="83">
        <f t="shared" si="35"/>
        <v>0.436528555431131</v>
      </c>
      <c r="O71" s="83">
        <f t="shared" si="36"/>
        <v>0.65479283314669645</v>
      </c>
      <c r="P71" s="83">
        <f t="shared" si="37"/>
        <v>1.3095856662933929</v>
      </c>
      <c r="Q71" s="83">
        <f t="shared" si="38"/>
        <v>3.6965152446026064</v>
      </c>
      <c r="R71" s="83">
        <f t="shared" si="39"/>
        <v>3.2895980639381968</v>
      </c>
      <c r="S71" s="83">
        <f t="shared" si="40"/>
        <v>3.1209007273259819</v>
      </c>
      <c r="T71" s="83">
        <f t="shared" si="47"/>
        <v>3.5204907091453395</v>
      </c>
      <c r="U71" s="83">
        <f t="shared" si="48"/>
        <v>3.3739467322443044</v>
      </c>
      <c r="V71" s="83">
        <f t="shared" si="41"/>
        <v>4.2245888509744072</v>
      </c>
      <c r="X71" s="38">
        <f t="shared" si="42"/>
        <v>20.4375</v>
      </c>
      <c r="Y71" s="38">
        <f t="shared" si="43"/>
        <v>4.576637921888941</v>
      </c>
      <c r="AB71" s="83">
        <v>27.25</v>
      </c>
      <c r="AE71">
        <f t="shared" si="44"/>
        <v>5</v>
      </c>
      <c r="AF71">
        <f t="shared" si="45"/>
        <v>2020</v>
      </c>
    </row>
    <row r="72" spans="1:32" x14ac:dyDescent="0.2">
      <c r="A72" s="11">
        <v>43959</v>
      </c>
      <c r="B72" s="83">
        <f t="shared" si="46"/>
        <v>4.3652855543113098</v>
      </c>
      <c r="K72" s="83">
        <f t="shared" si="32"/>
        <v>1.0913213885778275</v>
      </c>
      <c r="L72" s="83">
        <f t="shared" si="33"/>
        <v>2.1826427771556549</v>
      </c>
      <c r="M72" s="83">
        <f t="shared" si="34"/>
        <v>3.2739641657334824</v>
      </c>
      <c r="N72" s="83">
        <f t="shared" si="35"/>
        <v>0.436528555431131</v>
      </c>
      <c r="O72" s="83">
        <f t="shared" si="36"/>
        <v>0.65479283314669645</v>
      </c>
      <c r="P72" s="83">
        <f t="shared" si="37"/>
        <v>1.3095856662933929</v>
      </c>
      <c r="Q72" s="83">
        <f t="shared" si="38"/>
        <v>3.6965152446026064</v>
      </c>
      <c r="R72" s="83">
        <f t="shared" si="39"/>
        <v>3.2895980639381968</v>
      </c>
      <c r="S72" s="83">
        <f t="shared" si="40"/>
        <v>3.1209007273259819</v>
      </c>
      <c r="T72" s="83">
        <f t="shared" si="47"/>
        <v>3.5204907091453395</v>
      </c>
      <c r="U72" s="83">
        <f t="shared" si="48"/>
        <v>3.3739467322443044</v>
      </c>
      <c r="V72" s="83">
        <f t="shared" si="41"/>
        <v>4.2245888509744072</v>
      </c>
      <c r="X72" s="38">
        <f t="shared" si="42"/>
        <v>20.287500000000001</v>
      </c>
      <c r="Y72" s="38">
        <f t="shared" si="43"/>
        <v>4.576637921888941</v>
      </c>
      <c r="AB72" s="83">
        <v>27.05</v>
      </c>
      <c r="AE72">
        <f t="shared" si="44"/>
        <v>5</v>
      </c>
      <c r="AF72">
        <f t="shared" si="45"/>
        <v>2020</v>
      </c>
    </row>
    <row r="73" spans="1:32" x14ac:dyDescent="0.2">
      <c r="A73" s="11">
        <v>43966</v>
      </c>
      <c r="B73" s="83">
        <f t="shared" si="46"/>
        <v>4.3652855543113098</v>
      </c>
      <c r="K73" s="83">
        <f t="shared" si="32"/>
        <v>1.0913213885778275</v>
      </c>
      <c r="L73" s="83">
        <f t="shared" si="33"/>
        <v>2.1826427771556549</v>
      </c>
      <c r="M73" s="83">
        <f t="shared" si="34"/>
        <v>3.2739641657334824</v>
      </c>
      <c r="N73" s="83">
        <f t="shared" si="35"/>
        <v>0.436528555431131</v>
      </c>
      <c r="O73" s="83">
        <f t="shared" si="36"/>
        <v>0.65479283314669645</v>
      </c>
      <c r="P73" s="83">
        <f t="shared" si="37"/>
        <v>1.3095856662933929</v>
      </c>
      <c r="Q73" s="83">
        <f t="shared" si="38"/>
        <v>3.6965152446026064</v>
      </c>
      <c r="R73" s="83">
        <f t="shared" si="39"/>
        <v>3.2895980639381968</v>
      </c>
      <c r="S73" s="83">
        <f t="shared" si="40"/>
        <v>3.1209007273259819</v>
      </c>
      <c r="T73" s="83">
        <f t="shared" si="47"/>
        <v>3.5204907091453395</v>
      </c>
      <c r="U73" s="83">
        <f t="shared" si="48"/>
        <v>3.3739467322443044</v>
      </c>
      <c r="V73" s="83">
        <f t="shared" si="41"/>
        <v>4.2245888509744072</v>
      </c>
      <c r="X73" s="38">
        <f t="shared" si="42"/>
        <v>19.762500000000003</v>
      </c>
      <c r="Y73" s="38">
        <f t="shared" si="43"/>
        <v>4.576637921888941</v>
      </c>
      <c r="AB73" s="83">
        <v>26.35</v>
      </c>
      <c r="AE73">
        <f t="shared" si="44"/>
        <v>5</v>
      </c>
      <c r="AF73">
        <f t="shared" si="45"/>
        <v>2020</v>
      </c>
    </row>
    <row r="74" spans="1:32" x14ac:dyDescent="0.2">
      <c r="A74" s="11">
        <v>43973</v>
      </c>
      <c r="B74" s="83">
        <f t="shared" si="46"/>
        <v>4.3652855543113098</v>
      </c>
      <c r="K74" s="83">
        <f t="shared" si="32"/>
        <v>1.0913213885778275</v>
      </c>
      <c r="L74" s="83">
        <f t="shared" si="33"/>
        <v>2.1826427771556549</v>
      </c>
      <c r="M74" s="83">
        <f t="shared" si="34"/>
        <v>3.2739641657334824</v>
      </c>
      <c r="N74" s="83">
        <f t="shared" si="35"/>
        <v>0.436528555431131</v>
      </c>
      <c r="O74" s="83">
        <f t="shared" si="36"/>
        <v>0.65479283314669645</v>
      </c>
      <c r="P74" s="83">
        <f t="shared" si="37"/>
        <v>1.3095856662933929</v>
      </c>
      <c r="Q74" s="83">
        <f t="shared" si="38"/>
        <v>3.6965152446026064</v>
      </c>
      <c r="R74" s="83">
        <f t="shared" si="39"/>
        <v>3.2895980639381968</v>
      </c>
      <c r="S74" s="83">
        <f t="shared" si="40"/>
        <v>3.1209007273259819</v>
      </c>
      <c r="T74" s="83">
        <f t="shared" si="47"/>
        <v>3.5204907091453395</v>
      </c>
      <c r="U74" s="83">
        <f t="shared" si="48"/>
        <v>3.3739467322443044</v>
      </c>
      <c r="V74" s="83">
        <f t="shared" si="41"/>
        <v>4.2245888509744072</v>
      </c>
      <c r="X74" s="38">
        <f t="shared" si="42"/>
        <v>20.325000000000003</v>
      </c>
      <c r="Y74" s="38">
        <f t="shared" si="43"/>
        <v>4.576637921888941</v>
      </c>
      <c r="AB74" s="83">
        <v>27.1</v>
      </c>
      <c r="AE74">
        <f t="shared" si="44"/>
        <v>5</v>
      </c>
      <c r="AF74">
        <f t="shared" si="45"/>
        <v>2020</v>
      </c>
    </row>
    <row r="75" spans="1:32" x14ac:dyDescent="0.2">
      <c r="A75" s="11">
        <v>43980</v>
      </c>
      <c r="B75" s="83">
        <f t="shared" si="46"/>
        <v>4.3652855543113098</v>
      </c>
      <c r="K75" s="83">
        <f t="shared" si="32"/>
        <v>1.0913213885778275</v>
      </c>
      <c r="L75" s="83">
        <f t="shared" si="33"/>
        <v>2.1826427771556549</v>
      </c>
      <c r="M75" s="83">
        <f t="shared" si="34"/>
        <v>3.2739641657334824</v>
      </c>
      <c r="N75" s="83">
        <f t="shared" si="35"/>
        <v>0.436528555431131</v>
      </c>
      <c r="O75" s="83">
        <f t="shared" si="36"/>
        <v>0.65479283314669645</v>
      </c>
      <c r="P75" s="83">
        <f t="shared" si="37"/>
        <v>1.3095856662933929</v>
      </c>
      <c r="Q75" s="83">
        <f t="shared" si="38"/>
        <v>3.6965152446026064</v>
      </c>
      <c r="R75" s="83">
        <f t="shared" si="39"/>
        <v>3.2895980639381968</v>
      </c>
      <c r="S75" s="83">
        <f t="shared" si="40"/>
        <v>3.1209007273259819</v>
      </c>
      <c r="T75" s="83">
        <f t="shared" si="47"/>
        <v>3.5204907091453395</v>
      </c>
      <c r="U75" s="83">
        <f t="shared" si="48"/>
        <v>3.3739467322443044</v>
      </c>
      <c r="V75" s="83">
        <f t="shared" si="41"/>
        <v>4.2245888509744072</v>
      </c>
      <c r="X75" s="38">
        <f t="shared" si="42"/>
        <v>20.887500000000003</v>
      </c>
      <c r="Y75" s="38">
        <f t="shared" si="43"/>
        <v>4.576637921888941</v>
      </c>
      <c r="AB75" s="83">
        <v>27.85</v>
      </c>
      <c r="AE75">
        <f t="shared" si="44"/>
        <v>5</v>
      </c>
      <c r="AF75">
        <f t="shared" si="45"/>
        <v>2020</v>
      </c>
    </row>
    <row r="76" spans="1:32" x14ac:dyDescent="0.2">
      <c r="A76" s="11">
        <v>43987</v>
      </c>
      <c r="B76" s="83">
        <f t="shared" si="46"/>
        <v>4.3652855543113098</v>
      </c>
      <c r="K76" s="83">
        <f t="shared" si="32"/>
        <v>1.0913213885778275</v>
      </c>
      <c r="L76" s="83">
        <f t="shared" si="33"/>
        <v>2.1826427771556549</v>
      </c>
      <c r="M76" s="83">
        <f t="shared" si="34"/>
        <v>3.2739641657334824</v>
      </c>
      <c r="N76" s="83">
        <f t="shared" si="35"/>
        <v>0.436528555431131</v>
      </c>
      <c r="O76" s="83">
        <f t="shared" si="36"/>
        <v>0.65479283314669645</v>
      </c>
      <c r="P76" s="83">
        <f t="shared" si="37"/>
        <v>1.3095856662933929</v>
      </c>
      <c r="Q76" s="83">
        <f t="shared" si="38"/>
        <v>3.6965152446026064</v>
      </c>
      <c r="R76" s="83">
        <f t="shared" si="39"/>
        <v>3.2895980639381968</v>
      </c>
      <c r="S76" s="83">
        <f t="shared" si="40"/>
        <v>3.1209007273259819</v>
      </c>
      <c r="T76" s="83">
        <f t="shared" si="47"/>
        <v>3.5204907091453395</v>
      </c>
      <c r="U76" s="83">
        <f t="shared" si="48"/>
        <v>3.3739467322443044</v>
      </c>
      <c r="V76" s="83">
        <f t="shared" si="41"/>
        <v>4.2245888509744072</v>
      </c>
      <c r="X76" s="38">
        <f t="shared" si="42"/>
        <v>21.375</v>
      </c>
      <c r="Y76" s="38">
        <f t="shared" si="43"/>
        <v>4.576637921888941</v>
      </c>
      <c r="AB76" s="83">
        <v>28.5</v>
      </c>
      <c r="AE76">
        <f t="shared" si="44"/>
        <v>6</v>
      </c>
      <c r="AF76">
        <f t="shared" si="45"/>
        <v>2020</v>
      </c>
    </row>
    <row r="77" spans="1:32" x14ac:dyDescent="0.2">
      <c r="A77" s="11">
        <v>43994</v>
      </c>
      <c r="B77" s="83">
        <f t="shared" si="46"/>
        <v>4.3652855543113098</v>
      </c>
      <c r="K77" s="83">
        <f t="shared" si="32"/>
        <v>1.0913213885778275</v>
      </c>
      <c r="L77" s="83">
        <f t="shared" si="33"/>
        <v>2.1826427771556549</v>
      </c>
      <c r="M77" s="83">
        <f t="shared" si="34"/>
        <v>3.2739641657334824</v>
      </c>
      <c r="N77" s="83">
        <f t="shared" si="35"/>
        <v>0.436528555431131</v>
      </c>
      <c r="O77" s="83">
        <f t="shared" si="36"/>
        <v>0.65479283314669645</v>
      </c>
      <c r="P77" s="83">
        <f t="shared" si="37"/>
        <v>1.3095856662933929</v>
      </c>
      <c r="Q77" s="83">
        <f t="shared" si="38"/>
        <v>3.6965152446026064</v>
      </c>
      <c r="R77" s="83">
        <f t="shared" si="39"/>
        <v>3.2895980639381968</v>
      </c>
      <c r="S77" s="83">
        <f t="shared" si="40"/>
        <v>3.1209007273259819</v>
      </c>
      <c r="T77" s="83">
        <f t="shared" si="47"/>
        <v>3.5204907091453395</v>
      </c>
      <c r="U77" s="83">
        <f t="shared" si="48"/>
        <v>3.3739467322443044</v>
      </c>
      <c r="V77" s="83">
        <f t="shared" si="41"/>
        <v>4.2245888509744072</v>
      </c>
      <c r="X77" s="38">
        <f t="shared" si="42"/>
        <v>22.3125</v>
      </c>
      <c r="Y77" s="38">
        <f t="shared" si="43"/>
        <v>4.576637921888941</v>
      </c>
      <c r="AB77" s="83">
        <v>29.75</v>
      </c>
      <c r="AE77">
        <f t="shared" si="44"/>
        <v>6</v>
      </c>
      <c r="AF77">
        <f t="shared" si="45"/>
        <v>2020</v>
      </c>
    </row>
    <row r="78" spans="1:32" x14ac:dyDescent="0.2">
      <c r="A78" s="11">
        <v>44001</v>
      </c>
      <c r="B78" s="83">
        <f t="shared" si="46"/>
        <v>4.3652855543113098</v>
      </c>
      <c r="K78" s="83">
        <f t="shared" si="32"/>
        <v>1.0913213885778275</v>
      </c>
      <c r="L78" s="83">
        <f t="shared" si="33"/>
        <v>2.1826427771556549</v>
      </c>
      <c r="M78" s="83">
        <f t="shared" si="34"/>
        <v>3.2739641657334824</v>
      </c>
      <c r="N78" s="83">
        <f t="shared" si="35"/>
        <v>0.436528555431131</v>
      </c>
      <c r="O78" s="83">
        <f t="shared" si="36"/>
        <v>0.65479283314669645</v>
      </c>
      <c r="P78" s="83">
        <f t="shared" si="37"/>
        <v>1.3095856662933929</v>
      </c>
      <c r="Q78" s="83">
        <f t="shared" si="38"/>
        <v>3.6965152446026064</v>
      </c>
      <c r="R78" s="83">
        <f t="shared" si="39"/>
        <v>3.2895980639381968</v>
      </c>
      <c r="S78" s="83">
        <f t="shared" si="40"/>
        <v>3.1209007273259819</v>
      </c>
      <c r="T78" s="83">
        <f t="shared" si="47"/>
        <v>3.5204907091453395</v>
      </c>
      <c r="U78" s="83">
        <f t="shared" si="48"/>
        <v>3.3739467322443044</v>
      </c>
      <c r="V78" s="83">
        <f t="shared" si="41"/>
        <v>4.2245888509744072</v>
      </c>
      <c r="X78" s="38">
        <f t="shared" si="42"/>
        <v>24.712500000000002</v>
      </c>
      <c r="Y78" s="38">
        <f t="shared" si="43"/>
        <v>4.576637921888941</v>
      </c>
      <c r="AB78" s="83">
        <v>32.950000000000003</v>
      </c>
      <c r="AE78">
        <f t="shared" si="44"/>
        <v>6</v>
      </c>
      <c r="AF78">
        <f t="shared" si="45"/>
        <v>2020</v>
      </c>
    </row>
    <row r="79" spans="1:32" x14ac:dyDescent="0.2">
      <c r="A79" s="11">
        <v>44008</v>
      </c>
      <c r="B79" s="83">
        <f t="shared" si="46"/>
        <v>4.3652855543113098</v>
      </c>
      <c r="K79" s="83">
        <f t="shared" si="32"/>
        <v>1.0913213885778275</v>
      </c>
      <c r="L79" s="83">
        <f t="shared" si="33"/>
        <v>2.1826427771556549</v>
      </c>
      <c r="M79" s="83">
        <f t="shared" si="34"/>
        <v>3.2739641657334824</v>
      </c>
      <c r="N79" s="83">
        <f t="shared" si="35"/>
        <v>0.436528555431131</v>
      </c>
      <c r="O79" s="83">
        <f t="shared" si="36"/>
        <v>0.65479283314669645</v>
      </c>
      <c r="P79" s="83">
        <f t="shared" si="37"/>
        <v>1.3095856662933929</v>
      </c>
      <c r="Q79" s="83">
        <f t="shared" si="38"/>
        <v>3.6965152446026064</v>
      </c>
      <c r="R79" s="83">
        <f t="shared" si="39"/>
        <v>3.2895980639381968</v>
      </c>
      <c r="S79" s="83">
        <f t="shared" si="40"/>
        <v>3.1209007273259819</v>
      </c>
      <c r="T79" s="83">
        <f t="shared" si="47"/>
        <v>3.5204907091453395</v>
      </c>
      <c r="U79" s="83">
        <f t="shared" si="48"/>
        <v>3.3739467322443044</v>
      </c>
      <c r="V79" s="83">
        <f t="shared" si="41"/>
        <v>4.2245888509744072</v>
      </c>
      <c r="X79" s="38">
        <f t="shared" si="42"/>
        <v>26.962500000000002</v>
      </c>
      <c r="Y79" s="38">
        <f t="shared" si="43"/>
        <v>4.576637921888941</v>
      </c>
      <c r="AB79" s="83">
        <v>35.950000000000003</v>
      </c>
      <c r="AE79">
        <f t="shared" si="44"/>
        <v>6</v>
      </c>
      <c r="AF79">
        <f t="shared" si="45"/>
        <v>2020</v>
      </c>
    </row>
    <row r="80" spans="1:32" x14ac:dyDescent="0.2">
      <c r="A80" s="11">
        <v>44015</v>
      </c>
      <c r="B80" s="83">
        <f>G$2*I$8</f>
        <v>4.3898096304591254</v>
      </c>
      <c r="K80" s="83">
        <f t="shared" si="32"/>
        <v>1.0974524076147814</v>
      </c>
      <c r="L80" s="83">
        <f t="shared" si="33"/>
        <v>2.1949048152295627</v>
      </c>
      <c r="M80" s="83">
        <f t="shared" si="34"/>
        <v>3.2923572228443438</v>
      </c>
      <c r="N80" s="83">
        <f t="shared" si="35"/>
        <v>0.43898096304591255</v>
      </c>
      <c r="O80" s="83">
        <f t="shared" si="36"/>
        <v>0.65847144456886875</v>
      </c>
      <c r="P80" s="83">
        <f t="shared" si="37"/>
        <v>1.3169428891377375</v>
      </c>
      <c r="Q80" s="83">
        <f t="shared" si="38"/>
        <v>3.7172821841790253</v>
      </c>
      <c r="R80" s="83">
        <f t="shared" si="39"/>
        <v>3.3080789519378491</v>
      </c>
      <c r="S80" s="83">
        <f t="shared" si="40"/>
        <v>3.138433877479498</v>
      </c>
      <c r="T80" s="83">
        <f>$F$2*$I$8</f>
        <v>3.540268746837167</v>
      </c>
      <c r="U80" s="83">
        <f>$E$2*$I$8</f>
        <v>3.3929014891670248</v>
      </c>
      <c r="V80" s="83">
        <f t="shared" si="41"/>
        <v>4.2483224962046</v>
      </c>
      <c r="X80" s="38">
        <f t="shared" si="42"/>
        <v>27.337500000000002</v>
      </c>
      <c r="Y80" s="38">
        <f t="shared" si="43"/>
        <v>4.6023493708883176</v>
      </c>
      <c r="AB80" s="83">
        <v>36.450000000000003</v>
      </c>
      <c r="AE80">
        <f t="shared" si="44"/>
        <v>7</v>
      </c>
      <c r="AF80">
        <f t="shared" si="45"/>
        <v>2020</v>
      </c>
    </row>
    <row r="81" spans="1:32" x14ac:dyDescent="0.2">
      <c r="A81" s="11">
        <v>44022</v>
      </c>
      <c r="B81" s="83">
        <f t="shared" ref="B81:B92" si="49">G$2*I$8</f>
        <v>4.3898096304591254</v>
      </c>
      <c r="K81" s="83">
        <f t="shared" si="32"/>
        <v>1.0974524076147814</v>
      </c>
      <c r="L81" s="83">
        <f t="shared" si="33"/>
        <v>2.1949048152295627</v>
      </c>
      <c r="M81" s="83">
        <f t="shared" si="34"/>
        <v>3.2923572228443438</v>
      </c>
      <c r="N81" s="83">
        <f t="shared" si="35"/>
        <v>0.43898096304591255</v>
      </c>
      <c r="O81" s="83">
        <f t="shared" si="36"/>
        <v>0.65847144456886875</v>
      </c>
      <c r="P81" s="83">
        <f t="shared" si="37"/>
        <v>1.3169428891377375</v>
      </c>
      <c r="Q81" s="83">
        <f t="shared" si="38"/>
        <v>3.7172821841790253</v>
      </c>
      <c r="R81" s="83">
        <f t="shared" si="39"/>
        <v>3.3080789519378491</v>
      </c>
      <c r="S81" s="83">
        <f t="shared" si="40"/>
        <v>3.138433877479498</v>
      </c>
      <c r="T81" s="83">
        <f t="shared" ref="T81:T92" si="50">$F$2*$I$8</f>
        <v>3.540268746837167</v>
      </c>
      <c r="U81" s="83">
        <f t="shared" ref="U81:U92" si="51">$E$2*$I$8</f>
        <v>3.3929014891670248</v>
      </c>
      <c r="V81" s="83">
        <f t="shared" si="41"/>
        <v>4.2483224962046</v>
      </c>
      <c r="X81" s="38">
        <f t="shared" si="42"/>
        <v>28.650000000000002</v>
      </c>
      <c r="Y81" s="38">
        <f t="shared" si="43"/>
        <v>4.6023493708883176</v>
      </c>
      <c r="AB81" s="83">
        <v>38.200000000000003</v>
      </c>
      <c r="AE81">
        <f t="shared" si="44"/>
        <v>7</v>
      </c>
      <c r="AF81">
        <f t="shared" si="45"/>
        <v>2020</v>
      </c>
    </row>
    <row r="82" spans="1:32" x14ac:dyDescent="0.2">
      <c r="A82" s="11">
        <v>44029</v>
      </c>
      <c r="B82" s="83">
        <f t="shared" si="49"/>
        <v>4.3898096304591254</v>
      </c>
      <c r="K82" s="83">
        <f t="shared" si="32"/>
        <v>1.0974524076147814</v>
      </c>
      <c r="L82" s="83">
        <f t="shared" si="33"/>
        <v>2.1949048152295627</v>
      </c>
      <c r="M82" s="83">
        <f t="shared" si="34"/>
        <v>3.2923572228443438</v>
      </c>
      <c r="N82" s="83">
        <f t="shared" si="35"/>
        <v>0.43898096304591255</v>
      </c>
      <c r="O82" s="83">
        <f t="shared" si="36"/>
        <v>0.65847144456886875</v>
      </c>
      <c r="P82" s="83">
        <f t="shared" si="37"/>
        <v>1.3169428891377375</v>
      </c>
      <c r="Q82" s="83">
        <f t="shared" si="38"/>
        <v>3.7172821841790253</v>
      </c>
      <c r="R82" s="83">
        <f t="shared" si="39"/>
        <v>3.3080789519378491</v>
      </c>
      <c r="S82" s="83">
        <f t="shared" si="40"/>
        <v>3.138433877479498</v>
      </c>
      <c r="T82" s="83">
        <f t="shared" si="50"/>
        <v>3.540268746837167</v>
      </c>
      <c r="U82" s="83">
        <f t="shared" si="51"/>
        <v>3.3929014891670248</v>
      </c>
      <c r="V82" s="83">
        <f t="shared" si="41"/>
        <v>4.2483224962046</v>
      </c>
      <c r="X82" s="38">
        <f t="shared" si="42"/>
        <v>29.625</v>
      </c>
      <c r="Y82" s="38">
        <f t="shared" si="43"/>
        <v>4.6023493708883176</v>
      </c>
      <c r="AB82" s="83">
        <v>39.5</v>
      </c>
      <c r="AE82">
        <f t="shared" si="44"/>
        <v>7</v>
      </c>
      <c r="AF82">
        <f t="shared" si="45"/>
        <v>2020</v>
      </c>
    </row>
    <row r="83" spans="1:32" x14ac:dyDescent="0.2">
      <c r="A83" s="11">
        <v>44036</v>
      </c>
      <c r="B83" s="83">
        <f t="shared" si="49"/>
        <v>4.3898096304591254</v>
      </c>
      <c r="K83" s="83">
        <f t="shared" si="32"/>
        <v>1.0974524076147814</v>
      </c>
      <c r="L83" s="83">
        <f t="shared" si="33"/>
        <v>2.1949048152295627</v>
      </c>
      <c r="M83" s="83">
        <f t="shared" si="34"/>
        <v>3.2923572228443438</v>
      </c>
      <c r="N83" s="83">
        <f t="shared" si="35"/>
        <v>0.43898096304591255</v>
      </c>
      <c r="O83" s="83">
        <f t="shared" si="36"/>
        <v>0.65847144456886875</v>
      </c>
      <c r="P83" s="83">
        <f t="shared" si="37"/>
        <v>1.3169428891377375</v>
      </c>
      <c r="Q83" s="83">
        <f t="shared" si="38"/>
        <v>3.7172821841790253</v>
      </c>
      <c r="R83" s="83">
        <f t="shared" si="39"/>
        <v>3.3080789519378491</v>
      </c>
      <c r="S83" s="83">
        <f t="shared" si="40"/>
        <v>3.138433877479498</v>
      </c>
      <c r="T83" s="83">
        <f t="shared" si="50"/>
        <v>3.540268746837167</v>
      </c>
      <c r="U83" s="83">
        <f t="shared" si="51"/>
        <v>3.3929014891670248</v>
      </c>
      <c r="V83" s="83">
        <f t="shared" si="41"/>
        <v>4.2483224962046</v>
      </c>
      <c r="X83" s="38">
        <f t="shared" si="42"/>
        <v>28.837500000000002</v>
      </c>
      <c r="Y83" s="38">
        <f t="shared" si="43"/>
        <v>4.6023493708883176</v>
      </c>
      <c r="AB83" s="83">
        <v>38.450000000000003</v>
      </c>
      <c r="AE83">
        <f t="shared" si="44"/>
        <v>7</v>
      </c>
      <c r="AF83">
        <f t="shared" si="45"/>
        <v>2020</v>
      </c>
    </row>
    <row r="84" spans="1:32" x14ac:dyDescent="0.2">
      <c r="A84" s="11">
        <v>44043</v>
      </c>
      <c r="B84" s="83">
        <f t="shared" si="49"/>
        <v>4.3898096304591254</v>
      </c>
      <c r="K84" s="83">
        <f t="shared" si="32"/>
        <v>1.0974524076147814</v>
      </c>
      <c r="L84" s="83">
        <f t="shared" si="33"/>
        <v>2.1949048152295627</v>
      </c>
      <c r="M84" s="83">
        <f t="shared" si="34"/>
        <v>3.2923572228443438</v>
      </c>
      <c r="N84" s="83">
        <f t="shared" si="35"/>
        <v>0.43898096304591255</v>
      </c>
      <c r="O84" s="83">
        <f t="shared" si="36"/>
        <v>0.65847144456886875</v>
      </c>
      <c r="P84" s="83">
        <f t="shared" si="37"/>
        <v>1.3169428891377375</v>
      </c>
      <c r="Q84" s="83">
        <f t="shared" si="38"/>
        <v>3.7172821841790253</v>
      </c>
      <c r="R84" s="83">
        <f t="shared" si="39"/>
        <v>3.3080789519378491</v>
      </c>
      <c r="S84" s="83">
        <f t="shared" si="40"/>
        <v>3.138433877479498</v>
      </c>
      <c r="T84" s="83">
        <f t="shared" si="50"/>
        <v>3.540268746837167</v>
      </c>
      <c r="U84" s="83">
        <f t="shared" si="51"/>
        <v>3.3929014891670248</v>
      </c>
      <c r="V84" s="83">
        <f t="shared" si="41"/>
        <v>4.2483224962046</v>
      </c>
      <c r="X84" s="38">
        <f t="shared" si="42"/>
        <v>28.087500000000002</v>
      </c>
      <c r="Y84" s="38">
        <f t="shared" si="43"/>
        <v>4.6023493708883176</v>
      </c>
      <c r="AB84" s="83">
        <v>37.450000000000003</v>
      </c>
      <c r="AE84">
        <f t="shared" si="44"/>
        <v>7</v>
      </c>
      <c r="AF84">
        <f t="shared" si="45"/>
        <v>2020</v>
      </c>
    </row>
    <row r="85" spans="1:32" x14ac:dyDescent="0.2">
      <c r="A85" s="11">
        <v>44050</v>
      </c>
      <c r="B85" s="83">
        <f t="shared" si="49"/>
        <v>4.3898096304591254</v>
      </c>
      <c r="K85" s="83">
        <f t="shared" si="32"/>
        <v>1.0974524076147814</v>
      </c>
      <c r="L85" s="83">
        <f t="shared" si="33"/>
        <v>2.1949048152295627</v>
      </c>
      <c r="M85" s="83">
        <f t="shared" si="34"/>
        <v>3.2923572228443438</v>
      </c>
      <c r="N85" s="83">
        <f t="shared" si="35"/>
        <v>0.43898096304591255</v>
      </c>
      <c r="O85" s="83">
        <f t="shared" si="36"/>
        <v>0.65847144456886875</v>
      </c>
      <c r="P85" s="83">
        <f t="shared" si="37"/>
        <v>1.3169428891377375</v>
      </c>
      <c r="Q85" s="83">
        <f t="shared" si="38"/>
        <v>3.7172821841790253</v>
      </c>
      <c r="R85" s="83">
        <f t="shared" si="39"/>
        <v>3.3080789519378491</v>
      </c>
      <c r="S85" s="83">
        <f t="shared" si="40"/>
        <v>3.138433877479498</v>
      </c>
      <c r="T85" s="83">
        <f t="shared" si="50"/>
        <v>3.540268746837167</v>
      </c>
      <c r="U85" s="83">
        <f t="shared" si="51"/>
        <v>3.3929014891670248</v>
      </c>
      <c r="V85" s="83">
        <f t="shared" si="41"/>
        <v>4.2483224962046</v>
      </c>
      <c r="X85" s="38">
        <f t="shared" si="42"/>
        <v>28.837500000000002</v>
      </c>
      <c r="Y85" s="38">
        <f t="shared" si="43"/>
        <v>4.6023493708883176</v>
      </c>
      <c r="AB85" s="83">
        <v>38.450000000000003</v>
      </c>
      <c r="AE85">
        <f t="shared" si="44"/>
        <v>8</v>
      </c>
      <c r="AF85">
        <f t="shared" si="45"/>
        <v>2020</v>
      </c>
    </row>
    <row r="86" spans="1:32" x14ac:dyDescent="0.2">
      <c r="A86" s="11">
        <v>44057</v>
      </c>
      <c r="B86" s="83">
        <f t="shared" si="49"/>
        <v>4.3898096304591254</v>
      </c>
      <c r="K86" s="83">
        <f t="shared" si="32"/>
        <v>1.0974524076147814</v>
      </c>
      <c r="L86" s="83">
        <f t="shared" si="33"/>
        <v>2.1949048152295627</v>
      </c>
      <c r="M86" s="83">
        <f t="shared" si="34"/>
        <v>3.2923572228443438</v>
      </c>
      <c r="N86" s="83">
        <f t="shared" si="35"/>
        <v>0.43898096304591255</v>
      </c>
      <c r="O86" s="83">
        <f t="shared" si="36"/>
        <v>0.65847144456886875</v>
      </c>
      <c r="P86" s="83">
        <f t="shared" si="37"/>
        <v>1.3169428891377375</v>
      </c>
      <c r="Q86" s="83">
        <f t="shared" si="38"/>
        <v>3.7172821841790253</v>
      </c>
      <c r="R86" s="83">
        <f t="shared" si="39"/>
        <v>3.3080789519378491</v>
      </c>
      <c r="S86" s="83">
        <f t="shared" si="40"/>
        <v>3.138433877479498</v>
      </c>
      <c r="T86" s="83">
        <f t="shared" si="50"/>
        <v>3.540268746837167</v>
      </c>
      <c r="U86" s="83">
        <f t="shared" si="51"/>
        <v>3.3929014891670248</v>
      </c>
      <c r="V86" s="83">
        <f t="shared" si="41"/>
        <v>4.2483224962046</v>
      </c>
      <c r="X86" s="38">
        <f t="shared" si="42"/>
        <v>30.337500000000002</v>
      </c>
      <c r="Y86" s="38">
        <f t="shared" si="43"/>
        <v>4.6023493708883176</v>
      </c>
      <c r="AB86" s="83">
        <v>40.450000000000003</v>
      </c>
      <c r="AE86">
        <f t="shared" si="44"/>
        <v>8</v>
      </c>
      <c r="AF86">
        <f t="shared" si="45"/>
        <v>2020</v>
      </c>
    </row>
    <row r="87" spans="1:32" x14ac:dyDescent="0.2">
      <c r="A87" s="11">
        <v>44064</v>
      </c>
      <c r="B87" s="83">
        <f t="shared" si="49"/>
        <v>4.3898096304591254</v>
      </c>
      <c r="K87" s="83">
        <f t="shared" si="32"/>
        <v>1.0974524076147814</v>
      </c>
      <c r="L87" s="83">
        <f t="shared" si="33"/>
        <v>2.1949048152295627</v>
      </c>
      <c r="M87" s="83">
        <f t="shared" si="34"/>
        <v>3.2923572228443438</v>
      </c>
      <c r="N87" s="83">
        <f t="shared" si="35"/>
        <v>0.43898096304591255</v>
      </c>
      <c r="O87" s="83">
        <f t="shared" si="36"/>
        <v>0.65847144456886875</v>
      </c>
      <c r="P87" s="83">
        <f t="shared" si="37"/>
        <v>1.3169428891377375</v>
      </c>
      <c r="Q87" s="83">
        <f t="shared" si="38"/>
        <v>3.7172821841790253</v>
      </c>
      <c r="R87" s="83">
        <f t="shared" si="39"/>
        <v>3.3080789519378491</v>
      </c>
      <c r="S87" s="83">
        <f t="shared" si="40"/>
        <v>3.138433877479498</v>
      </c>
      <c r="T87" s="83">
        <f t="shared" si="50"/>
        <v>3.540268746837167</v>
      </c>
      <c r="U87" s="83">
        <f t="shared" si="51"/>
        <v>3.3929014891670248</v>
      </c>
      <c r="V87" s="83">
        <f t="shared" si="41"/>
        <v>4.2483224962046</v>
      </c>
      <c r="X87" s="38">
        <f t="shared" si="42"/>
        <v>30.9375</v>
      </c>
      <c r="Y87" s="38">
        <f t="shared" si="43"/>
        <v>4.6023493708883176</v>
      </c>
      <c r="AB87" s="83">
        <v>41.25</v>
      </c>
      <c r="AE87">
        <f t="shared" si="44"/>
        <v>8</v>
      </c>
      <c r="AF87">
        <f t="shared" si="45"/>
        <v>2020</v>
      </c>
    </row>
    <row r="88" spans="1:32" x14ac:dyDescent="0.2">
      <c r="A88" s="11">
        <v>44071</v>
      </c>
      <c r="B88" s="83">
        <f t="shared" si="49"/>
        <v>4.3898096304591254</v>
      </c>
      <c r="K88" s="83">
        <f t="shared" si="32"/>
        <v>1.0974524076147814</v>
      </c>
      <c r="L88" s="83">
        <f t="shared" si="33"/>
        <v>2.1949048152295627</v>
      </c>
      <c r="M88" s="83">
        <f t="shared" si="34"/>
        <v>3.2923572228443438</v>
      </c>
      <c r="N88" s="83">
        <f t="shared" si="35"/>
        <v>0.43898096304591255</v>
      </c>
      <c r="O88" s="83">
        <f t="shared" si="36"/>
        <v>0.65847144456886875</v>
      </c>
      <c r="P88" s="83">
        <f t="shared" si="37"/>
        <v>1.3169428891377375</v>
      </c>
      <c r="Q88" s="83">
        <f t="shared" si="38"/>
        <v>3.7172821841790253</v>
      </c>
      <c r="R88" s="83">
        <f t="shared" si="39"/>
        <v>3.3080789519378491</v>
      </c>
      <c r="S88" s="83">
        <f t="shared" si="40"/>
        <v>3.138433877479498</v>
      </c>
      <c r="T88" s="83">
        <f t="shared" si="50"/>
        <v>3.540268746837167</v>
      </c>
      <c r="U88" s="83">
        <f t="shared" si="51"/>
        <v>3.3929014891670248</v>
      </c>
      <c r="V88" s="83">
        <f t="shared" si="41"/>
        <v>4.2483224962046</v>
      </c>
      <c r="X88" s="38">
        <f t="shared" si="42"/>
        <v>30.9375</v>
      </c>
      <c r="Y88" s="38">
        <f t="shared" si="43"/>
        <v>4.6023493708883176</v>
      </c>
      <c r="AB88" s="83">
        <v>41.25</v>
      </c>
      <c r="AE88">
        <f t="shared" si="44"/>
        <v>8</v>
      </c>
      <c r="AF88">
        <f t="shared" si="45"/>
        <v>2020</v>
      </c>
    </row>
    <row r="89" spans="1:32" x14ac:dyDescent="0.2">
      <c r="A89" s="11">
        <v>44078</v>
      </c>
      <c r="B89" s="83">
        <f t="shared" si="49"/>
        <v>4.3898096304591254</v>
      </c>
      <c r="K89" s="83">
        <f t="shared" si="32"/>
        <v>1.0974524076147814</v>
      </c>
      <c r="L89" s="83">
        <f t="shared" si="33"/>
        <v>2.1949048152295627</v>
      </c>
      <c r="M89" s="83">
        <f t="shared" si="34"/>
        <v>3.2923572228443438</v>
      </c>
      <c r="N89" s="83">
        <f t="shared" si="35"/>
        <v>0.43898096304591255</v>
      </c>
      <c r="O89" s="83">
        <f t="shared" si="36"/>
        <v>0.65847144456886875</v>
      </c>
      <c r="P89" s="83">
        <f t="shared" si="37"/>
        <v>1.3169428891377375</v>
      </c>
      <c r="Q89" s="83">
        <f t="shared" si="38"/>
        <v>3.7172821841790253</v>
      </c>
      <c r="R89" s="83">
        <f t="shared" si="39"/>
        <v>3.3080789519378491</v>
      </c>
      <c r="S89" s="83">
        <f t="shared" si="40"/>
        <v>3.138433877479498</v>
      </c>
      <c r="T89" s="83">
        <f t="shared" si="50"/>
        <v>3.540268746837167</v>
      </c>
      <c r="U89" s="83">
        <f t="shared" si="51"/>
        <v>3.3929014891670248</v>
      </c>
      <c r="V89" s="83">
        <f t="shared" si="41"/>
        <v>4.2483224962046</v>
      </c>
      <c r="X89" s="38">
        <f t="shared" si="42"/>
        <v>30.599999999999998</v>
      </c>
      <c r="Y89" s="38">
        <f t="shared" si="43"/>
        <v>4.6023493708883176</v>
      </c>
      <c r="AB89" s="83">
        <v>40.799999999999997</v>
      </c>
      <c r="AE89">
        <f t="shared" si="44"/>
        <v>9</v>
      </c>
      <c r="AF89">
        <f t="shared" si="45"/>
        <v>2020</v>
      </c>
    </row>
    <row r="90" spans="1:32" x14ac:dyDescent="0.2">
      <c r="A90" s="11">
        <v>44085</v>
      </c>
      <c r="B90" s="83">
        <f t="shared" si="49"/>
        <v>4.3898096304591254</v>
      </c>
      <c r="K90" s="83">
        <f t="shared" si="32"/>
        <v>1.0974524076147814</v>
      </c>
      <c r="L90" s="83">
        <f t="shared" si="33"/>
        <v>2.1949048152295627</v>
      </c>
      <c r="M90" s="83">
        <f t="shared" si="34"/>
        <v>3.2923572228443438</v>
      </c>
      <c r="N90" s="83">
        <f t="shared" si="35"/>
        <v>0.43898096304591255</v>
      </c>
      <c r="O90" s="83">
        <f t="shared" si="36"/>
        <v>0.65847144456886875</v>
      </c>
      <c r="P90" s="83">
        <f t="shared" si="37"/>
        <v>1.3169428891377375</v>
      </c>
      <c r="Q90" s="83">
        <f t="shared" si="38"/>
        <v>3.7172821841790253</v>
      </c>
      <c r="R90" s="83">
        <f t="shared" si="39"/>
        <v>3.3080789519378491</v>
      </c>
      <c r="S90" s="83">
        <f t="shared" si="40"/>
        <v>3.138433877479498</v>
      </c>
      <c r="T90" s="83">
        <f t="shared" si="50"/>
        <v>3.540268746837167</v>
      </c>
      <c r="U90" s="83">
        <f t="shared" si="51"/>
        <v>3.3929014891670248</v>
      </c>
      <c r="V90" s="83">
        <f t="shared" si="41"/>
        <v>4.2483224962046</v>
      </c>
      <c r="X90" s="38">
        <f t="shared" si="42"/>
        <v>29.474999999999998</v>
      </c>
      <c r="Y90" s="38">
        <f t="shared" si="43"/>
        <v>4.6023493708883176</v>
      </c>
      <c r="AB90" s="83">
        <v>39.299999999999997</v>
      </c>
      <c r="AE90">
        <f t="shared" si="44"/>
        <v>9</v>
      </c>
      <c r="AF90">
        <f t="shared" si="45"/>
        <v>2020</v>
      </c>
    </row>
    <row r="91" spans="1:32" x14ac:dyDescent="0.2">
      <c r="A91" s="11">
        <v>44092</v>
      </c>
      <c r="B91" s="83">
        <f t="shared" si="49"/>
        <v>4.3898096304591254</v>
      </c>
      <c r="K91" s="83">
        <f t="shared" si="32"/>
        <v>1.0974524076147814</v>
      </c>
      <c r="L91" s="83">
        <f t="shared" si="33"/>
        <v>2.1949048152295627</v>
      </c>
      <c r="M91" s="83">
        <f t="shared" si="34"/>
        <v>3.2923572228443438</v>
      </c>
      <c r="N91" s="83">
        <f t="shared" si="35"/>
        <v>0.43898096304591255</v>
      </c>
      <c r="O91" s="83">
        <f t="shared" si="36"/>
        <v>0.65847144456886875</v>
      </c>
      <c r="P91" s="83">
        <f t="shared" si="37"/>
        <v>1.3169428891377375</v>
      </c>
      <c r="Q91" s="83">
        <f t="shared" si="38"/>
        <v>3.7172821841790253</v>
      </c>
      <c r="R91" s="83">
        <f t="shared" si="39"/>
        <v>3.3080789519378491</v>
      </c>
      <c r="S91" s="83">
        <f t="shared" si="40"/>
        <v>3.138433877479498</v>
      </c>
      <c r="T91" s="83">
        <f t="shared" si="50"/>
        <v>3.540268746837167</v>
      </c>
      <c r="U91" s="83">
        <f t="shared" si="51"/>
        <v>3.3929014891670248</v>
      </c>
      <c r="V91" s="83">
        <f t="shared" si="41"/>
        <v>4.2483224962046</v>
      </c>
      <c r="X91" s="38">
        <f t="shared" si="42"/>
        <v>29.212500000000002</v>
      </c>
      <c r="Y91" s="38">
        <f t="shared" si="43"/>
        <v>4.6023493708883176</v>
      </c>
      <c r="AB91" s="83">
        <v>38.950000000000003</v>
      </c>
      <c r="AE91">
        <f t="shared" si="44"/>
        <v>9</v>
      </c>
      <c r="AF91">
        <f t="shared" si="45"/>
        <v>2020</v>
      </c>
    </row>
    <row r="92" spans="1:32" x14ac:dyDescent="0.2">
      <c r="A92" s="11">
        <v>44099</v>
      </c>
      <c r="B92" s="83">
        <f t="shared" si="49"/>
        <v>4.3898096304591254</v>
      </c>
      <c r="K92" s="83">
        <f t="shared" si="32"/>
        <v>1.0974524076147814</v>
      </c>
      <c r="L92" s="83">
        <f t="shared" si="33"/>
        <v>2.1949048152295627</v>
      </c>
      <c r="M92" s="83">
        <f t="shared" si="34"/>
        <v>3.2923572228443438</v>
      </c>
      <c r="N92" s="83">
        <f t="shared" si="35"/>
        <v>0.43898096304591255</v>
      </c>
      <c r="O92" s="83">
        <f t="shared" si="36"/>
        <v>0.65847144456886875</v>
      </c>
      <c r="P92" s="83">
        <f t="shared" si="37"/>
        <v>1.3169428891377375</v>
      </c>
      <c r="Q92" s="83">
        <f t="shared" si="38"/>
        <v>3.7172821841790253</v>
      </c>
      <c r="R92" s="83">
        <f t="shared" si="39"/>
        <v>3.3080789519378491</v>
      </c>
      <c r="S92" s="83">
        <f t="shared" si="40"/>
        <v>3.138433877479498</v>
      </c>
      <c r="T92" s="83">
        <f t="shared" si="50"/>
        <v>3.540268746837167</v>
      </c>
      <c r="U92" s="83">
        <f t="shared" si="51"/>
        <v>3.3929014891670248</v>
      </c>
      <c r="V92" s="83">
        <f t="shared" si="41"/>
        <v>4.2483224962046</v>
      </c>
      <c r="X92" s="38">
        <f t="shared" si="42"/>
        <v>29.4375</v>
      </c>
      <c r="Y92" s="38">
        <f t="shared" si="43"/>
        <v>4.6023493708883176</v>
      </c>
      <c r="AB92" s="83">
        <v>39.25</v>
      </c>
      <c r="AE92">
        <f t="shared" si="44"/>
        <v>9</v>
      </c>
      <c r="AF92">
        <f t="shared" si="45"/>
        <v>2020</v>
      </c>
    </row>
    <row r="93" spans="1:32" x14ac:dyDescent="0.2">
      <c r="A93" s="11">
        <v>44106</v>
      </c>
      <c r="B93" s="83">
        <f>G$2*I$9</f>
        <v>4.3505711086226189</v>
      </c>
      <c r="K93" s="83">
        <f t="shared" si="32"/>
        <v>1.0876427771556547</v>
      </c>
      <c r="L93" s="83">
        <f t="shared" si="33"/>
        <v>2.1752855543113094</v>
      </c>
      <c r="M93" s="83">
        <f t="shared" si="34"/>
        <v>3.2629283314669641</v>
      </c>
      <c r="N93" s="83">
        <f t="shared" si="35"/>
        <v>0.4350571108622619</v>
      </c>
      <c r="O93" s="83">
        <f t="shared" si="36"/>
        <v>0.65258566629339276</v>
      </c>
      <c r="P93" s="83">
        <f t="shared" si="37"/>
        <v>1.3051713325867855</v>
      </c>
      <c r="Q93" s="83">
        <f t="shared" si="38"/>
        <v>3.6840550808567545</v>
      </c>
      <c r="R93" s="83">
        <f t="shared" si="39"/>
        <v>3.2785095311384045</v>
      </c>
      <c r="S93" s="83">
        <f t="shared" si="40"/>
        <v>3.1103808372338713</v>
      </c>
      <c r="T93" s="83">
        <f>$F$2*$I$9</f>
        <v>3.5086238865302422</v>
      </c>
      <c r="U93" s="83">
        <f>$E$2*$I$9</f>
        <v>3.3625738780906715</v>
      </c>
      <c r="V93" s="83">
        <f t="shared" si="41"/>
        <v>4.2103486638362906</v>
      </c>
      <c r="X93" s="38">
        <f t="shared" si="42"/>
        <v>29.212500000000002</v>
      </c>
      <c r="Y93" s="38">
        <f t="shared" si="43"/>
        <v>4.5612110524893152</v>
      </c>
      <c r="AB93" s="83">
        <v>38.950000000000003</v>
      </c>
      <c r="AE93">
        <f t="shared" si="44"/>
        <v>10</v>
      </c>
      <c r="AF93">
        <f t="shared" si="45"/>
        <v>2020</v>
      </c>
    </row>
    <row r="94" spans="1:32" x14ac:dyDescent="0.2">
      <c r="A94" s="11">
        <v>44113</v>
      </c>
      <c r="B94" s="83">
        <f t="shared" ref="B94:B105" si="52">G$2*I$9</f>
        <v>4.3505711086226189</v>
      </c>
      <c r="K94" s="83">
        <f t="shared" si="32"/>
        <v>1.0876427771556547</v>
      </c>
      <c r="L94" s="83">
        <f t="shared" si="33"/>
        <v>2.1752855543113094</v>
      </c>
      <c r="M94" s="83">
        <f t="shared" si="34"/>
        <v>3.2629283314669641</v>
      </c>
      <c r="N94" s="83">
        <f t="shared" si="35"/>
        <v>0.4350571108622619</v>
      </c>
      <c r="O94" s="83">
        <f t="shared" si="36"/>
        <v>0.65258566629339276</v>
      </c>
      <c r="P94" s="83">
        <f t="shared" si="37"/>
        <v>1.3051713325867855</v>
      </c>
      <c r="Q94" s="83">
        <f t="shared" si="38"/>
        <v>3.6840550808567545</v>
      </c>
      <c r="R94" s="83">
        <f t="shared" si="39"/>
        <v>3.2785095311384045</v>
      </c>
      <c r="S94" s="83">
        <f t="shared" si="40"/>
        <v>3.1103808372338713</v>
      </c>
      <c r="T94" s="83">
        <f t="shared" ref="T94:T105" si="53">$F$2*$I$9</f>
        <v>3.5086238865302422</v>
      </c>
      <c r="U94" s="83">
        <f t="shared" ref="U94:U105" si="54">$E$2*$I$9</f>
        <v>3.3625738780906715</v>
      </c>
      <c r="V94" s="83">
        <f t="shared" si="41"/>
        <v>4.2103486638362906</v>
      </c>
      <c r="X94" s="38">
        <f t="shared" si="42"/>
        <v>29.400000000000002</v>
      </c>
      <c r="Y94" s="38">
        <f t="shared" si="43"/>
        <v>4.5612110524893152</v>
      </c>
      <c r="AB94" s="83">
        <v>39.200000000000003</v>
      </c>
      <c r="AE94">
        <f t="shared" si="44"/>
        <v>10</v>
      </c>
      <c r="AF94">
        <f t="shared" si="45"/>
        <v>2020</v>
      </c>
    </row>
    <row r="95" spans="1:32" x14ac:dyDescent="0.2">
      <c r="A95" s="11">
        <v>44120</v>
      </c>
      <c r="B95" s="83">
        <f t="shared" si="52"/>
        <v>4.3505711086226189</v>
      </c>
      <c r="K95" s="83">
        <f t="shared" si="32"/>
        <v>1.0876427771556547</v>
      </c>
      <c r="L95" s="83">
        <f t="shared" si="33"/>
        <v>2.1752855543113094</v>
      </c>
      <c r="M95" s="83">
        <f t="shared" si="34"/>
        <v>3.2629283314669641</v>
      </c>
      <c r="N95" s="83">
        <f t="shared" si="35"/>
        <v>0.4350571108622619</v>
      </c>
      <c r="O95" s="83">
        <f t="shared" si="36"/>
        <v>0.65258566629339276</v>
      </c>
      <c r="P95" s="83">
        <f t="shared" si="37"/>
        <v>1.3051713325867855</v>
      </c>
      <c r="Q95" s="83">
        <f t="shared" si="38"/>
        <v>3.6840550808567545</v>
      </c>
      <c r="R95" s="83">
        <f t="shared" si="39"/>
        <v>3.2785095311384045</v>
      </c>
      <c r="S95" s="83">
        <f t="shared" si="40"/>
        <v>3.1103808372338713</v>
      </c>
      <c r="T95" s="83">
        <f t="shared" si="53"/>
        <v>3.5086238865302422</v>
      </c>
      <c r="U95" s="83">
        <f t="shared" si="54"/>
        <v>3.3625738780906715</v>
      </c>
      <c r="V95" s="83">
        <f t="shared" si="41"/>
        <v>4.2103486638362906</v>
      </c>
      <c r="X95" s="38">
        <f t="shared" si="42"/>
        <v>29.287499999999998</v>
      </c>
      <c r="Y95" s="38">
        <f t="shared" si="43"/>
        <v>4.5612110524893152</v>
      </c>
      <c r="AB95" s="83">
        <v>39.049999999999997</v>
      </c>
      <c r="AE95">
        <f t="shared" si="44"/>
        <v>10</v>
      </c>
      <c r="AF95">
        <f t="shared" si="45"/>
        <v>2020</v>
      </c>
    </row>
    <row r="96" spans="1:32" x14ac:dyDescent="0.2">
      <c r="A96" s="11">
        <v>44127</v>
      </c>
      <c r="B96" s="83">
        <f t="shared" si="52"/>
        <v>4.3505711086226189</v>
      </c>
      <c r="K96" s="83">
        <f t="shared" si="32"/>
        <v>1.0876427771556547</v>
      </c>
      <c r="L96" s="83">
        <f t="shared" si="33"/>
        <v>2.1752855543113094</v>
      </c>
      <c r="M96" s="83">
        <f t="shared" si="34"/>
        <v>3.2629283314669641</v>
      </c>
      <c r="N96" s="83">
        <f t="shared" si="35"/>
        <v>0.4350571108622619</v>
      </c>
      <c r="O96" s="83">
        <f t="shared" si="36"/>
        <v>0.65258566629339276</v>
      </c>
      <c r="P96" s="83">
        <f t="shared" si="37"/>
        <v>1.3051713325867855</v>
      </c>
      <c r="Q96" s="83">
        <f t="shared" si="38"/>
        <v>3.6840550808567545</v>
      </c>
      <c r="R96" s="83">
        <f t="shared" si="39"/>
        <v>3.2785095311384045</v>
      </c>
      <c r="S96" s="83">
        <f t="shared" si="40"/>
        <v>3.1103808372338713</v>
      </c>
      <c r="T96" s="83">
        <f t="shared" si="53"/>
        <v>3.5086238865302422</v>
      </c>
      <c r="U96" s="83">
        <f t="shared" si="54"/>
        <v>3.3625738780906715</v>
      </c>
      <c r="V96" s="83">
        <f t="shared" si="41"/>
        <v>4.2103486638362906</v>
      </c>
      <c r="X96" s="38">
        <f t="shared" si="42"/>
        <v>28.387500000000003</v>
      </c>
      <c r="Y96" s="38">
        <f t="shared" si="43"/>
        <v>4.5612110524893152</v>
      </c>
      <c r="AB96" s="83">
        <v>37.85</v>
      </c>
      <c r="AE96">
        <f t="shared" si="44"/>
        <v>10</v>
      </c>
      <c r="AF96">
        <f t="shared" si="45"/>
        <v>2020</v>
      </c>
    </row>
    <row r="97" spans="1:32" x14ac:dyDescent="0.2">
      <c r="A97" s="11">
        <v>44134</v>
      </c>
      <c r="B97" s="83">
        <f t="shared" si="52"/>
        <v>4.3505711086226189</v>
      </c>
      <c r="K97" s="83">
        <f t="shared" si="32"/>
        <v>1.0876427771556547</v>
      </c>
      <c r="L97" s="83">
        <f t="shared" si="33"/>
        <v>2.1752855543113094</v>
      </c>
      <c r="M97" s="83">
        <f t="shared" si="34"/>
        <v>3.2629283314669641</v>
      </c>
      <c r="N97" s="83">
        <f t="shared" si="35"/>
        <v>0.4350571108622619</v>
      </c>
      <c r="O97" s="83">
        <f t="shared" si="36"/>
        <v>0.65258566629339276</v>
      </c>
      <c r="P97" s="83">
        <f t="shared" si="37"/>
        <v>1.3051713325867855</v>
      </c>
      <c r="Q97" s="83">
        <f t="shared" si="38"/>
        <v>3.6840550808567545</v>
      </c>
      <c r="R97" s="83">
        <f t="shared" si="39"/>
        <v>3.2785095311384045</v>
      </c>
      <c r="S97" s="83">
        <f t="shared" si="40"/>
        <v>3.1103808372338713</v>
      </c>
      <c r="T97" s="83">
        <f t="shared" si="53"/>
        <v>3.5086238865302422</v>
      </c>
      <c r="U97" s="83">
        <f t="shared" si="54"/>
        <v>3.3625738780906715</v>
      </c>
      <c r="V97" s="83">
        <f t="shared" si="41"/>
        <v>4.2103486638362906</v>
      </c>
      <c r="X97" s="38">
        <f t="shared" si="42"/>
        <v>27.599999999999998</v>
      </c>
      <c r="Y97" s="38">
        <f t="shared" si="43"/>
        <v>4.5612110524893152</v>
      </c>
      <c r="AB97" s="83">
        <v>36.799999999999997</v>
      </c>
      <c r="AE97">
        <f t="shared" si="44"/>
        <v>10</v>
      </c>
      <c r="AF97">
        <f t="shared" si="45"/>
        <v>2020</v>
      </c>
    </row>
    <row r="98" spans="1:32" x14ac:dyDescent="0.2">
      <c r="A98" s="11">
        <v>44141</v>
      </c>
      <c r="B98" s="83">
        <f t="shared" si="52"/>
        <v>4.3505711086226189</v>
      </c>
      <c r="K98" s="83">
        <f t="shared" si="32"/>
        <v>1.0876427771556547</v>
      </c>
      <c r="L98" s="83">
        <f t="shared" si="33"/>
        <v>2.1752855543113094</v>
      </c>
      <c r="M98" s="83">
        <f t="shared" si="34"/>
        <v>3.2629283314669641</v>
      </c>
      <c r="N98" s="83">
        <f t="shared" si="35"/>
        <v>0.4350571108622619</v>
      </c>
      <c r="O98" s="83">
        <f t="shared" si="36"/>
        <v>0.65258566629339276</v>
      </c>
      <c r="P98" s="83">
        <f t="shared" si="37"/>
        <v>1.3051713325867855</v>
      </c>
      <c r="Q98" s="83">
        <f t="shared" si="38"/>
        <v>3.6840550808567545</v>
      </c>
      <c r="R98" s="83">
        <f t="shared" si="39"/>
        <v>3.2785095311384045</v>
      </c>
      <c r="S98" s="83">
        <f t="shared" si="40"/>
        <v>3.1103808372338713</v>
      </c>
      <c r="T98" s="83">
        <f t="shared" si="53"/>
        <v>3.5086238865302422</v>
      </c>
      <c r="U98" s="83">
        <f t="shared" si="54"/>
        <v>3.3625738780906715</v>
      </c>
      <c r="V98" s="83">
        <f t="shared" si="41"/>
        <v>4.2103486638362906</v>
      </c>
      <c r="X98" s="38">
        <f t="shared" si="42"/>
        <v>27.150000000000002</v>
      </c>
      <c r="Y98" s="38">
        <f t="shared" si="43"/>
        <v>4.5612110524893152</v>
      </c>
      <c r="AB98" s="83">
        <v>36.200000000000003</v>
      </c>
      <c r="AE98">
        <f t="shared" si="44"/>
        <v>11</v>
      </c>
      <c r="AF98">
        <f t="shared" si="45"/>
        <v>2020</v>
      </c>
    </row>
    <row r="99" spans="1:32" x14ac:dyDescent="0.2">
      <c r="A99" s="11">
        <v>44148</v>
      </c>
      <c r="B99" s="83">
        <f t="shared" si="52"/>
        <v>4.3505711086226189</v>
      </c>
      <c r="K99" s="83">
        <f t="shared" si="32"/>
        <v>1.0876427771556547</v>
      </c>
      <c r="L99" s="83">
        <f t="shared" si="33"/>
        <v>2.1752855543113094</v>
      </c>
      <c r="M99" s="83">
        <f t="shared" si="34"/>
        <v>3.2629283314669641</v>
      </c>
      <c r="N99" s="83">
        <f t="shared" si="35"/>
        <v>0.4350571108622619</v>
      </c>
      <c r="O99" s="83">
        <f t="shared" si="36"/>
        <v>0.65258566629339276</v>
      </c>
      <c r="P99" s="83">
        <f t="shared" si="37"/>
        <v>1.3051713325867855</v>
      </c>
      <c r="Q99" s="83">
        <f t="shared" si="38"/>
        <v>3.6840550808567545</v>
      </c>
      <c r="R99" s="83">
        <f t="shared" si="39"/>
        <v>3.2785095311384045</v>
      </c>
      <c r="S99" s="83">
        <f t="shared" si="40"/>
        <v>3.1103808372338713</v>
      </c>
      <c r="T99" s="83">
        <f t="shared" si="53"/>
        <v>3.5086238865302422</v>
      </c>
      <c r="U99" s="83">
        <f t="shared" si="54"/>
        <v>3.3625738780906715</v>
      </c>
      <c r="V99" s="83">
        <f t="shared" si="41"/>
        <v>4.2103486638362906</v>
      </c>
      <c r="X99" s="38">
        <f t="shared" si="42"/>
        <v>27.450000000000003</v>
      </c>
      <c r="Y99" s="38">
        <f t="shared" si="43"/>
        <v>4.5612110524893152</v>
      </c>
      <c r="AB99" s="83">
        <v>36.6</v>
      </c>
      <c r="AE99">
        <f t="shared" si="44"/>
        <v>11</v>
      </c>
      <c r="AF99">
        <f t="shared" si="45"/>
        <v>2020</v>
      </c>
    </row>
    <row r="100" spans="1:32" x14ac:dyDescent="0.2">
      <c r="A100" s="11">
        <v>44155</v>
      </c>
      <c r="B100" s="83">
        <f t="shared" si="52"/>
        <v>4.3505711086226189</v>
      </c>
      <c r="K100" s="83">
        <f t="shared" si="32"/>
        <v>1.0876427771556547</v>
      </c>
      <c r="L100" s="83">
        <f t="shared" si="33"/>
        <v>2.1752855543113094</v>
      </c>
      <c r="M100" s="83">
        <f t="shared" si="34"/>
        <v>3.2629283314669641</v>
      </c>
      <c r="N100" s="83">
        <f t="shared" si="35"/>
        <v>0.4350571108622619</v>
      </c>
      <c r="O100" s="83">
        <f t="shared" si="36"/>
        <v>0.65258566629339276</v>
      </c>
      <c r="P100" s="83">
        <f t="shared" si="37"/>
        <v>1.3051713325867855</v>
      </c>
      <c r="Q100" s="83">
        <f t="shared" si="38"/>
        <v>3.6840550808567545</v>
      </c>
      <c r="R100" s="83">
        <f t="shared" si="39"/>
        <v>3.2785095311384045</v>
      </c>
      <c r="S100" s="83">
        <f t="shared" si="40"/>
        <v>3.1103808372338713</v>
      </c>
      <c r="T100" s="83">
        <f t="shared" si="53"/>
        <v>3.5086238865302422</v>
      </c>
      <c r="U100" s="83">
        <f t="shared" si="54"/>
        <v>3.3625738780906715</v>
      </c>
      <c r="V100" s="83">
        <f t="shared" si="41"/>
        <v>4.2103486638362906</v>
      </c>
      <c r="X100" s="38">
        <f t="shared" si="42"/>
        <v>27.862499999999997</v>
      </c>
      <c r="Y100" s="38">
        <f t="shared" si="43"/>
        <v>4.5612110524893152</v>
      </c>
      <c r="AB100" s="83">
        <v>37.15</v>
      </c>
      <c r="AE100">
        <f t="shared" si="44"/>
        <v>11</v>
      </c>
      <c r="AF100">
        <f t="shared" si="45"/>
        <v>2020</v>
      </c>
    </row>
    <row r="101" spans="1:32" x14ac:dyDescent="0.2">
      <c r="A101" s="11">
        <v>44162</v>
      </c>
      <c r="B101" s="83">
        <f t="shared" si="52"/>
        <v>4.3505711086226189</v>
      </c>
      <c r="K101" s="83">
        <f t="shared" si="32"/>
        <v>1.0876427771556547</v>
      </c>
      <c r="L101" s="83">
        <f t="shared" si="33"/>
        <v>2.1752855543113094</v>
      </c>
      <c r="M101" s="83">
        <f t="shared" si="34"/>
        <v>3.2629283314669641</v>
      </c>
      <c r="N101" s="83">
        <f t="shared" si="35"/>
        <v>0.4350571108622619</v>
      </c>
      <c r="O101" s="83">
        <f t="shared" si="36"/>
        <v>0.65258566629339276</v>
      </c>
      <c r="P101" s="83">
        <f t="shared" si="37"/>
        <v>1.3051713325867855</v>
      </c>
      <c r="Q101" s="83">
        <f t="shared" si="38"/>
        <v>3.6840550808567545</v>
      </c>
      <c r="R101" s="83">
        <f t="shared" si="39"/>
        <v>3.2785095311384045</v>
      </c>
      <c r="S101" s="83">
        <f t="shared" si="40"/>
        <v>3.1103808372338713</v>
      </c>
      <c r="T101" s="83">
        <f t="shared" si="53"/>
        <v>3.5086238865302422</v>
      </c>
      <c r="U101" s="83">
        <f t="shared" si="54"/>
        <v>3.3625738780906715</v>
      </c>
      <c r="V101" s="83">
        <f t="shared" si="41"/>
        <v>4.2103486638362906</v>
      </c>
      <c r="X101" s="38">
        <f t="shared" si="42"/>
        <v>28.5</v>
      </c>
      <c r="Y101" s="38">
        <f t="shared" si="43"/>
        <v>4.5612110524893152</v>
      </c>
      <c r="AB101" s="83">
        <v>38</v>
      </c>
      <c r="AE101">
        <f t="shared" si="44"/>
        <v>11</v>
      </c>
      <c r="AF101">
        <f t="shared" si="45"/>
        <v>2020</v>
      </c>
    </row>
    <row r="102" spans="1:32" x14ac:dyDescent="0.2">
      <c r="A102" s="11">
        <v>44169</v>
      </c>
      <c r="B102" s="83">
        <f t="shared" si="52"/>
        <v>4.3505711086226189</v>
      </c>
      <c r="K102" s="83">
        <f t="shared" si="32"/>
        <v>1.0876427771556547</v>
      </c>
      <c r="L102" s="83">
        <f t="shared" si="33"/>
        <v>2.1752855543113094</v>
      </c>
      <c r="M102" s="83">
        <f t="shared" si="34"/>
        <v>3.2629283314669641</v>
      </c>
      <c r="N102" s="83">
        <f t="shared" si="35"/>
        <v>0.4350571108622619</v>
      </c>
      <c r="O102" s="83">
        <f t="shared" si="36"/>
        <v>0.65258566629339276</v>
      </c>
      <c r="P102" s="83">
        <f t="shared" si="37"/>
        <v>1.3051713325867855</v>
      </c>
      <c r="Q102" s="83">
        <f t="shared" si="38"/>
        <v>3.6840550808567545</v>
      </c>
      <c r="R102" s="83">
        <f t="shared" si="39"/>
        <v>3.2785095311384045</v>
      </c>
      <c r="S102" s="83">
        <f t="shared" si="40"/>
        <v>3.1103808372338713</v>
      </c>
      <c r="T102" s="83">
        <f t="shared" si="53"/>
        <v>3.5086238865302422</v>
      </c>
      <c r="U102" s="83">
        <f t="shared" si="54"/>
        <v>3.3625738780906715</v>
      </c>
      <c r="V102" s="83">
        <f t="shared" si="41"/>
        <v>4.2103486638362906</v>
      </c>
      <c r="X102" s="38">
        <f t="shared" si="42"/>
        <v>28.537499999999998</v>
      </c>
      <c r="Y102" s="38">
        <f t="shared" si="43"/>
        <v>4.5612110524893152</v>
      </c>
      <c r="AB102" s="83">
        <v>38.049999999999997</v>
      </c>
      <c r="AE102">
        <f t="shared" si="44"/>
        <v>12</v>
      </c>
      <c r="AF102">
        <f t="shared" si="45"/>
        <v>2020</v>
      </c>
    </row>
    <row r="103" spans="1:32" x14ac:dyDescent="0.2">
      <c r="A103" s="11">
        <v>44176</v>
      </c>
      <c r="B103" s="83">
        <f t="shared" si="52"/>
        <v>4.3505711086226189</v>
      </c>
      <c r="K103" s="83">
        <f t="shared" si="32"/>
        <v>1.0876427771556547</v>
      </c>
      <c r="L103" s="83">
        <f t="shared" si="33"/>
        <v>2.1752855543113094</v>
      </c>
      <c r="M103" s="83">
        <f t="shared" si="34"/>
        <v>3.2629283314669641</v>
      </c>
      <c r="N103" s="83">
        <f t="shared" si="35"/>
        <v>0.4350571108622619</v>
      </c>
      <c r="O103" s="83">
        <f t="shared" si="36"/>
        <v>0.65258566629339276</v>
      </c>
      <c r="P103" s="83">
        <f t="shared" si="37"/>
        <v>1.3051713325867855</v>
      </c>
      <c r="Q103" s="83">
        <f t="shared" si="38"/>
        <v>3.6840550808567545</v>
      </c>
      <c r="R103" s="83">
        <f t="shared" si="39"/>
        <v>3.2785095311384045</v>
      </c>
      <c r="S103" s="83">
        <f t="shared" si="40"/>
        <v>3.1103808372338713</v>
      </c>
      <c r="T103" s="83">
        <f t="shared" si="53"/>
        <v>3.5086238865302422</v>
      </c>
      <c r="U103" s="83">
        <f t="shared" si="54"/>
        <v>3.3625738780906715</v>
      </c>
      <c r="V103" s="83">
        <f t="shared" si="41"/>
        <v>4.2103486638362906</v>
      </c>
      <c r="X103" s="38">
        <f t="shared" si="42"/>
        <v>27.75</v>
      </c>
      <c r="Y103" s="38">
        <f t="shared" si="43"/>
        <v>4.5612110524893152</v>
      </c>
      <c r="AB103" s="83">
        <v>37</v>
      </c>
      <c r="AE103">
        <f t="shared" si="44"/>
        <v>12</v>
      </c>
      <c r="AF103">
        <f t="shared" si="45"/>
        <v>2020</v>
      </c>
    </row>
    <row r="104" spans="1:32" x14ac:dyDescent="0.2">
      <c r="A104" s="11">
        <v>44183</v>
      </c>
      <c r="B104" s="83">
        <f t="shared" si="52"/>
        <v>4.3505711086226189</v>
      </c>
      <c r="K104" s="83">
        <f t="shared" si="32"/>
        <v>1.0876427771556547</v>
      </c>
      <c r="L104" s="83">
        <f t="shared" si="33"/>
        <v>2.1752855543113094</v>
      </c>
      <c r="M104" s="83">
        <f t="shared" si="34"/>
        <v>3.2629283314669641</v>
      </c>
      <c r="N104" s="83">
        <f t="shared" si="35"/>
        <v>0.4350571108622619</v>
      </c>
      <c r="O104" s="83">
        <f t="shared" si="36"/>
        <v>0.65258566629339276</v>
      </c>
      <c r="P104" s="83">
        <f t="shared" si="37"/>
        <v>1.3051713325867855</v>
      </c>
      <c r="Q104" s="83">
        <f t="shared" si="38"/>
        <v>3.6840550808567545</v>
      </c>
      <c r="R104" s="83">
        <f t="shared" si="39"/>
        <v>3.2785095311384045</v>
      </c>
      <c r="S104" s="83">
        <f t="shared" si="40"/>
        <v>3.1103808372338713</v>
      </c>
      <c r="T104" s="83">
        <f t="shared" si="53"/>
        <v>3.5086238865302422</v>
      </c>
      <c r="U104" s="83">
        <f t="shared" si="54"/>
        <v>3.3625738780906715</v>
      </c>
      <c r="V104" s="83">
        <f t="shared" si="41"/>
        <v>4.2103486638362906</v>
      </c>
      <c r="X104" s="38">
        <f t="shared" si="42"/>
        <v>27.599999999999998</v>
      </c>
      <c r="Y104" s="38">
        <f t="shared" si="43"/>
        <v>4.5612110524893152</v>
      </c>
      <c r="AB104" s="83">
        <v>36.799999999999997</v>
      </c>
      <c r="AE104">
        <f t="shared" si="44"/>
        <v>12</v>
      </c>
      <c r="AF104">
        <f t="shared" si="45"/>
        <v>2020</v>
      </c>
    </row>
    <row r="105" spans="1:32" x14ac:dyDescent="0.2">
      <c r="A105" s="11">
        <v>44190</v>
      </c>
      <c r="B105" s="83">
        <f t="shared" si="52"/>
        <v>4.3505711086226189</v>
      </c>
      <c r="K105" s="83">
        <f t="shared" si="32"/>
        <v>1.0876427771556547</v>
      </c>
      <c r="L105" s="83">
        <f t="shared" si="33"/>
        <v>2.1752855543113094</v>
      </c>
      <c r="M105" s="83">
        <f t="shared" si="34"/>
        <v>3.2629283314669641</v>
      </c>
      <c r="N105" s="83">
        <f t="shared" si="35"/>
        <v>0.4350571108622619</v>
      </c>
      <c r="O105" s="83">
        <f t="shared" si="36"/>
        <v>0.65258566629339276</v>
      </c>
      <c r="P105" s="83">
        <f t="shared" si="37"/>
        <v>1.3051713325867855</v>
      </c>
      <c r="Q105" s="83">
        <f t="shared" si="38"/>
        <v>3.6840550808567545</v>
      </c>
      <c r="R105" s="83">
        <f t="shared" si="39"/>
        <v>3.2785095311384045</v>
      </c>
      <c r="S105" s="83">
        <f t="shared" si="40"/>
        <v>3.1103808372338713</v>
      </c>
      <c r="T105" s="83">
        <f t="shared" si="53"/>
        <v>3.5086238865302422</v>
      </c>
      <c r="U105" s="83">
        <f t="shared" si="54"/>
        <v>3.3625738780906715</v>
      </c>
      <c r="V105" s="83">
        <f t="shared" si="41"/>
        <v>4.2103486638362906</v>
      </c>
      <c r="X105" s="38">
        <f t="shared" si="42"/>
        <v>27.637500000000003</v>
      </c>
      <c r="Y105" s="38">
        <f t="shared" si="43"/>
        <v>4.5612110524893152</v>
      </c>
      <c r="AB105" s="83">
        <v>36.85</v>
      </c>
      <c r="AE105">
        <f t="shared" si="44"/>
        <v>12</v>
      </c>
      <c r="AF105">
        <f t="shared" si="45"/>
        <v>2020</v>
      </c>
    </row>
    <row r="106" spans="1:32" x14ac:dyDescent="0.2">
      <c r="A106" s="11">
        <v>44197</v>
      </c>
      <c r="B106" s="83">
        <f>G$2*I$10</f>
        <v>4.316237402015676</v>
      </c>
      <c r="K106" s="83">
        <f t="shared" si="32"/>
        <v>1.079059350503919</v>
      </c>
      <c r="L106" s="83">
        <f t="shared" si="33"/>
        <v>2.158118701007838</v>
      </c>
      <c r="M106" s="83">
        <f t="shared" si="34"/>
        <v>3.2371780515117567</v>
      </c>
      <c r="N106" s="83">
        <f t="shared" si="35"/>
        <v>0.43162374020156763</v>
      </c>
      <c r="O106" s="83">
        <f t="shared" si="36"/>
        <v>0.64743561030235142</v>
      </c>
      <c r="P106" s="83">
        <f t="shared" si="37"/>
        <v>1.2948712206047028</v>
      </c>
      <c r="Q106" s="83">
        <f t="shared" si="38"/>
        <v>3.6549813654497676</v>
      </c>
      <c r="R106" s="83">
        <f t="shared" si="39"/>
        <v>3.2526362879388908</v>
      </c>
      <c r="S106" s="83">
        <f t="shared" si="40"/>
        <v>3.0858344270189479</v>
      </c>
      <c r="T106" s="83">
        <f>$F$2*$I$10</f>
        <v>3.4809346337616831</v>
      </c>
      <c r="U106" s="83">
        <f>$E$2*$I$10</f>
        <v>3.3360372183988622</v>
      </c>
      <c r="V106" s="83">
        <f t="shared" si="41"/>
        <v>4.1771215605140197</v>
      </c>
      <c r="X106" s="38">
        <f t="shared" si="42"/>
        <v>27.5625</v>
      </c>
      <c r="Y106" s="38">
        <f t="shared" si="43"/>
        <v>4.5252150238901878</v>
      </c>
      <c r="AB106" s="83">
        <v>36.75</v>
      </c>
      <c r="AE106">
        <f t="shared" si="44"/>
        <v>1</v>
      </c>
      <c r="AF106">
        <f t="shared" si="45"/>
        <v>2021</v>
      </c>
    </row>
    <row r="107" spans="1:32" x14ac:dyDescent="0.2">
      <c r="A107" s="11">
        <v>44204</v>
      </c>
      <c r="B107" s="83">
        <f t="shared" ref="B107:B118" si="55">G$2*I$10</f>
        <v>4.316237402015676</v>
      </c>
      <c r="K107" s="83">
        <f t="shared" si="32"/>
        <v>1.079059350503919</v>
      </c>
      <c r="L107" s="83">
        <f t="shared" si="33"/>
        <v>2.158118701007838</v>
      </c>
      <c r="M107" s="83">
        <f t="shared" si="34"/>
        <v>3.2371780515117567</v>
      </c>
      <c r="N107" s="83">
        <f t="shared" si="35"/>
        <v>0.43162374020156763</v>
      </c>
      <c r="O107" s="83">
        <f t="shared" si="36"/>
        <v>0.64743561030235142</v>
      </c>
      <c r="P107" s="83">
        <f t="shared" si="37"/>
        <v>1.2948712206047028</v>
      </c>
      <c r="Q107" s="83">
        <f t="shared" si="38"/>
        <v>3.6549813654497676</v>
      </c>
      <c r="R107" s="83">
        <f t="shared" si="39"/>
        <v>3.2526362879388908</v>
      </c>
      <c r="S107" s="83">
        <f t="shared" si="40"/>
        <v>3.0858344270189479</v>
      </c>
      <c r="T107" s="83">
        <f t="shared" ref="T107:T118" si="56">$F$2*$I$10</f>
        <v>3.4809346337616831</v>
      </c>
      <c r="U107" s="83">
        <f t="shared" ref="U107:U118" si="57">$E$2*$I$10</f>
        <v>3.3360372183988622</v>
      </c>
      <c r="V107" s="83">
        <f t="shared" si="41"/>
        <v>4.1771215605140197</v>
      </c>
      <c r="X107" s="38">
        <f t="shared" si="42"/>
        <v>28.575000000000003</v>
      </c>
      <c r="Y107" s="38">
        <f t="shared" si="43"/>
        <v>4.5252150238901878</v>
      </c>
      <c r="AB107" s="83">
        <v>38.1</v>
      </c>
      <c r="AE107">
        <f t="shared" si="44"/>
        <v>1</v>
      </c>
      <c r="AF107">
        <f t="shared" si="45"/>
        <v>2021</v>
      </c>
    </row>
    <row r="108" spans="1:32" x14ac:dyDescent="0.2">
      <c r="A108" s="11">
        <v>44211</v>
      </c>
      <c r="B108" s="83">
        <f t="shared" si="55"/>
        <v>4.316237402015676</v>
      </c>
      <c r="K108" s="83">
        <f t="shared" si="32"/>
        <v>1.079059350503919</v>
      </c>
      <c r="L108" s="83">
        <f t="shared" si="33"/>
        <v>2.158118701007838</v>
      </c>
      <c r="M108" s="83">
        <f t="shared" si="34"/>
        <v>3.2371780515117567</v>
      </c>
      <c r="N108" s="83">
        <f t="shared" si="35"/>
        <v>0.43162374020156763</v>
      </c>
      <c r="O108" s="83">
        <f t="shared" si="36"/>
        <v>0.64743561030235142</v>
      </c>
      <c r="P108" s="83">
        <f t="shared" si="37"/>
        <v>1.2948712206047028</v>
      </c>
      <c r="Q108" s="83">
        <f t="shared" si="38"/>
        <v>3.6549813654497676</v>
      </c>
      <c r="R108" s="83">
        <f t="shared" si="39"/>
        <v>3.2526362879388908</v>
      </c>
      <c r="S108" s="83">
        <f t="shared" si="40"/>
        <v>3.0858344270189479</v>
      </c>
      <c r="T108" s="83">
        <f t="shared" si="56"/>
        <v>3.4809346337616831</v>
      </c>
      <c r="U108" s="83">
        <f t="shared" si="57"/>
        <v>3.3360372183988622</v>
      </c>
      <c r="V108" s="83">
        <f t="shared" si="41"/>
        <v>4.1771215605140197</v>
      </c>
      <c r="X108" s="38">
        <f t="shared" si="42"/>
        <v>31.724999999999998</v>
      </c>
      <c r="Y108" s="38">
        <f t="shared" si="43"/>
        <v>4.5252150238901878</v>
      </c>
      <c r="AB108" s="83">
        <v>42.3</v>
      </c>
      <c r="AE108">
        <f t="shared" si="44"/>
        <v>1</v>
      </c>
      <c r="AF108">
        <f t="shared" si="45"/>
        <v>2021</v>
      </c>
    </row>
    <row r="109" spans="1:32" x14ac:dyDescent="0.2">
      <c r="A109" s="11">
        <v>44218</v>
      </c>
      <c r="B109" s="83">
        <f t="shared" si="55"/>
        <v>4.316237402015676</v>
      </c>
      <c r="K109" s="83">
        <f t="shared" si="32"/>
        <v>1.079059350503919</v>
      </c>
      <c r="L109" s="83">
        <f t="shared" si="33"/>
        <v>2.158118701007838</v>
      </c>
      <c r="M109" s="83">
        <f t="shared" si="34"/>
        <v>3.2371780515117567</v>
      </c>
      <c r="N109" s="83">
        <f t="shared" si="35"/>
        <v>0.43162374020156763</v>
      </c>
      <c r="O109" s="83">
        <f t="shared" si="36"/>
        <v>0.64743561030235142</v>
      </c>
      <c r="P109" s="83">
        <f t="shared" si="37"/>
        <v>1.2948712206047028</v>
      </c>
      <c r="Q109" s="83">
        <f t="shared" si="38"/>
        <v>3.6549813654497676</v>
      </c>
      <c r="R109" s="83">
        <f t="shared" si="39"/>
        <v>3.2526362879388908</v>
      </c>
      <c r="S109" s="83">
        <f t="shared" si="40"/>
        <v>3.0858344270189479</v>
      </c>
      <c r="T109" s="83">
        <f t="shared" si="56"/>
        <v>3.4809346337616831</v>
      </c>
      <c r="U109" s="83">
        <f t="shared" si="57"/>
        <v>3.3360372183988622</v>
      </c>
      <c r="V109" s="83">
        <f t="shared" si="41"/>
        <v>4.1771215605140197</v>
      </c>
      <c r="X109" s="38">
        <f t="shared" si="42"/>
        <v>32.924999999999997</v>
      </c>
      <c r="Y109" s="38">
        <f t="shared" si="43"/>
        <v>4.5252150238901878</v>
      </c>
      <c r="AB109" s="83">
        <v>43.9</v>
      </c>
      <c r="AE109">
        <f t="shared" si="44"/>
        <v>1</v>
      </c>
      <c r="AF109">
        <f t="shared" si="45"/>
        <v>2021</v>
      </c>
    </row>
    <row r="110" spans="1:32" x14ac:dyDescent="0.2">
      <c r="A110" s="11">
        <v>44225</v>
      </c>
      <c r="B110" s="83">
        <f t="shared" si="55"/>
        <v>4.316237402015676</v>
      </c>
      <c r="K110" s="83">
        <f t="shared" si="32"/>
        <v>1.079059350503919</v>
      </c>
      <c r="L110" s="83">
        <f t="shared" si="33"/>
        <v>2.158118701007838</v>
      </c>
      <c r="M110" s="83">
        <f t="shared" si="34"/>
        <v>3.2371780515117567</v>
      </c>
      <c r="N110" s="83">
        <f t="shared" si="35"/>
        <v>0.43162374020156763</v>
      </c>
      <c r="O110" s="83">
        <f t="shared" si="36"/>
        <v>0.64743561030235142</v>
      </c>
      <c r="P110" s="83">
        <f t="shared" si="37"/>
        <v>1.2948712206047028</v>
      </c>
      <c r="Q110" s="83">
        <f t="shared" si="38"/>
        <v>3.6549813654497676</v>
      </c>
      <c r="R110" s="83">
        <f t="shared" si="39"/>
        <v>3.2526362879388908</v>
      </c>
      <c r="S110" s="83">
        <f t="shared" si="40"/>
        <v>3.0858344270189479</v>
      </c>
      <c r="T110" s="83">
        <f t="shared" si="56"/>
        <v>3.4809346337616831</v>
      </c>
      <c r="U110" s="83">
        <f t="shared" si="57"/>
        <v>3.3360372183988622</v>
      </c>
      <c r="V110" s="83">
        <f t="shared" si="41"/>
        <v>4.1771215605140197</v>
      </c>
      <c r="X110" s="38">
        <f t="shared" si="42"/>
        <v>32.962500000000006</v>
      </c>
      <c r="Y110" s="38">
        <f t="shared" si="43"/>
        <v>4.5252150238901878</v>
      </c>
      <c r="AB110" s="83">
        <v>43.95</v>
      </c>
      <c r="AE110">
        <f t="shared" si="44"/>
        <v>1</v>
      </c>
      <c r="AF110">
        <f t="shared" si="45"/>
        <v>2021</v>
      </c>
    </row>
    <row r="111" spans="1:32" x14ac:dyDescent="0.2">
      <c r="A111" s="11">
        <v>44232</v>
      </c>
      <c r="B111" s="83">
        <f t="shared" si="55"/>
        <v>4.316237402015676</v>
      </c>
      <c r="K111" s="83">
        <f t="shared" si="32"/>
        <v>1.079059350503919</v>
      </c>
      <c r="L111" s="83">
        <f t="shared" si="33"/>
        <v>2.158118701007838</v>
      </c>
      <c r="M111" s="83">
        <f t="shared" si="34"/>
        <v>3.2371780515117567</v>
      </c>
      <c r="N111" s="83">
        <f t="shared" si="35"/>
        <v>0.43162374020156763</v>
      </c>
      <c r="O111" s="83">
        <f t="shared" si="36"/>
        <v>0.64743561030235142</v>
      </c>
      <c r="P111" s="83">
        <f t="shared" si="37"/>
        <v>1.2948712206047028</v>
      </c>
      <c r="Q111" s="83">
        <f t="shared" si="38"/>
        <v>3.6549813654497676</v>
      </c>
      <c r="R111" s="83">
        <f t="shared" si="39"/>
        <v>3.2526362879388908</v>
      </c>
      <c r="S111" s="83">
        <f t="shared" si="40"/>
        <v>3.0858344270189479</v>
      </c>
      <c r="T111" s="83">
        <f t="shared" si="56"/>
        <v>3.4809346337616831</v>
      </c>
      <c r="U111" s="83">
        <f t="shared" si="57"/>
        <v>3.3360372183988622</v>
      </c>
      <c r="V111" s="83">
        <f t="shared" si="41"/>
        <v>4.1771215605140197</v>
      </c>
      <c r="X111" s="38">
        <f t="shared" si="42"/>
        <v>34.200000000000003</v>
      </c>
      <c r="Y111" s="38">
        <f t="shared" si="43"/>
        <v>4.5252150238901878</v>
      </c>
      <c r="AB111" s="83">
        <v>45.6</v>
      </c>
      <c r="AE111">
        <f t="shared" si="44"/>
        <v>2</v>
      </c>
      <c r="AF111">
        <f t="shared" si="45"/>
        <v>2021</v>
      </c>
    </row>
    <row r="112" spans="1:32" x14ac:dyDescent="0.2">
      <c r="A112" s="11">
        <v>44239</v>
      </c>
      <c r="B112" s="83">
        <f t="shared" si="55"/>
        <v>4.316237402015676</v>
      </c>
      <c r="K112" s="83">
        <f t="shared" si="32"/>
        <v>1.079059350503919</v>
      </c>
      <c r="L112" s="83">
        <f t="shared" si="33"/>
        <v>2.158118701007838</v>
      </c>
      <c r="M112" s="83">
        <f t="shared" si="34"/>
        <v>3.2371780515117567</v>
      </c>
      <c r="N112" s="83">
        <f t="shared" si="35"/>
        <v>0.43162374020156763</v>
      </c>
      <c r="O112" s="83">
        <f t="shared" si="36"/>
        <v>0.64743561030235142</v>
      </c>
      <c r="P112" s="83">
        <f t="shared" si="37"/>
        <v>1.2948712206047028</v>
      </c>
      <c r="Q112" s="83">
        <f t="shared" si="38"/>
        <v>3.6549813654497676</v>
      </c>
      <c r="R112" s="83">
        <f t="shared" si="39"/>
        <v>3.2526362879388908</v>
      </c>
      <c r="S112" s="83">
        <f t="shared" si="40"/>
        <v>3.0858344270189479</v>
      </c>
      <c r="T112" s="83">
        <f t="shared" si="56"/>
        <v>3.4809346337616831</v>
      </c>
      <c r="U112" s="83">
        <f t="shared" si="57"/>
        <v>3.3360372183988622</v>
      </c>
      <c r="V112" s="83">
        <f t="shared" si="41"/>
        <v>4.1771215605140197</v>
      </c>
      <c r="X112" s="38">
        <f t="shared" si="42"/>
        <v>34.875</v>
      </c>
      <c r="Y112" s="38">
        <f t="shared" si="43"/>
        <v>4.5252150238901878</v>
      </c>
      <c r="AB112" s="83">
        <v>46.5</v>
      </c>
      <c r="AE112">
        <f t="shared" si="44"/>
        <v>2</v>
      </c>
      <c r="AF112">
        <f t="shared" si="45"/>
        <v>2021</v>
      </c>
    </row>
    <row r="113" spans="1:32" x14ac:dyDescent="0.2">
      <c r="A113" s="11">
        <v>44246</v>
      </c>
      <c r="B113" s="83">
        <f t="shared" si="55"/>
        <v>4.316237402015676</v>
      </c>
      <c r="K113" s="83">
        <f t="shared" si="32"/>
        <v>1.079059350503919</v>
      </c>
      <c r="L113" s="83">
        <f t="shared" si="33"/>
        <v>2.158118701007838</v>
      </c>
      <c r="M113" s="83">
        <f t="shared" si="34"/>
        <v>3.2371780515117567</v>
      </c>
      <c r="N113" s="83">
        <f t="shared" si="35"/>
        <v>0.43162374020156763</v>
      </c>
      <c r="O113" s="83">
        <f t="shared" si="36"/>
        <v>0.64743561030235142</v>
      </c>
      <c r="P113" s="83">
        <f t="shared" si="37"/>
        <v>1.2948712206047028</v>
      </c>
      <c r="Q113" s="83">
        <f t="shared" si="38"/>
        <v>3.6549813654497676</v>
      </c>
      <c r="R113" s="83">
        <f t="shared" si="39"/>
        <v>3.2526362879388908</v>
      </c>
      <c r="S113" s="83">
        <f t="shared" si="40"/>
        <v>3.0858344270189479</v>
      </c>
      <c r="T113" s="83">
        <f t="shared" si="56"/>
        <v>3.4809346337616831</v>
      </c>
      <c r="U113" s="83">
        <f t="shared" si="57"/>
        <v>3.3360372183988622</v>
      </c>
      <c r="V113" s="83">
        <f t="shared" si="41"/>
        <v>4.1771215605140197</v>
      </c>
      <c r="X113" s="38">
        <f t="shared" si="42"/>
        <v>36.900000000000006</v>
      </c>
      <c r="Y113" s="38">
        <f t="shared" si="43"/>
        <v>4.5252150238901878</v>
      </c>
      <c r="AB113" s="83">
        <v>49.2</v>
      </c>
      <c r="AE113">
        <f t="shared" si="44"/>
        <v>2</v>
      </c>
      <c r="AF113">
        <f t="shared" si="45"/>
        <v>2021</v>
      </c>
    </row>
    <row r="114" spans="1:32" x14ac:dyDescent="0.2">
      <c r="A114" s="11">
        <v>44253</v>
      </c>
      <c r="B114" s="83">
        <f t="shared" si="55"/>
        <v>4.316237402015676</v>
      </c>
      <c r="K114" s="83">
        <f t="shared" si="32"/>
        <v>1.079059350503919</v>
      </c>
      <c r="L114" s="83">
        <f t="shared" si="33"/>
        <v>2.158118701007838</v>
      </c>
      <c r="M114" s="83">
        <f t="shared" si="34"/>
        <v>3.2371780515117567</v>
      </c>
      <c r="N114" s="83">
        <f t="shared" si="35"/>
        <v>0.43162374020156763</v>
      </c>
      <c r="O114" s="83">
        <f t="shared" si="36"/>
        <v>0.64743561030235142</v>
      </c>
      <c r="P114" s="83">
        <f t="shared" si="37"/>
        <v>1.2948712206047028</v>
      </c>
      <c r="Q114" s="83">
        <f t="shared" si="38"/>
        <v>3.6549813654497676</v>
      </c>
      <c r="R114" s="83">
        <f t="shared" si="39"/>
        <v>3.2526362879388908</v>
      </c>
      <c r="S114" s="83">
        <f t="shared" si="40"/>
        <v>3.0858344270189479</v>
      </c>
      <c r="T114" s="83">
        <f t="shared" si="56"/>
        <v>3.4809346337616831</v>
      </c>
      <c r="U114" s="83">
        <f t="shared" si="57"/>
        <v>3.3360372183988622</v>
      </c>
      <c r="V114" s="83">
        <f t="shared" si="41"/>
        <v>4.1771215605140197</v>
      </c>
      <c r="X114" s="38">
        <f t="shared" si="42"/>
        <v>39.150000000000006</v>
      </c>
      <c r="Y114" s="38">
        <f t="shared" si="43"/>
        <v>4.5252150238901878</v>
      </c>
      <c r="AB114" s="83">
        <v>52.2</v>
      </c>
      <c r="AE114">
        <f t="shared" si="44"/>
        <v>2</v>
      </c>
      <c r="AF114">
        <f t="shared" si="45"/>
        <v>2021</v>
      </c>
    </row>
    <row r="115" spans="1:32" x14ac:dyDescent="0.2">
      <c r="A115" s="11">
        <v>44260</v>
      </c>
      <c r="B115" s="83">
        <f t="shared" si="55"/>
        <v>4.316237402015676</v>
      </c>
      <c r="K115" s="83">
        <f t="shared" si="32"/>
        <v>1.079059350503919</v>
      </c>
      <c r="L115" s="83">
        <f t="shared" si="33"/>
        <v>2.158118701007838</v>
      </c>
      <c r="M115" s="83">
        <f t="shared" si="34"/>
        <v>3.2371780515117567</v>
      </c>
      <c r="N115" s="83">
        <f t="shared" si="35"/>
        <v>0.43162374020156763</v>
      </c>
      <c r="O115" s="83">
        <f t="shared" si="36"/>
        <v>0.64743561030235142</v>
      </c>
      <c r="P115" s="83">
        <f t="shared" si="37"/>
        <v>1.2948712206047028</v>
      </c>
      <c r="Q115" s="83">
        <f t="shared" si="38"/>
        <v>3.6549813654497676</v>
      </c>
      <c r="R115" s="83">
        <f t="shared" si="39"/>
        <v>3.2526362879388908</v>
      </c>
      <c r="S115" s="83">
        <f t="shared" si="40"/>
        <v>3.0858344270189479</v>
      </c>
      <c r="T115" s="83">
        <f t="shared" si="56"/>
        <v>3.4809346337616831</v>
      </c>
      <c r="U115" s="83">
        <f t="shared" si="57"/>
        <v>3.3360372183988622</v>
      </c>
      <c r="V115" s="83">
        <f t="shared" si="41"/>
        <v>4.1771215605140197</v>
      </c>
      <c r="X115" s="38">
        <f t="shared" si="42"/>
        <v>40.650000000000006</v>
      </c>
      <c r="Y115" s="38">
        <f t="shared" si="43"/>
        <v>4.5252150238901878</v>
      </c>
      <c r="AB115" s="83">
        <v>54.2</v>
      </c>
      <c r="AE115">
        <f t="shared" si="44"/>
        <v>3</v>
      </c>
      <c r="AF115">
        <f t="shared" si="45"/>
        <v>2021</v>
      </c>
    </row>
    <row r="116" spans="1:32" x14ac:dyDescent="0.2">
      <c r="A116" s="11">
        <v>44267</v>
      </c>
      <c r="B116" s="83">
        <f t="shared" si="55"/>
        <v>4.316237402015676</v>
      </c>
      <c r="K116" s="83">
        <f t="shared" si="32"/>
        <v>1.079059350503919</v>
      </c>
      <c r="L116" s="83">
        <f t="shared" si="33"/>
        <v>2.158118701007838</v>
      </c>
      <c r="M116" s="83">
        <f t="shared" si="34"/>
        <v>3.2371780515117567</v>
      </c>
      <c r="N116" s="83">
        <f t="shared" si="35"/>
        <v>0.43162374020156763</v>
      </c>
      <c r="O116" s="83">
        <f t="shared" si="36"/>
        <v>0.64743561030235142</v>
      </c>
      <c r="P116" s="83">
        <f t="shared" si="37"/>
        <v>1.2948712206047028</v>
      </c>
      <c r="Q116" s="83">
        <f t="shared" si="38"/>
        <v>3.6549813654497676</v>
      </c>
      <c r="R116" s="83">
        <f t="shared" si="39"/>
        <v>3.2526362879388908</v>
      </c>
      <c r="S116" s="83">
        <f t="shared" si="40"/>
        <v>3.0858344270189479</v>
      </c>
      <c r="T116" s="83">
        <f t="shared" si="56"/>
        <v>3.4809346337616831</v>
      </c>
      <c r="U116" s="83">
        <f t="shared" si="57"/>
        <v>3.3360372183988622</v>
      </c>
      <c r="V116" s="83">
        <f t="shared" si="41"/>
        <v>4.1771215605140197</v>
      </c>
      <c r="X116" s="38">
        <f t="shared" si="42"/>
        <v>41.7</v>
      </c>
      <c r="Y116" s="38">
        <f t="shared" si="43"/>
        <v>4.5252150238901878</v>
      </c>
      <c r="AB116" s="83">
        <v>55.6</v>
      </c>
      <c r="AE116">
        <f t="shared" si="44"/>
        <v>3</v>
      </c>
      <c r="AF116">
        <f t="shared" si="45"/>
        <v>2021</v>
      </c>
    </row>
    <row r="117" spans="1:32" x14ac:dyDescent="0.2">
      <c r="A117" s="11">
        <v>44274</v>
      </c>
      <c r="B117" s="83">
        <f t="shared" si="55"/>
        <v>4.316237402015676</v>
      </c>
      <c r="K117" s="83">
        <f t="shared" si="32"/>
        <v>1.079059350503919</v>
      </c>
      <c r="L117" s="83">
        <f t="shared" si="33"/>
        <v>2.158118701007838</v>
      </c>
      <c r="M117" s="83">
        <f t="shared" si="34"/>
        <v>3.2371780515117567</v>
      </c>
      <c r="N117" s="83">
        <f t="shared" si="35"/>
        <v>0.43162374020156763</v>
      </c>
      <c r="O117" s="83">
        <f t="shared" si="36"/>
        <v>0.64743561030235142</v>
      </c>
      <c r="P117" s="83">
        <f t="shared" si="37"/>
        <v>1.2948712206047028</v>
      </c>
      <c r="Q117" s="83">
        <f t="shared" si="38"/>
        <v>3.6549813654497676</v>
      </c>
      <c r="R117" s="83">
        <f t="shared" si="39"/>
        <v>3.2526362879388908</v>
      </c>
      <c r="S117" s="83">
        <f t="shared" si="40"/>
        <v>3.0858344270189479</v>
      </c>
      <c r="T117" s="83">
        <f t="shared" si="56"/>
        <v>3.4809346337616831</v>
      </c>
      <c r="U117" s="83">
        <f t="shared" si="57"/>
        <v>3.3360372183988622</v>
      </c>
      <c r="V117" s="83">
        <f t="shared" si="41"/>
        <v>4.1771215605140197</v>
      </c>
      <c r="X117" s="38">
        <f t="shared" si="42"/>
        <v>42.674999999999997</v>
      </c>
      <c r="Y117" s="38">
        <f t="shared" si="43"/>
        <v>4.5252150238901878</v>
      </c>
      <c r="AB117" s="83">
        <v>56.9</v>
      </c>
      <c r="AE117">
        <f t="shared" si="44"/>
        <v>3</v>
      </c>
      <c r="AF117">
        <f t="shared" si="45"/>
        <v>2021</v>
      </c>
    </row>
    <row r="118" spans="1:32" x14ac:dyDescent="0.2">
      <c r="A118" s="11">
        <v>44281</v>
      </c>
      <c r="B118" s="83">
        <f t="shared" si="55"/>
        <v>4.316237402015676</v>
      </c>
      <c r="K118" s="83">
        <f t="shared" si="32"/>
        <v>1.079059350503919</v>
      </c>
      <c r="L118" s="83">
        <f t="shared" si="33"/>
        <v>2.158118701007838</v>
      </c>
      <c r="M118" s="83">
        <f t="shared" si="34"/>
        <v>3.2371780515117567</v>
      </c>
      <c r="N118" s="83">
        <f t="shared" si="35"/>
        <v>0.43162374020156763</v>
      </c>
      <c r="O118" s="83">
        <f t="shared" si="36"/>
        <v>0.64743561030235142</v>
      </c>
      <c r="P118" s="83">
        <f t="shared" si="37"/>
        <v>1.2948712206047028</v>
      </c>
      <c r="Q118" s="83">
        <f t="shared" si="38"/>
        <v>3.6549813654497676</v>
      </c>
      <c r="R118" s="83">
        <f t="shared" si="39"/>
        <v>3.2526362879388908</v>
      </c>
      <c r="S118" s="83">
        <f t="shared" si="40"/>
        <v>3.0858344270189479</v>
      </c>
      <c r="T118" s="83">
        <f t="shared" si="56"/>
        <v>3.4809346337616831</v>
      </c>
      <c r="U118" s="83">
        <f t="shared" si="57"/>
        <v>3.3360372183988622</v>
      </c>
      <c r="V118" s="83">
        <f t="shared" si="41"/>
        <v>4.1771215605140197</v>
      </c>
      <c r="X118" s="38">
        <f t="shared" si="42"/>
        <v>43.8</v>
      </c>
      <c r="Y118" s="38">
        <f t="shared" si="43"/>
        <v>4.5252150238901878</v>
      </c>
      <c r="AB118" s="83">
        <v>58.4</v>
      </c>
      <c r="AE118">
        <f t="shared" si="44"/>
        <v>3</v>
      </c>
      <c r="AF118">
        <f t="shared" si="45"/>
        <v>2021</v>
      </c>
    </row>
    <row r="119" spans="1:32" x14ac:dyDescent="0.2">
      <c r="A119" s="11">
        <v>44288</v>
      </c>
      <c r="B119" s="83">
        <f>G$2*I$11</f>
        <v>4.4977155655095178</v>
      </c>
      <c r="K119" s="83">
        <f t="shared" si="32"/>
        <v>1.1244288913773794</v>
      </c>
      <c r="L119" s="83">
        <f t="shared" si="33"/>
        <v>2.2488577827547589</v>
      </c>
      <c r="M119" s="83">
        <f t="shared" si="34"/>
        <v>3.3732866741321383</v>
      </c>
      <c r="N119" s="83">
        <f t="shared" si="35"/>
        <v>0.4497715565509518</v>
      </c>
      <c r="O119" s="83">
        <f t="shared" si="36"/>
        <v>0.67465733482642765</v>
      </c>
      <c r="P119" s="83">
        <f t="shared" si="37"/>
        <v>1.3493146696528553</v>
      </c>
      <c r="Q119" s="83">
        <f t="shared" si="38"/>
        <v>3.8086567183152695</v>
      </c>
      <c r="R119" s="83">
        <f t="shared" si="39"/>
        <v>3.3893948591363214</v>
      </c>
      <c r="S119" s="83">
        <f t="shared" si="40"/>
        <v>3.2155797381549718</v>
      </c>
      <c r="T119" s="83">
        <f>$F$2*$I$11</f>
        <v>3.627292112681209</v>
      </c>
      <c r="U119" s="83">
        <f>$E$2*$I$11</f>
        <v>3.4763024196269963</v>
      </c>
      <c r="V119" s="83">
        <f t="shared" si="41"/>
        <v>4.3527505352174503</v>
      </c>
      <c r="X119" s="38">
        <f t="shared" si="42"/>
        <v>43.575000000000003</v>
      </c>
      <c r="Y119" s="38">
        <f t="shared" si="43"/>
        <v>4.7154797464855722</v>
      </c>
      <c r="AB119" s="83">
        <v>58.1</v>
      </c>
      <c r="AE119">
        <f t="shared" si="44"/>
        <v>4</v>
      </c>
      <c r="AF119">
        <f t="shared" si="45"/>
        <v>2021</v>
      </c>
    </row>
    <row r="120" spans="1:32" x14ac:dyDescent="0.2">
      <c r="A120" s="11">
        <v>44295</v>
      </c>
      <c r="B120" s="83">
        <f t="shared" ref="B120:B131" si="58">G$2*I$11</f>
        <v>4.4977155655095178</v>
      </c>
      <c r="K120" s="83">
        <f t="shared" si="32"/>
        <v>1.1244288913773794</v>
      </c>
      <c r="L120" s="83">
        <f t="shared" si="33"/>
        <v>2.2488577827547589</v>
      </c>
      <c r="M120" s="83">
        <f t="shared" si="34"/>
        <v>3.3732866741321383</v>
      </c>
      <c r="N120" s="83">
        <f t="shared" si="35"/>
        <v>0.4497715565509518</v>
      </c>
      <c r="O120" s="83">
        <f t="shared" si="36"/>
        <v>0.67465733482642765</v>
      </c>
      <c r="P120" s="83">
        <f t="shared" si="37"/>
        <v>1.3493146696528553</v>
      </c>
      <c r="Q120" s="83">
        <f t="shared" si="38"/>
        <v>3.8086567183152695</v>
      </c>
      <c r="R120" s="83">
        <f t="shared" si="39"/>
        <v>3.3893948591363214</v>
      </c>
      <c r="S120" s="83">
        <f t="shared" si="40"/>
        <v>3.2155797381549718</v>
      </c>
      <c r="T120" s="83">
        <f t="shared" ref="T120:T131" si="59">$F$2*$I$11</f>
        <v>3.627292112681209</v>
      </c>
      <c r="U120" s="83">
        <f t="shared" ref="U120:U131" si="60">$E$2*$I$11</f>
        <v>3.4763024196269963</v>
      </c>
      <c r="V120" s="83">
        <f t="shared" si="41"/>
        <v>4.3527505352174503</v>
      </c>
      <c r="X120" s="38">
        <f t="shared" si="42"/>
        <v>43.125</v>
      </c>
      <c r="Y120" s="38">
        <f t="shared" si="43"/>
        <v>4.7154797464855722</v>
      </c>
      <c r="AB120" s="83">
        <v>57.5</v>
      </c>
      <c r="AE120">
        <f t="shared" si="44"/>
        <v>4</v>
      </c>
      <c r="AF120">
        <f t="shared" si="45"/>
        <v>2021</v>
      </c>
    </row>
    <row r="121" spans="1:32" x14ac:dyDescent="0.2">
      <c r="A121" s="11">
        <v>44302</v>
      </c>
      <c r="B121" s="83">
        <f t="shared" si="58"/>
        <v>4.4977155655095178</v>
      </c>
      <c r="K121" s="83">
        <f t="shared" si="32"/>
        <v>1.1244288913773794</v>
      </c>
      <c r="L121" s="83">
        <f t="shared" si="33"/>
        <v>2.2488577827547589</v>
      </c>
      <c r="M121" s="83">
        <f t="shared" si="34"/>
        <v>3.3732866741321383</v>
      </c>
      <c r="N121" s="83">
        <f t="shared" si="35"/>
        <v>0.4497715565509518</v>
      </c>
      <c r="O121" s="83">
        <f t="shared" si="36"/>
        <v>0.67465733482642765</v>
      </c>
      <c r="P121" s="83">
        <f t="shared" si="37"/>
        <v>1.3493146696528553</v>
      </c>
      <c r="Q121" s="83">
        <f t="shared" si="38"/>
        <v>3.8086567183152695</v>
      </c>
      <c r="R121" s="83">
        <f t="shared" si="39"/>
        <v>3.3893948591363214</v>
      </c>
      <c r="S121" s="83">
        <f t="shared" si="40"/>
        <v>3.2155797381549718</v>
      </c>
      <c r="T121" s="83">
        <f t="shared" si="59"/>
        <v>3.627292112681209</v>
      </c>
      <c r="U121" s="83">
        <f t="shared" si="60"/>
        <v>3.4763024196269963</v>
      </c>
      <c r="V121" s="83">
        <f t="shared" si="41"/>
        <v>4.3527505352174503</v>
      </c>
      <c r="X121" s="38">
        <f t="shared" si="42"/>
        <v>45</v>
      </c>
      <c r="Y121" s="38">
        <f t="shared" si="43"/>
        <v>4.7154797464855722</v>
      </c>
      <c r="AB121" s="83">
        <v>60</v>
      </c>
      <c r="AE121">
        <f t="shared" si="44"/>
        <v>4</v>
      </c>
      <c r="AF121">
        <f t="shared" si="45"/>
        <v>2021</v>
      </c>
    </row>
    <row r="122" spans="1:32" x14ac:dyDescent="0.2">
      <c r="A122" s="11">
        <v>44309</v>
      </c>
      <c r="B122" s="83">
        <f t="shared" si="58"/>
        <v>4.4977155655095178</v>
      </c>
      <c r="K122" s="83">
        <f t="shared" si="32"/>
        <v>1.1244288913773794</v>
      </c>
      <c r="L122" s="83">
        <f t="shared" si="33"/>
        <v>2.2488577827547589</v>
      </c>
      <c r="M122" s="83">
        <f t="shared" si="34"/>
        <v>3.3732866741321383</v>
      </c>
      <c r="N122" s="83">
        <f t="shared" si="35"/>
        <v>0.4497715565509518</v>
      </c>
      <c r="O122" s="83">
        <f t="shared" si="36"/>
        <v>0.67465733482642765</v>
      </c>
      <c r="P122" s="83">
        <f t="shared" si="37"/>
        <v>1.3493146696528553</v>
      </c>
      <c r="Q122" s="83">
        <f t="shared" si="38"/>
        <v>3.8086567183152695</v>
      </c>
      <c r="R122" s="83">
        <f t="shared" si="39"/>
        <v>3.3893948591363214</v>
      </c>
      <c r="S122" s="83">
        <f t="shared" si="40"/>
        <v>3.2155797381549718</v>
      </c>
      <c r="T122" s="83">
        <f t="shared" si="59"/>
        <v>3.627292112681209</v>
      </c>
      <c r="U122" s="83">
        <f t="shared" si="60"/>
        <v>3.4763024196269963</v>
      </c>
      <c r="V122" s="83">
        <f t="shared" si="41"/>
        <v>4.3527505352174503</v>
      </c>
      <c r="X122" s="38">
        <f t="shared" si="42"/>
        <v>45</v>
      </c>
      <c r="Y122" s="38">
        <f t="shared" si="43"/>
        <v>4.7154797464855722</v>
      </c>
      <c r="AB122" s="83">
        <v>60</v>
      </c>
      <c r="AE122">
        <f t="shared" si="44"/>
        <v>4</v>
      </c>
      <c r="AF122">
        <f t="shared" si="45"/>
        <v>2021</v>
      </c>
    </row>
    <row r="123" spans="1:32" x14ac:dyDescent="0.2">
      <c r="A123" s="11">
        <v>44316</v>
      </c>
      <c r="B123" s="83">
        <f t="shared" si="58"/>
        <v>4.4977155655095178</v>
      </c>
      <c r="K123" s="83">
        <f t="shared" si="32"/>
        <v>1.1244288913773794</v>
      </c>
      <c r="L123" s="83">
        <f t="shared" si="33"/>
        <v>2.2488577827547589</v>
      </c>
      <c r="M123" s="83">
        <f t="shared" si="34"/>
        <v>3.3732866741321383</v>
      </c>
      <c r="N123" s="83">
        <f t="shared" si="35"/>
        <v>0.4497715565509518</v>
      </c>
      <c r="O123" s="83">
        <f t="shared" si="36"/>
        <v>0.67465733482642765</v>
      </c>
      <c r="P123" s="83">
        <f t="shared" si="37"/>
        <v>1.3493146696528553</v>
      </c>
      <c r="Q123" s="83">
        <f t="shared" si="38"/>
        <v>3.8086567183152695</v>
      </c>
      <c r="R123" s="83">
        <f t="shared" si="39"/>
        <v>3.3893948591363214</v>
      </c>
      <c r="S123" s="83">
        <f t="shared" si="40"/>
        <v>3.2155797381549718</v>
      </c>
      <c r="T123" s="83">
        <f t="shared" si="59"/>
        <v>3.627292112681209</v>
      </c>
      <c r="U123" s="83">
        <f t="shared" si="60"/>
        <v>3.4763024196269963</v>
      </c>
      <c r="V123" s="83">
        <f t="shared" si="41"/>
        <v>4.3527505352174503</v>
      </c>
      <c r="X123" s="38">
        <f t="shared" si="42"/>
        <v>44.55</v>
      </c>
      <c r="Y123" s="38">
        <f t="shared" si="43"/>
        <v>4.7154797464855722</v>
      </c>
      <c r="AB123" s="83">
        <v>59.4</v>
      </c>
      <c r="AE123">
        <f t="shared" si="44"/>
        <v>4</v>
      </c>
      <c r="AF123">
        <f t="shared" si="45"/>
        <v>2021</v>
      </c>
    </row>
    <row r="124" spans="1:32" x14ac:dyDescent="0.2">
      <c r="A124" s="11">
        <v>44323</v>
      </c>
      <c r="B124" s="83">
        <f t="shared" si="58"/>
        <v>4.4977155655095178</v>
      </c>
      <c r="K124" s="83">
        <f t="shared" si="32"/>
        <v>1.1244288913773794</v>
      </c>
      <c r="L124" s="83">
        <f t="shared" si="33"/>
        <v>2.2488577827547589</v>
      </c>
      <c r="M124" s="83">
        <f t="shared" si="34"/>
        <v>3.3732866741321383</v>
      </c>
      <c r="N124" s="83">
        <f t="shared" si="35"/>
        <v>0.4497715565509518</v>
      </c>
      <c r="O124" s="83">
        <f t="shared" si="36"/>
        <v>0.67465733482642765</v>
      </c>
      <c r="P124" s="83">
        <f t="shared" si="37"/>
        <v>1.3493146696528553</v>
      </c>
      <c r="Q124" s="83">
        <f t="shared" si="38"/>
        <v>3.8086567183152695</v>
      </c>
      <c r="R124" s="83">
        <f t="shared" si="39"/>
        <v>3.3893948591363214</v>
      </c>
      <c r="S124" s="83">
        <f t="shared" si="40"/>
        <v>3.2155797381549718</v>
      </c>
      <c r="T124" s="83">
        <f t="shared" si="59"/>
        <v>3.627292112681209</v>
      </c>
      <c r="U124" s="83">
        <f t="shared" si="60"/>
        <v>3.4763024196269963</v>
      </c>
      <c r="V124" s="83">
        <f t="shared" si="41"/>
        <v>4.3527505352174503</v>
      </c>
      <c r="X124" s="38">
        <f t="shared" si="42"/>
        <v>45.375</v>
      </c>
      <c r="Y124" s="38">
        <f t="shared" si="43"/>
        <v>4.7154797464855722</v>
      </c>
      <c r="AB124" s="83">
        <v>60.5</v>
      </c>
      <c r="AE124">
        <f t="shared" si="44"/>
        <v>5</v>
      </c>
      <c r="AF124">
        <f t="shared" si="45"/>
        <v>2021</v>
      </c>
    </row>
    <row r="125" spans="1:32" x14ac:dyDescent="0.2">
      <c r="A125" s="11">
        <v>44330</v>
      </c>
      <c r="B125" s="83">
        <f t="shared" si="58"/>
        <v>4.4977155655095178</v>
      </c>
      <c r="K125" s="83">
        <f t="shared" si="32"/>
        <v>1.1244288913773794</v>
      </c>
      <c r="L125" s="83">
        <f t="shared" si="33"/>
        <v>2.2488577827547589</v>
      </c>
      <c r="M125" s="83">
        <f t="shared" si="34"/>
        <v>3.3732866741321383</v>
      </c>
      <c r="N125" s="83">
        <f t="shared" si="35"/>
        <v>0.4497715565509518</v>
      </c>
      <c r="O125" s="83">
        <f t="shared" si="36"/>
        <v>0.67465733482642765</v>
      </c>
      <c r="P125" s="83">
        <f t="shared" si="37"/>
        <v>1.3493146696528553</v>
      </c>
      <c r="Q125" s="83">
        <f t="shared" si="38"/>
        <v>3.8086567183152695</v>
      </c>
      <c r="R125" s="83">
        <f t="shared" si="39"/>
        <v>3.3893948591363214</v>
      </c>
      <c r="S125" s="83">
        <f t="shared" si="40"/>
        <v>3.2155797381549718</v>
      </c>
      <c r="T125" s="83">
        <f t="shared" si="59"/>
        <v>3.627292112681209</v>
      </c>
      <c r="U125" s="83">
        <f t="shared" si="60"/>
        <v>3.4763024196269963</v>
      </c>
      <c r="V125" s="83">
        <f t="shared" si="41"/>
        <v>4.3527505352174503</v>
      </c>
      <c r="X125" s="38">
        <f t="shared" si="42"/>
        <v>46.462500000000006</v>
      </c>
      <c r="Y125" s="38">
        <f t="shared" si="43"/>
        <v>4.7154797464855722</v>
      </c>
      <c r="AB125" s="83">
        <v>61.95</v>
      </c>
      <c r="AE125">
        <f t="shared" si="44"/>
        <v>5</v>
      </c>
      <c r="AF125">
        <f t="shared" si="45"/>
        <v>2021</v>
      </c>
    </row>
    <row r="126" spans="1:32" x14ac:dyDescent="0.2">
      <c r="A126" s="11">
        <v>44337</v>
      </c>
      <c r="B126" s="83">
        <f t="shared" si="58"/>
        <v>4.4977155655095178</v>
      </c>
      <c r="K126" s="83">
        <f t="shared" si="32"/>
        <v>1.1244288913773794</v>
      </c>
      <c r="L126" s="83">
        <f t="shared" si="33"/>
        <v>2.2488577827547589</v>
      </c>
      <c r="M126" s="83">
        <f t="shared" si="34"/>
        <v>3.3732866741321383</v>
      </c>
      <c r="N126" s="83">
        <f t="shared" si="35"/>
        <v>0.4497715565509518</v>
      </c>
      <c r="O126" s="83">
        <f t="shared" si="36"/>
        <v>0.67465733482642765</v>
      </c>
      <c r="P126" s="83">
        <f t="shared" si="37"/>
        <v>1.3493146696528553</v>
      </c>
      <c r="Q126" s="83">
        <f t="shared" si="38"/>
        <v>3.8086567183152695</v>
      </c>
      <c r="R126" s="83">
        <f t="shared" si="39"/>
        <v>3.3893948591363214</v>
      </c>
      <c r="S126" s="83">
        <f t="shared" si="40"/>
        <v>3.2155797381549718</v>
      </c>
      <c r="T126" s="83">
        <f t="shared" si="59"/>
        <v>3.627292112681209</v>
      </c>
      <c r="U126" s="83">
        <f t="shared" si="60"/>
        <v>3.4763024196269963</v>
      </c>
      <c r="V126" s="83">
        <f t="shared" si="41"/>
        <v>4.3527505352174503</v>
      </c>
      <c r="X126" s="38">
        <f t="shared" si="42"/>
        <v>46.462500000000006</v>
      </c>
      <c r="Y126" s="38">
        <f t="shared" si="43"/>
        <v>4.7154797464855722</v>
      </c>
      <c r="AB126" s="83">
        <v>61.95</v>
      </c>
      <c r="AE126">
        <f t="shared" si="44"/>
        <v>5</v>
      </c>
      <c r="AF126">
        <f t="shared" si="45"/>
        <v>2021</v>
      </c>
    </row>
    <row r="127" spans="1:32" x14ac:dyDescent="0.2">
      <c r="A127" s="11">
        <v>44344</v>
      </c>
      <c r="B127" s="83">
        <f t="shared" si="58"/>
        <v>4.4977155655095178</v>
      </c>
      <c r="K127" s="83">
        <f t="shared" si="32"/>
        <v>1.1244288913773794</v>
      </c>
      <c r="L127" s="83">
        <f t="shared" si="33"/>
        <v>2.2488577827547589</v>
      </c>
      <c r="M127" s="83">
        <f t="shared" si="34"/>
        <v>3.3732866741321383</v>
      </c>
      <c r="N127" s="83">
        <f t="shared" si="35"/>
        <v>0.4497715565509518</v>
      </c>
      <c r="O127" s="83">
        <f t="shared" si="36"/>
        <v>0.67465733482642765</v>
      </c>
      <c r="P127" s="83">
        <f t="shared" si="37"/>
        <v>1.3493146696528553</v>
      </c>
      <c r="Q127" s="83">
        <f t="shared" si="38"/>
        <v>3.8086567183152695</v>
      </c>
      <c r="R127" s="83">
        <f t="shared" si="39"/>
        <v>3.3893948591363214</v>
      </c>
      <c r="S127" s="83">
        <f t="shared" si="40"/>
        <v>3.2155797381549718</v>
      </c>
      <c r="T127" s="83">
        <f t="shared" si="59"/>
        <v>3.627292112681209</v>
      </c>
      <c r="U127" s="83">
        <f t="shared" si="60"/>
        <v>3.4763024196269963</v>
      </c>
      <c r="V127" s="83">
        <f t="shared" si="41"/>
        <v>4.3527505352174503</v>
      </c>
      <c r="X127" s="38">
        <f t="shared" si="42"/>
        <v>46.537499999999994</v>
      </c>
      <c r="Y127" s="38">
        <f t="shared" si="43"/>
        <v>4.7154797464855722</v>
      </c>
      <c r="AB127" s="83">
        <v>62.05</v>
      </c>
      <c r="AE127">
        <f t="shared" si="44"/>
        <v>5</v>
      </c>
      <c r="AF127">
        <f t="shared" si="45"/>
        <v>2021</v>
      </c>
    </row>
    <row r="128" spans="1:32" x14ac:dyDescent="0.2">
      <c r="A128" s="11">
        <v>44351</v>
      </c>
      <c r="B128" s="83">
        <f t="shared" si="58"/>
        <v>4.4977155655095178</v>
      </c>
      <c r="K128" s="83">
        <f t="shared" si="32"/>
        <v>1.1244288913773794</v>
      </c>
      <c r="L128" s="83">
        <f t="shared" si="33"/>
        <v>2.2488577827547589</v>
      </c>
      <c r="M128" s="83">
        <f t="shared" si="34"/>
        <v>3.3732866741321383</v>
      </c>
      <c r="N128" s="83">
        <f t="shared" si="35"/>
        <v>0.4497715565509518</v>
      </c>
      <c r="O128" s="83">
        <f t="shared" si="36"/>
        <v>0.67465733482642765</v>
      </c>
      <c r="P128" s="83">
        <f t="shared" si="37"/>
        <v>1.3493146696528553</v>
      </c>
      <c r="Q128" s="83">
        <f t="shared" si="38"/>
        <v>3.8086567183152695</v>
      </c>
      <c r="R128" s="83">
        <f t="shared" si="39"/>
        <v>3.3893948591363214</v>
      </c>
      <c r="S128" s="83">
        <f t="shared" si="40"/>
        <v>3.2155797381549718</v>
      </c>
      <c r="T128" s="83">
        <f t="shared" si="59"/>
        <v>3.627292112681209</v>
      </c>
      <c r="U128" s="83">
        <f t="shared" si="60"/>
        <v>3.4763024196269963</v>
      </c>
      <c r="V128" s="83">
        <f t="shared" si="41"/>
        <v>4.3527505352174503</v>
      </c>
      <c r="X128" s="38">
        <f t="shared" si="42"/>
        <v>46.462500000000006</v>
      </c>
      <c r="Y128" s="38">
        <f t="shared" si="43"/>
        <v>4.7154797464855722</v>
      </c>
      <c r="AB128" s="83">
        <v>61.95</v>
      </c>
      <c r="AE128">
        <f t="shared" si="44"/>
        <v>6</v>
      </c>
      <c r="AF128">
        <f t="shared" si="45"/>
        <v>2021</v>
      </c>
    </row>
    <row r="129" spans="1:32" x14ac:dyDescent="0.2">
      <c r="A129" s="11">
        <v>44358</v>
      </c>
      <c r="B129" s="83">
        <f t="shared" si="58"/>
        <v>4.4977155655095178</v>
      </c>
      <c r="K129" s="83">
        <f t="shared" si="32"/>
        <v>1.1244288913773794</v>
      </c>
      <c r="L129" s="83">
        <f t="shared" si="33"/>
        <v>2.2488577827547589</v>
      </c>
      <c r="M129" s="83">
        <f t="shared" si="34"/>
        <v>3.3732866741321383</v>
      </c>
      <c r="N129" s="83">
        <f t="shared" si="35"/>
        <v>0.4497715565509518</v>
      </c>
      <c r="O129" s="83">
        <f t="shared" si="36"/>
        <v>0.67465733482642765</v>
      </c>
      <c r="P129" s="83">
        <f t="shared" si="37"/>
        <v>1.3493146696528553</v>
      </c>
      <c r="Q129" s="83">
        <f t="shared" si="38"/>
        <v>3.8086567183152695</v>
      </c>
      <c r="R129" s="83">
        <f t="shared" si="39"/>
        <v>3.3893948591363214</v>
      </c>
      <c r="S129" s="83">
        <f t="shared" si="40"/>
        <v>3.2155797381549718</v>
      </c>
      <c r="T129" s="83">
        <f t="shared" si="59"/>
        <v>3.627292112681209</v>
      </c>
      <c r="U129" s="83">
        <f t="shared" si="60"/>
        <v>3.4763024196269963</v>
      </c>
      <c r="V129" s="83">
        <f t="shared" si="41"/>
        <v>4.3527505352174503</v>
      </c>
      <c r="X129" s="38">
        <f t="shared" si="42"/>
        <v>46.537499999999994</v>
      </c>
      <c r="Y129" s="38">
        <f t="shared" si="43"/>
        <v>4.7154797464855722</v>
      </c>
      <c r="AB129" s="83">
        <v>62.05</v>
      </c>
      <c r="AE129">
        <f t="shared" si="44"/>
        <v>6</v>
      </c>
      <c r="AF129">
        <f t="shared" si="45"/>
        <v>2021</v>
      </c>
    </row>
    <row r="130" spans="1:32" x14ac:dyDescent="0.2">
      <c r="A130" s="11">
        <v>44365</v>
      </c>
      <c r="B130" s="83">
        <f t="shared" si="58"/>
        <v>4.4977155655095178</v>
      </c>
      <c r="K130" s="83">
        <f t="shared" si="32"/>
        <v>1.1244288913773794</v>
      </c>
      <c r="L130" s="83">
        <f t="shared" si="33"/>
        <v>2.2488577827547589</v>
      </c>
      <c r="M130" s="83">
        <f t="shared" si="34"/>
        <v>3.3732866741321383</v>
      </c>
      <c r="N130" s="83">
        <f t="shared" si="35"/>
        <v>0.4497715565509518</v>
      </c>
      <c r="O130" s="83">
        <f t="shared" si="36"/>
        <v>0.67465733482642765</v>
      </c>
      <c r="P130" s="83">
        <f t="shared" si="37"/>
        <v>1.3493146696528553</v>
      </c>
      <c r="Q130" s="83">
        <f t="shared" si="38"/>
        <v>3.8086567183152695</v>
      </c>
      <c r="R130" s="83">
        <f t="shared" si="39"/>
        <v>3.3893948591363214</v>
      </c>
      <c r="S130" s="83">
        <f t="shared" si="40"/>
        <v>3.2155797381549718</v>
      </c>
      <c r="T130" s="83">
        <f t="shared" si="59"/>
        <v>3.627292112681209</v>
      </c>
      <c r="U130" s="83">
        <f t="shared" si="60"/>
        <v>3.4763024196269963</v>
      </c>
      <c r="V130" s="83">
        <f t="shared" si="41"/>
        <v>4.3527505352174503</v>
      </c>
      <c r="X130" s="38">
        <f t="shared" si="42"/>
        <v>48.824999999999996</v>
      </c>
      <c r="Y130" s="38">
        <f t="shared" si="43"/>
        <v>4.7154797464855722</v>
      </c>
      <c r="AB130" s="83">
        <v>65.099999999999994</v>
      </c>
      <c r="AE130">
        <f t="shared" si="44"/>
        <v>6</v>
      </c>
      <c r="AF130">
        <f t="shared" si="45"/>
        <v>2021</v>
      </c>
    </row>
    <row r="131" spans="1:32" x14ac:dyDescent="0.2">
      <c r="A131" s="11">
        <v>44372</v>
      </c>
      <c r="B131" s="83">
        <f t="shared" si="58"/>
        <v>4.4977155655095178</v>
      </c>
      <c r="K131" s="83">
        <f t="shared" ref="K131:K194" si="61">B131*0.25</f>
        <v>1.1244288913773794</v>
      </c>
      <c r="L131" s="83">
        <f t="shared" ref="L131:L194" si="62">B131*0.5</f>
        <v>2.2488577827547589</v>
      </c>
      <c r="M131" s="83">
        <f t="shared" ref="M131:M194" si="63">B131*0.75</f>
        <v>3.3732866741321383</v>
      </c>
      <c r="N131" s="83">
        <f t="shared" ref="N131:N194" si="64">B131*0.1</f>
        <v>0.4497715565509518</v>
      </c>
      <c r="O131" s="83">
        <f t="shared" ref="O131:O194" si="65">B131*0.15</f>
        <v>0.67465733482642765</v>
      </c>
      <c r="P131" s="83">
        <f t="shared" ref="P131:P194" si="66">B131*0.3</f>
        <v>1.3493146696528553</v>
      </c>
      <c r="Q131" s="83">
        <f t="shared" ref="Q131:Q194" si="67">T131*1.05</f>
        <v>3.8086567183152695</v>
      </c>
      <c r="R131" s="83">
        <f t="shared" ref="R131:R194" si="68">U131*0.975</f>
        <v>3.3893948591363214</v>
      </c>
      <c r="S131" s="83">
        <f t="shared" ref="S131:S194" si="69">U131*0.925</f>
        <v>3.2155797381549718</v>
      </c>
      <c r="T131" s="83">
        <f t="shared" si="59"/>
        <v>3.627292112681209</v>
      </c>
      <c r="U131" s="83">
        <f t="shared" si="60"/>
        <v>3.4763024196269963</v>
      </c>
      <c r="V131" s="83">
        <f t="shared" ref="V131:V194" si="70">T131*1.2</f>
        <v>4.3527505352174503</v>
      </c>
      <c r="X131" s="38">
        <f t="shared" ref="X131:X194" si="71">AB131*0.75</f>
        <v>50.699999999999996</v>
      </c>
      <c r="Y131" s="38">
        <f t="shared" ref="Y131:Y194" si="72">T131*1.3</f>
        <v>4.7154797464855722</v>
      </c>
      <c r="AB131" s="83">
        <v>67.599999999999994</v>
      </c>
      <c r="AE131">
        <f t="shared" ref="AE131:AE194" si="73">MONTH(A131)</f>
        <v>6</v>
      </c>
      <c r="AF131">
        <f t="shared" ref="AF131:AF194" si="74">YEAR(A131)</f>
        <v>2021</v>
      </c>
    </row>
    <row r="132" spans="1:32" x14ac:dyDescent="0.2">
      <c r="A132" s="11">
        <v>44379</v>
      </c>
      <c r="B132" s="83">
        <f>G$2*I$12</f>
        <v>4.6546696528555414</v>
      </c>
      <c r="K132" s="83">
        <f t="shared" si="61"/>
        <v>1.1636674132138853</v>
      </c>
      <c r="L132" s="83">
        <f t="shared" si="62"/>
        <v>2.3273348264277707</v>
      </c>
      <c r="M132" s="83">
        <f t="shared" si="63"/>
        <v>3.4910022396416558</v>
      </c>
      <c r="N132" s="83">
        <f t="shared" si="64"/>
        <v>0.46546696528555415</v>
      </c>
      <c r="O132" s="83">
        <f t="shared" si="65"/>
        <v>0.69820044792833114</v>
      </c>
      <c r="P132" s="83">
        <f t="shared" si="66"/>
        <v>1.3964008958566623</v>
      </c>
      <c r="Q132" s="83">
        <f t="shared" si="67"/>
        <v>3.9415651316043516</v>
      </c>
      <c r="R132" s="83">
        <f t="shared" si="68"/>
        <v>3.5076725423340993</v>
      </c>
      <c r="S132" s="83">
        <f t="shared" si="69"/>
        <v>3.3277918991374791</v>
      </c>
      <c r="T132" s="83">
        <f>$F$2*$I$12</f>
        <v>3.753871553908906</v>
      </c>
      <c r="U132" s="83">
        <f>$E$2*$I$12</f>
        <v>3.5976128639324094</v>
      </c>
      <c r="V132" s="83">
        <f t="shared" si="70"/>
        <v>4.5046458646906871</v>
      </c>
      <c r="X132" s="38">
        <f t="shared" si="71"/>
        <v>53.8125</v>
      </c>
      <c r="Y132" s="38">
        <f t="shared" si="72"/>
        <v>4.8800330200815782</v>
      </c>
      <c r="AB132" s="83">
        <v>71.75</v>
      </c>
      <c r="AE132">
        <f t="shared" si="73"/>
        <v>7</v>
      </c>
      <c r="AF132">
        <f t="shared" si="74"/>
        <v>2021</v>
      </c>
    </row>
    <row r="133" spans="1:32" x14ac:dyDescent="0.2">
      <c r="A133" s="11">
        <v>44386</v>
      </c>
      <c r="B133" s="83">
        <f t="shared" ref="B133:B144" si="75">G$2*I$12</f>
        <v>4.6546696528555414</v>
      </c>
      <c r="K133" s="83">
        <f t="shared" si="61"/>
        <v>1.1636674132138853</v>
      </c>
      <c r="L133" s="83">
        <f t="shared" si="62"/>
        <v>2.3273348264277707</v>
      </c>
      <c r="M133" s="83">
        <f t="shared" si="63"/>
        <v>3.4910022396416558</v>
      </c>
      <c r="N133" s="83">
        <f t="shared" si="64"/>
        <v>0.46546696528555415</v>
      </c>
      <c r="O133" s="83">
        <f t="shared" si="65"/>
        <v>0.69820044792833114</v>
      </c>
      <c r="P133" s="83">
        <f t="shared" si="66"/>
        <v>1.3964008958566623</v>
      </c>
      <c r="Q133" s="83">
        <f t="shared" si="67"/>
        <v>3.9415651316043516</v>
      </c>
      <c r="R133" s="83">
        <f t="shared" si="68"/>
        <v>3.5076725423340993</v>
      </c>
      <c r="S133" s="83">
        <f t="shared" si="69"/>
        <v>3.3277918991374791</v>
      </c>
      <c r="T133" s="83">
        <f t="shared" ref="T133:T144" si="76">$F$2*$I$12</f>
        <v>3.753871553908906</v>
      </c>
      <c r="U133" s="83">
        <f t="shared" ref="U133:U144" si="77">$E$2*$I$12</f>
        <v>3.5976128639324094</v>
      </c>
      <c r="V133" s="83">
        <f t="shared" si="70"/>
        <v>4.5046458646906871</v>
      </c>
      <c r="X133" s="38">
        <f t="shared" si="71"/>
        <v>56.587500000000006</v>
      </c>
      <c r="Y133" s="38">
        <f t="shared" si="72"/>
        <v>4.8800330200815782</v>
      </c>
      <c r="AB133" s="83">
        <v>75.45</v>
      </c>
      <c r="AE133">
        <f t="shared" si="73"/>
        <v>7</v>
      </c>
      <c r="AF133">
        <f t="shared" si="74"/>
        <v>2021</v>
      </c>
    </row>
    <row r="134" spans="1:32" x14ac:dyDescent="0.2">
      <c r="A134" s="11">
        <v>44393</v>
      </c>
      <c r="B134" s="83">
        <f t="shared" si="75"/>
        <v>4.6546696528555414</v>
      </c>
      <c r="K134" s="83">
        <f t="shared" si="61"/>
        <v>1.1636674132138853</v>
      </c>
      <c r="L134" s="83">
        <f t="shared" si="62"/>
        <v>2.3273348264277707</v>
      </c>
      <c r="M134" s="83">
        <f t="shared" si="63"/>
        <v>3.4910022396416558</v>
      </c>
      <c r="N134" s="83">
        <f t="shared" si="64"/>
        <v>0.46546696528555415</v>
      </c>
      <c r="O134" s="83">
        <f t="shared" si="65"/>
        <v>0.69820044792833114</v>
      </c>
      <c r="P134" s="83">
        <f t="shared" si="66"/>
        <v>1.3964008958566623</v>
      </c>
      <c r="Q134" s="83">
        <f t="shared" si="67"/>
        <v>3.9415651316043516</v>
      </c>
      <c r="R134" s="83">
        <f t="shared" si="68"/>
        <v>3.5076725423340993</v>
      </c>
      <c r="S134" s="83">
        <f t="shared" si="69"/>
        <v>3.3277918991374791</v>
      </c>
      <c r="T134" s="83">
        <f t="shared" si="76"/>
        <v>3.753871553908906</v>
      </c>
      <c r="U134" s="83">
        <f t="shared" si="77"/>
        <v>3.5976128639324094</v>
      </c>
      <c r="V134" s="83">
        <f t="shared" si="70"/>
        <v>4.5046458646906871</v>
      </c>
      <c r="X134" s="38">
        <f t="shared" si="71"/>
        <v>56.625</v>
      </c>
      <c r="Y134" s="38">
        <f t="shared" si="72"/>
        <v>4.8800330200815782</v>
      </c>
      <c r="AB134" s="83">
        <v>75.5</v>
      </c>
      <c r="AE134">
        <f t="shared" si="73"/>
        <v>7</v>
      </c>
      <c r="AF134">
        <f t="shared" si="74"/>
        <v>2021</v>
      </c>
    </row>
    <row r="135" spans="1:32" x14ac:dyDescent="0.2">
      <c r="A135" s="11">
        <v>44400</v>
      </c>
      <c r="B135" s="83">
        <f t="shared" si="75"/>
        <v>4.6546696528555414</v>
      </c>
      <c r="K135" s="83">
        <f t="shared" si="61"/>
        <v>1.1636674132138853</v>
      </c>
      <c r="L135" s="83">
        <f t="shared" si="62"/>
        <v>2.3273348264277707</v>
      </c>
      <c r="M135" s="83">
        <f t="shared" si="63"/>
        <v>3.4910022396416558</v>
      </c>
      <c r="N135" s="83">
        <f t="shared" si="64"/>
        <v>0.46546696528555415</v>
      </c>
      <c r="O135" s="83">
        <f t="shared" si="65"/>
        <v>0.69820044792833114</v>
      </c>
      <c r="P135" s="83">
        <f t="shared" si="66"/>
        <v>1.3964008958566623</v>
      </c>
      <c r="Q135" s="83">
        <f t="shared" si="67"/>
        <v>3.9415651316043516</v>
      </c>
      <c r="R135" s="83">
        <f t="shared" si="68"/>
        <v>3.5076725423340993</v>
      </c>
      <c r="S135" s="83">
        <f t="shared" si="69"/>
        <v>3.3277918991374791</v>
      </c>
      <c r="T135" s="83">
        <f t="shared" si="76"/>
        <v>3.753871553908906</v>
      </c>
      <c r="U135" s="83">
        <f t="shared" si="77"/>
        <v>3.5976128639324094</v>
      </c>
      <c r="V135" s="83">
        <f t="shared" si="70"/>
        <v>4.5046458646906871</v>
      </c>
      <c r="X135" s="38">
        <f t="shared" si="71"/>
        <v>55.349999999999994</v>
      </c>
      <c r="Y135" s="38">
        <f t="shared" si="72"/>
        <v>4.8800330200815782</v>
      </c>
      <c r="AB135" s="83">
        <v>73.8</v>
      </c>
      <c r="AE135">
        <f t="shared" si="73"/>
        <v>7</v>
      </c>
      <c r="AF135">
        <f t="shared" si="74"/>
        <v>2021</v>
      </c>
    </row>
    <row r="136" spans="1:32" x14ac:dyDescent="0.2">
      <c r="A136" s="11">
        <v>44407</v>
      </c>
      <c r="B136" s="83">
        <f t="shared" si="75"/>
        <v>4.6546696528555414</v>
      </c>
      <c r="K136" s="83">
        <f t="shared" si="61"/>
        <v>1.1636674132138853</v>
      </c>
      <c r="L136" s="83">
        <f t="shared" si="62"/>
        <v>2.3273348264277707</v>
      </c>
      <c r="M136" s="83">
        <f t="shared" si="63"/>
        <v>3.4910022396416558</v>
      </c>
      <c r="N136" s="83">
        <f t="shared" si="64"/>
        <v>0.46546696528555415</v>
      </c>
      <c r="O136" s="83">
        <f t="shared" si="65"/>
        <v>0.69820044792833114</v>
      </c>
      <c r="P136" s="83">
        <f t="shared" si="66"/>
        <v>1.3964008958566623</v>
      </c>
      <c r="Q136" s="83">
        <f t="shared" si="67"/>
        <v>3.9415651316043516</v>
      </c>
      <c r="R136" s="83">
        <f t="shared" si="68"/>
        <v>3.5076725423340993</v>
      </c>
      <c r="S136" s="83">
        <f t="shared" si="69"/>
        <v>3.3277918991374791</v>
      </c>
      <c r="T136" s="83">
        <f t="shared" si="76"/>
        <v>3.753871553908906</v>
      </c>
      <c r="U136" s="83">
        <f t="shared" si="77"/>
        <v>3.5976128639324094</v>
      </c>
      <c r="V136" s="83">
        <f t="shared" si="70"/>
        <v>4.5046458646906871</v>
      </c>
      <c r="X136" s="38">
        <f t="shared" si="71"/>
        <v>54.525000000000006</v>
      </c>
      <c r="Y136" s="38">
        <f t="shared" si="72"/>
        <v>4.8800330200815782</v>
      </c>
      <c r="AB136" s="83">
        <v>72.7</v>
      </c>
      <c r="AE136">
        <f t="shared" si="73"/>
        <v>7</v>
      </c>
      <c r="AF136">
        <f t="shared" si="74"/>
        <v>2021</v>
      </c>
    </row>
    <row r="137" spans="1:32" x14ac:dyDescent="0.2">
      <c r="A137" s="11">
        <v>44414</v>
      </c>
      <c r="B137" s="83">
        <f t="shared" si="75"/>
        <v>4.6546696528555414</v>
      </c>
      <c r="K137" s="83">
        <f t="shared" si="61"/>
        <v>1.1636674132138853</v>
      </c>
      <c r="L137" s="83">
        <f t="shared" si="62"/>
        <v>2.3273348264277707</v>
      </c>
      <c r="M137" s="83">
        <f t="shared" si="63"/>
        <v>3.4910022396416558</v>
      </c>
      <c r="N137" s="83">
        <f t="shared" si="64"/>
        <v>0.46546696528555415</v>
      </c>
      <c r="O137" s="83">
        <f t="shared" si="65"/>
        <v>0.69820044792833114</v>
      </c>
      <c r="P137" s="83">
        <f t="shared" si="66"/>
        <v>1.3964008958566623</v>
      </c>
      <c r="Q137" s="83">
        <f t="shared" si="67"/>
        <v>3.9415651316043516</v>
      </c>
      <c r="R137" s="83">
        <f t="shared" si="68"/>
        <v>3.5076725423340993</v>
      </c>
      <c r="S137" s="83">
        <f t="shared" si="69"/>
        <v>3.3277918991374791</v>
      </c>
      <c r="T137" s="83">
        <f t="shared" si="76"/>
        <v>3.753871553908906</v>
      </c>
      <c r="U137" s="83">
        <f t="shared" si="77"/>
        <v>3.5976128639324094</v>
      </c>
      <c r="V137" s="83">
        <f t="shared" si="70"/>
        <v>4.5046458646906871</v>
      </c>
      <c r="X137" s="38">
        <f t="shared" si="71"/>
        <v>53.362500000000004</v>
      </c>
      <c r="Y137" s="38">
        <f t="shared" si="72"/>
        <v>4.8800330200815782</v>
      </c>
      <c r="AB137" s="83">
        <v>71.150000000000006</v>
      </c>
      <c r="AE137">
        <f t="shared" si="73"/>
        <v>8</v>
      </c>
      <c r="AF137">
        <f t="shared" si="74"/>
        <v>2021</v>
      </c>
    </row>
    <row r="138" spans="1:32" x14ac:dyDescent="0.2">
      <c r="A138" s="11">
        <v>44421</v>
      </c>
      <c r="B138" s="83">
        <f t="shared" si="75"/>
        <v>4.6546696528555414</v>
      </c>
      <c r="K138" s="83">
        <f t="shared" si="61"/>
        <v>1.1636674132138853</v>
      </c>
      <c r="L138" s="83">
        <f t="shared" si="62"/>
        <v>2.3273348264277707</v>
      </c>
      <c r="M138" s="83">
        <f t="shared" si="63"/>
        <v>3.4910022396416558</v>
      </c>
      <c r="N138" s="83">
        <f t="shared" si="64"/>
        <v>0.46546696528555415</v>
      </c>
      <c r="O138" s="83">
        <f t="shared" si="65"/>
        <v>0.69820044792833114</v>
      </c>
      <c r="P138" s="83">
        <f t="shared" si="66"/>
        <v>1.3964008958566623</v>
      </c>
      <c r="Q138" s="83">
        <f t="shared" si="67"/>
        <v>3.9415651316043516</v>
      </c>
      <c r="R138" s="83">
        <f t="shared" si="68"/>
        <v>3.5076725423340993</v>
      </c>
      <c r="S138" s="83">
        <f t="shared" si="69"/>
        <v>3.3277918991374791</v>
      </c>
      <c r="T138" s="83">
        <f t="shared" si="76"/>
        <v>3.753871553908906</v>
      </c>
      <c r="U138" s="83">
        <f t="shared" si="77"/>
        <v>3.5976128639324094</v>
      </c>
      <c r="V138" s="83">
        <f t="shared" si="70"/>
        <v>4.5046458646906871</v>
      </c>
      <c r="X138" s="38">
        <f t="shared" si="71"/>
        <v>53.025000000000006</v>
      </c>
      <c r="Y138" s="38">
        <f t="shared" si="72"/>
        <v>4.8800330200815782</v>
      </c>
      <c r="AB138" s="83">
        <v>70.7</v>
      </c>
      <c r="AE138">
        <f t="shared" si="73"/>
        <v>8</v>
      </c>
      <c r="AF138">
        <f t="shared" si="74"/>
        <v>2021</v>
      </c>
    </row>
    <row r="139" spans="1:32" x14ac:dyDescent="0.2">
      <c r="A139" s="11">
        <v>44428</v>
      </c>
      <c r="B139" s="83">
        <f t="shared" si="75"/>
        <v>4.6546696528555414</v>
      </c>
      <c r="K139" s="83">
        <f t="shared" si="61"/>
        <v>1.1636674132138853</v>
      </c>
      <c r="L139" s="83">
        <f t="shared" si="62"/>
        <v>2.3273348264277707</v>
      </c>
      <c r="M139" s="83">
        <f t="shared" si="63"/>
        <v>3.4910022396416558</v>
      </c>
      <c r="N139" s="83">
        <f t="shared" si="64"/>
        <v>0.46546696528555415</v>
      </c>
      <c r="O139" s="83">
        <f t="shared" si="65"/>
        <v>0.69820044792833114</v>
      </c>
      <c r="P139" s="83">
        <f t="shared" si="66"/>
        <v>1.3964008958566623</v>
      </c>
      <c r="Q139" s="83">
        <f t="shared" si="67"/>
        <v>3.9415651316043516</v>
      </c>
      <c r="R139" s="83">
        <f t="shared" si="68"/>
        <v>3.5076725423340993</v>
      </c>
      <c r="S139" s="83">
        <f t="shared" si="69"/>
        <v>3.3277918991374791</v>
      </c>
      <c r="T139" s="83">
        <f t="shared" si="76"/>
        <v>3.753871553908906</v>
      </c>
      <c r="U139" s="83">
        <f t="shared" si="77"/>
        <v>3.5976128639324094</v>
      </c>
      <c r="V139" s="83">
        <f t="shared" si="70"/>
        <v>4.5046458646906871</v>
      </c>
      <c r="X139" s="38">
        <f t="shared" si="71"/>
        <v>53.8125</v>
      </c>
      <c r="Y139" s="38">
        <f t="shared" si="72"/>
        <v>4.8800330200815782</v>
      </c>
      <c r="AB139" s="83">
        <v>71.75</v>
      </c>
      <c r="AE139">
        <f t="shared" si="73"/>
        <v>8</v>
      </c>
      <c r="AF139">
        <f t="shared" si="74"/>
        <v>2021</v>
      </c>
    </row>
    <row r="140" spans="1:32" x14ac:dyDescent="0.2">
      <c r="A140" s="11">
        <v>44435</v>
      </c>
      <c r="B140" s="83">
        <f t="shared" si="75"/>
        <v>4.6546696528555414</v>
      </c>
      <c r="K140" s="83">
        <f t="shared" si="61"/>
        <v>1.1636674132138853</v>
      </c>
      <c r="L140" s="83">
        <f t="shared" si="62"/>
        <v>2.3273348264277707</v>
      </c>
      <c r="M140" s="83">
        <f t="shared" si="63"/>
        <v>3.4910022396416558</v>
      </c>
      <c r="N140" s="83">
        <f t="shared" si="64"/>
        <v>0.46546696528555415</v>
      </c>
      <c r="O140" s="83">
        <f t="shared" si="65"/>
        <v>0.69820044792833114</v>
      </c>
      <c r="P140" s="83">
        <f t="shared" si="66"/>
        <v>1.3964008958566623</v>
      </c>
      <c r="Q140" s="83">
        <f t="shared" si="67"/>
        <v>3.9415651316043516</v>
      </c>
      <c r="R140" s="83">
        <f t="shared" si="68"/>
        <v>3.5076725423340993</v>
      </c>
      <c r="S140" s="83">
        <f t="shared" si="69"/>
        <v>3.3277918991374791</v>
      </c>
      <c r="T140" s="83">
        <f t="shared" si="76"/>
        <v>3.753871553908906</v>
      </c>
      <c r="U140" s="83">
        <f t="shared" si="77"/>
        <v>3.5976128639324094</v>
      </c>
      <c r="V140" s="83">
        <f t="shared" si="70"/>
        <v>4.5046458646906871</v>
      </c>
      <c r="X140" s="38">
        <f t="shared" si="71"/>
        <v>54.862500000000004</v>
      </c>
      <c r="Y140" s="38">
        <f t="shared" si="72"/>
        <v>4.8800330200815782</v>
      </c>
      <c r="AB140" s="83">
        <v>73.150000000000006</v>
      </c>
      <c r="AE140">
        <f t="shared" si="73"/>
        <v>8</v>
      </c>
      <c r="AF140">
        <f t="shared" si="74"/>
        <v>2021</v>
      </c>
    </row>
    <row r="141" spans="1:32" x14ac:dyDescent="0.2">
      <c r="A141" s="11">
        <v>44442</v>
      </c>
      <c r="B141" s="83">
        <f t="shared" si="75"/>
        <v>4.6546696528555414</v>
      </c>
      <c r="K141" s="83">
        <f t="shared" si="61"/>
        <v>1.1636674132138853</v>
      </c>
      <c r="L141" s="83">
        <f t="shared" si="62"/>
        <v>2.3273348264277707</v>
      </c>
      <c r="M141" s="83">
        <f t="shared" si="63"/>
        <v>3.4910022396416558</v>
      </c>
      <c r="N141" s="83">
        <f t="shared" si="64"/>
        <v>0.46546696528555415</v>
      </c>
      <c r="O141" s="83">
        <f t="shared" si="65"/>
        <v>0.69820044792833114</v>
      </c>
      <c r="P141" s="83">
        <f t="shared" si="66"/>
        <v>1.3964008958566623</v>
      </c>
      <c r="Q141" s="83">
        <f t="shared" si="67"/>
        <v>3.9415651316043516</v>
      </c>
      <c r="R141" s="83">
        <f t="shared" si="68"/>
        <v>3.5076725423340993</v>
      </c>
      <c r="S141" s="83">
        <f t="shared" si="69"/>
        <v>3.3277918991374791</v>
      </c>
      <c r="T141" s="83">
        <f t="shared" si="76"/>
        <v>3.753871553908906</v>
      </c>
      <c r="U141" s="83">
        <f t="shared" si="77"/>
        <v>3.5976128639324094</v>
      </c>
      <c r="V141" s="83">
        <f t="shared" si="70"/>
        <v>4.5046458646906871</v>
      </c>
      <c r="X141" s="38">
        <f t="shared" si="71"/>
        <v>55.425000000000004</v>
      </c>
      <c r="Y141" s="38">
        <f t="shared" si="72"/>
        <v>4.8800330200815782</v>
      </c>
      <c r="AB141" s="83">
        <v>73.900000000000006</v>
      </c>
      <c r="AE141">
        <f t="shared" si="73"/>
        <v>9</v>
      </c>
      <c r="AF141">
        <f t="shared" si="74"/>
        <v>2021</v>
      </c>
    </row>
    <row r="142" spans="1:32" x14ac:dyDescent="0.2">
      <c r="A142" s="11">
        <v>44449</v>
      </c>
      <c r="B142" s="83">
        <f t="shared" si="75"/>
        <v>4.6546696528555414</v>
      </c>
      <c r="K142" s="83">
        <f t="shared" si="61"/>
        <v>1.1636674132138853</v>
      </c>
      <c r="L142" s="83">
        <f t="shared" si="62"/>
        <v>2.3273348264277707</v>
      </c>
      <c r="M142" s="83">
        <f t="shared" si="63"/>
        <v>3.4910022396416558</v>
      </c>
      <c r="N142" s="83">
        <f t="shared" si="64"/>
        <v>0.46546696528555415</v>
      </c>
      <c r="O142" s="83">
        <f t="shared" si="65"/>
        <v>0.69820044792833114</v>
      </c>
      <c r="P142" s="83">
        <f t="shared" si="66"/>
        <v>1.3964008958566623</v>
      </c>
      <c r="Q142" s="83">
        <f t="shared" si="67"/>
        <v>3.9415651316043516</v>
      </c>
      <c r="R142" s="83">
        <f t="shared" si="68"/>
        <v>3.5076725423340993</v>
      </c>
      <c r="S142" s="83">
        <f t="shared" si="69"/>
        <v>3.3277918991374791</v>
      </c>
      <c r="T142" s="83">
        <f t="shared" si="76"/>
        <v>3.753871553908906</v>
      </c>
      <c r="U142" s="83">
        <f t="shared" si="77"/>
        <v>3.5976128639324094</v>
      </c>
      <c r="V142" s="83">
        <f t="shared" si="70"/>
        <v>4.5046458646906871</v>
      </c>
      <c r="X142" s="38">
        <f t="shared" si="71"/>
        <v>55.050000000000004</v>
      </c>
      <c r="Y142" s="38">
        <f t="shared" si="72"/>
        <v>4.8800330200815782</v>
      </c>
      <c r="AB142" s="83">
        <v>73.400000000000006</v>
      </c>
      <c r="AE142">
        <f t="shared" si="73"/>
        <v>9</v>
      </c>
      <c r="AF142">
        <f t="shared" si="74"/>
        <v>2021</v>
      </c>
    </row>
    <row r="143" spans="1:32" x14ac:dyDescent="0.2">
      <c r="A143" s="11">
        <v>44456</v>
      </c>
      <c r="B143" s="83">
        <f t="shared" si="75"/>
        <v>4.6546696528555414</v>
      </c>
      <c r="K143" s="83">
        <f t="shared" si="61"/>
        <v>1.1636674132138853</v>
      </c>
      <c r="L143" s="83">
        <f t="shared" si="62"/>
        <v>2.3273348264277707</v>
      </c>
      <c r="M143" s="83">
        <f t="shared" si="63"/>
        <v>3.4910022396416558</v>
      </c>
      <c r="N143" s="83">
        <f t="shared" si="64"/>
        <v>0.46546696528555415</v>
      </c>
      <c r="O143" s="83">
        <f t="shared" si="65"/>
        <v>0.69820044792833114</v>
      </c>
      <c r="P143" s="83">
        <f t="shared" si="66"/>
        <v>1.3964008958566623</v>
      </c>
      <c r="Q143" s="83">
        <f t="shared" si="67"/>
        <v>3.9415651316043516</v>
      </c>
      <c r="R143" s="83">
        <f t="shared" si="68"/>
        <v>3.5076725423340993</v>
      </c>
      <c r="S143" s="83">
        <f t="shared" si="69"/>
        <v>3.3277918991374791</v>
      </c>
      <c r="T143" s="83">
        <f t="shared" si="76"/>
        <v>3.753871553908906</v>
      </c>
      <c r="U143" s="83">
        <f t="shared" si="77"/>
        <v>3.5976128639324094</v>
      </c>
      <c r="V143" s="83">
        <f t="shared" si="70"/>
        <v>4.5046458646906871</v>
      </c>
      <c r="X143" s="38">
        <f t="shared" si="71"/>
        <v>55.087500000000006</v>
      </c>
      <c r="Y143" s="38">
        <f t="shared" si="72"/>
        <v>4.8800330200815782</v>
      </c>
      <c r="AB143" s="83">
        <v>73.45</v>
      </c>
      <c r="AE143">
        <f t="shared" si="73"/>
        <v>9</v>
      </c>
      <c r="AF143">
        <f t="shared" si="74"/>
        <v>2021</v>
      </c>
    </row>
    <row r="144" spans="1:32" x14ac:dyDescent="0.2">
      <c r="A144" s="11">
        <v>44463</v>
      </c>
      <c r="B144" s="83">
        <f t="shared" si="75"/>
        <v>4.6546696528555414</v>
      </c>
      <c r="K144" s="83">
        <f t="shared" si="61"/>
        <v>1.1636674132138853</v>
      </c>
      <c r="L144" s="83">
        <f t="shared" si="62"/>
        <v>2.3273348264277707</v>
      </c>
      <c r="M144" s="83">
        <f t="shared" si="63"/>
        <v>3.4910022396416558</v>
      </c>
      <c r="N144" s="83">
        <f t="shared" si="64"/>
        <v>0.46546696528555415</v>
      </c>
      <c r="O144" s="83">
        <f t="shared" si="65"/>
        <v>0.69820044792833114</v>
      </c>
      <c r="P144" s="83">
        <f t="shared" si="66"/>
        <v>1.3964008958566623</v>
      </c>
      <c r="Q144" s="83">
        <f t="shared" si="67"/>
        <v>3.9415651316043516</v>
      </c>
      <c r="R144" s="83">
        <f t="shared" si="68"/>
        <v>3.5076725423340993</v>
      </c>
      <c r="S144" s="83">
        <f t="shared" si="69"/>
        <v>3.3277918991374791</v>
      </c>
      <c r="T144" s="83">
        <f t="shared" si="76"/>
        <v>3.753871553908906</v>
      </c>
      <c r="U144" s="83">
        <f t="shared" si="77"/>
        <v>3.5976128639324094</v>
      </c>
      <c r="V144" s="83">
        <f t="shared" si="70"/>
        <v>4.5046458646906871</v>
      </c>
      <c r="X144" s="38">
        <f t="shared" si="71"/>
        <v>55.425000000000004</v>
      </c>
      <c r="Y144" s="38">
        <f t="shared" si="72"/>
        <v>4.8800330200815782</v>
      </c>
      <c r="AB144" s="83">
        <v>73.900000000000006</v>
      </c>
      <c r="AE144">
        <f t="shared" si="73"/>
        <v>9</v>
      </c>
      <c r="AF144">
        <f t="shared" si="74"/>
        <v>2021</v>
      </c>
    </row>
    <row r="145" spans="1:32" x14ac:dyDescent="0.2">
      <c r="A145" s="11">
        <v>44470</v>
      </c>
      <c r="B145" s="83">
        <f>G$2*I$13</f>
        <v>4.6890033594624834</v>
      </c>
      <c r="K145" s="83">
        <f t="shared" si="61"/>
        <v>1.1722508398656208</v>
      </c>
      <c r="L145" s="83">
        <f t="shared" si="62"/>
        <v>2.3445016797312417</v>
      </c>
      <c r="M145" s="83">
        <f t="shared" si="63"/>
        <v>3.5167525195968627</v>
      </c>
      <c r="N145" s="83">
        <f t="shared" si="64"/>
        <v>0.46890033594624836</v>
      </c>
      <c r="O145" s="83">
        <f t="shared" si="65"/>
        <v>0.70335050391937248</v>
      </c>
      <c r="P145" s="83">
        <f t="shared" si="66"/>
        <v>1.406701007838745</v>
      </c>
      <c r="Q145" s="83">
        <f t="shared" si="67"/>
        <v>3.9706388470113376</v>
      </c>
      <c r="R145" s="83">
        <f t="shared" si="68"/>
        <v>3.5335457855336121</v>
      </c>
      <c r="S145" s="83">
        <f t="shared" si="69"/>
        <v>3.3523383093524015</v>
      </c>
      <c r="T145" s="83">
        <f>$F$2*$I$13</f>
        <v>3.7815608066774642</v>
      </c>
      <c r="U145" s="83">
        <f>$E$2*$I$13</f>
        <v>3.6241495236242178</v>
      </c>
      <c r="V145" s="83">
        <f t="shared" si="70"/>
        <v>4.537872968012957</v>
      </c>
      <c r="X145" s="38">
        <f t="shared" si="71"/>
        <v>55.949999999999996</v>
      </c>
      <c r="Y145" s="38">
        <f t="shared" si="72"/>
        <v>4.9160290486807039</v>
      </c>
      <c r="AB145" s="83">
        <v>74.599999999999994</v>
      </c>
      <c r="AE145">
        <f t="shared" si="73"/>
        <v>10</v>
      </c>
      <c r="AF145">
        <f t="shared" si="74"/>
        <v>2021</v>
      </c>
    </row>
    <row r="146" spans="1:32" x14ac:dyDescent="0.2">
      <c r="A146" s="11">
        <v>44477</v>
      </c>
      <c r="B146" s="83">
        <f t="shared" ref="B146:B158" si="78">G$2*I$13</f>
        <v>4.6890033594624834</v>
      </c>
      <c r="K146" s="83">
        <f t="shared" si="61"/>
        <v>1.1722508398656208</v>
      </c>
      <c r="L146" s="83">
        <f t="shared" si="62"/>
        <v>2.3445016797312417</v>
      </c>
      <c r="M146" s="83">
        <f t="shared" si="63"/>
        <v>3.5167525195968627</v>
      </c>
      <c r="N146" s="83">
        <f t="shared" si="64"/>
        <v>0.46890033594624836</v>
      </c>
      <c r="O146" s="83">
        <f t="shared" si="65"/>
        <v>0.70335050391937248</v>
      </c>
      <c r="P146" s="83">
        <f t="shared" si="66"/>
        <v>1.406701007838745</v>
      </c>
      <c r="Q146" s="83">
        <f t="shared" si="67"/>
        <v>3.9706388470113376</v>
      </c>
      <c r="R146" s="83">
        <f t="shared" si="68"/>
        <v>3.5335457855336121</v>
      </c>
      <c r="S146" s="83">
        <f t="shared" si="69"/>
        <v>3.3523383093524015</v>
      </c>
      <c r="T146" s="83">
        <f t="shared" ref="T146:T158" si="79">$F$2*$I$13</f>
        <v>3.7815608066774642</v>
      </c>
      <c r="U146" s="83">
        <f t="shared" ref="U146:U158" si="80">$E$2*$I$13</f>
        <v>3.6241495236242178</v>
      </c>
      <c r="V146" s="83">
        <f t="shared" si="70"/>
        <v>4.537872968012957</v>
      </c>
      <c r="X146" s="38">
        <f t="shared" si="71"/>
        <v>56.8125</v>
      </c>
      <c r="Y146" s="38">
        <f t="shared" si="72"/>
        <v>4.9160290486807039</v>
      </c>
      <c r="AB146" s="83">
        <v>75.75</v>
      </c>
      <c r="AE146">
        <f t="shared" si="73"/>
        <v>10</v>
      </c>
      <c r="AF146">
        <f t="shared" si="74"/>
        <v>2021</v>
      </c>
    </row>
    <row r="147" spans="1:32" x14ac:dyDescent="0.2">
      <c r="A147" s="11">
        <v>44484</v>
      </c>
      <c r="B147" s="83">
        <f t="shared" si="78"/>
        <v>4.6890033594624834</v>
      </c>
      <c r="K147" s="83">
        <f t="shared" si="61"/>
        <v>1.1722508398656208</v>
      </c>
      <c r="L147" s="83">
        <f t="shared" si="62"/>
        <v>2.3445016797312417</v>
      </c>
      <c r="M147" s="83">
        <f t="shared" si="63"/>
        <v>3.5167525195968627</v>
      </c>
      <c r="N147" s="83">
        <f t="shared" si="64"/>
        <v>0.46890033594624836</v>
      </c>
      <c r="O147" s="83">
        <f t="shared" si="65"/>
        <v>0.70335050391937248</v>
      </c>
      <c r="P147" s="83">
        <f t="shared" si="66"/>
        <v>1.406701007838745</v>
      </c>
      <c r="Q147" s="83">
        <f t="shared" si="67"/>
        <v>3.9706388470113376</v>
      </c>
      <c r="R147" s="83">
        <f t="shared" si="68"/>
        <v>3.5335457855336121</v>
      </c>
      <c r="S147" s="83">
        <f t="shared" si="69"/>
        <v>3.3523383093524015</v>
      </c>
      <c r="T147" s="83">
        <f t="shared" si="79"/>
        <v>3.7815608066774642</v>
      </c>
      <c r="U147" s="83">
        <f t="shared" si="80"/>
        <v>3.6241495236242178</v>
      </c>
      <c r="V147" s="83">
        <f t="shared" si="70"/>
        <v>4.537872968012957</v>
      </c>
      <c r="X147" s="38">
        <f t="shared" si="71"/>
        <v>56.625</v>
      </c>
      <c r="Y147" s="38">
        <f t="shared" si="72"/>
        <v>4.9160290486807039</v>
      </c>
      <c r="AB147" s="83">
        <v>75.5</v>
      </c>
      <c r="AE147">
        <f t="shared" si="73"/>
        <v>10</v>
      </c>
      <c r="AF147">
        <f t="shared" si="74"/>
        <v>2021</v>
      </c>
    </row>
    <row r="148" spans="1:32" x14ac:dyDescent="0.2">
      <c r="A148" s="11">
        <v>44491</v>
      </c>
      <c r="B148" s="83">
        <f t="shared" si="78"/>
        <v>4.6890033594624834</v>
      </c>
      <c r="K148" s="83">
        <f t="shared" si="61"/>
        <v>1.1722508398656208</v>
      </c>
      <c r="L148" s="83">
        <f t="shared" si="62"/>
        <v>2.3445016797312417</v>
      </c>
      <c r="M148" s="83">
        <f t="shared" si="63"/>
        <v>3.5167525195968627</v>
      </c>
      <c r="N148" s="83">
        <f t="shared" si="64"/>
        <v>0.46890033594624836</v>
      </c>
      <c r="O148" s="83">
        <f t="shared" si="65"/>
        <v>0.70335050391937248</v>
      </c>
      <c r="P148" s="83">
        <f t="shared" si="66"/>
        <v>1.406701007838745</v>
      </c>
      <c r="Q148" s="83">
        <f t="shared" si="67"/>
        <v>3.9706388470113376</v>
      </c>
      <c r="R148" s="83">
        <f t="shared" si="68"/>
        <v>3.5335457855336121</v>
      </c>
      <c r="S148" s="83">
        <f t="shared" si="69"/>
        <v>3.3523383093524015</v>
      </c>
      <c r="T148" s="83">
        <f t="shared" si="79"/>
        <v>3.7815608066774642</v>
      </c>
      <c r="U148" s="83">
        <f t="shared" si="80"/>
        <v>3.6241495236242178</v>
      </c>
      <c r="V148" s="83">
        <f t="shared" si="70"/>
        <v>4.537872968012957</v>
      </c>
      <c r="X148" s="38">
        <f t="shared" si="71"/>
        <v>57.599999999999994</v>
      </c>
      <c r="Y148" s="38">
        <f t="shared" si="72"/>
        <v>4.9160290486807039</v>
      </c>
      <c r="AB148" s="83">
        <v>76.8</v>
      </c>
      <c r="AE148">
        <f t="shared" si="73"/>
        <v>10</v>
      </c>
      <c r="AF148">
        <f t="shared" si="74"/>
        <v>2021</v>
      </c>
    </row>
    <row r="149" spans="1:32" x14ac:dyDescent="0.2">
      <c r="A149" s="11">
        <v>44498</v>
      </c>
      <c r="B149" s="83">
        <f t="shared" si="78"/>
        <v>4.6890033594624834</v>
      </c>
      <c r="K149" s="83">
        <f t="shared" si="61"/>
        <v>1.1722508398656208</v>
      </c>
      <c r="L149" s="83">
        <f t="shared" si="62"/>
        <v>2.3445016797312417</v>
      </c>
      <c r="M149" s="83">
        <f t="shared" si="63"/>
        <v>3.5167525195968627</v>
      </c>
      <c r="N149" s="83">
        <f t="shared" si="64"/>
        <v>0.46890033594624836</v>
      </c>
      <c r="O149" s="83">
        <f t="shared" si="65"/>
        <v>0.70335050391937248</v>
      </c>
      <c r="P149" s="83">
        <f t="shared" si="66"/>
        <v>1.406701007838745</v>
      </c>
      <c r="Q149" s="83">
        <f t="shared" si="67"/>
        <v>3.9706388470113376</v>
      </c>
      <c r="R149" s="83">
        <f t="shared" si="68"/>
        <v>3.5335457855336121</v>
      </c>
      <c r="S149" s="83">
        <f t="shared" si="69"/>
        <v>3.3523383093524015</v>
      </c>
      <c r="T149" s="83">
        <f t="shared" si="79"/>
        <v>3.7815608066774642</v>
      </c>
      <c r="U149" s="83">
        <f t="shared" si="80"/>
        <v>3.6241495236242178</v>
      </c>
      <c r="V149" s="83">
        <f t="shared" si="70"/>
        <v>4.537872968012957</v>
      </c>
      <c r="X149" s="38">
        <f t="shared" si="71"/>
        <v>59.175000000000004</v>
      </c>
      <c r="Y149" s="38">
        <f t="shared" si="72"/>
        <v>4.9160290486807039</v>
      </c>
      <c r="AB149" s="83">
        <v>78.900000000000006</v>
      </c>
      <c r="AE149">
        <f t="shared" si="73"/>
        <v>10</v>
      </c>
      <c r="AF149">
        <f t="shared" si="74"/>
        <v>2021</v>
      </c>
    </row>
    <row r="150" spans="1:32" x14ac:dyDescent="0.2">
      <c r="A150" s="11">
        <v>44505</v>
      </c>
      <c r="B150" s="83">
        <f t="shared" si="78"/>
        <v>4.6890033594624834</v>
      </c>
      <c r="K150" s="83">
        <f t="shared" si="61"/>
        <v>1.1722508398656208</v>
      </c>
      <c r="L150" s="83">
        <f t="shared" si="62"/>
        <v>2.3445016797312417</v>
      </c>
      <c r="M150" s="83">
        <f t="shared" si="63"/>
        <v>3.5167525195968627</v>
      </c>
      <c r="N150" s="83">
        <f t="shared" si="64"/>
        <v>0.46890033594624836</v>
      </c>
      <c r="O150" s="83">
        <f t="shared" si="65"/>
        <v>0.70335050391937248</v>
      </c>
      <c r="P150" s="83">
        <f t="shared" si="66"/>
        <v>1.406701007838745</v>
      </c>
      <c r="Q150" s="83">
        <f t="shared" si="67"/>
        <v>3.9706388470113376</v>
      </c>
      <c r="R150" s="83">
        <f t="shared" si="68"/>
        <v>3.5335457855336121</v>
      </c>
      <c r="S150" s="83">
        <f t="shared" si="69"/>
        <v>3.3523383093524015</v>
      </c>
      <c r="T150" s="83">
        <f t="shared" si="79"/>
        <v>3.7815608066774642</v>
      </c>
      <c r="U150" s="83">
        <f t="shared" si="80"/>
        <v>3.6241495236242178</v>
      </c>
      <c r="V150" s="83">
        <f t="shared" si="70"/>
        <v>4.537872968012957</v>
      </c>
      <c r="X150" s="38">
        <f t="shared" si="71"/>
        <v>58.050000000000004</v>
      </c>
      <c r="Y150" s="38">
        <f t="shared" si="72"/>
        <v>4.9160290486807039</v>
      </c>
      <c r="AB150" s="83">
        <v>77.400000000000006</v>
      </c>
      <c r="AE150">
        <f t="shared" si="73"/>
        <v>11</v>
      </c>
      <c r="AF150">
        <f t="shared" si="74"/>
        <v>2021</v>
      </c>
    </row>
    <row r="151" spans="1:32" x14ac:dyDescent="0.2">
      <c r="A151" s="11">
        <v>44512</v>
      </c>
      <c r="B151" s="83">
        <f t="shared" si="78"/>
        <v>4.6890033594624834</v>
      </c>
      <c r="K151" s="83">
        <f t="shared" si="61"/>
        <v>1.1722508398656208</v>
      </c>
      <c r="L151" s="83">
        <f t="shared" si="62"/>
        <v>2.3445016797312417</v>
      </c>
      <c r="M151" s="83">
        <f t="shared" si="63"/>
        <v>3.5167525195968627</v>
      </c>
      <c r="N151" s="83">
        <f t="shared" si="64"/>
        <v>0.46890033594624836</v>
      </c>
      <c r="O151" s="83">
        <f t="shared" si="65"/>
        <v>0.70335050391937248</v>
      </c>
      <c r="P151" s="83">
        <f t="shared" si="66"/>
        <v>1.406701007838745</v>
      </c>
      <c r="Q151" s="83">
        <f t="shared" si="67"/>
        <v>3.9706388470113376</v>
      </c>
      <c r="R151" s="83">
        <f t="shared" si="68"/>
        <v>3.5335457855336121</v>
      </c>
      <c r="S151" s="83">
        <f t="shared" si="69"/>
        <v>3.3523383093524015</v>
      </c>
      <c r="T151" s="83">
        <f t="shared" si="79"/>
        <v>3.7815608066774642</v>
      </c>
      <c r="U151" s="83">
        <f t="shared" si="80"/>
        <v>3.6241495236242178</v>
      </c>
      <c r="V151" s="83">
        <f t="shared" si="70"/>
        <v>4.537872968012957</v>
      </c>
      <c r="X151" s="38">
        <f t="shared" si="71"/>
        <v>53.849999999999994</v>
      </c>
      <c r="Y151" s="38">
        <f t="shared" si="72"/>
        <v>4.9160290486807039</v>
      </c>
      <c r="AB151" s="83">
        <v>71.8</v>
      </c>
      <c r="AE151">
        <f t="shared" si="73"/>
        <v>11</v>
      </c>
      <c r="AF151">
        <f t="shared" si="74"/>
        <v>2021</v>
      </c>
    </row>
    <row r="152" spans="1:32" x14ac:dyDescent="0.2">
      <c r="A152" s="11">
        <v>44519</v>
      </c>
      <c r="B152" s="83">
        <f t="shared" si="78"/>
        <v>4.6890033594624834</v>
      </c>
      <c r="K152" s="83">
        <f t="shared" si="61"/>
        <v>1.1722508398656208</v>
      </c>
      <c r="L152" s="83">
        <f t="shared" si="62"/>
        <v>2.3445016797312417</v>
      </c>
      <c r="M152" s="83">
        <f t="shared" si="63"/>
        <v>3.5167525195968627</v>
      </c>
      <c r="N152" s="83">
        <f t="shared" si="64"/>
        <v>0.46890033594624836</v>
      </c>
      <c r="O152" s="83">
        <f t="shared" si="65"/>
        <v>0.70335050391937248</v>
      </c>
      <c r="P152" s="83">
        <f t="shared" si="66"/>
        <v>1.406701007838745</v>
      </c>
      <c r="Q152" s="83">
        <f t="shared" si="67"/>
        <v>3.9706388470113376</v>
      </c>
      <c r="R152" s="83">
        <f t="shared" si="68"/>
        <v>3.5335457855336121</v>
      </c>
      <c r="S152" s="83">
        <f t="shared" si="69"/>
        <v>3.3523383093524015</v>
      </c>
      <c r="T152" s="83">
        <f t="shared" si="79"/>
        <v>3.7815608066774642</v>
      </c>
      <c r="U152" s="83">
        <f t="shared" si="80"/>
        <v>3.6241495236242178</v>
      </c>
      <c r="V152" s="83">
        <f t="shared" si="70"/>
        <v>4.537872968012957</v>
      </c>
      <c r="X152" s="38">
        <f t="shared" si="71"/>
        <v>49.949999999999996</v>
      </c>
      <c r="Y152" s="38">
        <f t="shared" si="72"/>
        <v>4.9160290486807039</v>
      </c>
      <c r="AB152" s="83">
        <v>66.599999999999994</v>
      </c>
      <c r="AE152">
        <f t="shared" si="73"/>
        <v>11</v>
      </c>
      <c r="AF152">
        <f t="shared" si="74"/>
        <v>2021</v>
      </c>
    </row>
    <row r="153" spans="1:32" x14ac:dyDescent="0.2">
      <c r="A153" s="11">
        <v>44526</v>
      </c>
      <c r="B153" s="83">
        <f t="shared" si="78"/>
        <v>4.6890033594624834</v>
      </c>
      <c r="K153" s="83">
        <f t="shared" si="61"/>
        <v>1.1722508398656208</v>
      </c>
      <c r="L153" s="83">
        <f t="shared" si="62"/>
        <v>2.3445016797312417</v>
      </c>
      <c r="M153" s="83">
        <f t="shared" si="63"/>
        <v>3.5167525195968627</v>
      </c>
      <c r="N153" s="83">
        <f t="shared" si="64"/>
        <v>0.46890033594624836</v>
      </c>
      <c r="O153" s="83">
        <f t="shared" si="65"/>
        <v>0.70335050391937248</v>
      </c>
      <c r="P153" s="83">
        <f t="shared" si="66"/>
        <v>1.406701007838745</v>
      </c>
      <c r="Q153" s="83">
        <f t="shared" si="67"/>
        <v>3.9706388470113376</v>
      </c>
      <c r="R153" s="83">
        <f t="shared" si="68"/>
        <v>3.5335457855336121</v>
      </c>
      <c r="S153" s="83">
        <f t="shared" si="69"/>
        <v>3.3523383093524015</v>
      </c>
      <c r="T153" s="83">
        <f t="shared" si="79"/>
        <v>3.7815608066774642</v>
      </c>
      <c r="U153" s="83">
        <f t="shared" si="80"/>
        <v>3.6241495236242178</v>
      </c>
      <c r="V153" s="83">
        <f t="shared" si="70"/>
        <v>4.537872968012957</v>
      </c>
      <c r="X153" s="38">
        <f t="shared" si="71"/>
        <v>44.362499999999997</v>
      </c>
      <c r="Y153" s="38">
        <f t="shared" si="72"/>
        <v>4.9160290486807039</v>
      </c>
      <c r="AB153" s="83">
        <v>59.15</v>
      </c>
      <c r="AE153">
        <f t="shared" si="73"/>
        <v>11</v>
      </c>
      <c r="AF153">
        <f t="shared" si="74"/>
        <v>2021</v>
      </c>
    </row>
    <row r="154" spans="1:32" x14ac:dyDescent="0.2">
      <c r="A154" s="11">
        <v>44533</v>
      </c>
      <c r="B154" s="83">
        <f t="shared" si="78"/>
        <v>4.6890033594624834</v>
      </c>
      <c r="K154" s="83">
        <f t="shared" si="61"/>
        <v>1.1722508398656208</v>
      </c>
      <c r="L154" s="83">
        <f t="shared" si="62"/>
        <v>2.3445016797312417</v>
      </c>
      <c r="M154" s="83">
        <f t="shared" si="63"/>
        <v>3.5167525195968627</v>
      </c>
      <c r="N154" s="83">
        <f t="shared" si="64"/>
        <v>0.46890033594624836</v>
      </c>
      <c r="O154" s="83">
        <f t="shared" si="65"/>
        <v>0.70335050391937248</v>
      </c>
      <c r="P154" s="83">
        <f t="shared" si="66"/>
        <v>1.406701007838745</v>
      </c>
      <c r="Q154" s="83">
        <f t="shared" si="67"/>
        <v>3.9706388470113376</v>
      </c>
      <c r="R154" s="83">
        <f t="shared" si="68"/>
        <v>3.5335457855336121</v>
      </c>
      <c r="S154" s="83">
        <f t="shared" si="69"/>
        <v>3.3523383093524015</v>
      </c>
      <c r="T154" s="83">
        <f t="shared" si="79"/>
        <v>3.7815608066774642</v>
      </c>
      <c r="U154" s="83">
        <f t="shared" si="80"/>
        <v>3.6241495236242178</v>
      </c>
      <c r="V154" s="83">
        <f t="shared" si="70"/>
        <v>4.537872968012957</v>
      </c>
      <c r="X154" s="38">
        <f t="shared" si="71"/>
        <v>42.224999999999994</v>
      </c>
      <c r="Y154" s="38">
        <f t="shared" si="72"/>
        <v>4.9160290486807039</v>
      </c>
      <c r="AB154" s="83">
        <v>56.3</v>
      </c>
      <c r="AE154">
        <f t="shared" si="73"/>
        <v>12</v>
      </c>
      <c r="AF154">
        <f t="shared" si="74"/>
        <v>2021</v>
      </c>
    </row>
    <row r="155" spans="1:32" x14ac:dyDescent="0.2">
      <c r="A155" s="11">
        <v>44540</v>
      </c>
      <c r="B155" s="83">
        <f t="shared" si="78"/>
        <v>4.6890033594624834</v>
      </c>
      <c r="K155" s="83">
        <f t="shared" si="61"/>
        <v>1.1722508398656208</v>
      </c>
      <c r="L155" s="83">
        <f t="shared" si="62"/>
        <v>2.3445016797312417</v>
      </c>
      <c r="M155" s="83">
        <f t="shared" si="63"/>
        <v>3.5167525195968627</v>
      </c>
      <c r="N155" s="83">
        <f t="shared" si="64"/>
        <v>0.46890033594624836</v>
      </c>
      <c r="O155" s="83">
        <f t="shared" si="65"/>
        <v>0.70335050391937248</v>
      </c>
      <c r="P155" s="83">
        <f t="shared" si="66"/>
        <v>1.406701007838745</v>
      </c>
      <c r="Q155" s="83">
        <f t="shared" si="67"/>
        <v>3.9706388470113376</v>
      </c>
      <c r="R155" s="83">
        <f t="shared" si="68"/>
        <v>3.5335457855336121</v>
      </c>
      <c r="S155" s="83">
        <f t="shared" si="69"/>
        <v>3.3523383093524015</v>
      </c>
      <c r="T155" s="83">
        <f t="shared" si="79"/>
        <v>3.7815608066774642</v>
      </c>
      <c r="U155" s="83">
        <f t="shared" si="80"/>
        <v>3.6241495236242178</v>
      </c>
      <c r="V155" s="83">
        <f t="shared" si="70"/>
        <v>4.537872968012957</v>
      </c>
      <c r="X155" s="38">
        <f t="shared" si="71"/>
        <v>43.987499999999997</v>
      </c>
      <c r="Y155" s="38">
        <f t="shared" si="72"/>
        <v>4.9160290486807039</v>
      </c>
      <c r="AB155" s="83">
        <v>58.65</v>
      </c>
      <c r="AE155">
        <f t="shared" si="73"/>
        <v>12</v>
      </c>
      <c r="AF155">
        <f t="shared" si="74"/>
        <v>2021</v>
      </c>
    </row>
    <row r="156" spans="1:32" x14ac:dyDescent="0.2">
      <c r="A156" s="11">
        <v>44547</v>
      </c>
      <c r="B156" s="83">
        <f t="shared" si="78"/>
        <v>4.6890033594624834</v>
      </c>
      <c r="K156" s="83">
        <f t="shared" si="61"/>
        <v>1.1722508398656208</v>
      </c>
      <c r="L156" s="83">
        <f t="shared" si="62"/>
        <v>2.3445016797312417</v>
      </c>
      <c r="M156" s="83">
        <f t="shared" si="63"/>
        <v>3.5167525195968627</v>
      </c>
      <c r="N156" s="83">
        <f t="shared" si="64"/>
        <v>0.46890033594624836</v>
      </c>
      <c r="O156" s="83">
        <f t="shared" si="65"/>
        <v>0.70335050391937248</v>
      </c>
      <c r="P156" s="83">
        <f t="shared" si="66"/>
        <v>1.406701007838745</v>
      </c>
      <c r="Q156" s="83">
        <f t="shared" si="67"/>
        <v>3.9706388470113376</v>
      </c>
      <c r="R156" s="83">
        <f t="shared" si="68"/>
        <v>3.5335457855336121</v>
      </c>
      <c r="S156" s="83">
        <f t="shared" si="69"/>
        <v>3.3523383093524015</v>
      </c>
      <c r="T156" s="83">
        <f t="shared" si="79"/>
        <v>3.7815608066774642</v>
      </c>
      <c r="U156" s="83">
        <f t="shared" si="80"/>
        <v>3.6241495236242178</v>
      </c>
      <c r="V156" s="83">
        <f t="shared" si="70"/>
        <v>4.537872968012957</v>
      </c>
      <c r="X156" s="38">
        <f t="shared" si="71"/>
        <v>44.474999999999994</v>
      </c>
      <c r="Y156" s="38">
        <f t="shared" si="72"/>
        <v>4.9160290486807039</v>
      </c>
      <c r="AB156" s="83">
        <v>59.3</v>
      </c>
      <c r="AE156">
        <f t="shared" si="73"/>
        <v>12</v>
      </c>
      <c r="AF156">
        <f t="shared" si="74"/>
        <v>2021</v>
      </c>
    </row>
    <row r="157" spans="1:32" x14ac:dyDescent="0.2">
      <c r="A157" s="11">
        <v>44554</v>
      </c>
      <c r="B157" s="83">
        <f t="shared" si="78"/>
        <v>4.6890033594624834</v>
      </c>
      <c r="K157" s="83">
        <f t="shared" si="61"/>
        <v>1.1722508398656208</v>
      </c>
      <c r="L157" s="83">
        <f t="shared" si="62"/>
        <v>2.3445016797312417</v>
      </c>
      <c r="M157" s="83">
        <f t="shared" si="63"/>
        <v>3.5167525195968627</v>
      </c>
      <c r="N157" s="83">
        <f t="shared" si="64"/>
        <v>0.46890033594624836</v>
      </c>
      <c r="O157" s="83">
        <f t="shared" si="65"/>
        <v>0.70335050391937248</v>
      </c>
      <c r="P157" s="83">
        <f t="shared" si="66"/>
        <v>1.406701007838745</v>
      </c>
      <c r="Q157" s="83">
        <f t="shared" si="67"/>
        <v>3.9706388470113376</v>
      </c>
      <c r="R157" s="83">
        <f t="shared" si="68"/>
        <v>3.5335457855336121</v>
      </c>
      <c r="S157" s="83">
        <f t="shared" si="69"/>
        <v>3.3523383093524015</v>
      </c>
      <c r="T157" s="83">
        <f t="shared" si="79"/>
        <v>3.7815608066774642</v>
      </c>
      <c r="U157" s="83">
        <f t="shared" si="80"/>
        <v>3.6241495236242178</v>
      </c>
      <c r="V157" s="83">
        <f t="shared" si="70"/>
        <v>4.537872968012957</v>
      </c>
      <c r="X157" s="38">
        <f t="shared" si="71"/>
        <v>42.787499999999994</v>
      </c>
      <c r="Y157" s="38">
        <f t="shared" si="72"/>
        <v>4.9160290486807039</v>
      </c>
      <c r="AB157" s="83">
        <v>57.05</v>
      </c>
      <c r="AE157">
        <f t="shared" si="73"/>
        <v>12</v>
      </c>
      <c r="AF157">
        <f t="shared" si="74"/>
        <v>2021</v>
      </c>
    </row>
    <row r="158" spans="1:32" x14ac:dyDescent="0.2">
      <c r="A158" s="11">
        <v>44561</v>
      </c>
      <c r="B158" s="83">
        <f t="shared" si="78"/>
        <v>4.6890033594624834</v>
      </c>
      <c r="K158" s="83">
        <f t="shared" si="61"/>
        <v>1.1722508398656208</v>
      </c>
      <c r="L158" s="83">
        <f t="shared" si="62"/>
        <v>2.3445016797312417</v>
      </c>
      <c r="M158" s="83">
        <f t="shared" si="63"/>
        <v>3.5167525195968627</v>
      </c>
      <c r="N158" s="83">
        <f t="shared" si="64"/>
        <v>0.46890033594624836</v>
      </c>
      <c r="O158" s="83">
        <f t="shared" si="65"/>
        <v>0.70335050391937248</v>
      </c>
      <c r="P158" s="83">
        <f t="shared" si="66"/>
        <v>1.406701007838745</v>
      </c>
      <c r="Q158" s="83">
        <f t="shared" si="67"/>
        <v>3.9706388470113376</v>
      </c>
      <c r="R158" s="83">
        <f t="shared" si="68"/>
        <v>3.5335457855336121</v>
      </c>
      <c r="S158" s="83">
        <f t="shared" si="69"/>
        <v>3.3523383093524015</v>
      </c>
      <c r="T158" s="83">
        <f t="shared" si="79"/>
        <v>3.7815608066774642</v>
      </c>
      <c r="U158" s="83">
        <f t="shared" si="80"/>
        <v>3.6241495236242178</v>
      </c>
      <c r="V158" s="83">
        <f t="shared" si="70"/>
        <v>4.537872968012957</v>
      </c>
      <c r="X158" s="38">
        <f t="shared" si="71"/>
        <v>41.8125</v>
      </c>
      <c r="Y158" s="38">
        <f t="shared" si="72"/>
        <v>4.9160290486807039</v>
      </c>
      <c r="AB158" s="83">
        <v>55.75</v>
      </c>
      <c r="AE158">
        <f t="shared" si="73"/>
        <v>12</v>
      </c>
      <c r="AF158">
        <f t="shared" si="74"/>
        <v>2021</v>
      </c>
    </row>
    <row r="159" spans="1:32" x14ac:dyDescent="0.2">
      <c r="A159" s="11">
        <v>44568</v>
      </c>
      <c r="B159" s="83">
        <f>G$2*I$14</f>
        <v>4.7086226203807371</v>
      </c>
      <c r="K159" s="83">
        <f t="shared" si="61"/>
        <v>1.1771556550951843</v>
      </c>
      <c r="L159" s="83">
        <f t="shared" si="62"/>
        <v>2.3543113101903685</v>
      </c>
      <c r="M159" s="83">
        <f t="shared" si="63"/>
        <v>3.5314669652855528</v>
      </c>
      <c r="N159" s="83">
        <f t="shared" si="64"/>
        <v>0.47086226203807374</v>
      </c>
      <c r="O159" s="83">
        <f t="shared" si="65"/>
        <v>0.70629339305711059</v>
      </c>
      <c r="P159" s="83">
        <f t="shared" si="66"/>
        <v>1.4125867861142212</v>
      </c>
      <c r="Q159" s="83">
        <f t="shared" si="67"/>
        <v>3.9872523986724735</v>
      </c>
      <c r="R159" s="83">
        <f t="shared" si="68"/>
        <v>3.5483304959333348</v>
      </c>
      <c r="S159" s="83">
        <f t="shared" si="69"/>
        <v>3.3663648294752151</v>
      </c>
      <c r="T159" s="83">
        <f>$F$2*$I$14</f>
        <v>3.7973832368309268</v>
      </c>
      <c r="U159" s="83">
        <f>$E$2*$I$14</f>
        <v>3.6393133291623947</v>
      </c>
      <c r="V159" s="83">
        <f t="shared" si="70"/>
        <v>4.5568598841971122</v>
      </c>
      <c r="X159" s="38">
        <f t="shared" si="71"/>
        <v>45</v>
      </c>
      <c r="Y159" s="38">
        <f t="shared" si="72"/>
        <v>4.9365982078802046</v>
      </c>
      <c r="AB159" s="83">
        <v>60</v>
      </c>
      <c r="AE159">
        <f t="shared" si="73"/>
        <v>1</v>
      </c>
      <c r="AF159">
        <f t="shared" si="74"/>
        <v>2022</v>
      </c>
    </row>
    <row r="160" spans="1:32" x14ac:dyDescent="0.2">
      <c r="A160" s="11">
        <v>44575</v>
      </c>
      <c r="B160" s="83">
        <f t="shared" ref="B160:B170" si="81">G$2*I$14</f>
        <v>4.7086226203807371</v>
      </c>
      <c r="K160" s="83">
        <f t="shared" si="61"/>
        <v>1.1771556550951843</v>
      </c>
      <c r="L160" s="83">
        <f t="shared" si="62"/>
        <v>2.3543113101903685</v>
      </c>
      <c r="M160" s="83">
        <f t="shared" si="63"/>
        <v>3.5314669652855528</v>
      </c>
      <c r="N160" s="83">
        <f t="shared" si="64"/>
        <v>0.47086226203807374</v>
      </c>
      <c r="O160" s="83">
        <f t="shared" si="65"/>
        <v>0.70629339305711059</v>
      </c>
      <c r="P160" s="83">
        <f t="shared" si="66"/>
        <v>1.4125867861142212</v>
      </c>
      <c r="Q160" s="83">
        <f t="shared" si="67"/>
        <v>3.9872523986724735</v>
      </c>
      <c r="R160" s="83">
        <f t="shared" si="68"/>
        <v>3.5483304959333348</v>
      </c>
      <c r="S160" s="83">
        <f t="shared" si="69"/>
        <v>3.3663648294752151</v>
      </c>
      <c r="T160" s="83">
        <f t="shared" ref="T160:T170" si="82">$F$2*$I$14</f>
        <v>3.7973832368309268</v>
      </c>
      <c r="U160" s="83">
        <f t="shared" ref="U160:U170" si="83">$E$2*$I$14</f>
        <v>3.6393133291623947</v>
      </c>
      <c r="V160" s="83">
        <f t="shared" si="70"/>
        <v>4.5568598841971122</v>
      </c>
      <c r="X160" s="38">
        <f t="shared" si="71"/>
        <v>46.237499999999997</v>
      </c>
      <c r="Y160" s="38">
        <f t="shared" si="72"/>
        <v>4.9365982078802046</v>
      </c>
      <c r="AB160" s="83">
        <v>61.65</v>
      </c>
      <c r="AE160">
        <f t="shared" si="73"/>
        <v>1</v>
      </c>
      <c r="AF160">
        <f t="shared" si="74"/>
        <v>2022</v>
      </c>
    </row>
    <row r="161" spans="1:32" x14ac:dyDescent="0.2">
      <c r="A161" s="11">
        <v>44582</v>
      </c>
      <c r="B161" s="83">
        <f t="shared" si="81"/>
        <v>4.7086226203807371</v>
      </c>
      <c r="K161" s="83">
        <f t="shared" si="61"/>
        <v>1.1771556550951843</v>
      </c>
      <c r="L161" s="83">
        <f t="shared" si="62"/>
        <v>2.3543113101903685</v>
      </c>
      <c r="M161" s="83">
        <f t="shared" si="63"/>
        <v>3.5314669652855528</v>
      </c>
      <c r="N161" s="83">
        <f t="shared" si="64"/>
        <v>0.47086226203807374</v>
      </c>
      <c r="O161" s="83">
        <f t="shared" si="65"/>
        <v>0.70629339305711059</v>
      </c>
      <c r="P161" s="83">
        <f t="shared" si="66"/>
        <v>1.4125867861142212</v>
      </c>
      <c r="Q161" s="83">
        <f t="shared" si="67"/>
        <v>3.9872523986724735</v>
      </c>
      <c r="R161" s="83">
        <f t="shared" si="68"/>
        <v>3.5483304959333348</v>
      </c>
      <c r="S161" s="83">
        <f t="shared" si="69"/>
        <v>3.3663648294752151</v>
      </c>
      <c r="T161" s="83">
        <f t="shared" si="82"/>
        <v>3.7973832368309268</v>
      </c>
      <c r="U161" s="83">
        <f t="shared" si="83"/>
        <v>3.6393133291623947</v>
      </c>
      <c r="V161" s="83">
        <f t="shared" si="70"/>
        <v>4.5568598841971122</v>
      </c>
      <c r="X161" s="38">
        <f t="shared" si="71"/>
        <v>45.599999999999994</v>
      </c>
      <c r="Y161" s="38">
        <f t="shared" si="72"/>
        <v>4.9365982078802046</v>
      </c>
      <c r="AB161" s="83">
        <v>60.8</v>
      </c>
      <c r="AE161">
        <f t="shared" si="73"/>
        <v>1</v>
      </c>
      <c r="AF161">
        <f t="shared" si="74"/>
        <v>2022</v>
      </c>
    </row>
    <row r="162" spans="1:32" x14ac:dyDescent="0.2">
      <c r="A162" s="11">
        <v>44589</v>
      </c>
      <c r="B162" s="83">
        <f t="shared" si="81"/>
        <v>4.7086226203807371</v>
      </c>
      <c r="K162" s="83">
        <f t="shared" si="61"/>
        <v>1.1771556550951843</v>
      </c>
      <c r="L162" s="83">
        <f t="shared" si="62"/>
        <v>2.3543113101903685</v>
      </c>
      <c r="M162" s="83">
        <f t="shared" si="63"/>
        <v>3.5314669652855528</v>
      </c>
      <c r="N162" s="83">
        <f t="shared" si="64"/>
        <v>0.47086226203807374</v>
      </c>
      <c r="O162" s="83">
        <f t="shared" si="65"/>
        <v>0.70629339305711059</v>
      </c>
      <c r="P162" s="83">
        <f t="shared" si="66"/>
        <v>1.4125867861142212</v>
      </c>
      <c r="Q162" s="83">
        <f t="shared" si="67"/>
        <v>3.9872523986724735</v>
      </c>
      <c r="R162" s="83">
        <f t="shared" si="68"/>
        <v>3.5483304959333348</v>
      </c>
      <c r="S162" s="83">
        <f t="shared" si="69"/>
        <v>3.3663648294752151</v>
      </c>
      <c r="T162" s="83">
        <f t="shared" si="82"/>
        <v>3.7973832368309268</v>
      </c>
      <c r="U162" s="83">
        <f t="shared" si="83"/>
        <v>3.6393133291623947</v>
      </c>
      <c r="V162" s="83">
        <f t="shared" si="70"/>
        <v>4.5568598841971122</v>
      </c>
      <c r="X162" s="38">
        <f t="shared" si="71"/>
        <v>42.712500000000006</v>
      </c>
      <c r="Y162" s="38">
        <f t="shared" si="72"/>
        <v>4.9365982078802046</v>
      </c>
      <c r="AB162" s="83">
        <v>56.95</v>
      </c>
      <c r="AE162">
        <f t="shared" si="73"/>
        <v>1</v>
      </c>
      <c r="AF162">
        <f t="shared" si="74"/>
        <v>2022</v>
      </c>
    </row>
    <row r="163" spans="1:32" x14ac:dyDescent="0.2">
      <c r="A163" s="11">
        <v>44596</v>
      </c>
      <c r="B163" s="83">
        <f t="shared" si="81"/>
        <v>4.7086226203807371</v>
      </c>
      <c r="K163" s="83">
        <f t="shared" si="61"/>
        <v>1.1771556550951843</v>
      </c>
      <c r="L163" s="83">
        <f t="shared" si="62"/>
        <v>2.3543113101903685</v>
      </c>
      <c r="M163" s="83">
        <f t="shared" si="63"/>
        <v>3.5314669652855528</v>
      </c>
      <c r="N163" s="83">
        <f t="shared" si="64"/>
        <v>0.47086226203807374</v>
      </c>
      <c r="O163" s="83">
        <f t="shared" si="65"/>
        <v>0.70629339305711059</v>
      </c>
      <c r="P163" s="83">
        <f t="shared" si="66"/>
        <v>1.4125867861142212</v>
      </c>
      <c r="Q163" s="83">
        <f t="shared" si="67"/>
        <v>3.9872523986724735</v>
      </c>
      <c r="R163" s="83">
        <f t="shared" si="68"/>
        <v>3.5483304959333348</v>
      </c>
      <c r="S163" s="83">
        <f t="shared" si="69"/>
        <v>3.3663648294752151</v>
      </c>
      <c r="T163" s="83">
        <f t="shared" si="82"/>
        <v>3.7973832368309268</v>
      </c>
      <c r="U163" s="83">
        <f t="shared" si="83"/>
        <v>3.6393133291623947</v>
      </c>
      <c r="V163" s="83">
        <f t="shared" si="70"/>
        <v>4.5568598841971122</v>
      </c>
      <c r="X163" s="38">
        <f t="shared" si="71"/>
        <v>40.875</v>
      </c>
      <c r="Y163" s="38">
        <f t="shared" si="72"/>
        <v>4.9365982078802046</v>
      </c>
      <c r="AB163" s="83">
        <v>54.5</v>
      </c>
      <c r="AE163">
        <f t="shared" si="73"/>
        <v>2</v>
      </c>
      <c r="AF163">
        <f t="shared" si="74"/>
        <v>2022</v>
      </c>
    </row>
    <row r="164" spans="1:32" x14ac:dyDescent="0.2">
      <c r="A164" s="11">
        <v>44603</v>
      </c>
      <c r="B164" s="83">
        <f t="shared" si="81"/>
        <v>4.7086226203807371</v>
      </c>
      <c r="K164" s="83">
        <f t="shared" si="61"/>
        <v>1.1771556550951843</v>
      </c>
      <c r="L164" s="83">
        <f t="shared" si="62"/>
        <v>2.3543113101903685</v>
      </c>
      <c r="M164" s="83">
        <f t="shared" si="63"/>
        <v>3.5314669652855528</v>
      </c>
      <c r="N164" s="83">
        <f t="shared" si="64"/>
        <v>0.47086226203807374</v>
      </c>
      <c r="O164" s="83">
        <f t="shared" si="65"/>
        <v>0.70629339305711059</v>
      </c>
      <c r="P164" s="83">
        <f t="shared" si="66"/>
        <v>1.4125867861142212</v>
      </c>
      <c r="Q164" s="83">
        <f t="shared" si="67"/>
        <v>3.9872523986724735</v>
      </c>
      <c r="R164" s="83">
        <f t="shared" si="68"/>
        <v>3.5483304959333348</v>
      </c>
      <c r="S164" s="83">
        <f t="shared" si="69"/>
        <v>3.3663648294752151</v>
      </c>
      <c r="T164" s="83">
        <f t="shared" si="82"/>
        <v>3.7973832368309268</v>
      </c>
      <c r="U164" s="83">
        <f t="shared" si="83"/>
        <v>3.6393133291623947</v>
      </c>
      <c r="V164" s="83">
        <f t="shared" si="70"/>
        <v>4.5568598841971122</v>
      </c>
      <c r="X164" s="38">
        <f t="shared" si="71"/>
        <v>41.0625</v>
      </c>
      <c r="Y164" s="38">
        <f t="shared" si="72"/>
        <v>4.9365982078802046</v>
      </c>
      <c r="AB164" s="83">
        <v>54.75</v>
      </c>
      <c r="AE164">
        <f t="shared" si="73"/>
        <v>2</v>
      </c>
      <c r="AF164">
        <f t="shared" si="74"/>
        <v>2022</v>
      </c>
    </row>
    <row r="165" spans="1:32" x14ac:dyDescent="0.2">
      <c r="A165" s="11">
        <v>44610</v>
      </c>
      <c r="B165" s="83">
        <f t="shared" si="81"/>
        <v>4.7086226203807371</v>
      </c>
      <c r="K165" s="83">
        <f t="shared" si="61"/>
        <v>1.1771556550951843</v>
      </c>
      <c r="L165" s="83">
        <f t="shared" si="62"/>
        <v>2.3543113101903685</v>
      </c>
      <c r="M165" s="83">
        <f t="shared" si="63"/>
        <v>3.5314669652855528</v>
      </c>
      <c r="N165" s="83">
        <f t="shared" si="64"/>
        <v>0.47086226203807374</v>
      </c>
      <c r="O165" s="83">
        <f t="shared" si="65"/>
        <v>0.70629339305711059</v>
      </c>
      <c r="P165" s="83">
        <f t="shared" si="66"/>
        <v>1.4125867861142212</v>
      </c>
      <c r="Q165" s="83">
        <f t="shared" si="67"/>
        <v>3.9872523986724735</v>
      </c>
      <c r="R165" s="83">
        <f t="shared" si="68"/>
        <v>3.5483304959333348</v>
      </c>
      <c r="S165" s="83">
        <f t="shared" si="69"/>
        <v>3.3663648294752151</v>
      </c>
      <c r="T165" s="83">
        <f t="shared" si="82"/>
        <v>3.7973832368309268</v>
      </c>
      <c r="U165" s="83">
        <f t="shared" si="83"/>
        <v>3.6393133291623947</v>
      </c>
      <c r="V165" s="83">
        <f t="shared" si="70"/>
        <v>4.5568598841971122</v>
      </c>
      <c r="X165" s="38">
        <f t="shared" si="71"/>
        <v>44.137500000000003</v>
      </c>
      <c r="Y165" s="38">
        <f t="shared" si="72"/>
        <v>4.9365982078802046</v>
      </c>
      <c r="AB165" s="83">
        <v>58.85</v>
      </c>
      <c r="AE165">
        <f t="shared" si="73"/>
        <v>2</v>
      </c>
      <c r="AF165">
        <f t="shared" si="74"/>
        <v>2022</v>
      </c>
    </row>
    <row r="166" spans="1:32" x14ac:dyDescent="0.2">
      <c r="A166" s="11">
        <v>44617</v>
      </c>
      <c r="B166" s="83">
        <f t="shared" si="81"/>
        <v>4.7086226203807371</v>
      </c>
      <c r="K166" s="83">
        <f t="shared" si="61"/>
        <v>1.1771556550951843</v>
      </c>
      <c r="L166" s="83">
        <f t="shared" si="62"/>
        <v>2.3543113101903685</v>
      </c>
      <c r="M166" s="83">
        <f t="shared" si="63"/>
        <v>3.5314669652855528</v>
      </c>
      <c r="N166" s="83">
        <f t="shared" si="64"/>
        <v>0.47086226203807374</v>
      </c>
      <c r="O166" s="83">
        <f t="shared" si="65"/>
        <v>0.70629339305711059</v>
      </c>
      <c r="P166" s="83">
        <f t="shared" si="66"/>
        <v>1.4125867861142212</v>
      </c>
      <c r="Q166" s="83">
        <f t="shared" si="67"/>
        <v>3.9872523986724735</v>
      </c>
      <c r="R166" s="83">
        <f t="shared" si="68"/>
        <v>3.5483304959333348</v>
      </c>
      <c r="S166" s="83">
        <f t="shared" si="69"/>
        <v>3.3663648294752151</v>
      </c>
      <c r="T166" s="83">
        <f t="shared" si="82"/>
        <v>3.7973832368309268</v>
      </c>
      <c r="U166" s="83">
        <f t="shared" si="83"/>
        <v>3.6393133291623947</v>
      </c>
      <c r="V166" s="83">
        <f t="shared" si="70"/>
        <v>4.5568598841971122</v>
      </c>
      <c r="X166" s="38">
        <f t="shared" si="71"/>
        <v>45.037499999999994</v>
      </c>
      <c r="Y166" s="38">
        <f t="shared" si="72"/>
        <v>4.9365982078802046</v>
      </c>
      <c r="AB166" s="83">
        <v>60.05</v>
      </c>
      <c r="AE166">
        <f t="shared" si="73"/>
        <v>2</v>
      </c>
      <c r="AF166">
        <f t="shared" si="74"/>
        <v>2022</v>
      </c>
    </row>
    <row r="167" spans="1:32" x14ac:dyDescent="0.2">
      <c r="A167" s="11">
        <v>44624</v>
      </c>
      <c r="B167" s="83">
        <f t="shared" si="81"/>
        <v>4.7086226203807371</v>
      </c>
      <c r="K167" s="83">
        <f t="shared" si="61"/>
        <v>1.1771556550951843</v>
      </c>
      <c r="L167" s="83">
        <f t="shared" si="62"/>
        <v>2.3543113101903685</v>
      </c>
      <c r="M167" s="83">
        <f t="shared" si="63"/>
        <v>3.5314669652855528</v>
      </c>
      <c r="N167" s="83">
        <f t="shared" si="64"/>
        <v>0.47086226203807374</v>
      </c>
      <c r="O167" s="83">
        <f t="shared" si="65"/>
        <v>0.70629339305711059</v>
      </c>
      <c r="P167" s="83">
        <f t="shared" si="66"/>
        <v>1.4125867861142212</v>
      </c>
      <c r="Q167" s="83">
        <f t="shared" si="67"/>
        <v>3.9872523986724735</v>
      </c>
      <c r="R167" s="83">
        <f t="shared" si="68"/>
        <v>3.5483304959333348</v>
      </c>
      <c r="S167" s="83">
        <f t="shared" si="69"/>
        <v>3.3663648294752151</v>
      </c>
      <c r="T167" s="83">
        <f t="shared" si="82"/>
        <v>3.7973832368309268</v>
      </c>
      <c r="U167" s="83">
        <f t="shared" si="83"/>
        <v>3.6393133291623947</v>
      </c>
      <c r="V167" s="83">
        <f t="shared" si="70"/>
        <v>4.5568598841971122</v>
      </c>
      <c r="X167" s="38">
        <f t="shared" si="71"/>
        <v>52.087500000000006</v>
      </c>
      <c r="Y167" s="38">
        <f t="shared" si="72"/>
        <v>4.9365982078802046</v>
      </c>
      <c r="AB167" s="83">
        <v>69.45</v>
      </c>
      <c r="AE167">
        <f t="shared" si="73"/>
        <v>3</v>
      </c>
      <c r="AF167">
        <f t="shared" si="74"/>
        <v>2022</v>
      </c>
    </row>
    <row r="168" spans="1:32" x14ac:dyDescent="0.2">
      <c r="A168" s="11">
        <v>44631</v>
      </c>
      <c r="B168" s="83">
        <f t="shared" si="81"/>
        <v>4.7086226203807371</v>
      </c>
      <c r="K168" s="83">
        <f t="shared" si="61"/>
        <v>1.1771556550951843</v>
      </c>
      <c r="L168" s="83">
        <f t="shared" si="62"/>
        <v>2.3543113101903685</v>
      </c>
      <c r="M168" s="83">
        <f t="shared" si="63"/>
        <v>3.5314669652855528</v>
      </c>
      <c r="N168" s="83">
        <f t="shared" si="64"/>
        <v>0.47086226203807374</v>
      </c>
      <c r="O168" s="83">
        <f t="shared" si="65"/>
        <v>0.70629339305711059</v>
      </c>
      <c r="P168" s="83">
        <f t="shared" si="66"/>
        <v>1.4125867861142212</v>
      </c>
      <c r="Q168" s="83">
        <f t="shared" si="67"/>
        <v>3.9872523986724735</v>
      </c>
      <c r="R168" s="83">
        <f t="shared" si="68"/>
        <v>3.5483304959333348</v>
      </c>
      <c r="S168" s="83">
        <f t="shared" si="69"/>
        <v>3.3663648294752151</v>
      </c>
      <c r="T168" s="83">
        <f t="shared" si="82"/>
        <v>3.7973832368309268</v>
      </c>
      <c r="U168" s="83">
        <f t="shared" si="83"/>
        <v>3.6393133291623947</v>
      </c>
      <c r="V168" s="83">
        <f t="shared" si="70"/>
        <v>4.5568598841971122</v>
      </c>
      <c r="X168" s="38">
        <f t="shared" si="71"/>
        <v>55.162499999999994</v>
      </c>
      <c r="Y168" s="38">
        <f t="shared" si="72"/>
        <v>4.9365982078802046</v>
      </c>
      <c r="AB168" s="83">
        <v>73.55</v>
      </c>
      <c r="AE168">
        <f t="shared" si="73"/>
        <v>3</v>
      </c>
      <c r="AF168">
        <f t="shared" si="74"/>
        <v>2022</v>
      </c>
    </row>
    <row r="169" spans="1:32" x14ac:dyDescent="0.2">
      <c r="A169" s="11">
        <v>44638</v>
      </c>
      <c r="B169" s="83">
        <f t="shared" si="81"/>
        <v>4.7086226203807371</v>
      </c>
      <c r="K169" s="83">
        <f t="shared" si="61"/>
        <v>1.1771556550951843</v>
      </c>
      <c r="L169" s="83">
        <f t="shared" si="62"/>
        <v>2.3543113101903685</v>
      </c>
      <c r="M169" s="83">
        <f t="shared" si="63"/>
        <v>3.5314669652855528</v>
      </c>
      <c r="N169" s="83">
        <f t="shared" si="64"/>
        <v>0.47086226203807374</v>
      </c>
      <c r="O169" s="83">
        <f t="shared" si="65"/>
        <v>0.70629339305711059</v>
      </c>
      <c r="P169" s="83">
        <f t="shared" si="66"/>
        <v>1.4125867861142212</v>
      </c>
      <c r="Q169" s="83">
        <f t="shared" si="67"/>
        <v>3.9872523986724735</v>
      </c>
      <c r="R169" s="83">
        <f t="shared" si="68"/>
        <v>3.5483304959333348</v>
      </c>
      <c r="S169" s="83">
        <f t="shared" si="69"/>
        <v>3.3663648294752151</v>
      </c>
      <c r="T169" s="83">
        <f t="shared" si="82"/>
        <v>3.7973832368309268</v>
      </c>
      <c r="U169" s="83">
        <f t="shared" si="83"/>
        <v>3.6393133291623947</v>
      </c>
      <c r="V169" s="83">
        <f t="shared" si="70"/>
        <v>4.5568598841971122</v>
      </c>
      <c r="X169" s="38">
        <f t="shared" si="71"/>
        <v>54.599999999999994</v>
      </c>
      <c r="Y169" s="38">
        <f t="shared" si="72"/>
        <v>4.9365982078802046</v>
      </c>
      <c r="AB169" s="83">
        <v>72.8</v>
      </c>
      <c r="AE169">
        <f t="shared" si="73"/>
        <v>3</v>
      </c>
      <c r="AF169">
        <f t="shared" si="74"/>
        <v>2022</v>
      </c>
    </row>
    <row r="170" spans="1:32" x14ac:dyDescent="0.2">
      <c r="A170" s="11">
        <v>44645</v>
      </c>
      <c r="B170" s="83">
        <f t="shared" si="81"/>
        <v>4.7086226203807371</v>
      </c>
      <c r="K170" s="83">
        <f t="shared" si="61"/>
        <v>1.1771556550951843</v>
      </c>
      <c r="L170" s="83">
        <f t="shared" si="62"/>
        <v>2.3543113101903685</v>
      </c>
      <c r="M170" s="83">
        <f t="shared" si="63"/>
        <v>3.5314669652855528</v>
      </c>
      <c r="N170" s="83">
        <f t="shared" si="64"/>
        <v>0.47086226203807374</v>
      </c>
      <c r="O170" s="83">
        <f t="shared" si="65"/>
        <v>0.70629339305711059</v>
      </c>
      <c r="P170" s="83">
        <f t="shared" si="66"/>
        <v>1.4125867861142212</v>
      </c>
      <c r="Q170" s="83">
        <f t="shared" si="67"/>
        <v>3.9872523986724735</v>
      </c>
      <c r="R170" s="83">
        <f t="shared" si="68"/>
        <v>3.5483304959333348</v>
      </c>
      <c r="S170" s="83">
        <f t="shared" si="69"/>
        <v>3.3663648294752151</v>
      </c>
      <c r="T170" s="83">
        <f t="shared" si="82"/>
        <v>3.7973832368309268</v>
      </c>
      <c r="U170" s="83">
        <f t="shared" si="83"/>
        <v>3.6393133291623947</v>
      </c>
      <c r="V170" s="83">
        <f t="shared" si="70"/>
        <v>4.5568598841971122</v>
      </c>
      <c r="X170" s="38">
        <f t="shared" si="71"/>
        <v>54.449999999999996</v>
      </c>
      <c r="Y170" s="38">
        <f t="shared" si="72"/>
        <v>4.9365982078802046</v>
      </c>
      <c r="AB170" s="83">
        <v>72.599999999999994</v>
      </c>
      <c r="AE170">
        <f t="shared" si="73"/>
        <v>3</v>
      </c>
      <c r="AF170">
        <f t="shared" si="74"/>
        <v>2022</v>
      </c>
    </row>
    <row r="171" spans="1:32" x14ac:dyDescent="0.2">
      <c r="A171" s="11">
        <v>44652</v>
      </c>
      <c r="B171" s="83">
        <f>G$2*I$15</f>
        <v>4.8067189249720021</v>
      </c>
      <c r="K171" s="83">
        <f t="shared" si="61"/>
        <v>1.2016797312430005</v>
      </c>
      <c r="L171" s="83">
        <f t="shared" si="62"/>
        <v>2.4033594624860011</v>
      </c>
      <c r="M171" s="83">
        <f t="shared" si="63"/>
        <v>3.6050391937290014</v>
      </c>
      <c r="N171" s="83">
        <f t="shared" si="64"/>
        <v>0.48067189249720021</v>
      </c>
      <c r="O171" s="83">
        <f t="shared" si="65"/>
        <v>0.72100783874580032</v>
      </c>
      <c r="P171" s="83">
        <f t="shared" si="66"/>
        <v>1.4420156774916006</v>
      </c>
      <c r="Q171" s="83">
        <f t="shared" si="67"/>
        <v>4.0703201569781502</v>
      </c>
      <c r="R171" s="83">
        <f t="shared" si="68"/>
        <v>3.6222540479319463</v>
      </c>
      <c r="S171" s="83">
        <f t="shared" si="69"/>
        <v>3.4364974300892825</v>
      </c>
      <c r="T171" s="83">
        <f>$F$2*$I$15</f>
        <v>3.8764953875982378</v>
      </c>
      <c r="U171" s="83">
        <f>$E$2*$I$15</f>
        <v>3.7151323568532781</v>
      </c>
      <c r="V171" s="83">
        <f t="shared" si="70"/>
        <v>4.6517944651178853</v>
      </c>
      <c r="X171" s="38">
        <f t="shared" si="71"/>
        <v>57.262499999999996</v>
      </c>
      <c r="Y171" s="38">
        <f t="shared" si="72"/>
        <v>5.0394440038777093</v>
      </c>
      <c r="AB171" s="83">
        <v>76.349999999999994</v>
      </c>
      <c r="AE171">
        <f t="shared" si="73"/>
        <v>4</v>
      </c>
      <c r="AF171">
        <f t="shared" si="74"/>
        <v>2022</v>
      </c>
    </row>
    <row r="172" spans="1:32" x14ac:dyDescent="0.2">
      <c r="A172" s="11">
        <v>44659</v>
      </c>
      <c r="B172" s="83">
        <f t="shared" ref="B172:B183" si="84">G$2*I$15</f>
        <v>4.8067189249720021</v>
      </c>
      <c r="K172" s="83">
        <f t="shared" si="61"/>
        <v>1.2016797312430005</v>
      </c>
      <c r="L172" s="83">
        <f t="shared" si="62"/>
        <v>2.4033594624860011</v>
      </c>
      <c r="M172" s="83">
        <f t="shared" si="63"/>
        <v>3.6050391937290014</v>
      </c>
      <c r="N172" s="83">
        <f t="shared" si="64"/>
        <v>0.48067189249720021</v>
      </c>
      <c r="O172" s="83">
        <f t="shared" si="65"/>
        <v>0.72100783874580032</v>
      </c>
      <c r="P172" s="83">
        <f t="shared" si="66"/>
        <v>1.4420156774916006</v>
      </c>
      <c r="Q172" s="83">
        <f t="shared" si="67"/>
        <v>4.0703201569781502</v>
      </c>
      <c r="R172" s="83">
        <f t="shared" si="68"/>
        <v>3.6222540479319463</v>
      </c>
      <c r="S172" s="83">
        <f t="shared" si="69"/>
        <v>3.4364974300892825</v>
      </c>
      <c r="T172" s="83">
        <f t="shared" ref="T172:T183" si="85">$F$2*$I$15</f>
        <v>3.8764953875982378</v>
      </c>
      <c r="U172" s="83">
        <f t="shared" ref="U172:U183" si="86">$E$2*$I$15</f>
        <v>3.7151323568532781</v>
      </c>
      <c r="V172" s="83">
        <f t="shared" si="70"/>
        <v>4.6517944651178853</v>
      </c>
      <c r="X172" s="38">
        <f t="shared" si="71"/>
        <v>59.099999999999994</v>
      </c>
      <c r="Y172" s="38">
        <f t="shared" si="72"/>
        <v>5.0394440038777093</v>
      </c>
      <c r="AB172" s="83">
        <v>78.8</v>
      </c>
      <c r="AE172">
        <f t="shared" si="73"/>
        <v>4</v>
      </c>
      <c r="AF172">
        <f t="shared" si="74"/>
        <v>2022</v>
      </c>
    </row>
    <row r="173" spans="1:32" x14ac:dyDescent="0.2">
      <c r="A173" s="11">
        <v>44666</v>
      </c>
      <c r="B173" s="83">
        <f t="shared" si="84"/>
        <v>4.8067189249720021</v>
      </c>
      <c r="K173" s="83">
        <f t="shared" si="61"/>
        <v>1.2016797312430005</v>
      </c>
      <c r="L173" s="83">
        <f t="shared" si="62"/>
        <v>2.4033594624860011</v>
      </c>
      <c r="M173" s="83">
        <f t="shared" si="63"/>
        <v>3.6050391937290014</v>
      </c>
      <c r="N173" s="83">
        <f t="shared" si="64"/>
        <v>0.48067189249720021</v>
      </c>
      <c r="O173" s="83">
        <f t="shared" si="65"/>
        <v>0.72100783874580032</v>
      </c>
      <c r="P173" s="83">
        <f t="shared" si="66"/>
        <v>1.4420156774916006</v>
      </c>
      <c r="Q173" s="83">
        <f t="shared" si="67"/>
        <v>4.0703201569781502</v>
      </c>
      <c r="R173" s="83">
        <f t="shared" si="68"/>
        <v>3.6222540479319463</v>
      </c>
      <c r="S173" s="83">
        <f t="shared" si="69"/>
        <v>3.4364974300892825</v>
      </c>
      <c r="T173" s="83">
        <f t="shared" si="85"/>
        <v>3.8764953875982378</v>
      </c>
      <c r="U173" s="83">
        <f t="shared" si="86"/>
        <v>3.7151323568532781</v>
      </c>
      <c r="V173" s="83">
        <f t="shared" si="70"/>
        <v>4.6517944651178853</v>
      </c>
      <c r="X173" s="38">
        <f t="shared" si="71"/>
        <v>57.525000000000006</v>
      </c>
      <c r="Y173" s="38">
        <f t="shared" si="72"/>
        <v>5.0394440038777093</v>
      </c>
      <c r="AB173" s="83">
        <v>76.7</v>
      </c>
      <c r="AE173">
        <f t="shared" si="73"/>
        <v>4</v>
      </c>
      <c r="AF173">
        <f t="shared" si="74"/>
        <v>2022</v>
      </c>
    </row>
    <row r="174" spans="1:32" x14ac:dyDescent="0.2">
      <c r="A174" s="11">
        <v>44673</v>
      </c>
      <c r="B174" s="83">
        <f t="shared" si="84"/>
        <v>4.8067189249720021</v>
      </c>
      <c r="K174" s="83">
        <f t="shared" si="61"/>
        <v>1.2016797312430005</v>
      </c>
      <c r="L174" s="83">
        <f t="shared" si="62"/>
        <v>2.4033594624860011</v>
      </c>
      <c r="M174" s="83">
        <f t="shared" si="63"/>
        <v>3.6050391937290014</v>
      </c>
      <c r="N174" s="83">
        <f t="shared" si="64"/>
        <v>0.48067189249720021</v>
      </c>
      <c r="O174" s="83">
        <f t="shared" si="65"/>
        <v>0.72100783874580032</v>
      </c>
      <c r="P174" s="83">
        <f t="shared" si="66"/>
        <v>1.4420156774916006</v>
      </c>
      <c r="Q174" s="83">
        <f t="shared" si="67"/>
        <v>4.0703201569781502</v>
      </c>
      <c r="R174" s="83">
        <f t="shared" si="68"/>
        <v>3.6222540479319463</v>
      </c>
      <c r="S174" s="83">
        <f t="shared" si="69"/>
        <v>3.4364974300892825</v>
      </c>
      <c r="T174" s="83">
        <f t="shared" si="85"/>
        <v>3.8764953875982378</v>
      </c>
      <c r="U174" s="83">
        <f t="shared" si="86"/>
        <v>3.7151323568532781</v>
      </c>
      <c r="V174" s="83">
        <f t="shared" si="70"/>
        <v>4.6517944651178853</v>
      </c>
      <c r="X174" s="38">
        <f t="shared" si="71"/>
        <v>57.637499999999996</v>
      </c>
      <c r="Y174" s="38">
        <f t="shared" si="72"/>
        <v>5.0394440038777093</v>
      </c>
      <c r="AB174" s="83">
        <v>76.849999999999994</v>
      </c>
      <c r="AE174">
        <f t="shared" si="73"/>
        <v>4</v>
      </c>
      <c r="AF174">
        <f t="shared" si="74"/>
        <v>2022</v>
      </c>
    </row>
    <row r="175" spans="1:32" x14ac:dyDescent="0.2">
      <c r="A175" s="11">
        <v>44680</v>
      </c>
      <c r="B175" s="83">
        <f t="shared" si="84"/>
        <v>4.8067189249720021</v>
      </c>
      <c r="K175" s="83">
        <f t="shared" si="61"/>
        <v>1.2016797312430005</v>
      </c>
      <c r="L175" s="83">
        <f t="shared" si="62"/>
        <v>2.4033594624860011</v>
      </c>
      <c r="M175" s="83">
        <f t="shared" si="63"/>
        <v>3.6050391937290014</v>
      </c>
      <c r="N175" s="83">
        <f t="shared" si="64"/>
        <v>0.48067189249720021</v>
      </c>
      <c r="O175" s="83">
        <f t="shared" si="65"/>
        <v>0.72100783874580032</v>
      </c>
      <c r="P175" s="83">
        <f t="shared" si="66"/>
        <v>1.4420156774916006</v>
      </c>
      <c r="Q175" s="83">
        <f t="shared" si="67"/>
        <v>4.0703201569781502</v>
      </c>
      <c r="R175" s="83">
        <f t="shared" si="68"/>
        <v>3.6222540479319463</v>
      </c>
      <c r="S175" s="83">
        <f t="shared" si="69"/>
        <v>3.4364974300892825</v>
      </c>
      <c r="T175" s="83">
        <f t="shared" si="85"/>
        <v>3.8764953875982378</v>
      </c>
      <c r="U175" s="83">
        <f t="shared" si="86"/>
        <v>3.7151323568532781</v>
      </c>
      <c r="V175" s="83">
        <f t="shared" si="70"/>
        <v>4.6517944651178853</v>
      </c>
      <c r="X175" s="38">
        <f t="shared" si="71"/>
        <v>58.087500000000006</v>
      </c>
      <c r="Y175" s="38">
        <f t="shared" si="72"/>
        <v>5.0394440038777093</v>
      </c>
      <c r="AB175" s="83">
        <v>77.45</v>
      </c>
      <c r="AE175">
        <f t="shared" si="73"/>
        <v>4</v>
      </c>
      <c r="AF175">
        <f t="shared" si="74"/>
        <v>2022</v>
      </c>
    </row>
    <row r="176" spans="1:32" x14ac:dyDescent="0.2">
      <c r="A176" s="11">
        <v>44687</v>
      </c>
      <c r="B176" s="83">
        <f t="shared" si="84"/>
        <v>4.8067189249720021</v>
      </c>
      <c r="K176" s="83">
        <f t="shared" si="61"/>
        <v>1.2016797312430005</v>
      </c>
      <c r="L176" s="83">
        <f t="shared" si="62"/>
        <v>2.4033594624860011</v>
      </c>
      <c r="M176" s="83">
        <f t="shared" si="63"/>
        <v>3.6050391937290014</v>
      </c>
      <c r="N176" s="83">
        <f t="shared" si="64"/>
        <v>0.48067189249720021</v>
      </c>
      <c r="O176" s="83">
        <f t="shared" si="65"/>
        <v>0.72100783874580032</v>
      </c>
      <c r="P176" s="83">
        <f t="shared" si="66"/>
        <v>1.4420156774916006</v>
      </c>
      <c r="Q176" s="83">
        <f t="shared" si="67"/>
        <v>4.0703201569781502</v>
      </c>
      <c r="R176" s="83">
        <f t="shared" si="68"/>
        <v>3.6222540479319463</v>
      </c>
      <c r="S176" s="83">
        <f t="shared" si="69"/>
        <v>3.4364974300892825</v>
      </c>
      <c r="T176" s="83">
        <f t="shared" si="85"/>
        <v>3.8764953875982378</v>
      </c>
      <c r="U176" s="83">
        <f t="shared" si="86"/>
        <v>3.7151323568532781</v>
      </c>
      <c r="V176" s="83">
        <f t="shared" si="70"/>
        <v>4.6517944651178853</v>
      </c>
      <c r="X176" s="38">
        <f t="shared" si="71"/>
        <v>57.712500000000006</v>
      </c>
      <c r="Y176" s="38">
        <f t="shared" si="72"/>
        <v>5.0394440038777093</v>
      </c>
      <c r="AB176" s="83">
        <v>76.95</v>
      </c>
      <c r="AE176">
        <f t="shared" si="73"/>
        <v>5</v>
      </c>
      <c r="AF176">
        <f t="shared" si="74"/>
        <v>2022</v>
      </c>
    </row>
    <row r="177" spans="1:32" x14ac:dyDescent="0.2">
      <c r="A177" s="11">
        <v>44694</v>
      </c>
      <c r="B177" s="83">
        <f t="shared" si="84"/>
        <v>4.8067189249720021</v>
      </c>
      <c r="K177" s="83">
        <f t="shared" si="61"/>
        <v>1.2016797312430005</v>
      </c>
      <c r="L177" s="83">
        <f t="shared" si="62"/>
        <v>2.4033594624860011</v>
      </c>
      <c r="M177" s="83">
        <f t="shared" si="63"/>
        <v>3.6050391937290014</v>
      </c>
      <c r="N177" s="83">
        <f t="shared" si="64"/>
        <v>0.48067189249720021</v>
      </c>
      <c r="O177" s="83">
        <f t="shared" si="65"/>
        <v>0.72100783874580032</v>
      </c>
      <c r="P177" s="83">
        <f t="shared" si="66"/>
        <v>1.4420156774916006</v>
      </c>
      <c r="Q177" s="83">
        <f t="shared" si="67"/>
        <v>4.0703201569781502</v>
      </c>
      <c r="R177" s="83">
        <f t="shared" si="68"/>
        <v>3.6222540479319463</v>
      </c>
      <c r="S177" s="83">
        <f t="shared" si="69"/>
        <v>3.4364974300892825</v>
      </c>
      <c r="T177" s="83">
        <f t="shared" si="85"/>
        <v>3.8764953875982378</v>
      </c>
      <c r="U177" s="83">
        <f t="shared" si="86"/>
        <v>3.7151323568532781</v>
      </c>
      <c r="V177" s="83">
        <f t="shared" si="70"/>
        <v>4.6517944651178853</v>
      </c>
      <c r="X177" s="38">
        <f t="shared" si="71"/>
        <v>59.025000000000006</v>
      </c>
      <c r="Y177" s="38">
        <f t="shared" si="72"/>
        <v>5.0394440038777093</v>
      </c>
      <c r="AB177" s="83">
        <v>78.7</v>
      </c>
      <c r="AE177">
        <f t="shared" si="73"/>
        <v>5</v>
      </c>
      <c r="AF177">
        <f t="shared" si="74"/>
        <v>2022</v>
      </c>
    </row>
    <row r="178" spans="1:32" x14ac:dyDescent="0.2">
      <c r="A178" s="11">
        <v>44701</v>
      </c>
      <c r="B178" s="83">
        <f t="shared" si="84"/>
        <v>4.8067189249720021</v>
      </c>
      <c r="K178" s="83">
        <f t="shared" si="61"/>
        <v>1.2016797312430005</v>
      </c>
      <c r="L178" s="83">
        <f t="shared" si="62"/>
        <v>2.4033594624860011</v>
      </c>
      <c r="M178" s="83">
        <f t="shared" si="63"/>
        <v>3.6050391937290014</v>
      </c>
      <c r="N178" s="83">
        <f t="shared" si="64"/>
        <v>0.48067189249720021</v>
      </c>
      <c r="O178" s="83">
        <f t="shared" si="65"/>
        <v>0.72100783874580032</v>
      </c>
      <c r="P178" s="83">
        <f t="shared" si="66"/>
        <v>1.4420156774916006</v>
      </c>
      <c r="Q178" s="83">
        <f t="shared" si="67"/>
        <v>4.0703201569781502</v>
      </c>
      <c r="R178" s="83">
        <f t="shared" si="68"/>
        <v>3.6222540479319463</v>
      </c>
      <c r="S178" s="83">
        <f t="shared" si="69"/>
        <v>3.4364974300892825</v>
      </c>
      <c r="T178" s="83">
        <f t="shared" si="85"/>
        <v>3.8764953875982378</v>
      </c>
      <c r="U178" s="83">
        <f t="shared" si="86"/>
        <v>3.7151323568532781</v>
      </c>
      <c r="V178" s="83">
        <f t="shared" si="70"/>
        <v>4.6517944651178853</v>
      </c>
      <c r="X178" s="38">
        <f t="shared" si="71"/>
        <v>60.112500000000004</v>
      </c>
      <c r="Y178" s="38">
        <f t="shared" si="72"/>
        <v>5.0394440038777093</v>
      </c>
      <c r="AB178" s="83">
        <v>80.150000000000006</v>
      </c>
      <c r="AE178">
        <f t="shared" si="73"/>
        <v>5</v>
      </c>
      <c r="AF178">
        <f t="shared" si="74"/>
        <v>2022</v>
      </c>
    </row>
    <row r="179" spans="1:32" x14ac:dyDescent="0.2">
      <c r="A179" s="11">
        <v>44708</v>
      </c>
      <c r="B179" s="83">
        <f t="shared" si="84"/>
        <v>4.8067189249720021</v>
      </c>
      <c r="K179" s="83">
        <f t="shared" si="61"/>
        <v>1.2016797312430005</v>
      </c>
      <c r="L179" s="83">
        <f t="shared" si="62"/>
        <v>2.4033594624860011</v>
      </c>
      <c r="M179" s="83">
        <f t="shared" si="63"/>
        <v>3.6050391937290014</v>
      </c>
      <c r="N179" s="83">
        <f t="shared" si="64"/>
        <v>0.48067189249720021</v>
      </c>
      <c r="O179" s="83">
        <f t="shared" si="65"/>
        <v>0.72100783874580032</v>
      </c>
      <c r="P179" s="83">
        <f t="shared" si="66"/>
        <v>1.4420156774916006</v>
      </c>
      <c r="Q179" s="83">
        <f t="shared" si="67"/>
        <v>4.0703201569781502</v>
      </c>
      <c r="R179" s="83">
        <f t="shared" si="68"/>
        <v>3.6222540479319463</v>
      </c>
      <c r="S179" s="83">
        <f t="shared" si="69"/>
        <v>3.4364974300892825</v>
      </c>
      <c r="T179" s="83">
        <f t="shared" si="85"/>
        <v>3.8764953875982378</v>
      </c>
      <c r="U179" s="83">
        <f t="shared" si="86"/>
        <v>3.7151323568532781</v>
      </c>
      <c r="V179" s="83">
        <f t="shared" si="70"/>
        <v>4.6517944651178853</v>
      </c>
      <c r="X179" s="38">
        <f t="shared" si="71"/>
        <v>60.862500000000004</v>
      </c>
      <c r="Y179" s="38">
        <f t="shared" si="72"/>
        <v>5.0394440038777093</v>
      </c>
      <c r="AB179" s="83">
        <v>81.150000000000006</v>
      </c>
      <c r="AE179">
        <f t="shared" si="73"/>
        <v>5</v>
      </c>
      <c r="AF179">
        <f t="shared" si="74"/>
        <v>2022</v>
      </c>
    </row>
    <row r="180" spans="1:32" x14ac:dyDescent="0.2">
      <c r="A180" s="11">
        <v>44715</v>
      </c>
      <c r="B180" s="83">
        <f t="shared" si="84"/>
        <v>4.8067189249720021</v>
      </c>
      <c r="K180" s="83">
        <f t="shared" si="61"/>
        <v>1.2016797312430005</v>
      </c>
      <c r="L180" s="83">
        <f t="shared" si="62"/>
        <v>2.4033594624860011</v>
      </c>
      <c r="M180" s="83">
        <f t="shared" si="63"/>
        <v>3.6050391937290014</v>
      </c>
      <c r="N180" s="83">
        <f t="shared" si="64"/>
        <v>0.48067189249720021</v>
      </c>
      <c r="O180" s="83">
        <f t="shared" si="65"/>
        <v>0.72100783874580032</v>
      </c>
      <c r="P180" s="83">
        <f t="shared" si="66"/>
        <v>1.4420156774916006</v>
      </c>
      <c r="Q180" s="83">
        <f t="shared" si="67"/>
        <v>4.0703201569781502</v>
      </c>
      <c r="R180" s="83">
        <f t="shared" si="68"/>
        <v>3.6222540479319463</v>
      </c>
      <c r="S180" s="83">
        <f t="shared" si="69"/>
        <v>3.4364974300892825</v>
      </c>
      <c r="T180" s="83">
        <f t="shared" si="85"/>
        <v>3.8764953875982378</v>
      </c>
      <c r="U180" s="83">
        <f t="shared" si="86"/>
        <v>3.7151323568532781</v>
      </c>
      <c r="V180" s="83">
        <f t="shared" si="70"/>
        <v>4.6517944651178853</v>
      </c>
      <c r="X180" s="38">
        <f t="shared" si="71"/>
        <v>59.962500000000006</v>
      </c>
      <c r="Y180" s="38">
        <f t="shared" si="72"/>
        <v>5.0394440038777093</v>
      </c>
      <c r="AB180" s="83">
        <v>79.95</v>
      </c>
      <c r="AE180">
        <f t="shared" si="73"/>
        <v>6</v>
      </c>
      <c r="AF180">
        <f t="shared" si="74"/>
        <v>2022</v>
      </c>
    </row>
    <row r="181" spans="1:32" x14ac:dyDescent="0.2">
      <c r="A181" s="11">
        <v>44722</v>
      </c>
      <c r="B181" s="83">
        <f t="shared" si="84"/>
        <v>4.8067189249720021</v>
      </c>
      <c r="K181" s="83">
        <f t="shared" si="61"/>
        <v>1.2016797312430005</v>
      </c>
      <c r="L181" s="83">
        <f t="shared" si="62"/>
        <v>2.4033594624860011</v>
      </c>
      <c r="M181" s="83">
        <f t="shared" si="63"/>
        <v>3.6050391937290014</v>
      </c>
      <c r="N181" s="83">
        <f t="shared" si="64"/>
        <v>0.48067189249720021</v>
      </c>
      <c r="O181" s="83">
        <f t="shared" si="65"/>
        <v>0.72100783874580032</v>
      </c>
      <c r="P181" s="83">
        <f t="shared" si="66"/>
        <v>1.4420156774916006</v>
      </c>
      <c r="Q181" s="83">
        <f t="shared" si="67"/>
        <v>4.0703201569781502</v>
      </c>
      <c r="R181" s="83">
        <f t="shared" si="68"/>
        <v>3.6222540479319463</v>
      </c>
      <c r="S181" s="83">
        <f t="shared" si="69"/>
        <v>3.4364974300892825</v>
      </c>
      <c r="T181" s="83">
        <f t="shared" si="85"/>
        <v>3.8764953875982378</v>
      </c>
      <c r="U181" s="83">
        <f t="shared" si="86"/>
        <v>3.7151323568532781</v>
      </c>
      <c r="V181" s="83">
        <f t="shared" si="70"/>
        <v>4.6517944651178853</v>
      </c>
      <c r="X181" s="38">
        <f t="shared" si="71"/>
        <v>59.625</v>
      </c>
      <c r="Y181" s="38">
        <f t="shared" si="72"/>
        <v>5.0394440038777093</v>
      </c>
      <c r="AB181" s="83">
        <v>79.5</v>
      </c>
      <c r="AE181">
        <f t="shared" si="73"/>
        <v>6</v>
      </c>
      <c r="AF181">
        <f t="shared" si="74"/>
        <v>2022</v>
      </c>
    </row>
    <row r="182" spans="1:32" x14ac:dyDescent="0.2">
      <c r="A182" s="11">
        <v>44729</v>
      </c>
      <c r="B182" s="83">
        <f t="shared" si="84"/>
        <v>4.8067189249720021</v>
      </c>
      <c r="K182" s="83">
        <f t="shared" si="61"/>
        <v>1.2016797312430005</v>
      </c>
      <c r="L182" s="83">
        <f t="shared" si="62"/>
        <v>2.4033594624860011</v>
      </c>
      <c r="M182" s="83">
        <f t="shared" si="63"/>
        <v>3.6050391937290014</v>
      </c>
      <c r="N182" s="83">
        <f t="shared" si="64"/>
        <v>0.48067189249720021</v>
      </c>
      <c r="O182" s="83">
        <f t="shared" si="65"/>
        <v>0.72100783874580032</v>
      </c>
      <c r="P182" s="83">
        <f t="shared" si="66"/>
        <v>1.4420156774916006</v>
      </c>
      <c r="Q182" s="83">
        <f t="shared" si="67"/>
        <v>4.0703201569781502</v>
      </c>
      <c r="R182" s="83">
        <f t="shared" si="68"/>
        <v>3.6222540479319463</v>
      </c>
      <c r="S182" s="83">
        <f t="shared" si="69"/>
        <v>3.4364974300892825</v>
      </c>
      <c r="T182" s="83">
        <f t="shared" si="85"/>
        <v>3.8764953875982378</v>
      </c>
      <c r="U182" s="83">
        <f t="shared" si="86"/>
        <v>3.7151323568532781</v>
      </c>
      <c r="V182" s="83">
        <f t="shared" si="70"/>
        <v>4.6517944651178853</v>
      </c>
      <c r="X182" s="38">
        <f t="shared" si="71"/>
        <v>59.324999999999996</v>
      </c>
      <c r="Y182" s="38">
        <f t="shared" si="72"/>
        <v>5.0394440038777093</v>
      </c>
      <c r="AB182" s="83">
        <v>79.099999999999994</v>
      </c>
      <c r="AE182">
        <f t="shared" si="73"/>
        <v>6</v>
      </c>
      <c r="AF182">
        <f t="shared" si="74"/>
        <v>2022</v>
      </c>
    </row>
    <row r="183" spans="1:32" x14ac:dyDescent="0.2">
      <c r="A183" s="11">
        <v>44736</v>
      </c>
      <c r="B183" s="83">
        <f t="shared" si="84"/>
        <v>4.8067189249720021</v>
      </c>
      <c r="K183" s="83">
        <f t="shared" si="61"/>
        <v>1.2016797312430005</v>
      </c>
      <c r="L183" s="83">
        <f t="shared" si="62"/>
        <v>2.4033594624860011</v>
      </c>
      <c r="M183" s="83">
        <f t="shared" si="63"/>
        <v>3.6050391937290014</v>
      </c>
      <c r="N183" s="83">
        <f t="shared" si="64"/>
        <v>0.48067189249720021</v>
      </c>
      <c r="O183" s="83">
        <f t="shared" si="65"/>
        <v>0.72100783874580032</v>
      </c>
      <c r="P183" s="83">
        <f t="shared" si="66"/>
        <v>1.4420156774916006</v>
      </c>
      <c r="Q183" s="83">
        <f t="shared" si="67"/>
        <v>4.0703201569781502</v>
      </c>
      <c r="R183" s="83">
        <f t="shared" si="68"/>
        <v>3.6222540479319463</v>
      </c>
      <c r="S183" s="83">
        <f t="shared" si="69"/>
        <v>3.4364974300892825</v>
      </c>
      <c r="T183" s="83">
        <f t="shared" si="85"/>
        <v>3.8764953875982378</v>
      </c>
      <c r="U183" s="83">
        <f t="shared" si="86"/>
        <v>3.7151323568532781</v>
      </c>
      <c r="V183" s="83">
        <f t="shared" si="70"/>
        <v>4.6517944651178853</v>
      </c>
      <c r="X183" s="38">
        <f t="shared" si="71"/>
        <v>59.550000000000004</v>
      </c>
      <c r="Y183" s="38">
        <f t="shared" si="72"/>
        <v>5.0394440038777093</v>
      </c>
      <c r="AB183" s="83">
        <v>79.400000000000006</v>
      </c>
      <c r="AE183">
        <f t="shared" si="73"/>
        <v>6</v>
      </c>
      <c r="AF183">
        <f t="shared" si="74"/>
        <v>2022</v>
      </c>
    </row>
    <row r="184" spans="1:32" x14ac:dyDescent="0.2">
      <c r="A184" s="11">
        <v>44743</v>
      </c>
      <c r="B184" s="83">
        <f t="shared" ref="B184:B197" si="87">G$2*I$16</f>
        <v>4.9097200447928309</v>
      </c>
      <c r="K184" s="83">
        <f t="shared" si="61"/>
        <v>1.2274300111982077</v>
      </c>
      <c r="L184" s="83">
        <f t="shared" si="62"/>
        <v>2.4548600223964154</v>
      </c>
      <c r="M184" s="83">
        <f t="shared" si="63"/>
        <v>3.6822900335946231</v>
      </c>
      <c r="N184" s="83">
        <f t="shared" si="64"/>
        <v>0.49097200447928313</v>
      </c>
      <c r="O184" s="83">
        <f t="shared" si="65"/>
        <v>0.73645800671892458</v>
      </c>
      <c r="P184" s="83">
        <f t="shared" si="66"/>
        <v>1.4729160134378492</v>
      </c>
      <c r="Q184" s="83">
        <f t="shared" si="67"/>
        <v>4.1575413031991095</v>
      </c>
      <c r="R184" s="83">
        <f t="shared" si="68"/>
        <v>3.6998737775304873</v>
      </c>
      <c r="S184" s="83">
        <f t="shared" si="69"/>
        <v>3.5101366607340525</v>
      </c>
      <c r="T184" s="83">
        <f>$F$2*$I$16</f>
        <v>3.959563145903914</v>
      </c>
      <c r="U184" s="83">
        <f>$E$2*$I$16</f>
        <v>3.7947423359287051</v>
      </c>
      <c r="V184" s="83">
        <f t="shared" si="70"/>
        <v>4.751475775084697</v>
      </c>
      <c r="X184" s="38">
        <f t="shared" si="71"/>
        <v>59.099999999999994</v>
      </c>
      <c r="Y184" s="38">
        <f t="shared" si="72"/>
        <v>5.147432089675088</v>
      </c>
      <c r="AB184" s="83">
        <v>78.8</v>
      </c>
      <c r="AE184">
        <f t="shared" si="73"/>
        <v>7</v>
      </c>
      <c r="AF184">
        <f t="shared" si="74"/>
        <v>2022</v>
      </c>
    </row>
    <row r="185" spans="1:32" x14ac:dyDescent="0.2">
      <c r="A185" s="11">
        <v>44750</v>
      </c>
      <c r="B185" s="83">
        <f t="shared" si="87"/>
        <v>4.9097200447928309</v>
      </c>
      <c r="K185" s="83">
        <f t="shared" si="61"/>
        <v>1.2274300111982077</v>
      </c>
      <c r="L185" s="83">
        <f t="shared" si="62"/>
        <v>2.4548600223964154</v>
      </c>
      <c r="M185" s="83">
        <f t="shared" si="63"/>
        <v>3.6822900335946231</v>
      </c>
      <c r="N185" s="83">
        <f t="shared" si="64"/>
        <v>0.49097200447928313</v>
      </c>
      <c r="O185" s="83">
        <f t="shared" si="65"/>
        <v>0.73645800671892458</v>
      </c>
      <c r="P185" s="83">
        <f t="shared" si="66"/>
        <v>1.4729160134378492</v>
      </c>
      <c r="Q185" s="83">
        <f t="shared" si="67"/>
        <v>4.1575413031991095</v>
      </c>
      <c r="R185" s="83">
        <f t="shared" si="68"/>
        <v>3.6998737775304873</v>
      </c>
      <c r="S185" s="83">
        <f t="shared" si="69"/>
        <v>3.5101366607340525</v>
      </c>
      <c r="T185" s="83">
        <f t="shared" ref="T185:T197" si="88">$F$2*$I$16</f>
        <v>3.959563145903914</v>
      </c>
      <c r="U185" s="83">
        <f t="shared" ref="U185:U197" si="89">$E$2*$I$16</f>
        <v>3.7947423359287051</v>
      </c>
      <c r="V185" s="83">
        <f t="shared" si="70"/>
        <v>4.751475775084697</v>
      </c>
      <c r="X185" s="38">
        <f t="shared" si="71"/>
        <v>55.912499999999994</v>
      </c>
      <c r="Y185" s="38">
        <f t="shared" si="72"/>
        <v>5.147432089675088</v>
      </c>
      <c r="AB185" s="83">
        <v>74.55</v>
      </c>
      <c r="AE185">
        <f t="shared" si="73"/>
        <v>7</v>
      </c>
      <c r="AF185">
        <f t="shared" si="74"/>
        <v>2022</v>
      </c>
    </row>
    <row r="186" spans="1:32" x14ac:dyDescent="0.2">
      <c r="A186" s="11">
        <v>44757</v>
      </c>
      <c r="B186" s="83">
        <f t="shared" si="87"/>
        <v>4.9097200447928309</v>
      </c>
      <c r="K186" s="83">
        <f t="shared" si="61"/>
        <v>1.2274300111982077</v>
      </c>
      <c r="L186" s="83">
        <f t="shared" si="62"/>
        <v>2.4548600223964154</v>
      </c>
      <c r="M186" s="83">
        <f t="shared" si="63"/>
        <v>3.6822900335946231</v>
      </c>
      <c r="N186" s="83">
        <f t="shared" si="64"/>
        <v>0.49097200447928313</v>
      </c>
      <c r="O186" s="83">
        <f t="shared" si="65"/>
        <v>0.73645800671892458</v>
      </c>
      <c r="P186" s="83">
        <f t="shared" si="66"/>
        <v>1.4729160134378492</v>
      </c>
      <c r="Q186" s="83">
        <f t="shared" si="67"/>
        <v>4.1575413031991095</v>
      </c>
      <c r="R186" s="83">
        <f t="shared" si="68"/>
        <v>3.6998737775304873</v>
      </c>
      <c r="S186" s="83">
        <f t="shared" si="69"/>
        <v>3.5101366607340525</v>
      </c>
      <c r="T186" s="83">
        <f t="shared" si="88"/>
        <v>3.959563145903914</v>
      </c>
      <c r="U186" s="83">
        <f t="shared" si="89"/>
        <v>3.7947423359287051</v>
      </c>
      <c r="V186" s="83">
        <f t="shared" si="70"/>
        <v>4.751475775084697</v>
      </c>
      <c r="X186" s="38">
        <f t="shared" si="71"/>
        <v>51.599999999999994</v>
      </c>
      <c r="Y186" s="38">
        <f t="shared" si="72"/>
        <v>5.147432089675088</v>
      </c>
      <c r="AB186" s="83">
        <v>68.8</v>
      </c>
      <c r="AE186">
        <f t="shared" si="73"/>
        <v>7</v>
      </c>
      <c r="AF186">
        <f t="shared" si="74"/>
        <v>2022</v>
      </c>
    </row>
    <row r="187" spans="1:32" x14ac:dyDescent="0.2">
      <c r="A187" s="11">
        <v>44764</v>
      </c>
      <c r="B187" s="83">
        <f t="shared" si="87"/>
        <v>4.9097200447928309</v>
      </c>
      <c r="K187" s="83">
        <f t="shared" si="61"/>
        <v>1.2274300111982077</v>
      </c>
      <c r="L187" s="83">
        <f t="shared" si="62"/>
        <v>2.4548600223964154</v>
      </c>
      <c r="M187" s="83">
        <f t="shared" si="63"/>
        <v>3.6822900335946231</v>
      </c>
      <c r="N187" s="83">
        <f t="shared" si="64"/>
        <v>0.49097200447928313</v>
      </c>
      <c r="O187" s="83">
        <f t="shared" si="65"/>
        <v>0.73645800671892458</v>
      </c>
      <c r="P187" s="83">
        <f t="shared" si="66"/>
        <v>1.4729160134378492</v>
      </c>
      <c r="Q187" s="83">
        <f t="shared" si="67"/>
        <v>4.1575413031991095</v>
      </c>
      <c r="R187" s="83">
        <f t="shared" si="68"/>
        <v>3.6998737775304873</v>
      </c>
      <c r="S187" s="83">
        <f t="shared" si="69"/>
        <v>3.5101366607340525</v>
      </c>
      <c r="T187" s="83">
        <f t="shared" si="88"/>
        <v>3.959563145903914</v>
      </c>
      <c r="U187" s="83">
        <f t="shared" si="89"/>
        <v>3.7947423359287051</v>
      </c>
      <c r="V187" s="83">
        <f t="shared" si="70"/>
        <v>4.751475775084697</v>
      </c>
      <c r="X187" s="38">
        <f t="shared" si="71"/>
        <v>50.099999999999994</v>
      </c>
      <c r="Y187" s="38">
        <f t="shared" si="72"/>
        <v>5.147432089675088</v>
      </c>
      <c r="AB187" s="83">
        <v>66.8</v>
      </c>
      <c r="AE187">
        <f t="shared" si="73"/>
        <v>7</v>
      </c>
      <c r="AF187">
        <f t="shared" si="74"/>
        <v>2022</v>
      </c>
    </row>
    <row r="188" spans="1:32" x14ac:dyDescent="0.2">
      <c r="A188" s="11">
        <v>44771</v>
      </c>
      <c r="B188" s="83">
        <f t="shared" si="87"/>
        <v>4.9097200447928309</v>
      </c>
      <c r="K188" s="83">
        <f t="shared" si="61"/>
        <v>1.2274300111982077</v>
      </c>
      <c r="L188" s="83">
        <f t="shared" si="62"/>
        <v>2.4548600223964154</v>
      </c>
      <c r="M188" s="83">
        <f t="shared" si="63"/>
        <v>3.6822900335946231</v>
      </c>
      <c r="N188" s="83">
        <f t="shared" si="64"/>
        <v>0.49097200447928313</v>
      </c>
      <c r="O188" s="83">
        <f t="shared" si="65"/>
        <v>0.73645800671892458</v>
      </c>
      <c r="P188" s="83">
        <f t="shared" si="66"/>
        <v>1.4729160134378492</v>
      </c>
      <c r="Q188" s="83">
        <f t="shared" si="67"/>
        <v>4.1575413031991095</v>
      </c>
      <c r="R188" s="83">
        <f t="shared" si="68"/>
        <v>3.6998737775304873</v>
      </c>
      <c r="S188" s="83">
        <f t="shared" si="69"/>
        <v>3.5101366607340525</v>
      </c>
      <c r="T188" s="83">
        <f t="shared" si="88"/>
        <v>3.959563145903914</v>
      </c>
      <c r="U188" s="83">
        <f t="shared" si="89"/>
        <v>3.7947423359287051</v>
      </c>
      <c r="V188" s="83">
        <f t="shared" si="70"/>
        <v>4.751475775084697</v>
      </c>
      <c r="X188" s="38">
        <f t="shared" si="71"/>
        <v>50.25</v>
      </c>
      <c r="Y188" s="38">
        <f t="shared" si="72"/>
        <v>5.147432089675088</v>
      </c>
      <c r="AB188" s="83">
        <v>67</v>
      </c>
      <c r="AE188">
        <f t="shared" si="73"/>
        <v>7</v>
      </c>
      <c r="AF188">
        <f t="shared" si="74"/>
        <v>2022</v>
      </c>
    </row>
    <row r="189" spans="1:32" x14ac:dyDescent="0.2">
      <c r="A189" s="11">
        <v>44778</v>
      </c>
      <c r="B189" s="83">
        <f t="shared" si="87"/>
        <v>4.9097200447928309</v>
      </c>
      <c r="K189" s="83">
        <f t="shared" si="61"/>
        <v>1.2274300111982077</v>
      </c>
      <c r="L189" s="83">
        <f t="shared" si="62"/>
        <v>2.4548600223964154</v>
      </c>
      <c r="M189" s="83">
        <f t="shared" si="63"/>
        <v>3.6822900335946231</v>
      </c>
      <c r="N189" s="83">
        <f t="shared" si="64"/>
        <v>0.49097200447928313</v>
      </c>
      <c r="O189" s="83">
        <f t="shared" si="65"/>
        <v>0.73645800671892458</v>
      </c>
      <c r="P189" s="83">
        <f t="shared" si="66"/>
        <v>1.4729160134378492</v>
      </c>
      <c r="Q189" s="83">
        <f t="shared" si="67"/>
        <v>4.1575413031991095</v>
      </c>
      <c r="R189" s="83">
        <f t="shared" si="68"/>
        <v>3.6998737775304873</v>
      </c>
      <c r="S189" s="83">
        <f t="shared" si="69"/>
        <v>3.5101366607340525</v>
      </c>
      <c r="T189" s="83">
        <f t="shared" si="88"/>
        <v>3.959563145903914</v>
      </c>
      <c r="U189" s="83">
        <f t="shared" si="89"/>
        <v>3.7947423359287051</v>
      </c>
      <c r="V189" s="83">
        <f t="shared" si="70"/>
        <v>4.751475775084697</v>
      </c>
      <c r="X189" s="38">
        <f t="shared" si="71"/>
        <v>49.349999999999994</v>
      </c>
      <c r="Y189" s="38">
        <f t="shared" si="72"/>
        <v>5.147432089675088</v>
      </c>
      <c r="AB189" s="83">
        <v>65.8</v>
      </c>
      <c r="AE189">
        <f t="shared" si="73"/>
        <v>8</v>
      </c>
      <c r="AF189">
        <f t="shared" si="74"/>
        <v>2022</v>
      </c>
    </row>
    <row r="190" spans="1:32" x14ac:dyDescent="0.2">
      <c r="A190" s="11">
        <v>44785</v>
      </c>
      <c r="B190" s="83">
        <f t="shared" si="87"/>
        <v>4.9097200447928309</v>
      </c>
      <c r="K190" s="83">
        <f t="shared" si="61"/>
        <v>1.2274300111982077</v>
      </c>
      <c r="L190" s="83">
        <f t="shared" si="62"/>
        <v>2.4548600223964154</v>
      </c>
      <c r="M190" s="83">
        <f t="shared" si="63"/>
        <v>3.6822900335946231</v>
      </c>
      <c r="N190" s="83">
        <f t="shared" si="64"/>
        <v>0.49097200447928313</v>
      </c>
      <c r="O190" s="83">
        <f t="shared" si="65"/>
        <v>0.73645800671892458</v>
      </c>
      <c r="P190" s="83">
        <f t="shared" si="66"/>
        <v>1.4729160134378492</v>
      </c>
      <c r="Q190" s="83">
        <f t="shared" si="67"/>
        <v>4.1575413031991095</v>
      </c>
      <c r="R190" s="83">
        <f t="shared" si="68"/>
        <v>3.6998737775304873</v>
      </c>
      <c r="S190" s="83">
        <f t="shared" si="69"/>
        <v>3.5101366607340525</v>
      </c>
      <c r="T190" s="83">
        <f t="shared" si="88"/>
        <v>3.959563145903914</v>
      </c>
      <c r="U190" s="83">
        <f t="shared" si="89"/>
        <v>3.7947423359287051</v>
      </c>
      <c r="V190" s="83">
        <f t="shared" si="70"/>
        <v>4.751475775084697</v>
      </c>
      <c r="X190" s="38">
        <f t="shared" si="71"/>
        <v>47.849999999999994</v>
      </c>
      <c r="Y190" s="38">
        <f t="shared" si="72"/>
        <v>5.147432089675088</v>
      </c>
      <c r="AB190" s="83">
        <v>63.8</v>
      </c>
      <c r="AE190">
        <f t="shared" si="73"/>
        <v>8</v>
      </c>
      <c r="AF190">
        <f t="shared" si="74"/>
        <v>2022</v>
      </c>
    </row>
    <row r="191" spans="1:32" x14ac:dyDescent="0.2">
      <c r="A191" s="11">
        <v>44792</v>
      </c>
      <c r="B191" s="83">
        <f t="shared" si="87"/>
        <v>4.9097200447928309</v>
      </c>
      <c r="K191" s="83">
        <f t="shared" si="61"/>
        <v>1.2274300111982077</v>
      </c>
      <c r="L191" s="83">
        <f t="shared" si="62"/>
        <v>2.4548600223964154</v>
      </c>
      <c r="M191" s="83">
        <f t="shared" si="63"/>
        <v>3.6822900335946231</v>
      </c>
      <c r="N191" s="83">
        <f t="shared" si="64"/>
        <v>0.49097200447928313</v>
      </c>
      <c r="O191" s="83">
        <f t="shared" si="65"/>
        <v>0.73645800671892458</v>
      </c>
      <c r="P191" s="83">
        <f t="shared" si="66"/>
        <v>1.4729160134378492</v>
      </c>
      <c r="Q191" s="83">
        <f t="shared" si="67"/>
        <v>4.1575413031991095</v>
      </c>
      <c r="R191" s="83">
        <f t="shared" si="68"/>
        <v>3.6998737775304873</v>
      </c>
      <c r="S191" s="83">
        <f t="shared" si="69"/>
        <v>3.5101366607340525</v>
      </c>
      <c r="T191" s="83">
        <f t="shared" si="88"/>
        <v>3.959563145903914</v>
      </c>
      <c r="U191" s="83">
        <f t="shared" si="89"/>
        <v>3.7947423359287051</v>
      </c>
      <c r="V191" s="83">
        <f t="shared" si="70"/>
        <v>4.751475775084697</v>
      </c>
      <c r="X191" s="38">
        <f t="shared" si="71"/>
        <v>45.900000000000006</v>
      </c>
      <c r="Y191" s="38">
        <f t="shared" si="72"/>
        <v>5.147432089675088</v>
      </c>
      <c r="AB191" s="83">
        <v>61.2</v>
      </c>
      <c r="AE191">
        <f t="shared" si="73"/>
        <v>8</v>
      </c>
      <c r="AF191">
        <f t="shared" si="74"/>
        <v>2022</v>
      </c>
    </row>
    <row r="192" spans="1:32" x14ac:dyDescent="0.2">
      <c r="A192" s="11">
        <v>44799</v>
      </c>
      <c r="B192" s="83">
        <f t="shared" si="87"/>
        <v>4.9097200447928309</v>
      </c>
      <c r="K192" s="83">
        <f t="shared" si="61"/>
        <v>1.2274300111982077</v>
      </c>
      <c r="L192" s="83">
        <f t="shared" si="62"/>
        <v>2.4548600223964154</v>
      </c>
      <c r="M192" s="83">
        <f t="shared" si="63"/>
        <v>3.6822900335946231</v>
      </c>
      <c r="N192" s="83">
        <f t="shared" si="64"/>
        <v>0.49097200447928313</v>
      </c>
      <c r="O192" s="83">
        <f t="shared" si="65"/>
        <v>0.73645800671892458</v>
      </c>
      <c r="P192" s="83">
        <f t="shared" si="66"/>
        <v>1.4729160134378492</v>
      </c>
      <c r="Q192" s="83">
        <f t="shared" si="67"/>
        <v>4.1575413031991095</v>
      </c>
      <c r="R192" s="83">
        <f t="shared" si="68"/>
        <v>3.6998737775304873</v>
      </c>
      <c r="S192" s="83">
        <f t="shared" si="69"/>
        <v>3.5101366607340525</v>
      </c>
      <c r="T192" s="83">
        <f t="shared" si="88"/>
        <v>3.959563145903914</v>
      </c>
      <c r="U192" s="83">
        <f t="shared" si="89"/>
        <v>3.7947423359287051</v>
      </c>
      <c r="V192" s="83">
        <f t="shared" si="70"/>
        <v>4.751475775084697</v>
      </c>
      <c r="X192" s="38">
        <f t="shared" si="71"/>
        <v>41.400000000000006</v>
      </c>
      <c r="Y192" s="38">
        <f t="shared" si="72"/>
        <v>5.147432089675088</v>
      </c>
      <c r="AB192" s="83">
        <v>55.2</v>
      </c>
      <c r="AE192">
        <f t="shared" si="73"/>
        <v>8</v>
      </c>
      <c r="AF192">
        <f t="shared" si="74"/>
        <v>2022</v>
      </c>
    </row>
    <row r="193" spans="1:32" x14ac:dyDescent="0.2">
      <c r="A193" s="11">
        <v>44806</v>
      </c>
      <c r="B193" s="83">
        <f t="shared" si="87"/>
        <v>4.9097200447928309</v>
      </c>
      <c r="K193" s="83">
        <f t="shared" si="61"/>
        <v>1.2274300111982077</v>
      </c>
      <c r="L193" s="83">
        <f t="shared" si="62"/>
        <v>2.4548600223964154</v>
      </c>
      <c r="M193" s="83">
        <f t="shared" si="63"/>
        <v>3.6822900335946231</v>
      </c>
      <c r="N193" s="83">
        <f t="shared" si="64"/>
        <v>0.49097200447928313</v>
      </c>
      <c r="O193" s="83">
        <f t="shared" si="65"/>
        <v>0.73645800671892458</v>
      </c>
      <c r="P193" s="83">
        <f t="shared" si="66"/>
        <v>1.4729160134378492</v>
      </c>
      <c r="Q193" s="83">
        <f t="shared" si="67"/>
        <v>4.1575413031991095</v>
      </c>
      <c r="R193" s="83">
        <f t="shared" si="68"/>
        <v>3.6998737775304873</v>
      </c>
      <c r="S193" s="83">
        <f t="shared" si="69"/>
        <v>3.5101366607340525</v>
      </c>
      <c r="T193" s="83">
        <f t="shared" si="88"/>
        <v>3.959563145903914</v>
      </c>
      <c r="U193" s="83">
        <f t="shared" si="89"/>
        <v>3.7947423359287051</v>
      </c>
      <c r="V193" s="83">
        <f t="shared" si="70"/>
        <v>4.751475775084697</v>
      </c>
      <c r="X193" s="38">
        <f t="shared" si="71"/>
        <v>38.4375</v>
      </c>
      <c r="Y193" s="38">
        <f t="shared" si="72"/>
        <v>5.147432089675088</v>
      </c>
      <c r="AB193" s="83">
        <v>51.25</v>
      </c>
      <c r="AE193">
        <f t="shared" si="73"/>
        <v>9</v>
      </c>
      <c r="AF193">
        <f t="shared" si="74"/>
        <v>2022</v>
      </c>
    </row>
    <row r="194" spans="1:32" x14ac:dyDescent="0.2">
      <c r="A194" s="11">
        <v>44813</v>
      </c>
      <c r="B194" s="83">
        <f t="shared" si="87"/>
        <v>4.9097200447928309</v>
      </c>
      <c r="K194" s="83">
        <f t="shared" si="61"/>
        <v>1.2274300111982077</v>
      </c>
      <c r="L194" s="83">
        <f t="shared" si="62"/>
        <v>2.4548600223964154</v>
      </c>
      <c r="M194" s="83">
        <f t="shared" si="63"/>
        <v>3.6822900335946231</v>
      </c>
      <c r="N194" s="83">
        <f t="shared" si="64"/>
        <v>0.49097200447928313</v>
      </c>
      <c r="O194" s="83">
        <f t="shared" si="65"/>
        <v>0.73645800671892458</v>
      </c>
      <c r="P194" s="83">
        <f t="shared" si="66"/>
        <v>1.4729160134378492</v>
      </c>
      <c r="Q194" s="83">
        <f t="shared" si="67"/>
        <v>4.1575413031991095</v>
      </c>
      <c r="R194" s="83">
        <f t="shared" si="68"/>
        <v>3.6998737775304873</v>
      </c>
      <c r="S194" s="83">
        <f t="shared" si="69"/>
        <v>3.5101366607340525</v>
      </c>
      <c r="T194" s="83">
        <f t="shared" si="88"/>
        <v>3.959563145903914</v>
      </c>
      <c r="U194" s="83">
        <f t="shared" si="89"/>
        <v>3.7947423359287051</v>
      </c>
      <c r="V194" s="83">
        <f t="shared" si="70"/>
        <v>4.751475775084697</v>
      </c>
      <c r="X194" s="38">
        <f t="shared" si="71"/>
        <v>38.287499999999994</v>
      </c>
      <c r="Y194" s="38">
        <f t="shared" si="72"/>
        <v>5.147432089675088</v>
      </c>
      <c r="AB194" s="83">
        <v>51.05</v>
      </c>
      <c r="AE194">
        <f t="shared" si="73"/>
        <v>9</v>
      </c>
      <c r="AF194">
        <f t="shared" si="74"/>
        <v>2022</v>
      </c>
    </row>
    <row r="195" spans="1:32" x14ac:dyDescent="0.2">
      <c r="A195" s="11">
        <v>44820</v>
      </c>
      <c r="B195" s="83">
        <f t="shared" si="87"/>
        <v>4.9097200447928309</v>
      </c>
      <c r="K195" s="83">
        <f t="shared" ref="K195:K258" si="90">B195*0.25</f>
        <v>1.2274300111982077</v>
      </c>
      <c r="L195" s="83">
        <f t="shared" ref="L195:L258" si="91">B195*0.5</f>
        <v>2.4548600223964154</v>
      </c>
      <c r="M195" s="83">
        <f t="shared" ref="M195:M258" si="92">B195*0.75</f>
        <v>3.6822900335946231</v>
      </c>
      <c r="N195" s="83">
        <f t="shared" ref="N195:N258" si="93">B195*0.1</f>
        <v>0.49097200447928313</v>
      </c>
      <c r="O195" s="83">
        <f t="shared" ref="O195:O258" si="94">B195*0.15</f>
        <v>0.73645800671892458</v>
      </c>
      <c r="P195" s="83">
        <f t="shared" ref="P195:P258" si="95">B195*0.3</f>
        <v>1.4729160134378492</v>
      </c>
      <c r="Q195" s="83">
        <f t="shared" ref="Q195:Q258" si="96">T195*1.05</f>
        <v>4.1575413031991095</v>
      </c>
      <c r="R195" s="83">
        <f t="shared" ref="R195:R258" si="97">U195*0.975</f>
        <v>3.6998737775304873</v>
      </c>
      <c r="S195" s="83">
        <f t="shared" ref="S195:S258" si="98">U195*0.925</f>
        <v>3.5101366607340525</v>
      </c>
      <c r="T195" s="83">
        <f t="shared" si="88"/>
        <v>3.959563145903914</v>
      </c>
      <c r="U195" s="83">
        <f t="shared" si="89"/>
        <v>3.7947423359287051</v>
      </c>
      <c r="V195" s="83">
        <f t="shared" ref="V195:V258" si="99">T195*1.2</f>
        <v>4.751475775084697</v>
      </c>
      <c r="X195" s="38">
        <f t="shared" ref="X195:X258" si="100">AB195*0.75</f>
        <v>42.375</v>
      </c>
      <c r="Y195" s="38">
        <f t="shared" ref="Y195:Y258" si="101">T195*1.3</f>
        <v>5.147432089675088</v>
      </c>
      <c r="AB195" s="83">
        <v>56.5</v>
      </c>
      <c r="AE195">
        <f t="shared" ref="AE195:AE258" si="102">MONTH(A195)</f>
        <v>9</v>
      </c>
      <c r="AF195">
        <f t="shared" ref="AF195:AF258" si="103">YEAR(A195)</f>
        <v>2022</v>
      </c>
    </row>
    <row r="196" spans="1:32" x14ac:dyDescent="0.2">
      <c r="A196" s="11">
        <v>44827</v>
      </c>
      <c r="B196" s="83">
        <f t="shared" si="87"/>
        <v>4.9097200447928309</v>
      </c>
      <c r="K196" s="83">
        <f t="shared" si="90"/>
        <v>1.2274300111982077</v>
      </c>
      <c r="L196" s="83">
        <f t="shared" si="91"/>
        <v>2.4548600223964154</v>
      </c>
      <c r="M196" s="83">
        <f t="shared" si="92"/>
        <v>3.6822900335946231</v>
      </c>
      <c r="N196" s="83">
        <f t="shared" si="93"/>
        <v>0.49097200447928313</v>
      </c>
      <c r="O196" s="83">
        <f t="shared" si="94"/>
        <v>0.73645800671892458</v>
      </c>
      <c r="P196" s="83">
        <f t="shared" si="95"/>
        <v>1.4729160134378492</v>
      </c>
      <c r="Q196" s="83">
        <f t="shared" si="96"/>
        <v>4.1575413031991095</v>
      </c>
      <c r="R196" s="83">
        <f t="shared" si="97"/>
        <v>3.6998737775304873</v>
      </c>
      <c r="S196" s="83">
        <f t="shared" si="98"/>
        <v>3.5101366607340525</v>
      </c>
      <c r="T196" s="83">
        <f t="shared" si="88"/>
        <v>3.959563145903914</v>
      </c>
      <c r="U196" s="83">
        <f t="shared" si="89"/>
        <v>3.7947423359287051</v>
      </c>
      <c r="V196" s="83">
        <f t="shared" si="99"/>
        <v>4.751475775084697</v>
      </c>
      <c r="X196" s="38">
        <f t="shared" si="100"/>
        <v>45.5625</v>
      </c>
      <c r="Y196" s="38">
        <f t="shared" si="101"/>
        <v>5.147432089675088</v>
      </c>
      <c r="AB196" s="83">
        <v>60.75</v>
      </c>
      <c r="AE196">
        <f t="shared" si="102"/>
        <v>9</v>
      </c>
      <c r="AF196">
        <f t="shared" si="103"/>
        <v>2022</v>
      </c>
    </row>
    <row r="197" spans="1:32" x14ac:dyDescent="0.2">
      <c r="A197" s="11">
        <v>44834</v>
      </c>
      <c r="B197" s="83">
        <f t="shared" si="87"/>
        <v>4.9097200447928309</v>
      </c>
      <c r="K197" s="83">
        <f t="shared" si="90"/>
        <v>1.2274300111982077</v>
      </c>
      <c r="L197" s="83">
        <f t="shared" si="91"/>
        <v>2.4548600223964154</v>
      </c>
      <c r="M197" s="83">
        <f t="shared" si="92"/>
        <v>3.6822900335946231</v>
      </c>
      <c r="N197" s="83">
        <f t="shared" si="93"/>
        <v>0.49097200447928313</v>
      </c>
      <c r="O197" s="83">
        <f t="shared" si="94"/>
        <v>0.73645800671892458</v>
      </c>
      <c r="P197" s="83">
        <f t="shared" si="95"/>
        <v>1.4729160134378492</v>
      </c>
      <c r="Q197" s="83">
        <f t="shared" si="96"/>
        <v>4.1575413031991095</v>
      </c>
      <c r="R197" s="83">
        <f t="shared" si="97"/>
        <v>3.6998737775304873</v>
      </c>
      <c r="S197" s="83">
        <f t="shared" si="98"/>
        <v>3.5101366607340525</v>
      </c>
      <c r="T197" s="83">
        <f t="shared" si="88"/>
        <v>3.959563145903914</v>
      </c>
      <c r="U197" s="83">
        <f t="shared" si="89"/>
        <v>3.7947423359287051</v>
      </c>
      <c r="V197" s="83">
        <f t="shared" si="99"/>
        <v>4.751475775084697</v>
      </c>
      <c r="X197" s="38">
        <f t="shared" si="100"/>
        <v>42.787499999999994</v>
      </c>
      <c r="Y197" s="38">
        <f t="shared" si="101"/>
        <v>5.147432089675088</v>
      </c>
      <c r="AB197" s="83">
        <v>57.05</v>
      </c>
      <c r="AE197">
        <f t="shared" si="102"/>
        <v>9</v>
      </c>
      <c r="AF197">
        <f t="shared" si="103"/>
        <v>2022</v>
      </c>
    </row>
    <row r="198" spans="1:32" x14ac:dyDescent="0.2">
      <c r="A198" s="11">
        <v>44841</v>
      </c>
      <c r="B198" s="83">
        <f>G$2*I$17</f>
        <v>4.9048152295632672</v>
      </c>
      <c r="K198" s="83">
        <f t="shared" si="90"/>
        <v>1.2262038073908168</v>
      </c>
      <c r="L198" s="83">
        <f t="shared" si="91"/>
        <v>2.4524076147816336</v>
      </c>
      <c r="M198" s="83">
        <f t="shared" si="92"/>
        <v>3.6786114221724504</v>
      </c>
      <c r="N198" s="83">
        <f t="shared" si="93"/>
        <v>0.49048152295632674</v>
      </c>
      <c r="O198" s="83">
        <f t="shared" si="94"/>
        <v>0.73572228443449006</v>
      </c>
      <c r="P198" s="83">
        <f t="shared" si="95"/>
        <v>1.4714445688689801</v>
      </c>
      <c r="Q198" s="83">
        <f t="shared" si="96"/>
        <v>4.153387915283826</v>
      </c>
      <c r="R198" s="83">
        <f t="shared" si="97"/>
        <v>3.6961775999305564</v>
      </c>
      <c r="S198" s="83">
        <f t="shared" si="98"/>
        <v>3.5066300307033487</v>
      </c>
      <c r="T198" s="83">
        <f>$F$2*$I$17</f>
        <v>3.9556075383655482</v>
      </c>
      <c r="U198" s="83">
        <f>$E$2*$I$17</f>
        <v>3.7909513845441607</v>
      </c>
      <c r="V198" s="83">
        <f t="shared" si="99"/>
        <v>4.7467290460386575</v>
      </c>
      <c r="X198" s="38">
        <f t="shared" si="100"/>
        <v>43.275000000000006</v>
      </c>
      <c r="Y198" s="38">
        <f t="shared" si="101"/>
        <v>5.1422897998752131</v>
      </c>
      <c r="AB198" s="83">
        <v>57.7</v>
      </c>
      <c r="AE198">
        <f t="shared" si="102"/>
        <v>10</v>
      </c>
      <c r="AF198">
        <f t="shared" si="103"/>
        <v>2022</v>
      </c>
    </row>
    <row r="199" spans="1:32" x14ac:dyDescent="0.2">
      <c r="A199" s="11">
        <v>44848</v>
      </c>
      <c r="B199" s="83">
        <f t="shared" ref="B199:B205" si="104">G$2*I$17</f>
        <v>4.9048152295632672</v>
      </c>
      <c r="K199" s="83">
        <f t="shared" si="90"/>
        <v>1.2262038073908168</v>
      </c>
      <c r="L199" s="83">
        <f t="shared" si="91"/>
        <v>2.4524076147816336</v>
      </c>
      <c r="M199" s="83">
        <f t="shared" si="92"/>
        <v>3.6786114221724504</v>
      </c>
      <c r="N199" s="83">
        <f t="shared" si="93"/>
        <v>0.49048152295632674</v>
      </c>
      <c r="O199" s="83">
        <f t="shared" si="94"/>
        <v>0.73572228443449006</v>
      </c>
      <c r="P199" s="83">
        <f t="shared" si="95"/>
        <v>1.4714445688689801</v>
      </c>
      <c r="Q199" s="83">
        <f t="shared" si="96"/>
        <v>4.153387915283826</v>
      </c>
      <c r="R199" s="83">
        <f t="shared" si="97"/>
        <v>3.6961775999305564</v>
      </c>
      <c r="S199" s="83">
        <f t="shared" si="98"/>
        <v>3.5066300307033487</v>
      </c>
      <c r="T199" s="83">
        <f t="shared" ref="T199:T210" si="105">$F$2*$I$17</f>
        <v>3.9556075383655482</v>
      </c>
      <c r="U199" s="83">
        <f t="shared" ref="U199:U210" si="106">$E$2*$I$17</f>
        <v>3.7909513845441607</v>
      </c>
      <c r="V199" s="83">
        <f t="shared" si="99"/>
        <v>4.7467290460386575</v>
      </c>
      <c r="X199" s="38">
        <f t="shared" si="100"/>
        <v>45.900000000000006</v>
      </c>
      <c r="Y199" s="38">
        <f t="shared" si="101"/>
        <v>5.1422897998752131</v>
      </c>
      <c r="AB199" s="83">
        <v>61.2</v>
      </c>
      <c r="AE199">
        <f t="shared" si="102"/>
        <v>10</v>
      </c>
      <c r="AF199">
        <f t="shared" si="103"/>
        <v>2022</v>
      </c>
    </row>
    <row r="200" spans="1:32" x14ac:dyDescent="0.2">
      <c r="A200" s="11">
        <v>44855</v>
      </c>
      <c r="B200" s="83">
        <f t="shared" si="104"/>
        <v>4.9048152295632672</v>
      </c>
      <c r="K200" s="83">
        <f t="shared" si="90"/>
        <v>1.2262038073908168</v>
      </c>
      <c r="L200" s="83">
        <f t="shared" si="91"/>
        <v>2.4524076147816336</v>
      </c>
      <c r="M200" s="83">
        <f t="shared" si="92"/>
        <v>3.6786114221724504</v>
      </c>
      <c r="N200" s="83">
        <f t="shared" si="93"/>
        <v>0.49048152295632674</v>
      </c>
      <c r="O200" s="83">
        <f t="shared" si="94"/>
        <v>0.73572228443449006</v>
      </c>
      <c r="P200" s="83">
        <f t="shared" si="95"/>
        <v>1.4714445688689801</v>
      </c>
      <c r="Q200" s="83">
        <f t="shared" si="96"/>
        <v>4.153387915283826</v>
      </c>
      <c r="R200" s="83">
        <f t="shared" si="97"/>
        <v>3.6961775999305564</v>
      </c>
      <c r="S200" s="83">
        <f t="shared" si="98"/>
        <v>3.5066300307033487</v>
      </c>
      <c r="T200" s="83">
        <f t="shared" si="105"/>
        <v>3.9556075383655482</v>
      </c>
      <c r="U200" s="83">
        <f t="shared" si="106"/>
        <v>3.7909513845441607</v>
      </c>
      <c r="V200" s="83">
        <f t="shared" si="99"/>
        <v>4.7467290460386575</v>
      </c>
      <c r="X200" s="38">
        <f t="shared" si="100"/>
        <v>45.037499999999994</v>
      </c>
      <c r="Y200" s="38">
        <f t="shared" si="101"/>
        <v>5.1422897998752131</v>
      </c>
      <c r="AB200" s="83">
        <v>60.05</v>
      </c>
      <c r="AE200">
        <f t="shared" si="102"/>
        <v>10</v>
      </c>
      <c r="AF200">
        <f t="shared" si="103"/>
        <v>2022</v>
      </c>
    </row>
    <row r="201" spans="1:32" x14ac:dyDescent="0.2">
      <c r="A201" s="11">
        <v>44862</v>
      </c>
      <c r="B201" s="83">
        <f t="shared" si="104"/>
        <v>4.9048152295632672</v>
      </c>
      <c r="K201" s="83">
        <f t="shared" si="90"/>
        <v>1.2262038073908168</v>
      </c>
      <c r="L201" s="83">
        <f t="shared" si="91"/>
        <v>2.4524076147816336</v>
      </c>
      <c r="M201" s="83">
        <f t="shared" si="92"/>
        <v>3.6786114221724504</v>
      </c>
      <c r="N201" s="83">
        <f t="shared" si="93"/>
        <v>0.49048152295632674</v>
      </c>
      <c r="O201" s="83">
        <f t="shared" si="94"/>
        <v>0.73572228443449006</v>
      </c>
      <c r="P201" s="83">
        <f t="shared" si="95"/>
        <v>1.4714445688689801</v>
      </c>
      <c r="Q201" s="83">
        <f t="shared" si="96"/>
        <v>4.153387915283826</v>
      </c>
      <c r="R201" s="83">
        <f t="shared" si="97"/>
        <v>3.6961775999305564</v>
      </c>
      <c r="S201" s="83">
        <f t="shared" si="98"/>
        <v>3.5066300307033487</v>
      </c>
      <c r="T201" s="83">
        <f t="shared" si="105"/>
        <v>3.9556075383655482</v>
      </c>
      <c r="U201" s="83">
        <f t="shared" si="106"/>
        <v>3.7909513845441607</v>
      </c>
      <c r="V201" s="83">
        <f t="shared" si="99"/>
        <v>4.7467290460386575</v>
      </c>
      <c r="X201" s="38">
        <f t="shared" si="100"/>
        <v>43.724999999999994</v>
      </c>
      <c r="Y201" s="38">
        <f t="shared" si="101"/>
        <v>5.1422897998752131</v>
      </c>
      <c r="AB201" s="83">
        <v>58.3</v>
      </c>
      <c r="AE201">
        <f t="shared" si="102"/>
        <v>10</v>
      </c>
      <c r="AF201">
        <f t="shared" si="103"/>
        <v>2022</v>
      </c>
    </row>
    <row r="202" spans="1:32" x14ac:dyDescent="0.2">
      <c r="A202" s="11">
        <v>44869</v>
      </c>
      <c r="B202" s="83">
        <f t="shared" si="104"/>
        <v>4.9048152295632672</v>
      </c>
      <c r="K202" s="83">
        <f t="shared" si="90"/>
        <v>1.2262038073908168</v>
      </c>
      <c r="L202" s="83">
        <f t="shared" si="91"/>
        <v>2.4524076147816336</v>
      </c>
      <c r="M202" s="83">
        <f t="shared" si="92"/>
        <v>3.6786114221724504</v>
      </c>
      <c r="N202" s="83">
        <f t="shared" si="93"/>
        <v>0.49048152295632674</v>
      </c>
      <c r="O202" s="83">
        <f t="shared" si="94"/>
        <v>0.73572228443449006</v>
      </c>
      <c r="P202" s="83">
        <f t="shared" si="95"/>
        <v>1.4714445688689801</v>
      </c>
      <c r="Q202" s="83">
        <f t="shared" si="96"/>
        <v>4.153387915283826</v>
      </c>
      <c r="R202" s="83">
        <f t="shared" si="97"/>
        <v>3.6961775999305564</v>
      </c>
      <c r="S202" s="83">
        <f t="shared" si="98"/>
        <v>3.5066300307033487</v>
      </c>
      <c r="T202" s="83">
        <f t="shared" si="105"/>
        <v>3.9556075383655482</v>
      </c>
      <c r="U202" s="83">
        <f t="shared" si="106"/>
        <v>3.7909513845441607</v>
      </c>
      <c r="V202" s="83">
        <f t="shared" si="99"/>
        <v>4.7467290460386575</v>
      </c>
      <c r="X202" s="38">
        <f t="shared" si="100"/>
        <v>41.025000000000006</v>
      </c>
      <c r="Y202" s="38">
        <f t="shared" si="101"/>
        <v>5.1422897998752131</v>
      </c>
      <c r="AB202" s="83">
        <v>54.7</v>
      </c>
      <c r="AE202">
        <f t="shared" si="102"/>
        <v>11</v>
      </c>
      <c r="AF202">
        <f t="shared" si="103"/>
        <v>2022</v>
      </c>
    </row>
    <row r="203" spans="1:32" x14ac:dyDescent="0.2">
      <c r="A203" s="11">
        <v>44876</v>
      </c>
      <c r="B203" s="83">
        <f t="shared" si="104"/>
        <v>4.9048152295632672</v>
      </c>
      <c r="K203" s="83">
        <f t="shared" si="90"/>
        <v>1.2262038073908168</v>
      </c>
      <c r="L203" s="83">
        <f t="shared" si="91"/>
        <v>2.4524076147816336</v>
      </c>
      <c r="M203" s="83">
        <f t="shared" si="92"/>
        <v>3.6786114221724504</v>
      </c>
      <c r="N203" s="83">
        <f t="shared" si="93"/>
        <v>0.49048152295632674</v>
      </c>
      <c r="O203" s="83">
        <f t="shared" si="94"/>
        <v>0.73572228443449006</v>
      </c>
      <c r="P203" s="83">
        <f t="shared" si="95"/>
        <v>1.4714445688689801</v>
      </c>
      <c r="Q203" s="83">
        <f t="shared" si="96"/>
        <v>4.153387915283826</v>
      </c>
      <c r="R203" s="83">
        <f t="shared" si="97"/>
        <v>3.6961775999305564</v>
      </c>
      <c r="S203" s="83">
        <f t="shared" si="98"/>
        <v>3.5066300307033487</v>
      </c>
      <c r="T203" s="83">
        <f t="shared" si="105"/>
        <v>3.9556075383655482</v>
      </c>
      <c r="U203" s="83">
        <f t="shared" si="106"/>
        <v>3.7909513845441607</v>
      </c>
      <c r="V203" s="83">
        <f t="shared" si="99"/>
        <v>4.7467290460386575</v>
      </c>
      <c r="X203" s="38">
        <f t="shared" si="100"/>
        <v>39.375</v>
      </c>
      <c r="Y203" s="38">
        <f t="shared" si="101"/>
        <v>5.1422897998752131</v>
      </c>
      <c r="AB203" s="83">
        <v>52.5</v>
      </c>
      <c r="AE203">
        <f t="shared" si="102"/>
        <v>11</v>
      </c>
      <c r="AF203">
        <f t="shared" si="103"/>
        <v>2022</v>
      </c>
    </row>
    <row r="204" spans="1:32" x14ac:dyDescent="0.2">
      <c r="A204" s="11">
        <v>44883</v>
      </c>
      <c r="B204" s="83">
        <f t="shared" si="104"/>
        <v>4.9048152295632672</v>
      </c>
      <c r="K204" s="83">
        <f t="shared" si="90"/>
        <v>1.2262038073908168</v>
      </c>
      <c r="L204" s="83">
        <f t="shared" si="91"/>
        <v>2.4524076147816336</v>
      </c>
      <c r="M204" s="83">
        <f t="shared" si="92"/>
        <v>3.6786114221724504</v>
      </c>
      <c r="N204" s="83">
        <f t="shared" si="93"/>
        <v>0.49048152295632674</v>
      </c>
      <c r="O204" s="83">
        <f t="shared" si="94"/>
        <v>0.73572228443449006</v>
      </c>
      <c r="P204" s="83">
        <f t="shared" si="95"/>
        <v>1.4714445688689801</v>
      </c>
      <c r="Q204" s="83">
        <f t="shared" si="96"/>
        <v>4.153387915283826</v>
      </c>
      <c r="R204" s="83">
        <f t="shared" si="97"/>
        <v>3.6961775999305564</v>
      </c>
      <c r="S204" s="83">
        <f t="shared" si="98"/>
        <v>3.5066300307033487</v>
      </c>
      <c r="T204" s="83">
        <f t="shared" si="105"/>
        <v>3.9556075383655482</v>
      </c>
      <c r="U204" s="83">
        <f t="shared" si="106"/>
        <v>3.7909513845441607</v>
      </c>
      <c r="V204" s="83">
        <f t="shared" si="99"/>
        <v>4.7467290460386575</v>
      </c>
      <c r="X204" s="38">
        <f t="shared" si="100"/>
        <v>39.150000000000006</v>
      </c>
      <c r="Y204" s="38">
        <f t="shared" si="101"/>
        <v>5.1422897998752131</v>
      </c>
      <c r="AB204" s="83">
        <v>52.2</v>
      </c>
      <c r="AE204">
        <f t="shared" si="102"/>
        <v>11</v>
      </c>
      <c r="AF204">
        <f t="shared" si="103"/>
        <v>2022</v>
      </c>
    </row>
    <row r="205" spans="1:32" x14ac:dyDescent="0.2">
      <c r="A205" s="11">
        <v>44890</v>
      </c>
      <c r="B205" s="83">
        <f t="shared" si="104"/>
        <v>4.9048152295632672</v>
      </c>
      <c r="K205" s="83">
        <f t="shared" si="90"/>
        <v>1.2262038073908168</v>
      </c>
      <c r="L205" s="83">
        <f t="shared" si="91"/>
        <v>2.4524076147816336</v>
      </c>
      <c r="M205" s="83">
        <f t="shared" si="92"/>
        <v>3.6786114221724504</v>
      </c>
      <c r="N205" s="83">
        <f t="shared" si="93"/>
        <v>0.49048152295632674</v>
      </c>
      <c r="O205" s="83">
        <f t="shared" si="94"/>
        <v>0.73572228443449006</v>
      </c>
      <c r="P205" s="83">
        <f t="shared" si="95"/>
        <v>1.4714445688689801</v>
      </c>
      <c r="Q205" s="83">
        <f t="shared" si="96"/>
        <v>4.153387915283826</v>
      </c>
      <c r="R205" s="83">
        <f t="shared" si="97"/>
        <v>3.6961775999305564</v>
      </c>
      <c r="S205" s="83">
        <f t="shared" si="98"/>
        <v>3.5066300307033487</v>
      </c>
      <c r="T205" s="83">
        <f t="shared" si="105"/>
        <v>3.9556075383655482</v>
      </c>
      <c r="U205" s="83">
        <f t="shared" si="106"/>
        <v>3.7909513845441607</v>
      </c>
      <c r="V205" s="83">
        <f t="shared" si="99"/>
        <v>4.7467290460386575</v>
      </c>
      <c r="X205" s="38">
        <f t="shared" si="100"/>
        <v>38.662499999999994</v>
      </c>
      <c r="Y205" s="38">
        <f t="shared" si="101"/>
        <v>5.1422897998752131</v>
      </c>
      <c r="AB205" s="83">
        <v>51.55</v>
      </c>
      <c r="AE205">
        <f t="shared" si="102"/>
        <v>11</v>
      </c>
      <c r="AF205">
        <f t="shared" si="103"/>
        <v>2022</v>
      </c>
    </row>
    <row r="206" spans="1:32" x14ac:dyDescent="0.2">
      <c r="A206" s="11">
        <v>44897</v>
      </c>
      <c r="B206" s="83">
        <f>G$2*I$17</f>
        <v>4.9048152295632672</v>
      </c>
      <c r="K206" s="83">
        <f t="shared" si="90"/>
        <v>1.2262038073908168</v>
      </c>
      <c r="L206" s="83">
        <f t="shared" si="91"/>
        <v>2.4524076147816336</v>
      </c>
      <c r="M206" s="83">
        <f t="shared" si="92"/>
        <v>3.6786114221724504</v>
      </c>
      <c r="N206" s="83">
        <f t="shared" si="93"/>
        <v>0.49048152295632674</v>
      </c>
      <c r="O206" s="83">
        <f t="shared" si="94"/>
        <v>0.73572228443449006</v>
      </c>
      <c r="P206" s="83">
        <f t="shared" si="95"/>
        <v>1.4714445688689801</v>
      </c>
      <c r="Q206" s="83">
        <f t="shared" si="96"/>
        <v>4.153387915283826</v>
      </c>
      <c r="R206" s="83">
        <f t="shared" si="97"/>
        <v>3.6961775999305564</v>
      </c>
      <c r="S206" s="83">
        <f t="shared" si="98"/>
        <v>3.5066300307033487</v>
      </c>
      <c r="T206" s="83">
        <f t="shared" si="105"/>
        <v>3.9556075383655482</v>
      </c>
      <c r="U206" s="83">
        <f t="shared" si="106"/>
        <v>3.7909513845441607</v>
      </c>
      <c r="V206" s="83">
        <f t="shared" si="99"/>
        <v>4.7467290460386575</v>
      </c>
      <c r="X206" s="38">
        <f t="shared" si="100"/>
        <v>37.875</v>
      </c>
      <c r="Y206" s="38">
        <f t="shared" si="101"/>
        <v>5.1422897998752131</v>
      </c>
      <c r="AB206" s="83">
        <v>50.5</v>
      </c>
      <c r="AE206">
        <f t="shared" si="102"/>
        <v>12</v>
      </c>
      <c r="AF206">
        <f t="shared" si="103"/>
        <v>2022</v>
      </c>
    </row>
    <row r="207" spans="1:32" x14ac:dyDescent="0.2">
      <c r="A207" s="11">
        <v>44904</v>
      </c>
      <c r="B207" s="83">
        <f>G$2*I$17</f>
        <v>4.9048152295632672</v>
      </c>
      <c r="K207" s="83">
        <f t="shared" si="90"/>
        <v>1.2262038073908168</v>
      </c>
      <c r="L207" s="83">
        <f t="shared" si="91"/>
        <v>2.4524076147816336</v>
      </c>
      <c r="M207" s="83">
        <f t="shared" si="92"/>
        <v>3.6786114221724504</v>
      </c>
      <c r="N207" s="83">
        <f t="shared" si="93"/>
        <v>0.49048152295632674</v>
      </c>
      <c r="O207" s="83">
        <f t="shared" si="94"/>
        <v>0.73572228443449006</v>
      </c>
      <c r="P207" s="83">
        <f t="shared" si="95"/>
        <v>1.4714445688689801</v>
      </c>
      <c r="Q207" s="83">
        <f t="shared" si="96"/>
        <v>4.153387915283826</v>
      </c>
      <c r="R207" s="83">
        <f t="shared" si="97"/>
        <v>3.6961775999305564</v>
      </c>
      <c r="S207" s="83">
        <f t="shared" si="98"/>
        <v>3.5066300307033487</v>
      </c>
      <c r="T207" s="83">
        <f t="shared" si="105"/>
        <v>3.9556075383655482</v>
      </c>
      <c r="U207" s="83">
        <f t="shared" si="106"/>
        <v>3.7909513845441607</v>
      </c>
      <c r="V207" s="83">
        <f t="shared" si="99"/>
        <v>4.7467290460386575</v>
      </c>
      <c r="X207" s="38">
        <f t="shared" si="100"/>
        <v>37.837500000000006</v>
      </c>
      <c r="Y207" s="38">
        <f t="shared" si="101"/>
        <v>5.1422897998752131</v>
      </c>
      <c r="AB207" s="83">
        <v>50.45</v>
      </c>
      <c r="AE207">
        <f t="shared" si="102"/>
        <v>12</v>
      </c>
      <c r="AF207">
        <f t="shared" si="103"/>
        <v>2022</v>
      </c>
    </row>
    <row r="208" spans="1:32" x14ac:dyDescent="0.2">
      <c r="A208" s="11">
        <v>44911</v>
      </c>
      <c r="B208" s="83">
        <f>G$2*I$17</f>
        <v>4.9048152295632672</v>
      </c>
      <c r="K208" s="83">
        <f t="shared" si="90"/>
        <v>1.2262038073908168</v>
      </c>
      <c r="L208" s="83">
        <f t="shared" si="91"/>
        <v>2.4524076147816336</v>
      </c>
      <c r="M208" s="83">
        <f t="shared" si="92"/>
        <v>3.6786114221724504</v>
      </c>
      <c r="N208" s="83">
        <f t="shared" si="93"/>
        <v>0.49048152295632674</v>
      </c>
      <c r="O208" s="83">
        <f t="shared" si="94"/>
        <v>0.73572228443449006</v>
      </c>
      <c r="P208" s="83">
        <f t="shared" si="95"/>
        <v>1.4714445688689801</v>
      </c>
      <c r="Q208" s="83">
        <f t="shared" si="96"/>
        <v>4.153387915283826</v>
      </c>
      <c r="R208" s="83">
        <f t="shared" si="97"/>
        <v>3.6961775999305564</v>
      </c>
      <c r="S208" s="83">
        <f t="shared" si="98"/>
        <v>3.5066300307033487</v>
      </c>
      <c r="T208" s="83">
        <f t="shared" si="105"/>
        <v>3.9556075383655482</v>
      </c>
      <c r="U208" s="83">
        <f t="shared" si="106"/>
        <v>3.7909513845441607</v>
      </c>
      <c r="V208" s="83">
        <f t="shared" si="99"/>
        <v>4.7467290460386575</v>
      </c>
      <c r="X208" s="38">
        <f t="shared" si="100"/>
        <v>37.724999999999994</v>
      </c>
      <c r="Y208" s="38">
        <f t="shared" si="101"/>
        <v>5.1422897998752131</v>
      </c>
      <c r="AB208" s="83">
        <v>50.3</v>
      </c>
      <c r="AE208">
        <f t="shared" si="102"/>
        <v>12</v>
      </c>
      <c r="AF208">
        <f t="shared" si="103"/>
        <v>2022</v>
      </c>
    </row>
    <row r="209" spans="1:32" x14ac:dyDescent="0.2">
      <c r="A209" s="11">
        <v>44918</v>
      </c>
      <c r="B209" s="83">
        <f>G$2*I$17</f>
        <v>4.9048152295632672</v>
      </c>
      <c r="K209" s="83">
        <f t="shared" si="90"/>
        <v>1.2262038073908168</v>
      </c>
      <c r="L209" s="83">
        <f t="shared" si="91"/>
        <v>2.4524076147816336</v>
      </c>
      <c r="M209" s="83">
        <f t="shared" si="92"/>
        <v>3.6786114221724504</v>
      </c>
      <c r="N209" s="83">
        <f t="shared" si="93"/>
        <v>0.49048152295632674</v>
      </c>
      <c r="O209" s="83">
        <f t="shared" si="94"/>
        <v>0.73572228443449006</v>
      </c>
      <c r="P209" s="83">
        <f t="shared" si="95"/>
        <v>1.4714445688689801</v>
      </c>
      <c r="Q209" s="83">
        <f t="shared" si="96"/>
        <v>4.153387915283826</v>
      </c>
      <c r="R209" s="83">
        <f t="shared" si="97"/>
        <v>3.6961775999305564</v>
      </c>
      <c r="S209" s="83">
        <f t="shared" si="98"/>
        <v>3.5066300307033487</v>
      </c>
      <c r="T209" s="83">
        <f t="shared" si="105"/>
        <v>3.9556075383655482</v>
      </c>
      <c r="U209" s="83">
        <f t="shared" si="106"/>
        <v>3.7909513845441607</v>
      </c>
      <c r="V209" s="83">
        <f t="shared" si="99"/>
        <v>4.7467290460386575</v>
      </c>
      <c r="X209" s="38">
        <f t="shared" si="100"/>
        <v>36.825000000000003</v>
      </c>
      <c r="Y209" s="38">
        <f t="shared" si="101"/>
        <v>5.1422897998752131</v>
      </c>
      <c r="AB209" s="83">
        <v>49.1</v>
      </c>
      <c r="AE209">
        <f t="shared" si="102"/>
        <v>12</v>
      </c>
      <c r="AF209">
        <f t="shared" si="103"/>
        <v>2022</v>
      </c>
    </row>
    <row r="210" spans="1:32" x14ac:dyDescent="0.2">
      <c r="A210" s="11">
        <v>44925</v>
      </c>
      <c r="B210" s="83">
        <f>G$2*I$17</f>
        <v>4.9048152295632672</v>
      </c>
      <c r="K210" s="83">
        <f t="shared" si="90"/>
        <v>1.2262038073908168</v>
      </c>
      <c r="L210" s="83">
        <f t="shared" si="91"/>
        <v>2.4524076147816336</v>
      </c>
      <c r="M210" s="83">
        <f t="shared" si="92"/>
        <v>3.6786114221724504</v>
      </c>
      <c r="N210" s="83">
        <f t="shared" si="93"/>
        <v>0.49048152295632674</v>
      </c>
      <c r="O210" s="83">
        <f t="shared" si="94"/>
        <v>0.73572228443449006</v>
      </c>
      <c r="P210" s="83">
        <f t="shared" si="95"/>
        <v>1.4714445688689801</v>
      </c>
      <c r="Q210" s="83">
        <f t="shared" si="96"/>
        <v>4.153387915283826</v>
      </c>
      <c r="R210" s="83">
        <f t="shared" si="97"/>
        <v>3.6961775999305564</v>
      </c>
      <c r="S210" s="83">
        <f t="shared" si="98"/>
        <v>3.5066300307033487</v>
      </c>
      <c r="T210" s="83">
        <f t="shared" si="105"/>
        <v>3.9556075383655482</v>
      </c>
      <c r="U210" s="83">
        <f t="shared" si="106"/>
        <v>3.7909513845441607</v>
      </c>
      <c r="V210" s="83">
        <f t="shared" si="99"/>
        <v>4.7467290460386575</v>
      </c>
      <c r="X210" s="38">
        <f t="shared" si="100"/>
        <v>36.375</v>
      </c>
      <c r="Y210" s="38">
        <f t="shared" si="101"/>
        <v>5.1422897998752131</v>
      </c>
      <c r="AB210" s="83">
        <v>48.5</v>
      </c>
      <c r="AE210">
        <f t="shared" si="102"/>
        <v>12</v>
      </c>
      <c r="AF210">
        <f t="shared" si="103"/>
        <v>2022</v>
      </c>
    </row>
    <row r="211" spans="1:32" x14ac:dyDescent="0.2">
      <c r="A211" s="11">
        <v>44932</v>
      </c>
      <c r="B211" s="83">
        <f t="shared" ref="B211:B223" si="107">G$2*I$18</f>
        <v>5.1991041433370633</v>
      </c>
      <c r="K211" s="83">
        <f t="shared" si="90"/>
        <v>1.2997760358342658</v>
      </c>
      <c r="L211" s="83">
        <f t="shared" si="91"/>
        <v>2.5995520716685316</v>
      </c>
      <c r="M211" s="83">
        <f t="shared" si="92"/>
        <v>3.8993281075027975</v>
      </c>
      <c r="N211" s="83">
        <f t="shared" si="93"/>
        <v>0.51991041433370633</v>
      </c>
      <c r="O211" s="83">
        <f t="shared" si="94"/>
        <v>0.77986562150055949</v>
      </c>
      <c r="P211" s="83">
        <f t="shared" si="95"/>
        <v>1.559731243001119</v>
      </c>
      <c r="Q211" s="83">
        <f t="shared" si="96"/>
        <v>4.4025911902008552</v>
      </c>
      <c r="R211" s="83">
        <f t="shared" si="97"/>
        <v>3.9179482559263898</v>
      </c>
      <c r="S211" s="83">
        <f t="shared" si="98"/>
        <v>3.7170278325455497</v>
      </c>
      <c r="T211" s="83">
        <f t="shared" ref="T211:T222" si="108">$F$2*$I$18</f>
        <v>4.192943990667481</v>
      </c>
      <c r="U211" s="83">
        <f t="shared" ref="U211:U222" si="109">$E$2*$I$18</f>
        <v>4.0184084676168101</v>
      </c>
      <c r="V211" s="83">
        <f t="shared" si="99"/>
        <v>5.0315327888009769</v>
      </c>
      <c r="X211" s="38">
        <f t="shared" si="100"/>
        <v>35.587500000000006</v>
      </c>
      <c r="Y211" s="38">
        <f t="shared" si="101"/>
        <v>5.4508271878677252</v>
      </c>
      <c r="AB211" s="83">
        <v>47.45</v>
      </c>
      <c r="AE211">
        <f t="shared" si="102"/>
        <v>1</v>
      </c>
      <c r="AF211">
        <f t="shared" si="103"/>
        <v>2023</v>
      </c>
    </row>
    <row r="212" spans="1:32" x14ac:dyDescent="0.2">
      <c r="A212" s="11">
        <v>44939</v>
      </c>
      <c r="B212" s="83">
        <f t="shared" si="107"/>
        <v>5.1991041433370633</v>
      </c>
      <c r="K212" s="83">
        <f t="shared" si="90"/>
        <v>1.2997760358342658</v>
      </c>
      <c r="L212" s="83">
        <f t="shared" si="91"/>
        <v>2.5995520716685316</v>
      </c>
      <c r="M212" s="83">
        <f t="shared" si="92"/>
        <v>3.8993281075027975</v>
      </c>
      <c r="N212" s="83">
        <f t="shared" si="93"/>
        <v>0.51991041433370633</v>
      </c>
      <c r="O212" s="83">
        <f t="shared" si="94"/>
        <v>0.77986562150055949</v>
      </c>
      <c r="P212" s="83">
        <f t="shared" si="95"/>
        <v>1.559731243001119</v>
      </c>
      <c r="Q212" s="83">
        <f t="shared" si="96"/>
        <v>4.4025911902008552</v>
      </c>
      <c r="R212" s="83">
        <f t="shared" si="97"/>
        <v>3.9179482559263898</v>
      </c>
      <c r="S212" s="83">
        <f t="shared" si="98"/>
        <v>3.7170278325455497</v>
      </c>
      <c r="T212" s="83">
        <f t="shared" si="108"/>
        <v>4.192943990667481</v>
      </c>
      <c r="U212" s="83">
        <f t="shared" si="109"/>
        <v>4.0184084676168101</v>
      </c>
      <c r="V212" s="83">
        <f t="shared" si="99"/>
        <v>5.0315327888009769</v>
      </c>
      <c r="X212" s="38">
        <f t="shared" si="100"/>
        <v>34.049999999999997</v>
      </c>
      <c r="Y212" s="38">
        <f t="shared" si="101"/>
        <v>5.4508271878677252</v>
      </c>
      <c r="AB212" s="83">
        <v>45.4</v>
      </c>
      <c r="AE212">
        <f t="shared" si="102"/>
        <v>1</v>
      </c>
      <c r="AF212">
        <f t="shared" si="103"/>
        <v>2023</v>
      </c>
    </row>
    <row r="213" spans="1:32" x14ac:dyDescent="0.2">
      <c r="A213" s="11">
        <v>44946</v>
      </c>
      <c r="B213" s="83">
        <f t="shared" si="107"/>
        <v>5.1991041433370633</v>
      </c>
      <c r="K213" s="83">
        <f t="shared" si="90"/>
        <v>1.2997760358342658</v>
      </c>
      <c r="L213" s="83">
        <f t="shared" si="91"/>
        <v>2.5995520716685316</v>
      </c>
      <c r="M213" s="83">
        <f t="shared" si="92"/>
        <v>3.8993281075027975</v>
      </c>
      <c r="N213" s="83">
        <f t="shared" si="93"/>
        <v>0.51991041433370633</v>
      </c>
      <c r="O213" s="83">
        <f t="shared" si="94"/>
        <v>0.77986562150055949</v>
      </c>
      <c r="P213" s="83">
        <f t="shared" si="95"/>
        <v>1.559731243001119</v>
      </c>
      <c r="Q213" s="83">
        <f t="shared" si="96"/>
        <v>4.4025911902008552</v>
      </c>
      <c r="R213" s="83">
        <f t="shared" si="97"/>
        <v>3.9179482559263898</v>
      </c>
      <c r="S213" s="83">
        <f t="shared" si="98"/>
        <v>3.7170278325455497</v>
      </c>
      <c r="T213" s="83">
        <f t="shared" si="108"/>
        <v>4.192943990667481</v>
      </c>
      <c r="U213" s="83">
        <f t="shared" si="109"/>
        <v>4.0184084676168101</v>
      </c>
      <c r="V213" s="83">
        <f t="shared" si="99"/>
        <v>5.0315327888009769</v>
      </c>
      <c r="X213" s="38">
        <f t="shared" si="100"/>
        <v>32.587500000000006</v>
      </c>
      <c r="Y213" s="38">
        <f t="shared" si="101"/>
        <v>5.4508271878677252</v>
      </c>
      <c r="AB213" s="83">
        <v>43.45</v>
      </c>
      <c r="AE213">
        <f t="shared" si="102"/>
        <v>1</v>
      </c>
      <c r="AF213">
        <f t="shared" si="103"/>
        <v>2023</v>
      </c>
    </row>
    <row r="214" spans="1:32" x14ac:dyDescent="0.2">
      <c r="A214" s="11">
        <v>44953</v>
      </c>
      <c r="B214" s="83">
        <f t="shared" si="107"/>
        <v>5.1991041433370633</v>
      </c>
      <c r="K214" s="83">
        <f t="shared" si="90"/>
        <v>1.2997760358342658</v>
      </c>
      <c r="L214" s="83">
        <f t="shared" si="91"/>
        <v>2.5995520716685316</v>
      </c>
      <c r="M214" s="83">
        <f t="shared" si="92"/>
        <v>3.8993281075027975</v>
      </c>
      <c r="N214" s="83">
        <f t="shared" si="93"/>
        <v>0.51991041433370633</v>
      </c>
      <c r="O214" s="83">
        <f t="shared" si="94"/>
        <v>0.77986562150055949</v>
      </c>
      <c r="P214" s="83">
        <f t="shared" si="95"/>
        <v>1.559731243001119</v>
      </c>
      <c r="Q214" s="83">
        <f t="shared" si="96"/>
        <v>4.4025911902008552</v>
      </c>
      <c r="R214" s="83">
        <f t="shared" si="97"/>
        <v>3.9179482559263898</v>
      </c>
      <c r="S214" s="83">
        <f t="shared" si="98"/>
        <v>3.7170278325455497</v>
      </c>
      <c r="T214" s="83">
        <f t="shared" si="108"/>
        <v>4.192943990667481</v>
      </c>
      <c r="U214" s="83">
        <f t="shared" si="109"/>
        <v>4.0184084676168101</v>
      </c>
      <c r="V214" s="83">
        <f t="shared" si="99"/>
        <v>5.0315327888009769</v>
      </c>
      <c r="X214" s="38">
        <f t="shared" si="100"/>
        <v>32.174999999999997</v>
      </c>
      <c r="Y214" s="38">
        <f t="shared" si="101"/>
        <v>5.4508271878677252</v>
      </c>
      <c r="AB214" s="83">
        <v>42.9</v>
      </c>
      <c r="AE214">
        <f t="shared" si="102"/>
        <v>1</v>
      </c>
      <c r="AF214">
        <f t="shared" si="103"/>
        <v>2023</v>
      </c>
    </row>
    <row r="215" spans="1:32" x14ac:dyDescent="0.2">
      <c r="A215" s="11">
        <v>44960</v>
      </c>
      <c r="B215" s="83">
        <f t="shared" si="107"/>
        <v>5.1991041433370633</v>
      </c>
      <c r="K215" s="83">
        <f t="shared" si="90"/>
        <v>1.2997760358342658</v>
      </c>
      <c r="L215" s="83">
        <f t="shared" si="91"/>
        <v>2.5995520716685316</v>
      </c>
      <c r="M215" s="83">
        <f t="shared" si="92"/>
        <v>3.8993281075027975</v>
      </c>
      <c r="N215" s="83">
        <f t="shared" si="93"/>
        <v>0.51991041433370633</v>
      </c>
      <c r="O215" s="83">
        <f t="shared" si="94"/>
        <v>0.77986562150055949</v>
      </c>
      <c r="P215" s="83">
        <f t="shared" si="95"/>
        <v>1.559731243001119</v>
      </c>
      <c r="Q215" s="83">
        <f t="shared" si="96"/>
        <v>4.4025911902008552</v>
      </c>
      <c r="R215" s="83">
        <f t="shared" si="97"/>
        <v>3.9179482559263898</v>
      </c>
      <c r="S215" s="83">
        <f t="shared" si="98"/>
        <v>3.7170278325455497</v>
      </c>
      <c r="T215" s="83">
        <f t="shared" si="108"/>
        <v>4.192943990667481</v>
      </c>
      <c r="U215" s="83">
        <f t="shared" si="109"/>
        <v>4.0184084676168101</v>
      </c>
      <c r="V215" s="83">
        <f t="shared" si="99"/>
        <v>5.0315327888009769</v>
      </c>
      <c r="X215" s="38">
        <f t="shared" si="100"/>
        <v>32.25</v>
      </c>
      <c r="Y215" s="38">
        <f t="shared" si="101"/>
        <v>5.4508271878677252</v>
      </c>
      <c r="AB215" s="83">
        <v>43</v>
      </c>
      <c r="AE215">
        <f t="shared" si="102"/>
        <v>2</v>
      </c>
      <c r="AF215">
        <f t="shared" si="103"/>
        <v>2023</v>
      </c>
    </row>
    <row r="216" spans="1:32" x14ac:dyDescent="0.2">
      <c r="A216" s="11">
        <v>44967</v>
      </c>
      <c r="B216" s="83">
        <f t="shared" si="107"/>
        <v>5.1991041433370633</v>
      </c>
      <c r="K216" s="83">
        <f t="shared" si="90"/>
        <v>1.2997760358342658</v>
      </c>
      <c r="L216" s="83">
        <f t="shared" si="91"/>
        <v>2.5995520716685316</v>
      </c>
      <c r="M216" s="83">
        <f t="shared" si="92"/>
        <v>3.8993281075027975</v>
      </c>
      <c r="N216" s="83">
        <f t="shared" si="93"/>
        <v>0.51991041433370633</v>
      </c>
      <c r="O216" s="83">
        <f t="shared" si="94"/>
        <v>0.77986562150055949</v>
      </c>
      <c r="P216" s="83">
        <f t="shared" si="95"/>
        <v>1.559731243001119</v>
      </c>
      <c r="Q216" s="83">
        <f t="shared" si="96"/>
        <v>4.4025911902008552</v>
      </c>
      <c r="R216" s="83">
        <f t="shared" si="97"/>
        <v>3.9179482559263898</v>
      </c>
      <c r="S216" s="83">
        <f t="shared" si="98"/>
        <v>3.7170278325455497</v>
      </c>
      <c r="T216" s="83">
        <f t="shared" si="108"/>
        <v>4.192943990667481</v>
      </c>
      <c r="U216" s="83">
        <f t="shared" si="109"/>
        <v>4.0184084676168101</v>
      </c>
      <c r="V216" s="83">
        <f t="shared" si="99"/>
        <v>5.0315327888009769</v>
      </c>
      <c r="X216" s="38">
        <f t="shared" si="100"/>
        <v>30.337500000000002</v>
      </c>
      <c r="Y216" s="38">
        <f t="shared" si="101"/>
        <v>5.4508271878677252</v>
      </c>
      <c r="AB216" s="83">
        <v>40.450000000000003</v>
      </c>
      <c r="AE216">
        <f t="shared" si="102"/>
        <v>2</v>
      </c>
      <c r="AF216">
        <f t="shared" si="103"/>
        <v>2023</v>
      </c>
    </row>
    <row r="217" spans="1:32" x14ac:dyDescent="0.2">
      <c r="A217" s="11">
        <v>44974</v>
      </c>
      <c r="B217" s="83">
        <f t="shared" si="107"/>
        <v>5.1991041433370633</v>
      </c>
      <c r="K217" s="83">
        <f t="shared" si="90"/>
        <v>1.2997760358342658</v>
      </c>
      <c r="L217" s="83">
        <f t="shared" si="91"/>
        <v>2.5995520716685316</v>
      </c>
      <c r="M217" s="83">
        <f t="shared" si="92"/>
        <v>3.8993281075027975</v>
      </c>
      <c r="N217" s="83">
        <f t="shared" si="93"/>
        <v>0.51991041433370633</v>
      </c>
      <c r="O217" s="83">
        <f t="shared" si="94"/>
        <v>0.77986562150055949</v>
      </c>
      <c r="P217" s="83">
        <f t="shared" si="95"/>
        <v>1.559731243001119</v>
      </c>
      <c r="Q217" s="83">
        <f t="shared" si="96"/>
        <v>4.4025911902008552</v>
      </c>
      <c r="R217" s="83">
        <f t="shared" si="97"/>
        <v>3.9179482559263898</v>
      </c>
      <c r="S217" s="83">
        <f t="shared" si="98"/>
        <v>3.7170278325455497</v>
      </c>
      <c r="T217" s="83">
        <f t="shared" si="108"/>
        <v>4.192943990667481</v>
      </c>
      <c r="U217" s="83">
        <f t="shared" si="109"/>
        <v>4.0184084676168101</v>
      </c>
      <c r="V217" s="83">
        <f t="shared" si="99"/>
        <v>5.0315327888009769</v>
      </c>
      <c r="X217" s="38">
        <f t="shared" si="100"/>
        <v>29.0625</v>
      </c>
      <c r="Y217" s="38">
        <f t="shared" si="101"/>
        <v>5.4508271878677252</v>
      </c>
      <c r="AB217" s="83">
        <v>38.75</v>
      </c>
      <c r="AE217">
        <f t="shared" si="102"/>
        <v>2</v>
      </c>
      <c r="AF217">
        <f t="shared" si="103"/>
        <v>2023</v>
      </c>
    </row>
    <row r="218" spans="1:32" x14ac:dyDescent="0.2">
      <c r="A218" s="11">
        <v>44981</v>
      </c>
      <c r="B218" s="83">
        <f t="shared" si="107"/>
        <v>5.1991041433370633</v>
      </c>
      <c r="K218" s="83">
        <f t="shared" si="90"/>
        <v>1.2997760358342658</v>
      </c>
      <c r="L218" s="83">
        <f t="shared" si="91"/>
        <v>2.5995520716685316</v>
      </c>
      <c r="M218" s="83">
        <f t="shared" si="92"/>
        <v>3.8993281075027975</v>
      </c>
      <c r="N218" s="83">
        <f t="shared" si="93"/>
        <v>0.51991041433370633</v>
      </c>
      <c r="O218" s="83">
        <f t="shared" si="94"/>
        <v>0.77986562150055949</v>
      </c>
      <c r="P218" s="83">
        <f t="shared" si="95"/>
        <v>1.559731243001119</v>
      </c>
      <c r="Q218" s="83">
        <f t="shared" si="96"/>
        <v>4.4025911902008552</v>
      </c>
      <c r="R218" s="83">
        <f t="shared" si="97"/>
        <v>3.9179482559263898</v>
      </c>
      <c r="S218" s="83">
        <f t="shared" si="98"/>
        <v>3.7170278325455497</v>
      </c>
      <c r="T218" s="83">
        <f t="shared" si="108"/>
        <v>4.192943990667481</v>
      </c>
      <c r="U218" s="83">
        <f t="shared" si="109"/>
        <v>4.0184084676168101</v>
      </c>
      <c r="V218" s="83">
        <f t="shared" si="99"/>
        <v>5.0315327888009769</v>
      </c>
      <c r="X218" s="38">
        <f t="shared" si="100"/>
        <v>29.400000000000002</v>
      </c>
      <c r="Y218" s="38">
        <f t="shared" si="101"/>
        <v>5.4508271878677252</v>
      </c>
      <c r="AB218" s="83">
        <v>39.200000000000003</v>
      </c>
      <c r="AE218">
        <f t="shared" si="102"/>
        <v>2</v>
      </c>
      <c r="AF218">
        <f t="shared" si="103"/>
        <v>2023</v>
      </c>
    </row>
    <row r="219" spans="1:32" x14ac:dyDescent="0.2">
      <c r="A219" s="11">
        <v>44988</v>
      </c>
      <c r="B219" s="83">
        <f t="shared" si="107"/>
        <v>5.1991041433370633</v>
      </c>
      <c r="K219" s="83">
        <f t="shared" si="90"/>
        <v>1.2997760358342658</v>
      </c>
      <c r="L219" s="83">
        <f t="shared" si="91"/>
        <v>2.5995520716685316</v>
      </c>
      <c r="M219" s="83">
        <f t="shared" si="92"/>
        <v>3.8993281075027975</v>
      </c>
      <c r="N219" s="83">
        <f t="shared" si="93"/>
        <v>0.51991041433370633</v>
      </c>
      <c r="O219" s="83">
        <f t="shared" si="94"/>
        <v>0.77986562150055949</v>
      </c>
      <c r="P219" s="83">
        <f t="shared" si="95"/>
        <v>1.559731243001119</v>
      </c>
      <c r="Q219" s="83">
        <f t="shared" si="96"/>
        <v>4.4025911902008552</v>
      </c>
      <c r="R219" s="83">
        <f t="shared" si="97"/>
        <v>3.9179482559263898</v>
      </c>
      <c r="S219" s="83">
        <f t="shared" si="98"/>
        <v>3.7170278325455497</v>
      </c>
      <c r="T219" s="83">
        <f t="shared" si="108"/>
        <v>4.192943990667481</v>
      </c>
      <c r="U219" s="83">
        <f t="shared" si="109"/>
        <v>4.0184084676168101</v>
      </c>
      <c r="V219" s="83">
        <f t="shared" si="99"/>
        <v>5.0315327888009769</v>
      </c>
      <c r="X219" s="38">
        <f t="shared" si="100"/>
        <v>33.224999999999994</v>
      </c>
      <c r="Y219" s="38">
        <f t="shared" si="101"/>
        <v>5.4508271878677252</v>
      </c>
      <c r="AB219" s="83">
        <v>44.3</v>
      </c>
      <c r="AE219">
        <f t="shared" si="102"/>
        <v>3</v>
      </c>
      <c r="AF219">
        <f t="shared" si="103"/>
        <v>2023</v>
      </c>
    </row>
    <row r="220" spans="1:32" x14ac:dyDescent="0.2">
      <c r="A220" s="11">
        <v>44995</v>
      </c>
      <c r="B220" s="83">
        <f t="shared" si="107"/>
        <v>5.1991041433370633</v>
      </c>
      <c r="K220" s="83">
        <f t="shared" si="90"/>
        <v>1.2997760358342658</v>
      </c>
      <c r="L220" s="83">
        <f t="shared" si="91"/>
        <v>2.5995520716685316</v>
      </c>
      <c r="M220" s="83">
        <f t="shared" si="92"/>
        <v>3.8993281075027975</v>
      </c>
      <c r="N220" s="83">
        <f t="shared" si="93"/>
        <v>0.51991041433370633</v>
      </c>
      <c r="O220" s="83">
        <f t="shared" si="94"/>
        <v>0.77986562150055949</v>
      </c>
      <c r="P220" s="83">
        <f t="shared" si="95"/>
        <v>1.559731243001119</v>
      </c>
      <c r="Q220" s="83">
        <f t="shared" si="96"/>
        <v>4.4025911902008552</v>
      </c>
      <c r="R220" s="83">
        <f t="shared" si="97"/>
        <v>3.9179482559263898</v>
      </c>
      <c r="S220" s="83">
        <f t="shared" si="98"/>
        <v>3.7170278325455497</v>
      </c>
      <c r="T220" s="83">
        <f t="shared" si="108"/>
        <v>4.192943990667481</v>
      </c>
      <c r="U220" s="83">
        <f t="shared" si="109"/>
        <v>4.0184084676168101</v>
      </c>
      <c r="V220" s="83">
        <f t="shared" si="99"/>
        <v>5.0315327888009769</v>
      </c>
      <c r="X220" s="38">
        <f t="shared" si="100"/>
        <v>36.412499999999994</v>
      </c>
      <c r="Y220" s="38">
        <f t="shared" si="101"/>
        <v>5.4508271878677252</v>
      </c>
      <c r="AB220" s="83">
        <v>48.55</v>
      </c>
      <c r="AE220">
        <f t="shared" si="102"/>
        <v>3</v>
      </c>
      <c r="AF220">
        <f t="shared" si="103"/>
        <v>2023</v>
      </c>
    </row>
    <row r="221" spans="1:32" x14ac:dyDescent="0.2">
      <c r="A221" s="11">
        <v>45002</v>
      </c>
      <c r="B221" s="83">
        <f t="shared" si="107"/>
        <v>5.1991041433370633</v>
      </c>
      <c r="K221" s="83">
        <f t="shared" si="90"/>
        <v>1.2997760358342658</v>
      </c>
      <c r="L221" s="83">
        <f t="shared" si="91"/>
        <v>2.5995520716685316</v>
      </c>
      <c r="M221" s="83">
        <f t="shared" si="92"/>
        <v>3.8993281075027975</v>
      </c>
      <c r="N221" s="83">
        <f t="shared" si="93"/>
        <v>0.51991041433370633</v>
      </c>
      <c r="O221" s="83">
        <f t="shared" si="94"/>
        <v>0.77986562150055949</v>
      </c>
      <c r="P221" s="83">
        <f t="shared" si="95"/>
        <v>1.559731243001119</v>
      </c>
      <c r="Q221" s="83">
        <f t="shared" si="96"/>
        <v>4.4025911902008552</v>
      </c>
      <c r="R221" s="83">
        <f t="shared" si="97"/>
        <v>3.9179482559263898</v>
      </c>
      <c r="S221" s="83">
        <f t="shared" si="98"/>
        <v>3.7170278325455497</v>
      </c>
      <c r="T221" s="83">
        <f t="shared" si="108"/>
        <v>4.192943990667481</v>
      </c>
      <c r="U221" s="83">
        <f t="shared" si="109"/>
        <v>4.0184084676168101</v>
      </c>
      <c r="V221" s="83">
        <f t="shared" si="99"/>
        <v>5.0315327888009769</v>
      </c>
      <c r="X221" s="38">
        <f t="shared" si="100"/>
        <v>37.387500000000003</v>
      </c>
      <c r="Y221" s="38">
        <f t="shared" si="101"/>
        <v>5.4508271878677252</v>
      </c>
      <c r="AB221" s="83">
        <v>49.85</v>
      </c>
      <c r="AE221">
        <f t="shared" si="102"/>
        <v>3</v>
      </c>
      <c r="AF221">
        <f t="shared" si="103"/>
        <v>2023</v>
      </c>
    </row>
    <row r="222" spans="1:32" x14ac:dyDescent="0.2">
      <c r="A222" s="11">
        <v>45009</v>
      </c>
      <c r="B222" s="83">
        <f t="shared" si="107"/>
        <v>5.1991041433370633</v>
      </c>
      <c r="K222" s="83">
        <f t="shared" si="90"/>
        <v>1.2997760358342658</v>
      </c>
      <c r="L222" s="83">
        <f t="shared" si="91"/>
        <v>2.5995520716685316</v>
      </c>
      <c r="M222" s="83">
        <f t="shared" si="92"/>
        <v>3.8993281075027975</v>
      </c>
      <c r="N222" s="83">
        <f t="shared" si="93"/>
        <v>0.51991041433370633</v>
      </c>
      <c r="O222" s="83">
        <f t="shared" si="94"/>
        <v>0.77986562150055949</v>
      </c>
      <c r="P222" s="83">
        <f t="shared" si="95"/>
        <v>1.559731243001119</v>
      </c>
      <c r="Q222" s="83">
        <f t="shared" si="96"/>
        <v>4.4025911902008552</v>
      </c>
      <c r="R222" s="83">
        <f t="shared" si="97"/>
        <v>3.9179482559263898</v>
      </c>
      <c r="S222" s="83">
        <f t="shared" si="98"/>
        <v>3.7170278325455497</v>
      </c>
      <c r="T222" s="83">
        <f t="shared" si="108"/>
        <v>4.192943990667481</v>
      </c>
      <c r="U222" s="83">
        <f t="shared" si="109"/>
        <v>4.0184084676168101</v>
      </c>
      <c r="V222" s="83">
        <f t="shared" si="99"/>
        <v>5.0315327888009769</v>
      </c>
      <c r="X222" s="38">
        <f t="shared" si="100"/>
        <v>36.674999999999997</v>
      </c>
      <c r="Y222" s="38">
        <f t="shared" si="101"/>
        <v>5.4508271878677252</v>
      </c>
      <c r="AB222" s="83">
        <v>48.9</v>
      </c>
      <c r="AE222">
        <f t="shared" si="102"/>
        <v>3</v>
      </c>
      <c r="AF222">
        <f t="shared" si="103"/>
        <v>2023</v>
      </c>
    </row>
    <row r="223" spans="1:32" x14ac:dyDescent="0.2">
      <c r="A223" s="11">
        <v>45016</v>
      </c>
      <c r="B223" s="83">
        <f t="shared" si="107"/>
        <v>5.1991041433370633</v>
      </c>
      <c r="K223" s="83">
        <f t="shared" si="90"/>
        <v>1.2997760358342658</v>
      </c>
      <c r="L223" s="83">
        <f t="shared" si="91"/>
        <v>2.5995520716685316</v>
      </c>
      <c r="M223" s="83">
        <f t="shared" si="92"/>
        <v>3.8993281075027975</v>
      </c>
      <c r="N223" s="83">
        <f t="shared" si="93"/>
        <v>0.51991041433370633</v>
      </c>
      <c r="O223" s="83">
        <f t="shared" si="94"/>
        <v>0.77986562150055949</v>
      </c>
      <c r="P223" s="83">
        <f t="shared" si="95"/>
        <v>1.559731243001119</v>
      </c>
      <c r="Q223" s="83">
        <f t="shared" si="96"/>
        <v>4.4025911902008552</v>
      </c>
      <c r="R223" s="83">
        <f t="shared" si="97"/>
        <v>3.9179482559263898</v>
      </c>
      <c r="S223" s="83">
        <f t="shared" si="98"/>
        <v>3.7170278325455497</v>
      </c>
      <c r="T223" s="83">
        <f>$F$2*$I$18</f>
        <v>4.192943990667481</v>
      </c>
      <c r="U223" s="83">
        <f>$E$2*$I$18</f>
        <v>4.0184084676168101</v>
      </c>
      <c r="V223" s="83">
        <f t="shared" si="99"/>
        <v>5.0315327888009769</v>
      </c>
      <c r="X223" s="38">
        <f t="shared" si="100"/>
        <v>35.212500000000006</v>
      </c>
      <c r="Y223" s="38">
        <f t="shared" si="101"/>
        <v>5.4508271878677252</v>
      </c>
      <c r="AB223" s="83">
        <v>46.95</v>
      </c>
      <c r="AE223">
        <f t="shared" si="102"/>
        <v>3</v>
      </c>
      <c r="AF223">
        <f t="shared" si="103"/>
        <v>2023</v>
      </c>
    </row>
    <row r="224" spans="1:32" x14ac:dyDescent="0.2">
      <c r="A224" s="11">
        <v>45023</v>
      </c>
      <c r="B224" s="83">
        <f t="shared" ref="B224:B248" si="110">G$2*I$20</f>
        <v>5.4541545352743528</v>
      </c>
      <c r="K224" s="83">
        <f t="shared" si="90"/>
        <v>1.3635386338185882</v>
      </c>
      <c r="L224" s="83">
        <f t="shared" si="91"/>
        <v>2.7270772676371764</v>
      </c>
      <c r="M224" s="83">
        <f t="shared" si="92"/>
        <v>4.0906159014557648</v>
      </c>
      <c r="N224" s="83">
        <f t="shared" si="93"/>
        <v>0.54541545352743526</v>
      </c>
      <c r="O224" s="83">
        <f t="shared" si="94"/>
        <v>0.81812318029115294</v>
      </c>
      <c r="P224" s="83">
        <f t="shared" si="95"/>
        <v>1.6362463605823059</v>
      </c>
      <c r="Q224" s="83">
        <f t="shared" si="96"/>
        <v>4.5521131551510727</v>
      </c>
      <c r="R224" s="83">
        <f t="shared" si="97"/>
        <v>4.0510106495238905</v>
      </c>
      <c r="S224" s="83">
        <f t="shared" si="98"/>
        <v>3.8432665136508701</v>
      </c>
      <c r="T224" s="83">
        <f>$F$2*$I$19</f>
        <v>4.3353458620486407</v>
      </c>
      <c r="U224" s="83">
        <f>$E$2*$I$19</f>
        <v>4.1548827174604002</v>
      </c>
      <c r="V224" s="83">
        <f t="shared" si="99"/>
        <v>5.2024150344583688</v>
      </c>
      <c r="X224" s="38">
        <f t="shared" si="100"/>
        <v>37.275000000000006</v>
      </c>
      <c r="Y224" s="38">
        <f t="shared" si="101"/>
        <v>5.6359496206632329</v>
      </c>
      <c r="AB224" s="83">
        <v>49.7</v>
      </c>
      <c r="AE224">
        <f t="shared" si="102"/>
        <v>4</v>
      </c>
      <c r="AF224">
        <f t="shared" si="103"/>
        <v>2023</v>
      </c>
    </row>
    <row r="225" spans="1:32" x14ac:dyDescent="0.2">
      <c r="A225" s="11">
        <v>45030</v>
      </c>
      <c r="B225" s="83">
        <f t="shared" si="110"/>
        <v>5.4541545352743528</v>
      </c>
      <c r="K225" s="83">
        <f t="shared" si="90"/>
        <v>1.3635386338185882</v>
      </c>
      <c r="L225" s="83">
        <f t="shared" si="91"/>
        <v>2.7270772676371764</v>
      </c>
      <c r="M225" s="83">
        <f t="shared" si="92"/>
        <v>4.0906159014557648</v>
      </c>
      <c r="N225" s="83">
        <f t="shared" si="93"/>
        <v>0.54541545352743526</v>
      </c>
      <c r="O225" s="83">
        <f t="shared" si="94"/>
        <v>0.81812318029115294</v>
      </c>
      <c r="P225" s="83">
        <f t="shared" si="95"/>
        <v>1.6362463605823059</v>
      </c>
      <c r="Q225" s="83">
        <f t="shared" si="96"/>
        <v>4.5521131551510727</v>
      </c>
      <c r="R225" s="83">
        <f t="shared" si="97"/>
        <v>4.0510106495238905</v>
      </c>
      <c r="S225" s="83">
        <f t="shared" si="98"/>
        <v>3.8432665136508701</v>
      </c>
      <c r="T225" s="83">
        <f>$F$2*$I$19</f>
        <v>4.3353458620486407</v>
      </c>
      <c r="U225" s="83">
        <f>$E$2*$I$19</f>
        <v>4.1548827174604002</v>
      </c>
      <c r="V225" s="83">
        <f t="shared" si="99"/>
        <v>5.2024150344583688</v>
      </c>
      <c r="X225" s="38">
        <f t="shared" si="100"/>
        <v>39.5625</v>
      </c>
      <c r="Y225" s="38">
        <f t="shared" si="101"/>
        <v>5.6359496206632329</v>
      </c>
      <c r="AB225" s="83">
        <v>52.75</v>
      </c>
      <c r="AE225">
        <f t="shared" si="102"/>
        <v>4</v>
      </c>
      <c r="AF225">
        <f t="shared" si="103"/>
        <v>2023</v>
      </c>
    </row>
    <row r="226" spans="1:32" x14ac:dyDescent="0.2">
      <c r="A226" s="11">
        <v>45037</v>
      </c>
      <c r="B226" s="83">
        <f t="shared" si="110"/>
        <v>5.4541545352743528</v>
      </c>
      <c r="K226" s="83">
        <f t="shared" si="90"/>
        <v>1.3635386338185882</v>
      </c>
      <c r="L226" s="83">
        <f t="shared" si="91"/>
        <v>2.7270772676371764</v>
      </c>
      <c r="M226" s="83">
        <f t="shared" si="92"/>
        <v>4.0906159014557648</v>
      </c>
      <c r="N226" s="83">
        <f t="shared" si="93"/>
        <v>0.54541545352743526</v>
      </c>
      <c r="O226" s="83">
        <f t="shared" si="94"/>
        <v>0.81812318029115294</v>
      </c>
      <c r="P226" s="83">
        <f t="shared" si="95"/>
        <v>1.6362463605823059</v>
      </c>
      <c r="Q226" s="83">
        <f t="shared" si="96"/>
        <v>4.5521131551510727</v>
      </c>
      <c r="R226" s="83">
        <f t="shared" si="97"/>
        <v>4.0510106495238905</v>
      </c>
      <c r="S226" s="83">
        <f t="shared" si="98"/>
        <v>3.8432665136508701</v>
      </c>
      <c r="T226" s="83">
        <f>$F$2*$I$19</f>
        <v>4.3353458620486407</v>
      </c>
      <c r="U226" s="83">
        <f>$E$2*$I$19</f>
        <v>4.1548827174604002</v>
      </c>
      <c r="V226" s="83">
        <f t="shared" si="99"/>
        <v>5.2024150344583688</v>
      </c>
      <c r="X226" s="38">
        <f t="shared" si="100"/>
        <v>38.587500000000006</v>
      </c>
      <c r="Y226" s="38">
        <f t="shared" si="101"/>
        <v>5.6359496206632329</v>
      </c>
      <c r="AB226" s="83">
        <v>51.45</v>
      </c>
      <c r="AE226">
        <f t="shared" si="102"/>
        <v>4</v>
      </c>
      <c r="AF226">
        <f t="shared" si="103"/>
        <v>2023</v>
      </c>
    </row>
    <row r="227" spans="1:32" x14ac:dyDescent="0.2">
      <c r="A227" s="11">
        <v>45044</v>
      </c>
      <c r="B227" s="83">
        <f t="shared" si="110"/>
        <v>5.4541545352743528</v>
      </c>
      <c r="K227" s="83">
        <f t="shared" si="90"/>
        <v>1.3635386338185882</v>
      </c>
      <c r="L227" s="83">
        <f t="shared" si="91"/>
        <v>2.7270772676371764</v>
      </c>
      <c r="M227" s="83">
        <f t="shared" si="92"/>
        <v>4.0906159014557648</v>
      </c>
      <c r="N227" s="83">
        <f t="shared" si="93"/>
        <v>0.54541545352743526</v>
      </c>
      <c r="O227" s="83">
        <f t="shared" si="94"/>
        <v>0.81812318029115294</v>
      </c>
      <c r="P227" s="83">
        <f t="shared" si="95"/>
        <v>1.6362463605823059</v>
      </c>
      <c r="Q227" s="83">
        <f t="shared" si="96"/>
        <v>4.5521131551510727</v>
      </c>
      <c r="R227" s="83">
        <f t="shared" si="97"/>
        <v>4.0510106495238905</v>
      </c>
      <c r="S227" s="83">
        <f t="shared" si="98"/>
        <v>3.8432665136508701</v>
      </c>
      <c r="T227" s="83">
        <f>$F$2*$I$19</f>
        <v>4.3353458620486407</v>
      </c>
      <c r="U227" s="83">
        <f>$E$2*$I$19</f>
        <v>4.1548827174604002</v>
      </c>
      <c r="V227" s="83">
        <f t="shared" si="99"/>
        <v>5.2024150344583688</v>
      </c>
      <c r="X227" s="38">
        <f t="shared" si="100"/>
        <v>37.6875</v>
      </c>
      <c r="Y227" s="38">
        <f t="shared" si="101"/>
        <v>5.6359496206632329</v>
      </c>
      <c r="AB227" s="83">
        <v>50.25</v>
      </c>
      <c r="AE227">
        <f t="shared" si="102"/>
        <v>4</v>
      </c>
      <c r="AF227">
        <f t="shared" si="103"/>
        <v>2023</v>
      </c>
    </row>
    <row r="228" spans="1:32" x14ac:dyDescent="0.2">
      <c r="A228" s="11">
        <v>45051</v>
      </c>
      <c r="B228" s="83">
        <f t="shared" si="110"/>
        <v>5.4541545352743528</v>
      </c>
      <c r="K228" s="83">
        <f t="shared" si="90"/>
        <v>1.3635386338185882</v>
      </c>
      <c r="L228" s="83">
        <f t="shared" si="91"/>
        <v>2.7270772676371764</v>
      </c>
      <c r="M228" s="83">
        <f t="shared" si="92"/>
        <v>4.0906159014557648</v>
      </c>
      <c r="N228" s="83">
        <f t="shared" si="93"/>
        <v>0.54541545352743526</v>
      </c>
      <c r="O228" s="83">
        <f t="shared" si="94"/>
        <v>0.81812318029115294</v>
      </c>
      <c r="P228" s="83">
        <f t="shared" si="95"/>
        <v>1.6362463605823059</v>
      </c>
      <c r="Q228" s="83">
        <f t="shared" si="96"/>
        <v>4.5521131551510727</v>
      </c>
      <c r="R228" s="83">
        <f t="shared" si="97"/>
        <v>4.0510106495238905</v>
      </c>
      <c r="S228" s="83">
        <f t="shared" si="98"/>
        <v>3.8432665136508701</v>
      </c>
      <c r="T228" s="83">
        <f t="shared" ref="T228:T291" si="111">$F$2*$I$19</f>
        <v>4.3353458620486407</v>
      </c>
      <c r="U228" s="83">
        <f t="shared" ref="U228:U291" si="112">$E$2*$I$19</f>
        <v>4.1548827174604002</v>
      </c>
      <c r="V228" s="83">
        <f t="shared" si="99"/>
        <v>5.2024150344583688</v>
      </c>
      <c r="X228" s="38">
        <f t="shared" si="100"/>
        <v>36.674999999999997</v>
      </c>
      <c r="Y228" s="38">
        <f t="shared" si="101"/>
        <v>5.6359496206632329</v>
      </c>
      <c r="AB228" s="83">
        <v>48.9</v>
      </c>
      <c r="AE228">
        <f t="shared" si="102"/>
        <v>5</v>
      </c>
      <c r="AF228">
        <f t="shared" si="103"/>
        <v>2023</v>
      </c>
    </row>
    <row r="229" spans="1:32" x14ac:dyDescent="0.2">
      <c r="A229" s="11">
        <v>45058</v>
      </c>
      <c r="B229" s="83">
        <f t="shared" si="110"/>
        <v>5.4541545352743528</v>
      </c>
      <c r="K229" s="83">
        <f t="shared" si="90"/>
        <v>1.3635386338185882</v>
      </c>
      <c r="L229" s="83">
        <f t="shared" si="91"/>
        <v>2.7270772676371764</v>
      </c>
      <c r="M229" s="83">
        <f t="shared" si="92"/>
        <v>4.0906159014557648</v>
      </c>
      <c r="N229" s="83">
        <f t="shared" si="93"/>
        <v>0.54541545352743526</v>
      </c>
      <c r="O229" s="83">
        <f t="shared" si="94"/>
        <v>0.81812318029115294</v>
      </c>
      <c r="P229" s="83">
        <f t="shared" si="95"/>
        <v>1.6362463605823059</v>
      </c>
      <c r="Q229" s="83">
        <f t="shared" si="96"/>
        <v>4.5521131551510727</v>
      </c>
      <c r="R229" s="83">
        <f t="shared" si="97"/>
        <v>4.0510106495238905</v>
      </c>
      <c r="S229" s="83">
        <f t="shared" si="98"/>
        <v>3.8432665136508701</v>
      </c>
      <c r="T229" s="83">
        <f t="shared" si="111"/>
        <v>4.3353458620486407</v>
      </c>
      <c r="U229" s="83">
        <f t="shared" si="112"/>
        <v>4.1548827174604002</v>
      </c>
      <c r="V229" s="83">
        <f t="shared" si="99"/>
        <v>5.2024150344583688</v>
      </c>
      <c r="X229" s="38">
        <f t="shared" si="100"/>
        <v>35.4375</v>
      </c>
      <c r="Y229" s="38">
        <f t="shared" si="101"/>
        <v>5.6359496206632329</v>
      </c>
      <c r="AB229" s="83">
        <v>47.25</v>
      </c>
      <c r="AE229">
        <f t="shared" si="102"/>
        <v>5</v>
      </c>
      <c r="AF229">
        <f t="shared" si="103"/>
        <v>2023</v>
      </c>
    </row>
    <row r="230" spans="1:32" x14ac:dyDescent="0.2">
      <c r="A230" s="11">
        <v>45065</v>
      </c>
      <c r="B230" s="83">
        <f t="shared" si="110"/>
        <v>5.4541545352743528</v>
      </c>
      <c r="K230" s="83">
        <f t="shared" si="90"/>
        <v>1.3635386338185882</v>
      </c>
      <c r="L230" s="83">
        <f t="shared" si="91"/>
        <v>2.7270772676371764</v>
      </c>
      <c r="M230" s="83">
        <f t="shared" si="92"/>
        <v>4.0906159014557648</v>
      </c>
      <c r="N230" s="83">
        <f t="shared" si="93"/>
        <v>0.54541545352743526</v>
      </c>
      <c r="O230" s="83">
        <f t="shared" si="94"/>
        <v>0.81812318029115294</v>
      </c>
      <c r="P230" s="83">
        <f t="shared" si="95"/>
        <v>1.6362463605823059</v>
      </c>
      <c r="Q230" s="83">
        <f t="shared" si="96"/>
        <v>4.5521131551510727</v>
      </c>
      <c r="R230" s="83">
        <f t="shared" si="97"/>
        <v>4.0510106495238905</v>
      </c>
      <c r="S230" s="83">
        <f t="shared" si="98"/>
        <v>3.8432665136508701</v>
      </c>
      <c r="T230" s="83">
        <f t="shared" si="111"/>
        <v>4.3353458620486407</v>
      </c>
      <c r="U230" s="83">
        <f t="shared" si="112"/>
        <v>4.1548827174604002</v>
      </c>
      <c r="V230" s="83">
        <f t="shared" si="99"/>
        <v>5.2024150344583688</v>
      </c>
      <c r="X230" s="38">
        <f t="shared" si="100"/>
        <v>33.262500000000003</v>
      </c>
      <c r="Y230" s="38">
        <f t="shared" si="101"/>
        <v>5.6359496206632329</v>
      </c>
      <c r="AB230" s="83">
        <v>44.35</v>
      </c>
      <c r="AE230">
        <f t="shared" si="102"/>
        <v>5</v>
      </c>
      <c r="AF230">
        <f t="shared" si="103"/>
        <v>2023</v>
      </c>
    </row>
    <row r="231" spans="1:32" x14ac:dyDescent="0.2">
      <c r="A231" s="11">
        <v>45072</v>
      </c>
      <c r="B231" s="83">
        <f t="shared" si="110"/>
        <v>5.4541545352743528</v>
      </c>
      <c r="K231" s="83">
        <f t="shared" si="90"/>
        <v>1.3635386338185882</v>
      </c>
      <c r="L231" s="83">
        <f t="shared" si="91"/>
        <v>2.7270772676371764</v>
      </c>
      <c r="M231" s="83">
        <f t="shared" si="92"/>
        <v>4.0906159014557648</v>
      </c>
      <c r="N231" s="83">
        <f t="shared" si="93"/>
        <v>0.54541545352743526</v>
      </c>
      <c r="O231" s="83">
        <f t="shared" si="94"/>
        <v>0.81812318029115294</v>
      </c>
      <c r="P231" s="83">
        <f t="shared" si="95"/>
        <v>1.6362463605823059</v>
      </c>
      <c r="Q231" s="83">
        <f t="shared" si="96"/>
        <v>4.5521131551510727</v>
      </c>
      <c r="R231" s="83">
        <f t="shared" si="97"/>
        <v>4.0510106495238905</v>
      </c>
      <c r="S231" s="83">
        <f t="shared" si="98"/>
        <v>3.8432665136508701</v>
      </c>
      <c r="T231" s="83">
        <f t="shared" si="111"/>
        <v>4.3353458620486407</v>
      </c>
      <c r="U231" s="83">
        <f t="shared" si="112"/>
        <v>4.1548827174604002</v>
      </c>
      <c r="V231" s="83">
        <f t="shared" si="99"/>
        <v>5.2024150344583688</v>
      </c>
      <c r="X231" s="38">
        <f t="shared" si="100"/>
        <v>32.0625</v>
      </c>
      <c r="Y231" s="38">
        <f t="shared" si="101"/>
        <v>5.6359496206632329</v>
      </c>
      <c r="AB231" s="83">
        <v>42.75</v>
      </c>
      <c r="AE231">
        <f t="shared" si="102"/>
        <v>5</v>
      </c>
      <c r="AF231">
        <f t="shared" si="103"/>
        <v>2023</v>
      </c>
    </row>
    <row r="232" spans="1:32" x14ac:dyDescent="0.2">
      <c r="A232" s="11">
        <v>45079</v>
      </c>
      <c r="B232" s="83">
        <f t="shared" si="110"/>
        <v>5.4541545352743528</v>
      </c>
      <c r="K232" s="83">
        <f t="shared" si="90"/>
        <v>1.3635386338185882</v>
      </c>
      <c r="L232" s="83">
        <f t="shared" si="91"/>
        <v>2.7270772676371764</v>
      </c>
      <c r="M232" s="83">
        <f t="shared" si="92"/>
        <v>4.0906159014557648</v>
      </c>
      <c r="N232" s="83">
        <f t="shared" si="93"/>
        <v>0.54541545352743526</v>
      </c>
      <c r="O232" s="83">
        <f t="shared" si="94"/>
        <v>0.81812318029115294</v>
      </c>
      <c r="P232" s="83">
        <f t="shared" si="95"/>
        <v>1.6362463605823059</v>
      </c>
      <c r="Q232" s="83">
        <f t="shared" si="96"/>
        <v>4.5521131551510727</v>
      </c>
      <c r="R232" s="83">
        <f t="shared" si="97"/>
        <v>4.0510106495238905</v>
      </c>
      <c r="S232" s="83">
        <f t="shared" si="98"/>
        <v>3.8432665136508701</v>
      </c>
      <c r="T232" s="83">
        <f t="shared" si="111"/>
        <v>4.3353458620486407</v>
      </c>
      <c r="U232" s="83">
        <f t="shared" si="112"/>
        <v>4.1548827174604002</v>
      </c>
      <c r="V232" s="83">
        <f t="shared" si="99"/>
        <v>5.2024150344583688</v>
      </c>
      <c r="X232" s="38">
        <f t="shared" si="100"/>
        <v>31.387500000000003</v>
      </c>
      <c r="Y232" s="38">
        <f t="shared" si="101"/>
        <v>5.6359496206632329</v>
      </c>
      <c r="AB232" s="83">
        <v>41.85</v>
      </c>
      <c r="AE232">
        <f t="shared" si="102"/>
        <v>6</v>
      </c>
      <c r="AF232">
        <f t="shared" si="103"/>
        <v>2023</v>
      </c>
    </row>
    <row r="233" spans="1:32" x14ac:dyDescent="0.2">
      <c r="A233" s="11">
        <v>45086</v>
      </c>
      <c r="B233" s="83">
        <f t="shared" si="110"/>
        <v>5.4541545352743528</v>
      </c>
      <c r="K233" s="83">
        <f t="shared" si="90"/>
        <v>1.3635386338185882</v>
      </c>
      <c r="L233" s="83">
        <f t="shared" si="91"/>
        <v>2.7270772676371764</v>
      </c>
      <c r="M233" s="83">
        <f t="shared" si="92"/>
        <v>4.0906159014557648</v>
      </c>
      <c r="N233" s="83">
        <f t="shared" si="93"/>
        <v>0.54541545352743526</v>
      </c>
      <c r="O233" s="83">
        <f t="shared" si="94"/>
        <v>0.81812318029115294</v>
      </c>
      <c r="P233" s="83">
        <f t="shared" si="95"/>
        <v>1.6362463605823059</v>
      </c>
      <c r="Q233" s="83">
        <f t="shared" si="96"/>
        <v>4.5521131551510727</v>
      </c>
      <c r="R233" s="83">
        <f t="shared" si="97"/>
        <v>4.0510106495238905</v>
      </c>
      <c r="S233" s="83">
        <f t="shared" si="98"/>
        <v>3.8432665136508701</v>
      </c>
      <c r="T233" s="83">
        <f t="shared" si="111"/>
        <v>4.3353458620486407</v>
      </c>
      <c r="U233" s="83">
        <f t="shared" si="112"/>
        <v>4.1548827174604002</v>
      </c>
      <c r="V233" s="83">
        <f t="shared" si="99"/>
        <v>5.2024150344583688</v>
      </c>
      <c r="X233" s="38">
        <f t="shared" si="100"/>
        <v>31.387500000000003</v>
      </c>
      <c r="Y233" s="38">
        <f t="shared" si="101"/>
        <v>5.6359496206632329</v>
      </c>
      <c r="AB233" s="83">
        <v>41.85</v>
      </c>
      <c r="AE233">
        <f t="shared" si="102"/>
        <v>6</v>
      </c>
      <c r="AF233">
        <f t="shared" si="103"/>
        <v>2023</v>
      </c>
    </row>
    <row r="234" spans="1:32" x14ac:dyDescent="0.2">
      <c r="A234" s="11">
        <f>A233+7</f>
        <v>45093</v>
      </c>
      <c r="B234" s="83">
        <f t="shared" si="110"/>
        <v>5.4541545352743528</v>
      </c>
      <c r="K234" s="83">
        <f t="shared" si="90"/>
        <v>1.3635386338185882</v>
      </c>
      <c r="L234" s="83">
        <f t="shared" si="91"/>
        <v>2.7270772676371764</v>
      </c>
      <c r="M234" s="83">
        <f t="shared" si="92"/>
        <v>4.0906159014557648</v>
      </c>
      <c r="N234" s="83">
        <f t="shared" si="93"/>
        <v>0.54541545352743526</v>
      </c>
      <c r="O234" s="83">
        <f t="shared" si="94"/>
        <v>0.81812318029115294</v>
      </c>
      <c r="P234" s="83">
        <f t="shared" si="95"/>
        <v>1.6362463605823059</v>
      </c>
      <c r="Q234" s="83">
        <f t="shared" si="96"/>
        <v>4.5521131551510727</v>
      </c>
      <c r="R234" s="83">
        <f t="shared" si="97"/>
        <v>4.0510106495238905</v>
      </c>
      <c r="S234" s="83">
        <f t="shared" si="98"/>
        <v>3.8432665136508701</v>
      </c>
      <c r="T234" s="83">
        <f t="shared" si="111"/>
        <v>4.3353458620486407</v>
      </c>
      <c r="U234" s="83">
        <f t="shared" si="112"/>
        <v>4.1548827174604002</v>
      </c>
      <c r="V234" s="83">
        <f t="shared" si="99"/>
        <v>5.2024150344583688</v>
      </c>
      <c r="X234" s="38">
        <f t="shared" si="100"/>
        <v>31.049999999999997</v>
      </c>
      <c r="Y234" s="38">
        <f t="shared" si="101"/>
        <v>5.6359496206632329</v>
      </c>
      <c r="AB234" s="83">
        <v>41.4</v>
      </c>
      <c r="AE234">
        <f t="shared" si="102"/>
        <v>6</v>
      </c>
      <c r="AF234">
        <f t="shared" si="103"/>
        <v>2023</v>
      </c>
    </row>
    <row r="235" spans="1:32" x14ac:dyDescent="0.2">
      <c r="A235" s="11">
        <f t="shared" ref="A235:A240" si="113">A234+7</f>
        <v>45100</v>
      </c>
      <c r="B235" s="83">
        <f t="shared" si="110"/>
        <v>5.4541545352743528</v>
      </c>
      <c r="K235" s="83">
        <f t="shared" si="90"/>
        <v>1.3635386338185882</v>
      </c>
      <c r="L235" s="83">
        <f t="shared" si="91"/>
        <v>2.7270772676371764</v>
      </c>
      <c r="M235" s="83">
        <f t="shared" si="92"/>
        <v>4.0906159014557648</v>
      </c>
      <c r="N235" s="83">
        <f t="shared" si="93"/>
        <v>0.54541545352743526</v>
      </c>
      <c r="O235" s="83">
        <f t="shared" si="94"/>
        <v>0.81812318029115294</v>
      </c>
      <c r="P235" s="83">
        <f t="shared" si="95"/>
        <v>1.6362463605823059</v>
      </c>
      <c r="Q235" s="83">
        <f t="shared" si="96"/>
        <v>4.5521131551510727</v>
      </c>
      <c r="R235" s="83">
        <f t="shared" si="97"/>
        <v>4.0510106495238905</v>
      </c>
      <c r="S235" s="83">
        <f t="shared" si="98"/>
        <v>3.8432665136508701</v>
      </c>
      <c r="T235" s="83">
        <f t="shared" si="111"/>
        <v>4.3353458620486407</v>
      </c>
      <c r="U235" s="83">
        <f t="shared" si="112"/>
        <v>4.1548827174604002</v>
      </c>
      <c r="V235" s="83">
        <f t="shared" si="99"/>
        <v>5.2024150344583688</v>
      </c>
      <c r="X235" s="38">
        <f t="shared" si="100"/>
        <v>31.462500000000002</v>
      </c>
      <c r="Y235" s="38">
        <f t="shared" si="101"/>
        <v>5.6359496206632329</v>
      </c>
      <c r="AB235" s="83">
        <v>41.95</v>
      </c>
      <c r="AE235">
        <f t="shared" si="102"/>
        <v>6</v>
      </c>
      <c r="AF235">
        <f t="shared" si="103"/>
        <v>2023</v>
      </c>
    </row>
    <row r="236" spans="1:32" x14ac:dyDescent="0.2">
      <c r="A236" s="11">
        <f t="shared" si="113"/>
        <v>45107</v>
      </c>
      <c r="B236" s="83">
        <f t="shared" si="110"/>
        <v>5.4541545352743528</v>
      </c>
      <c r="K236" s="83">
        <f t="shared" si="90"/>
        <v>1.3635386338185882</v>
      </c>
      <c r="L236" s="83">
        <f t="shared" si="91"/>
        <v>2.7270772676371764</v>
      </c>
      <c r="M236" s="83">
        <f t="shared" si="92"/>
        <v>4.0906159014557648</v>
      </c>
      <c r="N236" s="83">
        <f t="shared" si="93"/>
        <v>0.54541545352743526</v>
      </c>
      <c r="O236" s="83">
        <f t="shared" si="94"/>
        <v>0.81812318029115294</v>
      </c>
      <c r="P236" s="83">
        <f t="shared" si="95"/>
        <v>1.6362463605823059</v>
      </c>
      <c r="Q236" s="83">
        <f t="shared" si="96"/>
        <v>4.5521131551510727</v>
      </c>
      <c r="R236" s="83">
        <f t="shared" si="97"/>
        <v>4.0510106495238905</v>
      </c>
      <c r="S236" s="83">
        <f t="shared" si="98"/>
        <v>3.8432665136508701</v>
      </c>
      <c r="T236" s="83">
        <f t="shared" si="111"/>
        <v>4.3353458620486407</v>
      </c>
      <c r="U236" s="83">
        <f t="shared" si="112"/>
        <v>4.1548827174604002</v>
      </c>
      <c r="V236" s="83">
        <f t="shared" si="99"/>
        <v>5.2024150344583688</v>
      </c>
      <c r="X236" s="38">
        <f t="shared" si="100"/>
        <v>31.125</v>
      </c>
      <c r="Y236" s="38">
        <f t="shared" si="101"/>
        <v>5.6359496206632329</v>
      </c>
      <c r="AB236" s="83">
        <v>41.5</v>
      </c>
      <c r="AE236">
        <f t="shared" si="102"/>
        <v>6</v>
      </c>
      <c r="AF236">
        <f t="shared" si="103"/>
        <v>2023</v>
      </c>
    </row>
    <row r="237" spans="1:32" x14ac:dyDescent="0.2">
      <c r="A237" s="11">
        <f t="shared" si="113"/>
        <v>45114</v>
      </c>
      <c r="B237" s="83">
        <f t="shared" si="110"/>
        <v>5.4541545352743528</v>
      </c>
      <c r="K237" s="83">
        <f t="shared" si="90"/>
        <v>1.3635386338185882</v>
      </c>
      <c r="L237" s="83">
        <f t="shared" si="91"/>
        <v>2.7270772676371764</v>
      </c>
      <c r="M237" s="83">
        <f t="shared" si="92"/>
        <v>4.0906159014557648</v>
      </c>
      <c r="N237" s="83">
        <f t="shared" si="93"/>
        <v>0.54541545352743526</v>
      </c>
      <c r="O237" s="83">
        <f t="shared" si="94"/>
        <v>0.81812318029115294</v>
      </c>
      <c r="P237" s="83">
        <f t="shared" si="95"/>
        <v>1.6362463605823059</v>
      </c>
      <c r="Q237" s="83">
        <f t="shared" si="96"/>
        <v>4.5521131551510727</v>
      </c>
      <c r="R237" s="83">
        <f t="shared" si="97"/>
        <v>4.0510106495238905</v>
      </c>
      <c r="S237" s="83">
        <f t="shared" si="98"/>
        <v>3.8432665136508701</v>
      </c>
      <c r="T237" s="83">
        <f t="shared" si="111"/>
        <v>4.3353458620486407</v>
      </c>
      <c r="U237" s="83">
        <f t="shared" si="112"/>
        <v>4.1548827174604002</v>
      </c>
      <c r="V237" s="83">
        <f t="shared" si="99"/>
        <v>5.2024150344583688</v>
      </c>
      <c r="X237" s="38">
        <f t="shared" si="100"/>
        <v>31.125</v>
      </c>
      <c r="Y237" s="38">
        <f t="shared" si="101"/>
        <v>5.6359496206632329</v>
      </c>
      <c r="AB237" s="83">
        <v>41.5</v>
      </c>
      <c r="AE237">
        <f t="shared" si="102"/>
        <v>7</v>
      </c>
      <c r="AF237">
        <f t="shared" si="103"/>
        <v>2023</v>
      </c>
    </row>
    <row r="238" spans="1:32" x14ac:dyDescent="0.2">
      <c r="A238" s="11">
        <f t="shared" si="113"/>
        <v>45121</v>
      </c>
      <c r="B238" s="83">
        <f t="shared" si="110"/>
        <v>5.4541545352743528</v>
      </c>
      <c r="K238" s="83">
        <f t="shared" si="90"/>
        <v>1.3635386338185882</v>
      </c>
      <c r="L238" s="83">
        <f t="shared" si="91"/>
        <v>2.7270772676371764</v>
      </c>
      <c r="M238" s="83">
        <f t="shared" si="92"/>
        <v>4.0906159014557648</v>
      </c>
      <c r="N238" s="83">
        <f t="shared" si="93"/>
        <v>0.54541545352743526</v>
      </c>
      <c r="O238" s="83">
        <f t="shared" si="94"/>
        <v>0.81812318029115294</v>
      </c>
      <c r="P238" s="83">
        <f t="shared" si="95"/>
        <v>1.6362463605823059</v>
      </c>
      <c r="Q238" s="83">
        <f t="shared" si="96"/>
        <v>4.5521131551510727</v>
      </c>
      <c r="R238" s="83">
        <f t="shared" si="97"/>
        <v>4.0510106495238905</v>
      </c>
      <c r="S238" s="83">
        <f t="shared" si="98"/>
        <v>3.8432665136508701</v>
      </c>
      <c r="T238" s="83">
        <f t="shared" si="111"/>
        <v>4.3353458620486407</v>
      </c>
      <c r="U238" s="83">
        <f t="shared" si="112"/>
        <v>4.1548827174604002</v>
      </c>
      <c r="V238" s="83">
        <f t="shared" si="99"/>
        <v>5.2024150344583688</v>
      </c>
      <c r="X238" s="38">
        <f t="shared" si="100"/>
        <v>31.125</v>
      </c>
      <c r="Y238" s="38">
        <f t="shared" si="101"/>
        <v>5.6359496206632329</v>
      </c>
      <c r="AB238" s="83">
        <v>41.5</v>
      </c>
      <c r="AE238">
        <f t="shared" si="102"/>
        <v>7</v>
      </c>
      <c r="AF238">
        <f t="shared" si="103"/>
        <v>2023</v>
      </c>
    </row>
    <row r="239" spans="1:32" x14ac:dyDescent="0.2">
      <c r="A239" s="11">
        <f t="shared" si="113"/>
        <v>45128</v>
      </c>
      <c r="B239" s="83">
        <f t="shared" si="110"/>
        <v>5.4541545352743528</v>
      </c>
      <c r="K239" s="83">
        <f t="shared" si="90"/>
        <v>1.3635386338185882</v>
      </c>
      <c r="L239" s="83">
        <f t="shared" si="91"/>
        <v>2.7270772676371764</v>
      </c>
      <c r="M239" s="83">
        <f t="shared" si="92"/>
        <v>4.0906159014557648</v>
      </c>
      <c r="N239" s="83">
        <f t="shared" si="93"/>
        <v>0.54541545352743526</v>
      </c>
      <c r="O239" s="83">
        <f t="shared" si="94"/>
        <v>0.81812318029115294</v>
      </c>
      <c r="P239" s="83">
        <f t="shared" si="95"/>
        <v>1.6362463605823059</v>
      </c>
      <c r="Q239" s="83">
        <f t="shared" si="96"/>
        <v>4.5521131551510727</v>
      </c>
      <c r="R239" s="83">
        <f t="shared" si="97"/>
        <v>4.0510106495238905</v>
      </c>
      <c r="S239" s="83">
        <f t="shared" si="98"/>
        <v>3.8432665136508701</v>
      </c>
      <c r="T239" s="83">
        <f t="shared" si="111"/>
        <v>4.3353458620486407</v>
      </c>
      <c r="U239" s="83">
        <f t="shared" si="112"/>
        <v>4.1548827174604002</v>
      </c>
      <c r="V239" s="83">
        <f t="shared" si="99"/>
        <v>5.2024150344583688</v>
      </c>
      <c r="X239" s="38">
        <f t="shared" si="100"/>
        <v>31.875</v>
      </c>
      <c r="Y239" s="38">
        <f t="shared" si="101"/>
        <v>5.6359496206632329</v>
      </c>
      <c r="AB239" s="83">
        <v>42.5</v>
      </c>
      <c r="AE239">
        <f t="shared" si="102"/>
        <v>7</v>
      </c>
      <c r="AF239">
        <f t="shared" si="103"/>
        <v>2023</v>
      </c>
    </row>
    <row r="240" spans="1:32" x14ac:dyDescent="0.2">
      <c r="A240" s="11">
        <f t="shared" si="113"/>
        <v>45135</v>
      </c>
      <c r="B240" s="83">
        <f t="shared" si="110"/>
        <v>5.4541545352743528</v>
      </c>
      <c r="K240" s="83">
        <f t="shared" si="90"/>
        <v>1.3635386338185882</v>
      </c>
      <c r="L240" s="83">
        <f t="shared" si="91"/>
        <v>2.7270772676371764</v>
      </c>
      <c r="M240" s="83">
        <f t="shared" si="92"/>
        <v>4.0906159014557648</v>
      </c>
      <c r="N240" s="83">
        <f t="shared" si="93"/>
        <v>0.54541545352743526</v>
      </c>
      <c r="O240" s="83">
        <f t="shared" si="94"/>
        <v>0.81812318029115294</v>
      </c>
      <c r="P240" s="83">
        <f t="shared" si="95"/>
        <v>1.6362463605823059</v>
      </c>
      <c r="Q240" s="83">
        <f t="shared" si="96"/>
        <v>4.5521131551510727</v>
      </c>
      <c r="R240" s="83">
        <f t="shared" si="97"/>
        <v>4.0510106495238905</v>
      </c>
      <c r="S240" s="83">
        <f t="shared" si="98"/>
        <v>3.8432665136508701</v>
      </c>
      <c r="T240" s="83">
        <f t="shared" si="111"/>
        <v>4.3353458620486407</v>
      </c>
      <c r="U240" s="83">
        <f t="shared" si="112"/>
        <v>4.1548827174604002</v>
      </c>
      <c r="V240" s="83">
        <f t="shared" si="99"/>
        <v>5.2024150344583688</v>
      </c>
      <c r="X240" s="38">
        <f t="shared" si="100"/>
        <v>32.625</v>
      </c>
      <c r="Y240" s="38">
        <f t="shared" si="101"/>
        <v>5.6359496206632329</v>
      </c>
      <c r="AB240" s="83">
        <v>43.5</v>
      </c>
      <c r="AE240">
        <f t="shared" si="102"/>
        <v>7</v>
      </c>
      <c r="AF240">
        <f t="shared" si="103"/>
        <v>2023</v>
      </c>
    </row>
    <row r="241" spans="1:32" x14ac:dyDescent="0.2">
      <c r="A241" s="11">
        <v>45142</v>
      </c>
      <c r="B241" s="83">
        <f t="shared" si="110"/>
        <v>5.4541545352743528</v>
      </c>
      <c r="K241" s="83">
        <f t="shared" si="90"/>
        <v>1.3635386338185882</v>
      </c>
      <c r="L241" s="83">
        <f t="shared" si="91"/>
        <v>2.7270772676371764</v>
      </c>
      <c r="M241" s="83">
        <f t="shared" si="92"/>
        <v>4.0906159014557648</v>
      </c>
      <c r="N241" s="83">
        <f t="shared" si="93"/>
        <v>0.54541545352743526</v>
      </c>
      <c r="O241" s="83">
        <f t="shared" si="94"/>
        <v>0.81812318029115294</v>
      </c>
      <c r="P241" s="83">
        <f t="shared" si="95"/>
        <v>1.6362463605823059</v>
      </c>
      <c r="Q241" s="83">
        <f t="shared" si="96"/>
        <v>4.5521131551510727</v>
      </c>
      <c r="R241" s="83">
        <f t="shared" si="97"/>
        <v>4.0510106495238905</v>
      </c>
      <c r="S241" s="83">
        <f t="shared" si="98"/>
        <v>3.8432665136508701</v>
      </c>
      <c r="T241" s="83">
        <f t="shared" si="111"/>
        <v>4.3353458620486407</v>
      </c>
      <c r="U241" s="83">
        <f t="shared" si="112"/>
        <v>4.1548827174604002</v>
      </c>
      <c r="V241" s="83">
        <f t="shared" si="99"/>
        <v>5.2024150344583688</v>
      </c>
      <c r="X241" s="38">
        <f t="shared" si="100"/>
        <v>32.625</v>
      </c>
      <c r="Y241" s="38">
        <f t="shared" si="101"/>
        <v>5.6359496206632329</v>
      </c>
      <c r="AB241" s="83">
        <v>43.5</v>
      </c>
      <c r="AE241">
        <f t="shared" si="102"/>
        <v>8</v>
      </c>
      <c r="AF241">
        <f t="shared" si="103"/>
        <v>2023</v>
      </c>
    </row>
    <row r="242" spans="1:32" x14ac:dyDescent="0.2">
      <c r="A242" s="11">
        <v>45149</v>
      </c>
      <c r="B242" s="83">
        <f t="shared" si="110"/>
        <v>5.4541545352743528</v>
      </c>
      <c r="K242" s="83">
        <f t="shared" si="90"/>
        <v>1.3635386338185882</v>
      </c>
      <c r="L242" s="83">
        <f t="shared" si="91"/>
        <v>2.7270772676371764</v>
      </c>
      <c r="M242" s="83">
        <f t="shared" si="92"/>
        <v>4.0906159014557648</v>
      </c>
      <c r="N242" s="83">
        <f t="shared" si="93"/>
        <v>0.54541545352743526</v>
      </c>
      <c r="O242" s="83">
        <f t="shared" si="94"/>
        <v>0.81812318029115294</v>
      </c>
      <c r="P242" s="83">
        <f t="shared" si="95"/>
        <v>1.6362463605823059</v>
      </c>
      <c r="Q242" s="83">
        <f t="shared" si="96"/>
        <v>4.5521131551510727</v>
      </c>
      <c r="R242" s="83">
        <f t="shared" si="97"/>
        <v>4.0510106495238905</v>
      </c>
      <c r="S242" s="83">
        <f t="shared" si="98"/>
        <v>3.8432665136508701</v>
      </c>
      <c r="T242" s="83">
        <f t="shared" si="111"/>
        <v>4.3353458620486407</v>
      </c>
      <c r="U242" s="83">
        <f t="shared" si="112"/>
        <v>4.1548827174604002</v>
      </c>
      <c r="V242" s="83">
        <f t="shared" si="99"/>
        <v>5.2024150344583688</v>
      </c>
      <c r="X242" s="38">
        <f t="shared" si="100"/>
        <v>32.625</v>
      </c>
      <c r="Y242" s="38">
        <f t="shared" si="101"/>
        <v>5.6359496206632329</v>
      </c>
      <c r="AB242" s="83">
        <v>43.5</v>
      </c>
      <c r="AE242">
        <f t="shared" si="102"/>
        <v>8</v>
      </c>
      <c r="AF242">
        <f t="shared" si="103"/>
        <v>2023</v>
      </c>
    </row>
    <row r="243" spans="1:32" x14ac:dyDescent="0.2">
      <c r="A243" s="11">
        <v>45156</v>
      </c>
      <c r="B243" s="83">
        <f t="shared" si="110"/>
        <v>5.4541545352743528</v>
      </c>
      <c r="K243" s="83">
        <f t="shared" si="90"/>
        <v>1.3635386338185882</v>
      </c>
      <c r="L243" s="83">
        <f t="shared" si="91"/>
        <v>2.7270772676371764</v>
      </c>
      <c r="M243" s="83">
        <f t="shared" si="92"/>
        <v>4.0906159014557648</v>
      </c>
      <c r="N243" s="83">
        <f t="shared" si="93"/>
        <v>0.54541545352743526</v>
      </c>
      <c r="O243" s="83">
        <f t="shared" si="94"/>
        <v>0.81812318029115294</v>
      </c>
      <c r="P243" s="83">
        <f t="shared" si="95"/>
        <v>1.6362463605823059</v>
      </c>
      <c r="Q243" s="83">
        <f t="shared" si="96"/>
        <v>4.5521131551510727</v>
      </c>
      <c r="R243" s="83">
        <f t="shared" si="97"/>
        <v>4.0510106495238905</v>
      </c>
      <c r="S243" s="83">
        <f t="shared" si="98"/>
        <v>3.8432665136508701</v>
      </c>
      <c r="T243" s="83">
        <f t="shared" si="111"/>
        <v>4.3353458620486407</v>
      </c>
      <c r="U243" s="83">
        <f t="shared" si="112"/>
        <v>4.1548827174604002</v>
      </c>
      <c r="V243" s="83">
        <f t="shared" si="99"/>
        <v>5.2024150344583688</v>
      </c>
      <c r="X243" s="38">
        <f t="shared" si="100"/>
        <v>32.625</v>
      </c>
      <c r="Y243" s="38">
        <f t="shared" si="101"/>
        <v>5.6359496206632329</v>
      </c>
      <c r="AB243" s="83">
        <v>43.5</v>
      </c>
      <c r="AE243">
        <f t="shared" si="102"/>
        <v>8</v>
      </c>
      <c r="AF243">
        <f t="shared" si="103"/>
        <v>2023</v>
      </c>
    </row>
    <row r="244" spans="1:32" x14ac:dyDescent="0.2">
      <c r="A244" s="11">
        <v>45163</v>
      </c>
      <c r="B244" s="83">
        <f t="shared" si="110"/>
        <v>5.4541545352743528</v>
      </c>
      <c r="K244" s="83">
        <f t="shared" si="90"/>
        <v>1.3635386338185882</v>
      </c>
      <c r="L244" s="83">
        <f t="shared" si="91"/>
        <v>2.7270772676371764</v>
      </c>
      <c r="M244" s="83">
        <f t="shared" si="92"/>
        <v>4.0906159014557648</v>
      </c>
      <c r="N244" s="83">
        <f t="shared" si="93"/>
        <v>0.54541545352743526</v>
      </c>
      <c r="O244" s="83">
        <f t="shared" si="94"/>
        <v>0.81812318029115294</v>
      </c>
      <c r="P244" s="83">
        <f t="shared" si="95"/>
        <v>1.6362463605823059</v>
      </c>
      <c r="Q244" s="83">
        <f t="shared" si="96"/>
        <v>4.5521131551510727</v>
      </c>
      <c r="R244" s="83">
        <f t="shared" si="97"/>
        <v>4.0510106495238905</v>
      </c>
      <c r="S244" s="83">
        <f t="shared" si="98"/>
        <v>3.8432665136508701</v>
      </c>
      <c r="T244" s="83">
        <f t="shared" si="111"/>
        <v>4.3353458620486407</v>
      </c>
      <c r="U244" s="83">
        <f t="shared" si="112"/>
        <v>4.1548827174604002</v>
      </c>
      <c r="V244" s="83">
        <f t="shared" si="99"/>
        <v>5.2024150344583688</v>
      </c>
      <c r="X244" s="38">
        <f t="shared" si="100"/>
        <v>33.375</v>
      </c>
      <c r="Y244" s="38">
        <f t="shared" si="101"/>
        <v>5.6359496206632329</v>
      </c>
      <c r="AB244" s="83">
        <v>44.5</v>
      </c>
      <c r="AE244">
        <f t="shared" si="102"/>
        <v>8</v>
      </c>
      <c r="AF244">
        <f t="shared" si="103"/>
        <v>2023</v>
      </c>
    </row>
    <row r="245" spans="1:32" x14ac:dyDescent="0.2">
      <c r="A245" s="11">
        <v>45170</v>
      </c>
      <c r="B245" s="83">
        <f t="shared" si="110"/>
        <v>5.4541545352743528</v>
      </c>
      <c r="K245" s="83">
        <f t="shared" si="90"/>
        <v>1.3635386338185882</v>
      </c>
      <c r="L245" s="83">
        <f t="shared" si="91"/>
        <v>2.7270772676371764</v>
      </c>
      <c r="M245" s="83">
        <f t="shared" si="92"/>
        <v>4.0906159014557648</v>
      </c>
      <c r="N245" s="83">
        <f t="shared" si="93"/>
        <v>0.54541545352743526</v>
      </c>
      <c r="O245" s="83">
        <f t="shared" si="94"/>
        <v>0.81812318029115294</v>
      </c>
      <c r="P245" s="83">
        <f t="shared" si="95"/>
        <v>1.6362463605823059</v>
      </c>
      <c r="Q245" s="83">
        <f t="shared" si="96"/>
        <v>4.5521131551510727</v>
      </c>
      <c r="R245" s="83">
        <f t="shared" si="97"/>
        <v>4.0510106495238905</v>
      </c>
      <c r="S245" s="83">
        <f t="shared" si="98"/>
        <v>3.8432665136508701</v>
      </c>
      <c r="T245" s="83">
        <f t="shared" si="111"/>
        <v>4.3353458620486407</v>
      </c>
      <c r="U245" s="83">
        <f t="shared" si="112"/>
        <v>4.1548827174604002</v>
      </c>
      <c r="V245" s="83">
        <f t="shared" si="99"/>
        <v>5.2024150344583688</v>
      </c>
      <c r="X245" s="38">
        <f t="shared" si="100"/>
        <v>33.375</v>
      </c>
      <c r="Y245" s="38">
        <f t="shared" si="101"/>
        <v>5.6359496206632329</v>
      </c>
      <c r="AB245" s="83">
        <v>44.5</v>
      </c>
      <c r="AE245">
        <f t="shared" si="102"/>
        <v>9</v>
      </c>
      <c r="AF245">
        <f t="shared" si="103"/>
        <v>2023</v>
      </c>
    </row>
    <row r="246" spans="1:32" x14ac:dyDescent="0.2">
      <c r="A246" s="11">
        <v>45177</v>
      </c>
      <c r="B246" s="83">
        <f t="shared" si="110"/>
        <v>5.4541545352743528</v>
      </c>
      <c r="K246" s="83">
        <f t="shared" si="90"/>
        <v>1.3635386338185882</v>
      </c>
      <c r="L246" s="83">
        <f t="shared" si="91"/>
        <v>2.7270772676371764</v>
      </c>
      <c r="M246" s="83">
        <f t="shared" si="92"/>
        <v>4.0906159014557648</v>
      </c>
      <c r="N246" s="83">
        <f t="shared" si="93"/>
        <v>0.54541545352743526</v>
      </c>
      <c r="O246" s="83">
        <f t="shared" si="94"/>
        <v>0.81812318029115294</v>
      </c>
      <c r="P246" s="83">
        <f t="shared" si="95"/>
        <v>1.6362463605823059</v>
      </c>
      <c r="Q246" s="83">
        <f t="shared" si="96"/>
        <v>4.5521131551510727</v>
      </c>
      <c r="R246" s="83">
        <f t="shared" si="97"/>
        <v>4.0510106495238905</v>
      </c>
      <c r="S246" s="83">
        <f t="shared" si="98"/>
        <v>3.8432665136508701</v>
      </c>
      <c r="T246" s="83">
        <f t="shared" si="111"/>
        <v>4.3353458620486407</v>
      </c>
      <c r="U246" s="83">
        <f t="shared" si="112"/>
        <v>4.1548827174604002</v>
      </c>
      <c r="V246" s="83">
        <f t="shared" si="99"/>
        <v>5.2024150344583688</v>
      </c>
      <c r="X246" s="38">
        <f t="shared" si="100"/>
        <v>34.125</v>
      </c>
      <c r="Y246" s="38">
        <f t="shared" si="101"/>
        <v>5.6359496206632329</v>
      </c>
      <c r="AB246" s="83">
        <v>45.5</v>
      </c>
      <c r="AE246">
        <f t="shared" si="102"/>
        <v>9</v>
      </c>
      <c r="AF246">
        <f t="shared" si="103"/>
        <v>2023</v>
      </c>
    </row>
    <row r="247" spans="1:32" x14ac:dyDescent="0.2">
      <c r="A247" s="11">
        <v>45184</v>
      </c>
      <c r="B247" s="83">
        <f t="shared" si="110"/>
        <v>5.4541545352743528</v>
      </c>
      <c r="K247" s="83">
        <f t="shared" si="90"/>
        <v>1.3635386338185882</v>
      </c>
      <c r="L247" s="83">
        <f t="shared" si="91"/>
        <v>2.7270772676371764</v>
      </c>
      <c r="M247" s="83">
        <f t="shared" si="92"/>
        <v>4.0906159014557648</v>
      </c>
      <c r="N247" s="83">
        <f t="shared" si="93"/>
        <v>0.54541545352743526</v>
      </c>
      <c r="O247" s="83">
        <f t="shared" si="94"/>
        <v>0.81812318029115294</v>
      </c>
      <c r="P247" s="83">
        <f t="shared" si="95"/>
        <v>1.6362463605823059</v>
      </c>
      <c r="Q247" s="83">
        <f t="shared" si="96"/>
        <v>4.5521131551510727</v>
      </c>
      <c r="R247" s="83">
        <f t="shared" si="97"/>
        <v>4.0510106495238905</v>
      </c>
      <c r="S247" s="83">
        <f t="shared" si="98"/>
        <v>3.8432665136508701</v>
      </c>
      <c r="T247" s="83">
        <f t="shared" si="111"/>
        <v>4.3353458620486407</v>
      </c>
      <c r="U247" s="83">
        <f t="shared" si="112"/>
        <v>4.1548827174604002</v>
      </c>
      <c r="V247" s="83">
        <f t="shared" si="99"/>
        <v>5.2024150344583688</v>
      </c>
      <c r="X247" s="38">
        <f t="shared" si="100"/>
        <v>34.875</v>
      </c>
      <c r="Y247" s="38">
        <f t="shared" si="101"/>
        <v>5.6359496206632329</v>
      </c>
      <c r="AB247" s="83">
        <v>46.5</v>
      </c>
      <c r="AE247">
        <f t="shared" si="102"/>
        <v>9</v>
      </c>
      <c r="AF247">
        <f t="shared" si="103"/>
        <v>2023</v>
      </c>
    </row>
    <row r="248" spans="1:32" x14ac:dyDescent="0.2">
      <c r="A248" s="11">
        <v>45191</v>
      </c>
      <c r="B248" s="83">
        <f t="shared" si="110"/>
        <v>5.4541545352743528</v>
      </c>
      <c r="K248" s="83">
        <f t="shared" si="90"/>
        <v>1.3635386338185882</v>
      </c>
      <c r="L248" s="83">
        <f t="shared" si="91"/>
        <v>2.7270772676371764</v>
      </c>
      <c r="M248" s="83">
        <f t="shared" si="92"/>
        <v>4.0906159014557648</v>
      </c>
      <c r="N248" s="83">
        <f t="shared" si="93"/>
        <v>0.54541545352743526</v>
      </c>
      <c r="O248" s="83">
        <f t="shared" si="94"/>
        <v>0.81812318029115294</v>
      </c>
      <c r="P248" s="83">
        <f t="shared" si="95"/>
        <v>1.6362463605823059</v>
      </c>
      <c r="Q248" s="83">
        <f t="shared" si="96"/>
        <v>4.5521131551510727</v>
      </c>
      <c r="R248" s="83">
        <f t="shared" si="97"/>
        <v>4.0510106495238905</v>
      </c>
      <c r="S248" s="83">
        <f t="shared" si="98"/>
        <v>3.8432665136508701</v>
      </c>
      <c r="T248" s="83">
        <f t="shared" si="111"/>
        <v>4.3353458620486407</v>
      </c>
      <c r="U248" s="83">
        <f t="shared" si="112"/>
        <v>4.1548827174604002</v>
      </c>
      <c r="V248" s="83">
        <f t="shared" si="99"/>
        <v>5.2024150344583688</v>
      </c>
      <c r="X248" s="38">
        <f t="shared" si="100"/>
        <v>35.625</v>
      </c>
      <c r="Y248" s="38">
        <f t="shared" si="101"/>
        <v>5.6359496206632329</v>
      </c>
      <c r="AB248" s="83">
        <v>47.5</v>
      </c>
      <c r="AE248">
        <f t="shared" si="102"/>
        <v>9</v>
      </c>
      <c r="AF248">
        <f t="shared" si="103"/>
        <v>2023</v>
      </c>
    </row>
    <row r="249" spans="1:32" x14ac:dyDescent="0.2">
      <c r="A249" s="11">
        <v>45198</v>
      </c>
      <c r="B249" s="83">
        <f>G$2*I$20</f>
        <v>5.4541545352743528</v>
      </c>
      <c r="K249" s="83">
        <f t="shared" si="90"/>
        <v>1.3635386338185882</v>
      </c>
      <c r="L249" s="83">
        <f t="shared" si="91"/>
        <v>2.7270772676371764</v>
      </c>
      <c r="M249" s="83">
        <f t="shared" si="92"/>
        <v>4.0906159014557648</v>
      </c>
      <c r="N249" s="83">
        <f t="shared" si="93"/>
        <v>0.54541545352743526</v>
      </c>
      <c r="O249" s="83">
        <f t="shared" si="94"/>
        <v>0.81812318029115294</v>
      </c>
      <c r="P249" s="83">
        <f t="shared" si="95"/>
        <v>1.6362463605823059</v>
      </c>
      <c r="Q249" s="83">
        <f t="shared" si="96"/>
        <v>4.5521131551510727</v>
      </c>
      <c r="R249" s="83">
        <f t="shared" si="97"/>
        <v>4.0510106495238905</v>
      </c>
      <c r="S249" s="83">
        <f t="shared" si="98"/>
        <v>3.8432665136508701</v>
      </c>
      <c r="T249" s="83">
        <f t="shared" si="111"/>
        <v>4.3353458620486407</v>
      </c>
      <c r="U249" s="83">
        <f t="shared" si="112"/>
        <v>4.1548827174604002</v>
      </c>
      <c r="V249" s="83">
        <f t="shared" si="99"/>
        <v>5.2024150344583688</v>
      </c>
      <c r="X249" s="38">
        <f t="shared" si="100"/>
        <v>36.375</v>
      </c>
      <c r="Y249" s="38">
        <f t="shared" si="101"/>
        <v>5.6359496206632329</v>
      </c>
      <c r="AB249" s="83">
        <v>48.5</v>
      </c>
      <c r="AE249">
        <f t="shared" si="102"/>
        <v>9</v>
      </c>
      <c r="AF249">
        <f t="shared" si="103"/>
        <v>2023</v>
      </c>
    </row>
    <row r="250" spans="1:32" x14ac:dyDescent="0.2">
      <c r="A250" s="11">
        <v>45205</v>
      </c>
      <c r="B250" s="83">
        <f t="shared" ref="B250:B262" si="114">G$2*I$21</f>
        <v>5.4296304591265372</v>
      </c>
      <c r="K250" s="83">
        <f t="shared" si="90"/>
        <v>1.3574076147816343</v>
      </c>
      <c r="L250" s="83">
        <f t="shared" si="91"/>
        <v>2.7148152295632686</v>
      </c>
      <c r="M250" s="83">
        <f t="shared" si="92"/>
        <v>4.0722228443449033</v>
      </c>
      <c r="N250" s="83">
        <f t="shared" si="93"/>
        <v>0.54296304591265376</v>
      </c>
      <c r="O250" s="83">
        <f t="shared" si="94"/>
        <v>0.81444456886898053</v>
      </c>
      <c r="P250" s="83">
        <f t="shared" si="95"/>
        <v>1.6288891377379611</v>
      </c>
      <c r="Q250" s="83">
        <f t="shared" si="96"/>
        <v>4.5521131551510727</v>
      </c>
      <c r="R250" s="83">
        <f t="shared" si="97"/>
        <v>4.0510106495238905</v>
      </c>
      <c r="S250" s="83">
        <f t="shared" si="98"/>
        <v>3.8432665136508701</v>
      </c>
      <c r="T250" s="83">
        <f t="shared" si="111"/>
        <v>4.3353458620486407</v>
      </c>
      <c r="U250" s="83">
        <f t="shared" si="112"/>
        <v>4.1548827174604002</v>
      </c>
      <c r="V250" s="83">
        <f t="shared" si="99"/>
        <v>5.2024150344583688</v>
      </c>
      <c r="X250" s="38">
        <f t="shared" si="100"/>
        <v>37.125</v>
      </c>
      <c r="Y250" s="38">
        <f t="shared" si="101"/>
        <v>5.6359496206632329</v>
      </c>
      <c r="AB250" s="83">
        <v>49.5</v>
      </c>
      <c r="AE250">
        <f t="shared" si="102"/>
        <v>10</v>
      </c>
      <c r="AF250">
        <f t="shared" si="103"/>
        <v>2023</v>
      </c>
    </row>
    <row r="251" spans="1:32" x14ac:dyDescent="0.2">
      <c r="A251" s="11">
        <v>45212</v>
      </c>
      <c r="B251" s="83">
        <f t="shared" si="114"/>
        <v>5.4296304591265372</v>
      </c>
      <c r="K251" s="83">
        <f t="shared" si="90"/>
        <v>1.3574076147816343</v>
      </c>
      <c r="L251" s="83">
        <f t="shared" si="91"/>
        <v>2.7148152295632686</v>
      </c>
      <c r="M251" s="83">
        <f t="shared" si="92"/>
        <v>4.0722228443449033</v>
      </c>
      <c r="N251" s="83">
        <f t="shared" si="93"/>
        <v>0.54296304591265376</v>
      </c>
      <c r="O251" s="83">
        <f t="shared" si="94"/>
        <v>0.81444456886898053</v>
      </c>
      <c r="P251" s="83">
        <f t="shared" si="95"/>
        <v>1.6288891377379611</v>
      </c>
      <c r="Q251" s="83">
        <f t="shared" si="96"/>
        <v>4.5521131551510727</v>
      </c>
      <c r="R251" s="83">
        <f t="shared" si="97"/>
        <v>4.0510106495238905</v>
      </c>
      <c r="S251" s="83">
        <f t="shared" si="98"/>
        <v>3.8432665136508701</v>
      </c>
      <c r="T251" s="83">
        <f t="shared" si="111"/>
        <v>4.3353458620486407</v>
      </c>
      <c r="U251" s="83">
        <f t="shared" si="112"/>
        <v>4.1548827174604002</v>
      </c>
      <c r="V251" s="83">
        <f t="shared" si="99"/>
        <v>5.2024150344583688</v>
      </c>
      <c r="X251" s="38">
        <f t="shared" si="100"/>
        <v>37.875</v>
      </c>
      <c r="Y251" s="38">
        <f t="shared" si="101"/>
        <v>5.6359496206632329</v>
      </c>
      <c r="AB251" s="83">
        <v>50.5</v>
      </c>
      <c r="AE251">
        <f t="shared" si="102"/>
        <v>10</v>
      </c>
      <c r="AF251">
        <f t="shared" si="103"/>
        <v>2023</v>
      </c>
    </row>
    <row r="252" spans="1:32" x14ac:dyDescent="0.2">
      <c r="A252" s="11">
        <v>45219</v>
      </c>
      <c r="B252" s="83">
        <f t="shared" si="114"/>
        <v>5.4296304591265372</v>
      </c>
      <c r="K252" s="83">
        <f t="shared" si="90"/>
        <v>1.3574076147816343</v>
      </c>
      <c r="L252" s="83">
        <f t="shared" si="91"/>
        <v>2.7148152295632686</v>
      </c>
      <c r="M252" s="83">
        <f t="shared" si="92"/>
        <v>4.0722228443449033</v>
      </c>
      <c r="N252" s="83">
        <f t="shared" si="93"/>
        <v>0.54296304591265376</v>
      </c>
      <c r="O252" s="83">
        <f t="shared" si="94"/>
        <v>0.81444456886898053</v>
      </c>
      <c r="P252" s="83">
        <f t="shared" si="95"/>
        <v>1.6288891377379611</v>
      </c>
      <c r="Q252" s="83">
        <f t="shared" si="96"/>
        <v>4.5521131551510727</v>
      </c>
      <c r="R252" s="83">
        <f t="shared" si="97"/>
        <v>4.0510106495238905</v>
      </c>
      <c r="S252" s="83">
        <f t="shared" si="98"/>
        <v>3.8432665136508701</v>
      </c>
      <c r="T252" s="83">
        <f t="shared" si="111"/>
        <v>4.3353458620486407</v>
      </c>
      <c r="U252" s="83">
        <f t="shared" si="112"/>
        <v>4.1548827174604002</v>
      </c>
      <c r="V252" s="83">
        <f t="shared" si="99"/>
        <v>5.2024150344583688</v>
      </c>
      <c r="X252" s="38">
        <f t="shared" si="100"/>
        <v>37.875</v>
      </c>
      <c r="Y252" s="38">
        <f t="shared" si="101"/>
        <v>5.6359496206632329</v>
      </c>
      <c r="AB252" s="83">
        <v>50.5</v>
      </c>
      <c r="AE252">
        <f t="shared" si="102"/>
        <v>10</v>
      </c>
      <c r="AF252">
        <f t="shared" si="103"/>
        <v>2023</v>
      </c>
    </row>
    <row r="253" spans="1:32" x14ac:dyDescent="0.2">
      <c r="A253" s="11">
        <v>45226</v>
      </c>
      <c r="B253" s="83">
        <f t="shared" si="114"/>
        <v>5.4296304591265372</v>
      </c>
      <c r="K253" s="83">
        <f t="shared" si="90"/>
        <v>1.3574076147816343</v>
      </c>
      <c r="L253" s="83">
        <f t="shared" si="91"/>
        <v>2.7148152295632686</v>
      </c>
      <c r="M253" s="83">
        <f t="shared" si="92"/>
        <v>4.0722228443449033</v>
      </c>
      <c r="N253" s="83">
        <f t="shared" si="93"/>
        <v>0.54296304591265376</v>
      </c>
      <c r="O253" s="83">
        <f t="shared" si="94"/>
        <v>0.81444456886898053</v>
      </c>
      <c r="P253" s="83">
        <f t="shared" si="95"/>
        <v>1.6288891377379611</v>
      </c>
      <c r="Q253" s="83">
        <f t="shared" si="96"/>
        <v>4.5521131551510727</v>
      </c>
      <c r="R253" s="83">
        <f t="shared" si="97"/>
        <v>4.0510106495238905</v>
      </c>
      <c r="S253" s="83">
        <f t="shared" si="98"/>
        <v>3.8432665136508701</v>
      </c>
      <c r="T253" s="83">
        <f t="shared" si="111"/>
        <v>4.3353458620486407</v>
      </c>
      <c r="U253" s="83">
        <f t="shared" si="112"/>
        <v>4.1548827174604002</v>
      </c>
      <c r="V253" s="83">
        <f t="shared" si="99"/>
        <v>5.2024150344583688</v>
      </c>
      <c r="X253" s="38">
        <f t="shared" si="100"/>
        <v>37.875</v>
      </c>
      <c r="Y253" s="38">
        <f t="shared" si="101"/>
        <v>5.6359496206632329</v>
      </c>
      <c r="AB253" s="83">
        <v>50.5</v>
      </c>
      <c r="AE253">
        <f t="shared" si="102"/>
        <v>10</v>
      </c>
      <c r="AF253">
        <f t="shared" si="103"/>
        <v>2023</v>
      </c>
    </row>
    <row r="254" spans="1:32" x14ac:dyDescent="0.2">
      <c r="A254" s="11">
        <v>45233</v>
      </c>
      <c r="B254" s="83">
        <f t="shared" si="114"/>
        <v>5.4296304591265372</v>
      </c>
      <c r="K254" s="83">
        <f t="shared" si="90"/>
        <v>1.3574076147816343</v>
      </c>
      <c r="L254" s="83">
        <f t="shared" si="91"/>
        <v>2.7148152295632686</v>
      </c>
      <c r="M254" s="83">
        <f t="shared" si="92"/>
        <v>4.0722228443449033</v>
      </c>
      <c r="N254" s="83">
        <f t="shared" si="93"/>
        <v>0.54296304591265376</v>
      </c>
      <c r="O254" s="83">
        <f t="shared" si="94"/>
        <v>0.81444456886898053</v>
      </c>
      <c r="P254" s="83">
        <f t="shared" si="95"/>
        <v>1.6288891377379611</v>
      </c>
      <c r="Q254" s="83">
        <f t="shared" si="96"/>
        <v>4.5521131551510727</v>
      </c>
      <c r="R254" s="83">
        <f t="shared" si="97"/>
        <v>4.0510106495238905</v>
      </c>
      <c r="S254" s="83">
        <f t="shared" si="98"/>
        <v>3.8432665136508701</v>
      </c>
      <c r="T254" s="83">
        <f t="shared" si="111"/>
        <v>4.3353458620486407</v>
      </c>
      <c r="U254" s="83">
        <f t="shared" si="112"/>
        <v>4.1548827174604002</v>
      </c>
      <c r="V254" s="83">
        <f t="shared" si="99"/>
        <v>5.2024150344583688</v>
      </c>
      <c r="X254" s="38">
        <f t="shared" si="100"/>
        <v>37.875</v>
      </c>
      <c r="Y254" s="38">
        <f t="shared" si="101"/>
        <v>5.6359496206632329</v>
      </c>
      <c r="AB254" s="83">
        <v>50.5</v>
      </c>
      <c r="AE254">
        <f t="shared" si="102"/>
        <v>11</v>
      </c>
      <c r="AF254">
        <f t="shared" si="103"/>
        <v>2023</v>
      </c>
    </row>
    <row r="255" spans="1:32" x14ac:dyDescent="0.2">
      <c r="A255" s="11">
        <v>45240</v>
      </c>
      <c r="B255" s="83">
        <f t="shared" si="114"/>
        <v>5.4296304591265372</v>
      </c>
      <c r="K255" s="83">
        <f t="shared" si="90"/>
        <v>1.3574076147816343</v>
      </c>
      <c r="L255" s="83">
        <f t="shared" si="91"/>
        <v>2.7148152295632686</v>
      </c>
      <c r="M255" s="83">
        <f t="shared" si="92"/>
        <v>4.0722228443449033</v>
      </c>
      <c r="N255" s="83">
        <f t="shared" si="93"/>
        <v>0.54296304591265376</v>
      </c>
      <c r="O255" s="83">
        <f t="shared" si="94"/>
        <v>0.81444456886898053</v>
      </c>
      <c r="P255" s="83">
        <f t="shared" si="95"/>
        <v>1.6288891377379611</v>
      </c>
      <c r="Q255" s="83">
        <f t="shared" si="96"/>
        <v>4.5521131551510727</v>
      </c>
      <c r="R255" s="83">
        <f t="shared" si="97"/>
        <v>4.0510106495238905</v>
      </c>
      <c r="S255" s="83">
        <f t="shared" si="98"/>
        <v>3.8432665136508701</v>
      </c>
      <c r="T255" s="83">
        <f t="shared" si="111"/>
        <v>4.3353458620486407</v>
      </c>
      <c r="U255" s="83">
        <f t="shared" si="112"/>
        <v>4.1548827174604002</v>
      </c>
      <c r="V255" s="83">
        <f t="shared" si="99"/>
        <v>5.2024150344583688</v>
      </c>
      <c r="X255" s="38">
        <f t="shared" si="100"/>
        <v>37.875</v>
      </c>
      <c r="Y255" s="38">
        <f t="shared" si="101"/>
        <v>5.6359496206632329</v>
      </c>
      <c r="AB255" s="83">
        <v>50.5</v>
      </c>
      <c r="AE255">
        <f t="shared" si="102"/>
        <v>11</v>
      </c>
      <c r="AF255">
        <f t="shared" si="103"/>
        <v>2023</v>
      </c>
    </row>
    <row r="256" spans="1:32" x14ac:dyDescent="0.2">
      <c r="A256" s="11">
        <v>45247</v>
      </c>
      <c r="B256" s="83">
        <f t="shared" si="114"/>
        <v>5.4296304591265372</v>
      </c>
      <c r="K256" s="83">
        <f t="shared" si="90"/>
        <v>1.3574076147816343</v>
      </c>
      <c r="L256" s="83">
        <f t="shared" si="91"/>
        <v>2.7148152295632686</v>
      </c>
      <c r="M256" s="83">
        <f t="shared" si="92"/>
        <v>4.0722228443449033</v>
      </c>
      <c r="N256" s="83">
        <f t="shared" si="93"/>
        <v>0.54296304591265376</v>
      </c>
      <c r="O256" s="83">
        <f t="shared" si="94"/>
        <v>0.81444456886898053</v>
      </c>
      <c r="P256" s="83">
        <f t="shared" si="95"/>
        <v>1.6288891377379611</v>
      </c>
      <c r="Q256" s="83">
        <f t="shared" si="96"/>
        <v>4.5521131551510727</v>
      </c>
      <c r="R256" s="83">
        <f t="shared" si="97"/>
        <v>4.0510106495238905</v>
      </c>
      <c r="S256" s="83">
        <f t="shared" si="98"/>
        <v>3.8432665136508701</v>
      </c>
      <c r="T256" s="83">
        <f t="shared" si="111"/>
        <v>4.3353458620486407</v>
      </c>
      <c r="U256" s="83">
        <f t="shared" si="112"/>
        <v>4.1548827174604002</v>
      </c>
      <c r="V256" s="83">
        <f t="shared" si="99"/>
        <v>5.2024150344583688</v>
      </c>
      <c r="X256" s="38">
        <f t="shared" si="100"/>
        <v>38.625</v>
      </c>
      <c r="Y256" s="38">
        <f t="shared" si="101"/>
        <v>5.6359496206632329</v>
      </c>
      <c r="AB256" s="83">
        <v>51.5</v>
      </c>
      <c r="AE256">
        <f t="shared" si="102"/>
        <v>11</v>
      </c>
      <c r="AF256">
        <f t="shared" si="103"/>
        <v>2023</v>
      </c>
    </row>
    <row r="257" spans="1:32" x14ac:dyDescent="0.2">
      <c r="A257" s="11">
        <v>45254</v>
      </c>
      <c r="B257" s="83">
        <f t="shared" si="114"/>
        <v>5.4296304591265372</v>
      </c>
      <c r="K257" s="83">
        <f t="shared" si="90"/>
        <v>1.3574076147816343</v>
      </c>
      <c r="L257" s="83">
        <f t="shared" si="91"/>
        <v>2.7148152295632686</v>
      </c>
      <c r="M257" s="83">
        <f t="shared" si="92"/>
        <v>4.0722228443449033</v>
      </c>
      <c r="N257" s="83">
        <f t="shared" si="93"/>
        <v>0.54296304591265376</v>
      </c>
      <c r="O257" s="83">
        <f t="shared" si="94"/>
        <v>0.81444456886898053</v>
      </c>
      <c r="P257" s="83">
        <f t="shared" si="95"/>
        <v>1.6288891377379611</v>
      </c>
      <c r="Q257" s="83">
        <f t="shared" si="96"/>
        <v>4.5521131551510727</v>
      </c>
      <c r="R257" s="83">
        <f t="shared" si="97"/>
        <v>4.0510106495238905</v>
      </c>
      <c r="S257" s="83">
        <f t="shared" si="98"/>
        <v>3.8432665136508701</v>
      </c>
      <c r="T257" s="83">
        <f t="shared" si="111"/>
        <v>4.3353458620486407</v>
      </c>
      <c r="U257" s="83">
        <f t="shared" si="112"/>
        <v>4.1548827174604002</v>
      </c>
      <c r="V257" s="83">
        <f t="shared" si="99"/>
        <v>5.2024150344583688</v>
      </c>
      <c r="X257" s="38">
        <f t="shared" si="100"/>
        <v>39.375</v>
      </c>
      <c r="Y257" s="38">
        <f t="shared" si="101"/>
        <v>5.6359496206632329</v>
      </c>
      <c r="AB257" s="83">
        <v>52.5</v>
      </c>
      <c r="AE257">
        <f t="shared" si="102"/>
        <v>11</v>
      </c>
      <c r="AF257">
        <f t="shared" si="103"/>
        <v>2023</v>
      </c>
    </row>
    <row r="258" spans="1:32" x14ac:dyDescent="0.2">
      <c r="A258" s="11">
        <v>45261</v>
      </c>
      <c r="B258" s="83">
        <f t="shared" si="114"/>
        <v>5.4296304591265372</v>
      </c>
      <c r="K258" s="83">
        <f t="shared" si="90"/>
        <v>1.3574076147816343</v>
      </c>
      <c r="L258" s="83">
        <f t="shared" si="91"/>
        <v>2.7148152295632686</v>
      </c>
      <c r="M258" s="83">
        <f t="shared" si="92"/>
        <v>4.0722228443449033</v>
      </c>
      <c r="N258" s="83">
        <f t="shared" si="93"/>
        <v>0.54296304591265376</v>
      </c>
      <c r="O258" s="83">
        <f t="shared" si="94"/>
        <v>0.81444456886898053</v>
      </c>
      <c r="P258" s="83">
        <f t="shared" si="95"/>
        <v>1.6288891377379611</v>
      </c>
      <c r="Q258" s="83">
        <f t="shared" si="96"/>
        <v>4.5521131551510727</v>
      </c>
      <c r="R258" s="83">
        <f t="shared" si="97"/>
        <v>4.0510106495238905</v>
      </c>
      <c r="S258" s="83">
        <f t="shared" si="98"/>
        <v>3.8432665136508701</v>
      </c>
      <c r="T258" s="83">
        <f t="shared" si="111"/>
        <v>4.3353458620486407</v>
      </c>
      <c r="U258" s="83">
        <f t="shared" si="112"/>
        <v>4.1548827174604002</v>
      </c>
      <c r="V258" s="83">
        <f t="shared" si="99"/>
        <v>5.2024150344583688</v>
      </c>
      <c r="X258" s="38">
        <f t="shared" si="100"/>
        <v>39.375</v>
      </c>
      <c r="Y258" s="38">
        <f t="shared" si="101"/>
        <v>5.6359496206632329</v>
      </c>
      <c r="AB258" s="83">
        <v>52.5</v>
      </c>
      <c r="AE258">
        <f t="shared" si="102"/>
        <v>12</v>
      </c>
      <c r="AF258">
        <f t="shared" si="103"/>
        <v>2023</v>
      </c>
    </row>
    <row r="259" spans="1:32" x14ac:dyDescent="0.2">
      <c r="A259" s="11">
        <v>45268</v>
      </c>
      <c r="B259" s="83">
        <f t="shared" si="114"/>
        <v>5.4296304591265372</v>
      </c>
      <c r="K259" s="83">
        <f t="shared" ref="K259:K322" si="115">B259*0.25</f>
        <v>1.3574076147816343</v>
      </c>
      <c r="L259" s="83">
        <f t="shared" ref="L259:L322" si="116">B259*0.5</f>
        <v>2.7148152295632686</v>
      </c>
      <c r="M259" s="83">
        <f t="shared" ref="M259:M322" si="117">B259*0.75</f>
        <v>4.0722228443449033</v>
      </c>
      <c r="N259" s="83">
        <f t="shared" ref="N259:N322" si="118">B259*0.1</f>
        <v>0.54296304591265376</v>
      </c>
      <c r="O259" s="83">
        <f t="shared" ref="O259:O322" si="119">B259*0.15</f>
        <v>0.81444456886898053</v>
      </c>
      <c r="P259" s="83">
        <f t="shared" ref="P259:P322" si="120">B259*0.3</f>
        <v>1.6288891377379611</v>
      </c>
      <c r="Q259" s="83">
        <f t="shared" ref="Q259:Q322" si="121">T259*1.05</f>
        <v>4.5521131551510727</v>
      </c>
      <c r="R259" s="83">
        <f t="shared" ref="R259:R322" si="122">U259*0.975</f>
        <v>4.0510106495238905</v>
      </c>
      <c r="S259" s="83">
        <f t="shared" ref="S259:S322" si="123">U259*0.925</f>
        <v>3.8432665136508701</v>
      </c>
      <c r="T259" s="83">
        <f t="shared" si="111"/>
        <v>4.3353458620486407</v>
      </c>
      <c r="U259" s="83">
        <f t="shared" si="112"/>
        <v>4.1548827174604002</v>
      </c>
      <c r="V259" s="83">
        <f t="shared" ref="V259:V322" si="124">T259*1.2</f>
        <v>5.2024150344583688</v>
      </c>
      <c r="X259" s="38">
        <f t="shared" ref="X259:X322" si="125">AB259*0.75</f>
        <v>40.125</v>
      </c>
      <c r="Y259" s="38">
        <f t="shared" ref="Y259:Y322" si="126">T259*1.3</f>
        <v>5.6359496206632329</v>
      </c>
      <c r="AB259" s="83">
        <v>53.5</v>
      </c>
      <c r="AE259">
        <f t="shared" ref="AE259:AE322" si="127">MONTH(A259)</f>
        <v>12</v>
      </c>
      <c r="AF259">
        <f t="shared" ref="AF259:AF322" si="128">YEAR(A259)</f>
        <v>2023</v>
      </c>
    </row>
    <row r="260" spans="1:32" x14ac:dyDescent="0.2">
      <c r="A260" s="11">
        <v>45275</v>
      </c>
      <c r="B260" s="83">
        <f t="shared" si="114"/>
        <v>5.4296304591265372</v>
      </c>
      <c r="K260" s="83">
        <f t="shared" si="115"/>
        <v>1.3574076147816343</v>
      </c>
      <c r="L260" s="83">
        <f t="shared" si="116"/>
        <v>2.7148152295632686</v>
      </c>
      <c r="M260" s="83">
        <f t="shared" si="117"/>
        <v>4.0722228443449033</v>
      </c>
      <c r="N260" s="83">
        <f t="shared" si="118"/>
        <v>0.54296304591265376</v>
      </c>
      <c r="O260" s="83">
        <f t="shared" si="119"/>
        <v>0.81444456886898053</v>
      </c>
      <c r="P260" s="83">
        <f t="shared" si="120"/>
        <v>1.6288891377379611</v>
      </c>
      <c r="Q260" s="83">
        <f t="shared" si="121"/>
        <v>4.5521131551510727</v>
      </c>
      <c r="R260" s="83">
        <f t="shared" si="122"/>
        <v>4.0510106495238905</v>
      </c>
      <c r="S260" s="83">
        <f t="shared" si="123"/>
        <v>3.8432665136508701</v>
      </c>
      <c r="T260" s="83">
        <f t="shared" si="111"/>
        <v>4.3353458620486407</v>
      </c>
      <c r="U260" s="83">
        <f t="shared" si="112"/>
        <v>4.1548827174604002</v>
      </c>
      <c r="V260" s="83">
        <f t="shared" si="124"/>
        <v>5.2024150344583688</v>
      </c>
      <c r="X260" s="38">
        <f t="shared" si="125"/>
        <v>40.875</v>
      </c>
      <c r="Y260" s="38">
        <f t="shared" si="126"/>
        <v>5.6359496206632329</v>
      </c>
      <c r="AB260" s="83">
        <v>54.5</v>
      </c>
      <c r="AE260">
        <f t="shared" si="127"/>
        <v>12</v>
      </c>
      <c r="AF260">
        <f t="shared" si="128"/>
        <v>2023</v>
      </c>
    </row>
    <row r="261" spans="1:32" x14ac:dyDescent="0.2">
      <c r="A261" s="11">
        <v>45282</v>
      </c>
      <c r="B261" s="83">
        <f t="shared" si="114"/>
        <v>5.4296304591265372</v>
      </c>
      <c r="K261" s="83">
        <f t="shared" si="115"/>
        <v>1.3574076147816343</v>
      </c>
      <c r="L261" s="83">
        <f t="shared" si="116"/>
        <v>2.7148152295632686</v>
      </c>
      <c r="M261" s="83">
        <f t="shared" si="117"/>
        <v>4.0722228443449033</v>
      </c>
      <c r="N261" s="83">
        <f t="shared" si="118"/>
        <v>0.54296304591265376</v>
      </c>
      <c r="O261" s="83">
        <f t="shared" si="119"/>
        <v>0.81444456886898053</v>
      </c>
      <c r="P261" s="83">
        <f t="shared" si="120"/>
        <v>1.6288891377379611</v>
      </c>
      <c r="Q261" s="83">
        <f t="shared" si="121"/>
        <v>4.5521131551510727</v>
      </c>
      <c r="R261" s="83">
        <f t="shared" si="122"/>
        <v>4.0510106495238905</v>
      </c>
      <c r="S261" s="83">
        <f t="shared" si="123"/>
        <v>3.8432665136508701</v>
      </c>
      <c r="T261" s="83">
        <f t="shared" si="111"/>
        <v>4.3353458620486407</v>
      </c>
      <c r="U261" s="83">
        <f t="shared" si="112"/>
        <v>4.1548827174604002</v>
      </c>
      <c r="V261" s="83">
        <f t="shared" si="124"/>
        <v>5.2024150344583688</v>
      </c>
      <c r="X261" s="38">
        <f t="shared" si="125"/>
        <v>40.875</v>
      </c>
      <c r="Y261" s="38">
        <f t="shared" si="126"/>
        <v>5.6359496206632329</v>
      </c>
      <c r="AB261" s="83">
        <v>54.5</v>
      </c>
      <c r="AE261">
        <f t="shared" si="127"/>
        <v>12</v>
      </c>
      <c r="AF261">
        <f t="shared" si="128"/>
        <v>2023</v>
      </c>
    </row>
    <row r="262" spans="1:32" x14ac:dyDescent="0.2">
      <c r="A262" s="11">
        <v>45289</v>
      </c>
      <c r="B262" s="83">
        <f t="shared" si="114"/>
        <v>5.4296304591265372</v>
      </c>
      <c r="K262" s="83">
        <f t="shared" si="115"/>
        <v>1.3574076147816343</v>
      </c>
      <c r="L262" s="83">
        <f t="shared" si="116"/>
        <v>2.7148152295632686</v>
      </c>
      <c r="M262" s="83">
        <f t="shared" si="117"/>
        <v>4.0722228443449033</v>
      </c>
      <c r="N262" s="83">
        <f t="shared" si="118"/>
        <v>0.54296304591265376</v>
      </c>
      <c r="O262" s="83">
        <f t="shared" si="119"/>
        <v>0.81444456886898053</v>
      </c>
      <c r="P262" s="83">
        <f t="shared" si="120"/>
        <v>1.6288891377379611</v>
      </c>
      <c r="Q262" s="83">
        <f t="shared" si="121"/>
        <v>4.5521131551510727</v>
      </c>
      <c r="R262" s="83">
        <f t="shared" si="122"/>
        <v>4.0510106495238905</v>
      </c>
      <c r="S262" s="83">
        <f t="shared" si="123"/>
        <v>3.8432665136508701</v>
      </c>
      <c r="T262" s="83">
        <f t="shared" si="111"/>
        <v>4.3353458620486407</v>
      </c>
      <c r="U262" s="83">
        <f t="shared" si="112"/>
        <v>4.1548827174604002</v>
      </c>
      <c r="V262" s="83">
        <f t="shared" si="124"/>
        <v>5.2024150344583688</v>
      </c>
      <c r="X262" s="38">
        <f t="shared" si="125"/>
        <v>40.875</v>
      </c>
      <c r="Y262" s="38">
        <f t="shared" si="126"/>
        <v>5.6359496206632329</v>
      </c>
      <c r="AB262" s="83">
        <v>54.5</v>
      </c>
      <c r="AE262">
        <f t="shared" si="127"/>
        <v>12</v>
      </c>
      <c r="AF262">
        <f t="shared" si="128"/>
        <v>2023</v>
      </c>
    </row>
    <row r="263" spans="1:32" x14ac:dyDescent="0.2">
      <c r="A263" s="11">
        <v>45296</v>
      </c>
      <c r="B263" s="83">
        <f>G$2*I$22</f>
        <v>5.1745800671892468</v>
      </c>
      <c r="K263" s="83">
        <f t="shared" si="115"/>
        <v>1.2936450167973117</v>
      </c>
      <c r="L263" s="83">
        <f t="shared" si="116"/>
        <v>2.5872900335946234</v>
      </c>
      <c r="M263" s="83">
        <f t="shared" si="117"/>
        <v>3.8809350503919351</v>
      </c>
      <c r="N263" s="83">
        <f t="shared" si="118"/>
        <v>0.51745800671892472</v>
      </c>
      <c r="O263" s="83">
        <f t="shared" si="119"/>
        <v>0.77618701007838697</v>
      </c>
      <c r="P263" s="83">
        <f t="shared" si="120"/>
        <v>1.5523740201567739</v>
      </c>
      <c r="Q263" s="83">
        <f t="shared" si="121"/>
        <v>4.5521131551510727</v>
      </c>
      <c r="R263" s="83">
        <f t="shared" si="122"/>
        <v>4.0510106495238905</v>
      </c>
      <c r="S263" s="83">
        <f t="shared" si="123"/>
        <v>3.8432665136508701</v>
      </c>
      <c r="T263" s="83">
        <f t="shared" si="111"/>
        <v>4.3353458620486407</v>
      </c>
      <c r="U263" s="83">
        <f t="shared" si="112"/>
        <v>4.1548827174604002</v>
      </c>
      <c r="V263" s="83">
        <f t="shared" si="124"/>
        <v>5.2024150344583688</v>
      </c>
      <c r="X263" s="38">
        <f t="shared" si="125"/>
        <v>40.875</v>
      </c>
      <c r="Y263" s="38">
        <f t="shared" si="126"/>
        <v>5.6359496206632329</v>
      </c>
      <c r="AB263" s="83">
        <v>54.5</v>
      </c>
      <c r="AE263">
        <f t="shared" si="127"/>
        <v>1</v>
      </c>
      <c r="AF263">
        <f t="shared" si="128"/>
        <v>2024</v>
      </c>
    </row>
    <row r="264" spans="1:32" x14ac:dyDescent="0.2">
      <c r="A264" s="11">
        <v>45303</v>
      </c>
      <c r="B264" s="83">
        <f>G$2*I$22</f>
        <v>5.1745800671892468</v>
      </c>
      <c r="K264" s="83">
        <f t="shared" si="115"/>
        <v>1.2936450167973117</v>
      </c>
      <c r="L264" s="83">
        <f t="shared" si="116"/>
        <v>2.5872900335946234</v>
      </c>
      <c r="M264" s="83">
        <f t="shared" si="117"/>
        <v>3.8809350503919351</v>
      </c>
      <c r="N264" s="83">
        <f t="shared" si="118"/>
        <v>0.51745800671892472</v>
      </c>
      <c r="O264" s="83">
        <f t="shared" si="119"/>
        <v>0.77618701007838697</v>
      </c>
      <c r="P264" s="83">
        <f t="shared" si="120"/>
        <v>1.5523740201567739</v>
      </c>
      <c r="Q264" s="83">
        <f t="shared" si="121"/>
        <v>4.5521131551510727</v>
      </c>
      <c r="R264" s="83">
        <f t="shared" si="122"/>
        <v>4.0510106495238905</v>
      </c>
      <c r="S264" s="83">
        <f t="shared" si="123"/>
        <v>3.8432665136508701</v>
      </c>
      <c r="T264" s="83">
        <f t="shared" si="111"/>
        <v>4.3353458620486407</v>
      </c>
      <c r="U264" s="83">
        <f t="shared" si="112"/>
        <v>4.1548827174604002</v>
      </c>
      <c r="V264" s="83">
        <f t="shared" si="124"/>
        <v>5.2024150344583688</v>
      </c>
      <c r="X264" s="38">
        <f t="shared" si="125"/>
        <v>40.875</v>
      </c>
      <c r="Y264" s="38">
        <f t="shared" si="126"/>
        <v>5.6359496206632329</v>
      </c>
      <c r="AB264" s="83">
        <v>54.5</v>
      </c>
      <c r="AE264">
        <f t="shared" si="127"/>
        <v>1</v>
      </c>
      <c r="AF264">
        <f t="shared" si="128"/>
        <v>2024</v>
      </c>
    </row>
    <row r="265" spans="1:32" x14ac:dyDescent="0.2">
      <c r="A265" s="11">
        <v>45303</v>
      </c>
      <c r="B265" s="83">
        <f t="shared" ref="B265:B276" si="129">G$2*I$22</f>
        <v>5.1745800671892468</v>
      </c>
      <c r="K265" s="83">
        <f t="shared" si="115"/>
        <v>1.2936450167973117</v>
      </c>
      <c r="L265" s="83">
        <f t="shared" si="116"/>
        <v>2.5872900335946234</v>
      </c>
      <c r="M265" s="83">
        <f t="shared" si="117"/>
        <v>3.8809350503919351</v>
      </c>
      <c r="N265" s="83">
        <f t="shared" si="118"/>
        <v>0.51745800671892472</v>
      </c>
      <c r="O265" s="83">
        <f t="shared" si="119"/>
        <v>0.77618701007838697</v>
      </c>
      <c r="P265" s="83">
        <f t="shared" si="120"/>
        <v>1.5523740201567739</v>
      </c>
      <c r="Q265" s="83">
        <f t="shared" si="121"/>
        <v>4.5521131551510727</v>
      </c>
      <c r="R265" s="83">
        <f t="shared" si="122"/>
        <v>4.0510106495238905</v>
      </c>
      <c r="S265" s="83">
        <f t="shared" si="123"/>
        <v>3.8432665136508701</v>
      </c>
      <c r="T265" s="83">
        <f t="shared" si="111"/>
        <v>4.3353458620486407</v>
      </c>
      <c r="U265" s="83">
        <f t="shared" si="112"/>
        <v>4.1548827174604002</v>
      </c>
      <c r="V265" s="83">
        <f t="shared" si="124"/>
        <v>5.2024150344583688</v>
      </c>
      <c r="X265" s="38">
        <f t="shared" si="125"/>
        <v>40.875</v>
      </c>
      <c r="Y265" s="38">
        <f t="shared" si="126"/>
        <v>5.6359496206632329</v>
      </c>
      <c r="AB265" s="83">
        <v>54.5</v>
      </c>
      <c r="AE265">
        <f t="shared" si="127"/>
        <v>1</v>
      </c>
      <c r="AF265">
        <f t="shared" si="128"/>
        <v>2024</v>
      </c>
    </row>
    <row r="266" spans="1:32" x14ac:dyDescent="0.2">
      <c r="A266" s="11">
        <v>45310</v>
      </c>
      <c r="B266" s="83">
        <f t="shared" si="129"/>
        <v>5.1745800671892468</v>
      </c>
      <c r="K266" s="83">
        <f t="shared" si="115"/>
        <v>1.2936450167973117</v>
      </c>
      <c r="L266" s="83">
        <f t="shared" si="116"/>
        <v>2.5872900335946234</v>
      </c>
      <c r="M266" s="83">
        <f t="shared" si="117"/>
        <v>3.8809350503919351</v>
      </c>
      <c r="N266" s="83">
        <f t="shared" si="118"/>
        <v>0.51745800671892472</v>
      </c>
      <c r="O266" s="83">
        <f t="shared" si="119"/>
        <v>0.77618701007838697</v>
      </c>
      <c r="P266" s="83">
        <f t="shared" si="120"/>
        <v>1.5523740201567739</v>
      </c>
      <c r="Q266" s="83">
        <f t="shared" si="121"/>
        <v>4.5521131551510727</v>
      </c>
      <c r="R266" s="83">
        <f t="shared" si="122"/>
        <v>4.0510106495238905</v>
      </c>
      <c r="S266" s="83">
        <f t="shared" si="123"/>
        <v>3.8432665136508701</v>
      </c>
      <c r="T266" s="83">
        <f t="shared" si="111"/>
        <v>4.3353458620486407</v>
      </c>
      <c r="U266" s="83">
        <f t="shared" si="112"/>
        <v>4.1548827174604002</v>
      </c>
      <c r="V266" s="83">
        <f t="shared" si="124"/>
        <v>5.2024150344583688</v>
      </c>
      <c r="X266" s="38">
        <f t="shared" si="125"/>
        <v>40.875</v>
      </c>
      <c r="Y266" s="38">
        <f t="shared" si="126"/>
        <v>5.6359496206632329</v>
      </c>
      <c r="AB266" s="83">
        <v>54.5</v>
      </c>
      <c r="AE266">
        <f t="shared" si="127"/>
        <v>1</v>
      </c>
      <c r="AF266">
        <f t="shared" si="128"/>
        <v>2024</v>
      </c>
    </row>
    <row r="267" spans="1:32" x14ac:dyDescent="0.2">
      <c r="A267" s="11">
        <v>45317</v>
      </c>
      <c r="B267" s="83">
        <f t="shared" si="129"/>
        <v>5.1745800671892468</v>
      </c>
      <c r="K267" s="83">
        <f t="shared" si="115"/>
        <v>1.2936450167973117</v>
      </c>
      <c r="L267" s="83">
        <f t="shared" si="116"/>
        <v>2.5872900335946234</v>
      </c>
      <c r="M267" s="83">
        <f t="shared" si="117"/>
        <v>3.8809350503919351</v>
      </c>
      <c r="N267" s="83">
        <f t="shared" si="118"/>
        <v>0.51745800671892472</v>
      </c>
      <c r="O267" s="83">
        <f t="shared" si="119"/>
        <v>0.77618701007838697</v>
      </c>
      <c r="P267" s="83">
        <f t="shared" si="120"/>
        <v>1.5523740201567739</v>
      </c>
      <c r="Q267" s="83">
        <f t="shared" si="121"/>
        <v>4.5521131551510727</v>
      </c>
      <c r="R267" s="83">
        <f t="shared" si="122"/>
        <v>4.0510106495238905</v>
      </c>
      <c r="S267" s="83">
        <f t="shared" si="123"/>
        <v>3.8432665136508701</v>
      </c>
      <c r="T267" s="83">
        <f t="shared" si="111"/>
        <v>4.3353458620486407</v>
      </c>
      <c r="U267" s="83">
        <f t="shared" si="112"/>
        <v>4.1548827174604002</v>
      </c>
      <c r="V267" s="83">
        <f t="shared" si="124"/>
        <v>5.2024150344583688</v>
      </c>
      <c r="X267" s="38">
        <f t="shared" si="125"/>
        <v>40.875</v>
      </c>
      <c r="Y267" s="38">
        <f t="shared" si="126"/>
        <v>5.6359496206632329</v>
      </c>
      <c r="AB267" s="83">
        <v>54.5</v>
      </c>
      <c r="AE267">
        <f t="shared" si="127"/>
        <v>1</v>
      </c>
      <c r="AF267">
        <f t="shared" si="128"/>
        <v>2024</v>
      </c>
    </row>
    <row r="268" spans="1:32" x14ac:dyDescent="0.2">
      <c r="A268" s="11">
        <v>45324</v>
      </c>
      <c r="B268" s="83">
        <f t="shared" si="129"/>
        <v>5.1745800671892468</v>
      </c>
      <c r="K268" s="83">
        <f t="shared" si="115"/>
        <v>1.2936450167973117</v>
      </c>
      <c r="L268" s="83">
        <f t="shared" si="116"/>
        <v>2.5872900335946234</v>
      </c>
      <c r="M268" s="83">
        <f t="shared" si="117"/>
        <v>3.8809350503919351</v>
      </c>
      <c r="N268" s="83">
        <f t="shared" si="118"/>
        <v>0.51745800671892472</v>
      </c>
      <c r="O268" s="83">
        <f t="shared" si="119"/>
        <v>0.77618701007838697</v>
      </c>
      <c r="P268" s="83">
        <f t="shared" si="120"/>
        <v>1.5523740201567739</v>
      </c>
      <c r="Q268" s="83">
        <f t="shared" si="121"/>
        <v>4.5521131551510727</v>
      </c>
      <c r="R268" s="83">
        <f t="shared" si="122"/>
        <v>4.0510106495238905</v>
      </c>
      <c r="S268" s="83">
        <f t="shared" si="123"/>
        <v>3.8432665136508701</v>
      </c>
      <c r="T268" s="83">
        <f t="shared" si="111"/>
        <v>4.3353458620486407</v>
      </c>
      <c r="U268" s="83">
        <f t="shared" si="112"/>
        <v>4.1548827174604002</v>
      </c>
      <c r="V268" s="83">
        <f t="shared" si="124"/>
        <v>5.2024150344583688</v>
      </c>
      <c r="X268" s="38">
        <f t="shared" si="125"/>
        <v>40.875</v>
      </c>
      <c r="Y268" s="38">
        <f t="shared" si="126"/>
        <v>5.6359496206632329</v>
      </c>
      <c r="AB268" s="83">
        <v>54.5</v>
      </c>
      <c r="AE268">
        <f t="shared" si="127"/>
        <v>2</v>
      </c>
      <c r="AF268">
        <f t="shared" si="128"/>
        <v>2024</v>
      </c>
    </row>
    <row r="269" spans="1:32" x14ac:dyDescent="0.2">
      <c r="A269" s="11">
        <v>45331</v>
      </c>
      <c r="B269" s="83">
        <f t="shared" si="129"/>
        <v>5.1745800671892468</v>
      </c>
      <c r="K269" s="83">
        <f t="shared" si="115"/>
        <v>1.2936450167973117</v>
      </c>
      <c r="L269" s="83">
        <f t="shared" si="116"/>
        <v>2.5872900335946234</v>
      </c>
      <c r="M269" s="83">
        <f t="shared" si="117"/>
        <v>3.8809350503919351</v>
      </c>
      <c r="N269" s="83">
        <f t="shared" si="118"/>
        <v>0.51745800671892472</v>
      </c>
      <c r="O269" s="83">
        <f t="shared" si="119"/>
        <v>0.77618701007838697</v>
      </c>
      <c r="P269" s="83">
        <f t="shared" si="120"/>
        <v>1.5523740201567739</v>
      </c>
      <c r="Q269" s="83">
        <f t="shared" si="121"/>
        <v>4.5521131551510727</v>
      </c>
      <c r="R269" s="83">
        <f t="shared" si="122"/>
        <v>4.0510106495238905</v>
      </c>
      <c r="S269" s="83">
        <f t="shared" si="123"/>
        <v>3.8432665136508701</v>
      </c>
      <c r="T269" s="83">
        <f t="shared" si="111"/>
        <v>4.3353458620486407</v>
      </c>
      <c r="U269" s="83">
        <f t="shared" si="112"/>
        <v>4.1548827174604002</v>
      </c>
      <c r="V269" s="83">
        <f t="shared" si="124"/>
        <v>5.2024150344583688</v>
      </c>
      <c r="X269" s="38">
        <f t="shared" si="125"/>
        <v>40.875</v>
      </c>
      <c r="Y269" s="38">
        <f t="shared" si="126"/>
        <v>5.6359496206632329</v>
      </c>
      <c r="AB269" s="83">
        <v>54.5</v>
      </c>
      <c r="AE269">
        <f t="shared" si="127"/>
        <v>2</v>
      </c>
      <c r="AF269">
        <f t="shared" si="128"/>
        <v>2024</v>
      </c>
    </row>
    <row r="270" spans="1:32" x14ac:dyDescent="0.2">
      <c r="A270" s="11">
        <v>45338</v>
      </c>
      <c r="B270" s="83">
        <f t="shared" si="129"/>
        <v>5.1745800671892468</v>
      </c>
      <c r="K270" s="83">
        <f t="shared" si="115"/>
        <v>1.2936450167973117</v>
      </c>
      <c r="L270" s="83">
        <f t="shared" si="116"/>
        <v>2.5872900335946234</v>
      </c>
      <c r="M270" s="83">
        <f t="shared" si="117"/>
        <v>3.8809350503919351</v>
      </c>
      <c r="N270" s="83">
        <f t="shared" si="118"/>
        <v>0.51745800671892472</v>
      </c>
      <c r="O270" s="83">
        <f t="shared" si="119"/>
        <v>0.77618701007838697</v>
      </c>
      <c r="P270" s="83">
        <f t="shared" si="120"/>
        <v>1.5523740201567739</v>
      </c>
      <c r="Q270" s="83">
        <f t="shared" si="121"/>
        <v>4.5521131551510727</v>
      </c>
      <c r="R270" s="83">
        <f t="shared" si="122"/>
        <v>4.0510106495238905</v>
      </c>
      <c r="S270" s="83">
        <f t="shared" si="123"/>
        <v>3.8432665136508701</v>
      </c>
      <c r="T270" s="83">
        <f t="shared" si="111"/>
        <v>4.3353458620486407</v>
      </c>
      <c r="U270" s="83">
        <f t="shared" si="112"/>
        <v>4.1548827174604002</v>
      </c>
      <c r="V270" s="83">
        <f t="shared" si="124"/>
        <v>5.2024150344583688</v>
      </c>
      <c r="X270" s="38">
        <f t="shared" si="125"/>
        <v>40.875</v>
      </c>
      <c r="Y270" s="38">
        <f t="shared" si="126"/>
        <v>5.6359496206632329</v>
      </c>
      <c r="AB270" s="83">
        <v>54.5</v>
      </c>
      <c r="AE270">
        <f t="shared" si="127"/>
        <v>2</v>
      </c>
      <c r="AF270">
        <f t="shared" si="128"/>
        <v>2024</v>
      </c>
    </row>
    <row r="271" spans="1:32" x14ac:dyDescent="0.2">
      <c r="A271" s="11">
        <v>45345</v>
      </c>
      <c r="B271" s="83">
        <f t="shared" si="129"/>
        <v>5.1745800671892468</v>
      </c>
      <c r="K271" s="83">
        <f t="shared" si="115"/>
        <v>1.2936450167973117</v>
      </c>
      <c r="L271" s="83">
        <f t="shared" si="116"/>
        <v>2.5872900335946234</v>
      </c>
      <c r="M271" s="83">
        <f t="shared" si="117"/>
        <v>3.8809350503919351</v>
      </c>
      <c r="N271" s="83">
        <f t="shared" si="118"/>
        <v>0.51745800671892472</v>
      </c>
      <c r="O271" s="83">
        <f t="shared" si="119"/>
        <v>0.77618701007838697</v>
      </c>
      <c r="P271" s="83">
        <f t="shared" si="120"/>
        <v>1.5523740201567739</v>
      </c>
      <c r="Q271" s="83">
        <f t="shared" si="121"/>
        <v>4.5521131551510727</v>
      </c>
      <c r="R271" s="83">
        <f t="shared" si="122"/>
        <v>4.0510106495238905</v>
      </c>
      <c r="S271" s="83">
        <f t="shared" si="123"/>
        <v>3.8432665136508701</v>
      </c>
      <c r="T271" s="83">
        <f t="shared" si="111"/>
        <v>4.3353458620486407</v>
      </c>
      <c r="U271" s="83">
        <f t="shared" si="112"/>
        <v>4.1548827174604002</v>
      </c>
      <c r="V271" s="83">
        <f t="shared" si="124"/>
        <v>5.2024150344583688</v>
      </c>
      <c r="X271" s="38">
        <f t="shared" si="125"/>
        <v>40.875</v>
      </c>
      <c r="Y271" s="38">
        <f t="shared" si="126"/>
        <v>5.6359496206632329</v>
      </c>
      <c r="AB271" s="83">
        <v>54.5</v>
      </c>
      <c r="AE271">
        <f t="shared" si="127"/>
        <v>2</v>
      </c>
      <c r="AF271">
        <f t="shared" si="128"/>
        <v>2024</v>
      </c>
    </row>
    <row r="272" spans="1:32" x14ac:dyDescent="0.2">
      <c r="A272" s="11">
        <v>45352</v>
      </c>
      <c r="B272" s="83">
        <f t="shared" si="129"/>
        <v>5.1745800671892468</v>
      </c>
      <c r="K272" s="83">
        <f t="shared" si="115"/>
        <v>1.2936450167973117</v>
      </c>
      <c r="L272" s="83">
        <f t="shared" si="116"/>
        <v>2.5872900335946234</v>
      </c>
      <c r="M272" s="83">
        <f t="shared" si="117"/>
        <v>3.8809350503919351</v>
      </c>
      <c r="N272" s="83">
        <f t="shared" si="118"/>
        <v>0.51745800671892472</v>
      </c>
      <c r="O272" s="83">
        <f t="shared" si="119"/>
        <v>0.77618701007838697</v>
      </c>
      <c r="P272" s="83">
        <f t="shared" si="120"/>
        <v>1.5523740201567739</v>
      </c>
      <c r="Q272" s="83">
        <f t="shared" si="121"/>
        <v>4.5521131551510727</v>
      </c>
      <c r="R272" s="83">
        <f t="shared" si="122"/>
        <v>4.0510106495238905</v>
      </c>
      <c r="S272" s="83">
        <f t="shared" si="123"/>
        <v>3.8432665136508701</v>
      </c>
      <c r="T272" s="83">
        <f t="shared" si="111"/>
        <v>4.3353458620486407</v>
      </c>
      <c r="U272" s="83">
        <f t="shared" si="112"/>
        <v>4.1548827174604002</v>
      </c>
      <c r="V272" s="83">
        <f t="shared" si="124"/>
        <v>5.2024150344583688</v>
      </c>
      <c r="X272" s="38">
        <f t="shared" si="125"/>
        <v>40.875</v>
      </c>
      <c r="Y272" s="38">
        <f t="shared" si="126"/>
        <v>5.6359496206632329</v>
      </c>
      <c r="AB272" s="83">
        <v>54.5</v>
      </c>
      <c r="AE272">
        <f t="shared" si="127"/>
        <v>3</v>
      </c>
      <c r="AF272">
        <f t="shared" si="128"/>
        <v>2024</v>
      </c>
    </row>
    <row r="273" spans="1:32" x14ac:dyDescent="0.2">
      <c r="A273" s="11">
        <v>45359</v>
      </c>
      <c r="B273" s="83">
        <f t="shared" si="129"/>
        <v>5.1745800671892468</v>
      </c>
      <c r="K273" s="83">
        <f t="shared" si="115"/>
        <v>1.2936450167973117</v>
      </c>
      <c r="L273" s="83">
        <f t="shared" si="116"/>
        <v>2.5872900335946234</v>
      </c>
      <c r="M273" s="83">
        <f t="shared" si="117"/>
        <v>3.8809350503919351</v>
      </c>
      <c r="N273" s="83">
        <f t="shared" si="118"/>
        <v>0.51745800671892472</v>
      </c>
      <c r="O273" s="83">
        <f t="shared" si="119"/>
        <v>0.77618701007838697</v>
      </c>
      <c r="P273" s="83">
        <f t="shared" si="120"/>
        <v>1.5523740201567739</v>
      </c>
      <c r="Q273" s="83">
        <f t="shared" si="121"/>
        <v>4.5521131551510727</v>
      </c>
      <c r="R273" s="83">
        <f t="shared" si="122"/>
        <v>4.0510106495238905</v>
      </c>
      <c r="S273" s="83">
        <f t="shared" si="123"/>
        <v>3.8432665136508701</v>
      </c>
      <c r="T273" s="83">
        <f t="shared" si="111"/>
        <v>4.3353458620486407</v>
      </c>
      <c r="U273" s="83">
        <f t="shared" si="112"/>
        <v>4.1548827174604002</v>
      </c>
      <c r="V273" s="83">
        <f t="shared" si="124"/>
        <v>5.2024150344583688</v>
      </c>
      <c r="X273" s="38">
        <f t="shared" si="125"/>
        <v>41.625</v>
      </c>
      <c r="Y273" s="38">
        <f t="shared" si="126"/>
        <v>5.6359496206632329</v>
      </c>
      <c r="AB273" s="83">
        <v>55.5</v>
      </c>
      <c r="AE273">
        <f t="shared" si="127"/>
        <v>3</v>
      </c>
      <c r="AF273">
        <f t="shared" si="128"/>
        <v>2024</v>
      </c>
    </row>
    <row r="274" spans="1:32" x14ac:dyDescent="0.2">
      <c r="A274" s="11">
        <v>45366</v>
      </c>
      <c r="B274" s="83">
        <f t="shared" si="129"/>
        <v>5.1745800671892468</v>
      </c>
      <c r="K274" s="83">
        <f t="shared" si="115"/>
        <v>1.2936450167973117</v>
      </c>
      <c r="L274" s="83">
        <f t="shared" si="116"/>
        <v>2.5872900335946234</v>
      </c>
      <c r="M274" s="83">
        <f t="shared" si="117"/>
        <v>3.8809350503919351</v>
      </c>
      <c r="N274" s="83">
        <f t="shared" si="118"/>
        <v>0.51745800671892472</v>
      </c>
      <c r="O274" s="83">
        <f t="shared" si="119"/>
        <v>0.77618701007838697</v>
      </c>
      <c r="P274" s="83">
        <f t="shared" si="120"/>
        <v>1.5523740201567739</v>
      </c>
      <c r="Q274" s="83">
        <f t="shared" si="121"/>
        <v>4.5521131551510727</v>
      </c>
      <c r="R274" s="83">
        <f t="shared" si="122"/>
        <v>4.0510106495238905</v>
      </c>
      <c r="S274" s="83">
        <f t="shared" si="123"/>
        <v>3.8432665136508701</v>
      </c>
      <c r="T274" s="83">
        <f t="shared" si="111"/>
        <v>4.3353458620486407</v>
      </c>
      <c r="U274" s="83">
        <f t="shared" si="112"/>
        <v>4.1548827174604002</v>
      </c>
      <c r="V274" s="83">
        <f t="shared" si="124"/>
        <v>5.2024150344583688</v>
      </c>
      <c r="X274" s="38">
        <f t="shared" si="125"/>
        <v>41.625</v>
      </c>
      <c r="Y274" s="38">
        <f t="shared" si="126"/>
        <v>5.6359496206632329</v>
      </c>
      <c r="AB274" s="83">
        <v>55.5</v>
      </c>
      <c r="AE274">
        <f t="shared" si="127"/>
        <v>3</v>
      </c>
      <c r="AF274">
        <f t="shared" si="128"/>
        <v>2024</v>
      </c>
    </row>
    <row r="275" spans="1:32" x14ac:dyDescent="0.2">
      <c r="A275" s="11">
        <v>45373</v>
      </c>
      <c r="B275" s="83">
        <f t="shared" si="129"/>
        <v>5.1745800671892468</v>
      </c>
      <c r="K275" s="83">
        <f t="shared" si="115"/>
        <v>1.2936450167973117</v>
      </c>
      <c r="L275" s="83">
        <f t="shared" si="116"/>
        <v>2.5872900335946234</v>
      </c>
      <c r="M275" s="83">
        <f t="shared" si="117"/>
        <v>3.8809350503919351</v>
      </c>
      <c r="N275" s="83">
        <f t="shared" si="118"/>
        <v>0.51745800671892472</v>
      </c>
      <c r="O275" s="83">
        <f t="shared" si="119"/>
        <v>0.77618701007838697</v>
      </c>
      <c r="P275" s="83">
        <f t="shared" si="120"/>
        <v>1.5523740201567739</v>
      </c>
      <c r="Q275" s="83">
        <f t="shared" si="121"/>
        <v>4.5521131551510727</v>
      </c>
      <c r="R275" s="83">
        <f t="shared" si="122"/>
        <v>4.0510106495238905</v>
      </c>
      <c r="S275" s="83">
        <f t="shared" si="123"/>
        <v>3.8432665136508701</v>
      </c>
      <c r="T275" s="83">
        <f t="shared" si="111"/>
        <v>4.3353458620486407</v>
      </c>
      <c r="U275" s="83">
        <f t="shared" si="112"/>
        <v>4.1548827174604002</v>
      </c>
      <c r="V275" s="83">
        <f t="shared" si="124"/>
        <v>5.2024150344583688</v>
      </c>
      <c r="X275" s="38">
        <f t="shared" si="125"/>
        <v>41.625</v>
      </c>
      <c r="Y275" s="38">
        <f t="shared" si="126"/>
        <v>5.6359496206632329</v>
      </c>
      <c r="AB275" s="83">
        <v>55.5</v>
      </c>
      <c r="AE275">
        <f t="shared" si="127"/>
        <v>3</v>
      </c>
      <c r="AF275">
        <f t="shared" si="128"/>
        <v>2024</v>
      </c>
    </row>
    <row r="276" spans="1:32" x14ac:dyDescent="0.2">
      <c r="A276" s="11">
        <v>45380</v>
      </c>
      <c r="B276" s="83">
        <f t="shared" si="129"/>
        <v>5.1745800671892468</v>
      </c>
      <c r="K276" s="83">
        <f t="shared" si="115"/>
        <v>1.2936450167973117</v>
      </c>
      <c r="L276" s="83">
        <f t="shared" si="116"/>
        <v>2.5872900335946234</v>
      </c>
      <c r="M276" s="83">
        <f t="shared" si="117"/>
        <v>3.8809350503919351</v>
      </c>
      <c r="N276" s="83">
        <f t="shared" si="118"/>
        <v>0.51745800671892472</v>
      </c>
      <c r="O276" s="83">
        <f t="shared" si="119"/>
        <v>0.77618701007838697</v>
      </c>
      <c r="P276" s="83">
        <f t="shared" si="120"/>
        <v>1.5523740201567739</v>
      </c>
      <c r="Q276" s="83">
        <f t="shared" si="121"/>
        <v>4.5521131551510727</v>
      </c>
      <c r="R276" s="83">
        <f t="shared" si="122"/>
        <v>4.0510106495238905</v>
      </c>
      <c r="S276" s="83">
        <f t="shared" si="123"/>
        <v>3.8432665136508701</v>
      </c>
      <c r="T276" s="83">
        <f t="shared" si="111"/>
        <v>4.3353458620486407</v>
      </c>
      <c r="U276" s="83">
        <f t="shared" si="112"/>
        <v>4.1548827174604002</v>
      </c>
      <c r="V276" s="83">
        <f t="shared" si="124"/>
        <v>5.2024150344583688</v>
      </c>
      <c r="X276" s="38">
        <f t="shared" si="125"/>
        <v>41.625</v>
      </c>
      <c r="Y276" s="38">
        <f t="shared" si="126"/>
        <v>5.6359496206632329</v>
      </c>
      <c r="AB276" s="83">
        <v>55.5</v>
      </c>
      <c r="AE276">
        <f t="shared" si="127"/>
        <v>3</v>
      </c>
      <c r="AF276">
        <f t="shared" si="128"/>
        <v>2024</v>
      </c>
    </row>
    <row r="277" spans="1:32" x14ac:dyDescent="0.2">
      <c r="A277" s="11">
        <f>A276+7</f>
        <v>45387</v>
      </c>
      <c r="B277" s="83">
        <f>G$2*I$23</f>
        <v>5.2236282194848789</v>
      </c>
      <c r="K277" s="83">
        <f t="shared" si="115"/>
        <v>1.3059070548712197</v>
      </c>
      <c r="L277" s="83">
        <f t="shared" si="116"/>
        <v>2.6118141097424394</v>
      </c>
      <c r="M277" s="83">
        <f t="shared" si="117"/>
        <v>3.9177211646136589</v>
      </c>
      <c r="N277" s="83">
        <f t="shared" si="118"/>
        <v>0.52236282194848793</v>
      </c>
      <c r="O277" s="83">
        <f t="shared" si="119"/>
        <v>0.78354423292273179</v>
      </c>
      <c r="P277" s="83">
        <f t="shared" si="120"/>
        <v>1.5670884658454636</v>
      </c>
      <c r="Q277" s="83">
        <f t="shared" si="121"/>
        <v>4.5521131551510727</v>
      </c>
      <c r="R277" s="83">
        <f t="shared" si="122"/>
        <v>4.0510106495238905</v>
      </c>
      <c r="S277" s="83">
        <f t="shared" si="123"/>
        <v>3.8432665136508701</v>
      </c>
      <c r="T277" s="83">
        <f t="shared" si="111"/>
        <v>4.3353458620486407</v>
      </c>
      <c r="U277" s="83">
        <f t="shared" si="112"/>
        <v>4.1548827174604002</v>
      </c>
      <c r="V277" s="83">
        <f t="shared" si="124"/>
        <v>5.2024150344583688</v>
      </c>
      <c r="X277" s="38">
        <f t="shared" si="125"/>
        <v>41.625</v>
      </c>
      <c r="Y277" s="38">
        <f t="shared" si="126"/>
        <v>5.6359496206632329</v>
      </c>
      <c r="AB277" s="83">
        <v>55.5</v>
      </c>
      <c r="AE277">
        <f t="shared" si="127"/>
        <v>4</v>
      </c>
      <c r="AF277">
        <f t="shared" si="128"/>
        <v>2024</v>
      </c>
    </row>
    <row r="278" spans="1:32" x14ac:dyDescent="0.2">
      <c r="A278" s="11">
        <v>45394</v>
      </c>
      <c r="B278" s="83">
        <f t="shared" ref="B278:B289" si="130">G$2*I$23</f>
        <v>5.2236282194848789</v>
      </c>
      <c r="K278" s="83">
        <f t="shared" si="115"/>
        <v>1.3059070548712197</v>
      </c>
      <c r="L278" s="83">
        <f t="shared" si="116"/>
        <v>2.6118141097424394</v>
      </c>
      <c r="M278" s="83">
        <f t="shared" si="117"/>
        <v>3.9177211646136589</v>
      </c>
      <c r="N278" s="83">
        <f t="shared" si="118"/>
        <v>0.52236282194848793</v>
      </c>
      <c r="O278" s="83">
        <f t="shared" si="119"/>
        <v>0.78354423292273179</v>
      </c>
      <c r="P278" s="83">
        <f t="shared" si="120"/>
        <v>1.5670884658454636</v>
      </c>
      <c r="Q278" s="83">
        <f t="shared" si="121"/>
        <v>4.5521131551510727</v>
      </c>
      <c r="R278" s="83">
        <f t="shared" si="122"/>
        <v>4.0510106495238905</v>
      </c>
      <c r="S278" s="83">
        <f t="shared" si="123"/>
        <v>3.8432665136508701</v>
      </c>
      <c r="T278" s="83">
        <f t="shared" si="111"/>
        <v>4.3353458620486407</v>
      </c>
      <c r="U278" s="83">
        <f t="shared" si="112"/>
        <v>4.1548827174604002</v>
      </c>
      <c r="V278" s="83">
        <f t="shared" si="124"/>
        <v>5.2024150344583688</v>
      </c>
      <c r="X278" s="38">
        <f t="shared" si="125"/>
        <v>41.625</v>
      </c>
      <c r="Y278" s="38">
        <f t="shared" si="126"/>
        <v>5.6359496206632329</v>
      </c>
      <c r="AB278" s="83">
        <v>55.5</v>
      </c>
      <c r="AE278">
        <f t="shared" si="127"/>
        <v>4</v>
      </c>
      <c r="AF278">
        <f t="shared" si="128"/>
        <v>2024</v>
      </c>
    </row>
    <row r="279" spans="1:32" x14ac:dyDescent="0.2">
      <c r="A279" s="11">
        <v>45401</v>
      </c>
      <c r="B279" s="83">
        <f t="shared" si="130"/>
        <v>5.2236282194848789</v>
      </c>
      <c r="K279" s="83">
        <f t="shared" si="115"/>
        <v>1.3059070548712197</v>
      </c>
      <c r="L279" s="83">
        <f t="shared" si="116"/>
        <v>2.6118141097424394</v>
      </c>
      <c r="M279" s="83">
        <f t="shared" si="117"/>
        <v>3.9177211646136589</v>
      </c>
      <c r="N279" s="83">
        <f t="shared" si="118"/>
        <v>0.52236282194848793</v>
      </c>
      <c r="O279" s="83">
        <f t="shared" si="119"/>
        <v>0.78354423292273179</v>
      </c>
      <c r="P279" s="83">
        <f t="shared" si="120"/>
        <v>1.5670884658454636</v>
      </c>
      <c r="Q279" s="83">
        <f t="shared" si="121"/>
        <v>4.5521131551510727</v>
      </c>
      <c r="R279" s="83">
        <f t="shared" si="122"/>
        <v>4.0510106495238905</v>
      </c>
      <c r="S279" s="83">
        <f t="shared" si="123"/>
        <v>3.8432665136508701</v>
      </c>
      <c r="T279" s="83">
        <f t="shared" si="111"/>
        <v>4.3353458620486407</v>
      </c>
      <c r="U279" s="83">
        <f t="shared" si="112"/>
        <v>4.1548827174604002</v>
      </c>
      <c r="V279" s="83">
        <f t="shared" si="124"/>
        <v>5.2024150344583688</v>
      </c>
      <c r="X279" s="38">
        <f t="shared" si="125"/>
        <v>41.625</v>
      </c>
      <c r="Y279" s="38">
        <f t="shared" si="126"/>
        <v>5.6359496206632329</v>
      </c>
      <c r="AB279" s="83">
        <v>55.5</v>
      </c>
      <c r="AE279">
        <f t="shared" si="127"/>
        <v>4</v>
      </c>
      <c r="AF279">
        <f t="shared" si="128"/>
        <v>2024</v>
      </c>
    </row>
    <row r="280" spans="1:32" x14ac:dyDescent="0.2">
      <c r="A280" s="11">
        <v>45408</v>
      </c>
      <c r="B280" s="83">
        <f t="shared" si="130"/>
        <v>5.2236282194848789</v>
      </c>
      <c r="K280" s="83">
        <f t="shared" si="115"/>
        <v>1.3059070548712197</v>
      </c>
      <c r="L280" s="83">
        <f t="shared" si="116"/>
        <v>2.6118141097424394</v>
      </c>
      <c r="M280" s="83">
        <f t="shared" si="117"/>
        <v>3.9177211646136589</v>
      </c>
      <c r="N280" s="83">
        <f t="shared" si="118"/>
        <v>0.52236282194848793</v>
      </c>
      <c r="O280" s="83">
        <f t="shared" si="119"/>
        <v>0.78354423292273179</v>
      </c>
      <c r="P280" s="83">
        <f t="shared" si="120"/>
        <v>1.5670884658454636</v>
      </c>
      <c r="Q280" s="83">
        <f t="shared" si="121"/>
        <v>4.5521131551510727</v>
      </c>
      <c r="R280" s="83">
        <f t="shared" si="122"/>
        <v>4.0510106495238905</v>
      </c>
      <c r="S280" s="83">
        <f t="shared" si="123"/>
        <v>3.8432665136508701</v>
      </c>
      <c r="T280" s="83">
        <f t="shared" si="111"/>
        <v>4.3353458620486407</v>
      </c>
      <c r="U280" s="83">
        <f t="shared" si="112"/>
        <v>4.1548827174604002</v>
      </c>
      <c r="V280" s="83">
        <f t="shared" si="124"/>
        <v>5.2024150344583688</v>
      </c>
      <c r="X280" s="38">
        <f t="shared" si="125"/>
        <v>41.625</v>
      </c>
      <c r="Y280" s="38">
        <f t="shared" si="126"/>
        <v>5.6359496206632329</v>
      </c>
      <c r="AB280" s="83">
        <v>55.5</v>
      </c>
      <c r="AE280">
        <f t="shared" si="127"/>
        <v>4</v>
      </c>
      <c r="AF280">
        <f t="shared" si="128"/>
        <v>2024</v>
      </c>
    </row>
    <row r="281" spans="1:32" x14ac:dyDescent="0.2">
      <c r="A281" s="11">
        <v>45415</v>
      </c>
      <c r="B281" s="83">
        <f t="shared" si="130"/>
        <v>5.2236282194848789</v>
      </c>
      <c r="K281" s="83">
        <f t="shared" si="115"/>
        <v>1.3059070548712197</v>
      </c>
      <c r="L281" s="83">
        <f t="shared" si="116"/>
        <v>2.6118141097424394</v>
      </c>
      <c r="M281" s="83">
        <f t="shared" si="117"/>
        <v>3.9177211646136589</v>
      </c>
      <c r="N281" s="83">
        <f t="shared" si="118"/>
        <v>0.52236282194848793</v>
      </c>
      <c r="O281" s="83">
        <f t="shared" si="119"/>
        <v>0.78354423292273179</v>
      </c>
      <c r="P281" s="83">
        <f t="shared" si="120"/>
        <v>1.5670884658454636</v>
      </c>
      <c r="Q281" s="83">
        <f t="shared" si="121"/>
        <v>4.5521131551510727</v>
      </c>
      <c r="R281" s="83">
        <f t="shared" si="122"/>
        <v>4.0510106495238905</v>
      </c>
      <c r="S281" s="83">
        <f t="shared" si="123"/>
        <v>3.8432665136508701</v>
      </c>
      <c r="T281" s="83">
        <f t="shared" si="111"/>
        <v>4.3353458620486407</v>
      </c>
      <c r="U281" s="83">
        <f t="shared" si="112"/>
        <v>4.1548827174604002</v>
      </c>
      <c r="V281" s="83">
        <f t="shared" si="124"/>
        <v>5.2024150344583688</v>
      </c>
      <c r="X281" s="38">
        <f t="shared" si="125"/>
        <v>41.625</v>
      </c>
      <c r="Y281" s="38">
        <f t="shared" si="126"/>
        <v>5.6359496206632329</v>
      </c>
      <c r="AB281" s="83">
        <v>55.5</v>
      </c>
      <c r="AE281">
        <f t="shared" si="127"/>
        <v>5</v>
      </c>
      <c r="AF281">
        <f t="shared" si="128"/>
        <v>2024</v>
      </c>
    </row>
    <row r="282" spans="1:32" x14ac:dyDescent="0.2">
      <c r="A282" s="11">
        <v>45422</v>
      </c>
      <c r="B282" s="83">
        <f t="shared" si="130"/>
        <v>5.2236282194848789</v>
      </c>
      <c r="K282" s="83">
        <f t="shared" si="115"/>
        <v>1.3059070548712197</v>
      </c>
      <c r="L282" s="83">
        <f t="shared" si="116"/>
        <v>2.6118141097424394</v>
      </c>
      <c r="M282" s="83">
        <f t="shared" si="117"/>
        <v>3.9177211646136589</v>
      </c>
      <c r="N282" s="83">
        <f t="shared" si="118"/>
        <v>0.52236282194848793</v>
      </c>
      <c r="O282" s="83">
        <f t="shared" si="119"/>
        <v>0.78354423292273179</v>
      </c>
      <c r="P282" s="83">
        <f t="shared" si="120"/>
        <v>1.5670884658454636</v>
      </c>
      <c r="Q282" s="83">
        <f t="shared" si="121"/>
        <v>4.5521131551510727</v>
      </c>
      <c r="R282" s="83">
        <f t="shared" si="122"/>
        <v>4.0510106495238905</v>
      </c>
      <c r="S282" s="83">
        <f t="shared" si="123"/>
        <v>3.8432665136508701</v>
      </c>
      <c r="T282" s="83">
        <f t="shared" si="111"/>
        <v>4.3353458620486407</v>
      </c>
      <c r="U282" s="83">
        <f t="shared" si="112"/>
        <v>4.1548827174604002</v>
      </c>
      <c r="V282" s="83">
        <f t="shared" si="124"/>
        <v>5.2024150344583688</v>
      </c>
      <c r="X282" s="38">
        <f t="shared" si="125"/>
        <v>41.625</v>
      </c>
      <c r="Y282" s="38">
        <f t="shared" si="126"/>
        <v>5.6359496206632329</v>
      </c>
      <c r="AB282" s="83">
        <v>55.5</v>
      </c>
      <c r="AE282">
        <f t="shared" si="127"/>
        <v>5</v>
      </c>
      <c r="AF282">
        <f t="shared" si="128"/>
        <v>2024</v>
      </c>
    </row>
    <row r="283" spans="1:32" x14ac:dyDescent="0.2">
      <c r="A283" s="11">
        <v>45429</v>
      </c>
      <c r="B283" s="83">
        <f t="shared" si="130"/>
        <v>5.2236282194848789</v>
      </c>
      <c r="K283" s="83">
        <f t="shared" si="115"/>
        <v>1.3059070548712197</v>
      </c>
      <c r="L283" s="83">
        <f t="shared" si="116"/>
        <v>2.6118141097424394</v>
      </c>
      <c r="M283" s="83">
        <f t="shared" si="117"/>
        <v>3.9177211646136589</v>
      </c>
      <c r="N283" s="83">
        <f t="shared" si="118"/>
        <v>0.52236282194848793</v>
      </c>
      <c r="O283" s="83">
        <f t="shared" si="119"/>
        <v>0.78354423292273179</v>
      </c>
      <c r="P283" s="83">
        <f t="shared" si="120"/>
        <v>1.5670884658454636</v>
      </c>
      <c r="Q283" s="83">
        <f t="shared" si="121"/>
        <v>4.5521131551510727</v>
      </c>
      <c r="R283" s="83">
        <f t="shared" si="122"/>
        <v>4.0510106495238905</v>
      </c>
      <c r="S283" s="83">
        <f t="shared" si="123"/>
        <v>3.8432665136508701</v>
      </c>
      <c r="T283" s="83">
        <f t="shared" si="111"/>
        <v>4.3353458620486407</v>
      </c>
      <c r="U283" s="83">
        <f t="shared" si="112"/>
        <v>4.1548827174604002</v>
      </c>
      <c r="V283" s="83">
        <f t="shared" si="124"/>
        <v>5.2024150344583688</v>
      </c>
      <c r="X283" s="38">
        <f t="shared" si="125"/>
        <v>41.625</v>
      </c>
      <c r="Y283" s="38">
        <f t="shared" si="126"/>
        <v>5.6359496206632329</v>
      </c>
      <c r="AB283" s="83">
        <v>55.5</v>
      </c>
      <c r="AE283">
        <f t="shared" si="127"/>
        <v>5</v>
      </c>
      <c r="AF283">
        <f t="shared" si="128"/>
        <v>2024</v>
      </c>
    </row>
    <row r="284" spans="1:32" x14ac:dyDescent="0.2">
      <c r="A284" s="70">
        <v>45436</v>
      </c>
      <c r="B284" s="83">
        <f t="shared" si="130"/>
        <v>5.2236282194848789</v>
      </c>
      <c r="K284" s="83">
        <f t="shared" si="115"/>
        <v>1.3059070548712197</v>
      </c>
      <c r="L284" s="83">
        <f t="shared" si="116"/>
        <v>2.6118141097424394</v>
      </c>
      <c r="M284" s="83">
        <f t="shared" si="117"/>
        <v>3.9177211646136589</v>
      </c>
      <c r="N284" s="83">
        <f t="shared" si="118"/>
        <v>0.52236282194848793</v>
      </c>
      <c r="O284" s="83">
        <f t="shared" si="119"/>
        <v>0.78354423292273179</v>
      </c>
      <c r="P284" s="83">
        <f t="shared" si="120"/>
        <v>1.5670884658454636</v>
      </c>
      <c r="Q284" s="83">
        <f t="shared" si="121"/>
        <v>4.5521131551510727</v>
      </c>
      <c r="R284" s="83">
        <f t="shared" si="122"/>
        <v>4.0510106495238905</v>
      </c>
      <c r="S284" s="83">
        <f t="shared" si="123"/>
        <v>3.8432665136508701</v>
      </c>
      <c r="T284" s="83">
        <f t="shared" si="111"/>
        <v>4.3353458620486407</v>
      </c>
      <c r="U284" s="83">
        <f t="shared" si="112"/>
        <v>4.1548827174604002</v>
      </c>
      <c r="V284" s="83">
        <f t="shared" si="124"/>
        <v>5.2024150344583688</v>
      </c>
      <c r="X284" s="38">
        <f t="shared" si="125"/>
        <v>41.625</v>
      </c>
      <c r="Y284" s="38">
        <f t="shared" si="126"/>
        <v>5.6359496206632329</v>
      </c>
      <c r="AB284" s="83">
        <v>55.5</v>
      </c>
      <c r="AE284">
        <f t="shared" si="127"/>
        <v>5</v>
      </c>
      <c r="AF284">
        <f t="shared" si="128"/>
        <v>2024</v>
      </c>
    </row>
    <row r="285" spans="1:32" x14ac:dyDescent="0.2">
      <c r="A285" s="70">
        <v>45443</v>
      </c>
      <c r="B285" s="83">
        <f t="shared" si="130"/>
        <v>5.2236282194848789</v>
      </c>
      <c r="K285" s="83">
        <f t="shared" si="115"/>
        <v>1.3059070548712197</v>
      </c>
      <c r="L285" s="83">
        <f t="shared" si="116"/>
        <v>2.6118141097424394</v>
      </c>
      <c r="M285" s="83">
        <f t="shared" si="117"/>
        <v>3.9177211646136589</v>
      </c>
      <c r="N285" s="83">
        <f t="shared" si="118"/>
        <v>0.52236282194848793</v>
      </c>
      <c r="O285" s="83">
        <f t="shared" si="119"/>
        <v>0.78354423292273179</v>
      </c>
      <c r="P285" s="83">
        <f t="shared" si="120"/>
        <v>1.5670884658454636</v>
      </c>
      <c r="Q285" s="83">
        <f t="shared" si="121"/>
        <v>4.5521131551510727</v>
      </c>
      <c r="R285" s="83">
        <f t="shared" si="122"/>
        <v>4.0510106495238905</v>
      </c>
      <c r="S285" s="83">
        <f t="shared" si="123"/>
        <v>3.8432665136508701</v>
      </c>
      <c r="T285" s="83">
        <f t="shared" si="111"/>
        <v>4.3353458620486407</v>
      </c>
      <c r="U285" s="83">
        <f t="shared" si="112"/>
        <v>4.1548827174604002</v>
      </c>
      <c r="V285" s="83">
        <f t="shared" si="124"/>
        <v>5.2024150344583688</v>
      </c>
      <c r="X285" s="38">
        <f t="shared" si="125"/>
        <v>41.625</v>
      </c>
      <c r="Y285" s="38">
        <f t="shared" si="126"/>
        <v>5.6359496206632329</v>
      </c>
      <c r="AB285" s="83">
        <v>55.5</v>
      </c>
      <c r="AE285">
        <f t="shared" si="127"/>
        <v>5</v>
      </c>
      <c r="AF285">
        <f t="shared" si="128"/>
        <v>2024</v>
      </c>
    </row>
    <row r="286" spans="1:32" x14ac:dyDescent="0.2">
      <c r="A286" s="71">
        <f>A285+7</f>
        <v>45450</v>
      </c>
      <c r="B286" s="83">
        <f t="shared" si="130"/>
        <v>5.2236282194848789</v>
      </c>
      <c r="K286" s="83">
        <f t="shared" si="115"/>
        <v>1.3059070548712197</v>
      </c>
      <c r="L286" s="83">
        <f t="shared" si="116"/>
        <v>2.6118141097424394</v>
      </c>
      <c r="M286" s="83">
        <f t="shared" si="117"/>
        <v>3.9177211646136589</v>
      </c>
      <c r="N286" s="83">
        <f t="shared" si="118"/>
        <v>0.52236282194848793</v>
      </c>
      <c r="O286" s="83">
        <f t="shared" si="119"/>
        <v>0.78354423292273179</v>
      </c>
      <c r="P286" s="83">
        <f t="shared" si="120"/>
        <v>1.5670884658454636</v>
      </c>
      <c r="Q286" s="83">
        <f t="shared" si="121"/>
        <v>4.5521131551510727</v>
      </c>
      <c r="R286" s="83">
        <f t="shared" si="122"/>
        <v>4.0510106495238905</v>
      </c>
      <c r="S286" s="83">
        <f t="shared" si="123"/>
        <v>3.8432665136508701</v>
      </c>
      <c r="T286" s="83">
        <f t="shared" si="111"/>
        <v>4.3353458620486407</v>
      </c>
      <c r="U286" s="83">
        <f t="shared" si="112"/>
        <v>4.1548827174604002</v>
      </c>
      <c r="V286" s="83">
        <f t="shared" si="124"/>
        <v>5.2024150344583688</v>
      </c>
      <c r="X286" s="38">
        <f t="shared" si="125"/>
        <v>41.625</v>
      </c>
      <c r="Y286" s="38">
        <f t="shared" si="126"/>
        <v>5.6359496206632329</v>
      </c>
      <c r="AB286" s="83">
        <v>55.5</v>
      </c>
      <c r="AE286">
        <f t="shared" si="127"/>
        <v>6</v>
      </c>
      <c r="AF286">
        <f t="shared" si="128"/>
        <v>2024</v>
      </c>
    </row>
    <row r="287" spans="1:32" x14ac:dyDescent="0.2">
      <c r="A287" s="71">
        <f>A286+7</f>
        <v>45457</v>
      </c>
      <c r="B287" s="83">
        <f t="shared" si="130"/>
        <v>5.2236282194848789</v>
      </c>
      <c r="K287" s="83">
        <f t="shared" si="115"/>
        <v>1.3059070548712197</v>
      </c>
      <c r="L287" s="83">
        <f t="shared" si="116"/>
        <v>2.6118141097424394</v>
      </c>
      <c r="M287" s="83">
        <f t="shared" si="117"/>
        <v>3.9177211646136589</v>
      </c>
      <c r="N287" s="83">
        <f t="shared" si="118"/>
        <v>0.52236282194848793</v>
      </c>
      <c r="O287" s="83">
        <f t="shared" si="119"/>
        <v>0.78354423292273179</v>
      </c>
      <c r="P287" s="83">
        <f t="shared" si="120"/>
        <v>1.5670884658454636</v>
      </c>
      <c r="Q287" s="83">
        <f t="shared" si="121"/>
        <v>4.5521131551510727</v>
      </c>
      <c r="R287" s="83">
        <f t="shared" si="122"/>
        <v>4.0510106495238905</v>
      </c>
      <c r="S287" s="83">
        <f t="shared" si="123"/>
        <v>3.8432665136508701</v>
      </c>
      <c r="T287" s="83">
        <f t="shared" si="111"/>
        <v>4.3353458620486407</v>
      </c>
      <c r="U287" s="83">
        <f t="shared" si="112"/>
        <v>4.1548827174604002</v>
      </c>
      <c r="V287" s="83">
        <f t="shared" si="124"/>
        <v>5.2024150344583688</v>
      </c>
      <c r="X287" s="38">
        <f t="shared" si="125"/>
        <v>41.625</v>
      </c>
      <c r="Y287" s="38">
        <f t="shared" si="126"/>
        <v>5.6359496206632329</v>
      </c>
      <c r="AB287" s="83">
        <v>55.5</v>
      </c>
      <c r="AE287">
        <f t="shared" si="127"/>
        <v>6</v>
      </c>
      <c r="AF287">
        <f t="shared" si="128"/>
        <v>2024</v>
      </c>
    </row>
    <row r="288" spans="1:32" x14ac:dyDescent="0.2">
      <c r="A288" s="70">
        <v>45464</v>
      </c>
      <c r="B288" s="83">
        <f t="shared" si="130"/>
        <v>5.2236282194848789</v>
      </c>
      <c r="K288" s="83">
        <f t="shared" si="115"/>
        <v>1.3059070548712197</v>
      </c>
      <c r="L288" s="83">
        <f t="shared" si="116"/>
        <v>2.6118141097424394</v>
      </c>
      <c r="M288" s="83">
        <f t="shared" si="117"/>
        <v>3.9177211646136589</v>
      </c>
      <c r="N288" s="83">
        <f t="shared" si="118"/>
        <v>0.52236282194848793</v>
      </c>
      <c r="O288" s="83">
        <f t="shared" si="119"/>
        <v>0.78354423292273179</v>
      </c>
      <c r="P288" s="83">
        <f t="shared" si="120"/>
        <v>1.5670884658454636</v>
      </c>
      <c r="Q288" s="83">
        <f t="shared" si="121"/>
        <v>4.5521131551510727</v>
      </c>
      <c r="R288" s="83">
        <f t="shared" si="122"/>
        <v>4.0510106495238905</v>
      </c>
      <c r="S288" s="83">
        <f t="shared" si="123"/>
        <v>3.8432665136508701</v>
      </c>
      <c r="T288" s="83">
        <f t="shared" si="111"/>
        <v>4.3353458620486407</v>
      </c>
      <c r="U288" s="83">
        <f t="shared" si="112"/>
        <v>4.1548827174604002</v>
      </c>
      <c r="V288" s="83">
        <f t="shared" si="124"/>
        <v>5.2024150344583688</v>
      </c>
      <c r="X288" s="38">
        <f t="shared" si="125"/>
        <v>41.625</v>
      </c>
      <c r="Y288" s="38">
        <f t="shared" si="126"/>
        <v>5.6359496206632329</v>
      </c>
      <c r="AB288" s="83">
        <v>55.5</v>
      </c>
      <c r="AE288">
        <f t="shared" si="127"/>
        <v>6</v>
      </c>
      <c r="AF288">
        <f t="shared" si="128"/>
        <v>2024</v>
      </c>
    </row>
    <row r="289" spans="1:32" x14ac:dyDescent="0.2">
      <c r="A289" s="70">
        <v>45471</v>
      </c>
      <c r="B289" s="83">
        <f t="shared" si="130"/>
        <v>5.2236282194848789</v>
      </c>
      <c r="K289" s="83">
        <f t="shared" si="115"/>
        <v>1.3059070548712197</v>
      </c>
      <c r="L289" s="83">
        <f t="shared" si="116"/>
        <v>2.6118141097424394</v>
      </c>
      <c r="M289" s="83">
        <f t="shared" si="117"/>
        <v>3.9177211646136589</v>
      </c>
      <c r="N289" s="83">
        <f t="shared" si="118"/>
        <v>0.52236282194848793</v>
      </c>
      <c r="O289" s="83">
        <f t="shared" si="119"/>
        <v>0.78354423292273179</v>
      </c>
      <c r="P289" s="83">
        <f t="shared" si="120"/>
        <v>1.5670884658454636</v>
      </c>
      <c r="Q289" s="83">
        <f t="shared" si="121"/>
        <v>4.5521131551510727</v>
      </c>
      <c r="R289" s="83">
        <f t="shared" si="122"/>
        <v>4.0510106495238905</v>
      </c>
      <c r="S289" s="83">
        <f t="shared" si="123"/>
        <v>3.8432665136508701</v>
      </c>
      <c r="T289" s="83">
        <f t="shared" si="111"/>
        <v>4.3353458620486407</v>
      </c>
      <c r="U289" s="83">
        <f t="shared" si="112"/>
        <v>4.1548827174604002</v>
      </c>
      <c r="V289" s="83">
        <f t="shared" si="124"/>
        <v>5.2024150344583688</v>
      </c>
      <c r="X289" s="38">
        <f t="shared" si="125"/>
        <v>41.625</v>
      </c>
      <c r="Y289" s="38">
        <f t="shared" si="126"/>
        <v>5.6359496206632329</v>
      </c>
      <c r="AB289" s="83">
        <v>55.5</v>
      </c>
      <c r="AE289">
        <f t="shared" si="127"/>
        <v>6</v>
      </c>
      <c r="AF289">
        <f t="shared" si="128"/>
        <v>2024</v>
      </c>
    </row>
    <row r="290" spans="1:32" x14ac:dyDescent="0.2">
      <c r="A290" s="70">
        <v>45478</v>
      </c>
      <c r="B290" s="83">
        <f>G$2*I$24</f>
        <v>5.3315341545352721</v>
      </c>
      <c r="K290" s="83">
        <f t="shared" si="115"/>
        <v>1.332883538633818</v>
      </c>
      <c r="L290" s="83">
        <f t="shared" si="116"/>
        <v>2.6657670772676361</v>
      </c>
      <c r="M290" s="83">
        <f t="shared" si="117"/>
        <v>3.9986506159014539</v>
      </c>
      <c r="N290" s="83">
        <f t="shared" si="118"/>
        <v>0.53315341545352724</v>
      </c>
      <c r="O290" s="83">
        <f t="shared" si="119"/>
        <v>0.7997301231802908</v>
      </c>
      <c r="P290" s="83">
        <f t="shared" si="120"/>
        <v>1.5994602463605816</v>
      </c>
      <c r="Q290" s="83">
        <f t="shared" si="121"/>
        <v>4.5521131551510727</v>
      </c>
      <c r="R290" s="83">
        <f t="shared" si="122"/>
        <v>4.0510106495238905</v>
      </c>
      <c r="S290" s="83">
        <f t="shared" si="123"/>
        <v>3.8432665136508701</v>
      </c>
      <c r="T290" s="83">
        <f t="shared" si="111"/>
        <v>4.3353458620486407</v>
      </c>
      <c r="U290" s="83">
        <f t="shared" si="112"/>
        <v>4.1548827174604002</v>
      </c>
      <c r="V290" s="83">
        <f t="shared" si="124"/>
        <v>5.2024150344583688</v>
      </c>
      <c r="X290" s="38">
        <f t="shared" si="125"/>
        <v>41.625</v>
      </c>
      <c r="Y290" s="38">
        <f t="shared" si="126"/>
        <v>5.6359496206632329</v>
      </c>
      <c r="AB290" s="83">
        <v>55.5</v>
      </c>
      <c r="AE290">
        <f t="shared" si="127"/>
        <v>7</v>
      </c>
      <c r="AF290">
        <f t="shared" si="128"/>
        <v>2024</v>
      </c>
    </row>
    <row r="291" spans="1:32" x14ac:dyDescent="0.2">
      <c r="A291" s="70">
        <v>45485</v>
      </c>
      <c r="B291" s="83">
        <f t="shared" ref="B291:B300" si="131">G$2*I$24</f>
        <v>5.3315341545352721</v>
      </c>
      <c r="K291" s="83">
        <f t="shared" si="115"/>
        <v>1.332883538633818</v>
      </c>
      <c r="L291" s="83">
        <f t="shared" si="116"/>
        <v>2.6657670772676361</v>
      </c>
      <c r="M291" s="83">
        <f t="shared" si="117"/>
        <v>3.9986506159014539</v>
      </c>
      <c r="N291" s="83">
        <f t="shared" si="118"/>
        <v>0.53315341545352724</v>
      </c>
      <c r="O291" s="83">
        <f t="shared" si="119"/>
        <v>0.7997301231802908</v>
      </c>
      <c r="P291" s="83">
        <f t="shared" si="120"/>
        <v>1.5994602463605816</v>
      </c>
      <c r="Q291" s="83">
        <f t="shared" si="121"/>
        <v>4.5521131551510727</v>
      </c>
      <c r="R291" s="83">
        <f t="shared" si="122"/>
        <v>4.0510106495238905</v>
      </c>
      <c r="S291" s="83">
        <f t="shared" si="123"/>
        <v>3.8432665136508701</v>
      </c>
      <c r="T291" s="83">
        <f t="shared" si="111"/>
        <v>4.3353458620486407</v>
      </c>
      <c r="U291" s="83">
        <f t="shared" si="112"/>
        <v>4.1548827174604002</v>
      </c>
      <c r="V291" s="83">
        <f t="shared" si="124"/>
        <v>5.2024150344583688</v>
      </c>
      <c r="X291" s="38">
        <f t="shared" si="125"/>
        <v>41.625</v>
      </c>
      <c r="Y291" s="38">
        <f t="shared" si="126"/>
        <v>5.6359496206632329</v>
      </c>
      <c r="AB291" s="83">
        <v>55.5</v>
      </c>
      <c r="AE291">
        <f t="shared" si="127"/>
        <v>7</v>
      </c>
      <c r="AF291">
        <f t="shared" si="128"/>
        <v>2024</v>
      </c>
    </row>
    <row r="292" spans="1:32" x14ac:dyDescent="0.2">
      <c r="A292" s="71">
        <f>A291+7</f>
        <v>45492</v>
      </c>
      <c r="B292" s="83">
        <f t="shared" si="131"/>
        <v>5.3315341545352721</v>
      </c>
      <c r="K292" s="83">
        <f t="shared" si="115"/>
        <v>1.332883538633818</v>
      </c>
      <c r="L292" s="83">
        <f t="shared" si="116"/>
        <v>2.6657670772676361</v>
      </c>
      <c r="M292" s="83">
        <f t="shared" si="117"/>
        <v>3.9986506159014539</v>
      </c>
      <c r="N292" s="83">
        <f t="shared" si="118"/>
        <v>0.53315341545352724</v>
      </c>
      <c r="O292" s="83">
        <f t="shared" si="119"/>
        <v>0.7997301231802908</v>
      </c>
      <c r="P292" s="83">
        <f t="shared" si="120"/>
        <v>1.5994602463605816</v>
      </c>
      <c r="Q292" s="83">
        <f t="shared" si="121"/>
        <v>4.5521131551510727</v>
      </c>
      <c r="R292" s="83">
        <f t="shared" si="122"/>
        <v>4.0510106495238905</v>
      </c>
      <c r="S292" s="83">
        <f t="shared" si="123"/>
        <v>3.8432665136508701</v>
      </c>
      <c r="T292" s="83">
        <f t="shared" ref="T292:T338" si="132">$F$2*$I$19</f>
        <v>4.3353458620486407</v>
      </c>
      <c r="U292" s="83">
        <f t="shared" ref="U292:U338" si="133">$E$2*$I$19</f>
        <v>4.1548827174604002</v>
      </c>
      <c r="V292" s="83">
        <f t="shared" si="124"/>
        <v>5.2024150344583688</v>
      </c>
      <c r="X292" s="38">
        <f t="shared" si="125"/>
        <v>41.625</v>
      </c>
      <c r="Y292" s="38">
        <f t="shared" si="126"/>
        <v>5.6359496206632329</v>
      </c>
      <c r="AB292" s="83">
        <v>55.5</v>
      </c>
      <c r="AE292">
        <f t="shared" si="127"/>
        <v>7</v>
      </c>
      <c r="AF292">
        <f t="shared" si="128"/>
        <v>2024</v>
      </c>
    </row>
    <row r="293" spans="1:32" x14ac:dyDescent="0.2">
      <c r="A293" s="71">
        <f>A292+7</f>
        <v>45499</v>
      </c>
      <c r="B293" s="83">
        <f t="shared" si="131"/>
        <v>5.3315341545352721</v>
      </c>
      <c r="K293" s="83">
        <f t="shared" si="115"/>
        <v>1.332883538633818</v>
      </c>
      <c r="L293" s="83">
        <f t="shared" si="116"/>
        <v>2.6657670772676361</v>
      </c>
      <c r="M293" s="83">
        <f t="shared" si="117"/>
        <v>3.9986506159014539</v>
      </c>
      <c r="N293" s="83">
        <f t="shared" si="118"/>
        <v>0.53315341545352724</v>
      </c>
      <c r="O293" s="83">
        <f t="shared" si="119"/>
        <v>0.7997301231802908</v>
      </c>
      <c r="P293" s="83">
        <f t="shared" si="120"/>
        <v>1.5994602463605816</v>
      </c>
      <c r="Q293" s="83">
        <f t="shared" si="121"/>
        <v>4.5521131551510727</v>
      </c>
      <c r="R293" s="83">
        <f t="shared" si="122"/>
        <v>4.0510106495238905</v>
      </c>
      <c r="S293" s="83">
        <f t="shared" si="123"/>
        <v>3.8432665136508701</v>
      </c>
      <c r="T293" s="83">
        <f t="shared" si="132"/>
        <v>4.3353458620486407</v>
      </c>
      <c r="U293" s="83">
        <f t="shared" si="133"/>
        <v>4.1548827174604002</v>
      </c>
      <c r="V293" s="83">
        <f t="shared" si="124"/>
        <v>5.2024150344583688</v>
      </c>
      <c r="X293" s="38">
        <f t="shared" si="125"/>
        <v>41.625</v>
      </c>
      <c r="Y293" s="38">
        <f t="shared" si="126"/>
        <v>5.6359496206632329</v>
      </c>
      <c r="AB293" s="83">
        <v>55.5</v>
      </c>
      <c r="AE293">
        <f t="shared" si="127"/>
        <v>7</v>
      </c>
      <c r="AF293">
        <f t="shared" si="128"/>
        <v>2024</v>
      </c>
    </row>
    <row r="294" spans="1:32" x14ac:dyDescent="0.2">
      <c r="A294" s="71">
        <f t="shared" ref="A294:A331" si="134">A293+7</f>
        <v>45506</v>
      </c>
      <c r="B294" s="83">
        <f t="shared" si="131"/>
        <v>5.3315341545352721</v>
      </c>
      <c r="K294" s="83">
        <f t="shared" si="115"/>
        <v>1.332883538633818</v>
      </c>
      <c r="L294" s="83">
        <f t="shared" si="116"/>
        <v>2.6657670772676361</v>
      </c>
      <c r="M294" s="83">
        <f t="shared" si="117"/>
        <v>3.9986506159014539</v>
      </c>
      <c r="N294" s="83">
        <f t="shared" si="118"/>
        <v>0.53315341545352724</v>
      </c>
      <c r="O294" s="83">
        <f t="shared" si="119"/>
        <v>0.7997301231802908</v>
      </c>
      <c r="P294" s="83">
        <f t="shared" si="120"/>
        <v>1.5994602463605816</v>
      </c>
      <c r="Q294" s="83">
        <f t="shared" si="121"/>
        <v>4.5521131551510727</v>
      </c>
      <c r="R294" s="83">
        <f t="shared" si="122"/>
        <v>4.0510106495238905</v>
      </c>
      <c r="S294" s="83">
        <f t="shared" si="123"/>
        <v>3.8432665136508701</v>
      </c>
      <c r="T294" s="83">
        <f t="shared" si="132"/>
        <v>4.3353458620486407</v>
      </c>
      <c r="U294" s="83">
        <f t="shared" si="133"/>
        <v>4.1548827174604002</v>
      </c>
      <c r="V294" s="83">
        <f t="shared" si="124"/>
        <v>5.2024150344583688</v>
      </c>
      <c r="X294" s="38">
        <f t="shared" si="125"/>
        <v>42.375</v>
      </c>
      <c r="Y294" s="38">
        <f t="shared" si="126"/>
        <v>5.6359496206632329</v>
      </c>
      <c r="AB294" s="83">
        <v>56.5</v>
      </c>
      <c r="AE294">
        <f t="shared" si="127"/>
        <v>8</v>
      </c>
      <c r="AF294">
        <f t="shared" si="128"/>
        <v>2024</v>
      </c>
    </row>
    <row r="295" spans="1:32" x14ac:dyDescent="0.2">
      <c r="A295" s="71">
        <f t="shared" si="134"/>
        <v>45513</v>
      </c>
      <c r="B295" s="83">
        <f t="shared" si="131"/>
        <v>5.3315341545352721</v>
      </c>
      <c r="K295" s="83">
        <f t="shared" si="115"/>
        <v>1.332883538633818</v>
      </c>
      <c r="L295" s="83">
        <f t="shared" si="116"/>
        <v>2.6657670772676361</v>
      </c>
      <c r="M295" s="83">
        <f t="shared" si="117"/>
        <v>3.9986506159014539</v>
      </c>
      <c r="N295" s="83">
        <f t="shared" si="118"/>
        <v>0.53315341545352724</v>
      </c>
      <c r="O295" s="83">
        <f t="shared" si="119"/>
        <v>0.7997301231802908</v>
      </c>
      <c r="P295" s="83">
        <f t="shared" si="120"/>
        <v>1.5994602463605816</v>
      </c>
      <c r="Q295" s="83">
        <f t="shared" si="121"/>
        <v>4.5521131551510727</v>
      </c>
      <c r="R295" s="83">
        <f t="shared" si="122"/>
        <v>4.0510106495238905</v>
      </c>
      <c r="S295" s="83">
        <f t="shared" si="123"/>
        <v>3.8432665136508701</v>
      </c>
      <c r="T295" s="83">
        <f t="shared" si="132"/>
        <v>4.3353458620486407</v>
      </c>
      <c r="U295" s="83">
        <f t="shared" si="133"/>
        <v>4.1548827174604002</v>
      </c>
      <c r="V295" s="83">
        <f t="shared" si="124"/>
        <v>5.2024150344583688</v>
      </c>
      <c r="X295" s="38">
        <f t="shared" si="125"/>
        <v>43.125</v>
      </c>
      <c r="Y295" s="38">
        <f t="shared" si="126"/>
        <v>5.6359496206632329</v>
      </c>
      <c r="AB295" s="83">
        <v>57.5</v>
      </c>
      <c r="AE295">
        <f t="shared" si="127"/>
        <v>8</v>
      </c>
      <c r="AF295">
        <f t="shared" si="128"/>
        <v>2024</v>
      </c>
    </row>
    <row r="296" spans="1:32" x14ac:dyDescent="0.2">
      <c r="A296" s="71">
        <f t="shared" si="134"/>
        <v>45520</v>
      </c>
      <c r="B296" s="83">
        <f t="shared" si="131"/>
        <v>5.3315341545352721</v>
      </c>
      <c r="K296" s="83">
        <f t="shared" si="115"/>
        <v>1.332883538633818</v>
      </c>
      <c r="L296" s="83">
        <f t="shared" si="116"/>
        <v>2.6657670772676361</v>
      </c>
      <c r="M296" s="83">
        <f t="shared" si="117"/>
        <v>3.9986506159014539</v>
      </c>
      <c r="N296" s="83">
        <f t="shared" si="118"/>
        <v>0.53315341545352724</v>
      </c>
      <c r="O296" s="83">
        <f t="shared" si="119"/>
        <v>0.7997301231802908</v>
      </c>
      <c r="P296" s="83">
        <f t="shared" si="120"/>
        <v>1.5994602463605816</v>
      </c>
      <c r="Q296" s="83">
        <f t="shared" si="121"/>
        <v>4.5521131551510727</v>
      </c>
      <c r="R296" s="83">
        <f t="shared" si="122"/>
        <v>4.0510106495238905</v>
      </c>
      <c r="S296" s="83">
        <f t="shared" si="123"/>
        <v>3.8432665136508701</v>
      </c>
      <c r="T296" s="83">
        <f t="shared" si="132"/>
        <v>4.3353458620486407</v>
      </c>
      <c r="U296" s="83">
        <f t="shared" si="133"/>
        <v>4.1548827174604002</v>
      </c>
      <c r="V296" s="83">
        <f t="shared" si="124"/>
        <v>5.2024150344583688</v>
      </c>
      <c r="X296" s="38">
        <f t="shared" si="125"/>
        <v>43.875</v>
      </c>
      <c r="Y296" s="38">
        <f t="shared" si="126"/>
        <v>5.6359496206632329</v>
      </c>
      <c r="AB296" s="83">
        <v>58.5</v>
      </c>
      <c r="AE296">
        <f t="shared" si="127"/>
        <v>8</v>
      </c>
      <c r="AF296">
        <f t="shared" si="128"/>
        <v>2024</v>
      </c>
    </row>
    <row r="297" spans="1:32" x14ac:dyDescent="0.2">
      <c r="A297" s="71">
        <f t="shared" si="134"/>
        <v>45527</v>
      </c>
      <c r="B297" s="83">
        <f t="shared" si="131"/>
        <v>5.3315341545352721</v>
      </c>
      <c r="K297" s="83">
        <f t="shared" si="115"/>
        <v>1.332883538633818</v>
      </c>
      <c r="L297" s="83">
        <f t="shared" si="116"/>
        <v>2.6657670772676361</v>
      </c>
      <c r="M297" s="83">
        <f t="shared" si="117"/>
        <v>3.9986506159014539</v>
      </c>
      <c r="N297" s="83">
        <f t="shared" si="118"/>
        <v>0.53315341545352724</v>
      </c>
      <c r="O297" s="83">
        <f t="shared" si="119"/>
        <v>0.7997301231802908</v>
      </c>
      <c r="P297" s="83">
        <f t="shared" si="120"/>
        <v>1.5994602463605816</v>
      </c>
      <c r="Q297" s="83">
        <f t="shared" si="121"/>
        <v>4.5521131551510727</v>
      </c>
      <c r="R297" s="83">
        <f t="shared" si="122"/>
        <v>4.0510106495238905</v>
      </c>
      <c r="S297" s="83">
        <f t="shared" si="123"/>
        <v>3.8432665136508701</v>
      </c>
      <c r="T297" s="83">
        <f t="shared" si="132"/>
        <v>4.3353458620486407</v>
      </c>
      <c r="U297" s="83">
        <f t="shared" si="133"/>
        <v>4.1548827174604002</v>
      </c>
      <c r="V297" s="83">
        <f t="shared" si="124"/>
        <v>5.2024150344583688</v>
      </c>
      <c r="X297" s="38">
        <f t="shared" si="125"/>
        <v>43.875</v>
      </c>
      <c r="Y297" s="38">
        <f t="shared" si="126"/>
        <v>5.6359496206632329</v>
      </c>
      <c r="AB297" s="83">
        <v>58.5</v>
      </c>
      <c r="AE297">
        <f t="shared" si="127"/>
        <v>8</v>
      </c>
      <c r="AF297">
        <f t="shared" si="128"/>
        <v>2024</v>
      </c>
    </row>
    <row r="298" spans="1:32" x14ac:dyDescent="0.2">
      <c r="A298" s="71">
        <f t="shared" si="134"/>
        <v>45534</v>
      </c>
      <c r="B298" s="83">
        <f t="shared" si="131"/>
        <v>5.3315341545352721</v>
      </c>
      <c r="K298" s="83">
        <f t="shared" si="115"/>
        <v>1.332883538633818</v>
      </c>
      <c r="L298" s="83">
        <f t="shared" si="116"/>
        <v>2.6657670772676361</v>
      </c>
      <c r="M298" s="83">
        <f t="shared" si="117"/>
        <v>3.9986506159014539</v>
      </c>
      <c r="N298" s="83">
        <f t="shared" si="118"/>
        <v>0.53315341545352724</v>
      </c>
      <c r="O298" s="83">
        <f t="shared" si="119"/>
        <v>0.7997301231802908</v>
      </c>
      <c r="P298" s="83">
        <f t="shared" si="120"/>
        <v>1.5994602463605816</v>
      </c>
      <c r="Q298" s="83">
        <f t="shared" si="121"/>
        <v>4.5521131551510727</v>
      </c>
      <c r="R298" s="83">
        <f t="shared" si="122"/>
        <v>4.0510106495238905</v>
      </c>
      <c r="S298" s="83">
        <f t="shared" si="123"/>
        <v>3.8432665136508701</v>
      </c>
      <c r="T298" s="83">
        <f t="shared" si="132"/>
        <v>4.3353458620486407</v>
      </c>
      <c r="U298" s="83">
        <f t="shared" si="133"/>
        <v>4.1548827174604002</v>
      </c>
      <c r="V298" s="83">
        <f t="shared" si="124"/>
        <v>5.2024150344583688</v>
      </c>
      <c r="X298" s="38">
        <f t="shared" si="125"/>
        <v>43.875</v>
      </c>
      <c r="Y298" s="38">
        <f t="shared" si="126"/>
        <v>5.6359496206632329</v>
      </c>
      <c r="AB298" s="83">
        <v>58.5</v>
      </c>
      <c r="AE298">
        <f t="shared" si="127"/>
        <v>8</v>
      </c>
      <c r="AF298">
        <f t="shared" si="128"/>
        <v>2024</v>
      </c>
    </row>
    <row r="299" spans="1:32" x14ac:dyDescent="0.2">
      <c r="A299" s="71">
        <f t="shared" si="134"/>
        <v>45541</v>
      </c>
      <c r="B299" s="83">
        <f t="shared" si="131"/>
        <v>5.3315341545352721</v>
      </c>
      <c r="K299" s="83">
        <f t="shared" si="115"/>
        <v>1.332883538633818</v>
      </c>
      <c r="L299" s="83">
        <f t="shared" si="116"/>
        <v>2.6657670772676361</v>
      </c>
      <c r="M299" s="83">
        <f t="shared" si="117"/>
        <v>3.9986506159014539</v>
      </c>
      <c r="N299" s="83">
        <f t="shared" si="118"/>
        <v>0.53315341545352724</v>
      </c>
      <c r="O299" s="83">
        <f t="shared" si="119"/>
        <v>0.7997301231802908</v>
      </c>
      <c r="P299" s="83">
        <f t="shared" si="120"/>
        <v>1.5994602463605816</v>
      </c>
      <c r="Q299" s="83">
        <f t="shared" si="121"/>
        <v>4.5521131551510727</v>
      </c>
      <c r="R299" s="83">
        <f t="shared" si="122"/>
        <v>4.0510106495238905</v>
      </c>
      <c r="S299" s="83">
        <f t="shared" si="123"/>
        <v>3.8432665136508701</v>
      </c>
      <c r="T299" s="83">
        <f t="shared" si="132"/>
        <v>4.3353458620486407</v>
      </c>
      <c r="U299" s="83">
        <f t="shared" si="133"/>
        <v>4.1548827174604002</v>
      </c>
      <c r="V299" s="83">
        <f t="shared" si="124"/>
        <v>5.2024150344583688</v>
      </c>
      <c r="X299" s="38">
        <f t="shared" si="125"/>
        <v>43.875</v>
      </c>
      <c r="Y299" s="38">
        <f t="shared" si="126"/>
        <v>5.6359496206632329</v>
      </c>
      <c r="AB299" s="83">
        <v>58.5</v>
      </c>
      <c r="AE299">
        <f t="shared" si="127"/>
        <v>9</v>
      </c>
      <c r="AF299">
        <f t="shared" si="128"/>
        <v>2024</v>
      </c>
    </row>
    <row r="300" spans="1:32" x14ac:dyDescent="0.2">
      <c r="A300" s="71">
        <f t="shared" si="134"/>
        <v>45548</v>
      </c>
      <c r="B300" s="83">
        <f t="shared" si="131"/>
        <v>5.3315341545352721</v>
      </c>
      <c r="K300" s="83">
        <f t="shared" si="115"/>
        <v>1.332883538633818</v>
      </c>
      <c r="L300" s="83">
        <f t="shared" si="116"/>
        <v>2.6657670772676361</v>
      </c>
      <c r="M300" s="83">
        <f t="shared" si="117"/>
        <v>3.9986506159014539</v>
      </c>
      <c r="N300" s="83">
        <f t="shared" si="118"/>
        <v>0.53315341545352724</v>
      </c>
      <c r="O300" s="83">
        <f t="shared" si="119"/>
        <v>0.7997301231802908</v>
      </c>
      <c r="P300" s="83">
        <f t="shared" si="120"/>
        <v>1.5994602463605816</v>
      </c>
      <c r="Q300" s="83">
        <f t="shared" si="121"/>
        <v>4.5521131551510727</v>
      </c>
      <c r="R300" s="83">
        <f t="shared" si="122"/>
        <v>4.0510106495238905</v>
      </c>
      <c r="S300" s="83">
        <f t="shared" si="123"/>
        <v>3.8432665136508701</v>
      </c>
      <c r="T300" s="83">
        <f t="shared" si="132"/>
        <v>4.3353458620486407</v>
      </c>
      <c r="U300" s="83">
        <f t="shared" si="133"/>
        <v>4.1548827174604002</v>
      </c>
      <c r="V300" s="83">
        <f t="shared" si="124"/>
        <v>5.2024150344583688</v>
      </c>
      <c r="X300" s="38">
        <f t="shared" si="125"/>
        <v>43.875</v>
      </c>
      <c r="Y300" s="38">
        <f t="shared" si="126"/>
        <v>5.6359496206632329</v>
      </c>
      <c r="AB300" s="83">
        <v>58.5</v>
      </c>
      <c r="AE300">
        <f t="shared" si="127"/>
        <v>9</v>
      </c>
      <c r="AF300">
        <f t="shared" si="128"/>
        <v>2024</v>
      </c>
    </row>
    <row r="301" spans="1:32" x14ac:dyDescent="0.2">
      <c r="A301" s="71">
        <f t="shared" si="134"/>
        <v>45555</v>
      </c>
      <c r="B301" s="83">
        <f>G$2*I$24</f>
        <v>5.3315341545352721</v>
      </c>
      <c r="K301" s="83">
        <f t="shared" si="115"/>
        <v>1.332883538633818</v>
      </c>
      <c r="L301" s="83">
        <f t="shared" si="116"/>
        <v>2.6657670772676361</v>
      </c>
      <c r="M301" s="83">
        <f t="shared" si="117"/>
        <v>3.9986506159014539</v>
      </c>
      <c r="N301" s="83">
        <f t="shared" si="118"/>
        <v>0.53315341545352724</v>
      </c>
      <c r="O301" s="83">
        <f t="shared" si="119"/>
        <v>0.7997301231802908</v>
      </c>
      <c r="P301" s="83">
        <f t="shared" si="120"/>
        <v>1.5994602463605816</v>
      </c>
      <c r="Q301" s="83">
        <f t="shared" si="121"/>
        <v>4.5521131551510727</v>
      </c>
      <c r="R301" s="83">
        <f t="shared" si="122"/>
        <v>4.0510106495238905</v>
      </c>
      <c r="S301" s="83">
        <f t="shared" si="123"/>
        <v>3.8432665136508701</v>
      </c>
      <c r="T301" s="83">
        <f t="shared" si="132"/>
        <v>4.3353458620486407</v>
      </c>
      <c r="U301" s="83">
        <f t="shared" si="133"/>
        <v>4.1548827174604002</v>
      </c>
      <c r="V301" s="83">
        <f t="shared" si="124"/>
        <v>5.2024150344583688</v>
      </c>
      <c r="X301" s="38">
        <f t="shared" si="125"/>
        <v>43.875</v>
      </c>
      <c r="Y301" s="38">
        <f t="shared" si="126"/>
        <v>5.6359496206632329</v>
      </c>
      <c r="AB301" s="83">
        <v>58.5</v>
      </c>
      <c r="AE301">
        <f t="shared" si="127"/>
        <v>9</v>
      </c>
      <c r="AF301">
        <f t="shared" si="128"/>
        <v>2024</v>
      </c>
    </row>
    <row r="302" spans="1:32" x14ac:dyDescent="0.2">
      <c r="A302" s="71">
        <f t="shared" si="134"/>
        <v>45562</v>
      </c>
      <c r="B302" s="83">
        <f>G$2*I$24</f>
        <v>5.3315341545352721</v>
      </c>
      <c r="K302" s="83">
        <f t="shared" si="115"/>
        <v>1.332883538633818</v>
      </c>
      <c r="L302" s="83">
        <f t="shared" si="116"/>
        <v>2.6657670772676361</v>
      </c>
      <c r="M302" s="83">
        <f t="shared" si="117"/>
        <v>3.9986506159014539</v>
      </c>
      <c r="N302" s="83">
        <f t="shared" si="118"/>
        <v>0.53315341545352724</v>
      </c>
      <c r="O302" s="83">
        <f t="shared" si="119"/>
        <v>0.7997301231802908</v>
      </c>
      <c r="P302" s="83">
        <f t="shared" si="120"/>
        <v>1.5994602463605816</v>
      </c>
      <c r="Q302" s="83">
        <f t="shared" si="121"/>
        <v>4.5521131551510727</v>
      </c>
      <c r="R302" s="83">
        <f t="shared" si="122"/>
        <v>4.0510106495238905</v>
      </c>
      <c r="S302" s="83">
        <f t="shared" si="123"/>
        <v>3.8432665136508701</v>
      </c>
      <c r="T302" s="83">
        <f t="shared" si="132"/>
        <v>4.3353458620486407</v>
      </c>
      <c r="U302" s="83">
        <f t="shared" si="133"/>
        <v>4.1548827174604002</v>
      </c>
      <c r="V302" s="83">
        <f t="shared" si="124"/>
        <v>5.2024150344583688</v>
      </c>
      <c r="X302" s="38">
        <f t="shared" si="125"/>
        <v>43.875</v>
      </c>
      <c r="Y302" s="38">
        <f t="shared" si="126"/>
        <v>5.6359496206632329</v>
      </c>
      <c r="AB302" s="83">
        <v>58.5</v>
      </c>
      <c r="AE302">
        <f t="shared" si="127"/>
        <v>9</v>
      </c>
      <c r="AF302">
        <f t="shared" si="128"/>
        <v>2024</v>
      </c>
    </row>
    <row r="303" spans="1:32" x14ac:dyDescent="0.2">
      <c r="A303" s="71">
        <f t="shared" si="134"/>
        <v>45569</v>
      </c>
      <c r="B303" s="83">
        <f t="shared" ref="B303:B315" si="135">G$2*I$25</f>
        <v>5.2726763717805119</v>
      </c>
      <c r="K303" s="83">
        <f t="shared" si="115"/>
        <v>1.318169092945128</v>
      </c>
      <c r="L303" s="83">
        <f t="shared" si="116"/>
        <v>2.6363381858902559</v>
      </c>
      <c r="M303" s="83">
        <f t="shared" si="117"/>
        <v>3.9545072788353837</v>
      </c>
      <c r="N303" s="83">
        <f t="shared" si="118"/>
        <v>0.52726763717805125</v>
      </c>
      <c r="O303" s="83">
        <f t="shared" si="119"/>
        <v>0.79090145576707671</v>
      </c>
      <c r="P303" s="83">
        <f t="shared" si="120"/>
        <v>1.5818029115341534</v>
      </c>
      <c r="Q303" s="83">
        <f t="shared" si="121"/>
        <v>4.5521131551510727</v>
      </c>
      <c r="R303" s="83">
        <f t="shared" si="122"/>
        <v>4.0510106495238905</v>
      </c>
      <c r="S303" s="83">
        <f t="shared" si="123"/>
        <v>3.8432665136508701</v>
      </c>
      <c r="T303" s="83">
        <f t="shared" si="132"/>
        <v>4.3353458620486407</v>
      </c>
      <c r="U303" s="83">
        <f t="shared" si="133"/>
        <v>4.1548827174604002</v>
      </c>
      <c r="V303" s="83">
        <f t="shared" si="124"/>
        <v>5.2024150344583688</v>
      </c>
      <c r="X303" s="38">
        <f t="shared" si="125"/>
        <v>43.875</v>
      </c>
      <c r="Y303" s="38">
        <f t="shared" si="126"/>
        <v>5.6359496206632329</v>
      </c>
      <c r="AB303" s="83">
        <v>58.5</v>
      </c>
      <c r="AE303">
        <f t="shared" si="127"/>
        <v>10</v>
      </c>
      <c r="AF303">
        <f t="shared" si="128"/>
        <v>2024</v>
      </c>
    </row>
    <row r="304" spans="1:32" x14ac:dyDescent="0.2">
      <c r="A304" s="71">
        <f t="shared" si="134"/>
        <v>45576</v>
      </c>
      <c r="B304" s="83">
        <f t="shared" si="135"/>
        <v>5.2726763717805119</v>
      </c>
      <c r="K304" s="83">
        <f t="shared" si="115"/>
        <v>1.318169092945128</v>
      </c>
      <c r="L304" s="83">
        <f t="shared" si="116"/>
        <v>2.6363381858902559</v>
      </c>
      <c r="M304" s="83">
        <f t="shared" si="117"/>
        <v>3.9545072788353837</v>
      </c>
      <c r="N304" s="83">
        <f t="shared" si="118"/>
        <v>0.52726763717805125</v>
      </c>
      <c r="O304" s="83">
        <f t="shared" si="119"/>
        <v>0.79090145576707671</v>
      </c>
      <c r="P304" s="83">
        <f t="shared" si="120"/>
        <v>1.5818029115341534</v>
      </c>
      <c r="Q304" s="83">
        <f t="shared" si="121"/>
        <v>4.5521131551510727</v>
      </c>
      <c r="R304" s="83">
        <f t="shared" si="122"/>
        <v>4.0510106495238905</v>
      </c>
      <c r="S304" s="83">
        <f t="shared" si="123"/>
        <v>3.8432665136508701</v>
      </c>
      <c r="T304" s="83">
        <f t="shared" si="132"/>
        <v>4.3353458620486407</v>
      </c>
      <c r="U304" s="83">
        <f t="shared" si="133"/>
        <v>4.1548827174604002</v>
      </c>
      <c r="V304" s="83">
        <f t="shared" si="124"/>
        <v>5.2024150344583688</v>
      </c>
      <c r="X304" s="38">
        <f t="shared" si="125"/>
        <v>43.875</v>
      </c>
      <c r="Y304" s="38">
        <f t="shared" si="126"/>
        <v>5.6359496206632329</v>
      </c>
      <c r="AB304" s="83">
        <v>58.5</v>
      </c>
      <c r="AE304">
        <f t="shared" si="127"/>
        <v>10</v>
      </c>
      <c r="AF304">
        <f t="shared" si="128"/>
        <v>2024</v>
      </c>
    </row>
    <row r="305" spans="1:32" x14ac:dyDescent="0.2">
      <c r="A305" s="71">
        <f t="shared" si="134"/>
        <v>45583</v>
      </c>
      <c r="B305" s="83">
        <f t="shared" si="135"/>
        <v>5.2726763717805119</v>
      </c>
      <c r="K305" s="83">
        <f t="shared" si="115"/>
        <v>1.318169092945128</v>
      </c>
      <c r="L305" s="83">
        <f t="shared" si="116"/>
        <v>2.6363381858902559</v>
      </c>
      <c r="M305" s="83">
        <f t="shared" si="117"/>
        <v>3.9545072788353837</v>
      </c>
      <c r="N305" s="83">
        <f t="shared" si="118"/>
        <v>0.52726763717805125</v>
      </c>
      <c r="O305" s="83">
        <f t="shared" si="119"/>
        <v>0.79090145576707671</v>
      </c>
      <c r="P305" s="83">
        <f t="shared" si="120"/>
        <v>1.5818029115341534</v>
      </c>
      <c r="Q305" s="83">
        <f t="shared" si="121"/>
        <v>4.5521131551510727</v>
      </c>
      <c r="R305" s="83">
        <f t="shared" si="122"/>
        <v>4.0510106495238905</v>
      </c>
      <c r="S305" s="83">
        <f t="shared" si="123"/>
        <v>3.8432665136508701</v>
      </c>
      <c r="T305" s="83">
        <f t="shared" si="132"/>
        <v>4.3353458620486407</v>
      </c>
      <c r="U305" s="83">
        <f t="shared" si="133"/>
        <v>4.1548827174604002</v>
      </c>
      <c r="V305" s="83">
        <f t="shared" si="124"/>
        <v>5.2024150344583688</v>
      </c>
      <c r="X305" s="38">
        <f t="shared" si="125"/>
        <v>43.875</v>
      </c>
      <c r="Y305" s="38">
        <f t="shared" si="126"/>
        <v>5.6359496206632329</v>
      </c>
      <c r="AB305" s="83">
        <v>58.5</v>
      </c>
      <c r="AE305">
        <f t="shared" si="127"/>
        <v>10</v>
      </c>
      <c r="AF305">
        <f t="shared" si="128"/>
        <v>2024</v>
      </c>
    </row>
    <row r="306" spans="1:32" x14ac:dyDescent="0.2">
      <c r="A306" s="71">
        <f t="shared" si="134"/>
        <v>45590</v>
      </c>
      <c r="B306" s="83">
        <f t="shared" si="135"/>
        <v>5.2726763717805119</v>
      </c>
      <c r="K306" s="83">
        <f t="shared" si="115"/>
        <v>1.318169092945128</v>
      </c>
      <c r="L306" s="83">
        <f t="shared" si="116"/>
        <v>2.6363381858902559</v>
      </c>
      <c r="M306" s="83">
        <f t="shared" si="117"/>
        <v>3.9545072788353837</v>
      </c>
      <c r="N306" s="83">
        <f t="shared" si="118"/>
        <v>0.52726763717805125</v>
      </c>
      <c r="O306" s="83">
        <f t="shared" si="119"/>
        <v>0.79090145576707671</v>
      </c>
      <c r="P306" s="83">
        <f t="shared" si="120"/>
        <v>1.5818029115341534</v>
      </c>
      <c r="Q306" s="83">
        <f t="shared" si="121"/>
        <v>4.5521131551510727</v>
      </c>
      <c r="R306" s="83">
        <f t="shared" si="122"/>
        <v>4.0510106495238905</v>
      </c>
      <c r="S306" s="83">
        <f t="shared" si="123"/>
        <v>3.8432665136508701</v>
      </c>
      <c r="T306" s="83">
        <f t="shared" si="132"/>
        <v>4.3353458620486407</v>
      </c>
      <c r="U306" s="83">
        <f t="shared" si="133"/>
        <v>4.1548827174604002</v>
      </c>
      <c r="V306" s="83">
        <f t="shared" si="124"/>
        <v>5.2024150344583688</v>
      </c>
      <c r="X306" s="38">
        <f t="shared" si="125"/>
        <v>43.875</v>
      </c>
      <c r="Y306" s="38">
        <f t="shared" si="126"/>
        <v>5.6359496206632329</v>
      </c>
      <c r="AB306" s="83">
        <v>58.5</v>
      </c>
      <c r="AE306">
        <f t="shared" si="127"/>
        <v>10</v>
      </c>
      <c r="AF306">
        <f t="shared" si="128"/>
        <v>2024</v>
      </c>
    </row>
    <row r="307" spans="1:32" x14ac:dyDescent="0.2">
      <c r="A307" s="71">
        <f t="shared" si="134"/>
        <v>45597</v>
      </c>
      <c r="B307" s="83">
        <f t="shared" si="135"/>
        <v>5.2726763717805119</v>
      </c>
      <c r="K307" s="83">
        <f t="shared" si="115"/>
        <v>1.318169092945128</v>
      </c>
      <c r="L307" s="83">
        <f t="shared" si="116"/>
        <v>2.6363381858902559</v>
      </c>
      <c r="M307" s="83">
        <f t="shared" si="117"/>
        <v>3.9545072788353837</v>
      </c>
      <c r="N307" s="83">
        <f t="shared" si="118"/>
        <v>0.52726763717805125</v>
      </c>
      <c r="O307" s="83">
        <f t="shared" si="119"/>
        <v>0.79090145576707671</v>
      </c>
      <c r="P307" s="83">
        <f t="shared" si="120"/>
        <v>1.5818029115341534</v>
      </c>
      <c r="Q307" s="83">
        <f t="shared" si="121"/>
        <v>4.5521131551510727</v>
      </c>
      <c r="R307" s="83">
        <f t="shared" si="122"/>
        <v>4.0510106495238905</v>
      </c>
      <c r="S307" s="83">
        <f t="shared" si="123"/>
        <v>3.8432665136508701</v>
      </c>
      <c r="T307" s="83">
        <f t="shared" si="132"/>
        <v>4.3353458620486407</v>
      </c>
      <c r="U307" s="83">
        <f t="shared" si="133"/>
        <v>4.1548827174604002</v>
      </c>
      <c r="V307" s="83">
        <f t="shared" si="124"/>
        <v>5.2024150344583688</v>
      </c>
      <c r="X307" s="38">
        <f t="shared" si="125"/>
        <v>43.875</v>
      </c>
      <c r="Y307" s="38">
        <f t="shared" si="126"/>
        <v>5.6359496206632329</v>
      </c>
      <c r="AB307" s="83">
        <v>58.5</v>
      </c>
      <c r="AE307">
        <f t="shared" si="127"/>
        <v>11</v>
      </c>
      <c r="AF307">
        <f t="shared" si="128"/>
        <v>2024</v>
      </c>
    </row>
    <row r="308" spans="1:32" x14ac:dyDescent="0.2">
      <c r="A308" s="71">
        <f t="shared" si="134"/>
        <v>45604</v>
      </c>
      <c r="B308" s="83">
        <f t="shared" si="135"/>
        <v>5.2726763717805119</v>
      </c>
      <c r="K308" s="83">
        <f t="shared" si="115"/>
        <v>1.318169092945128</v>
      </c>
      <c r="L308" s="83">
        <f t="shared" si="116"/>
        <v>2.6363381858902559</v>
      </c>
      <c r="M308" s="83">
        <f t="shared" si="117"/>
        <v>3.9545072788353837</v>
      </c>
      <c r="N308" s="83">
        <f t="shared" si="118"/>
        <v>0.52726763717805125</v>
      </c>
      <c r="O308" s="83">
        <f t="shared" si="119"/>
        <v>0.79090145576707671</v>
      </c>
      <c r="P308" s="83">
        <f t="shared" si="120"/>
        <v>1.5818029115341534</v>
      </c>
      <c r="Q308" s="83">
        <f t="shared" si="121"/>
        <v>4.5521131551510727</v>
      </c>
      <c r="R308" s="83">
        <f t="shared" si="122"/>
        <v>4.0510106495238905</v>
      </c>
      <c r="S308" s="83">
        <f t="shared" si="123"/>
        <v>3.8432665136508701</v>
      </c>
      <c r="T308" s="83">
        <f t="shared" si="132"/>
        <v>4.3353458620486407</v>
      </c>
      <c r="U308" s="83">
        <f t="shared" si="133"/>
        <v>4.1548827174604002</v>
      </c>
      <c r="V308" s="83">
        <f t="shared" si="124"/>
        <v>5.2024150344583688</v>
      </c>
      <c r="X308" s="38">
        <f t="shared" si="125"/>
        <v>43.875</v>
      </c>
      <c r="Y308" s="38">
        <f t="shared" si="126"/>
        <v>5.6359496206632329</v>
      </c>
      <c r="AB308" s="83">
        <v>58.5</v>
      </c>
      <c r="AE308">
        <f t="shared" si="127"/>
        <v>11</v>
      </c>
      <c r="AF308">
        <f t="shared" si="128"/>
        <v>2024</v>
      </c>
    </row>
    <row r="309" spans="1:32" x14ac:dyDescent="0.2">
      <c r="A309" s="71">
        <f t="shared" si="134"/>
        <v>45611</v>
      </c>
      <c r="B309" s="83">
        <f t="shared" si="135"/>
        <v>5.2726763717805119</v>
      </c>
      <c r="K309" s="83">
        <f t="shared" si="115"/>
        <v>1.318169092945128</v>
      </c>
      <c r="L309" s="83">
        <f t="shared" si="116"/>
        <v>2.6363381858902559</v>
      </c>
      <c r="M309" s="83">
        <f t="shared" si="117"/>
        <v>3.9545072788353837</v>
      </c>
      <c r="N309" s="83">
        <f t="shared" si="118"/>
        <v>0.52726763717805125</v>
      </c>
      <c r="O309" s="83">
        <f t="shared" si="119"/>
        <v>0.79090145576707671</v>
      </c>
      <c r="P309" s="83">
        <f t="shared" si="120"/>
        <v>1.5818029115341534</v>
      </c>
      <c r="Q309" s="83">
        <f t="shared" si="121"/>
        <v>4.5521131551510727</v>
      </c>
      <c r="R309" s="83">
        <f t="shared" si="122"/>
        <v>4.0510106495238905</v>
      </c>
      <c r="S309" s="83">
        <f t="shared" si="123"/>
        <v>3.8432665136508701</v>
      </c>
      <c r="T309" s="83">
        <f t="shared" si="132"/>
        <v>4.3353458620486407</v>
      </c>
      <c r="U309" s="83">
        <f t="shared" si="133"/>
        <v>4.1548827174604002</v>
      </c>
      <c r="V309" s="83">
        <f t="shared" si="124"/>
        <v>5.2024150344583688</v>
      </c>
      <c r="X309" s="38">
        <f t="shared" si="125"/>
        <v>43.875</v>
      </c>
      <c r="Y309" s="38">
        <f t="shared" si="126"/>
        <v>5.6359496206632329</v>
      </c>
      <c r="AB309" s="83">
        <v>58.5</v>
      </c>
      <c r="AE309">
        <f t="shared" si="127"/>
        <v>11</v>
      </c>
      <c r="AF309">
        <f t="shared" si="128"/>
        <v>2024</v>
      </c>
    </row>
    <row r="310" spans="1:32" x14ac:dyDescent="0.2">
      <c r="A310" s="71">
        <f t="shared" si="134"/>
        <v>45618</v>
      </c>
      <c r="B310" s="83">
        <f t="shared" si="135"/>
        <v>5.2726763717805119</v>
      </c>
      <c r="K310" s="83">
        <f t="shared" si="115"/>
        <v>1.318169092945128</v>
      </c>
      <c r="L310" s="83">
        <f t="shared" si="116"/>
        <v>2.6363381858902559</v>
      </c>
      <c r="M310" s="83">
        <f t="shared" si="117"/>
        <v>3.9545072788353837</v>
      </c>
      <c r="N310" s="83">
        <f t="shared" si="118"/>
        <v>0.52726763717805125</v>
      </c>
      <c r="O310" s="83">
        <f t="shared" si="119"/>
        <v>0.79090145576707671</v>
      </c>
      <c r="P310" s="83">
        <f t="shared" si="120"/>
        <v>1.5818029115341534</v>
      </c>
      <c r="Q310" s="83">
        <f t="shared" si="121"/>
        <v>4.5521131551510727</v>
      </c>
      <c r="R310" s="83">
        <f t="shared" si="122"/>
        <v>4.0510106495238905</v>
      </c>
      <c r="S310" s="83">
        <f t="shared" si="123"/>
        <v>3.8432665136508701</v>
      </c>
      <c r="T310" s="83">
        <f t="shared" si="132"/>
        <v>4.3353458620486407</v>
      </c>
      <c r="U310" s="83">
        <f t="shared" si="133"/>
        <v>4.1548827174604002</v>
      </c>
      <c r="V310" s="83">
        <f t="shared" si="124"/>
        <v>5.2024150344583688</v>
      </c>
      <c r="X310" s="38">
        <f t="shared" si="125"/>
        <v>43.875</v>
      </c>
      <c r="Y310" s="38">
        <f t="shared" si="126"/>
        <v>5.6359496206632329</v>
      </c>
      <c r="AB310" s="83">
        <v>58.5</v>
      </c>
      <c r="AE310">
        <f t="shared" si="127"/>
        <v>11</v>
      </c>
      <c r="AF310">
        <f t="shared" si="128"/>
        <v>2024</v>
      </c>
    </row>
    <row r="311" spans="1:32" x14ac:dyDescent="0.2">
      <c r="A311" s="71">
        <f t="shared" si="134"/>
        <v>45625</v>
      </c>
      <c r="B311" s="83">
        <f t="shared" si="135"/>
        <v>5.2726763717805119</v>
      </c>
      <c r="K311" s="83">
        <f t="shared" si="115"/>
        <v>1.318169092945128</v>
      </c>
      <c r="L311" s="83">
        <f t="shared" si="116"/>
        <v>2.6363381858902559</v>
      </c>
      <c r="M311" s="83">
        <f t="shared" si="117"/>
        <v>3.9545072788353837</v>
      </c>
      <c r="N311" s="83">
        <f t="shared" si="118"/>
        <v>0.52726763717805125</v>
      </c>
      <c r="O311" s="83">
        <f t="shared" si="119"/>
        <v>0.79090145576707671</v>
      </c>
      <c r="P311" s="83">
        <f t="shared" si="120"/>
        <v>1.5818029115341534</v>
      </c>
      <c r="Q311" s="83">
        <f t="shared" si="121"/>
        <v>4.5521131551510727</v>
      </c>
      <c r="R311" s="83">
        <f t="shared" si="122"/>
        <v>4.0510106495238905</v>
      </c>
      <c r="S311" s="83">
        <f t="shared" si="123"/>
        <v>3.8432665136508701</v>
      </c>
      <c r="T311" s="83">
        <f t="shared" si="132"/>
        <v>4.3353458620486407</v>
      </c>
      <c r="U311" s="83">
        <f t="shared" si="133"/>
        <v>4.1548827174604002</v>
      </c>
      <c r="V311" s="83">
        <f t="shared" si="124"/>
        <v>5.2024150344583688</v>
      </c>
      <c r="X311" s="38">
        <f t="shared" si="125"/>
        <v>43.875</v>
      </c>
      <c r="Y311" s="38">
        <f t="shared" si="126"/>
        <v>5.6359496206632329</v>
      </c>
      <c r="AB311" s="83">
        <v>58.5</v>
      </c>
      <c r="AE311">
        <f t="shared" si="127"/>
        <v>11</v>
      </c>
      <c r="AF311">
        <f t="shared" si="128"/>
        <v>2024</v>
      </c>
    </row>
    <row r="312" spans="1:32" x14ac:dyDescent="0.2">
      <c r="A312" s="71">
        <f t="shared" si="134"/>
        <v>45632</v>
      </c>
      <c r="B312" s="83">
        <f t="shared" si="135"/>
        <v>5.2726763717805119</v>
      </c>
      <c r="K312" s="83">
        <f t="shared" si="115"/>
        <v>1.318169092945128</v>
      </c>
      <c r="L312" s="83">
        <f t="shared" si="116"/>
        <v>2.6363381858902559</v>
      </c>
      <c r="M312" s="83">
        <f t="shared" si="117"/>
        <v>3.9545072788353837</v>
      </c>
      <c r="N312" s="83">
        <f t="shared" si="118"/>
        <v>0.52726763717805125</v>
      </c>
      <c r="O312" s="83">
        <f t="shared" si="119"/>
        <v>0.79090145576707671</v>
      </c>
      <c r="P312" s="83">
        <f t="shared" si="120"/>
        <v>1.5818029115341534</v>
      </c>
      <c r="Q312" s="83">
        <f t="shared" si="121"/>
        <v>4.5521131551510727</v>
      </c>
      <c r="R312" s="83">
        <f t="shared" si="122"/>
        <v>4.0510106495238905</v>
      </c>
      <c r="S312" s="83">
        <f t="shared" si="123"/>
        <v>3.8432665136508701</v>
      </c>
      <c r="T312" s="83">
        <f t="shared" si="132"/>
        <v>4.3353458620486407</v>
      </c>
      <c r="U312" s="83">
        <f t="shared" si="133"/>
        <v>4.1548827174604002</v>
      </c>
      <c r="V312" s="83">
        <f t="shared" si="124"/>
        <v>5.2024150344583688</v>
      </c>
      <c r="X312" s="38">
        <f t="shared" si="125"/>
        <v>43.875</v>
      </c>
      <c r="Y312" s="38">
        <f t="shared" si="126"/>
        <v>5.6359496206632329</v>
      </c>
      <c r="AB312" s="83">
        <v>58.5</v>
      </c>
      <c r="AE312">
        <f t="shared" si="127"/>
        <v>12</v>
      </c>
      <c r="AF312">
        <f t="shared" si="128"/>
        <v>2024</v>
      </c>
    </row>
    <row r="313" spans="1:32" x14ac:dyDescent="0.2">
      <c r="A313" s="71">
        <f t="shared" si="134"/>
        <v>45639</v>
      </c>
      <c r="B313" s="83">
        <f t="shared" si="135"/>
        <v>5.2726763717805119</v>
      </c>
      <c r="K313" s="83">
        <f t="shared" si="115"/>
        <v>1.318169092945128</v>
      </c>
      <c r="L313" s="83">
        <f t="shared" si="116"/>
        <v>2.6363381858902559</v>
      </c>
      <c r="M313" s="83">
        <f t="shared" si="117"/>
        <v>3.9545072788353837</v>
      </c>
      <c r="N313" s="83">
        <f t="shared" si="118"/>
        <v>0.52726763717805125</v>
      </c>
      <c r="O313" s="83">
        <f t="shared" si="119"/>
        <v>0.79090145576707671</v>
      </c>
      <c r="P313" s="83">
        <f t="shared" si="120"/>
        <v>1.5818029115341534</v>
      </c>
      <c r="Q313" s="83">
        <f t="shared" si="121"/>
        <v>4.5521131551510727</v>
      </c>
      <c r="R313" s="83">
        <f t="shared" si="122"/>
        <v>4.0510106495238905</v>
      </c>
      <c r="S313" s="83">
        <f t="shared" si="123"/>
        <v>3.8432665136508701</v>
      </c>
      <c r="T313" s="83">
        <f t="shared" si="132"/>
        <v>4.3353458620486407</v>
      </c>
      <c r="U313" s="83">
        <f t="shared" si="133"/>
        <v>4.1548827174604002</v>
      </c>
      <c r="V313" s="83">
        <f t="shared" si="124"/>
        <v>5.2024150344583688</v>
      </c>
      <c r="X313" s="38">
        <f t="shared" si="125"/>
        <v>43.875</v>
      </c>
      <c r="Y313" s="38">
        <f t="shared" si="126"/>
        <v>5.6359496206632329</v>
      </c>
      <c r="AB313" s="83">
        <v>58.5</v>
      </c>
      <c r="AE313">
        <f t="shared" si="127"/>
        <v>12</v>
      </c>
      <c r="AF313">
        <f t="shared" si="128"/>
        <v>2024</v>
      </c>
    </row>
    <row r="314" spans="1:32" x14ac:dyDescent="0.2">
      <c r="A314" s="71">
        <f t="shared" si="134"/>
        <v>45646</v>
      </c>
      <c r="B314" s="83">
        <f t="shared" si="135"/>
        <v>5.2726763717805119</v>
      </c>
      <c r="K314" s="83">
        <f t="shared" si="115"/>
        <v>1.318169092945128</v>
      </c>
      <c r="L314" s="83">
        <f t="shared" si="116"/>
        <v>2.6363381858902559</v>
      </c>
      <c r="M314" s="83">
        <f t="shared" si="117"/>
        <v>3.9545072788353837</v>
      </c>
      <c r="N314" s="83">
        <f t="shared" si="118"/>
        <v>0.52726763717805125</v>
      </c>
      <c r="O314" s="83">
        <f t="shared" si="119"/>
        <v>0.79090145576707671</v>
      </c>
      <c r="P314" s="83">
        <f t="shared" si="120"/>
        <v>1.5818029115341534</v>
      </c>
      <c r="Q314" s="83">
        <f t="shared" si="121"/>
        <v>4.5521131551510727</v>
      </c>
      <c r="R314" s="83">
        <f t="shared" si="122"/>
        <v>4.0510106495238905</v>
      </c>
      <c r="S314" s="83">
        <f t="shared" si="123"/>
        <v>3.8432665136508701</v>
      </c>
      <c r="T314" s="83">
        <f t="shared" si="132"/>
        <v>4.3353458620486407</v>
      </c>
      <c r="U314" s="83">
        <f t="shared" si="133"/>
        <v>4.1548827174604002</v>
      </c>
      <c r="V314" s="83">
        <f t="shared" si="124"/>
        <v>5.2024150344583688</v>
      </c>
      <c r="X314" s="38">
        <f t="shared" si="125"/>
        <v>43.875</v>
      </c>
      <c r="Y314" s="38">
        <f t="shared" si="126"/>
        <v>5.6359496206632329</v>
      </c>
      <c r="AB314" s="83">
        <v>58.5</v>
      </c>
      <c r="AE314">
        <f t="shared" si="127"/>
        <v>12</v>
      </c>
      <c r="AF314">
        <f t="shared" si="128"/>
        <v>2024</v>
      </c>
    </row>
    <row r="315" spans="1:32" x14ac:dyDescent="0.2">
      <c r="A315" s="71">
        <f t="shared" si="134"/>
        <v>45653</v>
      </c>
      <c r="B315" s="83">
        <f t="shared" si="135"/>
        <v>5.2726763717805119</v>
      </c>
      <c r="K315" s="83">
        <f t="shared" si="115"/>
        <v>1.318169092945128</v>
      </c>
      <c r="L315" s="83">
        <f t="shared" si="116"/>
        <v>2.6363381858902559</v>
      </c>
      <c r="M315" s="83">
        <f t="shared" si="117"/>
        <v>3.9545072788353837</v>
      </c>
      <c r="N315" s="83">
        <f t="shared" si="118"/>
        <v>0.52726763717805125</v>
      </c>
      <c r="O315" s="83">
        <f t="shared" si="119"/>
        <v>0.79090145576707671</v>
      </c>
      <c r="P315" s="83">
        <f t="shared" si="120"/>
        <v>1.5818029115341534</v>
      </c>
      <c r="Q315" s="83">
        <f t="shared" si="121"/>
        <v>4.5521131551510727</v>
      </c>
      <c r="R315" s="83">
        <f t="shared" si="122"/>
        <v>4.0510106495238905</v>
      </c>
      <c r="S315" s="83">
        <f t="shared" si="123"/>
        <v>3.8432665136508701</v>
      </c>
      <c r="T315" s="83">
        <f t="shared" si="132"/>
        <v>4.3353458620486407</v>
      </c>
      <c r="U315" s="83">
        <f t="shared" si="133"/>
        <v>4.1548827174604002</v>
      </c>
      <c r="V315" s="83">
        <f t="shared" si="124"/>
        <v>5.2024150344583688</v>
      </c>
      <c r="X315" s="38">
        <f t="shared" si="125"/>
        <v>43.875</v>
      </c>
      <c r="Y315" s="38">
        <f t="shared" si="126"/>
        <v>5.6359496206632329</v>
      </c>
      <c r="AB315" s="83">
        <v>58.5</v>
      </c>
      <c r="AE315">
        <f t="shared" si="127"/>
        <v>12</v>
      </c>
      <c r="AF315">
        <f t="shared" si="128"/>
        <v>2024</v>
      </c>
    </row>
    <row r="316" spans="1:32" x14ac:dyDescent="0.2">
      <c r="A316" s="71">
        <f t="shared" si="134"/>
        <v>45660</v>
      </c>
      <c r="B316" s="83">
        <f t="shared" ref="B316:B328" si="136">G$2*I$26</f>
        <v>5.2873908174692019</v>
      </c>
      <c r="K316" s="83">
        <f t="shared" si="115"/>
        <v>1.3218477043673005</v>
      </c>
      <c r="L316" s="83">
        <f t="shared" si="116"/>
        <v>2.643695408734601</v>
      </c>
      <c r="M316" s="83">
        <f t="shared" si="117"/>
        <v>3.9655431131019014</v>
      </c>
      <c r="N316" s="83">
        <f t="shared" si="118"/>
        <v>0.52873908174692019</v>
      </c>
      <c r="O316" s="83">
        <f t="shared" si="119"/>
        <v>0.79310862262038029</v>
      </c>
      <c r="P316" s="83">
        <f t="shared" si="120"/>
        <v>1.5862172452407606</v>
      </c>
      <c r="Q316" s="83">
        <f t="shared" si="121"/>
        <v>4.5521131551510727</v>
      </c>
      <c r="R316" s="83">
        <f t="shared" si="122"/>
        <v>4.0510106495238905</v>
      </c>
      <c r="S316" s="83">
        <f t="shared" si="123"/>
        <v>3.8432665136508701</v>
      </c>
      <c r="T316" s="83">
        <f t="shared" si="132"/>
        <v>4.3353458620486407</v>
      </c>
      <c r="U316" s="83">
        <f t="shared" si="133"/>
        <v>4.1548827174604002</v>
      </c>
      <c r="V316" s="83">
        <f t="shared" si="124"/>
        <v>5.2024150344583688</v>
      </c>
      <c r="X316" s="38">
        <f t="shared" si="125"/>
        <v>43.875</v>
      </c>
      <c r="Y316" s="38">
        <f t="shared" si="126"/>
        <v>5.6359496206632329</v>
      </c>
      <c r="AB316" s="83">
        <v>58.5</v>
      </c>
      <c r="AE316">
        <f t="shared" si="127"/>
        <v>1</v>
      </c>
      <c r="AF316">
        <f t="shared" si="128"/>
        <v>2025</v>
      </c>
    </row>
    <row r="317" spans="1:32" x14ac:dyDescent="0.2">
      <c r="A317" s="71">
        <f t="shared" si="134"/>
        <v>45667</v>
      </c>
      <c r="B317" s="83">
        <f t="shared" si="136"/>
        <v>5.2873908174692019</v>
      </c>
      <c r="K317" s="83">
        <f t="shared" si="115"/>
        <v>1.3218477043673005</v>
      </c>
      <c r="L317" s="83">
        <f t="shared" si="116"/>
        <v>2.643695408734601</v>
      </c>
      <c r="M317" s="83">
        <f t="shared" si="117"/>
        <v>3.9655431131019014</v>
      </c>
      <c r="N317" s="83">
        <f t="shared" si="118"/>
        <v>0.52873908174692019</v>
      </c>
      <c r="O317" s="83">
        <f t="shared" si="119"/>
        <v>0.79310862262038029</v>
      </c>
      <c r="P317" s="83">
        <f t="shared" si="120"/>
        <v>1.5862172452407606</v>
      </c>
      <c r="Q317" s="83">
        <f t="shared" si="121"/>
        <v>4.5521131551510727</v>
      </c>
      <c r="R317" s="83">
        <f t="shared" si="122"/>
        <v>4.0510106495238905</v>
      </c>
      <c r="S317" s="83">
        <f t="shared" si="123"/>
        <v>3.8432665136508701</v>
      </c>
      <c r="T317" s="83">
        <f t="shared" si="132"/>
        <v>4.3353458620486407</v>
      </c>
      <c r="U317" s="83">
        <f t="shared" si="133"/>
        <v>4.1548827174604002</v>
      </c>
      <c r="V317" s="83">
        <f t="shared" si="124"/>
        <v>5.2024150344583688</v>
      </c>
      <c r="X317" s="38">
        <f t="shared" si="125"/>
        <v>43.875</v>
      </c>
      <c r="Y317" s="38">
        <f t="shared" si="126"/>
        <v>5.6359496206632329</v>
      </c>
      <c r="AB317" s="83">
        <v>58.5</v>
      </c>
      <c r="AE317">
        <f t="shared" si="127"/>
        <v>1</v>
      </c>
      <c r="AF317">
        <f t="shared" si="128"/>
        <v>2025</v>
      </c>
    </row>
    <row r="318" spans="1:32" x14ac:dyDescent="0.2">
      <c r="A318" s="71">
        <f t="shared" si="134"/>
        <v>45674</v>
      </c>
      <c r="B318" s="83">
        <f t="shared" si="136"/>
        <v>5.2873908174692019</v>
      </c>
      <c r="K318" s="83">
        <f t="shared" si="115"/>
        <v>1.3218477043673005</v>
      </c>
      <c r="L318" s="83">
        <f t="shared" si="116"/>
        <v>2.643695408734601</v>
      </c>
      <c r="M318" s="83">
        <f t="shared" si="117"/>
        <v>3.9655431131019014</v>
      </c>
      <c r="N318" s="83">
        <f t="shared" si="118"/>
        <v>0.52873908174692019</v>
      </c>
      <c r="O318" s="83">
        <f t="shared" si="119"/>
        <v>0.79310862262038029</v>
      </c>
      <c r="P318" s="83">
        <f t="shared" si="120"/>
        <v>1.5862172452407606</v>
      </c>
      <c r="Q318" s="83">
        <f t="shared" si="121"/>
        <v>4.5521131551510727</v>
      </c>
      <c r="R318" s="83">
        <f t="shared" si="122"/>
        <v>4.0510106495238905</v>
      </c>
      <c r="S318" s="83">
        <f t="shared" si="123"/>
        <v>3.8432665136508701</v>
      </c>
      <c r="T318" s="83">
        <f t="shared" si="132"/>
        <v>4.3353458620486407</v>
      </c>
      <c r="U318" s="83">
        <f t="shared" si="133"/>
        <v>4.1548827174604002</v>
      </c>
      <c r="V318" s="83">
        <f t="shared" si="124"/>
        <v>5.2024150344583688</v>
      </c>
      <c r="X318" s="38">
        <f t="shared" si="125"/>
        <v>43.875</v>
      </c>
      <c r="Y318" s="38">
        <f t="shared" si="126"/>
        <v>5.6359496206632329</v>
      </c>
      <c r="AB318" s="83">
        <v>58.5</v>
      </c>
      <c r="AE318">
        <f t="shared" si="127"/>
        <v>1</v>
      </c>
      <c r="AF318">
        <f t="shared" si="128"/>
        <v>2025</v>
      </c>
    </row>
    <row r="319" spans="1:32" x14ac:dyDescent="0.2">
      <c r="A319" s="71">
        <f t="shared" si="134"/>
        <v>45681</v>
      </c>
      <c r="B319" s="83">
        <f t="shared" si="136"/>
        <v>5.2873908174692019</v>
      </c>
      <c r="K319" s="83">
        <f t="shared" si="115"/>
        <v>1.3218477043673005</v>
      </c>
      <c r="L319" s="83">
        <f t="shared" si="116"/>
        <v>2.643695408734601</v>
      </c>
      <c r="M319" s="83">
        <f t="shared" si="117"/>
        <v>3.9655431131019014</v>
      </c>
      <c r="N319" s="83">
        <f t="shared" si="118"/>
        <v>0.52873908174692019</v>
      </c>
      <c r="O319" s="83">
        <f t="shared" si="119"/>
        <v>0.79310862262038029</v>
      </c>
      <c r="P319" s="83">
        <f t="shared" si="120"/>
        <v>1.5862172452407606</v>
      </c>
      <c r="Q319" s="83">
        <f t="shared" si="121"/>
        <v>4.5521131551510727</v>
      </c>
      <c r="R319" s="83">
        <f t="shared" si="122"/>
        <v>4.0510106495238905</v>
      </c>
      <c r="S319" s="83">
        <f t="shared" si="123"/>
        <v>3.8432665136508701</v>
      </c>
      <c r="T319" s="83">
        <f t="shared" si="132"/>
        <v>4.3353458620486407</v>
      </c>
      <c r="U319" s="83">
        <f t="shared" si="133"/>
        <v>4.1548827174604002</v>
      </c>
      <c r="V319" s="83">
        <f t="shared" si="124"/>
        <v>5.2024150344583688</v>
      </c>
      <c r="X319" s="38">
        <f t="shared" si="125"/>
        <v>43.875</v>
      </c>
      <c r="Y319" s="38">
        <f t="shared" si="126"/>
        <v>5.6359496206632329</v>
      </c>
      <c r="AB319" s="83">
        <v>58.5</v>
      </c>
      <c r="AE319">
        <f t="shared" si="127"/>
        <v>1</v>
      </c>
      <c r="AF319">
        <f t="shared" si="128"/>
        <v>2025</v>
      </c>
    </row>
    <row r="320" spans="1:32" x14ac:dyDescent="0.2">
      <c r="A320" s="71">
        <f t="shared" si="134"/>
        <v>45688</v>
      </c>
      <c r="B320" s="83">
        <f t="shared" si="136"/>
        <v>5.2873908174692019</v>
      </c>
      <c r="K320" s="83">
        <f t="shared" si="115"/>
        <v>1.3218477043673005</v>
      </c>
      <c r="L320" s="83">
        <f t="shared" si="116"/>
        <v>2.643695408734601</v>
      </c>
      <c r="M320" s="83">
        <f t="shared" si="117"/>
        <v>3.9655431131019014</v>
      </c>
      <c r="N320" s="83">
        <f t="shared" si="118"/>
        <v>0.52873908174692019</v>
      </c>
      <c r="O320" s="83">
        <f t="shared" si="119"/>
        <v>0.79310862262038029</v>
      </c>
      <c r="P320" s="83">
        <f t="shared" si="120"/>
        <v>1.5862172452407606</v>
      </c>
      <c r="Q320" s="83">
        <f t="shared" si="121"/>
        <v>4.5521131551510727</v>
      </c>
      <c r="R320" s="83">
        <f t="shared" si="122"/>
        <v>4.0510106495238905</v>
      </c>
      <c r="S320" s="83">
        <f t="shared" si="123"/>
        <v>3.8432665136508701</v>
      </c>
      <c r="T320" s="83">
        <f t="shared" si="132"/>
        <v>4.3353458620486407</v>
      </c>
      <c r="U320" s="83">
        <f t="shared" si="133"/>
        <v>4.1548827174604002</v>
      </c>
      <c r="V320" s="83">
        <f t="shared" si="124"/>
        <v>5.2024150344583688</v>
      </c>
      <c r="X320" s="38">
        <f t="shared" si="125"/>
        <v>43.875</v>
      </c>
      <c r="Y320" s="38">
        <f t="shared" si="126"/>
        <v>5.6359496206632329</v>
      </c>
      <c r="AB320" s="83">
        <v>58.5</v>
      </c>
      <c r="AE320">
        <f t="shared" si="127"/>
        <v>1</v>
      </c>
      <c r="AF320">
        <f t="shared" si="128"/>
        <v>2025</v>
      </c>
    </row>
    <row r="321" spans="1:32" x14ac:dyDescent="0.2">
      <c r="A321" s="71">
        <f t="shared" si="134"/>
        <v>45695</v>
      </c>
      <c r="B321" s="83">
        <f t="shared" si="136"/>
        <v>5.2873908174692019</v>
      </c>
      <c r="K321" s="83">
        <f t="shared" si="115"/>
        <v>1.3218477043673005</v>
      </c>
      <c r="L321" s="83">
        <f t="shared" si="116"/>
        <v>2.643695408734601</v>
      </c>
      <c r="M321" s="83">
        <f t="shared" si="117"/>
        <v>3.9655431131019014</v>
      </c>
      <c r="N321" s="83">
        <f t="shared" si="118"/>
        <v>0.52873908174692019</v>
      </c>
      <c r="O321" s="83">
        <f t="shared" si="119"/>
        <v>0.79310862262038029</v>
      </c>
      <c r="P321" s="83">
        <f t="shared" si="120"/>
        <v>1.5862172452407606</v>
      </c>
      <c r="Q321" s="83">
        <f t="shared" si="121"/>
        <v>4.5521131551510727</v>
      </c>
      <c r="R321" s="83">
        <f t="shared" si="122"/>
        <v>4.0510106495238905</v>
      </c>
      <c r="S321" s="83">
        <f t="shared" si="123"/>
        <v>3.8432665136508701</v>
      </c>
      <c r="T321" s="83">
        <f t="shared" si="132"/>
        <v>4.3353458620486407</v>
      </c>
      <c r="U321" s="83">
        <f t="shared" si="133"/>
        <v>4.1548827174604002</v>
      </c>
      <c r="V321" s="83">
        <f t="shared" si="124"/>
        <v>5.2024150344583688</v>
      </c>
      <c r="X321" s="38">
        <f t="shared" si="125"/>
        <v>43.875</v>
      </c>
      <c r="Y321" s="38">
        <f t="shared" si="126"/>
        <v>5.6359496206632329</v>
      </c>
      <c r="AB321" s="83">
        <v>58.5</v>
      </c>
      <c r="AE321">
        <f t="shared" si="127"/>
        <v>2</v>
      </c>
      <c r="AF321">
        <f t="shared" si="128"/>
        <v>2025</v>
      </c>
    </row>
    <row r="322" spans="1:32" x14ac:dyDescent="0.2">
      <c r="A322" s="71">
        <f t="shared" si="134"/>
        <v>45702</v>
      </c>
      <c r="B322" s="83">
        <f t="shared" si="136"/>
        <v>5.2873908174692019</v>
      </c>
      <c r="K322" s="83">
        <f t="shared" si="115"/>
        <v>1.3218477043673005</v>
      </c>
      <c r="L322" s="83">
        <f t="shared" si="116"/>
        <v>2.643695408734601</v>
      </c>
      <c r="M322" s="83">
        <f t="shared" si="117"/>
        <v>3.9655431131019014</v>
      </c>
      <c r="N322" s="83">
        <f t="shared" si="118"/>
        <v>0.52873908174692019</v>
      </c>
      <c r="O322" s="83">
        <f t="shared" si="119"/>
        <v>0.79310862262038029</v>
      </c>
      <c r="P322" s="83">
        <f t="shared" si="120"/>
        <v>1.5862172452407606</v>
      </c>
      <c r="Q322" s="83">
        <f t="shared" si="121"/>
        <v>4.5521131551510727</v>
      </c>
      <c r="R322" s="83">
        <f t="shared" si="122"/>
        <v>4.0510106495238905</v>
      </c>
      <c r="S322" s="83">
        <f t="shared" si="123"/>
        <v>3.8432665136508701</v>
      </c>
      <c r="T322" s="83">
        <f t="shared" si="132"/>
        <v>4.3353458620486407</v>
      </c>
      <c r="U322" s="83">
        <f t="shared" si="133"/>
        <v>4.1548827174604002</v>
      </c>
      <c r="V322" s="83">
        <f t="shared" si="124"/>
        <v>5.2024150344583688</v>
      </c>
      <c r="X322" s="38">
        <f t="shared" si="125"/>
        <v>43.875</v>
      </c>
      <c r="Y322" s="38">
        <f t="shared" si="126"/>
        <v>5.6359496206632329</v>
      </c>
      <c r="AB322" s="83">
        <v>58.5</v>
      </c>
      <c r="AE322">
        <f t="shared" si="127"/>
        <v>2</v>
      </c>
      <c r="AF322">
        <f t="shared" si="128"/>
        <v>2025</v>
      </c>
    </row>
    <row r="323" spans="1:32" x14ac:dyDescent="0.2">
      <c r="A323" s="71">
        <f t="shared" si="134"/>
        <v>45709</v>
      </c>
      <c r="B323" s="83">
        <f t="shared" si="136"/>
        <v>5.2873908174692019</v>
      </c>
      <c r="K323" s="83">
        <f t="shared" ref="K323:K331" si="137">B323*0.25</f>
        <v>1.3218477043673005</v>
      </c>
      <c r="L323" s="83">
        <f t="shared" ref="L323:L331" si="138">B323*0.5</f>
        <v>2.643695408734601</v>
      </c>
      <c r="M323" s="83">
        <f t="shared" ref="M323:M331" si="139">B323*0.75</f>
        <v>3.9655431131019014</v>
      </c>
      <c r="N323" s="83">
        <f t="shared" ref="N323:N331" si="140">B323*0.1</f>
        <v>0.52873908174692019</v>
      </c>
      <c r="O323" s="83">
        <f t="shared" ref="O323:O331" si="141">B323*0.15</f>
        <v>0.79310862262038029</v>
      </c>
      <c r="P323" s="83">
        <f t="shared" ref="P323:P331" si="142">B323*0.3</f>
        <v>1.5862172452407606</v>
      </c>
      <c r="Q323" s="83">
        <f t="shared" ref="Q323:Q331" si="143">T323*1.05</f>
        <v>4.5521131551510727</v>
      </c>
      <c r="R323" s="83">
        <f t="shared" ref="R323:R331" si="144">U323*0.975</f>
        <v>4.0510106495238905</v>
      </c>
      <c r="S323" s="83">
        <f t="shared" ref="S323:S331" si="145">U323*0.925</f>
        <v>3.8432665136508701</v>
      </c>
      <c r="T323" s="83">
        <f t="shared" si="132"/>
        <v>4.3353458620486407</v>
      </c>
      <c r="U323" s="83">
        <f t="shared" si="133"/>
        <v>4.1548827174604002</v>
      </c>
      <c r="V323" s="83">
        <f t="shared" ref="V323:V331" si="146">T323*1.2</f>
        <v>5.2024150344583688</v>
      </c>
      <c r="X323" s="38">
        <f t="shared" ref="X323:X331" si="147">AB323*0.75</f>
        <v>43.875</v>
      </c>
      <c r="Y323" s="38">
        <f t="shared" ref="Y323:Y331" si="148">T323*1.3</f>
        <v>5.6359496206632329</v>
      </c>
      <c r="AB323" s="83">
        <v>58.5</v>
      </c>
      <c r="AE323">
        <f t="shared" ref="AE323:AE331" si="149">MONTH(A323)</f>
        <v>2</v>
      </c>
      <c r="AF323">
        <f t="shared" ref="AF323:AF331" si="150">YEAR(A323)</f>
        <v>2025</v>
      </c>
    </row>
    <row r="324" spans="1:32" x14ac:dyDescent="0.2">
      <c r="A324" s="71">
        <f t="shared" si="134"/>
        <v>45716</v>
      </c>
      <c r="B324" s="83">
        <f t="shared" si="136"/>
        <v>5.2873908174692019</v>
      </c>
      <c r="K324" s="83">
        <f t="shared" si="137"/>
        <v>1.3218477043673005</v>
      </c>
      <c r="L324" s="83">
        <f t="shared" si="138"/>
        <v>2.643695408734601</v>
      </c>
      <c r="M324" s="83">
        <f t="shared" si="139"/>
        <v>3.9655431131019014</v>
      </c>
      <c r="N324" s="83">
        <f t="shared" si="140"/>
        <v>0.52873908174692019</v>
      </c>
      <c r="O324" s="83">
        <f t="shared" si="141"/>
        <v>0.79310862262038029</v>
      </c>
      <c r="P324" s="83">
        <f t="shared" si="142"/>
        <v>1.5862172452407606</v>
      </c>
      <c r="Q324" s="83">
        <f t="shared" si="143"/>
        <v>4.5521131551510727</v>
      </c>
      <c r="R324" s="83">
        <f t="shared" si="144"/>
        <v>4.0510106495238905</v>
      </c>
      <c r="S324" s="83">
        <f t="shared" si="145"/>
        <v>3.8432665136508701</v>
      </c>
      <c r="T324" s="83">
        <f t="shared" si="132"/>
        <v>4.3353458620486407</v>
      </c>
      <c r="U324" s="83">
        <f t="shared" si="133"/>
        <v>4.1548827174604002</v>
      </c>
      <c r="V324" s="83">
        <f t="shared" si="146"/>
        <v>5.2024150344583688</v>
      </c>
      <c r="X324" s="38">
        <f t="shared" si="147"/>
        <v>43.875</v>
      </c>
      <c r="Y324" s="38">
        <f t="shared" si="148"/>
        <v>5.6359496206632329</v>
      </c>
      <c r="AB324" s="83">
        <v>58.5</v>
      </c>
      <c r="AE324">
        <f t="shared" si="149"/>
        <v>2</v>
      </c>
      <c r="AF324">
        <f t="shared" si="150"/>
        <v>2025</v>
      </c>
    </row>
    <row r="325" spans="1:32" x14ac:dyDescent="0.2">
      <c r="A325" s="71">
        <f t="shared" si="134"/>
        <v>45723</v>
      </c>
      <c r="B325" s="83">
        <f t="shared" si="136"/>
        <v>5.2873908174692019</v>
      </c>
      <c r="K325" s="83">
        <f t="shared" si="137"/>
        <v>1.3218477043673005</v>
      </c>
      <c r="L325" s="83">
        <f t="shared" si="138"/>
        <v>2.643695408734601</v>
      </c>
      <c r="M325" s="83">
        <f t="shared" si="139"/>
        <v>3.9655431131019014</v>
      </c>
      <c r="N325" s="83">
        <f t="shared" si="140"/>
        <v>0.52873908174692019</v>
      </c>
      <c r="O325" s="83">
        <f t="shared" si="141"/>
        <v>0.79310862262038029</v>
      </c>
      <c r="P325" s="83">
        <f t="shared" si="142"/>
        <v>1.5862172452407606</v>
      </c>
      <c r="Q325" s="83">
        <f t="shared" si="143"/>
        <v>4.5521131551510727</v>
      </c>
      <c r="R325" s="83">
        <f t="shared" si="144"/>
        <v>4.0510106495238905</v>
      </c>
      <c r="S325" s="83">
        <f t="shared" si="145"/>
        <v>3.8432665136508701</v>
      </c>
      <c r="T325" s="83">
        <f t="shared" si="132"/>
        <v>4.3353458620486407</v>
      </c>
      <c r="U325" s="83">
        <f t="shared" si="133"/>
        <v>4.1548827174604002</v>
      </c>
      <c r="V325" s="83">
        <f t="shared" si="146"/>
        <v>5.2024150344583688</v>
      </c>
      <c r="X325" s="38">
        <f t="shared" si="147"/>
        <v>43.875</v>
      </c>
      <c r="Y325" s="38">
        <f t="shared" si="148"/>
        <v>5.6359496206632329</v>
      </c>
      <c r="AB325" s="83">
        <v>58.5</v>
      </c>
      <c r="AE325">
        <f t="shared" si="149"/>
        <v>3</v>
      </c>
      <c r="AF325">
        <f t="shared" si="150"/>
        <v>2025</v>
      </c>
    </row>
    <row r="326" spans="1:32" x14ac:dyDescent="0.2">
      <c r="A326" s="71">
        <f t="shared" si="134"/>
        <v>45730</v>
      </c>
      <c r="B326" s="83">
        <f t="shared" si="136"/>
        <v>5.2873908174692019</v>
      </c>
      <c r="K326" s="83">
        <f t="shared" si="137"/>
        <v>1.3218477043673005</v>
      </c>
      <c r="L326" s="83">
        <f t="shared" si="138"/>
        <v>2.643695408734601</v>
      </c>
      <c r="M326" s="83">
        <f t="shared" si="139"/>
        <v>3.9655431131019014</v>
      </c>
      <c r="N326" s="83">
        <f t="shared" si="140"/>
        <v>0.52873908174692019</v>
      </c>
      <c r="O326" s="83">
        <f t="shared" si="141"/>
        <v>0.79310862262038029</v>
      </c>
      <c r="P326" s="83">
        <f t="shared" si="142"/>
        <v>1.5862172452407606</v>
      </c>
      <c r="Q326" s="83">
        <f t="shared" si="143"/>
        <v>4.5521131551510727</v>
      </c>
      <c r="R326" s="83">
        <f t="shared" si="144"/>
        <v>4.0510106495238905</v>
      </c>
      <c r="S326" s="83">
        <f t="shared" si="145"/>
        <v>3.8432665136508701</v>
      </c>
      <c r="T326" s="83">
        <f t="shared" si="132"/>
        <v>4.3353458620486407</v>
      </c>
      <c r="U326" s="83">
        <f t="shared" si="133"/>
        <v>4.1548827174604002</v>
      </c>
      <c r="V326" s="83">
        <f t="shared" si="146"/>
        <v>5.2024150344583688</v>
      </c>
      <c r="X326" s="38">
        <f t="shared" si="147"/>
        <v>43.875</v>
      </c>
      <c r="Y326" s="38">
        <f t="shared" si="148"/>
        <v>5.6359496206632329</v>
      </c>
      <c r="AB326" s="83">
        <v>58.5</v>
      </c>
      <c r="AE326">
        <f t="shared" si="149"/>
        <v>3</v>
      </c>
      <c r="AF326">
        <f t="shared" si="150"/>
        <v>2025</v>
      </c>
    </row>
    <row r="327" spans="1:32" x14ac:dyDescent="0.2">
      <c r="A327" s="71">
        <f t="shared" si="134"/>
        <v>45737</v>
      </c>
      <c r="B327" s="83">
        <f t="shared" si="136"/>
        <v>5.2873908174692019</v>
      </c>
      <c r="K327" s="83">
        <f t="shared" si="137"/>
        <v>1.3218477043673005</v>
      </c>
      <c r="L327" s="83">
        <f t="shared" si="138"/>
        <v>2.643695408734601</v>
      </c>
      <c r="M327" s="83">
        <f t="shared" si="139"/>
        <v>3.9655431131019014</v>
      </c>
      <c r="N327" s="83">
        <f t="shared" si="140"/>
        <v>0.52873908174692019</v>
      </c>
      <c r="O327" s="83">
        <f t="shared" si="141"/>
        <v>0.79310862262038029</v>
      </c>
      <c r="P327" s="83">
        <f t="shared" si="142"/>
        <v>1.5862172452407606</v>
      </c>
      <c r="Q327" s="83">
        <f t="shared" si="143"/>
        <v>4.5521131551510727</v>
      </c>
      <c r="R327" s="83">
        <f t="shared" si="144"/>
        <v>4.0510106495238905</v>
      </c>
      <c r="S327" s="83">
        <f t="shared" si="145"/>
        <v>3.8432665136508701</v>
      </c>
      <c r="T327" s="83">
        <f t="shared" si="132"/>
        <v>4.3353458620486407</v>
      </c>
      <c r="U327" s="83">
        <f t="shared" si="133"/>
        <v>4.1548827174604002</v>
      </c>
      <c r="V327" s="83">
        <f t="shared" si="146"/>
        <v>5.2024150344583688</v>
      </c>
      <c r="X327" s="38">
        <f t="shared" si="147"/>
        <v>43.875</v>
      </c>
      <c r="Y327" s="38">
        <f t="shared" si="148"/>
        <v>5.6359496206632329</v>
      </c>
      <c r="AB327" s="83">
        <v>58.5</v>
      </c>
      <c r="AE327">
        <f t="shared" si="149"/>
        <v>3</v>
      </c>
      <c r="AF327">
        <f t="shared" si="150"/>
        <v>2025</v>
      </c>
    </row>
    <row r="328" spans="1:32" x14ac:dyDescent="0.2">
      <c r="A328" s="71">
        <f t="shared" si="134"/>
        <v>45744</v>
      </c>
      <c r="B328" s="83">
        <f t="shared" si="136"/>
        <v>5.2873908174692019</v>
      </c>
      <c r="K328" s="83">
        <f t="shared" si="137"/>
        <v>1.3218477043673005</v>
      </c>
      <c r="L328" s="83">
        <f t="shared" si="138"/>
        <v>2.643695408734601</v>
      </c>
      <c r="M328" s="83">
        <f t="shared" si="139"/>
        <v>3.9655431131019014</v>
      </c>
      <c r="N328" s="83">
        <f t="shared" si="140"/>
        <v>0.52873908174692019</v>
      </c>
      <c r="O328" s="83">
        <f t="shared" si="141"/>
        <v>0.79310862262038029</v>
      </c>
      <c r="P328" s="83">
        <f t="shared" si="142"/>
        <v>1.5862172452407606</v>
      </c>
      <c r="Q328" s="83">
        <f t="shared" si="143"/>
        <v>4.5521131551510727</v>
      </c>
      <c r="R328" s="83">
        <f t="shared" si="144"/>
        <v>4.0510106495238905</v>
      </c>
      <c r="S328" s="83">
        <f t="shared" si="145"/>
        <v>3.8432665136508701</v>
      </c>
      <c r="T328" s="83">
        <f t="shared" si="132"/>
        <v>4.3353458620486407</v>
      </c>
      <c r="U328" s="83">
        <f t="shared" si="133"/>
        <v>4.1548827174604002</v>
      </c>
      <c r="V328" s="83">
        <f t="shared" si="146"/>
        <v>5.2024150344583688</v>
      </c>
      <c r="X328" s="38">
        <f t="shared" si="147"/>
        <v>43.875</v>
      </c>
      <c r="Y328" s="38">
        <f t="shared" si="148"/>
        <v>5.6359496206632329</v>
      </c>
      <c r="AB328" s="83">
        <v>58.5</v>
      </c>
      <c r="AE328">
        <f t="shared" si="149"/>
        <v>3</v>
      </c>
      <c r="AF328">
        <f t="shared" si="150"/>
        <v>2025</v>
      </c>
    </row>
    <row r="329" spans="1:32" x14ac:dyDescent="0.2">
      <c r="A329" s="71">
        <f t="shared" si="134"/>
        <v>45751</v>
      </c>
      <c r="B329" s="83">
        <f>G$2*I$27</f>
        <v>5.2873908174692019</v>
      </c>
      <c r="K329" s="83">
        <f t="shared" si="137"/>
        <v>1.3218477043673005</v>
      </c>
      <c r="L329" s="83">
        <f t="shared" si="138"/>
        <v>2.643695408734601</v>
      </c>
      <c r="M329" s="83">
        <f t="shared" si="139"/>
        <v>3.9655431131019014</v>
      </c>
      <c r="N329" s="83">
        <f t="shared" si="140"/>
        <v>0.52873908174692019</v>
      </c>
      <c r="O329" s="83">
        <f t="shared" si="141"/>
        <v>0.79310862262038029</v>
      </c>
      <c r="P329" s="83">
        <f t="shared" si="142"/>
        <v>1.5862172452407606</v>
      </c>
      <c r="Q329" s="83">
        <f t="shared" si="143"/>
        <v>4.5521131551510727</v>
      </c>
      <c r="R329" s="83">
        <f t="shared" si="144"/>
        <v>4.0510106495238905</v>
      </c>
      <c r="S329" s="83">
        <f t="shared" si="145"/>
        <v>3.8432665136508701</v>
      </c>
      <c r="T329" s="83">
        <f t="shared" si="132"/>
        <v>4.3353458620486407</v>
      </c>
      <c r="U329" s="83">
        <f t="shared" si="133"/>
        <v>4.1548827174604002</v>
      </c>
      <c r="V329" s="83">
        <f t="shared" si="146"/>
        <v>5.2024150344583688</v>
      </c>
      <c r="X329" s="38">
        <f t="shared" si="147"/>
        <v>43.875</v>
      </c>
      <c r="Y329" s="38">
        <f t="shared" si="148"/>
        <v>5.6359496206632329</v>
      </c>
      <c r="AB329" s="83">
        <v>58.5</v>
      </c>
      <c r="AE329">
        <f t="shared" si="149"/>
        <v>4</v>
      </c>
      <c r="AF329">
        <f t="shared" si="150"/>
        <v>2025</v>
      </c>
    </row>
    <row r="330" spans="1:32" x14ac:dyDescent="0.2">
      <c r="A330" s="71">
        <f t="shared" si="134"/>
        <v>45758</v>
      </c>
      <c r="B330" s="83">
        <f>G$2*I$27</f>
        <v>5.2873908174692019</v>
      </c>
      <c r="K330" s="83">
        <f t="shared" si="137"/>
        <v>1.3218477043673005</v>
      </c>
      <c r="L330" s="83">
        <f t="shared" si="138"/>
        <v>2.643695408734601</v>
      </c>
      <c r="M330" s="83">
        <f t="shared" si="139"/>
        <v>3.9655431131019014</v>
      </c>
      <c r="N330" s="83">
        <f t="shared" si="140"/>
        <v>0.52873908174692019</v>
      </c>
      <c r="O330" s="83">
        <f t="shared" si="141"/>
        <v>0.79310862262038029</v>
      </c>
      <c r="P330" s="83">
        <f t="shared" si="142"/>
        <v>1.5862172452407606</v>
      </c>
      <c r="Q330" s="83">
        <f t="shared" si="143"/>
        <v>4.5521131551510727</v>
      </c>
      <c r="R330" s="83">
        <f t="shared" si="144"/>
        <v>4.0510106495238905</v>
      </c>
      <c r="S330" s="83">
        <f t="shared" si="145"/>
        <v>3.8432665136508701</v>
      </c>
      <c r="T330" s="83">
        <f t="shared" si="132"/>
        <v>4.3353458620486407</v>
      </c>
      <c r="U330" s="83">
        <f t="shared" si="133"/>
        <v>4.1548827174604002</v>
      </c>
      <c r="V330" s="83">
        <f t="shared" si="146"/>
        <v>5.2024150344583688</v>
      </c>
      <c r="X330" s="38">
        <f t="shared" si="147"/>
        <v>43.875</v>
      </c>
      <c r="Y330" s="38">
        <f t="shared" si="148"/>
        <v>5.6359496206632329</v>
      </c>
      <c r="AB330" s="83">
        <v>58.5</v>
      </c>
      <c r="AE330">
        <f t="shared" si="149"/>
        <v>4</v>
      </c>
      <c r="AF330">
        <f t="shared" si="150"/>
        <v>2025</v>
      </c>
    </row>
    <row r="331" spans="1:32" x14ac:dyDescent="0.2">
      <c r="A331" s="71">
        <f t="shared" si="134"/>
        <v>45765</v>
      </c>
      <c r="B331" s="83">
        <f>G$2*I$27</f>
        <v>5.2873908174692019</v>
      </c>
      <c r="K331" s="83">
        <f t="shared" si="137"/>
        <v>1.3218477043673005</v>
      </c>
      <c r="L331" s="83">
        <f t="shared" si="138"/>
        <v>2.643695408734601</v>
      </c>
      <c r="M331" s="83">
        <f t="shared" si="139"/>
        <v>3.9655431131019014</v>
      </c>
      <c r="N331" s="83">
        <f t="shared" si="140"/>
        <v>0.52873908174692019</v>
      </c>
      <c r="O331" s="83">
        <f t="shared" si="141"/>
        <v>0.79310862262038029</v>
      </c>
      <c r="P331" s="83">
        <f t="shared" si="142"/>
        <v>1.5862172452407606</v>
      </c>
      <c r="Q331" s="83">
        <f t="shared" si="143"/>
        <v>4.5521131551510727</v>
      </c>
      <c r="R331" s="83">
        <f t="shared" si="144"/>
        <v>4.0510106495238905</v>
      </c>
      <c r="S331" s="83">
        <f t="shared" si="145"/>
        <v>3.8432665136508701</v>
      </c>
      <c r="T331" s="83">
        <f t="shared" si="132"/>
        <v>4.3353458620486407</v>
      </c>
      <c r="U331" s="83">
        <f t="shared" si="133"/>
        <v>4.1548827174604002</v>
      </c>
      <c r="V331" s="83">
        <f t="shared" si="146"/>
        <v>5.2024150344583688</v>
      </c>
      <c r="X331" s="38">
        <f t="shared" si="147"/>
        <v>43.875</v>
      </c>
      <c r="Y331" s="38">
        <f t="shared" si="148"/>
        <v>5.6359496206632329</v>
      </c>
      <c r="AB331" s="83">
        <v>58.5</v>
      </c>
      <c r="AE331">
        <f t="shared" si="149"/>
        <v>4</v>
      </c>
      <c r="AF331">
        <f t="shared" si="150"/>
        <v>2025</v>
      </c>
    </row>
  </sheetData>
  <hyperlinks>
    <hyperlink ref="C1" r:id="rId1" xr:uid="{3D374C13-C66B-4913-B87D-26BE5ADEF8F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5754-1798-415A-BAE1-69D5EE8645D2}">
  <dimension ref="A2:I24"/>
  <sheetViews>
    <sheetView zoomScale="115" zoomScaleNormal="115" workbookViewId="0">
      <selection activeCell="A330" sqref="A330:XFD330"/>
    </sheetView>
  </sheetViews>
  <sheetFormatPr defaultColWidth="9" defaultRowHeight="12.75" x14ac:dyDescent="0.2"/>
  <cols>
    <col min="1" max="1" width="19" customWidth="1"/>
  </cols>
  <sheetData>
    <row r="2" spans="1:9" x14ac:dyDescent="0.2">
      <c r="A2" t="s">
        <v>25</v>
      </c>
      <c r="B2" t="s">
        <v>262</v>
      </c>
    </row>
    <row r="3" spans="1:9" x14ac:dyDescent="0.2">
      <c r="A3" t="s">
        <v>263</v>
      </c>
      <c r="B3" s="4">
        <v>8.5</v>
      </c>
    </row>
    <row r="4" spans="1:9" x14ac:dyDescent="0.2">
      <c r="A4" t="s">
        <v>264</v>
      </c>
      <c r="B4" s="4">
        <v>8.01</v>
      </c>
    </row>
    <row r="5" spans="1:9" x14ac:dyDescent="0.2">
      <c r="A5" s="28" t="s">
        <v>265</v>
      </c>
      <c r="B5" s="25">
        <v>7.5</v>
      </c>
      <c r="G5" t="s">
        <v>266</v>
      </c>
      <c r="H5">
        <v>0.7</v>
      </c>
      <c r="I5" t="s">
        <v>267</v>
      </c>
    </row>
    <row r="6" spans="1:9" x14ac:dyDescent="0.2">
      <c r="A6" t="s">
        <v>268</v>
      </c>
      <c r="B6" s="4">
        <v>7.55</v>
      </c>
      <c r="G6" t="s">
        <v>269</v>
      </c>
    </row>
    <row r="7" spans="1:9" x14ac:dyDescent="0.2">
      <c r="A7" s="28" t="s">
        <v>270</v>
      </c>
      <c r="B7" s="25">
        <v>9.3800000000000008</v>
      </c>
      <c r="D7" s="4"/>
      <c r="H7" t="s">
        <v>271</v>
      </c>
    </row>
    <row r="8" spans="1:9" x14ac:dyDescent="0.2">
      <c r="A8" t="s">
        <v>272</v>
      </c>
      <c r="B8" s="4">
        <v>9.1999999999999993</v>
      </c>
      <c r="H8" t="s">
        <v>273</v>
      </c>
    </row>
    <row r="9" spans="1:9" x14ac:dyDescent="0.2">
      <c r="A9" t="s">
        <v>274</v>
      </c>
      <c r="B9" s="4">
        <v>9.375</v>
      </c>
      <c r="G9" s="38"/>
    </row>
    <row r="10" spans="1:9" x14ac:dyDescent="0.2">
      <c r="A10" t="s">
        <v>275</v>
      </c>
      <c r="B10" s="84">
        <f>AVERAGE(B3-B23,B4-B24,B5-B17,B7-B20,B8-B14,B9-B21)+B19</f>
        <v>8.1211666666666673</v>
      </c>
    </row>
    <row r="11" spans="1:9" x14ac:dyDescent="0.2">
      <c r="B11" s="4"/>
    </row>
    <row r="12" spans="1:9" x14ac:dyDescent="0.2">
      <c r="A12" t="s">
        <v>173</v>
      </c>
      <c r="B12" s="4"/>
    </row>
    <row r="13" spans="1:9" x14ac:dyDescent="0.2">
      <c r="A13" t="s">
        <v>268</v>
      </c>
      <c r="B13" s="4">
        <v>7.45</v>
      </c>
    </row>
    <row r="14" spans="1:9" x14ac:dyDescent="0.2">
      <c r="A14" t="s">
        <v>276</v>
      </c>
      <c r="B14" s="4">
        <v>8.1999999999999993</v>
      </c>
    </row>
    <row r="15" spans="1:9" x14ac:dyDescent="0.2">
      <c r="A15" t="s">
        <v>277</v>
      </c>
      <c r="B15" s="4">
        <v>7.45</v>
      </c>
    </row>
    <row r="16" spans="1:9" x14ac:dyDescent="0.2">
      <c r="A16" t="s">
        <v>278</v>
      </c>
      <c r="B16" s="4">
        <v>7.45</v>
      </c>
    </row>
    <row r="17" spans="1:2" x14ac:dyDescent="0.2">
      <c r="A17" t="s">
        <v>265</v>
      </c>
      <c r="B17" s="4">
        <v>7.5</v>
      </c>
    </row>
    <row r="18" spans="1:2" x14ac:dyDescent="0.2">
      <c r="A18" t="s">
        <v>279</v>
      </c>
      <c r="B18" s="4">
        <v>7.45</v>
      </c>
    </row>
    <row r="19" spans="1:2" x14ac:dyDescent="0.2">
      <c r="A19" t="s">
        <v>275</v>
      </c>
      <c r="B19" s="4">
        <v>7.45</v>
      </c>
    </row>
    <row r="20" spans="1:2" x14ac:dyDescent="0.2">
      <c r="A20" t="s">
        <v>270</v>
      </c>
      <c r="B20" s="4">
        <v>7.75</v>
      </c>
    </row>
    <row r="21" spans="1:2" x14ac:dyDescent="0.2">
      <c r="A21" t="s">
        <v>280</v>
      </c>
      <c r="B21" s="4">
        <v>7.8579999999999997</v>
      </c>
    </row>
    <row r="22" spans="1:2" x14ac:dyDescent="0.2">
      <c r="A22" t="s">
        <v>281</v>
      </c>
      <c r="B22" s="4">
        <v>7.8</v>
      </c>
    </row>
    <row r="23" spans="1:2" x14ac:dyDescent="0.2">
      <c r="A23" t="s">
        <v>263</v>
      </c>
      <c r="B23" s="4">
        <v>8.23</v>
      </c>
    </row>
    <row r="24" spans="1:2" x14ac:dyDescent="0.2">
      <c r="A24" t="s">
        <v>282</v>
      </c>
      <c r="B24" s="4">
        <v>8.4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8C0F-5815-40C6-8DA4-2B90003CF756}">
  <dimension ref="A1"/>
  <sheetViews>
    <sheetView workbookViewId="0">
      <selection activeCell="A330" sqref="A330:XFD330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BioD Profit per Gallon</vt:lpstr>
      <vt:lpstr>RD Profit per Gallon</vt:lpstr>
      <vt:lpstr>Soybean Oil</vt:lpstr>
      <vt:lpstr>Canola Oil</vt:lpstr>
      <vt:lpstr>BFT</vt:lpstr>
      <vt:lpstr>CWG</vt:lpstr>
      <vt:lpstr>Poultry Fat</vt:lpstr>
      <vt:lpstr>DCO</vt:lpstr>
      <vt:lpstr>UCO</vt:lpstr>
      <vt:lpstr>Yellow Grease</vt:lpstr>
      <vt:lpstr>Fuel Values</vt:lpstr>
      <vt:lpstr>Fixed Credits Value</vt:lpstr>
      <vt:lpstr>LCFS Values</vt:lpstr>
      <vt:lpstr>RIN Values</vt:lpstr>
      <vt:lpstr>Rail Costs</vt:lpstr>
      <vt:lpstr>Feedstock Conversions</vt:lpstr>
      <vt:lpstr>Macro1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2025-07-17T08:52:22Z</dcterms:created>
  <dcterms:modified xsi:type="dcterms:W3CDTF">2025-07-17T08:52:47Z</dcterms:modified>
</cp:coreProperties>
</file>